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25.xml" ContentType="application/vnd.openxmlformats-officedocument.drawingml.chart+xml"/>
  <Override PartName="/xl/drawings/drawing2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22.xml" ContentType="application/vnd.openxmlformats-officedocument.drawing+xml"/>
  <Override PartName="/xl/charts/chart34.xml" ContentType="application/vnd.openxmlformats-officedocument.drawingml.chart+xml"/>
  <Override PartName="/xl/drawings/drawing23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drawings/drawing26.xml" ContentType="application/vnd.openxmlformats-officedocument.drawing+xml"/>
  <Override PartName="/xl/charts/chart41.xml" ContentType="application/vnd.openxmlformats-officedocument.drawingml.chart+xml"/>
  <Override PartName="/xl/drawings/drawing27.xml" ContentType="application/vnd.openxmlformats-officedocument.drawing+xml"/>
  <Override PartName="/xl/charts/chart42.xml" ContentType="application/vnd.openxmlformats-officedocument.drawingml.chart+xml"/>
  <Override PartName="/xl/drawings/drawing28.xml" ContentType="application/vnd.openxmlformats-officedocument.drawingml.chartshapes+xml"/>
  <Override PartName="/xl/charts/chart43.xml" ContentType="application/vnd.openxmlformats-officedocument.drawingml.chart+xml"/>
  <Override PartName="/xl/drawings/drawing29.xml" ContentType="application/vnd.openxmlformats-officedocument.drawingml.chartshapes+xml"/>
  <Override PartName="/xl/charts/chart44.xml" ContentType="application/vnd.openxmlformats-officedocument.drawingml.chart+xml"/>
  <Override PartName="/xl/drawings/drawing30.xml" ContentType="application/vnd.openxmlformats-officedocument.drawingml.chartshapes+xml"/>
  <Override PartName="/xl/charts/chart45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46.xml" ContentType="application/vnd.openxmlformats-officedocument.drawingml.chart+xml"/>
  <Override PartName="/xl/drawings/drawing33.xml" ContentType="application/vnd.openxmlformats-officedocument.drawing+xml"/>
  <Override PartName="/xl/charts/chart4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nova-my.sharepoint.com/personal/jctorres_gasnova_co/Documents/GASNOVA_JCTO/Actualidad GLP/2026/"/>
    </mc:Choice>
  </mc:AlternateContent>
  <xr:revisionPtr revIDLastSave="182" documentId="8_{3778ED94-D200-4371-913A-5A325AC0A266}" xr6:coauthVersionLast="47" xr6:coauthVersionMax="47" xr10:uidLastSave="{6E5007EE-B3B4-43CF-994F-95ACEBA1BB49}"/>
  <bookViews>
    <workbookView xWindow="-120" yWindow="-120" windowWidth="20730" windowHeight="11040" tabRatio="901" xr2:uid="{00000000-000D-0000-FFFF-FFFF00000000}"/>
  </bookViews>
  <sheets>
    <sheet name="Índice" sheetId="2" r:id="rId1"/>
    <sheet name="Fuentes de Información" sheetId="9" r:id="rId2"/>
    <sheet name="Factores de Conversión" sheetId="17" state="hidden" r:id="rId3"/>
    <sheet name="1. IPC - Inflación" sheetId="18" r:id="rId4"/>
    <sheet name="2. IPP" sheetId="19" r:id="rId5"/>
    <sheet name="3. TRM" sheetId="21" r:id="rId6"/>
    <sheet name="4. Consumo mundial GLP sect" sheetId="45" r:id="rId7"/>
    <sheet name="4. Consumo mundial GLP sector1" sheetId="37" state="hidden" r:id="rId8"/>
    <sheet name="5. Producción mundial de GLP" sheetId="1" r:id="rId9"/>
    <sheet name="6. Top 10 productores de GLP" sheetId="3" r:id="rId10"/>
    <sheet name="7. Consumo mundial de GLP" sheetId="5" r:id="rId11"/>
    <sheet name="8. Top 10 consumidores de GLP" sheetId="6" r:id="rId12"/>
    <sheet name="Hoja2" sheetId="30" state="hidden" r:id="rId13"/>
    <sheet name="9. Vehiculos Autogás" sheetId="38" r:id="rId14"/>
    <sheet name="10. Precios internacionales" sheetId="31" r:id="rId15"/>
    <sheet name="9b. Top 10 Autogás" sheetId="39" r:id="rId16"/>
    <sheet name="11. Demanda nacional por dpto" sheetId="22" r:id="rId17"/>
    <sheet name="12.Demanda nacional-canal" sheetId="43" r:id="rId18"/>
    <sheet name="13. Comportamiento por sectores" sheetId="41" r:id="rId19"/>
    <sheet name="14. OPC Ecopetrol" sheetId="15" r:id="rId20"/>
    <sheet name="15. Oferta nacional de GLP" sheetId="12" r:id="rId21"/>
    <sheet name="16. Evolución oferta nacional" sheetId="14" r:id="rId22"/>
    <sheet name="7. Balance nacional de GLP" sheetId="16" state="hidden" r:id="rId23"/>
    <sheet name="17. Precios nacionales de GLP" sheetId="13" r:id="rId24"/>
    <sheet name="18. Tarifa de trans. por ducto" sheetId="25" r:id="rId25"/>
    <sheet name="20. Tarifa estampilla histórica" sheetId="26" r:id="rId26"/>
    <sheet name="19. Histórico de tar. ducto" sheetId="33" r:id="rId27"/>
    <sheet name="21. Energético para cocción" sheetId="24" r:id="rId28"/>
    <sheet name="22.  Leña, carbón y desechos" sheetId="35" r:id="rId29"/>
    <sheet name="Hoja1" sheetId="36" state="hidden" r:id="rId30"/>
    <sheet name="24. Declaración 2020" sheetId="42" state="hidden" r:id="rId31"/>
    <sheet name="23. Emisiones de CO2" sheetId="40" r:id="rId32"/>
    <sheet name="24. Declaración 2025" sheetId="44" r:id="rId33"/>
    <sheet name="24. Declaración 2019" sheetId="28" state="hidden" r:id="rId34"/>
    <sheet name="18. Dec. Producción 2019" sheetId="32" state="hidden" r:id="rId35"/>
  </sheets>
  <definedNames>
    <definedName name="_xlnm._FilterDatabase" localSheetId="16" hidden="1">'11. Demanda nacional por dpto'!$A$9:$S$42</definedName>
    <definedName name="A" localSheetId="28">#REF!</definedName>
    <definedName name="A" localSheetId="31">#REF!</definedName>
    <definedName name="A">#REF!</definedName>
    <definedName name="anscount" hidden="1">3</definedName>
    <definedName name="B" localSheetId="28">#REF!</definedName>
    <definedName name="B" localSheetId="31">#REF!</definedName>
    <definedName name="B">#REF!</definedName>
    <definedName name="DApiay">#REF!</definedName>
    <definedName name="DCartagena">#REF!</definedName>
    <definedName name="DCupiagua">#REF!</definedName>
    <definedName name="DCusiana">#REF!</definedName>
    <definedName name="DDina">#REF!</definedName>
    <definedName name="DensApiay">#REF!</definedName>
    <definedName name="DensCartagena">#REF!</definedName>
    <definedName name="DensCupiagua">#REF!</definedName>
    <definedName name="DensCusiana">#REF!</definedName>
    <definedName name="DensDina">#REF!</definedName>
    <definedName name="DensFloreña">#REF!</definedName>
    <definedName name="DensGRB">#REF!</definedName>
    <definedName name="DFloreña">#REF!</definedName>
    <definedName name="DGRB">#REF!</definedName>
    <definedName name="FACTOR_COMPRES" localSheetId="28">#REF!</definedName>
    <definedName name="FACTOR_COMPRES" localSheetId="31">#REF!</definedName>
    <definedName name="FACTOR_COMPRES">#REF!</definedName>
    <definedName name="Generacion_Total">#N/A</definedName>
    <definedName name="GRAV." localSheetId="28">#REF!</definedName>
    <definedName name="GRAV." localSheetId="31">#REF!</definedName>
    <definedName name="GRAV.">#REF!</definedName>
    <definedName name="K_2" localSheetId="28">#REF!</definedName>
    <definedName name="K_2" localSheetId="31">#REF!</definedName>
    <definedName name="K_2">#REF!</definedName>
    <definedName name="K_3" localSheetId="28">#REF!</definedName>
    <definedName name="K_3" localSheetId="31">#REF!</definedName>
    <definedName name="K_3">#REF!</definedName>
    <definedName name="PEQ_PSIA" localSheetId="28">#REF!</definedName>
    <definedName name="PEQ_PSIA" localSheetId="31">#REF!</definedName>
    <definedName name="PEQ_PSIA">#REF!</definedName>
    <definedName name="PEQ_PSIG" localSheetId="28">#REF!</definedName>
    <definedName name="PEQ_PSIG" localSheetId="31">#REF!</definedName>
    <definedName name="PEQ_PSIG">#REF!</definedName>
    <definedName name="Periodicidad">#N/A</definedName>
    <definedName name="PRES_MED" localSheetId="28">#REF!</definedName>
    <definedName name="PRES_MED" localSheetId="31">#REF!</definedName>
    <definedName name="PRES_MED">#REF!</definedName>
    <definedName name="RVP" localSheetId="28">#REF!</definedName>
    <definedName name="RVP" localSheetId="31">#REF!</definedName>
    <definedName name="RVP">#REF!</definedName>
    <definedName name="TEMP_M" localSheetId="28">#REF!</definedName>
    <definedName name="TEMP_M" localSheetId="31">#REF!</definedName>
    <definedName name="TEMP_M">#REF!</definedName>
    <definedName name="TR" localSheetId="28">#REF!</definedName>
    <definedName name="TR" localSheetId="31">#REF!</definedName>
    <definedName name="T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3" l="1"/>
  <c r="D7" i="33"/>
  <c r="DL17" i="41"/>
  <c r="DL22" i="41" s="1"/>
  <c r="DL18" i="41"/>
  <c r="DL19" i="41"/>
  <c r="DL20" i="41"/>
  <c r="DL21" i="41"/>
  <c r="P45" i="22"/>
  <c r="B10" i="26"/>
  <c r="DF32" i="12"/>
  <c r="DG32" i="12"/>
  <c r="DH32" i="12"/>
  <c r="DI32" i="12"/>
  <c r="DJ32" i="12"/>
  <c r="DJ30" i="12"/>
  <c r="DJ31" i="12"/>
  <c r="DJ33" i="12"/>
  <c r="DJ34" i="12"/>
  <c r="DJ35" i="12"/>
  <c r="DJ36" i="12"/>
  <c r="DJ37" i="12"/>
  <c r="DJ23" i="12"/>
  <c r="DI23" i="12"/>
  <c r="C8578" i="31"/>
  <c r="B8578" i="31"/>
  <c r="C8577" i="31"/>
  <c r="B8577" i="31"/>
  <c r="C8576" i="31"/>
  <c r="B8576" i="31"/>
  <c r="C8575" i="31"/>
  <c r="B8575" i="31"/>
  <c r="C8574" i="31"/>
  <c r="B8574" i="31"/>
  <c r="C8573" i="31"/>
  <c r="B8573" i="31"/>
  <c r="C8572" i="31"/>
  <c r="B8572" i="31"/>
  <c r="C8571" i="31"/>
  <c r="B8571" i="31"/>
  <c r="C8570" i="31"/>
  <c r="B8570" i="31"/>
  <c r="C8569" i="31"/>
  <c r="B8569" i="31"/>
  <c r="C8568" i="31"/>
  <c r="B8568" i="31"/>
  <c r="C8567" i="31"/>
  <c r="B8567" i="31"/>
  <c r="C8566" i="31"/>
  <c r="B8566" i="31"/>
  <c r="C8565" i="31"/>
  <c r="B8565" i="31"/>
  <c r="C8564" i="31"/>
  <c r="B8564" i="31"/>
  <c r="C8563" i="31"/>
  <c r="B8563" i="31"/>
  <c r="C8562" i="31"/>
  <c r="B8562" i="31"/>
  <c r="C8561" i="31"/>
  <c r="B8561" i="31"/>
  <c r="C8560" i="31"/>
  <c r="B8560" i="31"/>
  <c r="C8559" i="31"/>
  <c r="B8559" i="31"/>
  <c r="C8558" i="31"/>
  <c r="B8558" i="31"/>
  <c r="C8557" i="31"/>
  <c r="B8557" i="31"/>
  <c r="C8556" i="31"/>
  <c r="B8556" i="31"/>
  <c r="C8555" i="31"/>
  <c r="B8555" i="31"/>
  <c r="C8554" i="31"/>
  <c r="B8554" i="31"/>
  <c r="C8553" i="31"/>
  <c r="B8553" i="31"/>
  <c r="C8552" i="31"/>
  <c r="B8552" i="31"/>
  <c r="C8551" i="31"/>
  <c r="B8551" i="31"/>
  <c r="C8550" i="31"/>
  <c r="B8550" i="31"/>
  <c r="C8549" i="31"/>
  <c r="B8549" i="31"/>
  <c r="C8548" i="31"/>
  <c r="B8548" i="31"/>
  <c r="C8547" i="31"/>
  <c r="B8547" i="31"/>
  <c r="C8546" i="31"/>
  <c r="B8546" i="31"/>
  <c r="C8545" i="31"/>
  <c r="B8545" i="31"/>
  <c r="C8544" i="31"/>
  <c r="B8544" i="31"/>
  <c r="R9980" i="31"/>
  <c r="Q9980" i="31"/>
  <c r="R9979" i="31"/>
  <c r="Q9979" i="31"/>
  <c r="R9978" i="31"/>
  <c r="Q9978" i="31"/>
  <c r="R9977" i="31"/>
  <c r="Q9977" i="31"/>
  <c r="R9976" i="31"/>
  <c r="Q9976" i="31"/>
  <c r="R9975" i="31"/>
  <c r="Q9975" i="31"/>
  <c r="R9974" i="31"/>
  <c r="Q9974" i="31"/>
  <c r="R9973" i="31"/>
  <c r="Q9973" i="31"/>
  <c r="R9972" i="31"/>
  <c r="Q9972" i="31"/>
  <c r="R9971" i="31"/>
  <c r="Q9971" i="31"/>
  <c r="R9970" i="31"/>
  <c r="Q9970" i="31"/>
  <c r="R9969" i="31"/>
  <c r="Q9969" i="31"/>
  <c r="R9968" i="31"/>
  <c r="Q9968" i="31"/>
  <c r="R9967" i="31"/>
  <c r="Q9967" i="31"/>
  <c r="R9966" i="31"/>
  <c r="Q9966" i="31"/>
  <c r="R9965" i="31"/>
  <c r="Q9965" i="31"/>
  <c r="R9964" i="31"/>
  <c r="Q9964" i="31"/>
  <c r="R9963" i="31"/>
  <c r="Q9963" i="31"/>
  <c r="R9962" i="31"/>
  <c r="Q9962" i="31"/>
  <c r="R9961" i="31"/>
  <c r="Q9961" i="31"/>
  <c r="R9960" i="31"/>
  <c r="Q9960" i="31"/>
  <c r="R9959" i="31"/>
  <c r="Q9959" i="31"/>
  <c r="R9958" i="31"/>
  <c r="Q9958" i="31"/>
  <c r="R9957" i="31"/>
  <c r="Q9957" i="31"/>
  <c r="R9956" i="31"/>
  <c r="Q9956" i="31"/>
  <c r="R9955" i="31"/>
  <c r="Q9955" i="31"/>
  <c r="R9954" i="31"/>
  <c r="Q9954" i="31"/>
  <c r="R9953" i="31"/>
  <c r="Q9953" i="31"/>
  <c r="R9952" i="31"/>
  <c r="Q9952" i="31"/>
  <c r="R9951" i="31"/>
  <c r="Q9951" i="31"/>
  <c r="R9950" i="31"/>
  <c r="Q9950" i="31"/>
  <c r="R9949" i="31"/>
  <c r="Q9949" i="31"/>
  <c r="R9948" i="31"/>
  <c r="Q9948" i="31"/>
  <c r="R9947" i="31"/>
  <c r="Q9947" i="31"/>
  <c r="R9946" i="31"/>
  <c r="Q9946" i="31"/>
  <c r="M10263" i="31"/>
  <c r="L10263" i="31"/>
  <c r="M10262" i="31"/>
  <c r="L10262" i="31"/>
  <c r="M10261" i="31"/>
  <c r="L10261" i="31"/>
  <c r="M10260" i="31"/>
  <c r="L10260" i="31"/>
  <c r="M10259" i="31"/>
  <c r="L10259" i="31"/>
  <c r="M10258" i="31"/>
  <c r="L10258" i="31"/>
  <c r="M10257" i="31"/>
  <c r="L10257" i="31"/>
  <c r="M10256" i="31"/>
  <c r="L10256" i="31"/>
  <c r="M10255" i="31"/>
  <c r="L10255" i="31"/>
  <c r="M10254" i="31"/>
  <c r="L10254" i="31"/>
  <c r="M10253" i="31"/>
  <c r="L10253" i="31"/>
  <c r="M10252" i="31"/>
  <c r="L10252" i="31"/>
  <c r="M10251" i="31"/>
  <c r="L10251" i="31"/>
  <c r="M10250" i="31"/>
  <c r="L10250" i="31"/>
  <c r="M10249" i="31"/>
  <c r="L10249" i="31"/>
  <c r="M10248" i="31"/>
  <c r="L10248" i="31"/>
  <c r="M10247" i="31"/>
  <c r="L10247" i="31"/>
  <c r="M10246" i="31"/>
  <c r="L10246" i="31"/>
  <c r="M10245" i="31"/>
  <c r="L10245" i="31"/>
  <c r="M10244" i="31"/>
  <c r="L10244" i="31"/>
  <c r="M10243" i="31"/>
  <c r="L10243" i="31"/>
  <c r="M10242" i="31"/>
  <c r="L10242" i="31"/>
  <c r="M10241" i="31"/>
  <c r="L10241" i="31"/>
  <c r="M10240" i="31"/>
  <c r="L10240" i="31"/>
  <c r="M10239" i="31"/>
  <c r="L10239" i="31"/>
  <c r="M10238" i="31"/>
  <c r="L10238" i="31"/>
  <c r="M10237" i="31"/>
  <c r="L10237" i="31"/>
  <c r="M10236" i="31"/>
  <c r="L10236" i="31"/>
  <c r="M10235" i="31"/>
  <c r="L10235" i="31"/>
  <c r="M10234" i="31"/>
  <c r="L10234" i="31"/>
  <c r="M10233" i="31"/>
  <c r="L10233" i="31"/>
  <c r="M10232" i="31"/>
  <c r="L10232" i="31"/>
  <c r="M10231" i="31"/>
  <c r="L10231" i="31"/>
  <c r="M10230" i="31"/>
  <c r="L10230" i="31"/>
  <c r="M10229" i="31"/>
  <c r="L10229" i="31"/>
  <c r="L10228" i="31"/>
  <c r="M10228" i="31"/>
  <c r="H7483" i="31"/>
  <c r="G7483" i="31"/>
  <c r="H7482" i="31"/>
  <c r="G7482" i="31"/>
  <c r="H7481" i="31"/>
  <c r="G7481" i="31"/>
  <c r="H7480" i="31"/>
  <c r="G7480" i="31"/>
  <c r="H7479" i="31"/>
  <c r="G7479" i="31"/>
  <c r="H7478" i="31"/>
  <c r="G7478" i="31"/>
  <c r="H7477" i="31"/>
  <c r="G7477" i="31"/>
  <c r="H7476" i="31"/>
  <c r="G7476" i="31"/>
  <c r="H7475" i="31"/>
  <c r="G7475" i="31"/>
  <c r="H7474" i="31"/>
  <c r="G7474" i="31"/>
  <c r="H7473" i="31"/>
  <c r="G7473" i="31"/>
  <c r="H7472" i="31"/>
  <c r="G7472" i="31"/>
  <c r="H7471" i="31"/>
  <c r="G7471" i="31"/>
  <c r="H7470" i="31"/>
  <c r="G7470" i="31"/>
  <c r="H7469" i="31"/>
  <c r="G7469" i="31"/>
  <c r="H7468" i="31"/>
  <c r="G7468" i="31"/>
  <c r="H7467" i="31"/>
  <c r="G7467" i="31"/>
  <c r="H7466" i="31"/>
  <c r="G7466" i="31"/>
  <c r="H7465" i="31"/>
  <c r="G7465" i="31"/>
  <c r="H7464" i="31"/>
  <c r="G7464" i="31"/>
  <c r="H7463" i="31"/>
  <c r="G7463" i="31"/>
  <c r="H7462" i="31"/>
  <c r="G7462" i="31"/>
  <c r="H7461" i="31"/>
  <c r="G7461" i="31"/>
  <c r="H7460" i="31"/>
  <c r="G7460" i="31"/>
  <c r="H7459" i="31"/>
  <c r="G7459" i="31"/>
  <c r="H7458" i="31"/>
  <c r="G7458" i="31"/>
  <c r="H7457" i="31"/>
  <c r="G7457" i="31"/>
  <c r="H7456" i="31"/>
  <c r="G7456" i="31"/>
  <c r="H7455" i="31"/>
  <c r="G7455" i="31"/>
  <c r="H7454" i="31"/>
  <c r="G7454" i="31"/>
  <c r="H7453" i="31"/>
  <c r="G7453" i="31"/>
  <c r="H7452" i="31"/>
  <c r="G7452" i="31"/>
  <c r="H7451" i="31"/>
  <c r="G7451" i="31"/>
  <c r="H7450" i="31"/>
  <c r="G7450" i="31"/>
  <c r="H7449" i="31"/>
  <c r="G7449" i="31"/>
  <c r="G7484" i="31"/>
  <c r="H7484" i="31"/>
  <c r="Y11" i="31"/>
  <c r="AC11" i="31" s="1"/>
  <c r="Z11" i="31"/>
  <c r="AA11" i="31"/>
  <c r="AB11" i="31"/>
  <c r="AD11" i="31"/>
  <c r="D10" i="19"/>
  <c r="C10" i="19"/>
  <c r="D10" i="18"/>
  <c r="C11" i="19" l="1"/>
  <c r="D11" i="19"/>
  <c r="C12" i="19"/>
  <c r="D12" i="19"/>
  <c r="C10" i="26"/>
  <c r="D10" i="26"/>
  <c r="DH31" i="12" l="1"/>
  <c r="DI31" i="12"/>
  <c r="DH33" i="12"/>
  <c r="DI33" i="12"/>
  <c r="DH34" i="12"/>
  <c r="DI34" i="12"/>
  <c r="DH35" i="12"/>
  <c r="DI35" i="12"/>
  <c r="DH23" i="12"/>
  <c r="DH36" i="12" s="1"/>
  <c r="DH37" i="12" s="1"/>
  <c r="DI36" i="12"/>
  <c r="DI37" i="12" s="1"/>
  <c r="DJ17" i="41"/>
  <c r="DK17" i="41"/>
  <c r="DJ18" i="41"/>
  <c r="DK18" i="41"/>
  <c r="DJ19" i="41"/>
  <c r="DK19" i="41"/>
  <c r="DJ20" i="41"/>
  <c r="DK20" i="41"/>
  <c r="DJ21" i="41"/>
  <c r="DK21" i="41"/>
  <c r="DH30" i="12" l="1"/>
  <c r="DI30" i="12"/>
  <c r="DJ22" i="41"/>
  <c r="DK22" i="41"/>
  <c r="Q9883" i="31" l="1"/>
  <c r="R9883" i="31"/>
  <c r="Q9884" i="31"/>
  <c r="R9884" i="31"/>
  <c r="Q9885" i="31"/>
  <c r="R9885" i="31"/>
  <c r="Q9886" i="31"/>
  <c r="R9886" i="31"/>
  <c r="Q9887" i="31"/>
  <c r="R9887" i="31"/>
  <c r="Q9888" i="31"/>
  <c r="R9888" i="31"/>
  <c r="Q9889" i="31"/>
  <c r="R9889" i="31"/>
  <c r="Q9890" i="31"/>
  <c r="R9890" i="31"/>
  <c r="Q9891" i="31"/>
  <c r="R9891" i="31"/>
  <c r="Q9892" i="31"/>
  <c r="R9892" i="31"/>
  <c r="Q9893" i="31"/>
  <c r="R9893" i="31"/>
  <c r="Q9894" i="31"/>
  <c r="R9894" i="31"/>
  <c r="Q9895" i="31"/>
  <c r="R9895" i="31"/>
  <c r="Q9896" i="31"/>
  <c r="R9896" i="31"/>
  <c r="Q9897" i="31"/>
  <c r="R9897" i="31"/>
  <c r="Q9898" i="31"/>
  <c r="R9898" i="31"/>
  <c r="Q9899" i="31"/>
  <c r="R9899" i="31"/>
  <c r="Q9900" i="31"/>
  <c r="R9900" i="31"/>
  <c r="Q9901" i="31"/>
  <c r="R9901" i="31"/>
  <c r="Q9902" i="31"/>
  <c r="R9902" i="31"/>
  <c r="Q9903" i="31"/>
  <c r="R9903" i="31"/>
  <c r="Q9904" i="31"/>
  <c r="R9904" i="31"/>
  <c r="Q9905" i="31"/>
  <c r="R9905" i="31"/>
  <c r="Q9906" i="31"/>
  <c r="R9906" i="31"/>
  <c r="Q9907" i="31"/>
  <c r="R9907" i="31"/>
  <c r="Q9908" i="31"/>
  <c r="R9908" i="31"/>
  <c r="Q9909" i="31"/>
  <c r="R9909" i="31"/>
  <c r="Q9910" i="31"/>
  <c r="R9910" i="31"/>
  <c r="Q9911" i="31"/>
  <c r="R9911" i="31"/>
  <c r="Q9912" i="31"/>
  <c r="R9912" i="31"/>
  <c r="Q9913" i="31"/>
  <c r="R9913" i="31"/>
  <c r="Q9914" i="31"/>
  <c r="R9914" i="31"/>
  <c r="Q9915" i="31"/>
  <c r="R9915" i="31"/>
  <c r="Q9916" i="31"/>
  <c r="R9916" i="31"/>
  <c r="Q9917" i="31"/>
  <c r="R9917" i="31"/>
  <c r="Q9918" i="31"/>
  <c r="R9918" i="31"/>
  <c r="Q9919" i="31"/>
  <c r="R9919" i="31"/>
  <c r="Q9920" i="31"/>
  <c r="R9920" i="31"/>
  <c r="Q9921" i="31"/>
  <c r="R9921" i="31"/>
  <c r="Q9922" i="31"/>
  <c r="R9922" i="31"/>
  <c r="Q9923" i="31"/>
  <c r="R9923" i="31"/>
  <c r="Q9924" i="31"/>
  <c r="R9924" i="31"/>
  <c r="Q9925" i="31"/>
  <c r="R9925" i="31"/>
  <c r="Q9926" i="31"/>
  <c r="R9926" i="31"/>
  <c r="Q9927" i="31"/>
  <c r="R9927" i="31"/>
  <c r="Q9928" i="31"/>
  <c r="R9928" i="31"/>
  <c r="Q9929" i="31"/>
  <c r="R9929" i="31"/>
  <c r="Q9930" i="31"/>
  <c r="R9930" i="31"/>
  <c r="Q9931" i="31"/>
  <c r="R9931" i="31"/>
  <c r="Q9932" i="31"/>
  <c r="R9932" i="31"/>
  <c r="Q9933" i="31"/>
  <c r="R9933" i="31"/>
  <c r="Q9934" i="31"/>
  <c r="R9934" i="31"/>
  <c r="Q9935" i="31"/>
  <c r="R9935" i="31"/>
  <c r="Q9936" i="31"/>
  <c r="R9936" i="31"/>
  <c r="Q9937" i="31"/>
  <c r="R9937" i="31"/>
  <c r="Q9938" i="31"/>
  <c r="R9938" i="31"/>
  <c r="Q9939" i="31"/>
  <c r="R9939" i="31"/>
  <c r="Q9940" i="31"/>
  <c r="R9940" i="31"/>
  <c r="Q9941" i="31"/>
  <c r="R9941" i="31"/>
  <c r="Q9942" i="31"/>
  <c r="R9942" i="31"/>
  <c r="Q9943" i="31"/>
  <c r="R9943" i="31"/>
  <c r="Q9944" i="31"/>
  <c r="R9944" i="31"/>
  <c r="Q9945" i="31"/>
  <c r="R9945" i="31"/>
  <c r="L10166" i="31"/>
  <c r="M10166" i="31"/>
  <c r="L10167" i="31"/>
  <c r="M10167" i="31"/>
  <c r="L10168" i="31"/>
  <c r="M10168" i="31"/>
  <c r="L10169" i="31"/>
  <c r="M10169" i="31"/>
  <c r="L10170" i="31"/>
  <c r="M10170" i="31"/>
  <c r="L10171" i="31"/>
  <c r="M10171" i="31"/>
  <c r="L10172" i="31"/>
  <c r="M10172" i="31"/>
  <c r="L10173" i="31"/>
  <c r="M10173" i="31"/>
  <c r="L10174" i="31"/>
  <c r="M10174" i="31"/>
  <c r="L10175" i="31"/>
  <c r="M10175" i="31"/>
  <c r="L10176" i="31"/>
  <c r="M10176" i="31"/>
  <c r="L10177" i="31"/>
  <c r="M10177" i="31"/>
  <c r="L10178" i="31"/>
  <c r="M10178" i="31"/>
  <c r="L10179" i="31"/>
  <c r="M10179" i="31"/>
  <c r="L10180" i="31"/>
  <c r="M10180" i="31"/>
  <c r="L10181" i="31"/>
  <c r="M10181" i="31"/>
  <c r="L10182" i="31"/>
  <c r="M10182" i="31"/>
  <c r="L10183" i="31"/>
  <c r="M10183" i="31"/>
  <c r="L10184" i="31"/>
  <c r="M10184" i="31"/>
  <c r="L10185" i="31"/>
  <c r="M10185" i="31"/>
  <c r="L10186" i="31"/>
  <c r="M10186" i="31"/>
  <c r="L10187" i="31"/>
  <c r="M10187" i="31"/>
  <c r="L10188" i="31"/>
  <c r="M10188" i="31"/>
  <c r="L10189" i="31"/>
  <c r="M10189" i="31"/>
  <c r="L10190" i="31"/>
  <c r="M10190" i="31"/>
  <c r="L10191" i="31"/>
  <c r="M10191" i="31"/>
  <c r="L10192" i="31"/>
  <c r="M10192" i="31"/>
  <c r="L10193" i="31"/>
  <c r="M10193" i="31"/>
  <c r="L10194" i="31"/>
  <c r="M10194" i="31"/>
  <c r="L10195" i="31"/>
  <c r="M10195" i="31"/>
  <c r="L10196" i="31"/>
  <c r="M10196" i="31"/>
  <c r="L10197" i="31"/>
  <c r="M10197" i="31"/>
  <c r="L10198" i="31"/>
  <c r="M10198" i="31"/>
  <c r="L10199" i="31"/>
  <c r="M10199" i="31"/>
  <c r="L10200" i="31"/>
  <c r="M10200" i="31"/>
  <c r="L10201" i="31"/>
  <c r="M10201" i="31"/>
  <c r="L10202" i="31"/>
  <c r="M10202" i="31"/>
  <c r="L10203" i="31"/>
  <c r="M10203" i="31"/>
  <c r="L10204" i="31"/>
  <c r="M10204" i="31"/>
  <c r="L10205" i="31"/>
  <c r="M10205" i="31"/>
  <c r="L10206" i="31"/>
  <c r="M10206" i="31"/>
  <c r="L10207" i="31"/>
  <c r="M10207" i="31"/>
  <c r="L10208" i="31"/>
  <c r="M10208" i="31"/>
  <c r="L10209" i="31"/>
  <c r="M10209" i="31"/>
  <c r="L10210" i="31"/>
  <c r="M10210" i="31"/>
  <c r="L10211" i="31"/>
  <c r="M10211" i="31"/>
  <c r="L10212" i="31"/>
  <c r="M10212" i="31"/>
  <c r="L10213" i="31"/>
  <c r="M10213" i="31"/>
  <c r="L10214" i="31"/>
  <c r="M10214" i="31"/>
  <c r="L10215" i="31"/>
  <c r="M10215" i="31"/>
  <c r="L10216" i="31"/>
  <c r="M10216" i="31"/>
  <c r="L10217" i="31"/>
  <c r="M10217" i="31"/>
  <c r="L10218" i="31"/>
  <c r="M10218" i="31"/>
  <c r="L10219" i="31"/>
  <c r="M10219" i="31"/>
  <c r="L10220" i="31"/>
  <c r="M10220" i="31"/>
  <c r="L10221" i="31"/>
  <c r="M10221" i="31"/>
  <c r="L10222" i="31"/>
  <c r="M10222" i="31"/>
  <c r="L10223" i="31"/>
  <c r="M10223" i="31"/>
  <c r="L10224" i="31"/>
  <c r="M10224" i="31"/>
  <c r="L10225" i="31"/>
  <c r="M10225" i="31"/>
  <c r="L10226" i="31"/>
  <c r="M10226" i="31"/>
  <c r="L10227" i="31"/>
  <c r="M10227" i="31"/>
  <c r="G7386" i="31"/>
  <c r="H7386" i="31"/>
  <c r="G7387" i="31"/>
  <c r="H7387" i="31"/>
  <c r="G7388" i="31"/>
  <c r="H7388" i="31"/>
  <c r="G7389" i="31"/>
  <c r="H7389" i="31"/>
  <c r="G7390" i="31"/>
  <c r="H7390" i="31"/>
  <c r="G7391" i="31"/>
  <c r="H7391" i="31"/>
  <c r="G7392" i="31"/>
  <c r="H7392" i="31"/>
  <c r="G7393" i="31"/>
  <c r="H7393" i="31"/>
  <c r="G7394" i="31"/>
  <c r="H7394" i="31"/>
  <c r="G7395" i="31"/>
  <c r="H7395" i="31"/>
  <c r="G7396" i="31"/>
  <c r="H7396" i="31"/>
  <c r="G7397" i="31"/>
  <c r="H7397" i="31"/>
  <c r="G7398" i="31"/>
  <c r="H7398" i="31"/>
  <c r="G7399" i="31"/>
  <c r="H7399" i="31"/>
  <c r="G7400" i="31"/>
  <c r="H7400" i="31"/>
  <c r="G7401" i="31"/>
  <c r="H7401" i="31"/>
  <c r="G7402" i="31"/>
  <c r="H7402" i="31"/>
  <c r="G7403" i="31"/>
  <c r="H7403" i="31"/>
  <c r="G7404" i="31"/>
  <c r="H7404" i="31"/>
  <c r="G7405" i="31"/>
  <c r="H7405" i="31"/>
  <c r="G7406" i="31"/>
  <c r="H7406" i="31"/>
  <c r="G7407" i="31"/>
  <c r="H7407" i="31"/>
  <c r="G7408" i="31"/>
  <c r="H7408" i="31"/>
  <c r="G7409" i="31"/>
  <c r="H7409" i="31"/>
  <c r="G7410" i="31"/>
  <c r="H7410" i="31"/>
  <c r="G7411" i="31"/>
  <c r="H7411" i="31"/>
  <c r="G7412" i="31"/>
  <c r="H7412" i="31"/>
  <c r="G7413" i="31"/>
  <c r="H7413" i="31"/>
  <c r="G7414" i="31"/>
  <c r="H7414" i="31"/>
  <c r="G7415" i="31"/>
  <c r="H7415" i="31"/>
  <c r="G7416" i="31"/>
  <c r="H7416" i="31"/>
  <c r="G7417" i="31"/>
  <c r="H7417" i="31"/>
  <c r="G7418" i="31"/>
  <c r="H7418" i="31"/>
  <c r="G7419" i="31"/>
  <c r="H7419" i="31"/>
  <c r="G7420" i="31"/>
  <c r="H7420" i="31"/>
  <c r="G7421" i="31"/>
  <c r="H7421" i="31"/>
  <c r="G7422" i="31"/>
  <c r="H7422" i="31"/>
  <c r="G7423" i="31"/>
  <c r="H7423" i="31"/>
  <c r="G7424" i="31"/>
  <c r="H7424" i="31"/>
  <c r="G7425" i="31"/>
  <c r="H7425" i="31"/>
  <c r="G7426" i="31"/>
  <c r="H7426" i="31"/>
  <c r="G7427" i="31"/>
  <c r="H7427" i="31"/>
  <c r="G7428" i="31"/>
  <c r="H7428" i="31"/>
  <c r="G7429" i="31"/>
  <c r="H7429" i="31"/>
  <c r="G7430" i="31"/>
  <c r="H7430" i="31"/>
  <c r="G7431" i="31"/>
  <c r="H7431" i="31"/>
  <c r="G7432" i="31"/>
  <c r="H7432" i="31"/>
  <c r="G7433" i="31"/>
  <c r="H7433" i="31"/>
  <c r="G7434" i="31"/>
  <c r="H7434" i="31"/>
  <c r="G7435" i="31"/>
  <c r="H7435" i="31"/>
  <c r="G7436" i="31"/>
  <c r="H7436" i="31"/>
  <c r="G7437" i="31"/>
  <c r="H7437" i="31"/>
  <c r="G7438" i="31"/>
  <c r="H7438" i="31"/>
  <c r="G7439" i="31"/>
  <c r="H7439" i="31"/>
  <c r="G7440" i="31"/>
  <c r="H7440" i="31"/>
  <c r="G7441" i="31"/>
  <c r="H7441" i="31"/>
  <c r="G7442" i="31"/>
  <c r="H7442" i="31"/>
  <c r="G7443" i="31"/>
  <c r="H7443" i="31"/>
  <c r="G7444" i="31"/>
  <c r="H7444" i="31"/>
  <c r="G7445" i="31"/>
  <c r="H7445" i="31"/>
  <c r="G7446" i="31"/>
  <c r="H7446" i="31"/>
  <c r="G7447" i="31"/>
  <c r="H7447" i="31"/>
  <c r="G7448" i="31"/>
  <c r="H7448" i="31"/>
  <c r="B8482" i="31"/>
  <c r="C8482" i="31"/>
  <c r="B8483" i="31"/>
  <c r="C8483" i="31"/>
  <c r="B8484" i="31"/>
  <c r="C8484" i="31"/>
  <c r="B8485" i="31"/>
  <c r="C8485" i="31"/>
  <c r="B8486" i="31"/>
  <c r="C8486" i="31"/>
  <c r="B8487" i="31"/>
  <c r="C8487" i="31"/>
  <c r="B8488" i="31"/>
  <c r="C8488" i="31"/>
  <c r="B8489" i="31"/>
  <c r="C8489" i="31"/>
  <c r="B8490" i="31"/>
  <c r="C8490" i="31"/>
  <c r="B8491" i="31"/>
  <c r="C8491" i="31"/>
  <c r="B8492" i="31"/>
  <c r="C8492" i="31"/>
  <c r="B8493" i="31"/>
  <c r="C8493" i="31"/>
  <c r="B8494" i="31"/>
  <c r="C8494" i="31"/>
  <c r="B8495" i="31"/>
  <c r="C8495" i="31"/>
  <c r="B8496" i="31"/>
  <c r="C8496" i="31"/>
  <c r="B8497" i="31"/>
  <c r="C8497" i="31"/>
  <c r="B8498" i="31"/>
  <c r="C8498" i="31"/>
  <c r="B8499" i="31"/>
  <c r="C8499" i="31"/>
  <c r="B8500" i="31"/>
  <c r="C8500" i="31"/>
  <c r="B8501" i="31"/>
  <c r="C8501" i="31"/>
  <c r="B8502" i="31"/>
  <c r="C8502" i="31"/>
  <c r="B8503" i="31"/>
  <c r="C8503" i="31"/>
  <c r="B8504" i="31"/>
  <c r="C8504" i="31"/>
  <c r="B8505" i="31"/>
  <c r="C8505" i="31"/>
  <c r="B8506" i="31"/>
  <c r="C8506" i="31"/>
  <c r="B8507" i="31"/>
  <c r="C8507" i="31"/>
  <c r="B8508" i="31"/>
  <c r="C8508" i="31"/>
  <c r="B8509" i="31"/>
  <c r="C8509" i="31"/>
  <c r="B8510" i="31"/>
  <c r="C8510" i="31"/>
  <c r="B8511" i="31"/>
  <c r="C8511" i="31"/>
  <c r="B8512" i="31"/>
  <c r="C8512" i="31"/>
  <c r="B8513" i="31"/>
  <c r="C8513" i="31"/>
  <c r="B8514" i="31"/>
  <c r="C8514" i="31"/>
  <c r="B8515" i="31"/>
  <c r="C8515" i="31"/>
  <c r="B8516" i="31"/>
  <c r="C8516" i="31"/>
  <c r="B8517" i="31"/>
  <c r="C8517" i="31"/>
  <c r="B8518" i="31"/>
  <c r="C8518" i="31"/>
  <c r="B8519" i="31"/>
  <c r="C8519" i="31"/>
  <c r="B8520" i="31"/>
  <c r="C8520" i="31"/>
  <c r="B8521" i="31"/>
  <c r="C8521" i="31"/>
  <c r="B8522" i="31"/>
  <c r="C8522" i="31"/>
  <c r="B8523" i="31"/>
  <c r="C8523" i="31"/>
  <c r="B8524" i="31"/>
  <c r="C8524" i="31"/>
  <c r="B8525" i="31"/>
  <c r="C8525" i="31"/>
  <c r="B8526" i="31"/>
  <c r="C8526" i="31"/>
  <c r="B8527" i="31"/>
  <c r="C8527" i="31"/>
  <c r="B8528" i="31"/>
  <c r="C8528" i="31"/>
  <c r="B8529" i="31"/>
  <c r="C8529" i="31"/>
  <c r="B8530" i="31"/>
  <c r="C8530" i="31"/>
  <c r="B8531" i="31"/>
  <c r="C8531" i="31"/>
  <c r="B8532" i="31"/>
  <c r="C8532" i="31"/>
  <c r="B8533" i="31"/>
  <c r="C8533" i="31"/>
  <c r="B8534" i="31"/>
  <c r="C8534" i="31"/>
  <c r="B8535" i="31"/>
  <c r="C8535" i="31"/>
  <c r="B8536" i="31"/>
  <c r="C8536" i="31"/>
  <c r="B8537" i="31"/>
  <c r="C8537" i="31"/>
  <c r="B8538" i="31"/>
  <c r="C8538" i="31"/>
  <c r="B8539" i="31"/>
  <c r="C8539" i="31"/>
  <c r="B8540" i="31"/>
  <c r="C8540" i="31"/>
  <c r="B8541" i="31"/>
  <c r="C8541" i="31"/>
  <c r="B8542" i="31"/>
  <c r="C8542" i="31"/>
  <c r="B8543" i="31"/>
  <c r="C8543" i="31"/>
  <c r="C40" i="45"/>
  <c r="C34" i="45"/>
  <c r="C35" i="45"/>
  <c r="C36" i="45"/>
  <c r="C37" i="45"/>
  <c r="C38" i="45"/>
  <c r="C39" i="45"/>
  <c r="C33" i="45"/>
  <c r="B9" i="45"/>
  <c r="E10" i="26"/>
  <c r="F10" i="26"/>
  <c r="AA20" i="14" l="1"/>
  <c r="AA18" i="14"/>
  <c r="AA19" i="14"/>
  <c r="AA17" i="14"/>
  <c r="AA11" i="14"/>
  <c r="AA12" i="14"/>
  <c r="AA13" i="14"/>
  <c r="AA14" i="14"/>
  <c r="AA15" i="14"/>
  <c r="AA16" i="14"/>
  <c r="AA24" i="14" s="1"/>
  <c r="AA10" i="14"/>
  <c r="DF31" i="12"/>
  <c r="DG31" i="12"/>
  <c r="DF33" i="12"/>
  <c r="DF35" i="12"/>
  <c r="DG35" i="12"/>
  <c r="DF23" i="12"/>
  <c r="DF30" i="12" s="1"/>
  <c r="DG23" i="12"/>
  <c r="DG30" i="12" s="1"/>
  <c r="H17" i="15"/>
  <c r="H16" i="15"/>
  <c r="H15" i="15"/>
  <c r="H14" i="15"/>
  <c r="H13" i="15"/>
  <c r="H12" i="15"/>
  <c r="H11" i="15"/>
  <c r="H10" i="15"/>
  <c r="H27" i="15"/>
  <c r="H26" i="15"/>
  <c r="H25" i="15"/>
  <c r="H24" i="15"/>
  <c r="H23" i="15"/>
  <c r="H22" i="15"/>
  <c r="H21" i="15"/>
  <c r="H20" i="15"/>
  <c r="H37" i="15"/>
  <c r="H36" i="15"/>
  <c r="H35" i="15"/>
  <c r="H34" i="15"/>
  <c r="H33" i="15"/>
  <c r="H32" i="15"/>
  <c r="H31" i="15"/>
  <c r="H30" i="15"/>
  <c r="DH17" i="41"/>
  <c r="DI17" i="41"/>
  <c r="DM22" i="41"/>
  <c r="DO22" i="41"/>
  <c r="DH18" i="41"/>
  <c r="DI18" i="41"/>
  <c r="DH19" i="41"/>
  <c r="DI19" i="41"/>
  <c r="EA22" i="41"/>
  <c r="ED22" i="41"/>
  <c r="DH20" i="41"/>
  <c r="DI20" i="41"/>
  <c r="DH21" i="41"/>
  <c r="DI21" i="41"/>
  <c r="DP22" i="41"/>
  <c r="DY22" i="41"/>
  <c r="EB22" i="41"/>
  <c r="EC22" i="41"/>
  <c r="EN22" i="41"/>
  <c r="DN22" i="41"/>
  <c r="DQ22" i="41"/>
  <c r="DR22" i="41"/>
  <c r="DU22" i="41"/>
  <c r="DV22" i="41"/>
  <c r="DW22" i="41"/>
  <c r="DX22" i="41"/>
  <c r="DZ22" i="41"/>
  <c r="EG22" i="41"/>
  <c r="EH22" i="41"/>
  <c r="EI22" i="41"/>
  <c r="EJ22" i="41"/>
  <c r="EK22" i="41"/>
  <c r="EL22" i="41"/>
  <c r="EM22" i="41"/>
  <c r="EO22" i="41"/>
  <c r="EP22" i="41"/>
  <c r="DJ13" i="41"/>
  <c r="DK13" i="41"/>
  <c r="DL13" i="41"/>
  <c r="DM13" i="41"/>
  <c r="DN13" i="41"/>
  <c r="DO13" i="41"/>
  <c r="DP13" i="41"/>
  <c r="DQ13" i="41"/>
  <c r="DR13" i="41"/>
  <c r="DS13" i="41"/>
  <c r="DT13" i="41"/>
  <c r="DU13" i="41"/>
  <c r="DV13" i="41"/>
  <c r="DW13" i="41"/>
  <c r="DX13" i="41"/>
  <c r="DY13" i="41"/>
  <c r="DZ13" i="41"/>
  <c r="EA13" i="41"/>
  <c r="EB13" i="41"/>
  <c r="EC13" i="41"/>
  <c r="ED13" i="41"/>
  <c r="EE13" i="41"/>
  <c r="EF13" i="41"/>
  <c r="EG13" i="41"/>
  <c r="EH13" i="41"/>
  <c r="EI13" i="41"/>
  <c r="EJ13" i="41"/>
  <c r="EK13" i="41"/>
  <c r="EL13" i="41"/>
  <c r="EM13" i="41"/>
  <c r="EN13" i="41"/>
  <c r="EO13" i="41"/>
  <c r="EP13" i="41"/>
  <c r="EQ13" i="41"/>
  <c r="DH13" i="41"/>
  <c r="DI13" i="41"/>
  <c r="L245" i="43"/>
  <c r="M245" i="43"/>
  <c r="N245" i="43"/>
  <c r="L246" i="43"/>
  <c r="M246" i="43"/>
  <c r="N246" i="43"/>
  <c r="L247" i="43"/>
  <c r="M247" i="43"/>
  <c r="N247" i="43"/>
  <c r="L248" i="43"/>
  <c r="M248" i="43"/>
  <c r="N248" i="43"/>
  <c r="L249" i="43"/>
  <c r="M249" i="43"/>
  <c r="N249" i="43"/>
  <c r="L250" i="43"/>
  <c r="M250" i="43"/>
  <c r="N250" i="43"/>
  <c r="L251" i="43"/>
  <c r="M251" i="43"/>
  <c r="N251" i="43"/>
  <c r="L252" i="43"/>
  <c r="M252" i="43"/>
  <c r="N252" i="43"/>
  <c r="L253" i="43"/>
  <c r="M253" i="43"/>
  <c r="N253" i="43"/>
  <c r="L254" i="43"/>
  <c r="M254" i="43"/>
  <c r="N254" i="43"/>
  <c r="L255" i="43"/>
  <c r="M255" i="43"/>
  <c r="N255" i="43"/>
  <c r="M244" i="43"/>
  <c r="N244" i="43"/>
  <c r="K245" i="43"/>
  <c r="K246" i="43"/>
  <c r="K247" i="43"/>
  <c r="K248" i="43"/>
  <c r="K249" i="43"/>
  <c r="K250" i="43"/>
  <c r="K251" i="43"/>
  <c r="K252" i="43"/>
  <c r="K253" i="43"/>
  <c r="K254" i="43"/>
  <c r="K255" i="43"/>
  <c r="K256" i="43"/>
  <c r="K257" i="43"/>
  <c r="K258" i="43"/>
  <c r="K259" i="43"/>
  <c r="K260" i="43"/>
  <c r="K261" i="43"/>
  <c r="K262" i="43"/>
  <c r="K263" i="43"/>
  <c r="K264" i="43"/>
  <c r="K265" i="43"/>
  <c r="K266" i="43"/>
  <c r="K267" i="43"/>
  <c r="K268" i="43"/>
  <c r="K269" i="43"/>
  <c r="K270" i="43"/>
  <c r="K271" i="43"/>
  <c r="K272" i="43"/>
  <c r="K273" i="43"/>
  <c r="K274" i="43"/>
  <c r="K275" i="43"/>
  <c r="K276" i="43"/>
  <c r="K277" i="43"/>
  <c r="K278" i="43"/>
  <c r="K279" i="43"/>
  <c r="K280" i="43"/>
  <c r="K281" i="43"/>
  <c r="K282" i="43"/>
  <c r="K283" i="43"/>
  <c r="K284" i="43"/>
  <c r="K285" i="43"/>
  <c r="K286" i="43"/>
  <c r="K287" i="43"/>
  <c r="K288" i="43"/>
  <c r="K289" i="43"/>
  <c r="K290" i="43"/>
  <c r="K291" i="43"/>
  <c r="K244" i="43"/>
  <c r="J255" i="43"/>
  <c r="J256" i="43"/>
  <c r="J257" i="43"/>
  <c r="J258" i="43"/>
  <c r="J259" i="43"/>
  <c r="J260" i="43"/>
  <c r="J261" i="43"/>
  <c r="J262" i="43"/>
  <c r="J263" i="43"/>
  <c r="J264" i="43"/>
  <c r="J265" i="43"/>
  <c r="J266" i="43"/>
  <c r="J267" i="43"/>
  <c r="J268" i="43"/>
  <c r="J269" i="43"/>
  <c r="J270" i="43"/>
  <c r="J271" i="43"/>
  <c r="J272" i="43"/>
  <c r="J273" i="43"/>
  <c r="J274" i="43"/>
  <c r="J275" i="43"/>
  <c r="J276" i="43"/>
  <c r="J277" i="43"/>
  <c r="J278" i="43"/>
  <c r="J279" i="43"/>
  <c r="J280" i="43"/>
  <c r="J281" i="43"/>
  <c r="J282" i="43"/>
  <c r="J283" i="43"/>
  <c r="J284" i="43"/>
  <c r="J285" i="43"/>
  <c r="J286" i="43"/>
  <c r="J287" i="43"/>
  <c r="J288" i="43"/>
  <c r="J289" i="43"/>
  <c r="J290" i="43"/>
  <c r="J291" i="43"/>
  <c r="J254" i="43"/>
  <c r="L244" i="43"/>
  <c r="P44" i="22"/>
  <c r="C13" i="19"/>
  <c r="D13" i="19"/>
  <c r="C14" i="19"/>
  <c r="D14" i="19"/>
  <c r="F24" i="43"/>
  <c r="E24" i="43"/>
  <c r="D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43" i="43"/>
  <c r="G44" i="43"/>
  <c r="G45" i="43"/>
  <c r="G46" i="43"/>
  <c r="G47" i="43"/>
  <c r="G48" i="43"/>
  <c r="G49" i="43"/>
  <c r="G50" i="43"/>
  <c r="G51" i="43"/>
  <c r="G52" i="43"/>
  <c r="G53" i="43"/>
  <c r="G10" i="26"/>
  <c r="H10" i="26"/>
  <c r="I21" i="39"/>
  <c r="I15" i="38"/>
  <c r="J15" i="38" s="1"/>
  <c r="J10" i="38"/>
  <c r="J11" i="38"/>
  <c r="J12" i="38"/>
  <c r="J13" i="38"/>
  <c r="J14" i="38"/>
  <c r="J9" i="38"/>
  <c r="T19" i="6"/>
  <c r="T15" i="5"/>
  <c r="U9" i="5"/>
  <c r="U10" i="5"/>
  <c r="U11" i="5"/>
  <c r="U12" i="5"/>
  <c r="U13" i="5"/>
  <c r="U14" i="5"/>
  <c r="U20" i="3"/>
  <c r="U19" i="3"/>
  <c r="U10" i="3"/>
  <c r="U11" i="3"/>
  <c r="U12" i="3"/>
  <c r="U13" i="3"/>
  <c r="U14" i="3"/>
  <c r="U15" i="3"/>
  <c r="U16" i="3"/>
  <c r="U17" i="3"/>
  <c r="U18" i="3"/>
  <c r="U9" i="3"/>
  <c r="T15" i="1"/>
  <c r="U10" i="1"/>
  <c r="U11" i="1"/>
  <c r="U12" i="1"/>
  <c r="U13" i="1"/>
  <c r="U14" i="1"/>
  <c r="U9" i="1"/>
  <c r="H11" i="33"/>
  <c r="G11" i="33"/>
  <c r="DE31" i="12"/>
  <c r="DE32" i="12"/>
  <c r="DE33" i="12"/>
  <c r="DE34" i="12"/>
  <c r="DE35" i="12"/>
  <c r="DE23" i="12"/>
  <c r="DE30" i="12" s="1"/>
  <c r="Q9843" i="31"/>
  <c r="R9843" i="31"/>
  <c r="Q9844" i="31"/>
  <c r="R9844" i="31"/>
  <c r="Q9845" i="31"/>
  <c r="R9845" i="31"/>
  <c r="Q9846" i="31"/>
  <c r="R9846" i="31"/>
  <c r="Q9847" i="31"/>
  <c r="R9847" i="31"/>
  <c r="Q9848" i="31"/>
  <c r="R9848" i="31"/>
  <c r="Q9849" i="31"/>
  <c r="R9849" i="31"/>
  <c r="Q9850" i="31"/>
  <c r="R9850" i="31"/>
  <c r="Q9851" i="31"/>
  <c r="R9851" i="31"/>
  <c r="Q9852" i="31"/>
  <c r="R9852" i="31"/>
  <c r="Q9853" i="31"/>
  <c r="R9853" i="31"/>
  <c r="Q9854" i="31"/>
  <c r="R9854" i="31"/>
  <c r="Q9855" i="31"/>
  <c r="R9855" i="31"/>
  <c r="Q9856" i="31"/>
  <c r="R9856" i="31"/>
  <c r="Q9857" i="31"/>
  <c r="R9857" i="31"/>
  <c r="Q9858" i="31"/>
  <c r="R9858" i="31"/>
  <c r="Q9859" i="31"/>
  <c r="R9859" i="31"/>
  <c r="Q9860" i="31"/>
  <c r="R9860" i="31"/>
  <c r="Q9861" i="31"/>
  <c r="R9861" i="31"/>
  <c r="Q9862" i="31"/>
  <c r="R9862" i="31"/>
  <c r="Q9863" i="31"/>
  <c r="R9863" i="31"/>
  <c r="Q9864" i="31"/>
  <c r="R9864" i="31"/>
  <c r="Q9865" i="31"/>
  <c r="R9865" i="31"/>
  <c r="Q9866" i="31"/>
  <c r="R9866" i="31"/>
  <c r="Q9867" i="31"/>
  <c r="R9867" i="31"/>
  <c r="Q9868" i="31"/>
  <c r="R9868" i="31"/>
  <c r="Q9869" i="31"/>
  <c r="R9869" i="31"/>
  <c r="Q9870" i="31"/>
  <c r="R9870" i="31"/>
  <c r="Q9871" i="31"/>
  <c r="R9871" i="31"/>
  <c r="Q9872" i="31"/>
  <c r="R9872" i="31"/>
  <c r="Q9873" i="31"/>
  <c r="R9873" i="31"/>
  <c r="Q9874" i="31"/>
  <c r="R9874" i="31"/>
  <c r="Q9875" i="31"/>
  <c r="R9875" i="31"/>
  <c r="Q9876" i="31"/>
  <c r="R9876" i="31"/>
  <c r="Q9877" i="31"/>
  <c r="R9877" i="31"/>
  <c r="Q9878" i="31"/>
  <c r="R9878" i="31"/>
  <c r="Q9879" i="31"/>
  <c r="R9879" i="31"/>
  <c r="Q9880" i="31"/>
  <c r="R9880" i="31"/>
  <c r="Q9881" i="31"/>
  <c r="R9881" i="31"/>
  <c r="Q9882" i="31"/>
  <c r="R9882" i="31"/>
  <c r="L10126" i="31"/>
  <c r="M10126" i="31"/>
  <c r="L10127" i="31"/>
  <c r="M10127" i="31"/>
  <c r="L10128" i="31"/>
  <c r="M10128" i="31"/>
  <c r="L10129" i="31"/>
  <c r="M10129" i="31"/>
  <c r="L10130" i="31"/>
  <c r="M10130" i="31"/>
  <c r="L10131" i="31"/>
  <c r="M10131" i="31"/>
  <c r="L10132" i="31"/>
  <c r="M10132" i="31"/>
  <c r="L10133" i="31"/>
  <c r="M10133" i="31"/>
  <c r="L10134" i="31"/>
  <c r="M10134" i="31"/>
  <c r="L10135" i="31"/>
  <c r="M10135" i="31"/>
  <c r="L10136" i="31"/>
  <c r="M10136" i="31"/>
  <c r="L10137" i="31"/>
  <c r="M10137" i="31"/>
  <c r="L10138" i="31"/>
  <c r="M10138" i="31"/>
  <c r="L10139" i="31"/>
  <c r="M10139" i="31"/>
  <c r="L10140" i="31"/>
  <c r="M10140" i="31"/>
  <c r="L10141" i="31"/>
  <c r="M10141" i="31"/>
  <c r="L10142" i="31"/>
  <c r="M10142" i="31"/>
  <c r="L10143" i="31"/>
  <c r="M10143" i="31"/>
  <c r="L10144" i="31"/>
  <c r="M10144" i="31"/>
  <c r="L10145" i="31"/>
  <c r="M10145" i="31"/>
  <c r="L10146" i="31"/>
  <c r="M10146" i="31"/>
  <c r="L10147" i="31"/>
  <c r="M10147" i="31"/>
  <c r="L10148" i="31"/>
  <c r="M10148" i="31"/>
  <c r="L10149" i="31"/>
  <c r="M10149" i="31"/>
  <c r="L10150" i="31"/>
  <c r="M10150" i="31"/>
  <c r="L10151" i="31"/>
  <c r="M10151" i="31"/>
  <c r="L10152" i="31"/>
  <c r="M10152" i="31"/>
  <c r="L10153" i="31"/>
  <c r="M10153" i="31"/>
  <c r="L10154" i="31"/>
  <c r="M10154" i="31"/>
  <c r="L10155" i="31"/>
  <c r="M10155" i="31"/>
  <c r="L10156" i="31"/>
  <c r="M10156" i="31"/>
  <c r="L10157" i="31"/>
  <c r="M10157" i="31"/>
  <c r="L10158" i="31"/>
  <c r="M10158" i="31"/>
  <c r="L10159" i="31"/>
  <c r="M10159" i="31"/>
  <c r="L10160" i="31"/>
  <c r="M10160" i="31"/>
  <c r="L10161" i="31"/>
  <c r="M10161" i="31"/>
  <c r="L10162" i="31"/>
  <c r="M10162" i="31"/>
  <c r="L10163" i="31"/>
  <c r="M10163" i="31"/>
  <c r="L10164" i="31"/>
  <c r="M10164" i="31"/>
  <c r="L10165" i="31"/>
  <c r="M10165" i="31"/>
  <c r="B8444" i="31"/>
  <c r="C8444" i="31"/>
  <c r="B8445" i="31"/>
  <c r="C8445" i="31"/>
  <c r="B8446" i="31"/>
  <c r="C8446" i="31"/>
  <c r="B8447" i="31"/>
  <c r="C8447" i="31"/>
  <c r="B8448" i="31"/>
  <c r="C8448" i="31"/>
  <c r="B8449" i="31"/>
  <c r="C8449" i="31"/>
  <c r="B8450" i="31"/>
  <c r="C8450" i="31"/>
  <c r="B8451" i="31"/>
  <c r="C8451" i="31"/>
  <c r="B8452" i="31"/>
  <c r="C8452" i="31"/>
  <c r="B8453" i="31"/>
  <c r="C8453" i="31"/>
  <c r="B8454" i="31"/>
  <c r="C8454" i="31"/>
  <c r="B8455" i="31"/>
  <c r="C8455" i="31"/>
  <c r="B8456" i="31"/>
  <c r="C8456" i="31"/>
  <c r="B8457" i="31"/>
  <c r="C8457" i="31"/>
  <c r="B8458" i="31"/>
  <c r="C8458" i="31"/>
  <c r="B8459" i="31"/>
  <c r="C8459" i="31"/>
  <c r="B8460" i="31"/>
  <c r="C8460" i="31"/>
  <c r="B8461" i="31"/>
  <c r="C8461" i="31"/>
  <c r="B8462" i="31"/>
  <c r="C8462" i="31"/>
  <c r="B8463" i="31"/>
  <c r="C8463" i="31"/>
  <c r="B8464" i="31"/>
  <c r="C8464" i="31"/>
  <c r="B8465" i="31"/>
  <c r="C8465" i="31"/>
  <c r="B8466" i="31"/>
  <c r="C8466" i="31"/>
  <c r="B8467" i="31"/>
  <c r="C8467" i="31"/>
  <c r="B8468" i="31"/>
  <c r="C8468" i="31"/>
  <c r="B8469" i="31"/>
  <c r="C8469" i="31"/>
  <c r="B8470" i="31"/>
  <c r="C8470" i="31"/>
  <c r="B8471" i="31"/>
  <c r="C8471" i="31"/>
  <c r="B8472" i="31"/>
  <c r="C8472" i="31"/>
  <c r="B8473" i="31"/>
  <c r="C8473" i="31"/>
  <c r="B8474" i="31"/>
  <c r="C8474" i="31"/>
  <c r="B8475" i="31"/>
  <c r="C8475" i="31"/>
  <c r="B8476" i="31"/>
  <c r="C8476" i="31"/>
  <c r="B8477" i="31"/>
  <c r="C8477" i="31"/>
  <c r="B8478" i="31"/>
  <c r="C8478" i="31"/>
  <c r="B8479" i="31"/>
  <c r="C8479" i="31"/>
  <c r="B8480" i="31"/>
  <c r="C8480" i="31"/>
  <c r="B8481" i="31"/>
  <c r="C8481" i="31"/>
  <c r="G7348" i="31"/>
  <c r="H7348" i="31"/>
  <c r="G7349" i="31"/>
  <c r="H7349" i="31"/>
  <c r="G7350" i="31"/>
  <c r="H7350" i="31"/>
  <c r="G7351" i="31"/>
  <c r="H7351" i="31"/>
  <c r="G7352" i="31"/>
  <c r="H7352" i="31"/>
  <c r="G7353" i="31"/>
  <c r="H7353" i="31"/>
  <c r="G7354" i="31"/>
  <c r="H7354" i="31"/>
  <c r="G7355" i="31"/>
  <c r="H7355" i="31"/>
  <c r="G7356" i="31"/>
  <c r="H7356" i="31"/>
  <c r="G7357" i="31"/>
  <c r="H7357" i="31"/>
  <c r="G7358" i="31"/>
  <c r="H7358" i="31"/>
  <c r="G7359" i="31"/>
  <c r="H7359" i="31"/>
  <c r="G7360" i="31"/>
  <c r="H7360" i="31"/>
  <c r="G7361" i="31"/>
  <c r="H7361" i="31"/>
  <c r="G7362" i="31"/>
  <c r="H7362" i="31"/>
  <c r="G7363" i="31"/>
  <c r="H7363" i="31"/>
  <c r="G7364" i="31"/>
  <c r="H7364" i="31"/>
  <c r="G7365" i="31"/>
  <c r="H7365" i="31"/>
  <c r="G7366" i="31"/>
  <c r="H7366" i="31"/>
  <c r="G7367" i="31"/>
  <c r="H7367" i="31"/>
  <c r="G7368" i="31"/>
  <c r="H7368" i="31"/>
  <c r="G7369" i="31"/>
  <c r="H7369" i="31"/>
  <c r="G7370" i="31"/>
  <c r="H7370" i="31"/>
  <c r="G7371" i="31"/>
  <c r="H7371" i="31"/>
  <c r="G7372" i="31"/>
  <c r="H7372" i="31"/>
  <c r="G7373" i="31"/>
  <c r="H7373" i="31"/>
  <c r="G7374" i="31"/>
  <c r="H7374" i="31"/>
  <c r="G7375" i="31"/>
  <c r="H7375" i="31"/>
  <c r="G7376" i="31"/>
  <c r="H7376" i="31"/>
  <c r="G7377" i="31"/>
  <c r="H7377" i="31"/>
  <c r="G7378" i="31"/>
  <c r="H7378" i="31"/>
  <c r="G7379" i="31"/>
  <c r="H7379" i="31"/>
  <c r="G7380" i="31"/>
  <c r="H7380" i="31"/>
  <c r="G7381" i="31"/>
  <c r="H7381" i="31"/>
  <c r="G7382" i="31"/>
  <c r="H7382" i="31"/>
  <c r="G7383" i="31"/>
  <c r="H7383" i="31"/>
  <c r="G7384" i="31"/>
  <c r="H7384" i="31"/>
  <c r="G7385" i="31"/>
  <c r="H7385" i="31"/>
  <c r="AA23" i="14" l="1"/>
  <c r="AA25" i="14" s="1"/>
  <c r="DF36" i="12"/>
  <c r="DF37" i="12" s="1"/>
  <c r="DG36" i="12"/>
  <c r="DG37" i="12" s="1"/>
  <c r="DE36" i="12"/>
  <c r="DE37" i="12" s="1"/>
  <c r="DI22" i="41"/>
  <c r="DG34" i="12"/>
  <c r="DF34" i="12"/>
  <c r="DG33" i="12"/>
  <c r="DS22" i="41"/>
  <c r="AK29" i="41"/>
  <c r="AG29" i="41"/>
  <c r="AC29" i="41"/>
  <c r="AK28" i="41"/>
  <c r="AG28" i="41"/>
  <c r="AC28" i="41"/>
  <c r="AK27" i="41"/>
  <c r="AG27" i="41"/>
  <c r="AC27" i="41"/>
  <c r="AK26" i="41"/>
  <c r="AG26" i="41"/>
  <c r="AC26" i="41"/>
  <c r="AK25" i="41"/>
  <c r="AK30" i="41" s="1"/>
  <c r="AG25" i="41"/>
  <c r="AG30" i="41" s="1"/>
  <c r="DT22" i="41"/>
  <c r="EF22" i="41"/>
  <c r="EQ22" i="41"/>
  <c r="EE22" i="41"/>
  <c r="AC25" i="41"/>
  <c r="T43" i="41" s="1"/>
  <c r="DH22" i="41"/>
  <c r="G24" i="43"/>
  <c r="DG17" i="41"/>
  <c r="DG18" i="41"/>
  <c r="DG19" i="41"/>
  <c r="DG20" i="41"/>
  <c r="DG21" i="41"/>
  <c r="DG13" i="41"/>
  <c r="AA26" i="14" l="1"/>
  <c r="T46" i="41"/>
  <c r="T44" i="41"/>
  <c r="T45" i="41"/>
  <c r="T47" i="41"/>
  <c r="AC30" i="41"/>
  <c r="DG22" i="41"/>
  <c r="T48" i="41" l="1"/>
  <c r="U43" i="41" s="1"/>
  <c r="U45" i="41"/>
  <c r="U46" i="41"/>
  <c r="U44" i="41"/>
  <c r="B14" i="45"/>
  <c r="C15" i="19"/>
  <c r="D15" i="19"/>
  <c r="D15" i="18"/>
  <c r="D14" i="18" s="1"/>
  <c r="D13" i="18" s="1"/>
  <c r="D12" i="18" s="1"/>
  <c r="D11" i="18" s="1"/>
  <c r="U47" i="41" l="1"/>
  <c r="Z20" i="14"/>
  <c r="Z19" i="14"/>
  <c r="Z17" i="14"/>
  <c r="Z11" i="14"/>
  <c r="Z12" i="14"/>
  <c r="Z13" i="14"/>
  <c r="Z14" i="14"/>
  <c r="Z15" i="14"/>
  <c r="Z10" i="14"/>
  <c r="Z16" i="14"/>
  <c r="Z18" i="14"/>
  <c r="Z24" i="14" l="1"/>
  <c r="Z23" i="14"/>
  <c r="Z25" i="14" s="1"/>
  <c r="DD31" i="12"/>
  <c r="DD32" i="12"/>
  <c r="DD33" i="12"/>
  <c r="DD34" i="12"/>
  <c r="DD35" i="12"/>
  <c r="DD23" i="12"/>
  <c r="DD30" i="12" s="1"/>
  <c r="DF17" i="41"/>
  <c r="DF18" i="41"/>
  <c r="DF19" i="41"/>
  <c r="DF20" i="41"/>
  <c r="DF21" i="41"/>
  <c r="DF13" i="41"/>
  <c r="I10" i="26"/>
  <c r="J10" i="26"/>
  <c r="Z26" i="14" l="1"/>
  <c r="DD36" i="12"/>
  <c r="DD37" i="12" s="1"/>
  <c r="DF22" i="41"/>
  <c r="DB31" i="12"/>
  <c r="DC31" i="12"/>
  <c r="DB32" i="12"/>
  <c r="DC32" i="12"/>
  <c r="DB33" i="12"/>
  <c r="DC33" i="12"/>
  <c r="DB34" i="12"/>
  <c r="DC34" i="12"/>
  <c r="DB35" i="12"/>
  <c r="DC35" i="12"/>
  <c r="DB23" i="12"/>
  <c r="DB30" i="12" s="1"/>
  <c r="DC23" i="12"/>
  <c r="DC30" i="12" s="1"/>
  <c r="DA23" i="12"/>
  <c r="DD17" i="41"/>
  <c r="DE17" i="41"/>
  <c r="DD18" i="41"/>
  <c r="DE18" i="41"/>
  <c r="DD19" i="41"/>
  <c r="DE19" i="41"/>
  <c r="DD20" i="41"/>
  <c r="DE20" i="41"/>
  <c r="DD21" i="41"/>
  <c r="DE21" i="41"/>
  <c r="DD13" i="41"/>
  <c r="DE13" i="41"/>
  <c r="DE22" i="41" l="1"/>
  <c r="DC36" i="12"/>
  <c r="DC37" i="12" s="1"/>
  <c r="DB36" i="12"/>
  <c r="DB37" i="12" s="1"/>
  <c r="DD22" i="41"/>
  <c r="G7347" i="31"/>
  <c r="H7347" i="31"/>
  <c r="B8406" i="31"/>
  <c r="C8406" i="31"/>
  <c r="B8407" i="31"/>
  <c r="C8407" i="31"/>
  <c r="B8408" i="31"/>
  <c r="C8408" i="31"/>
  <c r="B8409" i="31"/>
  <c r="C8409" i="31"/>
  <c r="B8410" i="31"/>
  <c r="C8410" i="31"/>
  <c r="B8411" i="31"/>
  <c r="C8411" i="31"/>
  <c r="B8412" i="31"/>
  <c r="C8412" i="31"/>
  <c r="B8413" i="31"/>
  <c r="C8413" i="31"/>
  <c r="B8414" i="31"/>
  <c r="C8414" i="31"/>
  <c r="B8415" i="31"/>
  <c r="C8415" i="31"/>
  <c r="B8416" i="31"/>
  <c r="C8416" i="31"/>
  <c r="B8417" i="31"/>
  <c r="C8417" i="31"/>
  <c r="B8418" i="31"/>
  <c r="C8418" i="31"/>
  <c r="B8419" i="31"/>
  <c r="C8419" i="31"/>
  <c r="B8420" i="31"/>
  <c r="C8420" i="31"/>
  <c r="B8421" i="31"/>
  <c r="C8421" i="31"/>
  <c r="B8422" i="31"/>
  <c r="C8422" i="31"/>
  <c r="B8423" i="31"/>
  <c r="C8423" i="31"/>
  <c r="B8424" i="31"/>
  <c r="C8424" i="31"/>
  <c r="B8425" i="31"/>
  <c r="C8425" i="31"/>
  <c r="B8426" i="31"/>
  <c r="C8426" i="31"/>
  <c r="B8427" i="31"/>
  <c r="C8427" i="31"/>
  <c r="B8428" i="31"/>
  <c r="C8428" i="31"/>
  <c r="B8429" i="31"/>
  <c r="C8429" i="31"/>
  <c r="B8430" i="31"/>
  <c r="C8430" i="31"/>
  <c r="B8431" i="31"/>
  <c r="C8431" i="31"/>
  <c r="B8432" i="31"/>
  <c r="C8432" i="31"/>
  <c r="B8433" i="31"/>
  <c r="C8433" i="31"/>
  <c r="B8434" i="31"/>
  <c r="C8434" i="31"/>
  <c r="B8435" i="31"/>
  <c r="C8435" i="31"/>
  <c r="B8436" i="31"/>
  <c r="C8436" i="31"/>
  <c r="B8437" i="31"/>
  <c r="C8437" i="31"/>
  <c r="B8438" i="31"/>
  <c r="C8438" i="31"/>
  <c r="B8439" i="31"/>
  <c r="C8439" i="31"/>
  <c r="B8440" i="31"/>
  <c r="C8440" i="31"/>
  <c r="B8441" i="31"/>
  <c r="C8441" i="31"/>
  <c r="B8442" i="31"/>
  <c r="C8442" i="31"/>
  <c r="B8443" i="31"/>
  <c r="C8443" i="31"/>
  <c r="Q9801" i="31"/>
  <c r="R9801" i="31"/>
  <c r="Q9802" i="31"/>
  <c r="R9802" i="31"/>
  <c r="Q9803" i="31"/>
  <c r="R9803" i="31"/>
  <c r="Q9804" i="31"/>
  <c r="R9804" i="31"/>
  <c r="Q9805" i="31"/>
  <c r="R9805" i="31"/>
  <c r="Q9806" i="31"/>
  <c r="R9806" i="31"/>
  <c r="Q9807" i="31"/>
  <c r="R9807" i="31"/>
  <c r="Q9808" i="31"/>
  <c r="R9808" i="31"/>
  <c r="Q9809" i="31"/>
  <c r="R9809" i="31"/>
  <c r="Q9810" i="31"/>
  <c r="R9810" i="31"/>
  <c r="Q9811" i="31"/>
  <c r="R9811" i="31"/>
  <c r="Q9812" i="31"/>
  <c r="R9812" i="31"/>
  <c r="Q9813" i="31"/>
  <c r="R9813" i="31"/>
  <c r="Q9814" i="31"/>
  <c r="R9814" i="31"/>
  <c r="Q9815" i="31"/>
  <c r="R9815" i="31"/>
  <c r="Q9816" i="31"/>
  <c r="R9816" i="31"/>
  <c r="Q9817" i="31"/>
  <c r="R9817" i="31"/>
  <c r="Q9818" i="31"/>
  <c r="R9818" i="31"/>
  <c r="Q9819" i="31"/>
  <c r="R9819" i="31"/>
  <c r="Q9820" i="31"/>
  <c r="R9820" i="31"/>
  <c r="Q9821" i="31"/>
  <c r="R9821" i="31"/>
  <c r="Q9822" i="31"/>
  <c r="R9822" i="31"/>
  <c r="Q9823" i="31"/>
  <c r="R9823" i="31"/>
  <c r="Q9824" i="31"/>
  <c r="R9824" i="31"/>
  <c r="Q9825" i="31"/>
  <c r="R9825" i="31"/>
  <c r="Q9826" i="31"/>
  <c r="R9826" i="31"/>
  <c r="Q9827" i="31"/>
  <c r="R9827" i="31"/>
  <c r="Q9828" i="31"/>
  <c r="R9828" i="31"/>
  <c r="Q9829" i="31"/>
  <c r="R9829" i="31"/>
  <c r="Q9830" i="31"/>
  <c r="R9830" i="31"/>
  <c r="Q9831" i="31"/>
  <c r="R9831" i="31"/>
  <c r="Q9832" i="31"/>
  <c r="R9832" i="31"/>
  <c r="Q9833" i="31"/>
  <c r="R9833" i="31"/>
  <c r="Q9834" i="31"/>
  <c r="R9834" i="31"/>
  <c r="Q9835" i="31"/>
  <c r="R9835" i="31"/>
  <c r="Q9836" i="31"/>
  <c r="R9836" i="31"/>
  <c r="Q9837" i="31"/>
  <c r="R9837" i="31"/>
  <c r="Q9838" i="31"/>
  <c r="R9838" i="31"/>
  <c r="Q9839" i="31"/>
  <c r="R9839" i="31"/>
  <c r="Q9840" i="31"/>
  <c r="R9840" i="31"/>
  <c r="Q9841" i="31"/>
  <c r="R9841" i="31"/>
  <c r="Q9842" i="31"/>
  <c r="R9842" i="31"/>
  <c r="L10083" i="31"/>
  <c r="M10083" i="31"/>
  <c r="L10084" i="31"/>
  <c r="M10084" i="31"/>
  <c r="L10085" i="31"/>
  <c r="M10085" i="31"/>
  <c r="L10086" i="31"/>
  <c r="M10086" i="31"/>
  <c r="L10087" i="31"/>
  <c r="M10087" i="31"/>
  <c r="L10088" i="31"/>
  <c r="M10088" i="31"/>
  <c r="L10089" i="31"/>
  <c r="M10089" i="31"/>
  <c r="L10090" i="31"/>
  <c r="M10090" i="31"/>
  <c r="L10091" i="31"/>
  <c r="M10091" i="31"/>
  <c r="L10092" i="31"/>
  <c r="M10092" i="31"/>
  <c r="L10093" i="31"/>
  <c r="M10093" i="31"/>
  <c r="L10094" i="31"/>
  <c r="M10094" i="31"/>
  <c r="L10095" i="31"/>
  <c r="M10095" i="31"/>
  <c r="L10096" i="31"/>
  <c r="M10096" i="31"/>
  <c r="L10097" i="31"/>
  <c r="M10097" i="31"/>
  <c r="L10098" i="31"/>
  <c r="M10098" i="31"/>
  <c r="L10099" i="31"/>
  <c r="M10099" i="31"/>
  <c r="L10100" i="31"/>
  <c r="M10100" i="31"/>
  <c r="L10101" i="31"/>
  <c r="M10101" i="31"/>
  <c r="L10102" i="31"/>
  <c r="M10102" i="31"/>
  <c r="L10103" i="31"/>
  <c r="M10103" i="31"/>
  <c r="L10104" i="31"/>
  <c r="M10104" i="31"/>
  <c r="L10105" i="31"/>
  <c r="M10105" i="31"/>
  <c r="L10106" i="31"/>
  <c r="M10106" i="31"/>
  <c r="L10107" i="31"/>
  <c r="M10107" i="31"/>
  <c r="L10108" i="31"/>
  <c r="M10108" i="31"/>
  <c r="L10109" i="31"/>
  <c r="M10109" i="31"/>
  <c r="L10110" i="31"/>
  <c r="M10110" i="31"/>
  <c r="L10111" i="31"/>
  <c r="M10111" i="31"/>
  <c r="L10112" i="31"/>
  <c r="M10112" i="31"/>
  <c r="L10113" i="31"/>
  <c r="M10113" i="31"/>
  <c r="L10114" i="31"/>
  <c r="M10114" i="31"/>
  <c r="L10115" i="31"/>
  <c r="M10115" i="31"/>
  <c r="L10116" i="31"/>
  <c r="M10116" i="31"/>
  <c r="L10117" i="31"/>
  <c r="M10117" i="31"/>
  <c r="L10118" i="31"/>
  <c r="M10118" i="31"/>
  <c r="L10119" i="31"/>
  <c r="M10119" i="31"/>
  <c r="L10120" i="31"/>
  <c r="M10120" i="31"/>
  <c r="L10121" i="31"/>
  <c r="M10121" i="31"/>
  <c r="L10122" i="31"/>
  <c r="M10122" i="31"/>
  <c r="L10123" i="31"/>
  <c r="M10123" i="31"/>
  <c r="L10124" i="31"/>
  <c r="M10124" i="31"/>
  <c r="L10125" i="31"/>
  <c r="M10125" i="31"/>
  <c r="C16" i="19"/>
  <c r="D16" i="19"/>
  <c r="C17" i="19"/>
  <c r="D17" i="19"/>
  <c r="C18" i="19"/>
  <c r="D18" i="19"/>
  <c r="C19" i="19"/>
  <c r="D19" i="19"/>
  <c r="DC17" i="41"/>
  <c r="DC18" i="41"/>
  <c r="DC19" i="41"/>
  <c r="DC20" i="41"/>
  <c r="DC21" i="41"/>
  <c r="DC13" i="41"/>
  <c r="M239" i="43"/>
  <c r="B8376" i="31"/>
  <c r="C8376" i="31"/>
  <c r="B8377" i="31"/>
  <c r="C8377" i="31"/>
  <c r="B8378" i="31"/>
  <c r="C8378" i="31"/>
  <c r="B8379" i="31"/>
  <c r="C8379" i="31"/>
  <c r="B8380" i="31"/>
  <c r="C8380" i="31"/>
  <c r="B8381" i="31"/>
  <c r="C8381" i="31"/>
  <c r="B8382" i="31"/>
  <c r="C8382" i="31"/>
  <c r="B8383" i="31"/>
  <c r="C8383" i="31"/>
  <c r="B8384" i="31"/>
  <c r="C8384" i="31"/>
  <c r="B8385" i="31"/>
  <c r="C8385" i="31"/>
  <c r="B8386" i="31"/>
  <c r="C8386" i="31"/>
  <c r="B8387" i="31"/>
  <c r="C8387" i="31"/>
  <c r="B8388" i="31"/>
  <c r="C8388" i="31"/>
  <c r="B8389" i="31"/>
  <c r="C8389" i="31"/>
  <c r="B8390" i="31"/>
  <c r="C8390" i="31"/>
  <c r="B8391" i="31"/>
  <c r="C8391" i="31"/>
  <c r="B8392" i="31"/>
  <c r="C8392" i="31"/>
  <c r="B8393" i="31"/>
  <c r="C8393" i="31"/>
  <c r="B8394" i="31"/>
  <c r="C8394" i="31"/>
  <c r="B8395" i="31"/>
  <c r="C8395" i="31"/>
  <c r="B8396" i="31"/>
  <c r="C8396" i="31"/>
  <c r="B8397" i="31"/>
  <c r="C8397" i="31"/>
  <c r="B8398" i="31"/>
  <c r="C8398" i="31"/>
  <c r="B8399" i="31"/>
  <c r="C8399" i="31"/>
  <c r="B8400" i="31"/>
  <c r="C8400" i="31"/>
  <c r="B8401" i="31"/>
  <c r="C8401" i="31"/>
  <c r="B8402" i="31"/>
  <c r="C8402" i="31"/>
  <c r="B8403" i="31"/>
  <c r="C8403" i="31"/>
  <c r="B8404" i="31"/>
  <c r="C8404" i="31"/>
  <c r="B8405" i="31"/>
  <c r="C8405" i="31"/>
  <c r="B8355" i="31"/>
  <c r="C8355" i="31"/>
  <c r="B8356" i="31"/>
  <c r="C8356" i="31"/>
  <c r="B8357" i="31"/>
  <c r="C8357" i="31"/>
  <c r="B8358" i="31"/>
  <c r="C8358" i="31"/>
  <c r="B8359" i="31"/>
  <c r="C8359" i="31"/>
  <c r="B8360" i="31"/>
  <c r="C8360" i="31"/>
  <c r="B8361" i="31"/>
  <c r="C8361" i="31"/>
  <c r="B8362" i="31"/>
  <c r="C8362" i="31"/>
  <c r="B8363" i="31"/>
  <c r="C8363" i="31"/>
  <c r="B8364" i="31"/>
  <c r="C8364" i="31"/>
  <c r="B8365" i="31"/>
  <c r="C8365" i="31"/>
  <c r="B8366" i="31"/>
  <c r="C8366" i="31"/>
  <c r="B8367" i="31"/>
  <c r="C8367" i="31"/>
  <c r="B8368" i="31"/>
  <c r="C8368" i="31"/>
  <c r="B8369" i="31"/>
  <c r="C8369" i="31"/>
  <c r="B8370" i="31"/>
  <c r="C8370" i="31"/>
  <c r="B8371" i="31"/>
  <c r="C8371" i="31"/>
  <c r="B8372" i="31"/>
  <c r="C8372" i="31"/>
  <c r="B8373" i="31"/>
  <c r="C8373" i="31"/>
  <c r="B8374" i="31"/>
  <c r="C8374" i="31"/>
  <c r="B8375" i="31"/>
  <c r="C8375" i="31"/>
  <c r="L10034" i="31"/>
  <c r="M10034" i="31"/>
  <c r="L10035" i="31"/>
  <c r="M10035" i="31"/>
  <c r="L10036" i="31"/>
  <c r="M10036" i="31"/>
  <c r="L10037" i="31"/>
  <c r="M10037" i="31"/>
  <c r="L10038" i="31"/>
  <c r="M10038" i="31"/>
  <c r="L10039" i="31"/>
  <c r="M10039" i="31"/>
  <c r="L10040" i="31"/>
  <c r="M10040" i="31"/>
  <c r="L10041" i="31"/>
  <c r="M10041" i="31"/>
  <c r="L10042" i="31"/>
  <c r="M10042" i="31"/>
  <c r="L10043" i="31"/>
  <c r="M10043" i="31"/>
  <c r="L10044" i="31"/>
  <c r="M10044" i="31"/>
  <c r="L10045" i="31"/>
  <c r="M10045" i="31"/>
  <c r="L10046" i="31"/>
  <c r="M10046" i="31"/>
  <c r="L10047" i="31"/>
  <c r="M10047" i="31"/>
  <c r="L10048" i="31"/>
  <c r="M10048" i="31"/>
  <c r="L10049" i="31"/>
  <c r="M10049" i="31"/>
  <c r="L10050" i="31"/>
  <c r="M10050" i="31"/>
  <c r="L10051" i="31"/>
  <c r="M10051" i="31"/>
  <c r="L10052" i="31"/>
  <c r="M10052" i="31"/>
  <c r="L10053" i="31"/>
  <c r="M10053" i="31"/>
  <c r="L10054" i="31"/>
  <c r="M10054" i="31"/>
  <c r="L10055" i="31"/>
  <c r="M10055" i="31"/>
  <c r="L10056" i="31"/>
  <c r="M10056" i="31"/>
  <c r="L10057" i="31"/>
  <c r="M10057" i="31"/>
  <c r="L10058" i="31"/>
  <c r="M10058" i="31"/>
  <c r="L10059" i="31"/>
  <c r="M10059" i="31"/>
  <c r="L10060" i="31"/>
  <c r="M10060" i="31"/>
  <c r="L10061" i="31"/>
  <c r="M10061" i="31"/>
  <c r="L10062" i="31"/>
  <c r="M10062" i="31"/>
  <c r="L10063" i="31"/>
  <c r="M10063" i="31"/>
  <c r="L10064" i="31"/>
  <c r="M10064" i="31"/>
  <c r="L10065" i="31"/>
  <c r="M10065" i="31"/>
  <c r="L10066" i="31"/>
  <c r="M10066" i="31"/>
  <c r="L10067" i="31"/>
  <c r="M10067" i="31"/>
  <c r="L10068" i="31"/>
  <c r="M10068" i="31"/>
  <c r="L10069" i="31"/>
  <c r="M10069" i="31"/>
  <c r="L10070" i="31"/>
  <c r="M10070" i="31"/>
  <c r="L10071" i="31"/>
  <c r="M10071" i="31"/>
  <c r="L10072" i="31"/>
  <c r="M10072" i="31"/>
  <c r="L10073" i="31"/>
  <c r="M10073" i="31"/>
  <c r="L10074" i="31"/>
  <c r="M10074" i="31"/>
  <c r="L10075" i="31"/>
  <c r="M10075" i="31"/>
  <c r="L10076" i="31"/>
  <c r="M10076" i="31"/>
  <c r="L10077" i="31"/>
  <c r="M10077" i="31"/>
  <c r="L10078" i="31"/>
  <c r="M10078" i="31"/>
  <c r="L10079" i="31"/>
  <c r="M10079" i="31"/>
  <c r="L10080" i="31"/>
  <c r="M10080" i="31"/>
  <c r="L10081" i="31"/>
  <c r="M10081" i="31"/>
  <c r="L10082" i="31"/>
  <c r="M10082" i="31"/>
  <c r="Q9751" i="31"/>
  <c r="R9751" i="31"/>
  <c r="Q9752" i="31"/>
  <c r="R9752" i="31"/>
  <c r="Q9753" i="31"/>
  <c r="R9753" i="31"/>
  <c r="Q9754" i="31"/>
  <c r="R9754" i="31"/>
  <c r="Q9755" i="31"/>
  <c r="R9755" i="31"/>
  <c r="Q9756" i="31"/>
  <c r="R9756" i="31"/>
  <c r="Q9757" i="31"/>
  <c r="R9757" i="31"/>
  <c r="Q9758" i="31"/>
  <c r="R9758" i="31"/>
  <c r="Q9759" i="31"/>
  <c r="R9759" i="31"/>
  <c r="Q9760" i="31"/>
  <c r="R9760" i="31"/>
  <c r="Q9761" i="31"/>
  <c r="R9761" i="31"/>
  <c r="Q9762" i="31"/>
  <c r="R9762" i="31"/>
  <c r="Q9763" i="31"/>
  <c r="R9763" i="31"/>
  <c r="Q9764" i="31"/>
  <c r="R9764" i="31"/>
  <c r="Q9765" i="31"/>
  <c r="R9765" i="31"/>
  <c r="Q9766" i="31"/>
  <c r="R9766" i="31"/>
  <c r="Q9767" i="31"/>
  <c r="R9767" i="31"/>
  <c r="Q9768" i="31"/>
  <c r="R9768" i="31"/>
  <c r="Q9769" i="31"/>
  <c r="R9769" i="31"/>
  <c r="Q9770" i="31"/>
  <c r="R9770" i="31"/>
  <c r="Q9771" i="31"/>
  <c r="R9771" i="31"/>
  <c r="Q9772" i="31"/>
  <c r="R9772" i="31"/>
  <c r="Q9773" i="31"/>
  <c r="R9773" i="31"/>
  <c r="Q9774" i="31"/>
  <c r="R9774" i="31"/>
  <c r="Q9775" i="31"/>
  <c r="R9775" i="31"/>
  <c r="Q9776" i="31"/>
  <c r="R9776" i="31"/>
  <c r="Q9777" i="31"/>
  <c r="R9777" i="31"/>
  <c r="Q9778" i="31"/>
  <c r="R9778" i="31"/>
  <c r="Q9779" i="31"/>
  <c r="R9779" i="31"/>
  <c r="Q9780" i="31"/>
  <c r="R9780" i="31"/>
  <c r="Q9781" i="31"/>
  <c r="R9781" i="31"/>
  <c r="Q9782" i="31"/>
  <c r="R9782" i="31"/>
  <c r="Q9783" i="31"/>
  <c r="R9783" i="31"/>
  <c r="Q9784" i="31"/>
  <c r="R9784" i="31"/>
  <c r="Q9785" i="31"/>
  <c r="R9785" i="31"/>
  <c r="Q9786" i="31"/>
  <c r="R9786" i="31"/>
  <c r="Q9787" i="31"/>
  <c r="R9787" i="31"/>
  <c r="Q9788" i="31"/>
  <c r="R9788" i="31"/>
  <c r="Q9789" i="31"/>
  <c r="R9789" i="31"/>
  <c r="Q9790" i="31"/>
  <c r="R9790" i="31"/>
  <c r="Q9791" i="31"/>
  <c r="R9791" i="31"/>
  <c r="Q9792" i="31"/>
  <c r="R9792" i="31"/>
  <c r="Q9793" i="31"/>
  <c r="R9793" i="31"/>
  <c r="Q9794" i="31"/>
  <c r="R9794" i="31"/>
  <c r="Q9795" i="31"/>
  <c r="R9795" i="31"/>
  <c r="Q9796" i="31"/>
  <c r="R9796" i="31"/>
  <c r="Q9797" i="31"/>
  <c r="R9797" i="31"/>
  <c r="Q9798" i="31"/>
  <c r="R9798" i="31"/>
  <c r="Q9799" i="31"/>
  <c r="R9799" i="31"/>
  <c r="Q9800" i="31"/>
  <c r="R9800" i="31"/>
  <c r="K10" i="26"/>
  <c r="DA31" i="12"/>
  <c r="DA32" i="12"/>
  <c r="DA33" i="12"/>
  <c r="DA34" i="12"/>
  <c r="DA35" i="12"/>
  <c r="DA30" i="12"/>
  <c r="DB13" i="41"/>
  <c r="DB17" i="41"/>
  <c r="DB18" i="41"/>
  <c r="DB19" i="41"/>
  <c r="DB20" i="41"/>
  <c r="DB21" i="41"/>
  <c r="CI33" i="44"/>
  <c r="CJ33" i="44"/>
  <c r="CK33" i="44"/>
  <c r="CL33" i="44"/>
  <c r="CM33" i="44"/>
  <c r="CN33" i="44"/>
  <c r="CO33" i="44"/>
  <c r="CP33" i="44"/>
  <c r="CQ33" i="44"/>
  <c r="CR33" i="44"/>
  <c r="CS33" i="44"/>
  <c r="CT33" i="44"/>
  <c r="CI35" i="44"/>
  <c r="CJ35" i="44"/>
  <c r="CK35" i="44"/>
  <c r="CL35" i="44"/>
  <c r="CM35" i="44"/>
  <c r="CN35" i="44"/>
  <c r="CO35" i="44"/>
  <c r="CP35" i="44"/>
  <c r="CQ35" i="44"/>
  <c r="CR35" i="44"/>
  <c r="CS35" i="44"/>
  <c r="CT35" i="44"/>
  <c r="CI30" i="44"/>
  <c r="CJ30" i="44"/>
  <c r="CK30" i="44"/>
  <c r="CL30" i="44"/>
  <c r="CM30" i="44"/>
  <c r="CN30" i="44"/>
  <c r="CO30" i="44"/>
  <c r="CP30" i="44"/>
  <c r="CQ30" i="44"/>
  <c r="CR30" i="44"/>
  <c r="CS30" i="44"/>
  <c r="CT30" i="44"/>
  <c r="AZ19" i="44"/>
  <c r="BA19" i="44" s="1"/>
  <c r="BB19" i="44" s="1"/>
  <c r="BC19" i="44" s="1"/>
  <c r="BD19" i="44" s="1"/>
  <c r="BE19" i="44" s="1"/>
  <c r="BF19" i="44" s="1"/>
  <c r="BG19" i="44" s="1"/>
  <c r="BH19" i="44" s="1"/>
  <c r="BI19" i="44" s="1"/>
  <c r="BJ19" i="44" s="1"/>
  <c r="BK19" i="44" s="1"/>
  <c r="BL19" i="44" s="1"/>
  <c r="BM19" i="44" s="1"/>
  <c r="BN19" i="44" s="1"/>
  <c r="BO19" i="44" s="1"/>
  <c r="BP19" i="44" s="1"/>
  <c r="BQ19" i="44" s="1"/>
  <c r="BR19" i="44" s="1"/>
  <c r="BS19" i="44" s="1"/>
  <c r="BT19" i="44" s="1"/>
  <c r="BU19" i="44" s="1"/>
  <c r="BV19" i="44" s="1"/>
  <c r="BW19" i="44" s="1"/>
  <c r="BX19" i="44" s="1"/>
  <c r="BY19" i="44" s="1"/>
  <c r="BZ19" i="44" s="1"/>
  <c r="CA19" i="44" s="1"/>
  <c r="CB19" i="44" s="1"/>
  <c r="CC19" i="44" s="1"/>
  <c r="CD19" i="44" s="1"/>
  <c r="CE19" i="44" s="1"/>
  <c r="CF19" i="44" s="1"/>
  <c r="CG19" i="44" s="1"/>
  <c r="CH19" i="44" s="1"/>
  <c r="CI19" i="44" s="1"/>
  <c r="CJ19" i="44" s="1"/>
  <c r="CK19" i="44" s="1"/>
  <c r="CL19" i="44" s="1"/>
  <c r="CM19" i="44" s="1"/>
  <c r="CN19" i="44" s="1"/>
  <c r="CO19" i="44" s="1"/>
  <c r="CP19" i="44" s="1"/>
  <c r="CQ19" i="44" s="1"/>
  <c r="CR19" i="44" s="1"/>
  <c r="CS19" i="44" s="1"/>
  <c r="CT19" i="44" s="1"/>
  <c r="CT34" i="44" s="1"/>
  <c r="AY19" i="44"/>
  <c r="CI17" i="44"/>
  <c r="CJ17" i="44"/>
  <c r="CK17" i="44"/>
  <c r="CL17" i="44"/>
  <c r="CM17" i="44" s="1"/>
  <c r="CN17" i="44" s="1"/>
  <c r="CO17" i="44" s="1"/>
  <c r="CP17" i="44" s="1"/>
  <c r="CQ17" i="44" s="1"/>
  <c r="CR17" i="44" s="1"/>
  <c r="CS17" i="44" s="1"/>
  <c r="CT17" i="44" s="1"/>
  <c r="DA36" i="12" l="1"/>
  <c r="DA37" i="12" s="1"/>
  <c r="DC22" i="41"/>
  <c r="DB22" i="41"/>
  <c r="CS34" i="44"/>
  <c r="CS32" i="44" s="1"/>
  <c r="CS36" i="44" s="1"/>
  <c r="CR34" i="44"/>
  <c r="CR32" i="44" s="1"/>
  <c r="CR36" i="44" s="1"/>
  <c r="CT32" i="44"/>
  <c r="CQ34" i="44"/>
  <c r="CQ32" i="44"/>
  <c r="CQ36" i="44" s="1"/>
  <c r="CP34" i="44"/>
  <c r="CP32" i="44" s="1"/>
  <c r="CP36" i="44" s="1"/>
  <c r="CO34" i="44"/>
  <c r="CO32" i="44" s="1"/>
  <c r="CO36" i="44" s="1"/>
  <c r="CN34" i="44"/>
  <c r="CN32" i="44" s="1"/>
  <c r="CN36" i="44" s="1"/>
  <c r="CM34" i="44"/>
  <c r="CM32" i="44" s="1"/>
  <c r="CM36" i="44" s="1"/>
  <c r="CL34" i="44"/>
  <c r="CL32" i="44" s="1"/>
  <c r="CL36" i="44" s="1"/>
  <c r="CK34" i="44"/>
  <c r="CK32" i="44" s="1"/>
  <c r="CK36" i="44" s="1"/>
  <c r="CJ34" i="44"/>
  <c r="CJ32" i="44" s="1"/>
  <c r="CJ36" i="44" s="1"/>
  <c r="CI34" i="44"/>
  <c r="CI32" i="44"/>
  <c r="CT36" i="44"/>
  <c r="CI36" i="44"/>
  <c r="L10" i="26"/>
  <c r="CZ31" i="12"/>
  <c r="CZ32" i="12"/>
  <c r="CZ33" i="12"/>
  <c r="CZ34" i="12"/>
  <c r="CZ35" i="12"/>
  <c r="CZ23" i="12"/>
  <c r="CZ36" i="12" s="1"/>
  <c r="CZ37" i="12" s="1"/>
  <c r="CY23" i="12"/>
  <c r="CY36" i="12" s="1"/>
  <c r="CY37" i="12" s="1"/>
  <c r="C20" i="19"/>
  <c r="D20" i="19"/>
  <c r="DA17" i="41"/>
  <c r="DA18" i="41"/>
  <c r="DA19" i="41"/>
  <c r="DA20" i="41"/>
  <c r="DA21" i="41"/>
  <c r="DA13" i="41"/>
  <c r="M10" i="26"/>
  <c r="CY31" i="12"/>
  <c r="CY32" i="12"/>
  <c r="CY33" i="12"/>
  <c r="CY34" i="12"/>
  <c r="CY35" i="12"/>
  <c r="CX23" i="12"/>
  <c r="CX30" i="12" s="1"/>
  <c r="G32" i="43"/>
  <c r="Q9712" i="31"/>
  <c r="R9712" i="31"/>
  <c r="Q9713" i="31"/>
  <c r="R9713" i="31"/>
  <c r="Q9714" i="31"/>
  <c r="R9714" i="31"/>
  <c r="Q9715" i="31"/>
  <c r="R9715" i="31"/>
  <c r="Q9716" i="31"/>
  <c r="R9716" i="31"/>
  <c r="Q9717" i="31"/>
  <c r="R9717" i="31"/>
  <c r="Q9718" i="31"/>
  <c r="R9718" i="31"/>
  <c r="Q9719" i="31"/>
  <c r="R9719" i="31"/>
  <c r="Q9720" i="31"/>
  <c r="R9720" i="31"/>
  <c r="Q9721" i="31"/>
  <c r="R9721" i="31"/>
  <c r="Q9722" i="31"/>
  <c r="R9722" i="31"/>
  <c r="Q9723" i="31"/>
  <c r="R9723" i="31"/>
  <c r="Q9724" i="31"/>
  <c r="R9724" i="31"/>
  <c r="Q9725" i="31"/>
  <c r="R9725" i="31"/>
  <c r="Q9726" i="31"/>
  <c r="R9726" i="31"/>
  <c r="Q9727" i="31"/>
  <c r="R9727" i="31"/>
  <c r="Q9728" i="31"/>
  <c r="R9728" i="31"/>
  <c r="Q9729" i="31"/>
  <c r="R9729" i="31"/>
  <c r="Q9730" i="31"/>
  <c r="R9730" i="31"/>
  <c r="Q9731" i="31"/>
  <c r="R9731" i="31"/>
  <c r="Q9732" i="31"/>
  <c r="R9732" i="31"/>
  <c r="Q9733" i="31"/>
  <c r="R9733" i="31"/>
  <c r="Q9734" i="31"/>
  <c r="R9734" i="31"/>
  <c r="Q9735" i="31"/>
  <c r="R9735" i="31"/>
  <c r="Q9736" i="31"/>
  <c r="R9736" i="31"/>
  <c r="Q9737" i="31"/>
  <c r="R9737" i="31"/>
  <c r="Q9738" i="31"/>
  <c r="R9738" i="31"/>
  <c r="Q9739" i="31"/>
  <c r="R9739" i="31"/>
  <c r="Q9740" i="31"/>
  <c r="R9740" i="31"/>
  <c r="Q9741" i="31"/>
  <c r="R9741" i="31"/>
  <c r="Q9742" i="31"/>
  <c r="R9742" i="31"/>
  <c r="Q9743" i="31"/>
  <c r="R9743" i="31"/>
  <c r="Q9744" i="31"/>
  <c r="R9744" i="31"/>
  <c r="Q9745" i="31"/>
  <c r="R9745" i="31"/>
  <c r="Q9746" i="31"/>
  <c r="R9746" i="31"/>
  <c r="Q9747" i="31"/>
  <c r="R9747" i="31"/>
  <c r="Q9748" i="31"/>
  <c r="R9748" i="31"/>
  <c r="Q9749" i="31"/>
  <c r="R9749" i="31"/>
  <c r="Q9750" i="31"/>
  <c r="R9750" i="31"/>
  <c r="L9988" i="31"/>
  <c r="M9988" i="31"/>
  <c r="L9989" i="31"/>
  <c r="M9989" i="31"/>
  <c r="L9990" i="31"/>
  <c r="M9990" i="31"/>
  <c r="L9991" i="31"/>
  <c r="M9991" i="31"/>
  <c r="L9992" i="31"/>
  <c r="M9992" i="31"/>
  <c r="L9993" i="31"/>
  <c r="M9993" i="31"/>
  <c r="L9994" i="31"/>
  <c r="M9994" i="31"/>
  <c r="L9995" i="31"/>
  <c r="M9995" i="31"/>
  <c r="L9996" i="31"/>
  <c r="M9996" i="31"/>
  <c r="L9997" i="31"/>
  <c r="M9997" i="31"/>
  <c r="L9998" i="31"/>
  <c r="M9998" i="31"/>
  <c r="L9999" i="31"/>
  <c r="M9999" i="31"/>
  <c r="L10000" i="31"/>
  <c r="M10000" i="31"/>
  <c r="L10001" i="31"/>
  <c r="M10001" i="31"/>
  <c r="L10002" i="31"/>
  <c r="M10002" i="31"/>
  <c r="L10003" i="31"/>
  <c r="M10003" i="31"/>
  <c r="L10004" i="31"/>
  <c r="M10004" i="31"/>
  <c r="L10005" i="31"/>
  <c r="M10005" i="31"/>
  <c r="L10006" i="31"/>
  <c r="M10006" i="31"/>
  <c r="L10007" i="31"/>
  <c r="M10007" i="31"/>
  <c r="L10008" i="31"/>
  <c r="M10008" i="31"/>
  <c r="L10009" i="31"/>
  <c r="M10009" i="31"/>
  <c r="L10010" i="31"/>
  <c r="M10010" i="31"/>
  <c r="L10011" i="31"/>
  <c r="M10011" i="31"/>
  <c r="L10012" i="31"/>
  <c r="M10012" i="31"/>
  <c r="L10013" i="31"/>
  <c r="M10013" i="31"/>
  <c r="L10014" i="31"/>
  <c r="M10014" i="31"/>
  <c r="L10015" i="31"/>
  <c r="M10015" i="31"/>
  <c r="L10016" i="31"/>
  <c r="M10016" i="31"/>
  <c r="L10017" i="31"/>
  <c r="M10017" i="31"/>
  <c r="L10018" i="31"/>
  <c r="M10018" i="31"/>
  <c r="L10019" i="31"/>
  <c r="M10019" i="31"/>
  <c r="L10020" i="31"/>
  <c r="M10020" i="31"/>
  <c r="L10021" i="31"/>
  <c r="M10021" i="31"/>
  <c r="L10022" i="31"/>
  <c r="M10022" i="31"/>
  <c r="L10023" i="31"/>
  <c r="M10023" i="31"/>
  <c r="L10024" i="31"/>
  <c r="M10024" i="31"/>
  <c r="L10025" i="31"/>
  <c r="M10025" i="31"/>
  <c r="L10026" i="31"/>
  <c r="M10026" i="31"/>
  <c r="L10027" i="31"/>
  <c r="M10027" i="31"/>
  <c r="L10028" i="31"/>
  <c r="M10028" i="31"/>
  <c r="L10029" i="31"/>
  <c r="M10029" i="31"/>
  <c r="L10030" i="31"/>
  <c r="M10030" i="31"/>
  <c r="L10031" i="31"/>
  <c r="M10031" i="31"/>
  <c r="L10032" i="31"/>
  <c r="M10032" i="31"/>
  <c r="L10033" i="31"/>
  <c r="M10033" i="31"/>
  <c r="B8312" i="31"/>
  <c r="C8312" i="31"/>
  <c r="B8313" i="31"/>
  <c r="C8313" i="31"/>
  <c r="B8314" i="31"/>
  <c r="C8314" i="31"/>
  <c r="B8315" i="31"/>
  <c r="C8315" i="31"/>
  <c r="B8316" i="31"/>
  <c r="C8316" i="31"/>
  <c r="B8317" i="31"/>
  <c r="C8317" i="31"/>
  <c r="B8318" i="31"/>
  <c r="C8318" i="31"/>
  <c r="B8319" i="31"/>
  <c r="C8319" i="31"/>
  <c r="B8320" i="31"/>
  <c r="C8320" i="31"/>
  <c r="B8321" i="31"/>
  <c r="C8321" i="31"/>
  <c r="B8322" i="31"/>
  <c r="C8322" i="31"/>
  <c r="B8323" i="31"/>
  <c r="C8323" i="31"/>
  <c r="B8324" i="31"/>
  <c r="C8324" i="31"/>
  <c r="B8325" i="31"/>
  <c r="C8325" i="31"/>
  <c r="B8326" i="31"/>
  <c r="C8326" i="31"/>
  <c r="B8327" i="31"/>
  <c r="C8327" i="31"/>
  <c r="B8328" i="31"/>
  <c r="C8328" i="31"/>
  <c r="B8329" i="31"/>
  <c r="C8329" i="31"/>
  <c r="B8330" i="31"/>
  <c r="C8330" i="31"/>
  <c r="B8331" i="31"/>
  <c r="C8331" i="31"/>
  <c r="B8332" i="31"/>
  <c r="C8332" i="31"/>
  <c r="B8333" i="31"/>
  <c r="C8333" i="31"/>
  <c r="B8334" i="31"/>
  <c r="C8334" i="31"/>
  <c r="B8335" i="31"/>
  <c r="C8335" i="31"/>
  <c r="B8336" i="31"/>
  <c r="C8336" i="31"/>
  <c r="B8337" i="31"/>
  <c r="C8337" i="31"/>
  <c r="B8338" i="31"/>
  <c r="C8338" i="31"/>
  <c r="B8339" i="31"/>
  <c r="C8339" i="31"/>
  <c r="B8340" i="31"/>
  <c r="C8340" i="31"/>
  <c r="B8341" i="31"/>
  <c r="C8341" i="31"/>
  <c r="B8342" i="31"/>
  <c r="C8342" i="31"/>
  <c r="B8343" i="31"/>
  <c r="C8343" i="31"/>
  <c r="B8344" i="31"/>
  <c r="C8344" i="31"/>
  <c r="B8345" i="31"/>
  <c r="C8345" i="31"/>
  <c r="B8346" i="31"/>
  <c r="C8346" i="31"/>
  <c r="B8347" i="31"/>
  <c r="C8347" i="31"/>
  <c r="B8348" i="31"/>
  <c r="C8348" i="31"/>
  <c r="B8349" i="31"/>
  <c r="C8349" i="31"/>
  <c r="B8350" i="31"/>
  <c r="C8350" i="31"/>
  <c r="B8351" i="31"/>
  <c r="C8351" i="31"/>
  <c r="B8352" i="31"/>
  <c r="C8352" i="31"/>
  <c r="B8353" i="31"/>
  <c r="C8353" i="31"/>
  <c r="B8354" i="31"/>
  <c r="C8354" i="31"/>
  <c r="DA22" i="41" l="1"/>
  <c r="CZ30" i="12"/>
  <c r="CY30" i="12"/>
  <c r="C21" i="19"/>
  <c r="D21" i="19"/>
  <c r="N10" i="26"/>
  <c r="CX31" i="12" l="1"/>
  <c r="CX32" i="12"/>
  <c r="CX33" i="12"/>
  <c r="CX34" i="12"/>
  <c r="CX35" i="12"/>
  <c r="CX36" i="12"/>
  <c r="CX37" i="12" s="1"/>
  <c r="CZ17" i="41"/>
  <c r="CZ18" i="41"/>
  <c r="CZ19" i="41"/>
  <c r="CZ20" i="41"/>
  <c r="CZ21" i="41"/>
  <c r="CZ13" i="41"/>
  <c r="C22" i="19"/>
  <c r="D22" i="19"/>
  <c r="B8292" i="31"/>
  <c r="C8292" i="31"/>
  <c r="B8293" i="31"/>
  <c r="C8293" i="31"/>
  <c r="B8294" i="31"/>
  <c r="C8294" i="31"/>
  <c r="B8295" i="31"/>
  <c r="C8295" i="31"/>
  <c r="B8296" i="31"/>
  <c r="C8296" i="31"/>
  <c r="B8297" i="31"/>
  <c r="C8297" i="31"/>
  <c r="B8298" i="31"/>
  <c r="C8298" i="31"/>
  <c r="B8299" i="31"/>
  <c r="C8299" i="31"/>
  <c r="B8300" i="31"/>
  <c r="C8300" i="31"/>
  <c r="B8301" i="31"/>
  <c r="C8301" i="31"/>
  <c r="B8302" i="31"/>
  <c r="C8302" i="31"/>
  <c r="B8303" i="31"/>
  <c r="C8303" i="31"/>
  <c r="B8304" i="31"/>
  <c r="C8304" i="31"/>
  <c r="B8305" i="31"/>
  <c r="C8305" i="31"/>
  <c r="B8306" i="31"/>
  <c r="C8306" i="31"/>
  <c r="B8307" i="31"/>
  <c r="C8307" i="31"/>
  <c r="B8308" i="31"/>
  <c r="C8308" i="31"/>
  <c r="B8309" i="31"/>
  <c r="C8309" i="31"/>
  <c r="B8310" i="31"/>
  <c r="C8310" i="31"/>
  <c r="B8311" i="31"/>
  <c r="C8311" i="31"/>
  <c r="CZ22" i="41" l="1"/>
  <c r="L9974" i="31"/>
  <c r="M9974" i="31"/>
  <c r="L9975" i="31"/>
  <c r="M9975" i="31"/>
  <c r="L9976" i="31"/>
  <c r="M9976" i="31"/>
  <c r="L9977" i="31"/>
  <c r="M9977" i="31"/>
  <c r="L9978" i="31"/>
  <c r="M9978" i="31"/>
  <c r="L9979" i="31"/>
  <c r="M9979" i="31"/>
  <c r="L9980" i="31"/>
  <c r="M9980" i="31"/>
  <c r="L9981" i="31"/>
  <c r="M9981" i="31"/>
  <c r="L9982" i="31"/>
  <c r="M9982" i="31"/>
  <c r="L9983" i="31"/>
  <c r="M9983" i="31"/>
  <c r="L9984" i="31"/>
  <c r="M9984" i="31"/>
  <c r="L9985" i="31"/>
  <c r="M9985" i="31"/>
  <c r="L9986" i="31"/>
  <c r="M9986" i="31"/>
  <c r="L9987" i="31"/>
  <c r="M9987" i="31"/>
  <c r="CY17" i="41" l="1"/>
  <c r="CY18" i="41"/>
  <c r="CY19" i="41"/>
  <c r="CY20" i="41"/>
  <c r="CY21" i="41"/>
  <c r="CW17" i="41"/>
  <c r="CW18" i="41"/>
  <c r="CW19" i="41"/>
  <c r="CW20" i="41"/>
  <c r="CW21" i="41"/>
  <c r="CY13" i="41"/>
  <c r="CW13" i="41"/>
  <c r="CW31" i="12"/>
  <c r="CW32" i="12"/>
  <c r="CW33" i="12"/>
  <c r="CW34" i="12"/>
  <c r="CW35" i="12"/>
  <c r="CW23" i="12"/>
  <c r="CW30" i="12" s="1"/>
  <c r="C23" i="19"/>
  <c r="D23" i="19"/>
  <c r="CW36" i="12" l="1"/>
  <c r="CW37" i="12" s="1"/>
  <c r="CW22" i="41"/>
  <c r="CY22" i="41"/>
  <c r="O10" i="26"/>
  <c r="CV33" i="12" l="1"/>
  <c r="CV34" i="12"/>
  <c r="CV35" i="12"/>
  <c r="CV32" i="12"/>
  <c r="CV31" i="12"/>
  <c r="CV23" i="12"/>
  <c r="CV36" i="12" s="1"/>
  <c r="CV37" i="12" s="1"/>
  <c r="CX21" i="41"/>
  <c r="CX20" i="41"/>
  <c r="CX19" i="41"/>
  <c r="CX18" i="41"/>
  <c r="CX17" i="41"/>
  <c r="CX13" i="41"/>
  <c r="B8250" i="31"/>
  <c r="C8250" i="31"/>
  <c r="B8251" i="31"/>
  <c r="C8251" i="31"/>
  <c r="B8252" i="31"/>
  <c r="C8252" i="31"/>
  <c r="B8253" i="31"/>
  <c r="C8253" i="31"/>
  <c r="B8254" i="31"/>
  <c r="C8254" i="31"/>
  <c r="B8255" i="31"/>
  <c r="C8255" i="31"/>
  <c r="B8256" i="31"/>
  <c r="C8256" i="31"/>
  <c r="B8257" i="31"/>
  <c r="C8257" i="31"/>
  <c r="B8258" i="31"/>
  <c r="C8258" i="31"/>
  <c r="B8259" i="31"/>
  <c r="C8259" i="31"/>
  <c r="B8260" i="31"/>
  <c r="C8260" i="31"/>
  <c r="B8261" i="31"/>
  <c r="C8261" i="31"/>
  <c r="B8262" i="31"/>
  <c r="C8262" i="31"/>
  <c r="B8263" i="31"/>
  <c r="C8263" i="31"/>
  <c r="B8264" i="31"/>
  <c r="C8264" i="31"/>
  <c r="B8265" i="31"/>
  <c r="C8265" i="31"/>
  <c r="B8266" i="31"/>
  <c r="C8266" i="31"/>
  <c r="B8267" i="31"/>
  <c r="C8267" i="31"/>
  <c r="B8268" i="31"/>
  <c r="C8268" i="31"/>
  <c r="B8269" i="31"/>
  <c r="C8269" i="31"/>
  <c r="B8270" i="31"/>
  <c r="C8270" i="31"/>
  <c r="B8271" i="31"/>
  <c r="C8271" i="31"/>
  <c r="B8272" i="31"/>
  <c r="C8272" i="31"/>
  <c r="B8273" i="31"/>
  <c r="C8273" i="31"/>
  <c r="B8274" i="31"/>
  <c r="C8274" i="31"/>
  <c r="B8275" i="31"/>
  <c r="C8275" i="31"/>
  <c r="B8276" i="31"/>
  <c r="C8276" i="31"/>
  <c r="B8277" i="31"/>
  <c r="C8277" i="31"/>
  <c r="B8278" i="31"/>
  <c r="C8278" i="31"/>
  <c r="B8279" i="31"/>
  <c r="C8279" i="31"/>
  <c r="B8280" i="31"/>
  <c r="C8280" i="31"/>
  <c r="B8281" i="31"/>
  <c r="C8281" i="31"/>
  <c r="B8282" i="31"/>
  <c r="C8282" i="31"/>
  <c r="B8283" i="31"/>
  <c r="C8283" i="31"/>
  <c r="B8284" i="31"/>
  <c r="C8284" i="31"/>
  <c r="B8285" i="31"/>
  <c r="C8285" i="31"/>
  <c r="B8286" i="31"/>
  <c r="C8286" i="31"/>
  <c r="B8287" i="31"/>
  <c r="C8287" i="31"/>
  <c r="B8288" i="31"/>
  <c r="C8288" i="31"/>
  <c r="B8289" i="31"/>
  <c r="C8289" i="31"/>
  <c r="B8290" i="31"/>
  <c r="C8290" i="31"/>
  <c r="B8291" i="31"/>
  <c r="C8291" i="31"/>
  <c r="CV30" i="12" l="1"/>
  <c r="CX22" i="41"/>
  <c r="L9926" i="31"/>
  <c r="M9926" i="31"/>
  <c r="L9927" i="31"/>
  <c r="M9927" i="31"/>
  <c r="L9928" i="31"/>
  <c r="M9928" i="31"/>
  <c r="L9929" i="31"/>
  <c r="M9929" i="31"/>
  <c r="L9930" i="31"/>
  <c r="M9930" i="31"/>
  <c r="L9931" i="31"/>
  <c r="M9931" i="31"/>
  <c r="L9932" i="31"/>
  <c r="M9932" i="31"/>
  <c r="L9933" i="31"/>
  <c r="M9933" i="31"/>
  <c r="L9934" i="31"/>
  <c r="M9934" i="31"/>
  <c r="L9935" i="31"/>
  <c r="M9935" i="31"/>
  <c r="L9936" i="31"/>
  <c r="M9936" i="31"/>
  <c r="L9937" i="31"/>
  <c r="M9937" i="31"/>
  <c r="L9938" i="31"/>
  <c r="M9938" i="31"/>
  <c r="L9939" i="31"/>
  <c r="M9939" i="31"/>
  <c r="L9940" i="31"/>
  <c r="M9940" i="31"/>
  <c r="L9941" i="31"/>
  <c r="M9941" i="31"/>
  <c r="L9942" i="31"/>
  <c r="M9942" i="31"/>
  <c r="L9943" i="31"/>
  <c r="M9943" i="31"/>
  <c r="L9944" i="31"/>
  <c r="M9944" i="31"/>
  <c r="L9945" i="31"/>
  <c r="M9945" i="31"/>
  <c r="L9946" i="31"/>
  <c r="M9946" i="31"/>
  <c r="L9947" i="31"/>
  <c r="M9947" i="31"/>
  <c r="L9948" i="31"/>
  <c r="M9948" i="31"/>
  <c r="L9949" i="31"/>
  <c r="M9949" i="31"/>
  <c r="L9950" i="31"/>
  <c r="M9950" i="31"/>
  <c r="L9951" i="31"/>
  <c r="M9951" i="31"/>
  <c r="L9952" i="31"/>
  <c r="M9952" i="31"/>
  <c r="L9953" i="31"/>
  <c r="M9953" i="31"/>
  <c r="L9954" i="31"/>
  <c r="M9954" i="31"/>
  <c r="L9955" i="31"/>
  <c r="M9955" i="31"/>
  <c r="L9956" i="31"/>
  <c r="M9956" i="31"/>
  <c r="L9957" i="31"/>
  <c r="M9957" i="31"/>
  <c r="L9958" i="31"/>
  <c r="M9958" i="31"/>
  <c r="L9959" i="31"/>
  <c r="M9959" i="31"/>
  <c r="L9960" i="31"/>
  <c r="M9960" i="31"/>
  <c r="L9961" i="31"/>
  <c r="M9961" i="31"/>
  <c r="L9962" i="31"/>
  <c r="M9962" i="31"/>
  <c r="L9963" i="31"/>
  <c r="M9963" i="31"/>
  <c r="L9964" i="31"/>
  <c r="M9964" i="31"/>
  <c r="L9965" i="31"/>
  <c r="M9965" i="31"/>
  <c r="L9966" i="31"/>
  <c r="M9966" i="31"/>
  <c r="L9967" i="31"/>
  <c r="M9967" i="31"/>
  <c r="L9968" i="31"/>
  <c r="M9968" i="31"/>
  <c r="L9969" i="31"/>
  <c r="M9969" i="31"/>
  <c r="L9970" i="31"/>
  <c r="M9970" i="31"/>
  <c r="L9971" i="31"/>
  <c r="M9971" i="31"/>
  <c r="L9972" i="31"/>
  <c r="M9972" i="31"/>
  <c r="L9973" i="31"/>
  <c r="M9973" i="31"/>
  <c r="P10" i="26" l="1"/>
  <c r="C24" i="19"/>
  <c r="D24" i="19"/>
  <c r="Q10" i="26"/>
  <c r="CU31" i="12"/>
  <c r="CU32" i="12"/>
  <c r="CU33" i="12"/>
  <c r="CU34" i="12"/>
  <c r="CU35" i="12"/>
  <c r="CU23" i="12"/>
  <c r="CU30" i="12" s="1"/>
  <c r="L233" i="43"/>
  <c r="M233" i="43"/>
  <c r="N233" i="43"/>
  <c r="L234" i="43"/>
  <c r="M234" i="43"/>
  <c r="N234" i="43"/>
  <c r="L235" i="43"/>
  <c r="M235" i="43"/>
  <c r="N235" i="43"/>
  <c r="L236" i="43"/>
  <c r="M236" i="43"/>
  <c r="N236" i="43"/>
  <c r="L237" i="43"/>
  <c r="M237" i="43"/>
  <c r="N237" i="43"/>
  <c r="L238" i="43"/>
  <c r="M238" i="43"/>
  <c r="N238" i="43"/>
  <c r="L239" i="43"/>
  <c r="N239" i="43"/>
  <c r="L240" i="43"/>
  <c r="M240" i="43"/>
  <c r="N240" i="43"/>
  <c r="L241" i="43"/>
  <c r="M241" i="43"/>
  <c r="N241" i="43"/>
  <c r="L242" i="43"/>
  <c r="M242" i="43"/>
  <c r="N242" i="43"/>
  <c r="L243" i="43"/>
  <c r="M243" i="43"/>
  <c r="N243" i="43"/>
  <c r="M232" i="43"/>
  <c r="N232" i="43"/>
  <c r="L232" i="43"/>
  <c r="B8229" i="31"/>
  <c r="C8229" i="31"/>
  <c r="B8230" i="31"/>
  <c r="C8230" i="31"/>
  <c r="B8231" i="31"/>
  <c r="C8231" i="31"/>
  <c r="B8232" i="31"/>
  <c r="C8232" i="31"/>
  <c r="B8233" i="31"/>
  <c r="C8233" i="31"/>
  <c r="B8234" i="31"/>
  <c r="C8234" i="31"/>
  <c r="B8235" i="31"/>
  <c r="C8235" i="31"/>
  <c r="B8236" i="31"/>
  <c r="C8236" i="31"/>
  <c r="B8237" i="31"/>
  <c r="C8237" i="31"/>
  <c r="B8238" i="31"/>
  <c r="C8238" i="31"/>
  <c r="B8239" i="31"/>
  <c r="C8239" i="31"/>
  <c r="B8240" i="31"/>
  <c r="C8240" i="31"/>
  <c r="B8241" i="31"/>
  <c r="C8241" i="31"/>
  <c r="B8242" i="31"/>
  <c r="C8242" i="31"/>
  <c r="B8243" i="31"/>
  <c r="C8243" i="31"/>
  <c r="B8244" i="31"/>
  <c r="C8244" i="31"/>
  <c r="B8245" i="31"/>
  <c r="C8245" i="31"/>
  <c r="B8246" i="31"/>
  <c r="C8246" i="31"/>
  <c r="B8247" i="31"/>
  <c r="C8247" i="31"/>
  <c r="B8248" i="31"/>
  <c r="C8248" i="31"/>
  <c r="B8249" i="31"/>
  <c r="C8249" i="31"/>
  <c r="CU36" i="12" l="1"/>
  <c r="CU37" i="12" s="1"/>
  <c r="C25" i="19" l="1"/>
  <c r="D25" i="19"/>
  <c r="C26" i="19"/>
  <c r="D26" i="19"/>
  <c r="R10" i="26"/>
  <c r="C63" i="25"/>
  <c r="C61" i="25"/>
  <c r="Y20" i="14"/>
  <c r="Y18" i="14"/>
  <c r="Y19" i="14"/>
  <c r="Y17" i="14"/>
  <c r="Y15" i="14"/>
  <c r="Y16" i="14"/>
  <c r="Y14" i="14"/>
  <c r="Y13" i="14"/>
  <c r="Y11" i="14"/>
  <c r="Y12" i="14"/>
  <c r="Y10" i="14"/>
  <c r="X10" i="14"/>
  <c r="CT31" i="12"/>
  <c r="CT32" i="12"/>
  <c r="CT33" i="12"/>
  <c r="CT34" i="12"/>
  <c r="CT35" i="12"/>
  <c r="CT23" i="12"/>
  <c r="CT36" i="12" s="1"/>
  <c r="CT37" i="12" s="1"/>
  <c r="CV17" i="41"/>
  <c r="Y25" i="41" s="1"/>
  <c r="R43" i="41" s="1"/>
  <c r="CV18" i="41"/>
  <c r="Y26" i="41" s="1"/>
  <c r="CV19" i="41"/>
  <c r="Y27" i="41" s="1"/>
  <c r="CV20" i="41"/>
  <c r="Y28" i="41" s="1"/>
  <c r="CV21" i="41"/>
  <c r="Y29" i="41" s="1"/>
  <c r="CV13" i="41"/>
  <c r="J232" i="43"/>
  <c r="J233" i="43"/>
  <c r="J234" i="43"/>
  <c r="J235" i="43"/>
  <c r="J236" i="43"/>
  <c r="J237" i="43"/>
  <c r="J238" i="43"/>
  <c r="J239" i="43"/>
  <c r="J240" i="43"/>
  <c r="J241" i="43"/>
  <c r="J242" i="43"/>
  <c r="J243" i="43"/>
  <c r="J244" i="43"/>
  <c r="J245" i="43"/>
  <c r="J246" i="43"/>
  <c r="J247" i="43"/>
  <c r="J248" i="43"/>
  <c r="J249" i="43"/>
  <c r="J250" i="43"/>
  <c r="J251" i="43"/>
  <c r="J252" i="43"/>
  <c r="J253" i="43"/>
  <c r="F39" i="43"/>
  <c r="E39" i="43"/>
  <c r="D39" i="43"/>
  <c r="G38" i="43"/>
  <c r="G37" i="43"/>
  <c r="G36" i="43"/>
  <c r="G35" i="43"/>
  <c r="G34" i="43"/>
  <c r="G33" i="43"/>
  <c r="G31" i="43"/>
  <c r="G30" i="43"/>
  <c r="G29" i="43"/>
  <c r="G28" i="43"/>
  <c r="G27" i="43"/>
  <c r="O44" i="22"/>
  <c r="O45" i="22" s="1"/>
  <c r="CV22" i="41" l="1"/>
  <c r="Y30" i="41"/>
  <c r="R46" i="41"/>
  <c r="R47" i="41"/>
  <c r="R45" i="41"/>
  <c r="R44" i="41"/>
  <c r="Q17" i="22"/>
  <c r="Q40" i="22"/>
  <c r="Q28" i="22"/>
  <c r="Q16" i="22"/>
  <c r="Q39" i="22"/>
  <c r="Q27" i="22"/>
  <c r="Q15" i="22"/>
  <c r="Q30" i="22"/>
  <c r="Q13" i="22"/>
  <c r="Q35" i="22"/>
  <c r="Q23" i="22"/>
  <c r="Q11" i="22"/>
  <c r="Q14" i="22"/>
  <c r="Q25" i="22"/>
  <c r="Q12" i="22"/>
  <c r="Q34" i="22"/>
  <c r="Q22" i="22"/>
  <c r="Q18" i="22"/>
  <c r="Q41" i="22"/>
  <c r="Q26" i="22"/>
  <c r="Q36" i="22"/>
  <c r="Q33" i="22"/>
  <c r="Q21" i="22"/>
  <c r="Q32" i="22"/>
  <c r="Q20" i="22"/>
  <c r="Q42" i="22"/>
  <c r="Q29" i="22"/>
  <c r="Q38" i="22"/>
  <c r="Q37" i="22"/>
  <c r="Q24" i="22"/>
  <c r="Q10" i="22"/>
  <c r="Q31" i="22"/>
  <c r="Q19" i="22"/>
  <c r="Y24" i="14"/>
  <c r="CT30" i="12"/>
  <c r="Y23" i="14"/>
  <c r="G39" i="43"/>
  <c r="B8196" i="31"/>
  <c r="C8196" i="31"/>
  <c r="B8197" i="31"/>
  <c r="C8197" i="31"/>
  <c r="B8198" i="31"/>
  <c r="C8198" i="31"/>
  <c r="B8199" i="31"/>
  <c r="C8199" i="31"/>
  <c r="B8200" i="31"/>
  <c r="C8200" i="31"/>
  <c r="B8201" i="31"/>
  <c r="C8201" i="31"/>
  <c r="B8202" i="31"/>
  <c r="C8202" i="31"/>
  <c r="B8203" i="31"/>
  <c r="C8203" i="31"/>
  <c r="B8204" i="31"/>
  <c r="C8204" i="31"/>
  <c r="B8205" i="31"/>
  <c r="C8205" i="31"/>
  <c r="B8206" i="31"/>
  <c r="C8206" i="31"/>
  <c r="B8207" i="31"/>
  <c r="C8207" i="31"/>
  <c r="B8208" i="31"/>
  <c r="C8208" i="31"/>
  <c r="B8209" i="31"/>
  <c r="C8209" i="31"/>
  <c r="B8210" i="31"/>
  <c r="C8210" i="31"/>
  <c r="B8211" i="31"/>
  <c r="C8211" i="31"/>
  <c r="B8212" i="31"/>
  <c r="C8212" i="31"/>
  <c r="B8213" i="31"/>
  <c r="C8213" i="31"/>
  <c r="B8214" i="31"/>
  <c r="C8214" i="31"/>
  <c r="B8215" i="31"/>
  <c r="C8215" i="31"/>
  <c r="B8216" i="31"/>
  <c r="C8216" i="31"/>
  <c r="B8217" i="31"/>
  <c r="C8217" i="31"/>
  <c r="B8218" i="31"/>
  <c r="C8218" i="31"/>
  <c r="B8219" i="31"/>
  <c r="C8219" i="31"/>
  <c r="B8220" i="31"/>
  <c r="C8220" i="31"/>
  <c r="B8221" i="31"/>
  <c r="C8221" i="31"/>
  <c r="B8222" i="31"/>
  <c r="C8222" i="31"/>
  <c r="B8223" i="31"/>
  <c r="C8223" i="31"/>
  <c r="B8224" i="31"/>
  <c r="C8224" i="31"/>
  <c r="B8225" i="31"/>
  <c r="C8225" i="31"/>
  <c r="B8226" i="31"/>
  <c r="C8226" i="31"/>
  <c r="B8227" i="31"/>
  <c r="C8227" i="31"/>
  <c r="B8228" i="31"/>
  <c r="C8228" i="31"/>
  <c r="L9886" i="31"/>
  <c r="M9886" i="31"/>
  <c r="L9887" i="31"/>
  <c r="M9887" i="31"/>
  <c r="L9888" i="31"/>
  <c r="M9888" i="31"/>
  <c r="L9889" i="31"/>
  <c r="M9889" i="31"/>
  <c r="L9890" i="31"/>
  <c r="M9890" i="31"/>
  <c r="L9891" i="31"/>
  <c r="M9891" i="31"/>
  <c r="L9892" i="31"/>
  <c r="M9892" i="31"/>
  <c r="L9893" i="31"/>
  <c r="M9893" i="31"/>
  <c r="L9894" i="31"/>
  <c r="M9894" i="31"/>
  <c r="L9895" i="31"/>
  <c r="M9895" i="31"/>
  <c r="L9896" i="31"/>
  <c r="M9896" i="31"/>
  <c r="L9897" i="31"/>
  <c r="M9897" i="31"/>
  <c r="L9898" i="31"/>
  <c r="M9898" i="31"/>
  <c r="L9899" i="31"/>
  <c r="M9899" i="31"/>
  <c r="L9900" i="31"/>
  <c r="M9900" i="31"/>
  <c r="L9901" i="31"/>
  <c r="M9901" i="31"/>
  <c r="L9902" i="31"/>
  <c r="M9902" i="31"/>
  <c r="L9903" i="31"/>
  <c r="M9903" i="31"/>
  <c r="L9904" i="31"/>
  <c r="M9904" i="31"/>
  <c r="L9905" i="31"/>
  <c r="M9905" i="31"/>
  <c r="L9906" i="31"/>
  <c r="M9906" i="31"/>
  <c r="L9907" i="31"/>
  <c r="M9907" i="31"/>
  <c r="L9908" i="31"/>
  <c r="M9908" i="31"/>
  <c r="L9909" i="31"/>
  <c r="M9909" i="31"/>
  <c r="L9910" i="31"/>
  <c r="M9910" i="31"/>
  <c r="L9911" i="31"/>
  <c r="M9911" i="31"/>
  <c r="L9912" i="31"/>
  <c r="M9912" i="31"/>
  <c r="L9913" i="31"/>
  <c r="M9913" i="31"/>
  <c r="L9914" i="31"/>
  <c r="M9914" i="31"/>
  <c r="L9915" i="31"/>
  <c r="M9915" i="31"/>
  <c r="L9916" i="31"/>
  <c r="M9916" i="31"/>
  <c r="L9917" i="31"/>
  <c r="M9917" i="31"/>
  <c r="L9918" i="31"/>
  <c r="M9918" i="31"/>
  <c r="L9919" i="31"/>
  <c r="M9919" i="31"/>
  <c r="L9920" i="31"/>
  <c r="M9920" i="31"/>
  <c r="L9921" i="31"/>
  <c r="M9921" i="31"/>
  <c r="L9922" i="31"/>
  <c r="M9922" i="31"/>
  <c r="L9923" i="31"/>
  <c r="M9923" i="31"/>
  <c r="L9924" i="31"/>
  <c r="M9924" i="31"/>
  <c r="L9925" i="31"/>
  <c r="M9925" i="31"/>
  <c r="H15" i="38"/>
  <c r="I11" i="39"/>
  <c r="I10" i="39"/>
  <c r="I12" i="39"/>
  <c r="I13" i="39"/>
  <c r="I14" i="39"/>
  <c r="I15" i="39"/>
  <c r="I16" i="39"/>
  <c r="I17" i="39"/>
  <c r="I18" i="39"/>
  <c r="I19" i="39"/>
  <c r="I9" i="39"/>
  <c r="B40" i="45"/>
  <c r="B10" i="45" s="1"/>
  <c r="S19" i="6"/>
  <c r="S15" i="5"/>
  <c r="U15" i="5" s="1"/>
  <c r="U10" i="6"/>
  <c r="U11" i="6"/>
  <c r="U12" i="6"/>
  <c r="U13" i="6"/>
  <c r="U14" i="6"/>
  <c r="U15" i="6"/>
  <c r="U16" i="6"/>
  <c r="U17" i="6"/>
  <c r="U18" i="6"/>
  <c r="U9" i="6"/>
  <c r="S15" i="1"/>
  <c r="U15" i="1" s="1"/>
  <c r="S12" i="33"/>
  <c r="S13" i="33"/>
  <c r="S14" i="33"/>
  <c r="S11" i="33"/>
  <c r="S10" i="26"/>
  <c r="B71" i="25"/>
  <c r="C71" i="25" s="1"/>
  <c r="C66" i="25"/>
  <c r="C67" i="25"/>
  <c r="C68" i="25"/>
  <c r="C69" i="25"/>
  <c r="C70" i="25"/>
  <c r="C65" i="25"/>
  <c r="C59" i="25"/>
  <c r="CS31" i="12"/>
  <c r="CS32" i="12"/>
  <c r="CS33" i="12"/>
  <c r="CS34" i="12"/>
  <c r="CS35" i="12"/>
  <c r="CS23" i="12"/>
  <c r="CS36" i="12" s="1"/>
  <c r="CS37" i="12" s="1"/>
  <c r="H47" i="15"/>
  <c r="H46" i="15"/>
  <c r="H45" i="15"/>
  <c r="H44" i="15"/>
  <c r="H43" i="15"/>
  <c r="H42" i="15"/>
  <c r="H41" i="15"/>
  <c r="H40" i="15"/>
  <c r="CU17" i="41"/>
  <c r="CU18" i="41"/>
  <c r="CU19" i="41"/>
  <c r="CU20" i="41"/>
  <c r="CU21" i="41"/>
  <c r="CU13" i="41"/>
  <c r="CS30" i="12" l="1"/>
  <c r="AL26" i="41"/>
  <c r="AL25" i="41"/>
  <c r="AL27" i="41"/>
  <c r="AD26" i="41"/>
  <c r="AD28" i="41"/>
  <c r="AH28" i="41"/>
  <c r="AL28" i="41"/>
  <c r="AD25" i="41"/>
  <c r="AH29" i="41"/>
  <c r="AH30" i="41"/>
  <c r="AL29" i="41"/>
  <c r="AL30" i="41"/>
  <c r="AH27" i="41"/>
  <c r="AH26" i="41"/>
  <c r="AD27" i="41"/>
  <c r="AH25" i="41"/>
  <c r="AD29" i="41"/>
  <c r="AD30" i="41"/>
  <c r="Y25" i="14"/>
  <c r="Z27" i="41"/>
  <c r="Z30" i="41"/>
  <c r="Z25" i="41"/>
  <c r="Y26" i="14"/>
  <c r="CU22" i="41"/>
  <c r="Z26" i="41"/>
  <c r="Z29" i="41"/>
  <c r="Z28" i="41"/>
  <c r="R48" i="41"/>
  <c r="I20" i="39"/>
  <c r="B15" i="45"/>
  <c r="B13" i="45"/>
  <c r="B12" i="45"/>
  <c r="B11" i="45"/>
  <c r="U20" i="6"/>
  <c r="S43" i="41" l="1"/>
  <c r="S45" i="41"/>
  <c r="S46" i="41"/>
  <c r="S47" i="41"/>
  <c r="S44" i="41"/>
  <c r="C27" i="19"/>
  <c r="D27" i="19"/>
  <c r="C28" i="19"/>
  <c r="D28" i="19"/>
  <c r="D27" i="18"/>
  <c r="D26" i="18" s="1"/>
  <c r="D25" i="18" s="1"/>
  <c r="D24" i="18" s="1"/>
  <c r="D23" i="18" s="1"/>
  <c r="D22" i="18" s="1"/>
  <c r="D21" i="18" s="1"/>
  <c r="D20" i="18" s="1"/>
  <c r="D19" i="18" s="1"/>
  <c r="D18" i="18" s="1"/>
  <c r="D17" i="18" s="1"/>
  <c r="D16" i="18" s="1"/>
  <c r="G58" i="43"/>
  <c r="G59" i="43"/>
  <c r="G60" i="43"/>
  <c r="G61" i="43"/>
  <c r="G62" i="43"/>
  <c r="G63" i="43"/>
  <c r="G64" i="43"/>
  <c r="G65" i="43"/>
  <c r="G66" i="43"/>
  <c r="G67" i="43"/>
  <c r="G68" i="43"/>
  <c r="G57" i="43"/>
  <c r="G7055" i="31"/>
  <c r="G7056" i="31"/>
  <c r="G7057" i="31"/>
  <c r="G7058" i="31"/>
  <c r="G7059" i="31"/>
  <c r="G7060" i="31"/>
  <c r="G7061" i="31"/>
  <c r="G7062" i="31"/>
  <c r="G7063" i="31"/>
  <c r="G7064" i="31"/>
  <c r="G7065" i="31"/>
  <c r="G7066" i="31"/>
  <c r="G7067" i="31"/>
  <c r="G7068" i="31"/>
  <c r="G7069" i="31"/>
  <c r="G7070" i="31"/>
  <c r="G7071" i="31"/>
  <c r="G7072" i="31"/>
  <c r="G7073" i="31"/>
  <c r="G7074" i="31"/>
  <c r="G7075" i="31"/>
  <c r="G7076" i="31"/>
  <c r="G7077" i="31"/>
  <c r="G7078" i="31"/>
  <c r="G7079" i="31"/>
  <c r="G7080" i="31"/>
  <c r="G7081" i="31"/>
  <c r="G7082" i="31"/>
  <c r="G7083" i="31"/>
  <c r="G7084" i="31"/>
  <c r="G7085" i="31"/>
  <c r="G7086" i="31"/>
  <c r="G7087" i="31"/>
  <c r="G7088" i="31"/>
  <c r="G7089" i="31"/>
  <c r="G7090" i="31"/>
  <c r="G7091" i="31"/>
  <c r="G7092" i="31"/>
  <c r="G7093" i="31"/>
  <c r="G7094" i="31"/>
  <c r="G7095" i="31"/>
  <c r="G7096" i="31"/>
  <c r="G7097" i="31"/>
  <c r="G7098" i="31"/>
  <c r="G7099" i="31"/>
  <c r="G7100" i="31"/>
  <c r="G7101" i="31"/>
  <c r="G7102" i="31"/>
  <c r="G7103" i="31"/>
  <c r="G7104" i="31"/>
  <c r="G7105" i="31"/>
  <c r="G7106" i="31"/>
  <c r="G7107" i="31"/>
  <c r="G7108" i="31"/>
  <c r="G7109" i="31"/>
  <c r="G7110" i="31"/>
  <c r="G7111" i="31"/>
  <c r="G7112" i="31"/>
  <c r="G7113" i="31"/>
  <c r="G7114" i="31"/>
  <c r="G7115" i="31"/>
  <c r="G7116" i="31"/>
  <c r="G7117" i="31"/>
  <c r="G7118" i="31"/>
  <c r="G7119" i="31"/>
  <c r="G7120" i="31"/>
  <c r="G7121" i="31"/>
  <c r="G7122" i="31"/>
  <c r="G7123" i="31"/>
  <c r="G7124" i="31"/>
  <c r="G7125" i="31"/>
  <c r="G7126" i="31"/>
  <c r="G7127" i="31"/>
  <c r="G7128" i="31"/>
  <c r="G7129" i="31"/>
  <c r="G7130" i="31"/>
  <c r="G7131" i="31"/>
  <c r="G7132" i="31"/>
  <c r="G7133" i="31"/>
  <c r="G7134" i="31"/>
  <c r="G7135" i="31"/>
  <c r="G7136" i="31"/>
  <c r="G7137" i="31"/>
  <c r="G7138" i="31"/>
  <c r="G7139" i="31"/>
  <c r="G7140" i="31"/>
  <c r="G7141" i="31"/>
  <c r="G7142" i="31"/>
  <c r="G7143" i="31"/>
  <c r="G7144" i="31"/>
  <c r="G7145" i="31"/>
  <c r="G7146" i="31"/>
  <c r="G7147" i="31"/>
  <c r="G7148" i="31"/>
  <c r="G7149" i="31"/>
  <c r="G7150" i="31"/>
  <c r="G7151" i="31"/>
  <c r="G7152" i="31"/>
  <c r="G7153" i="31"/>
  <c r="G7154" i="31"/>
  <c r="G7155" i="31"/>
  <c r="G7156" i="31"/>
  <c r="G7157" i="31"/>
  <c r="G7158" i="31"/>
  <c r="G7159" i="31"/>
  <c r="G7160" i="31"/>
  <c r="G7161" i="31"/>
  <c r="G7162" i="31"/>
  <c r="G7163" i="31"/>
  <c r="G7164" i="31"/>
  <c r="G7165" i="31"/>
  <c r="G7166" i="31"/>
  <c r="G7167" i="31"/>
  <c r="G7168" i="31"/>
  <c r="G7169" i="31"/>
  <c r="G7170" i="31"/>
  <c r="G7171" i="31"/>
  <c r="G7172" i="31"/>
  <c r="G7173" i="31"/>
  <c r="G7174" i="31"/>
  <c r="G7175" i="31"/>
  <c r="G7176" i="31"/>
  <c r="G7177" i="31"/>
  <c r="G7178" i="31"/>
  <c r="G7179" i="31"/>
  <c r="G7180" i="31"/>
  <c r="G7181" i="31"/>
  <c r="G7182" i="31"/>
  <c r="G7183" i="31"/>
  <c r="G7184" i="31"/>
  <c r="G7185" i="31"/>
  <c r="G7186" i="31"/>
  <c r="G7187" i="31"/>
  <c r="G7188" i="31"/>
  <c r="G7189" i="31"/>
  <c r="G7190" i="31"/>
  <c r="G7191" i="31"/>
  <c r="G7192" i="31"/>
  <c r="G7193" i="31"/>
  <c r="G7194" i="31"/>
  <c r="G7195" i="31"/>
  <c r="G7196" i="31"/>
  <c r="G7197" i="31"/>
  <c r="G7198" i="31"/>
  <c r="G7199" i="31"/>
  <c r="G7200" i="31"/>
  <c r="G7201" i="31"/>
  <c r="G7202" i="31"/>
  <c r="G7203" i="31"/>
  <c r="G7204" i="31"/>
  <c r="G7205" i="31"/>
  <c r="G7206" i="31"/>
  <c r="G7207" i="31"/>
  <c r="G7208" i="31"/>
  <c r="G7209" i="31"/>
  <c r="G7210" i="31"/>
  <c r="G7211" i="31"/>
  <c r="G7212" i="31"/>
  <c r="G7213" i="31"/>
  <c r="G7214" i="31"/>
  <c r="G7215" i="31"/>
  <c r="G7216" i="31"/>
  <c r="G7217" i="31"/>
  <c r="G7218" i="31"/>
  <c r="G7219" i="31"/>
  <c r="G7220" i="31"/>
  <c r="G7221" i="31"/>
  <c r="G7222" i="31"/>
  <c r="G7223" i="31"/>
  <c r="G7224" i="31"/>
  <c r="G7225" i="31"/>
  <c r="G7226" i="31"/>
  <c r="G7227" i="31"/>
  <c r="G7228" i="31"/>
  <c r="G7229" i="31"/>
  <c r="G7230" i="31"/>
  <c r="G7231" i="31"/>
  <c r="G7232" i="31"/>
  <c r="G7233" i="31"/>
  <c r="G7234" i="31"/>
  <c r="G7235" i="31"/>
  <c r="G7236" i="31"/>
  <c r="G7237" i="31"/>
  <c r="G7238" i="31"/>
  <c r="G7239" i="31"/>
  <c r="G7240" i="31"/>
  <c r="G7241" i="31"/>
  <c r="G7242" i="31"/>
  <c r="G7243" i="31"/>
  <c r="G7244" i="31"/>
  <c r="G7245" i="31"/>
  <c r="G7246" i="31"/>
  <c r="G7247" i="31"/>
  <c r="G7248" i="31"/>
  <c r="G7249" i="31"/>
  <c r="G7250" i="31"/>
  <c r="G7251" i="31"/>
  <c r="G7252" i="31"/>
  <c r="G7253" i="31"/>
  <c r="G7254" i="31"/>
  <c r="G7255" i="31"/>
  <c r="G7256" i="31"/>
  <c r="G7257" i="31"/>
  <c r="G7258" i="31"/>
  <c r="G7259" i="31"/>
  <c r="G7260" i="31"/>
  <c r="G7261" i="31"/>
  <c r="G7262" i="31"/>
  <c r="G7263" i="31"/>
  <c r="G7264" i="31"/>
  <c r="G7265" i="31"/>
  <c r="G7266" i="31"/>
  <c r="G7267" i="31"/>
  <c r="G7268" i="31"/>
  <c r="G7269" i="31"/>
  <c r="G7270" i="31"/>
  <c r="G7271" i="31"/>
  <c r="G7272" i="31"/>
  <c r="G7273" i="31"/>
  <c r="G7274" i="31"/>
  <c r="G7275" i="31"/>
  <c r="G7276" i="31"/>
  <c r="G7277" i="31"/>
  <c r="G7278" i="31"/>
  <c r="G7279" i="31"/>
  <c r="G7280" i="31"/>
  <c r="G7281" i="31"/>
  <c r="G7282" i="31"/>
  <c r="G7283" i="31"/>
  <c r="G7284" i="31"/>
  <c r="G7285" i="31"/>
  <c r="G7286" i="31"/>
  <c r="G7287" i="31"/>
  <c r="G7288" i="31"/>
  <c r="G7289" i="31"/>
  <c r="G7290" i="31"/>
  <c r="G7291" i="31"/>
  <c r="G7292" i="31"/>
  <c r="G7293" i="31"/>
  <c r="G7294" i="31"/>
  <c r="G7295" i="31"/>
  <c r="G7296" i="31"/>
  <c r="G7297" i="31"/>
  <c r="G7298" i="31"/>
  <c r="G7299" i="31"/>
  <c r="G7300" i="31"/>
  <c r="G7301" i="31"/>
  <c r="G7302" i="31"/>
  <c r="G7303" i="31"/>
  <c r="G7304" i="31"/>
  <c r="G7305" i="31"/>
  <c r="G7306" i="31"/>
  <c r="G7307" i="31"/>
  <c r="G7308" i="31"/>
  <c r="G7309" i="31"/>
  <c r="G7310" i="31"/>
  <c r="G7311" i="31"/>
  <c r="G7312" i="31"/>
  <c r="G7313" i="31"/>
  <c r="G7314" i="31"/>
  <c r="G7315" i="31"/>
  <c r="G7316" i="31"/>
  <c r="G7317" i="31"/>
  <c r="G7318" i="31"/>
  <c r="G7319" i="31"/>
  <c r="G7320" i="31"/>
  <c r="G7321" i="31"/>
  <c r="G7322" i="31"/>
  <c r="G7323" i="31"/>
  <c r="G7324" i="31"/>
  <c r="G7325" i="31"/>
  <c r="G7326" i="31"/>
  <c r="G7327" i="31"/>
  <c r="G7328" i="31"/>
  <c r="G7329" i="31"/>
  <c r="G7330" i="31"/>
  <c r="G7331" i="31"/>
  <c r="G7332" i="31"/>
  <c r="G7333" i="31"/>
  <c r="G7334" i="31"/>
  <c r="G7335" i="31"/>
  <c r="G7336" i="31"/>
  <c r="G7337" i="31"/>
  <c r="G7338" i="31"/>
  <c r="G7339" i="31"/>
  <c r="G7340" i="31"/>
  <c r="G7341" i="31"/>
  <c r="G7342" i="31"/>
  <c r="G7343" i="31"/>
  <c r="G7344" i="31"/>
  <c r="G7345" i="31"/>
  <c r="G7346" i="31"/>
  <c r="T10" i="26"/>
  <c r="CR31" i="12"/>
  <c r="CR32" i="12"/>
  <c r="CR33" i="12"/>
  <c r="CR34" i="12"/>
  <c r="CR35" i="12"/>
  <c r="CR23" i="12"/>
  <c r="CR30" i="12" s="1"/>
  <c r="U48" i="41" l="1"/>
  <c r="CR36" i="12"/>
  <c r="CR37" i="12" s="1"/>
  <c r="D54" i="43"/>
  <c r="CT13" i="41"/>
  <c r="CT17" i="41"/>
  <c r="CT18" i="41"/>
  <c r="CT19" i="41"/>
  <c r="CT20" i="41"/>
  <c r="CT21" i="41"/>
  <c r="CT22" i="41" l="1"/>
  <c r="CS17" i="41"/>
  <c r="CS18" i="41"/>
  <c r="CS19" i="41"/>
  <c r="CS20" i="41"/>
  <c r="CS21" i="41"/>
  <c r="CS13" i="41"/>
  <c r="CS22" i="41" l="1"/>
  <c r="CQ31" i="12"/>
  <c r="CQ32" i="12"/>
  <c r="CQ33" i="12"/>
  <c r="CQ34" i="12"/>
  <c r="CQ35" i="12"/>
  <c r="CQ23" i="12"/>
  <c r="CQ30" i="12" s="1"/>
  <c r="U10" i="26"/>
  <c r="CQ36" i="12" l="1"/>
  <c r="CQ37" i="12" s="1"/>
  <c r="L9823" i="31"/>
  <c r="M9823" i="31"/>
  <c r="L9824" i="31"/>
  <c r="M9824" i="31"/>
  <c r="L9825" i="31"/>
  <c r="M9825" i="31"/>
  <c r="L9826" i="31"/>
  <c r="M9826" i="31"/>
  <c r="L9827" i="31"/>
  <c r="M9827" i="31"/>
  <c r="L9828" i="31"/>
  <c r="M9828" i="31"/>
  <c r="L9829" i="31"/>
  <c r="M9829" i="31"/>
  <c r="L9830" i="31"/>
  <c r="M9830" i="31"/>
  <c r="L9831" i="31"/>
  <c r="M9831" i="31"/>
  <c r="L9832" i="31"/>
  <c r="M9832" i="31"/>
  <c r="L9833" i="31"/>
  <c r="M9833" i="31"/>
  <c r="L9834" i="31"/>
  <c r="M9834" i="31"/>
  <c r="L9835" i="31"/>
  <c r="M9835" i="31"/>
  <c r="L9836" i="31"/>
  <c r="M9836" i="31"/>
  <c r="L9837" i="31"/>
  <c r="M9837" i="31"/>
  <c r="L9838" i="31"/>
  <c r="M9838" i="31"/>
  <c r="L9839" i="31"/>
  <c r="M9839" i="31"/>
  <c r="L9840" i="31"/>
  <c r="M9840" i="31"/>
  <c r="L9841" i="31"/>
  <c r="M9841" i="31"/>
  <c r="L9842" i="31"/>
  <c r="M9842" i="31"/>
  <c r="L9843" i="31"/>
  <c r="M9843" i="31"/>
  <c r="L9844" i="31"/>
  <c r="M9844" i="31"/>
  <c r="L9845" i="31"/>
  <c r="M9845" i="31"/>
  <c r="L9846" i="31"/>
  <c r="M9846" i="31"/>
  <c r="L9847" i="31"/>
  <c r="M9847" i="31"/>
  <c r="L9848" i="31"/>
  <c r="M9848" i="31"/>
  <c r="L9849" i="31"/>
  <c r="M9849" i="31"/>
  <c r="L9850" i="31"/>
  <c r="M9850" i="31"/>
  <c r="L9851" i="31"/>
  <c r="M9851" i="31"/>
  <c r="L9852" i="31"/>
  <c r="M9852" i="31"/>
  <c r="L9853" i="31"/>
  <c r="M9853" i="31"/>
  <c r="L9854" i="31"/>
  <c r="M9854" i="31"/>
  <c r="L9855" i="31"/>
  <c r="M9855" i="31"/>
  <c r="L9856" i="31"/>
  <c r="M9856" i="31"/>
  <c r="L9857" i="31"/>
  <c r="M9857" i="31"/>
  <c r="L9858" i="31"/>
  <c r="M9858" i="31"/>
  <c r="L9859" i="31"/>
  <c r="M9859" i="31"/>
  <c r="L9860" i="31"/>
  <c r="M9860" i="31"/>
  <c r="L9861" i="31"/>
  <c r="M9861" i="31"/>
  <c r="L9862" i="31"/>
  <c r="M9862" i="31"/>
  <c r="L9863" i="31"/>
  <c r="M9863" i="31"/>
  <c r="L9864" i="31"/>
  <c r="M9864" i="31"/>
  <c r="L9865" i="31"/>
  <c r="M9865" i="31"/>
  <c r="L9866" i="31"/>
  <c r="M9866" i="31"/>
  <c r="L9867" i="31"/>
  <c r="M9867" i="31"/>
  <c r="L9868" i="31"/>
  <c r="M9868" i="31"/>
  <c r="L9869" i="31"/>
  <c r="M9869" i="31"/>
  <c r="L9870" i="31"/>
  <c r="M9870" i="31"/>
  <c r="L9871" i="31"/>
  <c r="M9871" i="31"/>
  <c r="L9872" i="31"/>
  <c r="M9872" i="31"/>
  <c r="L9873" i="31"/>
  <c r="M9873" i="31"/>
  <c r="L9874" i="31"/>
  <c r="M9874" i="31"/>
  <c r="L9875" i="31"/>
  <c r="M9875" i="31"/>
  <c r="L9876" i="31"/>
  <c r="M9876" i="31"/>
  <c r="L9877" i="31"/>
  <c r="M9877" i="31"/>
  <c r="L9878" i="31"/>
  <c r="M9878" i="31"/>
  <c r="L9879" i="31"/>
  <c r="M9879" i="31"/>
  <c r="L9880" i="31"/>
  <c r="M9880" i="31"/>
  <c r="L9881" i="31"/>
  <c r="M9881" i="31"/>
  <c r="L9882" i="31"/>
  <c r="M9882" i="31"/>
  <c r="L9883" i="31"/>
  <c r="M9883" i="31"/>
  <c r="L9884" i="31"/>
  <c r="M9884" i="31"/>
  <c r="L9885" i="31"/>
  <c r="M9885" i="31"/>
  <c r="B8151" i="31"/>
  <c r="C8151" i="31"/>
  <c r="B8152" i="31"/>
  <c r="C8152" i="31"/>
  <c r="B8153" i="31"/>
  <c r="C8153" i="31"/>
  <c r="B8154" i="31"/>
  <c r="C8154" i="31"/>
  <c r="B8155" i="31"/>
  <c r="C8155" i="31"/>
  <c r="B8156" i="31"/>
  <c r="C8156" i="31"/>
  <c r="B8157" i="31"/>
  <c r="C8157" i="31"/>
  <c r="B8158" i="31"/>
  <c r="C8158" i="31"/>
  <c r="B8159" i="31"/>
  <c r="C8159" i="31"/>
  <c r="B8160" i="31"/>
  <c r="C8160" i="31"/>
  <c r="B8161" i="31"/>
  <c r="C8161" i="31"/>
  <c r="B8162" i="31"/>
  <c r="C8162" i="31"/>
  <c r="B8163" i="31"/>
  <c r="C8163" i="31"/>
  <c r="B8164" i="31"/>
  <c r="C8164" i="31"/>
  <c r="B8165" i="31"/>
  <c r="C8165" i="31"/>
  <c r="B8166" i="31"/>
  <c r="C8166" i="31"/>
  <c r="B8167" i="31"/>
  <c r="C8167" i="31"/>
  <c r="B8168" i="31"/>
  <c r="C8168" i="31"/>
  <c r="B8169" i="31"/>
  <c r="C8169" i="31"/>
  <c r="B8170" i="31"/>
  <c r="C8170" i="31"/>
  <c r="B8171" i="31"/>
  <c r="C8171" i="31"/>
  <c r="B8172" i="31"/>
  <c r="C8172" i="31"/>
  <c r="B8173" i="31"/>
  <c r="C8173" i="31"/>
  <c r="B8174" i="31"/>
  <c r="C8174" i="31"/>
  <c r="B8175" i="31"/>
  <c r="C8175" i="31"/>
  <c r="B8176" i="31"/>
  <c r="C8176" i="31"/>
  <c r="B8177" i="31"/>
  <c r="C8177" i="31"/>
  <c r="B8178" i="31"/>
  <c r="C8178" i="31"/>
  <c r="B8179" i="31"/>
  <c r="C8179" i="31"/>
  <c r="B8180" i="31"/>
  <c r="C8180" i="31"/>
  <c r="B8181" i="31"/>
  <c r="C8181" i="31"/>
  <c r="B8182" i="31"/>
  <c r="C8182" i="31"/>
  <c r="B8183" i="31"/>
  <c r="C8183" i="31"/>
  <c r="B8184" i="31"/>
  <c r="C8184" i="31"/>
  <c r="B8185" i="31"/>
  <c r="C8185" i="31"/>
  <c r="B8186" i="31"/>
  <c r="C8186" i="31"/>
  <c r="B8187" i="31"/>
  <c r="C8187" i="31"/>
  <c r="B8188" i="31"/>
  <c r="C8188" i="31"/>
  <c r="B8189" i="31"/>
  <c r="C8189" i="31"/>
  <c r="B8190" i="31"/>
  <c r="C8190" i="31"/>
  <c r="B8191" i="31"/>
  <c r="C8191" i="31"/>
  <c r="B8192" i="31"/>
  <c r="C8192" i="31"/>
  <c r="B8193" i="31"/>
  <c r="C8193" i="31"/>
  <c r="B8194" i="31"/>
  <c r="C8194" i="31"/>
  <c r="B8195" i="31"/>
  <c r="C8195" i="31"/>
  <c r="C29" i="19" l="1"/>
  <c r="D29" i="19"/>
  <c r="CR17" i="41"/>
  <c r="CR18" i="41"/>
  <c r="CR19" i="41"/>
  <c r="CR20" i="41"/>
  <c r="CR21" i="41"/>
  <c r="CR13" i="41"/>
  <c r="CR22" i="41" l="1"/>
  <c r="CP31" i="12"/>
  <c r="CP32" i="12"/>
  <c r="CP33" i="12"/>
  <c r="CP34" i="12"/>
  <c r="CP35" i="12"/>
  <c r="CP23" i="12"/>
  <c r="CP30" i="12" s="1"/>
  <c r="CP36" i="12" l="1"/>
  <c r="CP37" i="12" s="1"/>
  <c r="X31" i="31"/>
  <c r="C30" i="19"/>
  <c r="D30" i="19"/>
  <c r="V10" i="26"/>
  <c r="W10" i="26"/>
  <c r="CO33" i="12" l="1"/>
  <c r="CO23" i="12"/>
  <c r="CO30" i="12" s="1"/>
  <c r="CO31" i="12"/>
  <c r="CO32" i="12"/>
  <c r="CO34" i="12"/>
  <c r="CO35" i="12"/>
  <c r="H57" i="15"/>
  <c r="H56" i="15"/>
  <c r="H55" i="15"/>
  <c r="H54" i="15"/>
  <c r="H53" i="15"/>
  <c r="H52" i="15"/>
  <c r="H51" i="15"/>
  <c r="H50" i="15"/>
  <c r="CQ17" i="41"/>
  <c r="CQ18" i="41"/>
  <c r="CQ19" i="41"/>
  <c r="CQ20" i="41"/>
  <c r="CQ21" i="41"/>
  <c r="CQ13" i="41"/>
  <c r="G7012" i="31"/>
  <c r="H7012" i="31"/>
  <c r="G7013" i="31"/>
  <c r="H7013" i="31"/>
  <c r="G7014" i="31"/>
  <c r="H7014" i="31"/>
  <c r="G7015" i="31"/>
  <c r="H7015" i="31"/>
  <c r="G7016" i="31"/>
  <c r="H7016" i="31"/>
  <c r="G7017" i="31"/>
  <c r="H7017" i="31"/>
  <c r="G7018" i="31"/>
  <c r="H7018" i="31"/>
  <c r="G7019" i="31"/>
  <c r="H7019" i="31"/>
  <c r="G7020" i="31"/>
  <c r="H7020" i="31"/>
  <c r="G7021" i="31"/>
  <c r="H7021" i="31"/>
  <c r="G7022" i="31"/>
  <c r="H7022" i="31"/>
  <c r="G7023" i="31"/>
  <c r="H7023" i="31"/>
  <c r="G7024" i="31"/>
  <c r="H7024" i="31"/>
  <c r="G7025" i="31"/>
  <c r="H7025" i="31"/>
  <c r="G7026" i="31"/>
  <c r="H7026" i="31"/>
  <c r="G7027" i="31"/>
  <c r="H7027" i="31"/>
  <c r="G7028" i="31"/>
  <c r="H7028" i="31"/>
  <c r="G7029" i="31"/>
  <c r="H7029" i="31"/>
  <c r="G7030" i="31"/>
  <c r="H7030" i="31"/>
  <c r="G7031" i="31"/>
  <c r="H7031" i="31"/>
  <c r="G7032" i="31"/>
  <c r="H7032" i="31"/>
  <c r="G7033" i="31"/>
  <c r="H7033" i="31"/>
  <c r="G7034" i="31"/>
  <c r="H7034" i="31"/>
  <c r="G7035" i="31"/>
  <c r="H7035" i="31"/>
  <c r="G7036" i="31"/>
  <c r="H7036" i="31"/>
  <c r="G7037" i="31"/>
  <c r="H7037" i="31"/>
  <c r="G7038" i="31"/>
  <c r="H7038" i="31"/>
  <c r="G7039" i="31"/>
  <c r="H7039" i="31"/>
  <c r="G7040" i="31"/>
  <c r="H7040" i="31"/>
  <c r="G7041" i="31"/>
  <c r="H7041" i="31"/>
  <c r="G7042" i="31"/>
  <c r="H7042" i="31"/>
  <c r="G7043" i="31"/>
  <c r="H7043" i="31"/>
  <c r="G7044" i="31"/>
  <c r="H7044" i="31"/>
  <c r="G7045" i="31"/>
  <c r="H7045" i="31"/>
  <c r="G7046" i="31"/>
  <c r="H7046" i="31"/>
  <c r="G7047" i="31"/>
  <c r="H7047" i="31"/>
  <c r="G7048" i="31"/>
  <c r="H7048" i="31"/>
  <c r="G7049" i="31"/>
  <c r="H7049" i="31"/>
  <c r="G7050" i="31"/>
  <c r="H7050" i="31"/>
  <c r="G7051" i="31"/>
  <c r="H7051" i="31"/>
  <c r="G7052" i="31"/>
  <c r="H7052" i="31"/>
  <c r="G7053" i="31"/>
  <c r="H7053" i="31"/>
  <c r="G7054" i="31"/>
  <c r="H7054" i="31"/>
  <c r="H7055" i="31"/>
  <c r="H7056" i="31"/>
  <c r="H7057" i="31"/>
  <c r="H7058" i="31"/>
  <c r="H7059" i="31"/>
  <c r="H7060" i="31"/>
  <c r="H7061" i="31"/>
  <c r="H7062" i="31"/>
  <c r="H7063" i="31"/>
  <c r="H7064" i="31"/>
  <c r="H7065" i="31"/>
  <c r="H7066" i="31"/>
  <c r="H7067" i="31"/>
  <c r="H7068" i="31"/>
  <c r="H7069" i="31"/>
  <c r="H7070" i="31"/>
  <c r="H7071" i="31"/>
  <c r="H7072" i="31"/>
  <c r="H7073" i="31"/>
  <c r="H7074" i="31"/>
  <c r="H7075" i="31"/>
  <c r="H7076" i="31"/>
  <c r="H7077" i="31"/>
  <c r="H7078" i="31"/>
  <c r="H7079" i="31"/>
  <c r="H7080" i="31"/>
  <c r="H7081" i="31"/>
  <c r="H7082" i="31"/>
  <c r="H7083" i="31"/>
  <c r="H7084" i="31"/>
  <c r="H7085" i="31"/>
  <c r="H7086" i="31"/>
  <c r="H7087" i="31"/>
  <c r="H7088" i="31"/>
  <c r="H7089" i="31"/>
  <c r="H7090" i="31"/>
  <c r="H7091" i="31"/>
  <c r="H7092" i="31"/>
  <c r="H7093" i="31"/>
  <c r="H7094" i="31"/>
  <c r="H7095" i="31"/>
  <c r="H7096" i="31"/>
  <c r="H7097" i="31"/>
  <c r="H7098" i="31"/>
  <c r="H7099" i="31"/>
  <c r="H7100" i="31"/>
  <c r="H7101" i="31"/>
  <c r="H7102" i="31"/>
  <c r="H7103" i="31"/>
  <c r="H7104" i="31"/>
  <c r="H7105" i="31"/>
  <c r="H7106" i="31"/>
  <c r="H7107" i="31"/>
  <c r="H7108" i="31"/>
  <c r="H7109" i="31"/>
  <c r="H7110" i="31"/>
  <c r="H7111" i="31"/>
  <c r="H7112" i="31"/>
  <c r="H7113" i="31"/>
  <c r="H7114" i="31"/>
  <c r="H7115" i="31"/>
  <c r="H7116" i="31"/>
  <c r="H7117" i="31"/>
  <c r="H7118" i="31"/>
  <c r="H7119" i="31"/>
  <c r="H7120" i="31"/>
  <c r="H7121" i="31"/>
  <c r="H7122" i="31"/>
  <c r="H7123" i="31"/>
  <c r="H7124" i="31"/>
  <c r="H7125" i="31"/>
  <c r="H7126" i="31"/>
  <c r="H7127" i="31"/>
  <c r="H7128" i="31"/>
  <c r="H7129" i="31"/>
  <c r="H7130" i="31"/>
  <c r="H7131" i="31"/>
  <c r="H7132" i="31"/>
  <c r="H7133" i="31"/>
  <c r="H7134" i="31"/>
  <c r="H7135" i="31"/>
  <c r="H7136" i="31"/>
  <c r="H7137" i="31"/>
  <c r="H7138" i="31"/>
  <c r="H7139" i="31"/>
  <c r="H7140" i="31"/>
  <c r="H7141" i="31"/>
  <c r="H7142" i="31"/>
  <c r="H7143" i="31"/>
  <c r="H7144" i="31"/>
  <c r="H7145" i="31"/>
  <c r="H7146" i="31"/>
  <c r="H7147" i="31"/>
  <c r="H7148" i="31"/>
  <c r="H7149" i="31"/>
  <c r="H7150" i="31"/>
  <c r="H7151" i="31"/>
  <c r="H7152" i="31"/>
  <c r="H7153" i="31"/>
  <c r="H7154" i="31"/>
  <c r="H7155" i="31"/>
  <c r="H7156" i="31"/>
  <c r="H7157" i="31"/>
  <c r="H7158" i="31"/>
  <c r="H7159" i="31"/>
  <c r="H7160" i="31"/>
  <c r="H7161" i="31"/>
  <c r="H7162" i="31"/>
  <c r="H7163" i="31"/>
  <c r="H7164" i="31"/>
  <c r="H7165" i="31"/>
  <c r="H7166" i="31"/>
  <c r="H7167" i="31"/>
  <c r="H7168" i="31"/>
  <c r="H7169" i="31"/>
  <c r="H7170" i="31"/>
  <c r="H7171" i="31"/>
  <c r="H7172" i="31"/>
  <c r="H7173" i="31"/>
  <c r="H7174" i="31"/>
  <c r="H7175" i="31"/>
  <c r="H7176" i="31"/>
  <c r="H7177" i="31"/>
  <c r="H7178" i="31"/>
  <c r="H7179" i="31"/>
  <c r="H7180" i="31"/>
  <c r="H7181" i="31"/>
  <c r="H7182" i="31"/>
  <c r="H7183" i="31"/>
  <c r="H7184" i="31"/>
  <c r="H7185" i="31"/>
  <c r="H7186" i="31"/>
  <c r="H7187" i="31"/>
  <c r="H7188" i="31"/>
  <c r="H7189" i="31"/>
  <c r="H7190" i="31"/>
  <c r="H7191" i="31"/>
  <c r="H7192" i="31"/>
  <c r="H7193" i="31"/>
  <c r="H7194" i="31"/>
  <c r="H7195" i="31"/>
  <c r="H7196" i="31"/>
  <c r="H7197" i="31"/>
  <c r="H7198" i="31"/>
  <c r="H7199" i="31"/>
  <c r="H7200" i="31"/>
  <c r="H7201" i="31"/>
  <c r="H7202" i="31"/>
  <c r="H7203" i="31"/>
  <c r="H7204" i="31"/>
  <c r="H7205" i="31"/>
  <c r="H7206" i="31"/>
  <c r="H7207" i="31"/>
  <c r="H7208" i="31"/>
  <c r="H7209" i="31"/>
  <c r="H7210" i="31"/>
  <c r="H7211" i="31"/>
  <c r="H7212" i="31"/>
  <c r="H7213" i="31"/>
  <c r="H7214" i="31"/>
  <c r="H7215" i="31"/>
  <c r="H7216" i="31"/>
  <c r="H7217" i="31"/>
  <c r="H7218" i="31"/>
  <c r="H7219" i="31"/>
  <c r="H7220" i="31"/>
  <c r="H7221" i="31"/>
  <c r="H7222" i="31"/>
  <c r="H7223" i="31"/>
  <c r="H7224" i="31"/>
  <c r="H7225" i="31"/>
  <c r="H7226" i="31"/>
  <c r="H7227" i="31"/>
  <c r="H7228" i="31"/>
  <c r="H7229" i="31"/>
  <c r="H7230" i="31"/>
  <c r="H7231" i="31"/>
  <c r="H7232" i="31"/>
  <c r="H7233" i="31"/>
  <c r="H7234" i="31"/>
  <c r="H7235" i="31"/>
  <c r="H7236" i="31"/>
  <c r="H7237" i="31"/>
  <c r="H7238" i="31"/>
  <c r="H7239" i="31"/>
  <c r="H7240" i="31"/>
  <c r="H7241" i="31"/>
  <c r="H7242" i="31"/>
  <c r="H7243" i="31"/>
  <c r="H7244" i="31"/>
  <c r="H7245" i="31"/>
  <c r="H7246" i="31"/>
  <c r="H7247" i="31"/>
  <c r="H7248" i="31"/>
  <c r="H7249" i="31"/>
  <c r="H7250" i="31"/>
  <c r="H7251" i="31"/>
  <c r="H7252" i="31"/>
  <c r="H7253" i="31"/>
  <c r="H7254" i="31"/>
  <c r="H7255" i="31"/>
  <c r="H7256" i="31"/>
  <c r="H7257" i="31"/>
  <c r="H7258" i="31"/>
  <c r="H7259" i="31"/>
  <c r="H7260" i="31"/>
  <c r="H7261" i="31"/>
  <c r="H7262" i="31"/>
  <c r="H7263" i="31"/>
  <c r="H7264" i="31"/>
  <c r="H7265" i="31"/>
  <c r="H7266" i="31"/>
  <c r="H7267" i="31"/>
  <c r="H7268" i="31"/>
  <c r="H7269" i="31"/>
  <c r="H7270" i="31"/>
  <c r="H7271" i="31"/>
  <c r="H7272" i="31"/>
  <c r="H7273" i="31"/>
  <c r="H7274" i="31"/>
  <c r="H7275" i="31"/>
  <c r="H7276" i="31"/>
  <c r="H7277" i="31"/>
  <c r="H7278" i="31"/>
  <c r="H7279" i="31"/>
  <c r="H7280" i="31"/>
  <c r="H7281" i="31"/>
  <c r="H7282" i="31"/>
  <c r="H7283" i="31"/>
  <c r="H7284" i="31"/>
  <c r="H7285" i="31"/>
  <c r="H7286" i="31"/>
  <c r="H7287" i="31"/>
  <c r="H7288" i="31"/>
  <c r="H7289" i="31"/>
  <c r="H7290" i="31"/>
  <c r="H7291" i="31"/>
  <c r="H7292" i="31"/>
  <c r="H7293" i="31"/>
  <c r="H7294" i="31"/>
  <c r="H7295" i="31"/>
  <c r="H7296" i="31"/>
  <c r="H7297" i="31"/>
  <c r="H7298" i="31"/>
  <c r="H7299" i="31"/>
  <c r="H7300" i="31"/>
  <c r="H7301" i="31"/>
  <c r="H7302" i="31"/>
  <c r="H7303" i="31"/>
  <c r="H7304" i="31"/>
  <c r="H7305" i="31"/>
  <c r="H7306" i="31"/>
  <c r="H7307" i="31"/>
  <c r="H7308" i="31"/>
  <c r="H7309" i="31"/>
  <c r="H7310" i="31"/>
  <c r="H7311" i="31"/>
  <c r="H7312" i="31"/>
  <c r="H7313" i="31"/>
  <c r="H7314" i="31"/>
  <c r="H7315" i="31"/>
  <c r="H7316" i="31"/>
  <c r="H7317" i="31"/>
  <c r="H7318" i="31"/>
  <c r="H7319" i="31"/>
  <c r="H7320" i="31"/>
  <c r="H7321" i="31"/>
  <c r="H7322" i="31"/>
  <c r="H7323" i="31"/>
  <c r="H7324" i="31"/>
  <c r="H7325" i="31"/>
  <c r="H7326" i="31"/>
  <c r="H7327" i="31"/>
  <c r="H7328" i="31"/>
  <c r="H7329" i="31"/>
  <c r="H7330" i="31"/>
  <c r="H7331" i="31"/>
  <c r="H7332" i="31"/>
  <c r="H7333" i="31"/>
  <c r="H7334" i="31"/>
  <c r="H7335" i="31"/>
  <c r="H7336" i="31"/>
  <c r="H7337" i="31"/>
  <c r="H7338" i="31"/>
  <c r="H7339" i="31"/>
  <c r="H7340" i="31"/>
  <c r="H7341" i="31"/>
  <c r="H7342" i="31"/>
  <c r="H7343" i="31"/>
  <c r="H7344" i="31"/>
  <c r="H7345" i="31"/>
  <c r="H7346" i="31"/>
  <c r="L9780" i="31"/>
  <c r="M9780" i="31"/>
  <c r="L9781" i="31"/>
  <c r="M9781" i="31"/>
  <c r="L9782" i="31"/>
  <c r="M9782" i="31"/>
  <c r="L9783" i="31"/>
  <c r="M9783" i="31"/>
  <c r="L9784" i="31"/>
  <c r="M9784" i="31"/>
  <c r="L9785" i="31"/>
  <c r="M9785" i="31"/>
  <c r="L9786" i="31"/>
  <c r="M9786" i="31"/>
  <c r="L9787" i="31"/>
  <c r="M9787" i="31"/>
  <c r="L9788" i="31"/>
  <c r="M9788" i="31"/>
  <c r="L9789" i="31"/>
  <c r="M9789" i="31"/>
  <c r="L9790" i="31"/>
  <c r="M9790" i="31"/>
  <c r="L9791" i="31"/>
  <c r="M9791" i="31"/>
  <c r="L9792" i="31"/>
  <c r="M9792" i="31"/>
  <c r="L9793" i="31"/>
  <c r="M9793" i="31"/>
  <c r="L9794" i="31"/>
  <c r="M9794" i="31"/>
  <c r="L9795" i="31"/>
  <c r="M9795" i="31"/>
  <c r="L9796" i="31"/>
  <c r="M9796" i="31"/>
  <c r="L9797" i="31"/>
  <c r="M9797" i="31"/>
  <c r="L9798" i="31"/>
  <c r="M9798" i="31"/>
  <c r="L9799" i="31"/>
  <c r="M9799" i="31"/>
  <c r="L9800" i="31"/>
  <c r="M9800" i="31"/>
  <c r="L9801" i="31"/>
  <c r="M9801" i="31"/>
  <c r="L9802" i="31"/>
  <c r="M9802" i="31"/>
  <c r="L9803" i="31"/>
  <c r="M9803" i="31"/>
  <c r="L9804" i="31"/>
  <c r="M9804" i="31"/>
  <c r="L9805" i="31"/>
  <c r="M9805" i="31"/>
  <c r="L9806" i="31"/>
  <c r="M9806" i="31"/>
  <c r="L9807" i="31"/>
  <c r="M9807" i="31"/>
  <c r="L9808" i="31"/>
  <c r="M9808" i="31"/>
  <c r="L9809" i="31"/>
  <c r="M9809" i="31"/>
  <c r="L9810" i="31"/>
  <c r="M9810" i="31"/>
  <c r="L9811" i="31"/>
  <c r="M9811" i="31"/>
  <c r="L9812" i="31"/>
  <c r="M9812" i="31"/>
  <c r="L9813" i="31"/>
  <c r="M9813" i="31"/>
  <c r="L9814" i="31"/>
  <c r="M9814" i="31"/>
  <c r="L9815" i="31"/>
  <c r="M9815" i="31"/>
  <c r="L9816" i="31"/>
  <c r="M9816" i="31"/>
  <c r="L9817" i="31"/>
  <c r="M9817" i="31"/>
  <c r="L9818" i="31"/>
  <c r="M9818" i="31"/>
  <c r="L9819" i="31"/>
  <c r="M9819" i="31"/>
  <c r="L9820" i="31"/>
  <c r="M9820" i="31"/>
  <c r="L9821" i="31"/>
  <c r="M9821" i="31"/>
  <c r="L9822" i="31"/>
  <c r="M9822" i="31"/>
  <c r="B8107" i="31"/>
  <c r="C8107" i="31"/>
  <c r="B8108" i="31"/>
  <c r="C8108" i="31"/>
  <c r="B8109" i="31"/>
  <c r="C8109" i="31"/>
  <c r="B8110" i="31"/>
  <c r="C8110" i="31"/>
  <c r="B8111" i="31"/>
  <c r="C8111" i="31"/>
  <c r="B8112" i="31"/>
  <c r="C8112" i="31"/>
  <c r="B8113" i="31"/>
  <c r="C8113" i="31"/>
  <c r="B8114" i="31"/>
  <c r="C8114" i="31"/>
  <c r="B8115" i="31"/>
  <c r="C8115" i="31"/>
  <c r="B8116" i="31"/>
  <c r="C8116" i="31"/>
  <c r="B8117" i="31"/>
  <c r="C8117" i="31"/>
  <c r="B8118" i="31"/>
  <c r="C8118" i="31"/>
  <c r="B8119" i="31"/>
  <c r="C8119" i="31"/>
  <c r="B8120" i="31"/>
  <c r="C8120" i="31"/>
  <c r="B8121" i="31"/>
  <c r="C8121" i="31"/>
  <c r="B8122" i="31"/>
  <c r="C8122" i="31"/>
  <c r="B8123" i="31"/>
  <c r="C8123" i="31"/>
  <c r="B8124" i="31"/>
  <c r="C8124" i="31"/>
  <c r="B8125" i="31"/>
  <c r="C8125" i="31"/>
  <c r="B8126" i="31"/>
  <c r="C8126" i="31"/>
  <c r="B8127" i="31"/>
  <c r="C8127" i="31"/>
  <c r="B8128" i="31"/>
  <c r="C8128" i="31"/>
  <c r="B8129" i="31"/>
  <c r="C8129" i="31"/>
  <c r="B8130" i="31"/>
  <c r="C8130" i="31"/>
  <c r="B8131" i="31"/>
  <c r="C8131" i="31"/>
  <c r="B8132" i="31"/>
  <c r="C8132" i="31"/>
  <c r="B8133" i="31"/>
  <c r="C8133" i="31"/>
  <c r="B8134" i="31"/>
  <c r="C8134" i="31"/>
  <c r="B8135" i="31"/>
  <c r="C8135" i="31"/>
  <c r="B8136" i="31"/>
  <c r="C8136" i="31"/>
  <c r="B8137" i="31"/>
  <c r="C8137" i="31"/>
  <c r="B8138" i="31"/>
  <c r="C8138" i="31"/>
  <c r="B8139" i="31"/>
  <c r="C8139" i="31"/>
  <c r="B8140" i="31"/>
  <c r="C8140" i="31"/>
  <c r="B8141" i="31"/>
  <c r="C8141" i="31"/>
  <c r="B8142" i="31"/>
  <c r="C8142" i="31"/>
  <c r="B8143" i="31"/>
  <c r="C8143" i="31"/>
  <c r="B8144" i="31"/>
  <c r="C8144" i="31"/>
  <c r="B8145" i="31"/>
  <c r="C8145" i="31"/>
  <c r="B8146" i="31"/>
  <c r="C8146" i="31"/>
  <c r="B8147" i="31"/>
  <c r="C8147" i="31"/>
  <c r="B8148" i="31"/>
  <c r="C8148" i="31"/>
  <c r="B8149" i="31"/>
  <c r="C8149" i="31"/>
  <c r="B8150" i="31"/>
  <c r="C8150" i="31"/>
  <c r="C31" i="19"/>
  <c r="D31" i="19"/>
  <c r="X32" i="31"/>
  <c r="C32" i="19"/>
  <c r="D32" i="19"/>
  <c r="CP17" i="41"/>
  <c r="CP18" i="41"/>
  <c r="CP19" i="41"/>
  <c r="CP20" i="41"/>
  <c r="CP21" i="41"/>
  <c r="CP13" i="41"/>
  <c r="X20" i="14"/>
  <c r="X19" i="14"/>
  <c r="X18" i="14"/>
  <c r="X17" i="14"/>
  <c r="X16" i="14"/>
  <c r="X15" i="14"/>
  <c r="X14" i="14"/>
  <c r="X13" i="14"/>
  <c r="X12" i="14"/>
  <c r="X11" i="14"/>
  <c r="CN23" i="12"/>
  <c r="CN30" i="12" s="1"/>
  <c r="CN31" i="12"/>
  <c r="CN32" i="12"/>
  <c r="CN33" i="12"/>
  <c r="CN34" i="12"/>
  <c r="CN35" i="12"/>
  <c r="X10" i="26"/>
  <c r="CQ22" i="41" l="1"/>
  <c r="X24" i="14"/>
  <c r="CO36" i="12"/>
  <c r="CO37" i="12" s="1"/>
  <c r="X23" i="14"/>
  <c r="CP22" i="41"/>
  <c r="CN36" i="12"/>
  <c r="CN37" i="12" s="1"/>
  <c r="X33" i="31"/>
  <c r="X25" i="14" l="1"/>
  <c r="X26" i="14"/>
  <c r="CO17" i="41"/>
  <c r="CO18" i="41"/>
  <c r="CO19" i="41"/>
  <c r="CO20" i="41"/>
  <c r="CO21" i="41"/>
  <c r="CO13" i="41"/>
  <c r="BK33" i="44"/>
  <c r="BL33" i="44"/>
  <c r="BM33" i="44"/>
  <c r="BN33" i="44"/>
  <c r="BO33" i="44"/>
  <c r="BP33" i="44"/>
  <c r="BQ33" i="44"/>
  <c r="BR33" i="44"/>
  <c r="BS33" i="44"/>
  <c r="BT33" i="44"/>
  <c r="BU33" i="44"/>
  <c r="BV33" i="44"/>
  <c r="BW33" i="44"/>
  <c r="BX33" i="44"/>
  <c r="BY33" i="44"/>
  <c r="BZ33" i="44"/>
  <c r="CA33" i="44"/>
  <c r="CB33" i="44"/>
  <c r="CC33" i="44"/>
  <c r="CD33" i="44"/>
  <c r="CE33" i="44"/>
  <c r="CF33" i="44"/>
  <c r="CG33" i="44"/>
  <c r="CH33" i="44"/>
  <c r="BK35" i="44"/>
  <c r="BL35" i="44"/>
  <c r="BM35" i="44"/>
  <c r="BN35" i="44"/>
  <c r="BO35" i="44"/>
  <c r="BP35" i="44"/>
  <c r="BQ35" i="44"/>
  <c r="BR35" i="44"/>
  <c r="BS35" i="44"/>
  <c r="BT35" i="44"/>
  <c r="BU35" i="44"/>
  <c r="BV35" i="44"/>
  <c r="BW35" i="44"/>
  <c r="BX35" i="44"/>
  <c r="BY35" i="44"/>
  <c r="BZ35" i="44"/>
  <c r="CA35" i="44"/>
  <c r="CB35" i="44"/>
  <c r="CC35" i="44"/>
  <c r="CD35" i="44"/>
  <c r="CE35" i="44"/>
  <c r="CF35" i="44"/>
  <c r="CG35" i="44"/>
  <c r="CH35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W30" i="44"/>
  <c r="X30" i="44"/>
  <c r="Y30" i="44"/>
  <c r="Z30" i="44"/>
  <c r="AA30" i="44"/>
  <c r="AB30" i="44"/>
  <c r="AC30" i="44"/>
  <c r="AD30" i="44"/>
  <c r="AE30" i="44"/>
  <c r="AF30" i="44"/>
  <c r="AG30" i="44"/>
  <c r="AH30" i="44"/>
  <c r="AI30" i="44"/>
  <c r="AJ30" i="44"/>
  <c r="AK30" i="44"/>
  <c r="AL30" i="44"/>
  <c r="AM30" i="44"/>
  <c r="AN30" i="44"/>
  <c r="AO30" i="44"/>
  <c r="AP30" i="44"/>
  <c r="AQ30" i="44"/>
  <c r="AR30" i="44"/>
  <c r="AS30" i="44"/>
  <c r="AT30" i="44"/>
  <c r="AU30" i="44"/>
  <c r="AV30" i="44"/>
  <c r="AW30" i="44"/>
  <c r="AX30" i="44"/>
  <c r="AY30" i="44"/>
  <c r="AZ30" i="44"/>
  <c r="BA30" i="44"/>
  <c r="BB30" i="44"/>
  <c r="BC30" i="44"/>
  <c r="BD30" i="44"/>
  <c r="BE30" i="44"/>
  <c r="BF30" i="44"/>
  <c r="BG30" i="44"/>
  <c r="BH30" i="44"/>
  <c r="BI30" i="44"/>
  <c r="BJ30" i="44"/>
  <c r="BK30" i="44"/>
  <c r="BL30" i="44"/>
  <c r="BM30" i="44"/>
  <c r="BN30" i="44"/>
  <c r="BO30" i="44"/>
  <c r="BP30" i="44"/>
  <c r="BQ30" i="44"/>
  <c r="BR30" i="44"/>
  <c r="BS30" i="44"/>
  <c r="BT30" i="44"/>
  <c r="BU30" i="44"/>
  <c r="BV30" i="44"/>
  <c r="BW30" i="44"/>
  <c r="BX30" i="44"/>
  <c r="BY30" i="44"/>
  <c r="BZ30" i="44"/>
  <c r="CA30" i="44"/>
  <c r="CB30" i="44"/>
  <c r="CC30" i="44"/>
  <c r="CD30" i="44"/>
  <c r="CE30" i="44"/>
  <c r="CF30" i="44"/>
  <c r="CG30" i="44"/>
  <c r="CH30" i="44"/>
  <c r="C33" i="44"/>
  <c r="C32" i="44" s="1"/>
  <c r="C36" i="44" s="1"/>
  <c r="C34" i="44"/>
  <c r="C35" i="44"/>
  <c r="CO22" i="41" l="1"/>
  <c r="AN17" i="44"/>
  <c r="AO17" i="44" s="1"/>
  <c r="AP17" i="44" s="1"/>
  <c r="AQ17" i="44" s="1"/>
  <c r="AR17" i="44" s="1"/>
  <c r="AS17" i="44" s="1"/>
  <c r="AT17" i="44" s="1"/>
  <c r="AV17" i="44" s="1"/>
  <c r="AW17" i="44" s="1"/>
  <c r="AX17" i="44" s="1"/>
  <c r="AY17" i="44" s="1"/>
  <c r="AZ17" i="44" s="1"/>
  <c r="BA17" i="44" s="1"/>
  <c r="BB17" i="44" s="1"/>
  <c r="BC17" i="44" s="1"/>
  <c r="BD17" i="44" s="1"/>
  <c r="BE17" i="44" s="1"/>
  <c r="BF17" i="44" s="1"/>
  <c r="BG17" i="44" s="1"/>
  <c r="BH17" i="44" s="1"/>
  <c r="BI17" i="44" s="1"/>
  <c r="BJ17" i="44" s="1"/>
  <c r="BK17" i="44" s="1"/>
  <c r="BL17" i="44" l="1"/>
  <c r="BK34" i="44"/>
  <c r="BK32" i="44" s="1"/>
  <c r="BK36" i="44" s="1"/>
  <c r="BM17" i="44" l="1"/>
  <c r="BL34" i="44"/>
  <c r="BL32" i="44" s="1"/>
  <c r="BL36" i="44" s="1"/>
  <c r="BN17" i="44" l="1"/>
  <c r="BM34" i="44"/>
  <c r="BM32" i="44" s="1"/>
  <c r="BM36" i="44" s="1"/>
  <c r="BO17" i="44" l="1"/>
  <c r="BN34" i="44"/>
  <c r="BN32" i="44" s="1"/>
  <c r="BN36" i="44" s="1"/>
  <c r="BP17" i="44" l="1"/>
  <c r="BO34" i="44"/>
  <c r="BO32" i="44" s="1"/>
  <c r="BO36" i="44" s="1"/>
  <c r="BQ17" i="44" l="1"/>
  <c r="BP34" i="44"/>
  <c r="BP32" i="44" s="1"/>
  <c r="BP36" i="44" s="1"/>
  <c r="BR17" i="44" l="1"/>
  <c r="BQ34" i="44"/>
  <c r="BQ32" i="44" s="1"/>
  <c r="BQ36" i="44" s="1"/>
  <c r="BS17" i="44" l="1"/>
  <c r="BR34" i="44"/>
  <c r="BR32" i="44" s="1"/>
  <c r="BR36" i="44" s="1"/>
  <c r="BT17" i="44" l="1"/>
  <c r="BS34" i="44"/>
  <c r="BS32" i="44" s="1"/>
  <c r="BS36" i="44" s="1"/>
  <c r="BU17" i="44" l="1"/>
  <c r="BT34" i="44"/>
  <c r="BT32" i="44" s="1"/>
  <c r="BT36" i="44" s="1"/>
  <c r="BV17" i="44" l="1"/>
  <c r="BU34" i="44"/>
  <c r="BU32" i="44" s="1"/>
  <c r="BU36" i="44" s="1"/>
  <c r="BW17" i="44" l="1"/>
  <c r="BV34" i="44"/>
  <c r="BV32" i="44" s="1"/>
  <c r="BV36" i="44" s="1"/>
  <c r="BX17" i="44" l="1"/>
  <c r="BW34" i="44"/>
  <c r="BW32" i="44" s="1"/>
  <c r="BW36" i="44" s="1"/>
  <c r="BX34" i="44" l="1"/>
  <c r="BX32" i="44" s="1"/>
  <c r="BX36" i="44" s="1"/>
  <c r="BY17" i="44"/>
  <c r="BY34" i="44" l="1"/>
  <c r="BY32" i="44" s="1"/>
  <c r="BY36" i="44" s="1"/>
  <c r="BZ17" i="44"/>
  <c r="BZ34" i="44" l="1"/>
  <c r="BZ32" i="44" s="1"/>
  <c r="BZ36" i="44" s="1"/>
  <c r="CA17" i="44"/>
  <c r="CB17" i="44" l="1"/>
  <c r="CA34" i="44"/>
  <c r="CA32" i="44" s="1"/>
  <c r="CA36" i="44" s="1"/>
  <c r="CB34" i="44" l="1"/>
  <c r="CB32" i="44" s="1"/>
  <c r="CB36" i="44" s="1"/>
  <c r="CC17" i="44"/>
  <c r="CD17" i="44" l="1"/>
  <c r="CC34" i="44"/>
  <c r="CC32" i="44" s="1"/>
  <c r="CC36" i="44" s="1"/>
  <c r="CE17" i="44" l="1"/>
  <c r="CD34" i="44"/>
  <c r="CD32" i="44" s="1"/>
  <c r="CD36" i="44" s="1"/>
  <c r="CF17" i="44" l="1"/>
  <c r="CE34" i="44"/>
  <c r="CE32" i="44" s="1"/>
  <c r="CE36" i="44" s="1"/>
  <c r="CG17" i="44" l="1"/>
  <c r="CF34" i="44"/>
  <c r="CF32" i="44" s="1"/>
  <c r="CF36" i="44" s="1"/>
  <c r="CG34" i="44" l="1"/>
  <c r="CG32" i="44" s="1"/>
  <c r="CG36" i="44" s="1"/>
  <c r="CH17" i="44"/>
  <c r="CH34" i="44" s="1"/>
  <c r="CH32" i="44" s="1"/>
  <c r="CH36" i="44" s="1"/>
  <c r="Y10" i="26" l="1"/>
  <c r="W19" i="14" l="1"/>
  <c r="W18" i="14"/>
  <c r="W17" i="14"/>
  <c r="W16" i="14"/>
  <c r="W15" i="14"/>
  <c r="W14" i="14"/>
  <c r="W13" i="14"/>
  <c r="W12" i="14"/>
  <c r="W11" i="14"/>
  <c r="W10" i="14"/>
  <c r="CM23" i="12"/>
  <c r="CM30" i="12" s="1"/>
  <c r="CM31" i="12"/>
  <c r="CM32" i="12"/>
  <c r="CM33" i="12"/>
  <c r="CM34" i="12"/>
  <c r="CM35" i="12"/>
  <c r="L227" i="43"/>
  <c r="M227" i="43"/>
  <c r="N227" i="43"/>
  <c r="L228" i="43"/>
  <c r="M228" i="43"/>
  <c r="N228" i="43"/>
  <c r="L229" i="43"/>
  <c r="M229" i="43"/>
  <c r="N229" i="43"/>
  <c r="L230" i="43"/>
  <c r="M230" i="43"/>
  <c r="N230" i="43"/>
  <c r="L231" i="43"/>
  <c r="M231" i="43"/>
  <c r="N231" i="43"/>
  <c r="M226" i="43"/>
  <c r="N226" i="43"/>
  <c r="L226" i="43"/>
  <c r="M225" i="43"/>
  <c r="N225" i="43"/>
  <c r="X34" i="31"/>
  <c r="B8045" i="31"/>
  <c r="C8045" i="31"/>
  <c r="B8046" i="31"/>
  <c r="C8046" i="31"/>
  <c r="B8047" i="31"/>
  <c r="C8047" i="31"/>
  <c r="B8048" i="31"/>
  <c r="C8048" i="31"/>
  <c r="B8049" i="31"/>
  <c r="C8049" i="31"/>
  <c r="B8050" i="31"/>
  <c r="C8050" i="31"/>
  <c r="B8051" i="31"/>
  <c r="C8051" i="31"/>
  <c r="B8052" i="31"/>
  <c r="C8052" i="31"/>
  <c r="B8053" i="31"/>
  <c r="C8053" i="31"/>
  <c r="B8054" i="31"/>
  <c r="C8054" i="31"/>
  <c r="B8055" i="31"/>
  <c r="C8055" i="31"/>
  <c r="B8056" i="31"/>
  <c r="C8056" i="31"/>
  <c r="B8057" i="31"/>
  <c r="C8057" i="31"/>
  <c r="B8058" i="31"/>
  <c r="C8058" i="31"/>
  <c r="B8059" i="31"/>
  <c r="C8059" i="31"/>
  <c r="B8060" i="31"/>
  <c r="C8060" i="31"/>
  <c r="B8061" i="31"/>
  <c r="C8061" i="31"/>
  <c r="B8062" i="31"/>
  <c r="C8062" i="31"/>
  <c r="B8063" i="31"/>
  <c r="C8063" i="31"/>
  <c r="B8064" i="31"/>
  <c r="C8064" i="31"/>
  <c r="B8065" i="31"/>
  <c r="C8065" i="31"/>
  <c r="B8066" i="31"/>
  <c r="C8066" i="31"/>
  <c r="B8067" i="31"/>
  <c r="C8067" i="31"/>
  <c r="B8068" i="31"/>
  <c r="C8068" i="31"/>
  <c r="B8069" i="31"/>
  <c r="C8069" i="31"/>
  <c r="B8070" i="31"/>
  <c r="C8070" i="31"/>
  <c r="B8071" i="31"/>
  <c r="C8071" i="31"/>
  <c r="B8072" i="31"/>
  <c r="C8072" i="31"/>
  <c r="B8073" i="31"/>
  <c r="C8073" i="31"/>
  <c r="B8074" i="31"/>
  <c r="C8074" i="31"/>
  <c r="B8075" i="31"/>
  <c r="C8075" i="31"/>
  <c r="B8076" i="31"/>
  <c r="C8076" i="31"/>
  <c r="B8077" i="31"/>
  <c r="C8077" i="31"/>
  <c r="B8078" i="31"/>
  <c r="C8078" i="31"/>
  <c r="B8079" i="31"/>
  <c r="C8079" i="31"/>
  <c r="B8080" i="31"/>
  <c r="C8080" i="31"/>
  <c r="B8081" i="31"/>
  <c r="C8081" i="31"/>
  <c r="B8082" i="31"/>
  <c r="C8082" i="31"/>
  <c r="B8083" i="31"/>
  <c r="C8083" i="31"/>
  <c r="B8084" i="31"/>
  <c r="C8084" i="31"/>
  <c r="B8085" i="31"/>
  <c r="C8085" i="31"/>
  <c r="B8086" i="31"/>
  <c r="C8086" i="31"/>
  <c r="B8087" i="31"/>
  <c r="C8087" i="31"/>
  <c r="B8088" i="31"/>
  <c r="C8088" i="31"/>
  <c r="B8089" i="31"/>
  <c r="C8089" i="31"/>
  <c r="B8090" i="31"/>
  <c r="C8090" i="31"/>
  <c r="B8091" i="31"/>
  <c r="C8091" i="31"/>
  <c r="B8092" i="31"/>
  <c r="C8092" i="31"/>
  <c r="B8093" i="31"/>
  <c r="C8093" i="31"/>
  <c r="B8094" i="31"/>
  <c r="C8094" i="31"/>
  <c r="B8095" i="31"/>
  <c r="C8095" i="31"/>
  <c r="B8096" i="31"/>
  <c r="C8096" i="31"/>
  <c r="B8097" i="31"/>
  <c r="C8097" i="31"/>
  <c r="B8098" i="31"/>
  <c r="C8098" i="31"/>
  <c r="B8099" i="31"/>
  <c r="C8099" i="31"/>
  <c r="B8100" i="31"/>
  <c r="C8100" i="31"/>
  <c r="B8101" i="31"/>
  <c r="C8101" i="31"/>
  <c r="B8102" i="31"/>
  <c r="C8102" i="31"/>
  <c r="B8103" i="31"/>
  <c r="C8103" i="31"/>
  <c r="B8104" i="31"/>
  <c r="C8104" i="31"/>
  <c r="B8105" i="31"/>
  <c r="C8105" i="31"/>
  <c r="B8106" i="31"/>
  <c r="C8106" i="31"/>
  <c r="G6987" i="31"/>
  <c r="H6987" i="31"/>
  <c r="G6988" i="31"/>
  <c r="H6988" i="31"/>
  <c r="G6989" i="31"/>
  <c r="H6989" i="31"/>
  <c r="G6990" i="31"/>
  <c r="H6990" i="31"/>
  <c r="G6991" i="31"/>
  <c r="H6991" i="31"/>
  <c r="G6992" i="31"/>
  <c r="H6992" i="31"/>
  <c r="G6993" i="31"/>
  <c r="H6993" i="31"/>
  <c r="G6994" i="31"/>
  <c r="H6994" i="31"/>
  <c r="G6995" i="31"/>
  <c r="H6995" i="31"/>
  <c r="G6996" i="31"/>
  <c r="H6996" i="31"/>
  <c r="G6997" i="31"/>
  <c r="H6997" i="31"/>
  <c r="G6998" i="31"/>
  <c r="H6998" i="31"/>
  <c r="G6999" i="31"/>
  <c r="H6999" i="31"/>
  <c r="G7000" i="31"/>
  <c r="H7000" i="31"/>
  <c r="G7001" i="31"/>
  <c r="H7001" i="31"/>
  <c r="G7002" i="31"/>
  <c r="H7002" i="31"/>
  <c r="G7003" i="31"/>
  <c r="H7003" i="31"/>
  <c r="G7004" i="31"/>
  <c r="H7004" i="31"/>
  <c r="G7005" i="31"/>
  <c r="H7005" i="31"/>
  <c r="G7006" i="31"/>
  <c r="H7006" i="31"/>
  <c r="G7007" i="31"/>
  <c r="H7007" i="31"/>
  <c r="G7008" i="31"/>
  <c r="H7008" i="31"/>
  <c r="G7009" i="31"/>
  <c r="H7009" i="31"/>
  <c r="G7010" i="31"/>
  <c r="H7010" i="31"/>
  <c r="G7011" i="31"/>
  <c r="H7011" i="31"/>
  <c r="L9749" i="31"/>
  <c r="M9749" i="31"/>
  <c r="L9750" i="31"/>
  <c r="M9750" i="31"/>
  <c r="L9751" i="31"/>
  <c r="M9751" i="31"/>
  <c r="L9752" i="31"/>
  <c r="M9752" i="31"/>
  <c r="L9753" i="31"/>
  <c r="M9753" i="31"/>
  <c r="L9754" i="31"/>
  <c r="M9754" i="31"/>
  <c r="L9755" i="31"/>
  <c r="M9755" i="31"/>
  <c r="L9756" i="31"/>
  <c r="M9756" i="31"/>
  <c r="L9757" i="31"/>
  <c r="M9757" i="31"/>
  <c r="L9758" i="31"/>
  <c r="M9758" i="31"/>
  <c r="L9759" i="31"/>
  <c r="M9759" i="31"/>
  <c r="L9760" i="31"/>
  <c r="M9760" i="31"/>
  <c r="L9761" i="31"/>
  <c r="M9761" i="31"/>
  <c r="L9762" i="31"/>
  <c r="M9762" i="31"/>
  <c r="L9763" i="31"/>
  <c r="M9763" i="31"/>
  <c r="L9764" i="31"/>
  <c r="M9764" i="31"/>
  <c r="L9765" i="31"/>
  <c r="M9765" i="31"/>
  <c r="L9766" i="31"/>
  <c r="M9766" i="31"/>
  <c r="L9767" i="31"/>
  <c r="M9767" i="31"/>
  <c r="L9768" i="31"/>
  <c r="M9768" i="31"/>
  <c r="L9769" i="31"/>
  <c r="M9769" i="31"/>
  <c r="L9770" i="31"/>
  <c r="M9770" i="31"/>
  <c r="L9771" i="31"/>
  <c r="M9771" i="31"/>
  <c r="L9772" i="31"/>
  <c r="M9772" i="31"/>
  <c r="L9773" i="31"/>
  <c r="M9773" i="31"/>
  <c r="L9774" i="31"/>
  <c r="M9774" i="31"/>
  <c r="L9775" i="31"/>
  <c r="M9775" i="31"/>
  <c r="L9776" i="31"/>
  <c r="M9776" i="31"/>
  <c r="L9777" i="31"/>
  <c r="M9777" i="31"/>
  <c r="L9778" i="31"/>
  <c r="M9778" i="31"/>
  <c r="L9779" i="31"/>
  <c r="M9779" i="31"/>
  <c r="C33" i="19"/>
  <c r="D33" i="19"/>
  <c r="CM36" i="12" l="1"/>
  <c r="CM37" i="12" s="1"/>
  <c r="C34" i="19" l="1"/>
  <c r="Z10" i="26" l="1"/>
  <c r="V18" i="14" l="1"/>
  <c r="U20" i="14"/>
  <c r="U18" i="14"/>
  <c r="CL31" i="12"/>
  <c r="CL32" i="12"/>
  <c r="CL35" i="12"/>
  <c r="CL23" i="12"/>
  <c r="CL30" i="12" s="1"/>
  <c r="CL33" i="12"/>
  <c r="CK32" i="12"/>
  <c r="CN13" i="41"/>
  <c r="CN17" i="41"/>
  <c r="CN18" i="41"/>
  <c r="CN19" i="41"/>
  <c r="CN20" i="41"/>
  <c r="CN21" i="41"/>
  <c r="L225" i="43"/>
  <c r="L221" i="43"/>
  <c r="M221" i="43"/>
  <c r="N221" i="43"/>
  <c r="L222" i="43"/>
  <c r="M222" i="43"/>
  <c r="N222" i="43"/>
  <c r="L223" i="43"/>
  <c r="M223" i="43"/>
  <c r="N223" i="43"/>
  <c r="L224" i="43"/>
  <c r="M224" i="43"/>
  <c r="N224" i="43"/>
  <c r="M220" i="43"/>
  <c r="N220" i="43"/>
  <c r="L220" i="43"/>
  <c r="M215" i="43"/>
  <c r="N215" i="43"/>
  <c r="M216" i="43"/>
  <c r="N216" i="43"/>
  <c r="M217" i="43"/>
  <c r="N217" i="43"/>
  <c r="M218" i="43"/>
  <c r="N218" i="43"/>
  <c r="M219" i="43"/>
  <c r="N219" i="43"/>
  <c r="L216" i="43"/>
  <c r="L217" i="43"/>
  <c r="L218" i="43"/>
  <c r="L219" i="43"/>
  <c r="J216" i="43"/>
  <c r="J217" i="43"/>
  <c r="J218" i="43"/>
  <c r="J219" i="43"/>
  <c r="J220" i="43"/>
  <c r="J221" i="43"/>
  <c r="J222" i="43"/>
  <c r="J223" i="43"/>
  <c r="J224" i="43"/>
  <c r="J225" i="43"/>
  <c r="J226" i="43"/>
  <c r="J227" i="43"/>
  <c r="J228" i="43"/>
  <c r="J229" i="43"/>
  <c r="J230" i="43"/>
  <c r="J231" i="43"/>
  <c r="G42" i="43"/>
  <c r="L9712" i="31"/>
  <c r="M9712" i="31"/>
  <c r="L9713" i="31"/>
  <c r="M9713" i="31"/>
  <c r="L9714" i="31"/>
  <c r="M9714" i="31"/>
  <c r="L9715" i="31"/>
  <c r="M9715" i="31"/>
  <c r="L9716" i="31"/>
  <c r="M9716" i="31"/>
  <c r="L9717" i="31"/>
  <c r="M9717" i="31"/>
  <c r="L9718" i="31"/>
  <c r="M9718" i="31"/>
  <c r="L9719" i="31"/>
  <c r="M9719" i="31"/>
  <c r="L9720" i="31"/>
  <c r="M9720" i="31"/>
  <c r="L9721" i="31"/>
  <c r="M9721" i="31"/>
  <c r="L9722" i="31"/>
  <c r="M9722" i="31"/>
  <c r="L9723" i="31"/>
  <c r="M9723" i="31"/>
  <c r="L9724" i="31"/>
  <c r="M9724" i="31"/>
  <c r="L9725" i="31"/>
  <c r="M9725" i="31"/>
  <c r="L9726" i="31"/>
  <c r="M9726" i="31"/>
  <c r="L9727" i="31"/>
  <c r="M9727" i="31"/>
  <c r="L9728" i="31"/>
  <c r="M9728" i="31"/>
  <c r="L9729" i="31"/>
  <c r="M9729" i="31"/>
  <c r="L9730" i="31"/>
  <c r="M9730" i="31"/>
  <c r="L9731" i="31"/>
  <c r="M9731" i="31"/>
  <c r="L9732" i="31"/>
  <c r="M9732" i="31"/>
  <c r="L9733" i="31"/>
  <c r="M9733" i="31"/>
  <c r="L9734" i="31"/>
  <c r="M9734" i="31"/>
  <c r="L9735" i="31"/>
  <c r="M9735" i="31"/>
  <c r="L9736" i="31"/>
  <c r="M9736" i="31"/>
  <c r="L9737" i="31"/>
  <c r="M9737" i="31"/>
  <c r="L9738" i="31"/>
  <c r="M9738" i="31"/>
  <c r="L9739" i="31"/>
  <c r="M9739" i="31"/>
  <c r="L9740" i="31"/>
  <c r="M9740" i="31"/>
  <c r="L9741" i="31"/>
  <c r="M9741" i="31"/>
  <c r="L9742" i="31"/>
  <c r="M9742" i="31"/>
  <c r="L9743" i="31"/>
  <c r="M9743" i="31"/>
  <c r="L9744" i="31"/>
  <c r="M9744" i="31"/>
  <c r="L9745" i="31"/>
  <c r="M9745" i="31"/>
  <c r="L9746" i="31"/>
  <c r="M9746" i="31"/>
  <c r="L9747" i="31"/>
  <c r="M9747" i="31"/>
  <c r="L9748" i="31"/>
  <c r="M9748" i="31"/>
  <c r="G6945" i="31"/>
  <c r="H6945" i="31"/>
  <c r="G6946" i="31"/>
  <c r="H6946" i="31"/>
  <c r="G6947" i="31"/>
  <c r="H6947" i="31"/>
  <c r="G6948" i="31"/>
  <c r="H6948" i="31"/>
  <c r="G6949" i="31"/>
  <c r="H6949" i="31"/>
  <c r="G6950" i="31"/>
  <c r="H6950" i="31"/>
  <c r="G6951" i="31"/>
  <c r="H6951" i="31"/>
  <c r="G6952" i="31"/>
  <c r="H6952" i="31"/>
  <c r="G6953" i="31"/>
  <c r="H6953" i="31"/>
  <c r="G6954" i="31"/>
  <c r="H6954" i="31"/>
  <c r="G6955" i="31"/>
  <c r="H6955" i="31"/>
  <c r="G6956" i="31"/>
  <c r="H6956" i="31"/>
  <c r="G6957" i="31"/>
  <c r="H6957" i="31"/>
  <c r="G6958" i="31"/>
  <c r="H6958" i="31"/>
  <c r="G6959" i="31"/>
  <c r="H6959" i="31"/>
  <c r="G6960" i="31"/>
  <c r="H6960" i="31"/>
  <c r="G6961" i="31"/>
  <c r="H6961" i="31"/>
  <c r="G6962" i="31"/>
  <c r="H6962" i="31"/>
  <c r="G6963" i="31"/>
  <c r="H6963" i="31"/>
  <c r="G6964" i="31"/>
  <c r="H6964" i="31"/>
  <c r="G6965" i="31"/>
  <c r="H6965" i="31"/>
  <c r="G6966" i="31"/>
  <c r="H6966" i="31"/>
  <c r="G6967" i="31"/>
  <c r="H6967" i="31"/>
  <c r="G6968" i="31"/>
  <c r="H6968" i="31"/>
  <c r="G6969" i="31"/>
  <c r="H6969" i="31"/>
  <c r="G6970" i="31"/>
  <c r="H6970" i="31"/>
  <c r="G6971" i="31"/>
  <c r="H6971" i="31"/>
  <c r="G6972" i="31"/>
  <c r="H6972" i="31"/>
  <c r="G6973" i="31"/>
  <c r="H6973" i="31"/>
  <c r="G6974" i="31"/>
  <c r="H6974" i="31"/>
  <c r="G6975" i="31"/>
  <c r="H6975" i="31"/>
  <c r="G6976" i="31"/>
  <c r="H6976" i="31"/>
  <c r="G6977" i="31"/>
  <c r="H6977" i="31"/>
  <c r="G6978" i="31"/>
  <c r="H6978" i="31"/>
  <c r="G6979" i="31"/>
  <c r="H6979" i="31"/>
  <c r="G6980" i="31"/>
  <c r="H6980" i="31"/>
  <c r="G6981" i="31"/>
  <c r="H6981" i="31"/>
  <c r="G6982" i="31"/>
  <c r="H6982" i="31"/>
  <c r="G6983" i="31"/>
  <c r="H6983" i="31"/>
  <c r="G6984" i="31"/>
  <c r="H6984" i="31"/>
  <c r="G6985" i="31"/>
  <c r="H6985" i="31"/>
  <c r="G6986" i="31"/>
  <c r="H6986" i="31"/>
  <c r="Q9431" i="31"/>
  <c r="R9431" i="31"/>
  <c r="Q9432" i="31"/>
  <c r="R9432" i="31"/>
  <c r="Q9433" i="31"/>
  <c r="R9433" i="31"/>
  <c r="Q9434" i="31"/>
  <c r="R9434" i="31"/>
  <c r="Q9435" i="31"/>
  <c r="R9435" i="31"/>
  <c r="Q9436" i="31"/>
  <c r="R9436" i="31"/>
  <c r="Q9437" i="31"/>
  <c r="R9437" i="31"/>
  <c r="Q9438" i="31"/>
  <c r="R9438" i="31"/>
  <c r="Q9439" i="31"/>
  <c r="R9439" i="31"/>
  <c r="Q9440" i="31"/>
  <c r="R9440" i="31"/>
  <c r="Q9441" i="31"/>
  <c r="R9441" i="31"/>
  <c r="Q9442" i="31"/>
  <c r="R9442" i="31"/>
  <c r="Q9443" i="31"/>
  <c r="R9443" i="31"/>
  <c r="Q9444" i="31"/>
  <c r="R9444" i="31"/>
  <c r="Q9445" i="31"/>
  <c r="R9445" i="31"/>
  <c r="Q9446" i="31"/>
  <c r="R9446" i="31"/>
  <c r="Q9447" i="31"/>
  <c r="R9447" i="31"/>
  <c r="Q9448" i="31"/>
  <c r="R9448" i="31"/>
  <c r="Q9449" i="31"/>
  <c r="R9449" i="31"/>
  <c r="Q9450" i="31"/>
  <c r="R9450" i="31"/>
  <c r="Q9451" i="31"/>
  <c r="R9451" i="31"/>
  <c r="Q9452" i="31"/>
  <c r="R9452" i="31"/>
  <c r="Q9453" i="31"/>
  <c r="R9453" i="31"/>
  <c r="Q9454" i="31"/>
  <c r="R9454" i="31"/>
  <c r="Q9455" i="31"/>
  <c r="R9455" i="31"/>
  <c r="Q9456" i="31"/>
  <c r="R9456" i="31"/>
  <c r="Q9457" i="31"/>
  <c r="R9457" i="31"/>
  <c r="Q9458" i="31"/>
  <c r="R9458" i="31"/>
  <c r="Q9459" i="31"/>
  <c r="R9459" i="31"/>
  <c r="Q9460" i="31"/>
  <c r="R9460" i="31"/>
  <c r="Q9461" i="31"/>
  <c r="R9461" i="31"/>
  <c r="Q9462" i="31"/>
  <c r="R9462" i="31"/>
  <c r="Q9463" i="31"/>
  <c r="R9463" i="31"/>
  <c r="Q9464" i="31"/>
  <c r="R9464" i="31"/>
  <c r="Q9465" i="31"/>
  <c r="R9465" i="31"/>
  <c r="Q9466" i="31"/>
  <c r="R9466" i="31"/>
  <c r="Q9467" i="31"/>
  <c r="R9467" i="31"/>
  <c r="Q9468" i="31"/>
  <c r="R9468" i="31"/>
  <c r="Q9469" i="31"/>
  <c r="R9469" i="31"/>
  <c r="Q9470" i="31"/>
  <c r="R9470" i="31"/>
  <c r="Q9471" i="31"/>
  <c r="R9471" i="31"/>
  <c r="Q9472" i="31"/>
  <c r="R9472" i="31"/>
  <c r="Q9473" i="31"/>
  <c r="R9473" i="31"/>
  <c r="Q9474" i="31"/>
  <c r="R9474" i="31"/>
  <c r="Q9475" i="31"/>
  <c r="R9475" i="31"/>
  <c r="Q9476" i="31"/>
  <c r="R9476" i="31"/>
  <c r="Q9477" i="31"/>
  <c r="R9477" i="31"/>
  <c r="Q9478" i="31"/>
  <c r="R9478" i="31"/>
  <c r="Q9479" i="31"/>
  <c r="R9479" i="31"/>
  <c r="Q9480" i="31"/>
  <c r="R9480" i="31"/>
  <c r="Q9481" i="31"/>
  <c r="R9481" i="31"/>
  <c r="Q9482" i="31"/>
  <c r="R9482" i="31"/>
  <c r="Q9483" i="31"/>
  <c r="R9483" i="31"/>
  <c r="Q9484" i="31"/>
  <c r="R9484" i="31"/>
  <c r="Q9485" i="31"/>
  <c r="R9485" i="31"/>
  <c r="Q9486" i="31"/>
  <c r="R9486" i="31"/>
  <c r="Q9487" i="31"/>
  <c r="R9487" i="31"/>
  <c r="Q9488" i="31"/>
  <c r="R9488" i="31"/>
  <c r="Q9489" i="31"/>
  <c r="R9489" i="31"/>
  <c r="Q9490" i="31"/>
  <c r="R9490" i="31"/>
  <c r="Q9491" i="31"/>
  <c r="R9491" i="31"/>
  <c r="Q9492" i="31"/>
  <c r="R9492" i="31"/>
  <c r="Q9493" i="31"/>
  <c r="R9493" i="31"/>
  <c r="Q9494" i="31"/>
  <c r="R9494" i="31"/>
  <c r="Q9495" i="31"/>
  <c r="R9495" i="31"/>
  <c r="Q9496" i="31"/>
  <c r="R9496" i="31"/>
  <c r="Q9497" i="31"/>
  <c r="R9497" i="31"/>
  <c r="Q9498" i="31"/>
  <c r="R9498" i="31"/>
  <c r="Q9499" i="31"/>
  <c r="R9499" i="31"/>
  <c r="Q9500" i="31"/>
  <c r="R9500" i="31"/>
  <c r="Q9501" i="31"/>
  <c r="R9501" i="31"/>
  <c r="Q9502" i="31"/>
  <c r="R9502" i="31"/>
  <c r="Q9503" i="31"/>
  <c r="R9503" i="31"/>
  <c r="Q9504" i="31"/>
  <c r="R9504" i="31"/>
  <c r="Q9505" i="31"/>
  <c r="R9505" i="31"/>
  <c r="Q9506" i="31"/>
  <c r="R9506" i="31"/>
  <c r="Q9507" i="31"/>
  <c r="R9507" i="31"/>
  <c r="Q9508" i="31"/>
  <c r="R9508" i="31"/>
  <c r="Q9509" i="31"/>
  <c r="R9509" i="31"/>
  <c r="Q9510" i="31"/>
  <c r="R9510" i="31"/>
  <c r="Q9511" i="31"/>
  <c r="R9511" i="31"/>
  <c r="Q9512" i="31"/>
  <c r="R9512" i="31"/>
  <c r="Q9513" i="31"/>
  <c r="R9513" i="31"/>
  <c r="Q9514" i="31"/>
  <c r="R9514" i="31"/>
  <c r="Q9515" i="31"/>
  <c r="R9515" i="31"/>
  <c r="Q9516" i="31"/>
  <c r="R9516" i="31"/>
  <c r="Q9517" i="31"/>
  <c r="R9517" i="31"/>
  <c r="Q9518" i="31"/>
  <c r="R9518" i="31"/>
  <c r="Q9519" i="31"/>
  <c r="R9519" i="31"/>
  <c r="Q9520" i="31"/>
  <c r="R9520" i="31"/>
  <c r="Q9521" i="31"/>
  <c r="R9521" i="31"/>
  <c r="Q9522" i="31"/>
  <c r="R9522" i="31"/>
  <c r="Q9523" i="31"/>
  <c r="R9523" i="31"/>
  <c r="Q9524" i="31"/>
  <c r="R9524" i="31"/>
  <c r="Q9525" i="31"/>
  <c r="R9525" i="31"/>
  <c r="Q9526" i="31"/>
  <c r="R9526" i="31"/>
  <c r="Q9527" i="31"/>
  <c r="R9527" i="31"/>
  <c r="Q9528" i="31"/>
  <c r="R9528" i="31"/>
  <c r="Q9529" i="31"/>
  <c r="R9529" i="31"/>
  <c r="Q9530" i="31"/>
  <c r="R9530" i="31"/>
  <c r="Q9531" i="31"/>
  <c r="R9531" i="31"/>
  <c r="Q9532" i="31"/>
  <c r="R9532" i="31"/>
  <c r="Q9533" i="31"/>
  <c r="R9533" i="31"/>
  <c r="Q9534" i="31"/>
  <c r="R9534" i="31"/>
  <c r="Q9535" i="31"/>
  <c r="R9535" i="31"/>
  <c r="Q9536" i="31"/>
  <c r="R9536" i="31"/>
  <c r="Q9537" i="31"/>
  <c r="R9537" i="31"/>
  <c r="Q9538" i="31"/>
  <c r="R9538" i="31"/>
  <c r="Q9539" i="31"/>
  <c r="R9539" i="31"/>
  <c r="Q9540" i="31"/>
  <c r="R9540" i="31"/>
  <c r="Q9541" i="31"/>
  <c r="R9541" i="31"/>
  <c r="Q9542" i="31"/>
  <c r="R9542" i="31"/>
  <c r="Q9543" i="31"/>
  <c r="R9543" i="31"/>
  <c r="Q9544" i="31"/>
  <c r="R9544" i="31"/>
  <c r="Q9545" i="31"/>
  <c r="R9545" i="31"/>
  <c r="Q9546" i="31"/>
  <c r="R9546" i="31"/>
  <c r="Q9547" i="31"/>
  <c r="R9547" i="31"/>
  <c r="Q9548" i="31"/>
  <c r="R9548" i="31"/>
  <c r="Q9549" i="31"/>
  <c r="R9549" i="31"/>
  <c r="Q9550" i="31"/>
  <c r="R9550" i="31"/>
  <c r="Q9551" i="31"/>
  <c r="R9551" i="31"/>
  <c r="Q9552" i="31"/>
  <c r="R9552" i="31"/>
  <c r="Q9553" i="31"/>
  <c r="R9553" i="31"/>
  <c r="Q9554" i="31"/>
  <c r="R9554" i="31"/>
  <c r="Q9555" i="31"/>
  <c r="R9555" i="31"/>
  <c r="Q9556" i="31"/>
  <c r="R9556" i="31"/>
  <c r="Q9557" i="31"/>
  <c r="R9557" i="31"/>
  <c r="Q9558" i="31"/>
  <c r="R9558" i="31"/>
  <c r="Q9559" i="31"/>
  <c r="R9559" i="31"/>
  <c r="Q9560" i="31"/>
  <c r="R9560" i="31"/>
  <c r="Q9561" i="31"/>
  <c r="R9561" i="31"/>
  <c r="Q9562" i="31"/>
  <c r="R9562" i="31"/>
  <c r="Q9563" i="31"/>
  <c r="R9563" i="31"/>
  <c r="Q9564" i="31"/>
  <c r="R9564" i="31"/>
  <c r="Q9565" i="31"/>
  <c r="R9565" i="31"/>
  <c r="Q9566" i="31"/>
  <c r="R9566" i="31"/>
  <c r="Q9567" i="31"/>
  <c r="R9567" i="31"/>
  <c r="Q9568" i="31"/>
  <c r="R9568" i="31"/>
  <c r="Q9569" i="31"/>
  <c r="R9569" i="31"/>
  <c r="Q9570" i="31"/>
  <c r="R9570" i="31"/>
  <c r="Q9571" i="31"/>
  <c r="R9571" i="31"/>
  <c r="Q9572" i="31"/>
  <c r="R9572" i="31"/>
  <c r="Q9573" i="31"/>
  <c r="R9573" i="31"/>
  <c r="Q9574" i="31"/>
  <c r="R9574" i="31"/>
  <c r="Q9575" i="31"/>
  <c r="R9575" i="31"/>
  <c r="Q9576" i="31"/>
  <c r="R9576" i="31"/>
  <c r="Q9577" i="31"/>
  <c r="R9577" i="31"/>
  <c r="Q9578" i="31"/>
  <c r="R9578" i="31"/>
  <c r="Q9579" i="31"/>
  <c r="R9579" i="31"/>
  <c r="Q9580" i="31"/>
  <c r="R9580" i="31"/>
  <c r="Q9581" i="31"/>
  <c r="R9581" i="31"/>
  <c r="Q9582" i="31"/>
  <c r="R9582" i="31"/>
  <c r="Q9583" i="31"/>
  <c r="R9583" i="31"/>
  <c r="Q9584" i="31"/>
  <c r="R9584" i="31"/>
  <c r="Q9585" i="31"/>
  <c r="R9585" i="31"/>
  <c r="Q9586" i="31"/>
  <c r="R9586" i="31"/>
  <c r="Q9587" i="31"/>
  <c r="R9587" i="31"/>
  <c r="Q9588" i="31"/>
  <c r="R9588" i="31"/>
  <c r="Q9589" i="31"/>
  <c r="R9589" i="31"/>
  <c r="Q9590" i="31"/>
  <c r="R9590" i="31"/>
  <c r="Q9591" i="31"/>
  <c r="R9591" i="31"/>
  <c r="Q9592" i="31"/>
  <c r="R9592" i="31"/>
  <c r="Q9593" i="31"/>
  <c r="R9593" i="31"/>
  <c r="Q9594" i="31"/>
  <c r="R9594" i="31"/>
  <c r="Q9595" i="31"/>
  <c r="R9595" i="31"/>
  <c r="Q9596" i="31"/>
  <c r="R9596" i="31"/>
  <c r="Q9597" i="31"/>
  <c r="R9597" i="31"/>
  <c r="Q9598" i="31"/>
  <c r="R9598" i="31"/>
  <c r="Q9599" i="31"/>
  <c r="R9599" i="31"/>
  <c r="Q9600" i="31"/>
  <c r="R9600" i="31"/>
  <c r="Q9601" i="31"/>
  <c r="R9601" i="31"/>
  <c r="Q9602" i="31"/>
  <c r="R9602" i="31"/>
  <c r="Q9603" i="31"/>
  <c r="R9603" i="31"/>
  <c r="Q9604" i="31"/>
  <c r="R9604" i="31"/>
  <c r="Q9605" i="31"/>
  <c r="R9605" i="31"/>
  <c r="Q9606" i="31"/>
  <c r="R9606" i="31"/>
  <c r="Q9607" i="31"/>
  <c r="R9607" i="31"/>
  <c r="Q9608" i="31"/>
  <c r="R9608" i="31"/>
  <c r="Q9609" i="31"/>
  <c r="R9609" i="31"/>
  <c r="Q9610" i="31"/>
  <c r="R9610" i="31"/>
  <c r="Q9611" i="31"/>
  <c r="R9611" i="31"/>
  <c r="Q9612" i="31"/>
  <c r="R9612" i="31"/>
  <c r="Q9613" i="31"/>
  <c r="R9613" i="31"/>
  <c r="Q9614" i="31"/>
  <c r="R9614" i="31"/>
  <c r="Q9615" i="31"/>
  <c r="R9615" i="31"/>
  <c r="Q9616" i="31"/>
  <c r="R9616" i="31"/>
  <c r="Q9617" i="31"/>
  <c r="R9617" i="31"/>
  <c r="Q9618" i="31"/>
  <c r="R9618" i="31"/>
  <c r="Q9619" i="31"/>
  <c r="R9619" i="31"/>
  <c r="Q9620" i="31"/>
  <c r="R9620" i="31"/>
  <c r="Q9621" i="31"/>
  <c r="R9621" i="31"/>
  <c r="Q9622" i="31"/>
  <c r="R9622" i="31"/>
  <c r="Q9623" i="31"/>
  <c r="R9623" i="31"/>
  <c r="Q9624" i="31"/>
  <c r="R9624" i="31"/>
  <c r="Q9625" i="31"/>
  <c r="R9625" i="31"/>
  <c r="Q9626" i="31"/>
  <c r="R9626" i="31"/>
  <c r="Q9627" i="31"/>
  <c r="R9627" i="31"/>
  <c r="Q9628" i="31"/>
  <c r="R9628" i="31"/>
  <c r="Q9629" i="31"/>
  <c r="R9629" i="31"/>
  <c r="Q9630" i="31"/>
  <c r="R9630" i="31"/>
  <c r="Q9631" i="31"/>
  <c r="R9631" i="31"/>
  <c r="Q9632" i="31"/>
  <c r="R9632" i="31"/>
  <c r="Q9633" i="31"/>
  <c r="R9633" i="31"/>
  <c r="Q9634" i="31"/>
  <c r="R9634" i="31"/>
  <c r="Q9635" i="31"/>
  <c r="R9635" i="31"/>
  <c r="Q9636" i="31"/>
  <c r="R9636" i="31"/>
  <c r="Q9637" i="31"/>
  <c r="R9637" i="31"/>
  <c r="Q9638" i="31"/>
  <c r="R9638" i="31"/>
  <c r="Q9639" i="31"/>
  <c r="R9639" i="31"/>
  <c r="Q9640" i="31"/>
  <c r="R9640" i="31"/>
  <c r="Q9641" i="31"/>
  <c r="R9641" i="31"/>
  <c r="Q9642" i="31"/>
  <c r="R9642" i="31"/>
  <c r="Q9643" i="31"/>
  <c r="R9643" i="31"/>
  <c r="Q9644" i="31"/>
  <c r="R9644" i="31"/>
  <c r="Q9645" i="31"/>
  <c r="R9645" i="31"/>
  <c r="Q9646" i="31"/>
  <c r="R9646" i="31"/>
  <c r="Q9647" i="31"/>
  <c r="R9647" i="31"/>
  <c r="Q9648" i="31"/>
  <c r="R9648" i="31"/>
  <c r="Q9649" i="31"/>
  <c r="R9649" i="31"/>
  <c r="Q9650" i="31"/>
  <c r="R9650" i="31"/>
  <c r="Q9651" i="31"/>
  <c r="R9651" i="31"/>
  <c r="Q9652" i="31"/>
  <c r="R9652" i="31"/>
  <c r="Q9653" i="31"/>
  <c r="R9653" i="31"/>
  <c r="Q9654" i="31"/>
  <c r="R9654" i="31"/>
  <c r="Q9655" i="31"/>
  <c r="R9655" i="31"/>
  <c r="Q9656" i="31"/>
  <c r="R9656" i="31"/>
  <c r="Q9657" i="31"/>
  <c r="R9657" i="31"/>
  <c r="Q9658" i="31"/>
  <c r="R9658" i="31"/>
  <c r="Q9659" i="31"/>
  <c r="R9659" i="31"/>
  <c r="Q9660" i="31"/>
  <c r="R9660" i="31"/>
  <c r="Q9661" i="31"/>
  <c r="R9661" i="31"/>
  <c r="Q9662" i="31"/>
  <c r="R9662" i="31"/>
  <c r="Q9663" i="31"/>
  <c r="R9663" i="31"/>
  <c r="Q9664" i="31"/>
  <c r="R9664" i="31"/>
  <c r="Q9665" i="31"/>
  <c r="R9665" i="31"/>
  <c r="Q9666" i="31"/>
  <c r="R9666" i="31"/>
  <c r="Q9667" i="31"/>
  <c r="R9667" i="31"/>
  <c r="Q9668" i="31"/>
  <c r="R9668" i="31"/>
  <c r="Q9669" i="31"/>
  <c r="R9669" i="31"/>
  <c r="Q9670" i="31"/>
  <c r="R9670" i="31"/>
  <c r="Q9671" i="31"/>
  <c r="R9671" i="31"/>
  <c r="Q9672" i="31"/>
  <c r="R9672" i="31"/>
  <c r="Q9673" i="31"/>
  <c r="R9673" i="31"/>
  <c r="Q9674" i="31"/>
  <c r="R9674" i="31"/>
  <c r="Q9675" i="31"/>
  <c r="R9675" i="31"/>
  <c r="Q9676" i="31"/>
  <c r="R9676" i="31"/>
  <c r="Q9677" i="31"/>
  <c r="R9677" i="31"/>
  <c r="Q9678" i="31"/>
  <c r="R9678" i="31"/>
  <c r="Q9679" i="31"/>
  <c r="R9679" i="31"/>
  <c r="Q9680" i="31"/>
  <c r="R9680" i="31"/>
  <c r="Q9681" i="31"/>
  <c r="R9681" i="31"/>
  <c r="Q9682" i="31"/>
  <c r="R9682" i="31"/>
  <c r="Q9683" i="31"/>
  <c r="R9683" i="31"/>
  <c r="Q9684" i="31"/>
  <c r="R9684" i="31"/>
  <c r="Q9685" i="31"/>
  <c r="R9685" i="31"/>
  <c r="Q9686" i="31"/>
  <c r="R9686" i="31"/>
  <c r="Q9687" i="31"/>
  <c r="R9687" i="31"/>
  <c r="Q9688" i="31"/>
  <c r="R9688" i="31"/>
  <c r="Q9689" i="31"/>
  <c r="R9689" i="31"/>
  <c r="Q9690" i="31"/>
  <c r="R9690" i="31"/>
  <c r="Q9691" i="31"/>
  <c r="R9691" i="31"/>
  <c r="Q9692" i="31"/>
  <c r="R9692" i="31"/>
  <c r="Q9693" i="31"/>
  <c r="R9693" i="31"/>
  <c r="Q9694" i="31"/>
  <c r="R9694" i="31"/>
  <c r="Q9695" i="31"/>
  <c r="R9695" i="31"/>
  <c r="Q9696" i="31"/>
  <c r="R9696" i="31"/>
  <c r="Q9697" i="31"/>
  <c r="R9697" i="31"/>
  <c r="Q9698" i="31"/>
  <c r="R9698" i="31"/>
  <c r="Q9699" i="31"/>
  <c r="R9699" i="31"/>
  <c r="Q9700" i="31"/>
  <c r="R9700" i="31"/>
  <c r="Q9701" i="31"/>
  <c r="R9701" i="31"/>
  <c r="Q9702" i="31"/>
  <c r="R9702" i="31"/>
  <c r="Q9703" i="31"/>
  <c r="R9703" i="31"/>
  <c r="Q9704" i="31"/>
  <c r="R9704" i="31"/>
  <c r="Q9705" i="31"/>
  <c r="R9705" i="31"/>
  <c r="Q9706" i="31"/>
  <c r="R9706" i="31"/>
  <c r="Q9707" i="31"/>
  <c r="R9707" i="31"/>
  <c r="Q9708" i="31"/>
  <c r="R9708" i="31"/>
  <c r="Q9709" i="31"/>
  <c r="R9709" i="31"/>
  <c r="Q9710" i="31"/>
  <c r="R9710" i="31"/>
  <c r="Q9711" i="31"/>
  <c r="R9711" i="31"/>
  <c r="X35" i="31"/>
  <c r="D34" i="19"/>
  <c r="AA10" i="26"/>
  <c r="CK29" i="12"/>
  <c r="CK35" i="12" s="1"/>
  <c r="CK34" i="12"/>
  <c r="CK23" i="12"/>
  <c r="CK31" i="12"/>
  <c r="CM17" i="41"/>
  <c r="CM18" i="41"/>
  <c r="CM19" i="41"/>
  <c r="CM20" i="41"/>
  <c r="CM21" i="41"/>
  <c r="CM13" i="41"/>
  <c r="W23" i="14" l="1"/>
  <c r="CL34" i="12"/>
  <c r="CL36" i="12"/>
  <c r="CL37" i="12" s="1"/>
  <c r="CK33" i="12"/>
  <c r="CN22" i="41"/>
  <c r="CM22" i="41"/>
  <c r="CK30" i="12"/>
  <c r="CK36" i="12"/>
  <c r="CK37" i="12" s="1"/>
  <c r="X36" i="31" l="1"/>
  <c r="Q9430" i="31"/>
  <c r="R9430" i="31"/>
  <c r="Q9427" i="31"/>
  <c r="R9427" i="31"/>
  <c r="Q9428" i="31"/>
  <c r="R9428" i="31"/>
  <c r="Q9429" i="31"/>
  <c r="R9429" i="31"/>
  <c r="Q9423" i="31"/>
  <c r="R9423" i="31"/>
  <c r="Q9424" i="31"/>
  <c r="R9424" i="31"/>
  <c r="Q9425" i="31"/>
  <c r="R9425" i="31"/>
  <c r="Q9426" i="31"/>
  <c r="R9426" i="31"/>
  <c r="Q9410" i="31"/>
  <c r="R9410" i="31"/>
  <c r="Q9411" i="31"/>
  <c r="R9411" i="31"/>
  <c r="Q9412" i="31"/>
  <c r="R9412" i="31"/>
  <c r="Q9413" i="31"/>
  <c r="R9413" i="31"/>
  <c r="Q9414" i="31"/>
  <c r="R9414" i="31"/>
  <c r="Q9415" i="31"/>
  <c r="R9415" i="31"/>
  <c r="Q9416" i="31"/>
  <c r="R9416" i="31"/>
  <c r="Q9417" i="31"/>
  <c r="R9417" i="31"/>
  <c r="Q9418" i="31"/>
  <c r="R9418" i="31"/>
  <c r="Q9419" i="31"/>
  <c r="R9419" i="31"/>
  <c r="Q9420" i="31"/>
  <c r="R9420" i="31"/>
  <c r="Q9421" i="31"/>
  <c r="R9421" i="31"/>
  <c r="Q9422" i="31"/>
  <c r="R9422" i="31"/>
  <c r="L9691" i="31"/>
  <c r="M9691" i="31"/>
  <c r="L9692" i="31"/>
  <c r="M9692" i="31"/>
  <c r="L9693" i="31"/>
  <c r="M9693" i="31"/>
  <c r="L9694" i="31"/>
  <c r="M9694" i="31"/>
  <c r="L9695" i="31"/>
  <c r="M9695" i="31"/>
  <c r="L9696" i="31"/>
  <c r="M9696" i="31"/>
  <c r="L9697" i="31"/>
  <c r="M9697" i="31"/>
  <c r="L9698" i="31"/>
  <c r="M9698" i="31"/>
  <c r="L9699" i="31"/>
  <c r="M9699" i="31"/>
  <c r="L9700" i="31"/>
  <c r="M9700" i="31"/>
  <c r="L9701" i="31"/>
  <c r="M9701" i="31"/>
  <c r="L9702" i="31"/>
  <c r="M9702" i="31"/>
  <c r="L9703" i="31"/>
  <c r="M9703" i="31"/>
  <c r="L9704" i="31"/>
  <c r="M9704" i="31"/>
  <c r="L9705" i="31"/>
  <c r="M9705" i="31"/>
  <c r="L9706" i="31"/>
  <c r="M9706" i="31"/>
  <c r="L9707" i="31"/>
  <c r="M9707" i="31"/>
  <c r="L9708" i="31"/>
  <c r="M9708" i="31"/>
  <c r="L9709" i="31"/>
  <c r="M9709" i="31"/>
  <c r="L9710" i="31"/>
  <c r="M9710" i="31"/>
  <c r="L9711" i="31"/>
  <c r="M9711" i="31"/>
  <c r="H6942" i="31"/>
  <c r="G6927" i="31" l="1"/>
  <c r="H6927" i="31"/>
  <c r="G6928" i="31"/>
  <c r="H6928" i="31"/>
  <c r="G6929" i="31"/>
  <c r="H6929" i="31"/>
  <c r="G6930" i="31"/>
  <c r="H6930" i="31"/>
  <c r="G6931" i="31"/>
  <c r="H6931" i="31"/>
  <c r="G6932" i="31"/>
  <c r="H6932" i="31"/>
  <c r="G6933" i="31"/>
  <c r="H6933" i="31"/>
  <c r="G6934" i="31"/>
  <c r="H6934" i="31"/>
  <c r="G6935" i="31"/>
  <c r="H6935" i="31"/>
  <c r="G6936" i="31"/>
  <c r="H6936" i="31"/>
  <c r="G6937" i="31"/>
  <c r="H6937" i="31"/>
  <c r="G6938" i="31"/>
  <c r="H6938" i="31"/>
  <c r="G6939" i="31"/>
  <c r="H6939" i="31"/>
  <c r="G6940" i="31"/>
  <c r="H6940" i="31"/>
  <c r="G6941" i="31"/>
  <c r="H6941" i="31"/>
  <c r="G6942" i="31"/>
  <c r="G6943" i="31"/>
  <c r="H6943" i="31"/>
  <c r="G6944" i="31"/>
  <c r="H6944" i="31"/>
  <c r="B8040" i="31"/>
  <c r="C8040" i="31"/>
  <c r="B8041" i="31"/>
  <c r="C8041" i="31"/>
  <c r="B8042" i="31"/>
  <c r="C8042" i="31"/>
  <c r="B8043" i="31"/>
  <c r="C8043" i="31"/>
  <c r="B8044" i="31"/>
  <c r="C8044" i="31"/>
  <c r="B8035" i="31"/>
  <c r="C8035" i="31"/>
  <c r="B8036" i="31"/>
  <c r="C8036" i="31"/>
  <c r="B8037" i="31"/>
  <c r="C8037" i="31"/>
  <c r="B8038" i="31"/>
  <c r="C8038" i="31"/>
  <c r="B8039" i="31"/>
  <c r="C8039" i="31"/>
  <c r="B8025" i="31"/>
  <c r="C8025" i="31"/>
  <c r="B8026" i="31"/>
  <c r="C8026" i="31"/>
  <c r="B8027" i="31"/>
  <c r="C8027" i="31"/>
  <c r="B8028" i="31"/>
  <c r="C8028" i="31"/>
  <c r="B8029" i="31"/>
  <c r="C8029" i="31"/>
  <c r="B8030" i="31"/>
  <c r="C8030" i="31"/>
  <c r="B8031" i="31"/>
  <c r="C8031" i="31"/>
  <c r="B8032" i="31"/>
  <c r="C8032" i="31"/>
  <c r="B8033" i="31"/>
  <c r="C8033" i="31"/>
  <c r="B8034" i="31"/>
  <c r="C8034" i="31"/>
  <c r="C35" i="19"/>
  <c r="D35" i="19"/>
  <c r="C36" i="19"/>
  <c r="AB10" i="44"/>
  <c r="AB10" i="26"/>
  <c r="CJ23" i="12" l="1"/>
  <c r="B64" i="15"/>
  <c r="H64" i="15" s="1"/>
  <c r="CJ34" i="12"/>
  <c r="CJ31" i="12"/>
  <c r="CJ32" i="12"/>
  <c r="CJ33" i="12"/>
  <c r="CJ35" i="12"/>
  <c r="H61" i="15"/>
  <c r="H63" i="15"/>
  <c r="H66" i="15"/>
  <c r="H67" i="15"/>
  <c r="H60" i="15"/>
  <c r="B65" i="15"/>
  <c r="H65" i="15" s="1"/>
  <c r="B62" i="15"/>
  <c r="H62" i="15" s="1"/>
  <c r="CL17" i="41"/>
  <c r="CL18" i="41"/>
  <c r="CL19" i="41"/>
  <c r="CL20" i="41"/>
  <c r="CL21" i="41"/>
  <c r="CL13" i="41"/>
  <c r="X37" i="31"/>
  <c r="Q9408" i="31"/>
  <c r="R9408" i="31"/>
  <c r="Q9409" i="31"/>
  <c r="R9409" i="31"/>
  <c r="Q9389" i="31"/>
  <c r="R9389" i="31"/>
  <c r="Q9390" i="31"/>
  <c r="R9390" i="31"/>
  <c r="Q9391" i="31"/>
  <c r="R9391" i="31"/>
  <c r="Q9392" i="31"/>
  <c r="R9392" i="31"/>
  <c r="Q9393" i="31"/>
  <c r="R9393" i="31"/>
  <c r="Q9394" i="31"/>
  <c r="R9394" i="31"/>
  <c r="Q9395" i="31"/>
  <c r="R9395" i="31"/>
  <c r="Q9396" i="31"/>
  <c r="R9396" i="31"/>
  <c r="Q9397" i="31"/>
  <c r="R9397" i="31"/>
  <c r="Q9398" i="31"/>
  <c r="R9398" i="31"/>
  <c r="Q9399" i="31"/>
  <c r="R9399" i="31"/>
  <c r="Q9400" i="31"/>
  <c r="R9400" i="31"/>
  <c r="Q9401" i="31"/>
  <c r="R9401" i="31"/>
  <c r="Q9402" i="31"/>
  <c r="R9402" i="31"/>
  <c r="Q9403" i="31"/>
  <c r="R9403" i="31"/>
  <c r="Q9404" i="31"/>
  <c r="R9404" i="31"/>
  <c r="Q9405" i="31"/>
  <c r="R9405" i="31"/>
  <c r="Q9406" i="31"/>
  <c r="R9406" i="31"/>
  <c r="Q9407" i="31"/>
  <c r="R9407" i="31"/>
  <c r="L9689" i="31"/>
  <c r="M9689" i="31"/>
  <c r="L9690" i="31"/>
  <c r="M9690" i="31"/>
  <c r="L9684" i="31"/>
  <c r="M9684" i="31"/>
  <c r="L9685" i="31"/>
  <c r="M9685" i="31"/>
  <c r="L9686" i="31"/>
  <c r="M9686" i="31"/>
  <c r="L9687" i="31"/>
  <c r="M9687" i="31"/>
  <c r="L9688" i="31"/>
  <c r="M9688" i="31"/>
  <c r="G6902" i="31"/>
  <c r="H6902" i="31"/>
  <c r="G6903" i="31"/>
  <c r="H6903" i="31"/>
  <c r="G6904" i="31"/>
  <c r="H6904" i="31"/>
  <c r="G6905" i="31"/>
  <c r="H6905" i="31"/>
  <c r="G6906" i="31"/>
  <c r="H6906" i="31"/>
  <c r="G6907" i="31"/>
  <c r="H6907" i="31"/>
  <c r="G6908" i="31"/>
  <c r="H6908" i="31"/>
  <c r="G6909" i="31"/>
  <c r="H6909" i="31"/>
  <c r="G6910" i="31"/>
  <c r="H6910" i="31"/>
  <c r="G6911" i="31"/>
  <c r="H6911" i="31"/>
  <c r="G6912" i="31"/>
  <c r="H6912" i="31"/>
  <c r="G6913" i="31"/>
  <c r="H6913" i="31"/>
  <c r="G6914" i="31"/>
  <c r="H6914" i="31"/>
  <c r="G6915" i="31"/>
  <c r="H6915" i="31"/>
  <c r="G6916" i="31"/>
  <c r="H6916" i="31"/>
  <c r="G6917" i="31"/>
  <c r="H6917" i="31"/>
  <c r="G6918" i="31"/>
  <c r="H6918" i="31"/>
  <c r="G6919" i="31"/>
  <c r="H6919" i="31"/>
  <c r="G6920" i="31"/>
  <c r="H6920" i="31"/>
  <c r="G6921" i="31"/>
  <c r="H6921" i="31"/>
  <c r="G6922" i="31"/>
  <c r="H6922" i="31"/>
  <c r="G6923" i="31"/>
  <c r="H6923" i="31"/>
  <c r="G6924" i="31"/>
  <c r="H6924" i="31"/>
  <c r="G6925" i="31"/>
  <c r="H6925" i="31"/>
  <c r="G6926" i="31"/>
  <c r="H6926" i="31"/>
  <c r="B8005" i="31"/>
  <c r="C8005" i="31"/>
  <c r="B8006" i="31"/>
  <c r="C8006" i="31"/>
  <c r="B8007" i="31"/>
  <c r="C8007" i="31"/>
  <c r="B8008" i="31"/>
  <c r="C8008" i="31"/>
  <c r="B8009" i="31"/>
  <c r="C8009" i="31"/>
  <c r="B8010" i="31"/>
  <c r="C8010" i="31"/>
  <c r="B8011" i="31"/>
  <c r="C8011" i="31"/>
  <c r="B8012" i="31"/>
  <c r="C8012" i="31"/>
  <c r="B8013" i="31"/>
  <c r="C8013" i="31"/>
  <c r="B8014" i="31"/>
  <c r="C8014" i="31"/>
  <c r="B8015" i="31"/>
  <c r="C8015" i="31"/>
  <c r="B8016" i="31"/>
  <c r="C8016" i="31"/>
  <c r="B8017" i="31"/>
  <c r="C8017" i="31"/>
  <c r="B8018" i="31"/>
  <c r="C8018" i="31"/>
  <c r="B8019" i="31"/>
  <c r="C8019" i="31"/>
  <c r="B8020" i="31"/>
  <c r="C8020" i="31"/>
  <c r="B8021" i="31"/>
  <c r="C8021" i="31"/>
  <c r="B8022" i="31"/>
  <c r="C8022" i="31"/>
  <c r="B8023" i="31"/>
  <c r="C8023" i="31"/>
  <c r="B8024" i="31"/>
  <c r="C8024" i="31"/>
  <c r="D36" i="19"/>
  <c r="AC10" i="26"/>
  <c r="CL22" i="41" l="1"/>
  <c r="CJ30" i="12"/>
  <c r="CJ36" i="12"/>
  <c r="CJ37" i="12" s="1"/>
  <c r="CI33" i="12"/>
  <c r="CI32" i="12"/>
  <c r="CI23" i="12" l="1"/>
  <c r="CI35" i="12"/>
  <c r="CI31" i="12"/>
  <c r="CK17" i="41"/>
  <c r="CK13" i="41"/>
  <c r="CK18" i="41"/>
  <c r="CK19" i="41"/>
  <c r="CK20" i="41"/>
  <c r="CK21" i="41"/>
  <c r="CI36" i="12" l="1"/>
  <c r="CI37" i="12" s="1"/>
  <c r="CI30" i="12"/>
  <c r="CK22" i="41"/>
  <c r="CI34" i="12"/>
  <c r="X38" i="31"/>
  <c r="Q9381" i="31"/>
  <c r="R9381" i="31"/>
  <c r="Q9382" i="31"/>
  <c r="R9382" i="31"/>
  <c r="Q9383" i="31"/>
  <c r="R9383" i="31"/>
  <c r="Q9384" i="31"/>
  <c r="R9384" i="31"/>
  <c r="Q9385" i="31"/>
  <c r="R9385" i="31"/>
  <c r="Q9386" i="31"/>
  <c r="R9386" i="31"/>
  <c r="Q9387" i="31"/>
  <c r="R9387" i="31"/>
  <c r="Q9388" i="31"/>
  <c r="R9388" i="31"/>
  <c r="G6882" i="31"/>
  <c r="H6882" i="31"/>
  <c r="G6883" i="31"/>
  <c r="H6883" i="31"/>
  <c r="G6884" i="31"/>
  <c r="H6884" i="31"/>
  <c r="G6885" i="31"/>
  <c r="H6885" i="31"/>
  <c r="G6886" i="31"/>
  <c r="H6886" i="31"/>
  <c r="G6887" i="31"/>
  <c r="H6887" i="31"/>
  <c r="G6888" i="31"/>
  <c r="H6888" i="31"/>
  <c r="G6889" i="31"/>
  <c r="H6889" i="31"/>
  <c r="G6890" i="31"/>
  <c r="H6890" i="31"/>
  <c r="G6891" i="31"/>
  <c r="H6891" i="31"/>
  <c r="G6892" i="31"/>
  <c r="H6892" i="31"/>
  <c r="G6893" i="31"/>
  <c r="H6893" i="31"/>
  <c r="G6894" i="31"/>
  <c r="H6894" i="31"/>
  <c r="G6895" i="31"/>
  <c r="H6895" i="31"/>
  <c r="G6896" i="31"/>
  <c r="H6896" i="31"/>
  <c r="G6897" i="31"/>
  <c r="H6897" i="31"/>
  <c r="G6898" i="31"/>
  <c r="H6898" i="31"/>
  <c r="G6899" i="31"/>
  <c r="H6899" i="31"/>
  <c r="G6900" i="31"/>
  <c r="H6900" i="31"/>
  <c r="G6901" i="31"/>
  <c r="H6901" i="31"/>
  <c r="G6871" i="31"/>
  <c r="H6871" i="31"/>
  <c r="G6872" i="31"/>
  <c r="H6872" i="31"/>
  <c r="G6873" i="31"/>
  <c r="H6873" i="31"/>
  <c r="G6874" i="31"/>
  <c r="H6874" i="31"/>
  <c r="G6875" i="31"/>
  <c r="H6875" i="31"/>
  <c r="G6876" i="31"/>
  <c r="H6876" i="31"/>
  <c r="G6877" i="31"/>
  <c r="H6877" i="31"/>
  <c r="G6878" i="31"/>
  <c r="H6878" i="31"/>
  <c r="G6879" i="31"/>
  <c r="H6879" i="31"/>
  <c r="G6880" i="31"/>
  <c r="H6880" i="31"/>
  <c r="G6881" i="31"/>
  <c r="H6881" i="31"/>
  <c r="B7980" i="31"/>
  <c r="C7980" i="31"/>
  <c r="B7981" i="31"/>
  <c r="C7981" i="31"/>
  <c r="B7982" i="31"/>
  <c r="C7982" i="31"/>
  <c r="B7983" i="31"/>
  <c r="C7983" i="31"/>
  <c r="B7984" i="31"/>
  <c r="C7984" i="31"/>
  <c r="B7985" i="31"/>
  <c r="C7985" i="31"/>
  <c r="B7986" i="31"/>
  <c r="C7986" i="31"/>
  <c r="B7987" i="31"/>
  <c r="C7987" i="31"/>
  <c r="B7988" i="31"/>
  <c r="C7988" i="31"/>
  <c r="B7989" i="31"/>
  <c r="C7989" i="31"/>
  <c r="B7990" i="31"/>
  <c r="C7990" i="31"/>
  <c r="B7991" i="31"/>
  <c r="C7991" i="31"/>
  <c r="B7992" i="31"/>
  <c r="C7992" i="31"/>
  <c r="B7993" i="31"/>
  <c r="C7993" i="31"/>
  <c r="B7994" i="31"/>
  <c r="C7994" i="31"/>
  <c r="B7995" i="31"/>
  <c r="C7995" i="31"/>
  <c r="B7996" i="31"/>
  <c r="C7996" i="31"/>
  <c r="B7997" i="31"/>
  <c r="C7997" i="31"/>
  <c r="B7998" i="31"/>
  <c r="C7998" i="31"/>
  <c r="B7999" i="31"/>
  <c r="C7999" i="31"/>
  <c r="B8000" i="31"/>
  <c r="C8000" i="31"/>
  <c r="B8001" i="31"/>
  <c r="C8001" i="31"/>
  <c r="B8002" i="31"/>
  <c r="C8002" i="31"/>
  <c r="B8003" i="31"/>
  <c r="C8003" i="31"/>
  <c r="B8004" i="31"/>
  <c r="C8004" i="31"/>
  <c r="D37" i="19"/>
  <c r="C37" i="19"/>
  <c r="AD10" i="26"/>
  <c r="CH29" i="12"/>
  <c r="CH33" i="12"/>
  <c r="CG16" i="12"/>
  <c r="CH32" i="12"/>
  <c r="CH31" i="12"/>
  <c r="F54" i="43"/>
  <c r="E54" i="43"/>
  <c r="CH35" i="12" l="1"/>
  <c r="W20" i="14"/>
  <c r="W24" i="14" s="1"/>
  <c r="CH34" i="12"/>
  <c r="CH23" i="12"/>
  <c r="CH30" i="12" s="1"/>
  <c r="G54" i="43"/>
  <c r="W25" i="14" l="1"/>
  <c r="W26" i="14"/>
  <c r="CH36" i="12"/>
  <c r="CH37" i="12" s="1"/>
  <c r="N44" i="22"/>
  <c r="N45" i="22" s="1"/>
  <c r="X39" i="31"/>
  <c r="Q9349" i="31"/>
  <c r="R9349" i="31"/>
  <c r="Q9350" i="31"/>
  <c r="R9350" i="31"/>
  <c r="Q9351" i="31"/>
  <c r="R9351" i="31"/>
  <c r="Q9352" i="31"/>
  <c r="R9352" i="31"/>
  <c r="Q9353" i="31"/>
  <c r="R9353" i="31"/>
  <c r="Q9354" i="31"/>
  <c r="R9354" i="31"/>
  <c r="Q9355" i="31"/>
  <c r="R9355" i="31"/>
  <c r="Q9356" i="31"/>
  <c r="R9356" i="31"/>
  <c r="Q9357" i="31"/>
  <c r="R9357" i="31"/>
  <c r="Q9358" i="31"/>
  <c r="R9358" i="31"/>
  <c r="Q9359" i="31"/>
  <c r="R9359" i="31"/>
  <c r="Q9360" i="31"/>
  <c r="R9360" i="31"/>
  <c r="Q9361" i="31"/>
  <c r="R9361" i="31"/>
  <c r="Q9362" i="31"/>
  <c r="R9362" i="31"/>
  <c r="Q9363" i="31"/>
  <c r="R9363" i="31"/>
  <c r="Q9364" i="31"/>
  <c r="R9364" i="31"/>
  <c r="Q9365" i="31"/>
  <c r="R9365" i="31"/>
  <c r="Q9366" i="31"/>
  <c r="R9366" i="31"/>
  <c r="Q9367" i="31"/>
  <c r="R9367" i="31"/>
  <c r="Q9368" i="31"/>
  <c r="R9368" i="31"/>
  <c r="Q9369" i="31"/>
  <c r="R9369" i="31"/>
  <c r="Q9370" i="31"/>
  <c r="R9370" i="31"/>
  <c r="Q9371" i="31"/>
  <c r="R9371" i="31"/>
  <c r="Q9372" i="31"/>
  <c r="R9372" i="31"/>
  <c r="Q9373" i="31"/>
  <c r="R9373" i="31"/>
  <c r="Q9374" i="31"/>
  <c r="R9374" i="31"/>
  <c r="Q9375" i="31"/>
  <c r="R9375" i="31"/>
  <c r="Q9376" i="31"/>
  <c r="R9376" i="31"/>
  <c r="Q9377" i="31"/>
  <c r="R9377" i="31"/>
  <c r="Q9378" i="31"/>
  <c r="R9378" i="31"/>
  <c r="Q9379" i="31"/>
  <c r="R9379" i="31"/>
  <c r="Q9380" i="31"/>
  <c r="R9380" i="31"/>
  <c r="L9631" i="31"/>
  <c r="M9631" i="31"/>
  <c r="L9632" i="31"/>
  <c r="M9632" i="31"/>
  <c r="L9633" i="31"/>
  <c r="M9633" i="31"/>
  <c r="L9634" i="31"/>
  <c r="M9634" i="31"/>
  <c r="L9635" i="31"/>
  <c r="M9635" i="31"/>
  <c r="L9636" i="31"/>
  <c r="M9636" i="31"/>
  <c r="L9637" i="31"/>
  <c r="M9637" i="31"/>
  <c r="L9638" i="31"/>
  <c r="M9638" i="31"/>
  <c r="L9639" i="31"/>
  <c r="M9639" i="31"/>
  <c r="L9640" i="31"/>
  <c r="M9640" i="31"/>
  <c r="L9641" i="31"/>
  <c r="M9641" i="31"/>
  <c r="L9642" i="31"/>
  <c r="M9642" i="31"/>
  <c r="L9643" i="31"/>
  <c r="M9643" i="31"/>
  <c r="L9644" i="31"/>
  <c r="M9644" i="31"/>
  <c r="L9645" i="31"/>
  <c r="M9645" i="31"/>
  <c r="L9646" i="31"/>
  <c r="M9646" i="31"/>
  <c r="L9647" i="31"/>
  <c r="M9647" i="31"/>
  <c r="L9648" i="31"/>
  <c r="M9648" i="31"/>
  <c r="L9649" i="31"/>
  <c r="M9649" i="31"/>
  <c r="L9650" i="31"/>
  <c r="M9650" i="31"/>
  <c r="L9651" i="31"/>
  <c r="M9651" i="31"/>
  <c r="L9652" i="31"/>
  <c r="M9652" i="31"/>
  <c r="L9653" i="31"/>
  <c r="M9653" i="31"/>
  <c r="L9654" i="31"/>
  <c r="M9654" i="31"/>
  <c r="L9655" i="31"/>
  <c r="M9655" i="31"/>
  <c r="L9656" i="31"/>
  <c r="M9656" i="31"/>
  <c r="L9657" i="31"/>
  <c r="M9657" i="31"/>
  <c r="L9658" i="31"/>
  <c r="M9658" i="31"/>
  <c r="L9659" i="31"/>
  <c r="M9659" i="31"/>
  <c r="L9660" i="31"/>
  <c r="M9660" i="31"/>
  <c r="L9661" i="31"/>
  <c r="M9661" i="31"/>
  <c r="L9662" i="31"/>
  <c r="M9662" i="31"/>
  <c r="L9663" i="31"/>
  <c r="M9663" i="31"/>
  <c r="L9664" i="31"/>
  <c r="M9664" i="31"/>
  <c r="L9665" i="31"/>
  <c r="M9665" i="31"/>
  <c r="L9666" i="31"/>
  <c r="M9666" i="31"/>
  <c r="L9667" i="31"/>
  <c r="M9667" i="31"/>
  <c r="L9668" i="31"/>
  <c r="M9668" i="31"/>
  <c r="L9669" i="31"/>
  <c r="M9669" i="31"/>
  <c r="L9670" i="31"/>
  <c r="M9670" i="31"/>
  <c r="L9671" i="31"/>
  <c r="M9671" i="31"/>
  <c r="L9672" i="31"/>
  <c r="M9672" i="31"/>
  <c r="L9673" i="31"/>
  <c r="M9673" i="31"/>
  <c r="L9674" i="31"/>
  <c r="M9674" i="31"/>
  <c r="L9675" i="31"/>
  <c r="M9675" i="31"/>
  <c r="L9676" i="31"/>
  <c r="M9676" i="31"/>
  <c r="L9677" i="31"/>
  <c r="M9677" i="31"/>
  <c r="L9678" i="31"/>
  <c r="M9678" i="31"/>
  <c r="L9679" i="31"/>
  <c r="M9679" i="31"/>
  <c r="L9680" i="31"/>
  <c r="M9680" i="31"/>
  <c r="L9681" i="31"/>
  <c r="M9681" i="31"/>
  <c r="L9682" i="31"/>
  <c r="M9682" i="31"/>
  <c r="L9683" i="31"/>
  <c r="M9683" i="31"/>
  <c r="G6863" i="31"/>
  <c r="H6863" i="31"/>
  <c r="G6864" i="31"/>
  <c r="H6864" i="31"/>
  <c r="G6865" i="31"/>
  <c r="H6865" i="31"/>
  <c r="G6866" i="31"/>
  <c r="H6866" i="31"/>
  <c r="G6867" i="31"/>
  <c r="H6867" i="31"/>
  <c r="G6868" i="31"/>
  <c r="H6868" i="31"/>
  <c r="G6869" i="31"/>
  <c r="H6869" i="31"/>
  <c r="G6870" i="31"/>
  <c r="H6870" i="31"/>
  <c r="D39" i="18" l="1"/>
  <c r="D38" i="18" s="1"/>
  <c r="D37" i="18" s="1"/>
  <c r="D36" i="18" s="1"/>
  <c r="D35" i="18" s="1"/>
  <c r="D34" i="18" s="1"/>
  <c r="D33" i="18" s="1"/>
  <c r="D32" i="18" s="1"/>
  <c r="D31" i="18" s="1"/>
  <c r="D30" i="18" s="1"/>
  <c r="D29" i="18" s="1"/>
  <c r="D28" i="18" s="1"/>
  <c r="B7960" i="31"/>
  <c r="C7960" i="31"/>
  <c r="B7961" i="31"/>
  <c r="C7961" i="31"/>
  <c r="B7962" i="31"/>
  <c r="C7962" i="31"/>
  <c r="B7963" i="31"/>
  <c r="C7963" i="31"/>
  <c r="B7964" i="31"/>
  <c r="C7964" i="31"/>
  <c r="B7965" i="31"/>
  <c r="C7965" i="31"/>
  <c r="B7966" i="31"/>
  <c r="C7966" i="31"/>
  <c r="B7967" i="31"/>
  <c r="C7967" i="31"/>
  <c r="B7968" i="31"/>
  <c r="C7968" i="31"/>
  <c r="B7969" i="31"/>
  <c r="C7969" i="31"/>
  <c r="B7970" i="31"/>
  <c r="C7970" i="31"/>
  <c r="B7971" i="31"/>
  <c r="C7971" i="31"/>
  <c r="B7972" i="31"/>
  <c r="C7972" i="31"/>
  <c r="B7973" i="31"/>
  <c r="C7973" i="31"/>
  <c r="B7974" i="31"/>
  <c r="C7974" i="31"/>
  <c r="B7975" i="31"/>
  <c r="C7975" i="31"/>
  <c r="B7976" i="31"/>
  <c r="C7976" i="31"/>
  <c r="B7977" i="31"/>
  <c r="C7977" i="31"/>
  <c r="B7978" i="31"/>
  <c r="C7978" i="31"/>
  <c r="B7979" i="31"/>
  <c r="C7979" i="31"/>
  <c r="D38" i="19"/>
  <c r="C38" i="19"/>
  <c r="G15" i="38"/>
  <c r="R19" i="6"/>
  <c r="U19" i="6" s="1"/>
  <c r="Q19" i="6"/>
  <c r="R15" i="5"/>
  <c r="R20" i="3"/>
  <c r="R15" i="1"/>
  <c r="AE10" i="26"/>
  <c r="CG29" i="12" l="1"/>
  <c r="CF29" i="12"/>
  <c r="CG14" i="12"/>
  <c r="CG13" i="12"/>
  <c r="CG12" i="12"/>
  <c r="L9608" i="31" l="1"/>
  <c r="M9608" i="31"/>
  <c r="L9609" i="31"/>
  <c r="M9609" i="31"/>
  <c r="L9610" i="31"/>
  <c r="M9610" i="31"/>
  <c r="L9611" i="31"/>
  <c r="M9611" i="31"/>
  <c r="L9612" i="31"/>
  <c r="M9612" i="31"/>
  <c r="L9613" i="31"/>
  <c r="M9613" i="31"/>
  <c r="L9614" i="31"/>
  <c r="M9614" i="31"/>
  <c r="L9615" i="31"/>
  <c r="M9615" i="31"/>
  <c r="L9616" i="31"/>
  <c r="M9616" i="31"/>
  <c r="L9617" i="31"/>
  <c r="M9617" i="31"/>
  <c r="L9618" i="31"/>
  <c r="M9618" i="31"/>
  <c r="L9619" i="31"/>
  <c r="M9619" i="31"/>
  <c r="L9620" i="31"/>
  <c r="M9620" i="31"/>
  <c r="L9621" i="31"/>
  <c r="M9621" i="31"/>
  <c r="L9622" i="31"/>
  <c r="M9622" i="31"/>
  <c r="L9623" i="31"/>
  <c r="M9623" i="31"/>
  <c r="L9624" i="31"/>
  <c r="M9624" i="31"/>
  <c r="L9625" i="31"/>
  <c r="M9625" i="31"/>
  <c r="L9626" i="31"/>
  <c r="M9626" i="31"/>
  <c r="L9627" i="31"/>
  <c r="M9627" i="31"/>
  <c r="L9628" i="31"/>
  <c r="M9628" i="31"/>
  <c r="L9629" i="31"/>
  <c r="M9629" i="31"/>
  <c r="L9630" i="31"/>
  <c r="M9630" i="31"/>
  <c r="X40" i="31"/>
  <c r="Q9326" i="31" l="1"/>
  <c r="R9326" i="31"/>
  <c r="Q9327" i="31"/>
  <c r="R9327" i="31"/>
  <c r="Q9328" i="31"/>
  <c r="R9328" i="31"/>
  <c r="Q9329" i="31"/>
  <c r="R9329" i="31"/>
  <c r="Q9330" i="31"/>
  <c r="R9330" i="31"/>
  <c r="Q9331" i="31"/>
  <c r="R9331" i="31"/>
  <c r="Q9332" i="31"/>
  <c r="R9332" i="31"/>
  <c r="Q9333" i="31"/>
  <c r="R9333" i="31"/>
  <c r="Q9334" i="31"/>
  <c r="R9334" i="31"/>
  <c r="Q9335" i="31"/>
  <c r="R9335" i="31"/>
  <c r="Q9336" i="31"/>
  <c r="R9336" i="31"/>
  <c r="Q9337" i="31"/>
  <c r="R9337" i="31"/>
  <c r="Q9338" i="31"/>
  <c r="R9338" i="31"/>
  <c r="Q9339" i="31"/>
  <c r="R9339" i="31"/>
  <c r="Q9340" i="31"/>
  <c r="R9340" i="31"/>
  <c r="Q9341" i="31"/>
  <c r="R9341" i="31"/>
  <c r="Q9342" i="31"/>
  <c r="R9342" i="31"/>
  <c r="Q9343" i="31"/>
  <c r="R9343" i="31"/>
  <c r="Q9344" i="31"/>
  <c r="R9344" i="31"/>
  <c r="Q9345" i="31"/>
  <c r="R9345" i="31"/>
  <c r="Q9346" i="31"/>
  <c r="R9346" i="31"/>
  <c r="Q9347" i="31"/>
  <c r="R9347" i="31"/>
  <c r="Q9348" i="31"/>
  <c r="R9348" i="31"/>
  <c r="G6860" i="31" l="1"/>
  <c r="H6860" i="31"/>
  <c r="G6861" i="31"/>
  <c r="H6861" i="31"/>
  <c r="G6862" i="31"/>
  <c r="H6862" i="31"/>
  <c r="G6845" i="31"/>
  <c r="H6845" i="31"/>
  <c r="G6846" i="31"/>
  <c r="H6846" i="31"/>
  <c r="G6847" i="31"/>
  <c r="H6847" i="31"/>
  <c r="G6848" i="31"/>
  <c r="H6848" i="31"/>
  <c r="G6849" i="31"/>
  <c r="H6849" i="31"/>
  <c r="G6850" i="31"/>
  <c r="H6850" i="31"/>
  <c r="G6851" i="31"/>
  <c r="H6851" i="31"/>
  <c r="G6852" i="31"/>
  <c r="H6852" i="31"/>
  <c r="G6853" i="31"/>
  <c r="H6853" i="31"/>
  <c r="G6854" i="31"/>
  <c r="H6854" i="31"/>
  <c r="G6855" i="31"/>
  <c r="H6855" i="31"/>
  <c r="G6856" i="31"/>
  <c r="H6856" i="31"/>
  <c r="G6857" i="31"/>
  <c r="H6857" i="31"/>
  <c r="G6858" i="31"/>
  <c r="H6858" i="31"/>
  <c r="G6859" i="31"/>
  <c r="H6859" i="31"/>
  <c r="B7959" i="31"/>
  <c r="C7959" i="31"/>
  <c r="B7939" i="31"/>
  <c r="C7939" i="31"/>
  <c r="B7940" i="31"/>
  <c r="C7940" i="31"/>
  <c r="B7941" i="31"/>
  <c r="C7941" i="31"/>
  <c r="B7942" i="31"/>
  <c r="C7942" i="31"/>
  <c r="B7943" i="31"/>
  <c r="C7943" i="31"/>
  <c r="B7944" i="31"/>
  <c r="C7944" i="31"/>
  <c r="B7945" i="31"/>
  <c r="C7945" i="31"/>
  <c r="B7946" i="31"/>
  <c r="C7946" i="31"/>
  <c r="B7947" i="31"/>
  <c r="C7947" i="31"/>
  <c r="B7948" i="31"/>
  <c r="C7948" i="31"/>
  <c r="B7949" i="31"/>
  <c r="C7949" i="31"/>
  <c r="B7950" i="31"/>
  <c r="C7950" i="31"/>
  <c r="B7951" i="31"/>
  <c r="C7951" i="31"/>
  <c r="B7952" i="31"/>
  <c r="C7952" i="31"/>
  <c r="B7953" i="31"/>
  <c r="C7953" i="31"/>
  <c r="B7954" i="31"/>
  <c r="C7954" i="31"/>
  <c r="B7955" i="31"/>
  <c r="C7955" i="31"/>
  <c r="B7956" i="31"/>
  <c r="C7956" i="31"/>
  <c r="B7957" i="31"/>
  <c r="C7957" i="31"/>
  <c r="B7958" i="31"/>
  <c r="C7958" i="31"/>
  <c r="CG34" i="12"/>
  <c r="CG23" i="12"/>
  <c r="CG25" i="12"/>
  <c r="CG32" i="12" s="1"/>
  <c r="CG33" i="12"/>
  <c r="CG31" i="12"/>
  <c r="CG35" i="12"/>
  <c r="CJ13" i="41"/>
  <c r="CI17" i="41"/>
  <c r="CJ17" i="41"/>
  <c r="CI18" i="41"/>
  <c r="CJ18" i="41"/>
  <c r="U26" i="41" s="1"/>
  <c r="CI19" i="41"/>
  <c r="CJ19" i="41"/>
  <c r="U27" i="41" s="1"/>
  <c r="CI20" i="41"/>
  <c r="CJ20" i="41"/>
  <c r="U28" i="41" s="1"/>
  <c r="CI21" i="41"/>
  <c r="CJ21" i="41"/>
  <c r="U29" i="41" s="1"/>
  <c r="D39" i="19"/>
  <c r="C39" i="19"/>
  <c r="D63" i="18"/>
  <c r="CF16" i="12"/>
  <c r="CF15" i="12"/>
  <c r="CF14" i="12"/>
  <c r="CF13" i="12"/>
  <c r="CF12" i="12"/>
  <c r="CF27" i="12"/>
  <c r="CF33" i="12" s="1"/>
  <c r="CE27" i="12"/>
  <c r="CD27" i="12"/>
  <c r="CC27" i="12"/>
  <c r="V19" i="14" s="1"/>
  <c r="U25" i="41" l="1"/>
  <c r="P43" i="41" s="1"/>
  <c r="P46" i="41"/>
  <c r="P44" i="41"/>
  <c r="P45" i="41"/>
  <c r="P47" i="41"/>
  <c r="CJ22" i="41"/>
  <c r="CG30" i="12"/>
  <c r="CG36" i="12"/>
  <c r="CG37" i="12" s="1"/>
  <c r="CI22" i="41"/>
  <c r="CF23" i="12"/>
  <c r="CF25" i="12"/>
  <c r="CF32" i="12" s="1"/>
  <c r="CF34" i="12"/>
  <c r="CF31" i="12"/>
  <c r="CF35" i="12"/>
  <c r="BX13" i="41"/>
  <c r="BY13" i="41"/>
  <c r="BZ13" i="41"/>
  <c r="CA13" i="41"/>
  <c r="CB13" i="41"/>
  <c r="CC13" i="41"/>
  <c r="CD13" i="41"/>
  <c r="CE13" i="41"/>
  <c r="CF13" i="41"/>
  <c r="BW13" i="41"/>
  <c r="CH17" i="41"/>
  <c r="CH18" i="41"/>
  <c r="CH19" i="41"/>
  <c r="CH20" i="41"/>
  <c r="CH21" i="41"/>
  <c r="X41" i="31"/>
  <c r="Q9325" i="31"/>
  <c r="R9325" i="31"/>
  <c r="Q9308" i="31"/>
  <c r="R9308" i="31"/>
  <c r="Q9309" i="31"/>
  <c r="R9309" i="31"/>
  <c r="Q9310" i="31"/>
  <c r="R9310" i="31"/>
  <c r="Q9311" i="31"/>
  <c r="R9311" i="31"/>
  <c r="Q9312" i="31"/>
  <c r="R9312" i="31"/>
  <c r="Q9313" i="31"/>
  <c r="R9313" i="31"/>
  <c r="Q9314" i="31"/>
  <c r="R9314" i="31"/>
  <c r="Q9315" i="31"/>
  <c r="R9315" i="31"/>
  <c r="Q9316" i="31"/>
  <c r="R9316" i="31"/>
  <c r="Q9317" i="31"/>
  <c r="R9317" i="31"/>
  <c r="Q9318" i="31"/>
  <c r="R9318" i="31"/>
  <c r="Q9319" i="31"/>
  <c r="R9319" i="31"/>
  <c r="Q9320" i="31"/>
  <c r="R9320" i="31"/>
  <c r="Q9321" i="31"/>
  <c r="R9321" i="31"/>
  <c r="Q9322" i="31"/>
  <c r="R9322" i="31"/>
  <c r="Q9323" i="31"/>
  <c r="R9323" i="31"/>
  <c r="Q9324" i="31"/>
  <c r="R9324" i="31"/>
  <c r="L9589" i="31"/>
  <c r="M9589" i="31"/>
  <c r="L9590" i="31"/>
  <c r="M9590" i="31"/>
  <c r="L9591" i="31"/>
  <c r="M9591" i="31"/>
  <c r="L9592" i="31"/>
  <c r="M9592" i="31"/>
  <c r="L9593" i="31"/>
  <c r="M9593" i="31"/>
  <c r="L9594" i="31"/>
  <c r="M9594" i="31"/>
  <c r="L9595" i="31"/>
  <c r="M9595" i="31"/>
  <c r="L9596" i="31"/>
  <c r="M9596" i="31"/>
  <c r="L9597" i="31"/>
  <c r="M9597" i="31"/>
  <c r="L9598" i="31"/>
  <c r="M9598" i="31"/>
  <c r="L9599" i="31"/>
  <c r="M9599" i="31"/>
  <c r="L9600" i="31"/>
  <c r="M9600" i="31"/>
  <c r="L9601" i="31"/>
  <c r="M9601" i="31"/>
  <c r="L9602" i="31"/>
  <c r="M9602" i="31"/>
  <c r="L9603" i="31"/>
  <c r="M9603" i="31"/>
  <c r="L9604" i="31"/>
  <c r="M9604" i="31"/>
  <c r="L9605" i="31"/>
  <c r="M9605" i="31"/>
  <c r="L9606" i="31"/>
  <c r="M9606" i="31"/>
  <c r="L9607" i="31"/>
  <c r="M9607" i="31"/>
  <c r="G6817" i="31"/>
  <c r="H6817" i="31"/>
  <c r="G6818" i="31"/>
  <c r="H6818" i="31"/>
  <c r="G6819" i="31"/>
  <c r="H6819" i="31"/>
  <c r="G6820" i="31"/>
  <c r="H6820" i="31"/>
  <c r="G6821" i="31"/>
  <c r="H6821" i="31"/>
  <c r="G6822" i="31"/>
  <c r="H6822" i="31"/>
  <c r="G6823" i="31"/>
  <c r="H6823" i="31"/>
  <c r="G6824" i="31"/>
  <c r="H6824" i="31"/>
  <c r="G6825" i="31"/>
  <c r="H6825" i="31"/>
  <c r="G6826" i="31"/>
  <c r="H6826" i="31"/>
  <c r="G6827" i="31"/>
  <c r="H6827" i="31"/>
  <c r="G6828" i="31"/>
  <c r="H6828" i="31"/>
  <c r="G6829" i="31"/>
  <c r="H6829" i="31"/>
  <c r="G6830" i="31"/>
  <c r="H6830" i="31"/>
  <c r="G6831" i="31"/>
  <c r="H6831" i="31"/>
  <c r="G6832" i="31"/>
  <c r="H6832" i="31"/>
  <c r="G6833" i="31"/>
  <c r="H6833" i="31"/>
  <c r="G6834" i="31"/>
  <c r="H6834" i="31"/>
  <c r="G6835" i="31"/>
  <c r="H6835" i="31"/>
  <c r="G6836" i="31"/>
  <c r="H6836" i="31"/>
  <c r="G6837" i="31"/>
  <c r="H6837" i="31"/>
  <c r="G6838" i="31"/>
  <c r="H6838" i="31"/>
  <c r="G6839" i="31"/>
  <c r="H6839" i="31"/>
  <c r="G6840" i="31"/>
  <c r="H6840" i="31"/>
  <c r="G6841" i="31"/>
  <c r="H6841" i="31"/>
  <c r="G6842" i="31"/>
  <c r="H6842" i="31"/>
  <c r="G6843" i="31"/>
  <c r="H6843" i="31"/>
  <c r="G6844" i="31"/>
  <c r="H6844" i="31"/>
  <c r="C7925" i="31"/>
  <c r="C7926" i="31"/>
  <c r="C7927" i="31"/>
  <c r="C7928" i="31"/>
  <c r="C7929" i="31"/>
  <c r="C7930" i="31"/>
  <c r="C7931" i="31"/>
  <c r="C7932" i="31"/>
  <c r="C7933" i="31"/>
  <c r="C7934" i="31"/>
  <c r="C7935" i="31"/>
  <c r="C7936" i="31"/>
  <c r="C7937" i="31"/>
  <c r="C7938" i="31"/>
  <c r="B7925" i="31"/>
  <c r="B7926" i="31"/>
  <c r="B7927" i="31"/>
  <c r="B7928" i="31"/>
  <c r="B7929" i="31"/>
  <c r="B7930" i="31"/>
  <c r="B7931" i="31"/>
  <c r="B7932" i="31"/>
  <c r="B7933" i="31"/>
  <c r="B7934" i="31"/>
  <c r="B7935" i="31"/>
  <c r="B7936" i="31"/>
  <c r="B7937" i="31"/>
  <c r="B7938" i="31"/>
  <c r="D40" i="19"/>
  <c r="D77" i="19"/>
  <c r="D76" i="19"/>
  <c r="D52" i="19"/>
  <c r="AF10" i="26"/>
  <c r="U30" i="41" l="1"/>
  <c r="V30" i="41" s="1"/>
  <c r="CF36" i="12"/>
  <c r="CF37" i="12" s="1"/>
  <c r="V29" i="41"/>
  <c r="V27" i="41"/>
  <c r="V28" i="41"/>
  <c r="V26" i="41"/>
  <c r="P48" i="41"/>
  <c r="CF30" i="12"/>
  <c r="CH22" i="41"/>
  <c r="D51" i="18"/>
  <c r="D50" i="18" s="1"/>
  <c r="D49" i="18" s="1"/>
  <c r="D48" i="18" s="1"/>
  <c r="D47" i="18" s="1"/>
  <c r="D46" i="18" s="1"/>
  <c r="D45" i="18" s="1"/>
  <c r="D44" i="18" s="1"/>
  <c r="D43" i="18" s="1"/>
  <c r="D42" i="18" s="1"/>
  <c r="D41" i="18" s="1"/>
  <c r="D40" i="18" s="1"/>
  <c r="D62" i="18"/>
  <c r="D61" i="18" s="1"/>
  <c r="D60" i="18" s="1"/>
  <c r="D59" i="18" s="1"/>
  <c r="D58" i="18" s="1"/>
  <c r="D57" i="18" s="1"/>
  <c r="D56" i="18" s="1"/>
  <c r="D55" i="18" s="1"/>
  <c r="D54" i="18" s="1"/>
  <c r="D53" i="18" s="1"/>
  <c r="D52" i="18" s="1"/>
  <c r="D75" i="18"/>
  <c r="D87" i="18"/>
  <c r="D99" i="18"/>
  <c r="D123" i="18"/>
  <c r="C40" i="19"/>
  <c r="AG10" i="26"/>
  <c r="V25" i="41" l="1"/>
  <c r="Q47" i="41"/>
  <c r="Q46" i="41"/>
  <c r="Q44" i="41"/>
  <c r="Q43" i="41"/>
  <c r="Q45" i="41"/>
  <c r="CE16" i="12"/>
  <c r="CE15" i="12"/>
  <c r="CE14" i="12"/>
  <c r="CE13" i="12"/>
  <c r="CE12" i="12"/>
  <c r="CE23" i="12" s="1"/>
  <c r="CE25" i="12"/>
  <c r="CD25" i="12"/>
  <c r="S48" i="41" l="1"/>
  <c r="Q48" i="41"/>
  <c r="CE36" i="12"/>
  <c r="CE37" i="12" s="1"/>
  <c r="CE31" i="12"/>
  <c r="CE32" i="12"/>
  <c r="CE33" i="12"/>
  <c r="CE34" i="12"/>
  <c r="CE35" i="12"/>
  <c r="X42" i="31"/>
  <c r="Q9307" i="31"/>
  <c r="R9307" i="31"/>
  <c r="Q9305" i="31"/>
  <c r="R9305" i="31"/>
  <c r="Q9306" i="31"/>
  <c r="R9306" i="31"/>
  <c r="Q9285" i="31"/>
  <c r="R9285" i="31"/>
  <c r="Q9286" i="31"/>
  <c r="R9286" i="31"/>
  <c r="Q9287" i="31"/>
  <c r="R9287" i="31"/>
  <c r="Q9288" i="31"/>
  <c r="R9288" i="31"/>
  <c r="Q9289" i="31"/>
  <c r="R9289" i="31"/>
  <c r="Q9290" i="31"/>
  <c r="R9290" i="31"/>
  <c r="Q9291" i="31"/>
  <c r="R9291" i="31"/>
  <c r="Q9292" i="31"/>
  <c r="R9292" i="31"/>
  <c r="Q9293" i="31"/>
  <c r="R9293" i="31"/>
  <c r="Q9294" i="31"/>
  <c r="R9294" i="31"/>
  <c r="Q9295" i="31"/>
  <c r="R9295" i="31"/>
  <c r="Q9296" i="31"/>
  <c r="R9296" i="31"/>
  <c r="Q9297" i="31"/>
  <c r="R9297" i="31"/>
  <c r="Q9298" i="31"/>
  <c r="R9298" i="31"/>
  <c r="Q9299" i="31"/>
  <c r="R9299" i="31"/>
  <c r="Q9300" i="31"/>
  <c r="R9300" i="31"/>
  <c r="Q9301" i="31"/>
  <c r="R9301" i="31"/>
  <c r="Q9302" i="31"/>
  <c r="R9302" i="31"/>
  <c r="Q9303" i="31"/>
  <c r="R9303" i="31"/>
  <c r="Q9304" i="31"/>
  <c r="R9304" i="31"/>
  <c r="L9568" i="31"/>
  <c r="M9568" i="31"/>
  <c r="L9569" i="31"/>
  <c r="M9569" i="31"/>
  <c r="L9570" i="31"/>
  <c r="M9570" i="31"/>
  <c r="L9571" i="31"/>
  <c r="M9571" i="31"/>
  <c r="L9572" i="31"/>
  <c r="M9572" i="31"/>
  <c r="L9573" i="31"/>
  <c r="M9573" i="31"/>
  <c r="L9574" i="31"/>
  <c r="M9574" i="31"/>
  <c r="L9575" i="31"/>
  <c r="M9575" i="31"/>
  <c r="L9576" i="31"/>
  <c r="M9576" i="31"/>
  <c r="L9577" i="31"/>
  <c r="M9577" i="31"/>
  <c r="L9578" i="31"/>
  <c r="M9578" i="31"/>
  <c r="L9579" i="31"/>
  <c r="M9579" i="31"/>
  <c r="L9580" i="31"/>
  <c r="M9580" i="31"/>
  <c r="L9581" i="31"/>
  <c r="M9581" i="31"/>
  <c r="L9582" i="31"/>
  <c r="M9582" i="31"/>
  <c r="L9583" i="31"/>
  <c r="M9583" i="31"/>
  <c r="L9584" i="31"/>
  <c r="M9584" i="31"/>
  <c r="L9585" i="31"/>
  <c r="M9585" i="31"/>
  <c r="L9586" i="31"/>
  <c r="M9586" i="31"/>
  <c r="L9587" i="31"/>
  <c r="M9587" i="31"/>
  <c r="L9588" i="31"/>
  <c r="M9588" i="31"/>
  <c r="G6800" i="31"/>
  <c r="H6800" i="31"/>
  <c r="G6801" i="31"/>
  <c r="H6801" i="31"/>
  <c r="G6802" i="31"/>
  <c r="H6802" i="31"/>
  <c r="G6803" i="31"/>
  <c r="H6803" i="31"/>
  <c r="G6804" i="31"/>
  <c r="H6804" i="31"/>
  <c r="G6805" i="31"/>
  <c r="H6805" i="31"/>
  <c r="G6806" i="31"/>
  <c r="H6806" i="31"/>
  <c r="G6807" i="31"/>
  <c r="H6807" i="31"/>
  <c r="G6808" i="31"/>
  <c r="H6808" i="31"/>
  <c r="G6809" i="31"/>
  <c r="H6809" i="31"/>
  <c r="G6810" i="31"/>
  <c r="H6810" i="31"/>
  <c r="G6811" i="31"/>
  <c r="H6811" i="31"/>
  <c r="G6812" i="31"/>
  <c r="H6812" i="31"/>
  <c r="G6813" i="31"/>
  <c r="H6813" i="31"/>
  <c r="G6814" i="31"/>
  <c r="H6814" i="31"/>
  <c r="G6815" i="31"/>
  <c r="H6815" i="31"/>
  <c r="G6816" i="31"/>
  <c r="H6816" i="31"/>
  <c r="B7898" i="31"/>
  <c r="C7898" i="31"/>
  <c r="B7899" i="31"/>
  <c r="C7899" i="31"/>
  <c r="B7900" i="31"/>
  <c r="C7900" i="31"/>
  <c r="B7901" i="31"/>
  <c r="C7901" i="31"/>
  <c r="B7902" i="31"/>
  <c r="C7902" i="31"/>
  <c r="B7903" i="31"/>
  <c r="C7903" i="31"/>
  <c r="B7904" i="31"/>
  <c r="C7904" i="31"/>
  <c r="B7905" i="31"/>
  <c r="C7905" i="31"/>
  <c r="B7906" i="31"/>
  <c r="C7906" i="31"/>
  <c r="B7907" i="31"/>
  <c r="C7907" i="31"/>
  <c r="B7908" i="31"/>
  <c r="C7908" i="31"/>
  <c r="B7909" i="31"/>
  <c r="C7909" i="31"/>
  <c r="B7910" i="31"/>
  <c r="C7910" i="31"/>
  <c r="B7911" i="31"/>
  <c r="C7911" i="31"/>
  <c r="B7912" i="31"/>
  <c r="C7912" i="31"/>
  <c r="B7913" i="31"/>
  <c r="C7913" i="31"/>
  <c r="B7914" i="31"/>
  <c r="C7914" i="31"/>
  <c r="B7915" i="31"/>
  <c r="C7915" i="31"/>
  <c r="B7916" i="31"/>
  <c r="C7916" i="31"/>
  <c r="B7917" i="31"/>
  <c r="C7917" i="31"/>
  <c r="B7918" i="31"/>
  <c r="C7918" i="31"/>
  <c r="B7919" i="31"/>
  <c r="C7919" i="31"/>
  <c r="B7920" i="31"/>
  <c r="C7920" i="31"/>
  <c r="B7921" i="31"/>
  <c r="C7921" i="31"/>
  <c r="B7922" i="31"/>
  <c r="C7922" i="31"/>
  <c r="B7923" i="31"/>
  <c r="C7923" i="31"/>
  <c r="B7924" i="31"/>
  <c r="C7924" i="31"/>
  <c r="D41" i="19"/>
  <c r="C41" i="19"/>
  <c r="CF17" i="41"/>
  <c r="CG17" i="41"/>
  <c r="CF18" i="41"/>
  <c r="CG18" i="41"/>
  <c r="CF19" i="41"/>
  <c r="CG19" i="41"/>
  <c r="CF20" i="41"/>
  <c r="CG20" i="41"/>
  <c r="CF21" i="41"/>
  <c r="CG21" i="41"/>
  <c r="CE30" i="12" l="1"/>
  <c r="CG22" i="41"/>
  <c r="CF22" i="41"/>
  <c r="AH10" i="26" l="1"/>
  <c r="CD32" i="12" l="1"/>
  <c r="CD16" i="12"/>
  <c r="CD15" i="12"/>
  <c r="CD14" i="12"/>
  <c r="CD13" i="12"/>
  <c r="CD12" i="12"/>
  <c r="CD33" i="12"/>
  <c r="CD34" i="12"/>
  <c r="CD23" i="12"/>
  <c r="CD30" i="12" s="1"/>
  <c r="CD31" i="12"/>
  <c r="CD35" i="12"/>
  <c r="X43" i="31" l="1"/>
  <c r="D42" i="19"/>
  <c r="C42" i="19"/>
  <c r="CC31" i="12"/>
  <c r="CC35" i="12"/>
  <c r="H71" i="15"/>
  <c r="H72" i="15"/>
  <c r="H73" i="15"/>
  <c r="H74" i="15"/>
  <c r="H75" i="15"/>
  <c r="H76" i="15"/>
  <c r="H77" i="15"/>
  <c r="H70" i="15"/>
  <c r="H81" i="15"/>
  <c r="CE17" i="41"/>
  <c r="CE18" i="41"/>
  <c r="CE19" i="41"/>
  <c r="CE20" i="41"/>
  <c r="CE21" i="41"/>
  <c r="J215" i="43"/>
  <c r="L215" i="43"/>
  <c r="CE22" i="41" l="1"/>
  <c r="V9" i="14"/>
  <c r="V16" i="14"/>
  <c r="V20" i="14"/>
  <c r="Q9263" i="31"/>
  <c r="R9263" i="31"/>
  <c r="Q9264" i="31"/>
  <c r="R9264" i="31"/>
  <c r="Q9265" i="31"/>
  <c r="R9265" i="31"/>
  <c r="Q9266" i="31"/>
  <c r="R9266" i="31"/>
  <c r="Q9267" i="31"/>
  <c r="R9267" i="31"/>
  <c r="Q9268" i="31"/>
  <c r="R9268" i="31"/>
  <c r="Q9269" i="31"/>
  <c r="R9269" i="31"/>
  <c r="Q9270" i="31"/>
  <c r="R9270" i="31"/>
  <c r="Q9271" i="31"/>
  <c r="R9271" i="31"/>
  <c r="Q9272" i="31"/>
  <c r="R9272" i="31"/>
  <c r="Q9273" i="31"/>
  <c r="R9273" i="31"/>
  <c r="Q9274" i="31"/>
  <c r="R9274" i="31"/>
  <c r="Q9275" i="31"/>
  <c r="R9275" i="31"/>
  <c r="Q9276" i="31"/>
  <c r="R9276" i="31"/>
  <c r="Q9277" i="31"/>
  <c r="R9277" i="31"/>
  <c r="Q9278" i="31"/>
  <c r="R9278" i="31"/>
  <c r="Q9279" i="31"/>
  <c r="R9279" i="31"/>
  <c r="Q9280" i="31"/>
  <c r="R9280" i="31"/>
  <c r="Q9281" i="31"/>
  <c r="R9281" i="31"/>
  <c r="Q9282" i="31"/>
  <c r="R9282" i="31"/>
  <c r="Q9283" i="31"/>
  <c r="R9283" i="31"/>
  <c r="Q9284" i="31"/>
  <c r="R9284" i="31"/>
  <c r="L9547" i="31"/>
  <c r="M9547" i="31"/>
  <c r="L9548" i="31"/>
  <c r="M9548" i="31"/>
  <c r="L9549" i="31"/>
  <c r="M9549" i="31"/>
  <c r="L9550" i="31"/>
  <c r="M9550" i="31"/>
  <c r="L9551" i="31"/>
  <c r="M9551" i="31"/>
  <c r="L9552" i="31"/>
  <c r="M9552" i="31"/>
  <c r="L9553" i="31"/>
  <c r="M9553" i="31"/>
  <c r="L9554" i="31"/>
  <c r="M9554" i="31"/>
  <c r="L9555" i="31"/>
  <c r="M9555" i="31"/>
  <c r="L9556" i="31"/>
  <c r="M9556" i="31"/>
  <c r="L9557" i="31"/>
  <c r="M9557" i="31"/>
  <c r="L9558" i="31"/>
  <c r="M9558" i="31"/>
  <c r="L9559" i="31"/>
  <c r="M9559" i="31"/>
  <c r="L9560" i="31"/>
  <c r="M9560" i="31"/>
  <c r="L9561" i="31"/>
  <c r="M9561" i="31"/>
  <c r="L9562" i="31"/>
  <c r="M9562" i="31"/>
  <c r="L9563" i="31"/>
  <c r="M9563" i="31"/>
  <c r="L9564" i="31"/>
  <c r="M9564" i="31"/>
  <c r="L9565" i="31"/>
  <c r="M9565" i="31"/>
  <c r="L9566" i="31"/>
  <c r="M9566" i="31"/>
  <c r="L9567" i="31"/>
  <c r="M9567" i="31"/>
  <c r="G6779" i="31"/>
  <c r="H6779" i="31"/>
  <c r="G6780" i="31"/>
  <c r="H6780" i="31"/>
  <c r="G6781" i="31"/>
  <c r="H6781" i="31"/>
  <c r="G6782" i="31"/>
  <c r="H6782" i="31"/>
  <c r="G6783" i="31"/>
  <c r="H6783" i="31"/>
  <c r="G6784" i="31"/>
  <c r="H6784" i="31"/>
  <c r="G6785" i="31"/>
  <c r="H6785" i="31"/>
  <c r="G6786" i="31"/>
  <c r="H6786" i="31"/>
  <c r="G6787" i="31"/>
  <c r="H6787" i="31"/>
  <c r="G6788" i="31"/>
  <c r="H6788" i="31"/>
  <c r="G6789" i="31"/>
  <c r="H6789" i="31"/>
  <c r="G6790" i="31"/>
  <c r="H6790" i="31"/>
  <c r="G6791" i="31"/>
  <c r="H6791" i="31"/>
  <c r="G6792" i="31"/>
  <c r="H6792" i="31"/>
  <c r="G6793" i="31"/>
  <c r="H6793" i="31"/>
  <c r="G6794" i="31"/>
  <c r="H6794" i="31"/>
  <c r="G6795" i="31"/>
  <c r="H6795" i="31"/>
  <c r="G6796" i="31"/>
  <c r="H6796" i="31"/>
  <c r="G6797" i="31"/>
  <c r="H6797" i="31"/>
  <c r="G6798" i="31"/>
  <c r="H6798" i="31"/>
  <c r="G6799" i="31"/>
  <c r="H6799" i="31"/>
  <c r="B7876" i="31"/>
  <c r="C7876" i="31"/>
  <c r="B7877" i="31"/>
  <c r="C7877" i="31"/>
  <c r="B7878" i="31"/>
  <c r="C7878" i="31"/>
  <c r="B7879" i="31"/>
  <c r="C7879" i="31"/>
  <c r="B7880" i="31"/>
  <c r="C7880" i="31"/>
  <c r="B7881" i="31"/>
  <c r="C7881" i="31"/>
  <c r="B7882" i="31"/>
  <c r="C7882" i="31"/>
  <c r="B7883" i="31"/>
  <c r="C7883" i="31"/>
  <c r="B7884" i="31"/>
  <c r="C7884" i="31"/>
  <c r="B7885" i="31"/>
  <c r="C7885" i="31"/>
  <c r="B7886" i="31"/>
  <c r="C7886" i="31"/>
  <c r="B7887" i="31"/>
  <c r="C7887" i="31"/>
  <c r="B7888" i="31"/>
  <c r="C7888" i="31"/>
  <c r="B7889" i="31"/>
  <c r="C7889" i="31"/>
  <c r="B7890" i="31"/>
  <c r="C7890" i="31"/>
  <c r="B7891" i="31"/>
  <c r="C7891" i="31"/>
  <c r="B7892" i="31"/>
  <c r="C7892" i="31"/>
  <c r="B7893" i="31"/>
  <c r="C7893" i="31"/>
  <c r="B7894" i="31"/>
  <c r="C7894" i="31"/>
  <c r="B7895" i="31"/>
  <c r="C7895" i="31"/>
  <c r="B7896" i="31"/>
  <c r="C7896" i="31"/>
  <c r="B7897" i="31"/>
  <c r="C7897" i="31"/>
  <c r="AI10" i="26"/>
  <c r="V24" i="14" l="1"/>
  <c r="CC33" i="12" l="1"/>
  <c r="CC34" i="12"/>
  <c r="CC25" i="12"/>
  <c r="CC32" i="12" s="1"/>
  <c r="CC23" i="12"/>
  <c r="X44" i="31"/>
  <c r="Q9258" i="31"/>
  <c r="R9258" i="31"/>
  <c r="Q9259" i="31"/>
  <c r="R9259" i="31"/>
  <c r="Q9260" i="31"/>
  <c r="R9260" i="31"/>
  <c r="Q9261" i="31"/>
  <c r="R9261" i="31"/>
  <c r="Q9262" i="31"/>
  <c r="R9262" i="31"/>
  <c r="L9528" i="31"/>
  <c r="M9528" i="31"/>
  <c r="L9529" i="31"/>
  <c r="M9529" i="31"/>
  <c r="L9530" i="31"/>
  <c r="M9530" i="31"/>
  <c r="L9531" i="31"/>
  <c r="M9531" i="31"/>
  <c r="L9532" i="31"/>
  <c r="M9532" i="31"/>
  <c r="L9533" i="31"/>
  <c r="M9533" i="31"/>
  <c r="L9534" i="31"/>
  <c r="M9534" i="31"/>
  <c r="L9535" i="31"/>
  <c r="M9535" i="31"/>
  <c r="L9536" i="31"/>
  <c r="M9536" i="31"/>
  <c r="L9537" i="31"/>
  <c r="M9537" i="31"/>
  <c r="L9538" i="31"/>
  <c r="M9538" i="31"/>
  <c r="L9539" i="31"/>
  <c r="M9539" i="31"/>
  <c r="L9540" i="31"/>
  <c r="M9540" i="31"/>
  <c r="L9541" i="31"/>
  <c r="M9541" i="31"/>
  <c r="L9542" i="31"/>
  <c r="M9542" i="31"/>
  <c r="L9543" i="31"/>
  <c r="M9543" i="31"/>
  <c r="L9544" i="31"/>
  <c r="M9544" i="31"/>
  <c r="L9545" i="31"/>
  <c r="M9545" i="31"/>
  <c r="L9546" i="31"/>
  <c r="M9546" i="31"/>
  <c r="G6760" i="31"/>
  <c r="H6760" i="31"/>
  <c r="G6761" i="31"/>
  <c r="H6761" i="31"/>
  <c r="G6762" i="31"/>
  <c r="H6762" i="31"/>
  <c r="G6763" i="31"/>
  <c r="H6763" i="31"/>
  <c r="G6764" i="31"/>
  <c r="H6764" i="31"/>
  <c r="G6765" i="31"/>
  <c r="H6765" i="31"/>
  <c r="G6766" i="31"/>
  <c r="H6766" i="31"/>
  <c r="G6767" i="31"/>
  <c r="H6767" i="31"/>
  <c r="G6768" i="31"/>
  <c r="H6768" i="31"/>
  <c r="G6769" i="31"/>
  <c r="H6769" i="31"/>
  <c r="G6770" i="31"/>
  <c r="H6770" i="31"/>
  <c r="G6771" i="31"/>
  <c r="H6771" i="31"/>
  <c r="G6772" i="31"/>
  <c r="H6772" i="31"/>
  <c r="G6773" i="31"/>
  <c r="H6773" i="31"/>
  <c r="G6774" i="31"/>
  <c r="H6774" i="31"/>
  <c r="G6775" i="31"/>
  <c r="H6775" i="31"/>
  <c r="G6776" i="31"/>
  <c r="H6776" i="31"/>
  <c r="G6777" i="31"/>
  <c r="H6777" i="31"/>
  <c r="G6778" i="31"/>
  <c r="H6778" i="31"/>
  <c r="B7857" i="31"/>
  <c r="C7857" i="31"/>
  <c r="B7858" i="31"/>
  <c r="C7858" i="31"/>
  <c r="B7859" i="31"/>
  <c r="C7859" i="31"/>
  <c r="B7860" i="31"/>
  <c r="C7860" i="31"/>
  <c r="B7861" i="31"/>
  <c r="C7861" i="31"/>
  <c r="B7862" i="31"/>
  <c r="C7862" i="31"/>
  <c r="B7863" i="31"/>
  <c r="C7863" i="31"/>
  <c r="B7864" i="31"/>
  <c r="C7864" i="31"/>
  <c r="B7865" i="31"/>
  <c r="C7865" i="31"/>
  <c r="B7866" i="31"/>
  <c r="C7866" i="31"/>
  <c r="B7867" i="31"/>
  <c r="C7867" i="31"/>
  <c r="B7868" i="31"/>
  <c r="C7868" i="31"/>
  <c r="B7869" i="31"/>
  <c r="C7869" i="31"/>
  <c r="B7870" i="31"/>
  <c r="C7870" i="31"/>
  <c r="B7871" i="31"/>
  <c r="C7871" i="31"/>
  <c r="B7872" i="31"/>
  <c r="C7872" i="31"/>
  <c r="B7873" i="31"/>
  <c r="C7873" i="31"/>
  <c r="B7874" i="31"/>
  <c r="C7874" i="31"/>
  <c r="B7875" i="31"/>
  <c r="C7875" i="31"/>
  <c r="D43" i="19"/>
  <c r="C43" i="19"/>
  <c r="D178" i="19"/>
  <c r="D176" i="19"/>
  <c r="D177" i="19"/>
  <c r="D165" i="19"/>
  <c r="D166" i="19"/>
  <c r="D167" i="19"/>
  <c r="D168" i="19"/>
  <c r="D169" i="19"/>
  <c r="D170" i="19"/>
  <c r="D171" i="19"/>
  <c r="D172" i="19"/>
  <c r="D173" i="19"/>
  <c r="D174" i="19"/>
  <c r="D175" i="19"/>
  <c r="D180" i="19"/>
  <c r="D181" i="19"/>
  <c r="D182" i="19"/>
  <c r="D183" i="19"/>
  <c r="D44" i="19"/>
  <c r="C44" i="19"/>
  <c r="CC36" i="12" l="1"/>
  <c r="CC37" i="12" s="1"/>
  <c r="CC30" i="12"/>
  <c r="AJ10" i="26"/>
  <c r="CB16" i="12" l="1"/>
  <c r="CB14" i="12"/>
  <c r="CB15" i="12"/>
  <c r="CB13" i="12"/>
  <c r="CB12" i="12"/>
  <c r="CA12" i="12"/>
  <c r="CB25" i="12"/>
  <c r="CB31" i="12"/>
  <c r="CB33" i="12"/>
  <c r="CB34" i="12"/>
  <c r="CB35" i="12"/>
  <c r="CD17" i="41"/>
  <c r="CD18" i="41"/>
  <c r="CD19" i="41"/>
  <c r="CD20" i="41"/>
  <c r="CD21" i="41"/>
  <c r="N209" i="43"/>
  <c r="N210" i="43"/>
  <c r="N211" i="43"/>
  <c r="N212" i="43"/>
  <c r="N213" i="43"/>
  <c r="N214" i="43"/>
  <c r="N208" i="43"/>
  <c r="M209" i="43"/>
  <c r="M210" i="43"/>
  <c r="M211" i="43"/>
  <c r="M212" i="43"/>
  <c r="M213" i="43"/>
  <c r="M214" i="43"/>
  <c r="M208" i="43"/>
  <c r="L209" i="43"/>
  <c r="L210" i="43"/>
  <c r="L211" i="43"/>
  <c r="L212" i="43"/>
  <c r="L213" i="43"/>
  <c r="L214" i="43"/>
  <c r="L208" i="43"/>
  <c r="M44" i="22"/>
  <c r="M45" i="22" s="1"/>
  <c r="X45" i="31"/>
  <c r="Q9230" i="31"/>
  <c r="R9230" i="31"/>
  <c r="Q9231" i="31"/>
  <c r="R9231" i="31"/>
  <c r="Q9232" i="31"/>
  <c r="R9232" i="31"/>
  <c r="Q9233" i="31"/>
  <c r="R9233" i="31"/>
  <c r="Q9234" i="31"/>
  <c r="R9234" i="31"/>
  <c r="Q9235" i="31"/>
  <c r="R9235" i="31"/>
  <c r="Q9236" i="31"/>
  <c r="R9236" i="31"/>
  <c r="Q9237" i="31"/>
  <c r="R9237" i="31"/>
  <c r="Q9238" i="31"/>
  <c r="R9238" i="31"/>
  <c r="Q9239" i="31"/>
  <c r="R9239" i="31"/>
  <c r="Q9240" i="31"/>
  <c r="R9240" i="31"/>
  <c r="Q9241" i="31"/>
  <c r="R9241" i="31"/>
  <c r="Q9242" i="31"/>
  <c r="R9242" i="31"/>
  <c r="Q9243" i="31"/>
  <c r="R9243" i="31"/>
  <c r="Q9244" i="31"/>
  <c r="R9244" i="31"/>
  <c r="Q9245" i="31"/>
  <c r="R9245" i="31"/>
  <c r="Q9246" i="31"/>
  <c r="R9246" i="31"/>
  <c r="Q9247" i="31"/>
  <c r="R9247" i="31"/>
  <c r="Q9248" i="31"/>
  <c r="R9248" i="31"/>
  <c r="Q9249" i="31"/>
  <c r="R9249" i="31"/>
  <c r="Q9250" i="31"/>
  <c r="R9250" i="31"/>
  <c r="Q9251" i="31"/>
  <c r="R9251" i="31"/>
  <c r="Q9252" i="31"/>
  <c r="R9252" i="31"/>
  <c r="Q9253" i="31"/>
  <c r="R9253" i="31"/>
  <c r="Q9254" i="31"/>
  <c r="R9254" i="31"/>
  <c r="Q9255" i="31"/>
  <c r="R9255" i="31"/>
  <c r="Q9256" i="31"/>
  <c r="R9256" i="31"/>
  <c r="Q9257" i="31"/>
  <c r="R9257" i="31"/>
  <c r="L9527" i="31"/>
  <c r="M9527" i="31"/>
  <c r="L9526" i="31"/>
  <c r="M9526" i="31"/>
  <c r="L9505" i="31"/>
  <c r="M9505" i="31"/>
  <c r="L9506" i="31"/>
  <c r="M9506" i="31"/>
  <c r="L9507" i="31"/>
  <c r="M9507" i="31"/>
  <c r="L9508" i="31"/>
  <c r="M9508" i="31"/>
  <c r="L9509" i="31"/>
  <c r="M9509" i="31"/>
  <c r="L9510" i="31"/>
  <c r="M9510" i="31"/>
  <c r="L9511" i="31"/>
  <c r="M9511" i="31"/>
  <c r="L9512" i="31"/>
  <c r="M9512" i="31"/>
  <c r="L9513" i="31"/>
  <c r="M9513" i="31"/>
  <c r="L9514" i="31"/>
  <c r="M9514" i="31"/>
  <c r="L9515" i="31"/>
  <c r="M9515" i="31"/>
  <c r="L9516" i="31"/>
  <c r="M9516" i="31"/>
  <c r="L9517" i="31"/>
  <c r="M9517" i="31"/>
  <c r="L9518" i="31"/>
  <c r="M9518" i="31"/>
  <c r="L9519" i="31"/>
  <c r="M9519" i="31"/>
  <c r="L9520" i="31"/>
  <c r="M9520" i="31"/>
  <c r="L9521" i="31"/>
  <c r="M9521" i="31"/>
  <c r="L9522" i="31"/>
  <c r="M9522" i="31"/>
  <c r="L9523" i="31"/>
  <c r="M9523" i="31"/>
  <c r="L9524" i="31"/>
  <c r="M9524" i="31"/>
  <c r="L9525" i="31"/>
  <c r="M9525" i="31"/>
  <c r="G6737" i="31"/>
  <c r="H6737" i="31"/>
  <c r="G6738" i="31"/>
  <c r="H6738" i="31"/>
  <c r="G6739" i="31"/>
  <c r="H6739" i="31"/>
  <c r="G6740" i="31"/>
  <c r="H6740" i="31"/>
  <c r="G6741" i="31"/>
  <c r="H6741" i="31"/>
  <c r="G6742" i="31"/>
  <c r="H6742" i="31"/>
  <c r="G6743" i="31"/>
  <c r="H6743" i="31"/>
  <c r="G6744" i="31"/>
  <c r="H6744" i="31"/>
  <c r="G6745" i="31"/>
  <c r="H6745" i="31"/>
  <c r="G6746" i="31"/>
  <c r="H6746" i="31"/>
  <c r="G6747" i="31"/>
  <c r="H6747" i="31"/>
  <c r="G6748" i="31"/>
  <c r="H6748" i="31"/>
  <c r="G6749" i="31"/>
  <c r="H6749" i="31"/>
  <c r="G6750" i="31"/>
  <c r="H6750" i="31"/>
  <c r="G6751" i="31"/>
  <c r="H6751" i="31"/>
  <c r="G6752" i="31"/>
  <c r="H6752" i="31"/>
  <c r="G6753" i="31"/>
  <c r="H6753" i="31"/>
  <c r="G6754" i="31"/>
  <c r="H6754" i="31"/>
  <c r="G6755" i="31"/>
  <c r="H6755" i="31"/>
  <c r="G6756" i="31"/>
  <c r="H6756" i="31"/>
  <c r="G6757" i="31"/>
  <c r="H6757" i="31"/>
  <c r="G6758" i="31"/>
  <c r="H6758" i="31"/>
  <c r="G6759" i="31"/>
  <c r="H6759" i="31"/>
  <c r="B7836" i="31"/>
  <c r="C7836" i="31"/>
  <c r="B7837" i="31"/>
  <c r="C7837" i="31"/>
  <c r="B7838" i="31"/>
  <c r="C7838" i="31"/>
  <c r="B7839" i="31"/>
  <c r="C7839" i="31"/>
  <c r="B7840" i="31"/>
  <c r="C7840" i="31"/>
  <c r="B7841" i="31"/>
  <c r="C7841" i="31"/>
  <c r="B7842" i="31"/>
  <c r="C7842" i="31"/>
  <c r="B7843" i="31"/>
  <c r="C7843" i="31"/>
  <c r="B7844" i="31"/>
  <c r="C7844" i="31"/>
  <c r="B7845" i="31"/>
  <c r="C7845" i="31"/>
  <c r="B7846" i="31"/>
  <c r="C7846" i="31"/>
  <c r="B7847" i="31"/>
  <c r="C7847" i="31"/>
  <c r="B7848" i="31"/>
  <c r="C7848" i="31"/>
  <c r="B7849" i="31"/>
  <c r="C7849" i="31"/>
  <c r="B7850" i="31"/>
  <c r="C7850" i="31"/>
  <c r="B7851" i="31"/>
  <c r="C7851" i="31"/>
  <c r="B7852" i="31"/>
  <c r="C7852" i="31"/>
  <c r="B7853" i="31"/>
  <c r="C7853" i="31"/>
  <c r="B7854" i="31"/>
  <c r="C7854" i="31"/>
  <c r="B7855" i="31"/>
  <c r="C7855" i="31"/>
  <c r="B7856" i="31"/>
  <c r="C7856" i="31"/>
  <c r="D45" i="19"/>
  <c r="C45" i="19"/>
  <c r="D68" i="18"/>
  <c r="D67" i="18" s="1"/>
  <c r="D66" i="18" s="1"/>
  <c r="D65" i="18" s="1"/>
  <c r="D64" i="18" s="1"/>
  <c r="CA25" i="12"/>
  <c r="CA32" i="12" s="1"/>
  <c r="CA16" i="12"/>
  <c r="CA15" i="12"/>
  <c r="CA14" i="12"/>
  <c r="CA13" i="12"/>
  <c r="CA31" i="12"/>
  <c r="CA33" i="12"/>
  <c r="CA34" i="12"/>
  <c r="CA35" i="12"/>
  <c r="CC17" i="41"/>
  <c r="CC18" i="41"/>
  <c r="CC19" i="41"/>
  <c r="CC20" i="41"/>
  <c r="CC21" i="41"/>
  <c r="X46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64" i="31"/>
  <c r="L65" i="31"/>
  <c r="L66" i="31"/>
  <c r="L67" i="31"/>
  <c r="L68" i="31"/>
  <c r="L69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125" i="31"/>
  <c r="L126" i="31"/>
  <c r="L127" i="31"/>
  <c r="L128" i="31"/>
  <c r="L129" i="31"/>
  <c r="L130" i="31"/>
  <c r="L131" i="31"/>
  <c r="L132" i="31"/>
  <c r="L133" i="31"/>
  <c r="L134" i="31"/>
  <c r="L135" i="31"/>
  <c r="L136" i="31"/>
  <c r="L137" i="31"/>
  <c r="L138" i="31"/>
  <c r="L139" i="31"/>
  <c r="L140" i="31"/>
  <c r="L141" i="31"/>
  <c r="L142" i="31"/>
  <c r="L143" i="31"/>
  <c r="L144" i="31"/>
  <c r="L145" i="31"/>
  <c r="L146" i="31"/>
  <c r="L147" i="31"/>
  <c r="L148" i="31"/>
  <c r="L149" i="31"/>
  <c r="L150" i="31"/>
  <c r="L151" i="31"/>
  <c r="L152" i="31"/>
  <c r="L153" i="31"/>
  <c r="L154" i="31"/>
  <c r="L155" i="31"/>
  <c r="L156" i="31"/>
  <c r="L157" i="31"/>
  <c r="L158" i="31"/>
  <c r="L159" i="31"/>
  <c r="L160" i="31"/>
  <c r="L161" i="31"/>
  <c r="L162" i="31"/>
  <c r="L163" i="31"/>
  <c r="L164" i="31"/>
  <c r="L165" i="31"/>
  <c r="L166" i="31"/>
  <c r="L167" i="31"/>
  <c r="L168" i="31"/>
  <c r="L169" i="31"/>
  <c r="L170" i="31"/>
  <c r="L171" i="31"/>
  <c r="L172" i="31"/>
  <c r="L173" i="31"/>
  <c r="L174" i="31"/>
  <c r="L175" i="31"/>
  <c r="L176" i="31"/>
  <c r="L177" i="31"/>
  <c r="L178" i="31"/>
  <c r="L179" i="31"/>
  <c r="L180" i="31"/>
  <c r="L181" i="31"/>
  <c r="L182" i="31"/>
  <c r="L183" i="31"/>
  <c r="L184" i="31"/>
  <c r="L185" i="31"/>
  <c r="L186" i="31"/>
  <c r="L187" i="31"/>
  <c r="L188" i="31"/>
  <c r="L189" i="31"/>
  <c r="L190" i="31"/>
  <c r="L191" i="31"/>
  <c r="L192" i="31"/>
  <c r="L193" i="31"/>
  <c r="L194" i="31"/>
  <c r="L195" i="31"/>
  <c r="L196" i="31"/>
  <c r="L197" i="31"/>
  <c r="L198" i="31"/>
  <c r="L199" i="31"/>
  <c r="L200" i="31"/>
  <c r="L201" i="31"/>
  <c r="L202" i="31"/>
  <c r="L203" i="31"/>
  <c r="L204" i="31"/>
  <c r="L205" i="31"/>
  <c r="L206" i="31"/>
  <c r="L207" i="31"/>
  <c r="L208" i="31"/>
  <c r="L209" i="31"/>
  <c r="L210" i="31"/>
  <c r="L211" i="31"/>
  <c r="L212" i="31"/>
  <c r="L213" i="31"/>
  <c r="L214" i="31"/>
  <c r="L215" i="31"/>
  <c r="L216" i="31"/>
  <c r="L217" i="31"/>
  <c r="L218" i="31"/>
  <c r="L219" i="31"/>
  <c r="L220" i="31"/>
  <c r="L221" i="31"/>
  <c r="L222" i="31"/>
  <c r="L223" i="31"/>
  <c r="L224" i="31"/>
  <c r="L225" i="31"/>
  <c r="L226" i="31"/>
  <c r="L227" i="31"/>
  <c r="L228" i="31"/>
  <c r="L229" i="31"/>
  <c r="L230" i="31"/>
  <c r="L231" i="31"/>
  <c r="L232" i="31"/>
  <c r="L233" i="31"/>
  <c r="L234" i="31"/>
  <c r="L235" i="31"/>
  <c r="L236" i="31"/>
  <c r="L237" i="31"/>
  <c r="L238" i="31"/>
  <c r="L239" i="31"/>
  <c r="L240" i="31"/>
  <c r="L241" i="31"/>
  <c r="L242" i="31"/>
  <c r="L243" i="31"/>
  <c r="L244" i="31"/>
  <c r="L245" i="31"/>
  <c r="L246" i="31"/>
  <c r="L247" i="31"/>
  <c r="L248" i="31"/>
  <c r="L249" i="31"/>
  <c r="L250" i="31"/>
  <c r="L251" i="31"/>
  <c r="L252" i="31"/>
  <c r="L253" i="31"/>
  <c r="L254" i="31"/>
  <c r="L255" i="31"/>
  <c r="L256" i="31"/>
  <c r="L257" i="31"/>
  <c r="L258" i="31"/>
  <c r="L259" i="31"/>
  <c r="L260" i="31"/>
  <c r="L261" i="31"/>
  <c r="L262" i="31"/>
  <c r="L263" i="31"/>
  <c r="L264" i="31"/>
  <c r="L265" i="31"/>
  <c r="L266" i="31"/>
  <c r="L267" i="31"/>
  <c r="L268" i="31"/>
  <c r="L269" i="31"/>
  <c r="L270" i="31"/>
  <c r="L271" i="31"/>
  <c r="L272" i="31"/>
  <c r="L273" i="31"/>
  <c r="L274" i="31"/>
  <c r="L275" i="31"/>
  <c r="L276" i="31"/>
  <c r="L277" i="31"/>
  <c r="L278" i="31"/>
  <c r="L279" i="31"/>
  <c r="L280" i="31"/>
  <c r="L281" i="31"/>
  <c r="L282" i="31"/>
  <c r="L283" i="31"/>
  <c r="L284" i="31"/>
  <c r="L285" i="31"/>
  <c r="L286" i="31"/>
  <c r="L287" i="31"/>
  <c r="L288" i="31"/>
  <c r="L289" i="31"/>
  <c r="L290" i="31"/>
  <c r="L291" i="31"/>
  <c r="L292" i="31"/>
  <c r="L293" i="31"/>
  <c r="L294" i="31"/>
  <c r="L295" i="31"/>
  <c r="L296" i="31"/>
  <c r="L297" i="31"/>
  <c r="L298" i="31"/>
  <c r="L299" i="31"/>
  <c r="L300" i="31"/>
  <c r="L301" i="31"/>
  <c r="L302" i="31"/>
  <c r="L303" i="31"/>
  <c r="L304" i="31"/>
  <c r="L305" i="31"/>
  <c r="L306" i="31"/>
  <c r="L307" i="31"/>
  <c r="L308" i="31"/>
  <c r="L309" i="31"/>
  <c r="L310" i="31"/>
  <c r="L311" i="31"/>
  <c r="L312" i="31"/>
  <c r="L313" i="31"/>
  <c r="L314" i="31"/>
  <c r="L315" i="31"/>
  <c r="L316" i="31"/>
  <c r="L317" i="31"/>
  <c r="L318" i="31"/>
  <c r="L319" i="31"/>
  <c r="L320" i="31"/>
  <c r="L321" i="31"/>
  <c r="L322" i="31"/>
  <c r="L323" i="31"/>
  <c r="L324" i="31"/>
  <c r="L325" i="31"/>
  <c r="L326" i="31"/>
  <c r="L327" i="31"/>
  <c r="L328" i="31"/>
  <c r="L329" i="31"/>
  <c r="L330" i="31"/>
  <c r="L331" i="31"/>
  <c r="L332" i="31"/>
  <c r="L333" i="31"/>
  <c r="L334" i="31"/>
  <c r="L335" i="31"/>
  <c r="L336" i="31"/>
  <c r="L337" i="31"/>
  <c r="L338" i="31"/>
  <c r="L339" i="31"/>
  <c r="L340" i="31"/>
  <c r="L341" i="31"/>
  <c r="L342" i="31"/>
  <c r="L343" i="31"/>
  <c r="L344" i="31"/>
  <c r="L345" i="31"/>
  <c r="L346" i="31"/>
  <c r="L347" i="31"/>
  <c r="L348" i="31"/>
  <c r="L349" i="31"/>
  <c r="L350" i="31"/>
  <c r="L351" i="31"/>
  <c r="L352" i="31"/>
  <c r="L353" i="31"/>
  <c r="L354" i="31"/>
  <c r="L355" i="31"/>
  <c r="L356" i="31"/>
  <c r="L357" i="31"/>
  <c r="L358" i="31"/>
  <c r="L359" i="31"/>
  <c r="L360" i="31"/>
  <c r="L361" i="31"/>
  <c r="L362" i="31"/>
  <c r="L363" i="31"/>
  <c r="L364" i="31"/>
  <c r="L365" i="31"/>
  <c r="L366" i="31"/>
  <c r="L367" i="31"/>
  <c r="L368" i="31"/>
  <c r="L369" i="31"/>
  <c r="L370" i="31"/>
  <c r="L371" i="31"/>
  <c r="L372" i="31"/>
  <c r="L373" i="31"/>
  <c r="L374" i="31"/>
  <c r="L375" i="31"/>
  <c r="L376" i="31"/>
  <c r="L377" i="31"/>
  <c r="L378" i="31"/>
  <c r="L379" i="31"/>
  <c r="L380" i="31"/>
  <c r="L381" i="31"/>
  <c r="L382" i="31"/>
  <c r="L383" i="31"/>
  <c r="L384" i="31"/>
  <c r="L385" i="31"/>
  <c r="L386" i="31"/>
  <c r="L387" i="31"/>
  <c r="L388" i="31"/>
  <c r="L389" i="31"/>
  <c r="L390" i="31"/>
  <c r="L391" i="31"/>
  <c r="L392" i="31"/>
  <c r="L393" i="31"/>
  <c r="L394" i="31"/>
  <c r="L395" i="31"/>
  <c r="L396" i="31"/>
  <c r="L397" i="31"/>
  <c r="L398" i="31"/>
  <c r="L399" i="31"/>
  <c r="L400" i="31"/>
  <c r="L401" i="31"/>
  <c r="L402" i="31"/>
  <c r="L403" i="31"/>
  <c r="L404" i="31"/>
  <c r="L405" i="31"/>
  <c r="L406" i="31"/>
  <c r="L407" i="31"/>
  <c r="L408" i="31"/>
  <c r="L409" i="31"/>
  <c r="L410" i="31"/>
  <c r="L411" i="31"/>
  <c r="L412" i="31"/>
  <c r="L413" i="31"/>
  <c r="L414" i="31"/>
  <c r="L415" i="31"/>
  <c r="L416" i="31"/>
  <c r="L417" i="31"/>
  <c r="L418" i="31"/>
  <c r="L419" i="31"/>
  <c r="L420" i="31"/>
  <c r="L421" i="31"/>
  <c r="L422" i="31"/>
  <c r="L423" i="31"/>
  <c r="L424" i="31"/>
  <c r="L425" i="31"/>
  <c r="L426" i="31"/>
  <c r="L427" i="31"/>
  <c r="L428" i="31"/>
  <c r="L429" i="31"/>
  <c r="L430" i="31"/>
  <c r="L431" i="31"/>
  <c r="L432" i="31"/>
  <c r="L433" i="31"/>
  <c r="L434" i="31"/>
  <c r="L435" i="31"/>
  <c r="L436" i="31"/>
  <c r="L437" i="31"/>
  <c r="L438" i="31"/>
  <c r="L439" i="31"/>
  <c r="L440" i="31"/>
  <c r="L441" i="31"/>
  <c r="L442" i="31"/>
  <c r="L443" i="31"/>
  <c r="L444" i="31"/>
  <c r="L445" i="31"/>
  <c r="L446" i="31"/>
  <c r="L447" i="31"/>
  <c r="L448" i="31"/>
  <c r="L449" i="31"/>
  <c r="L450" i="31"/>
  <c r="L451" i="31"/>
  <c r="L452" i="31"/>
  <c r="L453" i="31"/>
  <c r="L454" i="31"/>
  <c r="L455" i="31"/>
  <c r="L456" i="31"/>
  <c r="L457" i="31"/>
  <c r="L458" i="31"/>
  <c r="L459" i="31"/>
  <c r="L460" i="31"/>
  <c r="L461" i="31"/>
  <c r="L462" i="31"/>
  <c r="L463" i="31"/>
  <c r="L464" i="31"/>
  <c r="L465" i="31"/>
  <c r="L466" i="31"/>
  <c r="L467" i="31"/>
  <c r="L468" i="31"/>
  <c r="L469" i="31"/>
  <c r="L470" i="31"/>
  <c r="L471" i="31"/>
  <c r="L472" i="31"/>
  <c r="L473" i="31"/>
  <c r="L474" i="31"/>
  <c r="L475" i="31"/>
  <c r="L476" i="31"/>
  <c r="L477" i="31"/>
  <c r="L478" i="31"/>
  <c r="L479" i="31"/>
  <c r="L480" i="31"/>
  <c r="L481" i="31"/>
  <c r="L482" i="31"/>
  <c r="L483" i="31"/>
  <c r="L484" i="31"/>
  <c r="L485" i="31"/>
  <c r="L486" i="31"/>
  <c r="L487" i="31"/>
  <c r="L488" i="31"/>
  <c r="L489" i="31"/>
  <c r="L490" i="31"/>
  <c r="L491" i="31"/>
  <c r="L492" i="31"/>
  <c r="L493" i="31"/>
  <c r="L494" i="31"/>
  <c r="L495" i="31"/>
  <c r="L496" i="31"/>
  <c r="L497" i="31"/>
  <c r="L498" i="31"/>
  <c r="L499" i="31"/>
  <c r="L500" i="31"/>
  <c r="L501" i="31"/>
  <c r="L502" i="31"/>
  <c r="L503" i="31"/>
  <c r="L504" i="31"/>
  <c r="L505" i="31"/>
  <c r="L506" i="31"/>
  <c r="L507" i="31"/>
  <c r="L508" i="31"/>
  <c r="L509" i="31"/>
  <c r="L510" i="31"/>
  <c r="L511" i="31"/>
  <c r="L512" i="31"/>
  <c r="L513" i="31"/>
  <c r="L514" i="31"/>
  <c r="L515" i="31"/>
  <c r="L516" i="31"/>
  <c r="L517" i="31"/>
  <c r="L518" i="31"/>
  <c r="L519" i="31"/>
  <c r="L520" i="31"/>
  <c r="L521" i="31"/>
  <c r="L522" i="31"/>
  <c r="L523" i="31"/>
  <c r="L524" i="31"/>
  <c r="L525" i="31"/>
  <c r="L526" i="31"/>
  <c r="L527" i="31"/>
  <c r="L528" i="31"/>
  <c r="L529" i="31"/>
  <c r="L530" i="31"/>
  <c r="L531" i="31"/>
  <c r="L532" i="31"/>
  <c r="L533" i="31"/>
  <c r="L534" i="31"/>
  <c r="L535" i="31"/>
  <c r="L536" i="31"/>
  <c r="L537" i="31"/>
  <c r="L538" i="31"/>
  <c r="L539" i="31"/>
  <c r="L540" i="31"/>
  <c r="L541" i="31"/>
  <c r="L542" i="31"/>
  <c r="L543" i="31"/>
  <c r="L544" i="31"/>
  <c r="L545" i="31"/>
  <c r="L546" i="31"/>
  <c r="L547" i="31"/>
  <c r="L548" i="31"/>
  <c r="L549" i="31"/>
  <c r="L550" i="31"/>
  <c r="L551" i="31"/>
  <c r="L552" i="31"/>
  <c r="L553" i="31"/>
  <c r="L554" i="31"/>
  <c r="L555" i="31"/>
  <c r="L556" i="31"/>
  <c r="L557" i="31"/>
  <c r="L558" i="31"/>
  <c r="L559" i="31"/>
  <c r="L560" i="31"/>
  <c r="L561" i="31"/>
  <c r="L562" i="31"/>
  <c r="L563" i="31"/>
  <c r="L564" i="31"/>
  <c r="L565" i="31"/>
  <c r="L566" i="31"/>
  <c r="L567" i="31"/>
  <c r="L568" i="31"/>
  <c r="L569" i="31"/>
  <c r="L570" i="31"/>
  <c r="L571" i="31"/>
  <c r="L572" i="31"/>
  <c r="L573" i="31"/>
  <c r="L574" i="31"/>
  <c r="L575" i="31"/>
  <c r="L576" i="31"/>
  <c r="L577" i="31"/>
  <c r="L578" i="31"/>
  <c r="L579" i="31"/>
  <c r="L580" i="31"/>
  <c r="L581" i="31"/>
  <c r="L582" i="31"/>
  <c r="L583" i="31"/>
  <c r="L584" i="31"/>
  <c r="L585" i="31"/>
  <c r="L586" i="31"/>
  <c r="L587" i="31"/>
  <c r="L588" i="31"/>
  <c r="L589" i="31"/>
  <c r="L590" i="31"/>
  <c r="L591" i="31"/>
  <c r="L592" i="31"/>
  <c r="L593" i="31"/>
  <c r="L594" i="31"/>
  <c r="L595" i="31"/>
  <c r="L596" i="31"/>
  <c r="L597" i="31"/>
  <c r="L598" i="31"/>
  <c r="L599" i="31"/>
  <c r="L600" i="31"/>
  <c r="L601" i="31"/>
  <c r="L602" i="31"/>
  <c r="L603" i="31"/>
  <c r="L604" i="31"/>
  <c r="L605" i="31"/>
  <c r="L606" i="31"/>
  <c r="L607" i="31"/>
  <c r="L608" i="31"/>
  <c r="L609" i="31"/>
  <c r="L610" i="31"/>
  <c r="L611" i="31"/>
  <c r="L612" i="31"/>
  <c r="L613" i="31"/>
  <c r="L614" i="31"/>
  <c r="L615" i="31"/>
  <c r="L616" i="31"/>
  <c r="L617" i="31"/>
  <c r="L618" i="31"/>
  <c r="L619" i="31"/>
  <c r="L620" i="31"/>
  <c r="L621" i="31"/>
  <c r="L622" i="31"/>
  <c r="L623" i="31"/>
  <c r="L624" i="31"/>
  <c r="L625" i="31"/>
  <c r="L626" i="31"/>
  <c r="L627" i="31"/>
  <c r="L628" i="31"/>
  <c r="L629" i="31"/>
  <c r="L630" i="31"/>
  <c r="L631" i="31"/>
  <c r="L632" i="31"/>
  <c r="L633" i="31"/>
  <c r="L634" i="31"/>
  <c r="L635" i="31"/>
  <c r="L636" i="31"/>
  <c r="L637" i="31"/>
  <c r="L638" i="31"/>
  <c r="L639" i="31"/>
  <c r="L640" i="31"/>
  <c r="L641" i="31"/>
  <c r="L642" i="31"/>
  <c r="L643" i="31"/>
  <c r="L644" i="31"/>
  <c r="L645" i="31"/>
  <c r="L646" i="31"/>
  <c r="L647" i="31"/>
  <c r="L648" i="31"/>
  <c r="L649" i="31"/>
  <c r="L650" i="31"/>
  <c r="L651" i="31"/>
  <c r="L652" i="31"/>
  <c r="L653" i="31"/>
  <c r="L654" i="31"/>
  <c r="L655" i="31"/>
  <c r="L656" i="31"/>
  <c r="L657" i="31"/>
  <c r="L658" i="31"/>
  <c r="L659" i="31"/>
  <c r="L660" i="31"/>
  <c r="L661" i="31"/>
  <c r="L662" i="31"/>
  <c r="L663" i="31"/>
  <c r="L664" i="31"/>
  <c r="L665" i="31"/>
  <c r="L666" i="31"/>
  <c r="L667" i="31"/>
  <c r="L668" i="31"/>
  <c r="L669" i="31"/>
  <c r="L670" i="31"/>
  <c r="L671" i="31"/>
  <c r="L672" i="31"/>
  <c r="L673" i="31"/>
  <c r="L674" i="31"/>
  <c r="L675" i="31"/>
  <c r="L676" i="31"/>
  <c r="L677" i="31"/>
  <c r="L678" i="31"/>
  <c r="L679" i="31"/>
  <c r="L680" i="31"/>
  <c r="L681" i="31"/>
  <c r="L682" i="31"/>
  <c r="L683" i="31"/>
  <c r="L684" i="31"/>
  <c r="L685" i="31"/>
  <c r="L686" i="31"/>
  <c r="L687" i="31"/>
  <c r="L688" i="31"/>
  <c r="L689" i="31"/>
  <c r="L690" i="31"/>
  <c r="L691" i="31"/>
  <c r="L692" i="31"/>
  <c r="L693" i="31"/>
  <c r="L694" i="31"/>
  <c r="L695" i="31"/>
  <c r="L696" i="31"/>
  <c r="L697" i="31"/>
  <c r="L698" i="31"/>
  <c r="L699" i="31"/>
  <c r="L700" i="31"/>
  <c r="L701" i="31"/>
  <c r="L702" i="31"/>
  <c r="L703" i="31"/>
  <c r="L704" i="31"/>
  <c r="L705" i="31"/>
  <c r="L706" i="31"/>
  <c r="L707" i="31"/>
  <c r="L708" i="31"/>
  <c r="L709" i="31"/>
  <c r="L710" i="31"/>
  <c r="L711" i="31"/>
  <c r="L712" i="31"/>
  <c r="L713" i="31"/>
  <c r="L714" i="31"/>
  <c r="L715" i="31"/>
  <c r="L716" i="31"/>
  <c r="L717" i="31"/>
  <c r="L718" i="31"/>
  <c r="L719" i="31"/>
  <c r="L720" i="31"/>
  <c r="L721" i="31"/>
  <c r="L722" i="31"/>
  <c r="L723" i="31"/>
  <c r="L724" i="31"/>
  <c r="L725" i="31"/>
  <c r="L726" i="31"/>
  <c r="L727" i="31"/>
  <c r="L728" i="31"/>
  <c r="L729" i="31"/>
  <c r="L730" i="31"/>
  <c r="L731" i="31"/>
  <c r="L732" i="31"/>
  <c r="L733" i="31"/>
  <c r="L734" i="31"/>
  <c r="L735" i="31"/>
  <c r="L736" i="31"/>
  <c r="L737" i="31"/>
  <c r="L738" i="31"/>
  <c r="L739" i="31"/>
  <c r="L740" i="31"/>
  <c r="L741" i="31"/>
  <c r="L742" i="31"/>
  <c r="L743" i="31"/>
  <c r="L744" i="31"/>
  <c r="L745" i="31"/>
  <c r="L746" i="31"/>
  <c r="L747" i="31"/>
  <c r="L748" i="31"/>
  <c r="L749" i="31"/>
  <c r="L750" i="31"/>
  <c r="L751" i="31"/>
  <c r="L752" i="31"/>
  <c r="L753" i="31"/>
  <c r="L754" i="31"/>
  <c r="L755" i="31"/>
  <c r="L756" i="31"/>
  <c r="L757" i="31"/>
  <c r="L758" i="31"/>
  <c r="L759" i="31"/>
  <c r="L760" i="31"/>
  <c r="L761" i="31"/>
  <c r="L762" i="31"/>
  <c r="L763" i="31"/>
  <c r="L764" i="31"/>
  <c r="L765" i="31"/>
  <c r="L766" i="31"/>
  <c r="L767" i="31"/>
  <c r="L768" i="31"/>
  <c r="L769" i="31"/>
  <c r="L770" i="31"/>
  <c r="L771" i="31"/>
  <c r="L772" i="31"/>
  <c r="L773" i="31"/>
  <c r="L774" i="31"/>
  <c r="L775" i="31"/>
  <c r="L776" i="31"/>
  <c r="L777" i="31"/>
  <c r="L778" i="31"/>
  <c r="L779" i="31"/>
  <c r="L780" i="31"/>
  <c r="L781" i="31"/>
  <c r="L782" i="31"/>
  <c r="L783" i="31"/>
  <c r="L784" i="31"/>
  <c r="L785" i="31"/>
  <c r="L786" i="31"/>
  <c r="L787" i="31"/>
  <c r="L788" i="31"/>
  <c r="L789" i="31"/>
  <c r="L790" i="31"/>
  <c r="L791" i="31"/>
  <c r="L792" i="31"/>
  <c r="L793" i="31"/>
  <c r="L794" i="31"/>
  <c r="L795" i="31"/>
  <c r="L796" i="31"/>
  <c r="L797" i="31"/>
  <c r="L798" i="31"/>
  <c r="L799" i="31"/>
  <c r="L800" i="31"/>
  <c r="L801" i="31"/>
  <c r="L802" i="31"/>
  <c r="L803" i="31"/>
  <c r="L804" i="31"/>
  <c r="L805" i="31"/>
  <c r="L806" i="31"/>
  <c r="L807" i="31"/>
  <c r="L808" i="31"/>
  <c r="L809" i="31"/>
  <c r="L810" i="31"/>
  <c r="L811" i="31"/>
  <c r="L812" i="31"/>
  <c r="L813" i="31"/>
  <c r="L814" i="31"/>
  <c r="L815" i="31"/>
  <c r="L816" i="31"/>
  <c r="L817" i="31"/>
  <c r="L818" i="31"/>
  <c r="L819" i="31"/>
  <c r="L820" i="31"/>
  <c r="L821" i="31"/>
  <c r="L822" i="31"/>
  <c r="L823" i="31"/>
  <c r="L824" i="31"/>
  <c r="L825" i="31"/>
  <c r="L826" i="31"/>
  <c r="L827" i="31"/>
  <c r="L828" i="31"/>
  <c r="L829" i="31"/>
  <c r="L830" i="31"/>
  <c r="L831" i="31"/>
  <c r="L832" i="31"/>
  <c r="L833" i="31"/>
  <c r="L834" i="31"/>
  <c r="L835" i="31"/>
  <c r="L836" i="31"/>
  <c r="L837" i="31"/>
  <c r="L838" i="31"/>
  <c r="L839" i="31"/>
  <c r="L840" i="31"/>
  <c r="L841" i="31"/>
  <c r="L842" i="31"/>
  <c r="L843" i="31"/>
  <c r="L844" i="31"/>
  <c r="L845" i="31"/>
  <c r="L846" i="31"/>
  <c r="L847" i="31"/>
  <c r="L848" i="31"/>
  <c r="L849" i="31"/>
  <c r="L850" i="31"/>
  <c r="L851" i="31"/>
  <c r="L852" i="31"/>
  <c r="L853" i="31"/>
  <c r="L854" i="31"/>
  <c r="L855" i="31"/>
  <c r="L856" i="31"/>
  <c r="L857" i="31"/>
  <c r="L858" i="31"/>
  <c r="L859" i="31"/>
  <c r="L860" i="31"/>
  <c r="L861" i="31"/>
  <c r="L862" i="31"/>
  <c r="L863" i="31"/>
  <c r="L864" i="31"/>
  <c r="L865" i="31"/>
  <c r="L866" i="31"/>
  <c r="L867" i="31"/>
  <c r="L868" i="31"/>
  <c r="L869" i="31"/>
  <c r="L870" i="31"/>
  <c r="L871" i="31"/>
  <c r="L872" i="31"/>
  <c r="L873" i="31"/>
  <c r="L874" i="31"/>
  <c r="L875" i="31"/>
  <c r="L876" i="31"/>
  <c r="L877" i="31"/>
  <c r="L878" i="31"/>
  <c r="L879" i="31"/>
  <c r="L880" i="31"/>
  <c r="L881" i="31"/>
  <c r="L882" i="31"/>
  <c r="L883" i="31"/>
  <c r="L884" i="31"/>
  <c r="L885" i="31"/>
  <c r="L886" i="31"/>
  <c r="L887" i="31"/>
  <c r="L888" i="31"/>
  <c r="L889" i="31"/>
  <c r="L890" i="31"/>
  <c r="L891" i="31"/>
  <c r="L892" i="31"/>
  <c r="L893" i="31"/>
  <c r="L894" i="31"/>
  <c r="L895" i="31"/>
  <c r="L896" i="31"/>
  <c r="L897" i="31"/>
  <c r="L898" i="31"/>
  <c r="L899" i="31"/>
  <c r="L900" i="31"/>
  <c r="L901" i="31"/>
  <c r="L902" i="31"/>
  <c r="L903" i="31"/>
  <c r="L904" i="31"/>
  <c r="L905" i="31"/>
  <c r="L906" i="31"/>
  <c r="L907" i="31"/>
  <c r="L908" i="31"/>
  <c r="L909" i="31"/>
  <c r="L910" i="31"/>
  <c r="L911" i="31"/>
  <c r="L912" i="31"/>
  <c r="L913" i="31"/>
  <c r="L914" i="31"/>
  <c r="L915" i="31"/>
  <c r="L916" i="31"/>
  <c r="L917" i="31"/>
  <c r="L918" i="31"/>
  <c r="L919" i="31"/>
  <c r="L920" i="31"/>
  <c r="L921" i="31"/>
  <c r="L922" i="31"/>
  <c r="L923" i="31"/>
  <c r="L924" i="31"/>
  <c r="L925" i="31"/>
  <c r="L926" i="31"/>
  <c r="L927" i="31"/>
  <c r="L928" i="31"/>
  <c r="L929" i="31"/>
  <c r="L930" i="31"/>
  <c r="L931" i="31"/>
  <c r="L932" i="31"/>
  <c r="L933" i="31"/>
  <c r="L934" i="31"/>
  <c r="L935" i="31"/>
  <c r="L936" i="31"/>
  <c r="L937" i="31"/>
  <c r="L938" i="31"/>
  <c r="L939" i="31"/>
  <c r="L940" i="31"/>
  <c r="L941" i="31"/>
  <c r="L942" i="31"/>
  <c r="L943" i="31"/>
  <c r="L944" i="31"/>
  <c r="L945" i="31"/>
  <c r="L946" i="31"/>
  <c r="L947" i="31"/>
  <c r="L948" i="31"/>
  <c r="L949" i="31"/>
  <c r="L950" i="31"/>
  <c r="L951" i="31"/>
  <c r="L952" i="31"/>
  <c r="L953" i="31"/>
  <c r="L954" i="31"/>
  <c r="L955" i="31"/>
  <c r="L956" i="31"/>
  <c r="L957" i="31"/>
  <c r="L958" i="31"/>
  <c r="L959" i="31"/>
  <c r="L960" i="31"/>
  <c r="L961" i="31"/>
  <c r="L962" i="31"/>
  <c r="L963" i="31"/>
  <c r="L964" i="31"/>
  <c r="L965" i="31"/>
  <c r="L966" i="31"/>
  <c r="L967" i="31"/>
  <c r="L968" i="31"/>
  <c r="L969" i="31"/>
  <c r="L970" i="31"/>
  <c r="L971" i="31"/>
  <c r="L972" i="31"/>
  <c r="L973" i="31"/>
  <c r="L974" i="31"/>
  <c r="L975" i="31"/>
  <c r="L976" i="31"/>
  <c r="L977" i="31"/>
  <c r="L978" i="31"/>
  <c r="L979" i="31"/>
  <c r="L980" i="31"/>
  <c r="L981" i="31"/>
  <c r="L982" i="31"/>
  <c r="L983" i="31"/>
  <c r="L984" i="31"/>
  <c r="L985" i="31"/>
  <c r="L986" i="31"/>
  <c r="L987" i="31"/>
  <c r="L988" i="31"/>
  <c r="L989" i="31"/>
  <c r="L990" i="31"/>
  <c r="L991" i="31"/>
  <c r="L992" i="31"/>
  <c r="L993" i="31"/>
  <c r="L994" i="31"/>
  <c r="L995" i="31"/>
  <c r="L996" i="31"/>
  <c r="L997" i="31"/>
  <c r="L998" i="31"/>
  <c r="L999" i="31"/>
  <c r="L1000" i="31"/>
  <c r="L1001" i="31"/>
  <c r="L1002" i="31"/>
  <c r="L1003" i="31"/>
  <c r="L1004" i="31"/>
  <c r="L1005" i="31"/>
  <c r="L1006" i="31"/>
  <c r="L1007" i="31"/>
  <c r="L1008" i="31"/>
  <c r="L1009" i="31"/>
  <c r="L1010" i="31"/>
  <c r="L1011" i="31"/>
  <c r="L1012" i="31"/>
  <c r="L1013" i="31"/>
  <c r="L1014" i="31"/>
  <c r="L1015" i="31"/>
  <c r="L1016" i="31"/>
  <c r="L1017" i="31"/>
  <c r="L1018" i="31"/>
  <c r="L1019" i="31"/>
  <c r="L1020" i="31"/>
  <c r="L1021" i="31"/>
  <c r="L1022" i="31"/>
  <c r="L1023" i="31"/>
  <c r="L1024" i="31"/>
  <c r="L1025" i="31"/>
  <c r="L1026" i="31"/>
  <c r="L1027" i="31"/>
  <c r="L1028" i="31"/>
  <c r="L1029" i="31"/>
  <c r="L1030" i="31"/>
  <c r="L1031" i="31"/>
  <c r="L1032" i="31"/>
  <c r="L1033" i="31"/>
  <c r="L1034" i="31"/>
  <c r="L1035" i="31"/>
  <c r="L1036" i="31"/>
  <c r="L1037" i="31"/>
  <c r="L1038" i="31"/>
  <c r="L1039" i="31"/>
  <c r="L1040" i="31"/>
  <c r="L1041" i="31"/>
  <c r="L1042" i="31"/>
  <c r="L1043" i="31"/>
  <c r="L1044" i="31"/>
  <c r="L1045" i="31"/>
  <c r="L1046" i="31"/>
  <c r="L1047" i="31"/>
  <c r="L1048" i="31"/>
  <c r="L1049" i="31"/>
  <c r="L1050" i="31"/>
  <c r="L1051" i="31"/>
  <c r="L1052" i="31"/>
  <c r="L1053" i="31"/>
  <c r="L1054" i="31"/>
  <c r="L1055" i="31"/>
  <c r="L1056" i="31"/>
  <c r="L1057" i="31"/>
  <c r="L1058" i="31"/>
  <c r="L1059" i="31"/>
  <c r="L1060" i="31"/>
  <c r="L1061" i="31"/>
  <c r="L1062" i="31"/>
  <c r="L1063" i="31"/>
  <c r="L1064" i="31"/>
  <c r="L1065" i="31"/>
  <c r="L1066" i="31"/>
  <c r="L1067" i="31"/>
  <c r="L1068" i="31"/>
  <c r="L1069" i="31"/>
  <c r="L1070" i="31"/>
  <c r="L1071" i="31"/>
  <c r="L1072" i="31"/>
  <c r="L1073" i="31"/>
  <c r="L1074" i="31"/>
  <c r="L1075" i="31"/>
  <c r="L1076" i="31"/>
  <c r="L1077" i="31"/>
  <c r="L1078" i="31"/>
  <c r="L1079" i="31"/>
  <c r="L1080" i="31"/>
  <c r="L1081" i="31"/>
  <c r="L1082" i="31"/>
  <c r="L1083" i="31"/>
  <c r="L1084" i="31"/>
  <c r="L1085" i="31"/>
  <c r="L1086" i="31"/>
  <c r="L1087" i="31"/>
  <c r="L1088" i="31"/>
  <c r="L1089" i="31"/>
  <c r="L1090" i="31"/>
  <c r="L1091" i="31"/>
  <c r="L1092" i="31"/>
  <c r="L1093" i="31"/>
  <c r="L1094" i="31"/>
  <c r="L1095" i="31"/>
  <c r="L1096" i="31"/>
  <c r="L1097" i="31"/>
  <c r="L1098" i="31"/>
  <c r="L1099" i="31"/>
  <c r="L1100" i="31"/>
  <c r="L1101" i="31"/>
  <c r="L1102" i="31"/>
  <c r="L1103" i="31"/>
  <c r="L1104" i="31"/>
  <c r="L1105" i="31"/>
  <c r="L1106" i="31"/>
  <c r="L1107" i="31"/>
  <c r="L1108" i="31"/>
  <c r="L1109" i="31"/>
  <c r="L1110" i="31"/>
  <c r="L1111" i="31"/>
  <c r="L1112" i="31"/>
  <c r="L1113" i="31"/>
  <c r="L1114" i="31"/>
  <c r="L1115" i="31"/>
  <c r="L1116" i="31"/>
  <c r="L1117" i="31"/>
  <c r="L1118" i="31"/>
  <c r="L1119" i="31"/>
  <c r="L1120" i="31"/>
  <c r="L1121" i="31"/>
  <c r="L1122" i="31"/>
  <c r="L1123" i="31"/>
  <c r="L1124" i="31"/>
  <c r="L1125" i="31"/>
  <c r="L1126" i="31"/>
  <c r="L1127" i="31"/>
  <c r="L1128" i="31"/>
  <c r="L1129" i="31"/>
  <c r="L1130" i="31"/>
  <c r="L1131" i="31"/>
  <c r="L1132" i="31"/>
  <c r="L1133" i="31"/>
  <c r="L1134" i="31"/>
  <c r="L1135" i="31"/>
  <c r="L1136" i="31"/>
  <c r="L1137" i="31"/>
  <c r="L1138" i="31"/>
  <c r="L1139" i="31"/>
  <c r="L1140" i="31"/>
  <c r="L1141" i="31"/>
  <c r="L1142" i="31"/>
  <c r="L1143" i="31"/>
  <c r="L1144" i="31"/>
  <c r="L1145" i="31"/>
  <c r="L1146" i="31"/>
  <c r="L1147" i="31"/>
  <c r="L1148" i="31"/>
  <c r="L1149" i="31"/>
  <c r="L1150" i="31"/>
  <c r="L1151" i="31"/>
  <c r="L1152" i="31"/>
  <c r="L1153" i="31"/>
  <c r="L1154" i="31"/>
  <c r="L1155" i="31"/>
  <c r="L1156" i="31"/>
  <c r="L1157" i="31"/>
  <c r="L1158" i="31"/>
  <c r="L1159" i="31"/>
  <c r="L1160" i="31"/>
  <c r="L1161" i="31"/>
  <c r="L1162" i="31"/>
  <c r="L1163" i="31"/>
  <c r="L1164" i="31"/>
  <c r="L1165" i="31"/>
  <c r="L1166" i="31"/>
  <c r="L1167" i="31"/>
  <c r="L1168" i="31"/>
  <c r="L1169" i="31"/>
  <c r="L1170" i="31"/>
  <c r="L1171" i="31"/>
  <c r="L1172" i="31"/>
  <c r="L1173" i="31"/>
  <c r="L1174" i="31"/>
  <c r="L1175" i="31"/>
  <c r="L1176" i="31"/>
  <c r="L1177" i="31"/>
  <c r="L1178" i="31"/>
  <c r="L1179" i="31"/>
  <c r="L1180" i="31"/>
  <c r="L1181" i="31"/>
  <c r="L1182" i="31"/>
  <c r="L1183" i="31"/>
  <c r="L1184" i="31"/>
  <c r="L1185" i="31"/>
  <c r="L1186" i="31"/>
  <c r="L1187" i="31"/>
  <c r="L1188" i="31"/>
  <c r="L1189" i="31"/>
  <c r="L1190" i="31"/>
  <c r="L1191" i="31"/>
  <c r="L1192" i="31"/>
  <c r="L1193" i="31"/>
  <c r="L1194" i="31"/>
  <c r="L1195" i="31"/>
  <c r="L1196" i="31"/>
  <c r="L1197" i="31"/>
  <c r="L1198" i="31"/>
  <c r="L1199" i="31"/>
  <c r="L1200" i="31"/>
  <c r="L1201" i="31"/>
  <c r="L1202" i="31"/>
  <c r="L1203" i="31"/>
  <c r="L1204" i="31"/>
  <c r="L1205" i="31"/>
  <c r="L1206" i="31"/>
  <c r="L1207" i="31"/>
  <c r="L1208" i="31"/>
  <c r="L1209" i="31"/>
  <c r="L1210" i="31"/>
  <c r="L1211" i="31"/>
  <c r="L1212" i="31"/>
  <c r="L1213" i="31"/>
  <c r="L1214" i="31"/>
  <c r="L1215" i="31"/>
  <c r="L1216" i="31"/>
  <c r="L1217" i="31"/>
  <c r="L1218" i="31"/>
  <c r="L1219" i="31"/>
  <c r="L1220" i="31"/>
  <c r="L1221" i="31"/>
  <c r="L1222" i="31"/>
  <c r="L1223" i="31"/>
  <c r="L1224" i="31"/>
  <c r="L1225" i="31"/>
  <c r="L1226" i="31"/>
  <c r="L1227" i="31"/>
  <c r="L1228" i="31"/>
  <c r="L1229" i="31"/>
  <c r="L1230" i="31"/>
  <c r="L1231" i="31"/>
  <c r="L1232" i="31"/>
  <c r="L1233" i="31"/>
  <c r="L1234" i="31"/>
  <c r="L1235" i="31"/>
  <c r="L1236" i="31"/>
  <c r="L1237" i="31"/>
  <c r="L1238" i="31"/>
  <c r="L1239" i="31"/>
  <c r="L1240" i="31"/>
  <c r="L1241" i="31"/>
  <c r="L1242" i="31"/>
  <c r="L1243" i="31"/>
  <c r="L1244" i="31"/>
  <c r="L1245" i="31"/>
  <c r="L1246" i="31"/>
  <c r="L1247" i="31"/>
  <c r="L1248" i="31"/>
  <c r="L1249" i="31"/>
  <c r="L1250" i="31"/>
  <c r="L1251" i="31"/>
  <c r="L1252" i="31"/>
  <c r="L1253" i="31"/>
  <c r="L1254" i="31"/>
  <c r="L1255" i="31"/>
  <c r="L1256" i="31"/>
  <c r="L1257" i="31"/>
  <c r="L1258" i="31"/>
  <c r="L1259" i="31"/>
  <c r="L1260" i="31"/>
  <c r="L1261" i="31"/>
  <c r="L1262" i="31"/>
  <c r="L1263" i="31"/>
  <c r="L1264" i="31"/>
  <c r="L1265" i="31"/>
  <c r="L1266" i="31"/>
  <c r="L1267" i="31"/>
  <c r="L1268" i="31"/>
  <c r="L1269" i="31"/>
  <c r="L1270" i="31"/>
  <c r="L1271" i="31"/>
  <c r="L1272" i="31"/>
  <c r="L1273" i="31"/>
  <c r="L1274" i="31"/>
  <c r="L1275" i="31"/>
  <c r="L1276" i="31"/>
  <c r="L1277" i="31"/>
  <c r="L1278" i="31"/>
  <c r="L1279" i="31"/>
  <c r="L1280" i="31"/>
  <c r="L1281" i="31"/>
  <c r="L1282" i="31"/>
  <c r="L1283" i="31"/>
  <c r="L1284" i="31"/>
  <c r="L1285" i="31"/>
  <c r="L1286" i="31"/>
  <c r="L1287" i="31"/>
  <c r="L1288" i="31"/>
  <c r="L1289" i="31"/>
  <c r="L1290" i="31"/>
  <c r="L1291" i="31"/>
  <c r="L1292" i="31"/>
  <c r="L1293" i="31"/>
  <c r="L1294" i="31"/>
  <c r="L1295" i="31"/>
  <c r="L1296" i="31"/>
  <c r="L1297" i="31"/>
  <c r="L1298" i="31"/>
  <c r="L1299" i="31"/>
  <c r="L1300" i="31"/>
  <c r="L1301" i="31"/>
  <c r="L1302" i="31"/>
  <c r="L1303" i="31"/>
  <c r="L1304" i="31"/>
  <c r="L1305" i="31"/>
  <c r="L1306" i="31"/>
  <c r="L1307" i="31"/>
  <c r="L1308" i="31"/>
  <c r="L1309" i="31"/>
  <c r="L1310" i="31"/>
  <c r="L1311" i="31"/>
  <c r="L1312" i="31"/>
  <c r="L1313" i="31"/>
  <c r="L1314" i="31"/>
  <c r="L1315" i="31"/>
  <c r="L1316" i="31"/>
  <c r="L1317" i="31"/>
  <c r="L1318" i="31"/>
  <c r="L1319" i="31"/>
  <c r="L1320" i="31"/>
  <c r="L1321" i="31"/>
  <c r="L1322" i="31"/>
  <c r="L1323" i="31"/>
  <c r="L1324" i="31"/>
  <c r="L1325" i="31"/>
  <c r="L1326" i="31"/>
  <c r="L1327" i="31"/>
  <c r="L1328" i="31"/>
  <c r="L1329" i="31"/>
  <c r="L1330" i="31"/>
  <c r="L1331" i="31"/>
  <c r="L1332" i="31"/>
  <c r="L1333" i="31"/>
  <c r="L1334" i="31"/>
  <c r="L1335" i="31"/>
  <c r="L1336" i="31"/>
  <c r="L1337" i="31"/>
  <c r="L1338" i="31"/>
  <c r="L1339" i="31"/>
  <c r="L1340" i="31"/>
  <c r="L1341" i="31"/>
  <c r="L1342" i="31"/>
  <c r="L1343" i="31"/>
  <c r="L1344" i="31"/>
  <c r="L1345" i="31"/>
  <c r="L1346" i="31"/>
  <c r="L1347" i="31"/>
  <c r="L1348" i="31"/>
  <c r="L1349" i="31"/>
  <c r="L1350" i="31"/>
  <c r="L1351" i="31"/>
  <c r="L1352" i="31"/>
  <c r="L1353" i="31"/>
  <c r="L1354" i="31"/>
  <c r="L1355" i="31"/>
  <c r="L1356" i="31"/>
  <c r="L1357" i="31"/>
  <c r="L1358" i="31"/>
  <c r="L1359" i="31"/>
  <c r="L1360" i="31"/>
  <c r="L1361" i="31"/>
  <c r="L1362" i="31"/>
  <c r="L1363" i="31"/>
  <c r="L1364" i="31"/>
  <c r="L1365" i="31"/>
  <c r="L1366" i="31"/>
  <c r="L1367" i="31"/>
  <c r="L1368" i="31"/>
  <c r="L1369" i="31"/>
  <c r="L1370" i="31"/>
  <c r="L1371" i="31"/>
  <c r="L1372" i="31"/>
  <c r="L1373" i="31"/>
  <c r="L1374" i="31"/>
  <c r="L1375" i="31"/>
  <c r="L1376" i="31"/>
  <c r="L1377" i="31"/>
  <c r="L1378" i="31"/>
  <c r="L1379" i="31"/>
  <c r="L1380" i="31"/>
  <c r="L1381" i="31"/>
  <c r="L1382" i="31"/>
  <c r="L1383" i="31"/>
  <c r="L1384" i="31"/>
  <c r="L1385" i="31"/>
  <c r="L1386" i="31"/>
  <c r="L1387" i="31"/>
  <c r="L1388" i="31"/>
  <c r="L1389" i="31"/>
  <c r="L1390" i="31"/>
  <c r="L1391" i="31"/>
  <c r="L1392" i="31"/>
  <c r="L1393" i="31"/>
  <c r="L1394" i="31"/>
  <c r="L1395" i="31"/>
  <c r="L1396" i="31"/>
  <c r="L1397" i="31"/>
  <c r="L1398" i="31"/>
  <c r="L1399" i="31"/>
  <c r="L1400" i="31"/>
  <c r="L1401" i="31"/>
  <c r="L1402" i="31"/>
  <c r="L1403" i="31"/>
  <c r="L1404" i="31"/>
  <c r="L1405" i="31"/>
  <c r="L1406" i="31"/>
  <c r="L1407" i="31"/>
  <c r="L1408" i="31"/>
  <c r="L1409" i="31"/>
  <c r="L1410" i="31"/>
  <c r="L1411" i="31"/>
  <c r="L1412" i="31"/>
  <c r="L1413" i="31"/>
  <c r="L1414" i="31"/>
  <c r="L1415" i="31"/>
  <c r="L1416" i="31"/>
  <c r="L1417" i="31"/>
  <c r="L1418" i="31"/>
  <c r="L1419" i="31"/>
  <c r="L1420" i="31"/>
  <c r="L1421" i="31"/>
  <c r="L1422" i="31"/>
  <c r="L1423" i="31"/>
  <c r="L1424" i="31"/>
  <c r="L1425" i="31"/>
  <c r="L1426" i="31"/>
  <c r="L1427" i="31"/>
  <c r="L1428" i="31"/>
  <c r="L1429" i="31"/>
  <c r="L1430" i="31"/>
  <c r="L1431" i="31"/>
  <c r="L1432" i="31"/>
  <c r="L1433" i="31"/>
  <c r="L1434" i="31"/>
  <c r="L1435" i="31"/>
  <c r="L1436" i="31"/>
  <c r="L1437" i="31"/>
  <c r="L1438" i="31"/>
  <c r="L1439" i="31"/>
  <c r="L1440" i="31"/>
  <c r="L1441" i="31"/>
  <c r="L1442" i="31"/>
  <c r="L1443" i="31"/>
  <c r="L1444" i="31"/>
  <c r="L1445" i="31"/>
  <c r="L1446" i="31"/>
  <c r="L1447" i="31"/>
  <c r="L1448" i="31"/>
  <c r="L1449" i="31"/>
  <c r="L1450" i="31"/>
  <c r="L1451" i="31"/>
  <c r="L1452" i="31"/>
  <c r="L1453" i="31"/>
  <c r="L1454" i="31"/>
  <c r="L1455" i="31"/>
  <c r="L1456" i="31"/>
  <c r="L1457" i="31"/>
  <c r="L1458" i="31"/>
  <c r="L1459" i="31"/>
  <c r="L1460" i="31"/>
  <c r="L1461" i="31"/>
  <c r="L1462" i="31"/>
  <c r="L1463" i="31"/>
  <c r="L1464" i="31"/>
  <c r="L1465" i="31"/>
  <c r="L1466" i="31"/>
  <c r="L1467" i="31"/>
  <c r="L1468" i="31"/>
  <c r="L1469" i="31"/>
  <c r="L1470" i="31"/>
  <c r="L1471" i="31"/>
  <c r="L1472" i="31"/>
  <c r="L1473" i="31"/>
  <c r="L1474" i="31"/>
  <c r="L1475" i="31"/>
  <c r="L1476" i="31"/>
  <c r="L1477" i="31"/>
  <c r="L1478" i="31"/>
  <c r="L1479" i="31"/>
  <c r="L1480" i="31"/>
  <c r="L1481" i="31"/>
  <c r="L1482" i="31"/>
  <c r="L1483" i="31"/>
  <c r="L1484" i="31"/>
  <c r="L1485" i="31"/>
  <c r="L1486" i="31"/>
  <c r="L1487" i="31"/>
  <c r="L1488" i="31"/>
  <c r="L1489" i="31"/>
  <c r="L1490" i="31"/>
  <c r="L1491" i="31"/>
  <c r="L1492" i="31"/>
  <c r="L1493" i="31"/>
  <c r="L1494" i="31"/>
  <c r="L1495" i="31"/>
  <c r="L1496" i="31"/>
  <c r="L1497" i="31"/>
  <c r="L1498" i="31"/>
  <c r="L1499" i="31"/>
  <c r="L1500" i="31"/>
  <c r="L1501" i="31"/>
  <c r="L1502" i="31"/>
  <c r="L1503" i="31"/>
  <c r="L1504" i="31"/>
  <c r="L1505" i="31"/>
  <c r="L1506" i="31"/>
  <c r="L1507" i="31"/>
  <c r="L1508" i="31"/>
  <c r="L1509" i="31"/>
  <c r="L1510" i="31"/>
  <c r="L1511" i="31"/>
  <c r="L1512" i="31"/>
  <c r="L1513" i="31"/>
  <c r="L1514" i="31"/>
  <c r="L1515" i="31"/>
  <c r="L1516" i="31"/>
  <c r="L1517" i="31"/>
  <c r="L1518" i="31"/>
  <c r="L1519" i="31"/>
  <c r="L1520" i="31"/>
  <c r="L1521" i="31"/>
  <c r="L1522" i="31"/>
  <c r="L1523" i="31"/>
  <c r="L1524" i="31"/>
  <c r="L1525" i="31"/>
  <c r="L1526" i="31"/>
  <c r="L1527" i="31"/>
  <c r="L1528" i="31"/>
  <c r="L1529" i="31"/>
  <c r="L1530" i="31"/>
  <c r="L1531" i="31"/>
  <c r="L1532" i="31"/>
  <c r="L1533" i="31"/>
  <c r="L1534" i="31"/>
  <c r="L1535" i="31"/>
  <c r="L1536" i="31"/>
  <c r="L1537" i="31"/>
  <c r="L1538" i="31"/>
  <c r="L1539" i="31"/>
  <c r="L1540" i="31"/>
  <c r="L1541" i="31"/>
  <c r="L1542" i="31"/>
  <c r="L1543" i="31"/>
  <c r="L1544" i="31"/>
  <c r="L1545" i="31"/>
  <c r="L1546" i="31"/>
  <c r="L1547" i="31"/>
  <c r="L1548" i="31"/>
  <c r="L1549" i="31"/>
  <c r="L1550" i="31"/>
  <c r="L1551" i="31"/>
  <c r="L1552" i="31"/>
  <c r="L1553" i="31"/>
  <c r="L1554" i="31"/>
  <c r="L1555" i="31"/>
  <c r="L1556" i="31"/>
  <c r="L1557" i="31"/>
  <c r="L1558" i="31"/>
  <c r="L1559" i="31"/>
  <c r="L1560" i="31"/>
  <c r="L1561" i="31"/>
  <c r="L1562" i="31"/>
  <c r="L1563" i="31"/>
  <c r="L1564" i="31"/>
  <c r="L1565" i="31"/>
  <c r="L1566" i="31"/>
  <c r="L1567" i="31"/>
  <c r="L1568" i="31"/>
  <c r="L1569" i="31"/>
  <c r="L1570" i="31"/>
  <c r="L1571" i="31"/>
  <c r="L1572" i="31"/>
  <c r="L1573" i="31"/>
  <c r="L1574" i="31"/>
  <c r="L1575" i="31"/>
  <c r="L1576" i="31"/>
  <c r="L1577" i="31"/>
  <c r="L1578" i="31"/>
  <c r="L1579" i="31"/>
  <c r="L1580" i="31"/>
  <c r="L1581" i="31"/>
  <c r="L1582" i="31"/>
  <c r="L1583" i="31"/>
  <c r="L1584" i="31"/>
  <c r="L1585" i="31"/>
  <c r="L1586" i="31"/>
  <c r="L1587" i="31"/>
  <c r="L1588" i="31"/>
  <c r="L1589" i="31"/>
  <c r="L1590" i="31"/>
  <c r="L1591" i="31"/>
  <c r="L1592" i="31"/>
  <c r="L1593" i="31"/>
  <c r="L1594" i="31"/>
  <c r="L1595" i="31"/>
  <c r="L1596" i="31"/>
  <c r="L1597" i="31"/>
  <c r="L1598" i="31"/>
  <c r="L1599" i="31"/>
  <c r="L1600" i="31"/>
  <c r="L1601" i="31"/>
  <c r="L1602" i="31"/>
  <c r="L1603" i="31"/>
  <c r="L1604" i="31"/>
  <c r="L1605" i="31"/>
  <c r="L1606" i="31"/>
  <c r="L1607" i="31"/>
  <c r="L1608" i="31"/>
  <c r="L1609" i="31"/>
  <c r="L1610" i="31"/>
  <c r="L1611" i="31"/>
  <c r="L1612" i="31"/>
  <c r="L1613" i="31"/>
  <c r="L1614" i="31"/>
  <c r="L1615" i="31"/>
  <c r="L1616" i="31"/>
  <c r="L1617" i="31"/>
  <c r="L1618" i="31"/>
  <c r="L1619" i="31"/>
  <c r="L1620" i="31"/>
  <c r="L1621" i="31"/>
  <c r="L1622" i="31"/>
  <c r="L1623" i="31"/>
  <c r="L1624" i="31"/>
  <c r="L1625" i="31"/>
  <c r="L1626" i="31"/>
  <c r="L1627" i="31"/>
  <c r="L1628" i="31"/>
  <c r="L1629" i="31"/>
  <c r="L1630" i="31"/>
  <c r="L1631" i="31"/>
  <c r="L1632" i="31"/>
  <c r="L1633" i="31"/>
  <c r="L1634" i="31"/>
  <c r="L1635" i="31"/>
  <c r="L1636" i="31"/>
  <c r="L1637" i="31"/>
  <c r="L1638" i="31"/>
  <c r="L1639" i="31"/>
  <c r="L1640" i="31"/>
  <c r="L1641" i="31"/>
  <c r="L1642" i="31"/>
  <c r="L1643" i="31"/>
  <c r="L1644" i="31"/>
  <c r="L1645" i="31"/>
  <c r="L1646" i="31"/>
  <c r="L1647" i="31"/>
  <c r="L1648" i="31"/>
  <c r="L1649" i="31"/>
  <c r="L1650" i="31"/>
  <c r="L1651" i="31"/>
  <c r="L1652" i="31"/>
  <c r="L1653" i="31"/>
  <c r="L1654" i="31"/>
  <c r="L1655" i="31"/>
  <c r="L1656" i="31"/>
  <c r="L1657" i="31"/>
  <c r="L1658" i="31"/>
  <c r="L1659" i="31"/>
  <c r="L1660" i="31"/>
  <c r="L1661" i="31"/>
  <c r="L1662" i="31"/>
  <c r="L1663" i="31"/>
  <c r="L1664" i="31"/>
  <c r="L1665" i="31"/>
  <c r="L1666" i="31"/>
  <c r="L1667" i="31"/>
  <c r="L1668" i="31"/>
  <c r="L1669" i="31"/>
  <c r="L1670" i="31"/>
  <c r="L1671" i="31"/>
  <c r="L1672" i="31"/>
  <c r="L1673" i="31"/>
  <c r="L1674" i="31"/>
  <c r="L1675" i="31"/>
  <c r="L1676" i="31"/>
  <c r="L1677" i="31"/>
  <c r="L1678" i="31"/>
  <c r="L1679" i="31"/>
  <c r="L1680" i="31"/>
  <c r="L1681" i="31"/>
  <c r="L1682" i="31"/>
  <c r="L1683" i="31"/>
  <c r="L1684" i="31"/>
  <c r="L1685" i="31"/>
  <c r="L1686" i="31"/>
  <c r="L1687" i="31"/>
  <c r="L1688" i="31"/>
  <c r="L1689" i="31"/>
  <c r="L1690" i="31"/>
  <c r="L1691" i="31"/>
  <c r="L1692" i="31"/>
  <c r="L1693" i="31"/>
  <c r="L1694" i="31"/>
  <c r="L1695" i="31"/>
  <c r="L1696" i="31"/>
  <c r="L1697" i="31"/>
  <c r="L1698" i="31"/>
  <c r="L1699" i="31"/>
  <c r="L1700" i="31"/>
  <c r="L1701" i="31"/>
  <c r="L1702" i="31"/>
  <c r="L1703" i="31"/>
  <c r="L1704" i="31"/>
  <c r="L1705" i="31"/>
  <c r="L1706" i="31"/>
  <c r="L1707" i="31"/>
  <c r="L1708" i="31"/>
  <c r="L1709" i="31"/>
  <c r="L1710" i="31"/>
  <c r="L1711" i="31"/>
  <c r="L1712" i="31"/>
  <c r="L1713" i="31"/>
  <c r="L1714" i="31"/>
  <c r="L1715" i="31"/>
  <c r="L1716" i="31"/>
  <c r="L1717" i="31"/>
  <c r="L1718" i="31"/>
  <c r="L1719" i="31"/>
  <c r="L1720" i="31"/>
  <c r="L1721" i="31"/>
  <c r="L1722" i="31"/>
  <c r="L1723" i="31"/>
  <c r="L1724" i="31"/>
  <c r="L1725" i="31"/>
  <c r="L1726" i="31"/>
  <c r="L1727" i="31"/>
  <c r="L1728" i="31"/>
  <c r="L1729" i="31"/>
  <c r="L1730" i="31"/>
  <c r="L1731" i="31"/>
  <c r="L1732" i="31"/>
  <c r="L1733" i="31"/>
  <c r="L1734" i="31"/>
  <c r="L1735" i="31"/>
  <c r="L1736" i="31"/>
  <c r="L1737" i="31"/>
  <c r="L1738" i="31"/>
  <c r="L1739" i="31"/>
  <c r="L1740" i="31"/>
  <c r="L1741" i="31"/>
  <c r="L1742" i="31"/>
  <c r="L1743" i="31"/>
  <c r="L1744" i="31"/>
  <c r="L1745" i="31"/>
  <c r="L1746" i="31"/>
  <c r="L1747" i="31"/>
  <c r="L1748" i="31"/>
  <c r="L1749" i="31"/>
  <c r="L1750" i="31"/>
  <c r="L1751" i="31"/>
  <c r="L1752" i="31"/>
  <c r="L1753" i="31"/>
  <c r="L1754" i="31"/>
  <c r="L1755" i="31"/>
  <c r="L1756" i="31"/>
  <c r="L1757" i="31"/>
  <c r="L1758" i="31"/>
  <c r="L1759" i="31"/>
  <c r="L1760" i="31"/>
  <c r="L1761" i="31"/>
  <c r="L1762" i="31"/>
  <c r="L1763" i="31"/>
  <c r="L1764" i="31"/>
  <c r="L1765" i="31"/>
  <c r="L1766" i="31"/>
  <c r="L1767" i="31"/>
  <c r="L1768" i="31"/>
  <c r="L1769" i="31"/>
  <c r="L1770" i="31"/>
  <c r="L1771" i="31"/>
  <c r="L1772" i="31"/>
  <c r="L1773" i="31"/>
  <c r="L1774" i="31"/>
  <c r="L1775" i="31"/>
  <c r="L1776" i="31"/>
  <c r="L1777" i="31"/>
  <c r="L1778" i="31"/>
  <c r="L1779" i="31"/>
  <c r="L1780" i="31"/>
  <c r="L1781" i="31"/>
  <c r="L1782" i="31"/>
  <c r="L1783" i="31"/>
  <c r="L1784" i="31"/>
  <c r="L1785" i="31"/>
  <c r="L1786" i="31"/>
  <c r="L1787" i="31"/>
  <c r="L1788" i="31"/>
  <c r="L1789" i="31"/>
  <c r="L1790" i="31"/>
  <c r="L1791" i="31"/>
  <c r="L1792" i="31"/>
  <c r="L1793" i="31"/>
  <c r="L1794" i="31"/>
  <c r="L1795" i="31"/>
  <c r="L1796" i="31"/>
  <c r="L1797" i="31"/>
  <c r="L1798" i="31"/>
  <c r="L1799" i="31"/>
  <c r="L1800" i="31"/>
  <c r="L1801" i="31"/>
  <c r="L1802" i="31"/>
  <c r="L1803" i="31"/>
  <c r="L1804" i="31"/>
  <c r="L1805" i="31"/>
  <c r="L1806" i="31"/>
  <c r="L1807" i="31"/>
  <c r="L1808" i="31"/>
  <c r="L1809" i="31"/>
  <c r="L1810" i="31"/>
  <c r="L1811" i="31"/>
  <c r="L1812" i="31"/>
  <c r="L1813" i="31"/>
  <c r="L1814" i="31"/>
  <c r="L1815" i="31"/>
  <c r="L1816" i="31"/>
  <c r="L1817" i="31"/>
  <c r="L1818" i="31"/>
  <c r="L1819" i="31"/>
  <c r="L1820" i="31"/>
  <c r="L1821" i="31"/>
  <c r="L1822" i="31"/>
  <c r="L1823" i="31"/>
  <c r="L1824" i="31"/>
  <c r="L1825" i="31"/>
  <c r="L1826" i="31"/>
  <c r="L1827" i="31"/>
  <c r="L1828" i="31"/>
  <c r="L1829" i="31"/>
  <c r="L1830" i="31"/>
  <c r="L1831" i="31"/>
  <c r="L1832" i="31"/>
  <c r="L1833" i="31"/>
  <c r="L1834" i="31"/>
  <c r="L1835" i="31"/>
  <c r="L1836" i="31"/>
  <c r="L1837" i="31"/>
  <c r="L1838" i="31"/>
  <c r="L1839" i="31"/>
  <c r="L1840" i="31"/>
  <c r="L1841" i="31"/>
  <c r="L1842" i="31"/>
  <c r="L1843" i="31"/>
  <c r="L1844" i="31"/>
  <c r="L1845" i="31"/>
  <c r="L1846" i="31"/>
  <c r="L1847" i="31"/>
  <c r="L1848" i="31"/>
  <c r="L1849" i="31"/>
  <c r="L1850" i="31"/>
  <c r="L1851" i="31"/>
  <c r="L1852" i="31"/>
  <c r="L1853" i="31"/>
  <c r="L1854" i="31"/>
  <c r="L1855" i="31"/>
  <c r="L1856" i="31"/>
  <c r="L1857" i="31"/>
  <c r="L1858" i="31"/>
  <c r="L1859" i="31"/>
  <c r="L1860" i="31"/>
  <c r="L1861" i="31"/>
  <c r="L1862" i="31"/>
  <c r="L1863" i="31"/>
  <c r="L1864" i="31"/>
  <c r="L1865" i="31"/>
  <c r="L1866" i="31"/>
  <c r="L1867" i="31"/>
  <c r="L1868" i="31"/>
  <c r="L1869" i="31"/>
  <c r="L1870" i="31"/>
  <c r="L1871" i="31"/>
  <c r="L1872" i="31"/>
  <c r="L1873" i="31"/>
  <c r="L1874" i="31"/>
  <c r="L1875" i="31"/>
  <c r="L1876" i="31"/>
  <c r="L1877" i="31"/>
  <c r="L1878" i="31"/>
  <c r="L1879" i="31"/>
  <c r="L1880" i="31"/>
  <c r="L1881" i="31"/>
  <c r="L1882" i="31"/>
  <c r="L1883" i="31"/>
  <c r="L1884" i="31"/>
  <c r="L1885" i="31"/>
  <c r="L1886" i="31"/>
  <c r="L1887" i="31"/>
  <c r="L1888" i="31"/>
  <c r="L1889" i="31"/>
  <c r="L1890" i="31"/>
  <c r="L1891" i="31"/>
  <c r="L1892" i="31"/>
  <c r="L1893" i="31"/>
  <c r="L1894" i="31"/>
  <c r="L1895" i="31"/>
  <c r="L1896" i="31"/>
  <c r="L1897" i="31"/>
  <c r="L1898" i="31"/>
  <c r="L1899" i="31"/>
  <c r="L1900" i="31"/>
  <c r="L1901" i="31"/>
  <c r="L1902" i="31"/>
  <c r="L1903" i="31"/>
  <c r="L1904" i="31"/>
  <c r="L1905" i="31"/>
  <c r="L1906" i="31"/>
  <c r="L1907" i="31"/>
  <c r="L1908" i="31"/>
  <c r="L1909" i="31"/>
  <c r="L1910" i="31"/>
  <c r="L1911" i="31"/>
  <c r="L1912" i="31"/>
  <c r="L1913" i="31"/>
  <c r="L1914" i="31"/>
  <c r="L1915" i="31"/>
  <c r="L1916" i="31"/>
  <c r="L1917" i="31"/>
  <c r="L1918" i="31"/>
  <c r="L1919" i="31"/>
  <c r="L1920" i="31"/>
  <c r="L1921" i="31"/>
  <c r="L1922" i="31"/>
  <c r="L1923" i="31"/>
  <c r="L1924" i="31"/>
  <c r="L1925" i="31"/>
  <c r="L1926" i="31"/>
  <c r="L1927" i="31"/>
  <c r="L1928" i="31"/>
  <c r="L1929" i="31"/>
  <c r="L1930" i="31"/>
  <c r="L1931" i="31"/>
  <c r="L1932" i="31"/>
  <c r="L1933" i="31"/>
  <c r="L1934" i="31"/>
  <c r="L1935" i="31"/>
  <c r="L1936" i="31"/>
  <c r="L1937" i="31"/>
  <c r="L1938" i="31"/>
  <c r="L1939" i="31"/>
  <c r="L1940" i="31"/>
  <c r="L1941" i="31"/>
  <c r="L1942" i="31"/>
  <c r="L1943" i="31"/>
  <c r="L1944" i="31"/>
  <c r="L1945" i="31"/>
  <c r="L1946" i="31"/>
  <c r="L1947" i="31"/>
  <c r="L1948" i="31"/>
  <c r="L1949" i="31"/>
  <c r="L1950" i="31"/>
  <c r="L1951" i="31"/>
  <c r="L1952" i="31"/>
  <c r="L1953" i="31"/>
  <c r="L1954" i="31"/>
  <c r="L1955" i="31"/>
  <c r="L1956" i="31"/>
  <c r="L1957" i="31"/>
  <c r="L1958" i="31"/>
  <c r="L1959" i="31"/>
  <c r="L1960" i="31"/>
  <c r="L1961" i="31"/>
  <c r="L1962" i="31"/>
  <c r="L1963" i="31"/>
  <c r="L1964" i="31"/>
  <c r="L1965" i="31"/>
  <c r="L1966" i="31"/>
  <c r="L1967" i="31"/>
  <c r="L1968" i="31"/>
  <c r="L1969" i="31"/>
  <c r="L1970" i="31"/>
  <c r="L1971" i="31"/>
  <c r="L1972" i="31"/>
  <c r="L1973" i="31"/>
  <c r="L1974" i="31"/>
  <c r="L1975" i="31"/>
  <c r="L1976" i="31"/>
  <c r="L1977" i="31"/>
  <c r="L1978" i="31"/>
  <c r="L1979" i="31"/>
  <c r="L1980" i="31"/>
  <c r="L1981" i="31"/>
  <c r="L1982" i="31"/>
  <c r="L1983" i="31"/>
  <c r="L1984" i="31"/>
  <c r="L1985" i="31"/>
  <c r="L1986" i="31"/>
  <c r="L1987" i="31"/>
  <c r="L1988" i="31"/>
  <c r="L1989" i="31"/>
  <c r="L1990" i="31"/>
  <c r="L1991" i="31"/>
  <c r="L1992" i="31"/>
  <c r="L1993" i="31"/>
  <c r="L1994" i="31"/>
  <c r="L1995" i="31"/>
  <c r="L1996" i="31"/>
  <c r="L1997" i="31"/>
  <c r="L1998" i="31"/>
  <c r="L1999" i="31"/>
  <c r="L2000" i="31"/>
  <c r="L2001" i="31"/>
  <c r="L2002" i="31"/>
  <c r="L2003" i="31"/>
  <c r="L2004" i="31"/>
  <c r="L2005" i="31"/>
  <c r="L2006" i="31"/>
  <c r="L2007" i="31"/>
  <c r="L2008" i="31"/>
  <c r="L2009" i="31"/>
  <c r="L2010" i="31"/>
  <c r="L2011" i="31"/>
  <c r="L2012" i="31"/>
  <c r="L2013" i="31"/>
  <c r="L2014" i="31"/>
  <c r="L2015" i="31"/>
  <c r="L2016" i="31"/>
  <c r="L2017" i="31"/>
  <c r="L2018" i="31"/>
  <c r="L2019" i="31"/>
  <c r="L2020" i="31"/>
  <c r="L2021" i="31"/>
  <c r="L2022" i="31"/>
  <c r="L2023" i="31"/>
  <c r="L2024" i="31"/>
  <c r="L2025" i="31"/>
  <c r="L2026" i="31"/>
  <c r="L2027" i="31"/>
  <c r="L2028" i="31"/>
  <c r="L2029" i="31"/>
  <c r="L2030" i="31"/>
  <c r="L2031" i="31"/>
  <c r="L2032" i="31"/>
  <c r="L2033" i="31"/>
  <c r="L2034" i="31"/>
  <c r="L2035" i="31"/>
  <c r="L2036" i="31"/>
  <c r="L2037" i="31"/>
  <c r="L2038" i="31"/>
  <c r="L2039" i="31"/>
  <c r="L2040" i="31"/>
  <c r="L2041" i="31"/>
  <c r="L2042" i="31"/>
  <c r="L2043" i="31"/>
  <c r="L2044" i="31"/>
  <c r="L2045" i="31"/>
  <c r="L2046" i="31"/>
  <c r="L2047" i="31"/>
  <c r="L2048" i="31"/>
  <c r="L2049" i="31"/>
  <c r="L2050" i="31"/>
  <c r="L2051" i="31"/>
  <c r="L2052" i="31"/>
  <c r="L2053" i="31"/>
  <c r="L2054" i="31"/>
  <c r="L2055" i="31"/>
  <c r="L2056" i="31"/>
  <c r="L2057" i="31"/>
  <c r="L2058" i="31"/>
  <c r="L2059" i="31"/>
  <c r="L2060" i="31"/>
  <c r="L2061" i="31"/>
  <c r="L2062" i="31"/>
  <c r="L2063" i="31"/>
  <c r="L2064" i="31"/>
  <c r="L2065" i="31"/>
  <c r="L2066" i="31"/>
  <c r="L2067" i="31"/>
  <c r="L2068" i="31"/>
  <c r="L2069" i="31"/>
  <c r="L2070" i="31"/>
  <c r="L2071" i="31"/>
  <c r="L2072" i="31"/>
  <c r="L2073" i="31"/>
  <c r="L2074" i="31"/>
  <c r="L2075" i="31"/>
  <c r="L2076" i="31"/>
  <c r="L2077" i="31"/>
  <c r="L2078" i="31"/>
  <c r="L2079" i="31"/>
  <c r="L2080" i="31"/>
  <c r="L2081" i="31"/>
  <c r="L2082" i="31"/>
  <c r="L2083" i="31"/>
  <c r="L2084" i="31"/>
  <c r="L2085" i="31"/>
  <c r="L2086" i="31"/>
  <c r="L2087" i="31"/>
  <c r="L2088" i="31"/>
  <c r="L2089" i="31"/>
  <c r="L2090" i="31"/>
  <c r="L2091" i="31"/>
  <c r="L2092" i="31"/>
  <c r="L2093" i="31"/>
  <c r="L2094" i="31"/>
  <c r="L2095" i="31"/>
  <c r="L2096" i="31"/>
  <c r="L2097" i="31"/>
  <c r="L2098" i="31"/>
  <c r="L2099" i="31"/>
  <c r="L2100" i="31"/>
  <c r="L2101" i="31"/>
  <c r="L2102" i="31"/>
  <c r="L2103" i="31"/>
  <c r="L2104" i="31"/>
  <c r="L2105" i="31"/>
  <c r="L2106" i="31"/>
  <c r="L2107" i="31"/>
  <c r="L2108" i="31"/>
  <c r="L2109" i="31"/>
  <c r="L2110" i="31"/>
  <c r="L2111" i="31"/>
  <c r="L2112" i="31"/>
  <c r="L2113" i="31"/>
  <c r="L2114" i="31"/>
  <c r="L2115" i="31"/>
  <c r="L2116" i="31"/>
  <c r="L2117" i="31"/>
  <c r="L2118" i="31"/>
  <c r="L2119" i="31"/>
  <c r="L2120" i="31"/>
  <c r="L2121" i="31"/>
  <c r="L2122" i="31"/>
  <c r="L2123" i="31"/>
  <c r="L2124" i="31"/>
  <c r="L2125" i="31"/>
  <c r="L2126" i="31"/>
  <c r="L2127" i="31"/>
  <c r="L2128" i="31"/>
  <c r="L2129" i="31"/>
  <c r="L2130" i="31"/>
  <c r="L2131" i="31"/>
  <c r="L2132" i="31"/>
  <c r="L2133" i="31"/>
  <c r="L2134" i="31"/>
  <c r="L2135" i="31"/>
  <c r="L2136" i="31"/>
  <c r="L2137" i="31"/>
  <c r="L2138" i="31"/>
  <c r="L2139" i="31"/>
  <c r="L2140" i="31"/>
  <c r="L2141" i="31"/>
  <c r="L2142" i="31"/>
  <c r="L2143" i="31"/>
  <c r="L2144" i="31"/>
  <c r="L2145" i="31"/>
  <c r="L2146" i="31"/>
  <c r="L2147" i="31"/>
  <c r="L2148" i="31"/>
  <c r="L2149" i="31"/>
  <c r="L2150" i="31"/>
  <c r="L2151" i="31"/>
  <c r="L2152" i="31"/>
  <c r="L2153" i="31"/>
  <c r="L2154" i="31"/>
  <c r="L2155" i="31"/>
  <c r="L2156" i="31"/>
  <c r="L2157" i="31"/>
  <c r="L2158" i="31"/>
  <c r="L2159" i="31"/>
  <c r="L2160" i="31"/>
  <c r="L2161" i="31"/>
  <c r="L2162" i="31"/>
  <c r="L2163" i="31"/>
  <c r="L2164" i="31"/>
  <c r="L2165" i="31"/>
  <c r="L2166" i="31"/>
  <c r="L2167" i="31"/>
  <c r="L2168" i="31"/>
  <c r="L2169" i="31"/>
  <c r="L2170" i="31"/>
  <c r="L2171" i="31"/>
  <c r="L2172" i="31"/>
  <c r="L2173" i="31"/>
  <c r="L2174" i="31"/>
  <c r="L2175" i="31"/>
  <c r="L2176" i="31"/>
  <c r="L2177" i="31"/>
  <c r="L2178" i="31"/>
  <c r="L2179" i="31"/>
  <c r="L2180" i="31"/>
  <c r="L2181" i="31"/>
  <c r="L2182" i="31"/>
  <c r="L2183" i="31"/>
  <c r="L2184" i="31"/>
  <c r="L2185" i="31"/>
  <c r="L2186" i="31"/>
  <c r="L2187" i="31"/>
  <c r="L2188" i="31"/>
  <c r="L2189" i="31"/>
  <c r="L2190" i="31"/>
  <c r="L2191" i="31"/>
  <c r="L2192" i="31"/>
  <c r="L2193" i="31"/>
  <c r="L2194" i="31"/>
  <c r="L2195" i="31"/>
  <c r="L2196" i="31"/>
  <c r="L2197" i="31"/>
  <c r="L2198" i="31"/>
  <c r="L2199" i="31"/>
  <c r="L2200" i="31"/>
  <c r="L2201" i="31"/>
  <c r="L2202" i="31"/>
  <c r="L2203" i="31"/>
  <c r="L2204" i="31"/>
  <c r="L2205" i="31"/>
  <c r="L2206" i="31"/>
  <c r="L2207" i="31"/>
  <c r="L2208" i="31"/>
  <c r="L2209" i="31"/>
  <c r="L2210" i="31"/>
  <c r="L2211" i="31"/>
  <c r="L2212" i="31"/>
  <c r="L2213" i="31"/>
  <c r="L2214" i="31"/>
  <c r="L2215" i="31"/>
  <c r="L2216" i="31"/>
  <c r="L2217" i="31"/>
  <c r="L2218" i="31"/>
  <c r="L2219" i="31"/>
  <c r="L2220" i="31"/>
  <c r="L2221" i="31"/>
  <c r="L2222" i="31"/>
  <c r="L2223" i="31"/>
  <c r="L2224" i="31"/>
  <c r="L2225" i="31"/>
  <c r="L2226" i="31"/>
  <c r="L2227" i="31"/>
  <c r="L2228" i="31"/>
  <c r="L2229" i="31"/>
  <c r="L2230" i="31"/>
  <c r="L2231" i="31"/>
  <c r="L2232" i="31"/>
  <c r="L2233" i="31"/>
  <c r="L2234" i="31"/>
  <c r="L2235" i="31"/>
  <c r="L2236" i="31"/>
  <c r="L2237" i="31"/>
  <c r="L2238" i="31"/>
  <c r="L2239" i="31"/>
  <c r="L2240" i="31"/>
  <c r="L2241" i="31"/>
  <c r="L2242" i="31"/>
  <c r="L2243" i="31"/>
  <c r="L2244" i="31"/>
  <c r="L2245" i="31"/>
  <c r="L2246" i="31"/>
  <c r="L2247" i="31"/>
  <c r="L2248" i="31"/>
  <c r="L2249" i="31"/>
  <c r="L2250" i="31"/>
  <c r="L2251" i="31"/>
  <c r="L2252" i="31"/>
  <c r="L2253" i="31"/>
  <c r="L2254" i="31"/>
  <c r="L2255" i="31"/>
  <c r="L2256" i="31"/>
  <c r="L2257" i="31"/>
  <c r="L2258" i="31"/>
  <c r="L2259" i="31"/>
  <c r="L2260" i="31"/>
  <c r="L2261" i="31"/>
  <c r="L2262" i="31"/>
  <c r="L2263" i="31"/>
  <c r="L2264" i="31"/>
  <c r="L2265" i="31"/>
  <c r="L2266" i="31"/>
  <c r="L2267" i="31"/>
  <c r="L2268" i="31"/>
  <c r="L2269" i="31"/>
  <c r="L2270" i="31"/>
  <c r="L2271" i="31"/>
  <c r="L2272" i="31"/>
  <c r="L2273" i="31"/>
  <c r="L2274" i="31"/>
  <c r="L2275" i="31"/>
  <c r="L2276" i="31"/>
  <c r="L2277" i="31"/>
  <c r="L2278" i="31"/>
  <c r="L2279" i="31"/>
  <c r="L2280" i="31"/>
  <c r="L2281" i="31"/>
  <c r="L2282" i="31"/>
  <c r="L2283" i="31"/>
  <c r="L2284" i="31"/>
  <c r="L2285" i="31"/>
  <c r="L2286" i="31"/>
  <c r="L2287" i="31"/>
  <c r="L2288" i="31"/>
  <c r="L2289" i="31"/>
  <c r="L2290" i="31"/>
  <c r="L2291" i="31"/>
  <c r="L2292" i="31"/>
  <c r="L2293" i="31"/>
  <c r="L2294" i="31"/>
  <c r="L2295" i="31"/>
  <c r="L2296" i="31"/>
  <c r="L2297" i="31"/>
  <c r="L2298" i="31"/>
  <c r="L2299" i="31"/>
  <c r="L2300" i="31"/>
  <c r="L2301" i="31"/>
  <c r="L2302" i="31"/>
  <c r="L2303" i="31"/>
  <c r="L2304" i="31"/>
  <c r="L2305" i="31"/>
  <c r="L2306" i="31"/>
  <c r="L2307" i="31"/>
  <c r="L2308" i="31"/>
  <c r="L2309" i="31"/>
  <c r="L2310" i="31"/>
  <c r="L2311" i="31"/>
  <c r="L2312" i="31"/>
  <c r="L2313" i="31"/>
  <c r="L2314" i="31"/>
  <c r="L2315" i="31"/>
  <c r="L2316" i="31"/>
  <c r="L2317" i="31"/>
  <c r="L2318" i="31"/>
  <c r="L2319" i="31"/>
  <c r="L2320" i="31"/>
  <c r="L2321" i="31"/>
  <c r="L2322" i="31"/>
  <c r="L2323" i="31"/>
  <c r="L2324" i="31"/>
  <c r="L2325" i="31"/>
  <c r="L2326" i="31"/>
  <c r="L2327" i="31"/>
  <c r="L2328" i="31"/>
  <c r="L2329" i="31"/>
  <c r="L2330" i="31"/>
  <c r="L2331" i="31"/>
  <c r="L2332" i="31"/>
  <c r="L2333" i="31"/>
  <c r="L2334" i="31"/>
  <c r="L2335" i="31"/>
  <c r="L2336" i="31"/>
  <c r="L2337" i="31"/>
  <c r="L2338" i="31"/>
  <c r="L2339" i="31"/>
  <c r="L2340" i="31"/>
  <c r="L2341" i="31"/>
  <c r="L2342" i="31"/>
  <c r="L2343" i="31"/>
  <c r="L2344" i="31"/>
  <c r="L2345" i="31"/>
  <c r="L2346" i="31"/>
  <c r="L2347" i="31"/>
  <c r="L2348" i="31"/>
  <c r="L2349" i="31"/>
  <c r="L2350" i="31"/>
  <c r="L2351" i="31"/>
  <c r="L2352" i="31"/>
  <c r="L2353" i="31"/>
  <c r="L2354" i="31"/>
  <c r="L2355" i="31"/>
  <c r="L2356" i="31"/>
  <c r="L2357" i="31"/>
  <c r="L2358" i="31"/>
  <c r="L2359" i="31"/>
  <c r="L2360" i="31"/>
  <c r="L2361" i="31"/>
  <c r="L2362" i="31"/>
  <c r="L2363" i="31"/>
  <c r="L2364" i="31"/>
  <c r="L2365" i="31"/>
  <c r="L2366" i="31"/>
  <c r="L2367" i="31"/>
  <c r="L2368" i="31"/>
  <c r="L2369" i="31"/>
  <c r="L2370" i="31"/>
  <c r="L2371" i="31"/>
  <c r="L2372" i="31"/>
  <c r="L2373" i="31"/>
  <c r="L2374" i="31"/>
  <c r="L2375" i="31"/>
  <c r="L2376" i="31"/>
  <c r="L2377" i="31"/>
  <c r="L2378" i="31"/>
  <c r="L2379" i="31"/>
  <c r="L2380" i="31"/>
  <c r="L2381" i="31"/>
  <c r="L2382" i="31"/>
  <c r="L2383" i="31"/>
  <c r="L2384" i="31"/>
  <c r="L2385" i="31"/>
  <c r="L2386" i="31"/>
  <c r="L2387" i="31"/>
  <c r="L2388" i="31"/>
  <c r="L2389" i="31"/>
  <c r="L2390" i="31"/>
  <c r="L2391" i="31"/>
  <c r="L2392" i="31"/>
  <c r="L2393" i="31"/>
  <c r="L2394" i="31"/>
  <c r="L2395" i="31"/>
  <c r="L2396" i="31"/>
  <c r="L2397" i="31"/>
  <c r="L2398" i="31"/>
  <c r="L2399" i="31"/>
  <c r="L2400" i="31"/>
  <c r="L2401" i="31"/>
  <c r="L2402" i="31"/>
  <c r="L2403" i="31"/>
  <c r="L2404" i="31"/>
  <c r="L2405" i="31"/>
  <c r="L2406" i="31"/>
  <c r="L2407" i="31"/>
  <c r="L2408" i="31"/>
  <c r="L2409" i="31"/>
  <c r="L2410" i="31"/>
  <c r="L2411" i="31"/>
  <c r="L2412" i="31"/>
  <c r="L2413" i="31"/>
  <c r="L2414" i="31"/>
  <c r="L2415" i="31"/>
  <c r="L2416" i="31"/>
  <c r="L2417" i="31"/>
  <c r="L2418" i="31"/>
  <c r="L2419" i="31"/>
  <c r="L2420" i="31"/>
  <c r="L2421" i="31"/>
  <c r="L2422" i="31"/>
  <c r="L2423" i="31"/>
  <c r="L2424" i="31"/>
  <c r="L2425" i="31"/>
  <c r="L2426" i="31"/>
  <c r="L2427" i="31"/>
  <c r="L2428" i="31"/>
  <c r="L2429" i="31"/>
  <c r="L2430" i="31"/>
  <c r="L2431" i="31"/>
  <c r="L2432" i="31"/>
  <c r="L2433" i="31"/>
  <c r="L2434" i="31"/>
  <c r="L2435" i="31"/>
  <c r="L2436" i="31"/>
  <c r="L2437" i="31"/>
  <c r="L2438" i="31"/>
  <c r="L2439" i="31"/>
  <c r="L2440" i="31"/>
  <c r="L2441" i="31"/>
  <c r="L2442" i="31"/>
  <c r="L2443" i="31"/>
  <c r="L2444" i="31"/>
  <c r="L2445" i="31"/>
  <c r="L2446" i="31"/>
  <c r="L2447" i="31"/>
  <c r="L2448" i="31"/>
  <c r="L2449" i="31"/>
  <c r="L2450" i="31"/>
  <c r="L2451" i="31"/>
  <c r="L2452" i="31"/>
  <c r="L2453" i="31"/>
  <c r="L2454" i="31"/>
  <c r="L2455" i="31"/>
  <c r="L2456" i="31"/>
  <c r="L2457" i="31"/>
  <c r="L2458" i="31"/>
  <c r="L2459" i="31"/>
  <c r="L2460" i="31"/>
  <c r="L2461" i="31"/>
  <c r="L2462" i="31"/>
  <c r="L2463" i="31"/>
  <c r="L2464" i="31"/>
  <c r="L2465" i="31"/>
  <c r="L2466" i="31"/>
  <c r="L2467" i="31"/>
  <c r="L2468" i="31"/>
  <c r="L2469" i="31"/>
  <c r="L2470" i="31"/>
  <c r="L2471" i="31"/>
  <c r="L2472" i="31"/>
  <c r="L2473" i="31"/>
  <c r="L2474" i="31"/>
  <c r="L2475" i="31"/>
  <c r="L2476" i="31"/>
  <c r="L2477" i="31"/>
  <c r="L2478" i="31"/>
  <c r="L2479" i="31"/>
  <c r="L2480" i="31"/>
  <c r="L2481" i="31"/>
  <c r="L2482" i="31"/>
  <c r="L2483" i="31"/>
  <c r="L2484" i="31"/>
  <c r="L2485" i="31"/>
  <c r="L2486" i="31"/>
  <c r="L2487" i="31"/>
  <c r="L2488" i="31"/>
  <c r="L2489" i="31"/>
  <c r="L2490" i="31"/>
  <c r="L2491" i="31"/>
  <c r="L2492" i="31"/>
  <c r="L2493" i="31"/>
  <c r="L2494" i="31"/>
  <c r="L2495" i="31"/>
  <c r="L2496" i="31"/>
  <c r="L2497" i="31"/>
  <c r="L2498" i="31"/>
  <c r="L2499" i="31"/>
  <c r="L2500" i="31"/>
  <c r="L2501" i="31"/>
  <c r="L2502" i="31"/>
  <c r="L2503" i="31"/>
  <c r="L2504" i="31"/>
  <c r="L2505" i="31"/>
  <c r="L2506" i="31"/>
  <c r="L2507" i="31"/>
  <c r="L2508" i="31"/>
  <c r="L2509" i="31"/>
  <c r="L2510" i="31"/>
  <c r="L2511" i="31"/>
  <c r="L2512" i="31"/>
  <c r="L2513" i="31"/>
  <c r="L2514" i="31"/>
  <c r="L2515" i="31"/>
  <c r="L2516" i="31"/>
  <c r="L2517" i="31"/>
  <c r="L2518" i="31"/>
  <c r="L2519" i="31"/>
  <c r="L2520" i="31"/>
  <c r="L2521" i="31"/>
  <c r="L2522" i="31"/>
  <c r="L2523" i="31"/>
  <c r="L2524" i="31"/>
  <c r="L2525" i="31"/>
  <c r="L2526" i="31"/>
  <c r="L2527" i="31"/>
  <c r="L2528" i="31"/>
  <c r="L2529" i="31"/>
  <c r="L2530" i="31"/>
  <c r="L2531" i="31"/>
  <c r="L2532" i="31"/>
  <c r="L2533" i="31"/>
  <c r="L2534" i="31"/>
  <c r="L2535" i="31"/>
  <c r="L2536" i="31"/>
  <c r="L2537" i="31"/>
  <c r="L2538" i="31"/>
  <c r="L2539" i="31"/>
  <c r="L2540" i="31"/>
  <c r="L2541" i="31"/>
  <c r="L2542" i="31"/>
  <c r="L2543" i="31"/>
  <c r="L2544" i="31"/>
  <c r="L2545" i="31"/>
  <c r="L2546" i="31"/>
  <c r="L2547" i="31"/>
  <c r="L2548" i="31"/>
  <c r="L2549" i="31"/>
  <c r="L2550" i="31"/>
  <c r="L2551" i="31"/>
  <c r="L2552" i="31"/>
  <c r="L2553" i="31"/>
  <c r="L2554" i="31"/>
  <c r="L2555" i="31"/>
  <c r="L2556" i="31"/>
  <c r="L2557" i="31"/>
  <c r="L2558" i="31"/>
  <c r="L2559" i="31"/>
  <c r="L2560" i="31"/>
  <c r="L2561" i="31"/>
  <c r="L2562" i="31"/>
  <c r="L2563" i="31"/>
  <c r="L2564" i="31"/>
  <c r="L2565" i="31"/>
  <c r="L2566" i="31"/>
  <c r="L2567" i="31"/>
  <c r="L2568" i="31"/>
  <c r="L2569" i="31"/>
  <c r="L2570" i="31"/>
  <c r="L2571" i="31"/>
  <c r="L2572" i="31"/>
  <c r="L2573" i="31"/>
  <c r="L2574" i="31"/>
  <c r="L2575" i="31"/>
  <c r="L2576" i="31"/>
  <c r="L2577" i="31"/>
  <c r="L2578" i="31"/>
  <c r="L2579" i="31"/>
  <c r="L2580" i="31"/>
  <c r="L2581" i="31"/>
  <c r="L2582" i="31"/>
  <c r="L2583" i="31"/>
  <c r="L2584" i="31"/>
  <c r="L2585" i="31"/>
  <c r="L2586" i="31"/>
  <c r="L2587" i="31"/>
  <c r="L2588" i="31"/>
  <c r="L2589" i="31"/>
  <c r="L2590" i="31"/>
  <c r="L2591" i="31"/>
  <c r="L2592" i="31"/>
  <c r="L2593" i="31"/>
  <c r="L2594" i="31"/>
  <c r="L2595" i="31"/>
  <c r="L2596" i="31"/>
  <c r="L2597" i="31"/>
  <c r="L2598" i="31"/>
  <c r="L2599" i="31"/>
  <c r="L2600" i="31"/>
  <c r="L2601" i="31"/>
  <c r="L2602" i="31"/>
  <c r="L2603" i="31"/>
  <c r="L2604" i="31"/>
  <c r="L2605" i="31"/>
  <c r="L2606" i="31"/>
  <c r="L2607" i="31"/>
  <c r="L2608" i="31"/>
  <c r="L2609" i="31"/>
  <c r="L2610" i="31"/>
  <c r="L2611" i="31"/>
  <c r="L2612" i="31"/>
  <c r="L2613" i="31"/>
  <c r="L2614" i="31"/>
  <c r="L2615" i="31"/>
  <c r="L2616" i="31"/>
  <c r="L2617" i="31"/>
  <c r="L2618" i="31"/>
  <c r="L2619" i="31"/>
  <c r="L2620" i="31"/>
  <c r="L2621" i="31"/>
  <c r="L2622" i="31"/>
  <c r="L2623" i="31"/>
  <c r="L2624" i="31"/>
  <c r="L2625" i="31"/>
  <c r="L2626" i="31"/>
  <c r="L2627" i="31"/>
  <c r="L2628" i="31"/>
  <c r="L2629" i="31"/>
  <c r="L2630" i="31"/>
  <c r="L2631" i="31"/>
  <c r="L2632" i="31"/>
  <c r="L2633" i="31"/>
  <c r="L2634" i="31"/>
  <c r="L2635" i="31"/>
  <c r="L2636" i="31"/>
  <c r="L2637" i="31"/>
  <c r="L2638" i="31"/>
  <c r="L2639" i="31"/>
  <c r="L2640" i="31"/>
  <c r="L2641" i="31"/>
  <c r="L2642" i="31"/>
  <c r="L2643" i="31"/>
  <c r="L2644" i="31"/>
  <c r="L2645" i="31"/>
  <c r="L2646" i="31"/>
  <c r="L2647" i="31"/>
  <c r="L2648" i="31"/>
  <c r="L2649" i="31"/>
  <c r="L2650" i="31"/>
  <c r="L2651" i="31"/>
  <c r="L2652" i="31"/>
  <c r="L2653" i="31"/>
  <c r="L2654" i="31"/>
  <c r="L2655" i="31"/>
  <c r="L2656" i="31"/>
  <c r="L2657" i="31"/>
  <c r="L2658" i="31"/>
  <c r="L2659" i="31"/>
  <c r="L2660" i="31"/>
  <c r="L2661" i="31"/>
  <c r="L2662" i="31"/>
  <c r="L2663" i="31"/>
  <c r="L2664" i="31"/>
  <c r="L2665" i="31"/>
  <c r="L2666" i="31"/>
  <c r="L2667" i="31"/>
  <c r="L2668" i="31"/>
  <c r="L2669" i="31"/>
  <c r="L2670" i="31"/>
  <c r="L2671" i="31"/>
  <c r="L2672" i="31"/>
  <c r="L2673" i="31"/>
  <c r="L2674" i="31"/>
  <c r="L2675" i="31"/>
  <c r="L2676" i="31"/>
  <c r="L2677" i="31"/>
  <c r="L2678" i="31"/>
  <c r="L2679" i="31"/>
  <c r="L2680" i="31"/>
  <c r="L2681" i="31"/>
  <c r="L2682" i="31"/>
  <c r="L2683" i="31"/>
  <c r="L2684" i="31"/>
  <c r="L2685" i="31"/>
  <c r="L2686" i="31"/>
  <c r="L2687" i="31"/>
  <c r="L2688" i="31"/>
  <c r="L2689" i="31"/>
  <c r="L2690" i="31"/>
  <c r="L2691" i="31"/>
  <c r="L2692" i="31"/>
  <c r="L2693" i="31"/>
  <c r="L2694" i="31"/>
  <c r="L2695" i="31"/>
  <c r="L2696" i="31"/>
  <c r="L2697" i="31"/>
  <c r="L2698" i="31"/>
  <c r="L2699" i="31"/>
  <c r="L2700" i="31"/>
  <c r="L2701" i="31"/>
  <c r="L2702" i="31"/>
  <c r="L2703" i="31"/>
  <c r="L2704" i="31"/>
  <c r="L2705" i="31"/>
  <c r="L2706" i="31"/>
  <c r="L2707" i="31"/>
  <c r="L2708" i="31"/>
  <c r="L2709" i="31"/>
  <c r="L2710" i="31"/>
  <c r="L2711" i="31"/>
  <c r="L2712" i="31"/>
  <c r="L2713" i="31"/>
  <c r="L2714" i="31"/>
  <c r="L2715" i="31"/>
  <c r="L2716" i="31"/>
  <c r="L2717" i="31"/>
  <c r="L2718" i="31"/>
  <c r="L2719" i="31"/>
  <c r="L2720" i="31"/>
  <c r="L2721" i="31"/>
  <c r="L2722" i="31"/>
  <c r="L2723" i="31"/>
  <c r="L2724" i="31"/>
  <c r="L2725" i="31"/>
  <c r="L2726" i="31"/>
  <c r="L2727" i="31"/>
  <c r="L2728" i="31"/>
  <c r="L2729" i="31"/>
  <c r="L2730" i="31"/>
  <c r="L2731" i="31"/>
  <c r="L2732" i="31"/>
  <c r="L2733" i="31"/>
  <c r="L2734" i="31"/>
  <c r="L2735" i="31"/>
  <c r="L2736" i="31"/>
  <c r="L2737" i="31"/>
  <c r="L2738" i="31"/>
  <c r="L2739" i="31"/>
  <c r="L2740" i="31"/>
  <c r="L2741" i="31"/>
  <c r="L2742" i="31"/>
  <c r="L2743" i="31"/>
  <c r="L2744" i="31"/>
  <c r="L2745" i="31"/>
  <c r="L2746" i="31"/>
  <c r="L2747" i="31"/>
  <c r="L2748" i="31"/>
  <c r="L2749" i="31"/>
  <c r="L2750" i="31"/>
  <c r="L2751" i="31"/>
  <c r="L2752" i="31"/>
  <c r="L2753" i="31"/>
  <c r="L2754" i="31"/>
  <c r="L2755" i="31"/>
  <c r="L2756" i="31"/>
  <c r="L2757" i="31"/>
  <c r="L2758" i="31"/>
  <c r="L2759" i="31"/>
  <c r="L2760" i="31"/>
  <c r="L2761" i="31"/>
  <c r="L2762" i="31"/>
  <c r="L2763" i="31"/>
  <c r="L2764" i="31"/>
  <c r="L2765" i="31"/>
  <c r="L2766" i="31"/>
  <c r="L2767" i="31"/>
  <c r="L2768" i="31"/>
  <c r="L2769" i="31"/>
  <c r="L2770" i="31"/>
  <c r="L2771" i="31"/>
  <c r="L2772" i="31"/>
  <c r="L2773" i="31"/>
  <c r="L2774" i="31"/>
  <c r="L2775" i="31"/>
  <c r="L2776" i="31"/>
  <c r="L2777" i="31"/>
  <c r="L2778" i="31"/>
  <c r="L2779" i="31"/>
  <c r="L2780" i="31"/>
  <c r="L2781" i="31"/>
  <c r="L2782" i="31"/>
  <c r="L2783" i="31"/>
  <c r="L2784" i="31"/>
  <c r="L2785" i="31"/>
  <c r="L2786" i="31"/>
  <c r="L2787" i="31"/>
  <c r="L2788" i="31"/>
  <c r="L2789" i="31"/>
  <c r="L2790" i="31"/>
  <c r="L2791" i="31"/>
  <c r="L2792" i="31"/>
  <c r="L2793" i="31"/>
  <c r="L2794" i="31"/>
  <c r="L2795" i="31"/>
  <c r="L2796" i="31"/>
  <c r="L2797" i="31"/>
  <c r="L2798" i="31"/>
  <c r="L2799" i="31"/>
  <c r="L2800" i="31"/>
  <c r="L2801" i="31"/>
  <c r="L2802" i="31"/>
  <c r="L2803" i="31"/>
  <c r="L2804" i="31"/>
  <c r="L2805" i="31"/>
  <c r="L2806" i="31"/>
  <c r="L2807" i="31"/>
  <c r="L2808" i="31"/>
  <c r="L2809" i="31"/>
  <c r="L2810" i="31"/>
  <c r="L2811" i="31"/>
  <c r="L2812" i="31"/>
  <c r="L2813" i="31"/>
  <c r="L2814" i="31"/>
  <c r="L2815" i="31"/>
  <c r="L2816" i="31"/>
  <c r="L2817" i="31"/>
  <c r="L2818" i="31"/>
  <c r="L2819" i="31"/>
  <c r="L2820" i="31"/>
  <c r="L2821" i="31"/>
  <c r="L2822" i="31"/>
  <c r="L2823" i="31"/>
  <c r="L2824" i="31"/>
  <c r="L2825" i="31"/>
  <c r="L2826" i="31"/>
  <c r="L2827" i="31"/>
  <c r="L2828" i="31"/>
  <c r="L2829" i="31"/>
  <c r="L2830" i="31"/>
  <c r="L2831" i="31"/>
  <c r="L2832" i="31"/>
  <c r="L2833" i="31"/>
  <c r="L2834" i="31"/>
  <c r="L2835" i="31"/>
  <c r="L2836" i="31"/>
  <c r="L2837" i="31"/>
  <c r="L2838" i="31"/>
  <c r="L2839" i="31"/>
  <c r="L2840" i="31"/>
  <c r="L2841" i="31"/>
  <c r="L2842" i="31"/>
  <c r="L2843" i="31"/>
  <c r="L2844" i="31"/>
  <c r="L2845" i="31"/>
  <c r="L2846" i="31"/>
  <c r="L2847" i="31"/>
  <c r="L2848" i="31"/>
  <c r="L2849" i="31"/>
  <c r="L2850" i="31"/>
  <c r="L2851" i="31"/>
  <c r="L2852" i="31"/>
  <c r="L2853" i="31"/>
  <c r="L2854" i="31"/>
  <c r="L2855" i="31"/>
  <c r="L2856" i="31"/>
  <c r="L2857" i="31"/>
  <c r="L2858" i="31"/>
  <c r="L2859" i="31"/>
  <c r="L2860" i="31"/>
  <c r="L2861" i="31"/>
  <c r="L2862" i="31"/>
  <c r="L2863" i="31"/>
  <c r="L2864" i="31"/>
  <c r="L2865" i="31"/>
  <c r="L2866" i="31"/>
  <c r="L2867" i="31"/>
  <c r="L2868" i="31"/>
  <c r="L2869" i="31"/>
  <c r="L2870" i="31"/>
  <c r="L2871" i="31"/>
  <c r="L2872" i="31"/>
  <c r="L2873" i="31"/>
  <c r="L2874" i="31"/>
  <c r="L2875" i="31"/>
  <c r="L2876" i="31"/>
  <c r="L2877" i="31"/>
  <c r="L2878" i="31"/>
  <c r="L2879" i="31"/>
  <c r="L2880" i="31"/>
  <c r="L2881" i="31"/>
  <c r="L2882" i="31"/>
  <c r="L2883" i="31"/>
  <c r="L2884" i="31"/>
  <c r="L2885" i="31"/>
  <c r="L2886" i="31"/>
  <c r="L2887" i="31"/>
  <c r="L2888" i="31"/>
  <c r="L2889" i="31"/>
  <c r="L2890" i="31"/>
  <c r="L2891" i="31"/>
  <c r="L2892" i="31"/>
  <c r="L2893" i="31"/>
  <c r="L2894" i="31"/>
  <c r="L2895" i="31"/>
  <c r="L2896" i="31"/>
  <c r="L2897" i="31"/>
  <c r="L2898" i="31"/>
  <c r="L2899" i="31"/>
  <c r="L2900" i="31"/>
  <c r="L2901" i="31"/>
  <c r="L2902" i="31"/>
  <c r="L2903" i="31"/>
  <c r="L2904" i="31"/>
  <c r="L2905" i="31"/>
  <c r="L2906" i="31"/>
  <c r="L2907" i="31"/>
  <c r="L2908" i="31"/>
  <c r="L2909" i="31"/>
  <c r="L2910" i="31"/>
  <c r="L2911" i="31"/>
  <c r="L2912" i="31"/>
  <c r="L2913" i="31"/>
  <c r="L2914" i="31"/>
  <c r="L2915" i="31"/>
  <c r="L2916" i="31"/>
  <c r="L2917" i="31"/>
  <c r="L2918" i="31"/>
  <c r="L2919" i="31"/>
  <c r="L2920" i="31"/>
  <c r="L2921" i="31"/>
  <c r="L2922" i="31"/>
  <c r="L2923" i="31"/>
  <c r="L2924" i="31"/>
  <c r="L2925" i="31"/>
  <c r="L2926" i="31"/>
  <c r="L2927" i="31"/>
  <c r="L2928" i="31"/>
  <c r="L2929" i="31"/>
  <c r="L2930" i="31"/>
  <c r="L2931" i="31"/>
  <c r="L2932" i="31"/>
  <c r="L2933" i="31"/>
  <c r="L2934" i="31"/>
  <c r="L2935" i="31"/>
  <c r="L2936" i="31"/>
  <c r="L2937" i="31"/>
  <c r="L2938" i="31"/>
  <c r="L2939" i="31"/>
  <c r="L2940" i="31"/>
  <c r="L2941" i="31"/>
  <c r="L2942" i="31"/>
  <c r="L2943" i="31"/>
  <c r="L2944" i="31"/>
  <c r="L2945" i="31"/>
  <c r="L2946" i="31"/>
  <c r="L2947" i="31"/>
  <c r="L2948" i="31"/>
  <c r="L2949" i="31"/>
  <c r="L2950" i="31"/>
  <c r="L2951" i="31"/>
  <c r="L2952" i="31"/>
  <c r="L2953" i="31"/>
  <c r="L2954" i="31"/>
  <c r="L2955" i="31"/>
  <c r="L2956" i="31"/>
  <c r="L2957" i="31"/>
  <c r="L2958" i="31"/>
  <c r="L2959" i="31"/>
  <c r="L2960" i="31"/>
  <c r="L2961" i="31"/>
  <c r="L2962" i="31"/>
  <c r="L2963" i="31"/>
  <c r="L2964" i="31"/>
  <c r="L2965" i="31"/>
  <c r="L2966" i="31"/>
  <c r="L2967" i="31"/>
  <c r="L2968" i="31"/>
  <c r="L2969" i="31"/>
  <c r="L2970" i="31"/>
  <c r="L2971" i="31"/>
  <c r="L2972" i="31"/>
  <c r="L2973" i="31"/>
  <c r="L2974" i="31"/>
  <c r="L2975" i="31"/>
  <c r="L2976" i="31"/>
  <c r="L2977" i="31"/>
  <c r="L2978" i="31"/>
  <c r="L2979" i="31"/>
  <c r="L2980" i="31"/>
  <c r="L2981" i="31"/>
  <c r="L2982" i="31"/>
  <c r="L2983" i="31"/>
  <c r="L2984" i="31"/>
  <c r="L2985" i="31"/>
  <c r="L2986" i="31"/>
  <c r="L2987" i="31"/>
  <c r="L2988" i="31"/>
  <c r="L2989" i="31"/>
  <c r="L2990" i="31"/>
  <c r="L2991" i="31"/>
  <c r="L2992" i="31"/>
  <c r="L2993" i="31"/>
  <c r="L2994" i="31"/>
  <c r="L2995" i="31"/>
  <c r="L2996" i="31"/>
  <c r="L2997" i="31"/>
  <c r="L2998" i="31"/>
  <c r="L2999" i="31"/>
  <c r="L3000" i="31"/>
  <c r="L3001" i="31"/>
  <c r="L3002" i="31"/>
  <c r="L3003" i="31"/>
  <c r="L3004" i="31"/>
  <c r="L3005" i="31"/>
  <c r="L3006" i="31"/>
  <c r="L3007" i="31"/>
  <c r="L3008" i="31"/>
  <c r="L3009" i="31"/>
  <c r="L3010" i="31"/>
  <c r="L3011" i="31"/>
  <c r="L3012" i="31"/>
  <c r="L3013" i="31"/>
  <c r="L3014" i="31"/>
  <c r="L3015" i="31"/>
  <c r="L3016" i="31"/>
  <c r="L3017" i="31"/>
  <c r="L3018" i="31"/>
  <c r="L3019" i="31"/>
  <c r="L3020" i="31"/>
  <c r="L3021" i="31"/>
  <c r="L3022" i="31"/>
  <c r="L3023" i="31"/>
  <c r="L3024" i="31"/>
  <c r="L3025" i="31"/>
  <c r="L3026" i="31"/>
  <c r="L3027" i="31"/>
  <c r="L3028" i="31"/>
  <c r="L3029" i="31"/>
  <c r="L3030" i="31"/>
  <c r="L3031" i="31"/>
  <c r="L3032" i="31"/>
  <c r="L3033" i="31"/>
  <c r="L3034" i="31"/>
  <c r="L3035" i="31"/>
  <c r="L3036" i="31"/>
  <c r="L3037" i="31"/>
  <c r="L3038" i="31"/>
  <c r="L3039" i="31"/>
  <c r="L3040" i="31"/>
  <c r="L3041" i="31"/>
  <c r="L3042" i="31"/>
  <c r="L3043" i="31"/>
  <c r="L3044" i="31"/>
  <c r="L3045" i="31"/>
  <c r="L3046" i="31"/>
  <c r="L3047" i="31"/>
  <c r="L3048" i="31"/>
  <c r="L3049" i="31"/>
  <c r="L3050" i="31"/>
  <c r="L3051" i="31"/>
  <c r="L3052" i="31"/>
  <c r="L3053" i="31"/>
  <c r="L3054" i="31"/>
  <c r="L3055" i="31"/>
  <c r="L3056" i="31"/>
  <c r="L3057" i="31"/>
  <c r="L3058" i="31"/>
  <c r="L3059" i="31"/>
  <c r="L3060" i="31"/>
  <c r="L3061" i="31"/>
  <c r="L3062" i="31"/>
  <c r="L3063" i="31"/>
  <c r="L3064" i="31"/>
  <c r="L3065" i="31"/>
  <c r="L3066" i="31"/>
  <c r="L3067" i="31"/>
  <c r="L3068" i="31"/>
  <c r="L3069" i="31"/>
  <c r="L3070" i="31"/>
  <c r="L3071" i="31"/>
  <c r="L3072" i="31"/>
  <c r="L3073" i="31"/>
  <c r="L3074" i="31"/>
  <c r="L3075" i="31"/>
  <c r="L3076" i="31"/>
  <c r="L3077" i="31"/>
  <c r="L3078" i="31"/>
  <c r="L3079" i="31"/>
  <c r="L3080" i="31"/>
  <c r="L3081" i="31"/>
  <c r="L3082" i="31"/>
  <c r="L3083" i="31"/>
  <c r="L3084" i="31"/>
  <c r="L3085" i="31"/>
  <c r="L3086" i="31"/>
  <c r="L3087" i="31"/>
  <c r="L3088" i="31"/>
  <c r="L3089" i="31"/>
  <c r="L3090" i="31"/>
  <c r="L3091" i="31"/>
  <c r="L3092" i="31"/>
  <c r="L3093" i="31"/>
  <c r="L3094" i="31"/>
  <c r="L3095" i="31"/>
  <c r="L3096" i="31"/>
  <c r="L3097" i="31"/>
  <c r="L3098" i="31"/>
  <c r="L3099" i="31"/>
  <c r="L3100" i="31"/>
  <c r="L3101" i="31"/>
  <c r="L3102" i="31"/>
  <c r="L3103" i="31"/>
  <c r="L3104" i="31"/>
  <c r="L3105" i="31"/>
  <c r="L3106" i="31"/>
  <c r="L3107" i="31"/>
  <c r="L3108" i="31"/>
  <c r="L3109" i="31"/>
  <c r="L3110" i="31"/>
  <c r="L3111" i="31"/>
  <c r="L3112" i="31"/>
  <c r="L3113" i="31"/>
  <c r="L3114" i="31"/>
  <c r="L3115" i="31"/>
  <c r="L3116" i="31"/>
  <c r="L3117" i="31"/>
  <c r="L3118" i="31"/>
  <c r="L3119" i="31"/>
  <c r="L3120" i="31"/>
  <c r="L3121" i="31"/>
  <c r="L3122" i="31"/>
  <c r="L3123" i="31"/>
  <c r="L3124" i="31"/>
  <c r="L3125" i="31"/>
  <c r="L3126" i="31"/>
  <c r="L3127" i="31"/>
  <c r="L3128" i="31"/>
  <c r="L3129" i="31"/>
  <c r="L3130" i="31"/>
  <c r="L3131" i="31"/>
  <c r="L3132" i="31"/>
  <c r="L3133" i="31"/>
  <c r="L3134" i="31"/>
  <c r="L3135" i="31"/>
  <c r="L3136" i="31"/>
  <c r="L3137" i="31"/>
  <c r="L3138" i="31"/>
  <c r="L3139" i="31"/>
  <c r="L3140" i="31"/>
  <c r="L3141" i="31"/>
  <c r="L3142" i="31"/>
  <c r="L3143" i="31"/>
  <c r="L3144" i="31"/>
  <c r="L3145" i="31"/>
  <c r="L3146" i="31"/>
  <c r="L3147" i="31"/>
  <c r="L3148" i="31"/>
  <c r="L3149" i="31"/>
  <c r="L3150" i="31"/>
  <c r="L3151" i="31"/>
  <c r="L3152" i="31"/>
  <c r="L3153" i="31"/>
  <c r="L3154" i="31"/>
  <c r="L3155" i="31"/>
  <c r="L3156" i="31"/>
  <c r="L3157" i="31"/>
  <c r="L3158" i="31"/>
  <c r="L3159" i="31"/>
  <c r="L3160" i="31"/>
  <c r="L3161" i="31"/>
  <c r="L3162" i="31"/>
  <c r="L3163" i="31"/>
  <c r="L3164" i="31"/>
  <c r="L3165" i="31"/>
  <c r="L3166" i="31"/>
  <c r="L3167" i="31"/>
  <c r="L3168" i="31"/>
  <c r="L3169" i="31"/>
  <c r="L3170" i="31"/>
  <c r="L3171" i="31"/>
  <c r="L3172" i="31"/>
  <c r="L3173" i="31"/>
  <c r="L3174" i="31"/>
  <c r="L3175" i="31"/>
  <c r="L3176" i="31"/>
  <c r="L3177" i="31"/>
  <c r="L3178" i="31"/>
  <c r="L3179" i="31"/>
  <c r="L3180" i="31"/>
  <c r="L3181" i="31"/>
  <c r="L3182" i="31"/>
  <c r="L3183" i="31"/>
  <c r="L3184" i="31"/>
  <c r="L3185" i="31"/>
  <c r="L3186" i="31"/>
  <c r="L3187" i="31"/>
  <c r="L3188" i="31"/>
  <c r="L3189" i="31"/>
  <c r="L3190" i="31"/>
  <c r="L3191" i="31"/>
  <c r="L3192" i="31"/>
  <c r="L3193" i="31"/>
  <c r="L3194" i="31"/>
  <c r="L3195" i="31"/>
  <c r="L3196" i="31"/>
  <c r="L3197" i="31"/>
  <c r="L3198" i="31"/>
  <c r="L3199" i="31"/>
  <c r="L3200" i="31"/>
  <c r="L3201" i="31"/>
  <c r="L3202" i="31"/>
  <c r="L3203" i="31"/>
  <c r="L3204" i="31"/>
  <c r="L3205" i="31"/>
  <c r="L3206" i="31"/>
  <c r="L3207" i="31"/>
  <c r="L3208" i="31"/>
  <c r="L3209" i="31"/>
  <c r="L3210" i="31"/>
  <c r="L3211" i="31"/>
  <c r="L3212" i="31"/>
  <c r="L3213" i="31"/>
  <c r="L3214" i="31"/>
  <c r="L3215" i="31"/>
  <c r="L3216" i="31"/>
  <c r="L3217" i="31"/>
  <c r="L3218" i="31"/>
  <c r="L3219" i="31"/>
  <c r="L3220" i="31"/>
  <c r="L3221" i="31"/>
  <c r="L3222" i="31"/>
  <c r="L3223" i="31"/>
  <c r="L3224" i="31"/>
  <c r="L3225" i="31"/>
  <c r="L3226" i="31"/>
  <c r="L3227" i="31"/>
  <c r="L3228" i="31"/>
  <c r="L3229" i="31"/>
  <c r="L3230" i="31"/>
  <c r="L3231" i="31"/>
  <c r="L3232" i="31"/>
  <c r="L3233" i="31"/>
  <c r="L3234" i="31"/>
  <c r="L3235" i="31"/>
  <c r="L3236" i="31"/>
  <c r="L3237" i="31"/>
  <c r="L3238" i="31"/>
  <c r="L3239" i="31"/>
  <c r="L3240" i="31"/>
  <c r="L3241" i="31"/>
  <c r="L3242" i="31"/>
  <c r="L3243" i="31"/>
  <c r="L3244" i="31"/>
  <c r="L3245" i="31"/>
  <c r="L3246" i="31"/>
  <c r="L3247" i="31"/>
  <c r="L3248" i="31"/>
  <c r="L3249" i="31"/>
  <c r="L3250" i="31"/>
  <c r="L3251" i="31"/>
  <c r="L3252" i="31"/>
  <c r="L3253" i="31"/>
  <c r="L3254" i="31"/>
  <c r="L3255" i="31"/>
  <c r="L3256" i="31"/>
  <c r="L3257" i="31"/>
  <c r="L3258" i="31"/>
  <c r="L3259" i="31"/>
  <c r="L3260" i="31"/>
  <c r="L3261" i="31"/>
  <c r="L3262" i="31"/>
  <c r="L3263" i="31"/>
  <c r="L3264" i="31"/>
  <c r="L3265" i="31"/>
  <c r="L3266" i="31"/>
  <c r="L3267" i="31"/>
  <c r="L3268" i="31"/>
  <c r="L3269" i="31"/>
  <c r="L3270" i="31"/>
  <c r="L3271" i="31"/>
  <c r="L3272" i="31"/>
  <c r="L3273" i="31"/>
  <c r="L3274" i="31"/>
  <c r="L3275" i="31"/>
  <c r="L3276" i="31"/>
  <c r="L3277" i="31"/>
  <c r="L3278" i="31"/>
  <c r="L3279" i="31"/>
  <c r="L3280" i="31"/>
  <c r="L3281" i="31"/>
  <c r="L3282" i="31"/>
  <c r="L3283" i="31"/>
  <c r="L3284" i="31"/>
  <c r="L3285" i="31"/>
  <c r="L3286" i="31"/>
  <c r="L3287" i="31"/>
  <c r="L3288" i="31"/>
  <c r="L3289" i="31"/>
  <c r="L3290" i="31"/>
  <c r="L3291" i="31"/>
  <c r="L3292" i="31"/>
  <c r="L3293" i="31"/>
  <c r="L3294" i="31"/>
  <c r="L3295" i="31"/>
  <c r="L3296" i="31"/>
  <c r="L3297" i="31"/>
  <c r="L3298" i="31"/>
  <c r="L3299" i="31"/>
  <c r="L3300" i="31"/>
  <c r="L3301" i="31"/>
  <c r="L3302" i="31"/>
  <c r="L3303" i="31"/>
  <c r="L3304" i="31"/>
  <c r="L3305" i="31"/>
  <c r="L3306" i="31"/>
  <c r="L3307" i="31"/>
  <c r="L3308" i="31"/>
  <c r="L3309" i="31"/>
  <c r="L3310" i="31"/>
  <c r="L3311" i="31"/>
  <c r="L3312" i="31"/>
  <c r="L3313" i="31"/>
  <c r="L3314" i="31"/>
  <c r="L3315" i="31"/>
  <c r="L3316" i="31"/>
  <c r="L3317" i="31"/>
  <c r="L3318" i="31"/>
  <c r="L3319" i="31"/>
  <c r="L3320" i="31"/>
  <c r="L3321" i="31"/>
  <c r="L3322" i="31"/>
  <c r="L3323" i="31"/>
  <c r="L3324" i="31"/>
  <c r="L3325" i="31"/>
  <c r="L3326" i="31"/>
  <c r="L3327" i="31"/>
  <c r="L3328" i="31"/>
  <c r="L3329" i="31"/>
  <c r="L3330" i="31"/>
  <c r="L3331" i="31"/>
  <c r="L3332" i="31"/>
  <c r="L3333" i="31"/>
  <c r="L3334" i="31"/>
  <c r="L3335" i="31"/>
  <c r="L3336" i="31"/>
  <c r="L3337" i="31"/>
  <c r="L3338" i="31"/>
  <c r="L3339" i="31"/>
  <c r="L3340" i="31"/>
  <c r="L3341" i="31"/>
  <c r="L3342" i="31"/>
  <c r="L3343" i="31"/>
  <c r="L3344" i="31"/>
  <c r="L3345" i="31"/>
  <c r="L3346" i="31"/>
  <c r="L3347" i="31"/>
  <c r="L3348" i="31"/>
  <c r="L3349" i="31"/>
  <c r="L3350" i="31"/>
  <c r="L3351" i="31"/>
  <c r="L3352" i="31"/>
  <c r="L3353" i="31"/>
  <c r="L3354" i="31"/>
  <c r="L3355" i="31"/>
  <c r="L3356" i="31"/>
  <c r="L3357" i="31"/>
  <c r="L3358" i="31"/>
  <c r="L3359" i="31"/>
  <c r="L3360" i="31"/>
  <c r="L3361" i="31"/>
  <c r="L3362" i="31"/>
  <c r="L3363" i="31"/>
  <c r="L3364" i="31"/>
  <c r="L3365" i="31"/>
  <c r="L3366" i="31"/>
  <c r="L3367" i="31"/>
  <c r="L3368" i="31"/>
  <c r="L3369" i="31"/>
  <c r="L3370" i="31"/>
  <c r="L3371" i="31"/>
  <c r="L3372" i="31"/>
  <c r="L3373" i="31"/>
  <c r="L3374" i="31"/>
  <c r="L3375" i="31"/>
  <c r="L3376" i="31"/>
  <c r="L3377" i="31"/>
  <c r="L3378" i="31"/>
  <c r="L3379" i="31"/>
  <c r="L3380" i="31"/>
  <c r="L3381" i="31"/>
  <c r="L3382" i="31"/>
  <c r="L3383" i="31"/>
  <c r="L3384" i="31"/>
  <c r="L3385" i="31"/>
  <c r="L3386" i="31"/>
  <c r="L3387" i="31"/>
  <c r="L3388" i="31"/>
  <c r="L3389" i="31"/>
  <c r="L3390" i="31"/>
  <c r="L3391" i="31"/>
  <c r="L3392" i="31"/>
  <c r="L3393" i="31"/>
  <c r="L3394" i="31"/>
  <c r="L3395" i="31"/>
  <c r="L3396" i="31"/>
  <c r="L3397" i="31"/>
  <c r="L3398" i="31"/>
  <c r="L3399" i="31"/>
  <c r="L3400" i="31"/>
  <c r="L3401" i="31"/>
  <c r="L3402" i="31"/>
  <c r="L3403" i="31"/>
  <c r="L3404" i="31"/>
  <c r="L3405" i="31"/>
  <c r="L3406" i="31"/>
  <c r="L3407" i="31"/>
  <c r="L3408" i="31"/>
  <c r="L3409" i="31"/>
  <c r="L3410" i="31"/>
  <c r="L3411" i="31"/>
  <c r="L3412" i="31"/>
  <c r="L3413" i="31"/>
  <c r="L3414" i="31"/>
  <c r="L3415" i="31"/>
  <c r="L3416" i="31"/>
  <c r="L3417" i="31"/>
  <c r="L3418" i="31"/>
  <c r="L3419" i="31"/>
  <c r="L3420" i="31"/>
  <c r="L3421" i="31"/>
  <c r="L3422" i="31"/>
  <c r="L3423" i="31"/>
  <c r="L3424" i="31"/>
  <c r="L3425" i="31"/>
  <c r="L3426" i="31"/>
  <c r="L3427" i="31"/>
  <c r="L3428" i="31"/>
  <c r="L3429" i="31"/>
  <c r="L3430" i="31"/>
  <c r="L3431" i="31"/>
  <c r="L3432" i="31"/>
  <c r="L3433" i="31"/>
  <c r="L3434" i="31"/>
  <c r="L3435" i="31"/>
  <c r="L3436" i="31"/>
  <c r="L3437" i="31"/>
  <c r="L3438" i="31"/>
  <c r="L3439" i="31"/>
  <c r="L3440" i="31"/>
  <c r="L3441" i="31"/>
  <c r="L3442" i="31"/>
  <c r="L3443" i="31"/>
  <c r="L3444" i="31"/>
  <c r="L3445" i="31"/>
  <c r="L3446" i="31"/>
  <c r="L3447" i="31"/>
  <c r="L3448" i="31"/>
  <c r="L3449" i="31"/>
  <c r="L3450" i="31"/>
  <c r="L3451" i="31"/>
  <c r="L3452" i="31"/>
  <c r="L3453" i="31"/>
  <c r="L3454" i="31"/>
  <c r="L3455" i="31"/>
  <c r="L3456" i="31"/>
  <c r="L3457" i="31"/>
  <c r="L3458" i="31"/>
  <c r="L3459" i="31"/>
  <c r="L3460" i="31"/>
  <c r="L3461" i="31"/>
  <c r="L3462" i="31"/>
  <c r="L3463" i="31"/>
  <c r="L3464" i="31"/>
  <c r="L3465" i="31"/>
  <c r="L3466" i="31"/>
  <c r="L3467" i="31"/>
  <c r="L3468" i="31"/>
  <c r="L3469" i="31"/>
  <c r="L3470" i="31"/>
  <c r="L3471" i="31"/>
  <c r="L3472" i="31"/>
  <c r="L3473" i="31"/>
  <c r="L3474" i="31"/>
  <c r="L3475" i="31"/>
  <c r="L3476" i="31"/>
  <c r="L3477" i="31"/>
  <c r="L3478" i="31"/>
  <c r="L3479" i="31"/>
  <c r="L3480" i="31"/>
  <c r="L3481" i="31"/>
  <c r="L3482" i="31"/>
  <c r="L3483" i="31"/>
  <c r="L3484" i="31"/>
  <c r="L3485" i="31"/>
  <c r="L3486" i="31"/>
  <c r="L3487" i="31"/>
  <c r="L3488" i="31"/>
  <c r="L3489" i="31"/>
  <c r="L3490" i="31"/>
  <c r="L3491" i="31"/>
  <c r="L3492" i="31"/>
  <c r="L3493" i="31"/>
  <c r="L3494" i="31"/>
  <c r="L3495" i="31"/>
  <c r="L3496" i="31"/>
  <c r="L3497" i="31"/>
  <c r="L3498" i="31"/>
  <c r="L3499" i="31"/>
  <c r="L3500" i="31"/>
  <c r="L3501" i="31"/>
  <c r="L3502" i="31"/>
  <c r="L3503" i="31"/>
  <c r="L3504" i="31"/>
  <c r="L3505" i="31"/>
  <c r="L3506" i="31"/>
  <c r="L3507" i="31"/>
  <c r="L3508" i="31"/>
  <c r="L3509" i="31"/>
  <c r="L3510" i="31"/>
  <c r="L3511" i="31"/>
  <c r="L3512" i="31"/>
  <c r="L3513" i="31"/>
  <c r="L3514" i="31"/>
  <c r="L3515" i="31"/>
  <c r="L3516" i="31"/>
  <c r="L3517" i="31"/>
  <c r="L3518" i="31"/>
  <c r="L3519" i="31"/>
  <c r="L3520" i="31"/>
  <c r="L3521" i="31"/>
  <c r="L3522" i="31"/>
  <c r="L3523" i="31"/>
  <c r="L3524" i="31"/>
  <c r="L3525" i="31"/>
  <c r="L3526" i="31"/>
  <c r="L3527" i="31"/>
  <c r="L3528" i="31"/>
  <c r="L3529" i="31"/>
  <c r="L3530" i="31"/>
  <c r="L3531" i="31"/>
  <c r="L3532" i="31"/>
  <c r="L3533" i="31"/>
  <c r="L3534" i="31"/>
  <c r="L3535" i="31"/>
  <c r="L3536" i="31"/>
  <c r="L3537" i="31"/>
  <c r="L3538" i="31"/>
  <c r="L3539" i="31"/>
  <c r="L3540" i="31"/>
  <c r="L3541" i="31"/>
  <c r="L3542" i="31"/>
  <c r="L3543" i="31"/>
  <c r="L3544" i="31"/>
  <c r="L3545" i="31"/>
  <c r="L3546" i="31"/>
  <c r="L3547" i="31"/>
  <c r="L3548" i="31"/>
  <c r="L3549" i="31"/>
  <c r="L3550" i="31"/>
  <c r="L3551" i="31"/>
  <c r="L3552" i="31"/>
  <c r="L3553" i="31"/>
  <c r="L3554" i="31"/>
  <c r="L3555" i="31"/>
  <c r="L3556" i="31"/>
  <c r="L3557" i="31"/>
  <c r="L3558" i="31"/>
  <c r="L3559" i="31"/>
  <c r="L3560" i="31"/>
  <c r="L3561" i="31"/>
  <c r="L3562" i="31"/>
  <c r="L3563" i="31"/>
  <c r="L3564" i="31"/>
  <c r="L3565" i="31"/>
  <c r="L3566" i="31"/>
  <c r="L3567" i="31"/>
  <c r="L3568" i="31"/>
  <c r="L3569" i="31"/>
  <c r="L3570" i="31"/>
  <c r="L3571" i="31"/>
  <c r="L3572" i="31"/>
  <c r="L3573" i="31"/>
  <c r="L3574" i="31"/>
  <c r="L3575" i="31"/>
  <c r="L3576" i="31"/>
  <c r="L3577" i="31"/>
  <c r="L3578" i="31"/>
  <c r="L3579" i="31"/>
  <c r="L3580" i="31"/>
  <c r="L3581" i="31"/>
  <c r="L3582" i="31"/>
  <c r="L3583" i="31"/>
  <c r="L3584" i="31"/>
  <c r="L3585" i="31"/>
  <c r="L3586" i="31"/>
  <c r="L3587" i="31"/>
  <c r="L3588" i="31"/>
  <c r="L3589" i="31"/>
  <c r="L3590" i="31"/>
  <c r="L3591" i="31"/>
  <c r="L3592" i="31"/>
  <c r="L3593" i="31"/>
  <c r="L3594" i="31"/>
  <c r="L3595" i="31"/>
  <c r="L3596" i="31"/>
  <c r="L3597" i="31"/>
  <c r="L3598" i="31"/>
  <c r="L3599" i="31"/>
  <c r="L3600" i="31"/>
  <c r="L3601" i="31"/>
  <c r="L3602" i="31"/>
  <c r="L3603" i="31"/>
  <c r="L3604" i="31"/>
  <c r="L3605" i="31"/>
  <c r="L3606" i="31"/>
  <c r="L3607" i="31"/>
  <c r="L3608" i="31"/>
  <c r="L3609" i="31"/>
  <c r="L3610" i="31"/>
  <c r="L3611" i="31"/>
  <c r="L3612" i="31"/>
  <c r="L3613" i="31"/>
  <c r="L3614" i="31"/>
  <c r="L3615" i="31"/>
  <c r="L3616" i="31"/>
  <c r="L3617" i="31"/>
  <c r="L3618" i="31"/>
  <c r="L3619" i="31"/>
  <c r="L3620" i="31"/>
  <c r="L3621" i="31"/>
  <c r="L3622" i="31"/>
  <c r="L3623" i="31"/>
  <c r="L3624" i="31"/>
  <c r="L3625" i="31"/>
  <c r="L3626" i="31"/>
  <c r="L3627" i="31"/>
  <c r="L3628" i="31"/>
  <c r="L3629" i="31"/>
  <c r="L3630" i="31"/>
  <c r="L3631" i="31"/>
  <c r="L3632" i="31"/>
  <c r="L3633" i="31"/>
  <c r="L3634" i="31"/>
  <c r="L3635" i="31"/>
  <c r="L3636" i="31"/>
  <c r="L3637" i="31"/>
  <c r="L3638" i="31"/>
  <c r="L3639" i="31"/>
  <c r="L3640" i="31"/>
  <c r="L3641" i="31"/>
  <c r="L3642" i="31"/>
  <c r="L3643" i="31"/>
  <c r="L3644" i="31"/>
  <c r="L3645" i="31"/>
  <c r="L3646" i="31"/>
  <c r="L3647" i="31"/>
  <c r="L3648" i="31"/>
  <c r="L3649" i="31"/>
  <c r="L3650" i="31"/>
  <c r="L3651" i="31"/>
  <c r="L3652" i="31"/>
  <c r="L3653" i="31"/>
  <c r="L3654" i="31"/>
  <c r="L3655" i="31"/>
  <c r="L3656" i="31"/>
  <c r="L3657" i="31"/>
  <c r="L3658" i="31"/>
  <c r="L3659" i="31"/>
  <c r="L3660" i="31"/>
  <c r="L3661" i="31"/>
  <c r="L3662" i="31"/>
  <c r="L3663" i="31"/>
  <c r="L3664" i="31"/>
  <c r="L3665" i="31"/>
  <c r="L3666" i="31"/>
  <c r="L3667" i="31"/>
  <c r="L3668" i="31"/>
  <c r="L3669" i="31"/>
  <c r="L3670" i="31"/>
  <c r="L3671" i="31"/>
  <c r="L3672" i="31"/>
  <c r="L3673" i="31"/>
  <c r="L3674" i="31"/>
  <c r="L3675" i="31"/>
  <c r="L3676" i="31"/>
  <c r="L3677" i="31"/>
  <c r="L3678" i="31"/>
  <c r="L3679" i="31"/>
  <c r="L3680" i="31"/>
  <c r="L3681" i="31"/>
  <c r="L3682" i="31"/>
  <c r="L3683" i="31"/>
  <c r="L3684" i="31"/>
  <c r="L3685" i="31"/>
  <c r="L3686" i="31"/>
  <c r="L3687" i="31"/>
  <c r="L3688" i="31"/>
  <c r="L3689" i="31"/>
  <c r="L3690" i="31"/>
  <c r="L3691" i="31"/>
  <c r="L3692" i="31"/>
  <c r="L3693" i="31"/>
  <c r="L3694" i="31"/>
  <c r="L3695" i="31"/>
  <c r="L3696" i="31"/>
  <c r="L3697" i="31"/>
  <c r="L3698" i="31"/>
  <c r="L3699" i="31"/>
  <c r="L3700" i="31"/>
  <c r="L3701" i="31"/>
  <c r="L3702" i="31"/>
  <c r="L3703" i="31"/>
  <c r="L3704" i="31"/>
  <c r="L3705" i="31"/>
  <c r="L3706" i="31"/>
  <c r="L3707" i="31"/>
  <c r="L3708" i="31"/>
  <c r="L3709" i="31"/>
  <c r="L3710" i="31"/>
  <c r="L3711" i="31"/>
  <c r="L3712" i="31"/>
  <c r="L3713" i="31"/>
  <c r="L3714" i="31"/>
  <c r="L3715" i="31"/>
  <c r="L3716" i="31"/>
  <c r="L3717" i="31"/>
  <c r="L3718" i="31"/>
  <c r="L3719" i="31"/>
  <c r="L3720" i="31"/>
  <c r="L3721" i="31"/>
  <c r="L3722" i="31"/>
  <c r="L3723" i="31"/>
  <c r="L3724" i="31"/>
  <c r="L3725" i="31"/>
  <c r="L3726" i="31"/>
  <c r="L3727" i="31"/>
  <c r="L3728" i="31"/>
  <c r="L3729" i="31"/>
  <c r="L3730" i="31"/>
  <c r="L3731" i="31"/>
  <c r="L3732" i="31"/>
  <c r="L3733" i="31"/>
  <c r="L3734" i="31"/>
  <c r="L3735" i="31"/>
  <c r="L3736" i="31"/>
  <c r="L3737" i="31"/>
  <c r="L3738" i="31"/>
  <c r="L3739" i="31"/>
  <c r="L3740" i="31"/>
  <c r="L3741" i="31"/>
  <c r="L3742" i="31"/>
  <c r="L3743" i="31"/>
  <c r="L3744" i="31"/>
  <c r="L3745" i="31"/>
  <c r="L3746" i="31"/>
  <c r="L3747" i="31"/>
  <c r="L3748" i="31"/>
  <c r="L3749" i="31"/>
  <c r="L3750" i="31"/>
  <c r="L3751" i="31"/>
  <c r="L3752" i="31"/>
  <c r="L3753" i="31"/>
  <c r="L3754" i="31"/>
  <c r="L3755" i="31"/>
  <c r="L3756" i="31"/>
  <c r="L3757" i="31"/>
  <c r="L3758" i="31"/>
  <c r="L3759" i="31"/>
  <c r="L3760" i="31"/>
  <c r="L3761" i="31"/>
  <c r="L3762" i="31"/>
  <c r="L3763" i="31"/>
  <c r="L3764" i="31"/>
  <c r="L3765" i="31"/>
  <c r="L3766" i="31"/>
  <c r="L3767" i="31"/>
  <c r="L3768" i="31"/>
  <c r="L3769" i="31"/>
  <c r="L3770" i="31"/>
  <c r="L3771" i="31"/>
  <c r="L3772" i="31"/>
  <c r="L3773" i="31"/>
  <c r="L3774" i="31"/>
  <c r="L3775" i="31"/>
  <c r="L3776" i="31"/>
  <c r="L3777" i="31"/>
  <c r="L3778" i="31"/>
  <c r="L3779" i="31"/>
  <c r="L3780" i="31"/>
  <c r="L3781" i="31"/>
  <c r="L3782" i="31"/>
  <c r="L3783" i="31"/>
  <c r="L3784" i="31"/>
  <c r="L3785" i="31"/>
  <c r="L3786" i="31"/>
  <c r="L3787" i="31"/>
  <c r="L3788" i="31"/>
  <c r="L3789" i="31"/>
  <c r="L3790" i="31"/>
  <c r="L3791" i="31"/>
  <c r="L3792" i="31"/>
  <c r="L3793" i="31"/>
  <c r="L3794" i="31"/>
  <c r="L3795" i="31"/>
  <c r="L3796" i="31"/>
  <c r="L3797" i="31"/>
  <c r="L3798" i="31"/>
  <c r="L3799" i="31"/>
  <c r="L3800" i="31"/>
  <c r="L3801" i="31"/>
  <c r="L3802" i="31"/>
  <c r="L3803" i="31"/>
  <c r="L3804" i="31"/>
  <c r="L3805" i="31"/>
  <c r="L3806" i="31"/>
  <c r="L3807" i="31"/>
  <c r="L3808" i="31"/>
  <c r="L3809" i="31"/>
  <c r="L3810" i="31"/>
  <c r="L3811" i="31"/>
  <c r="L3812" i="31"/>
  <c r="L3813" i="31"/>
  <c r="L3814" i="31"/>
  <c r="L3815" i="31"/>
  <c r="L3816" i="31"/>
  <c r="L3817" i="31"/>
  <c r="L3818" i="31"/>
  <c r="L3819" i="31"/>
  <c r="L3820" i="31"/>
  <c r="L3821" i="31"/>
  <c r="L3822" i="31"/>
  <c r="L3823" i="31"/>
  <c r="L3824" i="31"/>
  <c r="L3825" i="31"/>
  <c r="L3826" i="31"/>
  <c r="L3827" i="31"/>
  <c r="L3828" i="31"/>
  <c r="L3829" i="31"/>
  <c r="L3830" i="31"/>
  <c r="L3831" i="31"/>
  <c r="L3832" i="31"/>
  <c r="L3833" i="31"/>
  <c r="L3834" i="31"/>
  <c r="L3835" i="31"/>
  <c r="L3836" i="31"/>
  <c r="L3837" i="31"/>
  <c r="L3838" i="31"/>
  <c r="L3839" i="31"/>
  <c r="L3840" i="31"/>
  <c r="L3841" i="31"/>
  <c r="L3842" i="31"/>
  <c r="L3843" i="31"/>
  <c r="L3844" i="31"/>
  <c r="L3845" i="31"/>
  <c r="L3846" i="31"/>
  <c r="L3847" i="31"/>
  <c r="L3848" i="31"/>
  <c r="L3849" i="31"/>
  <c r="L3850" i="31"/>
  <c r="L3851" i="31"/>
  <c r="L3852" i="31"/>
  <c r="L3853" i="31"/>
  <c r="L3854" i="31"/>
  <c r="L3855" i="31"/>
  <c r="L3856" i="31"/>
  <c r="L3857" i="31"/>
  <c r="L3858" i="31"/>
  <c r="L3859" i="31"/>
  <c r="L3860" i="31"/>
  <c r="L3861" i="31"/>
  <c r="L3862" i="31"/>
  <c r="L3863" i="31"/>
  <c r="L3864" i="31"/>
  <c r="L3865" i="31"/>
  <c r="L3866" i="31"/>
  <c r="L3867" i="31"/>
  <c r="L3868" i="31"/>
  <c r="L3869" i="31"/>
  <c r="L3870" i="31"/>
  <c r="L3871" i="31"/>
  <c r="L3872" i="31"/>
  <c r="L3873" i="31"/>
  <c r="L3874" i="31"/>
  <c r="L3875" i="31"/>
  <c r="L3876" i="31"/>
  <c r="L3877" i="31"/>
  <c r="L3878" i="31"/>
  <c r="L3879" i="31"/>
  <c r="L3880" i="31"/>
  <c r="L3881" i="31"/>
  <c r="L3882" i="31"/>
  <c r="L3883" i="31"/>
  <c r="L3884" i="31"/>
  <c r="L3885" i="31"/>
  <c r="L3886" i="31"/>
  <c r="L3887" i="31"/>
  <c r="L3888" i="31"/>
  <c r="L3889" i="31"/>
  <c r="L3890" i="31"/>
  <c r="L3891" i="31"/>
  <c r="L3892" i="31"/>
  <c r="L3893" i="31"/>
  <c r="L3894" i="31"/>
  <c r="L3895" i="31"/>
  <c r="L3896" i="31"/>
  <c r="L3897" i="31"/>
  <c r="L3898" i="31"/>
  <c r="L3899" i="31"/>
  <c r="L3900" i="31"/>
  <c r="L3901" i="31"/>
  <c r="L3902" i="31"/>
  <c r="L3903" i="31"/>
  <c r="L3904" i="31"/>
  <c r="L3905" i="31"/>
  <c r="L3906" i="31"/>
  <c r="L3907" i="31"/>
  <c r="L3908" i="31"/>
  <c r="L3909" i="31"/>
  <c r="L3910" i="31"/>
  <c r="L3911" i="31"/>
  <c r="L3912" i="31"/>
  <c r="L3913" i="31"/>
  <c r="L3914" i="31"/>
  <c r="L3915" i="31"/>
  <c r="L3916" i="31"/>
  <c r="L3917" i="31"/>
  <c r="L3918" i="31"/>
  <c r="L3919" i="31"/>
  <c r="L3920" i="31"/>
  <c r="L3921" i="31"/>
  <c r="L3922" i="31"/>
  <c r="L3923" i="31"/>
  <c r="L3924" i="31"/>
  <c r="L3925" i="31"/>
  <c r="L3926" i="31"/>
  <c r="L3927" i="31"/>
  <c r="L3928" i="31"/>
  <c r="L3929" i="31"/>
  <c r="L3930" i="31"/>
  <c r="L3931" i="31"/>
  <c r="L3932" i="31"/>
  <c r="L3933" i="31"/>
  <c r="L3934" i="31"/>
  <c r="L3935" i="31"/>
  <c r="L3936" i="31"/>
  <c r="L3937" i="31"/>
  <c r="L3938" i="31"/>
  <c r="L3939" i="31"/>
  <c r="L3940" i="31"/>
  <c r="L3941" i="31"/>
  <c r="L3942" i="31"/>
  <c r="L3943" i="31"/>
  <c r="L3944" i="31"/>
  <c r="L3945" i="31"/>
  <c r="L3946" i="31"/>
  <c r="L3947" i="31"/>
  <c r="L3948" i="31"/>
  <c r="L3949" i="31"/>
  <c r="L3950" i="31"/>
  <c r="L3951" i="31"/>
  <c r="L3952" i="31"/>
  <c r="L3953" i="31"/>
  <c r="L3954" i="31"/>
  <c r="L3955" i="31"/>
  <c r="L3956" i="31"/>
  <c r="L3957" i="31"/>
  <c r="L3958" i="31"/>
  <c r="L3959" i="31"/>
  <c r="L3960" i="31"/>
  <c r="L3961" i="31"/>
  <c r="L3962" i="31"/>
  <c r="L3963" i="31"/>
  <c r="L3964" i="31"/>
  <c r="L3965" i="31"/>
  <c r="L3966" i="31"/>
  <c r="L3967" i="31"/>
  <c r="L3968" i="31"/>
  <c r="L3969" i="31"/>
  <c r="L3970" i="31"/>
  <c r="L3971" i="31"/>
  <c r="L3972" i="31"/>
  <c r="L3973" i="31"/>
  <c r="L3974" i="31"/>
  <c r="L3975" i="31"/>
  <c r="L3976" i="31"/>
  <c r="L3977" i="31"/>
  <c r="L3978" i="31"/>
  <c r="L3979" i="31"/>
  <c r="L3980" i="31"/>
  <c r="L3981" i="31"/>
  <c r="L3982" i="31"/>
  <c r="L3983" i="31"/>
  <c r="L3984" i="31"/>
  <c r="L3985" i="31"/>
  <c r="L3986" i="31"/>
  <c r="L3987" i="31"/>
  <c r="L3988" i="31"/>
  <c r="L3989" i="31"/>
  <c r="L3990" i="31"/>
  <c r="L3991" i="31"/>
  <c r="L3992" i="31"/>
  <c r="L3993" i="31"/>
  <c r="L3994" i="31"/>
  <c r="L3995" i="31"/>
  <c r="L3996" i="31"/>
  <c r="L3997" i="31"/>
  <c r="L3998" i="31"/>
  <c r="L3999" i="31"/>
  <c r="L4000" i="31"/>
  <c r="L4001" i="31"/>
  <c r="L4002" i="31"/>
  <c r="L4003" i="31"/>
  <c r="L4004" i="31"/>
  <c r="L4005" i="31"/>
  <c r="L4006" i="31"/>
  <c r="L4007" i="31"/>
  <c r="L4008" i="31"/>
  <c r="L4009" i="31"/>
  <c r="L4010" i="31"/>
  <c r="L4011" i="31"/>
  <c r="L4012" i="31"/>
  <c r="L4013" i="31"/>
  <c r="L4014" i="31"/>
  <c r="L4015" i="31"/>
  <c r="L4016" i="31"/>
  <c r="L4017" i="31"/>
  <c r="L4018" i="31"/>
  <c r="L4019" i="31"/>
  <c r="L4020" i="31"/>
  <c r="L4021" i="31"/>
  <c r="L4022" i="31"/>
  <c r="L4023" i="31"/>
  <c r="L4024" i="31"/>
  <c r="L4025" i="31"/>
  <c r="L4026" i="31"/>
  <c r="L4027" i="31"/>
  <c r="L4028" i="31"/>
  <c r="L4029" i="31"/>
  <c r="L4030" i="31"/>
  <c r="L4031" i="31"/>
  <c r="L4032" i="31"/>
  <c r="L4033" i="31"/>
  <c r="L4034" i="31"/>
  <c r="L4035" i="31"/>
  <c r="L4036" i="31"/>
  <c r="L4037" i="31"/>
  <c r="L4038" i="31"/>
  <c r="L4039" i="31"/>
  <c r="L4040" i="31"/>
  <c r="L4041" i="31"/>
  <c r="L4042" i="31"/>
  <c r="L4043" i="31"/>
  <c r="L4044" i="31"/>
  <c r="L4045" i="31"/>
  <c r="L4046" i="31"/>
  <c r="L4047" i="31"/>
  <c r="L4048" i="31"/>
  <c r="L4049" i="31"/>
  <c r="L4050" i="31"/>
  <c r="L4051" i="31"/>
  <c r="L4052" i="31"/>
  <c r="L4053" i="31"/>
  <c r="L4054" i="31"/>
  <c r="L4055" i="31"/>
  <c r="L4056" i="31"/>
  <c r="L4057" i="31"/>
  <c r="L4058" i="31"/>
  <c r="L4059" i="31"/>
  <c r="L4060" i="31"/>
  <c r="L4061" i="31"/>
  <c r="L4062" i="31"/>
  <c r="L4063" i="31"/>
  <c r="L4064" i="31"/>
  <c r="L4065" i="31"/>
  <c r="L4066" i="31"/>
  <c r="L4067" i="31"/>
  <c r="L4068" i="31"/>
  <c r="L4069" i="31"/>
  <c r="L4070" i="31"/>
  <c r="L4071" i="31"/>
  <c r="L4072" i="31"/>
  <c r="L4073" i="31"/>
  <c r="L4074" i="31"/>
  <c r="L4075" i="31"/>
  <c r="L4076" i="31"/>
  <c r="L4077" i="31"/>
  <c r="L4078" i="31"/>
  <c r="L4079" i="31"/>
  <c r="L4080" i="31"/>
  <c r="L4081" i="31"/>
  <c r="L4082" i="31"/>
  <c r="L4083" i="31"/>
  <c r="L4084" i="31"/>
  <c r="L4085" i="31"/>
  <c r="L4086" i="31"/>
  <c r="L4087" i="31"/>
  <c r="L4088" i="31"/>
  <c r="L4089" i="31"/>
  <c r="L4090" i="31"/>
  <c r="L4091" i="31"/>
  <c r="L4092" i="31"/>
  <c r="L4093" i="31"/>
  <c r="L4094" i="31"/>
  <c r="L4095" i="31"/>
  <c r="L4096" i="31"/>
  <c r="L4097" i="31"/>
  <c r="L4098" i="31"/>
  <c r="L4099" i="31"/>
  <c r="L4100" i="31"/>
  <c r="L4101" i="31"/>
  <c r="L4102" i="31"/>
  <c r="L4103" i="31"/>
  <c r="L4104" i="31"/>
  <c r="L4105" i="31"/>
  <c r="L4106" i="31"/>
  <c r="L4107" i="31"/>
  <c r="L4108" i="31"/>
  <c r="L4109" i="31"/>
  <c r="L4110" i="31"/>
  <c r="L4111" i="31"/>
  <c r="L4112" i="31"/>
  <c r="L4113" i="31"/>
  <c r="L4114" i="31"/>
  <c r="L4115" i="31"/>
  <c r="L4116" i="31"/>
  <c r="L4117" i="31"/>
  <c r="L4118" i="31"/>
  <c r="L4119" i="31"/>
  <c r="L4120" i="31"/>
  <c r="L4121" i="31"/>
  <c r="L4122" i="31"/>
  <c r="L4123" i="31"/>
  <c r="L4124" i="31"/>
  <c r="L4125" i="31"/>
  <c r="L4126" i="31"/>
  <c r="L4127" i="31"/>
  <c r="L4128" i="31"/>
  <c r="L4129" i="31"/>
  <c r="L4130" i="31"/>
  <c r="L4131" i="31"/>
  <c r="L4132" i="31"/>
  <c r="L4133" i="31"/>
  <c r="L4134" i="31"/>
  <c r="L4135" i="31"/>
  <c r="L4136" i="31"/>
  <c r="L4137" i="31"/>
  <c r="L4138" i="31"/>
  <c r="L4139" i="31"/>
  <c r="L4140" i="31"/>
  <c r="L4141" i="31"/>
  <c r="L4142" i="31"/>
  <c r="L4143" i="31"/>
  <c r="L4144" i="31"/>
  <c r="L4145" i="31"/>
  <c r="L4146" i="31"/>
  <c r="L4147" i="31"/>
  <c r="L4148" i="31"/>
  <c r="L4149" i="31"/>
  <c r="L4150" i="31"/>
  <c r="L4151" i="31"/>
  <c r="L4152" i="31"/>
  <c r="L4153" i="31"/>
  <c r="L4154" i="31"/>
  <c r="L4155" i="31"/>
  <c r="L4156" i="31"/>
  <c r="L4157" i="31"/>
  <c r="L4158" i="31"/>
  <c r="L4159" i="31"/>
  <c r="L4160" i="31"/>
  <c r="L4161" i="31"/>
  <c r="L4162" i="31"/>
  <c r="L4163" i="31"/>
  <c r="L4164" i="31"/>
  <c r="L4165" i="31"/>
  <c r="L4166" i="31"/>
  <c r="L4167" i="31"/>
  <c r="L4168" i="31"/>
  <c r="L4169" i="31"/>
  <c r="L4170" i="31"/>
  <c r="L4171" i="31"/>
  <c r="L4172" i="31"/>
  <c r="L4173" i="31"/>
  <c r="L4174" i="31"/>
  <c r="L4175" i="31"/>
  <c r="L4176" i="31"/>
  <c r="L4177" i="31"/>
  <c r="L4178" i="31"/>
  <c r="L4179" i="31"/>
  <c r="L4180" i="31"/>
  <c r="L4181" i="31"/>
  <c r="L4182" i="31"/>
  <c r="L4183" i="31"/>
  <c r="L4184" i="31"/>
  <c r="L4185" i="31"/>
  <c r="L4186" i="31"/>
  <c r="L4187" i="31"/>
  <c r="L4188" i="31"/>
  <c r="L4189" i="31"/>
  <c r="L4190" i="31"/>
  <c r="L4191" i="31"/>
  <c r="L4192" i="31"/>
  <c r="L4193" i="31"/>
  <c r="L4194" i="31"/>
  <c r="L4195" i="31"/>
  <c r="L4196" i="31"/>
  <c r="L4197" i="31"/>
  <c r="L4198" i="31"/>
  <c r="L4199" i="31"/>
  <c r="L4200" i="31"/>
  <c r="L4201" i="31"/>
  <c r="L4202" i="31"/>
  <c r="L4203" i="31"/>
  <c r="L4204" i="31"/>
  <c r="L4205" i="31"/>
  <c r="L4206" i="31"/>
  <c r="L4207" i="31"/>
  <c r="L4208" i="31"/>
  <c r="L4209" i="31"/>
  <c r="L4210" i="31"/>
  <c r="L4211" i="31"/>
  <c r="L4212" i="31"/>
  <c r="L4213" i="31"/>
  <c r="L4214" i="31"/>
  <c r="L4215" i="31"/>
  <c r="L4216" i="31"/>
  <c r="L4217" i="31"/>
  <c r="L4218" i="31"/>
  <c r="L4219" i="31"/>
  <c r="L4220" i="31"/>
  <c r="L4221" i="31"/>
  <c r="L4222" i="31"/>
  <c r="L4223" i="31"/>
  <c r="L4224" i="31"/>
  <c r="L4225" i="31"/>
  <c r="L4226" i="31"/>
  <c r="L4227" i="31"/>
  <c r="L4228" i="31"/>
  <c r="L4229" i="31"/>
  <c r="L4230" i="31"/>
  <c r="L4231" i="31"/>
  <c r="L4232" i="31"/>
  <c r="L4233" i="31"/>
  <c r="L4234" i="31"/>
  <c r="L4235" i="31"/>
  <c r="L4236" i="31"/>
  <c r="L4237" i="31"/>
  <c r="L4238" i="31"/>
  <c r="L4239" i="31"/>
  <c r="L4240" i="31"/>
  <c r="L4241" i="31"/>
  <c r="L4242" i="31"/>
  <c r="L4243" i="31"/>
  <c r="L4244" i="31"/>
  <c r="L4245" i="31"/>
  <c r="L4246" i="31"/>
  <c r="L4247" i="31"/>
  <c r="L4248" i="31"/>
  <c r="L4249" i="31"/>
  <c r="L4250" i="31"/>
  <c r="L4251" i="31"/>
  <c r="L4252" i="31"/>
  <c r="L4253" i="31"/>
  <c r="L4254" i="31"/>
  <c r="L4255" i="31"/>
  <c r="L4256" i="31"/>
  <c r="L4257" i="31"/>
  <c r="L4258" i="31"/>
  <c r="L4259" i="31"/>
  <c r="L4260" i="31"/>
  <c r="L4261" i="31"/>
  <c r="L4262" i="31"/>
  <c r="L4263" i="31"/>
  <c r="L4264" i="31"/>
  <c r="L4265" i="31"/>
  <c r="L4266" i="31"/>
  <c r="L4267" i="31"/>
  <c r="L4268" i="31"/>
  <c r="L4269" i="31"/>
  <c r="L4270" i="31"/>
  <c r="L4271" i="31"/>
  <c r="L4272" i="31"/>
  <c r="L4273" i="31"/>
  <c r="L4274" i="31"/>
  <c r="L4275" i="31"/>
  <c r="L4276" i="31"/>
  <c r="L4277" i="31"/>
  <c r="L4278" i="31"/>
  <c r="L4279" i="31"/>
  <c r="L4280" i="31"/>
  <c r="L4281" i="31"/>
  <c r="L4282" i="31"/>
  <c r="L4283" i="31"/>
  <c r="L4284" i="31"/>
  <c r="L4285" i="31"/>
  <c r="L4286" i="31"/>
  <c r="L4287" i="31"/>
  <c r="L4288" i="31"/>
  <c r="L4289" i="31"/>
  <c r="L4290" i="31"/>
  <c r="L4291" i="31"/>
  <c r="L4292" i="31"/>
  <c r="L4293" i="31"/>
  <c r="L4294" i="31"/>
  <c r="L4295" i="31"/>
  <c r="L4296" i="31"/>
  <c r="L4297" i="31"/>
  <c r="L4298" i="31"/>
  <c r="L4299" i="31"/>
  <c r="L4300" i="31"/>
  <c r="L4301" i="31"/>
  <c r="L4302" i="31"/>
  <c r="L4303" i="31"/>
  <c r="L4304" i="31"/>
  <c r="L4305" i="31"/>
  <c r="L4306" i="31"/>
  <c r="L4307" i="31"/>
  <c r="L4308" i="31"/>
  <c r="L4309" i="31"/>
  <c r="L4310" i="31"/>
  <c r="L4311" i="31"/>
  <c r="L4312" i="31"/>
  <c r="L4313" i="31"/>
  <c r="L4314" i="31"/>
  <c r="L4315" i="31"/>
  <c r="L4316" i="31"/>
  <c r="L4317" i="31"/>
  <c r="L4318" i="31"/>
  <c r="L4319" i="31"/>
  <c r="L4320" i="31"/>
  <c r="L4321" i="31"/>
  <c r="L4322" i="31"/>
  <c r="L4323" i="31"/>
  <c r="L4324" i="31"/>
  <c r="L4325" i="31"/>
  <c r="L4326" i="31"/>
  <c r="L4327" i="31"/>
  <c r="L4328" i="31"/>
  <c r="L4329" i="31"/>
  <c r="L4330" i="31"/>
  <c r="L4331" i="31"/>
  <c r="L4332" i="31"/>
  <c r="L4333" i="31"/>
  <c r="L4334" i="31"/>
  <c r="L4335" i="31"/>
  <c r="L4336" i="31"/>
  <c r="L4337" i="31"/>
  <c r="L4338" i="31"/>
  <c r="L4339" i="31"/>
  <c r="L4340" i="31"/>
  <c r="L4341" i="31"/>
  <c r="L4342" i="31"/>
  <c r="L4343" i="31"/>
  <c r="L4344" i="31"/>
  <c r="L4345" i="31"/>
  <c r="L4346" i="31"/>
  <c r="L4347" i="31"/>
  <c r="L4348" i="31"/>
  <c r="L4349" i="31"/>
  <c r="L4350" i="31"/>
  <c r="L4351" i="31"/>
  <c r="L4352" i="31"/>
  <c r="L4353" i="31"/>
  <c r="L4354" i="31"/>
  <c r="L4355" i="31"/>
  <c r="L4356" i="31"/>
  <c r="L4357" i="31"/>
  <c r="L4358" i="31"/>
  <c r="L4359" i="31"/>
  <c r="L4360" i="31"/>
  <c r="L4361" i="31"/>
  <c r="L4362" i="31"/>
  <c r="L4363" i="31"/>
  <c r="L4364" i="31"/>
  <c r="L4365" i="31"/>
  <c r="L4366" i="31"/>
  <c r="L4367" i="31"/>
  <c r="L4368" i="31"/>
  <c r="L4369" i="31"/>
  <c r="L4370" i="31"/>
  <c r="L4371" i="31"/>
  <c r="L4372" i="31"/>
  <c r="L4373" i="31"/>
  <c r="L4374" i="31"/>
  <c r="L4375" i="31"/>
  <c r="L4376" i="31"/>
  <c r="L4377" i="31"/>
  <c r="L4378" i="31"/>
  <c r="L4379" i="31"/>
  <c r="L4380" i="31"/>
  <c r="L4381" i="31"/>
  <c r="L4382" i="31"/>
  <c r="L4383" i="31"/>
  <c r="L4384" i="31"/>
  <c r="L4385" i="31"/>
  <c r="L4386" i="31"/>
  <c r="L4387" i="31"/>
  <c r="L4388" i="31"/>
  <c r="L4389" i="31"/>
  <c r="L4390" i="31"/>
  <c r="L4391" i="31"/>
  <c r="L4392" i="31"/>
  <c r="L4393" i="31"/>
  <c r="L4394" i="31"/>
  <c r="L4395" i="31"/>
  <c r="L4396" i="31"/>
  <c r="L4397" i="31"/>
  <c r="L4398" i="31"/>
  <c r="L4399" i="31"/>
  <c r="L4400" i="31"/>
  <c r="L4401" i="31"/>
  <c r="L4402" i="31"/>
  <c r="L4403" i="31"/>
  <c r="L4404" i="31"/>
  <c r="L4405" i="31"/>
  <c r="L4406" i="31"/>
  <c r="L4407" i="31"/>
  <c r="L4408" i="31"/>
  <c r="L4409" i="31"/>
  <c r="L4410" i="31"/>
  <c r="L4411" i="31"/>
  <c r="L4412" i="31"/>
  <c r="L4413" i="31"/>
  <c r="L4414" i="31"/>
  <c r="L4415" i="31"/>
  <c r="L4416" i="31"/>
  <c r="L4417" i="31"/>
  <c r="L4418" i="31"/>
  <c r="L4419" i="31"/>
  <c r="L4420" i="31"/>
  <c r="L4421" i="31"/>
  <c r="L4422" i="31"/>
  <c r="L4423" i="31"/>
  <c r="L4424" i="31"/>
  <c r="L4425" i="31"/>
  <c r="L4426" i="31"/>
  <c r="L4427" i="31"/>
  <c r="L4428" i="31"/>
  <c r="L4429" i="31"/>
  <c r="L4430" i="31"/>
  <c r="L4431" i="31"/>
  <c r="L4432" i="31"/>
  <c r="L4433" i="31"/>
  <c r="L4434" i="31"/>
  <c r="L4435" i="31"/>
  <c r="L4436" i="31"/>
  <c r="L4437" i="31"/>
  <c r="L4438" i="31"/>
  <c r="L4439" i="31"/>
  <c r="L4440" i="31"/>
  <c r="L4441" i="31"/>
  <c r="L4442" i="31"/>
  <c r="L4443" i="31"/>
  <c r="L4444" i="31"/>
  <c r="L4445" i="31"/>
  <c r="L4446" i="31"/>
  <c r="L4447" i="31"/>
  <c r="L4448" i="31"/>
  <c r="L4449" i="31"/>
  <c r="L4450" i="31"/>
  <c r="L4451" i="31"/>
  <c r="L4452" i="31"/>
  <c r="L4453" i="31"/>
  <c r="L4454" i="31"/>
  <c r="L4455" i="31"/>
  <c r="L4456" i="31"/>
  <c r="L4457" i="31"/>
  <c r="L4458" i="31"/>
  <c r="L4459" i="31"/>
  <c r="L4460" i="31"/>
  <c r="L4461" i="31"/>
  <c r="L4462" i="31"/>
  <c r="L4463" i="31"/>
  <c r="L4464" i="31"/>
  <c r="L4465" i="31"/>
  <c r="L4466" i="31"/>
  <c r="L4467" i="31"/>
  <c r="L4468" i="31"/>
  <c r="L4469" i="31"/>
  <c r="L4470" i="31"/>
  <c r="L4471" i="31"/>
  <c r="L4472" i="31"/>
  <c r="L4473" i="31"/>
  <c r="L4474" i="31"/>
  <c r="L4475" i="31"/>
  <c r="L4476" i="31"/>
  <c r="L4477" i="31"/>
  <c r="L4478" i="31"/>
  <c r="L4479" i="31"/>
  <c r="L4480" i="31"/>
  <c r="L4481" i="31"/>
  <c r="L4482" i="31"/>
  <c r="L4483" i="31"/>
  <c r="L4484" i="31"/>
  <c r="L4485" i="31"/>
  <c r="L4486" i="31"/>
  <c r="L4487" i="31"/>
  <c r="L4488" i="31"/>
  <c r="L4489" i="31"/>
  <c r="L4490" i="31"/>
  <c r="L4491" i="31"/>
  <c r="L4492" i="31"/>
  <c r="L4493" i="31"/>
  <c r="L4494" i="31"/>
  <c r="L4495" i="31"/>
  <c r="L4496" i="31"/>
  <c r="L4497" i="31"/>
  <c r="L4498" i="31"/>
  <c r="L4499" i="31"/>
  <c r="L4500" i="31"/>
  <c r="L4501" i="31"/>
  <c r="L4502" i="31"/>
  <c r="L4503" i="31"/>
  <c r="L4504" i="31"/>
  <c r="L4505" i="31"/>
  <c r="L4506" i="31"/>
  <c r="L4507" i="31"/>
  <c r="L4508" i="31"/>
  <c r="L4509" i="31"/>
  <c r="L4510" i="31"/>
  <c r="L4511" i="31"/>
  <c r="L4512" i="31"/>
  <c r="L4513" i="31"/>
  <c r="L4514" i="31"/>
  <c r="L4515" i="31"/>
  <c r="L4516" i="31"/>
  <c r="L4517" i="31"/>
  <c r="L4518" i="31"/>
  <c r="L4519" i="31"/>
  <c r="L4520" i="31"/>
  <c r="L4521" i="31"/>
  <c r="L4522" i="31"/>
  <c r="L4523" i="31"/>
  <c r="L4524" i="31"/>
  <c r="L4525" i="31"/>
  <c r="L4526" i="31"/>
  <c r="L4527" i="31"/>
  <c r="L4528" i="31"/>
  <c r="L4529" i="31"/>
  <c r="L4530" i="31"/>
  <c r="L4531" i="31"/>
  <c r="L4532" i="31"/>
  <c r="L4533" i="31"/>
  <c r="L4534" i="31"/>
  <c r="L4535" i="31"/>
  <c r="L4536" i="31"/>
  <c r="L4537" i="31"/>
  <c r="L4538" i="31"/>
  <c r="L4539" i="31"/>
  <c r="L4540" i="31"/>
  <c r="L4541" i="31"/>
  <c r="L4542" i="31"/>
  <c r="L4543" i="31"/>
  <c r="L4544" i="31"/>
  <c r="L4545" i="31"/>
  <c r="L4546" i="31"/>
  <c r="L4547" i="31"/>
  <c r="L4548" i="31"/>
  <c r="L4549" i="31"/>
  <c r="L4550" i="31"/>
  <c r="L4551" i="31"/>
  <c r="L4552" i="31"/>
  <c r="L4553" i="31"/>
  <c r="L4554" i="31"/>
  <c r="L4555" i="31"/>
  <c r="L4556" i="31"/>
  <c r="L4557" i="31"/>
  <c r="L4558" i="31"/>
  <c r="L4559" i="31"/>
  <c r="L4560" i="31"/>
  <c r="L4561" i="31"/>
  <c r="L4562" i="31"/>
  <c r="L4563" i="31"/>
  <c r="L4564" i="31"/>
  <c r="L4565" i="31"/>
  <c r="L4566" i="31"/>
  <c r="L4567" i="31"/>
  <c r="L4568" i="31"/>
  <c r="L4569" i="31"/>
  <c r="L4570" i="31"/>
  <c r="L4571" i="31"/>
  <c r="L4572" i="31"/>
  <c r="L4573" i="31"/>
  <c r="L4574" i="31"/>
  <c r="L4575" i="31"/>
  <c r="L4576" i="31"/>
  <c r="L4577" i="31"/>
  <c r="L4578" i="31"/>
  <c r="L4579" i="31"/>
  <c r="L4580" i="31"/>
  <c r="L4581" i="31"/>
  <c r="L4582" i="31"/>
  <c r="L4583" i="31"/>
  <c r="L4584" i="31"/>
  <c r="L4585" i="31"/>
  <c r="L4586" i="31"/>
  <c r="L4587" i="31"/>
  <c r="L4588" i="31"/>
  <c r="L4589" i="31"/>
  <c r="L4590" i="31"/>
  <c r="L4591" i="31"/>
  <c r="L4592" i="31"/>
  <c r="L4593" i="31"/>
  <c r="L4594" i="31"/>
  <c r="L4595" i="31"/>
  <c r="L4596" i="31"/>
  <c r="L4597" i="31"/>
  <c r="L4598" i="31"/>
  <c r="L4599" i="31"/>
  <c r="L4600" i="31"/>
  <c r="L4601" i="31"/>
  <c r="L4602" i="31"/>
  <c r="L4603" i="31"/>
  <c r="L4604" i="31"/>
  <c r="L4605" i="31"/>
  <c r="L4606" i="31"/>
  <c r="L4607" i="31"/>
  <c r="L4608" i="31"/>
  <c r="L4609" i="31"/>
  <c r="L4610" i="31"/>
  <c r="L4611" i="31"/>
  <c r="L4612" i="31"/>
  <c r="L4613" i="31"/>
  <c r="L4614" i="31"/>
  <c r="L4615" i="31"/>
  <c r="L4616" i="31"/>
  <c r="L4617" i="31"/>
  <c r="L4618" i="31"/>
  <c r="L4619" i="31"/>
  <c r="L4620" i="31"/>
  <c r="L4621" i="31"/>
  <c r="L4622" i="31"/>
  <c r="L4623" i="31"/>
  <c r="L4624" i="31"/>
  <c r="L4625" i="31"/>
  <c r="L4626" i="31"/>
  <c r="L4627" i="31"/>
  <c r="L4628" i="31"/>
  <c r="L4629" i="31"/>
  <c r="L4630" i="31"/>
  <c r="L4631" i="31"/>
  <c r="L4632" i="31"/>
  <c r="L4633" i="31"/>
  <c r="L4634" i="31"/>
  <c r="L4635" i="31"/>
  <c r="L4636" i="31"/>
  <c r="L4637" i="31"/>
  <c r="L4638" i="31"/>
  <c r="L4639" i="31"/>
  <c r="L4640" i="31"/>
  <c r="L4641" i="31"/>
  <c r="L4642" i="31"/>
  <c r="L4643" i="31"/>
  <c r="L4644" i="31"/>
  <c r="L4645" i="31"/>
  <c r="L4646" i="31"/>
  <c r="L4647" i="31"/>
  <c r="L4648" i="31"/>
  <c r="L4649" i="31"/>
  <c r="L4650" i="31"/>
  <c r="L4651" i="31"/>
  <c r="L4652" i="31"/>
  <c r="L4653" i="31"/>
  <c r="L4654" i="31"/>
  <c r="L4655" i="31"/>
  <c r="L4656" i="31"/>
  <c r="L4657" i="31"/>
  <c r="L4658" i="31"/>
  <c r="L4659" i="31"/>
  <c r="L4660" i="31"/>
  <c r="L4661" i="31"/>
  <c r="L4662" i="31"/>
  <c r="L4663" i="31"/>
  <c r="L4664" i="31"/>
  <c r="L4665" i="31"/>
  <c r="L4666" i="31"/>
  <c r="L4667" i="31"/>
  <c r="L4668" i="31"/>
  <c r="L4669" i="31"/>
  <c r="L4670" i="31"/>
  <c r="L4671" i="31"/>
  <c r="L4672" i="31"/>
  <c r="L4673" i="31"/>
  <c r="L4674" i="31"/>
  <c r="L4675" i="31"/>
  <c r="L4676" i="31"/>
  <c r="L4677" i="31"/>
  <c r="L4678" i="31"/>
  <c r="L4679" i="31"/>
  <c r="L4680" i="31"/>
  <c r="L4681" i="31"/>
  <c r="L4682" i="31"/>
  <c r="L4683" i="31"/>
  <c r="L4684" i="31"/>
  <c r="L4685" i="31"/>
  <c r="L4686" i="31"/>
  <c r="L4687" i="31"/>
  <c r="L4688" i="31"/>
  <c r="L4689" i="31"/>
  <c r="L4690" i="31"/>
  <c r="L4691" i="31"/>
  <c r="L4692" i="31"/>
  <c r="L4693" i="31"/>
  <c r="L4694" i="31"/>
  <c r="L4695" i="31"/>
  <c r="L4696" i="31"/>
  <c r="L4697" i="31"/>
  <c r="L4698" i="31"/>
  <c r="L4699" i="31"/>
  <c r="L4700" i="31"/>
  <c r="L4701" i="31"/>
  <c r="L4702" i="31"/>
  <c r="L4703" i="31"/>
  <c r="L4704" i="31"/>
  <c r="L4705" i="31"/>
  <c r="L4706" i="31"/>
  <c r="L4707" i="31"/>
  <c r="L4708" i="31"/>
  <c r="L4709" i="31"/>
  <c r="L4710" i="31"/>
  <c r="L4711" i="31"/>
  <c r="L4712" i="31"/>
  <c r="L4713" i="31"/>
  <c r="L4714" i="31"/>
  <c r="L4715" i="31"/>
  <c r="L4716" i="31"/>
  <c r="L4717" i="31"/>
  <c r="L4718" i="31"/>
  <c r="L4719" i="31"/>
  <c r="L4720" i="31"/>
  <c r="L4721" i="31"/>
  <c r="L4722" i="31"/>
  <c r="L4723" i="31"/>
  <c r="L4724" i="31"/>
  <c r="L4725" i="31"/>
  <c r="L4726" i="31"/>
  <c r="L4727" i="31"/>
  <c r="L4728" i="31"/>
  <c r="L4729" i="31"/>
  <c r="L4730" i="31"/>
  <c r="L4731" i="31"/>
  <c r="L4732" i="31"/>
  <c r="L4733" i="31"/>
  <c r="L4734" i="31"/>
  <c r="L4735" i="31"/>
  <c r="L4736" i="31"/>
  <c r="L4737" i="31"/>
  <c r="L4738" i="31"/>
  <c r="L4739" i="31"/>
  <c r="L4740" i="31"/>
  <c r="L4741" i="31"/>
  <c r="L4742" i="31"/>
  <c r="L4743" i="31"/>
  <c r="L4744" i="31"/>
  <c r="L4745" i="31"/>
  <c r="L4746" i="31"/>
  <c r="L4747" i="31"/>
  <c r="L4748" i="31"/>
  <c r="L4749" i="31"/>
  <c r="L4750" i="31"/>
  <c r="L4751" i="31"/>
  <c r="L4752" i="31"/>
  <c r="L4753" i="31"/>
  <c r="L4754" i="31"/>
  <c r="L4755" i="31"/>
  <c r="L4756" i="31"/>
  <c r="L4757" i="31"/>
  <c r="L4758" i="31"/>
  <c r="L4759" i="31"/>
  <c r="L4760" i="31"/>
  <c r="L4761" i="31"/>
  <c r="L4762" i="31"/>
  <c r="L4763" i="31"/>
  <c r="L4764" i="31"/>
  <c r="L4765" i="31"/>
  <c r="L4766" i="31"/>
  <c r="L4767" i="31"/>
  <c r="L4768" i="31"/>
  <c r="L4769" i="31"/>
  <c r="L4770" i="31"/>
  <c r="L4771" i="31"/>
  <c r="L4772" i="31"/>
  <c r="L4773" i="31"/>
  <c r="L4774" i="31"/>
  <c r="L4775" i="31"/>
  <c r="L4776" i="31"/>
  <c r="L4777" i="31"/>
  <c r="L4778" i="31"/>
  <c r="L4779" i="31"/>
  <c r="L4780" i="31"/>
  <c r="L4781" i="31"/>
  <c r="L4782" i="31"/>
  <c r="L4783" i="31"/>
  <c r="L4784" i="31"/>
  <c r="L4785" i="31"/>
  <c r="L4786" i="31"/>
  <c r="L4787" i="31"/>
  <c r="L4788" i="31"/>
  <c r="L4789" i="31"/>
  <c r="L4790" i="31"/>
  <c r="L4791" i="31"/>
  <c r="L4792" i="31"/>
  <c r="L4793" i="31"/>
  <c r="L4794" i="31"/>
  <c r="L4795" i="31"/>
  <c r="L4796" i="31"/>
  <c r="L4797" i="31"/>
  <c r="L4798" i="31"/>
  <c r="L4799" i="31"/>
  <c r="L4800" i="31"/>
  <c r="L4801" i="31"/>
  <c r="L4802" i="31"/>
  <c r="L4803" i="31"/>
  <c r="L4804" i="31"/>
  <c r="L4805" i="31"/>
  <c r="L4806" i="31"/>
  <c r="L4807" i="31"/>
  <c r="L4808" i="31"/>
  <c r="L4809" i="31"/>
  <c r="L4810" i="31"/>
  <c r="L4811" i="31"/>
  <c r="L4812" i="31"/>
  <c r="L4813" i="31"/>
  <c r="L4814" i="31"/>
  <c r="L4815" i="31"/>
  <c r="L4816" i="31"/>
  <c r="L4817" i="31"/>
  <c r="L4818" i="31"/>
  <c r="L4819" i="31"/>
  <c r="L4820" i="31"/>
  <c r="L4821" i="31"/>
  <c r="L4822" i="31"/>
  <c r="L4823" i="31"/>
  <c r="L4824" i="31"/>
  <c r="L4825" i="31"/>
  <c r="L4826" i="31"/>
  <c r="L4827" i="31"/>
  <c r="L4828" i="31"/>
  <c r="L4829" i="31"/>
  <c r="L4830" i="31"/>
  <c r="L4831" i="31"/>
  <c r="L4832" i="31"/>
  <c r="L4833" i="31"/>
  <c r="L4834" i="31"/>
  <c r="L4835" i="31"/>
  <c r="L4836" i="31"/>
  <c r="L4837" i="31"/>
  <c r="L4838" i="31"/>
  <c r="L4839" i="31"/>
  <c r="L4840" i="31"/>
  <c r="L4841" i="31"/>
  <c r="L4842" i="31"/>
  <c r="L4843" i="31"/>
  <c r="L4844" i="31"/>
  <c r="L4845" i="31"/>
  <c r="L4846" i="31"/>
  <c r="L4847" i="31"/>
  <c r="L4848" i="31"/>
  <c r="L4849" i="31"/>
  <c r="L4850" i="31"/>
  <c r="L4851" i="31"/>
  <c r="L4852" i="31"/>
  <c r="L4853" i="31"/>
  <c r="L4854" i="31"/>
  <c r="L4855" i="31"/>
  <c r="L4856" i="31"/>
  <c r="L4857" i="31"/>
  <c r="L4858" i="31"/>
  <c r="L4859" i="31"/>
  <c r="L4860" i="31"/>
  <c r="L4861" i="31"/>
  <c r="L4862" i="31"/>
  <c r="L4863" i="31"/>
  <c r="L4864" i="31"/>
  <c r="L4865" i="31"/>
  <c r="L4866" i="31"/>
  <c r="L4867" i="31"/>
  <c r="L4868" i="31"/>
  <c r="L4869" i="31"/>
  <c r="L4870" i="31"/>
  <c r="L4871" i="31"/>
  <c r="L4872" i="31"/>
  <c r="L4873" i="31"/>
  <c r="L4874" i="31"/>
  <c r="L4875" i="31"/>
  <c r="L4876" i="31"/>
  <c r="L4877" i="31"/>
  <c r="L4878" i="31"/>
  <c r="L4879" i="31"/>
  <c r="L4880" i="31"/>
  <c r="L4881" i="31"/>
  <c r="L4882" i="31"/>
  <c r="L4883" i="31"/>
  <c r="L4884" i="31"/>
  <c r="L4885" i="31"/>
  <c r="L4886" i="31"/>
  <c r="L4887" i="31"/>
  <c r="L4888" i="31"/>
  <c r="L4889" i="31"/>
  <c r="L4890" i="31"/>
  <c r="L4891" i="31"/>
  <c r="L4892" i="31"/>
  <c r="L4893" i="31"/>
  <c r="L4894" i="31"/>
  <c r="L4895" i="31"/>
  <c r="L4896" i="31"/>
  <c r="L4897" i="31"/>
  <c r="L4898" i="31"/>
  <c r="L4899" i="31"/>
  <c r="L4900" i="31"/>
  <c r="L4901" i="31"/>
  <c r="L4902" i="31"/>
  <c r="L4903" i="31"/>
  <c r="L4904" i="31"/>
  <c r="L4905" i="31"/>
  <c r="L4906" i="31"/>
  <c r="L4907" i="31"/>
  <c r="L4908" i="31"/>
  <c r="L4909" i="31"/>
  <c r="L4910" i="31"/>
  <c r="L4911" i="31"/>
  <c r="L4912" i="31"/>
  <c r="L4913" i="31"/>
  <c r="L4914" i="31"/>
  <c r="L4915" i="31"/>
  <c r="L4916" i="31"/>
  <c r="L4917" i="31"/>
  <c r="L4918" i="31"/>
  <c r="L4919" i="31"/>
  <c r="L4920" i="31"/>
  <c r="L4921" i="31"/>
  <c r="L4922" i="31"/>
  <c r="L4923" i="31"/>
  <c r="L4924" i="31"/>
  <c r="L4925" i="31"/>
  <c r="L4926" i="31"/>
  <c r="L4927" i="31"/>
  <c r="L4928" i="31"/>
  <c r="L4929" i="31"/>
  <c r="L4930" i="31"/>
  <c r="L4931" i="31"/>
  <c r="L4932" i="31"/>
  <c r="L4933" i="31"/>
  <c r="L4934" i="31"/>
  <c r="L4935" i="31"/>
  <c r="L4936" i="31"/>
  <c r="L4937" i="31"/>
  <c r="L4938" i="31"/>
  <c r="L4939" i="31"/>
  <c r="L4940" i="31"/>
  <c r="L4941" i="31"/>
  <c r="L4942" i="31"/>
  <c r="L4943" i="31"/>
  <c r="L4944" i="31"/>
  <c r="L4945" i="31"/>
  <c r="L4946" i="31"/>
  <c r="L4947" i="31"/>
  <c r="L4948" i="31"/>
  <c r="L4949" i="31"/>
  <c r="L4950" i="31"/>
  <c r="L4951" i="31"/>
  <c r="L4952" i="31"/>
  <c r="L4953" i="31"/>
  <c r="L4954" i="31"/>
  <c r="L4955" i="31"/>
  <c r="L4956" i="31"/>
  <c r="L4957" i="31"/>
  <c r="L4958" i="31"/>
  <c r="L4959" i="31"/>
  <c r="L4960" i="31"/>
  <c r="L4961" i="31"/>
  <c r="L4962" i="31"/>
  <c r="L4963" i="31"/>
  <c r="L4964" i="31"/>
  <c r="L4965" i="31"/>
  <c r="L4966" i="31"/>
  <c r="L4967" i="31"/>
  <c r="L4968" i="31"/>
  <c r="L4969" i="31"/>
  <c r="L4970" i="31"/>
  <c r="L4971" i="31"/>
  <c r="L4972" i="31"/>
  <c r="L4973" i="31"/>
  <c r="L4974" i="31"/>
  <c r="L4975" i="31"/>
  <c r="L4976" i="31"/>
  <c r="L4977" i="31"/>
  <c r="L4978" i="31"/>
  <c r="L4979" i="31"/>
  <c r="L4980" i="31"/>
  <c r="L4981" i="31"/>
  <c r="L4982" i="31"/>
  <c r="L4983" i="31"/>
  <c r="L4984" i="31"/>
  <c r="L4985" i="31"/>
  <c r="L4986" i="31"/>
  <c r="L4987" i="31"/>
  <c r="L4988" i="31"/>
  <c r="L4989" i="31"/>
  <c r="L4990" i="31"/>
  <c r="L4991" i="31"/>
  <c r="L4992" i="31"/>
  <c r="L4993" i="31"/>
  <c r="L4994" i="31"/>
  <c r="L4995" i="31"/>
  <c r="L4996" i="31"/>
  <c r="L4997" i="31"/>
  <c r="L4998" i="31"/>
  <c r="L4999" i="31"/>
  <c r="L5000" i="31"/>
  <c r="L5001" i="31"/>
  <c r="L5002" i="31"/>
  <c r="L5003" i="31"/>
  <c r="L5004" i="31"/>
  <c r="L5005" i="31"/>
  <c r="L5006" i="31"/>
  <c r="L5007" i="31"/>
  <c r="L5008" i="31"/>
  <c r="L5009" i="31"/>
  <c r="L5010" i="31"/>
  <c r="L5011" i="31"/>
  <c r="L5012" i="31"/>
  <c r="L5013" i="31"/>
  <c r="L5014" i="31"/>
  <c r="L5015" i="31"/>
  <c r="L5016" i="31"/>
  <c r="L5017" i="31"/>
  <c r="L5018" i="31"/>
  <c r="L5019" i="31"/>
  <c r="L5020" i="31"/>
  <c r="L5021" i="31"/>
  <c r="L5022" i="31"/>
  <c r="L5023" i="31"/>
  <c r="L5024" i="31"/>
  <c r="L5025" i="31"/>
  <c r="L5026" i="31"/>
  <c r="L5027" i="31"/>
  <c r="L5028" i="31"/>
  <c r="L5029" i="31"/>
  <c r="L5030" i="31"/>
  <c r="L5031" i="31"/>
  <c r="L5032" i="31"/>
  <c r="L5033" i="31"/>
  <c r="L5034" i="31"/>
  <c r="L5035" i="31"/>
  <c r="L5036" i="31"/>
  <c r="L5037" i="31"/>
  <c r="L5038" i="31"/>
  <c r="L5039" i="31"/>
  <c r="L5040" i="31"/>
  <c r="L5041" i="31"/>
  <c r="L5042" i="31"/>
  <c r="L5043" i="31"/>
  <c r="L5044" i="31"/>
  <c r="L5045" i="31"/>
  <c r="L5046" i="31"/>
  <c r="L5047" i="31"/>
  <c r="L5048" i="31"/>
  <c r="L5049" i="31"/>
  <c r="L5050" i="31"/>
  <c r="L5051" i="31"/>
  <c r="L5052" i="31"/>
  <c r="L5053" i="31"/>
  <c r="L5054" i="31"/>
  <c r="L5055" i="31"/>
  <c r="L5056" i="31"/>
  <c r="L5057" i="31"/>
  <c r="L5058" i="31"/>
  <c r="L5059" i="31"/>
  <c r="L5060" i="31"/>
  <c r="L5061" i="31"/>
  <c r="L5062" i="31"/>
  <c r="L5063" i="31"/>
  <c r="L5064" i="31"/>
  <c r="L5065" i="31"/>
  <c r="L5066" i="31"/>
  <c r="L5067" i="31"/>
  <c r="L5068" i="31"/>
  <c r="L5069" i="31"/>
  <c r="L5070" i="31"/>
  <c r="L5071" i="31"/>
  <c r="L5072" i="31"/>
  <c r="L5073" i="31"/>
  <c r="L5074" i="31"/>
  <c r="L5075" i="31"/>
  <c r="L5076" i="31"/>
  <c r="L5077" i="31"/>
  <c r="L5078" i="31"/>
  <c r="L5079" i="31"/>
  <c r="L5080" i="31"/>
  <c r="L5081" i="31"/>
  <c r="L5082" i="31"/>
  <c r="L5083" i="31"/>
  <c r="L5084" i="31"/>
  <c r="L5085" i="31"/>
  <c r="L5086" i="31"/>
  <c r="L5087" i="31"/>
  <c r="L5088" i="31"/>
  <c r="L5089" i="31"/>
  <c r="L5090" i="31"/>
  <c r="L5091" i="31"/>
  <c r="L5092" i="31"/>
  <c r="L5093" i="31"/>
  <c r="L5094" i="31"/>
  <c r="L5095" i="31"/>
  <c r="L5096" i="31"/>
  <c r="L5097" i="31"/>
  <c r="L5098" i="31"/>
  <c r="L5099" i="31"/>
  <c r="L5100" i="31"/>
  <c r="L5101" i="31"/>
  <c r="L5102" i="31"/>
  <c r="L5103" i="31"/>
  <c r="L5104" i="31"/>
  <c r="L5105" i="31"/>
  <c r="L5106" i="31"/>
  <c r="L5107" i="31"/>
  <c r="L5108" i="31"/>
  <c r="L5109" i="31"/>
  <c r="L5110" i="31"/>
  <c r="L5111" i="31"/>
  <c r="L5112" i="31"/>
  <c r="L5113" i="31"/>
  <c r="L5114" i="31"/>
  <c r="L5115" i="31"/>
  <c r="L5116" i="31"/>
  <c r="L5117" i="31"/>
  <c r="L5118" i="31"/>
  <c r="L5119" i="31"/>
  <c r="L5120" i="31"/>
  <c r="L5121" i="31"/>
  <c r="L5122" i="31"/>
  <c r="L5123" i="31"/>
  <c r="L5124" i="31"/>
  <c r="L5125" i="31"/>
  <c r="L5126" i="31"/>
  <c r="L5127" i="31"/>
  <c r="L5128" i="31"/>
  <c r="L5129" i="31"/>
  <c r="L5130" i="31"/>
  <c r="L5131" i="31"/>
  <c r="L5132" i="31"/>
  <c r="L5133" i="31"/>
  <c r="L5134" i="31"/>
  <c r="L5135" i="31"/>
  <c r="L5136" i="31"/>
  <c r="L5137" i="31"/>
  <c r="L5138" i="31"/>
  <c r="L5139" i="31"/>
  <c r="L5140" i="31"/>
  <c r="L5141" i="31"/>
  <c r="L5142" i="31"/>
  <c r="L5143" i="31"/>
  <c r="L5144" i="31"/>
  <c r="L5145" i="31"/>
  <c r="L5146" i="31"/>
  <c r="L5147" i="31"/>
  <c r="L5148" i="31"/>
  <c r="L5149" i="31"/>
  <c r="L5150" i="31"/>
  <c r="L5151" i="31"/>
  <c r="L5152" i="31"/>
  <c r="L5153" i="31"/>
  <c r="L5154" i="31"/>
  <c r="L5155" i="31"/>
  <c r="L5156" i="31"/>
  <c r="L5157" i="31"/>
  <c r="L5158" i="31"/>
  <c r="L5159" i="31"/>
  <c r="L5160" i="31"/>
  <c r="L5161" i="31"/>
  <c r="L5162" i="31"/>
  <c r="L5163" i="31"/>
  <c r="L5164" i="31"/>
  <c r="L5165" i="31"/>
  <c r="L5166" i="31"/>
  <c r="L5167" i="31"/>
  <c r="L5168" i="31"/>
  <c r="L5169" i="31"/>
  <c r="L5170" i="31"/>
  <c r="L5171" i="31"/>
  <c r="L5172" i="31"/>
  <c r="L5173" i="31"/>
  <c r="L5174" i="31"/>
  <c r="L5175" i="31"/>
  <c r="L5176" i="31"/>
  <c r="L5177" i="31"/>
  <c r="L5178" i="31"/>
  <c r="L5179" i="31"/>
  <c r="L5180" i="31"/>
  <c r="L5181" i="31"/>
  <c r="L5182" i="31"/>
  <c r="L5183" i="31"/>
  <c r="L5184" i="31"/>
  <c r="L5185" i="31"/>
  <c r="L5186" i="31"/>
  <c r="L5187" i="31"/>
  <c r="L5188" i="31"/>
  <c r="L5189" i="31"/>
  <c r="L5190" i="31"/>
  <c r="L5191" i="31"/>
  <c r="L5192" i="31"/>
  <c r="L5193" i="31"/>
  <c r="L5194" i="31"/>
  <c r="L5195" i="31"/>
  <c r="L5196" i="31"/>
  <c r="L5197" i="31"/>
  <c r="L5198" i="31"/>
  <c r="L5199" i="31"/>
  <c r="L5200" i="31"/>
  <c r="L5201" i="31"/>
  <c r="L5202" i="31"/>
  <c r="L5203" i="31"/>
  <c r="L5204" i="31"/>
  <c r="L5205" i="31"/>
  <c r="L5206" i="31"/>
  <c r="L5207" i="31"/>
  <c r="L5208" i="31"/>
  <c r="L5209" i="31"/>
  <c r="L5210" i="31"/>
  <c r="L5211" i="31"/>
  <c r="L5212" i="31"/>
  <c r="L5213" i="31"/>
  <c r="L5214" i="31"/>
  <c r="L5215" i="31"/>
  <c r="L5216" i="31"/>
  <c r="L5217" i="31"/>
  <c r="L5218" i="31"/>
  <c r="L5219" i="31"/>
  <c r="L5220" i="31"/>
  <c r="L5221" i="31"/>
  <c r="L5222" i="31"/>
  <c r="L5223" i="31"/>
  <c r="L5224" i="31"/>
  <c r="L5225" i="31"/>
  <c r="L5226" i="31"/>
  <c r="L5227" i="31"/>
  <c r="L5228" i="31"/>
  <c r="L5229" i="31"/>
  <c r="L5230" i="31"/>
  <c r="L5231" i="31"/>
  <c r="L5232" i="31"/>
  <c r="L5233" i="31"/>
  <c r="L5234" i="31"/>
  <c r="L5235" i="31"/>
  <c r="L5236" i="31"/>
  <c r="L5237" i="31"/>
  <c r="L5238" i="31"/>
  <c r="L5239" i="31"/>
  <c r="L5240" i="31"/>
  <c r="L5241" i="31"/>
  <c r="L5242" i="31"/>
  <c r="L5243" i="31"/>
  <c r="L5244" i="31"/>
  <c r="L5245" i="31"/>
  <c r="L5246" i="31"/>
  <c r="L5247" i="31"/>
  <c r="L5248" i="31"/>
  <c r="L5249" i="31"/>
  <c r="L5250" i="31"/>
  <c r="L5251" i="31"/>
  <c r="L5252" i="31"/>
  <c r="L5253" i="31"/>
  <c r="L5254" i="31"/>
  <c r="L5255" i="31"/>
  <c r="L5256" i="31"/>
  <c r="L5257" i="31"/>
  <c r="L5258" i="31"/>
  <c r="L5259" i="31"/>
  <c r="L5260" i="31"/>
  <c r="L5261" i="31"/>
  <c r="L5262" i="31"/>
  <c r="L5263" i="31"/>
  <c r="L5264" i="31"/>
  <c r="L5265" i="31"/>
  <c r="L5266" i="31"/>
  <c r="L5267" i="31"/>
  <c r="L5268" i="31"/>
  <c r="L5269" i="31"/>
  <c r="L5270" i="31"/>
  <c r="L5271" i="31"/>
  <c r="L5272" i="31"/>
  <c r="L5273" i="31"/>
  <c r="L5274" i="31"/>
  <c r="L5275" i="31"/>
  <c r="L5276" i="31"/>
  <c r="L5277" i="31"/>
  <c r="L5278" i="31"/>
  <c r="L5279" i="31"/>
  <c r="L5280" i="31"/>
  <c r="L5281" i="31"/>
  <c r="L5282" i="31"/>
  <c r="L5283" i="31"/>
  <c r="L5284" i="31"/>
  <c r="L5285" i="31"/>
  <c r="L5286" i="31"/>
  <c r="L5287" i="31"/>
  <c r="L5288" i="31"/>
  <c r="L5289" i="31"/>
  <c r="L5290" i="31"/>
  <c r="L5291" i="31"/>
  <c r="L5292" i="31"/>
  <c r="L5293" i="31"/>
  <c r="L5294" i="31"/>
  <c r="L5295" i="31"/>
  <c r="L5296" i="31"/>
  <c r="L5297" i="31"/>
  <c r="L5298" i="31"/>
  <c r="L5299" i="31"/>
  <c r="L5300" i="31"/>
  <c r="L5301" i="31"/>
  <c r="L5302" i="31"/>
  <c r="L5303" i="31"/>
  <c r="L5304" i="31"/>
  <c r="L5305" i="31"/>
  <c r="L5306" i="31"/>
  <c r="L5307" i="31"/>
  <c r="L5308" i="31"/>
  <c r="L5309" i="31"/>
  <c r="L5310" i="31"/>
  <c r="L5311" i="31"/>
  <c r="L5312" i="31"/>
  <c r="L5313" i="31"/>
  <c r="L5314" i="31"/>
  <c r="L5315" i="31"/>
  <c r="L5316" i="31"/>
  <c r="L5317" i="31"/>
  <c r="L5318" i="31"/>
  <c r="L5319" i="31"/>
  <c r="L5320" i="31"/>
  <c r="L5321" i="31"/>
  <c r="L5322" i="31"/>
  <c r="L5323" i="31"/>
  <c r="L5324" i="31"/>
  <c r="L5325" i="31"/>
  <c r="L5326" i="31"/>
  <c r="L5327" i="31"/>
  <c r="L5328" i="31"/>
  <c r="L5329" i="31"/>
  <c r="L5330" i="31"/>
  <c r="L5331" i="31"/>
  <c r="L5332" i="31"/>
  <c r="L5333" i="31"/>
  <c r="L5334" i="31"/>
  <c r="L5335" i="31"/>
  <c r="L5336" i="31"/>
  <c r="L5337" i="31"/>
  <c r="L5338" i="31"/>
  <c r="L5339" i="31"/>
  <c r="L5340" i="31"/>
  <c r="L5341" i="31"/>
  <c r="L5342" i="31"/>
  <c r="L5343" i="31"/>
  <c r="L5344" i="31"/>
  <c r="L5345" i="31"/>
  <c r="L5346" i="31"/>
  <c r="L5347" i="31"/>
  <c r="L5348" i="31"/>
  <c r="L5349" i="31"/>
  <c r="L5350" i="31"/>
  <c r="L5351" i="31"/>
  <c r="L5352" i="31"/>
  <c r="L5353" i="31"/>
  <c r="L5354" i="31"/>
  <c r="L5355" i="31"/>
  <c r="L5356" i="31"/>
  <c r="L5357" i="31"/>
  <c r="L5358" i="31"/>
  <c r="L5359" i="31"/>
  <c r="L5360" i="31"/>
  <c r="L5361" i="31"/>
  <c r="L5362" i="31"/>
  <c r="L5363" i="31"/>
  <c r="L5364" i="31"/>
  <c r="L5365" i="31"/>
  <c r="L5366" i="31"/>
  <c r="L5367" i="31"/>
  <c r="L5368" i="31"/>
  <c r="L5369" i="31"/>
  <c r="L5370" i="31"/>
  <c r="L5371" i="31"/>
  <c r="L5372" i="31"/>
  <c r="L5373" i="31"/>
  <c r="L5374" i="31"/>
  <c r="L5375" i="31"/>
  <c r="L5376" i="31"/>
  <c r="L5377" i="31"/>
  <c r="L5378" i="31"/>
  <c r="L5379" i="31"/>
  <c r="L5380" i="31"/>
  <c r="L5381" i="31"/>
  <c r="L5382" i="31"/>
  <c r="L5383" i="31"/>
  <c r="L5384" i="31"/>
  <c r="L5385" i="31"/>
  <c r="L5386" i="31"/>
  <c r="L5387" i="31"/>
  <c r="L5388" i="31"/>
  <c r="L5389" i="31"/>
  <c r="L5390" i="31"/>
  <c r="L5391" i="31"/>
  <c r="L5392" i="31"/>
  <c r="L5393" i="31"/>
  <c r="L5394" i="31"/>
  <c r="L5395" i="31"/>
  <c r="L5396" i="31"/>
  <c r="L5397" i="31"/>
  <c r="L5398" i="31"/>
  <c r="L5399" i="31"/>
  <c r="L5400" i="31"/>
  <c r="L5401" i="31"/>
  <c r="L5402" i="31"/>
  <c r="L5403" i="31"/>
  <c r="L5404" i="31"/>
  <c r="L5405" i="31"/>
  <c r="L5406" i="31"/>
  <c r="L5407" i="31"/>
  <c r="L5408" i="31"/>
  <c r="L5409" i="31"/>
  <c r="L5410" i="31"/>
  <c r="L5411" i="31"/>
  <c r="L5412" i="31"/>
  <c r="L5413" i="31"/>
  <c r="L5414" i="31"/>
  <c r="L5415" i="31"/>
  <c r="L5416" i="31"/>
  <c r="L5417" i="31"/>
  <c r="L5418" i="31"/>
  <c r="L5419" i="31"/>
  <c r="L5420" i="31"/>
  <c r="L5421" i="31"/>
  <c r="L5422" i="31"/>
  <c r="L5423" i="31"/>
  <c r="L5424" i="31"/>
  <c r="L5425" i="31"/>
  <c r="L5426" i="31"/>
  <c r="L5427" i="31"/>
  <c r="L5428" i="31"/>
  <c r="L5429" i="31"/>
  <c r="L5430" i="31"/>
  <c r="L5431" i="31"/>
  <c r="L5432" i="31"/>
  <c r="L5433" i="31"/>
  <c r="L5434" i="31"/>
  <c r="L5435" i="31"/>
  <c r="L5436" i="31"/>
  <c r="L5437" i="31"/>
  <c r="L5438" i="31"/>
  <c r="L5439" i="31"/>
  <c r="L5440" i="31"/>
  <c r="L5441" i="31"/>
  <c r="L5442" i="31"/>
  <c r="L5443" i="31"/>
  <c r="L5444" i="31"/>
  <c r="L5445" i="31"/>
  <c r="L5446" i="31"/>
  <c r="L5447" i="31"/>
  <c r="L5448" i="31"/>
  <c r="L5449" i="31"/>
  <c r="L5450" i="31"/>
  <c r="L5451" i="31"/>
  <c r="L5452" i="31"/>
  <c r="L5453" i="31"/>
  <c r="L5454" i="31"/>
  <c r="L5455" i="31"/>
  <c r="L5456" i="31"/>
  <c r="L5457" i="31"/>
  <c r="L5458" i="31"/>
  <c r="L5459" i="31"/>
  <c r="L5460" i="31"/>
  <c r="L5461" i="31"/>
  <c r="L5462" i="31"/>
  <c r="L5463" i="31"/>
  <c r="L5464" i="31"/>
  <c r="L5465" i="31"/>
  <c r="L5466" i="31"/>
  <c r="L5467" i="31"/>
  <c r="L5468" i="31"/>
  <c r="L5469" i="31"/>
  <c r="L5470" i="31"/>
  <c r="L5471" i="31"/>
  <c r="L5472" i="31"/>
  <c r="L5473" i="31"/>
  <c r="L5474" i="31"/>
  <c r="L5475" i="31"/>
  <c r="L5476" i="31"/>
  <c r="L5477" i="31"/>
  <c r="L5478" i="31"/>
  <c r="L5479" i="31"/>
  <c r="L5480" i="31"/>
  <c r="L5481" i="31"/>
  <c r="L5482" i="31"/>
  <c r="L5483" i="31"/>
  <c r="L5484" i="31"/>
  <c r="L5485" i="31"/>
  <c r="L5486" i="31"/>
  <c r="L5487" i="31"/>
  <c r="L5488" i="31"/>
  <c r="L5489" i="31"/>
  <c r="L5490" i="31"/>
  <c r="L5491" i="31"/>
  <c r="L5492" i="31"/>
  <c r="L5493" i="31"/>
  <c r="L5494" i="31"/>
  <c r="L5495" i="31"/>
  <c r="L5496" i="31"/>
  <c r="L5497" i="31"/>
  <c r="L5498" i="31"/>
  <c r="L5499" i="31"/>
  <c r="L5500" i="31"/>
  <c r="L5501" i="31"/>
  <c r="L5502" i="31"/>
  <c r="L5503" i="31"/>
  <c r="L5504" i="31"/>
  <c r="L5505" i="31"/>
  <c r="L5506" i="31"/>
  <c r="L5507" i="31"/>
  <c r="L5508" i="31"/>
  <c r="L5509" i="31"/>
  <c r="L5510" i="31"/>
  <c r="L5511" i="31"/>
  <c r="L5512" i="31"/>
  <c r="L5513" i="31"/>
  <c r="L5514" i="31"/>
  <c r="L5515" i="31"/>
  <c r="L5516" i="31"/>
  <c r="L5517" i="31"/>
  <c r="L5518" i="31"/>
  <c r="L5519" i="31"/>
  <c r="L5520" i="31"/>
  <c r="L5521" i="31"/>
  <c r="L5522" i="31"/>
  <c r="L5523" i="31"/>
  <c r="L5524" i="31"/>
  <c r="L5525" i="31"/>
  <c r="L5526" i="31"/>
  <c r="L5527" i="31"/>
  <c r="L5528" i="31"/>
  <c r="L5529" i="31"/>
  <c r="L5530" i="31"/>
  <c r="L5531" i="31"/>
  <c r="L5532" i="31"/>
  <c r="L5533" i="31"/>
  <c r="L5534" i="31"/>
  <c r="L5535" i="31"/>
  <c r="L5536" i="31"/>
  <c r="L5537" i="31"/>
  <c r="L5538" i="31"/>
  <c r="L5539" i="31"/>
  <c r="L5540" i="31"/>
  <c r="L5541" i="31"/>
  <c r="L5542" i="31"/>
  <c r="L5543" i="31"/>
  <c r="L5544" i="31"/>
  <c r="L5545" i="31"/>
  <c r="L5546" i="31"/>
  <c r="L5547" i="31"/>
  <c r="L5548" i="31"/>
  <c r="L5549" i="31"/>
  <c r="L5550" i="31"/>
  <c r="L5551" i="31"/>
  <c r="L5552" i="31"/>
  <c r="L5553" i="31"/>
  <c r="L5554" i="31"/>
  <c r="L5555" i="31"/>
  <c r="L5556" i="31"/>
  <c r="L5557" i="31"/>
  <c r="L5558" i="31"/>
  <c r="L5559" i="31"/>
  <c r="L5560" i="31"/>
  <c r="L5561" i="31"/>
  <c r="L5562" i="31"/>
  <c r="L5563" i="31"/>
  <c r="L5564" i="31"/>
  <c r="L5565" i="31"/>
  <c r="L5566" i="31"/>
  <c r="L5567" i="31"/>
  <c r="L5568" i="31"/>
  <c r="L5569" i="31"/>
  <c r="L5570" i="31"/>
  <c r="L5571" i="31"/>
  <c r="L5572" i="31"/>
  <c r="L5573" i="31"/>
  <c r="L5574" i="31"/>
  <c r="L5575" i="31"/>
  <c r="L5576" i="31"/>
  <c r="L5577" i="31"/>
  <c r="L5578" i="31"/>
  <c r="L5579" i="31"/>
  <c r="L5580" i="31"/>
  <c r="L5581" i="31"/>
  <c r="L5582" i="31"/>
  <c r="L5583" i="31"/>
  <c r="L5584" i="31"/>
  <c r="L5585" i="31"/>
  <c r="L5586" i="31"/>
  <c r="L5587" i="31"/>
  <c r="L5588" i="31"/>
  <c r="L5589" i="31"/>
  <c r="L5590" i="31"/>
  <c r="L5591" i="31"/>
  <c r="L5592" i="31"/>
  <c r="L5593" i="31"/>
  <c r="L5594" i="31"/>
  <c r="L5595" i="31"/>
  <c r="L5596" i="31"/>
  <c r="L5597" i="31"/>
  <c r="L5598" i="31"/>
  <c r="L5599" i="31"/>
  <c r="L5600" i="31"/>
  <c r="L5601" i="31"/>
  <c r="L5602" i="31"/>
  <c r="L5603" i="31"/>
  <c r="L5604" i="31"/>
  <c r="L5605" i="31"/>
  <c r="L5606" i="31"/>
  <c r="L5607" i="31"/>
  <c r="L5608" i="31"/>
  <c r="L5609" i="31"/>
  <c r="L5610" i="31"/>
  <c r="L5611" i="31"/>
  <c r="L5612" i="31"/>
  <c r="L5613" i="31"/>
  <c r="L5614" i="31"/>
  <c r="L5615" i="31"/>
  <c r="L5616" i="31"/>
  <c r="L5617" i="31"/>
  <c r="L5618" i="31"/>
  <c r="L5619" i="31"/>
  <c r="L5620" i="31"/>
  <c r="L5621" i="31"/>
  <c r="L5622" i="31"/>
  <c r="L5623" i="31"/>
  <c r="L5624" i="31"/>
  <c r="L5625" i="31"/>
  <c r="L5626" i="31"/>
  <c r="L5627" i="31"/>
  <c r="L5628" i="31"/>
  <c r="L5629" i="31"/>
  <c r="L5630" i="31"/>
  <c r="L5631" i="31"/>
  <c r="L5632" i="31"/>
  <c r="L5633" i="31"/>
  <c r="L5634" i="31"/>
  <c r="L5635" i="31"/>
  <c r="L5636" i="31"/>
  <c r="L5637" i="31"/>
  <c r="L5638" i="31"/>
  <c r="L5639" i="31"/>
  <c r="L5640" i="31"/>
  <c r="L5641" i="31"/>
  <c r="L5642" i="31"/>
  <c r="L5643" i="31"/>
  <c r="L5644" i="31"/>
  <c r="L5645" i="31"/>
  <c r="L5646" i="31"/>
  <c r="L5647" i="31"/>
  <c r="L5648" i="31"/>
  <c r="L5649" i="31"/>
  <c r="L5650" i="31"/>
  <c r="L5651" i="31"/>
  <c r="L5652" i="31"/>
  <c r="L5653" i="31"/>
  <c r="L5654" i="31"/>
  <c r="L5655" i="31"/>
  <c r="L5656" i="31"/>
  <c r="L5657" i="31"/>
  <c r="L5658" i="31"/>
  <c r="L5659" i="31"/>
  <c r="L5660" i="31"/>
  <c r="L5661" i="31"/>
  <c r="L5662" i="31"/>
  <c r="L5663" i="31"/>
  <c r="L5664" i="31"/>
  <c r="L5665" i="31"/>
  <c r="L5666" i="31"/>
  <c r="L5667" i="31"/>
  <c r="L5668" i="31"/>
  <c r="L5669" i="31"/>
  <c r="L5670" i="31"/>
  <c r="L5671" i="31"/>
  <c r="L5672" i="31"/>
  <c r="L5673" i="31"/>
  <c r="L5674" i="31"/>
  <c r="L5675" i="31"/>
  <c r="L5676" i="31"/>
  <c r="L5677" i="31"/>
  <c r="L5678" i="31"/>
  <c r="L5679" i="31"/>
  <c r="L5680" i="31"/>
  <c r="L5681" i="31"/>
  <c r="L5682" i="31"/>
  <c r="L5683" i="31"/>
  <c r="L5684" i="31"/>
  <c r="L5685" i="31"/>
  <c r="L5686" i="31"/>
  <c r="L5687" i="31"/>
  <c r="L5688" i="31"/>
  <c r="L5689" i="31"/>
  <c r="L5690" i="31"/>
  <c r="L5691" i="31"/>
  <c r="L5692" i="31"/>
  <c r="L5693" i="31"/>
  <c r="L5694" i="31"/>
  <c r="L5695" i="31"/>
  <c r="L5696" i="31"/>
  <c r="L5697" i="31"/>
  <c r="L5698" i="31"/>
  <c r="L5699" i="31"/>
  <c r="L5700" i="31"/>
  <c r="L5701" i="31"/>
  <c r="L5702" i="31"/>
  <c r="L5703" i="31"/>
  <c r="L5704" i="31"/>
  <c r="L5705" i="31"/>
  <c r="L5706" i="31"/>
  <c r="L5707" i="31"/>
  <c r="L5708" i="31"/>
  <c r="L5709" i="31"/>
  <c r="L5710" i="31"/>
  <c r="L5711" i="31"/>
  <c r="L5712" i="31"/>
  <c r="L5713" i="31"/>
  <c r="L5714" i="31"/>
  <c r="L5715" i="31"/>
  <c r="L5716" i="31"/>
  <c r="L5717" i="31"/>
  <c r="L5718" i="31"/>
  <c r="L5719" i="31"/>
  <c r="L5720" i="31"/>
  <c r="L5721" i="31"/>
  <c r="L5722" i="31"/>
  <c r="L5723" i="31"/>
  <c r="L5724" i="31"/>
  <c r="L5725" i="31"/>
  <c r="L5726" i="31"/>
  <c r="L5727" i="31"/>
  <c r="L5728" i="31"/>
  <c r="L5729" i="31"/>
  <c r="L5730" i="31"/>
  <c r="L5731" i="31"/>
  <c r="L5732" i="31"/>
  <c r="L5733" i="31"/>
  <c r="L5734" i="31"/>
  <c r="L5735" i="31"/>
  <c r="L5736" i="31"/>
  <c r="L5737" i="31"/>
  <c r="L5738" i="31"/>
  <c r="L5739" i="31"/>
  <c r="L5740" i="31"/>
  <c r="L5741" i="31"/>
  <c r="L5742" i="31"/>
  <c r="L5743" i="31"/>
  <c r="L5744" i="31"/>
  <c r="L5745" i="31"/>
  <c r="L5746" i="31"/>
  <c r="L5747" i="31"/>
  <c r="L5748" i="31"/>
  <c r="L5749" i="31"/>
  <c r="L5750" i="31"/>
  <c r="L5751" i="31"/>
  <c r="L5752" i="31"/>
  <c r="L5753" i="31"/>
  <c r="L5754" i="31"/>
  <c r="L5755" i="31"/>
  <c r="L5756" i="31"/>
  <c r="L5757" i="31"/>
  <c r="L5758" i="31"/>
  <c r="L5759" i="31"/>
  <c r="L5760" i="31"/>
  <c r="L5761" i="31"/>
  <c r="L5762" i="31"/>
  <c r="L5763" i="31"/>
  <c r="L5764" i="31"/>
  <c r="L5765" i="31"/>
  <c r="L5766" i="31"/>
  <c r="L5767" i="31"/>
  <c r="L5768" i="31"/>
  <c r="L5769" i="31"/>
  <c r="L5770" i="31"/>
  <c r="L5771" i="31"/>
  <c r="L5772" i="31"/>
  <c r="L5773" i="31"/>
  <c r="L5774" i="31"/>
  <c r="L5775" i="31"/>
  <c r="L5776" i="31"/>
  <c r="L5777" i="31"/>
  <c r="L5778" i="31"/>
  <c r="L5779" i="31"/>
  <c r="L5780" i="31"/>
  <c r="L5781" i="31"/>
  <c r="L5782" i="31"/>
  <c r="L5783" i="31"/>
  <c r="L5784" i="31"/>
  <c r="L5785" i="31"/>
  <c r="L5786" i="31"/>
  <c r="L5787" i="31"/>
  <c r="L5788" i="31"/>
  <c r="L5789" i="31"/>
  <c r="L5790" i="31"/>
  <c r="L5791" i="31"/>
  <c r="L5792" i="31"/>
  <c r="L5793" i="31"/>
  <c r="L5794" i="31"/>
  <c r="L5795" i="31"/>
  <c r="L5796" i="31"/>
  <c r="L5797" i="31"/>
  <c r="L5798" i="31"/>
  <c r="L5799" i="31"/>
  <c r="L5800" i="31"/>
  <c r="L5801" i="31"/>
  <c r="L5802" i="31"/>
  <c r="L5803" i="31"/>
  <c r="L5804" i="31"/>
  <c r="L5805" i="31"/>
  <c r="L5806" i="31"/>
  <c r="L5807" i="31"/>
  <c r="L5808" i="31"/>
  <c r="L5809" i="31"/>
  <c r="L5810" i="31"/>
  <c r="L5811" i="31"/>
  <c r="L5812" i="31"/>
  <c r="L5813" i="31"/>
  <c r="L5814" i="31"/>
  <c r="L5815" i="31"/>
  <c r="L5816" i="31"/>
  <c r="L5817" i="31"/>
  <c r="L5818" i="31"/>
  <c r="L5819" i="31"/>
  <c r="L5820" i="31"/>
  <c r="L5821" i="31"/>
  <c r="L5822" i="31"/>
  <c r="L5823" i="31"/>
  <c r="L5824" i="31"/>
  <c r="L5825" i="31"/>
  <c r="L5826" i="31"/>
  <c r="L5827" i="31"/>
  <c r="L5828" i="31"/>
  <c r="L5829" i="31"/>
  <c r="L5830" i="31"/>
  <c r="L5831" i="31"/>
  <c r="L5832" i="31"/>
  <c r="L5833" i="31"/>
  <c r="L5834" i="31"/>
  <c r="L5835" i="31"/>
  <c r="L5836" i="31"/>
  <c r="L5837" i="31"/>
  <c r="L5838" i="31"/>
  <c r="L5839" i="31"/>
  <c r="L5840" i="31"/>
  <c r="L5841" i="31"/>
  <c r="L5842" i="31"/>
  <c r="L5843" i="31"/>
  <c r="L5844" i="31"/>
  <c r="L5845" i="31"/>
  <c r="L5846" i="31"/>
  <c r="L5847" i="31"/>
  <c r="L5848" i="31"/>
  <c r="L5849" i="31"/>
  <c r="L5850" i="31"/>
  <c r="L5851" i="31"/>
  <c r="L5852" i="31"/>
  <c r="L5853" i="31"/>
  <c r="L5854" i="31"/>
  <c r="L5855" i="31"/>
  <c r="L5856" i="31"/>
  <c r="L5857" i="31"/>
  <c r="L5858" i="31"/>
  <c r="L5859" i="31"/>
  <c r="L5860" i="31"/>
  <c r="L5861" i="31"/>
  <c r="L5862" i="31"/>
  <c r="L5863" i="31"/>
  <c r="L5864" i="31"/>
  <c r="L5865" i="31"/>
  <c r="L5866" i="31"/>
  <c r="L5867" i="31"/>
  <c r="L5868" i="31"/>
  <c r="L5869" i="31"/>
  <c r="L5870" i="31"/>
  <c r="L5871" i="31"/>
  <c r="L5872" i="31"/>
  <c r="L5873" i="31"/>
  <c r="L5874" i="31"/>
  <c r="L5875" i="31"/>
  <c r="L5876" i="31"/>
  <c r="L5877" i="31"/>
  <c r="L5878" i="31"/>
  <c r="L5879" i="31"/>
  <c r="L5880" i="31"/>
  <c r="L5881" i="31"/>
  <c r="L5882" i="31"/>
  <c r="L5883" i="31"/>
  <c r="L5884" i="31"/>
  <c r="L5885" i="31"/>
  <c r="L5886" i="31"/>
  <c r="L5887" i="31"/>
  <c r="L5888" i="31"/>
  <c r="L5889" i="31"/>
  <c r="L5890" i="31"/>
  <c r="L5891" i="31"/>
  <c r="L5892" i="31"/>
  <c r="L5893" i="31"/>
  <c r="L5894" i="31"/>
  <c r="L5895" i="31"/>
  <c r="L5896" i="31"/>
  <c r="L5897" i="31"/>
  <c r="L5898" i="31"/>
  <c r="L5899" i="31"/>
  <c r="L5900" i="31"/>
  <c r="L5901" i="31"/>
  <c r="L5902" i="31"/>
  <c r="L5903" i="31"/>
  <c r="L5904" i="31"/>
  <c r="L5905" i="31"/>
  <c r="L5906" i="31"/>
  <c r="L5907" i="31"/>
  <c r="L5908" i="31"/>
  <c r="L5909" i="31"/>
  <c r="L5910" i="31"/>
  <c r="L5911" i="31"/>
  <c r="L5912" i="31"/>
  <c r="L5913" i="31"/>
  <c r="L5914" i="31"/>
  <c r="L5915" i="31"/>
  <c r="L5916" i="31"/>
  <c r="L5917" i="31"/>
  <c r="L5918" i="31"/>
  <c r="L5919" i="31"/>
  <c r="L5920" i="31"/>
  <c r="L5921" i="31"/>
  <c r="L5922" i="31"/>
  <c r="L5923" i="31"/>
  <c r="L5924" i="31"/>
  <c r="L5925" i="31"/>
  <c r="L5926" i="31"/>
  <c r="L5927" i="31"/>
  <c r="L5928" i="31"/>
  <c r="L5929" i="31"/>
  <c r="L5930" i="31"/>
  <c r="L5931" i="31"/>
  <c r="L5932" i="31"/>
  <c r="L5933" i="31"/>
  <c r="L5934" i="31"/>
  <c r="L5935" i="31"/>
  <c r="L5936" i="31"/>
  <c r="L5937" i="31"/>
  <c r="L5938" i="31"/>
  <c r="L5939" i="31"/>
  <c r="L5940" i="31"/>
  <c r="L5941" i="31"/>
  <c r="L5942" i="31"/>
  <c r="L5943" i="31"/>
  <c r="L5944" i="31"/>
  <c r="L5945" i="31"/>
  <c r="L5946" i="31"/>
  <c r="L5947" i="31"/>
  <c r="L5948" i="31"/>
  <c r="L5949" i="31"/>
  <c r="L5950" i="31"/>
  <c r="L5951" i="31"/>
  <c r="L5952" i="31"/>
  <c r="L5953" i="31"/>
  <c r="L5954" i="31"/>
  <c r="L5955" i="31"/>
  <c r="L5956" i="31"/>
  <c r="L5957" i="31"/>
  <c r="L5958" i="31"/>
  <c r="L5959" i="31"/>
  <c r="L5960" i="31"/>
  <c r="L5961" i="31"/>
  <c r="L5962" i="31"/>
  <c r="L5963" i="31"/>
  <c r="L5964" i="31"/>
  <c r="L5965" i="31"/>
  <c r="L5966" i="31"/>
  <c r="L5967" i="31"/>
  <c r="L5968" i="31"/>
  <c r="L5969" i="31"/>
  <c r="L5970" i="31"/>
  <c r="L5971" i="31"/>
  <c r="L5972" i="31"/>
  <c r="L5973" i="31"/>
  <c r="L5974" i="31"/>
  <c r="L5975" i="31"/>
  <c r="L5976" i="31"/>
  <c r="L5977" i="31"/>
  <c r="L5978" i="31"/>
  <c r="L5979" i="31"/>
  <c r="L5980" i="31"/>
  <c r="L5981" i="31"/>
  <c r="L5982" i="31"/>
  <c r="L5983" i="31"/>
  <c r="L5984" i="31"/>
  <c r="L5985" i="31"/>
  <c r="L5986" i="31"/>
  <c r="L5987" i="31"/>
  <c r="L5988" i="31"/>
  <c r="L5989" i="31"/>
  <c r="L5990" i="31"/>
  <c r="L5991" i="31"/>
  <c r="L5992" i="31"/>
  <c r="L5993" i="31"/>
  <c r="L5994" i="31"/>
  <c r="L5995" i="31"/>
  <c r="L5996" i="31"/>
  <c r="L5997" i="31"/>
  <c r="L5998" i="31"/>
  <c r="L5999" i="31"/>
  <c r="L6000" i="31"/>
  <c r="L6001" i="31"/>
  <c r="L6002" i="31"/>
  <c r="L6003" i="31"/>
  <c r="L6004" i="31"/>
  <c r="L6005" i="31"/>
  <c r="L6006" i="31"/>
  <c r="L6007" i="31"/>
  <c r="L6008" i="31"/>
  <c r="L6009" i="31"/>
  <c r="L6010" i="31"/>
  <c r="L6011" i="31"/>
  <c r="L6012" i="31"/>
  <c r="L6013" i="31"/>
  <c r="L6014" i="31"/>
  <c r="L6015" i="31"/>
  <c r="L6016" i="31"/>
  <c r="L6017" i="31"/>
  <c r="L6018" i="31"/>
  <c r="L6019" i="31"/>
  <c r="L6020" i="31"/>
  <c r="L6021" i="31"/>
  <c r="L6022" i="31"/>
  <c r="L6023" i="31"/>
  <c r="L6024" i="31"/>
  <c r="L6025" i="31"/>
  <c r="L6026" i="31"/>
  <c r="L6027" i="31"/>
  <c r="L6028" i="31"/>
  <c r="L6029" i="31"/>
  <c r="L6030" i="31"/>
  <c r="L6031" i="31"/>
  <c r="L6032" i="31"/>
  <c r="L6033" i="31"/>
  <c r="L6034" i="31"/>
  <c r="L6035" i="31"/>
  <c r="L6036" i="31"/>
  <c r="L6037" i="31"/>
  <c r="L6038" i="31"/>
  <c r="L6039" i="31"/>
  <c r="L6040" i="31"/>
  <c r="L6041" i="31"/>
  <c r="L6042" i="31"/>
  <c r="L6043" i="31"/>
  <c r="L6044" i="31"/>
  <c r="L6045" i="31"/>
  <c r="L6046" i="31"/>
  <c r="L6047" i="31"/>
  <c r="L6048" i="31"/>
  <c r="L6049" i="31"/>
  <c r="L6050" i="31"/>
  <c r="L6051" i="31"/>
  <c r="L6052" i="31"/>
  <c r="L6053" i="31"/>
  <c r="L6054" i="31"/>
  <c r="L6055" i="31"/>
  <c r="L6056" i="31"/>
  <c r="L6057" i="31"/>
  <c r="L6058" i="31"/>
  <c r="L6059" i="31"/>
  <c r="L6060" i="31"/>
  <c r="L6061" i="31"/>
  <c r="L6062" i="31"/>
  <c r="L6063" i="31"/>
  <c r="L6064" i="31"/>
  <c r="L6065" i="31"/>
  <c r="L6066" i="31"/>
  <c r="L6067" i="31"/>
  <c r="L6068" i="31"/>
  <c r="L6069" i="31"/>
  <c r="L6070" i="31"/>
  <c r="L6071" i="31"/>
  <c r="L6072" i="31"/>
  <c r="L6073" i="31"/>
  <c r="L6074" i="31"/>
  <c r="L6075" i="31"/>
  <c r="L6076" i="31"/>
  <c r="L6077" i="31"/>
  <c r="L6078" i="31"/>
  <c r="L6079" i="31"/>
  <c r="L6080" i="31"/>
  <c r="L6081" i="31"/>
  <c r="L6082" i="31"/>
  <c r="L6083" i="31"/>
  <c r="L6084" i="31"/>
  <c r="L6085" i="31"/>
  <c r="L6086" i="31"/>
  <c r="L6087" i="31"/>
  <c r="L6088" i="31"/>
  <c r="L6089" i="31"/>
  <c r="L6090" i="31"/>
  <c r="L6091" i="31"/>
  <c r="L6092" i="31"/>
  <c r="L6093" i="31"/>
  <c r="L6094" i="31"/>
  <c r="L6095" i="31"/>
  <c r="L6096" i="31"/>
  <c r="L6097" i="31"/>
  <c r="L6098" i="31"/>
  <c r="L6099" i="31"/>
  <c r="L6100" i="31"/>
  <c r="L6101" i="31"/>
  <c r="L6102" i="31"/>
  <c r="L6103" i="31"/>
  <c r="L6104" i="31"/>
  <c r="L6105" i="31"/>
  <c r="L6106" i="31"/>
  <c r="L6107" i="31"/>
  <c r="L6108" i="31"/>
  <c r="L6109" i="31"/>
  <c r="L6110" i="31"/>
  <c r="L6111" i="31"/>
  <c r="L6112" i="31"/>
  <c r="L6113" i="31"/>
  <c r="L6114" i="31"/>
  <c r="L6115" i="31"/>
  <c r="L6116" i="31"/>
  <c r="L6117" i="31"/>
  <c r="L6118" i="31"/>
  <c r="L6119" i="31"/>
  <c r="L6120" i="31"/>
  <c r="L6121" i="31"/>
  <c r="L6122" i="31"/>
  <c r="L6123" i="31"/>
  <c r="L6124" i="31"/>
  <c r="L6125" i="31"/>
  <c r="L6126" i="31"/>
  <c r="L6127" i="31"/>
  <c r="L6128" i="31"/>
  <c r="L6129" i="31"/>
  <c r="L6130" i="31"/>
  <c r="L6131" i="31"/>
  <c r="L6132" i="31"/>
  <c r="L6133" i="31"/>
  <c r="L6134" i="31"/>
  <c r="L6135" i="31"/>
  <c r="L6136" i="31"/>
  <c r="L6137" i="31"/>
  <c r="L6138" i="31"/>
  <c r="L6139" i="31"/>
  <c r="L6140" i="31"/>
  <c r="L6141" i="31"/>
  <c r="L6142" i="31"/>
  <c r="L6143" i="31"/>
  <c r="L6144" i="31"/>
  <c r="L6145" i="31"/>
  <c r="L6146" i="31"/>
  <c r="L6147" i="31"/>
  <c r="L6148" i="31"/>
  <c r="L6149" i="31"/>
  <c r="L6150" i="31"/>
  <c r="L6151" i="31"/>
  <c r="L6152" i="31"/>
  <c r="L6153" i="31"/>
  <c r="L6154" i="31"/>
  <c r="L6155" i="31"/>
  <c r="L6156" i="31"/>
  <c r="L6157" i="31"/>
  <c r="L6158" i="31"/>
  <c r="L6159" i="31"/>
  <c r="L6160" i="31"/>
  <c r="L6161" i="31"/>
  <c r="L6162" i="31"/>
  <c r="L6163" i="31"/>
  <c r="L6164" i="31"/>
  <c r="L6165" i="31"/>
  <c r="L6166" i="31"/>
  <c r="L6167" i="31"/>
  <c r="L6168" i="31"/>
  <c r="L6169" i="31"/>
  <c r="L6170" i="31"/>
  <c r="L6171" i="31"/>
  <c r="L6172" i="31"/>
  <c r="L6173" i="31"/>
  <c r="L6174" i="31"/>
  <c r="L6175" i="31"/>
  <c r="L6176" i="31"/>
  <c r="L6177" i="31"/>
  <c r="L6178" i="31"/>
  <c r="L6179" i="31"/>
  <c r="L6180" i="31"/>
  <c r="L6181" i="31"/>
  <c r="L6182" i="31"/>
  <c r="L6183" i="31"/>
  <c r="L6184" i="31"/>
  <c r="L6185" i="31"/>
  <c r="L6186" i="31"/>
  <c r="L6187" i="31"/>
  <c r="L6188" i="31"/>
  <c r="L6189" i="31"/>
  <c r="L6190" i="31"/>
  <c r="L6191" i="31"/>
  <c r="L6192" i="31"/>
  <c r="L6193" i="31"/>
  <c r="L6194" i="31"/>
  <c r="L6195" i="31"/>
  <c r="L6196" i="31"/>
  <c r="L6197" i="31"/>
  <c r="L6198" i="31"/>
  <c r="L6199" i="31"/>
  <c r="L6200" i="31"/>
  <c r="L6201" i="31"/>
  <c r="L6202" i="31"/>
  <c r="L6203" i="31"/>
  <c r="L6204" i="31"/>
  <c r="L6205" i="31"/>
  <c r="L6206" i="31"/>
  <c r="L6207" i="31"/>
  <c r="L6208" i="31"/>
  <c r="L6209" i="31"/>
  <c r="L6210" i="31"/>
  <c r="L6211" i="31"/>
  <c r="L6212" i="31"/>
  <c r="L6213" i="31"/>
  <c r="L6214" i="31"/>
  <c r="L6215" i="31"/>
  <c r="L6216" i="31"/>
  <c r="L6217" i="31"/>
  <c r="L6218" i="31"/>
  <c r="L6219" i="31"/>
  <c r="L6220" i="31"/>
  <c r="L6221" i="31"/>
  <c r="L6222" i="31"/>
  <c r="L6223" i="31"/>
  <c r="L6224" i="31"/>
  <c r="L6225" i="31"/>
  <c r="L6226" i="31"/>
  <c r="L6227" i="31"/>
  <c r="L6228" i="31"/>
  <c r="L6229" i="31"/>
  <c r="L6230" i="31"/>
  <c r="L6231" i="31"/>
  <c r="L6232" i="31"/>
  <c r="L6233" i="31"/>
  <c r="L6234" i="31"/>
  <c r="L6235" i="31"/>
  <c r="L6236" i="31"/>
  <c r="L6237" i="31"/>
  <c r="L6238" i="31"/>
  <c r="L6239" i="31"/>
  <c r="L6240" i="31"/>
  <c r="L6241" i="31"/>
  <c r="L6242" i="31"/>
  <c r="L6243" i="31"/>
  <c r="L6244" i="31"/>
  <c r="L6245" i="31"/>
  <c r="L6246" i="31"/>
  <c r="L6247" i="31"/>
  <c r="L6248" i="31"/>
  <c r="L6249" i="31"/>
  <c r="L6250" i="31"/>
  <c r="L6251" i="31"/>
  <c r="L6252" i="31"/>
  <c r="L6253" i="31"/>
  <c r="L6254" i="31"/>
  <c r="L6255" i="31"/>
  <c r="L6256" i="31"/>
  <c r="L6257" i="31"/>
  <c r="L6258" i="31"/>
  <c r="L6259" i="31"/>
  <c r="L6260" i="31"/>
  <c r="L6261" i="31"/>
  <c r="L6262" i="31"/>
  <c r="L6263" i="31"/>
  <c r="L6264" i="31"/>
  <c r="L6265" i="31"/>
  <c r="L6266" i="31"/>
  <c r="L6267" i="31"/>
  <c r="L6268" i="31"/>
  <c r="L6269" i="31"/>
  <c r="L6270" i="31"/>
  <c r="L6271" i="31"/>
  <c r="L6272" i="31"/>
  <c r="L6273" i="31"/>
  <c r="L6274" i="31"/>
  <c r="L6275" i="31"/>
  <c r="L6276" i="31"/>
  <c r="L6277" i="31"/>
  <c r="L6278" i="31"/>
  <c r="L6279" i="31"/>
  <c r="L6280" i="31"/>
  <c r="L6281" i="31"/>
  <c r="L6282" i="31"/>
  <c r="L6283" i="31"/>
  <c r="L6284" i="31"/>
  <c r="L6285" i="31"/>
  <c r="L6286" i="31"/>
  <c r="L6287" i="31"/>
  <c r="L6288" i="31"/>
  <c r="L6289" i="31"/>
  <c r="L6290" i="31"/>
  <c r="L6291" i="31"/>
  <c r="L6292" i="31"/>
  <c r="L6293" i="31"/>
  <c r="L6294" i="31"/>
  <c r="L6295" i="31"/>
  <c r="L6296" i="31"/>
  <c r="L6297" i="31"/>
  <c r="L6298" i="31"/>
  <c r="L6299" i="31"/>
  <c r="L6300" i="31"/>
  <c r="L6301" i="31"/>
  <c r="L6302" i="31"/>
  <c r="L6303" i="31"/>
  <c r="L6304" i="31"/>
  <c r="L6305" i="31"/>
  <c r="L6306" i="31"/>
  <c r="L6307" i="31"/>
  <c r="L6308" i="31"/>
  <c r="L6309" i="31"/>
  <c r="L6310" i="31"/>
  <c r="L6311" i="31"/>
  <c r="L6312" i="31"/>
  <c r="L6313" i="31"/>
  <c r="L6314" i="31"/>
  <c r="L6315" i="31"/>
  <c r="L6316" i="31"/>
  <c r="L6317" i="31"/>
  <c r="L6318" i="31"/>
  <c r="L6319" i="31"/>
  <c r="L6320" i="31"/>
  <c r="L6321" i="31"/>
  <c r="L6322" i="31"/>
  <c r="L6323" i="31"/>
  <c r="L6324" i="31"/>
  <c r="L6325" i="31"/>
  <c r="L6326" i="31"/>
  <c r="L6327" i="31"/>
  <c r="L6328" i="31"/>
  <c r="L6329" i="31"/>
  <c r="L6330" i="31"/>
  <c r="L6331" i="31"/>
  <c r="L6332" i="31"/>
  <c r="L6333" i="31"/>
  <c r="L6334" i="31"/>
  <c r="L6335" i="31"/>
  <c r="L6336" i="31"/>
  <c r="L6337" i="31"/>
  <c r="L6338" i="31"/>
  <c r="L6339" i="31"/>
  <c r="L6340" i="31"/>
  <c r="L6341" i="31"/>
  <c r="L6342" i="31"/>
  <c r="L6343" i="31"/>
  <c r="L6344" i="31"/>
  <c r="L6345" i="31"/>
  <c r="L6346" i="31"/>
  <c r="L6347" i="31"/>
  <c r="L6348" i="31"/>
  <c r="L6349" i="31"/>
  <c r="L6350" i="31"/>
  <c r="L6351" i="31"/>
  <c r="L6352" i="31"/>
  <c r="L6353" i="31"/>
  <c r="L6354" i="31"/>
  <c r="L6355" i="31"/>
  <c r="L6356" i="31"/>
  <c r="L6357" i="31"/>
  <c r="L6358" i="31"/>
  <c r="L6359" i="31"/>
  <c r="L6360" i="31"/>
  <c r="L6361" i="31"/>
  <c r="L6362" i="31"/>
  <c r="L6363" i="31"/>
  <c r="L6364" i="31"/>
  <c r="L6365" i="31"/>
  <c r="L6366" i="31"/>
  <c r="L6367" i="31"/>
  <c r="L6368" i="31"/>
  <c r="L6369" i="31"/>
  <c r="L6370" i="31"/>
  <c r="L6371" i="31"/>
  <c r="L6372" i="31"/>
  <c r="L6373" i="31"/>
  <c r="L6374" i="31"/>
  <c r="L6375" i="31"/>
  <c r="L6376" i="31"/>
  <c r="L6377" i="31"/>
  <c r="L6378" i="31"/>
  <c r="L6379" i="31"/>
  <c r="L6380" i="31"/>
  <c r="L6381" i="31"/>
  <c r="L6382" i="31"/>
  <c r="L6383" i="31"/>
  <c r="L6384" i="31"/>
  <c r="L6385" i="31"/>
  <c r="L6386" i="31"/>
  <c r="L6387" i="31"/>
  <c r="L6388" i="31"/>
  <c r="L6389" i="31"/>
  <c r="L6390" i="31"/>
  <c r="L6391" i="31"/>
  <c r="L6392" i="31"/>
  <c r="L6393" i="31"/>
  <c r="L6394" i="31"/>
  <c r="L6395" i="31"/>
  <c r="L6396" i="31"/>
  <c r="L6397" i="31"/>
  <c r="L6398" i="31"/>
  <c r="L6399" i="31"/>
  <c r="L6400" i="31"/>
  <c r="L6401" i="31"/>
  <c r="L6402" i="31"/>
  <c r="L6403" i="31"/>
  <c r="L6404" i="31"/>
  <c r="L6405" i="31"/>
  <c r="L6406" i="31"/>
  <c r="L6407" i="31"/>
  <c r="L6408" i="31"/>
  <c r="L6409" i="31"/>
  <c r="L6410" i="31"/>
  <c r="L6411" i="31"/>
  <c r="L6412" i="31"/>
  <c r="L6413" i="31"/>
  <c r="L6414" i="31"/>
  <c r="L6415" i="31"/>
  <c r="L6416" i="31"/>
  <c r="L6417" i="31"/>
  <c r="L6418" i="31"/>
  <c r="L6419" i="31"/>
  <c r="L6420" i="31"/>
  <c r="L6421" i="31"/>
  <c r="L6422" i="31"/>
  <c r="L6423" i="31"/>
  <c r="L6424" i="31"/>
  <c r="L6425" i="31"/>
  <c r="L6426" i="31"/>
  <c r="L6427" i="31"/>
  <c r="L6428" i="31"/>
  <c r="L6429" i="31"/>
  <c r="L6430" i="31"/>
  <c r="L6431" i="31"/>
  <c r="L6432" i="31"/>
  <c r="L6433" i="31"/>
  <c r="L6434" i="31"/>
  <c r="L6435" i="31"/>
  <c r="L6436" i="31"/>
  <c r="L6437" i="31"/>
  <c r="L6438" i="31"/>
  <c r="L6439" i="31"/>
  <c r="L6440" i="31"/>
  <c r="L6441" i="31"/>
  <c r="L6442" i="31"/>
  <c r="L6443" i="31"/>
  <c r="L6444" i="31"/>
  <c r="L6445" i="31"/>
  <c r="L6446" i="31"/>
  <c r="L6447" i="31"/>
  <c r="L6448" i="31"/>
  <c r="L6449" i="31"/>
  <c r="L6450" i="31"/>
  <c r="L6451" i="31"/>
  <c r="L6452" i="31"/>
  <c r="L6453" i="31"/>
  <c r="L6454" i="31"/>
  <c r="L6455" i="31"/>
  <c r="L6456" i="31"/>
  <c r="L6457" i="31"/>
  <c r="L6458" i="31"/>
  <c r="L6459" i="31"/>
  <c r="L6460" i="31"/>
  <c r="L6461" i="31"/>
  <c r="L6462" i="31"/>
  <c r="L6463" i="31"/>
  <c r="L6464" i="31"/>
  <c r="L6465" i="31"/>
  <c r="L6466" i="31"/>
  <c r="L6467" i="31"/>
  <c r="L6468" i="31"/>
  <c r="L6469" i="31"/>
  <c r="L6470" i="31"/>
  <c r="L6471" i="31"/>
  <c r="L6472" i="31"/>
  <c r="L6473" i="31"/>
  <c r="L6474" i="31"/>
  <c r="L6475" i="31"/>
  <c r="L6476" i="31"/>
  <c r="L6477" i="31"/>
  <c r="L6478" i="31"/>
  <c r="L6479" i="31"/>
  <c r="L6480" i="31"/>
  <c r="L6481" i="31"/>
  <c r="L6482" i="31"/>
  <c r="L6483" i="31"/>
  <c r="L6484" i="31"/>
  <c r="L6485" i="31"/>
  <c r="L6486" i="31"/>
  <c r="L6487" i="31"/>
  <c r="L6488" i="31"/>
  <c r="L6489" i="31"/>
  <c r="L6490" i="31"/>
  <c r="L6491" i="31"/>
  <c r="L6492" i="31"/>
  <c r="L6493" i="31"/>
  <c r="L6494" i="31"/>
  <c r="L6495" i="31"/>
  <c r="L6496" i="31"/>
  <c r="L6497" i="31"/>
  <c r="L6498" i="31"/>
  <c r="L6499" i="31"/>
  <c r="L6500" i="31"/>
  <c r="L6501" i="31"/>
  <c r="L6502" i="31"/>
  <c r="L6503" i="31"/>
  <c r="L6504" i="31"/>
  <c r="L6505" i="31"/>
  <c r="L6506" i="31"/>
  <c r="L6507" i="31"/>
  <c r="L6508" i="31"/>
  <c r="L6509" i="31"/>
  <c r="L6510" i="31"/>
  <c r="L6511" i="31"/>
  <c r="L6512" i="31"/>
  <c r="L6513" i="31"/>
  <c r="L6514" i="31"/>
  <c r="L6515" i="31"/>
  <c r="L6516" i="31"/>
  <c r="L6517" i="31"/>
  <c r="L6518" i="31"/>
  <c r="L6519" i="31"/>
  <c r="L6520" i="31"/>
  <c r="L6521" i="31"/>
  <c r="L6522" i="31"/>
  <c r="L6523" i="31"/>
  <c r="L6524" i="31"/>
  <c r="L6525" i="31"/>
  <c r="L6526" i="31"/>
  <c r="L6527" i="31"/>
  <c r="L6528" i="31"/>
  <c r="L6529" i="31"/>
  <c r="L6530" i="31"/>
  <c r="L6531" i="31"/>
  <c r="L6532" i="31"/>
  <c r="L6533" i="31"/>
  <c r="L6534" i="31"/>
  <c r="L6535" i="31"/>
  <c r="L6536" i="31"/>
  <c r="L6537" i="31"/>
  <c r="L6538" i="31"/>
  <c r="L6539" i="31"/>
  <c r="L6540" i="31"/>
  <c r="L6541" i="31"/>
  <c r="L6542" i="31"/>
  <c r="L6543" i="31"/>
  <c r="L6544" i="31"/>
  <c r="L6545" i="31"/>
  <c r="L6546" i="31"/>
  <c r="L6547" i="31"/>
  <c r="L6548" i="31"/>
  <c r="L6549" i="31"/>
  <c r="L6550" i="31"/>
  <c r="L6551" i="31"/>
  <c r="L6552" i="31"/>
  <c r="L6553" i="31"/>
  <c r="L6554" i="31"/>
  <c r="L6555" i="31"/>
  <c r="L6556" i="31"/>
  <c r="L6557" i="31"/>
  <c r="L6558" i="31"/>
  <c r="L6559" i="31"/>
  <c r="L6560" i="31"/>
  <c r="L6561" i="31"/>
  <c r="L6562" i="31"/>
  <c r="L6563" i="31"/>
  <c r="L6564" i="31"/>
  <c r="L6565" i="31"/>
  <c r="L6566" i="31"/>
  <c r="L6567" i="31"/>
  <c r="L6568" i="31"/>
  <c r="L6569" i="31"/>
  <c r="L6570" i="31"/>
  <c r="L6571" i="31"/>
  <c r="L6572" i="31"/>
  <c r="L6573" i="31"/>
  <c r="L6574" i="31"/>
  <c r="L6575" i="31"/>
  <c r="L6576" i="31"/>
  <c r="L6577" i="31"/>
  <c r="L6578" i="31"/>
  <c r="L6579" i="31"/>
  <c r="L6580" i="31"/>
  <c r="L6581" i="31"/>
  <c r="L6582" i="31"/>
  <c r="L6583" i="31"/>
  <c r="L6584" i="31"/>
  <c r="L6585" i="31"/>
  <c r="L6586" i="31"/>
  <c r="L6587" i="31"/>
  <c r="L6588" i="31"/>
  <c r="L6589" i="31"/>
  <c r="L6590" i="31"/>
  <c r="L6591" i="31"/>
  <c r="L6592" i="31"/>
  <c r="L6593" i="31"/>
  <c r="L6594" i="31"/>
  <c r="L6595" i="31"/>
  <c r="L6596" i="31"/>
  <c r="L6597" i="31"/>
  <c r="L6598" i="31"/>
  <c r="L6599" i="31"/>
  <c r="L6600" i="31"/>
  <c r="L6601" i="31"/>
  <c r="L6602" i="31"/>
  <c r="L6603" i="31"/>
  <c r="L6604" i="31"/>
  <c r="L6605" i="31"/>
  <c r="L6606" i="31"/>
  <c r="L6607" i="31"/>
  <c r="L6608" i="31"/>
  <c r="L6609" i="31"/>
  <c r="L6610" i="31"/>
  <c r="L6611" i="31"/>
  <c r="L6612" i="31"/>
  <c r="L6613" i="31"/>
  <c r="L6614" i="31"/>
  <c r="L6615" i="31"/>
  <c r="L6616" i="31"/>
  <c r="L6617" i="31"/>
  <c r="L6618" i="31"/>
  <c r="L6619" i="31"/>
  <c r="L6620" i="31"/>
  <c r="L6621" i="31"/>
  <c r="L6622" i="31"/>
  <c r="L6623" i="31"/>
  <c r="L6624" i="31"/>
  <c r="L6625" i="31"/>
  <c r="L6626" i="31"/>
  <c r="L6627" i="31"/>
  <c r="L6628" i="31"/>
  <c r="L6629" i="31"/>
  <c r="L6630" i="31"/>
  <c r="L6631" i="31"/>
  <c r="L6632" i="31"/>
  <c r="L6633" i="31"/>
  <c r="L6634" i="31"/>
  <c r="L6635" i="31"/>
  <c r="L6636" i="31"/>
  <c r="L6637" i="31"/>
  <c r="L6638" i="31"/>
  <c r="L6639" i="31"/>
  <c r="L6640" i="31"/>
  <c r="L6641" i="31"/>
  <c r="L6642" i="31"/>
  <c r="L6643" i="31"/>
  <c r="L6644" i="31"/>
  <c r="L6645" i="31"/>
  <c r="L6646" i="31"/>
  <c r="L6647" i="31"/>
  <c r="L6648" i="31"/>
  <c r="L6649" i="31"/>
  <c r="L6650" i="31"/>
  <c r="L6651" i="31"/>
  <c r="L6652" i="31"/>
  <c r="L6653" i="31"/>
  <c r="L6654" i="31"/>
  <c r="L6655" i="31"/>
  <c r="L6656" i="31"/>
  <c r="L6657" i="31"/>
  <c r="L6658" i="31"/>
  <c r="L6659" i="31"/>
  <c r="L6660" i="31"/>
  <c r="L6661" i="31"/>
  <c r="L6662" i="31"/>
  <c r="L6663" i="31"/>
  <c r="L6664" i="31"/>
  <c r="L6665" i="31"/>
  <c r="L6666" i="31"/>
  <c r="L6667" i="31"/>
  <c r="L6668" i="31"/>
  <c r="L6669" i="31"/>
  <c r="L6670" i="31"/>
  <c r="L6671" i="31"/>
  <c r="L6672" i="31"/>
  <c r="L6673" i="31"/>
  <c r="L6674" i="31"/>
  <c r="L6675" i="31"/>
  <c r="L6676" i="31"/>
  <c r="L6677" i="31"/>
  <c r="L6678" i="31"/>
  <c r="L6679" i="31"/>
  <c r="L6680" i="31"/>
  <c r="L6681" i="31"/>
  <c r="L6682" i="31"/>
  <c r="L6683" i="31"/>
  <c r="L6684" i="31"/>
  <c r="L6685" i="31"/>
  <c r="L6686" i="31"/>
  <c r="L6687" i="31"/>
  <c r="L6688" i="31"/>
  <c r="L6689" i="31"/>
  <c r="L6690" i="31"/>
  <c r="L6691" i="31"/>
  <c r="L6692" i="31"/>
  <c r="L6693" i="31"/>
  <c r="L6694" i="31"/>
  <c r="L6695" i="31"/>
  <c r="L6696" i="31"/>
  <c r="L6697" i="31"/>
  <c r="L6698" i="31"/>
  <c r="L6699" i="31"/>
  <c r="L6700" i="31"/>
  <c r="L6701" i="31"/>
  <c r="L6702" i="31"/>
  <c r="L6703" i="31"/>
  <c r="L6704" i="31"/>
  <c r="L6705" i="31"/>
  <c r="L6706" i="31"/>
  <c r="L6707" i="31"/>
  <c r="L6708" i="31"/>
  <c r="L6709" i="31"/>
  <c r="L6710" i="31"/>
  <c r="L6711" i="31"/>
  <c r="L6712" i="31"/>
  <c r="L6713" i="31"/>
  <c r="L6714" i="31"/>
  <c r="L6715" i="31"/>
  <c r="L6716" i="31"/>
  <c r="L6717" i="31"/>
  <c r="L6718" i="31"/>
  <c r="L6719" i="31"/>
  <c r="L6720" i="31"/>
  <c r="L6721" i="31"/>
  <c r="L6722" i="31"/>
  <c r="L6723" i="31"/>
  <c r="L6724" i="31"/>
  <c r="L6725" i="31"/>
  <c r="L6726" i="31"/>
  <c r="L6727" i="31"/>
  <c r="L6728" i="31"/>
  <c r="L6729" i="31"/>
  <c r="L6730" i="31"/>
  <c r="L6731" i="31"/>
  <c r="L6732" i="31"/>
  <c r="L6733" i="31"/>
  <c r="L6734" i="31"/>
  <c r="L6735" i="31"/>
  <c r="L6736" i="31"/>
  <c r="L6737" i="31"/>
  <c r="L6738" i="31"/>
  <c r="L6739" i="31"/>
  <c r="L6740" i="31"/>
  <c r="L6741" i="31"/>
  <c r="L6742" i="31"/>
  <c r="L6743" i="31"/>
  <c r="L6744" i="31"/>
  <c r="L6745" i="31"/>
  <c r="L6746" i="31"/>
  <c r="L6747" i="31"/>
  <c r="L6748" i="31"/>
  <c r="L6749" i="31"/>
  <c r="L6750" i="31"/>
  <c r="L6751" i="31"/>
  <c r="L6752" i="31"/>
  <c r="L6753" i="31"/>
  <c r="L6754" i="31"/>
  <c r="L6755" i="31"/>
  <c r="L6756" i="31"/>
  <c r="L6757" i="31"/>
  <c r="L6758" i="31"/>
  <c r="L6759" i="31"/>
  <c r="L6760" i="31"/>
  <c r="L6761" i="31"/>
  <c r="L6762" i="31"/>
  <c r="L6763" i="31"/>
  <c r="L6764" i="31"/>
  <c r="L6765" i="31"/>
  <c r="L6766" i="31"/>
  <c r="L6767" i="31"/>
  <c r="L6768" i="31"/>
  <c r="L6769" i="31"/>
  <c r="L6770" i="31"/>
  <c r="L6771" i="31"/>
  <c r="L6772" i="31"/>
  <c r="L6773" i="31"/>
  <c r="L6774" i="31"/>
  <c r="L6775" i="31"/>
  <c r="L6776" i="31"/>
  <c r="L6777" i="31"/>
  <c r="L6778" i="31"/>
  <c r="L6779" i="31"/>
  <c r="L6780" i="31"/>
  <c r="L6781" i="31"/>
  <c r="L6782" i="31"/>
  <c r="L6783" i="31"/>
  <c r="L6784" i="31"/>
  <c r="L6785" i="31"/>
  <c r="L6786" i="31"/>
  <c r="L6787" i="31"/>
  <c r="L6788" i="31"/>
  <c r="L6789" i="31"/>
  <c r="L6790" i="31"/>
  <c r="L6791" i="31"/>
  <c r="L6792" i="31"/>
  <c r="L6793" i="31"/>
  <c r="L6794" i="31"/>
  <c r="L6795" i="31"/>
  <c r="L6796" i="31"/>
  <c r="L6797" i="31"/>
  <c r="L6798" i="31"/>
  <c r="L6799" i="31"/>
  <c r="L6800" i="31"/>
  <c r="L6801" i="31"/>
  <c r="L6802" i="31"/>
  <c r="L6803" i="31"/>
  <c r="L6804" i="31"/>
  <c r="L6805" i="31"/>
  <c r="L6806" i="31"/>
  <c r="L6807" i="31"/>
  <c r="L6808" i="31"/>
  <c r="L6809" i="31"/>
  <c r="L6810" i="31"/>
  <c r="L6811" i="31"/>
  <c r="L6812" i="31"/>
  <c r="L6813" i="31"/>
  <c r="L6814" i="31"/>
  <c r="L6815" i="31"/>
  <c r="L6816" i="31"/>
  <c r="L6817" i="31"/>
  <c r="L6818" i="31"/>
  <c r="L6819" i="31"/>
  <c r="L6820" i="31"/>
  <c r="L6821" i="31"/>
  <c r="L6822" i="31"/>
  <c r="L6823" i="31"/>
  <c r="L6824" i="31"/>
  <c r="L6825" i="31"/>
  <c r="L6826" i="31"/>
  <c r="L6827" i="31"/>
  <c r="L6828" i="31"/>
  <c r="L6829" i="31"/>
  <c r="L6830" i="31"/>
  <c r="L6831" i="31"/>
  <c r="L6832" i="31"/>
  <c r="L6833" i="31"/>
  <c r="L6834" i="31"/>
  <c r="L6835" i="31"/>
  <c r="L6836" i="31"/>
  <c r="L6837" i="31"/>
  <c r="L6838" i="31"/>
  <c r="L6839" i="31"/>
  <c r="L6840" i="31"/>
  <c r="L6841" i="31"/>
  <c r="L6842" i="31"/>
  <c r="L6843" i="31"/>
  <c r="L6844" i="31"/>
  <c r="L6845" i="31"/>
  <c r="L6846" i="31"/>
  <c r="L6847" i="31"/>
  <c r="L6848" i="31"/>
  <c r="L6849" i="31"/>
  <c r="L6850" i="31"/>
  <c r="L6851" i="31"/>
  <c r="L6852" i="31"/>
  <c r="L6853" i="31"/>
  <c r="L6854" i="31"/>
  <c r="L6855" i="31"/>
  <c r="L6856" i="31"/>
  <c r="L6857" i="31"/>
  <c r="L6858" i="31"/>
  <c r="L6859" i="31"/>
  <c r="L6860" i="31"/>
  <c r="L6861" i="31"/>
  <c r="L6862" i="31"/>
  <c r="L6863" i="31"/>
  <c r="L6864" i="31"/>
  <c r="L6865" i="31"/>
  <c r="L6866" i="31"/>
  <c r="L6867" i="31"/>
  <c r="L6868" i="31"/>
  <c r="L6869" i="31"/>
  <c r="L6870" i="31"/>
  <c r="L6871" i="31"/>
  <c r="L6872" i="31"/>
  <c r="L6873" i="31"/>
  <c r="L6874" i="31"/>
  <c r="L6875" i="31"/>
  <c r="L6876" i="31"/>
  <c r="L6877" i="31"/>
  <c r="L6878" i="31"/>
  <c r="L6879" i="31"/>
  <c r="L6880" i="31"/>
  <c r="L6881" i="31"/>
  <c r="L6882" i="31"/>
  <c r="L6883" i="31"/>
  <c r="L6884" i="31"/>
  <c r="L6885" i="31"/>
  <c r="L6886" i="31"/>
  <c r="L6887" i="31"/>
  <c r="L6888" i="31"/>
  <c r="L6889" i="31"/>
  <c r="L6890" i="31"/>
  <c r="L6891" i="31"/>
  <c r="L6892" i="31"/>
  <c r="L6893" i="31"/>
  <c r="L6894" i="31"/>
  <c r="L6895" i="31"/>
  <c r="L6896" i="31"/>
  <c r="L6897" i="31"/>
  <c r="L6898" i="31"/>
  <c r="L6899" i="31"/>
  <c r="L6900" i="31"/>
  <c r="L6901" i="31"/>
  <c r="L6902" i="31"/>
  <c r="L6903" i="31"/>
  <c r="L6904" i="31"/>
  <c r="L6905" i="31"/>
  <c r="L6906" i="31"/>
  <c r="L6907" i="31"/>
  <c r="L6908" i="31"/>
  <c r="L6909" i="31"/>
  <c r="L6910" i="31"/>
  <c r="L6911" i="31"/>
  <c r="L6912" i="31"/>
  <c r="L6913" i="31"/>
  <c r="L6914" i="31"/>
  <c r="L6915" i="31"/>
  <c r="L6916" i="31"/>
  <c r="L6917" i="31"/>
  <c r="L6918" i="31"/>
  <c r="L6919" i="31"/>
  <c r="L6920" i="31"/>
  <c r="L6921" i="31"/>
  <c r="L6922" i="31"/>
  <c r="L6923" i="31"/>
  <c r="L6924" i="31"/>
  <c r="L6925" i="31"/>
  <c r="L6926" i="31"/>
  <c r="L6927" i="31"/>
  <c r="L6928" i="31"/>
  <c r="L6929" i="31"/>
  <c r="L6930" i="31"/>
  <c r="L6931" i="31"/>
  <c r="L6932" i="31"/>
  <c r="L6933" i="31"/>
  <c r="L6934" i="31"/>
  <c r="L6935" i="31"/>
  <c r="L6936" i="31"/>
  <c r="L6937" i="31"/>
  <c r="L6938" i="31"/>
  <c r="L6939" i="31"/>
  <c r="L6940" i="31"/>
  <c r="L6941" i="31"/>
  <c r="L6942" i="31"/>
  <c r="L6943" i="31"/>
  <c r="L6944" i="31"/>
  <c r="L6945" i="31"/>
  <c r="L6946" i="31"/>
  <c r="L6947" i="31"/>
  <c r="L6948" i="31"/>
  <c r="L6949" i="31"/>
  <c r="L6950" i="31"/>
  <c r="L6951" i="31"/>
  <c r="L6952" i="31"/>
  <c r="L6953" i="31"/>
  <c r="L6954" i="31"/>
  <c r="L6955" i="31"/>
  <c r="L6956" i="31"/>
  <c r="L6957" i="31"/>
  <c r="L6958" i="31"/>
  <c r="L6959" i="31"/>
  <c r="L6960" i="31"/>
  <c r="L6961" i="31"/>
  <c r="L6962" i="31"/>
  <c r="L6963" i="31"/>
  <c r="L6964" i="31"/>
  <c r="L6965" i="31"/>
  <c r="L6966" i="31"/>
  <c r="L6967" i="31"/>
  <c r="L6968" i="31"/>
  <c r="L6969" i="31"/>
  <c r="L6970" i="31"/>
  <c r="L6971" i="31"/>
  <c r="L6972" i="31"/>
  <c r="L6973" i="31"/>
  <c r="L6974" i="31"/>
  <c r="L6975" i="31"/>
  <c r="L6976" i="31"/>
  <c r="L6977" i="31"/>
  <c r="L6978" i="31"/>
  <c r="L6979" i="31"/>
  <c r="L6980" i="31"/>
  <c r="L6981" i="31"/>
  <c r="L6982" i="31"/>
  <c r="L6983" i="31"/>
  <c r="L6984" i="31"/>
  <c r="L6985" i="31"/>
  <c r="L6986" i="31"/>
  <c r="L6987" i="31"/>
  <c r="L6988" i="31"/>
  <c r="L6989" i="31"/>
  <c r="L6990" i="31"/>
  <c r="L6991" i="31"/>
  <c r="L6992" i="31"/>
  <c r="L6993" i="31"/>
  <c r="L6994" i="31"/>
  <c r="L6995" i="31"/>
  <c r="L6996" i="31"/>
  <c r="L6997" i="31"/>
  <c r="L6998" i="31"/>
  <c r="L6999" i="31"/>
  <c r="L7000" i="31"/>
  <c r="L7001" i="31"/>
  <c r="L7002" i="31"/>
  <c r="L7003" i="31"/>
  <c r="L7004" i="31"/>
  <c r="L7005" i="31"/>
  <c r="L7006" i="31"/>
  <c r="L7007" i="31"/>
  <c r="L7008" i="31"/>
  <c r="L7009" i="31"/>
  <c r="L7010" i="31"/>
  <c r="L7011" i="31"/>
  <c r="L7012" i="31"/>
  <c r="L7013" i="31"/>
  <c r="L7014" i="31"/>
  <c r="L7015" i="31"/>
  <c r="L7016" i="31"/>
  <c r="L7017" i="31"/>
  <c r="L7018" i="31"/>
  <c r="L7019" i="31"/>
  <c r="L7020" i="31"/>
  <c r="L7021" i="31"/>
  <c r="L7022" i="31"/>
  <c r="L7023" i="31"/>
  <c r="L7024" i="31"/>
  <c r="L7025" i="31"/>
  <c r="L7026" i="31"/>
  <c r="L7027" i="31"/>
  <c r="L7028" i="31"/>
  <c r="L7029" i="31"/>
  <c r="L7030" i="31"/>
  <c r="L7031" i="31"/>
  <c r="L7032" i="31"/>
  <c r="L7033" i="31"/>
  <c r="L7034" i="31"/>
  <c r="L7035" i="31"/>
  <c r="L7036" i="31"/>
  <c r="L7037" i="31"/>
  <c r="L7038" i="31"/>
  <c r="L7039" i="31"/>
  <c r="L7040" i="31"/>
  <c r="L7041" i="31"/>
  <c r="L7042" i="31"/>
  <c r="L7043" i="31"/>
  <c r="L7044" i="31"/>
  <c r="L7045" i="31"/>
  <c r="L7046" i="31"/>
  <c r="L7047" i="31"/>
  <c r="L7048" i="31"/>
  <c r="L7049" i="31"/>
  <c r="L7050" i="31"/>
  <c r="L7051" i="31"/>
  <c r="L7052" i="31"/>
  <c r="L7053" i="31"/>
  <c r="L7054" i="31"/>
  <c r="L7055" i="31"/>
  <c r="L7056" i="31"/>
  <c r="L7057" i="31"/>
  <c r="L7058" i="31"/>
  <c r="L7059" i="31"/>
  <c r="L7060" i="31"/>
  <c r="L7061" i="31"/>
  <c r="L7062" i="31"/>
  <c r="L7063" i="31"/>
  <c r="L7064" i="31"/>
  <c r="L7065" i="31"/>
  <c r="L7066" i="31"/>
  <c r="L7067" i="31"/>
  <c r="L7068" i="31"/>
  <c r="L7069" i="31"/>
  <c r="L7070" i="31"/>
  <c r="L7071" i="31"/>
  <c r="L7072" i="31"/>
  <c r="L7073" i="31"/>
  <c r="L7074" i="31"/>
  <c r="L7075" i="31"/>
  <c r="L7076" i="31"/>
  <c r="L7077" i="31"/>
  <c r="L7078" i="31"/>
  <c r="L7079" i="31"/>
  <c r="L7080" i="31"/>
  <c r="L7081" i="31"/>
  <c r="L7082" i="31"/>
  <c r="L7083" i="31"/>
  <c r="L7084" i="31"/>
  <c r="L7085" i="31"/>
  <c r="L7086" i="31"/>
  <c r="L7087" i="31"/>
  <c r="L7088" i="31"/>
  <c r="L7089" i="31"/>
  <c r="L7090" i="31"/>
  <c r="L7091" i="31"/>
  <c r="L7092" i="31"/>
  <c r="L7093" i="31"/>
  <c r="L7094" i="31"/>
  <c r="L7095" i="31"/>
  <c r="L7096" i="31"/>
  <c r="L7097" i="31"/>
  <c r="L7098" i="31"/>
  <c r="L7099" i="31"/>
  <c r="L7100" i="31"/>
  <c r="L7101" i="31"/>
  <c r="L7102" i="31"/>
  <c r="L7103" i="31"/>
  <c r="L7104" i="31"/>
  <c r="L7105" i="31"/>
  <c r="L7106" i="31"/>
  <c r="L7107" i="31"/>
  <c r="L7108" i="31"/>
  <c r="L7109" i="31"/>
  <c r="L7110" i="31"/>
  <c r="L7111" i="31"/>
  <c r="L7112" i="31"/>
  <c r="L7113" i="31"/>
  <c r="L7114" i="31"/>
  <c r="L7115" i="31"/>
  <c r="L7116" i="31"/>
  <c r="L7117" i="31"/>
  <c r="L7118" i="31"/>
  <c r="L7119" i="31"/>
  <c r="L7120" i="31"/>
  <c r="L7121" i="31"/>
  <c r="L7122" i="31"/>
  <c r="L7123" i="31"/>
  <c r="L7124" i="31"/>
  <c r="L7125" i="31"/>
  <c r="L7126" i="31"/>
  <c r="L7127" i="31"/>
  <c r="L7128" i="31"/>
  <c r="L7129" i="31"/>
  <c r="L7130" i="31"/>
  <c r="L7131" i="31"/>
  <c r="L7132" i="31"/>
  <c r="L7133" i="31"/>
  <c r="L7134" i="31"/>
  <c r="L7135" i="31"/>
  <c r="L7136" i="31"/>
  <c r="L7137" i="31"/>
  <c r="L7138" i="31"/>
  <c r="L7139" i="31"/>
  <c r="L7140" i="31"/>
  <c r="L7141" i="31"/>
  <c r="L7142" i="31"/>
  <c r="L7143" i="31"/>
  <c r="L7144" i="31"/>
  <c r="L7145" i="31"/>
  <c r="L7146" i="31"/>
  <c r="L7147" i="31"/>
  <c r="L7148" i="31"/>
  <c r="L7149" i="31"/>
  <c r="L7150" i="31"/>
  <c r="L7151" i="31"/>
  <c r="L7152" i="31"/>
  <c r="L7153" i="31"/>
  <c r="L7154" i="31"/>
  <c r="L7155" i="31"/>
  <c r="L7156" i="31"/>
  <c r="L7157" i="31"/>
  <c r="L7158" i="31"/>
  <c r="L7159" i="31"/>
  <c r="L7160" i="31"/>
  <c r="L7161" i="31"/>
  <c r="L7162" i="31"/>
  <c r="L7163" i="31"/>
  <c r="L7164" i="31"/>
  <c r="L7165" i="31"/>
  <c r="L7166" i="31"/>
  <c r="L7167" i="31"/>
  <c r="L7168" i="31"/>
  <c r="L7169" i="31"/>
  <c r="L7170" i="31"/>
  <c r="L7171" i="31"/>
  <c r="L7172" i="31"/>
  <c r="L7173" i="31"/>
  <c r="L7174" i="31"/>
  <c r="L7175" i="31"/>
  <c r="L7176" i="31"/>
  <c r="L7177" i="31"/>
  <c r="L7178" i="31"/>
  <c r="L7179" i="31"/>
  <c r="L7180" i="31"/>
  <c r="L7181" i="31"/>
  <c r="L7182" i="31"/>
  <c r="L7183" i="31"/>
  <c r="L7184" i="31"/>
  <c r="L7185" i="31"/>
  <c r="L7186" i="31"/>
  <c r="L7187" i="31"/>
  <c r="L7188" i="31"/>
  <c r="L7189" i="31"/>
  <c r="L7190" i="31"/>
  <c r="L7191" i="31"/>
  <c r="L7192" i="31"/>
  <c r="L7193" i="31"/>
  <c r="L7194" i="31"/>
  <c r="L7195" i="31"/>
  <c r="L7196" i="31"/>
  <c r="L7197" i="31"/>
  <c r="L7198" i="31"/>
  <c r="L7199" i="31"/>
  <c r="L7200" i="31"/>
  <c r="L7201" i="31"/>
  <c r="L7202" i="31"/>
  <c r="L7203" i="31"/>
  <c r="L7204" i="31"/>
  <c r="L7205" i="31"/>
  <c r="L7206" i="31"/>
  <c r="L7207" i="31"/>
  <c r="L7208" i="31"/>
  <c r="L7209" i="31"/>
  <c r="L7210" i="31"/>
  <c r="L7211" i="31"/>
  <c r="L7212" i="31"/>
  <c r="L7213" i="31"/>
  <c r="L7214" i="31"/>
  <c r="L7215" i="31"/>
  <c r="L7216" i="31"/>
  <c r="L7217" i="31"/>
  <c r="L7218" i="31"/>
  <c r="L7219" i="31"/>
  <c r="L7220" i="31"/>
  <c r="L7221" i="31"/>
  <c r="L7222" i="31"/>
  <c r="L7223" i="31"/>
  <c r="L7224" i="31"/>
  <c r="L7225" i="31"/>
  <c r="L7226" i="31"/>
  <c r="L7227" i="31"/>
  <c r="L7228" i="31"/>
  <c r="L7229" i="31"/>
  <c r="L7230" i="31"/>
  <c r="L7231" i="31"/>
  <c r="L7232" i="31"/>
  <c r="L7233" i="31"/>
  <c r="L7234" i="31"/>
  <c r="L7235" i="31"/>
  <c r="L7236" i="31"/>
  <c r="L7237" i="31"/>
  <c r="L7238" i="31"/>
  <c r="L7239" i="31"/>
  <c r="L7240" i="31"/>
  <c r="L7241" i="31"/>
  <c r="L7242" i="31"/>
  <c r="L7243" i="31"/>
  <c r="L7244" i="31"/>
  <c r="L7245" i="31"/>
  <c r="L7246" i="31"/>
  <c r="L7247" i="31"/>
  <c r="L7248" i="31"/>
  <c r="L7249" i="31"/>
  <c r="L7250" i="31"/>
  <c r="L7251" i="31"/>
  <c r="L7252" i="31"/>
  <c r="L7253" i="31"/>
  <c r="L7254" i="31"/>
  <c r="L7255" i="31"/>
  <c r="L7256" i="31"/>
  <c r="L7257" i="31"/>
  <c r="L7258" i="31"/>
  <c r="L7259" i="31"/>
  <c r="L7260" i="31"/>
  <c r="L7261" i="31"/>
  <c r="L7262" i="31"/>
  <c r="L7263" i="31"/>
  <c r="L7264" i="31"/>
  <c r="L7265" i="31"/>
  <c r="L7266" i="31"/>
  <c r="L7267" i="31"/>
  <c r="L7268" i="31"/>
  <c r="L7269" i="31"/>
  <c r="L7270" i="31"/>
  <c r="L7271" i="31"/>
  <c r="L7272" i="31"/>
  <c r="L7273" i="31"/>
  <c r="L7274" i="31"/>
  <c r="L7275" i="31"/>
  <c r="L7276" i="31"/>
  <c r="L7277" i="31"/>
  <c r="L7278" i="31"/>
  <c r="L7279" i="31"/>
  <c r="L7280" i="31"/>
  <c r="L7281" i="31"/>
  <c r="L7282" i="31"/>
  <c r="L7283" i="31"/>
  <c r="L7284" i="31"/>
  <c r="L7285" i="31"/>
  <c r="L7286" i="31"/>
  <c r="L7287" i="31"/>
  <c r="L7288" i="31"/>
  <c r="L7289" i="31"/>
  <c r="L7290" i="31"/>
  <c r="L7291" i="31"/>
  <c r="L7292" i="31"/>
  <c r="L7293" i="31"/>
  <c r="L7294" i="31"/>
  <c r="L7295" i="31"/>
  <c r="L7296" i="31"/>
  <c r="L7297" i="31"/>
  <c r="L7298" i="31"/>
  <c r="L7299" i="31"/>
  <c r="L7300" i="31"/>
  <c r="L7301" i="31"/>
  <c r="L7302" i="31"/>
  <c r="L7303" i="31"/>
  <c r="L7304" i="31"/>
  <c r="L7305" i="31"/>
  <c r="L7306" i="31"/>
  <c r="L7307" i="31"/>
  <c r="L7308" i="31"/>
  <c r="L7309" i="31"/>
  <c r="L7310" i="31"/>
  <c r="L7311" i="31"/>
  <c r="L7312" i="31"/>
  <c r="L7313" i="31"/>
  <c r="L7314" i="31"/>
  <c r="L7315" i="31"/>
  <c r="L7316" i="31"/>
  <c r="L7317" i="31"/>
  <c r="L7318" i="31"/>
  <c r="L7319" i="31"/>
  <c r="L7320" i="31"/>
  <c r="L7321" i="31"/>
  <c r="L7322" i="31"/>
  <c r="L7323" i="31"/>
  <c r="L7324" i="31"/>
  <c r="L7325" i="31"/>
  <c r="L7326" i="31"/>
  <c r="L7327" i="31"/>
  <c r="L7328" i="31"/>
  <c r="L7329" i="31"/>
  <c r="L7330" i="31"/>
  <c r="L7331" i="31"/>
  <c r="L7332" i="31"/>
  <c r="L7333" i="31"/>
  <c r="L7334" i="31"/>
  <c r="L7335" i="31"/>
  <c r="L7336" i="31"/>
  <c r="L7337" i="31"/>
  <c r="L7338" i="31"/>
  <c r="L7339" i="31"/>
  <c r="L7340" i="31"/>
  <c r="L7341" i="31"/>
  <c r="L7342" i="31"/>
  <c r="L7343" i="31"/>
  <c r="L7344" i="31"/>
  <c r="L7345" i="31"/>
  <c r="L7346" i="31"/>
  <c r="L7347" i="31"/>
  <c r="L7348" i="31"/>
  <c r="L7349" i="31"/>
  <c r="L7350" i="31"/>
  <c r="L7351" i="31"/>
  <c r="L7352" i="31"/>
  <c r="L7353" i="31"/>
  <c r="L7354" i="31"/>
  <c r="L7355" i="31"/>
  <c r="L7356" i="31"/>
  <c r="L7357" i="31"/>
  <c r="L7358" i="31"/>
  <c r="L7359" i="31"/>
  <c r="L7360" i="31"/>
  <c r="L7361" i="31"/>
  <c r="L7362" i="31"/>
  <c r="L7363" i="31"/>
  <c r="L7364" i="31"/>
  <c r="L7365" i="31"/>
  <c r="L7366" i="31"/>
  <c r="L7367" i="31"/>
  <c r="L7368" i="31"/>
  <c r="L7369" i="31"/>
  <c r="L7370" i="31"/>
  <c r="L7371" i="31"/>
  <c r="L7372" i="31"/>
  <c r="L7373" i="31"/>
  <c r="L7374" i="31"/>
  <c r="L7375" i="31"/>
  <c r="L7376" i="31"/>
  <c r="L7377" i="31"/>
  <c r="L7378" i="31"/>
  <c r="L7379" i="31"/>
  <c r="L7380" i="31"/>
  <c r="L7381" i="31"/>
  <c r="L7382" i="31"/>
  <c r="L7383" i="31"/>
  <c r="L7384" i="31"/>
  <c r="L7385" i="31"/>
  <c r="L7386" i="31"/>
  <c r="L7387" i="31"/>
  <c r="L7388" i="31"/>
  <c r="L7389" i="31"/>
  <c r="L7390" i="31"/>
  <c r="L7391" i="31"/>
  <c r="L7392" i="31"/>
  <c r="L7393" i="31"/>
  <c r="L7394" i="31"/>
  <c r="L7395" i="31"/>
  <c r="L7396" i="31"/>
  <c r="L7397" i="31"/>
  <c r="L7398" i="31"/>
  <c r="L7399" i="31"/>
  <c r="L7400" i="31"/>
  <c r="L7401" i="31"/>
  <c r="L7402" i="31"/>
  <c r="L7403" i="31"/>
  <c r="L7404" i="31"/>
  <c r="L7405" i="31"/>
  <c r="L7406" i="31"/>
  <c r="L7407" i="31"/>
  <c r="L7408" i="31"/>
  <c r="L7409" i="31"/>
  <c r="L7410" i="31"/>
  <c r="L7411" i="31"/>
  <c r="L7412" i="31"/>
  <c r="L7413" i="31"/>
  <c r="L7414" i="31"/>
  <c r="L7415" i="31"/>
  <c r="L7416" i="31"/>
  <c r="L7417" i="31"/>
  <c r="L7418" i="31"/>
  <c r="L7419" i="31"/>
  <c r="L7420" i="31"/>
  <c r="L7421" i="31"/>
  <c r="L7422" i="31"/>
  <c r="L7423" i="31"/>
  <c r="L7424" i="31"/>
  <c r="L7425" i="31"/>
  <c r="L7426" i="31"/>
  <c r="L7427" i="31"/>
  <c r="L7428" i="31"/>
  <c r="L7429" i="31"/>
  <c r="L7430" i="31"/>
  <c r="L7431" i="31"/>
  <c r="L7432" i="31"/>
  <c r="L7433" i="31"/>
  <c r="L7434" i="31"/>
  <c r="L7435" i="31"/>
  <c r="L7436" i="31"/>
  <c r="L7437" i="31"/>
  <c r="L7438" i="31"/>
  <c r="L7439" i="31"/>
  <c r="L7440" i="31"/>
  <c r="L7441" i="31"/>
  <c r="L7442" i="31"/>
  <c r="L7443" i="31"/>
  <c r="L7444" i="31"/>
  <c r="L7445" i="31"/>
  <c r="L7446" i="31"/>
  <c r="L7447" i="31"/>
  <c r="L7448" i="31"/>
  <c r="L7449" i="31"/>
  <c r="L7450" i="31"/>
  <c r="L7451" i="31"/>
  <c r="L7452" i="31"/>
  <c r="L7453" i="31"/>
  <c r="L7454" i="31"/>
  <c r="L7455" i="31"/>
  <c r="L7456" i="31"/>
  <c r="L7457" i="31"/>
  <c r="L7458" i="31"/>
  <c r="L7459" i="31"/>
  <c r="L7460" i="31"/>
  <c r="L7461" i="31"/>
  <c r="L7462" i="31"/>
  <c r="L7463" i="31"/>
  <c r="L7464" i="31"/>
  <c r="L7465" i="31"/>
  <c r="L7466" i="31"/>
  <c r="L7467" i="31"/>
  <c r="L7468" i="31"/>
  <c r="L7469" i="31"/>
  <c r="L7470" i="31"/>
  <c r="L7471" i="31"/>
  <c r="L7472" i="31"/>
  <c r="L7473" i="31"/>
  <c r="L7474" i="31"/>
  <c r="L7475" i="31"/>
  <c r="L7476" i="31"/>
  <c r="L7477" i="31"/>
  <c r="L7478" i="31"/>
  <c r="L7479" i="31"/>
  <c r="L7480" i="31"/>
  <c r="L7481" i="31"/>
  <c r="L7482" i="31"/>
  <c r="L7483" i="31"/>
  <c r="L7484" i="31"/>
  <c r="L7485" i="31"/>
  <c r="L7486" i="31"/>
  <c r="L7487" i="31"/>
  <c r="L7488" i="31"/>
  <c r="L7489" i="31"/>
  <c r="L7490" i="31"/>
  <c r="L7491" i="31"/>
  <c r="L7492" i="31"/>
  <c r="L7493" i="31"/>
  <c r="L7494" i="31"/>
  <c r="L7495" i="31"/>
  <c r="L7496" i="31"/>
  <c r="L7497" i="31"/>
  <c r="L7498" i="31"/>
  <c r="L7499" i="31"/>
  <c r="L7500" i="31"/>
  <c r="L7501" i="31"/>
  <c r="L7502" i="31"/>
  <c r="L7503" i="31"/>
  <c r="L7504" i="31"/>
  <c r="L7505" i="31"/>
  <c r="L7506" i="31"/>
  <c r="L7507" i="31"/>
  <c r="L7508" i="31"/>
  <c r="L7509" i="31"/>
  <c r="L7510" i="31"/>
  <c r="L7511" i="31"/>
  <c r="L7512" i="31"/>
  <c r="L7513" i="31"/>
  <c r="L7514" i="31"/>
  <c r="L7515" i="31"/>
  <c r="L7516" i="31"/>
  <c r="L7517" i="31"/>
  <c r="L7518" i="31"/>
  <c r="L7519" i="31"/>
  <c r="L7520" i="31"/>
  <c r="L7521" i="31"/>
  <c r="L7522" i="31"/>
  <c r="L7523" i="31"/>
  <c r="L7524" i="31"/>
  <c r="L7525" i="31"/>
  <c r="L7526" i="31"/>
  <c r="L7527" i="31"/>
  <c r="L7528" i="31"/>
  <c r="L7529" i="31"/>
  <c r="L7530" i="31"/>
  <c r="L7531" i="31"/>
  <c r="L7532" i="31"/>
  <c r="L7533" i="31"/>
  <c r="L7534" i="31"/>
  <c r="L7535" i="31"/>
  <c r="L7536" i="31"/>
  <c r="L7537" i="31"/>
  <c r="L7538" i="31"/>
  <c r="L7539" i="31"/>
  <c r="L7540" i="31"/>
  <c r="L7541" i="31"/>
  <c r="L7542" i="31"/>
  <c r="L7543" i="31"/>
  <c r="L7544" i="31"/>
  <c r="L7545" i="31"/>
  <c r="L7546" i="31"/>
  <c r="L7547" i="31"/>
  <c r="L7548" i="31"/>
  <c r="L7549" i="31"/>
  <c r="L7550" i="31"/>
  <c r="L7551" i="31"/>
  <c r="L7552" i="31"/>
  <c r="L7553" i="31"/>
  <c r="L7554" i="31"/>
  <c r="L7555" i="31"/>
  <c r="L7556" i="31"/>
  <c r="L7557" i="31"/>
  <c r="L7558" i="31"/>
  <c r="L7559" i="31"/>
  <c r="L7560" i="31"/>
  <c r="L7561" i="31"/>
  <c r="L7562" i="31"/>
  <c r="L7563" i="31"/>
  <c r="L7564" i="31"/>
  <c r="L7565" i="31"/>
  <c r="L7566" i="31"/>
  <c r="L7567" i="31"/>
  <c r="L7568" i="31"/>
  <c r="L7569" i="31"/>
  <c r="L7570" i="31"/>
  <c r="L7571" i="31"/>
  <c r="L7572" i="31"/>
  <c r="L7573" i="31"/>
  <c r="L7574" i="31"/>
  <c r="L7575" i="31"/>
  <c r="L7576" i="31"/>
  <c r="L7577" i="31"/>
  <c r="L7578" i="31"/>
  <c r="L7579" i="31"/>
  <c r="L7580" i="31"/>
  <c r="L7581" i="31"/>
  <c r="L7582" i="31"/>
  <c r="L7583" i="31"/>
  <c r="L7584" i="31"/>
  <c r="L7585" i="31"/>
  <c r="L7586" i="31"/>
  <c r="L7587" i="31"/>
  <c r="L7588" i="31"/>
  <c r="L7589" i="31"/>
  <c r="L7590" i="31"/>
  <c r="L7591" i="31"/>
  <c r="L7592" i="31"/>
  <c r="L7593" i="31"/>
  <c r="L7594" i="31"/>
  <c r="L7595" i="31"/>
  <c r="L7596" i="31"/>
  <c r="L7597" i="31"/>
  <c r="L7598" i="31"/>
  <c r="L7599" i="31"/>
  <c r="L7600" i="31"/>
  <c r="L7601" i="31"/>
  <c r="L7602" i="31"/>
  <c r="L7603" i="31"/>
  <c r="L7604" i="31"/>
  <c r="L7605" i="31"/>
  <c r="L7606" i="31"/>
  <c r="L7607" i="31"/>
  <c r="L7608" i="31"/>
  <c r="L7609" i="31"/>
  <c r="L7610" i="31"/>
  <c r="L7611" i="31"/>
  <c r="L7612" i="31"/>
  <c r="L7613" i="31"/>
  <c r="L7614" i="31"/>
  <c r="L7615" i="31"/>
  <c r="L7616" i="31"/>
  <c r="L7617" i="31"/>
  <c r="L7618" i="31"/>
  <c r="L7619" i="31"/>
  <c r="L7620" i="31"/>
  <c r="L7621" i="31"/>
  <c r="L7622" i="31"/>
  <c r="L7623" i="31"/>
  <c r="L7624" i="31"/>
  <c r="L7625" i="31"/>
  <c r="L7626" i="31"/>
  <c r="L7627" i="31"/>
  <c r="L7628" i="31"/>
  <c r="L7629" i="31"/>
  <c r="L7630" i="31"/>
  <c r="L7631" i="31"/>
  <c r="L7632" i="31"/>
  <c r="L7633" i="31"/>
  <c r="L7634" i="31"/>
  <c r="L7635" i="31"/>
  <c r="L7636" i="31"/>
  <c r="L7637" i="31"/>
  <c r="L7638" i="31"/>
  <c r="L7639" i="31"/>
  <c r="L7640" i="31"/>
  <c r="L7641" i="31"/>
  <c r="L7642" i="31"/>
  <c r="L7643" i="31"/>
  <c r="L7644" i="31"/>
  <c r="L7645" i="31"/>
  <c r="L7646" i="31"/>
  <c r="L7647" i="31"/>
  <c r="L7648" i="31"/>
  <c r="L7649" i="31"/>
  <c r="L7650" i="31"/>
  <c r="L7651" i="31"/>
  <c r="L7652" i="31"/>
  <c r="L7653" i="31"/>
  <c r="L7654" i="31"/>
  <c r="L7655" i="31"/>
  <c r="L7656" i="31"/>
  <c r="L7657" i="31"/>
  <c r="L7658" i="31"/>
  <c r="L7659" i="31"/>
  <c r="L7660" i="31"/>
  <c r="L7661" i="31"/>
  <c r="L7662" i="31"/>
  <c r="L7663" i="31"/>
  <c r="L7664" i="31"/>
  <c r="L7665" i="31"/>
  <c r="L7666" i="31"/>
  <c r="L7667" i="31"/>
  <c r="L7668" i="31"/>
  <c r="L7669" i="31"/>
  <c r="L7670" i="31"/>
  <c r="L7671" i="31"/>
  <c r="L7672" i="31"/>
  <c r="L7673" i="31"/>
  <c r="L7674" i="31"/>
  <c r="L7675" i="31"/>
  <c r="L7676" i="31"/>
  <c r="L7677" i="31"/>
  <c r="L7678" i="31"/>
  <c r="L7679" i="31"/>
  <c r="L7680" i="31"/>
  <c r="L7681" i="31"/>
  <c r="L7682" i="31"/>
  <c r="L7683" i="31"/>
  <c r="L7684" i="31"/>
  <c r="L7685" i="31"/>
  <c r="L7686" i="31"/>
  <c r="L7687" i="31"/>
  <c r="L7688" i="31"/>
  <c r="L7689" i="31"/>
  <c r="L7690" i="31"/>
  <c r="L7691" i="31"/>
  <c r="L7692" i="31"/>
  <c r="L7693" i="31"/>
  <c r="L7694" i="31"/>
  <c r="L7695" i="31"/>
  <c r="L7696" i="31"/>
  <c r="L7697" i="31"/>
  <c r="L7698" i="31"/>
  <c r="L7699" i="31"/>
  <c r="L7700" i="31"/>
  <c r="L7701" i="31"/>
  <c r="L7702" i="31"/>
  <c r="L7703" i="31"/>
  <c r="L7704" i="31"/>
  <c r="L7705" i="31"/>
  <c r="L7706" i="31"/>
  <c r="L7707" i="31"/>
  <c r="L7708" i="31"/>
  <c r="L7709" i="31"/>
  <c r="L7710" i="31"/>
  <c r="L7711" i="31"/>
  <c r="L7712" i="31"/>
  <c r="L7713" i="31"/>
  <c r="L7714" i="31"/>
  <c r="L7715" i="31"/>
  <c r="L7716" i="31"/>
  <c r="L7717" i="31"/>
  <c r="L7718" i="31"/>
  <c r="L7719" i="31"/>
  <c r="L7720" i="31"/>
  <c r="L7721" i="31"/>
  <c r="L7722" i="31"/>
  <c r="L7723" i="31"/>
  <c r="L7724" i="31"/>
  <c r="L7725" i="31"/>
  <c r="L7726" i="31"/>
  <c r="L7727" i="31"/>
  <c r="L7728" i="31"/>
  <c r="L7729" i="31"/>
  <c r="L7730" i="31"/>
  <c r="L7731" i="31"/>
  <c r="L7732" i="31"/>
  <c r="L7733" i="31"/>
  <c r="L7734" i="31"/>
  <c r="L7735" i="31"/>
  <c r="L7736" i="31"/>
  <c r="L7737" i="31"/>
  <c r="L7738" i="31"/>
  <c r="L7739" i="31"/>
  <c r="L7740" i="31"/>
  <c r="L7741" i="31"/>
  <c r="L7742" i="31"/>
  <c r="L7743" i="31"/>
  <c r="L7744" i="31"/>
  <c r="L7745" i="31"/>
  <c r="L7746" i="31"/>
  <c r="L7747" i="31"/>
  <c r="L7748" i="31"/>
  <c r="L7749" i="31"/>
  <c r="L7750" i="31"/>
  <c r="L7751" i="31"/>
  <c r="L7752" i="31"/>
  <c r="L7753" i="31"/>
  <c r="L7754" i="31"/>
  <c r="L7755" i="31"/>
  <c r="L7756" i="31"/>
  <c r="L7757" i="31"/>
  <c r="L7758" i="31"/>
  <c r="L7759" i="31"/>
  <c r="L7760" i="31"/>
  <c r="L7761" i="31"/>
  <c r="L7762" i="31"/>
  <c r="L7763" i="31"/>
  <c r="L7764" i="31"/>
  <c r="L7765" i="31"/>
  <c r="L7766" i="31"/>
  <c r="L7767" i="31"/>
  <c r="L7768" i="31"/>
  <c r="L7769" i="31"/>
  <c r="L7770" i="31"/>
  <c r="L7771" i="31"/>
  <c r="L7772" i="31"/>
  <c r="L7773" i="31"/>
  <c r="L7774" i="31"/>
  <c r="L7775" i="31"/>
  <c r="L7776" i="31"/>
  <c r="L7777" i="31"/>
  <c r="L7778" i="31"/>
  <c r="L7779" i="31"/>
  <c r="L7780" i="31"/>
  <c r="L7781" i="31"/>
  <c r="L7782" i="31"/>
  <c r="L7783" i="31"/>
  <c r="L7784" i="31"/>
  <c r="L7785" i="31"/>
  <c r="L7786" i="31"/>
  <c r="L7787" i="31"/>
  <c r="L7788" i="31"/>
  <c r="L7789" i="31"/>
  <c r="L7790" i="31"/>
  <c r="L7791" i="31"/>
  <c r="L7792" i="31"/>
  <c r="L7793" i="31"/>
  <c r="L7794" i="31"/>
  <c r="L7795" i="31"/>
  <c r="L7796" i="31"/>
  <c r="L7797" i="31"/>
  <c r="L7798" i="31"/>
  <c r="L7799" i="31"/>
  <c r="L7800" i="31"/>
  <c r="L7801" i="31"/>
  <c r="L7802" i="31"/>
  <c r="L7803" i="31"/>
  <c r="L7804" i="31"/>
  <c r="L7805" i="31"/>
  <c r="L7806" i="31"/>
  <c r="L7807" i="31"/>
  <c r="L7808" i="31"/>
  <c r="L7809" i="31"/>
  <c r="L7810" i="31"/>
  <c r="L7811" i="31"/>
  <c r="L7812" i="31"/>
  <c r="L7813" i="31"/>
  <c r="L7814" i="31"/>
  <c r="L7815" i="31"/>
  <c r="L7816" i="31"/>
  <c r="L7817" i="31"/>
  <c r="L7818" i="31"/>
  <c r="L7819" i="31"/>
  <c r="L7820" i="31"/>
  <c r="L7821" i="31"/>
  <c r="L7822" i="31"/>
  <c r="L7823" i="31"/>
  <c r="L7824" i="31"/>
  <c r="L7825" i="31"/>
  <c r="L7826" i="31"/>
  <c r="L7827" i="31"/>
  <c r="L7828" i="31"/>
  <c r="L7829" i="31"/>
  <c r="L7830" i="31"/>
  <c r="L7831" i="31"/>
  <c r="L7832" i="31"/>
  <c r="L7833" i="31"/>
  <c r="L7834" i="31"/>
  <c r="L7835" i="31"/>
  <c r="L7836" i="31"/>
  <c r="L7837" i="31"/>
  <c r="L7838" i="31"/>
  <c r="L7839" i="31"/>
  <c r="L7840" i="31"/>
  <c r="L7841" i="31"/>
  <c r="L7842" i="31"/>
  <c r="L7843" i="31"/>
  <c r="L7844" i="31"/>
  <c r="L7845" i="31"/>
  <c r="L7846" i="31"/>
  <c r="L7847" i="31"/>
  <c r="L7848" i="31"/>
  <c r="L7849" i="31"/>
  <c r="L7850" i="31"/>
  <c r="L7851" i="31"/>
  <c r="L7852" i="31"/>
  <c r="L7853" i="31"/>
  <c r="L7854" i="31"/>
  <c r="L7855" i="31"/>
  <c r="L7856" i="31"/>
  <c r="L7857" i="31"/>
  <c r="L7858" i="31"/>
  <c r="L7859" i="31"/>
  <c r="L7860" i="31"/>
  <c r="L7861" i="31"/>
  <c r="L7862" i="31"/>
  <c r="L7863" i="31"/>
  <c r="L7864" i="31"/>
  <c r="L7865" i="31"/>
  <c r="L7866" i="31"/>
  <c r="L7867" i="31"/>
  <c r="L7868" i="31"/>
  <c r="L7869" i="31"/>
  <c r="L7870" i="31"/>
  <c r="L7871" i="31"/>
  <c r="L7872" i="31"/>
  <c r="L7873" i="31"/>
  <c r="L7874" i="31"/>
  <c r="L7875" i="31"/>
  <c r="L7876" i="31"/>
  <c r="L7877" i="31"/>
  <c r="L7878" i="31"/>
  <c r="L7879" i="31"/>
  <c r="L7880" i="31"/>
  <c r="L7881" i="31"/>
  <c r="L7882" i="31"/>
  <c r="L7883" i="31"/>
  <c r="L7884" i="31"/>
  <c r="L7885" i="31"/>
  <c r="L7886" i="31"/>
  <c r="L7887" i="31"/>
  <c r="L7888" i="31"/>
  <c r="L7889" i="31"/>
  <c r="L7890" i="31"/>
  <c r="L7891" i="31"/>
  <c r="L7892" i="31"/>
  <c r="L7893" i="31"/>
  <c r="L7894" i="31"/>
  <c r="L7895" i="31"/>
  <c r="L7896" i="31"/>
  <c r="L7897" i="31"/>
  <c r="L7898" i="31"/>
  <c r="L7899" i="31"/>
  <c r="L7900" i="31"/>
  <c r="L7901" i="31"/>
  <c r="L7902" i="31"/>
  <c r="L7903" i="31"/>
  <c r="L7904" i="31"/>
  <c r="L7905" i="31"/>
  <c r="L7906" i="31"/>
  <c r="L7907" i="31"/>
  <c r="L7908" i="31"/>
  <c r="L7909" i="31"/>
  <c r="L7910" i="31"/>
  <c r="L7911" i="31"/>
  <c r="L7912" i="31"/>
  <c r="L7913" i="31"/>
  <c r="L7914" i="31"/>
  <c r="L7915" i="31"/>
  <c r="L7916" i="31"/>
  <c r="L7917" i="31"/>
  <c r="L7918" i="31"/>
  <c r="L7919" i="31"/>
  <c r="L7920" i="31"/>
  <c r="L7921" i="31"/>
  <c r="L7922" i="31"/>
  <c r="L7923" i="31"/>
  <c r="L7924" i="31"/>
  <c r="L7925" i="31"/>
  <c r="L7926" i="31"/>
  <c r="L7927" i="31"/>
  <c r="L7928" i="31"/>
  <c r="L7929" i="31"/>
  <c r="L7930" i="31"/>
  <c r="L7931" i="31"/>
  <c r="L7932" i="31"/>
  <c r="L7933" i="31"/>
  <c r="L7934" i="31"/>
  <c r="L7935" i="31"/>
  <c r="L7936" i="31"/>
  <c r="L7937" i="31"/>
  <c r="L7938" i="31"/>
  <c r="L7939" i="31"/>
  <c r="L7940" i="31"/>
  <c r="L7941" i="31"/>
  <c r="L7942" i="31"/>
  <c r="L7943" i="31"/>
  <c r="L7944" i="31"/>
  <c r="L7945" i="31"/>
  <c r="L7946" i="31"/>
  <c r="L7947" i="31"/>
  <c r="L7948" i="31"/>
  <c r="L7949" i="31"/>
  <c r="L7950" i="31"/>
  <c r="L7951" i="31"/>
  <c r="L7952" i="31"/>
  <c r="L7953" i="31"/>
  <c r="L7954" i="31"/>
  <c r="L7955" i="31"/>
  <c r="L7956" i="31"/>
  <c r="L7957" i="31"/>
  <c r="L7958" i="31"/>
  <c r="L7959" i="31"/>
  <c r="L7960" i="31"/>
  <c r="L7961" i="31"/>
  <c r="L7962" i="31"/>
  <c r="L7963" i="31"/>
  <c r="L7964" i="31"/>
  <c r="L7965" i="31"/>
  <c r="L7966" i="31"/>
  <c r="L7967" i="31"/>
  <c r="L7968" i="31"/>
  <c r="L7969" i="31"/>
  <c r="L7970" i="31"/>
  <c r="L7971" i="31"/>
  <c r="L7972" i="31"/>
  <c r="L7973" i="31"/>
  <c r="L7974" i="31"/>
  <c r="L7975" i="31"/>
  <c r="L7976" i="31"/>
  <c r="L7977" i="31"/>
  <c r="L7978" i="31"/>
  <c r="L7979" i="31"/>
  <c r="L7980" i="31"/>
  <c r="L7981" i="31"/>
  <c r="L7982" i="31"/>
  <c r="L7983" i="31"/>
  <c r="L7984" i="31"/>
  <c r="L7985" i="31"/>
  <c r="L7986" i="31"/>
  <c r="L7987" i="31"/>
  <c r="L7988" i="31"/>
  <c r="L7989" i="31"/>
  <c r="L7990" i="31"/>
  <c r="L7991" i="31"/>
  <c r="L7992" i="31"/>
  <c r="L7993" i="31"/>
  <c r="L7994" i="31"/>
  <c r="L7995" i="31"/>
  <c r="L7996" i="31"/>
  <c r="L7997" i="31"/>
  <c r="L7998" i="31"/>
  <c r="L7999" i="31"/>
  <c r="L8000" i="31"/>
  <c r="L8001" i="31"/>
  <c r="L8002" i="31"/>
  <c r="L8003" i="31"/>
  <c r="L8004" i="31"/>
  <c r="L8005" i="31"/>
  <c r="L8006" i="31"/>
  <c r="L8007" i="31"/>
  <c r="L8008" i="31"/>
  <c r="L8009" i="31"/>
  <c r="L8010" i="31"/>
  <c r="L8011" i="31"/>
  <c r="L8012" i="31"/>
  <c r="L8013" i="31"/>
  <c r="L8014" i="31"/>
  <c r="L8015" i="31"/>
  <c r="L8016" i="31"/>
  <c r="L8017" i="31"/>
  <c r="L8018" i="31"/>
  <c r="L8019" i="31"/>
  <c r="L8020" i="31"/>
  <c r="L8021" i="31"/>
  <c r="L8022" i="31"/>
  <c r="L8023" i="31"/>
  <c r="L8024" i="31"/>
  <c r="L8025" i="31"/>
  <c r="L8026" i="31"/>
  <c r="L8027" i="31"/>
  <c r="L8028" i="31"/>
  <c r="L8029" i="31"/>
  <c r="L8030" i="31"/>
  <c r="L8031" i="31"/>
  <c r="L8032" i="31"/>
  <c r="L8033" i="31"/>
  <c r="L8034" i="31"/>
  <c r="L8035" i="31"/>
  <c r="L8036" i="31"/>
  <c r="L8037" i="31"/>
  <c r="L8038" i="31"/>
  <c r="L8039" i="31"/>
  <c r="L8040" i="31"/>
  <c r="L8041" i="31"/>
  <c r="L8042" i="31"/>
  <c r="L8043" i="31"/>
  <c r="L8044" i="31"/>
  <c r="L8045" i="31"/>
  <c r="L8046" i="31"/>
  <c r="L8047" i="31"/>
  <c r="L8048" i="31"/>
  <c r="L8049" i="31"/>
  <c r="L8050" i="31"/>
  <c r="L8051" i="31"/>
  <c r="L8052" i="31"/>
  <c r="L8053" i="31"/>
  <c r="L8054" i="31"/>
  <c r="L8055" i="31"/>
  <c r="L8056" i="31"/>
  <c r="L8057" i="31"/>
  <c r="L8058" i="31"/>
  <c r="L8059" i="31"/>
  <c r="L8060" i="31"/>
  <c r="L8061" i="31"/>
  <c r="L8062" i="31"/>
  <c r="L8063" i="31"/>
  <c r="L8064" i="31"/>
  <c r="L8065" i="31"/>
  <c r="L8066" i="31"/>
  <c r="L8067" i="31"/>
  <c r="L8068" i="31"/>
  <c r="L8069" i="31"/>
  <c r="L8070" i="31"/>
  <c r="L8071" i="31"/>
  <c r="L8072" i="31"/>
  <c r="L8073" i="31"/>
  <c r="L8074" i="31"/>
  <c r="L8075" i="31"/>
  <c r="L8076" i="31"/>
  <c r="L8077" i="31"/>
  <c r="L8078" i="31"/>
  <c r="L8079" i="31"/>
  <c r="L8080" i="31"/>
  <c r="L8081" i="31"/>
  <c r="L8082" i="31"/>
  <c r="L8083" i="31"/>
  <c r="L8084" i="31"/>
  <c r="L8085" i="31"/>
  <c r="L8086" i="31"/>
  <c r="L8087" i="31"/>
  <c r="L8088" i="31"/>
  <c r="L8089" i="31"/>
  <c r="L8090" i="31"/>
  <c r="L8091" i="31"/>
  <c r="L8092" i="31"/>
  <c r="L8093" i="31"/>
  <c r="L8094" i="31"/>
  <c r="L8095" i="31"/>
  <c r="L8096" i="31"/>
  <c r="L8097" i="31"/>
  <c r="L8098" i="31"/>
  <c r="L8099" i="31"/>
  <c r="L8100" i="31"/>
  <c r="L8101" i="31"/>
  <c r="L8102" i="31"/>
  <c r="L8103" i="31"/>
  <c r="L8104" i="31"/>
  <c r="L8105" i="31"/>
  <c r="L8106" i="31"/>
  <c r="L8107" i="31"/>
  <c r="L8108" i="31"/>
  <c r="L8109" i="31"/>
  <c r="L8110" i="31"/>
  <c r="L8111" i="31"/>
  <c r="L8112" i="31"/>
  <c r="L8113" i="31"/>
  <c r="L8114" i="31"/>
  <c r="L8115" i="31"/>
  <c r="L8116" i="31"/>
  <c r="L8117" i="31"/>
  <c r="L8118" i="31"/>
  <c r="L8119" i="31"/>
  <c r="L8120" i="31"/>
  <c r="L8121" i="31"/>
  <c r="L8122" i="31"/>
  <c r="L8123" i="31"/>
  <c r="L8124" i="31"/>
  <c r="L8125" i="31"/>
  <c r="L8126" i="31"/>
  <c r="L8127" i="31"/>
  <c r="L8128" i="31"/>
  <c r="L8129" i="31"/>
  <c r="L8130" i="31"/>
  <c r="L8131" i="31"/>
  <c r="L8132" i="31"/>
  <c r="L8133" i="31"/>
  <c r="L8134" i="31"/>
  <c r="L8135" i="31"/>
  <c r="L8136" i="31"/>
  <c r="L8137" i="31"/>
  <c r="L8138" i="31"/>
  <c r="L8139" i="31"/>
  <c r="L8140" i="31"/>
  <c r="L8141" i="31"/>
  <c r="L8142" i="31"/>
  <c r="L8143" i="31"/>
  <c r="L8144" i="31"/>
  <c r="L8145" i="31"/>
  <c r="L8146" i="31"/>
  <c r="L8147" i="31"/>
  <c r="L8148" i="31"/>
  <c r="L8149" i="31"/>
  <c r="L8150" i="31"/>
  <c r="L8151" i="31"/>
  <c r="L8152" i="31"/>
  <c r="L8153" i="31"/>
  <c r="L8154" i="31"/>
  <c r="L8155" i="31"/>
  <c r="L8156" i="31"/>
  <c r="L8157" i="31"/>
  <c r="L8158" i="31"/>
  <c r="L8159" i="31"/>
  <c r="L8160" i="31"/>
  <c r="L8161" i="31"/>
  <c r="L8162" i="31"/>
  <c r="L8163" i="31"/>
  <c r="L8164" i="31"/>
  <c r="L8165" i="31"/>
  <c r="L8166" i="31"/>
  <c r="L8167" i="31"/>
  <c r="L8168" i="31"/>
  <c r="L8169" i="31"/>
  <c r="L8170" i="31"/>
  <c r="L8171" i="31"/>
  <c r="L8172" i="31"/>
  <c r="L8173" i="31"/>
  <c r="L8174" i="31"/>
  <c r="L8175" i="31"/>
  <c r="L8176" i="31"/>
  <c r="L8177" i="31"/>
  <c r="L8178" i="31"/>
  <c r="L8179" i="31"/>
  <c r="L8180" i="31"/>
  <c r="L8181" i="31"/>
  <c r="L8182" i="31"/>
  <c r="L8183" i="31"/>
  <c r="L8184" i="31"/>
  <c r="L8185" i="31"/>
  <c r="L8186" i="31"/>
  <c r="L8187" i="31"/>
  <c r="L8188" i="31"/>
  <c r="L8189" i="31"/>
  <c r="L8190" i="31"/>
  <c r="L8191" i="31"/>
  <c r="L8192" i="31"/>
  <c r="L8193" i="31"/>
  <c r="L8194" i="31"/>
  <c r="L8195" i="31"/>
  <c r="L8196" i="31"/>
  <c r="L8197" i="31"/>
  <c r="L8198" i="31"/>
  <c r="L8199" i="31"/>
  <c r="L8200" i="31"/>
  <c r="L8201" i="31"/>
  <c r="L8202" i="31"/>
  <c r="L8203" i="31"/>
  <c r="L8204" i="31"/>
  <c r="L8205" i="31"/>
  <c r="L8206" i="31"/>
  <c r="L8207" i="31"/>
  <c r="L8208" i="31"/>
  <c r="L8209" i="31"/>
  <c r="L8210" i="31"/>
  <c r="L8211" i="31"/>
  <c r="L8212" i="31"/>
  <c r="L8213" i="31"/>
  <c r="L8214" i="31"/>
  <c r="L8215" i="31"/>
  <c r="L8216" i="31"/>
  <c r="L8217" i="31"/>
  <c r="L8218" i="31"/>
  <c r="L8219" i="31"/>
  <c r="L8220" i="31"/>
  <c r="L8221" i="31"/>
  <c r="L8222" i="31"/>
  <c r="L8223" i="31"/>
  <c r="L8224" i="31"/>
  <c r="L8225" i="31"/>
  <c r="L8226" i="31"/>
  <c r="L8227" i="31"/>
  <c r="L8228" i="31"/>
  <c r="L8229" i="31"/>
  <c r="L8230" i="31"/>
  <c r="L8231" i="31"/>
  <c r="L8232" i="31"/>
  <c r="L8233" i="31"/>
  <c r="L8234" i="31"/>
  <c r="L8235" i="31"/>
  <c r="L8236" i="31"/>
  <c r="L8237" i="31"/>
  <c r="L8238" i="31"/>
  <c r="L8239" i="31"/>
  <c r="L8240" i="31"/>
  <c r="L8241" i="31"/>
  <c r="L8242" i="31"/>
  <c r="L8243" i="31"/>
  <c r="L8244" i="31"/>
  <c r="L8245" i="31"/>
  <c r="L8246" i="31"/>
  <c r="L8247" i="31"/>
  <c r="L8248" i="31"/>
  <c r="L8249" i="31"/>
  <c r="L8250" i="31"/>
  <c r="L8251" i="31"/>
  <c r="L8252" i="31"/>
  <c r="L8253" i="31"/>
  <c r="L8254" i="31"/>
  <c r="L8255" i="31"/>
  <c r="L8256" i="31"/>
  <c r="L8257" i="31"/>
  <c r="L8258" i="31"/>
  <c r="L8259" i="31"/>
  <c r="L8260" i="31"/>
  <c r="L8261" i="31"/>
  <c r="L8262" i="31"/>
  <c r="L8263" i="31"/>
  <c r="L8264" i="31"/>
  <c r="L8265" i="31"/>
  <c r="L8266" i="31"/>
  <c r="L8267" i="31"/>
  <c r="L8268" i="31"/>
  <c r="L8269" i="31"/>
  <c r="L8270" i="31"/>
  <c r="L8271" i="31"/>
  <c r="L8272" i="31"/>
  <c r="L8273" i="31"/>
  <c r="L8274" i="31"/>
  <c r="L8275" i="31"/>
  <c r="L8276" i="31"/>
  <c r="L8277" i="31"/>
  <c r="L8278" i="31"/>
  <c r="L8279" i="31"/>
  <c r="L8280" i="31"/>
  <c r="L8281" i="31"/>
  <c r="L8282" i="31"/>
  <c r="L8283" i="31"/>
  <c r="L8284" i="31"/>
  <c r="L8285" i="31"/>
  <c r="L8286" i="31"/>
  <c r="L8287" i="31"/>
  <c r="L8288" i="31"/>
  <c r="L8289" i="31"/>
  <c r="L8290" i="31"/>
  <c r="L8291" i="31"/>
  <c r="L8292" i="31"/>
  <c r="L8293" i="31"/>
  <c r="L8294" i="31"/>
  <c r="L8295" i="31"/>
  <c r="L8296" i="31"/>
  <c r="L8297" i="31"/>
  <c r="L8298" i="31"/>
  <c r="L8299" i="31"/>
  <c r="L8300" i="31"/>
  <c r="L8301" i="31"/>
  <c r="L8302" i="31"/>
  <c r="L8303" i="31"/>
  <c r="L8304" i="31"/>
  <c r="L8305" i="31"/>
  <c r="L8306" i="31"/>
  <c r="L8307" i="31"/>
  <c r="L8308" i="31"/>
  <c r="L8309" i="31"/>
  <c r="L8310" i="31"/>
  <c r="L8311" i="31"/>
  <c r="L8312" i="31"/>
  <c r="L8313" i="31"/>
  <c r="L8314" i="31"/>
  <c r="L8315" i="31"/>
  <c r="L8316" i="31"/>
  <c r="L8317" i="31"/>
  <c r="L8318" i="31"/>
  <c r="L8319" i="31"/>
  <c r="L8320" i="31"/>
  <c r="L8321" i="31"/>
  <c r="L8322" i="31"/>
  <c r="L8323" i="31"/>
  <c r="L8324" i="31"/>
  <c r="L8325" i="31"/>
  <c r="L8326" i="31"/>
  <c r="L8327" i="31"/>
  <c r="L8328" i="31"/>
  <c r="L8329" i="31"/>
  <c r="L8330" i="31"/>
  <c r="L8331" i="31"/>
  <c r="L8332" i="31"/>
  <c r="L8333" i="31"/>
  <c r="L8334" i="31"/>
  <c r="L8335" i="31"/>
  <c r="L8336" i="31"/>
  <c r="L8337" i="31"/>
  <c r="L8338" i="31"/>
  <c r="L8339" i="31"/>
  <c r="L8340" i="31"/>
  <c r="L8341" i="31"/>
  <c r="L8342" i="31"/>
  <c r="L8343" i="31"/>
  <c r="L8344" i="31"/>
  <c r="L8345" i="31"/>
  <c r="L8346" i="31"/>
  <c r="L8347" i="31"/>
  <c r="L8348" i="31"/>
  <c r="L8349" i="31"/>
  <c r="L8350" i="31"/>
  <c r="L8351" i="31"/>
  <c r="L8352" i="31"/>
  <c r="L8353" i="31"/>
  <c r="L8354" i="31"/>
  <c r="L8355" i="31"/>
  <c r="L8356" i="31"/>
  <c r="L8357" i="31"/>
  <c r="L8358" i="31"/>
  <c r="L8359" i="31"/>
  <c r="L8360" i="31"/>
  <c r="L8361" i="31"/>
  <c r="L8362" i="31"/>
  <c r="L8363" i="31"/>
  <c r="L8364" i="31"/>
  <c r="L8365" i="31"/>
  <c r="L8366" i="31"/>
  <c r="L8367" i="31"/>
  <c r="L8368" i="31"/>
  <c r="L8369" i="31"/>
  <c r="L8370" i="31"/>
  <c r="L8371" i="31"/>
  <c r="L8372" i="31"/>
  <c r="L8373" i="31"/>
  <c r="L8374" i="31"/>
  <c r="L8375" i="31"/>
  <c r="L8376" i="31"/>
  <c r="L8377" i="31"/>
  <c r="L8378" i="31"/>
  <c r="L8379" i="31"/>
  <c r="L8380" i="31"/>
  <c r="L8381" i="31"/>
  <c r="L8382" i="31"/>
  <c r="L8383" i="31"/>
  <c r="L8384" i="31"/>
  <c r="L8385" i="31"/>
  <c r="L8386" i="31"/>
  <c r="L8387" i="31"/>
  <c r="L8388" i="31"/>
  <c r="L8389" i="31"/>
  <c r="L8390" i="31"/>
  <c r="L8391" i="31"/>
  <c r="L8392" i="31"/>
  <c r="L8393" i="31"/>
  <c r="L8394" i="31"/>
  <c r="L8395" i="31"/>
  <c r="L8396" i="31"/>
  <c r="L8397" i="31"/>
  <c r="L8398" i="31"/>
  <c r="L8399" i="31"/>
  <c r="L8400" i="31"/>
  <c r="L8401" i="31"/>
  <c r="L8402" i="31"/>
  <c r="L8403" i="31"/>
  <c r="L8404" i="31"/>
  <c r="L8405" i="31"/>
  <c r="L8406" i="31"/>
  <c r="L8407" i="31"/>
  <c r="L8408" i="31"/>
  <c r="L8409" i="31"/>
  <c r="L8410" i="31"/>
  <c r="L8411" i="31"/>
  <c r="L8412" i="31"/>
  <c r="L8413" i="31"/>
  <c r="L8414" i="31"/>
  <c r="L8415" i="31"/>
  <c r="L8416" i="31"/>
  <c r="L8417" i="31"/>
  <c r="L8418" i="31"/>
  <c r="L8419" i="31"/>
  <c r="L8420" i="31"/>
  <c r="L8421" i="31"/>
  <c r="L8422" i="31"/>
  <c r="L8423" i="31"/>
  <c r="L8424" i="31"/>
  <c r="L8425" i="31"/>
  <c r="L8426" i="31"/>
  <c r="L8427" i="31"/>
  <c r="L8428" i="31"/>
  <c r="L8429" i="31"/>
  <c r="L8430" i="31"/>
  <c r="L8431" i="31"/>
  <c r="L8432" i="31"/>
  <c r="L8433" i="31"/>
  <c r="L8434" i="31"/>
  <c r="L8435" i="31"/>
  <c r="L8436" i="31"/>
  <c r="L8437" i="31"/>
  <c r="L8438" i="31"/>
  <c r="L8439" i="31"/>
  <c r="L8440" i="31"/>
  <c r="L8441" i="31"/>
  <c r="L8442" i="31"/>
  <c r="L8443" i="31"/>
  <c r="L8444" i="31"/>
  <c r="L8445" i="31"/>
  <c r="L8446" i="31"/>
  <c r="L8447" i="31"/>
  <c r="L8448" i="31"/>
  <c r="L8449" i="31"/>
  <c r="L8450" i="31"/>
  <c r="L8451" i="31"/>
  <c r="L8452" i="31"/>
  <c r="L8453" i="31"/>
  <c r="L8454" i="31"/>
  <c r="L8455" i="31"/>
  <c r="L8456" i="31"/>
  <c r="L8457" i="31"/>
  <c r="L8458" i="31"/>
  <c r="L8459" i="31"/>
  <c r="L8460" i="31"/>
  <c r="L8461" i="31"/>
  <c r="L8462" i="31"/>
  <c r="L8463" i="31"/>
  <c r="L8464" i="31"/>
  <c r="L8465" i="31"/>
  <c r="L8466" i="31"/>
  <c r="L8467" i="31"/>
  <c r="L8468" i="31"/>
  <c r="L8469" i="31"/>
  <c r="L8470" i="31"/>
  <c r="L8471" i="31"/>
  <c r="L8472" i="31"/>
  <c r="L8473" i="31"/>
  <c r="L8474" i="31"/>
  <c r="L8475" i="31"/>
  <c r="L8476" i="31"/>
  <c r="L8477" i="31"/>
  <c r="L8478" i="31"/>
  <c r="L8479" i="31"/>
  <c r="L8480" i="31"/>
  <c r="L8481" i="31"/>
  <c r="L8482" i="31"/>
  <c r="L8483" i="31"/>
  <c r="L8484" i="31"/>
  <c r="L8485" i="31"/>
  <c r="L8486" i="31"/>
  <c r="L8487" i="31"/>
  <c r="L8488" i="31"/>
  <c r="L8489" i="31"/>
  <c r="L8490" i="31"/>
  <c r="L8491" i="31"/>
  <c r="L8492" i="31"/>
  <c r="L8493" i="31"/>
  <c r="L8494" i="31"/>
  <c r="L8495" i="31"/>
  <c r="L8496" i="31"/>
  <c r="L8497" i="31"/>
  <c r="L8498" i="31"/>
  <c r="L8499" i="31"/>
  <c r="L8500" i="31"/>
  <c r="L8501" i="31"/>
  <c r="L8502" i="31"/>
  <c r="L8503" i="31"/>
  <c r="L8504" i="31"/>
  <c r="L8505" i="31"/>
  <c r="L8506" i="31"/>
  <c r="L8507" i="31"/>
  <c r="L8508" i="31"/>
  <c r="L8509" i="31"/>
  <c r="L8510" i="31"/>
  <c r="L8511" i="31"/>
  <c r="L8512" i="31"/>
  <c r="L8513" i="31"/>
  <c r="L8514" i="31"/>
  <c r="L8515" i="31"/>
  <c r="L8516" i="31"/>
  <c r="L8517" i="31"/>
  <c r="L8518" i="31"/>
  <c r="L8519" i="31"/>
  <c r="L8520" i="31"/>
  <c r="L8521" i="31"/>
  <c r="L8522" i="31"/>
  <c r="L8523" i="31"/>
  <c r="L8524" i="31"/>
  <c r="L8525" i="31"/>
  <c r="L8526" i="31"/>
  <c r="L8527" i="31"/>
  <c r="L8528" i="31"/>
  <c r="L8529" i="31"/>
  <c r="L8530" i="31"/>
  <c r="L8531" i="31"/>
  <c r="L8532" i="31"/>
  <c r="L8533" i="31"/>
  <c r="L8534" i="31"/>
  <c r="L8535" i="31"/>
  <c r="L8536" i="31"/>
  <c r="L8537" i="31"/>
  <c r="L8538" i="31"/>
  <c r="L8539" i="31"/>
  <c r="L8540" i="31"/>
  <c r="L8541" i="31"/>
  <c r="L8542" i="31"/>
  <c r="L8543" i="31"/>
  <c r="L8544" i="31"/>
  <c r="L8545" i="31"/>
  <c r="L8546" i="31"/>
  <c r="L8547" i="31"/>
  <c r="L8548" i="31"/>
  <c r="L8549" i="31"/>
  <c r="L8550" i="31"/>
  <c r="L8551" i="31"/>
  <c r="L8552" i="31"/>
  <c r="L8553" i="31"/>
  <c r="L8554" i="31"/>
  <c r="L8555" i="31"/>
  <c r="L8556" i="31"/>
  <c r="L8557" i="31"/>
  <c r="L8558" i="31"/>
  <c r="L8559" i="31"/>
  <c r="L8560" i="31"/>
  <c r="L8561" i="31"/>
  <c r="L8562" i="31"/>
  <c r="L8563" i="31"/>
  <c r="L8564" i="31"/>
  <c r="L8565" i="31"/>
  <c r="L8566" i="31"/>
  <c r="L8567" i="31"/>
  <c r="L8568" i="31"/>
  <c r="L8569" i="31"/>
  <c r="L8570" i="31"/>
  <c r="L8571" i="31"/>
  <c r="L8572" i="31"/>
  <c r="L8573" i="31"/>
  <c r="L8574" i="31"/>
  <c r="L8575" i="31"/>
  <c r="L8576" i="31"/>
  <c r="L8577" i="31"/>
  <c r="L8578" i="31"/>
  <c r="L8579" i="31"/>
  <c r="L8580" i="31"/>
  <c r="L8581" i="31"/>
  <c r="L8582" i="31"/>
  <c r="L8583" i="31"/>
  <c r="L8584" i="31"/>
  <c r="L8585" i="31"/>
  <c r="L8586" i="31"/>
  <c r="L8587" i="31"/>
  <c r="L8588" i="31"/>
  <c r="L8589" i="31"/>
  <c r="L8590" i="31"/>
  <c r="L8591" i="31"/>
  <c r="L8592" i="31"/>
  <c r="L8593" i="31"/>
  <c r="L8594" i="31"/>
  <c r="L8595" i="31"/>
  <c r="L8596" i="31"/>
  <c r="L8597" i="31"/>
  <c r="L8598" i="31"/>
  <c r="L8599" i="31"/>
  <c r="L8600" i="31"/>
  <c r="L8601" i="31"/>
  <c r="L8602" i="31"/>
  <c r="L8603" i="31"/>
  <c r="L8604" i="31"/>
  <c r="L8605" i="31"/>
  <c r="L8606" i="31"/>
  <c r="L8607" i="31"/>
  <c r="L8608" i="31"/>
  <c r="L8609" i="31"/>
  <c r="L8610" i="31"/>
  <c r="L8611" i="31"/>
  <c r="L8612" i="31"/>
  <c r="L8613" i="31"/>
  <c r="L8614" i="31"/>
  <c r="L8615" i="31"/>
  <c r="L8616" i="31"/>
  <c r="L8617" i="31"/>
  <c r="L8618" i="31"/>
  <c r="L8619" i="31"/>
  <c r="L8620" i="31"/>
  <c r="L8621" i="31"/>
  <c r="L8622" i="31"/>
  <c r="L8623" i="31"/>
  <c r="L8624" i="31"/>
  <c r="L8625" i="31"/>
  <c r="L8626" i="31"/>
  <c r="L8627" i="31"/>
  <c r="L8628" i="31"/>
  <c r="L8629" i="31"/>
  <c r="L8630" i="31"/>
  <c r="L8631" i="31"/>
  <c r="L8632" i="31"/>
  <c r="L8633" i="31"/>
  <c r="L8634" i="31"/>
  <c r="L8635" i="31"/>
  <c r="L8636" i="31"/>
  <c r="L8637" i="31"/>
  <c r="L8638" i="31"/>
  <c r="L8639" i="31"/>
  <c r="L8640" i="31"/>
  <c r="L8641" i="31"/>
  <c r="L8642" i="31"/>
  <c r="L8643" i="31"/>
  <c r="L8644" i="31"/>
  <c r="L8645" i="31"/>
  <c r="L8646" i="31"/>
  <c r="L8647" i="31"/>
  <c r="L8648" i="31"/>
  <c r="L8649" i="31"/>
  <c r="L8650" i="31"/>
  <c r="L8651" i="31"/>
  <c r="L8652" i="31"/>
  <c r="L8653" i="31"/>
  <c r="L8654" i="31"/>
  <c r="L8655" i="31"/>
  <c r="L8656" i="31"/>
  <c r="L8657" i="31"/>
  <c r="L8658" i="31"/>
  <c r="L8659" i="31"/>
  <c r="L8660" i="31"/>
  <c r="L8661" i="31"/>
  <c r="L8662" i="31"/>
  <c r="L8663" i="31"/>
  <c r="L8664" i="31"/>
  <c r="L8665" i="31"/>
  <c r="L8666" i="31"/>
  <c r="L8667" i="31"/>
  <c r="L8668" i="31"/>
  <c r="L8669" i="31"/>
  <c r="L8670" i="31"/>
  <c r="L8671" i="31"/>
  <c r="L8672" i="31"/>
  <c r="L8673" i="31"/>
  <c r="L8674" i="31"/>
  <c r="L8675" i="31"/>
  <c r="L8676" i="31"/>
  <c r="L8677" i="31"/>
  <c r="L8678" i="31"/>
  <c r="L8679" i="31"/>
  <c r="L8680" i="31"/>
  <c r="L8681" i="31"/>
  <c r="L8682" i="31"/>
  <c r="L8683" i="31"/>
  <c r="L8684" i="31"/>
  <c r="L8685" i="31"/>
  <c r="L8686" i="31"/>
  <c r="L8687" i="31"/>
  <c r="L8688" i="31"/>
  <c r="L8689" i="31"/>
  <c r="L8690" i="31"/>
  <c r="L8691" i="31"/>
  <c r="L8692" i="31"/>
  <c r="L8693" i="31"/>
  <c r="L8694" i="31"/>
  <c r="L8695" i="31"/>
  <c r="L8696" i="31"/>
  <c r="L8697" i="31"/>
  <c r="L8698" i="31"/>
  <c r="L8699" i="31"/>
  <c r="L8700" i="31"/>
  <c r="L8701" i="31"/>
  <c r="L8702" i="31"/>
  <c r="L8703" i="31"/>
  <c r="L8704" i="31"/>
  <c r="L8705" i="31"/>
  <c r="L8706" i="31"/>
  <c r="L8707" i="31"/>
  <c r="L8708" i="31"/>
  <c r="L8709" i="31"/>
  <c r="L8710" i="31"/>
  <c r="L8711" i="31"/>
  <c r="L8712" i="31"/>
  <c r="L8713" i="31"/>
  <c r="L8714" i="31"/>
  <c r="L8715" i="31"/>
  <c r="L8716" i="31"/>
  <c r="L8717" i="31"/>
  <c r="L8718" i="31"/>
  <c r="L8719" i="31"/>
  <c r="L8720" i="31"/>
  <c r="L8721" i="31"/>
  <c r="L8722" i="31"/>
  <c r="L8723" i="31"/>
  <c r="L8724" i="31"/>
  <c r="L8725" i="31"/>
  <c r="L8726" i="31"/>
  <c r="L8727" i="31"/>
  <c r="L8728" i="31"/>
  <c r="L8729" i="31"/>
  <c r="L8730" i="31"/>
  <c r="L8731" i="31"/>
  <c r="L8732" i="31"/>
  <c r="L8733" i="31"/>
  <c r="L8734" i="31"/>
  <c r="L8735" i="31"/>
  <c r="L8736" i="31"/>
  <c r="L8737" i="31"/>
  <c r="L8738" i="31"/>
  <c r="L8739" i="31"/>
  <c r="L8740" i="31"/>
  <c r="L8741" i="31"/>
  <c r="L8742" i="31"/>
  <c r="L8743" i="31"/>
  <c r="L8744" i="31"/>
  <c r="L8745" i="31"/>
  <c r="L8746" i="31"/>
  <c r="L8747" i="31"/>
  <c r="L8748" i="31"/>
  <c r="L8749" i="31"/>
  <c r="L8750" i="31"/>
  <c r="L8751" i="31"/>
  <c r="L8752" i="31"/>
  <c r="L8753" i="31"/>
  <c r="L8754" i="31"/>
  <c r="L8755" i="31"/>
  <c r="L8756" i="31"/>
  <c r="L8757" i="31"/>
  <c r="L8758" i="31"/>
  <c r="L8759" i="31"/>
  <c r="L8760" i="31"/>
  <c r="L8761" i="31"/>
  <c r="L8762" i="31"/>
  <c r="L8763" i="31"/>
  <c r="L8764" i="31"/>
  <c r="L8765" i="31"/>
  <c r="L8766" i="31"/>
  <c r="L8767" i="31"/>
  <c r="L8768" i="31"/>
  <c r="L8769" i="31"/>
  <c r="L8770" i="31"/>
  <c r="L8771" i="31"/>
  <c r="L8772" i="31"/>
  <c r="L8773" i="31"/>
  <c r="L8774" i="31"/>
  <c r="L8775" i="31"/>
  <c r="L8776" i="31"/>
  <c r="L8777" i="31"/>
  <c r="L8778" i="31"/>
  <c r="L8779" i="31"/>
  <c r="L8780" i="31"/>
  <c r="L8781" i="31"/>
  <c r="L8782" i="31"/>
  <c r="L8783" i="31"/>
  <c r="L8784" i="31"/>
  <c r="L8785" i="31"/>
  <c r="L8786" i="31"/>
  <c r="L8787" i="31"/>
  <c r="L8788" i="31"/>
  <c r="L8789" i="31"/>
  <c r="L8790" i="31"/>
  <c r="L8791" i="31"/>
  <c r="L8792" i="31"/>
  <c r="L8793" i="31"/>
  <c r="L8794" i="31"/>
  <c r="L8795" i="31"/>
  <c r="L8796" i="31"/>
  <c r="L8797" i="31"/>
  <c r="L8798" i="31"/>
  <c r="L8799" i="31"/>
  <c r="L8800" i="31"/>
  <c r="L8801" i="31"/>
  <c r="L8802" i="31"/>
  <c r="L8803" i="31"/>
  <c r="L8804" i="31"/>
  <c r="L8805" i="31"/>
  <c r="L8806" i="31"/>
  <c r="L8807" i="31"/>
  <c r="L8808" i="31"/>
  <c r="L8809" i="31"/>
  <c r="L8810" i="31"/>
  <c r="L8811" i="31"/>
  <c r="L8812" i="31"/>
  <c r="L8813" i="31"/>
  <c r="L8814" i="31"/>
  <c r="L8815" i="31"/>
  <c r="L8816" i="31"/>
  <c r="L8817" i="31"/>
  <c r="L8818" i="31"/>
  <c r="L8819" i="31"/>
  <c r="L8820" i="31"/>
  <c r="L8821" i="31"/>
  <c r="L8822" i="31"/>
  <c r="L8823" i="31"/>
  <c r="L8824" i="31"/>
  <c r="L8825" i="31"/>
  <c r="L8826" i="31"/>
  <c r="L8827" i="31"/>
  <c r="L8828" i="31"/>
  <c r="L8829" i="31"/>
  <c r="L8830" i="31"/>
  <c r="L8831" i="31"/>
  <c r="L8832" i="31"/>
  <c r="L8833" i="31"/>
  <c r="L8834" i="31"/>
  <c r="L8835" i="31"/>
  <c r="L8836" i="31"/>
  <c r="L8837" i="31"/>
  <c r="L8838" i="31"/>
  <c r="L8839" i="31"/>
  <c r="L8840" i="31"/>
  <c r="L8841" i="31"/>
  <c r="L8842" i="31"/>
  <c r="L8843" i="31"/>
  <c r="L8844" i="31"/>
  <c r="L8845" i="31"/>
  <c r="L8846" i="31"/>
  <c r="L8847" i="31"/>
  <c r="L8848" i="31"/>
  <c r="L8849" i="31"/>
  <c r="L8850" i="31"/>
  <c r="L8851" i="31"/>
  <c r="L8852" i="31"/>
  <c r="L8853" i="31"/>
  <c r="L8854" i="31"/>
  <c r="L8855" i="31"/>
  <c r="L8856" i="31"/>
  <c r="L8857" i="31"/>
  <c r="L8858" i="31"/>
  <c r="L8859" i="31"/>
  <c r="L8860" i="31"/>
  <c r="L8861" i="31"/>
  <c r="L8862" i="31"/>
  <c r="L8863" i="31"/>
  <c r="L8864" i="31"/>
  <c r="L8865" i="31"/>
  <c r="L8866" i="31"/>
  <c r="L8867" i="31"/>
  <c r="L8868" i="31"/>
  <c r="L8869" i="31"/>
  <c r="L8870" i="31"/>
  <c r="L8871" i="31"/>
  <c r="L8872" i="31"/>
  <c r="L8873" i="31"/>
  <c r="L8874" i="31"/>
  <c r="L8875" i="31"/>
  <c r="L8876" i="31"/>
  <c r="L8877" i="31"/>
  <c r="L8878" i="31"/>
  <c r="L8879" i="31"/>
  <c r="L8880" i="31"/>
  <c r="L8881" i="31"/>
  <c r="L8882" i="31"/>
  <c r="L8883" i="31"/>
  <c r="L8884" i="31"/>
  <c r="L8885" i="31"/>
  <c r="L8886" i="31"/>
  <c r="L8887" i="31"/>
  <c r="L8888" i="31"/>
  <c r="L8889" i="31"/>
  <c r="L8890" i="31"/>
  <c r="L8891" i="31"/>
  <c r="L8892" i="31"/>
  <c r="L8893" i="31"/>
  <c r="L8894" i="31"/>
  <c r="L8895" i="31"/>
  <c r="L8896" i="31"/>
  <c r="L8897" i="31"/>
  <c r="L8898" i="31"/>
  <c r="L8899" i="31"/>
  <c r="L8900" i="31"/>
  <c r="L8901" i="31"/>
  <c r="L8902" i="31"/>
  <c r="L8903" i="31"/>
  <c r="L8904" i="31"/>
  <c r="L8905" i="31"/>
  <c r="L8906" i="31"/>
  <c r="L8907" i="31"/>
  <c r="L8908" i="31"/>
  <c r="L8909" i="31"/>
  <c r="L8910" i="31"/>
  <c r="L8911" i="31"/>
  <c r="L8912" i="31"/>
  <c r="L8913" i="31"/>
  <c r="L8914" i="31"/>
  <c r="L8915" i="31"/>
  <c r="L8916" i="31"/>
  <c r="L8917" i="31"/>
  <c r="L8918" i="31"/>
  <c r="L8919" i="31"/>
  <c r="L8920" i="31"/>
  <c r="L8921" i="31"/>
  <c r="L8922" i="31"/>
  <c r="L8923" i="31"/>
  <c r="L8924" i="31"/>
  <c r="L8925" i="31"/>
  <c r="L8926" i="31"/>
  <c r="L8927" i="31"/>
  <c r="L8928" i="31"/>
  <c r="L8929" i="31"/>
  <c r="L8930" i="31"/>
  <c r="L8931" i="31"/>
  <c r="L8932" i="31"/>
  <c r="L8933" i="31"/>
  <c r="L8934" i="31"/>
  <c r="L8935" i="31"/>
  <c r="L8936" i="31"/>
  <c r="L8937" i="31"/>
  <c r="L8938" i="31"/>
  <c r="L8939" i="31"/>
  <c r="L8940" i="31"/>
  <c r="L8941" i="31"/>
  <c r="L8942" i="31"/>
  <c r="L8943" i="31"/>
  <c r="L8944" i="31"/>
  <c r="L8945" i="31"/>
  <c r="L8946" i="31"/>
  <c r="L8947" i="31"/>
  <c r="L8948" i="31"/>
  <c r="L8949" i="31"/>
  <c r="L8950" i="31"/>
  <c r="L8951" i="31"/>
  <c r="L8952" i="31"/>
  <c r="L8953" i="31"/>
  <c r="L8954" i="31"/>
  <c r="L8955" i="31"/>
  <c r="L8956" i="31"/>
  <c r="L8957" i="31"/>
  <c r="L8958" i="31"/>
  <c r="L8959" i="31"/>
  <c r="L8960" i="31"/>
  <c r="L8961" i="31"/>
  <c r="L8962" i="31"/>
  <c r="L8963" i="31"/>
  <c r="L8964" i="31"/>
  <c r="L8965" i="31"/>
  <c r="L8966" i="31"/>
  <c r="L8967" i="31"/>
  <c r="L8968" i="31"/>
  <c r="L8969" i="31"/>
  <c r="L8970" i="31"/>
  <c r="L8971" i="31"/>
  <c r="L8972" i="31"/>
  <c r="L8973" i="31"/>
  <c r="L8974" i="31"/>
  <c r="L8975" i="31"/>
  <c r="L8976" i="31"/>
  <c r="L8977" i="31"/>
  <c r="L8978" i="31"/>
  <c r="L8979" i="31"/>
  <c r="L8980" i="31"/>
  <c r="L8981" i="31"/>
  <c r="L8982" i="31"/>
  <c r="L8983" i="31"/>
  <c r="L8984" i="31"/>
  <c r="L8985" i="31"/>
  <c r="L8986" i="31"/>
  <c r="L8987" i="31"/>
  <c r="L8988" i="31"/>
  <c r="L8989" i="31"/>
  <c r="L8990" i="31"/>
  <c r="L8991" i="31"/>
  <c r="L8992" i="31"/>
  <c r="L8993" i="31"/>
  <c r="L8994" i="31"/>
  <c r="L8995" i="31"/>
  <c r="L8996" i="31"/>
  <c r="L8997" i="31"/>
  <c r="L8998" i="31"/>
  <c r="L8999" i="31"/>
  <c r="L9000" i="31"/>
  <c r="L9001" i="31"/>
  <c r="L9002" i="31"/>
  <c r="L9003" i="31"/>
  <c r="L9004" i="31"/>
  <c r="L9005" i="31"/>
  <c r="L9006" i="31"/>
  <c r="L9007" i="31"/>
  <c r="L9008" i="31"/>
  <c r="L9009" i="31"/>
  <c r="L9010" i="31"/>
  <c r="L9011" i="31"/>
  <c r="L9012" i="31"/>
  <c r="L9013" i="31"/>
  <c r="L9014" i="31"/>
  <c r="L9015" i="31"/>
  <c r="L9016" i="31"/>
  <c r="L9017" i="31"/>
  <c r="L9018" i="31"/>
  <c r="L9019" i="31"/>
  <c r="L9020" i="31"/>
  <c r="L9021" i="31"/>
  <c r="L9022" i="31"/>
  <c r="L9023" i="31"/>
  <c r="L9024" i="31"/>
  <c r="L9025" i="31"/>
  <c r="L9026" i="31"/>
  <c r="L9027" i="31"/>
  <c r="L9028" i="31"/>
  <c r="L9029" i="31"/>
  <c r="L9030" i="31"/>
  <c r="L9031" i="31"/>
  <c r="L9032" i="31"/>
  <c r="L9033" i="31"/>
  <c r="L9034" i="31"/>
  <c r="L9035" i="31"/>
  <c r="L9036" i="31"/>
  <c r="L9037" i="31"/>
  <c r="L9038" i="31"/>
  <c r="L9039" i="31"/>
  <c r="L9040" i="31"/>
  <c r="L9041" i="31"/>
  <c r="L9042" i="31"/>
  <c r="L9043" i="31"/>
  <c r="L9044" i="31"/>
  <c r="L9045" i="31"/>
  <c r="L9046" i="31"/>
  <c r="L9047" i="31"/>
  <c r="L9048" i="31"/>
  <c r="L9049" i="31"/>
  <c r="L9050" i="31"/>
  <c r="L9051" i="31"/>
  <c r="L9052" i="31"/>
  <c r="L9053" i="31"/>
  <c r="L9054" i="31"/>
  <c r="L9055" i="31"/>
  <c r="L9056" i="31"/>
  <c r="L9057" i="31"/>
  <c r="L9058" i="31"/>
  <c r="L9059" i="31"/>
  <c r="L9060" i="31"/>
  <c r="L9061" i="31"/>
  <c r="L9062" i="31"/>
  <c r="L9063" i="31"/>
  <c r="L9064" i="31"/>
  <c r="L9065" i="31"/>
  <c r="L9066" i="31"/>
  <c r="L9067" i="31"/>
  <c r="L9068" i="31"/>
  <c r="L9069" i="31"/>
  <c r="L9070" i="31"/>
  <c r="L9071" i="31"/>
  <c r="L9072" i="31"/>
  <c r="L9073" i="31"/>
  <c r="L9074" i="31"/>
  <c r="L9075" i="31"/>
  <c r="L9076" i="31"/>
  <c r="L9077" i="31"/>
  <c r="L9078" i="31"/>
  <c r="L9079" i="31"/>
  <c r="L9080" i="31"/>
  <c r="L9081" i="31"/>
  <c r="L9082" i="31"/>
  <c r="L9083" i="31"/>
  <c r="L9084" i="31"/>
  <c r="L9085" i="31"/>
  <c r="L9086" i="31"/>
  <c r="L9087" i="31"/>
  <c r="L9088" i="31"/>
  <c r="L9089" i="31"/>
  <c r="L9090" i="31"/>
  <c r="L9091" i="31"/>
  <c r="L9092" i="31"/>
  <c r="L9093" i="31"/>
  <c r="L9094" i="31"/>
  <c r="L9095" i="31"/>
  <c r="L9096" i="31"/>
  <c r="L9097" i="31"/>
  <c r="L9098" i="31"/>
  <c r="L9099" i="31"/>
  <c r="L9100" i="31"/>
  <c r="L9101" i="31"/>
  <c r="L9102" i="31"/>
  <c r="L9103" i="31"/>
  <c r="L9104" i="31"/>
  <c r="L9105" i="31"/>
  <c r="L9106" i="31"/>
  <c r="L9107" i="31"/>
  <c r="L9108" i="31"/>
  <c r="L9109" i="31"/>
  <c r="L9110" i="31"/>
  <c r="L9111" i="31"/>
  <c r="L9112" i="31"/>
  <c r="L9113" i="31"/>
  <c r="L9114" i="31"/>
  <c r="L9115" i="31"/>
  <c r="L9116" i="31"/>
  <c r="L9117" i="31"/>
  <c r="L9118" i="31"/>
  <c r="L9119" i="31"/>
  <c r="L9120" i="31"/>
  <c r="L9121" i="31"/>
  <c r="L9122" i="31"/>
  <c r="L9123" i="31"/>
  <c r="L9124" i="31"/>
  <c r="L9125" i="31"/>
  <c r="L9126" i="31"/>
  <c r="L9127" i="31"/>
  <c r="L9128" i="31"/>
  <c r="L9129" i="31"/>
  <c r="L9130" i="31"/>
  <c r="L9131" i="31"/>
  <c r="L9132" i="31"/>
  <c r="L9133" i="31"/>
  <c r="L9134" i="31"/>
  <c r="L9135" i="31"/>
  <c r="L9136" i="31"/>
  <c r="L9137" i="31"/>
  <c r="L9138" i="31"/>
  <c r="L9139" i="31"/>
  <c r="L9140" i="31"/>
  <c r="L9141" i="31"/>
  <c r="L9142" i="31"/>
  <c r="L9143" i="31"/>
  <c r="L9144" i="31"/>
  <c r="L9145" i="31"/>
  <c r="L9146" i="31"/>
  <c r="L9147" i="31"/>
  <c r="L9148" i="31"/>
  <c r="L9149" i="31"/>
  <c r="L9150" i="31"/>
  <c r="L9151" i="31"/>
  <c r="L9152" i="31"/>
  <c r="L9153" i="31"/>
  <c r="L9154" i="31"/>
  <c r="L9155" i="31"/>
  <c r="L9156" i="31"/>
  <c r="L9157" i="31"/>
  <c r="L9158" i="31"/>
  <c r="L9159" i="31"/>
  <c r="L9160" i="31"/>
  <c r="L9161" i="31"/>
  <c r="L9162" i="31"/>
  <c r="L9163" i="31"/>
  <c r="L9164" i="31"/>
  <c r="L9165" i="31"/>
  <c r="L9166" i="31"/>
  <c r="L9167" i="31"/>
  <c r="L9168" i="31"/>
  <c r="L9169" i="31"/>
  <c r="L9170" i="31"/>
  <c r="L9171" i="31"/>
  <c r="L9172" i="31"/>
  <c r="L9173" i="31"/>
  <c r="L9174" i="31"/>
  <c r="L9175" i="31"/>
  <c r="L9176" i="31"/>
  <c r="L9177" i="31"/>
  <c r="L9178" i="31"/>
  <c r="L9179" i="31"/>
  <c r="L9180" i="31"/>
  <c r="L9181" i="31"/>
  <c r="L9182" i="31"/>
  <c r="L9183" i="31"/>
  <c r="L9184" i="31"/>
  <c r="L9185" i="31"/>
  <c r="L9186" i="31"/>
  <c r="L9187" i="31"/>
  <c r="L9188" i="31"/>
  <c r="L9189" i="31"/>
  <c r="L9190" i="31"/>
  <c r="L9191" i="31"/>
  <c r="L9192" i="31"/>
  <c r="L9193" i="31"/>
  <c r="L9194" i="31"/>
  <c r="L9195" i="31"/>
  <c r="L9196" i="31"/>
  <c r="L9197" i="31"/>
  <c r="L9198" i="31"/>
  <c r="L9199" i="31"/>
  <c r="L9200" i="31"/>
  <c r="L9201" i="31"/>
  <c r="L9202" i="31"/>
  <c r="L9203" i="31"/>
  <c r="L9204" i="31"/>
  <c r="L9205" i="31"/>
  <c r="L9206" i="31"/>
  <c r="L9207" i="31"/>
  <c r="L9208" i="31"/>
  <c r="L9209" i="31"/>
  <c r="L9210" i="31"/>
  <c r="L9211" i="31"/>
  <c r="L9212" i="31"/>
  <c r="L9213" i="31"/>
  <c r="L9214" i="31"/>
  <c r="L9215" i="31"/>
  <c r="L9216" i="31"/>
  <c r="L9217" i="31"/>
  <c r="L9218" i="31"/>
  <c r="L9219" i="31"/>
  <c r="L9220" i="31"/>
  <c r="L9221" i="31"/>
  <c r="L9222" i="31"/>
  <c r="L9223" i="31"/>
  <c r="L9224" i="31"/>
  <c r="L9225" i="31"/>
  <c r="L9226" i="31"/>
  <c r="L9227" i="31"/>
  <c r="L9228" i="31"/>
  <c r="L9229" i="31"/>
  <c r="L9230" i="31"/>
  <c r="L9231" i="31"/>
  <c r="L9232" i="31"/>
  <c r="L9233" i="31"/>
  <c r="L9234" i="31"/>
  <c r="L9235" i="31"/>
  <c r="L9236" i="31"/>
  <c r="L9237" i="31"/>
  <c r="L9238" i="31"/>
  <c r="L9239" i="31"/>
  <c r="L9240" i="31"/>
  <c r="L9241" i="31"/>
  <c r="L9242" i="31"/>
  <c r="L9243" i="31"/>
  <c r="L9244" i="31"/>
  <c r="L9245" i="31"/>
  <c r="L9246" i="31"/>
  <c r="L9247" i="31"/>
  <c r="L9248" i="31"/>
  <c r="L9249" i="31"/>
  <c r="L9250" i="31"/>
  <c r="L9251" i="31"/>
  <c r="L9252" i="31"/>
  <c r="L9253" i="31"/>
  <c r="L9254" i="31"/>
  <c r="L9255" i="31"/>
  <c r="L9256" i="31"/>
  <c r="L9257" i="31"/>
  <c r="L9258" i="31"/>
  <c r="L9259" i="31"/>
  <c r="L9260" i="31"/>
  <c r="L9261" i="31"/>
  <c r="L9262" i="31"/>
  <c r="L9263" i="31"/>
  <c r="L9264" i="31"/>
  <c r="L9265" i="31"/>
  <c r="L9266" i="31"/>
  <c r="L9267" i="31"/>
  <c r="L9268" i="31"/>
  <c r="L9269" i="31"/>
  <c r="L9270" i="31"/>
  <c r="L9271" i="31"/>
  <c r="L9272" i="31"/>
  <c r="L9273" i="31"/>
  <c r="L9274" i="31"/>
  <c r="L9275" i="31"/>
  <c r="L9276" i="31"/>
  <c r="L9277" i="31"/>
  <c r="L9278" i="31"/>
  <c r="L9279" i="31"/>
  <c r="L9280" i="31"/>
  <c r="L9281" i="31"/>
  <c r="L9282" i="31"/>
  <c r="L9283" i="31"/>
  <c r="L9284" i="31"/>
  <c r="L9285" i="31"/>
  <c r="L9286" i="31"/>
  <c r="L9287" i="31"/>
  <c r="L9288" i="31"/>
  <c r="L9289" i="31"/>
  <c r="L9290" i="31"/>
  <c r="L9291" i="31"/>
  <c r="L9292" i="31"/>
  <c r="L9293" i="31"/>
  <c r="L9294" i="31"/>
  <c r="L9295" i="31"/>
  <c r="L9296" i="31"/>
  <c r="L9297" i="31"/>
  <c r="L9298" i="31"/>
  <c r="L9299" i="31"/>
  <c r="L9300" i="31"/>
  <c r="L9301" i="31"/>
  <c r="L9302" i="31"/>
  <c r="L9303" i="31"/>
  <c r="L9304" i="31"/>
  <c r="L9305" i="31"/>
  <c r="L9306" i="31"/>
  <c r="L9307" i="31"/>
  <c r="L9308" i="31"/>
  <c r="L9309" i="31"/>
  <c r="L9310" i="31"/>
  <c r="L9311" i="31"/>
  <c r="L9312" i="31"/>
  <c r="L9313" i="31"/>
  <c r="L9314" i="31"/>
  <c r="L9315" i="31"/>
  <c r="L9316" i="31"/>
  <c r="L9317" i="31"/>
  <c r="L9318" i="31"/>
  <c r="L9319" i="31"/>
  <c r="L9320" i="31"/>
  <c r="L9321" i="31"/>
  <c r="L9322" i="31"/>
  <c r="L9323" i="31"/>
  <c r="L9324" i="31"/>
  <c r="L9325" i="31"/>
  <c r="L9326" i="31"/>
  <c r="L9327" i="31"/>
  <c r="L9328" i="31"/>
  <c r="L9329" i="31"/>
  <c r="L9330" i="31"/>
  <c r="L9331" i="31"/>
  <c r="L9332" i="31"/>
  <c r="L9333" i="31"/>
  <c r="L9334" i="31"/>
  <c r="L9335" i="31"/>
  <c r="L9336" i="31"/>
  <c r="L9337" i="31"/>
  <c r="L9338" i="31"/>
  <c r="L9339" i="31"/>
  <c r="L9340" i="31"/>
  <c r="L9341" i="31"/>
  <c r="L9342" i="31"/>
  <c r="L9343" i="31"/>
  <c r="L9344" i="31"/>
  <c r="L9345" i="31"/>
  <c r="L9346" i="31"/>
  <c r="L9347" i="31"/>
  <c r="L9348" i="31"/>
  <c r="L9349" i="31"/>
  <c r="L9350" i="31"/>
  <c r="L9351" i="31"/>
  <c r="L9352" i="31"/>
  <c r="L9353" i="31"/>
  <c r="L9354" i="31"/>
  <c r="L9355" i="31"/>
  <c r="L9356" i="31"/>
  <c r="L9357" i="31"/>
  <c r="L9358" i="31"/>
  <c r="L9359" i="31"/>
  <c r="L9360" i="31"/>
  <c r="L9361" i="31"/>
  <c r="L9362" i="31"/>
  <c r="L9363" i="31"/>
  <c r="L9364" i="31"/>
  <c r="L9365" i="31"/>
  <c r="L9366" i="31"/>
  <c r="L9367" i="31"/>
  <c r="L9368" i="31"/>
  <c r="L9369" i="31"/>
  <c r="L9370" i="31"/>
  <c r="L9371" i="31"/>
  <c r="L9372" i="31"/>
  <c r="L9373" i="31"/>
  <c r="L9374" i="31"/>
  <c r="L9375" i="31"/>
  <c r="L9376" i="31"/>
  <c r="L9377" i="31"/>
  <c r="L9378" i="31"/>
  <c r="L9379" i="31"/>
  <c r="L9380" i="31"/>
  <c r="L9381" i="31"/>
  <c r="L9382" i="31"/>
  <c r="L9383" i="31"/>
  <c r="L9384" i="31"/>
  <c r="L9385" i="31"/>
  <c r="L9386" i="31"/>
  <c r="L9387" i="31"/>
  <c r="L9388" i="31"/>
  <c r="L9389" i="31"/>
  <c r="L9390" i="31"/>
  <c r="L9391" i="31"/>
  <c r="L9392" i="31"/>
  <c r="L9393" i="31"/>
  <c r="L9394" i="31"/>
  <c r="L9395" i="31"/>
  <c r="L9396" i="31"/>
  <c r="L9397" i="31"/>
  <c r="L9398" i="31"/>
  <c r="L9399" i="31"/>
  <c r="L9400" i="31"/>
  <c r="L9401" i="31"/>
  <c r="L9402" i="31"/>
  <c r="L9403" i="31"/>
  <c r="L9404" i="31"/>
  <c r="L9405" i="31"/>
  <c r="L9406" i="31"/>
  <c r="L9407" i="31"/>
  <c r="L9408" i="31"/>
  <c r="L9409" i="31"/>
  <c r="L9410" i="31"/>
  <c r="L9411" i="31"/>
  <c r="L9412" i="31"/>
  <c r="L9413" i="31"/>
  <c r="L9414" i="31"/>
  <c r="L9415" i="31"/>
  <c r="L9416" i="31"/>
  <c r="L9417" i="31"/>
  <c r="L9418" i="31"/>
  <c r="L9419" i="31"/>
  <c r="L9420" i="31"/>
  <c r="L9421" i="31"/>
  <c r="L9422" i="31"/>
  <c r="L9423" i="31"/>
  <c r="L9424" i="31"/>
  <c r="L9425" i="31"/>
  <c r="L9426" i="31"/>
  <c r="L9427" i="31"/>
  <c r="L9428" i="31"/>
  <c r="L9429" i="31"/>
  <c r="L9430" i="31"/>
  <c r="L9431" i="31"/>
  <c r="L9432" i="31"/>
  <c r="L9433" i="31"/>
  <c r="L9434" i="31"/>
  <c r="L9435" i="31"/>
  <c r="L9436" i="31"/>
  <c r="L9437" i="31"/>
  <c r="L9438" i="31"/>
  <c r="L9439" i="31"/>
  <c r="L9440" i="31"/>
  <c r="L9441" i="31"/>
  <c r="L9442" i="31"/>
  <c r="L9443" i="31"/>
  <c r="L9444" i="31"/>
  <c r="L9445" i="31"/>
  <c r="L9446" i="31"/>
  <c r="L9447" i="31"/>
  <c r="L9448" i="31"/>
  <c r="L9449" i="31"/>
  <c r="L9450" i="31"/>
  <c r="L9451" i="31"/>
  <c r="L9452" i="31"/>
  <c r="L9453" i="31"/>
  <c r="L9454" i="31"/>
  <c r="L9455" i="31"/>
  <c r="L9456" i="31"/>
  <c r="L9457" i="31"/>
  <c r="L9458" i="31"/>
  <c r="L9459" i="31"/>
  <c r="L9460" i="31"/>
  <c r="L9461" i="31"/>
  <c r="L9462" i="31"/>
  <c r="L9463" i="31"/>
  <c r="L9464" i="31"/>
  <c r="L9465" i="31"/>
  <c r="L9466" i="31"/>
  <c r="L9467" i="31"/>
  <c r="L9468" i="31"/>
  <c r="L9469" i="31"/>
  <c r="L9470" i="31"/>
  <c r="L9471" i="31"/>
  <c r="L9472" i="31"/>
  <c r="L9473" i="31"/>
  <c r="L9474" i="31"/>
  <c r="L9475" i="31"/>
  <c r="L9476" i="31"/>
  <c r="L9477" i="31"/>
  <c r="L9478" i="31"/>
  <c r="L9479" i="31"/>
  <c r="L9480" i="31"/>
  <c r="L9481" i="31"/>
  <c r="L9482" i="31"/>
  <c r="L9483" i="31"/>
  <c r="L9484" i="31"/>
  <c r="L9485" i="31"/>
  <c r="L9486" i="31"/>
  <c r="L9487" i="31"/>
  <c r="L9488" i="31"/>
  <c r="L9489" i="31"/>
  <c r="L9490" i="31"/>
  <c r="L9491" i="31"/>
  <c r="L9492" i="31"/>
  <c r="L9493" i="31"/>
  <c r="L9494" i="31"/>
  <c r="L9495" i="31"/>
  <c r="L9496" i="31"/>
  <c r="L9497" i="31"/>
  <c r="L9498" i="31"/>
  <c r="L9499" i="31"/>
  <c r="L9500" i="31"/>
  <c r="L9501" i="31"/>
  <c r="L9502" i="31"/>
  <c r="L9503" i="31"/>
  <c r="L9504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52" i="31"/>
  <c r="M53" i="31"/>
  <c r="M54" i="31"/>
  <c r="M55" i="31"/>
  <c r="M56" i="31"/>
  <c r="M57" i="31"/>
  <c r="M58" i="31"/>
  <c r="M59" i="31"/>
  <c r="M60" i="31"/>
  <c r="M61" i="31"/>
  <c r="M62" i="31"/>
  <c r="M63" i="31"/>
  <c r="M64" i="31"/>
  <c r="M65" i="31"/>
  <c r="M66" i="31"/>
  <c r="M67" i="31"/>
  <c r="M68" i="31"/>
  <c r="M69" i="31"/>
  <c r="M70" i="31"/>
  <c r="M71" i="31"/>
  <c r="M72" i="31"/>
  <c r="M73" i="31"/>
  <c r="M74" i="31"/>
  <c r="M75" i="31"/>
  <c r="M76" i="31"/>
  <c r="M77" i="31"/>
  <c r="M78" i="31"/>
  <c r="M79" i="31"/>
  <c r="M80" i="31"/>
  <c r="M81" i="31"/>
  <c r="M82" i="31"/>
  <c r="M83" i="31"/>
  <c r="M84" i="31"/>
  <c r="M85" i="31"/>
  <c r="M86" i="31"/>
  <c r="M87" i="31"/>
  <c r="M88" i="31"/>
  <c r="M89" i="31"/>
  <c r="M90" i="31"/>
  <c r="M91" i="31"/>
  <c r="M92" i="31"/>
  <c r="M93" i="31"/>
  <c r="M94" i="31"/>
  <c r="M95" i="31"/>
  <c r="M96" i="31"/>
  <c r="M97" i="31"/>
  <c r="M98" i="31"/>
  <c r="M99" i="31"/>
  <c r="M100" i="31"/>
  <c r="M101" i="31"/>
  <c r="M102" i="31"/>
  <c r="M103" i="31"/>
  <c r="M104" i="31"/>
  <c r="M105" i="31"/>
  <c r="M106" i="31"/>
  <c r="M107" i="31"/>
  <c r="M108" i="31"/>
  <c r="M109" i="31"/>
  <c r="M110" i="31"/>
  <c r="M111" i="31"/>
  <c r="M112" i="31"/>
  <c r="M113" i="31"/>
  <c r="M114" i="31"/>
  <c r="M115" i="31"/>
  <c r="M116" i="31"/>
  <c r="M117" i="31"/>
  <c r="M118" i="31"/>
  <c r="M119" i="31"/>
  <c r="M120" i="31"/>
  <c r="M121" i="31"/>
  <c r="M122" i="31"/>
  <c r="M123" i="31"/>
  <c r="M124" i="31"/>
  <c r="M125" i="31"/>
  <c r="M126" i="31"/>
  <c r="M127" i="31"/>
  <c r="M128" i="31"/>
  <c r="M129" i="31"/>
  <c r="M130" i="31"/>
  <c r="M131" i="31"/>
  <c r="M132" i="31"/>
  <c r="M133" i="31"/>
  <c r="M134" i="31"/>
  <c r="M135" i="31"/>
  <c r="M136" i="31"/>
  <c r="M137" i="31"/>
  <c r="M138" i="31"/>
  <c r="M139" i="31"/>
  <c r="M140" i="31"/>
  <c r="M141" i="31"/>
  <c r="M142" i="31"/>
  <c r="M143" i="31"/>
  <c r="M144" i="31"/>
  <c r="M145" i="31"/>
  <c r="M146" i="31"/>
  <c r="M147" i="31"/>
  <c r="M148" i="31"/>
  <c r="M149" i="31"/>
  <c r="M150" i="31"/>
  <c r="M151" i="31"/>
  <c r="M152" i="31"/>
  <c r="M153" i="31"/>
  <c r="M154" i="31"/>
  <c r="M155" i="31"/>
  <c r="M156" i="31"/>
  <c r="M157" i="31"/>
  <c r="M158" i="31"/>
  <c r="M159" i="31"/>
  <c r="M160" i="31"/>
  <c r="M161" i="31"/>
  <c r="M162" i="31"/>
  <c r="M163" i="31"/>
  <c r="M164" i="31"/>
  <c r="M165" i="31"/>
  <c r="M166" i="31"/>
  <c r="M167" i="31"/>
  <c r="M168" i="31"/>
  <c r="M169" i="31"/>
  <c r="M170" i="31"/>
  <c r="M171" i="31"/>
  <c r="M172" i="31"/>
  <c r="M173" i="31"/>
  <c r="M174" i="31"/>
  <c r="M175" i="31"/>
  <c r="M176" i="31"/>
  <c r="M177" i="31"/>
  <c r="M178" i="31"/>
  <c r="M179" i="31"/>
  <c r="M180" i="31"/>
  <c r="M181" i="31"/>
  <c r="M182" i="31"/>
  <c r="M183" i="31"/>
  <c r="M184" i="31"/>
  <c r="M185" i="31"/>
  <c r="M186" i="31"/>
  <c r="M187" i="31"/>
  <c r="M188" i="31"/>
  <c r="M189" i="31"/>
  <c r="M190" i="31"/>
  <c r="M191" i="31"/>
  <c r="M192" i="31"/>
  <c r="M193" i="31"/>
  <c r="M194" i="31"/>
  <c r="M195" i="31"/>
  <c r="M196" i="31"/>
  <c r="M197" i="31"/>
  <c r="M198" i="31"/>
  <c r="M199" i="31"/>
  <c r="M200" i="31"/>
  <c r="M201" i="31"/>
  <c r="M202" i="31"/>
  <c r="M203" i="31"/>
  <c r="M204" i="31"/>
  <c r="M205" i="31"/>
  <c r="M206" i="31"/>
  <c r="M207" i="31"/>
  <c r="M208" i="31"/>
  <c r="M209" i="31"/>
  <c r="M210" i="31"/>
  <c r="M211" i="31"/>
  <c r="M212" i="31"/>
  <c r="M213" i="31"/>
  <c r="M214" i="31"/>
  <c r="M215" i="31"/>
  <c r="M216" i="31"/>
  <c r="M217" i="31"/>
  <c r="M218" i="31"/>
  <c r="M219" i="31"/>
  <c r="M220" i="31"/>
  <c r="M221" i="31"/>
  <c r="M222" i="31"/>
  <c r="M223" i="31"/>
  <c r="M224" i="31"/>
  <c r="M225" i="31"/>
  <c r="M226" i="31"/>
  <c r="M227" i="31"/>
  <c r="M228" i="31"/>
  <c r="M229" i="31"/>
  <c r="M230" i="31"/>
  <c r="M231" i="31"/>
  <c r="M232" i="31"/>
  <c r="M233" i="31"/>
  <c r="M234" i="31"/>
  <c r="M235" i="31"/>
  <c r="M236" i="31"/>
  <c r="M237" i="31"/>
  <c r="M238" i="31"/>
  <c r="M239" i="31"/>
  <c r="M240" i="31"/>
  <c r="M241" i="31"/>
  <c r="M242" i="31"/>
  <c r="M243" i="31"/>
  <c r="M244" i="31"/>
  <c r="M245" i="31"/>
  <c r="M246" i="31"/>
  <c r="M247" i="31"/>
  <c r="M248" i="31"/>
  <c r="M249" i="31"/>
  <c r="M250" i="31"/>
  <c r="M251" i="31"/>
  <c r="M252" i="31"/>
  <c r="M253" i="31"/>
  <c r="M254" i="31"/>
  <c r="M255" i="31"/>
  <c r="M256" i="31"/>
  <c r="M257" i="31"/>
  <c r="M258" i="31"/>
  <c r="M259" i="31"/>
  <c r="M260" i="31"/>
  <c r="M261" i="31"/>
  <c r="M262" i="31"/>
  <c r="M263" i="31"/>
  <c r="M264" i="31"/>
  <c r="M265" i="31"/>
  <c r="M266" i="31"/>
  <c r="M267" i="31"/>
  <c r="M268" i="31"/>
  <c r="M269" i="31"/>
  <c r="M270" i="31"/>
  <c r="M271" i="31"/>
  <c r="M272" i="31"/>
  <c r="M273" i="31"/>
  <c r="M274" i="31"/>
  <c r="M275" i="31"/>
  <c r="M276" i="31"/>
  <c r="M277" i="31"/>
  <c r="M278" i="31"/>
  <c r="M279" i="31"/>
  <c r="M280" i="31"/>
  <c r="M281" i="31"/>
  <c r="M282" i="31"/>
  <c r="M283" i="31"/>
  <c r="M284" i="31"/>
  <c r="M285" i="31"/>
  <c r="M286" i="31"/>
  <c r="M287" i="31"/>
  <c r="M288" i="31"/>
  <c r="M289" i="31"/>
  <c r="M290" i="31"/>
  <c r="M291" i="31"/>
  <c r="M292" i="31"/>
  <c r="M293" i="31"/>
  <c r="M294" i="31"/>
  <c r="M295" i="31"/>
  <c r="M296" i="31"/>
  <c r="M297" i="31"/>
  <c r="M298" i="31"/>
  <c r="M299" i="31"/>
  <c r="M300" i="31"/>
  <c r="M301" i="31"/>
  <c r="M302" i="31"/>
  <c r="M303" i="31"/>
  <c r="M304" i="31"/>
  <c r="M305" i="31"/>
  <c r="M306" i="31"/>
  <c r="M307" i="31"/>
  <c r="M308" i="31"/>
  <c r="M309" i="31"/>
  <c r="M310" i="31"/>
  <c r="M311" i="31"/>
  <c r="M312" i="31"/>
  <c r="M313" i="31"/>
  <c r="M314" i="31"/>
  <c r="M315" i="31"/>
  <c r="M316" i="31"/>
  <c r="M317" i="31"/>
  <c r="M318" i="31"/>
  <c r="M319" i="31"/>
  <c r="M320" i="31"/>
  <c r="M321" i="31"/>
  <c r="M322" i="31"/>
  <c r="M323" i="31"/>
  <c r="M324" i="31"/>
  <c r="M325" i="31"/>
  <c r="M326" i="31"/>
  <c r="M327" i="31"/>
  <c r="M328" i="31"/>
  <c r="M329" i="31"/>
  <c r="M330" i="31"/>
  <c r="M331" i="31"/>
  <c r="M332" i="31"/>
  <c r="M333" i="31"/>
  <c r="M334" i="31"/>
  <c r="M335" i="31"/>
  <c r="M336" i="31"/>
  <c r="M337" i="31"/>
  <c r="M338" i="31"/>
  <c r="M339" i="31"/>
  <c r="M340" i="31"/>
  <c r="M341" i="31"/>
  <c r="M342" i="31"/>
  <c r="M343" i="31"/>
  <c r="M344" i="31"/>
  <c r="M345" i="31"/>
  <c r="M346" i="31"/>
  <c r="M347" i="31"/>
  <c r="M348" i="31"/>
  <c r="M349" i="31"/>
  <c r="M350" i="31"/>
  <c r="M351" i="31"/>
  <c r="M352" i="31"/>
  <c r="M353" i="31"/>
  <c r="M354" i="31"/>
  <c r="M355" i="31"/>
  <c r="M356" i="31"/>
  <c r="M357" i="31"/>
  <c r="M358" i="31"/>
  <c r="M359" i="31"/>
  <c r="M360" i="31"/>
  <c r="M361" i="31"/>
  <c r="M362" i="31"/>
  <c r="M363" i="31"/>
  <c r="M364" i="31"/>
  <c r="M365" i="31"/>
  <c r="M366" i="31"/>
  <c r="M367" i="31"/>
  <c r="M368" i="31"/>
  <c r="M369" i="31"/>
  <c r="M370" i="31"/>
  <c r="M371" i="31"/>
  <c r="M372" i="31"/>
  <c r="M373" i="31"/>
  <c r="M374" i="31"/>
  <c r="M375" i="31"/>
  <c r="M376" i="31"/>
  <c r="M377" i="31"/>
  <c r="M378" i="31"/>
  <c r="M379" i="31"/>
  <c r="M380" i="31"/>
  <c r="M381" i="31"/>
  <c r="M382" i="31"/>
  <c r="M383" i="31"/>
  <c r="M384" i="31"/>
  <c r="M385" i="31"/>
  <c r="M386" i="31"/>
  <c r="M387" i="31"/>
  <c r="M388" i="31"/>
  <c r="M389" i="31"/>
  <c r="M390" i="31"/>
  <c r="M391" i="31"/>
  <c r="M392" i="31"/>
  <c r="M393" i="31"/>
  <c r="M394" i="31"/>
  <c r="M395" i="31"/>
  <c r="M396" i="31"/>
  <c r="M397" i="31"/>
  <c r="M398" i="31"/>
  <c r="M399" i="31"/>
  <c r="M400" i="31"/>
  <c r="M401" i="31"/>
  <c r="M402" i="31"/>
  <c r="M403" i="31"/>
  <c r="M404" i="31"/>
  <c r="M405" i="31"/>
  <c r="M406" i="31"/>
  <c r="M407" i="31"/>
  <c r="M408" i="31"/>
  <c r="M409" i="31"/>
  <c r="M410" i="31"/>
  <c r="M411" i="31"/>
  <c r="M412" i="31"/>
  <c r="M413" i="31"/>
  <c r="M414" i="31"/>
  <c r="M415" i="31"/>
  <c r="M416" i="31"/>
  <c r="M417" i="31"/>
  <c r="M418" i="31"/>
  <c r="M419" i="31"/>
  <c r="M420" i="31"/>
  <c r="M421" i="31"/>
  <c r="M422" i="31"/>
  <c r="M423" i="31"/>
  <c r="M424" i="31"/>
  <c r="M425" i="31"/>
  <c r="M426" i="31"/>
  <c r="M427" i="31"/>
  <c r="M428" i="31"/>
  <c r="M429" i="31"/>
  <c r="M430" i="31"/>
  <c r="M431" i="31"/>
  <c r="M432" i="31"/>
  <c r="M433" i="31"/>
  <c r="M434" i="31"/>
  <c r="M435" i="31"/>
  <c r="M436" i="31"/>
  <c r="M437" i="31"/>
  <c r="M438" i="31"/>
  <c r="M439" i="31"/>
  <c r="M440" i="31"/>
  <c r="M441" i="31"/>
  <c r="M442" i="31"/>
  <c r="M443" i="31"/>
  <c r="M444" i="31"/>
  <c r="M445" i="31"/>
  <c r="M446" i="31"/>
  <c r="M447" i="31"/>
  <c r="M448" i="31"/>
  <c r="M449" i="31"/>
  <c r="M450" i="31"/>
  <c r="M451" i="31"/>
  <c r="M452" i="31"/>
  <c r="M453" i="31"/>
  <c r="M454" i="31"/>
  <c r="M455" i="31"/>
  <c r="M456" i="31"/>
  <c r="M457" i="31"/>
  <c r="M458" i="31"/>
  <c r="M459" i="31"/>
  <c r="M460" i="31"/>
  <c r="M461" i="31"/>
  <c r="M462" i="31"/>
  <c r="M463" i="31"/>
  <c r="M464" i="31"/>
  <c r="M465" i="31"/>
  <c r="M466" i="31"/>
  <c r="M467" i="31"/>
  <c r="M468" i="31"/>
  <c r="M469" i="31"/>
  <c r="M470" i="31"/>
  <c r="M471" i="31"/>
  <c r="M472" i="31"/>
  <c r="M473" i="31"/>
  <c r="M474" i="31"/>
  <c r="M475" i="31"/>
  <c r="M476" i="31"/>
  <c r="M477" i="31"/>
  <c r="M478" i="31"/>
  <c r="M479" i="31"/>
  <c r="M480" i="31"/>
  <c r="M481" i="31"/>
  <c r="M482" i="31"/>
  <c r="M483" i="31"/>
  <c r="M484" i="31"/>
  <c r="M485" i="31"/>
  <c r="M486" i="31"/>
  <c r="M487" i="31"/>
  <c r="M488" i="31"/>
  <c r="M489" i="31"/>
  <c r="M490" i="31"/>
  <c r="M491" i="31"/>
  <c r="M492" i="31"/>
  <c r="M493" i="31"/>
  <c r="M494" i="31"/>
  <c r="M495" i="31"/>
  <c r="M496" i="31"/>
  <c r="M497" i="31"/>
  <c r="M498" i="31"/>
  <c r="M499" i="31"/>
  <c r="M500" i="31"/>
  <c r="M501" i="31"/>
  <c r="M502" i="31"/>
  <c r="M503" i="31"/>
  <c r="M504" i="31"/>
  <c r="M505" i="31"/>
  <c r="M506" i="31"/>
  <c r="M507" i="31"/>
  <c r="M508" i="31"/>
  <c r="M509" i="31"/>
  <c r="M510" i="31"/>
  <c r="M511" i="31"/>
  <c r="M512" i="31"/>
  <c r="M513" i="31"/>
  <c r="M514" i="31"/>
  <c r="M515" i="31"/>
  <c r="M516" i="31"/>
  <c r="M517" i="31"/>
  <c r="M518" i="31"/>
  <c r="M519" i="31"/>
  <c r="M520" i="31"/>
  <c r="M521" i="31"/>
  <c r="M522" i="31"/>
  <c r="M523" i="31"/>
  <c r="M524" i="31"/>
  <c r="M525" i="31"/>
  <c r="M526" i="31"/>
  <c r="M527" i="31"/>
  <c r="M528" i="31"/>
  <c r="M529" i="31"/>
  <c r="M530" i="31"/>
  <c r="M531" i="31"/>
  <c r="M532" i="31"/>
  <c r="M533" i="31"/>
  <c r="M534" i="31"/>
  <c r="M535" i="31"/>
  <c r="M536" i="31"/>
  <c r="M537" i="31"/>
  <c r="M538" i="31"/>
  <c r="M539" i="31"/>
  <c r="M540" i="31"/>
  <c r="M541" i="31"/>
  <c r="M542" i="31"/>
  <c r="M543" i="31"/>
  <c r="M544" i="31"/>
  <c r="M545" i="31"/>
  <c r="M546" i="31"/>
  <c r="M547" i="31"/>
  <c r="M548" i="31"/>
  <c r="M549" i="31"/>
  <c r="M550" i="31"/>
  <c r="M551" i="31"/>
  <c r="M552" i="31"/>
  <c r="M553" i="31"/>
  <c r="M554" i="31"/>
  <c r="M555" i="31"/>
  <c r="M556" i="31"/>
  <c r="M557" i="31"/>
  <c r="M558" i="31"/>
  <c r="M559" i="31"/>
  <c r="M560" i="31"/>
  <c r="M561" i="31"/>
  <c r="M562" i="31"/>
  <c r="M563" i="31"/>
  <c r="M564" i="31"/>
  <c r="M565" i="31"/>
  <c r="M566" i="31"/>
  <c r="M567" i="31"/>
  <c r="M568" i="31"/>
  <c r="M569" i="31"/>
  <c r="M570" i="31"/>
  <c r="M571" i="31"/>
  <c r="M572" i="31"/>
  <c r="M573" i="31"/>
  <c r="M574" i="31"/>
  <c r="M575" i="31"/>
  <c r="M576" i="31"/>
  <c r="M577" i="31"/>
  <c r="M578" i="31"/>
  <c r="M579" i="31"/>
  <c r="M580" i="31"/>
  <c r="M581" i="31"/>
  <c r="M582" i="31"/>
  <c r="M583" i="31"/>
  <c r="M584" i="31"/>
  <c r="M585" i="31"/>
  <c r="M586" i="31"/>
  <c r="M587" i="31"/>
  <c r="M588" i="31"/>
  <c r="M589" i="31"/>
  <c r="M590" i="31"/>
  <c r="M591" i="31"/>
  <c r="M592" i="31"/>
  <c r="M593" i="31"/>
  <c r="M594" i="31"/>
  <c r="M595" i="31"/>
  <c r="M596" i="31"/>
  <c r="M597" i="31"/>
  <c r="M598" i="31"/>
  <c r="M599" i="31"/>
  <c r="M600" i="31"/>
  <c r="M601" i="31"/>
  <c r="M602" i="31"/>
  <c r="M603" i="31"/>
  <c r="M604" i="31"/>
  <c r="M605" i="31"/>
  <c r="M606" i="31"/>
  <c r="M607" i="31"/>
  <c r="M608" i="31"/>
  <c r="M609" i="31"/>
  <c r="M610" i="31"/>
  <c r="M611" i="31"/>
  <c r="M612" i="31"/>
  <c r="M613" i="31"/>
  <c r="M614" i="31"/>
  <c r="M615" i="31"/>
  <c r="M616" i="31"/>
  <c r="M617" i="31"/>
  <c r="M618" i="31"/>
  <c r="M619" i="31"/>
  <c r="M620" i="31"/>
  <c r="M621" i="31"/>
  <c r="M622" i="31"/>
  <c r="M623" i="31"/>
  <c r="M624" i="31"/>
  <c r="M625" i="31"/>
  <c r="M626" i="31"/>
  <c r="M627" i="31"/>
  <c r="M628" i="31"/>
  <c r="M629" i="31"/>
  <c r="M630" i="31"/>
  <c r="M631" i="31"/>
  <c r="M632" i="31"/>
  <c r="M633" i="31"/>
  <c r="M634" i="31"/>
  <c r="M635" i="31"/>
  <c r="M636" i="31"/>
  <c r="M637" i="31"/>
  <c r="M638" i="31"/>
  <c r="M639" i="31"/>
  <c r="M640" i="31"/>
  <c r="M641" i="31"/>
  <c r="M642" i="31"/>
  <c r="M643" i="31"/>
  <c r="M644" i="31"/>
  <c r="M645" i="31"/>
  <c r="M646" i="31"/>
  <c r="M647" i="31"/>
  <c r="M648" i="31"/>
  <c r="M649" i="31"/>
  <c r="M650" i="31"/>
  <c r="M651" i="31"/>
  <c r="M652" i="31"/>
  <c r="M653" i="31"/>
  <c r="M654" i="31"/>
  <c r="M655" i="31"/>
  <c r="M656" i="31"/>
  <c r="M657" i="31"/>
  <c r="M658" i="31"/>
  <c r="M659" i="31"/>
  <c r="M660" i="31"/>
  <c r="M661" i="31"/>
  <c r="M662" i="31"/>
  <c r="M663" i="31"/>
  <c r="M664" i="31"/>
  <c r="M665" i="31"/>
  <c r="M666" i="31"/>
  <c r="M667" i="31"/>
  <c r="M668" i="31"/>
  <c r="M669" i="31"/>
  <c r="M670" i="31"/>
  <c r="M671" i="31"/>
  <c r="M672" i="31"/>
  <c r="M673" i="31"/>
  <c r="M674" i="31"/>
  <c r="M675" i="31"/>
  <c r="M676" i="31"/>
  <c r="M677" i="31"/>
  <c r="M678" i="31"/>
  <c r="M679" i="31"/>
  <c r="M680" i="31"/>
  <c r="M681" i="31"/>
  <c r="M682" i="31"/>
  <c r="M683" i="31"/>
  <c r="M684" i="31"/>
  <c r="M685" i="31"/>
  <c r="M686" i="31"/>
  <c r="M687" i="31"/>
  <c r="M688" i="31"/>
  <c r="M689" i="31"/>
  <c r="M690" i="31"/>
  <c r="M691" i="31"/>
  <c r="M692" i="31"/>
  <c r="M693" i="31"/>
  <c r="M694" i="31"/>
  <c r="M695" i="31"/>
  <c r="M696" i="31"/>
  <c r="M697" i="31"/>
  <c r="M698" i="31"/>
  <c r="M699" i="31"/>
  <c r="M700" i="31"/>
  <c r="M701" i="31"/>
  <c r="M702" i="31"/>
  <c r="M703" i="31"/>
  <c r="M704" i="31"/>
  <c r="M705" i="31"/>
  <c r="M706" i="31"/>
  <c r="M707" i="31"/>
  <c r="M708" i="31"/>
  <c r="M709" i="31"/>
  <c r="M710" i="31"/>
  <c r="M711" i="31"/>
  <c r="M712" i="31"/>
  <c r="M713" i="31"/>
  <c r="M714" i="31"/>
  <c r="M715" i="31"/>
  <c r="M716" i="31"/>
  <c r="M717" i="31"/>
  <c r="M718" i="31"/>
  <c r="M719" i="31"/>
  <c r="M720" i="31"/>
  <c r="M721" i="31"/>
  <c r="M722" i="31"/>
  <c r="M723" i="31"/>
  <c r="M724" i="31"/>
  <c r="M725" i="31"/>
  <c r="M726" i="31"/>
  <c r="M727" i="31"/>
  <c r="M728" i="31"/>
  <c r="M729" i="31"/>
  <c r="M730" i="31"/>
  <c r="M731" i="31"/>
  <c r="M732" i="31"/>
  <c r="M733" i="31"/>
  <c r="M734" i="31"/>
  <c r="M735" i="31"/>
  <c r="M736" i="31"/>
  <c r="M737" i="31"/>
  <c r="M738" i="31"/>
  <c r="M739" i="31"/>
  <c r="M740" i="31"/>
  <c r="M741" i="31"/>
  <c r="M742" i="31"/>
  <c r="M743" i="31"/>
  <c r="M744" i="31"/>
  <c r="M745" i="31"/>
  <c r="M746" i="31"/>
  <c r="M747" i="31"/>
  <c r="M748" i="31"/>
  <c r="M749" i="31"/>
  <c r="M750" i="31"/>
  <c r="M751" i="31"/>
  <c r="M752" i="31"/>
  <c r="M753" i="31"/>
  <c r="M754" i="31"/>
  <c r="M755" i="31"/>
  <c r="M756" i="31"/>
  <c r="M757" i="31"/>
  <c r="M758" i="31"/>
  <c r="M759" i="31"/>
  <c r="M760" i="31"/>
  <c r="M761" i="31"/>
  <c r="M762" i="31"/>
  <c r="M763" i="31"/>
  <c r="M764" i="31"/>
  <c r="M765" i="31"/>
  <c r="M766" i="31"/>
  <c r="M767" i="31"/>
  <c r="M768" i="31"/>
  <c r="M769" i="31"/>
  <c r="M770" i="31"/>
  <c r="M771" i="31"/>
  <c r="M772" i="31"/>
  <c r="M773" i="31"/>
  <c r="M774" i="31"/>
  <c r="M775" i="31"/>
  <c r="M776" i="31"/>
  <c r="M777" i="31"/>
  <c r="M778" i="31"/>
  <c r="M779" i="31"/>
  <c r="M780" i="31"/>
  <c r="M781" i="31"/>
  <c r="M782" i="31"/>
  <c r="M783" i="31"/>
  <c r="M784" i="31"/>
  <c r="M785" i="31"/>
  <c r="M786" i="31"/>
  <c r="M787" i="31"/>
  <c r="M788" i="31"/>
  <c r="M789" i="31"/>
  <c r="M790" i="31"/>
  <c r="M791" i="31"/>
  <c r="M792" i="31"/>
  <c r="M793" i="31"/>
  <c r="M794" i="31"/>
  <c r="M795" i="31"/>
  <c r="M796" i="31"/>
  <c r="M797" i="31"/>
  <c r="M798" i="31"/>
  <c r="M799" i="31"/>
  <c r="M800" i="31"/>
  <c r="M801" i="31"/>
  <c r="M802" i="31"/>
  <c r="M803" i="31"/>
  <c r="M804" i="31"/>
  <c r="M805" i="31"/>
  <c r="M806" i="31"/>
  <c r="M807" i="31"/>
  <c r="M808" i="31"/>
  <c r="M809" i="31"/>
  <c r="M810" i="31"/>
  <c r="M811" i="31"/>
  <c r="M812" i="31"/>
  <c r="M813" i="31"/>
  <c r="M814" i="31"/>
  <c r="M815" i="31"/>
  <c r="M816" i="31"/>
  <c r="M817" i="31"/>
  <c r="M818" i="31"/>
  <c r="M819" i="31"/>
  <c r="M820" i="31"/>
  <c r="M821" i="31"/>
  <c r="M822" i="31"/>
  <c r="M823" i="31"/>
  <c r="M824" i="31"/>
  <c r="M825" i="31"/>
  <c r="M826" i="31"/>
  <c r="M827" i="31"/>
  <c r="M828" i="31"/>
  <c r="M829" i="31"/>
  <c r="M830" i="31"/>
  <c r="M831" i="31"/>
  <c r="M832" i="31"/>
  <c r="M833" i="31"/>
  <c r="M834" i="31"/>
  <c r="M835" i="31"/>
  <c r="M836" i="31"/>
  <c r="M837" i="31"/>
  <c r="M838" i="31"/>
  <c r="M839" i="31"/>
  <c r="M840" i="31"/>
  <c r="M841" i="31"/>
  <c r="M842" i="31"/>
  <c r="M843" i="31"/>
  <c r="M844" i="31"/>
  <c r="M845" i="31"/>
  <c r="M846" i="31"/>
  <c r="M847" i="31"/>
  <c r="M848" i="31"/>
  <c r="M849" i="31"/>
  <c r="M850" i="31"/>
  <c r="M851" i="31"/>
  <c r="M852" i="31"/>
  <c r="M853" i="31"/>
  <c r="M854" i="31"/>
  <c r="M855" i="31"/>
  <c r="M856" i="31"/>
  <c r="M857" i="31"/>
  <c r="M858" i="31"/>
  <c r="M859" i="31"/>
  <c r="M860" i="31"/>
  <c r="M861" i="31"/>
  <c r="M862" i="31"/>
  <c r="M863" i="31"/>
  <c r="M864" i="31"/>
  <c r="M865" i="31"/>
  <c r="M866" i="31"/>
  <c r="M867" i="31"/>
  <c r="M868" i="31"/>
  <c r="M869" i="31"/>
  <c r="M870" i="31"/>
  <c r="M871" i="31"/>
  <c r="M872" i="31"/>
  <c r="M873" i="31"/>
  <c r="M874" i="31"/>
  <c r="M875" i="31"/>
  <c r="M876" i="31"/>
  <c r="M877" i="31"/>
  <c r="M878" i="31"/>
  <c r="M879" i="31"/>
  <c r="M880" i="31"/>
  <c r="M881" i="31"/>
  <c r="M882" i="31"/>
  <c r="M883" i="31"/>
  <c r="M884" i="31"/>
  <c r="M885" i="31"/>
  <c r="M886" i="31"/>
  <c r="M887" i="31"/>
  <c r="M888" i="31"/>
  <c r="M889" i="31"/>
  <c r="M890" i="31"/>
  <c r="M891" i="31"/>
  <c r="M892" i="31"/>
  <c r="M893" i="31"/>
  <c r="M894" i="31"/>
  <c r="M895" i="31"/>
  <c r="M896" i="31"/>
  <c r="M897" i="31"/>
  <c r="M898" i="31"/>
  <c r="M899" i="31"/>
  <c r="M900" i="31"/>
  <c r="M901" i="31"/>
  <c r="M902" i="31"/>
  <c r="M903" i="31"/>
  <c r="M904" i="31"/>
  <c r="M905" i="31"/>
  <c r="M906" i="31"/>
  <c r="M907" i="31"/>
  <c r="M908" i="31"/>
  <c r="M909" i="31"/>
  <c r="M910" i="31"/>
  <c r="M911" i="31"/>
  <c r="M912" i="31"/>
  <c r="M913" i="31"/>
  <c r="M914" i="31"/>
  <c r="M915" i="31"/>
  <c r="M916" i="31"/>
  <c r="M917" i="31"/>
  <c r="M918" i="31"/>
  <c r="M919" i="31"/>
  <c r="M920" i="31"/>
  <c r="M921" i="31"/>
  <c r="M922" i="31"/>
  <c r="M923" i="31"/>
  <c r="M924" i="31"/>
  <c r="M925" i="31"/>
  <c r="M926" i="31"/>
  <c r="M927" i="31"/>
  <c r="M928" i="31"/>
  <c r="M929" i="31"/>
  <c r="M930" i="31"/>
  <c r="M931" i="31"/>
  <c r="M932" i="31"/>
  <c r="M933" i="31"/>
  <c r="M934" i="31"/>
  <c r="M935" i="31"/>
  <c r="M936" i="31"/>
  <c r="M937" i="31"/>
  <c r="M938" i="31"/>
  <c r="M939" i="31"/>
  <c r="M940" i="31"/>
  <c r="M941" i="31"/>
  <c r="M942" i="31"/>
  <c r="M943" i="31"/>
  <c r="M944" i="31"/>
  <c r="M945" i="31"/>
  <c r="M946" i="31"/>
  <c r="M947" i="31"/>
  <c r="M948" i="31"/>
  <c r="M949" i="31"/>
  <c r="M950" i="31"/>
  <c r="M951" i="31"/>
  <c r="M952" i="31"/>
  <c r="M953" i="31"/>
  <c r="M954" i="31"/>
  <c r="M955" i="31"/>
  <c r="M956" i="31"/>
  <c r="M957" i="31"/>
  <c r="M958" i="31"/>
  <c r="M959" i="31"/>
  <c r="M960" i="31"/>
  <c r="M961" i="31"/>
  <c r="M962" i="31"/>
  <c r="M963" i="31"/>
  <c r="M964" i="31"/>
  <c r="M965" i="31"/>
  <c r="M966" i="31"/>
  <c r="M967" i="31"/>
  <c r="M968" i="31"/>
  <c r="M969" i="31"/>
  <c r="M970" i="31"/>
  <c r="M971" i="31"/>
  <c r="M972" i="31"/>
  <c r="M973" i="31"/>
  <c r="M974" i="31"/>
  <c r="M975" i="31"/>
  <c r="M976" i="31"/>
  <c r="M977" i="31"/>
  <c r="M978" i="31"/>
  <c r="M979" i="31"/>
  <c r="M980" i="31"/>
  <c r="M981" i="31"/>
  <c r="M982" i="31"/>
  <c r="M983" i="31"/>
  <c r="M984" i="31"/>
  <c r="M985" i="31"/>
  <c r="M986" i="31"/>
  <c r="M987" i="31"/>
  <c r="M988" i="31"/>
  <c r="M989" i="31"/>
  <c r="M990" i="31"/>
  <c r="M991" i="31"/>
  <c r="M992" i="31"/>
  <c r="M993" i="31"/>
  <c r="M994" i="31"/>
  <c r="M995" i="31"/>
  <c r="M996" i="31"/>
  <c r="M997" i="31"/>
  <c r="M998" i="31"/>
  <c r="M999" i="31"/>
  <c r="M1000" i="31"/>
  <c r="M1001" i="31"/>
  <c r="M1002" i="31"/>
  <c r="M1003" i="31"/>
  <c r="M1004" i="31"/>
  <c r="M1005" i="31"/>
  <c r="M1006" i="31"/>
  <c r="M1007" i="31"/>
  <c r="M1008" i="31"/>
  <c r="M1009" i="31"/>
  <c r="M1010" i="31"/>
  <c r="M1011" i="31"/>
  <c r="M1012" i="31"/>
  <c r="M1013" i="31"/>
  <c r="M1014" i="31"/>
  <c r="M1015" i="31"/>
  <c r="M1016" i="31"/>
  <c r="M1017" i="31"/>
  <c r="M1018" i="31"/>
  <c r="M1019" i="31"/>
  <c r="M1020" i="31"/>
  <c r="M1021" i="31"/>
  <c r="M1022" i="31"/>
  <c r="M1023" i="31"/>
  <c r="M1024" i="31"/>
  <c r="M1025" i="31"/>
  <c r="M1026" i="31"/>
  <c r="M1027" i="31"/>
  <c r="M1028" i="31"/>
  <c r="M1029" i="31"/>
  <c r="M1030" i="31"/>
  <c r="M1031" i="31"/>
  <c r="M1032" i="31"/>
  <c r="M1033" i="31"/>
  <c r="M1034" i="31"/>
  <c r="M1035" i="31"/>
  <c r="M1036" i="31"/>
  <c r="M1037" i="31"/>
  <c r="M1038" i="31"/>
  <c r="M1039" i="31"/>
  <c r="M1040" i="31"/>
  <c r="M1041" i="31"/>
  <c r="M1042" i="31"/>
  <c r="M1043" i="31"/>
  <c r="M1044" i="31"/>
  <c r="M1045" i="31"/>
  <c r="M1046" i="31"/>
  <c r="M1047" i="31"/>
  <c r="M1048" i="31"/>
  <c r="M1049" i="31"/>
  <c r="M1050" i="31"/>
  <c r="M1051" i="31"/>
  <c r="M1052" i="31"/>
  <c r="M1053" i="31"/>
  <c r="M1054" i="31"/>
  <c r="M1055" i="31"/>
  <c r="M1056" i="31"/>
  <c r="M1057" i="31"/>
  <c r="M1058" i="31"/>
  <c r="M1059" i="31"/>
  <c r="M1060" i="31"/>
  <c r="M1061" i="31"/>
  <c r="M1062" i="31"/>
  <c r="M1063" i="31"/>
  <c r="M1064" i="31"/>
  <c r="M1065" i="31"/>
  <c r="M1066" i="31"/>
  <c r="M1067" i="31"/>
  <c r="M1068" i="31"/>
  <c r="M1069" i="31"/>
  <c r="M1070" i="31"/>
  <c r="M1071" i="31"/>
  <c r="M1072" i="31"/>
  <c r="M1073" i="31"/>
  <c r="M1074" i="31"/>
  <c r="M1075" i="31"/>
  <c r="M1076" i="31"/>
  <c r="M1077" i="31"/>
  <c r="M1078" i="31"/>
  <c r="M1079" i="31"/>
  <c r="M1080" i="31"/>
  <c r="M1081" i="31"/>
  <c r="M1082" i="31"/>
  <c r="M1083" i="31"/>
  <c r="M1084" i="31"/>
  <c r="M1085" i="31"/>
  <c r="M1086" i="31"/>
  <c r="M1087" i="31"/>
  <c r="M1088" i="31"/>
  <c r="M1089" i="31"/>
  <c r="M1090" i="31"/>
  <c r="M1091" i="31"/>
  <c r="M1092" i="31"/>
  <c r="M1093" i="31"/>
  <c r="M1094" i="31"/>
  <c r="M1095" i="31"/>
  <c r="M1096" i="31"/>
  <c r="M1097" i="31"/>
  <c r="M1098" i="31"/>
  <c r="M1099" i="31"/>
  <c r="M1100" i="31"/>
  <c r="M1101" i="31"/>
  <c r="M1102" i="31"/>
  <c r="M1103" i="31"/>
  <c r="M1104" i="31"/>
  <c r="M1105" i="31"/>
  <c r="M1106" i="31"/>
  <c r="M1107" i="31"/>
  <c r="M1108" i="31"/>
  <c r="M1109" i="31"/>
  <c r="M1110" i="31"/>
  <c r="M1111" i="31"/>
  <c r="M1112" i="31"/>
  <c r="M1113" i="31"/>
  <c r="M1114" i="31"/>
  <c r="M1115" i="31"/>
  <c r="M1116" i="31"/>
  <c r="M1117" i="31"/>
  <c r="M1118" i="31"/>
  <c r="M1119" i="31"/>
  <c r="M1120" i="31"/>
  <c r="M1121" i="31"/>
  <c r="M1122" i="31"/>
  <c r="M1123" i="31"/>
  <c r="M1124" i="31"/>
  <c r="M1125" i="31"/>
  <c r="M1126" i="31"/>
  <c r="M1127" i="31"/>
  <c r="M1128" i="31"/>
  <c r="M1129" i="31"/>
  <c r="M1130" i="31"/>
  <c r="M1131" i="31"/>
  <c r="M1132" i="31"/>
  <c r="M1133" i="31"/>
  <c r="M1134" i="31"/>
  <c r="M1135" i="31"/>
  <c r="M1136" i="31"/>
  <c r="M1137" i="31"/>
  <c r="M1138" i="31"/>
  <c r="M1139" i="31"/>
  <c r="M1140" i="31"/>
  <c r="M1141" i="31"/>
  <c r="M1142" i="31"/>
  <c r="M1143" i="31"/>
  <c r="M1144" i="31"/>
  <c r="M1145" i="31"/>
  <c r="M1146" i="31"/>
  <c r="M1147" i="31"/>
  <c r="M1148" i="31"/>
  <c r="M1149" i="31"/>
  <c r="M1150" i="31"/>
  <c r="M1151" i="31"/>
  <c r="M1152" i="31"/>
  <c r="M1153" i="31"/>
  <c r="M1154" i="31"/>
  <c r="M1155" i="31"/>
  <c r="M1156" i="31"/>
  <c r="M1157" i="31"/>
  <c r="M1158" i="31"/>
  <c r="M1159" i="31"/>
  <c r="M1160" i="31"/>
  <c r="M1161" i="31"/>
  <c r="M1162" i="31"/>
  <c r="M1163" i="31"/>
  <c r="M1164" i="31"/>
  <c r="M1165" i="31"/>
  <c r="M1166" i="31"/>
  <c r="M1167" i="31"/>
  <c r="M1168" i="31"/>
  <c r="M1169" i="31"/>
  <c r="M1170" i="31"/>
  <c r="M1171" i="31"/>
  <c r="M1172" i="31"/>
  <c r="M1173" i="31"/>
  <c r="M1174" i="31"/>
  <c r="M1175" i="31"/>
  <c r="M1176" i="31"/>
  <c r="M1177" i="31"/>
  <c r="M1178" i="31"/>
  <c r="M1179" i="31"/>
  <c r="M1180" i="31"/>
  <c r="M1181" i="31"/>
  <c r="M1182" i="31"/>
  <c r="M1183" i="31"/>
  <c r="M1184" i="31"/>
  <c r="M1185" i="31"/>
  <c r="M1186" i="31"/>
  <c r="M1187" i="31"/>
  <c r="M1188" i="31"/>
  <c r="M1189" i="31"/>
  <c r="M1190" i="31"/>
  <c r="M1191" i="31"/>
  <c r="M1192" i="31"/>
  <c r="M1193" i="31"/>
  <c r="M1194" i="31"/>
  <c r="M1195" i="31"/>
  <c r="M1196" i="31"/>
  <c r="M1197" i="31"/>
  <c r="M1198" i="31"/>
  <c r="M1199" i="31"/>
  <c r="M1200" i="31"/>
  <c r="M1201" i="31"/>
  <c r="M1202" i="31"/>
  <c r="M1203" i="31"/>
  <c r="M1204" i="31"/>
  <c r="M1205" i="31"/>
  <c r="M1206" i="31"/>
  <c r="M1207" i="31"/>
  <c r="M1208" i="31"/>
  <c r="M1209" i="31"/>
  <c r="M1210" i="31"/>
  <c r="M1211" i="31"/>
  <c r="M1212" i="31"/>
  <c r="M1213" i="31"/>
  <c r="M1214" i="31"/>
  <c r="M1215" i="31"/>
  <c r="M1216" i="31"/>
  <c r="M1217" i="31"/>
  <c r="M1218" i="31"/>
  <c r="M1219" i="31"/>
  <c r="M1220" i="31"/>
  <c r="M1221" i="31"/>
  <c r="M1222" i="31"/>
  <c r="M1223" i="31"/>
  <c r="M1224" i="31"/>
  <c r="M1225" i="31"/>
  <c r="M1226" i="31"/>
  <c r="M1227" i="31"/>
  <c r="M1228" i="31"/>
  <c r="M1229" i="31"/>
  <c r="M1230" i="31"/>
  <c r="M1231" i="31"/>
  <c r="M1232" i="31"/>
  <c r="M1233" i="31"/>
  <c r="M1234" i="31"/>
  <c r="M1235" i="31"/>
  <c r="M1236" i="31"/>
  <c r="M1237" i="31"/>
  <c r="M1238" i="31"/>
  <c r="M1239" i="31"/>
  <c r="M1240" i="31"/>
  <c r="M1241" i="31"/>
  <c r="M1242" i="31"/>
  <c r="M1243" i="31"/>
  <c r="M1244" i="31"/>
  <c r="M1245" i="31"/>
  <c r="M1246" i="31"/>
  <c r="M1247" i="31"/>
  <c r="M1248" i="31"/>
  <c r="M1249" i="31"/>
  <c r="M1250" i="31"/>
  <c r="M1251" i="31"/>
  <c r="M1252" i="31"/>
  <c r="M1253" i="31"/>
  <c r="M1254" i="31"/>
  <c r="M1255" i="31"/>
  <c r="M1256" i="31"/>
  <c r="M1257" i="31"/>
  <c r="M1258" i="31"/>
  <c r="M1259" i="31"/>
  <c r="M1260" i="31"/>
  <c r="M1261" i="31"/>
  <c r="M1262" i="31"/>
  <c r="M1263" i="31"/>
  <c r="M1264" i="31"/>
  <c r="M1265" i="31"/>
  <c r="M1266" i="31"/>
  <c r="M1267" i="31"/>
  <c r="M1268" i="31"/>
  <c r="M1269" i="31"/>
  <c r="M1270" i="31"/>
  <c r="M1271" i="31"/>
  <c r="M1272" i="31"/>
  <c r="M1273" i="31"/>
  <c r="M1274" i="31"/>
  <c r="M1275" i="31"/>
  <c r="M1276" i="31"/>
  <c r="M1277" i="31"/>
  <c r="M1278" i="31"/>
  <c r="M1279" i="31"/>
  <c r="M1280" i="31"/>
  <c r="M1281" i="31"/>
  <c r="M1282" i="31"/>
  <c r="M1283" i="31"/>
  <c r="M1284" i="31"/>
  <c r="M1285" i="31"/>
  <c r="M1286" i="31"/>
  <c r="M1287" i="31"/>
  <c r="M1288" i="31"/>
  <c r="M1289" i="31"/>
  <c r="M1290" i="31"/>
  <c r="M1291" i="31"/>
  <c r="M1292" i="31"/>
  <c r="M1293" i="31"/>
  <c r="M1294" i="31"/>
  <c r="M1295" i="31"/>
  <c r="M1296" i="31"/>
  <c r="M1297" i="31"/>
  <c r="M1298" i="31"/>
  <c r="M1299" i="31"/>
  <c r="M1300" i="31"/>
  <c r="M1301" i="31"/>
  <c r="M1302" i="31"/>
  <c r="M1303" i="31"/>
  <c r="M1304" i="31"/>
  <c r="M1305" i="31"/>
  <c r="M1306" i="31"/>
  <c r="M1307" i="31"/>
  <c r="M1308" i="31"/>
  <c r="M1309" i="31"/>
  <c r="M1310" i="31"/>
  <c r="M1311" i="31"/>
  <c r="M1312" i="31"/>
  <c r="M1313" i="31"/>
  <c r="M1314" i="31"/>
  <c r="M1315" i="31"/>
  <c r="M1316" i="31"/>
  <c r="M1317" i="31"/>
  <c r="M1318" i="31"/>
  <c r="M1319" i="31"/>
  <c r="M1320" i="31"/>
  <c r="M1321" i="31"/>
  <c r="M1322" i="31"/>
  <c r="M1323" i="31"/>
  <c r="M1324" i="31"/>
  <c r="M1325" i="31"/>
  <c r="M1326" i="31"/>
  <c r="M1327" i="31"/>
  <c r="M1328" i="31"/>
  <c r="M1329" i="31"/>
  <c r="M1330" i="31"/>
  <c r="M1331" i="31"/>
  <c r="M1332" i="31"/>
  <c r="M1333" i="31"/>
  <c r="M1334" i="31"/>
  <c r="M1335" i="31"/>
  <c r="M1336" i="31"/>
  <c r="M1337" i="31"/>
  <c r="M1338" i="31"/>
  <c r="M1339" i="31"/>
  <c r="M1340" i="31"/>
  <c r="M1341" i="31"/>
  <c r="M1342" i="31"/>
  <c r="M1343" i="31"/>
  <c r="M1344" i="31"/>
  <c r="M1345" i="31"/>
  <c r="M1346" i="31"/>
  <c r="M1347" i="31"/>
  <c r="M1348" i="31"/>
  <c r="M1349" i="31"/>
  <c r="M1350" i="31"/>
  <c r="M1351" i="31"/>
  <c r="M1352" i="31"/>
  <c r="M1353" i="31"/>
  <c r="M1354" i="31"/>
  <c r="M1355" i="31"/>
  <c r="M1356" i="31"/>
  <c r="M1357" i="31"/>
  <c r="M1358" i="31"/>
  <c r="M1359" i="31"/>
  <c r="M1360" i="31"/>
  <c r="M1361" i="31"/>
  <c r="M1362" i="31"/>
  <c r="M1363" i="31"/>
  <c r="M1364" i="31"/>
  <c r="M1365" i="31"/>
  <c r="M1366" i="31"/>
  <c r="M1367" i="31"/>
  <c r="M1368" i="31"/>
  <c r="M1369" i="31"/>
  <c r="M1370" i="31"/>
  <c r="M1371" i="31"/>
  <c r="M1372" i="31"/>
  <c r="M1373" i="31"/>
  <c r="M1374" i="31"/>
  <c r="M1375" i="31"/>
  <c r="M1376" i="31"/>
  <c r="M1377" i="31"/>
  <c r="M1378" i="31"/>
  <c r="M1379" i="31"/>
  <c r="M1380" i="31"/>
  <c r="M1381" i="31"/>
  <c r="M1382" i="31"/>
  <c r="M1383" i="31"/>
  <c r="M1384" i="31"/>
  <c r="M1385" i="31"/>
  <c r="M1386" i="31"/>
  <c r="M1387" i="31"/>
  <c r="M1388" i="31"/>
  <c r="M1389" i="31"/>
  <c r="M1390" i="31"/>
  <c r="M1391" i="31"/>
  <c r="M1392" i="31"/>
  <c r="M1393" i="31"/>
  <c r="M1394" i="31"/>
  <c r="M1395" i="31"/>
  <c r="M1396" i="31"/>
  <c r="M1397" i="31"/>
  <c r="M1398" i="31"/>
  <c r="M1399" i="31"/>
  <c r="M1400" i="31"/>
  <c r="M1401" i="31"/>
  <c r="M1402" i="31"/>
  <c r="M1403" i="31"/>
  <c r="M1404" i="31"/>
  <c r="M1405" i="31"/>
  <c r="M1406" i="31"/>
  <c r="M1407" i="31"/>
  <c r="M1408" i="31"/>
  <c r="M1409" i="31"/>
  <c r="M1410" i="31"/>
  <c r="M1411" i="31"/>
  <c r="M1412" i="31"/>
  <c r="M1413" i="31"/>
  <c r="M1414" i="31"/>
  <c r="M1415" i="31"/>
  <c r="M1416" i="31"/>
  <c r="M1417" i="31"/>
  <c r="M1418" i="31"/>
  <c r="M1419" i="31"/>
  <c r="M1420" i="31"/>
  <c r="M1421" i="31"/>
  <c r="M1422" i="31"/>
  <c r="M1423" i="31"/>
  <c r="M1424" i="31"/>
  <c r="M1425" i="31"/>
  <c r="M1426" i="31"/>
  <c r="M1427" i="31"/>
  <c r="M1428" i="31"/>
  <c r="M1429" i="31"/>
  <c r="M1430" i="31"/>
  <c r="M1431" i="31"/>
  <c r="M1432" i="31"/>
  <c r="M1433" i="31"/>
  <c r="M1434" i="31"/>
  <c r="M1435" i="31"/>
  <c r="M1436" i="31"/>
  <c r="M1437" i="31"/>
  <c r="M1438" i="31"/>
  <c r="M1439" i="31"/>
  <c r="M1440" i="31"/>
  <c r="M1441" i="31"/>
  <c r="M1442" i="31"/>
  <c r="M1443" i="31"/>
  <c r="M1444" i="31"/>
  <c r="M1445" i="31"/>
  <c r="M1446" i="31"/>
  <c r="M1447" i="31"/>
  <c r="M1448" i="31"/>
  <c r="M1449" i="31"/>
  <c r="M1450" i="31"/>
  <c r="M1451" i="31"/>
  <c r="M1452" i="31"/>
  <c r="M1453" i="31"/>
  <c r="M1454" i="31"/>
  <c r="M1455" i="31"/>
  <c r="M1456" i="31"/>
  <c r="M1457" i="31"/>
  <c r="M1458" i="31"/>
  <c r="M1459" i="31"/>
  <c r="M1460" i="31"/>
  <c r="M1461" i="31"/>
  <c r="M1462" i="31"/>
  <c r="M1463" i="31"/>
  <c r="M1464" i="31"/>
  <c r="M1465" i="31"/>
  <c r="M1466" i="31"/>
  <c r="M1467" i="31"/>
  <c r="M1468" i="31"/>
  <c r="M1469" i="31"/>
  <c r="M1470" i="31"/>
  <c r="M1471" i="31"/>
  <c r="M1472" i="31"/>
  <c r="M1473" i="31"/>
  <c r="M1474" i="31"/>
  <c r="M1475" i="31"/>
  <c r="M1476" i="31"/>
  <c r="M1477" i="31"/>
  <c r="M1478" i="31"/>
  <c r="M1479" i="31"/>
  <c r="M1480" i="31"/>
  <c r="M1481" i="31"/>
  <c r="M1482" i="31"/>
  <c r="M1483" i="31"/>
  <c r="M1484" i="31"/>
  <c r="M1485" i="31"/>
  <c r="M1486" i="31"/>
  <c r="M1487" i="31"/>
  <c r="M1488" i="31"/>
  <c r="M1489" i="31"/>
  <c r="M1490" i="31"/>
  <c r="M1491" i="31"/>
  <c r="M1492" i="31"/>
  <c r="M1493" i="31"/>
  <c r="M1494" i="31"/>
  <c r="M1495" i="31"/>
  <c r="M1496" i="31"/>
  <c r="M1497" i="31"/>
  <c r="M1498" i="31"/>
  <c r="M1499" i="31"/>
  <c r="M1500" i="31"/>
  <c r="M1501" i="31"/>
  <c r="M1502" i="31"/>
  <c r="M1503" i="31"/>
  <c r="M1504" i="31"/>
  <c r="M1505" i="31"/>
  <c r="M1506" i="31"/>
  <c r="M1507" i="31"/>
  <c r="M1508" i="31"/>
  <c r="M1509" i="31"/>
  <c r="M1510" i="31"/>
  <c r="M1511" i="31"/>
  <c r="M1512" i="31"/>
  <c r="M1513" i="31"/>
  <c r="M1514" i="31"/>
  <c r="M1515" i="31"/>
  <c r="M1516" i="31"/>
  <c r="M1517" i="31"/>
  <c r="M1518" i="31"/>
  <c r="M1519" i="31"/>
  <c r="M1520" i="31"/>
  <c r="M1521" i="31"/>
  <c r="M1522" i="31"/>
  <c r="M1523" i="31"/>
  <c r="M1524" i="31"/>
  <c r="M1525" i="31"/>
  <c r="M1526" i="31"/>
  <c r="M1527" i="31"/>
  <c r="M1528" i="31"/>
  <c r="M1529" i="31"/>
  <c r="M1530" i="31"/>
  <c r="M1531" i="31"/>
  <c r="M1532" i="31"/>
  <c r="M1533" i="31"/>
  <c r="M1534" i="31"/>
  <c r="M1535" i="31"/>
  <c r="M1536" i="31"/>
  <c r="M1537" i="31"/>
  <c r="M1538" i="31"/>
  <c r="M1539" i="31"/>
  <c r="M1540" i="31"/>
  <c r="M1541" i="31"/>
  <c r="M1542" i="31"/>
  <c r="M1543" i="31"/>
  <c r="M1544" i="31"/>
  <c r="M1545" i="31"/>
  <c r="M1546" i="31"/>
  <c r="M1547" i="31"/>
  <c r="M1548" i="31"/>
  <c r="M1549" i="31"/>
  <c r="M1550" i="31"/>
  <c r="M1551" i="31"/>
  <c r="M1552" i="31"/>
  <c r="M1553" i="31"/>
  <c r="M1554" i="31"/>
  <c r="M1555" i="31"/>
  <c r="M1556" i="31"/>
  <c r="M1557" i="31"/>
  <c r="M1558" i="31"/>
  <c r="M1559" i="31"/>
  <c r="M1560" i="31"/>
  <c r="M1561" i="31"/>
  <c r="M1562" i="31"/>
  <c r="M1563" i="31"/>
  <c r="M1564" i="31"/>
  <c r="M1565" i="31"/>
  <c r="M1566" i="31"/>
  <c r="M1567" i="31"/>
  <c r="M1568" i="31"/>
  <c r="M1569" i="31"/>
  <c r="M1570" i="31"/>
  <c r="M1571" i="31"/>
  <c r="M1572" i="31"/>
  <c r="M1573" i="31"/>
  <c r="M1574" i="31"/>
  <c r="M1575" i="31"/>
  <c r="M1576" i="31"/>
  <c r="M1577" i="31"/>
  <c r="M1578" i="31"/>
  <c r="M1579" i="31"/>
  <c r="M1580" i="31"/>
  <c r="M1581" i="31"/>
  <c r="M1582" i="31"/>
  <c r="M1583" i="31"/>
  <c r="M1584" i="31"/>
  <c r="M1585" i="31"/>
  <c r="M1586" i="31"/>
  <c r="M1587" i="31"/>
  <c r="M1588" i="31"/>
  <c r="M1589" i="31"/>
  <c r="M1590" i="31"/>
  <c r="M1591" i="31"/>
  <c r="M1592" i="31"/>
  <c r="M1593" i="31"/>
  <c r="M1594" i="31"/>
  <c r="M1595" i="31"/>
  <c r="M1596" i="31"/>
  <c r="M1597" i="31"/>
  <c r="M1598" i="31"/>
  <c r="M1599" i="31"/>
  <c r="M1600" i="31"/>
  <c r="M1601" i="31"/>
  <c r="M1602" i="31"/>
  <c r="M1603" i="31"/>
  <c r="M1604" i="31"/>
  <c r="M1605" i="31"/>
  <c r="M1606" i="31"/>
  <c r="M1607" i="31"/>
  <c r="M1608" i="31"/>
  <c r="M1609" i="31"/>
  <c r="M1610" i="31"/>
  <c r="M1611" i="31"/>
  <c r="M1612" i="31"/>
  <c r="M1613" i="31"/>
  <c r="M1614" i="31"/>
  <c r="M1615" i="31"/>
  <c r="M1616" i="31"/>
  <c r="M1617" i="31"/>
  <c r="M1618" i="31"/>
  <c r="M1619" i="31"/>
  <c r="M1620" i="31"/>
  <c r="M1621" i="31"/>
  <c r="M1622" i="31"/>
  <c r="M1623" i="31"/>
  <c r="M1624" i="31"/>
  <c r="M1625" i="31"/>
  <c r="M1626" i="31"/>
  <c r="M1627" i="31"/>
  <c r="M1628" i="31"/>
  <c r="M1629" i="31"/>
  <c r="M1630" i="31"/>
  <c r="M1631" i="31"/>
  <c r="M1632" i="31"/>
  <c r="M1633" i="31"/>
  <c r="M1634" i="31"/>
  <c r="M1635" i="31"/>
  <c r="M1636" i="31"/>
  <c r="M1637" i="31"/>
  <c r="M1638" i="31"/>
  <c r="M1639" i="31"/>
  <c r="M1640" i="31"/>
  <c r="M1641" i="31"/>
  <c r="M1642" i="31"/>
  <c r="M1643" i="31"/>
  <c r="M1644" i="31"/>
  <c r="M1645" i="31"/>
  <c r="M1646" i="31"/>
  <c r="M1647" i="31"/>
  <c r="M1648" i="31"/>
  <c r="M1649" i="31"/>
  <c r="M1650" i="31"/>
  <c r="M1651" i="31"/>
  <c r="M1652" i="31"/>
  <c r="M1653" i="31"/>
  <c r="M1654" i="31"/>
  <c r="M1655" i="31"/>
  <c r="M1656" i="31"/>
  <c r="M1657" i="31"/>
  <c r="M1658" i="31"/>
  <c r="M1659" i="31"/>
  <c r="M1660" i="31"/>
  <c r="M1661" i="31"/>
  <c r="M1662" i="31"/>
  <c r="M1663" i="31"/>
  <c r="M1664" i="31"/>
  <c r="M1665" i="31"/>
  <c r="M1666" i="31"/>
  <c r="M1667" i="31"/>
  <c r="M1668" i="31"/>
  <c r="M1669" i="31"/>
  <c r="M1670" i="31"/>
  <c r="M1671" i="31"/>
  <c r="M1672" i="31"/>
  <c r="M1673" i="31"/>
  <c r="M1674" i="31"/>
  <c r="M1675" i="31"/>
  <c r="M1676" i="31"/>
  <c r="M1677" i="31"/>
  <c r="M1678" i="31"/>
  <c r="M1679" i="31"/>
  <c r="M1680" i="31"/>
  <c r="M1681" i="31"/>
  <c r="M1682" i="31"/>
  <c r="M1683" i="31"/>
  <c r="M1684" i="31"/>
  <c r="M1685" i="31"/>
  <c r="M1686" i="31"/>
  <c r="M1687" i="31"/>
  <c r="M1688" i="31"/>
  <c r="M1689" i="31"/>
  <c r="M1690" i="31"/>
  <c r="M1691" i="31"/>
  <c r="M1692" i="31"/>
  <c r="M1693" i="31"/>
  <c r="M1694" i="31"/>
  <c r="M1695" i="31"/>
  <c r="M1696" i="31"/>
  <c r="M1697" i="31"/>
  <c r="M1698" i="31"/>
  <c r="M1699" i="31"/>
  <c r="M1700" i="31"/>
  <c r="M1701" i="31"/>
  <c r="M1702" i="31"/>
  <c r="M1703" i="31"/>
  <c r="M1704" i="31"/>
  <c r="M1705" i="31"/>
  <c r="M1706" i="31"/>
  <c r="M1707" i="31"/>
  <c r="M1708" i="31"/>
  <c r="M1709" i="31"/>
  <c r="M1710" i="31"/>
  <c r="M1711" i="31"/>
  <c r="M1712" i="31"/>
  <c r="M1713" i="31"/>
  <c r="M1714" i="31"/>
  <c r="M1715" i="31"/>
  <c r="M1716" i="31"/>
  <c r="M1717" i="31"/>
  <c r="M1718" i="31"/>
  <c r="M1719" i="31"/>
  <c r="M1720" i="31"/>
  <c r="M1721" i="31"/>
  <c r="M1722" i="31"/>
  <c r="M1723" i="31"/>
  <c r="M1724" i="31"/>
  <c r="M1725" i="31"/>
  <c r="M1726" i="31"/>
  <c r="M1727" i="31"/>
  <c r="M1728" i="31"/>
  <c r="M1729" i="31"/>
  <c r="M1730" i="31"/>
  <c r="M1731" i="31"/>
  <c r="M1732" i="31"/>
  <c r="M1733" i="31"/>
  <c r="M1734" i="31"/>
  <c r="M1735" i="31"/>
  <c r="M1736" i="31"/>
  <c r="M1737" i="31"/>
  <c r="M1738" i="31"/>
  <c r="M1739" i="31"/>
  <c r="M1740" i="31"/>
  <c r="M1741" i="31"/>
  <c r="M1742" i="31"/>
  <c r="M1743" i="31"/>
  <c r="M1744" i="31"/>
  <c r="M1745" i="31"/>
  <c r="M1746" i="31"/>
  <c r="M1747" i="31"/>
  <c r="M1748" i="31"/>
  <c r="M1749" i="31"/>
  <c r="M1750" i="31"/>
  <c r="M1751" i="31"/>
  <c r="M1752" i="31"/>
  <c r="M1753" i="31"/>
  <c r="M1754" i="31"/>
  <c r="M1755" i="31"/>
  <c r="M1756" i="31"/>
  <c r="M1757" i="31"/>
  <c r="M1758" i="31"/>
  <c r="M1759" i="31"/>
  <c r="M1760" i="31"/>
  <c r="M1761" i="31"/>
  <c r="M1762" i="31"/>
  <c r="M1763" i="31"/>
  <c r="M1764" i="31"/>
  <c r="M1765" i="31"/>
  <c r="M1766" i="31"/>
  <c r="M1767" i="31"/>
  <c r="M1768" i="31"/>
  <c r="M1769" i="31"/>
  <c r="M1770" i="31"/>
  <c r="M1771" i="31"/>
  <c r="M1772" i="31"/>
  <c r="M1773" i="31"/>
  <c r="M1774" i="31"/>
  <c r="M1775" i="31"/>
  <c r="M1776" i="31"/>
  <c r="M1777" i="31"/>
  <c r="M1778" i="31"/>
  <c r="M1779" i="31"/>
  <c r="M1780" i="31"/>
  <c r="M1781" i="31"/>
  <c r="M1782" i="31"/>
  <c r="M1783" i="31"/>
  <c r="M1784" i="31"/>
  <c r="M1785" i="31"/>
  <c r="M1786" i="31"/>
  <c r="M1787" i="31"/>
  <c r="M1788" i="31"/>
  <c r="M1789" i="31"/>
  <c r="M1790" i="31"/>
  <c r="M1791" i="31"/>
  <c r="M1792" i="31"/>
  <c r="M1793" i="31"/>
  <c r="M1794" i="31"/>
  <c r="M1795" i="31"/>
  <c r="M1796" i="31"/>
  <c r="M1797" i="31"/>
  <c r="M1798" i="31"/>
  <c r="M1799" i="31"/>
  <c r="M1800" i="31"/>
  <c r="M1801" i="31"/>
  <c r="M1802" i="31"/>
  <c r="M1803" i="31"/>
  <c r="M1804" i="31"/>
  <c r="M1805" i="31"/>
  <c r="M1806" i="31"/>
  <c r="M1807" i="31"/>
  <c r="M1808" i="31"/>
  <c r="M1809" i="31"/>
  <c r="M1810" i="31"/>
  <c r="M1811" i="31"/>
  <c r="M1812" i="31"/>
  <c r="M1813" i="31"/>
  <c r="M1814" i="31"/>
  <c r="M1815" i="31"/>
  <c r="M1816" i="31"/>
  <c r="M1817" i="31"/>
  <c r="M1818" i="31"/>
  <c r="M1819" i="31"/>
  <c r="M1820" i="31"/>
  <c r="M1821" i="31"/>
  <c r="M1822" i="31"/>
  <c r="M1823" i="31"/>
  <c r="M1824" i="31"/>
  <c r="M1825" i="31"/>
  <c r="M1826" i="31"/>
  <c r="M1827" i="31"/>
  <c r="M1828" i="31"/>
  <c r="M1829" i="31"/>
  <c r="M1830" i="31"/>
  <c r="M1831" i="31"/>
  <c r="M1832" i="31"/>
  <c r="M1833" i="31"/>
  <c r="M1834" i="31"/>
  <c r="M1835" i="31"/>
  <c r="M1836" i="31"/>
  <c r="M1837" i="31"/>
  <c r="M1838" i="31"/>
  <c r="M1839" i="31"/>
  <c r="M1840" i="31"/>
  <c r="M1841" i="31"/>
  <c r="M1842" i="31"/>
  <c r="M1843" i="31"/>
  <c r="M1844" i="31"/>
  <c r="M1845" i="31"/>
  <c r="M1846" i="31"/>
  <c r="M1847" i="31"/>
  <c r="M1848" i="31"/>
  <c r="M1849" i="31"/>
  <c r="M1850" i="31"/>
  <c r="M1851" i="31"/>
  <c r="M1852" i="31"/>
  <c r="M1853" i="31"/>
  <c r="M1854" i="31"/>
  <c r="M1855" i="31"/>
  <c r="M1856" i="31"/>
  <c r="M1857" i="31"/>
  <c r="M1858" i="31"/>
  <c r="M1859" i="31"/>
  <c r="M1860" i="31"/>
  <c r="M1861" i="31"/>
  <c r="M1862" i="31"/>
  <c r="M1863" i="31"/>
  <c r="M1864" i="31"/>
  <c r="M1865" i="31"/>
  <c r="M1866" i="31"/>
  <c r="M1867" i="31"/>
  <c r="M1868" i="31"/>
  <c r="M1869" i="31"/>
  <c r="M1870" i="31"/>
  <c r="M1871" i="31"/>
  <c r="M1872" i="31"/>
  <c r="M1873" i="31"/>
  <c r="M1874" i="31"/>
  <c r="M1875" i="31"/>
  <c r="M1876" i="31"/>
  <c r="M1877" i="31"/>
  <c r="M1878" i="31"/>
  <c r="M1879" i="31"/>
  <c r="M1880" i="31"/>
  <c r="M1881" i="31"/>
  <c r="M1882" i="31"/>
  <c r="M1883" i="31"/>
  <c r="M1884" i="31"/>
  <c r="M1885" i="31"/>
  <c r="M1886" i="31"/>
  <c r="M1887" i="31"/>
  <c r="M1888" i="31"/>
  <c r="M1889" i="31"/>
  <c r="M1890" i="31"/>
  <c r="M1891" i="31"/>
  <c r="M1892" i="31"/>
  <c r="M1893" i="31"/>
  <c r="M1894" i="31"/>
  <c r="M1895" i="31"/>
  <c r="M1896" i="31"/>
  <c r="M1897" i="31"/>
  <c r="M1898" i="31"/>
  <c r="M1899" i="31"/>
  <c r="M1900" i="31"/>
  <c r="M1901" i="31"/>
  <c r="M1902" i="31"/>
  <c r="M1903" i="31"/>
  <c r="M1904" i="31"/>
  <c r="M1905" i="31"/>
  <c r="M1906" i="31"/>
  <c r="M1907" i="31"/>
  <c r="M1908" i="31"/>
  <c r="M1909" i="31"/>
  <c r="M1910" i="31"/>
  <c r="M1911" i="31"/>
  <c r="M1912" i="31"/>
  <c r="M1913" i="31"/>
  <c r="M1914" i="31"/>
  <c r="M1915" i="31"/>
  <c r="M1916" i="31"/>
  <c r="M1917" i="31"/>
  <c r="M1918" i="31"/>
  <c r="M1919" i="31"/>
  <c r="M1920" i="31"/>
  <c r="M1921" i="31"/>
  <c r="M1922" i="31"/>
  <c r="M1923" i="31"/>
  <c r="M1924" i="31"/>
  <c r="M1925" i="31"/>
  <c r="M1926" i="31"/>
  <c r="M1927" i="31"/>
  <c r="M1928" i="31"/>
  <c r="M1929" i="31"/>
  <c r="M1930" i="31"/>
  <c r="M1931" i="31"/>
  <c r="M1932" i="31"/>
  <c r="M1933" i="31"/>
  <c r="M1934" i="31"/>
  <c r="M1935" i="31"/>
  <c r="M1936" i="31"/>
  <c r="M1937" i="31"/>
  <c r="M1938" i="31"/>
  <c r="M1939" i="31"/>
  <c r="M1940" i="31"/>
  <c r="M1941" i="31"/>
  <c r="M1942" i="31"/>
  <c r="M1943" i="31"/>
  <c r="M1944" i="31"/>
  <c r="M1945" i="31"/>
  <c r="M1946" i="31"/>
  <c r="M1947" i="31"/>
  <c r="M1948" i="31"/>
  <c r="M1949" i="31"/>
  <c r="M1950" i="31"/>
  <c r="M1951" i="31"/>
  <c r="M1952" i="31"/>
  <c r="M1953" i="31"/>
  <c r="M1954" i="31"/>
  <c r="M1955" i="31"/>
  <c r="M1956" i="31"/>
  <c r="M1957" i="31"/>
  <c r="M1958" i="31"/>
  <c r="M1959" i="31"/>
  <c r="M1960" i="31"/>
  <c r="M1961" i="31"/>
  <c r="M1962" i="31"/>
  <c r="M1963" i="31"/>
  <c r="M1964" i="31"/>
  <c r="M1965" i="31"/>
  <c r="M1966" i="31"/>
  <c r="M1967" i="31"/>
  <c r="M1968" i="31"/>
  <c r="M1969" i="31"/>
  <c r="M1970" i="31"/>
  <c r="M1971" i="31"/>
  <c r="M1972" i="31"/>
  <c r="M1973" i="31"/>
  <c r="M1974" i="31"/>
  <c r="M1975" i="31"/>
  <c r="M1976" i="31"/>
  <c r="M1977" i="31"/>
  <c r="M1978" i="31"/>
  <c r="M1979" i="31"/>
  <c r="M1980" i="31"/>
  <c r="M1981" i="31"/>
  <c r="M1982" i="31"/>
  <c r="M1983" i="31"/>
  <c r="M1984" i="31"/>
  <c r="M1985" i="31"/>
  <c r="M1986" i="31"/>
  <c r="M1987" i="31"/>
  <c r="M1988" i="31"/>
  <c r="M1989" i="31"/>
  <c r="M1990" i="31"/>
  <c r="M1991" i="31"/>
  <c r="M1992" i="31"/>
  <c r="M1993" i="31"/>
  <c r="M1994" i="31"/>
  <c r="M1995" i="31"/>
  <c r="M1996" i="31"/>
  <c r="M1997" i="31"/>
  <c r="M1998" i="31"/>
  <c r="M1999" i="31"/>
  <c r="M2000" i="31"/>
  <c r="M2001" i="31"/>
  <c r="M2002" i="31"/>
  <c r="M2003" i="31"/>
  <c r="M2004" i="31"/>
  <c r="M2005" i="31"/>
  <c r="M2006" i="31"/>
  <c r="M2007" i="31"/>
  <c r="M2008" i="31"/>
  <c r="M2009" i="31"/>
  <c r="M2010" i="31"/>
  <c r="M2011" i="31"/>
  <c r="M2012" i="31"/>
  <c r="M2013" i="31"/>
  <c r="M2014" i="31"/>
  <c r="M2015" i="31"/>
  <c r="M2016" i="31"/>
  <c r="M2017" i="31"/>
  <c r="M2018" i="31"/>
  <c r="M2019" i="31"/>
  <c r="M2020" i="31"/>
  <c r="M2021" i="31"/>
  <c r="M2022" i="31"/>
  <c r="M2023" i="31"/>
  <c r="M2024" i="31"/>
  <c r="M2025" i="31"/>
  <c r="M2026" i="31"/>
  <c r="M2027" i="31"/>
  <c r="M2028" i="31"/>
  <c r="M2029" i="31"/>
  <c r="M2030" i="31"/>
  <c r="M2031" i="31"/>
  <c r="M2032" i="31"/>
  <c r="M2033" i="31"/>
  <c r="M2034" i="31"/>
  <c r="M2035" i="31"/>
  <c r="M2036" i="31"/>
  <c r="M2037" i="31"/>
  <c r="M2038" i="31"/>
  <c r="M2039" i="31"/>
  <c r="M2040" i="31"/>
  <c r="M2041" i="31"/>
  <c r="M2042" i="31"/>
  <c r="M2043" i="31"/>
  <c r="M2044" i="31"/>
  <c r="M2045" i="31"/>
  <c r="M2046" i="31"/>
  <c r="M2047" i="31"/>
  <c r="M2048" i="31"/>
  <c r="M2049" i="31"/>
  <c r="M2050" i="31"/>
  <c r="M2051" i="31"/>
  <c r="M2052" i="31"/>
  <c r="M2053" i="31"/>
  <c r="M2054" i="31"/>
  <c r="M2055" i="31"/>
  <c r="M2056" i="31"/>
  <c r="M2057" i="31"/>
  <c r="M2058" i="31"/>
  <c r="M2059" i="31"/>
  <c r="M2060" i="31"/>
  <c r="M2061" i="31"/>
  <c r="M2062" i="31"/>
  <c r="M2063" i="31"/>
  <c r="M2064" i="31"/>
  <c r="M2065" i="31"/>
  <c r="M2066" i="31"/>
  <c r="M2067" i="31"/>
  <c r="M2068" i="31"/>
  <c r="M2069" i="31"/>
  <c r="M2070" i="31"/>
  <c r="M2071" i="31"/>
  <c r="M2072" i="31"/>
  <c r="M2073" i="31"/>
  <c r="M2074" i="31"/>
  <c r="M2075" i="31"/>
  <c r="M2076" i="31"/>
  <c r="M2077" i="31"/>
  <c r="M2078" i="31"/>
  <c r="M2079" i="31"/>
  <c r="M2080" i="31"/>
  <c r="M2081" i="31"/>
  <c r="M2082" i="31"/>
  <c r="M2083" i="31"/>
  <c r="M2084" i="31"/>
  <c r="M2085" i="31"/>
  <c r="M2086" i="31"/>
  <c r="M2087" i="31"/>
  <c r="M2088" i="31"/>
  <c r="M2089" i="31"/>
  <c r="M2090" i="31"/>
  <c r="M2091" i="31"/>
  <c r="M2092" i="31"/>
  <c r="M2093" i="31"/>
  <c r="M2094" i="31"/>
  <c r="M2095" i="31"/>
  <c r="M2096" i="31"/>
  <c r="M2097" i="31"/>
  <c r="M2098" i="31"/>
  <c r="M2099" i="31"/>
  <c r="M2100" i="31"/>
  <c r="M2101" i="31"/>
  <c r="M2102" i="31"/>
  <c r="M2103" i="31"/>
  <c r="M2104" i="31"/>
  <c r="M2105" i="31"/>
  <c r="M2106" i="31"/>
  <c r="M2107" i="31"/>
  <c r="M2108" i="31"/>
  <c r="M2109" i="31"/>
  <c r="M2110" i="31"/>
  <c r="M2111" i="31"/>
  <c r="M2112" i="31"/>
  <c r="M2113" i="31"/>
  <c r="M2114" i="31"/>
  <c r="M2115" i="31"/>
  <c r="M2116" i="31"/>
  <c r="M2117" i="31"/>
  <c r="M2118" i="31"/>
  <c r="M2119" i="31"/>
  <c r="M2120" i="31"/>
  <c r="M2121" i="31"/>
  <c r="M2122" i="31"/>
  <c r="M2123" i="31"/>
  <c r="M2124" i="31"/>
  <c r="M2125" i="31"/>
  <c r="M2126" i="31"/>
  <c r="M2127" i="31"/>
  <c r="M2128" i="31"/>
  <c r="M2129" i="31"/>
  <c r="M2130" i="31"/>
  <c r="M2131" i="31"/>
  <c r="M2132" i="31"/>
  <c r="M2133" i="31"/>
  <c r="M2134" i="31"/>
  <c r="M2135" i="31"/>
  <c r="M2136" i="31"/>
  <c r="M2137" i="31"/>
  <c r="M2138" i="31"/>
  <c r="M2139" i="31"/>
  <c r="M2140" i="31"/>
  <c r="M2141" i="31"/>
  <c r="M2142" i="31"/>
  <c r="M2143" i="31"/>
  <c r="M2144" i="31"/>
  <c r="M2145" i="31"/>
  <c r="M2146" i="31"/>
  <c r="M2147" i="31"/>
  <c r="M2148" i="31"/>
  <c r="M2149" i="31"/>
  <c r="M2150" i="31"/>
  <c r="M2151" i="31"/>
  <c r="M2152" i="31"/>
  <c r="M2153" i="31"/>
  <c r="M2154" i="31"/>
  <c r="M2155" i="31"/>
  <c r="M2156" i="31"/>
  <c r="M2157" i="31"/>
  <c r="M2158" i="31"/>
  <c r="M2159" i="31"/>
  <c r="M2160" i="31"/>
  <c r="M2161" i="31"/>
  <c r="M2162" i="31"/>
  <c r="M2163" i="31"/>
  <c r="M2164" i="31"/>
  <c r="M2165" i="31"/>
  <c r="M2166" i="31"/>
  <c r="M2167" i="31"/>
  <c r="M2168" i="31"/>
  <c r="M2169" i="31"/>
  <c r="M2170" i="31"/>
  <c r="M2171" i="31"/>
  <c r="M2172" i="31"/>
  <c r="M2173" i="31"/>
  <c r="M2174" i="31"/>
  <c r="M2175" i="31"/>
  <c r="M2176" i="31"/>
  <c r="M2177" i="31"/>
  <c r="M2178" i="31"/>
  <c r="M2179" i="31"/>
  <c r="M2180" i="31"/>
  <c r="M2181" i="31"/>
  <c r="M2182" i="31"/>
  <c r="M2183" i="31"/>
  <c r="M2184" i="31"/>
  <c r="M2185" i="31"/>
  <c r="M2186" i="31"/>
  <c r="M2187" i="31"/>
  <c r="M2188" i="31"/>
  <c r="M2189" i="31"/>
  <c r="M2190" i="31"/>
  <c r="M2191" i="31"/>
  <c r="M2192" i="31"/>
  <c r="M2193" i="31"/>
  <c r="M2194" i="31"/>
  <c r="M2195" i="31"/>
  <c r="M2196" i="31"/>
  <c r="M2197" i="31"/>
  <c r="M2198" i="31"/>
  <c r="M2199" i="31"/>
  <c r="M2200" i="31"/>
  <c r="M2201" i="31"/>
  <c r="M2202" i="31"/>
  <c r="M2203" i="31"/>
  <c r="M2204" i="31"/>
  <c r="M2205" i="31"/>
  <c r="M2206" i="31"/>
  <c r="M2207" i="31"/>
  <c r="M2208" i="31"/>
  <c r="M2209" i="31"/>
  <c r="M2210" i="31"/>
  <c r="M2211" i="31"/>
  <c r="M2212" i="31"/>
  <c r="M2213" i="31"/>
  <c r="M2214" i="31"/>
  <c r="M2215" i="31"/>
  <c r="M2216" i="31"/>
  <c r="M2217" i="31"/>
  <c r="M2218" i="31"/>
  <c r="M2219" i="31"/>
  <c r="M2220" i="31"/>
  <c r="M2221" i="31"/>
  <c r="M2222" i="31"/>
  <c r="M2223" i="31"/>
  <c r="M2224" i="31"/>
  <c r="M2225" i="31"/>
  <c r="M2226" i="31"/>
  <c r="M2227" i="31"/>
  <c r="M2228" i="31"/>
  <c r="M2229" i="31"/>
  <c r="M2230" i="31"/>
  <c r="M2231" i="31"/>
  <c r="M2232" i="31"/>
  <c r="M2233" i="31"/>
  <c r="M2234" i="31"/>
  <c r="M2235" i="31"/>
  <c r="M2236" i="31"/>
  <c r="M2237" i="31"/>
  <c r="M2238" i="31"/>
  <c r="M2239" i="31"/>
  <c r="M2240" i="31"/>
  <c r="M2241" i="31"/>
  <c r="M2242" i="31"/>
  <c r="M2243" i="31"/>
  <c r="M2244" i="31"/>
  <c r="M2245" i="31"/>
  <c r="M2246" i="31"/>
  <c r="M2247" i="31"/>
  <c r="M2248" i="31"/>
  <c r="M2249" i="31"/>
  <c r="M2250" i="31"/>
  <c r="M2251" i="31"/>
  <c r="M2252" i="31"/>
  <c r="M2253" i="31"/>
  <c r="M2254" i="31"/>
  <c r="M2255" i="31"/>
  <c r="M2256" i="31"/>
  <c r="M2257" i="31"/>
  <c r="M2258" i="31"/>
  <c r="M2259" i="31"/>
  <c r="M2260" i="31"/>
  <c r="M2261" i="31"/>
  <c r="M2262" i="31"/>
  <c r="M2263" i="31"/>
  <c r="M2264" i="31"/>
  <c r="M2265" i="31"/>
  <c r="M2266" i="31"/>
  <c r="M2267" i="31"/>
  <c r="M2268" i="31"/>
  <c r="M2269" i="31"/>
  <c r="M2270" i="31"/>
  <c r="M2271" i="31"/>
  <c r="M2272" i="31"/>
  <c r="M2273" i="31"/>
  <c r="M2274" i="31"/>
  <c r="M2275" i="31"/>
  <c r="M2276" i="31"/>
  <c r="M2277" i="31"/>
  <c r="M2278" i="31"/>
  <c r="M2279" i="31"/>
  <c r="M2280" i="31"/>
  <c r="M2281" i="31"/>
  <c r="M2282" i="31"/>
  <c r="M2283" i="31"/>
  <c r="M2284" i="31"/>
  <c r="M2285" i="31"/>
  <c r="M2286" i="31"/>
  <c r="M2287" i="31"/>
  <c r="M2288" i="31"/>
  <c r="M2289" i="31"/>
  <c r="M2290" i="31"/>
  <c r="M2291" i="31"/>
  <c r="M2292" i="31"/>
  <c r="M2293" i="31"/>
  <c r="M2294" i="31"/>
  <c r="M2295" i="31"/>
  <c r="M2296" i="31"/>
  <c r="M2297" i="31"/>
  <c r="M2298" i="31"/>
  <c r="M2299" i="31"/>
  <c r="M2300" i="31"/>
  <c r="M2301" i="31"/>
  <c r="M2302" i="31"/>
  <c r="M2303" i="31"/>
  <c r="M2304" i="31"/>
  <c r="M2305" i="31"/>
  <c r="M2306" i="31"/>
  <c r="M2307" i="31"/>
  <c r="M2308" i="31"/>
  <c r="M2309" i="31"/>
  <c r="M2310" i="31"/>
  <c r="M2311" i="31"/>
  <c r="M2312" i="31"/>
  <c r="M2313" i="31"/>
  <c r="M2314" i="31"/>
  <c r="M2315" i="31"/>
  <c r="M2316" i="31"/>
  <c r="M2317" i="31"/>
  <c r="M2318" i="31"/>
  <c r="M2319" i="31"/>
  <c r="M2320" i="31"/>
  <c r="M2321" i="31"/>
  <c r="M2322" i="31"/>
  <c r="M2323" i="31"/>
  <c r="M2324" i="31"/>
  <c r="M2325" i="31"/>
  <c r="M2326" i="31"/>
  <c r="M2327" i="31"/>
  <c r="M2328" i="31"/>
  <c r="M2329" i="31"/>
  <c r="M2330" i="31"/>
  <c r="M2331" i="31"/>
  <c r="M2332" i="31"/>
  <c r="M2333" i="31"/>
  <c r="M2334" i="31"/>
  <c r="M2335" i="31"/>
  <c r="M2336" i="31"/>
  <c r="M2337" i="31"/>
  <c r="M2338" i="31"/>
  <c r="M2339" i="31"/>
  <c r="M2340" i="31"/>
  <c r="M2341" i="31"/>
  <c r="M2342" i="31"/>
  <c r="M2343" i="31"/>
  <c r="M2344" i="31"/>
  <c r="M2345" i="31"/>
  <c r="M2346" i="31"/>
  <c r="M2347" i="31"/>
  <c r="M2348" i="31"/>
  <c r="M2349" i="31"/>
  <c r="M2350" i="31"/>
  <c r="M2351" i="31"/>
  <c r="M2352" i="31"/>
  <c r="M2353" i="31"/>
  <c r="M2354" i="31"/>
  <c r="M2355" i="31"/>
  <c r="M2356" i="31"/>
  <c r="M2357" i="31"/>
  <c r="M2358" i="31"/>
  <c r="M2359" i="31"/>
  <c r="M2360" i="31"/>
  <c r="M2361" i="31"/>
  <c r="M2362" i="31"/>
  <c r="M2363" i="31"/>
  <c r="M2364" i="31"/>
  <c r="M2365" i="31"/>
  <c r="M2366" i="31"/>
  <c r="M2367" i="31"/>
  <c r="M2368" i="31"/>
  <c r="M2369" i="31"/>
  <c r="M2370" i="31"/>
  <c r="M2371" i="31"/>
  <c r="M2372" i="31"/>
  <c r="M2373" i="31"/>
  <c r="M2374" i="31"/>
  <c r="M2375" i="31"/>
  <c r="M2376" i="31"/>
  <c r="M2377" i="31"/>
  <c r="M2378" i="31"/>
  <c r="M2379" i="31"/>
  <c r="M2380" i="31"/>
  <c r="M2381" i="31"/>
  <c r="M2382" i="31"/>
  <c r="M2383" i="31"/>
  <c r="M2384" i="31"/>
  <c r="M2385" i="31"/>
  <c r="M2386" i="31"/>
  <c r="M2387" i="31"/>
  <c r="M2388" i="31"/>
  <c r="M2389" i="31"/>
  <c r="M2390" i="31"/>
  <c r="M2391" i="31"/>
  <c r="M2392" i="31"/>
  <c r="M2393" i="31"/>
  <c r="M2394" i="31"/>
  <c r="M2395" i="31"/>
  <c r="M2396" i="31"/>
  <c r="M2397" i="31"/>
  <c r="M2398" i="31"/>
  <c r="M2399" i="31"/>
  <c r="M2400" i="31"/>
  <c r="M2401" i="31"/>
  <c r="M2402" i="31"/>
  <c r="M2403" i="31"/>
  <c r="M2404" i="31"/>
  <c r="M2405" i="31"/>
  <c r="M2406" i="31"/>
  <c r="M2407" i="31"/>
  <c r="M2408" i="31"/>
  <c r="M2409" i="31"/>
  <c r="M2410" i="31"/>
  <c r="M2411" i="31"/>
  <c r="M2412" i="31"/>
  <c r="M2413" i="31"/>
  <c r="M2414" i="31"/>
  <c r="M2415" i="31"/>
  <c r="M2416" i="31"/>
  <c r="M2417" i="31"/>
  <c r="M2418" i="31"/>
  <c r="M2419" i="31"/>
  <c r="M2420" i="31"/>
  <c r="M2421" i="31"/>
  <c r="M2422" i="31"/>
  <c r="M2423" i="31"/>
  <c r="M2424" i="31"/>
  <c r="M2425" i="31"/>
  <c r="M2426" i="31"/>
  <c r="M2427" i="31"/>
  <c r="M2428" i="31"/>
  <c r="M2429" i="31"/>
  <c r="M2430" i="31"/>
  <c r="M2431" i="31"/>
  <c r="M2432" i="31"/>
  <c r="M2433" i="31"/>
  <c r="M2434" i="31"/>
  <c r="M2435" i="31"/>
  <c r="M2436" i="31"/>
  <c r="M2437" i="31"/>
  <c r="M2438" i="31"/>
  <c r="M2439" i="31"/>
  <c r="M2440" i="31"/>
  <c r="M2441" i="31"/>
  <c r="M2442" i="31"/>
  <c r="M2443" i="31"/>
  <c r="M2444" i="31"/>
  <c r="M2445" i="31"/>
  <c r="M2446" i="31"/>
  <c r="M2447" i="31"/>
  <c r="M2448" i="31"/>
  <c r="M2449" i="31"/>
  <c r="M2450" i="31"/>
  <c r="M2451" i="31"/>
  <c r="M2452" i="31"/>
  <c r="M2453" i="31"/>
  <c r="M2454" i="31"/>
  <c r="M2455" i="31"/>
  <c r="M2456" i="31"/>
  <c r="M2457" i="31"/>
  <c r="M2458" i="31"/>
  <c r="M2459" i="31"/>
  <c r="M2460" i="31"/>
  <c r="M2461" i="31"/>
  <c r="M2462" i="31"/>
  <c r="M2463" i="31"/>
  <c r="M2464" i="31"/>
  <c r="M2465" i="31"/>
  <c r="M2466" i="31"/>
  <c r="M2467" i="31"/>
  <c r="M2468" i="31"/>
  <c r="M2469" i="31"/>
  <c r="M2470" i="31"/>
  <c r="M2471" i="31"/>
  <c r="M2472" i="31"/>
  <c r="M2473" i="31"/>
  <c r="M2474" i="31"/>
  <c r="M2475" i="31"/>
  <c r="M2476" i="31"/>
  <c r="M2477" i="31"/>
  <c r="M2478" i="31"/>
  <c r="M2479" i="31"/>
  <c r="M2480" i="31"/>
  <c r="M2481" i="31"/>
  <c r="M2482" i="31"/>
  <c r="M2483" i="31"/>
  <c r="M2484" i="31"/>
  <c r="M2485" i="31"/>
  <c r="M2486" i="31"/>
  <c r="M2487" i="31"/>
  <c r="M2488" i="31"/>
  <c r="M2489" i="31"/>
  <c r="M2490" i="31"/>
  <c r="M2491" i="31"/>
  <c r="M2492" i="31"/>
  <c r="M2493" i="31"/>
  <c r="M2494" i="31"/>
  <c r="M2495" i="31"/>
  <c r="M2496" i="31"/>
  <c r="M2497" i="31"/>
  <c r="M2498" i="31"/>
  <c r="M2499" i="31"/>
  <c r="M2500" i="31"/>
  <c r="M2501" i="31"/>
  <c r="M2502" i="31"/>
  <c r="M2503" i="31"/>
  <c r="M2504" i="31"/>
  <c r="M2505" i="31"/>
  <c r="M2506" i="31"/>
  <c r="M2507" i="31"/>
  <c r="M2508" i="31"/>
  <c r="M2509" i="31"/>
  <c r="M2510" i="31"/>
  <c r="M2511" i="31"/>
  <c r="M2512" i="31"/>
  <c r="M2513" i="31"/>
  <c r="M2514" i="31"/>
  <c r="M2515" i="31"/>
  <c r="M2516" i="31"/>
  <c r="M2517" i="31"/>
  <c r="M2518" i="31"/>
  <c r="M2519" i="31"/>
  <c r="M2520" i="31"/>
  <c r="M2521" i="31"/>
  <c r="M2522" i="31"/>
  <c r="M2523" i="31"/>
  <c r="M2524" i="31"/>
  <c r="M2525" i="31"/>
  <c r="M2526" i="31"/>
  <c r="M2527" i="31"/>
  <c r="M2528" i="31"/>
  <c r="M2529" i="31"/>
  <c r="M2530" i="31"/>
  <c r="M2531" i="31"/>
  <c r="M2532" i="31"/>
  <c r="M2533" i="31"/>
  <c r="M2534" i="31"/>
  <c r="M2535" i="31"/>
  <c r="M2536" i="31"/>
  <c r="M2537" i="31"/>
  <c r="M2538" i="31"/>
  <c r="M2539" i="31"/>
  <c r="M2540" i="31"/>
  <c r="M2541" i="31"/>
  <c r="M2542" i="31"/>
  <c r="M2543" i="31"/>
  <c r="M2544" i="31"/>
  <c r="M2545" i="31"/>
  <c r="M2546" i="31"/>
  <c r="M2547" i="31"/>
  <c r="M2548" i="31"/>
  <c r="M2549" i="31"/>
  <c r="M2550" i="31"/>
  <c r="M2551" i="31"/>
  <c r="M2552" i="31"/>
  <c r="M2553" i="31"/>
  <c r="M2554" i="31"/>
  <c r="M2555" i="31"/>
  <c r="M2556" i="31"/>
  <c r="M2557" i="31"/>
  <c r="M2558" i="31"/>
  <c r="M2559" i="31"/>
  <c r="M2560" i="31"/>
  <c r="M2561" i="31"/>
  <c r="M2562" i="31"/>
  <c r="M2563" i="31"/>
  <c r="M2564" i="31"/>
  <c r="M2565" i="31"/>
  <c r="M2566" i="31"/>
  <c r="M2567" i="31"/>
  <c r="M2568" i="31"/>
  <c r="M2569" i="31"/>
  <c r="M2570" i="31"/>
  <c r="M2571" i="31"/>
  <c r="M2572" i="31"/>
  <c r="M2573" i="31"/>
  <c r="M2574" i="31"/>
  <c r="M2575" i="31"/>
  <c r="M2576" i="31"/>
  <c r="M2577" i="31"/>
  <c r="M2578" i="31"/>
  <c r="M2579" i="31"/>
  <c r="M2580" i="31"/>
  <c r="M2581" i="31"/>
  <c r="M2582" i="31"/>
  <c r="M2583" i="31"/>
  <c r="M2584" i="31"/>
  <c r="M2585" i="31"/>
  <c r="M2586" i="31"/>
  <c r="M2587" i="31"/>
  <c r="M2588" i="31"/>
  <c r="M2589" i="31"/>
  <c r="M2590" i="31"/>
  <c r="M2591" i="31"/>
  <c r="M2592" i="31"/>
  <c r="M2593" i="31"/>
  <c r="M2594" i="31"/>
  <c r="M2595" i="31"/>
  <c r="M2596" i="31"/>
  <c r="M2597" i="31"/>
  <c r="M2598" i="31"/>
  <c r="M2599" i="31"/>
  <c r="M2600" i="31"/>
  <c r="M2601" i="31"/>
  <c r="M2602" i="31"/>
  <c r="M2603" i="31"/>
  <c r="M2604" i="31"/>
  <c r="M2605" i="31"/>
  <c r="M2606" i="31"/>
  <c r="M2607" i="31"/>
  <c r="M2608" i="31"/>
  <c r="M2609" i="31"/>
  <c r="M2610" i="31"/>
  <c r="M2611" i="31"/>
  <c r="M2612" i="31"/>
  <c r="M2613" i="31"/>
  <c r="M2614" i="31"/>
  <c r="M2615" i="31"/>
  <c r="M2616" i="31"/>
  <c r="M2617" i="31"/>
  <c r="M2618" i="31"/>
  <c r="M2619" i="31"/>
  <c r="M2620" i="31"/>
  <c r="M2621" i="31"/>
  <c r="M2622" i="31"/>
  <c r="M2623" i="31"/>
  <c r="M2624" i="31"/>
  <c r="M2625" i="31"/>
  <c r="M2626" i="31"/>
  <c r="M2627" i="31"/>
  <c r="M2628" i="31"/>
  <c r="M2629" i="31"/>
  <c r="M2630" i="31"/>
  <c r="M2631" i="31"/>
  <c r="M2632" i="31"/>
  <c r="M2633" i="31"/>
  <c r="M2634" i="31"/>
  <c r="M2635" i="31"/>
  <c r="M2636" i="31"/>
  <c r="M2637" i="31"/>
  <c r="M2638" i="31"/>
  <c r="M2639" i="31"/>
  <c r="M2640" i="31"/>
  <c r="M2641" i="31"/>
  <c r="M2642" i="31"/>
  <c r="M2643" i="31"/>
  <c r="M2644" i="31"/>
  <c r="M2645" i="31"/>
  <c r="M2646" i="31"/>
  <c r="M2647" i="31"/>
  <c r="M2648" i="31"/>
  <c r="M2649" i="31"/>
  <c r="M2650" i="31"/>
  <c r="M2651" i="31"/>
  <c r="M2652" i="31"/>
  <c r="M2653" i="31"/>
  <c r="M2654" i="31"/>
  <c r="M2655" i="31"/>
  <c r="M2656" i="31"/>
  <c r="M2657" i="31"/>
  <c r="M2658" i="31"/>
  <c r="M2659" i="31"/>
  <c r="M2660" i="31"/>
  <c r="M2661" i="31"/>
  <c r="M2662" i="31"/>
  <c r="M2663" i="31"/>
  <c r="M2664" i="31"/>
  <c r="M2665" i="31"/>
  <c r="M2666" i="31"/>
  <c r="M2667" i="31"/>
  <c r="M2668" i="31"/>
  <c r="M2669" i="31"/>
  <c r="M2670" i="31"/>
  <c r="M2671" i="31"/>
  <c r="M2672" i="31"/>
  <c r="M2673" i="31"/>
  <c r="M2674" i="31"/>
  <c r="M2675" i="31"/>
  <c r="M2676" i="31"/>
  <c r="M2677" i="31"/>
  <c r="M2678" i="31"/>
  <c r="M2679" i="31"/>
  <c r="M2680" i="31"/>
  <c r="M2681" i="31"/>
  <c r="M2682" i="31"/>
  <c r="M2683" i="31"/>
  <c r="M2684" i="31"/>
  <c r="M2685" i="31"/>
  <c r="M2686" i="31"/>
  <c r="M2687" i="31"/>
  <c r="M2688" i="31"/>
  <c r="M2689" i="31"/>
  <c r="M2690" i="31"/>
  <c r="M2691" i="31"/>
  <c r="M2692" i="31"/>
  <c r="M2693" i="31"/>
  <c r="M2694" i="31"/>
  <c r="M2695" i="31"/>
  <c r="M2696" i="31"/>
  <c r="M2697" i="31"/>
  <c r="M2698" i="31"/>
  <c r="M2699" i="31"/>
  <c r="M2700" i="31"/>
  <c r="M2701" i="31"/>
  <c r="M2702" i="31"/>
  <c r="M2703" i="31"/>
  <c r="M2704" i="31"/>
  <c r="M2705" i="31"/>
  <c r="M2706" i="31"/>
  <c r="M2707" i="31"/>
  <c r="M2708" i="31"/>
  <c r="M2709" i="31"/>
  <c r="M2710" i="31"/>
  <c r="M2711" i="31"/>
  <c r="M2712" i="31"/>
  <c r="M2713" i="31"/>
  <c r="M2714" i="31"/>
  <c r="M2715" i="31"/>
  <c r="M2716" i="31"/>
  <c r="M2717" i="31"/>
  <c r="M2718" i="31"/>
  <c r="M2719" i="31"/>
  <c r="M2720" i="31"/>
  <c r="M2721" i="31"/>
  <c r="M2722" i="31"/>
  <c r="M2723" i="31"/>
  <c r="M2724" i="31"/>
  <c r="M2725" i="31"/>
  <c r="M2726" i="31"/>
  <c r="M2727" i="31"/>
  <c r="M2728" i="31"/>
  <c r="M2729" i="31"/>
  <c r="M2730" i="31"/>
  <c r="M2731" i="31"/>
  <c r="M2732" i="31"/>
  <c r="M2733" i="31"/>
  <c r="M2734" i="31"/>
  <c r="M2735" i="31"/>
  <c r="M2736" i="31"/>
  <c r="M2737" i="31"/>
  <c r="M2738" i="31"/>
  <c r="M2739" i="31"/>
  <c r="M2740" i="31"/>
  <c r="M2741" i="31"/>
  <c r="M2742" i="31"/>
  <c r="M2743" i="31"/>
  <c r="M2744" i="31"/>
  <c r="M2745" i="31"/>
  <c r="M2746" i="31"/>
  <c r="M2747" i="31"/>
  <c r="M2748" i="31"/>
  <c r="M2749" i="31"/>
  <c r="M2750" i="31"/>
  <c r="M2751" i="31"/>
  <c r="M2752" i="31"/>
  <c r="M2753" i="31"/>
  <c r="M2754" i="31"/>
  <c r="M2755" i="31"/>
  <c r="M2756" i="31"/>
  <c r="M2757" i="31"/>
  <c r="M2758" i="31"/>
  <c r="M2759" i="31"/>
  <c r="M2760" i="31"/>
  <c r="M2761" i="31"/>
  <c r="M2762" i="31"/>
  <c r="M2763" i="31"/>
  <c r="M2764" i="31"/>
  <c r="M2765" i="31"/>
  <c r="M2766" i="31"/>
  <c r="M2767" i="31"/>
  <c r="M2768" i="31"/>
  <c r="M2769" i="31"/>
  <c r="M2770" i="31"/>
  <c r="M2771" i="31"/>
  <c r="M2772" i="31"/>
  <c r="M2773" i="31"/>
  <c r="M2774" i="31"/>
  <c r="M2775" i="31"/>
  <c r="M2776" i="31"/>
  <c r="M2777" i="31"/>
  <c r="M2778" i="31"/>
  <c r="M2779" i="31"/>
  <c r="M2780" i="31"/>
  <c r="M2781" i="31"/>
  <c r="M2782" i="31"/>
  <c r="M2783" i="31"/>
  <c r="M2784" i="31"/>
  <c r="M2785" i="31"/>
  <c r="M2786" i="31"/>
  <c r="M2787" i="31"/>
  <c r="M2788" i="31"/>
  <c r="M2789" i="31"/>
  <c r="M2790" i="31"/>
  <c r="M2791" i="31"/>
  <c r="M2792" i="31"/>
  <c r="M2793" i="31"/>
  <c r="M2794" i="31"/>
  <c r="M2795" i="31"/>
  <c r="M2796" i="31"/>
  <c r="M2797" i="31"/>
  <c r="M2798" i="31"/>
  <c r="M2799" i="31"/>
  <c r="M2800" i="31"/>
  <c r="M2801" i="31"/>
  <c r="M2802" i="31"/>
  <c r="M2803" i="31"/>
  <c r="M2804" i="31"/>
  <c r="M2805" i="31"/>
  <c r="M2806" i="31"/>
  <c r="M2807" i="31"/>
  <c r="M2808" i="31"/>
  <c r="M2809" i="31"/>
  <c r="M2810" i="31"/>
  <c r="M2811" i="31"/>
  <c r="M2812" i="31"/>
  <c r="M2813" i="31"/>
  <c r="M2814" i="31"/>
  <c r="M2815" i="31"/>
  <c r="M2816" i="31"/>
  <c r="M2817" i="31"/>
  <c r="M2818" i="31"/>
  <c r="M2819" i="31"/>
  <c r="M2820" i="31"/>
  <c r="M2821" i="31"/>
  <c r="M2822" i="31"/>
  <c r="M2823" i="31"/>
  <c r="M2824" i="31"/>
  <c r="M2825" i="31"/>
  <c r="M2826" i="31"/>
  <c r="M2827" i="31"/>
  <c r="M2828" i="31"/>
  <c r="M2829" i="31"/>
  <c r="M2830" i="31"/>
  <c r="M2831" i="31"/>
  <c r="M2832" i="31"/>
  <c r="M2833" i="31"/>
  <c r="M2834" i="31"/>
  <c r="M2835" i="31"/>
  <c r="M2836" i="31"/>
  <c r="M2837" i="31"/>
  <c r="M2838" i="31"/>
  <c r="M2839" i="31"/>
  <c r="M2840" i="31"/>
  <c r="M2841" i="31"/>
  <c r="M2842" i="31"/>
  <c r="M2843" i="31"/>
  <c r="M2844" i="31"/>
  <c r="M2845" i="31"/>
  <c r="M2846" i="31"/>
  <c r="M2847" i="31"/>
  <c r="M2848" i="31"/>
  <c r="M2849" i="31"/>
  <c r="M2850" i="31"/>
  <c r="M2851" i="31"/>
  <c r="M2852" i="31"/>
  <c r="M2853" i="31"/>
  <c r="M2854" i="31"/>
  <c r="M2855" i="31"/>
  <c r="M2856" i="31"/>
  <c r="M2857" i="31"/>
  <c r="M2858" i="31"/>
  <c r="M2859" i="31"/>
  <c r="M2860" i="31"/>
  <c r="M2861" i="31"/>
  <c r="M2862" i="31"/>
  <c r="M2863" i="31"/>
  <c r="M2864" i="31"/>
  <c r="M2865" i="31"/>
  <c r="M2866" i="31"/>
  <c r="M2867" i="31"/>
  <c r="M2868" i="31"/>
  <c r="M2869" i="31"/>
  <c r="M2870" i="31"/>
  <c r="M2871" i="31"/>
  <c r="M2872" i="31"/>
  <c r="M2873" i="31"/>
  <c r="M2874" i="31"/>
  <c r="M2875" i="31"/>
  <c r="M2876" i="31"/>
  <c r="M2877" i="31"/>
  <c r="M2878" i="31"/>
  <c r="M2879" i="31"/>
  <c r="M2880" i="31"/>
  <c r="M2881" i="31"/>
  <c r="M2882" i="31"/>
  <c r="M2883" i="31"/>
  <c r="M2884" i="31"/>
  <c r="M2885" i="31"/>
  <c r="M2886" i="31"/>
  <c r="M2887" i="31"/>
  <c r="M2888" i="31"/>
  <c r="M2889" i="31"/>
  <c r="M2890" i="31"/>
  <c r="M2891" i="31"/>
  <c r="M2892" i="31"/>
  <c r="M2893" i="31"/>
  <c r="M2894" i="31"/>
  <c r="M2895" i="31"/>
  <c r="M2896" i="31"/>
  <c r="M2897" i="31"/>
  <c r="M2898" i="31"/>
  <c r="M2899" i="31"/>
  <c r="M2900" i="31"/>
  <c r="M2901" i="31"/>
  <c r="M2902" i="31"/>
  <c r="M2903" i="31"/>
  <c r="M2904" i="31"/>
  <c r="M2905" i="31"/>
  <c r="M2906" i="31"/>
  <c r="M2907" i="31"/>
  <c r="M2908" i="31"/>
  <c r="M2909" i="31"/>
  <c r="M2910" i="31"/>
  <c r="M2911" i="31"/>
  <c r="M2912" i="31"/>
  <c r="M2913" i="31"/>
  <c r="M2914" i="31"/>
  <c r="M2915" i="31"/>
  <c r="M2916" i="31"/>
  <c r="M2917" i="31"/>
  <c r="M2918" i="31"/>
  <c r="M2919" i="31"/>
  <c r="M2920" i="31"/>
  <c r="M2921" i="31"/>
  <c r="M2922" i="31"/>
  <c r="M2923" i="31"/>
  <c r="M2924" i="31"/>
  <c r="M2925" i="31"/>
  <c r="M2926" i="31"/>
  <c r="M2927" i="31"/>
  <c r="M2928" i="31"/>
  <c r="M2929" i="31"/>
  <c r="M2930" i="31"/>
  <c r="M2931" i="31"/>
  <c r="M2932" i="31"/>
  <c r="M2933" i="31"/>
  <c r="M2934" i="31"/>
  <c r="M2935" i="31"/>
  <c r="M2936" i="31"/>
  <c r="M2937" i="31"/>
  <c r="M2938" i="31"/>
  <c r="M2939" i="31"/>
  <c r="M2940" i="31"/>
  <c r="M2941" i="31"/>
  <c r="M2942" i="31"/>
  <c r="M2943" i="31"/>
  <c r="M2944" i="31"/>
  <c r="M2945" i="31"/>
  <c r="M2946" i="31"/>
  <c r="M2947" i="31"/>
  <c r="M2948" i="31"/>
  <c r="M2949" i="31"/>
  <c r="M2950" i="31"/>
  <c r="M2951" i="31"/>
  <c r="M2952" i="31"/>
  <c r="M2953" i="31"/>
  <c r="M2954" i="31"/>
  <c r="M2955" i="31"/>
  <c r="M2956" i="31"/>
  <c r="M2957" i="31"/>
  <c r="M2958" i="31"/>
  <c r="M2959" i="31"/>
  <c r="M2960" i="31"/>
  <c r="M2961" i="31"/>
  <c r="M2962" i="31"/>
  <c r="M2963" i="31"/>
  <c r="M2964" i="31"/>
  <c r="M2965" i="31"/>
  <c r="M2966" i="31"/>
  <c r="M2967" i="31"/>
  <c r="M2968" i="31"/>
  <c r="M2969" i="31"/>
  <c r="M2970" i="31"/>
  <c r="M2971" i="31"/>
  <c r="M2972" i="31"/>
  <c r="M2973" i="31"/>
  <c r="M2974" i="31"/>
  <c r="M2975" i="31"/>
  <c r="M2976" i="31"/>
  <c r="M2977" i="31"/>
  <c r="M2978" i="31"/>
  <c r="M2979" i="31"/>
  <c r="M2980" i="31"/>
  <c r="M2981" i="31"/>
  <c r="M2982" i="31"/>
  <c r="M2983" i="31"/>
  <c r="M2984" i="31"/>
  <c r="M2985" i="31"/>
  <c r="M2986" i="31"/>
  <c r="M2987" i="31"/>
  <c r="M2988" i="31"/>
  <c r="M2989" i="31"/>
  <c r="M2990" i="31"/>
  <c r="M2991" i="31"/>
  <c r="M2992" i="31"/>
  <c r="M2993" i="31"/>
  <c r="M2994" i="31"/>
  <c r="M2995" i="31"/>
  <c r="M2996" i="31"/>
  <c r="M2997" i="31"/>
  <c r="M2998" i="31"/>
  <c r="M2999" i="31"/>
  <c r="M3000" i="31"/>
  <c r="M3001" i="31"/>
  <c r="M3002" i="31"/>
  <c r="M3003" i="31"/>
  <c r="M3004" i="31"/>
  <c r="M3005" i="31"/>
  <c r="M3006" i="31"/>
  <c r="M3007" i="31"/>
  <c r="M3008" i="31"/>
  <c r="M3009" i="31"/>
  <c r="M3010" i="31"/>
  <c r="M3011" i="31"/>
  <c r="M3012" i="31"/>
  <c r="M3013" i="31"/>
  <c r="M3014" i="31"/>
  <c r="M3015" i="31"/>
  <c r="M3016" i="31"/>
  <c r="M3017" i="31"/>
  <c r="M3018" i="31"/>
  <c r="M3019" i="31"/>
  <c r="M3020" i="31"/>
  <c r="M3021" i="31"/>
  <c r="M3022" i="31"/>
  <c r="M3023" i="31"/>
  <c r="M3024" i="31"/>
  <c r="M3025" i="31"/>
  <c r="M3026" i="31"/>
  <c r="M3027" i="31"/>
  <c r="M3028" i="31"/>
  <c r="M3029" i="31"/>
  <c r="M3030" i="31"/>
  <c r="M3031" i="31"/>
  <c r="M3032" i="31"/>
  <c r="M3033" i="31"/>
  <c r="M3034" i="31"/>
  <c r="M3035" i="31"/>
  <c r="M3036" i="31"/>
  <c r="M3037" i="31"/>
  <c r="M3038" i="31"/>
  <c r="M3039" i="31"/>
  <c r="M3040" i="31"/>
  <c r="M3041" i="31"/>
  <c r="M3042" i="31"/>
  <c r="M3043" i="31"/>
  <c r="M3044" i="31"/>
  <c r="M3045" i="31"/>
  <c r="M3046" i="31"/>
  <c r="M3047" i="31"/>
  <c r="M3048" i="31"/>
  <c r="M3049" i="31"/>
  <c r="M3050" i="31"/>
  <c r="M3051" i="31"/>
  <c r="M3052" i="31"/>
  <c r="M3053" i="31"/>
  <c r="M3054" i="31"/>
  <c r="M3055" i="31"/>
  <c r="M3056" i="31"/>
  <c r="M3057" i="31"/>
  <c r="M3058" i="31"/>
  <c r="M3059" i="31"/>
  <c r="M3060" i="31"/>
  <c r="M3061" i="31"/>
  <c r="M3062" i="31"/>
  <c r="M3063" i="31"/>
  <c r="M3064" i="31"/>
  <c r="M3065" i="31"/>
  <c r="M3066" i="31"/>
  <c r="M3067" i="31"/>
  <c r="M3068" i="31"/>
  <c r="M3069" i="31"/>
  <c r="M3070" i="31"/>
  <c r="M3071" i="31"/>
  <c r="M3072" i="31"/>
  <c r="M3073" i="31"/>
  <c r="M3074" i="31"/>
  <c r="M3075" i="31"/>
  <c r="M3076" i="31"/>
  <c r="M3077" i="31"/>
  <c r="M3078" i="31"/>
  <c r="M3079" i="31"/>
  <c r="M3080" i="31"/>
  <c r="M3081" i="31"/>
  <c r="M3082" i="31"/>
  <c r="M3083" i="31"/>
  <c r="M3084" i="31"/>
  <c r="M3085" i="31"/>
  <c r="M3086" i="31"/>
  <c r="M3087" i="31"/>
  <c r="M3088" i="31"/>
  <c r="M3089" i="31"/>
  <c r="M3090" i="31"/>
  <c r="M3091" i="31"/>
  <c r="M3092" i="31"/>
  <c r="M3093" i="31"/>
  <c r="M3094" i="31"/>
  <c r="M3095" i="31"/>
  <c r="M3096" i="31"/>
  <c r="M3097" i="31"/>
  <c r="M3098" i="31"/>
  <c r="M3099" i="31"/>
  <c r="M3100" i="31"/>
  <c r="M3101" i="31"/>
  <c r="M3102" i="31"/>
  <c r="M3103" i="31"/>
  <c r="M3104" i="31"/>
  <c r="M3105" i="31"/>
  <c r="M3106" i="31"/>
  <c r="M3107" i="31"/>
  <c r="M3108" i="31"/>
  <c r="M3109" i="31"/>
  <c r="M3110" i="31"/>
  <c r="M3111" i="31"/>
  <c r="M3112" i="31"/>
  <c r="M3113" i="31"/>
  <c r="M3114" i="31"/>
  <c r="M3115" i="31"/>
  <c r="M3116" i="31"/>
  <c r="M3117" i="31"/>
  <c r="M3118" i="31"/>
  <c r="M3119" i="31"/>
  <c r="M3120" i="31"/>
  <c r="M3121" i="31"/>
  <c r="M3122" i="31"/>
  <c r="M3123" i="31"/>
  <c r="M3124" i="31"/>
  <c r="M3125" i="31"/>
  <c r="M3126" i="31"/>
  <c r="M3127" i="31"/>
  <c r="M3128" i="31"/>
  <c r="M3129" i="31"/>
  <c r="M3130" i="31"/>
  <c r="M3131" i="31"/>
  <c r="M3132" i="31"/>
  <c r="M3133" i="31"/>
  <c r="M3134" i="31"/>
  <c r="M3135" i="31"/>
  <c r="M3136" i="31"/>
  <c r="M3137" i="31"/>
  <c r="M3138" i="31"/>
  <c r="M3139" i="31"/>
  <c r="M3140" i="31"/>
  <c r="M3141" i="31"/>
  <c r="M3142" i="31"/>
  <c r="M3143" i="31"/>
  <c r="M3144" i="31"/>
  <c r="M3145" i="31"/>
  <c r="M3146" i="31"/>
  <c r="M3147" i="31"/>
  <c r="M3148" i="31"/>
  <c r="M3149" i="31"/>
  <c r="M3150" i="31"/>
  <c r="M3151" i="31"/>
  <c r="M3152" i="31"/>
  <c r="M3153" i="31"/>
  <c r="M3154" i="31"/>
  <c r="M3155" i="31"/>
  <c r="M3156" i="31"/>
  <c r="M3157" i="31"/>
  <c r="M3158" i="31"/>
  <c r="M3159" i="31"/>
  <c r="M3160" i="31"/>
  <c r="M3161" i="31"/>
  <c r="M3162" i="31"/>
  <c r="M3163" i="31"/>
  <c r="M3164" i="31"/>
  <c r="M3165" i="31"/>
  <c r="M3166" i="31"/>
  <c r="M3167" i="31"/>
  <c r="M3168" i="31"/>
  <c r="M3169" i="31"/>
  <c r="M3170" i="31"/>
  <c r="M3171" i="31"/>
  <c r="M3172" i="31"/>
  <c r="M3173" i="31"/>
  <c r="M3174" i="31"/>
  <c r="M3175" i="31"/>
  <c r="M3176" i="31"/>
  <c r="M3177" i="31"/>
  <c r="M3178" i="31"/>
  <c r="M3179" i="31"/>
  <c r="M3180" i="31"/>
  <c r="M3181" i="31"/>
  <c r="M3182" i="31"/>
  <c r="M3183" i="31"/>
  <c r="M3184" i="31"/>
  <c r="M3185" i="31"/>
  <c r="M3186" i="31"/>
  <c r="M3187" i="31"/>
  <c r="M3188" i="31"/>
  <c r="M3189" i="31"/>
  <c r="M3190" i="31"/>
  <c r="M3191" i="31"/>
  <c r="M3192" i="31"/>
  <c r="M3193" i="31"/>
  <c r="M3194" i="31"/>
  <c r="M3195" i="31"/>
  <c r="M3196" i="31"/>
  <c r="M3197" i="31"/>
  <c r="M3198" i="31"/>
  <c r="M3199" i="31"/>
  <c r="M3200" i="31"/>
  <c r="M3201" i="31"/>
  <c r="M3202" i="31"/>
  <c r="M3203" i="31"/>
  <c r="M3204" i="31"/>
  <c r="M3205" i="31"/>
  <c r="M3206" i="31"/>
  <c r="M3207" i="31"/>
  <c r="M3208" i="31"/>
  <c r="M3209" i="31"/>
  <c r="M3210" i="31"/>
  <c r="M3211" i="31"/>
  <c r="M3212" i="31"/>
  <c r="M3213" i="31"/>
  <c r="M3214" i="31"/>
  <c r="M3215" i="31"/>
  <c r="M3216" i="31"/>
  <c r="M3217" i="31"/>
  <c r="M3218" i="31"/>
  <c r="M3219" i="31"/>
  <c r="M3220" i="31"/>
  <c r="M3221" i="31"/>
  <c r="M3222" i="31"/>
  <c r="M3223" i="31"/>
  <c r="M3224" i="31"/>
  <c r="M3225" i="31"/>
  <c r="M3226" i="31"/>
  <c r="M3227" i="31"/>
  <c r="M3228" i="31"/>
  <c r="M3229" i="31"/>
  <c r="M3230" i="31"/>
  <c r="M3231" i="31"/>
  <c r="M3232" i="31"/>
  <c r="M3233" i="31"/>
  <c r="M3234" i="31"/>
  <c r="M3235" i="31"/>
  <c r="M3236" i="31"/>
  <c r="M3237" i="31"/>
  <c r="M3238" i="31"/>
  <c r="M3239" i="31"/>
  <c r="M3240" i="31"/>
  <c r="M3241" i="31"/>
  <c r="M3242" i="31"/>
  <c r="M3243" i="31"/>
  <c r="M3244" i="31"/>
  <c r="M3245" i="31"/>
  <c r="M3246" i="31"/>
  <c r="M3247" i="31"/>
  <c r="M3248" i="31"/>
  <c r="M3249" i="31"/>
  <c r="M3250" i="31"/>
  <c r="M3251" i="31"/>
  <c r="M3252" i="31"/>
  <c r="M3253" i="31"/>
  <c r="M3254" i="31"/>
  <c r="M3255" i="31"/>
  <c r="M3256" i="31"/>
  <c r="M3257" i="31"/>
  <c r="M3258" i="31"/>
  <c r="M3259" i="31"/>
  <c r="M3260" i="31"/>
  <c r="M3261" i="31"/>
  <c r="M3262" i="31"/>
  <c r="M3263" i="31"/>
  <c r="M3264" i="31"/>
  <c r="M3265" i="31"/>
  <c r="M3266" i="31"/>
  <c r="M3267" i="31"/>
  <c r="M3268" i="31"/>
  <c r="M3269" i="31"/>
  <c r="M3270" i="31"/>
  <c r="M3271" i="31"/>
  <c r="M3272" i="31"/>
  <c r="M3273" i="31"/>
  <c r="M3274" i="31"/>
  <c r="M3275" i="31"/>
  <c r="M3276" i="31"/>
  <c r="M3277" i="31"/>
  <c r="M3278" i="31"/>
  <c r="M3279" i="31"/>
  <c r="M3280" i="31"/>
  <c r="M3281" i="31"/>
  <c r="M3282" i="31"/>
  <c r="M3283" i="31"/>
  <c r="M3284" i="31"/>
  <c r="M3285" i="31"/>
  <c r="M3286" i="31"/>
  <c r="M3287" i="31"/>
  <c r="M3288" i="31"/>
  <c r="M3289" i="31"/>
  <c r="M3290" i="31"/>
  <c r="M3291" i="31"/>
  <c r="M3292" i="31"/>
  <c r="M3293" i="31"/>
  <c r="M3294" i="31"/>
  <c r="M3295" i="31"/>
  <c r="M3296" i="31"/>
  <c r="M3297" i="31"/>
  <c r="M3298" i="31"/>
  <c r="M3299" i="31"/>
  <c r="M3300" i="31"/>
  <c r="M3301" i="31"/>
  <c r="M3302" i="31"/>
  <c r="M3303" i="31"/>
  <c r="M3304" i="31"/>
  <c r="M3305" i="31"/>
  <c r="M3306" i="31"/>
  <c r="M3307" i="31"/>
  <c r="M3308" i="31"/>
  <c r="M3309" i="31"/>
  <c r="M3310" i="31"/>
  <c r="M3311" i="31"/>
  <c r="M3312" i="31"/>
  <c r="M3313" i="31"/>
  <c r="M3314" i="31"/>
  <c r="M3315" i="31"/>
  <c r="M3316" i="31"/>
  <c r="M3317" i="31"/>
  <c r="M3318" i="31"/>
  <c r="M3319" i="31"/>
  <c r="M3320" i="31"/>
  <c r="M3321" i="31"/>
  <c r="M3322" i="31"/>
  <c r="M3323" i="31"/>
  <c r="M3324" i="31"/>
  <c r="M3325" i="31"/>
  <c r="M3326" i="31"/>
  <c r="M3327" i="31"/>
  <c r="M3328" i="31"/>
  <c r="M3329" i="31"/>
  <c r="M3330" i="31"/>
  <c r="M3331" i="31"/>
  <c r="M3332" i="31"/>
  <c r="M3333" i="31"/>
  <c r="M3334" i="31"/>
  <c r="M3335" i="31"/>
  <c r="M3336" i="31"/>
  <c r="M3337" i="31"/>
  <c r="M3338" i="31"/>
  <c r="M3339" i="31"/>
  <c r="M3340" i="31"/>
  <c r="M3341" i="31"/>
  <c r="M3342" i="31"/>
  <c r="M3343" i="31"/>
  <c r="M3344" i="31"/>
  <c r="M3345" i="31"/>
  <c r="M3346" i="31"/>
  <c r="M3347" i="31"/>
  <c r="M3348" i="31"/>
  <c r="M3349" i="31"/>
  <c r="M3350" i="31"/>
  <c r="M3351" i="31"/>
  <c r="M3352" i="31"/>
  <c r="M3353" i="31"/>
  <c r="M3354" i="31"/>
  <c r="M3355" i="31"/>
  <c r="M3356" i="31"/>
  <c r="M3357" i="31"/>
  <c r="M3358" i="31"/>
  <c r="M3359" i="31"/>
  <c r="M3360" i="31"/>
  <c r="M3361" i="31"/>
  <c r="M3362" i="31"/>
  <c r="M3363" i="31"/>
  <c r="M3364" i="31"/>
  <c r="M3365" i="31"/>
  <c r="M3366" i="31"/>
  <c r="M3367" i="31"/>
  <c r="M3368" i="31"/>
  <c r="M3369" i="31"/>
  <c r="M3370" i="31"/>
  <c r="M3371" i="31"/>
  <c r="M3372" i="31"/>
  <c r="M3373" i="31"/>
  <c r="M3374" i="31"/>
  <c r="M3375" i="31"/>
  <c r="M3376" i="31"/>
  <c r="M3377" i="31"/>
  <c r="M3378" i="31"/>
  <c r="M3379" i="31"/>
  <c r="M3380" i="31"/>
  <c r="M3381" i="31"/>
  <c r="M3382" i="31"/>
  <c r="M3383" i="31"/>
  <c r="M3384" i="31"/>
  <c r="M3385" i="31"/>
  <c r="M3386" i="31"/>
  <c r="M3387" i="31"/>
  <c r="M3388" i="31"/>
  <c r="M3389" i="31"/>
  <c r="M3390" i="31"/>
  <c r="M3391" i="31"/>
  <c r="M3392" i="31"/>
  <c r="M3393" i="31"/>
  <c r="M3394" i="31"/>
  <c r="M3395" i="31"/>
  <c r="M3396" i="31"/>
  <c r="M3397" i="31"/>
  <c r="M3398" i="31"/>
  <c r="M3399" i="31"/>
  <c r="M3400" i="31"/>
  <c r="M3401" i="31"/>
  <c r="M3402" i="31"/>
  <c r="M3403" i="31"/>
  <c r="M3404" i="31"/>
  <c r="M3405" i="31"/>
  <c r="M3406" i="31"/>
  <c r="M3407" i="31"/>
  <c r="M3408" i="31"/>
  <c r="M3409" i="31"/>
  <c r="M3410" i="31"/>
  <c r="M3411" i="31"/>
  <c r="M3412" i="31"/>
  <c r="M3413" i="31"/>
  <c r="M3414" i="31"/>
  <c r="M3415" i="31"/>
  <c r="M3416" i="31"/>
  <c r="M3417" i="31"/>
  <c r="M3418" i="31"/>
  <c r="M3419" i="31"/>
  <c r="M3420" i="31"/>
  <c r="M3421" i="31"/>
  <c r="M3422" i="31"/>
  <c r="M3423" i="31"/>
  <c r="M3424" i="31"/>
  <c r="M3425" i="31"/>
  <c r="M3426" i="31"/>
  <c r="M3427" i="31"/>
  <c r="M3428" i="31"/>
  <c r="M3429" i="31"/>
  <c r="M3430" i="31"/>
  <c r="M3431" i="31"/>
  <c r="M3432" i="31"/>
  <c r="M3433" i="31"/>
  <c r="M3434" i="31"/>
  <c r="M3435" i="31"/>
  <c r="M3436" i="31"/>
  <c r="M3437" i="31"/>
  <c r="M3438" i="31"/>
  <c r="M3439" i="31"/>
  <c r="M3440" i="31"/>
  <c r="M3441" i="31"/>
  <c r="M3442" i="31"/>
  <c r="M3443" i="31"/>
  <c r="M3444" i="31"/>
  <c r="M3445" i="31"/>
  <c r="M3446" i="31"/>
  <c r="M3447" i="31"/>
  <c r="M3448" i="31"/>
  <c r="M3449" i="31"/>
  <c r="M3450" i="31"/>
  <c r="M3451" i="31"/>
  <c r="M3452" i="31"/>
  <c r="M3453" i="31"/>
  <c r="M3454" i="31"/>
  <c r="M3455" i="31"/>
  <c r="M3456" i="31"/>
  <c r="M3457" i="31"/>
  <c r="M3458" i="31"/>
  <c r="M3459" i="31"/>
  <c r="M3460" i="31"/>
  <c r="M3461" i="31"/>
  <c r="M3462" i="31"/>
  <c r="M3463" i="31"/>
  <c r="M3464" i="31"/>
  <c r="M3465" i="31"/>
  <c r="M3466" i="31"/>
  <c r="M3467" i="31"/>
  <c r="M3468" i="31"/>
  <c r="M3469" i="31"/>
  <c r="M3470" i="31"/>
  <c r="M3471" i="31"/>
  <c r="M3472" i="31"/>
  <c r="M3473" i="31"/>
  <c r="M3474" i="31"/>
  <c r="M3475" i="31"/>
  <c r="M3476" i="31"/>
  <c r="M3477" i="31"/>
  <c r="M3478" i="31"/>
  <c r="M3479" i="31"/>
  <c r="M3480" i="31"/>
  <c r="M3481" i="31"/>
  <c r="M3482" i="31"/>
  <c r="M3483" i="31"/>
  <c r="M3484" i="31"/>
  <c r="M3485" i="31"/>
  <c r="M3486" i="31"/>
  <c r="M3487" i="31"/>
  <c r="M3488" i="31"/>
  <c r="M3489" i="31"/>
  <c r="M3490" i="31"/>
  <c r="M3491" i="31"/>
  <c r="M3492" i="31"/>
  <c r="M3493" i="31"/>
  <c r="M3494" i="31"/>
  <c r="M3495" i="31"/>
  <c r="M3496" i="31"/>
  <c r="M3497" i="31"/>
  <c r="M3498" i="31"/>
  <c r="M3499" i="31"/>
  <c r="M3500" i="31"/>
  <c r="M3501" i="31"/>
  <c r="M3502" i="31"/>
  <c r="M3503" i="31"/>
  <c r="M3504" i="31"/>
  <c r="M3505" i="31"/>
  <c r="M3506" i="31"/>
  <c r="M3507" i="31"/>
  <c r="M3508" i="31"/>
  <c r="M3509" i="31"/>
  <c r="M3510" i="31"/>
  <c r="M3511" i="31"/>
  <c r="M3512" i="31"/>
  <c r="M3513" i="31"/>
  <c r="M3514" i="31"/>
  <c r="M3515" i="31"/>
  <c r="M3516" i="31"/>
  <c r="M3517" i="31"/>
  <c r="M3518" i="31"/>
  <c r="M3519" i="31"/>
  <c r="M3520" i="31"/>
  <c r="M3521" i="31"/>
  <c r="M3522" i="31"/>
  <c r="M3523" i="31"/>
  <c r="M3524" i="31"/>
  <c r="M3525" i="31"/>
  <c r="M3526" i="31"/>
  <c r="M3527" i="31"/>
  <c r="M3528" i="31"/>
  <c r="M3529" i="31"/>
  <c r="M3530" i="31"/>
  <c r="M3531" i="31"/>
  <c r="M3532" i="31"/>
  <c r="M3533" i="31"/>
  <c r="M3534" i="31"/>
  <c r="M3535" i="31"/>
  <c r="M3536" i="31"/>
  <c r="M3537" i="31"/>
  <c r="M3538" i="31"/>
  <c r="M3539" i="31"/>
  <c r="M3540" i="31"/>
  <c r="M3541" i="31"/>
  <c r="M3542" i="31"/>
  <c r="M3543" i="31"/>
  <c r="M3544" i="31"/>
  <c r="M3545" i="31"/>
  <c r="M3546" i="31"/>
  <c r="M3547" i="31"/>
  <c r="M3548" i="31"/>
  <c r="M3549" i="31"/>
  <c r="M3550" i="31"/>
  <c r="M3551" i="31"/>
  <c r="M3552" i="31"/>
  <c r="M3553" i="31"/>
  <c r="M3554" i="31"/>
  <c r="M3555" i="31"/>
  <c r="M3556" i="31"/>
  <c r="M3557" i="31"/>
  <c r="M3558" i="31"/>
  <c r="M3559" i="31"/>
  <c r="M3560" i="31"/>
  <c r="M3561" i="31"/>
  <c r="M3562" i="31"/>
  <c r="M3563" i="31"/>
  <c r="M3564" i="31"/>
  <c r="M3565" i="31"/>
  <c r="M3566" i="31"/>
  <c r="M3567" i="31"/>
  <c r="M3568" i="31"/>
  <c r="M3569" i="31"/>
  <c r="M3570" i="31"/>
  <c r="M3571" i="31"/>
  <c r="M3572" i="31"/>
  <c r="M3573" i="31"/>
  <c r="M3574" i="31"/>
  <c r="M3575" i="31"/>
  <c r="M3576" i="31"/>
  <c r="M3577" i="31"/>
  <c r="M3578" i="31"/>
  <c r="M3579" i="31"/>
  <c r="M3580" i="31"/>
  <c r="M3581" i="31"/>
  <c r="M3582" i="31"/>
  <c r="M3583" i="31"/>
  <c r="M3584" i="31"/>
  <c r="M3585" i="31"/>
  <c r="M3586" i="31"/>
  <c r="M3587" i="31"/>
  <c r="M3588" i="31"/>
  <c r="M3589" i="31"/>
  <c r="M3590" i="31"/>
  <c r="M3591" i="31"/>
  <c r="M3592" i="31"/>
  <c r="M3593" i="31"/>
  <c r="M3594" i="31"/>
  <c r="M3595" i="31"/>
  <c r="M3596" i="31"/>
  <c r="M3597" i="31"/>
  <c r="M3598" i="31"/>
  <c r="M3599" i="31"/>
  <c r="M3600" i="31"/>
  <c r="M3601" i="31"/>
  <c r="M3602" i="31"/>
  <c r="M3603" i="31"/>
  <c r="M3604" i="31"/>
  <c r="M3605" i="31"/>
  <c r="M3606" i="31"/>
  <c r="M3607" i="31"/>
  <c r="M3608" i="31"/>
  <c r="M3609" i="31"/>
  <c r="M3610" i="31"/>
  <c r="M3611" i="31"/>
  <c r="M3612" i="31"/>
  <c r="M3613" i="31"/>
  <c r="M3614" i="31"/>
  <c r="M3615" i="31"/>
  <c r="M3616" i="31"/>
  <c r="M3617" i="31"/>
  <c r="M3618" i="31"/>
  <c r="M3619" i="31"/>
  <c r="M3620" i="31"/>
  <c r="M3621" i="31"/>
  <c r="M3622" i="31"/>
  <c r="M3623" i="31"/>
  <c r="M3624" i="31"/>
  <c r="M3625" i="31"/>
  <c r="M3626" i="31"/>
  <c r="M3627" i="31"/>
  <c r="M3628" i="31"/>
  <c r="M3629" i="31"/>
  <c r="M3630" i="31"/>
  <c r="M3631" i="31"/>
  <c r="M3632" i="31"/>
  <c r="M3633" i="31"/>
  <c r="M3634" i="31"/>
  <c r="M3635" i="31"/>
  <c r="M3636" i="31"/>
  <c r="M3637" i="31"/>
  <c r="M3638" i="31"/>
  <c r="M3639" i="31"/>
  <c r="M3640" i="31"/>
  <c r="M3641" i="31"/>
  <c r="M3642" i="31"/>
  <c r="M3643" i="31"/>
  <c r="M3644" i="31"/>
  <c r="M3645" i="31"/>
  <c r="M3646" i="31"/>
  <c r="M3647" i="31"/>
  <c r="M3648" i="31"/>
  <c r="M3649" i="31"/>
  <c r="M3650" i="31"/>
  <c r="M3651" i="31"/>
  <c r="M3652" i="31"/>
  <c r="M3653" i="31"/>
  <c r="M3654" i="31"/>
  <c r="M3655" i="31"/>
  <c r="M3656" i="31"/>
  <c r="M3657" i="31"/>
  <c r="M3658" i="31"/>
  <c r="M3659" i="31"/>
  <c r="M3660" i="31"/>
  <c r="M3661" i="31"/>
  <c r="M3662" i="31"/>
  <c r="M3663" i="31"/>
  <c r="M3664" i="31"/>
  <c r="M3665" i="31"/>
  <c r="M3666" i="31"/>
  <c r="M3667" i="31"/>
  <c r="M3668" i="31"/>
  <c r="M3669" i="31"/>
  <c r="M3670" i="31"/>
  <c r="M3671" i="31"/>
  <c r="M3672" i="31"/>
  <c r="M3673" i="31"/>
  <c r="M3674" i="31"/>
  <c r="M3675" i="31"/>
  <c r="M3676" i="31"/>
  <c r="M3677" i="31"/>
  <c r="M3678" i="31"/>
  <c r="M3679" i="31"/>
  <c r="M3680" i="31"/>
  <c r="M3681" i="31"/>
  <c r="M3682" i="31"/>
  <c r="M3683" i="31"/>
  <c r="M3684" i="31"/>
  <c r="M3685" i="31"/>
  <c r="M3686" i="31"/>
  <c r="M3687" i="31"/>
  <c r="M3688" i="31"/>
  <c r="M3689" i="31"/>
  <c r="M3690" i="31"/>
  <c r="M3691" i="31"/>
  <c r="M3692" i="31"/>
  <c r="M3693" i="31"/>
  <c r="M3694" i="31"/>
  <c r="M3695" i="31"/>
  <c r="M3696" i="31"/>
  <c r="M3697" i="31"/>
  <c r="M3698" i="31"/>
  <c r="M3699" i="31"/>
  <c r="M3700" i="31"/>
  <c r="M3701" i="31"/>
  <c r="M3702" i="31"/>
  <c r="M3703" i="31"/>
  <c r="M3704" i="31"/>
  <c r="M3705" i="31"/>
  <c r="M3706" i="31"/>
  <c r="M3707" i="31"/>
  <c r="M3708" i="31"/>
  <c r="M3709" i="31"/>
  <c r="M3710" i="31"/>
  <c r="M3711" i="31"/>
  <c r="M3712" i="31"/>
  <c r="M3713" i="31"/>
  <c r="M3714" i="31"/>
  <c r="M3715" i="31"/>
  <c r="M3716" i="31"/>
  <c r="M3717" i="31"/>
  <c r="M3718" i="31"/>
  <c r="M3719" i="31"/>
  <c r="M3720" i="31"/>
  <c r="M3721" i="31"/>
  <c r="M3722" i="31"/>
  <c r="M3723" i="31"/>
  <c r="M3724" i="31"/>
  <c r="M3725" i="31"/>
  <c r="M3726" i="31"/>
  <c r="M3727" i="31"/>
  <c r="M3728" i="31"/>
  <c r="M3729" i="31"/>
  <c r="M3730" i="31"/>
  <c r="M3731" i="31"/>
  <c r="M3732" i="31"/>
  <c r="M3733" i="31"/>
  <c r="M3734" i="31"/>
  <c r="M3735" i="31"/>
  <c r="M3736" i="31"/>
  <c r="M3737" i="31"/>
  <c r="M3738" i="31"/>
  <c r="M3739" i="31"/>
  <c r="M3740" i="31"/>
  <c r="M3741" i="31"/>
  <c r="M3742" i="31"/>
  <c r="M3743" i="31"/>
  <c r="M3744" i="31"/>
  <c r="M3745" i="31"/>
  <c r="M3746" i="31"/>
  <c r="M3747" i="31"/>
  <c r="M3748" i="31"/>
  <c r="M3749" i="31"/>
  <c r="M3750" i="31"/>
  <c r="M3751" i="31"/>
  <c r="M3752" i="31"/>
  <c r="M3753" i="31"/>
  <c r="M3754" i="31"/>
  <c r="M3755" i="31"/>
  <c r="M3756" i="31"/>
  <c r="M3757" i="31"/>
  <c r="M3758" i="31"/>
  <c r="M3759" i="31"/>
  <c r="M3760" i="31"/>
  <c r="M3761" i="31"/>
  <c r="M3762" i="31"/>
  <c r="M3763" i="31"/>
  <c r="M3764" i="31"/>
  <c r="M3765" i="31"/>
  <c r="M3766" i="31"/>
  <c r="M3767" i="31"/>
  <c r="M3768" i="31"/>
  <c r="M3769" i="31"/>
  <c r="M3770" i="31"/>
  <c r="M3771" i="31"/>
  <c r="M3772" i="31"/>
  <c r="M3773" i="31"/>
  <c r="M3774" i="31"/>
  <c r="M3775" i="31"/>
  <c r="M3776" i="31"/>
  <c r="M3777" i="31"/>
  <c r="M3778" i="31"/>
  <c r="M3779" i="31"/>
  <c r="M3780" i="31"/>
  <c r="M3781" i="31"/>
  <c r="M3782" i="31"/>
  <c r="M3783" i="31"/>
  <c r="M3784" i="31"/>
  <c r="M3785" i="31"/>
  <c r="M3786" i="31"/>
  <c r="M3787" i="31"/>
  <c r="M3788" i="31"/>
  <c r="M3789" i="31"/>
  <c r="M3790" i="31"/>
  <c r="M3791" i="31"/>
  <c r="M3792" i="31"/>
  <c r="M3793" i="31"/>
  <c r="M3794" i="31"/>
  <c r="M3795" i="31"/>
  <c r="M3796" i="31"/>
  <c r="M3797" i="31"/>
  <c r="M3798" i="31"/>
  <c r="M3799" i="31"/>
  <c r="M3800" i="31"/>
  <c r="M3801" i="31"/>
  <c r="M3802" i="31"/>
  <c r="M3803" i="31"/>
  <c r="M3804" i="31"/>
  <c r="M3805" i="31"/>
  <c r="M3806" i="31"/>
  <c r="M3807" i="31"/>
  <c r="M3808" i="31"/>
  <c r="M3809" i="31"/>
  <c r="M3810" i="31"/>
  <c r="M3811" i="31"/>
  <c r="M3812" i="31"/>
  <c r="M3813" i="31"/>
  <c r="M3814" i="31"/>
  <c r="M3815" i="31"/>
  <c r="M3816" i="31"/>
  <c r="M3817" i="31"/>
  <c r="M3818" i="31"/>
  <c r="M3819" i="31"/>
  <c r="M3820" i="31"/>
  <c r="M3821" i="31"/>
  <c r="M3822" i="31"/>
  <c r="M3823" i="31"/>
  <c r="M3824" i="31"/>
  <c r="M3825" i="31"/>
  <c r="M3826" i="31"/>
  <c r="M3827" i="31"/>
  <c r="M3828" i="31"/>
  <c r="M3829" i="31"/>
  <c r="M3830" i="31"/>
  <c r="M3831" i="31"/>
  <c r="M3832" i="31"/>
  <c r="M3833" i="31"/>
  <c r="M3834" i="31"/>
  <c r="M3835" i="31"/>
  <c r="M3836" i="31"/>
  <c r="M3837" i="31"/>
  <c r="M3838" i="31"/>
  <c r="M3839" i="31"/>
  <c r="M3840" i="31"/>
  <c r="M3841" i="31"/>
  <c r="M3842" i="31"/>
  <c r="M3843" i="31"/>
  <c r="M3844" i="31"/>
  <c r="M3845" i="31"/>
  <c r="M3846" i="31"/>
  <c r="M3847" i="31"/>
  <c r="M3848" i="31"/>
  <c r="M3849" i="31"/>
  <c r="M3850" i="31"/>
  <c r="M3851" i="31"/>
  <c r="M3852" i="31"/>
  <c r="M3853" i="31"/>
  <c r="M3854" i="31"/>
  <c r="M3855" i="31"/>
  <c r="M3856" i="31"/>
  <c r="M3857" i="31"/>
  <c r="M3858" i="31"/>
  <c r="M3859" i="31"/>
  <c r="M3860" i="31"/>
  <c r="M3861" i="31"/>
  <c r="M3862" i="31"/>
  <c r="M3863" i="31"/>
  <c r="M3864" i="31"/>
  <c r="M3865" i="31"/>
  <c r="M3866" i="31"/>
  <c r="M3867" i="31"/>
  <c r="M3868" i="31"/>
  <c r="M3869" i="31"/>
  <c r="M3870" i="31"/>
  <c r="M3871" i="31"/>
  <c r="M3872" i="31"/>
  <c r="M3873" i="31"/>
  <c r="M3874" i="31"/>
  <c r="M3875" i="31"/>
  <c r="M3876" i="31"/>
  <c r="M3877" i="31"/>
  <c r="M3878" i="31"/>
  <c r="M3879" i="31"/>
  <c r="M3880" i="31"/>
  <c r="M3881" i="31"/>
  <c r="M3882" i="31"/>
  <c r="M3883" i="31"/>
  <c r="M3884" i="31"/>
  <c r="M3885" i="31"/>
  <c r="M3886" i="31"/>
  <c r="M3887" i="31"/>
  <c r="M3888" i="31"/>
  <c r="M3889" i="31"/>
  <c r="M3890" i="31"/>
  <c r="M3891" i="31"/>
  <c r="M3892" i="31"/>
  <c r="M3893" i="31"/>
  <c r="M3894" i="31"/>
  <c r="M3895" i="31"/>
  <c r="M3896" i="31"/>
  <c r="M3897" i="31"/>
  <c r="M3898" i="31"/>
  <c r="M3899" i="31"/>
  <c r="M3900" i="31"/>
  <c r="M3901" i="31"/>
  <c r="M3902" i="31"/>
  <c r="M3903" i="31"/>
  <c r="M3904" i="31"/>
  <c r="M3905" i="31"/>
  <c r="M3906" i="31"/>
  <c r="M3907" i="31"/>
  <c r="M3908" i="31"/>
  <c r="M3909" i="31"/>
  <c r="M3910" i="31"/>
  <c r="M3911" i="31"/>
  <c r="M3912" i="31"/>
  <c r="M3913" i="31"/>
  <c r="M3914" i="31"/>
  <c r="M3915" i="31"/>
  <c r="M3916" i="31"/>
  <c r="M3917" i="31"/>
  <c r="M3918" i="31"/>
  <c r="M3919" i="31"/>
  <c r="M3920" i="31"/>
  <c r="M3921" i="31"/>
  <c r="M3922" i="31"/>
  <c r="M3923" i="31"/>
  <c r="M3924" i="31"/>
  <c r="M3925" i="31"/>
  <c r="M3926" i="31"/>
  <c r="M3927" i="31"/>
  <c r="M3928" i="31"/>
  <c r="M3929" i="31"/>
  <c r="M3930" i="31"/>
  <c r="M3931" i="31"/>
  <c r="M3932" i="31"/>
  <c r="M3933" i="31"/>
  <c r="M3934" i="31"/>
  <c r="M3935" i="31"/>
  <c r="M3936" i="31"/>
  <c r="M3937" i="31"/>
  <c r="M3938" i="31"/>
  <c r="M3939" i="31"/>
  <c r="M3940" i="31"/>
  <c r="M3941" i="31"/>
  <c r="M3942" i="31"/>
  <c r="M3943" i="31"/>
  <c r="M3944" i="31"/>
  <c r="M3945" i="31"/>
  <c r="M3946" i="31"/>
  <c r="M3947" i="31"/>
  <c r="M3948" i="31"/>
  <c r="M3949" i="31"/>
  <c r="M3950" i="31"/>
  <c r="M3951" i="31"/>
  <c r="M3952" i="31"/>
  <c r="M3953" i="31"/>
  <c r="M3954" i="31"/>
  <c r="M3955" i="31"/>
  <c r="M3956" i="31"/>
  <c r="M3957" i="31"/>
  <c r="M3958" i="31"/>
  <c r="M3959" i="31"/>
  <c r="M3960" i="31"/>
  <c r="M3961" i="31"/>
  <c r="M3962" i="31"/>
  <c r="M3963" i="31"/>
  <c r="M3964" i="31"/>
  <c r="M3965" i="31"/>
  <c r="M3966" i="31"/>
  <c r="M3967" i="31"/>
  <c r="M3968" i="31"/>
  <c r="M3969" i="31"/>
  <c r="M3970" i="31"/>
  <c r="M3971" i="31"/>
  <c r="M3972" i="31"/>
  <c r="M3973" i="31"/>
  <c r="M3974" i="31"/>
  <c r="M3975" i="31"/>
  <c r="M3976" i="31"/>
  <c r="M3977" i="31"/>
  <c r="M3978" i="31"/>
  <c r="M3979" i="31"/>
  <c r="M3980" i="31"/>
  <c r="M3981" i="31"/>
  <c r="M3982" i="31"/>
  <c r="M3983" i="31"/>
  <c r="M3984" i="31"/>
  <c r="M3985" i="31"/>
  <c r="M3986" i="31"/>
  <c r="M3987" i="31"/>
  <c r="M3988" i="31"/>
  <c r="M3989" i="31"/>
  <c r="M3990" i="31"/>
  <c r="M3991" i="31"/>
  <c r="M3992" i="31"/>
  <c r="M3993" i="31"/>
  <c r="M3994" i="31"/>
  <c r="M3995" i="31"/>
  <c r="M3996" i="31"/>
  <c r="M3997" i="31"/>
  <c r="M3998" i="31"/>
  <c r="M3999" i="31"/>
  <c r="M4000" i="31"/>
  <c r="M4001" i="31"/>
  <c r="M4002" i="31"/>
  <c r="M4003" i="31"/>
  <c r="M4004" i="31"/>
  <c r="M4005" i="31"/>
  <c r="M4006" i="31"/>
  <c r="M4007" i="31"/>
  <c r="M4008" i="31"/>
  <c r="M4009" i="31"/>
  <c r="M4010" i="31"/>
  <c r="M4011" i="31"/>
  <c r="M4012" i="31"/>
  <c r="M4013" i="31"/>
  <c r="M4014" i="31"/>
  <c r="M4015" i="31"/>
  <c r="M4016" i="31"/>
  <c r="M4017" i="31"/>
  <c r="M4018" i="31"/>
  <c r="M4019" i="31"/>
  <c r="M4020" i="31"/>
  <c r="M4021" i="31"/>
  <c r="M4022" i="31"/>
  <c r="M4023" i="31"/>
  <c r="M4024" i="31"/>
  <c r="M4025" i="31"/>
  <c r="M4026" i="31"/>
  <c r="M4027" i="31"/>
  <c r="M4028" i="31"/>
  <c r="M4029" i="31"/>
  <c r="M4030" i="31"/>
  <c r="M4031" i="31"/>
  <c r="M4032" i="31"/>
  <c r="M4033" i="31"/>
  <c r="M4034" i="31"/>
  <c r="M4035" i="31"/>
  <c r="M4036" i="31"/>
  <c r="M4037" i="31"/>
  <c r="M4038" i="31"/>
  <c r="M4039" i="31"/>
  <c r="M4040" i="31"/>
  <c r="M4041" i="31"/>
  <c r="M4042" i="31"/>
  <c r="M4043" i="31"/>
  <c r="M4044" i="31"/>
  <c r="M4045" i="31"/>
  <c r="M4046" i="31"/>
  <c r="M4047" i="31"/>
  <c r="M4048" i="31"/>
  <c r="M4049" i="31"/>
  <c r="M4050" i="31"/>
  <c r="M4051" i="31"/>
  <c r="M4052" i="31"/>
  <c r="M4053" i="31"/>
  <c r="M4054" i="31"/>
  <c r="M4055" i="31"/>
  <c r="M4056" i="31"/>
  <c r="M4057" i="31"/>
  <c r="M4058" i="31"/>
  <c r="M4059" i="31"/>
  <c r="M4060" i="31"/>
  <c r="M4061" i="31"/>
  <c r="M4062" i="31"/>
  <c r="M4063" i="31"/>
  <c r="M4064" i="31"/>
  <c r="M4065" i="31"/>
  <c r="M4066" i="31"/>
  <c r="M4067" i="31"/>
  <c r="M4068" i="31"/>
  <c r="M4069" i="31"/>
  <c r="M4070" i="31"/>
  <c r="M4071" i="31"/>
  <c r="M4072" i="31"/>
  <c r="M4073" i="31"/>
  <c r="M4074" i="31"/>
  <c r="M4075" i="31"/>
  <c r="M4076" i="31"/>
  <c r="M4077" i="31"/>
  <c r="M4078" i="31"/>
  <c r="M4079" i="31"/>
  <c r="M4080" i="31"/>
  <c r="M4081" i="31"/>
  <c r="M4082" i="31"/>
  <c r="M4083" i="31"/>
  <c r="M4084" i="31"/>
  <c r="M4085" i="31"/>
  <c r="M4086" i="31"/>
  <c r="M4087" i="31"/>
  <c r="M4088" i="31"/>
  <c r="M4089" i="31"/>
  <c r="M4090" i="31"/>
  <c r="M4091" i="31"/>
  <c r="M4092" i="31"/>
  <c r="M4093" i="31"/>
  <c r="M4094" i="31"/>
  <c r="M4095" i="31"/>
  <c r="M4096" i="31"/>
  <c r="M4097" i="31"/>
  <c r="M4098" i="31"/>
  <c r="M4099" i="31"/>
  <c r="M4100" i="31"/>
  <c r="M4101" i="31"/>
  <c r="M4102" i="31"/>
  <c r="M4103" i="31"/>
  <c r="M4104" i="31"/>
  <c r="M4105" i="31"/>
  <c r="M4106" i="31"/>
  <c r="M4107" i="31"/>
  <c r="M4108" i="31"/>
  <c r="M4109" i="31"/>
  <c r="M4110" i="31"/>
  <c r="M4111" i="31"/>
  <c r="M4112" i="31"/>
  <c r="M4113" i="31"/>
  <c r="M4114" i="31"/>
  <c r="M4115" i="31"/>
  <c r="M4116" i="31"/>
  <c r="M4117" i="31"/>
  <c r="M4118" i="31"/>
  <c r="M4119" i="31"/>
  <c r="M4120" i="31"/>
  <c r="M4121" i="31"/>
  <c r="M4122" i="31"/>
  <c r="M4123" i="31"/>
  <c r="M4124" i="31"/>
  <c r="M4125" i="31"/>
  <c r="M4126" i="31"/>
  <c r="M4127" i="31"/>
  <c r="M4128" i="31"/>
  <c r="M4129" i="31"/>
  <c r="M4130" i="31"/>
  <c r="M4131" i="31"/>
  <c r="M4132" i="31"/>
  <c r="M4133" i="31"/>
  <c r="M4134" i="31"/>
  <c r="M4135" i="31"/>
  <c r="M4136" i="31"/>
  <c r="M4137" i="31"/>
  <c r="M4138" i="31"/>
  <c r="M4139" i="31"/>
  <c r="M4140" i="31"/>
  <c r="M4141" i="31"/>
  <c r="M4142" i="31"/>
  <c r="M4143" i="31"/>
  <c r="M4144" i="31"/>
  <c r="M4145" i="31"/>
  <c r="M4146" i="31"/>
  <c r="M4147" i="31"/>
  <c r="M4148" i="31"/>
  <c r="M4149" i="31"/>
  <c r="M4150" i="31"/>
  <c r="M4151" i="31"/>
  <c r="M4152" i="31"/>
  <c r="M4153" i="31"/>
  <c r="M4154" i="31"/>
  <c r="M4155" i="31"/>
  <c r="M4156" i="31"/>
  <c r="M4157" i="31"/>
  <c r="M4158" i="31"/>
  <c r="M4159" i="31"/>
  <c r="M4160" i="31"/>
  <c r="M4161" i="31"/>
  <c r="M4162" i="31"/>
  <c r="M4163" i="31"/>
  <c r="M4164" i="31"/>
  <c r="M4165" i="31"/>
  <c r="M4166" i="31"/>
  <c r="M4167" i="31"/>
  <c r="M4168" i="31"/>
  <c r="M4169" i="31"/>
  <c r="M4170" i="31"/>
  <c r="M4171" i="31"/>
  <c r="M4172" i="31"/>
  <c r="M4173" i="31"/>
  <c r="M4174" i="31"/>
  <c r="M4175" i="31"/>
  <c r="M4176" i="31"/>
  <c r="M4177" i="31"/>
  <c r="M4178" i="31"/>
  <c r="M4179" i="31"/>
  <c r="M4180" i="31"/>
  <c r="M4181" i="31"/>
  <c r="M4182" i="31"/>
  <c r="M4183" i="31"/>
  <c r="M4184" i="31"/>
  <c r="M4185" i="31"/>
  <c r="M4186" i="31"/>
  <c r="M4187" i="31"/>
  <c r="M4188" i="31"/>
  <c r="M4189" i="31"/>
  <c r="M4190" i="31"/>
  <c r="M4191" i="31"/>
  <c r="M4192" i="31"/>
  <c r="M4193" i="31"/>
  <c r="M4194" i="31"/>
  <c r="M4195" i="31"/>
  <c r="M4196" i="31"/>
  <c r="M4197" i="31"/>
  <c r="M4198" i="31"/>
  <c r="M4199" i="31"/>
  <c r="M4200" i="31"/>
  <c r="M4201" i="31"/>
  <c r="M4202" i="31"/>
  <c r="M4203" i="31"/>
  <c r="M4204" i="31"/>
  <c r="M4205" i="31"/>
  <c r="M4206" i="31"/>
  <c r="M4207" i="31"/>
  <c r="M4208" i="31"/>
  <c r="M4209" i="31"/>
  <c r="M4210" i="31"/>
  <c r="M4211" i="31"/>
  <c r="M4212" i="31"/>
  <c r="M4213" i="31"/>
  <c r="M4214" i="31"/>
  <c r="M4215" i="31"/>
  <c r="M4216" i="31"/>
  <c r="M4217" i="31"/>
  <c r="M4218" i="31"/>
  <c r="M4219" i="31"/>
  <c r="M4220" i="31"/>
  <c r="M4221" i="31"/>
  <c r="M4222" i="31"/>
  <c r="M4223" i="31"/>
  <c r="M4224" i="31"/>
  <c r="M4225" i="31"/>
  <c r="M4226" i="31"/>
  <c r="M4227" i="31"/>
  <c r="M4228" i="31"/>
  <c r="M4229" i="31"/>
  <c r="M4230" i="31"/>
  <c r="M4231" i="31"/>
  <c r="M4232" i="31"/>
  <c r="M4233" i="31"/>
  <c r="M4234" i="31"/>
  <c r="M4235" i="31"/>
  <c r="M4236" i="31"/>
  <c r="M4237" i="31"/>
  <c r="M4238" i="31"/>
  <c r="M4239" i="31"/>
  <c r="M4240" i="31"/>
  <c r="M4241" i="31"/>
  <c r="M4242" i="31"/>
  <c r="M4243" i="31"/>
  <c r="M4244" i="31"/>
  <c r="M4245" i="31"/>
  <c r="M4246" i="31"/>
  <c r="M4247" i="31"/>
  <c r="M4248" i="31"/>
  <c r="M4249" i="31"/>
  <c r="M4250" i="31"/>
  <c r="M4251" i="31"/>
  <c r="M4252" i="31"/>
  <c r="M4253" i="31"/>
  <c r="M4254" i="31"/>
  <c r="M4255" i="31"/>
  <c r="M4256" i="31"/>
  <c r="M4257" i="31"/>
  <c r="M4258" i="31"/>
  <c r="M4259" i="31"/>
  <c r="M4260" i="31"/>
  <c r="M4261" i="31"/>
  <c r="M4262" i="31"/>
  <c r="M4263" i="31"/>
  <c r="M4264" i="31"/>
  <c r="M4265" i="31"/>
  <c r="M4266" i="31"/>
  <c r="M4267" i="31"/>
  <c r="M4268" i="31"/>
  <c r="M4269" i="31"/>
  <c r="M4270" i="31"/>
  <c r="M4271" i="31"/>
  <c r="M4272" i="31"/>
  <c r="M4273" i="31"/>
  <c r="M4274" i="31"/>
  <c r="M4275" i="31"/>
  <c r="M4276" i="31"/>
  <c r="M4277" i="31"/>
  <c r="M4278" i="31"/>
  <c r="M4279" i="31"/>
  <c r="M4280" i="31"/>
  <c r="M4281" i="31"/>
  <c r="M4282" i="31"/>
  <c r="M4283" i="31"/>
  <c r="M4284" i="31"/>
  <c r="M4285" i="31"/>
  <c r="M4286" i="31"/>
  <c r="M4287" i="31"/>
  <c r="M4288" i="31"/>
  <c r="M4289" i="31"/>
  <c r="M4290" i="31"/>
  <c r="M4291" i="31"/>
  <c r="M4292" i="31"/>
  <c r="M4293" i="31"/>
  <c r="M4294" i="31"/>
  <c r="M4295" i="31"/>
  <c r="M4296" i="31"/>
  <c r="M4297" i="31"/>
  <c r="M4298" i="31"/>
  <c r="M4299" i="31"/>
  <c r="M4300" i="31"/>
  <c r="M4301" i="31"/>
  <c r="M4302" i="31"/>
  <c r="M4303" i="31"/>
  <c r="M4304" i="31"/>
  <c r="M4305" i="31"/>
  <c r="M4306" i="31"/>
  <c r="M4307" i="31"/>
  <c r="M4308" i="31"/>
  <c r="M4309" i="31"/>
  <c r="M4310" i="31"/>
  <c r="M4311" i="31"/>
  <c r="M4312" i="31"/>
  <c r="M4313" i="31"/>
  <c r="M4314" i="31"/>
  <c r="M4315" i="31"/>
  <c r="M4316" i="31"/>
  <c r="M4317" i="31"/>
  <c r="M4318" i="31"/>
  <c r="M4319" i="31"/>
  <c r="M4320" i="31"/>
  <c r="M4321" i="31"/>
  <c r="M4322" i="31"/>
  <c r="M4323" i="31"/>
  <c r="M4324" i="31"/>
  <c r="M4325" i="31"/>
  <c r="M4326" i="31"/>
  <c r="M4327" i="31"/>
  <c r="M4328" i="31"/>
  <c r="M4329" i="31"/>
  <c r="M4330" i="31"/>
  <c r="M4331" i="31"/>
  <c r="M4332" i="31"/>
  <c r="M4333" i="31"/>
  <c r="M4334" i="31"/>
  <c r="M4335" i="31"/>
  <c r="M4336" i="31"/>
  <c r="M4337" i="31"/>
  <c r="M4338" i="31"/>
  <c r="M4339" i="31"/>
  <c r="M4340" i="31"/>
  <c r="M4341" i="31"/>
  <c r="M4342" i="31"/>
  <c r="M4343" i="31"/>
  <c r="M4344" i="31"/>
  <c r="M4345" i="31"/>
  <c r="M4346" i="31"/>
  <c r="M4347" i="31"/>
  <c r="M4348" i="31"/>
  <c r="M4349" i="31"/>
  <c r="M4350" i="31"/>
  <c r="M4351" i="31"/>
  <c r="M4352" i="31"/>
  <c r="M4353" i="31"/>
  <c r="M4354" i="31"/>
  <c r="M4355" i="31"/>
  <c r="M4356" i="31"/>
  <c r="M4357" i="31"/>
  <c r="M4358" i="31"/>
  <c r="M4359" i="31"/>
  <c r="M4360" i="31"/>
  <c r="M4361" i="31"/>
  <c r="M4362" i="31"/>
  <c r="M4363" i="31"/>
  <c r="M4364" i="31"/>
  <c r="M4365" i="31"/>
  <c r="M4366" i="31"/>
  <c r="M4367" i="31"/>
  <c r="M4368" i="31"/>
  <c r="M4369" i="31"/>
  <c r="M4370" i="31"/>
  <c r="M4371" i="31"/>
  <c r="M4372" i="31"/>
  <c r="M4373" i="31"/>
  <c r="M4374" i="31"/>
  <c r="M4375" i="31"/>
  <c r="M4376" i="31"/>
  <c r="M4377" i="31"/>
  <c r="M4378" i="31"/>
  <c r="M4379" i="31"/>
  <c r="M4380" i="31"/>
  <c r="M4381" i="31"/>
  <c r="M4382" i="31"/>
  <c r="M4383" i="31"/>
  <c r="M4384" i="31"/>
  <c r="M4385" i="31"/>
  <c r="M4386" i="31"/>
  <c r="M4387" i="31"/>
  <c r="M4388" i="31"/>
  <c r="M4389" i="31"/>
  <c r="M4390" i="31"/>
  <c r="M4391" i="31"/>
  <c r="M4392" i="31"/>
  <c r="M4393" i="31"/>
  <c r="M4394" i="31"/>
  <c r="M4395" i="31"/>
  <c r="M4396" i="31"/>
  <c r="M4397" i="31"/>
  <c r="M4398" i="31"/>
  <c r="M4399" i="31"/>
  <c r="M4400" i="31"/>
  <c r="M4401" i="31"/>
  <c r="M4402" i="31"/>
  <c r="M4403" i="31"/>
  <c r="M4404" i="31"/>
  <c r="M4405" i="31"/>
  <c r="M4406" i="31"/>
  <c r="M4407" i="31"/>
  <c r="M4408" i="31"/>
  <c r="M4409" i="31"/>
  <c r="M4410" i="31"/>
  <c r="M4411" i="31"/>
  <c r="M4412" i="31"/>
  <c r="M4413" i="31"/>
  <c r="M4414" i="31"/>
  <c r="M4415" i="31"/>
  <c r="M4416" i="31"/>
  <c r="M4417" i="31"/>
  <c r="M4418" i="31"/>
  <c r="M4419" i="31"/>
  <c r="M4420" i="31"/>
  <c r="M4421" i="31"/>
  <c r="M4422" i="31"/>
  <c r="M4423" i="31"/>
  <c r="M4424" i="31"/>
  <c r="M4425" i="31"/>
  <c r="M4426" i="31"/>
  <c r="M4427" i="31"/>
  <c r="M4428" i="31"/>
  <c r="M4429" i="31"/>
  <c r="M4430" i="31"/>
  <c r="M4431" i="31"/>
  <c r="M4432" i="31"/>
  <c r="M4433" i="31"/>
  <c r="M4434" i="31"/>
  <c r="M4435" i="31"/>
  <c r="M4436" i="31"/>
  <c r="M4437" i="31"/>
  <c r="M4438" i="31"/>
  <c r="M4439" i="31"/>
  <c r="M4440" i="31"/>
  <c r="M4441" i="31"/>
  <c r="M4442" i="31"/>
  <c r="M4443" i="31"/>
  <c r="M4444" i="31"/>
  <c r="M4445" i="31"/>
  <c r="M4446" i="31"/>
  <c r="M4447" i="31"/>
  <c r="M4448" i="31"/>
  <c r="M4449" i="31"/>
  <c r="M4450" i="31"/>
  <c r="M4451" i="31"/>
  <c r="M4452" i="31"/>
  <c r="M4453" i="31"/>
  <c r="M4454" i="31"/>
  <c r="M4455" i="31"/>
  <c r="M4456" i="31"/>
  <c r="M4457" i="31"/>
  <c r="M4458" i="31"/>
  <c r="M4459" i="31"/>
  <c r="M4460" i="31"/>
  <c r="M4461" i="31"/>
  <c r="M4462" i="31"/>
  <c r="M4463" i="31"/>
  <c r="M4464" i="31"/>
  <c r="M4465" i="31"/>
  <c r="M4466" i="31"/>
  <c r="M4467" i="31"/>
  <c r="M4468" i="31"/>
  <c r="M4469" i="31"/>
  <c r="M4470" i="31"/>
  <c r="M4471" i="31"/>
  <c r="M4472" i="31"/>
  <c r="M4473" i="31"/>
  <c r="M4474" i="31"/>
  <c r="M4475" i="31"/>
  <c r="M4476" i="31"/>
  <c r="M4477" i="31"/>
  <c r="M4478" i="31"/>
  <c r="M4479" i="31"/>
  <c r="M4480" i="31"/>
  <c r="M4481" i="31"/>
  <c r="M4482" i="31"/>
  <c r="M4483" i="31"/>
  <c r="M4484" i="31"/>
  <c r="M4485" i="31"/>
  <c r="M4486" i="31"/>
  <c r="M4487" i="31"/>
  <c r="M4488" i="31"/>
  <c r="M4489" i="31"/>
  <c r="M4490" i="31"/>
  <c r="M4491" i="31"/>
  <c r="M4492" i="31"/>
  <c r="M4493" i="31"/>
  <c r="M4494" i="31"/>
  <c r="M4495" i="31"/>
  <c r="M4496" i="31"/>
  <c r="M4497" i="31"/>
  <c r="M4498" i="31"/>
  <c r="M4499" i="31"/>
  <c r="M4500" i="31"/>
  <c r="M4501" i="31"/>
  <c r="M4502" i="31"/>
  <c r="M4503" i="31"/>
  <c r="M4504" i="31"/>
  <c r="M4505" i="31"/>
  <c r="M4506" i="31"/>
  <c r="M4507" i="31"/>
  <c r="M4508" i="31"/>
  <c r="M4509" i="31"/>
  <c r="M4510" i="31"/>
  <c r="M4511" i="31"/>
  <c r="M4512" i="31"/>
  <c r="M4513" i="31"/>
  <c r="M4514" i="31"/>
  <c r="M4515" i="31"/>
  <c r="M4516" i="31"/>
  <c r="M4517" i="31"/>
  <c r="M4518" i="31"/>
  <c r="M4519" i="31"/>
  <c r="M4520" i="31"/>
  <c r="M4521" i="31"/>
  <c r="M4522" i="31"/>
  <c r="M4523" i="31"/>
  <c r="M4524" i="31"/>
  <c r="M4525" i="31"/>
  <c r="M4526" i="31"/>
  <c r="M4527" i="31"/>
  <c r="M4528" i="31"/>
  <c r="M4529" i="31"/>
  <c r="M4530" i="31"/>
  <c r="M4531" i="31"/>
  <c r="M4532" i="31"/>
  <c r="M4533" i="31"/>
  <c r="M4534" i="31"/>
  <c r="M4535" i="31"/>
  <c r="M4536" i="31"/>
  <c r="M4537" i="31"/>
  <c r="M4538" i="31"/>
  <c r="M4539" i="31"/>
  <c r="M4540" i="31"/>
  <c r="M4541" i="31"/>
  <c r="M4542" i="31"/>
  <c r="M4543" i="31"/>
  <c r="M4544" i="31"/>
  <c r="M4545" i="31"/>
  <c r="M4546" i="31"/>
  <c r="M4547" i="31"/>
  <c r="M4548" i="31"/>
  <c r="M4549" i="31"/>
  <c r="M4550" i="31"/>
  <c r="M4551" i="31"/>
  <c r="M4552" i="31"/>
  <c r="M4553" i="31"/>
  <c r="M4554" i="31"/>
  <c r="M4555" i="31"/>
  <c r="M4556" i="31"/>
  <c r="M4557" i="31"/>
  <c r="M4558" i="31"/>
  <c r="M4559" i="31"/>
  <c r="M4560" i="31"/>
  <c r="M4561" i="31"/>
  <c r="M4562" i="31"/>
  <c r="M4563" i="31"/>
  <c r="M4564" i="31"/>
  <c r="M4565" i="31"/>
  <c r="M4566" i="31"/>
  <c r="M4567" i="31"/>
  <c r="M4568" i="31"/>
  <c r="M4569" i="31"/>
  <c r="M4570" i="31"/>
  <c r="M4571" i="31"/>
  <c r="M4572" i="31"/>
  <c r="M4573" i="31"/>
  <c r="M4574" i="31"/>
  <c r="M4575" i="31"/>
  <c r="M4576" i="31"/>
  <c r="M4577" i="31"/>
  <c r="M4578" i="31"/>
  <c r="M4579" i="31"/>
  <c r="M4580" i="31"/>
  <c r="M4581" i="31"/>
  <c r="M4582" i="31"/>
  <c r="M4583" i="31"/>
  <c r="M4584" i="31"/>
  <c r="M4585" i="31"/>
  <c r="M4586" i="31"/>
  <c r="M4587" i="31"/>
  <c r="M4588" i="31"/>
  <c r="M4589" i="31"/>
  <c r="M4590" i="31"/>
  <c r="M4591" i="31"/>
  <c r="M4592" i="31"/>
  <c r="M4593" i="31"/>
  <c r="M4594" i="31"/>
  <c r="M4595" i="31"/>
  <c r="M4596" i="31"/>
  <c r="M4597" i="31"/>
  <c r="M4598" i="31"/>
  <c r="M4599" i="31"/>
  <c r="M4600" i="31"/>
  <c r="M4601" i="31"/>
  <c r="M4602" i="31"/>
  <c r="M4603" i="31"/>
  <c r="M4604" i="31"/>
  <c r="M4605" i="31"/>
  <c r="M4606" i="31"/>
  <c r="M4607" i="31"/>
  <c r="M4608" i="31"/>
  <c r="M4609" i="31"/>
  <c r="M4610" i="31"/>
  <c r="M4611" i="31"/>
  <c r="M4612" i="31"/>
  <c r="M4613" i="31"/>
  <c r="M4614" i="31"/>
  <c r="M4615" i="31"/>
  <c r="M4616" i="31"/>
  <c r="M4617" i="31"/>
  <c r="M4618" i="31"/>
  <c r="M4619" i="31"/>
  <c r="M4620" i="31"/>
  <c r="M4621" i="31"/>
  <c r="M4622" i="31"/>
  <c r="M4623" i="31"/>
  <c r="M4624" i="31"/>
  <c r="M4625" i="31"/>
  <c r="M4626" i="31"/>
  <c r="M4627" i="31"/>
  <c r="M4628" i="31"/>
  <c r="M4629" i="31"/>
  <c r="M4630" i="31"/>
  <c r="M4631" i="31"/>
  <c r="M4632" i="31"/>
  <c r="M4633" i="31"/>
  <c r="M4634" i="31"/>
  <c r="M4635" i="31"/>
  <c r="M4636" i="31"/>
  <c r="M4637" i="31"/>
  <c r="M4638" i="31"/>
  <c r="M4639" i="31"/>
  <c r="M4640" i="31"/>
  <c r="M4641" i="31"/>
  <c r="M4642" i="31"/>
  <c r="M4643" i="31"/>
  <c r="M4644" i="31"/>
  <c r="M4645" i="31"/>
  <c r="M4646" i="31"/>
  <c r="M4647" i="31"/>
  <c r="M4648" i="31"/>
  <c r="M4649" i="31"/>
  <c r="M4650" i="31"/>
  <c r="M4651" i="31"/>
  <c r="M4652" i="31"/>
  <c r="M4653" i="31"/>
  <c r="M4654" i="31"/>
  <c r="M4655" i="31"/>
  <c r="M4656" i="31"/>
  <c r="M4657" i="31"/>
  <c r="M4658" i="31"/>
  <c r="M4659" i="31"/>
  <c r="M4660" i="31"/>
  <c r="M4661" i="31"/>
  <c r="M4662" i="31"/>
  <c r="M4663" i="31"/>
  <c r="M4664" i="31"/>
  <c r="M4665" i="31"/>
  <c r="M4666" i="31"/>
  <c r="M4667" i="31"/>
  <c r="M4668" i="31"/>
  <c r="M4669" i="31"/>
  <c r="M4670" i="31"/>
  <c r="M4671" i="31"/>
  <c r="M4672" i="31"/>
  <c r="M4673" i="31"/>
  <c r="M4674" i="31"/>
  <c r="M4675" i="31"/>
  <c r="M4676" i="31"/>
  <c r="M4677" i="31"/>
  <c r="M4678" i="31"/>
  <c r="M4679" i="31"/>
  <c r="M4680" i="31"/>
  <c r="M4681" i="31"/>
  <c r="M4682" i="31"/>
  <c r="M4683" i="31"/>
  <c r="M4684" i="31"/>
  <c r="M4685" i="31"/>
  <c r="M4686" i="31"/>
  <c r="M4687" i="31"/>
  <c r="M4688" i="31"/>
  <c r="M4689" i="31"/>
  <c r="M4690" i="31"/>
  <c r="M4691" i="31"/>
  <c r="M4692" i="31"/>
  <c r="M4693" i="31"/>
  <c r="M4694" i="31"/>
  <c r="M4695" i="31"/>
  <c r="M4696" i="31"/>
  <c r="M4697" i="31"/>
  <c r="M4698" i="31"/>
  <c r="M4699" i="31"/>
  <c r="M4700" i="31"/>
  <c r="M4701" i="31"/>
  <c r="M4702" i="31"/>
  <c r="M4703" i="31"/>
  <c r="M4704" i="31"/>
  <c r="M4705" i="31"/>
  <c r="M4706" i="31"/>
  <c r="M4707" i="31"/>
  <c r="M4708" i="31"/>
  <c r="M4709" i="31"/>
  <c r="M4710" i="31"/>
  <c r="M4711" i="31"/>
  <c r="M4712" i="31"/>
  <c r="M4713" i="31"/>
  <c r="M4714" i="31"/>
  <c r="M4715" i="31"/>
  <c r="M4716" i="31"/>
  <c r="M4717" i="31"/>
  <c r="M4718" i="31"/>
  <c r="M4719" i="31"/>
  <c r="M4720" i="31"/>
  <c r="M4721" i="31"/>
  <c r="M4722" i="31"/>
  <c r="M4723" i="31"/>
  <c r="M4724" i="31"/>
  <c r="M4725" i="31"/>
  <c r="M4726" i="31"/>
  <c r="M4727" i="31"/>
  <c r="M4728" i="31"/>
  <c r="M4729" i="31"/>
  <c r="M4730" i="31"/>
  <c r="M4731" i="31"/>
  <c r="M4732" i="31"/>
  <c r="M4733" i="31"/>
  <c r="M4734" i="31"/>
  <c r="M4735" i="31"/>
  <c r="M4736" i="31"/>
  <c r="M4737" i="31"/>
  <c r="M4738" i="31"/>
  <c r="M4739" i="31"/>
  <c r="M4740" i="31"/>
  <c r="M4741" i="31"/>
  <c r="M4742" i="31"/>
  <c r="M4743" i="31"/>
  <c r="M4744" i="31"/>
  <c r="M4745" i="31"/>
  <c r="M4746" i="31"/>
  <c r="M4747" i="31"/>
  <c r="M4748" i="31"/>
  <c r="M4749" i="31"/>
  <c r="M4750" i="31"/>
  <c r="M4751" i="31"/>
  <c r="M4752" i="31"/>
  <c r="M4753" i="31"/>
  <c r="M4754" i="31"/>
  <c r="M4755" i="31"/>
  <c r="M4756" i="31"/>
  <c r="M4757" i="31"/>
  <c r="M4758" i="31"/>
  <c r="M4759" i="31"/>
  <c r="M4760" i="31"/>
  <c r="M4761" i="31"/>
  <c r="M4762" i="31"/>
  <c r="M4763" i="31"/>
  <c r="M4764" i="31"/>
  <c r="M4765" i="31"/>
  <c r="M4766" i="31"/>
  <c r="M4767" i="31"/>
  <c r="M4768" i="31"/>
  <c r="M4769" i="31"/>
  <c r="M4770" i="31"/>
  <c r="M4771" i="31"/>
  <c r="M4772" i="31"/>
  <c r="M4773" i="31"/>
  <c r="M4774" i="31"/>
  <c r="M4775" i="31"/>
  <c r="M4776" i="31"/>
  <c r="M4777" i="31"/>
  <c r="M4778" i="31"/>
  <c r="M4779" i="31"/>
  <c r="M4780" i="31"/>
  <c r="M4781" i="31"/>
  <c r="M4782" i="31"/>
  <c r="M4783" i="31"/>
  <c r="M4784" i="31"/>
  <c r="M4785" i="31"/>
  <c r="M4786" i="31"/>
  <c r="M4787" i="31"/>
  <c r="M4788" i="31"/>
  <c r="M4789" i="31"/>
  <c r="M4790" i="31"/>
  <c r="M4791" i="31"/>
  <c r="M4792" i="31"/>
  <c r="M4793" i="31"/>
  <c r="M4794" i="31"/>
  <c r="M4795" i="31"/>
  <c r="M4796" i="31"/>
  <c r="M4797" i="31"/>
  <c r="M4798" i="31"/>
  <c r="M4799" i="31"/>
  <c r="M4800" i="31"/>
  <c r="M4801" i="31"/>
  <c r="M4802" i="31"/>
  <c r="M4803" i="31"/>
  <c r="M4804" i="31"/>
  <c r="M4805" i="31"/>
  <c r="M4806" i="31"/>
  <c r="M4807" i="31"/>
  <c r="M4808" i="31"/>
  <c r="M4809" i="31"/>
  <c r="M4810" i="31"/>
  <c r="M4811" i="31"/>
  <c r="M4812" i="31"/>
  <c r="M4813" i="31"/>
  <c r="M4814" i="31"/>
  <c r="M4815" i="31"/>
  <c r="M4816" i="31"/>
  <c r="M4817" i="31"/>
  <c r="M4818" i="31"/>
  <c r="M4819" i="31"/>
  <c r="M4820" i="31"/>
  <c r="M4821" i="31"/>
  <c r="M4822" i="31"/>
  <c r="M4823" i="31"/>
  <c r="M4824" i="31"/>
  <c r="M4825" i="31"/>
  <c r="M4826" i="31"/>
  <c r="M4827" i="31"/>
  <c r="M4828" i="31"/>
  <c r="M4829" i="31"/>
  <c r="M4830" i="31"/>
  <c r="M4831" i="31"/>
  <c r="M4832" i="31"/>
  <c r="M4833" i="31"/>
  <c r="M4834" i="31"/>
  <c r="M4835" i="31"/>
  <c r="M4836" i="31"/>
  <c r="M4837" i="31"/>
  <c r="M4838" i="31"/>
  <c r="M4839" i="31"/>
  <c r="M4840" i="31"/>
  <c r="M4841" i="31"/>
  <c r="M4842" i="31"/>
  <c r="M4843" i="31"/>
  <c r="M4844" i="31"/>
  <c r="M4845" i="31"/>
  <c r="M4846" i="31"/>
  <c r="M4847" i="31"/>
  <c r="M4848" i="31"/>
  <c r="M4849" i="31"/>
  <c r="M4850" i="31"/>
  <c r="M4851" i="31"/>
  <c r="M4852" i="31"/>
  <c r="M4853" i="31"/>
  <c r="M4854" i="31"/>
  <c r="M4855" i="31"/>
  <c r="M4856" i="31"/>
  <c r="M4857" i="31"/>
  <c r="M4858" i="31"/>
  <c r="M4859" i="31"/>
  <c r="M4860" i="31"/>
  <c r="M4861" i="31"/>
  <c r="M4862" i="31"/>
  <c r="M4863" i="31"/>
  <c r="M4864" i="31"/>
  <c r="M4865" i="31"/>
  <c r="M4866" i="31"/>
  <c r="M4867" i="31"/>
  <c r="M4868" i="31"/>
  <c r="M4869" i="31"/>
  <c r="M4870" i="31"/>
  <c r="M4871" i="31"/>
  <c r="M4872" i="31"/>
  <c r="M4873" i="31"/>
  <c r="M4874" i="31"/>
  <c r="M4875" i="31"/>
  <c r="M4876" i="31"/>
  <c r="M4877" i="31"/>
  <c r="M4878" i="31"/>
  <c r="M4879" i="31"/>
  <c r="M4880" i="31"/>
  <c r="M4881" i="31"/>
  <c r="M4882" i="31"/>
  <c r="M4883" i="31"/>
  <c r="M4884" i="31"/>
  <c r="M4885" i="31"/>
  <c r="M4886" i="31"/>
  <c r="M4887" i="31"/>
  <c r="M4888" i="31"/>
  <c r="M4889" i="31"/>
  <c r="M4890" i="31"/>
  <c r="M4891" i="31"/>
  <c r="M4892" i="31"/>
  <c r="M4893" i="31"/>
  <c r="M4894" i="31"/>
  <c r="M4895" i="31"/>
  <c r="M4896" i="31"/>
  <c r="M4897" i="31"/>
  <c r="M4898" i="31"/>
  <c r="M4899" i="31"/>
  <c r="M4900" i="31"/>
  <c r="M4901" i="31"/>
  <c r="M4902" i="31"/>
  <c r="M4903" i="31"/>
  <c r="M4904" i="31"/>
  <c r="M4905" i="31"/>
  <c r="M4906" i="31"/>
  <c r="M4907" i="31"/>
  <c r="M4908" i="31"/>
  <c r="M4909" i="31"/>
  <c r="M4910" i="31"/>
  <c r="M4911" i="31"/>
  <c r="M4912" i="31"/>
  <c r="M4913" i="31"/>
  <c r="M4914" i="31"/>
  <c r="M4915" i="31"/>
  <c r="M4916" i="31"/>
  <c r="M4917" i="31"/>
  <c r="M4918" i="31"/>
  <c r="M4919" i="31"/>
  <c r="M4920" i="31"/>
  <c r="M4921" i="31"/>
  <c r="M4922" i="31"/>
  <c r="M4923" i="31"/>
  <c r="M4924" i="31"/>
  <c r="M4925" i="31"/>
  <c r="M4926" i="31"/>
  <c r="M4927" i="31"/>
  <c r="M4928" i="31"/>
  <c r="M4929" i="31"/>
  <c r="M4930" i="31"/>
  <c r="M4931" i="31"/>
  <c r="M4932" i="31"/>
  <c r="M4933" i="31"/>
  <c r="M4934" i="31"/>
  <c r="M4935" i="31"/>
  <c r="M4936" i="31"/>
  <c r="M4937" i="31"/>
  <c r="M4938" i="31"/>
  <c r="M4939" i="31"/>
  <c r="M4940" i="31"/>
  <c r="M4941" i="31"/>
  <c r="M4942" i="31"/>
  <c r="M4943" i="31"/>
  <c r="M4944" i="31"/>
  <c r="M4945" i="31"/>
  <c r="M4946" i="31"/>
  <c r="M4947" i="31"/>
  <c r="M4948" i="31"/>
  <c r="M4949" i="31"/>
  <c r="M4950" i="31"/>
  <c r="M4951" i="31"/>
  <c r="M4952" i="31"/>
  <c r="M4953" i="31"/>
  <c r="M4954" i="31"/>
  <c r="M4955" i="31"/>
  <c r="M4956" i="31"/>
  <c r="M4957" i="31"/>
  <c r="M4958" i="31"/>
  <c r="M4959" i="31"/>
  <c r="M4960" i="31"/>
  <c r="M4961" i="31"/>
  <c r="M4962" i="31"/>
  <c r="M4963" i="31"/>
  <c r="M4964" i="31"/>
  <c r="M4965" i="31"/>
  <c r="M4966" i="31"/>
  <c r="M4967" i="31"/>
  <c r="M4968" i="31"/>
  <c r="M4969" i="31"/>
  <c r="M4970" i="31"/>
  <c r="M4971" i="31"/>
  <c r="M4972" i="31"/>
  <c r="M4973" i="31"/>
  <c r="M4974" i="31"/>
  <c r="M4975" i="31"/>
  <c r="M4976" i="31"/>
  <c r="M4977" i="31"/>
  <c r="M4978" i="31"/>
  <c r="M4979" i="31"/>
  <c r="M4980" i="31"/>
  <c r="M4981" i="31"/>
  <c r="M4982" i="31"/>
  <c r="M4983" i="31"/>
  <c r="M4984" i="31"/>
  <c r="M4985" i="31"/>
  <c r="M4986" i="31"/>
  <c r="M4987" i="31"/>
  <c r="M4988" i="31"/>
  <c r="M4989" i="31"/>
  <c r="M4990" i="31"/>
  <c r="M4991" i="31"/>
  <c r="M4992" i="31"/>
  <c r="M4993" i="31"/>
  <c r="M4994" i="31"/>
  <c r="M4995" i="31"/>
  <c r="M4996" i="31"/>
  <c r="M4997" i="31"/>
  <c r="M4998" i="31"/>
  <c r="M4999" i="31"/>
  <c r="M5000" i="31"/>
  <c r="M5001" i="31"/>
  <c r="M5002" i="31"/>
  <c r="M5003" i="31"/>
  <c r="M5004" i="31"/>
  <c r="M5005" i="31"/>
  <c r="M5006" i="31"/>
  <c r="M5007" i="31"/>
  <c r="M5008" i="31"/>
  <c r="M5009" i="31"/>
  <c r="M5010" i="31"/>
  <c r="M5011" i="31"/>
  <c r="M5012" i="31"/>
  <c r="M5013" i="31"/>
  <c r="M5014" i="31"/>
  <c r="M5015" i="31"/>
  <c r="M5016" i="31"/>
  <c r="M5017" i="31"/>
  <c r="M5018" i="31"/>
  <c r="M5019" i="31"/>
  <c r="M5020" i="31"/>
  <c r="M5021" i="31"/>
  <c r="M5022" i="31"/>
  <c r="M5023" i="31"/>
  <c r="M5024" i="31"/>
  <c r="M5025" i="31"/>
  <c r="M5026" i="31"/>
  <c r="M5027" i="31"/>
  <c r="M5028" i="31"/>
  <c r="M5029" i="31"/>
  <c r="M5030" i="31"/>
  <c r="M5031" i="31"/>
  <c r="M5032" i="31"/>
  <c r="M5033" i="31"/>
  <c r="M5034" i="31"/>
  <c r="M5035" i="31"/>
  <c r="M5036" i="31"/>
  <c r="M5037" i="31"/>
  <c r="M5038" i="31"/>
  <c r="M5039" i="31"/>
  <c r="M5040" i="31"/>
  <c r="M5041" i="31"/>
  <c r="M5042" i="31"/>
  <c r="M5043" i="31"/>
  <c r="M5044" i="31"/>
  <c r="M5045" i="31"/>
  <c r="M5046" i="31"/>
  <c r="M5047" i="31"/>
  <c r="M5048" i="31"/>
  <c r="M5049" i="31"/>
  <c r="M5050" i="31"/>
  <c r="M5051" i="31"/>
  <c r="M5052" i="31"/>
  <c r="M5053" i="31"/>
  <c r="M5054" i="31"/>
  <c r="M5055" i="31"/>
  <c r="M5056" i="31"/>
  <c r="M5057" i="31"/>
  <c r="M5058" i="31"/>
  <c r="M5059" i="31"/>
  <c r="M5060" i="31"/>
  <c r="M5061" i="31"/>
  <c r="M5062" i="31"/>
  <c r="M5063" i="31"/>
  <c r="M5064" i="31"/>
  <c r="M5065" i="31"/>
  <c r="M5066" i="31"/>
  <c r="M5067" i="31"/>
  <c r="M5068" i="31"/>
  <c r="M5069" i="31"/>
  <c r="M5070" i="31"/>
  <c r="M5071" i="31"/>
  <c r="M5072" i="31"/>
  <c r="M5073" i="31"/>
  <c r="M5074" i="31"/>
  <c r="M5075" i="31"/>
  <c r="M5076" i="31"/>
  <c r="M5077" i="31"/>
  <c r="M5078" i="31"/>
  <c r="M5079" i="31"/>
  <c r="M5080" i="31"/>
  <c r="M5081" i="31"/>
  <c r="M5082" i="31"/>
  <c r="M5083" i="31"/>
  <c r="M5084" i="31"/>
  <c r="M5085" i="31"/>
  <c r="M5086" i="31"/>
  <c r="M5087" i="31"/>
  <c r="M5088" i="31"/>
  <c r="M5089" i="31"/>
  <c r="M5090" i="31"/>
  <c r="M5091" i="31"/>
  <c r="M5092" i="31"/>
  <c r="M5093" i="31"/>
  <c r="M5094" i="31"/>
  <c r="M5095" i="31"/>
  <c r="M5096" i="31"/>
  <c r="M5097" i="31"/>
  <c r="M5098" i="31"/>
  <c r="M5099" i="31"/>
  <c r="M5100" i="31"/>
  <c r="M5101" i="31"/>
  <c r="M5102" i="31"/>
  <c r="M5103" i="31"/>
  <c r="M5104" i="31"/>
  <c r="M5105" i="31"/>
  <c r="M5106" i="31"/>
  <c r="M5107" i="31"/>
  <c r="M5108" i="31"/>
  <c r="M5109" i="31"/>
  <c r="M5110" i="31"/>
  <c r="M5111" i="31"/>
  <c r="M5112" i="31"/>
  <c r="M5113" i="31"/>
  <c r="M5114" i="31"/>
  <c r="M5115" i="31"/>
  <c r="M5116" i="31"/>
  <c r="M5117" i="31"/>
  <c r="M5118" i="31"/>
  <c r="M5119" i="31"/>
  <c r="M5120" i="31"/>
  <c r="M5121" i="31"/>
  <c r="M5122" i="31"/>
  <c r="M5123" i="31"/>
  <c r="M5124" i="31"/>
  <c r="M5125" i="31"/>
  <c r="M5126" i="31"/>
  <c r="M5127" i="31"/>
  <c r="M5128" i="31"/>
  <c r="M5129" i="31"/>
  <c r="M5130" i="31"/>
  <c r="M5131" i="31"/>
  <c r="M5132" i="31"/>
  <c r="M5133" i="31"/>
  <c r="M5134" i="31"/>
  <c r="M5135" i="31"/>
  <c r="M5136" i="31"/>
  <c r="M5137" i="31"/>
  <c r="M5138" i="31"/>
  <c r="M5139" i="31"/>
  <c r="M5140" i="31"/>
  <c r="M5141" i="31"/>
  <c r="M5142" i="31"/>
  <c r="M5143" i="31"/>
  <c r="M5144" i="31"/>
  <c r="M5145" i="31"/>
  <c r="M5146" i="31"/>
  <c r="M5147" i="31"/>
  <c r="M5148" i="31"/>
  <c r="M5149" i="31"/>
  <c r="M5150" i="31"/>
  <c r="M5151" i="31"/>
  <c r="M5152" i="31"/>
  <c r="M5153" i="31"/>
  <c r="M5154" i="31"/>
  <c r="M5155" i="31"/>
  <c r="M5156" i="31"/>
  <c r="M5157" i="31"/>
  <c r="M5158" i="31"/>
  <c r="M5159" i="31"/>
  <c r="M5160" i="31"/>
  <c r="M5161" i="31"/>
  <c r="M5162" i="31"/>
  <c r="M5163" i="31"/>
  <c r="M5164" i="31"/>
  <c r="M5165" i="31"/>
  <c r="M5166" i="31"/>
  <c r="M5167" i="31"/>
  <c r="M5168" i="31"/>
  <c r="M5169" i="31"/>
  <c r="M5170" i="31"/>
  <c r="M5171" i="31"/>
  <c r="M5172" i="31"/>
  <c r="M5173" i="31"/>
  <c r="M5174" i="31"/>
  <c r="M5175" i="31"/>
  <c r="M5176" i="31"/>
  <c r="M5177" i="31"/>
  <c r="M5178" i="31"/>
  <c r="M5179" i="31"/>
  <c r="M5180" i="31"/>
  <c r="M5181" i="31"/>
  <c r="M5182" i="31"/>
  <c r="M5183" i="31"/>
  <c r="M5184" i="31"/>
  <c r="M5185" i="31"/>
  <c r="M5186" i="31"/>
  <c r="M5187" i="31"/>
  <c r="M5188" i="31"/>
  <c r="M5189" i="31"/>
  <c r="M5190" i="31"/>
  <c r="M5191" i="31"/>
  <c r="M5192" i="31"/>
  <c r="M5193" i="31"/>
  <c r="M5194" i="31"/>
  <c r="M5195" i="31"/>
  <c r="M5196" i="31"/>
  <c r="M5197" i="31"/>
  <c r="M5198" i="31"/>
  <c r="M5199" i="31"/>
  <c r="M5200" i="31"/>
  <c r="M5201" i="31"/>
  <c r="M5202" i="31"/>
  <c r="M5203" i="31"/>
  <c r="M5204" i="31"/>
  <c r="M5205" i="31"/>
  <c r="M5206" i="31"/>
  <c r="M5207" i="31"/>
  <c r="M5208" i="31"/>
  <c r="M5209" i="31"/>
  <c r="M5210" i="31"/>
  <c r="M5211" i="31"/>
  <c r="M5212" i="31"/>
  <c r="M5213" i="31"/>
  <c r="M5214" i="31"/>
  <c r="M5215" i="31"/>
  <c r="M5216" i="31"/>
  <c r="M5217" i="31"/>
  <c r="M5218" i="31"/>
  <c r="M5219" i="31"/>
  <c r="M5220" i="31"/>
  <c r="M5221" i="31"/>
  <c r="M5222" i="31"/>
  <c r="M5223" i="31"/>
  <c r="M5224" i="31"/>
  <c r="M5225" i="31"/>
  <c r="M5226" i="31"/>
  <c r="M5227" i="31"/>
  <c r="M5228" i="31"/>
  <c r="M5229" i="31"/>
  <c r="M5230" i="31"/>
  <c r="M5231" i="31"/>
  <c r="M5232" i="31"/>
  <c r="M5233" i="31"/>
  <c r="M5234" i="31"/>
  <c r="M5235" i="31"/>
  <c r="M5236" i="31"/>
  <c r="M5237" i="31"/>
  <c r="M5238" i="31"/>
  <c r="M5239" i="31"/>
  <c r="M5240" i="31"/>
  <c r="M5241" i="31"/>
  <c r="M5242" i="31"/>
  <c r="M5243" i="31"/>
  <c r="M5244" i="31"/>
  <c r="M5245" i="31"/>
  <c r="M5246" i="31"/>
  <c r="M5247" i="31"/>
  <c r="M5248" i="31"/>
  <c r="M5249" i="31"/>
  <c r="M5250" i="31"/>
  <c r="M5251" i="31"/>
  <c r="M5252" i="31"/>
  <c r="M5253" i="31"/>
  <c r="M5254" i="31"/>
  <c r="M5255" i="31"/>
  <c r="M5256" i="31"/>
  <c r="M5257" i="31"/>
  <c r="M5258" i="31"/>
  <c r="M5259" i="31"/>
  <c r="M5260" i="31"/>
  <c r="M5261" i="31"/>
  <c r="M5262" i="31"/>
  <c r="M5263" i="31"/>
  <c r="M5264" i="31"/>
  <c r="M5265" i="31"/>
  <c r="M5266" i="31"/>
  <c r="M5267" i="31"/>
  <c r="M5268" i="31"/>
  <c r="M5269" i="31"/>
  <c r="M5270" i="31"/>
  <c r="M5271" i="31"/>
  <c r="M5272" i="31"/>
  <c r="M5273" i="31"/>
  <c r="M5274" i="31"/>
  <c r="M5275" i="31"/>
  <c r="M5276" i="31"/>
  <c r="M5277" i="31"/>
  <c r="M5278" i="31"/>
  <c r="M5279" i="31"/>
  <c r="M5280" i="31"/>
  <c r="M5281" i="31"/>
  <c r="M5282" i="31"/>
  <c r="M5283" i="31"/>
  <c r="M5284" i="31"/>
  <c r="M5285" i="31"/>
  <c r="M5286" i="31"/>
  <c r="M5287" i="31"/>
  <c r="M5288" i="31"/>
  <c r="M5289" i="31"/>
  <c r="M5290" i="31"/>
  <c r="M5291" i="31"/>
  <c r="M5292" i="31"/>
  <c r="M5293" i="31"/>
  <c r="M5294" i="31"/>
  <c r="M5295" i="31"/>
  <c r="M5296" i="31"/>
  <c r="M5297" i="31"/>
  <c r="M5298" i="31"/>
  <c r="M5299" i="31"/>
  <c r="M5300" i="31"/>
  <c r="M5301" i="31"/>
  <c r="M5302" i="31"/>
  <c r="M5303" i="31"/>
  <c r="M5304" i="31"/>
  <c r="M5305" i="31"/>
  <c r="M5306" i="31"/>
  <c r="M5307" i="31"/>
  <c r="M5308" i="31"/>
  <c r="M5309" i="31"/>
  <c r="M5310" i="31"/>
  <c r="M5311" i="31"/>
  <c r="M5312" i="31"/>
  <c r="M5313" i="31"/>
  <c r="M5314" i="31"/>
  <c r="M5315" i="31"/>
  <c r="M5316" i="31"/>
  <c r="M5317" i="31"/>
  <c r="M5318" i="31"/>
  <c r="M5319" i="31"/>
  <c r="M5320" i="31"/>
  <c r="M5321" i="31"/>
  <c r="M5322" i="31"/>
  <c r="M5323" i="31"/>
  <c r="M5324" i="31"/>
  <c r="M5325" i="31"/>
  <c r="M5326" i="31"/>
  <c r="M5327" i="31"/>
  <c r="M5328" i="31"/>
  <c r="M5329" i="31"/>
  <c r="M5330" i="31"/>
  <c r="M5331" i="31"/>
  <c r="M5332" i="31"/>
  <c r="M5333" i="31"/>
  <c r="M5334" i="31"/>
  <c r="M5335" i="31"/>
  <c r="M5336" i="31"/>
  <c r="M5337" i="31"/>
  <c r="M5338" i="31"/>
  <c r="M5339" i="31"/>
  <c r="M5340" i="31"/>
  <c r="M5341" i="31"/>
  <c r="M5342" i="31"/>
  <c r="M5343" i="31"/>
  <c r="M5344" i="31"/>
  <c r="M5345" i="31"/>
  <c r="M5346" i="31"/>
  <c r="M5347" i="31"/>
  <c r="M5348" i="31"/>
  <c r="M5349" i="31"/>
  <c r="M5350" i="31"/>
  <c r="M5351" i="31"/>
  <c r="M5352" i="31"/>
  <c r="M5353" i="31"/>
  <c r="M5354" i="31"/>
  <c r="M5355" i="31"/>
  <c r="M5356" i="31"/>
  <c r="M5357" i="31"/>
  <c r="M5358" i="31"/>
  <c r="M5359" i="31"/>
  <c r="M5360" i="31"/>
  <c r="M5361" i="31"/>
  <c r="M5362" i="31"/>
  <c r="M5363" i="31"/>
  <c r="M5364" i="31"/>
  <c r="M5365" i="31"/>
  <c r="M5366" i="31"/>
  <c r="M5367" i="31"/>
  <c r="M5368" i="31"/>
  <c r="M5369" i="31"/>
  <c r="M5370" i="31"/>
  <c r="M5371" i="31"/>
  <c r="M5372" i="31"/>
  <c r="M5373" i="31"/>
  <c r="M5374" i="31"/>
  <c r="M5375" i="31"/>
  <c r="M5376" i="31"/>
  <c r="M5377" i="31"/>
  <c r="M5378" i="31"/>
  <c r="M5379" i="31"/>
  <c r="M5380" i="31"/>
  <c r="M5381" i="31"/>
  <c r="M5382" i="31"/>
  <c r="M5383" i="31"/>
  <c r="M5384" i="31"/>
  <c r="M5385" i="31"/>
  <c r="M5386" i="31"/>
  <c r="M5387" i="31"/>
  <c r="M5388" i="31"/>
  <c r="M5389" i="31"/>
  <c r="M5390" i="31"/>
  <c r="M5391" i="31"/>
  <c r="M5392" i="31"/>
  <c r="M5393" i="31"/>
  <c r="M5394" i="31"/>
  <c r="M5395" i="31"/>
  <c r="M5396" i="31"/>
  <c r="M5397" i="31"/>
  <c r="M5398" i="31"/>
  <c r="M5399" i="31"/>
  <c r="M5400" i="31"/>
  <c r="M5401" i="31"/>
  <c r="M5402" i="31"/>
  <c r="M5403" i="31"/>
  <c r="M5404" i="31"/>
  <c r="M5405" i="31"/>
  <c r="M5406" i="31"/>
  <c r="M5407" i="31"/>
  <c r="M5408" i="31"/>
  <c r="M5409" i="31"/>
  <c r="M5410" i="31"/>
  <c r="M5411" i="31"/>
  <c r="M5412" i="31"/>
  <c r="M5413" i="31"/>
  <c r="M5414" i="31"/>
  <c r="M5415" i="31"/>
  <c r="M5416" i="31"/>
  <c r="M5417" i="31"/>
  <c r="M5418" i="31"/>
  <c r="M5419" i="31"/>
  <c r="M5420" i="31"/>
  <c r="M5421" i="31"/>
  <c r="M5422" i="31"/>
  <c r="M5423" i="31"/>
  <c r="M5424" i="31"/>
  <c r="M5425" i="31"/>
  <c r="M5426" i="31"/>
  <c r="M5427" i="31"/>
  <c r="M5428" i="31"/>
  <c r="M5429" i="31"/>
  <c r="M5430" i="31"/>
  <c r="M5431" i="31"/>
  <c r="M5432" i="31"/>
  <c r="M5433" i="31"/>
  <c r="M5434" i="31"/>
  <c r="M5435" i="31"/>
  <c r="M5436" i="31"/>
  <c r="M5437" i="31"/>
  <c r="M5438" i="31"/>
  <c r="M5439" i="31"/>
  <c r="M5440" i="31"/>
  <c r="M5441" i="31"/>
  <c r="M5442" i="31"/>
  <c r="M5443" i="31"/>
  <c r="M5444" i="31"/>
  <c r="M5445" i="31"/>
  <c r="M5446" i="31"/>
  <c r="M5447" i="31"/>
  <c r="M5448" i="31"/>
  <c r="M5449" i="31"/>
  <c r="M5450" i="31"/>
  <c r="M5451" i="31"/>
  <c r="M5452" i="31"/>
  <c r="M5453" i="31"/>
  <c r="M5454" i="31"/>
  <c r="M5455" i="31"/>
  <c r="M5456" i="31"/>
  <c r="M5457" i="31"/>
  <c r="M5458" i="31"/>
  <c r="M5459" i="31"/>
  <c r="M5460" i="31"/>
  <c r="M5461" i="31"/>
  <c r="M5462" i="31"/>
  <c r="M5463" i="31"/>
  <c r="M5464" i="31"/>
  <c r="M5465" i="31"/>
  <c r="M5466" i="31"/>
  <c r="M5467" i="31"/>
  <c r="M5468" i="31"/>
  <c r="M5469" i="31"/>
  <c r="M5470" i="31"/>
  <c r="M5471" i="31"/>
  <c r="M5472" i="31"/>
  <c r="M5473" i="31"/>
  <c r="M5474" i="31"/>
  <c r="M5475" i="31"/>
  <c r="M5476" i="31"/>
  <c r="M5477" i="31"/>
  <c r="M5478" i="31"/>
  <c r="M5479" i="31"/>
  <c r="M5480" i="31"/>
  <c r="M5481" i="31"/>
  <c r="M5482" i="31"/>
  <c r="M5483" i="31"/>
  <c r="M5484" i="31"/>
  <c r="M5485" i="31"/>
  <c r="M5486" i="31"/>
  <c r="M5487" i="31"/>
  <c r="M5488" i="31"/>
  <c r="M5489" i="31"/>
  <c r="M5490" i="31"/>
  <c r="M5491" i="31"/>
  <c r="M5492" i="31"/>
  <c r="M5493" i="31"/>
  <c r="M5494" i="31"/>
  <c r="M5495" i="31"/>
  <c r="M5496" i="31"/>
  <c r="M5497" i="31"/>
  <c r="M5498" i="31"/>
  <c r="M5499" i="31"/>
  <c r="M5500" i="31"/>
  <c r="M5501" i="31"/>
  <c r="M5502" i="31"/>
  <c r="M5503" i="31"/>
  <c r="M5504" i="31"/>
  <c r="M5505" i="31"/>
  <c r="M5506" i="31"/>
  <c r="M5507" i="31"/>
  <c r="M5508" i="31"/>
  <c r="M5509" i="31"/>
  <c r="M5510" i="31"/>
  <c r="M5511" i="31"/>
  <c r="M5512" i="31"/>
  <c r="M5513" i="31"/>
  <c r="M5514" i="31"/>
  <c r="M5515" i="31"/>
  <c r="M5516" i="31"/>
  <c r="M5517" i="31"/>
  <c r="M5518" i="31"/>
  <c r="M5519" i="31"/>
  <c r="M5520" i="31"/>
  <c r="M5521" i="31"/>
  <c r="M5522" i="31"/>
  <c r="M5523" i="31"/>
  <c r="M5524" i="31"/>
  <c r="M5525" i="31"/>
  <c r="M5526" i="31"/>
  <c r="M5527" i="31"/>
  <c r="M5528" i="31"/>
  <c r="M5529" i="31"/>
  <c r="M5530" i="31"/>
  <c r="M5531" i="31"/>
  <c r="M5532" i="31"/>
  <c r="M5533" i="31"/>
  <c r="M5534" i="31"/>
  <c r="M5535" i="31"/>
  <c r="M5536" i="31"/>
  <c r="M5537" i="31"/>
  <c r="M5538" i="31"/>
  <c r="M5539" i="31"/>
  <c r="M5540" i="31"/>
  <c r="M5541" i="31"/>
  <c r="M5542" i="31"/>
  <c r="M5543" i="31"/>
  <c r="M5544" i="31"/>
  <c r="M5545" i="31"/>
  <c r="M5546" i="31"/>
  <c r="M5547" i="31"/>
  <c r="M5548" i="31"/>
  <c r="M5549" i="31"/>
  <c r="M5550" i="31"/>
  <c r="M5551" i="31"/>
  <c r="M5552" i="31"/>
  <c r="M5553" i="31"/>
  <c r="M5554" i="31"/>
  <c r="M5555" i="31"/>
  <c r="M5556" i="31"/>
  <c r="M5557" i="31"/>
  <c r="M5558" i="31"/>
  <c r="M5559" i="31"/>
  <c r="M5560" i="31"/>
  <c r="M5561" i="31"/>
  <c r="M5562" i="31"/>
  <c r="M5563" i="31"/>
  <c r="M5564" i="31"/>
  <c r="M5565" i="31"/>
  <c r="M5566" i="31"/>
  <c r="M5567" i="31"/>
  <c r="M5568" i="31"/>
  <c r="M5569" i="31"/>
  <c r="M5570" i="31"/>
  <c r="M5571" i="31"/>
  <c r="M5572" i="31"/>
  <c r="M5573" i="31"/>
  <c r="M5574" i="31"/>
  <c r="M5575" i="31"/>
  <c r="M5576" i="31"/>
  <c r="M5577" i="31"/>
  <c r="M5578" i="31"/>
  <c r="M5579" i="31"/>
  <c r="M5580" i="31"/>
  <c r="M5581" i="31"/>
  <c r="M5582" i="31"/>
  <c r="M5583" i="31"/>
  <c r="M5584" i="31"/>
  <c r="M5585" i="31"/>
  <c r="M5586" i="31"/>
  <c r="M5587" i="31"/>
  <c r="M5588" i="31"/>
  <c r="M5589" i="31"/>
  <c r="M5590" i="31"/>
  <c r="M5591" i="31"/>
  <c r="M5592" i="31"/>
  <c r="M5593" i="31"/>
  <c r="M5594" i="31"/>
  <c r="M5595" i="31"/>
  <c r="M5596" i="31"/>
  <c r="M5597" i="31"/>
  <c r="M5598" i="31"/>
  <c r="M5599" i="31"/>
  <c r="M5600" i="31"/>
  <c r="M5601" i="31"/>
  <c r="M5602" i="31"/>
  <c r="M5603" i="31"/>
  <c r="M5604" i="31"/>
  <c r="M5605" i="31"/>
  <c r="M5606" i="31"/>
  <c r="M5607" i="31"/>
  <c r="M5608" i="31"/>
  <c r="M5609" i="31"/>
  <c r="M5610" i="31"/>
  <c r="M5611" i="31"/>
  <c r="M5612" i="31"/>
  <c r="M5613" i="31"/>
  <c r="M5614" i="31"/>
  <c r="M5615" i="31"/>
  <c r="M5616" i="31"/>
  <c r="M5617" i="31"/>
  <c r="M5618" i="31"/>
  <c r="M5619" i="31"/>
  <c r="M5620" i="31"/>
  <c r="M5621" i="31"/>
  <c r="M5622" i="31"/>
  <c r="M5623" i="31"/>
  <c r="M5624" i="31"/>
  <c r="M5625" i="31"/>
  <c r="M5626" i="31"/>
  <c r="M5627" i="31"/>
  <c r="M5628" i="31"/>
  <c r="M5629" i="31"/>
  <c r="M5630" i="31"/>
  <c r="M5631" i="31"/>
  <c r="M5632" i="31"/>
  <c r="M5633" i="31"/>
  <c r="M5634" i="31"/>
  <c r="M5635" i="31"/>
  <c r="M5636" i="31"/>
  <c r="M5637" i="31"/>
  <c r="M5638" i="31"/>
  <c r="M5639" i="31"/>
  <c r="M5640" i="31"/>
  <c r="M5641" i="31"/>
  <c r="M5642" i="31"/>
  <c r="M5643" i="31"/>
  <c r="M5644" i="31"/>
  <c r="M5645" i="31"/>
  <c r="M5646" i="31"/>
  <c r="M5647" i="31"/>
  <c r="M5648" i="31"/>
  <c r="M5649" i="31"/>
  <c r="M5650" i="31"/>
  <c r="M5651" i="31"/>
  <c r="M5652" i="31"/>
  <c r="M5653" i="31"/>
  <c r="M5654" i="31"/>
  <c r="M5655" i="31"/>
  <c r="M5656" i="31"/>
  <c r="M5657" i="31"/>
  <c r="M5658" i="31"/>
  <c r="M5659" i="31"/>
  <c r="M5660" i="31"/>
  <c r="M5661" i="31"/>
  <c r="M5662" i="31"/>
  <c r="M5663" i="31"/>
  <c r="M5664" i="31"/>
  <c r="M5665" i="31"/>
  <c r="M5666" i="31"/>
  <c r="M5667" i="31"/>
  <c r="M5668" i="31"/>
  <c r="M5669" i="31"/>
  <c r="M5670" i="31"/>
  <c r="M5671" i="31"/>
  <c r="M5672" i="31"/>
  <c r="M5673" i="31"/>
  <c r="M5674" i="31"/>
  <c r="M5675" i="31"/>
  <c r="M5676" i="31"/>
  <c r="M5677" i="31"/>
  <c r="M5678" i="31"/>
  <c r="M5679" i="31"/>
  <c r="M5680" i="31"/>
  <c r="M5681" i="31"/>
  <c r="M5682" i="31"/>
  <c r="M5683" i="31"/>
  <c r="M5684" i="31"/>
  <c r="M5685" i="31"/>
  <c r="M5686" i="31"/>
  <c r="M5687" i="31"/>
  <c r="M5688" i="31"/>
  <c r="M5689" i="31"/>
  <c r="M5690" i="31"/>
  <c r="M5691" i="31"/>
  <c r="M5692" i="31"/>
  <c r="M5693" i="31"/>
  <c r="M5694" i="31"/>
  <c r="M5695" i="31"/>
  <c r="M5696" i="31"/>
  <c r="M5697" i="31"/>
  <c r="M5698" i="31"/>
  <c r="M5699" i="31"/>
  <c r="M5700" i="31"/>
  <c r="M5701" i="31"/>
  <c r="M5702" i="31"/>
  <c r="M5703" i="31"/>
  <c r="M5704" i="31"/>
  <c r="M5705" i="31"/>
  <c r="M5706" i="31"/>
  <c r="M5707" i="31"/>
  <c r="M5708" i="31"/>
  <c r="M5709" i="31"/>
  <c r="M5710" i="31"/>
  <c r="M5711" i="31"/>
  <c r="M5712" i="31"/>
  <c r="M5713" i="31"/>
  <c r="M5714" i="31"/>
  <c r="M5715" i="31"/>
  <c r="M5716" i="31"/>
  <c r="M5717" i="31"/>
  <c r="M5718" i="31"/>
  <c r="M5719" i="31"/>
  <c r="M5720" i="31"/>
  <c r="M5721" i="31"/>
  <c r="M5722" i="31"/>
  <c r="M5723" i="31"/>
  <c r="M5724" i="31"/>
  <c r="M5725" i="31"/>
  <c r="M5726" i="31"/>
  <c r="M5727" i="31"/>
  <c r="M5728" i="31"/>
  <c r="M5729" i="31"/>
  <c r="M5730" i="31"/>
  <c r="M5731" i="31"/>
  <c r="M5732" i="31"/>
  <c r="M5733" i="31"/>
  <c r="M5734" i="31"/>
  <c r="M5735" i="31"/>
  <c r="M5736" i="31"/>
  <c r="M5737" i="31"/>
  <c r="M5738" i="31"/>
  <c r="M5739" i="31"/>
  <c r="M5740" i="31"/>
  <c r="M5741" i="31"/>
  <c r="M5742" i="31"/>
  <c r="M5743" i="31"/>
  <c r="M5744" i="31"/>
  <c r="M5745" i="31"/>
  <c r="M5746" i="31"/>
  <c r="M5747" i="31"/>
  <c r="M5748" i="31"/>
  <c r="M5749" i="31"/>
  <c r="M5750" i="31"/>
  <c r="M5751" i="31"/>
  <c r="M5752" i="31"/>
  <c r="M5753" i="31"/>
  <c r="M5754" i="31"/>
  <c r="M5755" i="31"/>
  <c r="M5756" i="31"/>
  <c r="M5757" i="31"/>
  <c r="M5758" i="31"/>
  <c r="M5759" i="31"/>
  <c r="M5760" i="31"/>
  <c r="M5761" i="31"/>
  <c r="M5762" i="31"/>
  <c r="M5763" i="31"/>
  <c r="M5764" i="31"/>
  <c r="M5765" i="31"/>
  <c r="M5766" i="31"/>
  <c r="M5767" i="31"/>
  <c r="M5768" i="31"/>
  <c r="M5769" i="31"/>
  <c r="M5770" i="31"/>
  <c r="M5771" i="31"/>
  <c r="M5772" i="31"/>
  <c r="M5773" i="31"/>
  <c r="M5774" i="31"/>
  <c r="M5775" i="31"/>
  <c r="M5776" i="31"/>
  <c r="M5777" i="31"/>
  <c r="M5778" i="31"/>
  <c r="M5779" i="31"/>
  <c r="M5780" i="31"/>
  <c r="M5781" i="31"/>
  <c r="M5782" i="31"/>
  <c r="M5783" i="31"/>
  <c r="M5784" i="31"/>
  <c r="M5785" i="31"/>
  <c r="M5786" i="31"/>
  <c r="M5787" i="31"/>
  <c r="M5788" i="31"/>
  <c r="M5789" i="31"/>
  <c r="M5790" i="31"/>
  <c r="M5791" i="31"/>
  <c r="M5792" i="31"/>
  <c r="M5793" i="31"/>
  <c r="M5794" i="31"/>
  <c r="M5795" i="31"/>
  <c r="M5796" i="31"/>
  <c r="M5797" i="31"/>
  <c r="M5798" i="31"/>
  <c r="M5799" i="31"/>
  <c r="M5800" i="31"/>
  <c r="M5801" i="31"/>
  <c r="M5802" i="31"/>
  <c r="M5803" i="31"/>
  <c r="M5804" i="31"/>
  <c r="M5805" i="31"/>
  <c r="M5806" i="31"/>
  <c r="M5807" i="31"/>
  <c r="M5808" i="31"/>
  <c r="M5809" i="31"/>
  <c r="M5810" i="31"/>
  <c r="M5811" i="31"/>
  <c r="M5812" i="31"/>
  <c r="M5813" i="31"/>
  <c r="M5814" i="31"/>
  <c r="M5815" i="31"/>
  <c r="M5816" i="31"/>
  <c r="M5817" i="31"/>
  <c r="M5818" i="31"/>
  <c r="M5819" i="31"/>
  <c r="M5820" i="31"/>
  <c r="M5821" i="31"/>
  <c r="M5822" i="31"/>
  <c r="M5823" i="31"/>
  <c r="M5824" i="31"/>
  <c r="M5825" i="31"/>
  <c r="M5826" i="31"/>
  <c r="M5827" i="31"/>
  <c r="M5828" i="31"/>
  <c r="M5829" i="31"/>
  <c r="M5830" i="31"/>
  <c r="M5831" i="31"/>
  <c r="M5832" i="31"/>
  <c r="M5833" i="31"/>
  <c r="M5834" i="31"/>
  <c r="M5835" i="31"/>
  <c r="M5836" i="31"/>
  <c r="M5837" i="31"/>
  <c r="M5838" i="31"/>
  <c r="M5839" i="31"/>
  <c r="M5840" i="31"/>
  <c r="M5841" i="31"/>
  <c r="M5842" i="31"/>
  <c r="M5843" i="31"/>
  <c r="M5844" i="31"/>
  <c r="M5845" i="31"/>
  <c r="M5846" i="31"/>
  <c r="M5847" i="31"/>
  <c r="M5848" i="31"/>
  <c r="M5849" i="31"/>
  <c r="M5850" i="31"/>
  <c r="M5851" i="31"/>
  <c r="M5852" i="31"/>
  <c r="M5853" i="31"/>
  <c r="M5854" i="31"/>
  <c r="M5855" i="31"/>
  <c r="M5856" i="31"/>
  <c r="M5857" i="31"/>
  <c r="M5858" i="31"/>
  <c r="M5859" i="31"/>
  <c r="M5860" i="31"/>
  <c r="M5861" i="31"/>
  <c r="M5862" i="31"/>
  <c r="M5863" i="31"/>
  <c r="M5864" i="31"/>
  <c r="M5865" i="31"/>
  <c r="M5866" i="31"/>
  <c r="M5867" i="31"/>
  <c r="M5868" i="31"/>
  <c r="M5869" i="31"/>
  <c r="M5870" i="31"/>
  <c r="M5871" i="31"/>
  <c r="M5872" i="31"/>
  <c r="M5873" i="31"/>
  <c r="M5874" i="31"/>
  <c r="M5875" i="31"/>
  <c r="M5876" i="31"/>
  <c r="M5877" i="31"/>
  <c r="M5878" i="31"/>
  <c r="M5879" i="31"/>
  <c r="M5880" i="31"/>
  <c r="M5881" i="31"/>
  <c r="M5882" i="31"/>
  <c r="M5883" i="31"/>
  <c r="M5884" i="31"/>
  <c r="M5885" i="31"/>
  <c r="M5886" i="31"/>
  <c r="M5887" i="31"/>
  <c r="M5888" i="31"/>
  <c r="M5889" i="31"/>
  <c r="M5890" i="31"/>
  <c r="M5891" i="31"/>
  <c r="M5892" i="31"/>
  <c r="M5893" i="31"/>
  <c r="M5894" i="31"/>
  <c r="M5895" i="31"/>
  <c r="M5896" i="31"/>
  <c r="M5897" i="31"/>
  <c r="M5898" i="31"/>
  <c r="M5899" i="31"/>
  <c r="M5900" i="31"/>
  <c r="M5901" i="31"/>
  <c r="M5902" i="31"/>
  <c r="M5903" i="31"/>
  <c r="M5904" i="31"/>
  <c r="M5905" i="31"/>
  <c r="M5906" i="31"/>
  <c r="M5907" i="31"/>
  <c r="M5908" i="31"/>
  <c r="M5909" i="31"/>
  <c r="M5910" i="31"/>
  <c r="M5911" i="31"/>
  <c r="M5912" i="31"/>
  <c r="M5913" i="31"/>
  <c r="M5914" i="31"/>
  <c r="M5915" i="31"/>
  <c r="M5916" i="31"/>
  <c r="M5917" i="31"/>
  <c r="M5918" i="31"/>
  <c r="M5919" i="31"/>
  <c r="M5920" i="31"/>
  <c r="M5921" i="31"/>
  <c r="M5922" i="31"/>
  <c r="M5923" i="31"/>
  <c r="M5924" i="31"/>
  <c r="M5925" i="31"/>
  <c r="M5926" i="31"/>
  <c r="M5927" i="31"/>
  <c r="M5928" i="31"/>
  <c r="M5929" i="31"/>
  <c r="M5930" i="31"/>
  <c r="M5931" i="31"/>
  <c r="M5932" i="31"/>
  <c r="M5933" i="31"/>
  <c r="M5934" i="31"/>
  <c r="M5935" i="31"/>
  <c r="M5936" i="31"/>
  <c r="M5937" i="31"/>
  <c r="M5938" i="31"/>
  <c r="M5939" i="31"/>
  <c r="M5940" i="31"/>
  <c r="M5941" i="31"/>
  <c r="M5942" i="31"/>
  <c r="M5943" i="31"/>
  <c r="M5944" i="31"/>
  <c r="M5945" i="31"/>
  <c r="M5946" i="31"/>
  <c r="M5947" i="31"/>
  <c r="M5948" i="31"/>
  <c r="M5949" i="31"/>
  <c r="M5950" i="31"/>
  <c r="M5951" i="31"/>
  <c r="M5952" i="31"/>
  <c r="M5953" i="31"/>
  <c r="M5954" i="31"/>
  <c r="M5955" i="31"/>
  <c r="M5956" i="31"/>
  <c r="M5957" i="31"/>
  <c r="M5958" i="31"/>
  <c r="M5959" i="31"/>
  <c r="M5960" i="31"/>
  <c r="M5961" i="31"/>
  <c r="M5962" i="31"/>
  <c r="M5963" i="31"/>
  <c r="M5964" i="31"/>
  <c r="M5965" i="31"/>
  <c r="M5966" i="31"/>
  <c r="M5967" i="31"/>
  <c r="M5968" i="31"/>
  <c r="M5969" i="31"/>
  <c r="M5970" i="31"/>
  <c r="M5971" i="31"/>
  <c r="M5972" i="31"/>
  <c r="M5973" i="31"/>
  <c r="M5974" i="31"/>
  <c r="M5975" i="31"/>
  <c r="M5976" i="31"/>
  <c r="M5977" i="31"/>
  <c r="M5978" i="31"/>
  <c r="M5979" i="31"/>
  <c r="M5980" i="31"/>
  <c r="M5981" i="31"/>
  <c r="M5982" i="31"/>
  <c r="M5983" i="31"/>
  <c r="M5984" i="31"/>
  <c r="M5985" i="31"/>
  <c r="M5986" i="31"/>
  <c r="M5987" i="31"/>
  <c r="M5988" i="31"/>
  <c r="M5989" i="31"/>
  <c r="M5990" i="31"/>
  <c r="M5991" i="31"/>
  <c r="M5992" i="31"/>
  <c r="M5993" i="31"/>
  <c r="M5994" i="31"/>
  <c r="M5995" i="31"/>
  <c r="M5996" i="31"/>
  <c r="M5997" i="31"/>
  <c r="M5998" i="31"/>
  <c r="M5999" i="31"/>
  <c r="M6000" i="31"/>
  <c r="M6001" i="31"/>
  <c r="M6002" i="31"/>
  <c r="M6003" i="31"/>
  <c r="M6004" i="31"/>
  <c r="M6005" i="31"/>
  <c r="M6006" i="31"/>
  <c r="M6007" i="31"/>
  <c r="M6008" i="31"/>
  <c r="M6009" i="31"/>
  <c r="M6010" i="31"/>
  <c r="M6011" i="31"/>
  <c r="M6012" i="31"/>
  <c r="M6013" i="31"/>
  <c r="M6014" i="31"/>
  <c r="M6015" i="31"/>
  <c r="M6016" i="31"/>
  <c r="M6017" i="31"/>
  <c r="M6018" i="31"/>
  <c r="M6019" i="31"/>
  <c r="M6020" i="31"/>
  <c r="M6021" i="31"/>
  <c r="M6022" i="31"/>
  <c r="M6023" i="31"/>
  <c r="M6024" i="31"/>
  <c r="M6025" i="31"/>
  <c r="M6026" i="31"/>
  <c r="M6027" i="31"/>
  <c r="M6028" i="31"/>
  <c r="M6029" i="31"/>
  <c r="M6030" i="31"/>
  <c r="M6031" i="31"/>
  <c r="M6032" i="31"/>
  <c r="M6033" i="31"/>
  <c r="M6034" i="31"/>
  <c r="M6035" i="31"/>
  <c r="M6036" i="31"/>
  <c r="M6037" i="31"/>
  <c r="M6038" i="31"/>
  <c r="M6039" i="31"/>
  <c r="M6040" i="31"/>
  <c r="M6041" i="31"/>
  <c r="M6042" i="31"/>
  <c r="M6043" i="31"/>
  <c r="M6044" i="31"/>
  <c r="M6045" i="31"/>
  <c r="M6046" i="31"/>
  <c r="M6047" i="31"/>
  <c r="M6048" i="31"/>
  <c r="M6049" i="31"/>
  <c r="M6050" i="31"/>
  <c r="M6051" i="31"/>
  <c r="M6052" i="31"/>
  <c r="M6053" i="31"/>
  <c r="M6054" i="31"/>
  <c r="M6055" i="31"/>
  <c r="M6056" i="31"/>
  <c r="M6057" i="31"/>
  <c r="M6058" i="31"/>
  <c r="M6059" i="31"/>
  <c r="M6060" i="31"/>
  <c r="M6061" i="31"/>
  <c r="M6062" i="31"/>
  <c r="M6063" i="31"/>
  <c r="M6064" i="31"/>
  <c r="M6065" i="31"/>
  <c r="M6066" i="31"/>
  <c r="M6067" i="31"/>
  <c r="M6068" i="31"/>
  <c r="M6069" i="31"/>
  <c r="M6070" i="31"/>
  <c r="M6071" i="31"/>
  <c r="M6072" i="31"/>
  <c r="M6073" i="31"/>
  <c r="M6074" i="31"/>
  <c r="M6075" i="31"/>
  <c r="M6076" i="31"/>
  <c r="M6077" i="31"/>
  <c r="M6078" i="31"/>
  <c r="M6079" i="31"/>
  <c r="M6080" i="31"/>
  <c r="M6081" i="31"/>
  <c r="M6082" i="31"/>
  <c r="M6083" i="31"/>
  <c r="M6084" i="31"/>
  <c r="M6085" i="31"/>
  <c r="M6086" i="31"/>
  <c r="M6087" i="31"/>
  <c r="M6088" i="31"/>
  <c r="M6089" i="31"/>
  <c r="M6090" i="31"/>
  <c r="M6091" i="31"/>
  <c r="M6092" i="31"/>
  <c r="M6093" i="31"/>
  <c r="M6094" i="31"/>
  <c r="M6095" i="31"/>
  <c r="M6096" i="31"/>
  <c r="M6097" i="31"/>
  <c r="M6098" i="31"/>
  <c r="M6099" i="31"/>
  <c r="M6100" i="31"/>
  <c r="M6101" i="31"/>
  <c r="M6102" i="31"/>
  <c r="M6103" i="31"/>
  <c r="M6104" i="31"/>
  <c r="M6105" i="31"/>
  <c r="M6106" i="31"/>
  <c r="M6107" i="31"/>
  <c r="M6108" i="31"/>
  <c r="M6109" i="31"/>
  <c r="M6110" i="31"/>
  <c r="M6111" i="31"/>
  <c r="M6112" i="31"/>
  <c r="M6113" i="31"/>
  <c r="M6114" i="31"/>
  <c r="M6115" i="31"/>
  <c r="M6116" i="31"/>
  <c r="M6117" i="31"/>
  <c r="M6118" i="31"/>
  <c r="M6119" i="31"/>
  <c r="M6120" i="31"/>
  <c r="M6121" i="31"/>
  <c r="M6122" i="31"/>
  <c r="M6123" i="31"/>
  <c r="M6124" i="31"/>
  <c r="M6125" i="31"/>
  <c r="M6126" i="31"/>
  <c r="M6127" i="31"/>
  <c r="M6128" i="31"/>
  <c r="M6129" i="31"/>
  <c r="M6130" i="31"/>
  <c r="M6131" i="31"/>
  <c r="M6132" i="31"/>
  <c r="M6133" i="31"/>
  <c r="M6134" i="31"/>
  <c r="M6135" i="31"/>
  <c r="M6136" i="31"/>
  <c r="M6137" i="31"/>
  <c r="M6138" i="31"/>
  <c r="M6139" i="31"/>
  <c r="M6140" i="31"/>
  <c r="M6141" i="31"/>
  <c r="M6142" i="31"/>
  <c r="M6143" i="31"/>
  <c r="M6144" i="31"/>
  <c r="M6145" i="31"/>
  <c r="M6146" i="31"/>
  <c r="M6147" i="31"/>
  <c r="M6148" i="31"/>
  <c r="M6149" i="31"/>
  <c r="M6150" i="31"/>
  <c r="M6151" i="31"/>
  <c r="M6152" i="31"/>
  <c r="M6153" i="31"/>
  <c r="M6154" i="31"/>
  <c r="M6155" i="31"/>
  <c r="M6156" i="31"/>
  <c r="M6157" i="31"/>
  <c r="M6158" i="31"/>
  <c r="M6159" i="31"/>
  <c r="M6160" i="31"/>
  <c r="M6161" i="31"/>
  <c r="M6162" i="31"/>
  <c r="M6163" i="31"/>
  <c r="M6164" i="31"/>
  <c r="M6165" i="31"/>
  <c r="M6166" i="31"/>
  <c r="M6167" i="31"/>
  <c r="M6168" i="31"/>
  <c r="M6169" i="31"/>
  <c r="M6170" i="31"/>
  <c r="M6171" i="31"/>
  <c r="M6172" i="31"/>
  <c r="M6173" i="31"/>
  <c r="M6174" i="31"/>
  <c r="M6175" i="31"/>
  <c r="M6176" i="31"/>
  <c r="M6177" i="31"/>
  <c r="M6178" i="31"/>
  <c r="M6179" i="31"/>
  <c r="M6180" i="31"/>
  <c r="M6181" i="31"/>
  <c r="M6182" i="31"/>
  <c r="M6183" i="31"/>
  <c r="M6184" i="31"/>
  <c r="M6185" i="31"/>
  <c r="M6186" i="31"/>
  <c r="M6187" i="31"/>
  <c r="M6188" i="31"/>
  <c r="M6189" i="31"/>
  <c r="M6190" i="31"/>
  <c r="M6191" i="31"/>
  <c r="M6192" i="31"/>
  <c r="M6193" i="31"/>
  <c r="M6194" i="31"/>
  <c r="M6195" i="31"/>
  <c r="M6196" i="31"/>
  <c r="M6197" i="31"/>
  <c r="M6198" i="31"/>
  <c r="M6199" i="31"/>
  <c r="M6200" i="31"/>
  <c r="M6201" i="31"/>
  <c r="M6202" i="31"/>
  <c r="M6203" i="31"/>
  <c r="M6204" i="31"/>
  <c r="M6205" i="31"/>
  <c r="M6206" i="31"/>
  <c r="M6207" i="31"/>
  <c r="M6208" i="31"/>
  <c r="M6209" i="31"/>
  <c r="M6210" i="31"/>
  <c r="M6211" i="31"/>
  <c r="M6212" i="31"/>
  <c r="M6213" i="31"/>
  <c r="M6214" i="31"/>
  <c r="M6215" i="31"/>
  <c r="M6216" i="31"/>
  <c r="M6217" i="31"/>
  <c r="M6218" i="31"/>
  <c r="M6219" i="31"/>
  <c r="M6220" i="31"/>
  <c r="M6221" i="31"/>
  <c r="M6222" i="31"/>
  <c r="M6223" i="31"/>
  <c r="M6224" i="31"/>
  <c r="M6225" i="31"/>
  <c r="M6226" i="31"/>
  <c r="M6227" i="31"/>
  <c r="M6228" i="31"/>
  <c r="M6229" i="31"/>
  <c r="M6230" i="31"/>
  <c r="M6231" i="31"/>
  <c r="M6232" i="31"/>
  <c r="M6233" i="31"/>
  <c r="M6234" i="31"/>
  <c r="M6235" i="31"/>
  <c r="M6236" i="31"/>
  <c r="M6237" i="31"/>
  <c r="M6238" i="31"/>
  <c r="M6239" i="31"/>
  <c r="M6240" i="31"/>
  <c r="M6241" i="31"/>
  <c r="M6242" i="31"/>
  <c r="M6243" i="31"/>
  <c r="M6244" i="31"/>
  <c r="M6245" i="31"/>
  <c r="M6246" i="31"/>
  <c r="M6247" i="31"/>
  <c r="M6248" i="31"/>
  <c r="M6249" i="31"/>
  <c r="M6250" i="31"/>
  <c r="M6251" i="31"/>
  <c r="M6252" i="31"/>
  <c r="M6253" i="31"/>
  <c r="M6254" i="31"/>
  <c r="M6255" i="31"/>
  <c r="M6256" i="31"/>
  <c r="M6257" i="31"/>
  <c r="M6258" i="31"/>
  <c r="M6259" i="31"/>
  <c r="M6260" i="31"/>
  <c r="M6261" i="31"/>
  <c r="M6262" i="31"/>
  <c r="M6263" i="31"/>
  <c r="M6264" i="31"/>
  <c r="M6265" i="31"/>
  <c r="M6266" i="31"/>
  <c r="M6267" i="31"/>
  <c r="M6268" i="31"/>
  <c r="M6269" i="31"/>
  <c r="M6270" i="31"/>
  <c r="M6271" i="31"/>
  <c r="M6272" i="31"/>
  <c r="M6273" i="31"/>
  <c r="M6274" i="31"/>
  <c r="M6275" i="31"/>
  <c r="M6276" i="31"/>
  <c r="M6277" i="31"/>
  <c r="M6278" i="31"/>
  <c r="M6279" i="31"/>
  <c r="M6280" i="31"/>
  <c r="M6281" i="31"/>
  <c r="M6282" i="31"/>
  <c r="M6283" i="31"/>
  <c r="M6284" i="31"/>
  <c r="M6285" i="31"/>
  <c r="M6286" i="31"/>
  <c r="M6287" i="31"/>
  <c r="M6288" i="31"/>
  <c r="M6289" i="31"/>
  <c r="M6290" i="31"/>
  <c r="M6291" i="31"/>
  <c r="M6292" i="31"/>
  <c r="M6293" i="31"/>
  <c r="M6294" i="31"/>
  <c r="M6295" i="31"/>
  <c r="M6296" i="31"/>
  <c r="M6297" i="31"/>
  <c r="M6298" i="31"/>
  <c r="M6299" i="31"/>
  <c r="M6300" i="31"/>
  <c r="M6301" i="31"/>
  <c r="M6302" i="31"/>
  <c r="M6303" i="31"/>
  <c r="M6304" i="31"/>
  <c r="M6305" i="31"/>
  <c r="M6306" i="31"/>
  <c r="M6307" i="31"/>
  <c r="M6308" i="31"/>
  <c r="M6309" i="31"/>
  <c r="M6310" i="31"/>
  <c r="M6311" i="31"/>
  <c r="M6312" i="31"/>
  <c r="M6313" i="31"/>
  <c r="M6314" i="31"/>
  <c r="M6315" i="31"/>
  <c r="M6316" i="31"/>
  <c r="M6317" i="31"/>
  <c r="M6318" i="31"/>
  <c r="M6319" i="31"/>
  <c r="M6320" i="31"/>
  <c r="M6321" i="31"/>
  <c r="M6322" i="31"/>
  <c r="M6323" i="31"/>
  <c r="M6324" i="31"/>
  <c r="M6325" i="31"/>
  <c r="M6326" i="31"/>
  <c r="M6327" i="31"/>
  <c r="M6328" i="31"/>
  <c r="M6329" i="31"/>
  <c r="M6330" i="31"/>
  <c r="M6331" i="31"/>
  <c r="M6332" i="31"/>
  <c r="M6333" i="31"/>
  <c r="M6334" i="31"/>
  <c r="M6335" i="31"/>
  <c r="M6336" i="31"/>
  <c r="M6337" i="31"/>
  <c r="M6338" i="31"/>
  <c r="M6339" i="31"/>
  <c r="M6340" i="31"/>
  <c r="M6341" i="31"/>
  <c r="M6342" i="31"/>
  <c r="M6343" i="31"/>
  <c r="M6344" i="31"/>
  <c r="M6345" i="31"/>
  <c r="M6346" i="31"/>
  <c r="M6347" i="31"/>
  <c r="M6348" i="31"/>
  <c r="M6349" i="31"/>
  <c r="M6350" i="31"/>
  <c r="M6351" i="31"/>
  <c r="M6352" i="31"/>
  <c r="M6353" i="31"/>
  <c r="M6354" i="31"/>
  <c r="M6355" i="31"/>
  <c r="M6356" i="31"/>
  <c r="M6357" i="31"/>
  <c r="M6358" i="31"/>
  <c r="M6359" i="31"/>
  <c r="M6360" i="31"/>
  <c r="M6361" i="31"/>
  <c r="M6362" i="31"/>
  <c r="M6363" i="31"/>
  <c r="M6364" i="31"/>
  <c r="M6365" i="31"/>
  <c r="M6366" i="31"/>
  <c r="M6367" i="31"/>
  <c r="M6368" i="31"/>
  <c r="M6369" i="31"/>
  <c r="M6370" i="31"/>
  <c r="M6371" i="31"/>
  <c r="M6372" i="31"/>
  <c r="M6373" i="31"/>
  <c r="M6374" i="31"/>
  <c r="M6375" i="31"/>
  <c r="M6376" i="31"/>
  <c r="M6377" i="31"/>
  <c r="M6378" i="31"/>
  <c r="M6379" i="31"/>
  <c r="M6380" i="31"/>
  <c r="M6381" i="31"/>
  <c r="M6382" i="31"/>
  <c r="M6383" i="31"/>
  <c r="M6384" i="31"/>
  <c r="M6385" i="31"/>
  <c r="M6386" i="31"/>
  <c r="M6387" i="31"/>
  <c r="M6388" i="31"/>
  <c r="M6389" i="31"/>
  <c r="M6390" i="31"/>
  <c r="M6391" i="31"/>
  <c r="M6392" i="31"/>
  <c r="M6393" i="31"/>
  <c r="M6394" i="31"/>
  <c r="M6395" i="31"/>
  <c r="M6396" i="31"/>
  <c r="M6397" i="31"/>
  <c r="M6398" i="31"/>
  <c r="M6399" i="31"/>
  <c r="M6400" i="31"/>
  <c r="M6401" i="31"/>
  <c r="M6402" i="31"/>
  <c r="M6403" i="31"/>
  <c r="M6404" i="31"/>
  <c r="M6405" i="31"/>
  <c r="M6406" i="31"/>
  <c r="M6407" i="31"/>
  <c r="M6408" i="31"/>
  <c r="M6409" i="31"/>
  <c r="M6410" i="31"/>
  <c r="M6411" i="31"/>
  <c r="M6412" i="31"/>
  <c r="M6413" i="31"/>
  <c r="M6414" i="31"/>
  <c r="M6415" i="31"/>
  <c r="M6416" i="31"/>
  <c r="M6417" i="31"/>
  <c r="M6418" i="31"/>
  <c r="M6419" i="31"/>
  <c r="M6420" i="31"/>
  <c r="M6421" i="31"/>
  <c r="M6422" i="31"/>
  <c r="M6423" i="31"/>
  <c r="M6424" i="31"/>
  <c r="M6425" i="31"/>
  <c r="M6426" i="31"/>
  <c r="M6427" i="31"/>
  <c r="M6428" i="31"/>
  <c r="M6429" i="31"/>
  <c r="M6430" i="31"/>
  <c r="M6431" i="31"/>
  <c r="M6432" i="31"/>
  <c r="M6433" i="31"/>
  <c r="M6434" i="31"/>
  <c r="M6435" i="31"/>
  <c r="M6436" i="31"/>
  <c r="M6437" i="31"/>
  <c r="M6438" i="31"/>
  <c r="M6439" i="31"/>
  <c r="M6440" i="31"/>
  <c r="M6441" i="31"/>
  <c r="M6442" i="31"/>
  <c r="M6443" i="31"/>
  <c r="M6444" i="31"/>
  <c r="M6445" i="31"/>
  <c r="M6446" i="31"/>
  <c r="M6447" i="31"/>
  <c r="M6448" i="31"/>
  <c r="M6449" i="31"/>
  <c r="M6450" i="31"/>
  <c r="M6451" i="31"/>
  <c r="M6452" i="31"/>
  <c r="M6453" i="31"/>
  <c r="M6454" i="31"/>
  <c r="M6455" i="31"/>
  <c r="M6456" i="31"/>
  <c r="M6457" i="31"/>
  <c r="M6458" i="31"/>
  <c r="M6459" i="31"/>
  <c r="M6460" i="31"/>
  <c r="M6461" i="31"/>
  <c r="M6462" i="31"/>
  <c r="M6463" i="31"/>
  <c r="M6464" i="31"/>
  <c r="M6465" i="31"/>
  <c r="M6466" i="31"/>
  <c r="M6467" i="31"/>
  <c r="M6468" i="31"/>
  <c r="M6469" i="31"/>
  <c r="M6470" i="31"/>
  <c r="M6471" i="31"/>
  <c r="M6472" i="31"/>
  <c r="M6473" i="31"/>
  <c r="M6474" i="31"/>
  <c r="M6475" i="31"/>
  <c r="M6476" i="31"/>
  <c r="M6477" i="31"/>
  <c r="M6478" i="31"/>
  <c r="M6479" i="31"/>
  <c r="M6480" i="31"/>
  <c r="M6481" i="31"/>
  <c r="M6482" i="31"/>
  <c r="M6483" i="31"/>
  <c r="M6484" i="31"/>
  <c r="M6485" i="31"/>
  <c r="M6486" i="31"/>
  <c r="M6487" i="31"/>
  <c r="M6488" i="31"/>
  <c r="M6489" i="31"/>
  <c r="M6490" i="31"/>
  <c r="M6491" i="31"/>
  <c r="M6492" i="31"/>
  <c r="M6493" i="31"/>
  <c r="M6494" i="31"/>
  <c r="M6495" i="31"/>
  <c r="M6496" i="31"/>
  <c r="M6497" i="31"/>
  <c r="M6498" i="31"/>
  <c r="M6499" i="31"/>
  <c r="M6500" i="31"/>
  <c r="M6501" i="31"/>
  <c r="M6502" i="31"/>
  <c r="M6503" i="31"/>
  <c r="M6504" i="31"/>
  <c r="M6505" i="31"/>
  <c r="M6506" i="31"/>
  <c r="M6507" i="31"/>
  <c r="M6508" i="31"/>
  <c r="M6509" i="31"/>
  <c r="M6510" i="31"/>
  <c r="M6511" i="31"/>
  <c r="M6512" i="31"/>
  <c r="M6513" i="31"/>
  <c r="M6514" i="31"/>
  <c r="M6515" i="31"/>
  <c r="M6516" i="31"/>
  <c r="M6517" i="31"/>
  <c r="M6518" i="31"/>
  <c r="M6519" i="31"/>
  <c r="M6520" i="31"/>
  <c r="M6521" i="31"/>
  <c r="M6522" i="31"/>
  <c r="M6523" i="31"/>
  <c r="M6524" i="31"/>
  <c r="M6525" i="31"/>
  <c r="M6526" i="31"/>
  <c r="M6527" i="31"/>
  <c r="M6528" i="31"/>
  <c r="M6529" i="31"/>
  <c r="M6530" i="31"/>
  <c r="M6531" i="31"/>
  <c r="M6532" i="31"/>
  <c r="M6533" i="31"/>
  <c r="M6534" i="31"/>
  <c r="M6535" i="31"/>
  <c r="M6536" i="31"/>
  <c r="M6537" i="31"/>
  <c r="M6538" i="31"/>
  <c r="M6539" i="31"/>
  <c r="M6540" i="31"/>
  <c r="M6541" i="31"/>
  <c r="M6542" i="31"/>
  <c r="M6543" i="31"/>
  <c r="M6544" i="31"/>
  <c r="M6545" i="31"/>
  <c r="M6546" i="31"/>
  <c r="M6547" i="31"/>
  <c r="M6548" i="31"/>
  <c r="M6549" i="31"/>
  <c r="M6550" i="31"/>
  <c r="M6551" i="31"/>
  <c r="M6552" i="31"/>
  <c r="M6553" i="31"/>
  <c r="M6554" i="31"/>
  <c r="M6555" i="31"/>
  <c r="M6556" i="31"/>
  <c r="M6557" i="31"/>
  <c r="M6558" i="31"/>
  <c r="M6559" i="31"/>
  <c r="M6560" i="31"/>
  <c r="M6561" i="31"/>
  <c r="M6562" i="31"/>
  <c r="M6563" i="31"/>
  <c r="M6564" i="31"/>
  <c r="M6565" i="31"/>
  <c r="M6566" i="31"/>
  <c r="M6567" i="31"/>
  <c r="M6568" i="31"/>
  <c r="M6569" i="31"/>
  <c r="M6570" i="31"/>
  <c r="M6571" i="31"/>
  <c r="M6572" i="31"/>
  <c r="M6573" i="31"/>
  <c r="M6574" i="31"/>
  <c r="M6575" i="31"/>
  <c r="M6576" i="31"/>
  <c r="M6577" i="31"/>
  <c r="M6578" i="31"/>
  <c r="M6579" i="31"/>
  <c r="M6580" i="31"/>
  <c r="M6581" i="31"/>
  <c r="M6582" i="31"/>
  <c r="M6583" i="31"/>
  <c r="M6584" i="31"/>
  <c r="M6585" i="31"/>
  <c r="M6586" i="31"/>
  <c r="M6587" i="31"/>
  <c r="M6588" i="31"/>
  <c r="M6589" i="31"/>
  <c r="M6590" i="31"/>
  <c r="M6591" i="31"/>
  <c r="M6592" i="31"/>
  <c r="M6593" i="31"/>
  <c r="M6594" i="31"/>
  <c r="M6595" i="31"/>
  <c r="M6596" i="31"/>
  <c r="M6597" i="31"/>
  <c r="M6598" i="31"/>
  <c r="M6599" i="31"/>
  <c r="M6600" i="31"/>
  <c r="M6601" i="31"/>
  <c r="M6602" i="31"/>
  <c r="M6603" i="31"/>
  <c r="M6604" i="31"/>
  <c r="M6605" i="31"/>
  <c r="M6606" i="31"/>
  <c r="M6607" i="31"/>
  <c r="M6608" i="31"/>
  <c r="M6609" i="31"/>
  <c r="M6610" i="31"/>
  <c r="M6611" i="31"/>
  <c r="M6612" i="31"/>
  <c r="M6613" i="31"/>
  <c r="M6614" i="31"/>
  <c r="M6615" i="31"/>
  <c r="M6616" i="31"/>
  <c r="M6617" i="31"/>
  <c r="M6618" i="31"/>
  <c r="M6619" i="31"/>
  <c r="M6620" i="31"/>
  <c r="M6621" i="31"/>
  <c r="M6622" i="31"/>
  <c r="M6623" i="31"/>
  <c r="M6624" i="31"/>
  <c r="M6625" i="31"/>
  <c r="M6626" i="31"/>
  <c r="M6627" i="31"/>
  <c r="M6628" i="31"/>
  <c r="M6629" i="31"/>
  <c r="M6630" i="31"/>
  <c r="M6631" i="31"/>
  <c r="M6632" i="31"/>
  <c r="M6633" i="31"/>
  <c r="M6634" i="31"/>
  <c r="M6635" i="31"/>
  <c r="M6636" i="31"/>
  <c r="M6637" i="31"/>
  <c r="M6638" i="31"/>
  <c r="M6639" i="31"/>
  <c r="M6640" i="31"/>
  <c r="M6641" i="31"/>
  <c r="M6642" i="31"/>
  <c r="M6643" i="31"/>
  <c r="M6644" i="31"/>
  <c r="M6645" i="31"/>
  <c r="M6646" i="31"/>
  <c r="M6647" i="31"/>
  <c r="M6648" i="31"/>
  <c r="M6649" i="31"/>
  <c r="M6650" i="31"/>
  <c r="M6651" i="31"/>
  <c r="M6652" i="31"/>
  <c r="M6653" i="31"/>
  <c r="M6654" i="31"/>
  <c r="M6655" i="31"/>
  <c r="M6656" i="31"/>
  <c r="M6657" i="31"/>
  <c r="M6658" i="31"/>
  <c r="M6659" i="31"/>
  <c r="M6660" i="31"/>
  <c r="M6661" i="31"/>
  <c r="M6662" i="31"/>
  <c r="M6663" i="31"/>
  <c r="M6664" i="31"/>
  <c r="M6665" i="31"/>
  <c r="M6666" i="31"/>
  <c r="M6667" i="31"/>
  <c r="M6668" i="31"/>
  <c r="M6669" i="31"/>
  <c r="M6670" i="31"/>
  <c r="M6671" i="31"/>
  <c r="M6672" i="31"/>
  <c r="M6673" i="31"/>
  <c r="M6674" i="31"/>
  <c r="M6675" i="31"/>
  <c r="M6676" i="31"/>
  <c r="M6677" i="31"/>
  <c r="M6678" i="31"/>
  <c r="M6679" i="31"/>
  <c r="M6680" i="31"/>
  <c r="M6681" i="31"/>
  <c r="M6682" i="31"/>
  <c r="M6683" i="31"/>
  <c r="M6684" i="31"/>
  <c r="M6685" i="31"/>
  <c r="M6686" i="31"/>
  <c r="M6687" i="31"/>
  <c r="M6688" i="31"/>
  <c r="M6689" i="31"/>
  <c r="M6690" i="31"/>
  <c r="M6691" i="31"/>
  <c r="M6692" i="31"/>
  <c r="M6693" i="31"/>
  <c r="M6694" i="31"/>
  <c r="M6695" i="31"/>
  <c r="M6696" i="31"/>
  <c r="M6697" i="31"/>
  <c r="M6698" i="31"/>
  <c r="M6699" i="31"/>
  <c r="M6700" i="31"/>
  <c r="M6701" i="31"/>
  <c r="M6702" i="31"/>
  <c r="M6703" i="31"/>
  <c r="M6704" i="31"/>
  <c r="M6705" i="31"/>
  <c r="M6706" i="31"/>
  <c r="M6707" i="31"/>
  <c r="M6708" i="31"/>
  <c r="M6709" i="31"/>
  <c r="M6710" i="31"/>
  <c r="M6711" i="31"/>
  <c r="M6712" i="31"/>
  <c r="M6713" i="31"/>
  <c r="M6714" i="31"/>
  <c r="M6715" i="31"/>
  <c r="M6716" i="31"/>
  <c r="M6717" i="31"/>
  <c r="M6718" i="31"/>
  <c r="M6719" i="31"/>
  <c r="M6720" i="31"/>
  <c r="M6721" i="31"/>
  <c r="M6722" i="31"/>
  <c r="M6723" i="31"/>
  <c r="M6724" i="31"/>
  <c r="M6725" i="31"/>
  <c r="M6726" i="31"/>
  <c r="M6727" i="31"/>
  <c r="M6728" i="31"/>
  <c r="M6729" i="31"/>
  <c r="M6730" i="31"/>
  <c r="M6731" i="31"/>
  <c r="M6732" i="31"/>
  <c r="M6733" i="31"/>
  <c r="M6734" i="31"/>
  <c r="M6735" i="31"/>
  <c r="M6736" i="31"/>
  <c r="M6737" i="31"/>
  <c r="M6738" i="31"/>
  <c r="M6739" i="31"/>
  <c r="M6740" i="31"/>
  <c r="M6741" i="31"/>
  <c r="M6742" i="31"/>
  <c r="M6743" i="31"/>
  <c r="M6744" i="31"/>
  <c r="M6745" i="31"/>
  <c r="M6746" i="31"/>
  <c r="M6747" i="31"/>
  <c r="M6748" i="31"/>
  <c r="M6749" i="31"/>
  <c r="M6750" i="31"/>
  <c r="M6751" i="31"/>
  <c r="M6752" i="31"/>
  <c r="M6753" i="31"/>
  <c r="M6754" i="31"/>
  <c r="M6755" i="31"/>
  <c r="M6756" i="31"/>
  <c r="M6757" i="31"/>
  <c r="M6758" i="31"/>
  <c r="M6759" i="31"/>
  <c r="M6760" i="31"/>
  <c r="M6761" i="31"/>
  <c r="M6762" i="31"/>
  <c r="M6763" i="31"/>
  <c r="M6764" i="31"/>
  <c r="M6765" i="31"/>
  <c r="M6766" i="31"/>
  <c r="M6767" i="31"/>
  <c r="M6768" i="31"/>
  <c r="M6769" i="31"/>
  <c r="M6770" i="31"/>
  <c r="M6771" i="31"/>
  <c r="M6772" i="31"/>
  <c r="M6773" i="31"/>
  <c r="M6774" i="31"/>
  <c r="M6775" i="31"/>
  <c r="M6776" i="31"/>
  <c r="M6777" i="31"/>
  <c r="M6778" i="31"/>
  <c r="M6779" i="31"/>
  <c r="M6780" i="31"/>
  <c r="M6781" i="31"/>
  <c r="M6782" i="31"/>
  <c r="M6783" i="31"/>
  <c r="M6784" i="31"/>
  <c r="M6785" i="31"/>
  <c r="M6786" i="31"/>
  <c r="M6787" i="31"/>
  <c r="M6788" i="31"/>
  <c r="M6789" i="31"/>
  <c r="M6790" i="31"/>
  <c r="M6791" i="31"/>
  <c r="M6792" i="31"/>
  <c r="M6793" i="31"/>
  <c r="M6794" i="31"/>
  <c r="M6795" i="31"/>
  <c r="M6796" i="31"/>
  <c r="M6797" i="31"/>
  <c r="M6798" i="31"/>
  <c r="M6799" i="31"/>
  <c r="M6800" i="31"/>
  <c r="M6801" i="31"/>
  <c r="M6802" i="31"/>
  <c r="M6803" i="31"/>
  <c r="M6804" i="31"/>
  <c r="M6805" i="31"/>
  <c r="M6806" i="31"/>
  <c r="M6807" i="31"/>
  <c r="M6808" i="31"/>
  <c r="M6809" i="31"/>
  <c r="M6810" i="31"/>
  <c r="M6811" i="31"/>
  <c r="M6812" i="31"/>
  <c r="M6813" i="31"/>
  <c r="M6814" i="31"/>
  <c r="M6815" i="31"/>
  <c r="M6816" i="31"/>
  <c r="M6817" i="31"/>
  <c r="M6818" i="31"/>
  <c r="M6819" i="31"/>
  <c r="M6820" i="31"/>
  <c r="M6821" i="31"/>
  <c r="M6822" i="31"/>
  <c r="M6823" i="31"/>
  <c r="M6824" i="31"/>
  <c r="M6825" i="31"/>
  <c r="M6826" i="31"/>
  <c r="M6827" i="31"/>
  <c r="M6828" i="31"/>
  <c r="M6829" i="31"/>
  <c r="M6830" i="31"/>
  <c r="M6831" i="31"/>
  <c r="M6832" i="31"/>
  <c r="M6833" i="31"/>
  <c r="M6834" i="31"/>
  <c r="M6835" i="31"/>
  <c r="M6836" i="31"/>
  <c r="M6837" i="31"/>
  <c r="M6838" i="31"/>
  <c r="M6839" i="31"/>
  <c r="M6840" i="31"/>
  <c r="M6841" i="31"/>
  <c r="M6842" i="31"/>
  <c r="M6843" i="31"/>
  <c r="M6844" i="31"/>
  <c r="M6845" i="31"/>
  <c r="M6846" i="31"/>
  <c r="M6847" i="31"/>
  <c r="M6848" i="31"/>
  <c r="M6849" i="31"/>
  <c r="M6850" i="31"/>
  <c r="M6851" i="31"/>
  <c r="M6852" i="31"/>
  <c r="M6853" i="31"/>
  <c r="M6854" i="31"/>
  <c r="M6855" i="31"/>
  <c r="M6856" i="31"/>
  <c r="M6857" i="31"/>
  <c r="M6858" i="31"/>
  <c r="M6859" i="31"/>
  <c r="M6860" i="31"/>
  <c r="M6861" i="31"/>
  <c r="M6862" i="31"/>
  <c r="M6863" i="31"/>
  <c r="M6864" i="31"/>
  <c r="M6865" i="31"/>
  <c r="M6866" i="31"/>
  <c r="M6867" i="31"/>
  <c r="M6868" i="31"/>
  <c r="M6869" i="31"/>
  <c r="M6870" i="31"/>
  <c r="M6871" i="31"/>
  <c r="M6872" i="31"/>
  <c r="M6873" i="31"/>
  <c r="M6874" i="31"/>
  <c r="M6875" i="31"/>
  <c r="M6876" i="31"/>
  <c r="M6877" i="31"/>
  <c r="M6878" i="31"/>
  <c r="M6879" i="31"/>
  <c r="M6880" i="31"/>
  <c r="M6881" i="31"/>
  <c r="M6882" i="31"/>
  <c r="M6883" i="31"/>
  <c r="M6884" i="31"/>
  <c r="M6885" i="31"/>
  <c r="M6886" i="31"/>
  <c r="M6887" i="31"/>
  <c r="M6888" i="31"/>
  <c r="M6889" i="31"/>
  <c r="M6890" i="31"/>
  <c r="M6891" i="31"/>
  <c r="M6892" i="31"/>
  <c r="M6893" i="31"/>
  <c r="M6894" i="31"/>
  <c r="M6895" i="31"/>
  <c r="M6896" i="31"/>
  <c r="M6897" i="31"/>
  <c r="M6898" i="31"/>
  <c r="M6899" i="31"/>
  <c r="M6900" i="31"/>
  <c r="M6901" i="31"/>
  <c r="M6902" i="31"/>
  <c r="M6903" i="31"/>
  <c r="M6904" i="31"/>
  <c r="M6905" i="31"/>
  <c r="M6906" i="31"/>
  <c r="M6907" i="31"/>
  <c r="M6908" i="31"/>
  <c r="M6909" i="31"/>
  <c r="M6910" i="31"/>
  <c r="M6911" i="31"/>
  <c r="M6912" i="31"/>
  <c r="M6913" i="31"/>
  <c r="M6914" i="31"/>
  <c r="M6915" i="31"/>
  <c r="M6916" i="31"/>
  <c r="M6917" i="31"/>
  <c r="M6918" i="31"/>
  <c r="M6919" i="31"/>
  <c r="M6920" i="31"/>
  <c r="M6921" i="31"/>
  <c r="M6922" i="31"/>
  <c r="M6923" i="31"/>
  <c r="M6924" i="31"/>
  <c r="M6925" i="31"/>
  <c r="M6926" i="31"/>
  <c r="M6927" i="31"/>
  <c r="M6928" i="31"/>
  <c r="M6929" i="31"/>
  <c r="M6930" i="31"/>
  <c r="M6931" i="31"/>
  <c r="M6932" i="31"/>
  <c r="M6933" i="31"/>
  <c r="M6934" i="31"/>
  <c r="M6935" i="31"/>
  <c r="M6936" i="31"/>
  <c r="M6937" i="31"/>
  <c r="M6938" i="31"/>
  <c r="M6939" i="31"/>
  <c r="M6940" i="31"/>
  <c r="M6941" i="31"/>
  <c r="M6942" i="31"/>
  <c r="M6943" i="31"/>
  <c r="M6944" i="31"/>
  <c r="M6945" i="31"/>
  <c r="M6946" i="31"/>
  <c r="M6947" i="31"/>
  <c r="M6948" i="31"/>
  <c r="M6949" i="31"/>
  <c r="M6950" i="31"/>
  <c r="M6951" i="31"/>
  <c r="M6952" i="31"/>
  <c r="M6953" i="31"/>
  <c r="M6954" i="31"/>
  <c r="M6955" i="31"/>
  <c r="M6956" i="31"/>
  <c r="M6957" i="31"/>
  <c r="M6958" i="31"/>
  <c r="M6959" i="31"/>
  <c r="M6960" i="31"/>
  <c r="M6961" i="31"/>
  <c r="M6962" i="31"/>
  <c r="M6963" i="31"/>
  <c r="M6964" i="31"/>
  <c r="M6965" i="31"/>
  <c r="M6966" i="31"/>
  <c r="M6967" i="31"/>
  <c r="M6968" i="31"/>
  <c r="M6969" i="31"/>
  <c r="M6970" i="31"/>
  <c r="M6971" i="31"/>
  <c r="M6972" i="31"/>
  <c r="M6973" i="31"/>
  <c r="M6974" i="31"/>
  <c r="M6975" i="31"/>
  <c r="M6976" i="31"/>
  <c r="M6977" i="31"/>
  <c r="M6978" i="31"/>
  <c r="M6979" i="31"/>
  <c r="M6980" i="31"/>
  <c r="M6981" i="31"/>
  <c r="M6982" i="31"/>
  <c r="M6983" i="31"/>
  <c r="M6984" i="31"/>
  <c r="M6985" i="31"/>
  <c r="M6986" i="31"/>
  <c r="M6987" i="31"/>
  <c r="M6988" i="31"/>
  <c r="M6989" i="31"/>
  <c r="M6990" i="31"/>
  <c r="M6991" i="31"/>
  <c r="M6992" i="31"/>
  <c r="M6993" i="31"/>
  <c r="M6994" i="31"/>
  <c r="M6995" i="31"/>
  <c r="M6996" i="31"/>
  <c r="M6997" i="31"/>
  <c r="M6998" i="31"/>
  <c r="M6999" i="31"/>
  <c r="M7000" i="31"/>
  <c r="M7001" i="31"/>
  <c r="M7002" i="31"/>
  <c r="M7003" i="31"/>
  <c r="M7004" i="31"/>
  <c r="M7005" i="31"/>
  <c r="M7006" i="31"/>
  <c r="M7007" i="31"/>
  <c r="M7008" i="31"/>
  <c r="M7009" i="31"/>
  <c r="M7010" i="31"/>
  <c r="M7011" i="31"/>
  <c r="M7012" i="31"/>
  <c r="M7013" i="31"/>
  <c r="M7014" i="31"/>
  <c r="M7015" i="31"/>
  <c r="M7016" i="31"/>
  <c r="M7017" i="31"/>
  <c r="M7018" i="31"/>
  <c r="M7019" i="31"/>
  <c r="M7020" i="31"/>
  <c r="M7021" i="31"/>
  <c r="M7022" i="31"/>
  <c r="M7023" i="31"/>
  <c r="M7024" i="31"/>
  <c r="M7025" i="31"/>
  <c r="M7026" i="31"/>
  <c r="M7027" i="31"/>
  <c r="M7028" i="31"/>
  <c r="M7029" i="31"/>
  <c r="M7030" i="31"/>
  <c r="M7031" i="31"/>
  <c r="M7032" i="31"/>
  <c r="M7033" i="31"/>
  <c r="M7034" i="31"/>
  <c r="M7035" i="31"/>
  <c r="M7036" i="31"/>
  <c r="M7037" i="31"/>
  <c r="M7038" i="31"/>
  <c r="M7039" i="31"/>
  <c r="M7040" i="31"/>
  <c r="M7041" i="31"/>
  <c r="M7042" i="31"/>
  <c r="M7043" i="31"/>
  <c r="M7044" i="31"/>
  <c r="M7045" i="31"/>
  <c r="M7046" i="31"/>
  <c r="M7047" i="31"/>
  <c r="M7048" i="31"/>
  <c r="M7049" i="31"/>
  <c r="M7050" i="31"/>
  <c r="M7051" i="31"/>
  <c r="M7052" i="31"/>
  <c r="M7053" i="31"/>
  <c r="M7054" i="31"/>
  <c r="M7055" i="31"/>
  <c r="M7056" i="31"/>
  <c r="M7057" i="31"/>
  <c r="M7058" i="31"/>
  <c r="M7059" i="31"/>
  <c r="M7060" i="31"/>
  <c r="M7061" i="31"/>
  <c r="M7062" i="31"/>
  <c r="M7063" i="31"/>
  <c r="M7064" i="31"/>
  <c r="M7065" i="31"/>
  <c r="M7066" i="31"/>
  <c r="M7067" i="31"/>
  <c r="M7068" i="31"/>
  <c r="M7069" i="31"/>
  <c r="M7070" i="31"/>
  <c r="M7071" i="31"/>
  <c r="M7072" i="31"/>
  <c r="M7073" i="31"/>
  <c r="M7074" i="31"/>
  <c r="M7075" i="31"/>
  <c r="M7076" i="31"/>
  <c r="M7077" i="31"/>
  <c r="M7078" i="31"/>
  <c r="M7079" i="31"/>
  <c r="M7080" i="31"/>
  <c r="M7081" i="31"/>
  <c r="M7082" i="31"/>
  <c r="M7083" i="31"/>
  <c r="M7084" i="31"/>
  <c r="M7085" i="31"/>
  <c r="M7086" i="31"/>
  <c r="M7087" i="31"/>
  <c r="M7088" i="31"/>
  <c r="M7089" i="31"/>
  <c r="M7090" i="31"/>
  <c r="M7091" i="31"/>
  <c r="M7092" i="31"/>
  <c r="M7093" i="31"/>
  <c r="M7094" i="31"/>
  <c r="M7095" i="31"/>
  <c r="M7096" i="31"/>
  <c r="M7097" i="31"/>
  <c r="M7098" i="31"/>
  <c r="M7099" i="31"/>
  <c r="M7100" i="31"/>
  <c r="M7101" i="31"/>
  <c r="M7102" i="31"/>
  <c r="M7103" i="31"/>
  <c r="M7104" i="31"/>
  <c r="M7105" i="31"/>
  <c r="M7106" i="31"/>
  <c r="M7107" i="31"/>
  <c r="M7108" i="31"/>
  <c r="M7109" i="31"/>
  <c r="M7110" i="31"/>
  <c r="M7111" i="31"/>
  <c r="M7112" i="31"/>
  <c r="M7113" i="31"/>
  <c r="M7114" i="31"/>
  <c r="M7115" i="31"/>
  <c r="M7116" i="31"/>
  <c r="M7117" i="31"/>
  <c r="M7118" i="31"/>
  <c r="M7119" i="31"/>
  <c r="M7120" i="31"/>
  <c r="M7121" i="31"/>
  <c r="M7122" i="31"/>
  <c r="M7123" i="31"/>
  <c r="M7124" i="31"/>
  <c r="M7125" i="31"/>
  <c r="M7126" i="31"/>
  <c r="M7127" i="31"/>
  <c r="M7128" i="31"/>
  <c r="M7129" i="31"/>
  <c r="M7130" i="31"/>
  <c r="M7131" i="31"/>
  <c r="M7132" i="31"/>
  <c r="M7133" i="31"/>
  <c r="M7134" i="31"/>
  <c r="M7135" i="31"/>
  <c r="M7136" i="31"/>
  <c r="M7137" i="31"/>
  <c r="M7138" i="31"/>
  <c r="M7139" i="31"/>
  <c r="M7140" i="31"/>
  <c r="M7141" i="31"/>
  <c r="M7142" i="31"/>
  <c r="M7143" i="31"/>
  <c r="M7144" i="31"/>
  <c r="M7145" i="31"/>
  <c r="M7146" i="31"/>
  <c r="M7147" i="31"/>
  <c r="M7148" i="31"/>
  <c r="M7149" i="31"/>
  <c r="M7150" i="31"/>
  <c r="M7151" i="31"/>
  <c r="M7152" i="31"/>
  <c r="M7153" i="31"/>
  <c r="M7154" i="31"/>
  <c r="M7155" i="31"/>
  <c r="M7156" i="31"/>
  <c r="M7157" i="31"/>
  <c r="M7158" i="31"/>
  <c r="M7159" i="31"/>
  <c r="M7160" i="31"/>
  <c r="M7161" i="31"/>
  <c r="M7162" i="31"/>
  <c r="M7163" i="31"/>
  <c r="M7164" i="31"/>
  <c r="M7165" i="31"/>
  <c r="M7166" i="31"/>
  <c r="M7167" i="31"/>
  <c r="M7168" i="31"/>
  <c r="M7169" i="31"/>
  <c r="M7170" i="31"/>
  <c r="M7171" i="31"/>
  <c r="M7172" i="31"/>
  <c r="M7173" i="31"/>
  <c r="M7174" i="31"/>
  <c r="M7175" i="31"/>
  <c r="M7176" i="31"/>
  <c r="M7177" i="31"/>
  <c r="M7178" i="31"/>
  <c r="M7179" i="31"/>
  <c r="M7180" i="31"/>
  <c r="M7181" i="31"/>
  <c r="M7182" i="31"/>
  <c r="M7183" i="31"/>
  <c r="M7184" i="31"/>
  <c r="M7185" i="31"/>
  <c r="M7186" i="31"/>
  <c r="M7187" i="31"/>
  <c r="M7188" i="31"/>
  <c r="M7189" i="31"/>
  <c r="M7190" i="31"/>
  <c r="M7191" i="31"/>
  <c r="M7192" i="31"/>
  <c r="M7193" i="31"/>
  <c r="M7194" i="31"/>
  <c r="M7195" i="31"/>
  <c r="M7196" i="31"/>
  <c r="M7197" i="31"/>
  <c r="M7198" i="31"/>
  <c r="M7199" i="31"/>
  <c r="M7200" i="31"/>
  <c r="M7201" i="31"/>
  <c r="M7202" i="31"/>
  <c r="M7203" i="31"/>
  <c r="M7204" i="31"/>
  <c r="M7205" i="31"/>
  <c r="M7206" i="31"/>
  <c r="M7207" i="31"/>
  <c r="M7208" i="31"/>
  <c r="M7209" i="31"/>
  <c r="M7210" i="31"/>
  <c r="M7211" i="31"/>
  <c r="M7212" i="31"/>
  <c r="M7213" i="31"/>
  <c r="M7214" i="31"/>
  <c r="M7215" i="31"/>
  <c r="M7216" i="31"/>
  <c r="M7217" i="31"/>
  <c r="M7218" i="31"/>
  <c r="M7219" i="31"/>
  <c r="M7220" i="31"/>
  <c r="M7221" i="31"/>
  <c r="M7222" i="31"/>
  <c r="M7223" i="31"/>
  <c r="M7224" i="31"/>
  <c r="M7225" i="31"/>
  <c r="M7226" i="31"/>
  <c r="M7227" i="31"/>
  <c r="M7228" i="31"/>
  <c r="M7229" i="31"/>
  <c r="M7230" i="31"/>
  <c r="M7231" i="31"/>
  <c r="M7232" i="31"/>
  <c r="M7233" i="31"/>
  <c r="M7234" i="31"/>
  <c r="M7235" i="31"/>
  <c r="M7236" i="31"/>
  <c r="M7237" i="31"/>
  <c r="M7238" i="31"/>
  <c r="M7239" i="31"/>
  <c r="M7240" i="31"/>
  <c r="M7241" i="31"/>
  <c r="M7242" i="31"/>
  <c r="M7243" i="31"/>
  <c r="M7244" i="31"/>
  <c r="M7245" i="31"/>
  <c r="M7246" i="31"/>
  <c r="M7247" i="31"/>
  <c r="M7248" i="31"/>
  <c r="M7249" i="31"/>
  <c r="M7250" i="31"/>
  <c r="M7251" i="31"/>
  <c r="M7252" i="31"/>
  <c r="M7253" i="31"/>
  <c r="M7254" i="31"/>
  <c r="M7255" i="31"/>
  <c r="M7256" i="31"/>
  <c r="M7257" i="31"/>
  <c r="M7258" i="31"/>
  <c r="M7259" i="31"/>
  <c r="M7260" i="31"/>
  <c r="M7261" i="31"/>
  <c r="M7262" i="31"/>
  <c r="M7263" i="31"/>
  <c r="M7264" i="31"/>
  <c r="M7265" i="31"/>
  <c r="M7266" i="31"/>
  <c r="M7267" i="31"/>
  <c r="M7268" i="31"/>
  <c r="M7269" i="31"/>
  <c r="M7270" i="31"/>
  <c r="M7271" i="31"/>
  <c r="M7272" i="31"/>
  <c r="M7273" i="31"/>
  <c r="M7274" i="31"/>
  <c r="M7275" i="31"/>
  <c r="M7276" i="31"/>
  <c r="M7277" i="31"/>
  <c r="M7278" i="31"/>
  <c r="M7279" i="31"/>
  <c r="M7280" i="31"/>
  <c r="M7281" i="31"/>
  <c r="M7282" i="31"/>
  <c r="M7283" i="31"/>
  <c r="M7284" i="31"/>
  <c r="M7285" i="31"/>
  <c r="M7286" i="31"/>
  <c r="M7287" i="31"/>
  <c r="M7288" i="31"/>
  <c r="M7289" i="31"/>
  <c r="M7290" i="31"/>
  <c r="M7291" i="31"/>
  <c r="M7292" i="31"/>
  <c r="M7293" i="31"/>
  <c r="M7294" i="31"/>
  <c r="M7295" i="31"/>
  <c r="M7296" i="31"/>
  <c r="M7297" i="31"/>
  <c r="M7298" i="31"/>
  <c r="M7299" i="31"/>
  <c r="M7300" i="31"/>
  <c r="M7301" i="31"/>
  <c r="M7302" i="31"/>
  <c r="M7303" i="31"/>
  <c r="M7304" i="31"/>
  <c r="M7305" i="31"/>
  <c r="M7306" i="31"/>
  <c r="M7307" i="31"/>
  <c r="M7308" i="31"/>
  <c r="M7309" i="31"/>
  <c r="M7310" i="31"/>
  <c r="M7311" i="31"/>
  <c r="M7312" i="31"/>
  <c r="M7313" i="31"/>
  <c r="M7314" i="31"/>
  <c r="M7315" i="31"/>
  <c r="M7316" i="31"/>
  <c r="M7317" i="31"/>
  <c r="M7318" i="31"/>
  <c r="M7319" i="31"/>
  <c r="M7320" i="31"/>
  <c r="M7321" i="31"/>
  <c r="M7322" i="31"/>
  <c r="M7323" i="31"/>
  <c r="M7324" i="31"/>
  <c r="M7325" i="31"/>
  <c r="M7326" i="31"/>
  <c r="M7327" i="31"/>
  <c r="M7328" i="31"/>
  <c r="M7329" i="31"/>
  <c r="M7330" i="31"/>
  <c r="M7331" i="31"/>
  <c r="M7332" i="31"/>
  <c r="M7333" i="31"/>
  <c r="M7334" i="31"/>
  <c r="M7335" i="31"/>
  <c r="M7336" i="31"/>
  <c r="M7337" i="31"/>
  <c r="M7338" i="31"/>
  <c r="M7339" i="31"/>
  <c r="M7340" i="31"/>
  <c r="M7341" i="31"/>
  <c r="M7342" i="31"/>
  <c r="M7343" i="31"/>
  <c r="M7344" i="31"/>
  <c r="M7345" i="31"/>
  <c r="M7346" i="31"/>
  <c r="M7347" i="31"/>
  <c r="M7348" i="31"/>
  <c r="M7349" i="31"/>
  <c r="M7350" i="31"/>
  <c r="M7351" i="31"/>
  <c r="M7352" i="31"/>
  <c r="M7353" i="31"/>
  <c r="M7354" i="31"/>
  <c r="M7355" i="31"/>
  <c r="M7356" i="31"/>
  <c r="M7357" i="31"/>
  <c r="M7358" i="31"/>
  <c r="M7359" i="31"/>
  <c r="M7360" i="31"/>
  <c r="M7361" i="31"/>
  <c r="M7362" i="31"/>
  <c r="M7363" i="31"/>
  <c r="M7364" i="31"/>
  <c r="M7365" i="31"/>
  <c r="M7366" i="31"/>
  <c r="M7367" i="31"/>
  <c r="M7368" i="31"/>
  <c r="M7369" i="31"/>
  <c r="M7370" i="31"/>
  <c r="M7371" i="31"/>
  <c r="M7372" i="31"/>
  <c r="M7373" i="31"/>
  <c r="M7374" i="31"/>
  <c r="M7375" i="31"/>
  <c r="M7376" i="31"/>
  <c r="M7377" i="31"/>
  <c r="M7378" i="31"/>
  <c r="M7379" i="31"/>
  <c r="M7380" i="31"/>
  <c r="M7381" i="31"/>
  <c r="M7382" i="31"/>
  <c r="M7383" i="31"/>
  <c r="M7384" i="31"/>
  <c r="M7385" i="31"/>
  <c r="M7386" i="31"/>
  <c r="M7387" i="31"/>
  <c r="M7388" i="31"/>
  <c r="M7389" i="31"/>
  <c r="M7390" i="31"/>
  <c r="M7391" i="31"/>
  <c r="M7392" i="31"/>
  <c r="M7393" i="31"/>
  <c r="M7394" i="31"/>
  <c r="M7395" i="31"/>
  <c r="M7396" i="31"/>
  <c r="M7397" i="31"/>
  <c r="M7398" i="31"/>
  <c r="M7399" i="31"/>
  <c r="M7400" i="31"/>
  <c r="M7401" i="31"/>
  <c r="M7402" i="31"/>
  <c r="M7403" i="31"/>
  <c r="M7404" i="31"/>
  <c r="M7405" i="31"/>
  <c r="M7406" i="31"/>
  <c r="M7407" i="31"/>
  <c r="M7408" i="31"/>
  <c r="M7409" i="31"/>
  <c r="M7410" i="31"/>
  <c r="M7411" i="31"/>
  <c r="M7412" i="31"/>
  <c r="M7413" i="31"/>
  <c r="M7414" i="31"/>
  <c r="M7415" i="31"/>
  <c r="M7416" i="31"/>
  <c r="M7417" i="31"/>
  <c r="M7418" i="31"/>
  <c r="M7419" i="31"/>
  <c r="M7420" i="31"/>
  <c r="M7421" i="31"/>
  <c r="M7422" i="31"/>
  <c r="M7423" i="31"/>
  <c r="M7424" i="31"/>
  <c r="M7425" i="31"/>
  <c r="M7426" i="31"/>
  <c r="M7427" i="31"/>
  <c r="M7428" i="31"/>
  <c r="M7429" i="31"/>
  <c r="M7430" i="31"/>
  <c r="M7431" i="31"/>
  <c r="M7432" i="31"/>
  <c r="M7433" i="31"/>
  <c r="M7434" i="31"/>
  <c r="M7435" i="31"/>
  <c r="M7436" i="31"/>
  <c r="M7437" i="31"/>
  <c r="M7438" i="31"/>
  <c r="M7439" i="31"/>
  <c r="M7440" i="31"/>
  <c r="M7441" i="31"/>
  <c r="M7442" i="31"/>
  <c r="M7443" i="31"/>
  <c r="M7444" i="31"/>
  <c r="M7445" i="31"/>
  <c r="M7446" i="31"/>
  <c r="M7447" i="31"/>
  <c r="M7448" i="31"/>
  <c r="M7449" i="31"/>
  <c r="M7450" i="31"/>
  <c r="M7451" i="31"/>
  <c r="M7452" i="31"/>
  <c r="M7453" i="31"/>
  <c r="M7454" i="31"/>
  <c r="M7455" i="31"/>
  <c r="M7456" i="31"/>
  <c r="M7457" i="31"/>
  <c r="M7458" i="31"/>
  <c r="M7459" i="31"/>
  <c r="M7460" i="31"/>
  <c r="M7461" i="31"/>
  <c r="M7462" i="31"/>
  <c r="M7463" i="31"/>
  <c r="M7464" i="31"/>
  <c r="M7465" i="31"/>
  <c r="M7466" i="31"/>
  <c r="M7467" i="31"/>
  <c r="M7468" i="31"/>
  <c r="M7469" i="31"/>
  <c r="M7470" i="31"/>
  <c r="M7471" i="31"/>
  <c r="M7472" i="31"/>
  <c r="M7473" i="31"/>
  <c r="M7474" i="31"/>
  <c r="M7475" i="31"/>
  <c r="M7476" i="31"/>
  <c r="M7477" i="31"/>
  <c r="M7478" i="31"/>
  <c r="M7479" i="31"/>
  <c r="M7480" i="31"/>
  <c r="M7481" i="31"/>
  <c r="M7482" i="31"/>
  <c r="M7483" i="31"/>
  <c r="M7484" i="31"/>
  <c r="M7485" i="31"/>
  <c r="M7486" i="31"/>
  <c r="M7487" i="31"/>
  <c r="M7488" i="31"/>
  <c r="M7489" i="31"/>
  <c r="M7490" i="31"/>
  <c r="M7491" i="31"/>
  <c r="M7492" i="31"/>
  <c r="M7493" i="31"/>
  <c r="M7494" i="31"/>
  <c r="M7495" i="31"/>
  <c r="M7496" i="31"/>
  <c r="M7497" i="31"/>
  <c r="M7498" i="31"/>
  <c r="M7499" i="31"/>
  <c r="M7500" i="31"/>
  <c r="M7501" i="31"/>
  <c r="M7502" i="31"/>
  <c r="M7503" i="31"/>
  <c r="M7504" i="31"/>
  <c r="M7505" i="31"/>
  <c r="M7506" i="31"/>
  <c r="M7507" i="31"/>
  <c r="M7508" i="31"/>
  <c r="M7509" i="31"/>
  <c r="M7510" i="31"/>
  <c r="M7511" i="31"/>
  <c r="M7512" i="31"/>
  <c r="M7513" i="31"/>
  <c r="M7514" i="31"/>
  <c r="M7515" i="31"/>
  <c r="M7516" i="31"/>
  <c r="M7517" i="31"/>
  <c r="M7518" i="31"/>
  <c r="M7519" i="31"/>
  <c r="M7520" i="31"/>
  <c r="M7521" i="31"/>
  <c r="M7522" i="31"/>
  <c r="M7523" i="31"/>
  <c r="M7524" i="31"/>
  <c r="M7525" i="31"/>
  <c r="M7526" i="31"/>
  <c r="M7527" i="31"/>
  <c r="M7528" i="31"/>
  <c r="M7529" i="31"/>
  <c r="M7530" i="31"/>
  <c r="M7531" i="31"/>
  <c r="M7532" i="31"/>
  <c r="M7533" i="31"/>
  <c r="M7534" i="31"/>
  <c r="M7535" i="31"/>
  <c r="M7536" i="31"/>
  <c r="M7537" i="31"/>
  <c r="M7538" i="31"/>
  <c r="M7539" i="31"/>
  <c r="M7540" i="31"/>
  <c r="M7541" i="31"/>
  <c r="M7542" i="31"/>
  <c r="M7543" i="31"/>
  <c r="M7544" i="31"/>
  <c r="M7545" i="31"/>
  <c r="M7546" i="31"/>
  <c r="M7547" i="31"/>
  <c r="M7548" i="31"/>
  <c r="M7549" i="31"/>
  <c r="M7550" i="31"/>
  <c r="M7551" i="31"/>
  <c r="M7552" i="31"/>
  <c r="M7553" i="31"/>
  <c r="M7554" i="31"/>
  <c r="M7555" i="31"/>
  <c r="M7556" i="31"/>
  <c r="M7557" i="31"/>
  <c r="M7558" i="31"/>
  <c r="M7559" i="31"/>
  <c r="M7560" i="31"/>
  <c r="M7561" i="31"/>
  <c r="M7562" i="31"/>
  <c r="M7563" i="31"/>
  <c r="M7564" i="31"/>
  <c r="M7565" i="31"/>
  <c r="M7566" i="31"/>
  <c r="M7567" i="31"/>
  <c r="M7568" i="31"/>
  <c r="M7569" i="31"/>
  <c r="M7570" i="31"/>
  <c r="M7571" i="31"/>
  <c r="M7572" i="31"/>
  <c r="M7573" i="31"/>
  <c r="M7574" i="31"/>
  <c r="M7575" i="31"/>
  <c r="M7576" i="31"/>
  <c r="M7577" i="31"/>
  <c r="M7578" i="31"/>
  <c r="M7579" i="31"/>
  <c r="M7580" i="31"/>
  <c r="M7581" i="31"/>
  <c r="M7582" i="31"/>
  <c r="M7583" i="31"/>
  <c r="M7584" i="31"/>
  <c r="M7585" i="31"/>
  <c r="M7586" i="31"/>
  <c r="M7587" i="31"/>
  <c r="M7588" i="31"/>
  <c r="M7589" i="31"/>
  <c r="M7590" i="31"/>
  <c r="M7591" i="31"/>
  <c r="M7592" i="31"/>
  <c r="M7593" i="31"/>
  <c r="M7594" i="31"/>
  <c r="M7595" i="31"/>
  <c r="M7596" i="31"/>
  <c r="M7597" i="31"/>
  <c r="M7598" i="31"/>
  <c r="M7599" i="31"/>
  <c r="M7600" i="31"/>
  <c r="M7601" i="31"/>
  <c r="M7602" i="31"/>
  <c r="M7603" i="31"/>
  <c r="M7604" i="31"/>
  <c r="M7605" i="31"/>
  <c r="M7606" i="31"/>
  <c r="M7607" i="31"/>
  <c r="M7608" i="31"/>
  <c r="M7609" i="31"/>
  <c r="M7610" i="31"/>
  <c r="M7611" i="31"/>
  <c r="M7612" i="31"/>
  <c r="M7613" i="31"/>
  <c r="M7614" i="31"/>
  <c r="M7615" i="31"/>
  <c r="M7616" i="31"/>
  <c r="M7617" i="31"/>
  <c r="M7618" i="31"/>
  <c r="M7619" i="31"/>
  <c r="M7620" i="31"/>
  <c r="M7621" i="31"/>
  <c r="M7622" i="31"/>
  <c r="M7623" i="31"/>
  <c r="M7624" i="31"/>
  <c r="M7625" i="31"/>
  <c r="M7626" i="31"/>
  <c r="M7627" i="31"/>
  <c r="M7628" i="31"/>
  <c r="M7629" i="31"/>
  <c r="M7630" i="31"/>
  <c r="M7631" i="31"/>
  <c r="M7632" i="31"/>
  <c r="M7633" i="31"/>
  <c r="M7634" i="31"/>
  <c r="M7635" i="31"/>
  <c r="M7636" i="31"/>
  <c r="M7637" i="31"/>
  <c r="M7638" i="31"/>
  <c r="M7639" i="31"/>
  <c r="M7640" i="31"/>
  <c r="M7641" i="31"/>
  <c r="M7642" i="31"/>
  <c r="M7643" i="31"/>
  <c r="M7644" i="31"/>
  <c r="M7645" i="31"/>
  <c r="M7646" i="31"/>
  <c r="M7647" i="31"/>
  <c r="M7648" i="31"/>
  <c r="M7649" i="31"/>
  <c r="M7650" i="31"/>
  <c r="M7651" i="31"/>
  <c r="M7652" i="31"/>
  <c r="M7653" i="31"/>
  <c r="M7654" i="31"/>
  <c r="M7655" i="31"/>
  <c r="M7656" i="31"/>
  <c r="M7657" i="31"/>
  <c r="M7658" i="31"/>
  <c r="M7659" i="31"/>
  <c r="M7660" i="31"/>
  <c r="M7661" i="31"/>
  <c r="M7662" i="31"/>
  <c r="M7663" i="31"/>
  <c r="M7664" i="31"/>
  <c r="M7665" i="31"/>
  <c r="M7666" i="31"/>
  <c r="M7667" i="31"/>
  <c r="M7668" i="31"/>
  <c r="M7669" i="31"/>
  <c r="M7670" i="31"/>
  <c r="M7671" i="31"/>
  <c r="M7672" i="31"/>
  <c r="M7673" i="31"/>
  <c r="M7674" i="31"/>
  <c r="M7675" i="31"/>
  <c r="M7676" i="31"/>
  <c r="M7677" i="31"/>
  <c r="M7678" i="31"/>
  <c r="M7679" i="31"/>
  <c r="M7680" i="31"/>
  <c r="M7681" i="31"/>
  <c r="M7682" i="31"/>
  <c r="M7683" i="31"/>
  <c r="M7684" i="31"/>
  <c r="M7685" i="31"/>
  <c r="M7686" i="31"/>
  <c r="M7687" i="31"/>
  <c r="M7688" i="31"/>
  <c r="M7689" i="31"/>
  <c r="M7690" i="31"/>
  <c r="M7691" i="31"/>
  <c r="M7692" i="31"/>
  <c r="M7693" i="31"/>
  <c r="M7694" i="31"/>
  <c r="M7695" i="31"/>
  <c r="M7696" i="31"/>
  <c r="M7697" i="31"/>
  <c r="M7698" i="31"/>
  <c r="M7699" i="31"/>
  <c r="M7700" i="31"/>
  <c r="M7701" i="31"/>
  <c r="M7702" i="31"/>
  <c r="M7703" i="31"/>
  <c r="M7704" i="31"/>
  <c r="M7705" i="31"/>
  <c r="M7706" i="31"/>
  <c r="M7707" i="31"/>
  <c r="M7708" i="31"/>
  <c r="M7709" i="31"/>
  <c r="M7710" i="31"/>
  <c r="M7711" i="31"/>
  <c r="M7712" i="31"/>
  <c r="M7713" i="31"/>
  <c r="M7714" i="31"/>
  <c r="M7715" i="31"/>
  <c r="M7716" i="31"/>
  <c r="M7717" i="31"/>
  <c r="M7718" i="31"/>
  <c r="M7719" i="31"/>
  <c r="M7720" i="31"/>
  <c r="M7721" i="31"/>
  <c r="M7722" i="31"/>
  <c r="M7723" i="31"/>
  <c r="M7724" i="31"/>
  <c r="M7725" i="31"/>
  <c r="M7726" i="31"/>
  <c r="M7727" i="31"/>
  <c r="M7728" i="31"/>
  <c r="M7729" i="31"/>
  <c r="M7730" i="31"/>
  <c r="M7731" i="31"/>
  <c r="M7732" i="31"/>
  <c r="M7733" i="31"/>
  <c r="M7734" i="31"/>
  <c r="M7735" i="31"/>
  <c r="M7736" i="31"/>
  <c r="M7737" i="31"/>
  <c r="M7738" i="31"/>
  <c r="M7739" i="31"/>
  <c r="M7740" i="31"/>
  <c r="M7741" i="31"/>
  <c r="M7742" i="31"/>
  <c r="M7743" i="31"/>
  <c r="M7744" i="31"/>
  <c r="M7745" i="31"/>
  <c r="M7746" i="31"/>
  <c r="M7747" i="31"/>
  <c r="M7748" i="31"/>
  <c r="M7749" i="31"/>
  <c r="M7750" i="31"/>
  <c r="M7751" i="31"/>
  <c r="M7752" i="31"/>
  <c r="M7753" i="31"/>
  <c r="M7754" i="31"/>
  <c r="M7755" i="31"/>
  <c r="M7756" i="31"/>
  <c r="M7757" i="31"/>
  <c r="M7758" i="31"/>
  <c r="M7759" i="31"/>
  <c r="M7760" i="31"/>
  <c r="M7761" i="31"/>
  <c r="M7762" i="31"/>
  <c r="M7763" i="31"/>
  <c r="M7764" i="31"/>
  <c r="M7765" i="31"/>
  <c r="M7766" i="31"/>
  <c r="M7767" i="31"/>
  <c r="M7768" i="31"/>
  <c r="M7769" i="31"/>
  <c r="M7770" i="31"/>
  <c r="M7771" i="31"/>
  <c r="M7772" i="31"/>
  <c r="M7773" i="31"/>
  <c r="M7774" i="31"/>
  <c r="M7775" i="31"/>
  <c r="M7776" i="31"/>
  <c r="M7777" i="31"/>
  <c r="M7778" i="31"/>
  <c r="M7779" i="31"/>
  <c r="M7780" i="31"/>
  <c r="M7781" i="31"/>
  <c r="M7782" i="31"/>
  <c r="M7783" i="31"/>
  <c r="M7784" i="31"/>
  <c r="M7785" i="31"/>
  <c r="M7786" i="31"/>
  <c r="M7787" i="31"/>
  <c r="M7788" i="31"/>
  <c r="M7789" i="31"/>
  <c r="M7790" i="31"/>
  <c r="M7791" i="31"/>
  <c r="M7792" i="31"/>
  <c r="M7793" i="31"/>
  <c r="M7794" i="31"/>
  <c r="M7795" i="31"/>
  <c r="M7796" i="31"/>
  <c r="M7797" i="31"/>
  <c r="M7798" i="31"/>
  <c r="M7799" i="31"/>
  <c r="M7800" i="31"/>
  <c r="M7801" i="31"/>
  <c r="M7802" i="31"/>
  <c r="M7803" i="31"/>
  <c r="M7804" i="31"/>
  <c r="M7805" i="31"/>
  <c r="M7806" i="31"/>
  <c r="M7807" i="31"/>
  <c r="M7808" i="31"/>
  <c r="M7809" i="31"/>
  <c r="M7810" i="31"/>
  <c r="M7811" i="31"/>
  <c r="M7812" i="31"/>
  <c r="M7813" i="31"/>
  <c r="M7814" i="31"/>
  <c r="M7815" i="31"/>
  <c r="M7816" i="31"/>
  <c r="M7817" i="31"/>
  <c r="M7818" i="31"/>
  <c r="M7819" i="31"/>
  <c r="M7820" i="31"/>
  <c r="M7821" i="31"/>
  <c r="M7822" i="31"/>
  <c r="M7823" i="31"/>
  <c r="M7824" i="31"/>
  <c r="M7825" i="31"/>
  <c r="M7826" i="31"/>
  <c r="M7827" i="31"/>
  <c r="M7828" i="31"/>
  <c r="M7829" i="31"/>
  <c r="M7830" i="31"/>
  <c r="M7831" i="31"/>
  <c r="M7832" i="31"/>
  <c r="M7833" i="31"/>
  <c r="M7834" i="31"/>
  <c r="M7835" i="31"/>
  <c r="M7836" i="31"/>
  <c r="M7837" i="31"/>
  <c r="M7838" i="31"/>
  <c r="M7839" i="31"/>
  <c r="M7840" i="31"/>
  <c r="M7841" i="31"/>
  <c r="M7842" i="31"/>
  <c r="M7843" i="31"/>
  <c r="M7844" i="31"/>
  <c r="M7845" i="31"/>
  <c r="M7846" i="31"/>
  <c r="M7847" i="31"/>
  <c r="M7848" i="31"/>
  <c r="M7849" i="31"/>
  <c r="M7850" i="31"/>
  <c r="M7851" i="31"/>
  <c r="M7852" i="31"/>
  <c r="M7853" i="31"/>
  <c r="M7854" i="31"/>
  <c r="M7855" i="31"/>
  <c r="M7856" i="31"/>
  <c r="M7857" i="31"/>
  <c r="M7858" i="31"/>
  <c r="M7859" i="31"/>
  <c r="M7860" i="31"/>
  <c r="M7861" i="31"/>
  <c r="M7862" i="31"/>
  <c r="M7863" i="31"/>
  <c r="M7864" i="31"/>
  <c r="M7865" i="31"/>
  <c r="M7866" i="31"/>
  <c r="M7867" i="31"/>
  <c r="M7868" i="31"/>
  <c r="M7869" i="31"/>
  <c r="M7870" i="31"/>
  <c r="M7871" i="31"/>
  <c r="M7872" i="31"/>
  <c r="M7873" i="31"/>
  <c r="M7874" i="31"/>
  <c r="M7875" i="31"/>
  <c r="M7876" i="31"/>
  <c r="M7877" i="31"/>
  <c r="M7878" i="31"/>
  <c r="M7879" i="31"/>
  <c r="M7880" i="31"/>
  <c r="M7881" i="31"/>
  <c r="M7882" i="31"/>
  <c r="M7883" i="31"/>
  <c r="M7884" i="31"/>
  <c r="M7885" i="31"/>
  <c r="M7886" i="31"/>
  <c r="M7887" i="31"/>
  <c r="M7888" i="31"/>
  <c r="M7889" i="31"/>
  <c r="M7890" i="31"/>
  <c r="M7891" i="31"/>
  <c r="M7892" i="31"/>
  <c r="M7893" i="31"/>
  <c r="M7894" i="31"/>
  <c r="M7895" i="31"/>
  <c r="M7896" i="31"/>
  <c r="M7897" i="31"/>
  <c r="M7898" i="31"/>
  <c r="M7899" i="31"/>
  <c r="M7900" i="31"/>
  <c r="M7901" i="31"/>
  <c r="M7902" i="31"/>
  <c r="M7903" i="31"/>
  <c r="M7904" i="31"/>
  <c r="M7905" i="31"/>
  <c r="M7906" i="31"/>
  <c r="M7907" i="31"/>
  <c r="M7908" i="31"/>
  <c r="M7909" i="31"/>
  <c r="M7910" i="31"/>
  <c r="M7911" i="31"/>
  <c r="M7912" i="31"/>
  <c r="M7913" i="31"/>
  <c r="M7914" i="31"/>
  <c r="M7915" i="31"/>
  <c r="M7916" i="31"/>
  <c r="M7917" i="31"/>
  <c r="M7918" i="31"/>
  <c r="M7919" i="31"/>
  <c r="M7920" i="31"/>
  <c r="M7921" i="31"/>
  <c r="M7922" i="31"/>
  <c r="M7923" i="31"/>
  <c r="M7924" i="31"/>
  <c r="M7925" i="31"/>
  <c r="M7926" i="31"/>
  <c r="M7927" i="31"/>
  <c r="M7928" i="31"/>
  <c r="M7929" i="31"/>
  <c r="M7930" i="31"/>
  <c r="M7931" i="31"/>
  <c r="M7932" i="31"/>
  <c r="M7933" i="31"/>
  <c r="M7934" i="31"/>
  <c r="M7935" i="31"/>
  <c r="M7936" i="31"/>
  <c r="M7937" i="31"/>
  <c r="M7938" i="31"/>
  <c r="M7939" i="31"/>
  <c r="M7940" i="31"/>
  <c r="M7941" i="31"/>
  <c r="M7942" i="31"/>
  <c r="M7943" i="31"/>
  <c r="M7944" i="31"/>
  <c r="M7945" i="31"/>
  <c r="M7946" i="31"/>
  <c r="M7947" i="31"/>
  <c r="M7948" i="31"/>
  <c r="M7949" i="31"/>
  <c r="M7950" i="31"/>
  <c r="M7951" i="31"/>
  <c r="M7952" i="31"/>
  <c r="M7953" i="31"/>
  <c r="M7954" i="31"/>
  <c r="M7955" i="31"/>
  <c r="M7956" i="31"/>
  <c r="M7957" i="31"/>
  <c r="M7958" i="31"/>
  <c r="M7959" i="31"/>
  <c r="M7960" i="31"/>
  <c r="M7961" i="31"/>
  <c r="M7962" i="31"/>
  <c r="M7963" i="31"/>
  <c r="M7964" i="31"/>
  <c r="M7965" i="31"/>
  <c r="M7966" i="31"/>
  <c r="M7967" i="31"/>
  <c r="M7968" i="31"/>
  <c r="M7969" i="31"/>
  <c r="M7970" i="31"/>
  <c r="M7971" i="31"/>
  <c r="M7972" i="31"/>
  <c r="M7973" i="31"/>
  <c r="M7974" i="31"/>
  <c r="M7975" i="31"/>
  <c r="M7976" i="31"/>
  <c r="M7977" i="31"/>
  <c r="M7978" i="31"/>
  <c r="M7979" i="31"/>
  <c r="M7980" i="31"/>
  <c r="M7981" i="31"/>
  <c r="M7982" i="31"/>
  <c r="M7983" i="31"/>
  <c r="M7984" i="31"/>
  <c r="M7985" i="31"/>
  <c r="M7986" i="31"/>
  <c r="M7987" i="31"/>
  <c r="M7988" i="31"/>
  <c r="M7989" i="31"/>
  <c r="M7990" i="31"/>
  <c r="M7991" i="31"/>
  <c r="M7992" i="31"/>
  <c r="M7993" i="31"/>
  <c r="M7994" i="31"/>
  <c r="M7995" i="31"/>
  <c r="M7996" i="31"/>
  <c r="M7997" i="31"/>
  <c r="M7998" i="31"/>
  <c r="M7999" i="31"/>
  <c r="M8000" i="31"/>
  <c r="M8001" i="31"/>
  <c r="M8002" i="31"/>
  <c r="M8003" i="31"/>
  <c r="M8004" i="31"/>
  <c r="M8005" i="31"/>
  <c r="M8006" i="31"/>
  <c r="M8007" i="31"/>
  <c r="M8008" i="31"/>
  <c r="M8009" i="31"/>
  <c r="M8010" i="31"/>
  <c r="M8011" i="31"/>
  <c r="M8012" i="31"/>
  <c r="M8013" i="31"/>
  <c r="M8014" i="31"/>
  <c r="M8015" i="31"/>
  <c r="M8016" i="31"/>
  <c r="M8017" i="31"/>
  <c r="M8018" i="31"/>
  <c r="M8019" i="31"/>
  <c r="M8020" i="31"/>
  <c r="M8021" i="31"/>
  <c r="M8022" i="31"/>
  <c r="M8023" i="31"/>
  <c r="M8024" i="31"/>
  <c r="M8025" i="31"/>
  <c r="M8026" i="31"/>
  <c r="M8027" i="31"/>
  <c r="M8028" i="31"/>
  <c r="M8029" i="31"/>
  <c r="M8030" i="31"/>
  <c r="M8031" i="31"/>
  <c r="M8032" i="31"/>
  <c r="M8033" i="31"/>
  <c r="M8034" i="31"/>
  <c r="M8035" i="31"/>
  <c r="M8036" i="31"/>
  <c r="M8037" i="31"/>
  <c r="M8038" i="31"/>
  <c r="M8039" i="31"/>
  <c r="M8040" i="31"/>
  <c r="M8041" i="31"/>
  <c r="M8042" i="31"/>
  <c r="M8043" i="31"/>
  <c r="M8044" i="31"/>
  <c r="M8045" i="31"/>
  <c r="M8046" i="31"/>
  <c r="M8047" i="31"/>
  <c r="M8048" i="31"/>
  <c r="M8049" i="31"/>
  <c r="M8050" i="31"/>
  <c r="M8051" i="31"/>
  <c r="M8052" i="31"/>
  <c r="M8053" i="31"/>
  <c r="M8054" i="31"/>
  <c r="M8055" i="31"/>
  <c r="M8056" i="31"/>
  <c r="M8057" i="31"/>
  <c r="M8058" i="31"/>
  <c r="M8059" i="31"/>
  <c r="M8060" i="31"/>
  <c r="M8061" i="31"/>
  <c r="M8062" i="31"/>
  <c r="M8063" i="31"/>
  <c r="M8064" i="31"/>
  <c r="M8065" i="31"/>
  <c r="M8066" i="31"/>
  <c r="M8067" i="31"/>
  <c r="M8068" i="31"/>
  <c r="M8069" i="31"/>
  <c r="M8070" i="31"/>
  <c r="M8071" i="31"/>
  <c r="M8072" i="31"/>
  <c r="M8073" i="31"/>
  <c r="M8074" i="31"/>
  <c r="M8075" i="31"/>
  <c r="M8076" i="31"/>
  <c r="M8077" i="31"/>
  <c r="M8078" i="31"/>
  <c r="M8079" i="31"/>
  <c r="M8080" i="31"/>
  <c r="M8081" i="31"/>
  <c r="M8082" i="31"/>
  <c r="M8083" i="31"/>
  <c r="M8084" i="31"/>
  <c r="M8085" i="31"/>
  <c r="M8086" i="31"/>
  <c r="M8087" i="31"/>
  <c r="M8088" i="31"/>
  <c r="M8089" i="31"/>
  <c r="M8090" i="31"/>
  <c r="M8091" i="31"/>
  <c r="M8092" i="31"/>
  <c r="M8093" i="31"/>
  <c r="M8094" i="31"/>
  <c r="M8095" i="31"/>
  <c r="M8096" i="31"/>
  <c r="M8097" i="31"/>
  <c r="M8098" i="31"/>
  <c r="M8099" i="31"/>
  <c r="M8100" i="31"/>
  <c r="M8101" i="31"/>
  <c r="M8102" i="31"/>
  <c r="M8103" i="31"/>
  <c r="M8104" i="31"/>
  <c r="M8105" i="31"/>
  <c r="M8106" i="31"/>
  <c r="M8107" i="31"/>
  <c r="M8108" i="31"/>
  <c r="M8109" i="31"/>
  <c r="M8110" i="31"/>
  <c r="M8111" i="31"/>
  <c r="M8112" i="31"/>
  <c r="M8113" i="31"/>
  <c r="M8114" i="31"/>
  <c r="M8115" i="31"/>
  <c r="M8116" i="31"/>
  <c r="M8117" i="31"/>
  <c r="M8118" i="31"/>
  <c r="M8119" i="31"/>
  <c r="M8120" i="31"/>
  <c r="M8121" i="31"/>
  <c r="M8122" i="31"/>
  <c r="M8123" i="31"/>
  <c r="M8124" i="31"/>
  <c r="M8125" i="31"/>
  <c r="M8126" i="31"/>
  <c r="M8127" i="31"/>
  <c r="M8128" i="31"/>
  <c r="M8129" i="31"/>
  <c r="M8130" i="31"/>
  <c r="M8131" i="31"/>
  <c r="M8132" i="31"/>
  <c r="M8133" i="31"/>
  <c r="M8134" i="31"/>
  <c r="M8135" i="31"/>
  <c r="M8136" i="31"/>
  <c r="M8137" i="31"/>
  <c r="M8138" i="31"/>
  <c r="M8139" i="31"/>
  <c r="M8140" i="31"/>
  <c r="M8141" i="31"/>
  <c r="M8142" i="31"/>
  <c r="M8143" i="31"/>
  <c r="M8144" i="31"/>
  <c r="M8145" i="31"/>
  <c r="M8146" i="31"/>
  <c r="M8147" i="31"/>
  <c r="M8148" i="31"/>
  <c r="M8149" i="31"/>
  <c r="M8150" i="31"/>
  <c r="M8151" i="31"/>
  <c r="M8152" i="31"/>
  <c r="M8153" i="31"/>
  <c r="M8154" i="31"/>
  <c r="M8155" i="31"/>
  <c r="M8156" i="31"/>
  <c r="M8157" i="31"/>
  <c r="M8158" i="31"/>
  <c r="M8159" i="31"/>
  <c r="M8160" i="31"/>
  <c r="M8161" i="31"/>
  <c r="M8162" i="31"/>
  <c r="M8163" i="31"/>
  <c r="M8164" i="31"/>
  <c r="M8165" i="31"/>
  <c r="M8166" i="31"/>
  <c r="M8167" i="31"/>
  <c r="M8168" i="31"/>
  <c r="M8169" i="31"/>
  <c r="M8170" i="31"/>
  <c r="M8171" i="31"/>
  <c r="M8172" i="31"/>
  <c r="M8173" i="31"/>
  <c r="M8174" i="31"/>
  <c r="M8175" i="31"/>
  <c r="M8176" i="31"/>
  <c r="M8177" i="31"/>
  <c r="M8178" i="31"/>
  <c r="M8179" i="31"/>
  <c r="M8180" i="31"/>
  <c r="M8181" i="31"/>
  <c r="M8182" i="31"/>
  <c r="M8183" i="31"/>
  <c r="M8184" i="31"/>
  <c r="M8185" i="31"/>
  <c r="M8186" i="31"/>
  <c r="M8187" i="31"/>
  <c r="M8188" i="31"/>
  <c r="M8189" i="31"/>
  <c r="M8190" i="31"/>
  <c r="M8191" i="31"/>
  <c r="M8192" i="31"/>
  <c r="M8193" i="31"/>
  <c r="M8194" i="31"/>
  <c r="M8195" i="31"/>
  <c r="M8196" i="31"/>
  <c r="M8197" i="31"/>
  <c r="M8198" i="31"/>
  <c r="M8199" i="31"/>
  <c r="M8200" i="31"/>
  <c r="M8201" i="31"/>
  <c r="M8202" i="31"/>
  <c r="M8203" i="31"/>
  <c r="M8204" i="31"/>
  <c r="M8205" i="31"/>
  <c r="M8206" i="31"/>
  <c r="M8207" i="31"/>
  <c r="M8208" i="31"/>
  <c r="M8209" i="31"/>
  <c r="M8210" i="31"/>
  <c r="M8211" i="31"/>
  <c r="M8212" i="31"/>
  <c r="M8213" i="31"/>
  <c r="M8214" i="31"/>
  <c r="M8215" i="31"/>
  <c r="M8216" i="31"/>
  <c r="M8217" i="31"/>
  <c r="M8218" i="31"/>
  <c r="M8219" i="31"/>
  <c r="M8220" i="31"/>
  <c r="M8221" i="31"/>
  <c r="M8222" i="31"/>
  <c r="M8223" i="31"/>
  <c r="M8224" i="31"/>
  <c r="M8225" i="31"/>
  <c r="M8226" i="31"/>
  <c r="M8227" i="31"/>
  <c r="M8228" i="31"/>
  <c r="M8229" i="31"/>
  <c r="M8230" i="31"/>
  <c r="M8231" i="31"/>
  <c r="M8232" i="31"/>
  <c r="M8233" i="31"/>
  <c r="M8234" i="31"/>
  <c r="M8235" i="31"/>
  <c r="M8236" i="31"/>
  <c r="M8237" i="31"/>
  <c r="M8238" i="31"/>
  <c r="M8239" i="31"/>
  <c r="M8240" i="31"/>
  <c r="M8241" i="31"/>
  <c r="M8242" i="31"/>
  <c r="M8243" i="31"/>
  <c r="M8244" i="31"/>
  <c r="M8245" i="31"/>
  <c r="M8246" i="31"/>
  <c r="M8247" i="31"/>
  <c r="M8248" i="31"/>
  <c r="M8249" i="31"/>
  <c r="M8250" i="31"/>
  <c r="M8251" i="31"/>
  <c r="M8252" i="31"/>
  <c r="M8253" i="31"/>
  <c r="M8254" i="31"/>
  <c r="M8255" i="31"/>
  <c r="M8256" i="31"/>
  <c r="M8257" i="31"/>
  <c r="M8258" i="31"/>
  <c r="M8259" i="31"/>
  <c r="M8260" i="31"/>
  <c r="M8261" i="31"/>
  <c r="M8262" i="31"/>
  <c r="M8263" i="31"/>
  <c r="M8264" i="31"/>
  <c r="M8265" i="31"/>
  <c r="M8266" i="31"/>
  <c r="M8267" i="31"/>
  <c r="M8268" i="31"/>
  <c r="M8269" i="31"/>
  <c r="M8270" i="31"/>
  <c r="M8271" i="31"/>
  <c r="M8272" i="31"/>
  <c r="M8273" i="31"/>
  <c r="M8274" i="31"/>
  <c r="M8275" i="31"/>
  <c r="M8276" i="31"/>
  <c r="M8277" i="31"/>
  <c r="M8278" i="31"/>
  <c r="M8279" i="31"/>
  <c r="M8280" i="31"/>
  <c r="M8281" i="31"/>
  <c r="M8282" i="31"/>
  <c r="M8283" i="31"/>
  <c r="M8284" i="31"/>
  <c r="M8285" i="31"/>
  <c r="M8286" i="31"/>
  <c r="M8287" i="31"/>
  <c r="M8288" i="31"/>
  <c r="M8289" i="31"/>
  <c r="M8290" i="31"/>
  <c r="M8291" i="31"/>
  <c r="M8292" i="31"/>
  <c r="M8293" i="31"/>
  <c r="M8294" i="31"/>
  <c r="M8295" i="31"/>
  <c r="M8296" i="31"/>
  <c r="M8297" i="31"/>
  <c r="M8298" i="31"/>
  <c r="M8299" i="31"/>
  <c r="M8300" i="31"/>
  <c r="M8301" i="31"/>
  <c r="M8302" i="31"/>
  <c r="M8303" i="31"/>
  <c r="M8304" i="31"/>
  <c r="M8305" i="31"/>
  <c r="M8306" i="31"/>
  <c r="M8307" i="31"/>
  <c r="M8308" i="31"/>
  <c r="M8309" i="31"/>
  <c r="M8310" i="31"/>
  <c r="M8311" i="31"/>
  <c r="M8312" i="31"/>
  <c r="M8313" i="31"/>
  <c r="M8314" i="31"/>
  <c r="M8315" i="31"/>
  <c r="M8316" i="31"/>
  <c r="M8317" i="31"/>
  <c r="M8318" i="31"/>
  <c r="M8319" i="31"/>
  <c r="M8320" i="31"/>
  <c r="M8321" i="31"/>
  <c r="M8322" i="31"/>
  <c r="M8323" i="31"/>
  <c r="M8324" i="31"/>
  <c r="M8325" i="31"/>
  <c r="M8326" i="31"/>
  <c r="M8327" i="31"/>
  <c r="M8328" i="31"/>
  <c r="M8329" i="31"/>
  <c r="M8330" i="31"/>
  <c r="M8331" i="31"/>
  <c r="M8332" i="31"/>
  <c r="M8333" i="31"/>
  <c r="M8334" i="31"/>
  <c r="M8335" i="31"/>
  <c r="M8336" i="31"/>
  <c r="M8337" i="31"/>
  <c r="M8338" i="31"/>
  <c r="M8339" i="31"/>
  <c r="M8340" i="31"/>
  <c r="M8341" i="31"/>
  <c r="M8342" i="31"/>
  <c r="M8343" i="31"/>
  <c r="M8344" i="31"/>
  <c r="M8345" i="31"/>
  <c r="M8346" i="31"/>
  <c r="M8347" i="31"/>
  <c r="M8348" i="31"/>
  <c r="M8349" i="31"/>
  <c r="M8350" i="31"/>
  <c r="M8351" i="31"/>
  <c r="M8352" i="31"/>
  <c r="M8353" i="31"/>
  <c r="M8354" i="31"/>
  <c r="M8355" i="31"/>
  <c r="M8356" i="31"/>
  <c r="M8357" i="31"/>
  <c r="M8358" i="31"/>
  <c r="M8359" i="31"/>
  <c r="M8360" i="31"/>
  <c r="M8361" i="31"/>
  <c r="M8362" i="31"/>
  <c r="M8363" i="31"/>
  <c r="M8364" i="31"/>
  <c r="M8365" i="31"/>
  <c r="M8366" i="31"/>
  <c r="M8367" i="31"/>
  <c r="M8368" i="31"/>
  <c r="M8369" i="31"/>
  <c r="M8370" i="31"/>
  <c r="M8371" i="31"/>
  <c r="M8372" i="31"/>
  <c r="M8373" i="31"/>
  <c r="M8374" i="31"/>
  <c r="M8375" i="31"/>
  <c r="M8376" i="31"/>
  <c r="M8377" i="31"/>
  <c r="M8378" i="31"/>
  <c r="M8379" i="31"/>
  <c r="M8380" i="31"/>
  <c r="M8381" i="31"/>
  <c r="M8382" i="31"/>
  <c r="M8383" i="31"/>
  <c r="M8384" i="31"/>
  <c r="M8385" i="31"/>
  <c r="M8386" i="31"/>
  <c r="M8387" i="31"/>
  <c r="M8388" i="31"/>
  <c r="M8389" i="31"/>
  <c r="M8390" i="31"/>
  <c r="M8391" i="31"/>
  <c r="M8392" i="31"/>
  <c r="M8393" i="31"/>
  <c r="M8394" i="31"/>
  <c r="M8395" i="31"/>
  <c r="M8396" i="31"/>
  <c r="M8397" i="31"/>
  <c r="M8398" i="31"/>
  <c r="M8399" i="31"/>
  <c r="M8400" i="31"/>
  <c r="M8401" i="31"/>
  <c r="M8402" i="31"/>
  <c r="M8403" i="31"/>
  <c r="M8404" i="31"/>
  <c r="M8405" i="31"/>
  <c r="M8406" i="31"/>
  <c r="M8407" i="31"/>
  <c r="M8408" i="31"/>
  <c r="M8409" i="31"/>
  <c r="M8410" i="31"/>
  <c r="M8411" i="31"/>
  <c r="M8412" i="31"/>
  <c r="M8413" i="31"/>
  <c r="M8414" i="31"/>
  <c r="M8415" i="31"/>
  <c r="M8416" i="31"/>
  <c r="M8417" i="31"/>
  <c r="M8418" i="31"/>
  <c r="M8419" i="31"/>
  <c r="M8420" i="31"/>
  <c r="M8421" i="31"/>
  <c r="M8422" i="31"/>
  <c r="M8423" i="31"/>
  <c r="M8424" i="31"/>
  <c r="M8425" i="31"/>
  <c r="M8426" i="31"/>
  <c r="M8427" i="31"/>
  <c r="M8428" i="31"/>
  <c r="M8429" i="31"/>
  <c r="M8430" i="31"/>
  <c r="M8431" i="31"/>
  <c r="M8432" i="31"/>
  <c r="M8433" i="31"/>
  <c r="M8434" i="31"/>
  <c r="M8435" i="31"/>
  <c r="M8436" i="31"/>
  <c r="M8437" i="31"/>
  <c r="M8438" i="31"/>
  <c r="M8439" i="31"/>
  <c r="M8440" i="31"/>
  <c r="M8441" i="31"/>
  <c r="M8442" i="31"/>
  <c r="M8443" i="31"/>
  <c r="M8444" i="31"/>
  <c r="M8445" i="31"/>
  <c r="M8446" i="31"/>
  <c r="M8447" i="31"/>
  <c r="M8448" i="31"/>
  <c r="M8449" i="31"/>
  <c r="M8450" i="31"/>
  <c r="M8451" i="31"/>
  <c r="M8452" i="31"/>
  <c r="M8453" i="31"/>
  <c r="M8454" i="31"/>
  <c r="M8455" i="31"/>
  <c r="M8456" i="31"/>
  <c r="M8457" i="31"/>
  <c r="M8458" i="31"/>
  <c r="M8459" i="31"/>
  <c r="M8460" i="31"/>
  <c r="M8461" i="31"/>
  <c r="M8462" i="31"/>
  <c r="M8463" i="31"/>
  <c r="M8464" i="31"/>
  <c r="M8465" i="31"/>
  <c r="M8466" i="31"/>
  <c r="M8467" i="31"/>
  <c r="M8468" i="31"/>
  <c r="M8469" i="31"/>
  <c r="M8470" i="31"/>
  <c r="M8471" i="31"/>
  <c r="M8472" i="31"/>
  <c r="M8473" i="31"/>
  <c r="M8474" i="31"/>
  <c r="M8475" i="31"/>
  <c r="M8476" i="31"/>
  <c r="M8477" i="31"/>
  <c r="M8478" i="31"/>
  <c r="M8479" i="31"/>
  <c r="M8480" i="31"/>
  <c r="M8481" i="31"/>
  <c r="M8482" i="31"/>
  <c r="M8483" i="31"/>
  <c r="M8484" i="31"/>
  <c r="M8485" i="31"/>
  <c r="M8486" i="31"/>
  <c r="M8487" i="31"/>
  <c r="M8488" i="31"/>
  <c r="M8489" i="31"/>
  <c r="M8490" i="31"/>
  <c r="M8491" i="31"/>
  <c r="M8492" i="31"/>
  <c r="M8493" i="31"/>
  <c r="M8494" i="31"/>
  <c r="M8495" i="31"/>
  <c r="M8496" i="31"/>
  <c r="M8497" i="31"/>
  <c r="M8498" i="31"/>
  <c r="M8499" i="31"/>
  <c r="M8500" i="31"/>
  <c r="M8501" i="31"/>
  <c r="M8502" i="31"/>
  <c r="M8503" i="31"/>
  <c r="M8504" i="31"/>
  <c r="M8505" i="31"/>
  <c r="M8506" i="31"/>
  <c r="M8507" i="31"/>
  <c r="M8508" i="31"/>
  <c r="M8509" i="31"/>
  <c r="M8510" i="31"/>
  <c r="M8511" i="31"/>
  <c r="M8512" i="31"/>
  <c r="M8513" i="31"/>
  <c r="M8514" i="31"/>
  <c r="M8515" i="31"/>
  <c r="M8516" i="31"/>
  <c r="M8517" i="31"/>
  <c r="M8518" i="31"/>
  <c r="M8519" i="31"/>
  <c r="M8520" i="31"/>
  <c r="M8521" i="31"/>
  <c r="M8522" i="31"/>
  <c r="M8523" i="31"/>
  <c r="M8524" i="31"/>
  <c r="M8525" i="31"/>
  <c r="M8526" i="31"/>
  <c r="M8527" i="31"/>
  <c r="M8528" i="31"/>
  <c r="M8529" i="31"/>
  <c r="M8530" i="31"/>
  <c r="M8531" i="31"/>
  <c r="M8532" i="31"/>
  <c r="M8533" i="31"/>
  <c r="M8534" i="31"/>
  <c r="M8535" i="31"/>
  <c r="M8536" i="31"/>
  <c r="M8537" i="31"/>
  <c r="M8538" i="31"/>
  <c r="M8539" i="31"/>
  <c r="M8540" i="31"/>
  <c r="M8541" i="31"/>
  <c r="M8542" i="31"/>
  <c r="M8543" i="31"/>
  <c r="M8544" i="31"/>
  <c r="M8545" i="31"/>
  <c r="M8546" i="31"/>
  <c r="M8547" i="31"/>
  <c r="M8548" i="31"/>
  <c r="M8549" i="31"/>
  <c r="M8550" i="31"/>
  <c r="M8551" i="31"/>
  <c r="M8552" i="31"/>
  <c r="M8553" i="31"/>
  <c r="M8554" i="31"/>
  <c r="M8555" i="31"/>
  <c r="M8556" i="31"/>
  <c r="M8557" i="31"/>
  <c r="M8558" i="31"/>
  <c r="M8559" i="31"/>
  <c r="M8560" i="31"/>
  <c r="M8561" i="31"/>
  <c r="M8562" i="31"/>
  <c r="M8563" i="31"/>
  <c r="M8564" i="31"/>
  <c r="M8565" i="31"/>
  <c r="M8566" i="31"/>
  <c r="M8567" i="31"/>
  <c r="M8568" i="31"/>
  <c r="M8569" i="31"/>
  <c r="M8570" i="31"/>
  <c r="M8571" i="31"/>
  <c r="M8572" i="31"/>
  <c r="M8573" i="31"/>
  <c r="M8574" i="31"/>
  <c r="M8575" i="31"/>
  <c r="M8576" i="31"/>
  <c r="M8577" i="31"/>
  <c r="M8578" i="31"/>
  <c r="M8579" i="31"/>
  <c r="M8580" i="31"/>
  <c r="M8581" i="31"/>
  <c r="M8582" i="31"/>
  <c r="M8583" i="31"/>
  <c r="M8584" i="31"/>
  <c r="M8585" i="31"/>
  <c r="M8586" i="31"/>
  <c r="M8587" i="31"/>
  <c r="M8588" i="31"/>
  <c r="M8589" i="31"/>
  <c r="M8590" i="31"/>
  <c r="M8591" i="31"/>
  <c r="M8592" i="31"/>
  <c r="M8593" i="31"/>
  <c r="M8594" i="31"/>
  <c r="M8595" i="31"/>
  <c r="M8596" i="31"/>
  <c r="M8597" i="31"/>
  <c r="M8598" i="31"/>
  <c r="M8599" i="31"/>
  <c r="M8600" i="31"/>
  <c r="M8601" i="31"/>
  <c r="M8602" i="31"/>
  <c r="M8603" i="31"/>
  <c r="M8604" i="31"/>
  <c r="M8605" i="31"/>
  <c r="M8606" i="31"/>
  <c r="M8607" i="31"/>
  <c r="M8608" i="31"/>
  <c r="M8609" i="31"/>
  <c r="M8610" i="31"/>
  <c r="M8611" i="31"/>
  <c r="M8612" i="31"/>
  <c r="M8613" i="31"/>
  <c r="M8614" i="31"/>
  <c r="M8615" i="31"/>
  <c r="M8616" i="31"/>
  <c r="M8617" i="31"/>
  <c r="M8618" i="31"/>
  <c r="M8619" i="31"/>
  <c r="M8620" i="31"/>
  <c r="M8621" i="31"/>
  <c r="M8622" i="31"/>
  <c r="M8623" i="31"/>
  <c r="M8624" i="31"/>
  <c r="M8625" i="31"/>
  <c r="M8626" i="31"/>
  <c r="M8627" i="31"/>
  <c r="M8628" i="31"/>
  <c r="M8629" i="31"/>
  <c r="M8630" i="31"/>
  <c r="M8631" i="31"/>
  <c r="M8632" i="31"/>
  <c r="M8633" i="31"/>
  <c r="M8634" i="31"/>
  <c r="M8635" i="31"/>
  <c r="M8636" i="31"/>
  <c r="M8637" i="31"/>
  <c r="M8638" i="31"/>
  <c r="M8639" i="31"/>
  <c r="M8640" i="31"/>
  <c r="M8641" i="31"/>
  <c r="M8642" i="31"/>
  <c r="M8643" i="31"/>
  <c r="M8644" i="31"/>
  <c r="M8645" i="31"/>
  <c r="M8646" i="31"/>
  <c r="M8647" i="31"/>
  <c r="M8648" i="31"/>
  <c r="M8649" i="31"/>
  <c r="M8650" i="31"/>
  <c r="M8651" i="31"/>
  <c r="M8652" i="31"/>
  <c r="M8653" i="31"/>
  <c r="M8654" i="31"/>
  <c r="M8655" i="31"/>
  <c r="M8656" i="31"/>
  <c r="M8657" i="31"/>
  <c r="M8658" i="31"/>
  <c r="M8659" i="31"/>
  <c r="M8660" i="31"/>
  <c r="M8661" i="31"/>
  <c r="M8662" i="31"/>
  <c r="M8663" i="31"/>
  <c r="M8664" i="31"/>
  <c r="M8665" i="31"/>
  <c r="M8666" i="31"/>
  <c r="M8667" i="31"/>
  <c r="M8668" i="31"/>
  <c r="M8669" i="31"/>
  <c r="M8670" i="31"/>
  <c r="M8671" i="31"/>
  <c r="M8672" i="31"/>
  <c r="M8673" i="31"/>
  <c r="M8674" i="31"/>
  <c r="M8675" i="31"/>
  <c r="M8676" i="31"/>
  <c r="M8677" i="31"/>
  <c r="M8678" i="31"/>
  <c r="M8679" i="31"/>
  <c r="M8680" i="31"/>
  <c r="M8681" i="31"/>
  <c r="M8682" i="31"/>
  <c r="M8683" i="31"/>
  <c r="M8684" i="31"/>
  <c r="M8685" i="31"/>
  <c r="M8686" i="31"/>
  <c r="M8687" i="31"/>
  <c r="M8688" i="31"/>
  <c r="M8689" i="31"/>
  <c r="M8690" i="31"/>
  <c r="M8691" i="31"/>
  <c r="M8692" i="31"/>
  <c r="M8693" i="31"/>
  <c r="M8694" i="31"/>
  <c r="M8695" i="31"/>
  <c r="M8696" i="31"/>
  <c r="M8697" i="31"/>
  <c r="M8698" i="31"/>
  <c r="M8699" i="31"/>
  <c r="M8700" i="31"/>
  <c r="M8701" i="31"/>
  <c r="M8702" i="31"/>
  <c r="M8703" i="31"/>
  <c r="M8704" i="31"/>
  <c r="M8705" i="31"/>
  <c r="M8706" i="31"/>
  <c r="M8707" i="31"/>
  <c r="M8708" i="31"/>
  <c r="M8709" i="31"/>
  <c r="M8710" i="31"/>
  <c r="M8711" i="31"/>
  <c r="M8712" i="31"/>
  <c r="M8713" i="31"/>
  <c r="M8714" i="31"/>
  <c r="M8715" i="31"/>
  <c r="M8716" i="31"/>
  <c r="M8717" i="31"/>
  <c r="M8718" i="31"/>
  <c r="M8719" i="31"/>
  <c r="M8720" i="31"/>
  <c r="M8721" i="31"/>
  <c r="M8722" i="31"/>
  <c r="M8723" i="31"/>
  <c r="M8724" i="31"/>
  <c r="M8725" i="31"/>
  <c r="M8726" i="31"/>
  <c r="M8727" i="31"/>
  <c r="M8728" i="31"/>
  <c r="M8729" i="31"/>
  <c r="M8730" i="31"/>
  <c r="M8731" i="31"/>
  <c r="M8732" i="31"/>
  <c r="M8733" i="31"/>
  <c r="M8734" i="31"/>
  <c r="M8735" i="31"/>
  <c r="M8736" i="31"/>
  <c r="M8737" i="31"/>
  <c r="M8738" i="31"/>
  <c r="M8739" i="31"/>
  <c r="M8740" i="31"/>
  <c r="M8741" i="31"/>
  <c r="M8742" i="31"/>
  <c r="M8743" i="31"/>
  <c r="M8744" i="31"/>
  <c r="M8745" i="31"/>
  <c r="M8746" i="31"/>
  <c r="M8747" i="31"/>
  <c r="M8748" i="31"/>
  <c r="M8749" i="31"/>
  <c r="M8750" i="31"/>
  <c r="M8751" i="31"/>
  <c r="M8752" i="31"/>
  <c r="M8753" i="31"/>
  <c r="M8754" i="31"/>
  <c r="M8755" i="31"/>
  <c r="M8756" i="31"/>
  <c r="M8757" i="31"/>
  <c r="M8758" i="31"/>
  <c r="M8759" i="31"/>
  <c r="M8760" i="31"/>
  <c r="M8761" i="31"/>
  <c r="M8762" i="31"/>
  <c r="M8763" i="31"/>
  <c r="M8764" i="31"/>
  <c r="M8765" i="31"/>
  <c r="M8766" i="31"/>
  <c r="M8767" i="31"/>
  <c r="M8768" i="31"/>
  <c r="M8769" i="31"/>
  <c r="M8770" i="31"/>
  <c r="M8771" i="31"/>
  <c r="M8772" i="31"/>
  <c r="M8773" i="31"/>
  <c r="M8774" i="31"/>
  <c r="M8775" i="31"/>
  <c r="M8776" i="31"/>
  <c r="M8777" i="31"/>
  <c r="M8778" i="31"/>
  <c r="M8779" i="31"/>
  <c r="M8780" i="31"/>
  <c r="M8781" i="31"/>
  <c r="M8782" i="31"/>
  <c r="M8783" i="31"/>
  <c r="M8784" i="31"/>
  <c r="M8785" i="31"/>
  <c r="M8786" i="31"/>
  <c r="M8787" i="31"/>
  <c r="M8788" i="31"/>
  <c r="M8789" i="31"/>
  <c r="M8790" i="31"/>
  <c r="M8791" i="31"/>
  <c r="M8792" i="31"/>
  <c r="M8793" i="31"/>
  <c r="M8794" i="31"/>
  <c r="M8795" i="31"/>
  <c r="M8796" i="31"/>
  <c r="M8797" i="31"/>
  <c r="M8798" i="31"/>
  <c r="M8799" i="31"/>
  <c r="M8800" i="31"/>
  <c r="M8801" i="31"/>
  <c r="M8802" i="31"/>
  <c r="M8803" i="31"/>
  <c r="M8804" i="31"/>
  <c r="M8805" i="31"/>
  <c r="M8806" i="31"/>
  <c r="M8807" i="31"/>
  <c r="M8808" i="31"/>
  <c r="M8809" i="31"/>
  <c r="M8810" i="31"/>
  <c r="M8811" i="31"/>
  <c r="M8812" i="31"/>
  <c r="M8813" i="31"/>
  <c r="M8814" i="31"/>
  <c r="M8815" i="31"/>
  <c r="M8816" i="31"/>
  <c r="M8817" i="31"/>
  <c r="M8818" i="31"/>
  <c r="M8819" i="31"/>
  <c r="M8820" i="31"/>
  <c r="M8821" i="31"/>
  <c r="M8822" i="31"/>
  <c r="M8823" i="31"/>
  <c r="M8824" i="31"/>
  <c r="M8825" i="31"/>
  <c r="M8826" i="31"/>
  <c r="M8827" i="31"/>
  <c r="M8828" i="31"/>
  <c r="M8829" i="31"/>
  <c r="M8830" i="31"/>
  <c r="M8831" i="31"/>
  <c r="M8832" i="31"/>
  <c r="M8833" i="31"/>
  <c r="M8834" i="31"/>
  <c r="M8835" i="31"/>
  <c r="M8836" i="31"/>
  <c r="M8837" i="31"/>
  <c r="M8838" i="31"/>
  <c r="M8839" i="31"/>
  <c r="M8840" i="31"/>
  <c r="M8841" i="31"/>
  <c r="M8842" i="31"/>
  <c r="M8843" i="31"/>
  <c r="M8844" i="31"/>
  <c r="M8845" i="31"/>
  <c r="M8846" i="31"/>
  <c r="M8847" i="31"/>
  <c r="M8848" i="31"/>
  <c r="M8849" i="31"/>
  <c r="M8850" i="31"/>
  <c r="M8851" i="31"/>
  <c r="M8852" i="31"/>
  <c r="M8853" i="31"/>
  <c r="M8854" i="31"/>
  <c r="M8855" i="31"/>
  <c r="M8856" i="31"/>
  <c r="M8857" i="31"/>
  <c r="M8858" i="31"/>
  <c r="M8859" i="31"/>
  <c r="M8860" i="31"/>
  <c r="M8861" i="31"/>
  <c r="M8862" i="31"/>
  <c r="M8863" i="31"/>
  <c r="M8864" i="31"/>
  <c r="M8865" i="31"/>
  <c r="M8866" i="31"/>
  <c r="M8867" i="31"/>
  <c r="M8868" i="31"/>
  <c r="M8869" i="31"/>
  <c r="M8870" i="31"/>
  <c r="M8871" i="31"/>
  <c r="M8872" i="31"/>
  <c r="M8873" i="31"/>
  <c r="M8874" i="31"/>
  <c r="M8875" i="31"/>
  <c r="M8876" i="31"/>
  <c r="M8877" i="31"/>
  <c r="M8878" i="31"/>
  <c r="M8879" i="31"/>
  <c r="M8880" i="31"/>
  <c r="M8881" i="31"/>
  <c r="M8882" i="31"/>
  <c r="M8883" i="31"/>
  <c r="M8884" i="31"/>
  <c r="M8885" i="31"/>
  <c r="M8886" i="31"/>
  <c r="M8887" i="31"/>
  <c r="M8888" i="31"/>
  <c r="M8889" i="31"/>
  <c r="M8890" i="31"/>
  <c r="M8891" i="31"/>
  <c r="M8892" i="31"/>
  <c r="M8893" i="31"/>
  <c r="M8894" i="31"/>
  <c r="M8895" i="31"/>
  <c r="M8896" i="31"/>
  <c r="M8897" i="31"/>
  <c r="M8898" i="31"/>
  <c r="M8899" i="31"/>
  <c r="M8900" i="31"/>
  <c r="M8901" i="31"/>
  <c r="M8902" i="31"/>
  <c r="M8903" i="31"/>
  <c r="M8904" i="31"/>
  <c r="M8905" i="31"/>
  <c r="M8906" i="31"/>
  <c r="M8907" i="31"/>
  <c r="M8908" i="31"/>
  <c r="M8909" i="31"/>
  <c r="M8910" i="31"/>
  <c r="M8911" i="31"/>
  <c r="M8912" i="31"/>
  <c r="M8913" i="31"/>
  <c r="M8914" i="31"/>
  <c r="M8915" i="31"/>
  <c r="M8916" i="31"/>
  <c r="M8917" i="31"/>
  <c r="M8918" i="31"/>
  <c r="M8919" i="31"/>
  <c r="M8920" i="31"/>
  <c r="M8921" i="31"/>
  <c r="M8922" i="31"/>
  <c r="M8923" i="31"/>
  <c r="M8924" i="31"/>
  <c r="M8925" i="31"/>
  <c r="M8926" i="31"/>
  <c r="M8927" i="31"/>
  <c r="M8928" i="31"/>
  <c r="M8929" i="31"/>
  <c r="M8930" i="31"/>
  <c r="M8931" i="31"/>
  <c r="M8932" i="31"/>
  <c r="M8933" i="31"/>
  <c r="M8934" i="31"/>
  <c r="M8935" i="31"/>
  <c r="M8936" i="31"/>
  <c r="M8937" i="31"/>
  <c r="M8938" i="31"/>
  <c r="M8939" i="31"/>
  <c r="M8940" i="31"/>
  <c r="M8941" i="31"/>
  <c r="M8942" i="31"/>
  <c r="M8943" i="31"/>
  <c r="M8944" i="31"/>
  <c r="M8945" i="31"/>
  <c r="M8946" i="31"/>
  <c r="M8947" i="31"/>
  <c r="M8948" i="31"/>
  <c r="M8949" i="31"/>
  <c r="M8950" i="31"/>
  <c r="M8951" i="31"/>
  <c r="M8952" i="31"/>
  <c r="M8953" i="31"/>
  <c r="M8954" i="31"/>
  <c r="M8955" i="31"/>
  <c r="M8956" i="31"/>
  <c r="M8957" i="31"/>
  <c r="M8958" i="31"/>
  <c r="M8959" i="31"/>
  <c r="M8960" i="31"/>
  <c r="M8961" i="31"/>
  <c r="M8962" i="31"/>
  <c r="M8963" i="31"/>
  <c r="M8964" i="31"/>
  <c r="M8965" i="31"/>
  <c r="M8966" i="31"/>
  <c r="M8967" i="31"/>
  <c r="M8968" i="31"/>
  <c r="M8969" i="31"/>
  <c r="M8970" i="31"/>
  <c r="M8971" i="31"/>
  <c r="M8972" i="31"/>
  <c r="M8973" i="31"/>
  <c r="M8974" i="31"/>
  <c r="M8975" i="31"/>
  <c r="M8976" i="31"/>
  <c r="M8977" i="31"/>
  <c r="M8978" i="31"/>
  <c r="M8979" i="31"/>
  <c r="M8980" i="31"/>
  <c r="M8981" i="31"/>
  <c r="M8982" i="31"/>
  <c r="M8983" i="31"/>
  <c r="M8984" i="31"/>
  <c r="M8985" i="31"/>
  <c r="M8986" i="31"/>
  <c r="M8987" i="31"/>
  <c r="M8988" i="31"/>
  <c r="M8989" i="31"/>
  <c r="M8990" i="31"/>
  <c r="M8991" i="31"/>
  <c r="M8992" i="31"/>
  <c r="M8993" i="31"/>
  <c r="M8994" i="31"/>
  <c r="M8995" i="31"/>
  <c r="M8996" i="31"/>
  <c r="M8997" i="31"/>
  <c r="M8998" i="31"/>
  <c r="M8999" i="31"/>
  <c r="M9000" i="31"/>
  <c r="M9001" i="31"/>
  <c r="M9002" i="31"/>
  <c r="M9003" i="31"/>
  <c r="M9004" i="31"/>
  <c r="M9005" i="31"/>
  <c r="M9006" i="31"/>
  <c r="M9007" i="31"/>
  <c r="M9008" i="31"/>
  <c r="M9009" i="31"/>
  <c r="M9010" i="31"/>
  <c r="M9011" i="31"/>
  <c r="M9012" i="31"/>
  <c r="M9013" i="31"/>
  <c r="M9014" i="31"/>
  <c r="M9015" i="31"/>
  <c r="M9016" i="31"/>
  <c r="M9017" i="31"/>
  <c r="M9018" i="31"/>
  <c r="M9019" i="31"/>
  <c r="M9020" i="31"/>
  <c r="M9021" i="31"/>
  <c r="M9022" i="31"/>
  <c r="M9023" i="31"/>
  <c r="M9024" i="31"/>
  <c r="M9025" i="31"/>
  <c r="M9026" i="31"/>
  <c r="M9027" i="31"/>
  <c r="M9028" i="31"/>
  <c r="M9029" i="31"/>
  <c r="M9030" i="31"/>
  <c r="M9031" i="31"/>
  <c r="M9032" i="31"/>
  <c r="M9033" i="31"/>
  <c r="M9034" i="31"/>
  <c r="M9035" i="31"/>
  <c r="M9036" i="31"/>
  <c r="M9037" i="31"/>
  <c r="M9038" i="31"/>
  <c r="M9039" i="31"/>
  <c r="M9040" i="31"/>
  <c r="M9041" i="31"/>
  <c r="M9042" i="31"/>
  <c r="M9043" i="31"/>
  <c r="M9044" i="31"/>
  <c r="M9045" i="31"/>
  <c r="M9046" i="31"/>
  <c r="M9047" i="31"/>
  <c r="M9048" i="31"/>
  <c r="M9049" i="31"/>
  <c r="M9050" i="31"/>
  <c r="M9051" i="31"/>
  <c r="M9052" i="31"/>
  <c r="M9053" i="31"/>
  <c r="M9054" i="31"/>
  <c r="M9055" i="31"/>
  <c r="M9056" i="31"/>
  <c r="M9057" i="31"/>
  <c r="M9058" i="31"/>
  <c r="M9059" i="31"/>
  <c r="M9060" i="31"/>
  <c r="M9061" i="31"/>
  <c r="M9062" i="31"/>
  <c r="M9063" i="31"/>
  <c r="M9064" i="31"/>
  <c r="M9065" i="31"/>
  <c r="M9066" i="31"/>
  <c r="M9067" i="31"/>
  <c r="M9068" i="31"/>
  <c r="M9069" i="31"/>
  <c r="M9070" i="31"/>
  <c r="M9071" i="31"/>
  <c r="M9072" i="31"/>
  <c r="M9073" i="31"/>
  <c r="M9074" i="31"/>
  <c r="M9075" i="31"/>
  <c r="M9076" i="31"/>
  <c r="M9077" i="31"/>
  <c r="M9078" i="31"/>
  <c r="M9079" i="31"/>
  <c r="M9080" i="31"/>
  <c r="M9081" i="31"/>
  <c r="M9082" i="31"/>
  <c r="M9083" i="31"/>
  <c r="M9084" i="31"/>
  <c r="M9085" i="31"/>
  <c r="M9086" i="31"/>
  <c r="M9087" i="31"/>
  <c r="M9088" i="31"/>
  <c r="M9089" i="31"/>
  <c r="M9090" i="31"/>
  <c r="M9091" i="31"/>
  <c r="M9092" i="31"/>
  <c r="M9093" i="31"/>
  <c r="M9094" i="31"/>
  <c r="M9095" i="31"/>
  <c r="M9096" i="31"/>
  <c r="M9097" i="31"/>
  <c r="M9098" i="31"/>
  <c r="M9099" i="31"/>
  <c r="M9100" i="31"/>
  <c r="M9101" i="31"/>
  <c r="M9102" i="31"/>
  <c r="M9103" i="31"/>
  <c r="M9104" i="31"/>
  <c r="M9105" i="31"/>
  <c r="M9106" i="31"/>
  <c r="M9107" i="31"/>
  <c r="M9108" i="31"/>
  <c r="M9109" i="31"/>
  <c r="M9110" i="31"/>
  <c r="M9111" i="31"/>
  <c r="M9112" i="31"/>
  <c r="M9113" i="31"/>
  <c r="M9114" i="31"/>
  <c r="M9115" i="31"/>
  <c r="M9116" i="31"/>
  <c r="M9117" i="31"/>
  <c r="M9118" i="31"/>
  <c r="M9119" i="31"/>
  <c r="M9120" i="31"/>
  <c r="M9121" i="31"/>
  <c r="M9122" i="31"/>
  <c r="M9123" i="31"/>
  <c r="M9124" i="31"/>
  <c r="M9125" i="31"/>
  <c r="M9126" i="31"/>
  <c r="M9127" i="31"/>
  <c r="M9128" i="31"/>
  <c r="M9129" i="31"/>
  <c r="M9130" i="31"/>
  <c r="M9131" i="31"/>
  <c r="M9132" i="31"/>
  <c r="M9133" i="31"/>
  <c r="M9134" i="31"/>
  <c r="M9135" i="31"/>
  <c r="M9136" i="31"/>
  <c r="M9137" i="31"/>
  <c r="M9138" i="31"/>
  <c r="M9139" i="31"/>
  <c r="M9140" i="31"/>
  <c r="M9141" i="31"/>
  <c r="M9142" i="31"/>
  <c r="M9143" i="31"/>
  <c r="M9144" i="31"/>
  <c r="M9145" i="31"/>
  <c r="M9146" i="31"/>
  <c r="M9147" i="31"/>
  <c r="M9148" i="31"/>
  <c r="M9149" i="31"/>
  <c r="M9150" i="31"/>
  <c r="M9151" i="31"/>
  <c r="M9152" i="31"/>
  <c r="M9153" i="31"/>
  <c r="M9154" i="31"/>
  <c r="M9155" i="31"/>
  <c r="M9156" i="31"/>
  <c r="M9157" i="31"/>
  <c r="M9158" i="31"/>
  <c r="M9159" i="31"/>
  <c r="M9160" i="31"/>
  <c r="M9161" i="31"/>
  <c r="M9162" i="31"/>
  <c r="M9163" i="31"/>
  <c r="M9164" i="31"/>
  <c r="M9165" i="31"/>
  <c r="M9166" i="31"/>
  <c r="M9167" i="31"/>
  <c r="M9168" i="31"/>
  <c r="M9169" i="31"/>
  <c r="M9170" i="31"/>
  <c r="M9171" i="31"/>
  <c r="M9172" i="31"/>
  <c r="M9173" i="31"/>
  <c r="M9174" i="31"/>
  <c r="M9175" i="31"/>
  <c r="M9176" i="31"/>
  <c r="M9177" i="31"/>
  <c r="M9178" i="31"/>
  <c r="M9179" i="31"/>
  <c r="M9180" i="31"/>
  <c r="M9181" i="31"/>
  <c r="M9182" i="31"/>
  <c r="M9183" i="31"/>
  <c r="M9184" i="31"/>
  <c r="M9185" i="31"/>
  <c r="M9186" i="31"/>
  <c r="M9187" i="31"/>
  <c r="M9188" i="31"/>
  <c r="M9189" i="31"/>
  <c r="M9190" i="31"/>
  <c r="M9191" i="31"/>
  <c r="M9192" i="31"/>
  <c r="M9193" i="31"/>
  <c r="M9194" i="31"/>
  <c r="M9195" i="31"/>
  <c r="M9196" i="31"/>
  <c r="M9197" i="31"/>
  <c r="M9198" i="31"/>
  <c r="M9199" i="31"/>
  <c r="M9200" i="31"/>
  <c r="M9201" i="31"/>
  <c r="M9202" i="31"/>
  <c r="M9203" i="31"/>
  <c r="M9204" i="31"/>
  <c r="M9205" i="31"/>
  <c r="M9206" i="31"/>
  <c r="M9207" i="31"/>
  <c r="M9208" i="31"/>
  <c r="M9209" i="31"/>
  <c r="M9210" i="31"/>
  <c r="M9211" i="31"/>
  <c r="M9212" i="31"/>
  <c r="M9213" i="31"/>
  <c r="M9214" i="31"/>
  <c r="M9215" i="31"/>
  <c r="M9216" i="31"/>
  <c r="M9217" i="31"/>
  <c r="M9218" i="31"/>
  <c r="M9219" i="31"/>
  <c r="M9220" i="31"/>
  <c r="M9221" i="31"/>
  <c r="M9222" i="31"/>
  <c r="M9223" i="31"/>
  <c r="M9224" i="31"/>
  <c r="M9225" i="31"/>
  <c r="M9226" i="31"/>
  <c r="M9227" i="31"/>
  <c r="M9228" i="31"/>
  <c r="M9229" i="31"/>
  <c r="M9230" i="31"/>
  <c r="M9231" i="31"/>
  <c r="M9232" i="31"/>
  <c r="M9233" i="31"/>
  <c r="M9234" i="31"/>
  <c r="M9235" i="31"/>
  <c r="M9236" i="31"/>
  <c r="M9237" i="31"/>
  <c r="M9238" i="31"/>
  <c r="M9239" i="31"/>
  <c r="M9240" i="31"/>
  <c r="M9241" i="31"/>
  <c r="M9242" i="31"/>
  <c r="M9243" i="31"/>
  <c r="M9244" i="31"/>
  <c r="M9245" i="31"/>
  <c r="M9246" i="31"/>
  <c r="M9247" i="31"/>
  <c r="M9248" i="31"/>
  <c r="M9249" i="31"/>
  <c r="M9250" i="31"/>
  <c r="M9251" i="31"/>
  <c r="M9252" i="31"/>
  <c r="M9253" i="31"/>
  <c r="M9254" i="31"/>
  <c r="M9255" i="31"/>
  <c r="M9256" i="31"/>
  <c r="M9257" i="31"/>
  <c r="M9258" i="31"/>
  <c r="M9259" i="31"/>
  <c r="M9260" i="31"/>
  <c r="M9261" i="31"/>
  <c r="M9262" i="31"/>
  <c r="M9263" i="31"/>
  <c r="M9264" i="31"/>
  <c r="M9265" i="31"/>
  <c r="M9266" i="31"/>
  <c r="M9267" i="31"/>
  <c r="M9268" i="31"/>
  <c r="M9269" i="31"/>
  <c r="M9270" i="31"/>
  <c r="M9271" i="31"/>
  <c r="M9272" i="31"/>
  <c r="M9273" i="31"/>
  <c r="M9274" i="31"/>
  <c r="M9275" i="31"/>
  <c r="M9276" i="31"/>
  <c r="M9277" i="31"/>
  <c r="M9278" i="31"/>
  <c r="M9279" i="31"/>
  <c r="M9280" i="31"/>
  <c r="M9281" i="31"/>
  <c r="M9282" i="31"/>
  <c r="M9283" i="31"/>
  <c r="M9284" i="31"/>
  <c r="M9285" i="31"/>
  <c r="M9286" i="31"/>
  <c r="M9287" i="31"/>
  <c r="M9288" i="31"/>
  <c r="M9289" i="31"/>
  <c r="M9290" i="31"/>
  <c r="M9291" i="31"/>
  <c r="M9292" i="31"/>
  <c r="M9293" i="31"/>
  <c r="M9294" i="31"/>
  <c r="M9295" i="31"/>
  <c r="M9296" i="31"/>
  <c r="M9297" i="31"/>
  <c r="M9298" i="31"/>
  <c r="M9299" i="31"/>
  <c r="M9300" i="31"/>
  <c r="M9301" i="31"/>
  <c r="M9302" i="31"/>
  <c r="M9303" i="31"/>
  <c r="M9304" i="31"/>
  <c r="M9305" i="31"/>
  <c r="M9306" i="31"/>
  <c r="M9307" i="31"/>
  <c r="M9308" i="31"/>
  <c r="M9309" i="31"/>
  <c r="M9310" i="31"/>
  <c r="M9311" i="31"/>
  <c r="M9312" i="31"/>
  <c r="M9313" i="31"/>
  <c r="M9314" i="31"/>
  <c r="M9315" i="31"/>
  <c r="M9316" i="31"/>
  <c r="M9317" i="31"/>
  <c r="M9318" i="31"/>
  <c r="M9319" i="31"/>
  <c r="M9320" i="31"/>
  <c r="M9321" i="31"/>
  <c r="M9322" i="31"/>
  <c r="M9323" i="31"/>
  <c r="M9324" i="31"/>
  <c r="M9325" i="31"/>
  <c r="M9326" i="31"/>
  <c r="M9327" i="31"/>
  <c r="M9328" i="31"/>
  <c r="M9329" i="31"/>
  <c r="M9330" i="31"/>
  <c r="M9331" i="31"/>
  <c r="M9332" i="31"/>
  <c r="M9333" i="31"/>
  <c r="M9334" i="31"/>
  <c r="M9335" i="31"/>
  <c r="M9336" i="31"/>
  <c r="M9337" i="31"/>
  <c r="M9338" i="31"/>
  <c r="M9339" i="31"/>
  <c r="M9340" i="31"/>
  <c r="M9341" i="31"/>
  <c r="M9342" i="31"/>
  <c r="M9343" i="31"/>
  <c r="M9344" i="31"/>
  <c r="M9345" i="31"/>
  <c r="M9346" i="31"/>
  <c r="M9347" i="31"/>
  <c r="M9348" i="31"/>
  <c r="M9349" i="31"/>
  <c r="M9350" i="31"/>
  <c r="M9351" i="31"/>
  <c r="M9352" i="31"/>
  <c r="M9353" i="31"/>
  <c r="M9354" i="31"/>
  <c r="M9355" i="31"/>
  <c r="M9356" i="31"/>
  <c r="M9357" i="31"/>
  <c r="M9358" i="31"/>
  <c r="M9359" i="31"/>
  <c r="M9360" i="31"/>
  <c r="M9361" i="31"/>
  <c r="M9362" i="31"/>
  <c r="M9363" i="31"/>
  <c r="M9364" i="31"/>
  <c r="M9365" i="31"/>
  <c r="M9366" i="31"/>
  <c r="M9367" i="31"/>
  <c r="M9368" i="31"/>
  <c r="M9369" i="31"/>
  <c r="M9370" i="31"/>
  <c r="M9371" i="31"/>
  <c r="M9372" i="31"/>
  <c r="M9373" i="31"/>
  <c r="M9374" i="31"/>
  <c r="M9375" i="31"/>
  <c r="M9376" i="31"/>
  <c r="M9377" i="31"/>
  <c r="M9378" i="31"/>
  <c r="M9379" i="31"/>
  <c r="M9380" i="31"/>
  <c r="M9381" i="31"/>
  <c r="M9382" i="31"/>
  <c r="M9383" i="31"/>
  <c r="M9384" i="31"/>
  <c r="M9385" i="31"/>
  <c r="M9386" i="31"/>
  <c r="M9387" i="31"/>
  <c r="M9388" i="31"/>
  <c r="M9389" i="31"/>
  <c r="M9390" i="31"/>
  <c r="M9391" i="31"/>
  <c r="M9392" i="31"/>
  <c r="M9393" i="31"/>
  <c r="M9394" i="31"/>
  <c r="M9395" i="31"/>
  <c r="M9396" i="31"/>
  <c r="M9397" i="31"/>
  <c r="M9398" i="31"/>
  <c r="M9399" i="31"/>
  <c r="M9400" i="31"/>
  <c r="M9401" i="31"/>
  <c r="M9402" i="31"/>
  <c r="M9403" i="31"/>
  <c r="M9404" i="31"/>
  <c r="M9405" i="31"/>
  <c r="M9406" i="31"/>
  <c r="M9407" i="31"/>
  <c r="M9408" i="31"/>
  <c r="M9409" i="31"/>
  <c r="M9410" i="31"/>
  <c r="M9411" i="31"/>
  <c r="M9412" i="31"/>
  <c r="M9413" i="31"/>
  <c r="M9414" i="31"/>
  <c r="M9415" i="31"/>
  <c r="M9416" i="31"/>
  <c r="M9417" i="31"/>
  <c r="M9418" i="31"/>
  <c r="M9419" i="31"/>
  <c r="M9420" i="31"/>
  <c r="M9421" i="31"/>
  <c r="M9422" i="31"/>
  <c r="M9423" i="31"/>
  <c r="M9424" i="31"/>
  <c r="M9425" i="31"/>
  <c r="M9426" i="31"/>
  <c r="M9427" i="31"/>
  <c r="M9428" i="31"/>
  <c r="M9429" i="31"/>
  <c r="M9430" i="31"/>
  <c r="M9431" i="31"/>
  <c r="M9432" i="31"/>
  <c r="M9433" i="31"/>
  <c r="M9434" i="31"/>
  <c r="M9435" i="31"/>
  <c r="M9436" i="31"/>
  <c r="M9437" i="31"/>
  <c r="M9438" i="31"/>
  <c r="M9439" i="31"/>
  <c r="M9440" i="31"/>
  <c r="M9441" i="31"/>
  <c r="M9442" i="31"/>
  <c r="M9443" i="31"/>
  <c r="M9444" i="31"/>
  <c r="M9445" i="31"/>
  <c r="M9446" i="31"/>
  <c r="M9447" i="31"/>
  <c r="M9448" i="31"/>
  <c r="M9449" i="31"/>
  <c r="M9450" i="31"/>
  <c r="M9451" i="31"/>
  <c r="M9452" i="31"/>
  <c r="M9453" i="31"/>
  <c r="M9454" i="31"/>
  <c r="M9455" i="31"/>
  <c r="M9456" i="31"/>
  <c r="M9457" i="31"/>
  <c r="M9458" i="31"/>
  <c r="M9459" i="31"/>
  <c r="M9460" i="31"/>
  <c r="M9461" i="31"/>
  <c r="M9462" i="31"/>
  <c r="M9463" i="31"/>
  <c r="M9464" i="31"/>
  <c r="M9465" i="31"/>
  <c r="M9466" i="31"/>
  <c r="M9467" i="31"/>
  <c r="M9468" i="31"/>
  <c r="M9469" i="31"/>
  <c r="M9470" i="31"/>
  <c r="M9471" i="31"/>
  <c r="M9472" i="31"/>
  <c r="M9473" i="31"/>
  <c r="M9474" i="31"/>
  <c r="M9475" i="31"/>
  <c r="M9476" i="31"/>
  <c r="M9477" i="31"/>
  <c r="M9478" i="31"/>
  <c r="M9479" i="31"/>
  <c r="M9480" i="31"/>
  <c r="M9481" i="31"/>
  <c r="M9482" i="31"/>
  <c r="M9483" i="31"/>
  <c r="M9484" i="31"/>
  <c r="M9485" i="31"/>
  <c r="M9486" i="31"/>
  <c r="M9487" i="31"/>
  <c r="M9488" i="31"/>
  <c r="M9489" i="31"/>
  <c r="M9490" i="31"/>
  <c r="M9491" i="31"/>
  <c r="M9492" i="31"/>
  <c r="M9493" i="31"/>
  <c r="M9494" i="31"/>
  <c r="M9495" i="31"/>
  <c r="M9496" i="31"/>
  <c r="M9497" i="31"/>
  <c r="M9498" i="31"/>
  <c r="M9499" i="31"/>
  <c r="M9500" i="31"/>
  <c r="M9501" i="31"/>
  <c r="M9502" i="31"/>
  <c r="M9503" i="31"/>
  <c r="M9504" i="31"/>
  <c r="Q9191" i="31"/>
  <c r="R9191" i="31"/>
  <c r="Q9192" i="31"/>
  <c r="R9192" i="31"/>
  <c r="Q9193" i="31"/>
  <c r="R9193" i="31"/>
  <c r="Q9194" i="31"/>
  <c r="R9194" i="31"/>
  <c r="Q9195" i="31"/>
  <c r="R9195" i="31"/>
  <c r="Q9196" i="31"/>
  <c r="R9196" i="31"/>
  <c r="Q9197" i="31"/>
  <c r="R9197" i="31"/>
  <c r="Q9198" i="31"/>
  <c r="R9198" i="31"/>
  <c r="Q9199" i="31"/>
  <c r="R9199" i="31"/>
  <c r="Q9200" i="31"/>
  <c r="R9200" i="31"/>
  <c r="Q9201" i="31"/>
  <c r="R9201" i="31"/>
  <c r="Q9202" i="31"/>
  <c r="R9202" i="31"/>
  <c r="Q9203" i="31"/>
  <c r="R9203" i="31"/>
  <c r="Q9204" i="31"/>
  <c r="R9204" i="31"/>
  <c r="Q9205" i="31"/>
  <c r="R9205" i="31"/>
  <c r="Q9206" i="31"/>
  <c r="R9206" i="31"/>
  <c r="Q9207" i="31"/>
  <c r="R9207" i="31"/>
  <c r="Q9208" i="31"/>
  <c r="R9208" i="31"/>
  <c r="Q9209" i="31"/>
  <c r="R9209" i="31"/>
  <c r="Q9210" i="31"/>
  <c r="R9210" i="31"/>
  <c r="Q9211" i="31"/>
  <c r="R9211" i="31"/>
  <c r="Q9212" i="31"/>
  <c r="R9212" i="31"/>
  <c r="Q9213" i="31"/>
  <c r="R9213" i="31"/>
  <c r="Q9214" i="31"/>
  <c r="R9214" i="31"/>
  <c r="Q9215" i="31"/>
  <c r="R9215" i="31"/>
  <c r="Q9216" i="31"/>
  <c r="R9216" i="31"/>
  <c r="Q9217" i="31"/>
  <c r="R9217" i="31"/>
  <c r="Q9218" i="31"/>
  <c r="R9218" i="31"/>
  <c r="Q9219" i="31"/>
  <c r="R9219" i="31"/>
  <c r="Q9220" i="31"/>
  <c r="R9220" i="31"/>
  <c r="Q9221" i="31"/>
  <c r="R9221" i="31"/>
  <c r="Q9222" i="31"/>
  <c r="R9222" i="31"/>
  <c r="Q9223" i="31"/>
  <c r="R9223" i="31"/>
  <c r="Q9224" i="31"/>
  <c r="R9224" i="31"/>
  <c r="Q9225" i="31"/>
  <c r="R9225" i="31"/>
  <c r="Q9226" i="31"/>
  <c r="R9226" i="31"/>
  <c r="Q9227" i="31"/>
  <c r="R9227" i="31"/>
  <c r="Q9228" i="31"/>
  <c r="R9228" i="31"/>
  <c r="Q9229" i="31"/>
  <c r="R9229" i="31"/>
  <c r="G6736" i="31"/>
  <c r="H6736" i="31"/>
  <c r="G6710" i="31"/>
  <c r="H6710" i="31"/>
  <c r="G6711" i="31"/>
  <c r="H6711" i="31"/>
  <c r="G6712" i="31"/>
  <c r="H6712" i="31"/>
  <c r="G6713" i="31"/>
  <c r="H6713" i="31"/>
  <c r="G6714" i="31"/>
  <c r="H6714" i="31"/>
  <c r="G6715" i="31"/>
  <c r="H6715" i="31"/>
  <c r="G6716" i="31"/>
  <c r="H6716" i="31"/>
  <c r="G6717" i="31"/>
  <c r="H6717" i="31"/>
  <c r="G6718" i="31"/>
  <c r="H6718" i="31"/>
  <c r="G6719" i="31"/>
  <c r="H6719" i="31"/>
  <c r="G6720" i="31"/>
  <c r="H6720" i="31"/>
  <c r="G6721" i="31"/>
  <c r="H6721" i="31"/>
  <c r="G6722" i="31"/>
  <c r="H6722" i="31"/>
  <c r="G6723" i="31"/>
  <c r="H6723" i="31"/>
  <c r="G6724" i="31"/>
  <c r="H6724" i="31"/>
  <c r="G6725" i="31"/>
  <c r="H6725" i="31"/>
  <c r="G6726" i="31"/>
  <c r="H6726" i="31"/>
  <c r="G6727" i="31"/>
  <c r="H6727" i="31"/>
  <c r="G6728" i="31"/>
  <c r="H6728" i="31"/>
  <c r="G6729" i="31"/>
  <c r="H6729" i="31"/>
  <c r="G6730" i="31"/>
  <c r="H6730" i="31"/>
  <c r="G6731" i="31"/>
  <c r="H6731" i="31"/>
  <c r="G6732" i="31"/>
  <c r="H6732" i="31"/>
  <c r="G6733" i="31"/>
  <c r="H6733" i="31"/>
  <c r="G6734" i="31"/>
  <c r="H6734" i="31"/>
  <c r="G6735" i="31"/>
  <c r="H6735" i="31"/>
  <c r="B7828" i="31"/>
  <c r="C7828" i="31"/>
  <c r="B7829" i="31"/>
  <c r="C7829" i="31"/>
  <c r="B7830" i="31"/>
  <c r="C7830" i="31"/>
  <c r="B7831" i="31"/>
  <c r="C7831" i="31"/>
  <c r="B7832" i="31"/>
  <c r="C7832" i="31"/>
  <c r="B7833" i="31"/>
  <c r="C7833" i="31"/>
  <c r="B7834" i="31"/>
  <c r="C7834" i="31"/>
  <c r="B7835" i="31"/>
  <c r="C7835" i="31"/>
  <c r="B7817" i="31"/>
  <c r="C7817" i="31"/>
  <c r="B7818" i="31"/>
  <c r="C7818" i="31"/>
  <c r="B7819" i="31"/>
  <c r="C7819" i="31"/>
  <c r="B7820" i="31"/>
  <c r="C7820" i="31"/>
  <c r="B7821" i="31"/>
  <c r="C7821" i="31"/>
  <c r="B7822" i="31"/>
  <c r="C7822" i="31"/>
  <c r="B7823" i="31"/>
  <c r="C7823" i="31"/>
  <c r="B7824" i="31"/>
  <c r="C7824" i="31"/>
  <c r="B7825" i="31"/>
  <c r="C7825" i="31"/>
  <c r="B7826" i="31"/>
  <c r="C7826" i="31"/>
  <c r="B7827" i="31"/>
  <c r="C7827" i="31"/>
  <c r="D46" i="19"/>
  <c r="C46" i="19"/>
  <c r="AK10" i="26"/>
  <c r="AL10" i="26"/>
  <c r="BZ31" i="12"/>
  <c r="BZ25" i="12"/>
  <c r="BZ32" i="12" s="1"/>
  <c r="BZ16" i="12"/>
  <c r="BZ15" i="12"/>
  <c r="BZ14" i="12"/>
  <c r="BZ13" i="12"/>
  <c r="BZ12" i="12"/>
  <c r="BZ33" i="12"/>
  <c r="BZ34" i="12"/>
  <c r="BZ35" i="12"/>
  <c r="CB17" i="41"/>
  <c r="CB18" i="41"/>
  <c r="CB19" i="41"/>
  <c r="CB20" i="41"/>
  <c r="CB21" i="41"/>
  <c r="X47" i="31"/>
  <c r="Q9190" i="31"/>
  <c r="R9190" i="31"/>
  <c r="Q9176" i="31"/>
  <c r="R9176" i="31"/>
  <c r="Q9177" i="31"/>
  <c r="R9177" i="31"/>
  <c r="Q9178" i="31"/>
  <c r="R9178" i="31"/>
  <c r="Q9179" i="31"/>
  <c r="R9179" i="31"/>
  <c r="Q9180" i="31"/>
  <c r="R9180" i="31"/>
  <c r="Q9181" i="31"/>
  <c r="R9181" i="31"/>
  <c r="Q9182" i="31"/>
  <c r="R9182" i="31"/>
  <c r="Q9183" i="31"/>
  <c r="R9183" i="31"/>
  <c r="Q9184" i="31"/>
  <c r="R9184" i="31"/>
  <c r="Q9185" i="31"/>
  <c r="R9185" i="31"/>
  <c r="Q9186" i="31"/>
  <c r="R9186" i="31"/>
  <c r="Q9187" i="31"/>
  <c r="R9187" i="31"/>
  <c r="Q9188" i="31"/>
  <c r="R9188" i="31"/>
  <c r="Q9189" i="31"/>
  <c r="R9189" i="31"/>
  <c r="G6697" i="31"/>
  <c r="H6697" i="31"/>
  <c r="G6698" i="31"/>
  <c r="H6698" i="31"/>
  <c r="G6699" i="31"/>
  <c r="H6699" i="31"/>
  <c r="G6700" i="31"/>
  <c r="H6700" i="31"/>
  <c r="G6701" i="31"/>
  <c r="H6701" i="31"/>
  <c r="G6702" i="31"/>
  <c r="H6702" i="31"/>
  <c r="G6703" i="31"/>
  <c r="H6703" i="31"/>
  <c r="G6704" i="31"/>
  <c r="H6704" i="31"/>
  <c r="G6705" i="31"/>
  <c r="H6705" i="31"/>
  <c r="G6706" i="31"/>
  <c r="H6706" i="31"/>
  <c r="G6707" i="31"/>
  <c r="H6707" i="31"/>
  <c r="G6708" i="31"/>
  <c r="H6708" i="31"/>
  <c r="G6709" i="31"/>
  <c r="H6709" i="31"/>
  <c r="B7791" i="31"/>
  <c r="C7791" i="31"/>
  <c r="B7792" i="31"/>
  <c r="C7792" i="31"/>
  <c r="B7793" i="31"/>
  <c r="C7793" i="31"/>
  <c r="B7794" i="31"/>
  <c r="C7794" i="31"/>
  <c r="B7795" i="31"/>
  <c r="C7795" i="31"/>
  <c r="B7796" i="31"/>
  <c r="C7796" i="31"/>
  <c r="B7797" i="31"/>
  <c r="C7797" i="31"/>
  <c r="B7798" i="31"/>
  <c r="C7798" i="31"/>
  <c r="B7799" i="31"/>
  <c r="C7799" i="31"/>
  <c r="B7800" i="31"/>
  <c r="C7800" i="31"/>
  <c r="B7801" i="31"/>
  <c r="C7801" i="31"/>
  <c r="B7802" i="31"/>
  <c r="C7802" i="31"/>
  <c r="B7803" i="31"/>
  <c r="C7803" i="31"/>
  <c r="B7804" i="31"/>
  <c r="C7804" i="31"/>
  <c r="B7805" i="31"/>
  <c r="C7805" i="31"/>
  <c r="B7806" i="31"/>
  <c r="C7806" i="31"/>
  <c r="B7807" i="31"/>
  <c r="C7807" i="31"/>
  <c r="B7808" i="31"/>
  <c r="C7808" i="31"/>
  <c r="B7809" i="31"/>
  <c r="C7809" i="31"/>
  <c r="B7810" i="31"/>
  <c r="C7810" i="31"/>
  <c r="B7811" i="31"/>
  <c r="C7811" i="31"/>
  <c r="B7812" i="31"/>
  <c r="C7812" i="31"/>
  <c r="B7813" i="31"/>
  <c r="C7813" i="31"/>
  <c r="B7814" i="31"/>
  <c r="C7814" i="31"/>
  <c r="B7815" i="31"/>
  <c r="C7815" i="31"/>
  <c r="B7816" i="31"/>
  <c r="C7816" i="31"/>
  <c r="D47" i="19"/>
  <c r="C47" i="19"/>
  <c r="AM10" i="26"/>
  <c r="BY27" i="12"/>
  <c r="BY33" i="12" s="1"/>
  <c r="BY25" i="12"/>
  <c r="BY32" i="12" s="1"/>
  <c r="BX25" i="12"/>
  <c r="BX32" i="12" s="1"/>
  <c r="BW25" i="12"/>
  <c r="BW32" i="12" s="1"/>
  <c r="BV25" i="12"/>
  <c r="BY31" i="12"/>
  <c r="BY35" i="12"/>
  <c r="BY16" i="12"/>
  <c r="BY15" i="12"/>
  <c r="BY14" i="12"/>
  <c r="BY13" i="12"/>
  <c r="BY12" i="12"/>
  <c r="U9" i="14"/>
  <c r="CA17" i="41"/>
  <c r="CA18" i="41"/>
  <c r="CA19" i="41"/>
  <c r="CA20" i="41"/>
  <c r="CA21" i="41"/>
  <c r="G36" i="31"/>
  <c r="G37" i="31"/>
  <c r="G38" i="31"/>
  <c r="I5320" i="31"/>
  <c r="G39" i="31"/>
  <c r="G40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69" i="31"/>
  <c r="G70" i="31"/>
  <c r="G71" i="31"/>
  <c r="G72" i="31"/>
  <c r="G73" i="31"/>
  <c r="G74" i="31"/>
  <c r="G75" i="31"/>
  <c r="G76" i="31"/>
  <c r="G77" i="31"/>
  <c r="G78" i="31"/>
  <c r="G79" i="31"/>
  <c r="G80" i="31"/>
  <c r="G81" i="31"/>
  <c r="G82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261" i="31"/>
  <c r="G262" i="31"/>
  <c r="G263" i="31"/>
  <c r="G264" i="31"/>
  <c r="G265" i="31"/>
  <c r="G266" i="31"/>
  <c r="G267" i="31"/>
  <c r="G268" i="31"/>
  <c r="G269" i="31"/>
  <c r="G270" i="31"/>
  <c r="G271" i="31"/>
  <c r="G272" i="31"/>
  <c r="G273" i="31"/>
  <c r="G274" i="31"/>
  <c r="G275" i="31"/>
  <c r="G276" i="31"/>
  <c r="G277" i="31"/>
  <c r="G278" i="31"/>
  <c r="G279" i="31"/>
  <c r="G280" i="31"/>
  <c r="G281" i="31"/>
  <c r="G282" i="31"/>
  <c r="G283" i="31"/>
  <c r="G284" i="31"/>
  <c r="G285" i="31"/>
  <c r="G286" i="31"/>
  <c r="G287" i="31"/>
  <c r="G288" i="31"/>
  <c r="G289" i="31"/>
  <c r="G290" i="31"/>
  <c r="G291" i="31"/>
  <c r="G292" i="31"/>
  <c r="G293" i="31"/>
  <c r="G294" i="31"/>
  <c r="G295" i="31"/>
  <c r="G296" i="31"/>
  <c r="G297" i="31"/>
  <c r="G298" i="31"/>
  <c r="G299" i="31"/>
  <c r="G300" i="31"/>
  <c r="G301" i="31"/>
  <c r="G302" i="31"/>
  <c r="G303" i="31"/>
  <c r="G304" i="31"/>
  <c r="G305" i="31"/>
  <c r="G306" i="31"/>
  <c r="G307" i="31"/>
  <c r="G308" i="31"/>
  <c r="G309" i="31"/>
  <c r="G310" i="31"/>
  <c r="G311" i="31"/>
  <c r="G312" i="31"/>
  <c r="G313" i="31"/>
  <c r="G314" i="31"/>
  <c r="G315" i="31"/>
  <c r="G316" i="31"/>
  <c r="G317" i="31"/>
  <c r="G318" i="31"/>
  <c r="G319" i="31"/>
  <c r="G320" i="31"/>
  <c r="G321" i="31"/>
  <c r="G322" i="31"/>
  <c r="G323" i="31"/>
  <c r="G324" i="31"/>
  <c r="G325" i="31"/>
  <c r="G326" i="31"/>
  <c r="G327" i="31"/>
  <c r="G328" i="31"/>
  <c r="G329" i="31"/>
  <c r="G330" i="31"/>
  <c r="G331" i="31"/>
  <c r="G332" i="31"/>
  <c r="G333" i="31"/>
  <c r="G334" i="31"/>
  <c r="G335" i="31"/>
  <c r="G336" i="31"/>
  <c r="G337" i="31"/>
  <c r="G338" i="31"/>
  <c r="G339" i="31"/>
  <c r="G340" i="31"/>
  <c r="G341" i="31"/>
  <c r="G342" i="31"/>
  <c r="G343" i="31"/>
  <c r="G344" i="31"/>
  <c r="G345" i="31"/>
  <c r="G346" i="31"/>
  <c r="G347" i="31"/>
  <c r="G348" i="31"/>
  <c r="G349" i="31"/>
  <c r="G350" i="31"/>
  <c r="G351" i="31"/>
  <c r="G352" i="31"/>
  <c r="G353" i="31"/>
  <c r="G354" i="31"/>
  <c r="G355" i="31"/>
  <c r="G356" i="31"/>
  <c r="G357" i="31"/>
  <c r="G358" i="31"/>
  <c r="G359" i="31"/>
  <c r="G360" i="31"/>
  <c r="G361" i="31"/>
  <c r="G362" i="31"/>
  <c r="G363" i="31"/>
  <c r="G364" i="31"/>
  <c r="G365" i="31"/>
  <c r="G366" i="31"/>
  <c r="G367" i="31"/>
  <c r="G368" i="31"/>
  <c r="G369" i="31"/>
  <c r="G370" i="31"/>
  <c r="G371" i="31"/>
  <c r="G372" i="31"/>
  <c r="G373" i="31"/>
  <c r="G374" i="31"/>
  <c r="G375" i="31"/>
  <c r="G376" i="31"/>
  <c r="G377" i="31"/>
  <c r="G378" i="31"/>
  <c r="G379" i="31"/>
  <c r="G380" i="31"/>
  <c r="G381" i="31"/>
  <c r="G382" i="31"/>
  <c r="G383" i="31"/>
  <c r="G384" i="31"/>
  <c r="G385" i="31"/>
  <c r="G386" i="31"/>
  <c r="G387" i="31"/>
  <c r="G388" i="31"/>
  <c r="G389" i="31"/>
  <c r="G390" i="31"/>
  <c r="G391" i="31"/>
  <c r="G392" i="31"/>
  <c r="G393" i="31"/>
  <c r="G394" i="31"/>
  <c r="G395" i="31"/>
  <c r="G396" i="31"/>
  <c r="G397" i="31"/>
  <c r="G398" i="31"/>
  <c r="G399" i="31"/>
  <c r="G400" i="31"/>
  <c r="G401" i="31"/>
  <c r="G402" i="31"/>
  <c r="G403" i="31"/>
  <c r="G404" i="31"/>
  <c r="G405" i="31"/>
  <c r="G406" i="31"/>
  <c r="G407" i="31"/>
  <c r="G408" i="31"/>
  <c r="G409" i="31"/>
  <c r="G410" i="31"/>
  <c r="G411" i="31"/>
  <c r="G412" i="31"/>
  <c r="G413" i="31"/>
  <c r="G414" i="31"/>
  <c r="G415" i="31"/>
  <c r="G416" i="31"/>
  <c r="G417" i="31"/>
  <c r="G418" i="31"/>
  <c r="G419" i="31"/>
  <c r="G420" i="31"/>
  <c r="G421" i="31"/>
  <c r="G422" i="31"/>
  <c r="G423" i="31"/>
  <c r="G424" i="31"/>
  <c r="G425" i="31"/>
  <c r="G426" i="31"/>
  <c r="G427" i="31"/>
  <c r="G428" i="31"/>
  <c r="G429" i="31"/>
  <c r="G430" i="31"/>
  <c r="G431" i="31"/>
  <c r="G432" i="31"/>
  <c r="G433" i="31"/>
  <c r="G434" i="31"/>
  <c r="G435" i="31"/>
  <c r="G436" i="31"/>
  <c r="G437" i="31"/>
  <c r="G438" i="31"/>
  <c r="G439" i="31"/>
  <c r="G440" i="31"/>
  <c r="G441" i="31"/>
  <c r="G442" i="31"/>
  <c r="G443" i="31"/>
  <c r="G444" i="31"/>
  <c r="G445" i="31"/>
  <c r="G446" i="31"/>
  <c r="G447" i="31"/>
  <c r="G448" i="31"/>
  <c r="G449" i="31"/>
  <c r="G450" i="31"/>
  <c r="G451" i="31"/>
  <c r="G452" i="31"/>
  <c r="G453" i="31"/>
  <c r="G454" i="31"/>
  <c r="G455" i="31"/>
  <c r="G456" i="31"/>
  <c r="G457" i="31"/>
  <c r="G458" i="31"/>
  <c r="G459" i="31"/>
  <c r="G460" i="31"/>
  <c r="G461" i="31"/>
  <c r="G462" i="31"/>
  <c r="G463" i="31"/>
  <c r="G464" i="31"/>
  <c r="G465" i="31"/>
  <c r="G466" i="31"/>
  <c r="G467" i="31"/>
  <c r="G468" i="31"/>
  <c r="G469" i="31"/>
  <c r="G470" i="31"/>
  <c r="G471" i="31"/>
  <c r="G472" i="31"/>
  <c r="G473" i="31"/>
  <c r="G474" i="31"/>
  <c r="G475" i="31"/>
  <c r="G476" i="31"/>
  <c r="G477" i="31"/>
  <c r="G478" i="31"/>
  <c r="G479" i="31"/>
  <c r="G480" i="31"/>
  <c r="G481" i="31"/>
  <c r="G482" i="31"/>
  <c r="G483" i="31"/>
  <c r="G484" i="31"/>
  <c r="G485" i="31"/>
  <c r="G486" i="31"/>
  <c r="G487" i="31"/>
  <c r="G488" i="31"/>
  <c r="G489" i="31"/>
  <c r="G490" i="31"/>
  <c r="G491" i="31"/>
  <c r="G492" i="31"/>
  <c r="G493" i="31"/>
  <c r="G494" i="31"/>
  <c r="G495" i="31"/>
  <c r="G496" i="31"/>
  <c r="G497" i="31"/>
  <c r="G498" i="31"/>
  <c r="G499" i="31"/>
  <c r="G500" i="31"/>
  <c r="G501" i="31"/>
  <c r="G502" i="31"/>
  <c r="G503" i="31"/>
  <c r="G504" i="31"/>
  <c r="G505" i="31"/>
  <c r="G506" i="31"/>
  <c r="G507" i="31"/>
  <c r="G508" i="31"/>
  <c r="G509" i="31"/>
  <c r="G510" i="31"/>
  <c r="G511" i="31"/>
  <c r="G512" i="31"/>
  <c r="G513" i="31"/>
  <c r="G514" i="31"/>
  <c r="G515" i="31"/>
  <c r="G516" i="31"/>
  <c r="G517" i="31"/>
  <c r="G518" i="31"/>
  <c r="G519" i="31"/>
  <c r="G520" i="31"/>
  <c r="G521" i="31"/>
  <c r="G522" i="31"/>
  <c r="G523" i="31"/>
  <c r="G524" i="31"/>
  <c r="G525" i="31"/>
  <c r="G526" i="31"/>
  <c r="G527" i="31"/>
  <c r="G528" i="31"/>
  <c r="G529" i="31"/>
  <c r="G530" i="31"/>
  <c r="G531" i="31"/>
  <c r="G532" i="31"/>
  <c r="G533" i="31"/>
  <c r="G534" i="31"/>
  <c r="G535" i="31"/>
  <c r="G536" i="31"/>
  <c r="G537" i="31"/>
  <c r="G538" i="31"/>
  <c r="G539" i="31"/>
  <c r="G540" i="31"/>
  <c r="G541" i="31"/>
  <c r="G542" i="31"/>
  <c r="G543" i="31"/>
  <c r="G544" i="31"/>
  <c r="G545" i="31"/>
  <c r="G546" i="31"/>
  <c r="G547" i="31"/>
  <c r="G548" i="31"/>
  <c r="G549" i="31"/>
  <c r="G550" i="31"/>
  <c r="G551" i="31"/>
  <c r="G552" i="31"/>
  <c r="G553" i="31"/>
  <c r="G554" i="31"/>
  <c r="G555" i="31"/>
  <c r="G556" i="31"/>
  <c r="G557" i="31"/>
  <c r="G558" i="31"/>
  <c r="G559" i="31"/>
  <c r="G560" i="31"/>
  <c r="G561" i="31"/>
  <c r="G562" i="31"/>
  <c r="G563" i="31"/>
  <c r="G564" i="31"/>
  <c r="G565" i="31"/>
  <c r="G566" i="31"/>
  <c r="G567" i="31"/>
  <c r="G568" i="31"/>
  <c r="G569" i="31"/>
  <c r="G570" i="31"/>
  <c r="G571" i="31"/>
  <c r="G572" i="31"/>
  <c r="G573" i="31"/>
  <c r="G574" i="31"/>
  <c r="G575" i="31"/>
  <c r="G576" i="31"/>
  <c r="G577" i="31"/>
  <c r="G578" i="31"/>
  <c r="G579" i="31"/>
  <c r="G580" i="31"/>
  <c r="G581" i="31"/>
  <c r="G582" i="31"/>
  <c r="G583" i="31"/>
  <c r="G584" i="31"/>
  <c r="G585" i="31"/>
  <c r="G586" i="31"/>
  <c r="G587" i="31"/>
  <c r="G588" i="31"/>
  <c r="G589" i="31"/>
  <c r="G590" i="31"/>
  <c r="G591" i="31"/>
  <c r="G592" i="31"/>
  <c r="G593" i="31"/>
  <c r="G594" i="31"/>
  <c r="G595" i="31"/>
  <c r="G596" i="31"/>
  <c r="G597" i="31"/>
  <c r="G598" i="31"/>
  <c r="G599" i="31"/>
  <c r="G600" i="31"/>
  <c r="G601" i="31"/>
  <c r="G602" i="31"/>
  <c r="G603" i="31"/>
  <c r="G604" i="31"/>
  <c r="G605" i="31"/>
  <c r="G606" i="31"/>
  <c r="G607" i="31"/>
  <c r="G608" i="31"/>
  <c r="G609" i="31"/>
  <c r="G610" i="31"/>
  <c r="G611" i="31"/>
  <c r="G612" i="31"/>
  <c r="G613" i="31"/>
  <c r="G614" i="31"/>
  <c r="G615" i="31"/>
  <c r="G616" i="31"/>
  <c r="G617" i="31"/>
  <c r="G618" i="31"/>
  <c r="G619" i="31"/>
  <c r="G620" i="31"/>
  <c r="G621" i="31"/>
  <c r="G622" i="31"/>
  <c r="G623" i="31"/>
  <c r="G624" i="31"/>
  <c r="G625" i="31"/>
  <c r="G626" i="31"/>
  <c r="G627" i="31"/>
  <c r="G628" i="31"/>
  <c r="G629" i="31"/>
  <c r="G630" i="31"/>
  <c r="G631" i="31"/>
  <c r="G632" i="31"/>
  <c r="G633" i="31"/>
  <c r="G634" i="31"/>
  <c r="G635" i="31"/>
  <c r="G636" i="31"/>
  <c r="G637" i="31"/>
  <c r="G638" i="31"/>
  <c r="G639" i="31"/>
  <c r="G640" i="31"/>
  <c r="G641" i="31"/>
  <c r="G642" i="31"/>
  <c r="G643" i="31"/>
  <c r="G644" i="31"/>
  <c r="G645" i="31"/>
  <c r="G646" i="31"/>
  <c r="G647" i="31"/>
  <c r="G648" i="31"/>
  <c r="G649" i="31"/>
  <c r="G650" i="31"/>
  <c r="G651" i="31"/>
  <c r="G652" i="31"/>
  <c r="G653" i="31"/>
  <c r="G654" i="31"/>
  <c r="G655" i="31"/>
  <c r="G656" i="31"/>
  <c r="G657" i="31"/>
  <c r="G658" i="31"/>
  <c r="G659" i="31"/>
  <c r="G660" i="31"/>
  <c r="G661" i="31"/>
  <c r="G662" i="31"/>
  <c r="G663" i="31"/>
  <c r="G664" i="31"/>
  <c r="G665" i="31"/>
  <c r="G666" i="31"/>
  <c r="G667" i="31"/>
  <c r="G668" i="31"/>
  <c r="G669" i="31"/>
  <c r="G670" i="31"/>
  <c r="G671" i="31"/>
  <c r="G672" i="31"/>
  <c r="G673" i="31"/>
  <c r="G674" i="31"/>
  <c r="G675" i="31"/>
  <c r="G676" i="31"/>
  <c r="G677" i="31"/>
  <c r="G678" i="31"/>
  <c r="G679" i="31"/>
  <c r="G680" i="31"/>
  <c r="G681" i="31"/>
  <c r="G682" i="31"/>
  <c r="G683" i="31"/>
  <c r="G684" i="31"/>
  <c r="G685" i="31"/>
  <c r="G686" i="31"/>
  <c r="G687" i="31"/>
  <c r="G688" i="31"/>
  <c r="G689" i="31"/>
  <c r="G690" i="31"/>
  <c r="G691" i="31"/>
  <c r="G692" i="31"/>
  <c r="G693" i="31"/>
  <c r="G694" i="31"/>
  <c r="G695" i="31"/>
  <c r="G696" i="31"/>
  <c r="G697" i="31"/>
  <c r="G698" i="31"/>
  <c r="G699" i="31"/>
  <c r="G700" i="31"/>
  <c r="G701" i="31"/>
  <c r="G702" i="31"/>
  <c r="G703" i="31"/>
  <c r="G704" i="31"/>
  <c r="G705" i="31"/>
  <c r="G706" i="31"/>
  <c r="G707" i="31"/>
  <c r="G708" i="31"/>
  <c r="G709" i="31"/>
  <c r="G710" i="31"/>
  <c r="G711" i="31"/>
  <c r="G712" i="31"/>
  <c r="G713" i="31"/>
  <c r="G714" i="31"/>
  <c r="G715" i="31"/>
  <c r="G716" i="31"/>
  <c r="G717" i="31"/>
  <c r="G718" i="31"/>
  <c r="G719" i="31"/>
  <c r="G720" i="31"/>
  <c r="G721" i="31"/>
  <c r="G722" i="31"/>
  <c r="G723" i="31"/>
  <c r="G724" i="31"/>
  <c r="G725" i="31"/>
  <c r="G726" i="31"/>
  <c r="G727" i="31"/>
  <c r="G728" i="31"/>
  <c r="G729" i="31"/>
  <c r="G730" i="31"/>
  <c r="G731" i="31"/>
  <c r="G732" i="31"/>
  <c r="G733" i="31"/>
  <c r="G734" i="31"/>
  <c r="G735" i="31"/>
  <c r="G736" i="31"/>
  <c r="G737" i="31"/>
  <c r="G738" i="31"/>
  <c r="G739" i="31"/>
  <c r="G740" i="31"/>
  <c r="G741" i="31"/>
  <c r="G742" i="31"/>
  <c r="G743" i="31"/>
  <c r="G744" i="31"/>
  <c r="G745" i="31"/>
  <c r="G746" i="31"/>
  <c r="G747" i="31"/>
  <c r="G748" i="31"/>
  <c r="G749" i="31"/>
  <c r="G750" i="31"/>
  <c r="G751" i="31"/>
  <c r="G752" i="31"/>
  <c r="G753" i="31"/>
  <c r="G754" i="31"/>
  <c r="G755" i="31"/>
  <c r="G756" i="31"/>
  <c r="G757" i="31"/>
  <c r="G758" i="31"/>
  <c r="G759" i="31"/>
  <c r="G760" i="31"/>
  <c r="G761" i="31"/>
  <c r="G762" i="31"/>
  <c r="G763" i="31"/>
  <c r="G764" i="31"/>
  <c r="G765" i="31"/>
  <c r="G766" i="31"/>
  <c r="G767" i="31"/>
  <c r="G768" i="31"/>
  <c r="G769" i="31"/>
  <c r="G770" i="31"/>
  <c r="G771" i="31"/>
  <c r="G772" i="31"/>
  <c r="G773" i="31"/>
  <c r="G774" i="31"/>
  <c r="G775" i="31"/>
  <c r="G776" i="31"/>
  <c r="G777" i="31"/>
  <c r="G778" i="31"/>
  <c r="G779" i="31"/>
  <c r="G780" i="31"/>
  <c r="G781" i="31"/>
  <c r="G782" i="31"/>
  <c r="G783" i="31"/>
  <c r="G784" i="31"/>
  <c r="G785" i="31"/>
  <c r="G786" i="31"/>
  <c r="G787" i="31"/>
  <c r="G788" i="31"/>
  <c r="G789" i="31"/>
  <c r="G790" i="31"/>
  <c r="G791" i="31"/>
  <c r="G792" i="31"/>
  <c r="G793" i="31"/>
  <c r="G794" i="31"/>
  <c r="G795" i="31"/>
  <c r="G796" i="31"/>
  <c r="G797" i="31"/>
  <c r="G798" i="31"/>
  <c r="G799" i="31"/>
  <c r="G800" i="31"/>
  <c r="G801" i="31"/>
  <c r="G802" i="31"/>
  <c r="G803" i="31"/>
  <c r="G804" i="31"/>
  <c r="G805" i="31"/>
  <c r="G806" i="31"/>
  <c r="G807" i="31"/>
  <c r="G808" i="31"/>
  <c r="G809" i="31"/>
  <c r="G810" i="31"/>
  <c r="G811" i="31"/>
  <c r="G812" i="31"/>
  <c r="G813" i="31"/>
  <c r="G814" i="31"/>
  <c r="G815" i="31"/>
  <c r="G816" i="31"/>
  <c r="G817" i="31"/>
  <c r="G818" i="31"/>
  <c r="G819" i="31"/>
  <c r="G820" i="31"/>
  <c r="G821" i="31"/>
  <c r="G822" i="31"/>
  <c r="G823" i="31"/>
  <c r="G824" i="31"/>
  <c r="G825" i="31"/>
  <c r="G826" i="31"/>
  <c r="G827" i="31"/>
  <c r="G828" i="31"/>
  <c r="G829" i="31"/>
  <c r="G830" i="31"/>
  <c r="G831" i="31"/>
  <c r="G832" i="31"/>
  <c r="G833" i="31"/>
  <c r="G834" i="31"/>
  <c r="G835" i="31"/>
  <c r="G836" i="31"/>
  <c r="G837" i="31"/>
  <c r="G838" i="31"/>
  <c r="G839" i="31"/>
  <c r="G840" i="31"/>
  <c r="G841" i="31"/>
  <c r="G842" i="31"/>
  <c r="G843" i="31"/>
  <c r="G844" i="31"/>
  <c r="G845" i="31"/>
  <c r="G846" i="31"/>
  <c r="G847" i="31"/>
  <c r="G848" i="31"/>
  <c r="G849" i="31"/>
  <c r="G850" i="31"/>
  <c r="G851" i="31"/>
  <c r="G852" i="31"/>
  <c r="G853" i="31"/>
  <c r="G854" i="31"/>
  <c r="G855" i="31"/>
  <c r="G856" i="31"/>
  <c r="G857" i="31"/>
  <c r="G858" i="31"/>
  <c r="G859" i="31"/>
  <c r="G860" i="31"/>
  <c r="G861" i="31"/>
  <c r="G862" i="31"/>
  <c r="G863" i="31"/>
  <c r="G864" i="31"/>
  <c r="G865" i="31"/>
  <c r="G866" i="31"/>
  <c r="G867" i="31"/>
  <c r="G868" i="31"/>
  <c r="G869" i="31"/>
  <c r="G870" i="31"/>
  <c r="G871" i="31"/>
  <c r="G872" i="31"/>
  <c r="G873" i="31"/>
  <c r="G874" i="31"/>
  <c r="G875" i="31"/>
  <c r="G876" i="31"/>
  <c r="G877" i="31"/>
  <c r="G878" i="31"/>
  <c r="G879" i="31"/>
  <c r="G880" i="31"/>
  <c r="G881" i="31"/>
  <c r="G882" i="31"/>
  <c r="G883" i="31"/>
  <c r="G884" i="31"/>
  <c r="G885" i="31"/>
  <c r="G886" i="31"/>
  <c r="G887" i="31"/>
  <c r="G888" i="31"/>
  <c r="G889" i="31"/>
  <c r="G890" i="31"/>
  <c r="G891" i="31"/>
  <c r="G892" i="31"/>
  <c r="G893" i="31"/>
  <c r="G894" i="31"/>
  <c r="G895" i="31"/>
  <c r="G896" i="31"/>
  <c r="G897" i="31"/>
  <c r="G898" i="31"/>
  <c r="G899" i="31"/>
  <c r="G900" i="31"/>
  <c r="G901" i="31"/>
  <c r="G902" i="31"/>
  <c r="G903" i="31"/>
  <c r="G904" i="31"/>
  <c r="G905" i="31"/>
  <c r="G906" i="31"/>
  <c r="G907" i="31"/>
  <c r="G908" i="31"/>
  <c r="G909" i="31"/>
  <c r="G910" i="31"/>
  <c r="G911" i="31"/>
  <c r="G912" i="31"/>
  <c r="G913" i="31"/>
  <c r="G914" i="31"/>
  <c r="G915" i="31"/>
  <c r="G916" i="31"/>
  <c r="G917" i="31"/>
  <c r="G918" i="31"/>
  <c r="G919" i="31"/>
  <c r="G920" i="31"/>
  <c r="G921" i="31"/>
  <c r="G922" i="31"/>
  <c r="G923" i="31"/>
  <c r="G924" i="31"/>
  <c r="G925" i="31"/>
  <c r="G926" i="31"/>
  <c r="G927" i="31"/>
  <c r="G928" i="31"/>
  <c r="G929" i="31"/>
  <c r="G930" i="31"/>
  <c r="G931" i="31"/>
  <c r="G932" i="31"/>
  <c r="G933" i="31"/>
  <c r="G934" i="31"/>
  <c r="G935" i="31"/>
  <c r="G936" i="31"/>
  <c r="G937" i="31"/>
  <c r="G938" i="31"/>
  <c r="G939" i="31"/>
  <c r="G940" i="31"/>
  <c r="G941" i="31"/>
  <c r="G942" i="31"/>
  <c r="G943" i="31"/>
  <c r="G944" i="31"/>
  <c r="G945" i="31"/>
  <c r="G946" i="31"/>
  <c r="G947" i="31"/>
  <c r="G948" i="31"/>
  <c r="G949" i="31"/>
  <c r="G950" i="31"/>
  <c r="G951" i="31"/>
  <c r="G952" i="31"/>
  <c r="G953" i="31"/>
  <c r="G954" i="31"/>
  <c r="G955" i="31"/>
  <c r="G956" i="31"/>
  <c r="G957" i="31"/>
  <c r="G958" i="31"/>
  <c r="G959" i="31"/>
  <c r="G960" i="31"/>
  <c r="G961" i="31"/>
  <c r="G962" i="31"/>
  <c r="G963" i="31"/>
  <c r="G964" i="31"/>
  <c r="G965" i="31"/>
  <c r="G966" i="31"/>
  <c r="G967" i="31"/>
  <c r="G968" i="31"/>
  <c r="G969" i="31"/>
  <c r="G970" i="31"/>
  <c r="G971" i="31"/>
  <c r="G972" i="31"/>
  <c r="G973" i="31"/>
  <c r="G974" i="31"/>
  <c r="G975" i="31"/>
  <c r="G976" i="31"/>
  <c r="G977" i="31"/>
  <c r="G978" i="31"/>
  <c r="G979" i="31"/>
  <c r="G980" i="31"/>
  <c r="G981" i="31"/>
  <c r="G982" i="31"/>
  <c r="G983" i="31"/>
  <c r="G984" i="31"/>
  <c r="G985" i="31"/>
  <c r="G986" i="31"/>
  <c r="G987" i="31"/>
  <c r="G988" i="31"/>
  <c r="G989" i="31"/>
  <c r="G990" i="31"/>
  <c r="G991" i="31"/>
  <c r="G992" i="31"/>
  <c r="G993" i="31"/>
  <c r="G994" i="31"/>
  <c r="G995" i="31"/>
  <c r="G996" i="31"/>
  <c r="G997" i="31"/>
  <c r="G998" i="31"/>
  <c r="G999" i="31"/>
  <c r="G1000" i="31"/>
  <c r="G1001" i="31"/>
  <c r="G1002" i="31"/>
  <c r="G1003" i="31"/>
  <c r="G1004" i="31"/>
  <c r="G1005" i="31"/>
  <c r="G1006" i="31"/>
  <c r="G1007" i="31"/>
  <c r="G1008" i="31"/>
  <c r="G1009" i="31"/>
  <c r="G1010" i="31"/>
  <c r="G1011" i="31"/>
  <c r="G1012" i="31"/>
  <c r="G1013" i="31"/>
  <c r="G1014" i="31"/>
  <c r="G1015" i="31"/>
  <c r="G1016" i="31"/>
  <c r="G1017" i="31"/>
  <c r="G1018" i="31"/>
  <c r="G1019" i="31"/>
  <c r="G1020" i="31"/>
  <c r="G1021" i="31"/>
  <c r="G1022" i="31"/>
  <c r="G1023" i="31"/>
  <c r="G1024" i="31"/>
  <c r="G1025" i="31"/>
  <c r="G1026" i="31"/>
  <c r="G1027" i="31"/>
  <c r="G1028" i="31"/>
  <c r="G1029" i="31"/>
  <c r="G1030" i="31"/>
  <c r="G1031" i="31"/>
  <c r="G1032" i="31"/>
  <c r="G1033" i="31"/>
  <c r="G1034" i="31"/>
  <c r="G1035" i="31"/>
  <c r="G1036" i="31"/>
  <c r="G1037" i="31"/>
  <c r="G1038" i="31"/>
  <c r="G1039" i="31"/>
  <c r="G1040" i="31"/>
  <c r="G1041" i="31"/>
  <c r="G1042" i="31"/>
  <c r="G1043" i="31"/>
  <c r="G1044" i="31"/>
  <c r="G1045" i="31"/>
  <c r="G1046" i="31"/>
  <c r="G1047" i="31"/>
  <c r="G1048" i="31"/>
  <c r="G1049" i="31"/>
  <c r="G1050" i="31"/>
  <c r="G1051" i="31"/>
  <c r="G1052" i="31"/>
  <c r="G1053" i="31"/>
  <c r="G1054" i="31"/>
  <c r="G1055" i="31"/>
  <c r="G1056" i="31"/>
  <c r="G1057" i="31"/>
  <c r="G1058" i="31"/>
  <c r="G1059" i="31"/>
  <c r="G1060" i="31"/>
  <c r="G1061" i="31"/>
  <c r="G1062" i="31"/>
  <c r="G1063" i="31"/>
  <c r="G1064" i="31"/>
  <c r="G1065" i="31"/>
  <c r="G1066" i="31"/>
  <c r="G1067" i="31"/>
  <c r="G1068" i="31"/>
  <c r="G1069" i="31"/>
  <c r="G1070" i="31"/>
  <c r="G1071" i="31"/>
  <c r="G1072" i="31"/>
  <c r="G1073" i="31"/>
  <c r="G1074" i="31"/>
  <c r="G1075" i="31"/>
  <c r="G1076" i="31"/>
  <c r="G1077" i="31"/>
  <c r="G1078" i="31"/>
  <c r="G1079" i="31"/>
  <c r="G1080" i="31"/>
  <c r="G1081" i="31"/>
  <c r="G1082" i="31"/>
  <c r="G1083" i="31"/>
  <c r="G1084" i="31"/>
  <c r="G1085" i="31"/>
  <c r="G1086" i="31"/>
  <c r="G1087" i="31"/>
  <c r="G1088" i="31"/>
  <c r="G1089" i="31"/>
  <c r="G1090" i="31"/>
  <c r="G1091" i="31"/>
  <c r="G1092" i="31"/>
  <c r="G1093" i="31"/>
  <c r="G1094" i="31"/>
  <c r="G1095" i="31"/>
  <c r="G1096" i="31"/>
  <c r="G1097" i="31"/>
  <c r="G1098" i="31"/>
  <c r="G1099" i="31"/>
  <c r="G1100" i="31"/>
  <c r="G1101" i="31"/>
  <c r="G1102" i="31"/>
  <c r="G1103" i="31"/>
  <c r="G1104" i="31"/>
  <c r="G1105" i="31"/>
  <c r="G1106" i="31"/>
  <c r="G1107" i="31"/>
  <c r="G1108" i="31"/>
  <c r="G1109" i="31"/>
  <c r="G1110" i="31"/>
  <c r="G1111" i="31"/>
  <c r="G1112" i="31"/>
  <c r="G1113" i="31"/>
  <c r="G1114" i="31"/>
  <c r="G1115" i="31"/>
  <c r="G1116" i="31"/>
  <c r="G1117" i="31"/>
  <c r="G1118" i="31"/>
  <c r="G1119" i="31"/>
  <c r="G1120" i="31"/>
  <c r="G1121" i="31"/>
  <c r="G1122" i="31"/>
  <c r="G1123" i="31"/>
  <c r="G1124" i="31"/>
  <c r="G1125" i="31"/>
  <c r="G1126" i="31"/>
  <c r="G1127" i="31"/>
  <c r="G1128" i="31"/>
  <c r="G1129" i="31"/>
  <c r="G1130" i="31"/>
  <c r="G1131" i="31"/>
  <c r="G1132" i="31"/>
  <c r="G1133" i="31"/>
  <c r="G1134" i="31"/>
  <c r="G1135" i="31"/>
  <c r="G1136" i="31"/>
  <c r="G1137" i="31"/>
  <c r="G1138" i="31"/>
  <c r="G1139" i="31"/>
  <c r="G1140" i="31"/>
  <c r="G1141" i="31"/>
  <c r="G1142" i="31"/>
  <c r="G1143" i="31"/>
  <c r="G1144" i="31"/>
  <c r="G1145" i="31"/>
  <c r="G1146" i="31"/>
  <c r="G1147" i="31"/>
  <c r="G1148" i="31"/>
  <c r="G1149" i="31"/>
  <c r="G1150" i="31"/>
  <c r="G1151" i="31"/>
  <c r="G1152" i="31"/>
  <c r="G1153" i="31"/>
  <c r="G1154" i="31"/>
  <c r="G1155" i="31"/>
  <c r="G1156" i="31"/>
  <c r="G1157" i="31"/>
  <c r="G1158" i="31"/>
  <c r="G1159" i="31"/>
  <c r="G1160" i="31"/>
  <c r="G1161" i="31"/>
  <c r="G1162" i="31"/>
  <c r="G1163" i="31"/>
  <c r="G1164" i="31"/>
  <c r="G1165" i="31"/>
  <c r="G1166" i="31"/>
  <c r="G1167" i="31"/>
  <c r="G1168" i="31"/>
  <c r="G1169" i="31"/>
  <c r="G1170" i="31"/>
  <c r="G1171" i="31"/>
  <c r="G1172" i="31"/>
  <c r="G1173" i="31"/>
  <c r="G1174" i="31"/>
  <c r="G1175" i="31"/>
  <c r="G1176" i="31"/>
  <c r="G1177" i="31"/>
  <c r="G1178" i="31"/>
  <c r="G1179" i="31"/>
  <c r="G1180" i="31"/>
  <c r="G1181" i="31"/>
  <c r="G1182" i="31"/>
  <c r="G1183" i="31"/>
  <c r="G1184" i="31"/>
  <c r="G1185" i="31"/>
  <c r="G1186" i="31"/>
  <c r="G1187" i="31"/>
  <c r="G1188" i="31"/>
  <c r="G1189" i="31"/>
  <c r="G1190" i="31"/>
  <c r="G1191" i="31"/>
  <c r="G1192" i="31"/>
  <c r="G1193" i="31"/>
  <c r="G1194" i="31"/>
  <c r="G1195" i="31"/>
  <c r="G1196" i="31"/>
  <c r="G1197" i="31"/>
  <c r="G1198" i="31"/>
  <c r="G1199" i="31"/>
  <c r="G1200" i="31"/>
  <c r="G1201" i="31"/>
  <c r="G1202" i="31"/>
  <c r="G1203" i="31"/>
  <c r="G1204" i="31"/>
  <c r="G1205" i="31"/>
  <c r="G1206" i="31"/>
  <c r="G1207" i="31"/>
  <c r="G1208" i="31"/>
  <c r="G1209" i="31"/>
  <c r="G1210" i="31"/>
  <c r="G1211" i="31"/>
  <c r="G1212" i="31"/>
  <c r="G1213" i="31"/>
  <c r="G1214" i="31"/>
  <c r="G1215" i="31"/>
  <c r="G1216" i="31"/>
  <c r="G1217" i="31"/>
  <c r="G1218" i="31"/>
  <c r="G1219" i="31"/>
  <c r="G1220" i="31"/>
  <c r="G1221" i="31"/>
  <c r="G1222" i="31"/>
  <c r="G1223" i="31"/>
  <c r="G1224" i="31"/>
  <c r="G1225" i="31"/>
  <c r="G1226" i="31"/>
  <c r="G1227" i="31"/>
  <c r="G1228" i="31"/>
  <c r="G1229" i="31"/>
  <c r="G1230" i="31"/>
  <c r="G1231" i="31"/>
  <c r="G1232" i="31"/>
  <c r="G1233" i="31"/>
  <c r="G1234" i="31"/>
  <c r="G1235" i="31"/>
  <c r="G1236" i="31"/>
  <c r="G1237" i="31"/>
  <c r="G1238" i="31"/>
  <c r="G1239" i="31"/>
  <c r="G1240" i="31"/>
  <c r="G1241" i="31"/>
  <c r="G1242" i="31"/>
  <c r="G1243" i="31"/>
  <c r="G1244" i="31"/>
  <c r="G1245" i="31"/>
  <c r="G1246" i="31"/>
  <c r="G1247" i="31"/>
  <c r="G1248" i="31"/>
  <c r="G1249" i="31"/>
  <c r="G1250" i="31"/>
  <c r="G1251" i="31"/>
  <c r="G1252" i="31"/>
  <c r="G1253" i="31"/>
  <c r="G1254" i="31"/>
  <c r="G1255" i="31"/>
  <c r="G1256" i="31"/>
  <c r="G1257" i="31"/>
  <c r="G1258" i="31"/>
  <c r="G1259" i="31"/>
  <c r="G1260" i="31"/>
  <c r="G1261" i="31"/>
  <c r="G1262" i="31"/>
  <c r="G1263" i="31"/>
  <c r="G1264" i="31"/>
  <c r="G1265" i="31"/>
  <c r="G1266" i="31"/>
  <c r="G1267" i="31"/>
  <c r="G1268" i="31"/>
  <c r="G1269" i="31"/>
  <c r="G1270" i="31"/>
  <c r="G1271" i="31"/>
  <c r="G1272" i="31"/>
  <c r="G1273" i="31"/>
  <c r="G1274" i="31"/>
  <c r="G1275" i="31"/>
  <c r="G1276" i="31"/>
  <c r="G1277" i="31"/>
  <c r="G1278" i="31"/>
  <c r="G1279" i="31"/>
  <c r="G1280" i="31"/>
  <c r="G1281" i="31"/>
  <c r="G1282" i="31"/>
  <c r="G1283" i="31"/>
  <c r="G1284" i="31"/>
  <c r="G1285" i="31"/>
  <c r="G1286" i="31"/>
  <c r="G1287" i="31"/>
  <c r="G1288" i="31"/>
  <c r="G1289" i="31"/>
  <c r="G1290" i="31"/>
  <c r="G1291" i="31"/>
  <c r="G1292" i="31"/>
  <c r="G1293" i="31"/>
  <c r="G1294" i="31"/>
  <c r="G1295" i="31"/>
  <c r="G1296" i="31"/>
  <c r="G1297" i="31"/>
  <c r="G1298" i="31"/>
  <c r="G1299" i="31"/>
  <c r="G1300" i="31"/>
  <c r="G1301" i="31"/>
  <c r="G1302" i="31"/>
  <c r="G1303" i="31"/>
  <c r="G1304" i="31"/>
  <c r="G1305" i="31"/>
  <c r="G1306" i="31"/>
  <c r="G1307" i="31"/>
  <c r="G1308" i="31"/>
  <c r="G1309" i="31"/>
  <c r="G1310" i="31"/>
  <c r="G1311" i="31"/>
  <c r="G1312" i="31"/>
  <c r="G1313" i="31"/>
  <c r="G1314" i="31"/>
  <c r="G1315" i="31"/>
  <c r="G1316" i="31"/>
  <c r="G1317" i="31"/>
  <c r="G1318" i="31"/>
  <c r="G1319" i="31"/>
  <c r="G1320" i="31"/>
  <c r="G1321" i="31"/>
  <c r="G1322" i="31"/>
  <c r="G1323" i="31"/>
  <c r="G1324" i="31"/>
  <c r="G1325" i="31"/>
  <c r="G1326" i="31"/>
  <c r="G1327" i="31"/>
  <c r="G1328" i="31"/>
  <c r="G1329" i="31"/>
  <c r="G1330" i="31"/>
  <c r="G1331" i="31"/>
  <c r="G1332" i="31"/>
  <c r="G1333" i="31"/>
  <c r="G1334" i="31"/>
  <c r="G1335" i="31"/>
  <c r="G1336" i="31"/>
  <c r="G1337" i="31"/>
  <c r="G1338" i="31"/>
  <c r="G1339" i="31"/>
  <c r="G1340" i="31"/>
  <c r="G1341" i="31"/>
  <c r="G1342" i="31"/>
  <c r="G1343" i="31"/>
  <c r="G1344" i="31"/>
  <c r="G1345" i="31"/>
  <c r="G1346" i="31"/>
  <c r="G1347" i="31"/>
  <c r="G1348" i="31"/>
  <c r="G1349" i="31"/>
  <c r="G1350" i="31"/>
  <c r="G1351" i="31"/>
  <c r="G1352" i="31"/>
  <c r="G1353" i="31"/>
  <c r="G1354" i="31"/>
  <c r="G1355" i="31"/>
  <c r="G1356" i="31"/>
  <c r="G1357" i="31"/>
  <c r="G1358" i="31"/>
  <c r="G1359" i="31"/>
  <c r="G1360" i="31"/>
  <c r="G1361" i="31"/>
  <c r="G1362" i="31"/>
  <c r="G1363" i="31"/>
  <c r="G1364" i="31"/>
  <c r="G1365" i="31"/>
  <c r="G1366" i="31"/>
  <c r="G1367" i="31"/>
  <c r="G1368" i="31"/>
  <c r="G1369" i="31"/>
  <c r="G1370" i="31"/>
  <c r="G1371" i="31"/>
  <c r="G1372" i="31"/>
  <c r="G1373" i="31"/>
  <c r="G1374" i="31"/>
  <c r="G1375" i="31"/>
  <c r="G1376" i="31"/>
  <c r="G1377" i="31"/>
  <c r="G1378" i="31"/>
  <c r="G1379" i="31"/>
  <c r="G1380" i="31"/>
  <c r="G1381" i="31"/>
  <c r="G1382" i="31"/>
  <c r="G1383" i="31"/>
  <c r="G1384" i="31"/>
  <c r="G1385" i="31"/>
  <c r="G1386" i="31"/>
  <c r="G1387" i="31"/>
  <c r="G1388" i="31"/>
  <c r="G1389" i="31"/>
  <c r="G1390" i="31"/>
  <c r="G1391" i="31"/>
  <c r="G1392" i="31"/>
  <c r="G1393" i="31"/>
  <c r="G1394" i="31"/>
  <c r="G1395" i="31"/>
  <c r="G1396" i="31"/>
  <c r="G1397" i="31"/>
  <c r="G1398" i="31"/>
  <c r="G1399" i="31"/>
  <c r="G1400" i="31"/>
  <c r="G1401" i="31"/>
  <c r="G1402" i="31"/>
  <c r="G1403" i="31"/>
  <c r="G1404" i="31"/>
  <c r="G1405" i="31"/>
  <c r="G1406" i="31"/>
  <c r="G1407" i="31"/>
  <c r="G1408" i="31"/>
  <c r="G1409" i="31"/>
  <c r="G1410" i="31"/>
  <c r="G1411" i="31"/>
  <c r="G1412" i="31"/>
  <c r="G1413" i="31"/>
  <c r="G1414" i="31"/>
  <c r="G1415" i="31"/>
  <c r="G1416" i="31"/>
  <c r="G1417" i="31"/>
  <c r="G1418" i="31"/>
  <c r="G1419" i="31"/>
  <c r="G1420" i="31"/>
  <c r="G1421" i="31"/>
  <c r="G1422" i="31"/>
  <c r="G1423" i="31"/>
  <c r="G1424" i="31"/>
  <c r="G1425" i="31"/>
  <c r="G1426" i="31"/>
  <c r="G1427" i="31"/>
  <c r="G1428" i="31"/>
  <c r="G1429" i="31"/>
  <c r="G1430" i="31"/>
  <c r="G1431" i="31"/>
  <c r="G1432" i="31"/>
  <c r="G1433" i="31"/>
  <c r="G1434" i="31"/>
  <c r="G1435" i="31"/>
  <c r="G1436" i="31"/>
  <c r="G1437" i="31"/>
  <c r="G1438" i="31"/>
  <c r="G1439" i="31"/>
  <c r="G1440" i="31"/>
  <c r="G1441" i="31"/>
  <c r="G1442" i="31"/>
  <c r="G1443" i="31"/>
  <c r="G1444" i="31"/>
  <c r="G1445" i="31"/>
  <c r="G1446" i="31"/>
  <c r="G1447" i="31"/>
  <c r="G1448" i="31"/>
  <c r="G1449" i="31"/>
  <c r="G1450" i="31"/>
  <c r="G1451" i="31"/>
  <c r="G1452" i="31"/>
  <c r="G1453" i="31"/>
  <c r="G1454" i="31"/>
  <c r="G1455" i="31"/>
  <c r="G1456" i="31"/>
  <c r="G1457" i="31"/>
  <c r="G1458" i="31"/>
  <c r="G1459" i="31"/>
  <c r="G1460" i="31"/>
  <c r="G1461" i="31"/>
  <c r="G1462" i="31"/>
  <c r="G1463" i="31"/>
  <c r="G1464" i="31"/>
  <c r="G1465" i="31"/>
  <c r="G1466" i="31"/>
  <c r="G1467" i="31"/>
  <c r="G1468" i="31"/>
  <c r="G1469" i="31"/>
  <c r="G1470" i="31"/>
  <c r="G1471" i="31"/>
  <c r="G1472" i="31"/>
  <c r="G1473" i="31"/>
  <c r="G1474" i="31"/>
  <c r="G1475" i="31"/>
  <c r="G1476" i="31"/>
  <c r="G1477" i="31"/>
  <c r="G1478" i="31"/>
  <c r="G1479" i="31"/>
  <c r="G1480" i="31"/>
  <c r="G1481" i="31"/>
  <c r="G1482" i="31"/>
  <c r="G1483" i="31"/>
  <c r="G1484" i="31"/>
  <c r="G1485" i="31"/>
  <c r="G1486" i="31"/>
  <c r="G1487" i="31"/>
  <c r="G1488" i="31"/>
  <c r="G1489" i="31"/>
  <c r="G1490" i="31"/>
  <c r="G1491" i="31"/>
  <c r="G1492" i="31"/>
  <c r="G1493" i="31"/>
  <c r="G1494" i="31"/>
  <c r="G1495" i="31"/>
  <c r="G1496" i="31"/>
  <c r="G1497" i="31"/>
  <c r="G1498" i="31"/>
  <c r="G1499" i="31"/>
  <c r="G1500" i="31"/>
  <c r="G1501" i="31"/>
  <c r="G1502" i="31"/>
  <c r="G1503" i="31"/>
  <c r="G1504" i="31"/>
  <c r="G1505" i="31"/>
  <c r="G1506" i="31"/>
  <c r="G1507" i="31"/>
  <c r="G1508" i="31"/>
  <c r="G1509" i="31"/>
  <c r="G1510" i="31"/>
  <c r="G1511" i="31"/>
  <c r="G1512" i="31"/>
  <c r="G1513" i="31"/>
  <c r="G1514" i="31"/>
  <c r="G1515" i="31"/>
  <c r="G1516" i="31"/>
  <c r="G1517" i="31"/>
  <c r="G1518" i="31"/>
  <c r="G1519" i="31"/>
  <c r="G1520" i="31"/>
  <c r="G1521" i="31"/>
  <c r="G1522" i="31"/>
  <c r="G1523" i="31"/>
  <c r="G1524" i="31"/>
  <c r="G1525" i="31"/>
  <c r="G1526" i="31"/>
  <c r="G1527" i="31"/>
  <c r="G1528" i="31"/>
  <c r="G1529" i="31"/>
  <c r="G1530" i="31"/>
  <c r="G1531" i="31"/>
  <c r="G1532" i="31"/>
  <c r="G1533" i="31"/>
  <c r="G1534" i="31"/>
  <c r="G1535" i="31"/>
  <c r="G1536" i="31"/>
  <c r="G1537" i="31"/>
  <c r="G1538" i="31"/>
  <c r="G1539" i="31"/>
  <c r="G1540" i="31"/>
  <c r="G1541" i="31"/>
  <c r="G1542" i="31"/>
  <c r="G1543" i="31"/>
  <c r="G1544" i="31"/>
  <c r="G1545" i="31"/>
  <c r="G1546" i="31"/>
  <c r="G1547" i="31"/>
  <c r="G1548" i="31"/>
  <c r="G1549" i="31"/>
  <c r="G1550" i="31"/>
  <c r="G1551" i="31"/>
  <c r="G1552" i="31"/>
  <c r="G1553" i="31"/>
  <c r="G1554" i="31"/>
  <c r="G1555" i="31"/>
  <c r="G1556" i="31"/>
  <c r="G1557" i="31"/>
  <c r="G1558" i="31"/>
  <c r="G1559" i="31"/>
  <c r="G1560" i="31"/>
  <c r="G1561" i="31"/>
  <c r="G1562" i="31"/>
  <c r="G1563" i="31"/>
  <c r="G1564" i="31"/>
  <c r="G1565" i="31"/>
  <c r="G1566" i="31"/>
  <c r="G1567" i="31"/>
  <c r="G1568" i="31"/>
  <c r="G1569" i="31"/>
  <c r="G1570" i="31"/>
  <c r="G1571" i="31"/>
  <c r="G1572" i="31"/>
  <c r="G1573" i="31"/>
  <c r="G1574" i="31"/>
  <c r="G1575" i="31"/>
  <c r="G1576" i="31"/>
  <c r="G1577" i="31"/>
  <c r="G1578" i="31"/>
  <c r="G1579" i="31"/>
  <c r="G1580" i="31"/>
  <c r="G1581" i="31"/>
  <c r="G1582" i="31"/>
  <c r="G1583" i="31"/>
  <c r="G1584" i="31"/>
  <c r="G1585" i="31"/>
  <c r="G1586" i="31"/>
  <c r="G1587" i="31"/>
  <c r="G1588" i="31"/>
  <c r="G1589" i="31"/>
  <c r="G1590" i="31"/>
  <c r="G1591" i="31"/>
  <c r="G1592" i="31"/>
  <c r="G1593" i="31"/>
  <c r="G1594" i="31"/>
  <c r="G1595" i="31"/>
  <c r="G1596" i="31"/>
  <c r="G1597" i="31"/>
  <c r="G1598" i="31"/>
  <c r="G1599" i="31"/>
  <c r="G1600" i="31"/>
  <c r="G1601" i="31"/>
  <c r="G1602" i="31"/>
  <c r="G1603" i="31"/>
  <c r="G1604" i="31"/>
  <c r="G1605" i="31"/>
  <c r="G1606" i="31"/>
  <c r="G1607" i="31"/>
  <c r="G1608" i="31"/>
  <c r="G1609" i="31"/>
  <c r="G1610" i="31"/>
  <c r="G1611" i="31"/>
  <c r="G1612" i="31"/>
  <c r="G1613" i="31"/>
  <c r="G1614" i="31"/>
  <c r="G1615" i="31"/>
  <c r="G1616" i="31"/>
  <c r="G1617" i="31"/>
  <c r="G1618" i="31"/>
  <c r="G1619" i="31"/>
  <c r="G1620" i="31"/>
  <c r="G1621" i="31"/>
  <c r="G1622" i="31"/>
  <c r="G1623" i="31"/>
  <c r="G1624" i="31"/>
  <c r="G1625" i="31"/>
  <c r="G1626" i="31"/>
  <c r="G1627" i="31"/>
  <c r="G1628" i="31"/>
  <c r="G1629" i="31"/>
  <c r="G1630" i="31"/>
  <c r="G1631" i="31"/>
  <c r="G1632" i="31"/>
  <c r="G1633" i="31"/>
  <c r="G1634" i="31"/>
  <c r="G1635" i="31"/>
  <c r="G1636" i="31"/>
  <c r="G1637" i="31"/>
  <c r="G1638" i="31"/>
  <c r="G1639" i="31"/>
  <c r="G1640" i="31"/>
  <c r="G1641" i="31"/>
  <c r="G1642" i="31"/>
  <c r="G1643" i="31"/>
  <c r="G1644" i="31"/>
  <c r="G1645" i="31"/>
  <c r="G1646" i="31"/>
  <c r="G1647" i="31"/>
  <c r="G1648" i="31"/>
  <c r="G1649" i="31"/>
  <c r="G1650" i="31"/>
  <c r="G1651" i="31"/>
  <c r="G1652" i="31"/>
  <c r="G1653" i="31"/>
  <c r="G1654" i="31"/>
  <c r="G1655" i="31"/>
  <c r="G1656" i="31"/>
  <c r="G1657" i="31"/>
  <c r="G1658" i="31"/>
  <c r="G1659" i="31"/>
  <c r="G1660" i="31"/>
  <c r="G1661" i="31"/>
  <c r="G1662" i="31"/>
  <c r="G1663" i="31"/>
  <c r="G1664" i="31"/>
  <c r="G1665" i="31"/>
  <c r="G1666" i="31"/>
  <c r="G1667" i="31"/>
  <c r="G1668" i="31"/>
  <c r="G1669" i="31"/>
  <c r="G1670" i="31"/>
  <c r="G1671" i="31"/>
  <c r="G1672" i="31"/>
  <c r="G1673" i="31"/>
  <c r="G1674" i="31"/>
  <c r="G1675" i="31"/>
  <c r="G1676" i="31"/>
  <c r="G1677" i="31"/>
  <c r="G1678" i="31"/>
  <c r="G1679" i="31"/>
  <c r="G1680" i="31"/>
  <c r="G1681" i="31"/>
  <c r="G1682" i="31"/>
  <c r="G1683" i="31"/>
  <c r="G1684" i="31"/>
  <c r="G1685" i="31"/>
  <c r="G1686" i="31"/>
  <c r="G1687" i="31"/>
  <c r="G1688" i="31"/>
  <c r="G1689" i="31"/>
  <c r="G1690" i="31"/>
  <c r="G1691" i="31"/>
  <c r="G1692" i="31"/>
  <c r="G1693" i="31"/>
  <c r="G1694" i="31"/>
  <c r="G1695" i="31"/>
  <c r="G1696" i="31"/>
  <c r="G1697" i="31"/>
  <c r="G1698" i="31"/>
  <c r="G1699" i="31"/>
  <c r="G1700" i="31"/>
  <c r="G1701" i="31"/>
  <c r="G1702" i="31"/>
  <c r="G1703" i="31"/>
  <c r="G1704" i="31"/>
  <c r="G1705" i="31"/>
  <c r="G1706" i="31"/>
  <c r="G1707" i="31"/>
  <c r="G1708" i="31"/>
  <c r="G1709" i="31"/>
  <c r="G1710" i="31"/>
  <c r="G1711" i="31"/>
  <c r="G1712" i="31"/>
  <c r="G1713" i="31"/>
  <c r="G1714" i="31"/>
  <c r="G1715" i="31"/>
  <c r="G1716" i="31"/>
  <c r="G1717" i="31"/>
  <c r="G1718" i="31"/>
  <c r="G1719" i="31"/>
  <c r="G1720" i="31"/>
  <c r="G1721" i="31"/>
  <c r="G1722" i="31"/>
  <c r="G1723" i="31"/>
  <c r="G1724" i="31"/>
  <c r="G1725" i="31"/>
  <c r="G1726" i="31"/>
  <c r="G1727" i="31"/>
  <c r="G1728" i="31"/>
  <c r="G1729" i="31"/>
  <c r="G1730" i="31"/>
  <c r="G1731" i="31"/>
  <c r="G1732" i="31"/>
  <c r="G1733" i="31"/>
  <c r="G1734" i="31"/>
  <c r="G1735" i="31"/>
  <c r="G1736" i="31"/>
  <c r="G1737" i="31"/>
  <c r="G1738" i="31"/>
  <c r="G1739" i="31"/>
  <c r="G1740" i="31"/>
  <c r="G1741" i="31"/>
  <c r="G1742" i="31"/>
  <c r="G1743" i="31"/>
  <c r="G1744" i="31"/>
  <c r="G1745" i="31"/>
  <c r="G1746" i="31"/>
  <c r="G1747" i="31"/>
  <c r="G1748" i="31"/>
  <c r="G1749" i="31"/>
  <c r="G1750" i="31"/>
  <c r="G1751" i="31"/>
  <c r="G1752" i="31"/>
  <c r="G1753" i="31"/>
  <c r="G1754" i="31"/>
  <c r="G1755" i="31"/>
  <c r="G1756" i="31"/>
  <c r="G1757" i="31"/>
  <c r="G1758" i="31"/>
  <c r="G1759" i="31"/>
  <c r="G1760" i="31"/>
  <c r="G1761" i="31"/>
  <c r="G1762" i="31"/>
  <c r="G1763" i="31"/>
  <c r="G1764" i="31"/>
  <c r="G1765" i="31"/>
  <c r="G1766" i="31"/>
  <c r="G1767" i="31"/>
  <c r="G1768" i="31"/>
  <c r="G1769" i="31"/>
  <c r="G1770" i="31"/>
  <c r="G1771" i="31"/>
  <c r="G1772" i="31"/>
  <c r="G1773" i="31"/>
  <c r="G1774" i="31"/>
  <c r="G1775" i="31"/>
  <c r="G1776" i="31"/>
  <c r="G1777" i="31"/>
  <c r="G1778" i="31"/>
  <c r="G1779" i="31"/>
  <c r="G1780" i="31"/>
  <c r="G1781" i="31"/>
  <c r="G1782" i="31"/>
  <c r="G1783" i="31"/>
  <c r="G1784" i="31"/>
  <c r="G1785" i="31"/>
  <c r="G1786" i="31"/>
  <c r="G1787" i="31"/>
  <c r="G1788" i="31"/>
  <c r="G1789" i="31"/>
  <c r="G1790" i="31"/>
  <c r="G1791" i="31"/>
  <c r="G1792" i="31"/>
  <c r="G1793" i="31"/>
  <c r="G1794" i="31"/>
  <c r="G1795" i="31"/>
  <c r="G1796" i="31"/>
  <c r="G1797" i="31"/>
  <c r="G1798" i="31"/>
  <c r="G1799" i="31"/>
  <c r="G1800" i="31"/>
  <c r="G1801" i="31"/>
  <c r="G1802" i="31"/>
  <c r="G1803" i="31"/>
  <c r="G1804" i="31"/>
  <c r="G1805" i="31"/>
  <c r="G1806" i="31"/>
  <c r="G1807" i="31"/>
  <c r="G1808" i="31"/>
  <c r="G1809" i="31"/>
  <c r="G1810" i="31"/>
  <c r="G1811" i="31"/>
  <c r="G1812" i="31"/>
  <c r="G1813" i="31"/>
  <c r="G1814" i="31"/>
  <c r="G1815" i="31"/>
  <c r="G1816" i="31"/>
  <c r="G1817" i="31"/>
  <c r="G1818" i="31"/>
  <c r="G1819" i="31"/>
  <c r="G1820" i="31"/>
  <c r="G1821" i="31"/>
  <c r="G1822" i="31"/>
  <c r="G1823" i="31"/>
  <c r="G1824" i="31"/>
  <c r="G1825" i="31"/>
  <c r="G1826" i="31"/>
  <c r="G1827" i="31"/>
  <c r="G1828" i="31"/>
  <c r="G1829" i="31"/>
  <c r="G1830" i="31"/>
  <c r="G1831" i="31"/>
  <c r="G1832" i="31"/>
  <c r="G1833" i="31"/>
  <c r="G1834" i="31"/>
  <c r="G1835" i="31"/>
  <c r="G1836" i="31"/>
  <c r="G1837" i="31"/>
  <c r="G1838" i="31"/>
  <c r="G1839" i="31"/>
  <c r="G1840" i="31"/>
  <c r="G1841" i="31"/>
  <c r="G1842" i="31"/>
  <c r="G1843" i="31"/>
  <c r="G1844" i="31"/>
  <c r="G1845" i="31"/>
  <c r="G1846" i="31"/>
  <c r="G1847" i="31"/>
  <c r="G1848" i="31"/>
  <c r="G1849" i="31"/>
  <c r="G1850" i="31"/>
  <c r="G1851" i="31"/>
  <c r="G1852" i="31"/>
  <c r="G1853" i="31"/>
  <c r="G1854" i="31"/>
  <c r="G1855" i="31"/>
  <c r="G1856" i="31"/>
  <c r="G1857" i="31"/>
  <c r="G1858" i="31"/>
  <c r="G1859" i="31"/>
  <c r="G1860" i="31"/>
  <c r="G1861" i="31"/>
  <c r="G1862" i="31"/>
  <c r="G1863" i="31"/>
  <c r="G1864" i="31"/>
  <c r="G1865" i="31"/>
  <c r="G1866" i="31"/>
  <c r="G1867" i="31"/>
  <c r="G1868" i="31"/>
  <c r="G1869" i="31"/>
  <c r="G1870" i="31"/>
  <c r="G1871" i="31"/>
  <c r="G1872" i="31"/>
  <c r="G1873" i="31"/>
  <c r="G1874" i="31"/>
  <c r="G1875" i="31"/>
  <c r="G1876" i="31"/>
  <c r="G1877" i="31"/>
  <c r="G1878" i="31"/>
  <c r="G1879" i="31"/>
  <c r="G1880" i="31"/>
  <c r="G1881" i="31"/>
  <c r="G1882" i="31"/>
  <c r="G1883" i="31"/>
  <c r="G1884" i="31"/>
  <c r="G1885" i="31"/>
  <c r="G1886" i="31"/>
  <c r="G1887" i="31"/>
  <c r="G1888" i="31"/>
  <c r="G1889" i="31"/>
  <c r="G1890" i="31"/>
  <c r="G1891" i="31"/>
  <c r="G1892" i="31"/>
  <c r="G1893" i="31"/>
  <c r="G1894" i="31"/>
  <c r="G1895" i="31"/>
  <c r="G1896" i="31"/>
  <c r="G1897" i="31"/>
  <c r="G1898" i="31"/>
  <c r="G1899" i="31"/>
  <c r="G1900" i="31"/>
  <c r="G1901" i="31"/>
  <c r="G1902" i="31"/>
  <c r="G1903" i="31"/>
  <c r="G1904" i="31"/>
  <c r="G1905" i="31"/>
  <c r="G1906" i="31"/>
  <c r="G1907" i="31"/>
  <c r="G1908" i="31"/>
  <c r="G1909" i="31"/>
  <c r="G1910" i="31"/>
  <c r="G1911" i="31"/>
  <c r="G1912" i="31"/>
  <c r="G1913" i="31"/>
  <c r="G1914" i="31"/>
  <c r="G1915" i="31"/>
  <c r="G1916" i="31"/>
  <c r="G1917" i="31"/>
  <c r="G1918" i="31"/>
  <c r="G1919" i="31"/>
  <c r="G1920" i="31"/>
  <c r="G1921" i="31"/>
  <c r="G1922" i="31"/>
  <c r="G1923" i="31"/>
  <c r="G1924" i="31"/>
  <c r="G1925" i="31"/>
  <c r="G1926" i="31"/>
  <c r="G1927" i="31"/>
  <c r="G1928" i="31"/>
  <c r="G1929" i="31"/>
  <c r="G1930" i="31"/>
  <c r="G1931" i="31"/>
  <c r="G1932" i="31"/>
  <c r="G1933" i="31"/>
  <c r="G1934" i="31"/>
  <c r="G1935" i="31"/>
  <c r="G1936" i="31"/>
  <c r="G1937" i="31"/>
  <c r="G1938" i="31"/>
  <c r="G1939" i="31"/>
  <c r="G1940" i="31"/>
  <c r="G1941" i="31"/>
  <c r="G1942" i="31"/>
  <c r="G1943" i="31"/>
  <c r="G1944" i="31"/>
  <c r="G1945" i="31"/>
  <c r="G1946" i="31"/>
  <c r="G1947" i="31"/>
  <c r="G1948" i="31"/>
  <c r="G1949" i="31"/>
  <c r="G1950" i="31"/>
  <c r="G1951" i="31"/>
  <c r="G1952" i="31"/>
  <c r="G1953" i="31"/>
  <c r="G1954" i="31"/>
  <c r="G1955" i="31"/>
  <c r="G1956" i="31"/>
  <c r="G1957" i="31"/>
  <c r="G1958" i="31"/>
  <c r="G1959" i="31"/>
  <c r="G1960" i="31"/>
  <c r="G1961" i="31"/>
  <c r="G1962" i="31"/>
  <c r="G1963" i="31"/>
  <c r="G1964" i="31"/>
  <c r="G1965" i="31"/>
  <c r="G1966" i="31"/>
  <c r="G1967" i="31"/>
  <c r="G1968" i="31"/>
  <c r="G1969" i="31"/>
  <c r="G1970" i="31"/>
  <c r="G1971" i="31"/>
  <c r="G1972" i="31"/>
  <c r="G1973" i="31"/>
  <c r="G1974" i="31"/>
  <c r="G1975" i="31"/>
  <c r="G1976" i="31"/>
  <c r="G1977" i="31"/>
  <c r="G1978" i="31"/>
  <c r="G1979" i="31"/>
  <c r="G1980" i="31"/>
  <c r="G1981" i="31"/>
  <c r="G1982" i="31"/>
  <c r="G1983" i="31"/>
  <c r="G1984" i="31"/>
  <c r="G1985" i="31"/>
  <c r="G1986" i="31"/>
  <c r="G1987" i="31"/>
  <c r="G1988" i="31"/>
  <c r="G1989" i="31"/>
  <c r="G1990" i="31"/>
  <c r="G1991" i="31"/>
  <c r="G1992" i="31"/>
  <c r="G1993" i="31"/>
  <c r="G1994" i="31"/>
  <c r="G1995" i="31"/>
  <c r="G1996" i="31"/>
  <c r="G1997" i="31"/>
  <c r="G1998" i="31"/>
  <c r="G1999" i="31"/>
  <c r="G2000" i="31"/>
  <c r="G2001" i="31"/>
  <c r="G2002" i="31"/>
  <c r="G2003" i="31"/>
  <c r="G2004" i="31"/>
  <c r="G2005" i="31"/>
  <c r="G2006" i="31"/>
  <c r="G2007" i="31"/>
  <c r="G2008" i="31"/>
  <c r="G2009" i="31"/>
  <c r="G2010" i="31"/>
  <c r="G2011" i="31"/>
  <c r="G2012" i="31"/>
  <c r="G2013" i="31"/>
  <c r="G2014" i="31"/>
  <c r="G2015" i="31"/>
  <c r="G2016" i="31"/>
  <c r="G2017" i="31"/>
  <c r="G2018" i="31"/>
  <c r="G2019" i="31"/>
  <c r="G2020" i="31"/>
  <c r="G2021" i="31"/>
  <c r="G2022" i="31"/>
  <c r="G2023" i="31"/>
  <c r="G2024" i="31"/>
  <c r="G2025" i="31"/>
  <c r="G2026" i="31"/>
  <c r="G2027" i="31"/>
  <c r="G2028" i="31"/>
  <c r="G2029" i="31"/>
  <c r="G2030" i="31"/>
  <c r="G2031" i="31"/>
  <c r="G2032" i="31"/>
  <c r="G2033" i="31"/>
  <c r="G2034" i="31"/>
  <c r="G2035" i="31"/>
  <c r="G2036" i="31"/>
  <c r="G2037" i="31"/>
  <c r="G2038" i="31"/>
  <c r="G2039" i="31"/>
  <c r="G2040" i="31"/>
  <c r="G2041" i="31"/>
  <c r="G2042" i="31"/>
  <c r="G2043" i="31"/>
  <c r="G2044" i="31"/>
  <c r="G2045" i="31"/>
  <c r="G2046" i="31"/>
  <c r="G2047" i="31"/>
  <c r="G2048" i="31"/>
  <c r="G2049" i="31"/>
  <c r="G2050" i="31"/>
  <c r="G2051" i="31"/>
  <c r="G2052" i="31"/>
  <c r="G2053" i="31"/>
  <c r="G2054" i="31"/>
  <c r="G2055" i="31"/>
  <c r="G2056" i="31"/>
  <c r="G2057" i="31"/>
  <c r="G2058" i="31"/>
  <c r="G2059" i="31"/>
  <c r="G2060" i="31"/>
  <c r="G2061" i="31"/>
  <c r="G2062" i="31"/>
  <c r="G2063" i="31"/>
  <c r="G2064" i="31"/>
  <c r="G2065" i="31"/>
  <c r="G2066" i="31"/>
  <c r="G2067" i="31"/>
  <c r="G2068" i="31"/>
  <c r="G2069" i="31"/>
  <c r="G2070" i="31"/>
  <c r="G2071" i="31"/>
  <c r="G2072" i="31"/>
  <c r="G2073" i="31"/>
  <c r="G2074" i="31"/>
  <c r="G2075" i="31"/>
  <c r="G2076" i="31"/>
  <c r="G2077" i="31"/>
  <c r="G2078" i="31"/>
  <c r="G2079" i="31"/>
  <c r="G2080" i="31"/>
  <c r="G2081" i="31"/>
  <c r="G2082" i="31"/>
  <c r="G2083" i="31"/>
  <c r="G2084" i="31"/>
  <c r="G2085" i="31"/>
  <c r="G2086" i="31"/>
  <c r="G2087" i="31"/>
  <c r="G2088" i="31"/>
  <c r="G2089" i="31"/>
  <c r="G2090" i="31"/>
  <c r="G2091" i="31"/>
  <c r="G2092" i="31"/>
  <c r="G2093" i="31"/>
  <c r="G2094" i="31"/>
  <c r="G2095" i="31"/>
  <c r="G2096" i="31"/>
  <c r="G2097" i="31"/>
  <c r="G2098" i="31"/>
  <c r="G2099" i="31"/>
  <c r="G2100" i="31"/>
  <c r="G2101" i="31"/>
  <c r="G2102" i="31"/>
  <c r="G2103" i="31"/>
  <c r="G2104" i="31"/>
  <c r="G2105" i="31"/>
  <c r="G2106" i="31"/>
  <c r="G2107" i="31"/>
  <c r="G2108" i="31"/>
  <c r="G2109" i="31"/>
  <c r="G2110" i="31"/>
  <c r="G2111" i="31"/>
  <c r="G2112" i="31"/>
  <c r="G2113" i="31"/>
  <c r="G2114" i="31"/>
  <c r="G2115" i="31"/>
  <c r="G2116" i="31"/>
  <c r="G2117" i="31"/>
  <c r="G2118" i="31"/>
  <c r="G2119" i="31"/>
  <c r="G2120" i="31"/>
  <c r="G2121" i="31"/>
  <c r="G2122" i="31"/>
  <c r="G2123" i="31"/>
  <c r="G2124" i="31"/>
  <c r="G2125" i="31"/>
  <c r="G2126" i="31"/>
  <c r="G2127" i="31"/>
  <c r="G2128" i="31"/>
  <c r="G2129" i="31"/>
  <c r="G2130" i="31"/>
  <c r="G2131" i="31"/>
  <c r="G2132" i="31"/>
  <c r="G2133" i="31"/>
  <c r="G2134" i="31"/>
  <c r="G2135" i="31"/>
  <c r="G2136" i="31"/>
  <c r="G2137" i="31"/>
  <c r="G2138" i="31"/>
  <c r="G2139" i="31"/>
  <c r="G2140" i="31"/>
  <c r="G2141" i="31"/>
  <c r="G2142" i="31"/>
  <c r="G2143" i="31"/>
  <c r="G2144" i="31"/>
  <c r="G2145" i="31"/>
  <c r="G2146" i="31"/>
  <c r="G2147" i="31"/>
  <c r="G2148" i="31"/>
  <c r="G2149" i="31"/>
  <c r="G2150" i="31"/>
  <c r="G2151" i="31"/>
  <c r="G2152" i="31"/>
  <c r="G2153" i="31"/>
  <c r="G2154" i="31"/>
  <c r="G2155" i="31"/>
  <c r="G2156" i="31"/>
  <c r="G2157" i="31"/>
  <c r="G2158" i="31"/>
  <c r="G2159" i="31"/>
  <c r="G2160" i="31"/>
  <c r="G2161" i="31"/>
  <c r="G2162" i="31"/>
  <c r="G2163" i="31"/>
  <c r="G2164" i="31"/>
  <c r="G2165" i="31"/>
  <c r="G2166" i="31"/>
  <c r="G2167" i="31"/>
  <c r="G2168" i="31"/>
  <c r="G2169" i="31"/>
  <c r="G2170" i="31"/>
  <c r="G2171" i="31"/>
  <c r="G2172" i="31"/>
  <c r="G2173" i="31"/>
  <c r="G2174" i="31"/>
  <c r="G2175" i="31"/>
  <c r="G2176" i="31"/>
  <c r="G2177" i="31"/>
  <c r="G2178" i="31"/>
  <c r="G2179" i="31"/>
  <c r="G2180" i="31"/>
  <c r="G2181" i="31"/>
  <c r="G2182" i="31"/>
  <c r="G2183" i="31"/>
  <c r="G2184" i="31"/>
  <c r="G2185" i="31"/>
  <c r="G2186" i="31"/>
  <c r="G2187" i="31"/>
  <c r="G2188" i="31"/>
  <c r="G2189" i="31"/>
  <c r="G2190" i="31"/>
  <c r="G2191" i="31"/>
  <c r="G2192" i="31"/>
  <c r="G2193" i="31"/>
  <c r="G2194" i="31"/>
  <c r="G2195" i="31"/>
  <c r="G2196" i="31"/>
  <c r="G2197" i="31"/>
  <c r="G2198" i="31"/>
  <c r="G2199" i="31"/>
  <c r="G2200" i="31"/>
  <c r="G2201" i="31"/>
  <c r="G2202" i="31"/>
  <c r="G2203" i="31"/>
  <c r="G2204" i="31"/>
  <c r="G2205" i="31"/>
  <c r="G2206" i="31"/>
  <c r="G2207" i="31"/>
  <c r="G2208" i="31"/>
  <c r="G2209" i="31"/>
  <c r="G2210" i="31"/>
  <c r="G2211" i="31"/>
  <c r="G2212" i="31"/>
  <c r="G2213" i="31"/>
  <c r="G2214" i="31"/>
  <c r="G2215" i="31"/>
  <c r="G2216" i="31"/>
  <c r="G2217" i="31"/>
  <c r="G2218" i="31"/>
  <c r="G2219" i="31"/>
  <c r="G2220" i="31"/>
  <c r="G2221" i="31"/>
  <c r="G2222" i="31"/>
  <c r="G2223" i="31"/>
  <c r="G2224" i="31"/>
  <c r="G2225" i="31"/>
  <c r="G2226" i="31"/>
  <c r="G2227" i="31"/>
  <c r="G2228" i="31"/>
  <c r="G2229" i="31"/>
  <c r="G2230" i="31"/>
  <c r="G2231" i="31"/>
  <c r="G2232" i="31"/>
  <c r="G2233" i="31"/>
  <c r="G2234" i="31"/>
  <c r="G2235" i="31"/>
  <c r="G2236" i="31"/>
  <c r="G2237" i="31"/>
  <c r="G2238" i="31"/>
  <c r="G2239" i="31"/>
  <c r="G2240" i="31"/>
  <c r="G2241" i="31"/>
  <c r="G2242" i="31"/>
  <c r="G2243" i="31"/>
  <c r="G2244" i="31"/>
  <c r="G2245" i="31"/>
  <c r="G2246" i="31"/>
  <c r="G2247" i="31"/>
  <c r="G2248" i="31"/>
  <c r="G2249" i="31"/>
  <c r="G2250" i="31"/>
  <c r="G2251" i="31"/>
  <c r="G2252" i="31"/>
  <c r="G2253" i="31"/>
  <c r="G2254" i="31"/>
  <c r="G2255" i="31"/>
  <c r="G2256" i="31"/>
  <c r="G2257" i="31"/>
  <c r="G2258" i="31"/>
  <c r="G2259" i="31"/>
  <c r="G2260" i="31"/>
  <c r="G2261" i="31"/>
  <c r="G2262" i="31"/>
  <c r="G2263" i="31"/>
  <c r="G2264" i="31"/>
  <c r="G2265" i="31"/>
  <c r="G2266" i="31"/>
  <c r="G2267" i="31"/>
  <c r="G2268" i="31"/>
  <c r="G2269" i="31"/>
  <c r="G2270" i="31"/>
  <c r="G2271" i="31"/>
  <c r="G2272" i="31"/>
  <c r="G2273" i="31"/>
  <c r="G2274" i="31"/>
  <c r="G2275" i="31"/>
  <c r="G2276" i="31"/>
  <c r="G2277" i="31"/>
  <c r="G2278" i="31"/>
  <c r="G2279" i="31"/>
  <c r="G2280" i="31"/>
  <c r="G2281" i="31"/>
  <c r="G2282" i="31"/>
  <c r="G2283" i="31"/>
  <c r="G2284" i="31"/>
  <c r="G2285" i="31"/>
  <c r="G2286" i="31"/>
  <c r="G2287" i="31"/>
  <c r="G2288" i="31"/>
  <c r="G2289" i="31"/>
  <c r="G2290" i="31"/>
  <c r="G2291" i="31"/>
  <c r="G2292" i="31"/>
  <c r="G2293" i="31"/>
  <c r="G2294" i="31"/>
  <c r="G2295" i="31"/>
  <c r="G2296" i="31"/>
  <c r="G2297" i="31"/>
  <c r="G2298" i="31"/>
  <c r="G2299" i="31"/>
  <c r="G2300" i="31"/>
  <c r="G2301" i="31"/>
  <c r="G2302" i="31"/>
  <c r="G2303" i="31"/>
  <c r="G2304" i="31"/>
  <c r="G2305" i="31"/>
  <c r="G2306" i="31"/>
  <c r="G2307" i="31"/>
  <c r="G2308" i="31"/>
  <c r="G2309" i="31"/>
  <c r="G2310" i="31"/>
  <c r="G2311" i="31"/>
  <c r="G2312" i="31"/>
  <c r="G2313" i="31"/>
  <c r="G2314" i="31"/>
  <c r="G2315" i="31"/>
  <c r="G2316" i="31"/>
  <c r="G2317" i="31"/>
  <c r="G2318" i="31"/>
  <c r="G2319" i="31"/>
  <c r="G2320" i="31"/>
  <c r="G2321" i="31"/>
  <c r="G2322" i="31"/>
  <c r="G2323" i="31"/>
  <c r="G2324" i="31"/>
  <c r="G2325" i="31"/>
  <c r="G2326" i="31"/>
  <c r="G2327" i="31"/>
  <c r="G2328" i="31"/>
  <c r="G2329" i="31"/>
  <c r="G2330" i="31"/>
  <c r="G2331" i="31"/>
  <c r="G2332" i="31"/>
  <c r="G2333" i="31"/>
  <c r="G2334" i="31"/>
  <c r="G2335" i="31"/>
  <c r="G2336" i="31"/>
  <c r="G2337" i="31"/>
  <c r="G2338" i="31"/>
  <c r="G2339" i="31"/>
  <c r="G2340" i="31"/>
  <c r="G2341" i="31"/>
  <c r="G2342" i="31"/>
  <c r="G2343" i="31"/>
  <c r="G2344" i="31"/>
  <c r="G2345" i="31"/>
  <c r="G2346" i="31"/>
  <c r="G2347" i="31"/>
  <c r="G2348" i="31"/>
  <c r="G2349" i="31"/>
  <c r="G2350" i="31"/>
  <c r="G2351" i="31"/>
  <c r="G2352" i="31"/>
  <c r="G2353" i="31"/>
  <c r="G2354" i="31"/>
  <c r="G2355" i="31"/>
  <c r="G2356" i="31"/>
  <c r="G2357" i="31"/>
  <c r="G2358" i="31"/>
  <c r="G2359" i="31"/>
  <c r="G2360" i="31"/>
  <c r="G2361" i="31"/>
  <c r="G2362" i="31"/>
  <c r="G2363" i="31"/>
  <c r="G2364" i="31"/>
  <c r="G2365" i="31"/>
  <c r="G2366" i="31"/>
  <c r="G2367" i="31"/>
  <c r="G2368" i="31"/>
  <c r="G2369" i="31"/>
  <c r="G2370" i="31"/>
  <c r="G2371" i="31"/>
  <c r="G2372" i="31"/>
  <c r="G2373" i="31"/>
  <c r="G2374" i="31"/>
  <c r="G2375" i="31"/>
  <c r="G2376" i="31"/>
  <c r="G2377" i="31"/>
  <c r="G2378" i="31"/>
  <c r="G2379" i="31"/>
  <c r="G2380" i="31"/>
  <c r="G2381" i="31"/>
  <c r="G2382" i="31"/>
  <c r="G2383" i="31"/>
  <c r="G2384" i="31"/>
  <c r="G2385" i="31"/>
  <c r="G2386" i="31"/>
  <c r="G2387" i="31"/>
  <c r="G2388" i="31"/>
  <c r="G2389" i="31"/>
  <c r="G2390" i="31"/>
  <c r="G2391" i="31"/>
  <c r="G2392" i="31"/>
  <c r="G2393" i="31"/>
  <c r="G2394" i="31"/>
  <c r="G2395" i="31"/>
  <c r="G2396" i="31"/>
  <c r="G2397" i="31"/>
  <c r="G2398" i="31"/>
  <c r="G2399" i="31"/>
  <c r="G2400" i="31"/>
  <c r="G2401" i="31"/>
  <c r="G2402" i="31"/>
  <c r="G2403" i="31"/>
  <c r="G2404" i="31"/>
  <c r="G2405" i="31"/>
  <c r="G2406" i="31"/>
  <c r="G2407" i="31"/>
  <c r="G2408" i="31"/>
  <c r="G2409" i="31"/>
  <c r="G2410" i="31"/>
  <c r="G2411" i="31"/>
  <c r="G2412" i="31"/>
  <c r="G2413" i="31"/>
  <c r="G2414" i="31"/>
  <c r="G2415" i="31"/>
  <c r="G2416" i="31"/>
  <c r="G2417" i="31"/>
  <c r="G2418" i="31"/>
  <c r="G2419" i="31"/>
  <c r="G2420" i="31"/>
  <c r="G2421" i="31"/>
  <c r="G2422" i="31"/>
  <c r="G2423" i="31"/>
  <c r="G2424" i="31"/>
  <c r="G2425" i="31"/>
  <c r="G2426" i="31"/>
  <c r="G2427" i="31"/>
  <c r="G2428" i="31"/>
  <c r="G2429" i="31"/>
  <c r="G2430" i="31"/>
  <c r="G2431" i="31"/>
  <c r="G2432" i="31"/>
  <c r="G2433" i="31"/>
  <c r="G2434" i="31"/>
  <c r="G2435" i="31"/>
  <c r="G2436" i="31"/>
  <c r="G2437" i="31"/>
  <c r="G2438" i="31"/>
  <c r="G2439" i="31"/>
  <c r="G2440" i="31"/>
  <c r="G2441" i="31"/>
  <c r="G2442" i="31"/>
  <c r="G2443" i="31"/>
  <c r="G2444" i="31"/>
  <c r="G2445" i="31"/>
  <c r="G2446" i="31"/>
  <c r="G2447" i="31"/>
  <c r="G2448" i="31"/>
  <c r="G2449" i="31"/>
  <c r="G2450" i="31"/>
  <c r="G2451" i="31"/>
  <c r="G2452" i="31"/>
  <c r="G2453" i="31"/>
  <c r="G2454" i="31"/>
  <c r="G2455" i="31"/>
  <c r="G2456" i="31"/>
  <c r="G2457" i="31"/>
  <c r="G2458" i="31"/>
  <c r="G2459" i="31"/>
  <c r="G2460" i="31"/>
  <c r="G2461" i="31"/>
  <c r="G2462" i="31"/>
  <c r="G2463" i="31"/>
  <c r="G2464" i="31"/>
  <c r="G2465" i="31"/>
  <c r="G2466" i="31"/>
  <c r="G2467" i="31"/>
  <c r="G2468" i="31"/>
  <c r="G2469" i="31"/>
  <c r="G2470" i="31"/>
  <c r="G2471" i="31"/>
  <c r="G2472" i="31"/>
  <c r="G2473" i="31"/>
  <c r="G2474" i="31"/>
  <c r="G2475" i="31"/>
  <c r="G2476" i="31"/>
  <c r="G2477" i="31"/>
  <c r="G2478" i="31"/>
  <c r="G2479" i="31"/>
  <c r="G2480" i="31"/>
  <c r="G2481" i="31"/>
  <c r="G2482" i="31"/>
  <c r="G2483" i="31"/>
  <c r="G2484" i="31"/>
  <c r="G2485" i="31"/>
  <c r="G2486" i="31"/>
  <c r="G2487" i="31"/>
  <c r="G2488" i="31"/>
  <c r="G2489" i="31"/>
  <c r="G2490" i="31"/>
  <c r="G2491" i="31"/>
  <c r="G2492" i="31"/>
  <c r="G2493" i="31"/>
  <c r="G2494" i="31"/>
  <c r="G2495" i="31"/>
  <c r="G2496" i="31"/>
  <c r="G2497" i="31"/>
  <c r="G2498" i="31"/>
  <c r="G2499" i="31"/>
  <c r="G2500" i="31"/>
  <c r="G2501" i="31"/>
  <c r="G2502" i="31"/>
  <c r="G2503" i="31"/>
  <c r="G2504" i="31"/>
  <c r="G2505" i="31"/>
  <c r="G2506" i="31"/>
  <c r="G2507" i="31"/>
  <c r="G2508" i="31"/>
  <c r="G2509" i="31"/>
  <c r="G2510" i="31"/>
  <c r="G2511" i="31"/>
  <c r="G2512" i="31"/>
  <c r="G2513" i="31"/>
  <c r="G2514" i="31"/>
  <c r="G2515" i="31"/>
  <c r="G2516" i="31"/>
  <c r="G2517" i="31"/>
  <c r="G2518" i="31"/>
  <c r="G2519" i="31"/>
  <c r="G2520" i="31"/>
  <c r="G2521" i="31"/>
  <c r="G2522" i="31"/>
  <c r="G2523" i="31"/>
  <c r="G2524" i="31"/>
  <c r="G2525" i="31"/>
  <c r="G2526" i="31"/>
  <c r="G2527" i="31"/>
  <c r="G2528" i="31"/>
  <c r="G2529" i="31"/>
  <c r="G2530" i="31"/>
  <c r="G2531" i="31"/>
  <c r="G2532" i="31"/>
  <c r="G2533" i="31"/>
  <c r="G2534" i="31"/>
  <c r="G2535" i="31"/>
  <c r="G2536" i="31"/>
  <c r="G2537" i="31"/>
  <c r="G2538" i="31"/>
  <c r="G2539" i="31"/>
  <c r="G2540" i="31"/>
  <c r="G2541" i="31"/>
  <c r="G2542" i="31"/>
  <c r="G2543" i="31"/>
  <c r="G2544" i="31"/>
  <c r="G2545" i="31"/>
  <c r="G2546" i="31"/>
  <c r="G2547" i="31"/>
  <c r="G2548" i="31"/>
  <c r="G2549" i="31"/>
  <c r="G2550" i="31"/>
  <c r="G2551" i="31"/>
  <c r="G2552" i="31"/>
  <c r="G2553" i="31"/>
  <c r="G2554" i="31"/>
  <c r="G2555" i="31"/>
  <c r="G2556" i="31"/>
  <c r="G2557" i="31"/>
  <c r="G2558" i="31"/>
  <c r="G2559" i="31"/>
  <c r="G2560" i="31"/>
  <c r="G2561" i="31"/>
  <c r="G2562" i="31"/>
  <c r="G2563" i="31"/>
  <c r="G2564" i="31"/>
  <c r="G2565" i="31"/>
  <c r="G2566" i="31"/>
  <c r="G2567" i="31"/>
  <c r="G2568" i="31"/>
  <c r="G2569" i="31"/>
  <c r="G2570" i="31"/>
  <c r="G2571" i="31"/>
  <c r="G2572" i="31"/>
  <c r="G2573" i="31"/>
  <c r="G2574" i="31"/>
  <c r="G2575" i="31"/>
  <c r="G2576" i="31"/>
  <c r="G2577" i="31"/>
  <c r="G2578" i="31"/>
  <c r="G2579" i="31"/>
  <c r="G2580" i="31"/>
  <c r="G2581" i="31"/>
  <c r="G2582" i="31"/>
  <c r="G2583" i="31"/>
  <c r="G2584" i="31"/>
  <c r="G2585" i="31"/>
  <c r="G2586" i="31"/>
  <c r="G2587" i="31"/>
  <c r="G2588" i="31"/>
  <c r="G2589" i="31"/>
  <c r="G2590" i="31"/>
  <c r="G2591" i="31"/>
  <c r="G2592" i="31"/>
  <c r="G2593" i="31"/>
  <c r="G2594" i="31"/>
  <c r="G2595" i="31"/>
  <c r="G2596" i="31"/>
  <c r="G2597" i="31"/>
  <c r="G2598" i="31"/>
  <c r="G2599" i="31"/>
  <c r="G2600" i="31"/>
  <c r="G2601" i="31"/>
  <c r="G2602" i="31"/>
  <c r="G2603" i="31"/>
  <c r="G2604" i="31"/>
  <c r="G2605" i="31"/>
  <c r="G2606" i="31"/>
  <c r="G2607" i="31"/>
  <c r="G2608" i="31"/>
  <c r="G2609" i="31"/>
  <c r="G2610" i="31"/>
  <c r="G2611" i="31"/>
  <c r="G2612" i="31"/>
  <c r="G2613" i="31"/>
  <c r="G2614" i="31"/>
  <c r="G2615" i="31"/>
  <c r="G2616" i="31"/>
  <c r="G2617" i="31"/>
  <c r="G2618" i="31"/>
  <c r="G2619" i="31"/>
  <c r="G2620" i="31"/>
  <c r="G2621" i="31"/>
  <c r="G2622" i="31"/>
  <c r="G2623" i="31"/>
  <c r="G2624" i="31"/>
  <c r="G2625" i="31"/>
  <c r="G2626" i="31"/>
  <c r="G2627" i="31"/>
  <c r="G2628" i="31"/>
  <c r="G2629" i="31"/>
  <c r="G2630" i="31"/>
  <c r="G2631" i="31"/>
  <c r="G2632" i="31"/>
  <c r="G2633" i="31"/>
  <c r="G2634" i="31"/>
  <c r="G2635" i="31"/>
  <c r="G2636" i="31"/>
  <c r="G2637" i="31"/>
  <c r="G2638" i="31"/>
  <c r="G2639" i="31"/>
  <c r="G2640" i="31"/>
  <c r="G2641" i="31"/>
  <c r="G2642" i="31"/>
  <c r="G2643" i="31"/>
  <c r="G2644" i="31"/>
  <c r="G2645" i="31"/>
  <c r="G2646" i="31"/>
  <c r="G2647" i="31"/>
  <c r="G2648" i="31"/>
  <c r="G2649" i="31"/>
  <c r="G2650" i="31"/>
  <c r="G2651" i="31"/>
  <c r="G2652" i="31"/>
  <c r="G2653" i="31"/>
  <c r="G2654" i="31"/>
  <c r="G2655" i="31"/>
  <c r="G2656" i="31"/>
  <c r="G2657" i="31"/>
  <c r="G2658" i="31"/>
  <c r="G2659" i="31"/>
  <c r="G2660" i="31"/>
  <c r="G2661" i="31"/>
  <c r="G2662" i="31"/>
  <c r="G2663" i="31"/>
  <c r="G2664" i="31"/>
  <c r="G2665" i="31"/>
  <c r="G2666" i="31"/>
  <c r="G2667" i="31"/>
  <c r="G2668" i="31"/>
  <c r="G2669" i="31"/>
  <c r="G2670" i="31"/>
  <c r="G2671" i="31"/>
  <c r="G2672" i="31"/>
  <c r="G2673" i="31"/>
  <c r="G2674" i="31"/>
  <c r="G2675" i="31"/>
  <c r="G2676" i="31"/>
  <c r="G2677" i="31"/>
  <c r="G2678" i="31"/>
  <c r="G2679" i="31"/>
  <c r="G2680" i="31"/>
  <c r="G2681" i="31"/>
  <c r="G2682" i="31"/>
  <c r="G2683" i="31"/>
  <c r="G2684" i="31"/>
  <c r="G2685" i="31"/>
  <c r="G2686" i="31"/>
  <c r="G2687" i="31"/>
  <c r="G2688" i="31"/>
  <c r="G2689" i="31"/>
  <c r="G2690" i="31"/>
  <c r="G2691" i="31"/>
  <c r="G2692" i="31"/>
  <c r="G2693" i="31"/>
  <c r="G2694" i="31"/>
  <c r="G2695" i="31"/>
  <c r="G2696" i="31"/>
  <c r="G2697" i="31"/>
  <c r="G2698" i="31"/>
  <c r="G2699" i="31"/>
  <c r="G2700" i="31"/>
  <c r="G2701" i="31"/>
  <c r="G2702" i="31"/>
  <c r="G2703" i="31"/>
  <c r="G2704" i="31"/>
  <c r="G2705" i="31"/>
  <c r="G2706" i="31"/>
  <c r="G2707" i="31"/>
  <c r="G2708" i="31"/>
  <c r="G2709" i="31"/>
  <c r="G2710" i="31"/>
  <c r="G2711" i="31"/>
  <c r="G2712" i="31"/>
  <c r="G2713" i="31"/>
  <c r="G2714" i="31"/>
  <c r="G2715" i="31"/>
  <c r="G2716" i="31"/>
  <c r="G2717" i="31"/>
  <c r="G2718" i="31"/>
  <c r="G2719" i="31"/>
  <c r="G2720" i="31"/>
  <c r="G2721" i="31"/>
  <c r="G2722" i="31"/>
  <c r="G2723" i="31"/>
  <c r="G2724" i="31"/>
  <c r="G2725" i="31"/>
  <c r="G2726" i="31"/>
  <c r="G2727" i="31"/>
  <c r="G2728" i="31"/>
  <c r="G2729" i="31"/>
  <c r="G2730" i="31"/>
  <c r="G2731" i="31"/>
  <c r="G2732" i="31"/>
  <c r="G2733" i="31"/>
  <c r="G2734" i="31"/>
  <c r="G2735" i="31"/>
  <c r="G2736" i="31"/>
  <c r="G2737" i="31"/>
  <c r="G2738" i="31"/>
  <c r="G2739" i="31"/>
  <c r="G2740" i="31"/>
  <c r="G2741" i="31"/>
  <c r="G2742" i="31"/>
  <c r="G2743" i="31"/>
  <c r="G2744" i="31"/>
  <c r="G2745" i="31"/>
  <c r="G2746" i="31"/>
  <c r="G2747" i="31"/>
  <c r="G2748" i="31"/>
  <c r="G2749" i="31"/>
  <c r="G2750" i="31"/>
  <c r="G2751" i="31"/>
  <c r="G2752" i="31"/>
  <c r="G2753" i="31"/>
  <c r="G2754" i="31"/>
  <c r="G2755" i="31"/>
  <c r="G2756" i="31"/>
  <c r="G2757" i="31"/>
  <c r="G2758" i="31"/>
  <c r="G2759" i="31"/>
  <c r="G2760" i="31"/>
  <c r="G2761" i="31"/>
  <c r="G2762" i="31"/>
  <c r="G2763" i="31"/>
  <c r="G2764" i="31"/>
  <c r="G2765" i="31"/>
  <c r="G2766" i="31"/>
  <c r="G2767" i="31"/>
  <c r="G2768" i="31"/>
  <c r="G2769" i="31"/>
  <c r="G2770" i="31"/>
  <c r="G2771" i="31"/>
  <c r="G2772" i="31"/>
  <c r="G2773" i="31"/>
  <c r="G2774" i="31"/>
  <c r="G2775" i="31"/>
  <c r="G2776" i="31"/>
  <c r="G2777" i="31"/>
  <c r="G2778" i="31"/>
  <c r="G2779" i="31"/>
  <c r="G2780" i="31"/>
  <c r="G2781" i="31"/>
  <c r="G2782" i="31"/>
  <c r="G2783" i="31"/>
  <c r="G2784" i="31"/>
  <c r="G2785" i="31"/>
  <c r="G2786" i="31"/>
  <c r="G2787" i="31"/>
  <c r="G2788" i="31"/>
  <c r="G2789" i="31"/>
  <c r="G2790" i="31"/>
  <c r="G2791" i="31"/>
  <c r="G2792" i="31"/>
  <c r="G2793" i="31"/>
  <c r="G2794" i="31"/>
  <c r="G2795" i="31"/>
  <c r="G2796" i="31"/>
  <c r="G2797" i="31"/>
  <c r="G2798" i="31"/>
  <c r="G2799" i="31"/>
  <c r="G2800" i="31"/>
  <c r="G2801" i="31"/>
  <c r="G2802" i="31"/>
  <c r="G2803" i="31"/>
  <c r="G2804" i="31"/>
  <c r="G2805" i="31"/>
  <c r="G2806" i="31"/>
  <c r="G2807" i="31"/>
  <c r="G2808" i="31"/>
  <c r="G2809" i="31"/>
  <c r="G2810" i="31"/>
  <c r="G2811" i="31"/>
  <c r="G2812" i="31"/>
  <c r="G2813" i="31"/>
  <c r="G2814" i="31"/>
  <c r="G2815" i="31"/>
  <c r="G2816" i="31"/>
  <c r="G2817" i="31"/>
  <c r="G2818" i="31"/>
  <c r="G2819" i="31"/>
  <c r="G2820" i="31"/>
  <c r="G2821" i="31"/>
  <c r="G2822" i="31"/>
  <c r="G2823" i="31"/>
  <c r="G2824" i="31"/>
  <c r="G2825" i="31"/>
  <c r="G2826" i="31"/>
  <c r="G2827" i="31"/>
  <c r="G2828" i="31"/>
  <c r="G2829" i="31"/>
  <c r="G2830" i="31"/>
  <c r="G2831" i="31"/>
  <c r="G2832" i="31"/>
  <c r="G2833" i="31"/>
  <c r="G2834" i="31"/>
  <c r="G2835" i="31"/>
  <c r="G2836" i="31"/>
  <c r="G2837" i="31"/>
  <c r="G2838" i="31"/>
  <c r="G2839" i="31"/>
  <c r="G2840" i="31"/>
  <c r="G2841" i="31"/>
  <c r="G2842" i="31"/>
  <c r="G2843" i="31"/>
  <c r="G2844" i="31"/>
  <c r="G2845" i="31"/>
  <c r="G2846" i="31"/>
  <c r="G2847" i="31"/>
  <c r="G2848" i="31"/>
  <c r="G2849" i="31"/>
  <c r="G2850" i="31"/>
  <c r="G2851" i="31"/>
  <c r="G2852" i="31"/>
  <c r="G2853" i="31"/>
  <c r="G2854" i="31"/>
  <c r="G2855" i="31"/>
  <c r="G2856" i="31"/>
  <c r="G2857" i="31"/>
  <c r="G2858" i="31"/>
  <c r="G2859" i="31"/>
  <c r="G2860" i="31"/>
  <c r="G2861" i="31"/>
  <c r="G2862" i="31"/>
  <c r="G2863" i="31"/>
  <c r="G2864" i="31"/>
  <c r="G2865" i="31"/>
  <c r="G2866" i="31"/>
  <c r="G2867" i="31"/>
  <c r="G2868" i="31"/>
  <c r="G2869" i="31"/>
  <c r="G2870" i="31"/>
  <c r="G2871" i="31"/>
  <c r="G2872" i="31"/>
  <c r="G2873" i="31"/>
  <c r="G2874" i="31"/>
  <c r="G2875" i="31"/>
  <c r="G2876" i="31"/>
  <c r="G2877" i="31"/>
  <c r="G2878" i="31"/>
  <c r="G2879" i="31"/>
  <c r="G2880" i="31"/>
  <c r="G2881" i="31"/>
  <c r="G2882" i="31"/>
  <c r="G2883" i="31"/>
  <c r="G2884" i="31"/>
  <c r="G2885" i="31"/>
  <c r="G2886" i="31"/>
  <c r="G2887" i="31"/>
  <c r="G2888" i="31"/>
  <c r="G2889" i="31"/>
  <c r="G2890" i="31"/>
  <c r="G2891" i="31"/>
  <c r="G2892" i="31"/>
  <c r="G2893" i="31"/>
  <c r="G2894" i="31"/>
  <c r="G2895" i="31"/>
  <c r="G2896" i="31"/>
  <c r="G2897" i="31"/>
  <c r="G2898" i="31"/>
  <c r="G2899" i="31"/>
  <c r="G2900" i="31"/>
  <c r="G2901" i="31"/>
  <c r="G2902" i="31"/>
  <c r="G2903" i="31"/>
  <c r="G2904" i="31"/>
  <c r="G2905" i="31"/>
  <c r="G2906" i="31"/>
  <c r="G2907" i="31"/>
  <c r="G2908" i="31"/>
  <c r="G2909" i="31"/>
  <c r="G2910" i="31"/>
  <c r="G2911" i="31"/>
  <c r="G2912" i="31"/>
  <c r="G2913" i="31"/>
  <c r="G2914" i="31"/>
  <c r="G2915" i="31"/>
  <c r="G2916" i="31"/>
  <c r="G2917" i="31"/>
  <c r="G2918" i="31"/>
  <c r="G2919" i="31"/>
  <c r="G2920" i="31"/>
  <c r="G2921" i="31"/>
  <c r="G2922" i="31"/>
  <c r="G2923" i="31"/>
  <c r="G2924" i="31"/>
  <c r="G2925" i="31"/>
  <c r="G2926" i="31"/>
  <c r="G2927" i="31"/>
  <c r="G2928" i="31"/>
  <c r="G2929" i="31"/>
  <c r="G2930" i="31"/>
  <c r="G2931" i="31"/>
  <c r="G2932" i="31"/>
  <c r="G2933" i="31"/>
  <c r="G2934" i="31"/>
  <c r="G2935" i="31"/>
  <c r="G2936" i="31"/>
  <c r="G2937" i="31"/>
  <c r="G2938" i="31"/>
  <c r="G2939" i="31"/>
  <c r="G2940" i="31"/>
  <c r="G2941" i="31"/>
  <c r="G2942" i="31"/>
  <c r="G2943" i="31"/>
  <c r="G2944" i="31"/>
  <c r="G2945" i="31"/>
  <c r="G2946" i="31"/>
  <c r="G2947" i="31"/>
  <c r="G2948" i="31"/>
  <c r="G2949" i="31"/>
  <c r="G2950" i="31"/>
  <c r="G2951" i="31"/>
  <c r="G2952" i="31"/>
  <c r="G2953" i="31"/>
  <c r="G2954" i="31"/>
  <c r="G2955" i="31"/>
  <c r="G2956" i="31"/>
  <c r="G2957" i="31"/>
  <c r="G2958" i="31"/>
  <c r="G2959" i="31"/>
  <c r="G2960" i="31"/>
  <c r="G2961" i="31"/>
  <c r="G2962" i="31"/>
  <c r="G2963" i="31"/>
  <c r="G2964" i="31"/>
  <c r="G2965" i="31"/>
  <c r="G2966" i="31"/>
  <c r="G2967" i="31"/>
  <c r="G2968" i="31"/>
  <c r="G2969" i="31"/>
  <c r="G2970" i="31"/>
  <c r="G2971" i="31"/>
  <c r="G2972" i="31"/>
  <c r="G2973" i="31"/>
  <c r="G2974" i="31"/>
  <c r="G2975" i="31"/>
  <c r="G2976" i="31"/>
  <c r="G2977" i="31"/>
  <c r="G2978" i="31"/>
  <c r="G2979" i="31"/>
  <c r="G2980" i="31"/>
  <c r="G2981" i="31"/>
  <c r="G2982" i="31"/>
  <c r="G2983" i="31"/>
  <c r="G2984" i="31"/>
  <c r="G2985" i="31"/>
  <c r="G2986" i="31"/>
  <c r="G2987" i="31"/>
  <c r="G2988" i="31"/>
  <c r="G2989" i="31"/>
  <c r="G2990" i="31"/>
  <c r="G2991" i="31"/>
  <c r="G2992" i="31"/>
  <c r="G2993" i="31"/>
  <c r="G2994" i="31"/>
  <c r="G2995" i="31"/>
  <c r="G2996" i="31"/>
  <c r="G2997" i="31"/>
  <c r="G2998" i="31"/>
  <c r="G2999" i="31"/>
  <c r="G3000" i="31"/>
  <c r="G3001" i="31"/>
  <c r="G3002" i="31"/>
  <c r="G3003" i="31"/>
  <c r="G3004" i="31"/>
  <c r="G3005" i="31"/>
  <c r="G3006" i="31"/>
  <c r="G3007" i="31"/>
  <c r="G3008" i="31"/>
  <c r="G3009" i="31"/>
  <c r="G3010" i="31"/>
  <c r="G3011" i="31"/>
  <c r="G3012" i="31"/>
  <c r="G3013" i="31"/>
  <c r="G3014" i="31"/>
  <c r="G3015" i="31"/>
  <c r="G3016" i="31"/>
  <c r="G3017" i="31"/>
  <c r="G3018" i="31"/>
  <c r="G3019" i="31"/>
  <c r="G3020" i="31"/>
  <c r="G3021" i="31"/>
  <c r="G3022" i="31"/>
  <c r="G3023" i="31"/>
  <c r="G3024" i="31"/>
  <c r="G3025" i="31"/>
  <c r="G3026" i="31"/>
  <c r="G3027" i="31"/>
  <c r="G3028" i="31"/>
  <c r="G3029" i="31"/>
  <c r="G3030" i="31"/>
  <c r="G3031" i="31"/>
  <c r="G3032" i="31"/>
  <c r="G3033" i="31"/>
  <c r="G3034" i="31"/>
  <c r="G3035" i="31"/>
  <c r="G3036" i="31"/>
  <c r="G3037" i="31"/>
  <c r="G3038" i="31"/>
  <c r="G3039" i="31"/>
  <c r="G3040" i="31"/>
  <c r="G3041" i="31"/>
  <c r="G3042" i="31"/>
  <c r="G3043" i="31"/>
  <c r="G3044" i="31"/>
  <c r="G3045" i="31"/>
  <c r="G3046" i="31"/>
  <c r="G3047" i="31"/>
  <c r="G3048" i="31"/>
  <c r="G3049" i="31"/>
  <c r="G3050" i="31"/>
  <c r="G3051" i="31"/>
  <c r="G3052" i="31"/>
  <c r="G3053" i="31"/>
  <c r="G3054" i="31"/>
  <c r="G3055" i="31"/>
  <c r="G3056" i="31"/>
  <c r="G3057" i="31"/>
  <c r="G3058" i="31"/>
  <c r="G3059" i="31"/>
  <c r="G3060" i="31"/>
  <c r="G3061" i="31"/>
  <c r="G3062" i="31"/>
  <c r="G3063" i="31"/>
  <c r="G3064" i="31"/>
  <c r="G3065" i="31"/>
  <c r="G3066" i="31"/>
  <c r="G3067" i="31"/>
  <c r="G3068" i="31"/>
  <c r="G3069" i="31"/>
  <c r="G3070" i="31"/>
  <c r="G3071" i="31"/>
  <c r="G3072" i="31"/>
  <c r="G3073" i="31"/>
  <c r="G3074" i="31"/>
  <c r="G3075" i="31"/>
  <c r="G3076" i="31"/>
  <c r="G3077" i="31"/>
  <c r="G3078" i="31"/>
  <c r="G3079" i="31"/>
  <c r="G3080" i="31"/>
  <c r="G3081" i="31"/>
  <c r="G3082" i="31"/>
  <c r="G3083" i="31"/>
  <c r="G3084" i="31"/>
  <c r="G3085" i="31"/>
  <c r="G3086" i="31"/>
  <c r="G3087" i="31"/>
  <c r="G3088" i="31"/>
  <c r="G3089" i="31"/>
  <c r="G3090" i="31"/>
  <c r="G3091" i="31"/>
  <c r="G3092" i="31"/>
  <c r="G3093" i="31"/>
  <c r="G3094" i="31"/>
  <c r="G3095" i="31"/>
  <c r="G3096" i="31"/>
  <c r="G3097" i="31"/>
  <c r="G3098" i="31"/>
  <c r="G3099" i="31"/>
  <c r="G3100" i="31"/>
  <c r="G3101" i="31"/>
  <c r="G3102" i="31"/>
  <c r="G3103" i="31"/>
  <c r="G3104" i="31"/>
  <c r="G3105" i="31"/>
  <c r="G3106" i="31"/>
  <c r="G3107" i="31"/>
  <c r="G3108" i="31"/>
  <c r="G3109" i="31"/>
  <c r="G3110" i="31"/>
  <c r="G3111" i="31"/>
  <c r="G3112" i="31"/>
  <c r="G3113" i="31"/>
  <c r="G3114" i="31"/>
  <c r="G3115" i="31"/>
  <c r="G3116" i="31"/>
  <c r="G3117" i="31"/>
  <c r="G3118" i="31"/>
  <c r="G3119" i="31"/>
  <c r="G3120" i="31"/>
  <c r="G3121" i="31"/>
  <c r="G3122" i="31"/>
  <c r="G3123" i="31"/>
  <c r="G3124" i="31"/>
  <c r="G3125" i="31"/>
  <c r="G3126" i="31"/>
  <c r="G3127" i="31"/>
  <c r="G3128" i="31"/>
  <c r="G3129" i="31"/>
  <c r="G3130" i="31"/>
  <c r="G3131" i="31"/>
  <c r="G3132" i="31"/>
  <c r="G3133" i="31"/>
  <c r="G3134" i="31"/>
  <c r="G3135" i="31"/>
  <c r="G3136" i="31"/>
  <c r="G3137" i="31"/>
  <c r="G3138" i="31"/>
  <c r="G3139" i="31"/>
  <c r="G3140" i="31"/>
  <c r="G3141" i="31"/>
  <c r="G3142" i="31"/>
  <c r="G3143" i="31"/>
  <c r="G3144" i="31"/>
  <c r="G3145" i="31"/>
  <c r="G3146" i="31"/>
  <c r="G3147" i="31"/>
  <c r="G3148" i="31"/>
  <c r="G3149" i="31"/>
  <c r="G3150" i="31"/>
  <c r="G3151" i="31"/>
  <c r="G3152" i="31"/>
  <c r="G3153" i="31"/>
  <c r="G3154" i="31"/>
  <c r="G3155" i="31"/>
  <c r="G3156" i="31"/>
  <c r="G3157" i="31"/>
  <c r="G3158" i="31"/>
  <c r="G3159" i="31"/>
  <c r="G3160" i="31"/>
  <c r="G3161" i="31"/>
  <c r="G3162" i="31"/>
  <c r="G3163" i="31"/>
  <c r="G3164" i="31"/>
  <c r="G3165" i="31"/>
  <c r="G3166" i="31"/>
  <c r="G3167" i="31"/>
  <c r="G3168" i="31"/>
  <c r="G3169" i="31"/>
  <c r="G3170" i="31"/>
  <c r="G3171" i="31"/>
  <c r="G3172" i="31"/>
  <c r="G3173" i="31"/>
  <c r="G3174" i="31"/>
  <c r="G3175" i="31"/>
  <c r="G3176" i="31"/>
  <c r="G3177" i="31"/>
  <c r="G3178" i="31"/>
  <c r="G3179" i="31"/>
  <c r="G3180" i="31"/>
  <c r="G3181" i="31"/>
  <c r="G3182" i="31"/>
  <c r="G3183" i="31"/>
  <c r="G3184" i="31"/>
  <c r="G3185" i="31"/>
  <c r="G3186" i="31"/>
  <c r="G3187" i="31"/>
  <c r="G3188" i="31"/>
  <c r="G3189" i="31"/>
  <c r="G3190" i="31"/>
  <c r="G3191" i="31"/>
  <c r="G3192" i="31"/>
  <c r="G3193" i="31"/>
  <c r="G3194" i="31"/>
  <c r="G3195" i="31"/>
  <c r="G3196" i="31"/>
  <c r="G3197" i="31"/>
  <c r="G3198" i="31"/>
  <c r="G3199" i="31"/>
  <c r="G3200" i="31"/>
  <c r="G3201" i="31"/>
  <c r="G3202" i="31"/>
  <c r="G3203" i="31"/>
  <c r="G3204" i="31"/>
  <c r="G3205" i="31"/>
  <c r="G3206" i="31"/>
  <c r="G3207" i="31"/>
  <c r="G3208" i="31"/>
  <c r="G3209" i="31"/>
  <c r="G3210" i="31"/>
  <c r="G3211" i="31"/>
  <c r="G3212" i="31"/>
  <c r="G3213" i="31"/>
  <c r="G3214" i="31"/>
  <c r="G3215" i="31"/>
  <c r="G3216" i="31"/>
  <c r="G3217" i="31"/>
  <c r="G3218" i="31"/>
  <c r="G3219" i="31"/>
  <c r="G3220" i="31"/>
  <c r="G3221" i="31"/>
  <c r="G3222" i="31"/>
  <c r="G3223" i="31"/>
  <c r="G3224" i="31"/>
  <c r="G3225" i="31"/>
  <c r="G3226" i="31"/>
  <c r="G3227" i="31"/>
  <c r="G3228" i="31"/>
  <c r="G3229" i="31"/>
  <c r="G3230" i="31"/>
  <c r="G3231" i="31"/>
  <c r="G3232" i="31"/>
  <c r="G3233" i="31"/>
  <c r="G3234" i="31"/>
  <c r="G3235" i="31"/>
  <c r="G3236" i="31"/>
  <c r="G3237" i="31"/>
  <c r="G3238" i="31"/>
  <c r="G3239" i="31"/>
  <c r="G3240" i="31"/>
  <c r="G3241" i="31"/>
  <c r="G3242" i="31"/>
  <c r="G3243" i="31"/>
  <c r="G3244" i="31"/>
  <c r="G3245" i="31"/>
  <c r="G3246" i="31"/>
  <c r="G3247" i="31"/>
  <c r="G3248" i="31"/>
  <c r="G3249" i="31"/>
  <c r="G3250" i="31"/>
  <c r="G3251" i="31"/>
  <c r="G3252" i="31"/>
  <c r="G3253" i="31"/>
  <c r="G3254" i="31"/>
  <c r="G3255" i="31"/>
  <c r="G3256" i="31"/>
  <c r="G3257" i="31"/>
  <c r="G3258" i="31"/>
  <c r="G3259" i="31"/>
  <c r="G3260" i="31"/>
  <c r="G3261" i="31"/>
  <c r="G3262" i="31"/>
  <c r="G3263" i="31"/>
  <c r="G3264" i="31"/>
  <c r="G3265" i="31"/>
  <c r="G3266" i="31"/>
  <c r="G3267" i="31"/>
  <c r="G3268" i="31"/>
  <c r="G3269" i="31"/>
  <c r="G3270" i="31"/>
  <c r="G3271" i="31"/>
  <c r="G3272" i="31"/>
  <c r="G3273" i="31"/>
  <c r="G3274" i="31"/>
  <c r="G3275" i="31"/>
  <c r="G3276" i="31"/>
  <c r="G3277" i="31"/>
  <c r="G3278" i="31"/>
  <c r="G3279" i="31"/>
  <c r="G3280" i="31"/>
  <c r="G3281" i="31"/>
  <c r="G3282" i="31"/>
  <c r="G3283" i="31"/>
  <c r="G3284" i="31"/>
  <c r="G3285" i="31"/>
  <c r="G3286" i="31"/>
  <c r="G3287" i="31"/>
  <c r="G3288" i="31"/>
  <c r="G3289" i="31"/>
  <c r="G3290" i="31"/>
  <c r="G3291" i="31"/>
  <c r="G3292" i="31"/>
  <c r="G3293" i="31"/>
  <c r="G3294" i="31"/>
  <c r="G3295" i="31"/>
  <c r="G3296" i="31"/>
  <c r="G3297" i="31"/>
  <c r="G3298" i="31"/>
  <c r="G3299" i="31"/>
  <c r="G3300" i="31"/>
  <c r="G3301" i="31"/>
  <c r="G3302" i="31"/>
  <c r="G3303" i="31"/>
  <c r="G3304" i="31"/>
  <c r="G3305" i="31"/>
  <c r="G3306" i="31"/>
  <c r="G3307" i="31"/>
  <c r="G3308" i="31"/>
  <c r="G3309" i="31"/>
  <c r="G3310" i="31"/>
  <c r="G3311" i="31"/>
  <c r="G3312" i="31"/>
  <c r="G3313" i="31"/>
  <c r="G3314" i="31"/>
  <c r="G3315" i="31"/>
  <c r="G3316" i="31"/>
  <c r="G3317" i="31"/>
  <c r="G3318" i="31"/>
  <c r="G3319" i="31"/>
  <c r="G3320" i="31"/>
  <c r="G3321" i="31"/>
  <c r="G3322" i="31"/>
  <c r="G3323" i="31"/>
  <c r="G3324" i="31"/>
  <c r="G3325" i="31"/>
  <c r="G3326" i="31"/>
  <c r="G3327" i="31"/>
  <c r="G3328" i="31"/>
  <c r="G3329" i="31"/>
  <c r="G3330" i="31"/>
  <c r="G3331" i="31"/>
  <c r="G3332" i="31"/>
  <c r="G3333" i="31"/>
  <c r="G3334" i="31"/>
  <c r="G3335" i="31"/>
  <c r="G3336" i="31"/>
  <c r="G3337" i="31"/>
  <c r="G3338" i="31"/>
  <c r="G3339" i="31"/>
  <c r="G3340" i="31"/>
  <c r="G3341" i="31"/>
  <c r="G3342" i="31"/>
  <c r="G3343" i="31"/>
  <c r="G3344" i="31"/>
  <c r="G3345" i="31"/>
  <c r="G3346" i="31"/>
  <c r="G3347" i="31"/>
  <c r="G3348" i="31"/>
  <c r="G3349" i="31"/>
  <c r="G3350" i="31"/>
  <c r="G3351" i="31"/>
  <c r="G3352" i="31"/>
  <c r="G3353" i="31"/>
  <c r="G3354" i="31"/>
  <c r="G3355" i="31"/>
  <c r="G3356" i="31"/>
  <c r="G3357" i="31"/>
  <c r="G3358" i="31"/>
  <c r="G3359" i="31"/>
  <c r="G3360" i="31"/>
  <c r="G3361" i="31"/>
  <c r="G3362" i="31"/>
  <c r="G3363" i="31"/>
  <c r="G3364" i="31"/>
  <c r="G3365" i="31"/>
  <c r="G3366" i="31"/>
  <c r="G3367" i="31"/>
  <c r="G3368" i="31"/>
  <c r="G3369" i="31"/>
  <c r="G3370" i="31"/>
  <c r="G3371" i="31"/>
  <c r="G3372" i="31"/>
  <c r="G3373" i="31"/>
  <c r="G3374" i="31"/>
  <c r="G3375" i="31"/>
  <c r="G3376" i="31"/>
  <c r="G3377" i="31"/>
  <c r="G3378" i="31"/>
  <c r="G3379" i="31"/>
  <c r="G3380" i="31"/>
  <c r="G3381" i="31"/>
  <c r="G3382" i="31"/>
  <c r="G3383" i="31"/>
  <c r="G3384" i="31"/>
  <c r="G3385" i="31"/>
  <c r="G3386" i="31"/>
  <c r="G3387" i="31"/>
  <c r="G3388" i="31"/>
  <c r="G3389" i="31"/>
  <c r="G3390" i="31"/>
  <c r="G3391" i="31"/>
  <c r="G3392" i="31"/>
  <c r="G3393" i="31"/>
  <c r="G3394" i="31"/>
  <c r="G3395" i="31"/>
  <c r="G3396" i="31"/>
  <c r="G3397" i="31"/>
  <c r="G3398" i="31"/>
  <c r="G3399" i="31"/>
  <c r="G3400" i="31"/>
  <c r="G3401" i="31"/>
  <c r="G3402" i="31"/>
  <c r="G3403" i="31"/>
  <c r="G3404" i="31"/>
  <c r="G3405" i="31"/>
  <c r="G3406" i="31"/>
  <c r="G3407" i="31"/>
  <c r="G3408" i="31"/>
  <c r="G3409" i="31"/>
  <c r="G3410" i="31"/>
  <c r="G3411" i="31"/>
  <c r="G3412" i="31"/>
  <c r="G3413" i="31"/>
  <c r="G3414" i="31"/>
  <c r="G3415" i="31"/>
  <c r="G3416" i="31"/>
  <c r="G3417" i="31"/>
  <c r="G3418" i="31"/>
  <c r="G3419" i="31"/>
  <c r="G3420" i="31"/>
  <c r="G3421" i="31"/>
  <c r="G3422" i="31"/>
  <c r="G3423" i="31"/>
  <c r="G3424" i="31"/>
  <c r="G3425" i="31"/>
  <c r="G3426" i="31"/>
  <c r="G3427" i="31"/>
  <c r="G3428" i="31"/>
  <c r="G3429" i="31"/>
  <c r="G3430" i="31"/>
  <c r="G3431" i="31"/>
  <c r="G3432" i="31"/>
  <c r="G3433" i="31"/>
  <c r="G3434" i="31"/>
  <c r="G3435" i="31"/>
  <c r="G3436" i="31"/>
  <c r="G3437" i="31"/>
  <c r="G3438" i="31"/>
  <c r="G3439" i="31"/>
  <c r="G3440" i="31"/>
  <c r="G3441" i="31"/>
  <c r="G3442" i="31"/>
  <c r="G3443" i="31"/>
  <c r="G3444" i="31"/>
  <c r="G3445" i="31"/>
  <c r="G3446" i="31"/>
  <c r="G3447" i="31"/>
  <c r="G3448" i="31"/>
  <c r="G3449" i="31"/>
  <c r="G3450" i="31"/>
  <c r="G3451" i="31"/>
  <c r="G3452" i="31"/>
  <c r="G3453" i="31"/>
  <c r="G3454" i="31"/>
  <c r="G3455" i="31"/>
  <c r="G3456" i="31"/>
  <c r="G3457" i="31"/>
  <c r="G3458" i="31"/>
  <c r="G3459" i="31"/>
  <c r="G3460" i="31"/>
  <c r="G3461" i="31"/>
  <c r="G3462" i="31"/>
  <c r="G3463" i="31"/>
  <c r="G3464" i="31"/>
  <c r="G3465" i="31"/>
  <c r="G3466" i="31"/>
  <c r="G3467" i="31"/>
  <c r="G3468" i="31"/>
  <c r="G3469" i="31"/>
  <c r="G3470" i="31"/>
  <c r="G3471" i="31"/>
  <c r="G3472" i="31"/>
  <c r="G3473" i="31"/>
  <c r="G3474" i="31"/>
  <c r="G3475" i="31"/>
  <c r="G3476" i="31"/>
  <c r="G3477" i="31"/>
  <c r="G3478" i="31"/>
  <c r="G3479" i="31"/>
  <c r="G3480" i="31"/>
  <c r="G3481" i="31"/>
  <c r="G3482" i="31"/>
  <c r="G3483" i="31"/>
  <c r="G3484" i="31"/>
  <c r="G3485" i="31"/>
  <c r="G3486" i="31"/>
  <c r="G3487" i="31"/>
  <c r="G3488" i="31"/>
  <c r="G3489" i="31"/>
  <c r="G3490" i="31"/>
  <c r="G3491" i="31"/>
  <c r="G3492" i="31"/>
  <c r="G3493" i="31"/>
  <c r="G3494" i="31"/>
  <c r="G3495" i="31"/>
  <c r="G3496" i="31"/>
  <c r="G3497" i="31"/>
  <c r="G3498" i="31"/>
  <c r="G3499" i="31"/>
  <c r="G3500" i="31"/>
  <c r="G3501" i="31"/>
  <c r="G3502" i="31"/>
  <c r="G3503" i="31"/>
  <c r="G3504" i="31"/>
  <c r="G3505" i="31"/>
  <c r="G3506" i="31"/>
  <c r="G3507" i="31"/>
  <c r="G3508" i="31"/>
  <c r="G3509" i="31"/>
  <c r="G3510" i="31"/>
  <c r="G3511" i="31"/>
  <c r="G3512" i="31"/>
  <c r="G3513" i="31"/>
  <c r="G3514" i="31"/>
  <c r="G3515" i="31"/>
  <c r="G3516" i="31"/>
  <c r="G3517" i="31"/>
  <c r="G3518" i="31"/>
  <c r="G3519" i="31"/>
  <c r="G3520" i="31"/>
  <c r="G3521" i="31"/>
  <c r="G3522" i="31"/>
  <c r="G3523" i="31"/>
  <c r="G3524" i="31"/>
  <c r="G3525" i="31"/>
  <c r="G3526" i="31"/>
  <c r="G3527" i="31"/>
  <c r="G3528" i="31"/>
  <c r="G3529" i="31"/>
  <c r="G3530" i="31"/>
  <c r="G3531" i="31"/>
  <c r="G3532" i="31"/>
  <c r="G3533" i="31"/>
  <c r="G3534" i="31"/>
  <c r="G3535" i="31"/>
  <c r="G3536" i="31"/>
  <c r="G3537" i="31"/>
  <c r="G3538" i="31"/>
  <c r="G3539" i="31"/>
  <c r="G3540" i="31"/>
  <c r="G3541" i="31"/>
  <c r="G3542" i="31"/>
  <c r="G3543" i="31"/>
  <c r="G3544" i="31"/>
  <c r="G3545" i="31"/>
  <c r="G3546" i="31"/>
  <c r="G3547" i="31"/>
  <c r="G3548" i="31"/>
  <c r="G3549" i="31"/>
  <c r="G3550" i="31"/>
  <c r="G3551" i="31"/>
  <c r="G3552" i="31"/>
  <c r="G3553" i="31"/>
  <c r="G3554" i="31"/>
  <c r="G3555" i="31"/>
  <c r="G3556" i="31"/>
  <c r="G3557" i="31"/>
  <c r="G3558" i="31"/>
  <c r="G3559" i="31"/>
  <c r="G3560" i="31"/>
  <c r="G3561" i="31"/>
  <c r="G3562" i="31"/>
  <c r="G3563" i="31"/>
  <c r="G3564" i="31"/>
  <c r="G3565" i="31"/>
  <c r="G3566" i="31"/>
  <c r="G3567" i="31"/>
  <c r="G3568" i="31"/>
  <c r="G3569" i="31"/>
  <c r="G3570" i="31"/>
  <c r="G3571" i="31"/>
  <c r="G3572" i="31"/>
  <c r="G3573" i="31"/>
  <c r="G3574" i="31"/>
  <c r="G3575" i="31"/>
  <c r="G3576" i="31"/>
  <c r="G3577" i="31"/>
  <c r="G3578" i="31"/>
  <c r="G3579" i="31"/>
  <c r="G3580" i="31"/>
  <c r="G3581" i="31"/>
  <c r="G3582" i="31"/>
  <c r="G3583" i="31"/>
  <c r="G3584" i="31"/>
  <c r="G3585" i="31"/>
  <c r="G3586" i="31"/>
  <c r="G3587" i="31"/>
  <c r="G3588" i="31"/>
  <c r="G3589" i="31"/>
  <c r="G3590" i="31"/>
  <c r="G3591" i="31"/>
  <c r="G3592" i="31"/>
  <c r="G3593" i="31"/>
  <c r="G3594" i="31"/>
  <c r="G3595" i="31"/>
  <c r="G3596" i="31"/>
  <c r="G3597" i="31"/>
  <c r="G3598" i="31"/>
  <c r="G3599" i="31"/>
  <c r="G3600" i="31"/>
  <c r="G3601" i="31"/>
  <c r="G3602" i="31"/>
  <c r="G3603" i="31"/>
  <c r="G3604" i="31"/>
  <c r="G3605" i="31"/>
  <c r="G3606" i="31"/>
  <c r="G3607" i="31"/>
  <c r="G3608" i="31"/>
  <c r="G3609" i="31"/>
  <c r="G3610" i="31"/>
  <c r="G3611" i="31"/>
  <c r="G3612" i="31"/>
  <c r="G3613" i="31"/>
  <c r="G3614" i="31"/>
  <c r="G3615" i="31"/>
  <c r="G3616" i="31"/>
  <c r="G3617" i="31"/>
  <c r="G3618" i="31"/>
  <c r="G3619" i="31"/>
  <c r="G3620" i="31"/>
  <c r="G3621" i="31"/>
  <c r="G3622" i="31"/>
  <c r="G3623" i="31"/>
  <c r="G3624" i="31"/>
  <c r="G3625" i="31"/>
  <c r="G3626" i="31"/>
  <c r="G3627" i="31"/>
  <c r="G3628" i="31"/>
  <c r="G3629" i="31"/>
  <c r="G3630" i="31"/>
  <c r="G3631" i="31"/>
  <c r="G3632" i="31"/>
  <c r="G3633" i="31"/>
  <c r="G3634" i="31"/>
  <c r="G3635" i="31"/>
  <c r="G3636" i="31"/>
  <c r="G3637" i="31"/>
  <c r="G3638" i="31"/>
  <c r="G3639" i="31"/>
  <c r="G3640" i="31"/>
  <c r="G3641" i="31"/>
  <c r="G3642" i="31"/>
  <c r="G3643" i="31"/>
  <c r="G3644" i="31"/>
  <c r="G3645" i="31"/>
  <c r="G3646" i="31"/>
  <c r="G3647" i="31"/>
  <c r="G3648" i="31"/>
  <c r="G3649" i="31"/>
  <c r="G3650" i="31"/>
  <c r="G3651" i="31"/>
  <c r="G3652" i="31"/>
  <c r="G3653" i="31"/>
  <c r="G3654" i="31"/>
  <c r="G3655" i="31"/>
  <c r="G3656" i="31"/>
  <c r="G3657" i="31"/>
  <c r="G3658" i="31"/>
  <c r="G3659" i="31"/>
  <c r="G3660" i="31"/>
  <c r="G3661" i="31"/>
  <c r="G3662" i="31"/>
  <c r="G3663" i="31"/>
  <c r="G3664" i="31"/>
  <c r="G3665" i="31"/>
  <c r="G3666" i="31"/>
  <c r="G3667" i="31"/>
  <c r="G3668" i="31"/>
  <c r="G3669" i="31"/>
  <c r="G3670" i="31"/>
  <c r="G3671" i="31"/>
  <c r="G3672" i="31"/>
  <c r="G3673" i="31"/>
  <c r="G3674" i="31"/>
  <c r="G3675" i="31"/>
  <c r="G3676" i="31"/>
  <c r="G3677" i="31"/>
  <c r="G3678" i="31"/>
  <c r="G3679" i="31"/>
  <c r="G3680" i="31"/>
  <c r="G3681" i="31"/>
  <c r="G3682" i="31"/>
  <c r="G3683" i="31"/>
  <c r="G3684" i="31"/>
  <c r="G3685" i="31"/>
  <c r="G3686" i="31"/>
  <c r="G3687" i="31"/>
  <c r="G3688" i="31"/>
  <c r="G3689" i="31"/>
  <c r="G3690" i="31"/>
  <c r="G3691" i="31"/>
  <c r="G3692" i="31"/>
  <c r="G3693" i="31"/>
  <c r="G3694" i="31"/>
  <c r="G3695" i="31"/>
  <c r="G3696" i="31"/>
  <c r="G3697" i="31"/>
  <c r="G3698" i="31"/>
  <c r="G3699" i="31"/>
  <c r="G3700" i="31"/>
  <c r="G3701" i="31"/>
  <c r="G3702" i="31"/>
  <c r="G3703" i="31"/>
  <c r="G3704" i="31"/>
  <c r="G3705" i="31"/>
  <c r="G3706" i="31"/>
  <c r="G3707" i="31"/>
  <c r="G3708" i="31"/>
  <c r="G3709" i="31"/>
  <c r="G3710" i="31"/>
  <c r="G3711" i="31"/>
  <c r="G3712" i="31"/>
  <c r="G3713" i="31"/>
  <c r="G3714" i="31"/>
  <c r="G3715" i="31"/>
  <c r="G3716" i="31"/>
  <c r="G3717" i="31"/>
  <c r="G3718" i="31"/>
  <c r="G3719" i="31"/>
  <c r="G3720" i="31"/>
  <c r="G3721" i="31"/>
  <c r="G3722" i="31"/>
  <c r="G3723" i="31"/>
  <c r="G3724" i="31"/>
  <c r="G3725" i="31"/>
  <c r="G3726" i="31"/>
  <c r="G3727" i="31"/>
  <c r="G3728" i="31"/>
  <c r="G3729" i="31"/>
  <c r="G3730" i="31"/>
  <c r="G3731" i="31"/>
  <c r="G3732" i="31"/>
  <c r="G3733" i="31"/>
  <c r="G3734" i="31"/>
  <c r="G3735" i="31"/>
  <c r="G3736" i="31"/>
  <c r="G3737" i="31"/>
  <c r="G3738" i="31"/>
  <c r="G3739" i="31"/>
  <c r="G3740" i="31"/>
  <c r="G3741" i="31"/>
  <c r="G3742" i="31"/>
  <c r="G3743" i="31"/>
  <c r="G3744" i="31"/>
  <c r="G3745" i="31"/>
  <c r="G3746" i="31"/>
  <c r="G3747" i="31"/>
  <c r="G3748" i="31"/>
  <c r="G3749" i="31"/>
  <c r="G3750" i="31"/>
  <c r="G3751" i="31"/>
  <c r="G3752" i="31"/>
  <c r="G3753" i="31"/>
  <c r="G3754" i="31"/>
  <c r="G3755" i="31"/>
  <c r="G3756" i="31"/>
  <c r="G3757" i="31"/>
  <c r="G3758" i="31"/>
  <c r="G3759" i="31"/>
  <c r="G3760" i="31"/>
  <c r="G3761" i="31"/>
  <c r="G3762" i="31"/>
  <c r="G3763" i="31"/>
  <c r="G3764" i="31"/>
  <c r="G3765" i="31"/>
  <c r="G3766" i="31"/>
  <c r="G3767" i="31"/>
  <c r="G3768" i="31"/>
  <c r="G3769" i="31"/>
  <c r="G3770" i="31"/>
  <c r="G3771" i="31"/>
  <c r="G3772" i="31"/>
  <c r="G3773" i="31"/>
  <c r="G3774" i="31"/>
  <c r="G3775" i="31"/>
  <c r="G3776" i="31"/>
  <c r="G3777" i="31"/>
  <c r="G3778" i="31"/>
  <c r="G3779" i="31"/>
  <c r="G3780" i="31"/>
  <c r="G3781" i="31"/>
  <c r="G3782" i="31"/>
  <c r="G3783" i="31"/>
  <c r="G3784" i="31"/>
  <c r="G3785" i="31"/>
  <c r="G3786" i="31"/>
  <c r="G3787" i="31"/>
  <c r="G3788" i="31"/>
  <c r="G3789" i="31"/>
  <c r="G3790" i="31"/>
  <c r="G3791" i="31"/>
  <c r="G3792" i="31"/>
  <c r="G3793" i="31"/>
  <c r="G3794" i="31"/>
  <c r="G3795" i="31"/>
  <c r="G3796" i="31"/>
  <c r="G3797" i="31"/>
  <c r="G3798" i="31"/>
  <c r="G3799" i="31"/>
  <c r="G3800" i="31"/>
  <c r="G3801" i="31"/>
  <c r="G3802" i="31"/>
  <c r="G3803" i="31"/>
  <c r="G3804" i="31"/>
  <c r="G3805" i="31"/>
  <c r="G3806" i="31"/>
  <c r="G3807" i="31"/>
  <c r="G3808" i="31"/>
  <c r="G3809" i="31"/>
  <c r="G3810" i="31"/>
  <c r="G3811" i="31"/>
  <c r="G3812" i="31"/>
  <c r="G3813" i="31"/>
  <c r="G3814" i="31"/>
  <c r="G3815" i="31"/>
  <c r="G3816" i="31"/>
  <c r="G3817" i="31"/>
  <c r="G3818" i="31"/>
  <c r="G3819" i="31"/>
  <c r="G3820" i="31"/>
  <c r="G3821" i="31"/>
  <c r="G3822" i="31"/>
  <c r="G3823" i="31"/>
  <c r="G3824" i="31"/>
  <c r="G3825" i="31"/>
  <c r="G3826" i="31"/>
  <c r="G3827" i="31"/>
  <c r="G3828" i="31"/>
  <c r="G3829" i="31"/>
  <c r="G3830" i="31"/>
  <c r="G3831" i="31"/>
  <c r="G3832" i="31"/>
  <c r="G3833" i="31"/>
  <c r="G3834" i="31"/>
  <c r="G3835" i="31"/>
  <c r="G3836" i="31"/>
  <c r="G3837" i="31"/>
  <c r="G3838" i="31"/>
  <c r="G3839" i="31"/>
  <c r="G3840" i="31"/>
  <c r="G3841" i="31"/>
  <c r="G3842" i="31"/>
  <c r="G3843" i="31"/>
  <c r="G3844" i="31"/>
  <c r="G3845" i="31"/>
  <c r="G3846" i="31"/>
  <c r="G3847" i="31"/>
  <c r="G3848" i="31"/>
  <c r="G3849" i="31"/>
  <c r="G3850" i="31"/>
  <c r="G3851" i="31"/>
  <c r="G3852" i="31"/>
  <c r="G3853" i="31"/>
  <c r="G3854" i="31"/>
  <c r="G3855" i="31"/>
  <c r="G3856" i="31"/>
  <c r="G3857" i="31"/>
  <c r="G3858" i="31"/>
  <c r="G3859" i="31"/>
  <c r="G3860" i="31"/>
  <c r="G3861" i="31"/>
  <c r="G3862" i="31"/>
  <c r="G3863" i="31"/>
  <c r="G3864" i="31"/>
  <c r="G3865" i="31"/>
  <c r="G3866" i="31"/>
  <c r="G3867" i="31"/>
  <c r="G3868" i="31"/>
  <c r="G3869" i="31"/>
  <c r="G3870" i="31"/>
  <c r="G3871" i="31"/>
  <c r="G3872" i="31"/>
  <c r="G3873" i="31"/>
  <c r="G3874" i="31"/>
  <c r="G3875" i="31"/>
  <c r="G3876" i="31"/>
  <c r="G3877" i="31"/>
  <c r="G3878" i="31"/>
  <c r="G3879" i="31"/>
  <c r="G3880" i="31"/>
  <c r="G3881" i="31"/>
  <c r="G3882" i="31"/>
  <c r="G3883" i="31"/>
  <c r="G3884" i="31"/>
  <c r="G3885" i="31"/>
  <c r="G3886" i="31"/>
  <c r="G3887" i="31"/>
  <c r="G3888" i="31"/>
  <c r="G3889" i="31"/>
  <c r="G3890" i="31"/>
  <c r="G3891" i="31"/>
  <c r="G3892" i="31"/>
  <c r="G3893" i="31"/>
  <c r="G3894" i="31"/>
  <c r="G3895" i="31"/>
  <c r="G3896" i="31"/>
  <c r="G3897" i="31"/>
  <c r="G3898" i="31"/>
  <c r="G3899" i="31"/>
  <c r="G3900" i="31"/>
  <c r="G3901" i="31"/>
  <c r="G3902" i="31"/>
  <c r="G3903" i="31"/>
  <c r="G3904" i="31"/>
  <c r="G3905" i="31"/>
  <c r="G3906" i="31"/>
  <c r="G3907" i="31"/>
  <c r="G3908" i="31"/>
  <c r="G3909" i="31"/>
  <c r="G3910" i="31"/>
  <c r="G3911" i="31"/>
  <c r="G3912" i="31"/>
  <c r="G3913" i="31"/>
  <c r="G3914" i="31"/>
  <c r="G3915" i="31"/>
  <c r="G3916" i="31"/>
  <c r="G3917" i="31"/>
  <c r="G3918" i="31"/>
  <c r="G3919" i="31"/>
  <c r="G3920" i="31"/>
  <c r="G3921" i="31"/>
  <c r="G3922" i="31"/>
  <c r="G3923" i="31"/>
  <c r="G3924" i="31"/>
  <c r="G3925" i="31"/>
  <c r="G3926" i="31"/>
  <c r="G3927" i="31"/>
  <c r="G3928" i="31"/>
  <c r="G3929" i="31"/>
  <c r="G3930" i="31"/>
  <c r="G3931" i="31"/>
  <c r="G3932" i="31"/>
  <c r="G3933" i="31"/>
  <c r="G3934" i="31"/>
  <c r="G3935" i="31"/>
  <c r="G3936" i="31"/>
  <c r="G3937" i="31"/>
  <c r="G3938" i="31"/>
  <c r="G3939" i="31"/>
  <c r="G3940" i="31"/>
  <c r="G3941" i="31"/>
  <c r="G3942" i="31"/>
  <c r="G3943" i="31"/>
  <c r="G3944" i="31"/>
  <c r="G3945" i="31"/>
  <c r="G3946" i="31"/>
  <c r="G3947" i="31"/>
  <c r="G3948" i="31"/>
  <c r="G3949" i="31"/>
  <c r="G3950" i="31"/>
  <c r="G3951" i="31"/>
  <c r="G3952" i="31"/>
  <c r="G3953" i="31"/>
  <c r="G3954" i="31"/>
  <c r="G3955" i="31"/>
  <c r="G3956" i="31"/>
  <c r="G3957" i="31"/>
  <c r="G3958" i="31"/>
  <c r="G3959" i="31"/>
  <c r="G3960" i="31"/>
  <c r="G3961" i="31"/>
  <c r="G3962" i="31"/>
  <c r="G3963" i="31"/>
  <c r="G3964" i="31"/>
  <c r="G3965" i="31"/>
  <c r="G3966" i="31"/>
  <c r="G3967" i="31"/>
  <c r="G3968" i="31"/>
  <c r="G3969" i="31"/>
  <c r="G3970" i="31"/>
  <c r="G3971" i="31"/>
  <c r="G3972" i="31"/>
  <c r="G3973" i="31"/>
  <c r="G3974" i="31"/>
  <c r="G3975" i="31"/>
  <c r="G3976" i="31"/>
  <c r="G3977" i="31"/>
  <c r="G3978" i="31"/>
  <c r="G3979" i="31"/>
  <c r="G3980" i="31"/>
  <c r="G3981" i="31"/>
  <c r="G3982" i="31"/>
  <c r="G3983" i="31"/>
  <c r="G3984" i="31"/>
  <c r="G3985" i="31"/>
  <c r="G3986" i="31"/>
  <c r="G3987" i="31"/>
  <c r="G3988" i="31"/>
  <c r="G3989" i="31"/>
  <c r="G3990" i="31"/>
  <c r="G3991" i="31"/>
  <c r="G3992" i="31"/>
  <c r="G3993" i="31"/>
  <c r="G3994" i="31"/>
  <c r="G3995" i="31"/>
  <c r="G3996" i="31"/>
  <c r="G3997" i="31"/>
  <c r="G3998" i="31"/>
  <c r="G3999" i="31"/>
  <c r="G4000" i="31"/>
  <c r="G4001" i="31"/>
  <c r="G4002" i="31"/>
  <c r="G4003" i="31"/>
  <c r="G4004" i="31"/>
  <c r="G4005" i="31"/>
  <c r="G4006" i="31"/>
  <c r="G4007" i="31"/>
  <c r="G4008" i="31"/>
  <c r="G4009" i="31"/>
  <c r="G4010" i="31"/>
  <c r="G4011" i="31"/>
  <c r="G4012" i="31"/>
  <c r="G4013" i="31"/>
  <c r="G4014" i="31"/>
  <c r="G4015" i="31"/>
  <c r="G4016" i="31"/>
  <c r="G4017" i="31"/>
  <c r="G4018" i="31"/>
  <c r="G4019" i="31"/>
  <c r="G4020" i="31"/>
  <c r="G4021" i="31"/>
  <c r="G4022" i="31"/>
  <c r="G4023" i="31"/>
  <c r="G4024" i="31"/>
  <c r="G4025" i="31"/>
  <c r="G4026" i="31"/>
  <c r="G4027" i="31"/>
  <c r="G4028" i="31"/>
  <c r="G4029" i="31"/>
  <c r="G4030" i="31"/>
  <c r="G4031" i="31"/>
  <c r="G4032" i="31"/>
  <c r="G4033" i="31"/>
  <c r="G4034" i="31"/>
  <c r="G4035" i="31"/>
  <c r="G4036" i="31"/>
  <c r="G4037" i="31"/>
  <c r="G4038" i="31"/>
  <c r="G4039" i="31"/>
  <c r="G4040" i="31"/>
  <c r="G4041" i="31"/>
  <c r="G4042" i="31"/>
  <c r="G4043" i="31"/>
  <c r="G4044" i="31"/>
  <c r="G4045" i="31"/>
  <c r="G4046" i="31"/>
  <c r="G4047" i="31"/>
  <c r="G4048" i="31"/>
  <c r="G4049" i="31"/>
  <c r="G4050" i="31"/>
  <c r="G4051" i="31"/>
  <c r="G4052" i="31"/>
  <c r="G4053" i="31"/>
  <c r="G4054" i="31"/>
  <c r="G4055" i="31"/>
  <c r="G4056" i="31"/>
  <c r="G4057" i="31"/>
  <c r="G4058" i="31"/>
  <c r="G4059" i="31"/>
  <c r="G4060" i="31"/>
  <c r="G4061" i="31"/>
  <c r="G4062" i="31"/>
  <c r="G4063" i="31"/>
  <c r="G4064" i="31"/>
  <c r="G4065" i="31"/>
  <c r="G4066" i="31"/>
  <c r="G4067" i="31"/>
  <c r="G4068" i="31"/>
  <c r="G4069" i="31"/>
  <c r="G4070" i="31"/>
  <c r="G4071" i="31"/>
  <c r="G4072" i="31"/>
  <c r="G4073" i="31"/>
  <c r="G4074" i="31"/>
  <c r="G4075" i="31"/>
  <c r="G4076" i="31"/>
  <c r="G4077" i="31"/>
  <c r="G4078" i="31"/>
  <c r="G4079" i="31"/>
  <c r="G4080" i="31"/>
  <c r="G4081" i="31"/>
  <c r="G4082" i="31"/>
  <c r="G4083" i="31"/>
  <c r="G4084" i="31"/>
  <c r="G4085" i="31"/>
  <c r="G4086" i="31"/>
  <c r="G4087" i="31"/>
  <c r="G4088" i="31"/>
  <c r="G4089" i="31"/>
  <c r="G4090" i="31"/>
  <c r="G4091" i="31"/>
  <c r="G4092" i="31"/>
  <c r="G4093" i="31"/>
  <c r="G4094" i="31"/>
  <c r="G4095" i="31"/>
  <c r="G4096" i="31"/>
  <c r="G4097" i="31"/>
  <c r="G4098" i="31"/>
  <c r="G4099" i="31"/>
  <c r="G4100" i="31"/>
  <c r="G4101" i="31"/>
  <c r="G4102" i="31"/>
  <c r="G4103" i="31"/>
  <c r="G4104" i="31"/>
  <c r="G4105" i="31"/>
  <c r="G4106" i="31"/>
  <c r="G4107" i="31"/>
  <c r="G4108" i="31"/>
  <c r="G4109" i="31"/>
  <c r="G4110" i="31"/>
  <c r="G4111" i="31"/>
  <c r="G4112" i="31"/>
  <c r="G4113" i="31"/>
  <c r="G4114" i="31"/>
  <c r="G4115" i="31"/>
  <c r="G4116" i="31"/>
  <c r="G4117" i="31"/>
  <c r="G4118" i="31"/>
  <c r="G4119" i="31"/>
  <c r="G4120" i="31"/>
  <c r="G4121" i="31"/>
  <c r="G4122" i="31"/>
  <c r="G4123" i="31"/>
  <c r="G4124" i="31"/>
  <c r="G4125" i="31"/>
  <c r="G4126" i="31"/>
  <c r="G4127" i="31"/>
  <c r="G4128" i="31"/>
  <c r="G4129" i="31"/>
  <c r="G4130" i="31"/>
  <c r="G4131" i="31"/>
  <c r="G4132" i="31"/>
  <c r="G4133" i="31"/>
  <c r="G4134" i="31"/>
  <c r="G4135" i="31"/>
  <c r="G4136" i="31"/>
  <c r="G4137" i="31"/>
  <c r="G4138" i="31"/>
  <c r="G4139" i="31"/>
  <c r="G4140" i="31"/>
  <c r="G4141" i="31"/>
  <c r="G4142" i="31"/>
  <c r="G4143" i="31"/>
  <c r="G4144" i="31"/>
  <c r="G4145" i="31"/>
  <c r="G4146" i="31"/>
  <c r="G4147" i="31"/>
  <c r="G4148" i="31"/>
  <c r="G4149" i="31"/>
  <c r="G4150" i="31"/>
  <c r="G4151" i="31"/>
  <c r="G4152" i="31"/>
  <c r="G4153" i="31"/>
  <c r="G4154" i="31"/>
  <c r="G4155" i="31"/>
  <c r="G4156" i="31"/>
  <c r="G4157" i="31"/>
  <c r="G4158" i="31"/>
  <c r="G4159" i="31"/>
  <c r="G4160" i="31"/>
  <c r="G4161" i="31"/>
  <c r="G4162" i="31"/>
  <c r="G4163" i="31"/>
  <c r="G4164" i="31"/>
  <c r="G4165" i="31"/>
  <c r="G4166" i="31"/>
  <c r="G4167" i="31"/>
  <c r="G4168" i="31"/>
  <c r="G4169" i="31"/>
  <c r="G4170" i="31"/>
  <c r="G4171" i="31"/>
  <c r="G4172" i="31"/>
  <c r="G4173" i="31"/>
  <c r="G4174" i="31"/>
  <c r="G4175" i="31"/>
  <c r="G4176" i="31"/>
  <c r="G4177" i="31"/>
  <c r="G4178" i="31"/>
  <c r="G4179" i="31"/>
  <c r="G4180" i="31"/>
  <c r="G4181" i="31"/>
  <c r="G4182" i="31"/>
  <c r="G4183" i="31"/>
  <c r="G4184" i="31"/>
  <c r="G4185" i="31"/>
  <c r="G4186" i="31"/>
  <c r="G4187" i="31"/>
  <c r="G4188" i="31"/>
  <c r="G4189" i="31"/>
  <c r="G4190" i="31"/>
  <c r="G4191" i="31"/>
  <c r="G4192" i="31"/>
  <c r="G4193" i="31"/>
  <c r="G4194" i="31"/>
  <c r="G4195" i="31"/>
  <c r="G4196" i="31"/>
  <c r="G4197" i="31"/>
  <c r="G4198" i="31"/>
  <c r="G4199" i="31"/>
  <c r="G4200" i="31"/>
  <c r="G4201" i="31"/>
  <c r="G4202" i="31"/>
  <c r="G4203" i="31"/>
  <c r="G4204" i="31"/>
  <c r="G4205" i="31"/>
  <c r="G4206" i="31"/>
  <c r="G4207" i="31"/>
  <c r="G4208" i="31"/>
  <c r="G4209" i="31"/>
  <c r="G4210" i="31"/>
  <c r="G4211" i="31"/>
  <c r="G4212" i="31"/>
  <c r="G4213" i="31"/>
  <c r="G4214" i="31"/>
  <c r="G4215" i="31"/>
  <c r="G4216" i="31"/>
  <c r="G4217" i="31"/>
  <c r="G4218" i="31"/>
  <c r="G4219" i="31"/>
  <c r="G4220" i="31"/>
  <c r="G4221" i="31"/>
  <c r="G4222" i="31"/>
  <c r="G4223" i="31"/>
  <c r="G4224" i="31"/>
  <c r="G4225" i="31"/>
  <c r="G4226" i="31"/>
  <c r="G4227" i="31"/>
  <c r="G4228" i="31"/>
  <c r="G4229" i="31"/>
  <c r="G4230" i="31"/>
  <c r="G4231" i="31"/>
  <c r="G4232" i="31"/>
  <c r="G4233" i="31"/>
  <c r="G4234" i="31"/>
  <c r="G4235" i="31"/>
  <c r="G4236" i="31"/>
  <c r="G4237" i="31"/>
  <c r="G4238" i="31"/>
  <c r="G4239" i="31"/>
  <c r="G4240" i="31"/>
  <c r="G4241" i="31"/>
  <c r="G4242" i="31"/>
  <c r="G4243" i="31"/>
  <c r="G4244" i="31"/>
  <c r="G4245" i="31"/>
  <c r="G4246" i="31"/>
  <c r="G4247" i="31"/>
  <c r="G4248" i="31"/>
  <c r="G4249" i="31"/>
  <c r="G4250" i="31"/>
  <c r="G4251" i="31"/>
  <c r="G4252" i="31"/>
  <c r="G4253" i="31"/>
  <c r="G4254" i="31"/>
  <c r="G4255" i="31"/>
  <c r="G4256" i="31"/>
  <c r="G4257" i="31"/>
  <c r="G4258" i="31"/>
  <c r="G4259" i="31"/>
  <c r="G4260" i="31"/>
  <c r="G4261" i="31"/>
  <c r="G4262" i="31"/>
  <c r="G4263" i="31"/>
  <c r="G4264" i="31"/>
  <c r="G4265" i="31"/>
  <c r="G4266" i="31"/>
  <c r="G4267" i="31"/>
  <c r="G4268" i="31"/>
  <c r="G4269" i="31"/>
  <c r="G4270" i="31"/>
  <c r="G4271" i="31"/>
  <c r="G4272" i="31"/>
  <c r="G4273" i="31"/>
  <c r="G4274" i="31"/>
  <c r="G4275" i="31"/>
  <c r="G4276" i="31"/>
  <c r="G4277" i="31"/>
  <c r="G4278" i="31"/>
  <c r="G4279" i="31"/>
  <c r="G4280" i="31"/>
  <c r="G4281" i="31"/>
  <c r="G4282" i="31"/>
  <c r="G4283" i="31"/>
  <c r="G4284" i="31"/>
  <c r="G4285" i="31"/>
  <c r="G4286" i="31"/>
  <c r="G4287" i="31"/>
  <c r="G4288" i="31"/>
  <c r="G4289" i="31"/>
  <c r="G4290" i="31"/>
  <c r="G4291" i="31"/>
  <c r="G4292" i="31"/>
  <c r="G4293" i="31"/>
  <c r="G4294" i="31"/>
  <c r="G4295" i="31"/>
  <c r="G4296" i="31"/>
  <c r="G4297" i="31"/>
  <c r="G4298" i="31"/>
  <c r="G4299" i="31"/>
  <c r="G4300" i="31"/>
  <c r="G4301" i="31"/>
  <c r="G4302" i="31"/>
  <c r="G4303" i="31"/>
  <c r="G4304" i="31"/>
  <c r="G4305" i="31"/>
  <c r="G4306" i="31"/>
  <c r="G4307" i="31"/>
  <c r="G4308" i="31"/>
  <c r="G4309" i="31"/>
  <c r="G4310" i="31"/>
  <c r="G4311" i="31"/>
  <c r="G4312" i="31"/>
  <c r="G4313" i="31"/>
  <c r="G4314" i="31"/>
  <c r="G4315" i="31"/>
  <c r="G4316" i="31"/>
  <c r="G4317" i="31"/>
  <c r="G4318" i="31"/>
  <c r="G4319" i="31"/>
  <c r="G4320" i="31"/>
  <c r="G4321" i="31"/>
  <c r="G4322" i="31"/>
  <c r="G4323" i="31"/>
  <c r="G4324" i="31"/>
  <c r="G4325" i="31"/>
  <c r="G4326" i="31"/>
  <c r="G4327" i="31"/>
  <c r="G4328" i="31"/>
  <c r="G4329" i="31"/>
  <c r="G4330" i="31"/>
  <c r="G4331" i="31"/>
  <c r="G4332" i="31"/>
  <c r="G4333" i="31"/>
  <c r="G4334" i="31"/>
  <c r="G4335" i="31"/>
  <c r="G4336" i="31"/>
  <c r="G4337" i="31"/>
  <c r="G4338" i="31"/>
  <c r="G4339" i="31"/>
  <c r="G4340" i="31"/>
  <c r="G4341" i="31"/>
  <c r="G4342" i="31"/>
  <c r="G4343" i="31"/>
  <c r="G4344" i="31"/>
  <c r="G4345" i="31"/>
  <c r="G4346" i="31"/>
  <c r="G4347" i="31"/>
  <c r="G4348" i="31"/>
  <c r="G4349" i="31"/>
  <c r="G4350" i="31"/>
  <c r="G4351" i="31"/>
  <c r="G4352" i="31"/>
  <c r="G4353" i="31"/>
  <c r="G4354" i="31"/>
  <c r="G4355" i="31"/>
  <c r="G4356" i="31"/>
  <c r="G4357" i="31"/>
  <c r="G4358" i="31"/>
  <c r="G4359" i="31"/>
  <c r="G4360" i="31"/>
  <c r="G4361" i="31"/>
  <c r="G4362" i="31"/>
  <c r="G4363" i="31"/>
  <c r="G4364" i="31"/>
  <c r="G4365" i="31"/>
  <c r="G4366" i="31"/>
  <c r="G4367" i="31"/>
  <c r="G4368" i="31"/>
  <c r="G4369" i="31"/>
  <c r="G4370" i="31"/>
  <c r="G4371" i="31"/>
  <c r="G4372" i="31"/>
  <c r="G4373" i="31"/>
  <c r="G4374" i="31"/>
  <c r="G4375" i="31"/>
  <c r="G4376" i="31"/>
  <c r="G4377" i="31"/>
  <c r="G4378" i="31"/>
  <c r="G4379" i="31"/>
  <c r="G4380" i="31"/>
  <c r="G4381" i="31"/>
  <c r="G4382" i="31"/>
  <c r="G4383" i="31"/>
  <c r="G4384" i="31"/>
  <c r="G4385" i="31"/>
  <c r="G4386" i="31"/>
  <c r="G4387" i="31"/>
  <c r="G4388" i="31"/>
  <c r="G4389" i="31"/>
  <c r="G4390" i="31"/>
  <c r="G4391" i="31"/>
  <c r="G4392" i="31"/>
  <c r="G4393" i="31"/>
  <c r="G4394" i="31"/>
  <c r="G4395" i="31"/>
  <c r="G4396" i="31"/>
  <c r="G4397" i="31"/>
  <c r="G4398" i="31"/>
  <c r="G4399" i="31"/>
  <c r="G4400" i="31"/>
  <c r="G4401" i="31"/>
  <c r="G4402" i="31"/>
  <c r="G4403" i="31"/>
  <c r="G4404" i="31"/>
  <c r="G4405" i="31"/>
  <c r="G4406" i="31"/>
  <c r="G4407" i="31"/>
  <c r="G4408" i="31"/>
  <c r="G4409" i="31"/>
  <c r="G4410" i="31"/>
  <c r="G4411" i="31"/>
  <c r="G4412" i="31"/>
  <c r="G4413" i="31"/>
  <c r="G4414" i="31"/>
  <c r="G4415" i="31"/>
  <c r="G4416" i="31"/>
  <c r="G4417" i="31"/>
  <c r="G4418" i="31"/>
  <c r="G4419" i="31"/>
  <c r="G4420" i="31"/>
  <c r="G4421" i="31"/>
  <c r="G4422" i="31"/>
  <c r="G4423" i="31"/>
  <c r="G4424" i="31"/>
  <c r="G4425" i="31"/>
  <c r="G4426" i="31"/>
  <c r="G4427" i="31"/>
  <c r="G4428" i="31"/>
  <c r="G4429" i="31"/>
  <c r="G4430" i="31"/>
  <c r="G4431" i="31"/>
  <c r="G4432" i="31"/>
  <c r="G4433" i="31"/>
  <c r="G4434" i="31"/>
  <c r="G4435" i="31"/>
  <c r="G4436" i="31"/>
  <c r="G4437" i="31"/>
  <c r="G4438" i="31"/>
  <c r="G4439" i="31"/>
  <c r="G4440" i="31"/>
  <c r="G4441" i="31"/>
  <c r="G4442" i="31"/>
  <c r="G4443" i="31"/>
  <c r="G4444" i="31"/>
  <c r="G4445" i="31"/>
  <c r="G4446" i="31"/>
  <c r="G4447" i="31"/>
  <c r="G4448" i="31"/>
  <c r="G4449" i="31"/>
  <c r="G4450" i="31"/>
  <c r="G4451" i="31"/>
  <c r="G4452" i="31"/>
  <c r="G4453" i="31"/>
  <c r="G4454" i="31"/>
  <c r="G4455" i="31"/>
  <c r="G4456" i="31"/>
  <c r="G4457" i="31"/>
  <c r="G4458" i="31"/>
  <c r="G4459" i="31"/>
  <c r="G4460" i="31"/>
  <c r="G4461" i="31"/>
  <c r="G4462" i="31"/>
  <c r="G4463" i="31"/>
  <c r="G4464" i="31"/>
  <c r="G4465" i="31"/>
  <c r="G4466" i="31"/>
  <c r="G4467" i="31"/>
  <c r="G4468" i="31"/>
  <c r="G4469" i="31"/>
  <c r="G4470" i="31"/>
  <c r="G4471" i="31"/>
  <c r="G4472" i="31"/>
  <c r="G4473" i="31"/>
  <c r="G4474" i="31"/>
  <c r="G4475" i="31"/>
  <c r="G4476" i="31"/>
  <c r="G4477" i="31"/>
  <c r="G4478" i="31"/>
  <c r="G4479" i="31"/>
  <c r="G4480" i="31"/>
  <c r="G4481" i="31"/>
  <c r="G4482" i="31"/>
  <c r="G4483" i="31"/>
  <c r="G4484" i="31"/>
  <c r="G4485" i="31"/>
  <c r="G4486" i="31"/>
  <c r="G4487" i="31"/>
  <c r="G4488" i="31"/>
  <c r="G4489" i="31"/>
  <c r="G4490" i="31"/>
  <c r="G4491" i="31"/>
  <c r="G4492" i="31"/>
  <c r="G4493" i="31"/>
  <c r="G4494" i="31"/>
  <c r="G4495" i="31"/>
  <c r="G4496" i="31"/>
  <c r="G4497" i="31"/>
  <c r="G4498" i="31"/>
  <c r="G4499" i="31"/>
  <c r="G4500" i="31"/>
  <c r="G4501" i="31"/>
  <c r="G4502" i="31"/>
  <c r="G4503" i="31"/>
  <c r="G4504" i="31"/>
  <c r="G4505" i="31"/>
  <c r="G4506" i="31"/>
  <c r="G4507" i="31"/>
  <c r="G4508" i="31"/>
  <c r="G4509" i="31"/>
  <c r="G4510" i="31"/>
  <c r="G4511" i="31"/>
  <c r="G4512" i="31"/>
  <c r="G4513" i="31"/>
  <c r="G4514" i="31"/>
  <c r="G4515" i="31"/>
  <c r="G4516" i="31"/>
  <c r="G4517" i="31"/>
  <c r="G4518" i="31"/>
  <c r="G4519" i="31"/>
  <c r="G4520" i="31"/>
  <c r="G4521" i="31"/>
  <c r="G4522" i="31"/>
  <c r="G4523" i="31"/>
  <c r="G4524" i="31"/>
  <c r="G4525" i="31"/>
  <c r="G4526" i="31"/>
  <c r="G4527" i="31"/>
  <c r="G4528" i="31"/>
  <c r="G4529" i="31"/>
  <c r="G4530" i="31"/>
  <c r="G4531" i="31"/>
  <c r="G4532" i="31"/>
  <c r="G4533" i="31"/>
  <c r="G4534" i="31"/>
  <c r="G4535" i="31"/>
  <c r="G4536" i="31"/>
  <c r="G4537" i="31"/>
  <c r="G4538" i="31"/>
  <c r="G4539" i="31"/>
  <c r="G4540" i="31"/>
  <c r="G4541" i="31"/>
  <c r="G4542" i="31"/>
  <c r="G4543" i="31"/>
  <c r="G4544" i="31"/>
  <c r="G4545" i="31"/>
  <c r="G4546" i="31"/>
  <c r="G4547" i="31"/>
  <c r="G4548" i="31"/>
  <c r="G4549" i="31"/>
  <c r="G4550" i="31"/>
  <c r="G4551" i="31"/>
  <c r="G4552" i="31"/>
  <c r="G4553" i="31"/>
  <c r="G4554" i="31"/>
  <c r="G4555" i="31"/>
  <c r="G4556" i="31"/>
  <c r="G4557" i="31"/>
  <c r="G4558" i="31"/>
  <c r="G4559" i="31"/>
  <c r="G4560" i="31"/>
  <c r="G4561" i="31"/>
  <c r="G4562" i="31"/>
  <c r="G4563" i="31"/>
  <c r="G4564" i="31"/>
  <c r="G4565" i="31"/>
  <c r="G4566" i="31"/>
  <c r="G4567" i="31"/>
  <c r="G4568" i="31"/>
  <c r="G4569" i="31"/>
  <c r="G4570" i="31"/>
  <c r="G4571" i="31"/>
  <c r="G4572" i="31"/>
  <c r="G4573" i="31"/>
  <c r="G4574" i="31"/>
  <c r="G4575" i="31"/>
  <c r="G4576" i="31"/>
  <c r="G4577" i="31"/>
  <c r="G4578" i="31"/>
  <c r="G4579" i="31"/>
  <c r="G4580" i="31"/>
  <c r="G4581" i="31"/>
  <c r="G4582" i="31"/>
  <c r="G4583" i="31"/>
  <c r="G4584" i="31"/>
  <c r="G4585" i="31"/>
  <c r="G4586" i="31"/>
  <c r="G4587" i="31"/>
  <c r="G4588" i="31"/>
  <c r="G4589" i="31"/>
  <c r="G4590" i="31"/>
  <c r="G4591" i="31"/>
  <c r="G4592" i="31"/>
  <c r="G4593" i="31"/>
  <c r="G4594" i="31"/>
  <c r="G4595" i="31"/>
  <c r="G4596" i="31"/>
  <c r="G4597" i="31"/>
  <c r="G4598" i="31"/>
  <c r="G4599" i="31"/>
  <c r="G4600" i="31"/>
  <c r="G4601" i="31"/>
  <c r="G4602" i="31"/>
  <c r="G4603" i="31"/>
  <c r="G4604" i="31"/>
  <c r="G4605" i="31"/>
  <c r="G4606" i="31"/>
  <c r="G4607" i="31"/>
  <c r="G4608" i="31"/>
  <c r="G4609" i="31"/>
  <c r="G4610" i="31"/>
  <c r="G4611" i="31"/>
  <c r="G4612" i="31"/>
  <c r="G4613" i="31"/>
  <c r="G4614" i="31"/>
  <c r="G4615" i="31"/>
  <c r="G4616" i="31"/>
  <c r="G4617" i="31"/>
  <c r="G4618" i="31"/>
  <c r="G4619" i="31"/>
  <c r="G4620" i="31"/>
  <c r="G4621" i="31"/>
  <c r="G4622" i="31"/>
  <c r="G4623" i="31"/>
  <c r="G4624" i="31"/>
  <c r="G4625" i="31"/>
  <c r="G4626" i="31"/>
  <c r="G4627" i="31"/>
  <c r="G4628" i="31"/>
  <c r="G4629" i="31"/>
  <c r="G4630" i="31"/>
  <c r="G4631" i="31"/>
  <c r="G4632" i="31"/>
  <c r="G4633" i="31"/>
  <c r="G4634" i="31"/>
  <c r="G4635" i="31"/>
  <c r="G4636" i="31"/>
  <c r="G4637" i="31"/>
  <c r="G4638" i="31"/>
  <c r="G4639" i="31"/>
  <c r="G4640" i="31"/>
  <c r="G4641" i="31"/>
  <c r="G4642" i="31"/>
  <c r="G4643" i="31"/>
  <c r="G4644" i="31"/>
  <c r="G4645" i="31"/>
  <c r="G4646" i="31"/>
  <c r="G4647" i="31"/>
  <c r="G4648" i="31"/>
  <c r="G4649" i="31"/>
  <c r="G4650" i="31"/>
  <c r="G4651" i="31"/>
  <c r="G4652" i="31"/>
  <c r="G4653" i="31"/>
  <c r="G4654" i="31"/>
  <c r="G4655" i="31"/>
  <c r="G4656" i="31"/>
  <c r="G4657" i="31"/>
  <c r="G4658" i="31"/>
  <c r="G4659" i="31"/>
  <c r="G4660" i="31"/>
  <c r="G4661" i="31"/>
  <c r="G4662" i="31"/>
  <c r="G4663" i="31"/>
  <c r="G4664" i="31"/>
  <c r="G4665" i="31"/>
  <c r="G4666" i="31"/>
  <c r="G4667" i="31"/>
  <c r="G4668" i="31"/>
  <c r="G4669" i="31"/>
  <c r="G4670" i="31"/>
  <c r="G4671" i="31"/>
  <c r="G4672" i="31"/>
  <c r="G4673" i="31"/>
  <c r="G4674" i="31"/>
  <c r="G4675" i="31"/>
  <c r="G4676" i="31"/>
  <c r="G4677" i="31"/>
  <c r="G4678" i="31"/>
  <c r="G4679" i="31"/>
  <c r="G4680" i="31"/>
  <c r="G4681" i="31"/>
  <c r="G4682" i="31"/>
  <c r="G4683" i="31"/>
  <c r="G4684" i="31"/>
  <c r="G4685" i="31"/>
  <c r="G4686" i="31"/>
  <c r="G4687" i="31"/>
  <c r="G4688" i="31"/>
  <c r="G4689" i="31"/>
  <c r="G4690" i="31"/>
  <c r="G4691" i="31"/>
  <c r="G4692" i="31"/>
  <c r="G4693" i="31"/>
  <c r="G4694" i="31"/>
  <c r="G4695" i="31"/>
  <c r="G4696" i="31"/>
  <c r="G4697" i="31"/>
  <c r="G4698" i="31"/>
  <c r="G4699" i="31"/>
  <c r="G4700" i="31"/>
  <c r="G4701" i="31"/>
  <c r="G4702" i="31"/>
  <c r="G4703" i="31"/>
  <c r="G4704" i="31"/>
  <c r="G4705" i="31"/>
  <c r="G4706" i="31"/>
  <c r="G4707" i="31"/>
  <c r="G4708" i="31"/>
  <c r="G4709" i="31"/>
  <c r="G4710" i="31"/>
  <c r="G4711" i="31"/>
  <c r="G4712" i="31"/>
  <c r="G4713" i="31"/>
  <c r="G4714" i="31"/>
  <c r="G4715" i="31"/>
  <c r="G4716" i="31"/>
  <c r="G4717" i="31"/>
  <c r="G4718" i="31"/>
  <c r="G4719" i="31"/>
  <c r="G4720" i="31"/>
  <c r="G4721" i="31"/>
  <c r="G4722" i="31"/>
  <c r="G4723" i="31"/>
  <c r="G4724" i="31"/>
  <c r="G4725" i="31"/>
  <c r="G4726" i="31"/>
  <c r="G4727" i="31"/>
  <c r="G4728" i="31"/>
  <c r="G4729" i="31"/>
  <c r="G4730" i="31"/>
  <c r="G4731" i="31"/>
  <c r="G4732" i="31"/>
  <c r="G4733" i="31"/>
  <c r="G4734" i="31"/>
  <c r="G4735" i="31"/>
  <c r="G4736" i="31"/>
  <c r="G4737" i="31"/>
  <c r="G4738" i="31"/>
  <c r="G4739" i="31"/>
  <c r="G4740" i="31"/>
  <c r="G4741" i="31"/>
  <c r="G4742" i="31"/>
  <c r="G4743" i="31"/>
  <c r="G4744" i="31"/>
  <c r="G4745" i="31"/>
  <c r="G4746" i="31"/>
  <c r="G4747" i="31"/>
  <c r="G4748" i="31"/>
  <c r="G4749" i="31"/>
  <c r="G4750" i="31"/>
  <c r="G4751" i="31"/>
  <c r="G4752" i="31"/>
  <c r="G4753" i="31"/>
  <c r="G4754" i="31"/>
  <c r="G4755" i="31"/>
  <c r="G4756" i="31"/>
  <c r="G4757" i="31"/>
  <c r="G4758" i="31"/>
  <c r="G4759" i="31"/>
  <c r="G4760" i="31"/>
  <c r="G4761" i="31"/>
  <c r="G4762" i="31"/>
  <c r="G4763" i="31"/>
  <c r="G4764" i="31"/>
  <c r="G4765" i="31"/>
  <c r="G4766" i="31"/>
  <c r="G4767" i="31"/>
  <c r="G4768" i="31"/>
  <c r="G4769" i="31"/>
  <c r="G4770" i="31"/>
  <c r="G4771" i="31"/>
  <c r="G4772" i="31"/>
  <c r="G4773" i="31"/>
  <c r="G4774" i="31"/>
  <c r="G4775" i="31"/>
  <c r="G4776" i="31"/>
  <c r="G4777" i="31"/>
  <c r="G4778" i="31"/>
  <c r="G4779" i="31"/>
  <c r="G4780" i="31"/>
  <c r="G4781" i="31"/>
  <c r="G4782" i="31"/>
  <c r="G4783" i="31"/>
  <c r="G4784" i="31"/>
  <c r="G4785" i="31"/>
  <c r="G4786" i="31"/>
  <c r="G4787" i="31"/>
  <c r="G4788" i="31"/>
  <c r="G4789" i="31"/>
  <c r="G4790" i="31"/>
  <c r="G4791" i="31"/>
  <c r="G4792" i="31"/>
  <c r="G4793" i="31"/>
  <c r="G4794" i="31"/>
  <c r="G4795" i="31"/>
  <c r="G4796" i="31"/>
  <c r="G4797" i="31"/>
  <c r="G4798" i="31"/>
  <c r="G4799" i="31"/>
  <c r="G4800" i="31"/>
  <c r="G4801" i="31"/>
  <c r="G4802" i="31"/>
  <c r="G4803" i="31"/>
  <c r="G4804" i="31"/>
  <c r="G4805" i="31"/>
  <c r="G4806" i="31"/>
  <c r="G4807" i="31"/>
  <c r="G4808" i="31"/>
  <c r="G4809" i="31"/>
  <c r="G4810" i="31"/>
  <c r="G4811" i="31"/>
  <c r="G4812" i="31"/>
  <c r="G4813" i="31"/>
  <c r="G4814" i="31"/>
  <c r="G4815" i="31"/>
  <c r="G4816" i="31"/>
  <c r="G4817" i="31"/>
  <c r="G4818" i="31"/>
  <c r="G4819" i="31"/>
  <c r="G4820" i="31"/>
  <c r="G4821" i="31"/>
  <c r="G4822" i="31"/>
  <c r="G4823" i="31"/>
  <c r="G4824" i="31"/>
  <c r="G4825" i="31"/>
  <c r="G4826" i="31"/>
  <c r="G4827" i="31"/>
  <c r="G4828" i="31"/>
  <c r="G4829" i="31"/>
  <c r="G4830" i="31"/>
  <c r="G4831" i="31"/>
  <c r="G4832" i="31"/>
  <c r="G4833" i="31"/>
  <c r="G4834" i="31"/>
  <c r="G4835" i="31"/>
  <c r="G4836" i="31"/>
  <c r="G4837" i="31"/>
  <c r="G4838" i="31"/>
  <c r="G4839" i="31"/>
  <c r="G4840" i="31"/>
  <c r="G4841" i="31"/>
  <c r="G4842" i="31"/>
  <c r="G4843" i="31"/>
  <c r="G4844" i="31"/>
  <c r="G4845" i="31"/>
  <c r="G4846" i="31"/>
  <c r="G4847" i="31"/>
  <c r="G4848" i="31"/>
  <c r="G4849" i="31"/>
  <c r="G4850" i="31"/>
  <c r="G4851" i="31"/>
  <c r="G4852" i="31"/>
  <c r="G4853" i="31"/>
  <c r="G4854" i="31"/>
  <c r="G4855" i="31"/>
  <c r="G4856" i="31"/>
  <c r="G4857" i="31"/>
  <c r="G4858" i="31"/>
  <c r="G4859" i="31"/>
  <c r="G4860" i="31"/>
  <c r="G4861" i="31"/>
  <c r="G4862" i="31"/>
  <c r="G4863" i="31"/>
  <c r="G4864" i="31"/>
  <c r="G4865" i="31"/>
  <c r="G4866" i="31"/>
  <c r="G4867" i="31"/>
  <c r="G4868" i="31"/>
  <c r="G4869" i="31"/>
  <c r="G4870" i="31"/>
  <c r="G4871" i="31"/>
  <c r="G4872" i="31"/>
  <c r="G4873" i="31"/>
  <c r="G4874" i="31"/>
  <c r="G4875" i="31"/>
  <c r="G4876" i="31"/>
  <c r="G4877" i="31"/>
  <c r="G4878" i="31"/>
  <c r="G4879" i="31"/>
  <c r="G4880" i="31"/>
  <c r="G4881" i="31"/>
  <c r="G4882" i="31"/>
  <c r="G4883" i="31"/>
  <c r="G4884" i="31"/>
  <c r="G4885" i="31"/>
  <c r="G4886" i="31"/>
  <c r="G4887" i="31"/>
  <c r="G4888" i="31"/>
  <c r="G4889" i="31"/>
  <c r="G4890" i="31"/>
  <c r="G4891" i="31"/>
  <c r="G4892" i="31"/>
  <c r="G4893" i="31"/>
  <c r="G4894" i="31"/>
  <c r="G4895" i="31"/>
  <c r="G4896" i="31"/>
  <c r="G4897" i="31"/>
  <c r="G4898" i="31"/>
  <c r="G4899" i="31"/>
  <c r="G4900" i="31"/>
  <c r="G4901" i="31"/>
  <c r="G4902" i="31"/>
  <c r="G4903" i="31"/>
  <c r="G4904" i="31"/>
  <c r="G4905" i="31"/>
  <c r="G4906" i="31"/>
  <c r="G4907" i="31"/>
  <c r="G4908" i="31"/>
  <c r="G4909" i="31"/>
  <c r="G4910" i="31"/>
  <c r="G4911" i="31"/>
  <c r="G4912" i="31"/>
  <c r="G4913" i="31"/>
  <c r="G4914" i="31"/>
  <c r="G4915" i="31"/>
  <c r="G4916" i="31"/>
  <c r="G4917" i="31"/>
  <c r="G4918" i="31"/>
  <c r="G4919" i="31"/>
  <c r="G4920" i="31"/>
  <c r="G4921" i="31"/>
  <c r="G4922" i="31"/>
  <c r="G4923" i="31"/>
  <c r="G4924" i="31"/>
  <c r="G4925" i="31"/>
  <c r="G4926" i="31"/>
  <c r="G4927" i="31"/>
  <c r="G4928" i="31"/>
  <c r="G4929" i="31"/>
  <c r="G4930" i="31"/>
  <c r="G4931" i="31"/>
  <c r="G4932" i="31"/>
  <c r="G4933" i="31"/>
  <c r="G4934" i="31"/>
  <c r="G4935" i="31"/>
  <c r="G4936" i="31"/>
  <c r="G4937" i="31"/>
  <c r="G4938" i="31"/>
  <c r="G4939" i="31"/>
  <c r="G4940" i="31"/>
  <c r="G4941" i="31"/>
  <c r="G4942" i="31"/>
  <c r="G4943" i="31"/>
  <c r="G4944" i="31"/>
  <c r="G4945" i="31"/>
  <c r="G4946" i="31"/>
  <c r="G4947" i="31"/>
  <c r="G4948" i="31"/>
  <c r="G4949" i="31"/>
  <c r="G4950" i="31"/>
  <c r="G4951" i="31"/>
  <c r="G4952" i="31"/>
  <c r="G4953" i="31"/>
  <c r="G4954" i="31"/>
  <c r="G4955" i="31"/>
  <c r="G4956" i="31"/>
  <c r="G4957" i="31"/>
  <c r="G4958" i="31"/>
  <c r="G4959" i="31"/>
  <c r="G4960" i="31"/>
  <c r="G4961" i="31"/>
  <c r="G4962" i="31"/>
  <c r="G4963" i="31"/>
  <c r="G4964" i="31"/>
  <c r="G4965" i="31"/>
  <c r="G4966" i="31"/>
  <c r="G4967" i="31"/>
  <c r="G4968" i="31"/>
  <c r="G4969" i="31"/>
  <c r="G4970" i="31"/>
  <c r="G4971" i="31"/>
  <c r="G4972" i="31"/>
  <c r="G4973" i="31"/>
  <c r="G4974" i="31"/>
  <c r="G4975" i="31"/>
  <c r="G4976" i="31"/>
  <c r="G4977" i="31"/>
  <c r="G4978" i="31"/>
  <c r="G4979" i="31"/>
  <c r="G4980" i="31"/>
  <c r="G4981" i="31"/>
  <c r="G4982" i="31"/>
  <c r="G4983" i="31"/>
  <c r="G4984" i="31"/>
  <c r="G4985" i="31"/>
  <c r="G4986" i="31"/>
  <c r="G4987" i="31"/>
  <c r="G4988" i="31"/>
  <c r="G4989" i="31"/>
  <c r="G4990" i="31"/>
  <c r="G4991" i="31"/>
  <c r="G4992" i="31"/>
  <c r="G4993" i="31"/>
  <c r="G4994" i="31"/>
  <c r="G4995" i="31"/>
  <c r="G4996" i="31"/>
  <c r="G4997" i="31"/>
  <c r="G4998" i="31"/>
  <c r="G4999" i="31"/>
  <c r="G5000" i="31"/>
  <c r="G5001" i="31"/>
  <c r="G5002" i="31"/>
  <c r="G5003" i="31"/>
  <c r="G5004" i="31"/>
  <c r="G5005" i="31"/>
  <c r="G5006" i="31"/>
  <c r="G5007" i="31"/>
  <c r="G5008" i="31"/>
  <c r="G5009" i="31"/>
  <c r="G5010" i="31"/>
  <c r="G5011" i="31"/>
  <c r="G5012" i="31"/>
  <c r="G5013" i="31"/>
  <c r="G5014" i="31"/>
  <c r="G5015" i="31"/>
  <c r="G5016" i="31"/>
  <c r="G5017" i="31"/>
  <c r="G5018" i="31"/>
  <c r="G5019" i="31"/>
  <c r="G5020" i="31"/>
  <c r="G5021" i="31"/>
  <c r="G5022" i="31"/>
  <c r="G5023" i="31"/>
  <c r="G5024" i="31"/>
  <c r="G5025" i="31"/>
  <c r="G5026" i="31"/>
  <c r="G5027" i="31"/>
  <c r="G5028" i="31"/>
  <c r="G5029" i="31"/>
  <c r="G5030" i="31"/>
  <c r="G5031" i="31"/>
  <c r="G5032" i="31"/>
  <c r="G5033" i="31"/>
  <c r="G5034" i="31"/>
  <c r="G5035" i="31"/>
  <c r="G5036" i="31"/>
  <c r="G5037" i="31"/>
  <c r="G5038" i="31"/>
  <c r="G5039" i="31"/>
  <c r="G5040" i="31"/>
  <c r="G5041" i="31"/>
  <c r="G5042" i="31"/>
  <c r="G5043" i="31"/>
  <c r="G5044" i="31"/>
  <c r="G5045" i="31"/>
  <c r="G5046" i="31"/>
  <c r="G5047" i="31"/>
  <c r="G5048" i="31"/>
  <c r="G5049" i="31"/>
  <c r="G5050" i="31"/>
  <c r="G5051" i="31"/>
  <c r="G5052" i="31"/>
  <c r="G5053" i="31"/>
  <c r="G5054" i="31"/>
  <c r="G5055" i="31"/>
  <c r="G5056" i="31"/>
  <c r="G5057" i="31"/>
  <c r="G5058" i="31"/>
  <c r="G5059" i="31"/>
  <c r="G5060" i="31"/>
  <c r="G5061" i="31"/>
  <c r="G5062" i="31"/>
  <c r="G5063" i="31"/>
  <c r="G5064" i="31"/>
  <c r="G5065" i="31"/>
  <c r="G5066" i="31"/>
  <c r="G5067" i="31"/>
  <c r="G5068" i="31"/>
  <c r="G5069" i="31"/>
  <c r="G5070" i="31"/>
  <c r="G5071" i="31"/>
  <c r="G5072" i="31"/>
  <c r="G5073" i="31"/>
  <c r="G5074" i="31"/>
  <c r="G5075" i="31"/>
  <c r="G5076" i="31"/>
  <c r="G5077" i="31"/>
  <c r="G5078" i="31"/>
  <c r="G5079" i="31"/>
  <c r="G5080" i="31"/>
  <c r="G5081" i="31"/>
  <c r="G5082" i="31"/>
  <c r="G5083" i="31"/>
  <c r="G5084" i="31"/>
  <c r="G5085" i="31"/>
  <c r="G5086" i="31"/>
  <c r="G5087" i="31"/>
  <c r="G5088" i="31"/>
  <c r="G5089" i="31"/>
  <c r="G5090" i="31"/>
  <c r="G5091" i="31"/>
  <c r="G5092" i="31"/>
  <c r="G5093" i="31"/>
  <c r="G5094" i="31"/>
  <c r="G5095" i="31"/>
  <c r="G5096" i="31"/>
  <c r="G5097" i="31"/>
  <c r="G5098" i="31"/>
  <c r="G5099" i="31"/>
  <c r="G5100" i="31"/>
  <c r="G5101" i="31"/>
  <c r="G5102" i="31"/>
  <c r="G5103" i="31"/>
  <c r="G5104" i="31"/>
  <c r="G5105" i="31"/>
  <c r="G5106" i="31"/>
  <c r="G5107" i="31"/>
  <c r="G5108" i="31"/>
  <c r="G5109" i="31"/>
  <c r="G5110" i="31"/>
  <c r="G5111" i="31"/>
  <c r="G5112" i="31"/>
  <c r="G5113" i="31"/>
  <c r="G5114" i="31"/>
  <c r="G5115" i="31"/>
  <c r="G5116" i="31"/>
  <c r="G5117" i="31"/>
  <c r="G5118" i="31"/>
  <c r="G5119" i="31"/>
  <c r="G5120" i="31"/>
  <c r="G5121" i="31"/>
  <c r="G5122" i="31"/>
  <c r="G5123" i="31"/>
  <c r="G5124" i="31"/>
  <c r="G5125" i="31"/>
  <c r="G5126" i="31"/>
  <c r="G5127" i="31"/>
  <c r="G5128" i="31"/>
  <c r="G5129" i="31"/>
  <c r="G5130" i="31"/>
  <c r="G5131" i="31"/>
  <c r="G5132" i="31"/>
  <c r="G5133" i="31"/>
  <c r="G5134" i="31"/>
  <c r="G5135" i="31"/>
  <c r="G5136" i="31"/>
  <c r="G5137" i="31"/>
  <c r="G5138" i="31"/>
  <c r="G5139" i="31"/>
  <c r="G5140" i="31"/>
  <c r="G5141" i="31"/>
  <c r="G5142" i="31"/>
  <c r="G5143" i="31"/>
  <c r="G5144" i="31"/>
  <c r="G5145" i="31"/>
  <c r="G5146" i="31"/>
  <c r="G5147" i="31"/>
  <c r="G5148" i="31"/>
  <c r="G5149" i="31"/>
  <c r="G5150" i="31"/>
  <c r="G5151" i="31"/>
  <c r="G5152" i="31"/>
  <c r="G5153" i="31"/>
  <c r="G5154" i="31"/>
  <c r="G5155" i="31"/>
  <c r="G5156" i="31"/>
  <c r="G5157" i="31"/>
  <c r="G5158" i="31"/>
  <c r="G5159" i="31"/>
  <c r="G5160" i="31"/>
  <c r="G5161" i="31"/>
  <c r="G5162" i="31"/>
  <c r="G5163" i="31"/>
  <c r="G5164" i="31"/>
  <c r="G5165" i="31"/>
  <c r="G5166" i="31"/>
  <c r="G5167" i="31"/>
  <c r="G5168" i="31"/>
  <c r="G5169" i="31"/>
  <c r="G5170" i="31"/>
  <c r="G5171" i="31"/>
  <c r="G5172" i="31"/>
  <c r="G5173" i="31"/>
  <c r="G5174" i="31"/>
  <c r="G5175" i="31"/>
  <c r="G5176" i="31"/>
  <c r="G5177" i="31"/>
  <c r="G5178" i="31"/>
  <c r="G5179" i="31"/>
  <c r="G5180" i="31"/>
  <c r="G5181" i="31"/>
  <c r="G5182" i="31"/>
  <c r="G5183" i="31"/>
  <c r="G5184" i="31"/>
  <c r="G5185" i="31"/>
  <c r="G5186" i="31"/>
  <c r="G5187" i="31"/>
  <c r="G5188" i="31"/>
  <c r="G5189" i="31"/>
  <c r="G5190" i="31"/>
  <c r="G5191" i="31"/>
  <c r="G5192" i="31"/>
  <c r="G5193" i="31"/>
  <c r="G5194" i="31"/>
  <c r="G5195" i="31"/>
  <c r="G5196" i="31"/>
  <c r="G5197" i="31"/>
  <c r="G5198" i="31"/>
  <c r="G5199" i="31"/>
  <c r="G5200" i="31"/>
  <c r="G5201" i="31"/>
  <c r="G5202" i="31"/>
  <c r="G5203" i="31"/>
  <c r="G5204" i="31"/>
  <c r="G5205" i="31"/>
  <c r="G5206" i="31"/>
  <c r="G5207" i="31"/>
  <c r="G5208" i="31"/>
  <c r="G5209" i="31"/>
  <c r="G5210" i="31"/>
  <c r="G5211" i="31"/>
  <c r="G5212" i="31"/>
  <c r="G5213" i="31"/>
  <c r="G5214" i="31"/>
  <c r="G5215" i="31"/>
  <c r="G5216" i="31"/>
  <c r="G5217" i="31"/>
  <c r="G5218" i="31"/>
  <c r="G5219" i="31"/>
  <c r="G5220" i="31"/>
  <c r="G5221" i="31"/>
  <c r="G5222" i="31"/>
  <c r="G5223" i="31"/>
  <c r="G5224" i="31"/>
  <c r="G5225" i="31"/>
  <c r="G5226" i="31"/>
  <c r="G5227" i="31"/>
  <c r="G5228" i="31"/>
  <c r="G5229" i="31"/>
  <c r="G5230" i="31"/>
  <c r="G5231" i="31"/>
  <c r="G5232" i="31"/>
  <c r="G5233" i="31"/>
  <c r="G5234" i="31"/>
  <c r="G5235" i="31"/>
  <c r="G5236" i="31"/>
  <c r="G5237" i="31"/>
  <c r="G5238" i="31"/>
  <c r="G5239" i="31"/>
  <c r="G5240" i="31"/>
  <c r="G5241" i="31"/>
  <c r="G5242" i="31"/>
  <c r="G5243" i="31"/>
  <c r="G5244" i="31"/>
  <c r="G5245" i="31"/>
  <c r="G5246" i="31"/>
  <c r="G5247" i="31"/>
  <c r="G5248" i="31"/>
  <c r="G5249" i="31"/>
  <c r="G5250" i="31"/>
  <c r="G5251" i="31"/>
  <c r="G5252" i="31"/>
  <c r="G5253" i="31"/>
  <c r="G5254" i="31"/>
  <c r="G5255" i="31"/>
  <c r="G5256" i="31"/>
  <c r="G5257" i="31"/>
  <c r="G5258" i="31"/>
  <c r="G5259" i="31"/>
  <c r="G5260" i="31"/>
  <c r="G5261" i="31"/>
  <c r="G5262" i="31"/>
  <c r="G5263" i="31"/>
  <c r="G5264" i="31"/>
  <c r="G5265" i="31"/>
  <c r="G5266" i="31"/>
  <c r="G5267" i="31"/>
  <c r="G5268" i="31"/>
  <c r="G5269" i="31"/>
  <c r="G5270" i="31"/>
  <c r="G5271" i="31"/>
  <c r="G5272" i="31"/>
  <c r="G5273" i="31"/>
  <c r="G5274" i="31"/>
  <c r="G5275" i="31"/>
  <c r="G5276" i="31"/>
  <c r="G5277" i="31"/>
  <c r="G5278" i="31"/>
  <c r="G5279" i="31"/>
  <c r="G5280" i="31"/>
  <c r="G5281" i="31"/>
  <c r="G5282" i="31"/>
  <c r="G5283" i="31"/>
  <c r="G5284" i="31"/>
  <c r="G5285" i="31"/>
  <c r="G5286" i="31"/>
  <c r="G5287" i="31"/>
  <c r="G5288" i="31"/>
  <c r="G5289" i="31"/>
  <c r="G5290" i="31"/>
  <c r="G5291" i="31"/>
  <c r="G5292" i="31"/>
  <c r="G5293" i="31"/>
  <c r="G5294" i="31"/>
  <c r="G5295" i="31"/>
  <c r="G5296" i="31"/>
  <c r="G5297" i="31"/>
  <c r="G5298" i="31"/>
  <c r="G5299" i="31"/>
  <c r="G5300" i="31"/>
  <c r="G5301" i="31"/>
  <c r="G5302" i="31"/>
  <c r="G5303" i="31"/>
  <c r="G5304" i="31"/>
  <c r="G5305" i="31"/>
  <c r="G5306" i="31"/>
  <c r="G5307" i="31"/>
  <c r="G5308" i="31"/>
  <c r="G5309" i="31"/>
  <c r="G5310" i="31"/>
  <c r="G5311" i="31"/>
  <c r="G5312" i="31"/>
  <c r="G5313" i="31"/>
  <c r="G5314" i="31"/>
  <c r="G5315" i="31"/>
  <c r="G5316" i="31"/>
  <c r="G5317" i="31"/>
  <c r="G5318" i="31"/>
  <c r="G5319" i="31"/>
  <c r="G5320" i="31"/>
  <c r="G5321" i="31"/>
  <c r="G5322" i="31"/>
  <c r="G5323" i="31"/>
  <c r="G5324" i="31"/>
  <c r="G5325" i="31"/>
  <c r="G5326" i="31"/>
  <c r="G5327" i="31"/>
  <c r="G5328" i="31"/>
  <c r="G5329" i="31"/>
  <c r="G5330" i="31"/>
  <c r="G5331" i="31"/>
  <c r="G5332" i="31"/>
  <c r="G5333" i="31"/>
  <c r="G5334" i="31"/>
  <c r="G5335" i="31"/>
  <c r="G5336" i="31"/>
  <c r="G5337" i="31"/>
  <c r="G5338" i="31"/>
  <c r="G5339" i="31"/>
  <c r="G5340" i="31"/>
  <c r="G5341" i="31"/>
  <c r="G5342" i="31"/>
  <c r="G5343" i="31"/>
  <c r="G5344" i="31"/>
  <c r="G5345" i="31"/>
  <c r="G5346" i="31"/>
  <c r="G5347" i="31"/>
  <c r="G5348" i="31"/>
  <c r="G5349" i="31"/>
  <c r="G5350" i="31"/>
  <c r="G5351" i="31"/>
  <c r="G5352" i="31"/>
  <c r="G5353" i="31"/>
  <c r="G5354" i="31"/>
  <c r="G5355" i="31"/>
  <c r="G5356" i="31"/>
  <c r="G5357" i="31"/>
  <c r="G5358" i="31"/>
  <c r="G5359" i="31"/>
  <c r="G5360" i="31"/>
  <c r="G5361" i="31"/>
  <c r="G5362" i="31"/>
  <c r="G5363" i="31"/>
  <c r="G5364" i="31"/>
  <c r="G5365" i="31"/>
  <c r="G5366" i="31"/>
  <c r="G5367" i="31"/>
  <c r="G5368" i="31"/>
  <c r="G5369" i="31"/>
  <c r="G5370" i="31"/>
  <c r="G5371" i="31"/>
  <c r="G5372" i="31"/>
  <c r="G5373" i="31"/>
  <c r="G5374" i="31"/>
  <c r="G5375" i="31"/>
  <c r="G5376" i="31"/>
  <c r="G5377" i="31"/>
  <c r="G5378" i="31"/>
  <c r="G5379" i="31"/>
  <c r="G5380" i="31"/>
  <c r="G5381" i="31"/>
  <c r="G5382" i="31"/>
  <c r="G5383" i="31"/>
  <c r="G5384" i="31"/>
  <c r="G5385" i="31"/>
  <c r="G5386" i="31"/>
  <c r="G5387" i="31"/>
  <c r="G5388" i="31"/>
  <c r="G5389" i="31"/>
  <c r="G5390" i="31"/>
  <c r="G5391" i="31"/>
  <c r="G5392" i="31"/>
  <c r="G5393" i="31"/>
  <c r="G5394" i="31"/>
  <c r="G5395" i="31"/>
  <c r="G5396" i="31"/>
  <c r="G5397" i="31"/>
  <c r="G5398" i="31"/>
  <c r="G5399" i="31"/>
  <c r="G5400" i="31"/>
  <c r="G5401" i="31"/>
  <c r="G5402" i="31"/>
  <c r="G5403" i="31"/>
  <c r="G5404" i="31"/>
  <c r="G5405" i="31"/>
  <c r="G5406" i="31"/>
  <c r="G5407" i="31"/>
  <c r="G5408" i="31"/>
  <c r="G5409" i="31"/>
  <c r="G5410" i="31"/>
  <c r="G5411" i="31"/>
  <c r="G5412" i="31"/>
  <c r="G5413" i="31"/>
  <c r="G5414" i="31"/>
  <c r="G5415" i="31"/>
  <c r="G5416" i="31"/>
  <c r="G5417" i="31"/>
  <c r="G5418" i="31"/>
  <c r="G5419" i="31"/>
  <c r="G5420" i="31"/>
  <c r="G5421" i="31"/>
  <c r="G5422" i="31"/>
  <c r="G5423" i="31"/>
  <c r="G5424" i="31"/>
  <c r="G5425" i="31"/>
  <c r="G5426" i="31"/>
  <c r="G5427" i="31"/>
  <c r="G5428" i="31"/>
  <c r="G5429" i="31"/>
  <c r="G5430" i="31"/>
  <c r="G5431" i="31"/>
  <c r="G5432" i="31"/>
  <c r="G5433" i="31"/>
  <c r="G5434" i="31"/>
  <c r="G5435" i="31"/>
  <c r="G5436" i="31"/>
  <c r="G5437" i="31"/>
  <c r="G5438" i="31"/>
  <c r="G5439" i="31"/>
  <c r="G5440" i="31"/>
  <c r="G5441" i="31"/>
  <c r="G5442" i="31"/>
  <c r="G5443" i="31"/>
  <c r="G5444" i="31"/>
  <c r="G5445" i="31"/>
  <c r="G5446" i="31"/>
  <c r="G5447" i="31"/>
  <c r="G5448" i="31"/>
  <c r="G5449" i="31"/>
  <c r="G5450" i="31"/>
  <c r="G5451" i="31"/>
  <c r="G5452" i="31"/>
  <c r="G5453" i="31"/>
  <c r="G5454" i="31"/>
  <c r="G5455" i="31"/>
  <c r="G5456" i="31"/>
  <c r="G5457" i="31"/>
  <c r="G5458" i="31"/>
  <c r="G5459" i="31"/>
  <c r="G5460" i="31"/>
  <c r="G5461" i="31"/>
  <c r="G5462" i="31"/>
  <c r="G5463" i="31"/>
  <c r="G5464" i="31"/>
  <c r="G5465" i="31"/>
  <c r="G5466" i="31"/>
  <c r="G5467" i="31"/>
  <c r="G5468" i="31"/>
  <c r="G5469" i="31"/>
  <c r="G5470" i="31"/>
  <c r="G5471" i="31"/>
  <c r="G5472" i="31"/>
  <c r="G5473" i="31"/>
  <c r="G5474" i="31"/>
  <c r="G5475" i="31"/>
  <c r="G5476" i="31"/>
  <c r="G5477" i="31"/>
  <c r="G5478" i="31"/>
  <c r="G5479" i="31"/>
  <c r="G5480" i="31"/>
  <c r="G5481" i="31"/>
  <c r="G5482" i="31"/>
  <c r="G5483" i="31"/>
  <c r="G5484" i="31"/>
  <c r="G5485" i="31"/>
  <c r="G5486" i="31"/>
  <c r="G5487" i="31"/>
  <c r="G5488" i="31"/>
  <c r="G5489" i="31"/>
  <c r="G5490" i="31"/>
  <c r="G5491" i="31"/>
  <c r="G5492" i="31"/>
  <c r="G5493" i="31"/>
  <c r="G5494" i="31"/>
  <c r="G5495" i="31"/>
  <c r="G5496" i="31"/>
  <c r="G5497" i="31"/>
  <c r="G5498" i="31"/>
  <c r="G5499" i="31"/>
  <c r="G5500" i="31"/>
  <c r="G5501" i="31"/>
  <c r="G5502" i="31"/>
  <c r="G5503" i="31"/>
  <c r="G5504" i="31"/>
  <c r="G5505" i="31"/>
  <c r="G5506" i="31"/>
  <c r="G5507" i="31"/>
  <c r="G5508" i="31"/>
  <c r="G5509" i="31"/>
  <c r="G5510" i="31"/>
  <c r="G5511" i="31"/>
  <c r="G5512" i="31"/>
  <c r="G5513" i="31"/>
  <c r="G5514" i="31"/>
  <c r="G5515" i="31"/>
  <c r="G5516" i="31"/>
  <c r="G5517" i="31"/>
  <c r="G5518" i="31"/>
  <c r="G5519" i="31"/>
  <c r="G5520" i="31"/>
  <c r="G5521" i="31"/>
  <c r="G5522" i="31"/>
  <c r="G5523" i="31"/>
  <c r="G5524" i="31"/>
  <c r="G5525" i="31"/>
  <c r="G5526" i="31"/>
  <c r="G5527" i="31"/>
  <c r="G5528" i="31"/>
  <c r="G5529" i="31"/>
  <c r="G5530" i="31"/>
  <c r="G5531" i="31"/>
  <c r="G5532" i="31"/>
  <c r="G5533" i="31"/>
  <c r="G5534" i="31"/>
  <c r="G5535" i="31"/>
  <c r="G5536" i="31"/>
  <c r="G5537" i="31"/>
  <c r="G5538" i="31"/>
  <c r="G5539" i="31"/>
  <c r="G5540" i="31"/>
  <c r="G5541" i="31"/>
  <c r="G5542" i="31"/>
  <c r="G5543" i="31"/>
  <c r="G5544" i="31"/>
  <c r="G5545" i="31"/>
  <c r="G5546" i="31"/>
  <c r="G5547" i="31"/>
  <c r="G5548" i="31"/>
  <c r="G5549" i="31"/>
  <c r="G5550" i="31"/>
  <c r="G5551" i="31"/>
  <c r="G5552" i="31"/>
  <c r="G5553" i="31"/>
  <c r="G5554" i="31"/>
  <c r="G5555" i="31"/>
  <c r="G5556" i="31"/>
  <c r="G5557" i="31"/>
  <c r="G5558" i="31"/>
  <c r="G5559" i="31"/>
  <c r="G5560" i="31"/>
  <c r="G5561" i="31"/>
  <c r="G5562" i="31"/>
  <c r="G5563" i="31"/>
  <c r="G5564" i="31"/>
  <c r="G5565" i="31"/>
  <c r="G5566" i="31"/>
  <c r="G5567" i="31"/>
  <c r="G5568" i="31"/>
  <c r="G5569" i="31"/>
  <c r="G5570" i="31"/>
  <c r="G5571" i="31"/>
  <c r="G5572" i="31"/>
  <c r="G5573" i="31"/>
  <c r="G5574" i="31"/>
  <c r="G5575" i="31"/>
  <c r="G5576" i="31"/>
  <c r="G5577" i="31"/>
  <c r="G5578" i="31"/>
  <c r="G5579" i="31"/>
  <c r="G5580" i="31"/>
  <c r="G5581" i="31"/>
  <c r="G5582" i="31"/>
  <c r="G5583" i="31"/>
  <c r="G5584" i="31"/>
  <c r="G5585" i="31"/>
  <c r="G5586" i="31"/>
  <c r="G5587" i="31"/>
  <c r="G5588" i="31"/>
  <c r="G5589" i="31"/>
  <c r="G5590" i="31"/>
  <c r="G5591" i="31"/>
  <c r="G5592" i="31"/>
  <c r="G5593" i="31"/>
  <c r="G5594" i="31"/>
  <c r="G5595" i="31"/>
  <c r="G5596" i="31"/>
  <c r="G5597" i="31"/>
  <c r="G5598" i="31"/>
  <c r="G5599" i="31"/>
  <c r="G5600" i="31"/>
  <c r="G5601" i="31"/>
  <c r="G5602" i="31"/>
  <c r="G5603" i="31"/>
  <c r="G5604" i="31"/>
  <c r="G5605" i="31"/>
  <c r="G5606" i="31"/>
  <c r="G5607" i="31"/>
  <c r="G5608" i="31"/>
  <c r="G5609" i="31"/>
  <c r="G5610" i="31"/>
  <c r="G5611" i="31"/>
  <c r="G5612" i="31"/>
  <c r="G5613" i="31"/>
  <c r="G5614" i="31"/>
  <c r="G5615" i="31"/>
  <c r="G5616" i="31"/>
  <c r="G5617" i="31"/>
  <c r="G5618" i="31"/>
  <c r="G5619" i="31"/>
  <c r="G5620" i="31"/>
  <c r="G5621" i="31"/>
  <c r="G5622" i="31"/>
  <c r="G5623" i="31"/>
  <c r="G5624" i="31"/>
  <c r="G5625" i="31"/>
  <c r="G5626" i="31"/>
  <c r="G5627" i="31"/>
  <c r="G5628" i="31"/>
  <c r="G5629" i="31"/>
  <c r="G5630" i="31"/>
  <c r="G5631" i="31"/>
  <c r="G5632" i="31"/>
  <c r="G5633" i="31"/>
  <c r="G5634" i="31"/>
  <c r="G5635" i="31"/>
  <c r="G5636" i="31"/>
  <c r="G5637" i="31"/>
  <c r="G5638" i="31"/>
  <c r="G5639" i="31"/>
  <c r="G5640" i="31"/>
  <c r="G5641" i="31"/>
  <c r="G5642" i="31"/>
  <c r="G5643" i="31"/>
  <c r="G5644" i="31"/>
  <c r="G5645" i="31"/>
  <c r="G5646" i="31"/>
  <c r="G5647" i="31"/>
  <c r="G5648" i="31"/>
  <c r="G5649" i="31"/>
  <c r="G5650" i="31"/>
  <c r="G5651" i="31"/>
  <c r="G5652" i="31"/>
  <c r="G5653" i="31"/>
  <c r="G5654" i="31"/>
  <c r="G5655" i="31"/>
  <c r="G5656" i="31"/>
  <c r="G5657" i="31"/>
  <c r="G5658" i="31"/>
  <c r="G5659" i="31"/>
  <c r="G5660" i="31"/>
  <c r="G5661" i="31"/>
  <c r="G5662" i="31"/>
  <c r="G5663" i="31"/>
  <c r="G5664" i="31"/>
  <c r="G5665" i="31"/>
  <c r="G5666" i="31"/>
  <c r="G5667" i="31"/>
  <c r="G5668" i="31"/>
  <c r="G5669" i="31"/>
  <c r="G5670" i="31"/>
  <c r="G5671" i="31"/>
  <c r="G5672" i="31"/>
  <c r="G5673" i="31"/>
  <c r="G5674" i="31"/>
  <c r="G5675" i="31"/>
  <c r="G5676" i="31"/>
  <c r="G5677" i="31"/>
  <c r="G5678" i="31"/>
  <c r="G5679" i="31"/>
  <c r="G5680" i="31"/>
  <c r="G5681" i="31"/>
  <c r="G5682" i="31"/>
  <c r="G5683" i="31"/>
  <c r="G5684" i="31"/>
  <c r="G5685" i="31"/>
  <c r="G5686" i="31"/>
  <c r="G5687" i="31"/>
  <c r="G5688" i="31"/>
  <c r="G5689" i="31"/>
  <c r="G5690" i="31"/>
  <c r="G5691" i="31"/>
  <c r="G5692" i="31"/>
  <c r="G5693" i="31"/>
  <c r="G5694" i="31"/>
  <c r="G5695" i="31"/>
  <c r="G5696" i="31"/>
  <c r="G5697" i="31"/>
  <c r="G5698" i="31"/>
  <c r="G5699" i="31"/>
  <c r="G5700" i="31"/>
  <c r="G5701" i="31"/>
  <c r="G5702" i="31"/>
  <c r="G5703" i="31"/>
  <c r="G5704" i="31"/>
  <c r="G5705" i="31"/>
  <c r="G5706" i="31"/>
  <c r="G5707" i="31"/>
  <c r="G5708" i="31"/>
  <c r="G5709" i="31"/>
  <c r="G5710" i="31"/>
  <c r="G5711" i="31"/>
  <c r="G5712" i="31"/>
  <c r="G5713" i="31"/>
  <c r="G5714" i="31"/>
  <c r="G5715" i="31"/>
  <c r="G5716" i="31"/>
  <c r="G5717" i="31"/>
  <c r="G5718" i="31"/>
  <c r="G5719" i="31"/>
  <c r="G5720" i="31"/>
  <c r="G5721" i="31"/>
  <c r="G5722" i="31"/>
  <c r="G5723" i="31"/>
  <c r="G5724" i="31"/>
  <c r="G5725" i="31"/>
  <c r="G5726" i="31"/>
  <c r="G5727" i="31"/>
  <c r="G5728" i="31"/>
  <c r="G5729" i="31"/>
  <c r="G5730" i="31"/>
  <c r="G5731" i="31"/>
  <c r="G5732" i="31"/>
  <c r="G5733" i="31"/>
  <c r="G5734" i="31"/>
  <c r="G5735" i="31"/>
  <c r="G5736" i="31"/>
  <c r="G5737" i="31"/>
  <c r="G5738" i="31"/>
  <c r="G5739" i="31"/>
  <c r="G5740" i="31"/>
  <c r="G5741" i="31"/>
  <c r="G5742" i="31"/>
  <c r="G5743" i="31"/>
  <c r="G5744" i="31"/>
  <c r="G5745" i="31"/>
  <c r="G5746" i="31"/>
  <c r="G5747" i="31"/>
  <c r="G5748" i="31"/>
  <c r="G5749" i="31"/>
  <c r="G5750" i="31"/>
  <c r="G5751" i="31"/>
  <c r="G5752" i="31"/>
  <c r="G5753" i="31"/>
  <c r="G5754" i="31"/>
  <c r="G5755" i="31"/>
  <c r="G5756" i="31"/>
  <c r="G5757" i="31"/>
  <c r="G5758" i="31"/>
  <c r="G5759" i="31"/>
  <c r="G5760" i="31"/>
  <c r="G5761" i="31"/>
  <c r="G5762" i="31"/>
  <c r="G5763" i="31"/>
  <c r="G5764" i="31"/>
  <c r="G5765" i="31"/>
  <c r="G5766" i="31"/>
  <c r="G5767" i="31"/>
  <c r="G5768" i="31"/>
  <c r="G5769" i="31"/>
  <c r="G5770" i="31"/>
  <c r="G5771" i="31"/>
  <c r="G5772" i="31"/>
  <c r="G5773" i="31"/>
  <c r="G5774" i="31"/>
  <c r="G5775" i="31"/>
  <c r="G5776" i="31"/>
  <c r="G5777" i="31"/>
  <c r="G5778" i="31"/>
  <c r="G5779" i="31"/>
  <c r="G5780" i="31"/>
  <c r="G5781" i="31"/>
  <c r="G5782" i="31"/>
  <c r="G5783" i="31"/>
  <c r="G5784" i="31"/>
  <c r="G5785" i="31"/>
  <c r="G5786" i="31"/>
  <c r="G5787" i="31"/>
  <c r="G5788" i="31"/>
  <c r="G5789" i="31"/>
  <c r="G5790" i="31"/>
  <c r="G5791" i="31"/>
  <c r="G5792" i="31"/>
  <c r="G5793" i="31"/>
  <c r="G5794" i="31"/>
  <c r="G5795" i="31"/>
  <c r="G5796" i="31"/>
  <c r="G5797" i="31"/>
  <c r="G5798" i="31"/>
  <c r="G5799" i="31"/>
  <c r="G5800" i="31"/>
  <c r="G5801" i="31"/>
  <c r="G5802" i="31"/>
  <c r="G5803" i="31"/>
  <c r="G5804" i="31"/>
  <c r="G5805" i="31"/>
  <c r="G5806" i="31"/>
  <c r="G5807" i="31"/>
  <c r="G5808" i="31"/>
  <c r="G5809" i="31"/>
  <c r="G5810" i="31"/>
  <c r="G5811" i="31"/>
  <c r="G5812" i="31"/>
  <c r="G5813" i="31"/>
  <c r="G5814" i="31"/>
  <c r="G5815" i="31"/>
  <c r="G5816" i="31"/>
  <c r="G5817" i="31"/>
  <c r="G5818" i="31"/>
  <c r="G5819" i="31"/>
  <c r="G5820" i="31"/>
  <c r="G5821" i="31"/>
  <c r="G5822" i="31"/>
  <c r="G5823" i="31"/>
  <c r="G5824" i="31"/>
  <c r="G5825" i="31"/>
  <c r="G5826" i="31"/>
  <c r="G5827" i="31"/>
  <c r="G5828" i="31"/>
  <c r="G5829" i="31"/>
  <c r="G5830" i="31"/>
  <c r="G5831" i="31"/>
  <c r="G5832" i="31"/>
  <c r="G5833" i="31"/>
  <c r="G5834" i="31"/>
  <c r="G5835" i="31"/>
  <c r="G5836" i="31"/>
  <c r="G5837" i="31"/>
  <c r="G5838" i="31"/>
  <c r="G5839" i="31"/>
  <c r="G5840" i="31"/>
  <c r="G5841" i="31"/>
  <c r="G5842" i="31"/>
  <c r="G5843" i="31"/>
  <c r="G5844" i="31"/>
  <c r="G5845" i="31"/>
  <c r="G5846" i="31"/>
  <c r="G5847" i="31"/>
  <c r="G5848" i="31"/>
  <c r="G5849" i="31"/>
  <c r="G5850" i="31"/>
  <c r="G5851" i="31"/>
  <c r="G5852" i="31"/>
  <c r="G5853" i="31"/>
  <c r="G5854" i="31"/>
  <c r="G5855" i="31"/>
  <c r="G5856" i="31"/>
  <c r="G5857" i="31"/>
  <c r="G5858" i="31"/>
  <c r="G5859" i="31"/>
  <c r="G5860" i="31"/>
  <c r="G5861" i="31"/>
  <c r="G5862" i="31"/>
  <c r="G5863" i="31"/>
  <c r="G5864" i="31"/>
  <c r="G5865" i="31"/>
  <c r="G5866" i="31"/>
  <c r="G5867" i="31"/>
  <c r="G5868" i="31"/>
  <c r="G5869" i="31"/>
  <c r="G5870" i="31"/>
  <c r="G5871" i="31"/>
  <c r="G5872" i="31"/>
  <c r="G5873" i="31"/>
  <c r="G5874" i="31"/>
  <c r="G5875" i="31"/>
  <c r="G5876" i="31"/>
  <c r="G5877" i="31"/>
  <c r="G5878" i="31"/>
  <c r="G5879" i="31"/>
  <c r="G5880" i="31"/>
  <c r="G5881" i="31"/>
  <c r="G5882" i="31"/>
  <c r="G5883" i="31"/>
  <c r="G5884" i="31"/>
  <c r="G5885" i="31"/>
  <c r="G5886" i="31"/>
  <c r="G5887" i="31"/>
  <c r="G5888" i="31"/>
  <c r="G5889" i="31"/>
  <c r="G5890" i="31"/>
  <c r="G5891" i="31"/>
  <c r="G5892" i="31"/>
  <c r="G5893" i="31"/>
  <c r="G5894" i="31"/>
  <c r="G5895" i="31"/>
  <c r="G5896" i="31"/>
  <c r="G5897" i="31"/>
  <c r="G5898" i="31"/>
  <c r="G5899" i="31"/>
  <c r="G5900" i="31"/>
  <c r="G5901" i="31"/>
  <c r="G5902" i="31"/>
  <c r="G5903" i="31"/>
  <c r="G5904" i="31"/>
  <c r="G5905" i="31"/>
  <c r="G5906" i="31"/>
  <c r="G5907" i="31"/>
  <c r="G5908" i="31"/>
  <c r="G5909" i="31"/>
  <c r="G5910" i="31"/>
  <c r="G5911" i="31"/>
  <c r="G5912" i="31"/>
  <c r="G5913" i="31"/>
  <c r="G5914" i="31"/>
  <c r="G5915" i="31"/>
  <c r="G5916" i="31"/>
  <c r="G5917" i="31"/>
  <c r="G5918" i="31"/>
  <c r="G5919" i="31"/>
  <c r="G5920" i="31"/>
  <c r="G5921" i="31"/>
  <c r="G5922" i="31"/>
  <c r="G5923" i="31"/>
  <c r="G5924" i="31"/>
  <c r="G5925" i="31"/>
  <c r="G5926" i="31"/>
  <c r="G5927" i="31"/>
  <c r="G5928" i="31"/>
  <c r="G5929" i="31"/>
  <c r="G5930" i="31"/>
  <c r="G5931" i="31"/>
  <c r="G5932" i="31"/>
  <c r="G5933" i="31"/>
  <c r="G5934" i="31"/>
  <c r="G5935" i="31"/>
  <c r="G5936" i="31"/>
  <c r="G5937" i="31"/>
  <c r="G5938" i="31"/>
  <c r="G5939" i="31"/>
  <c r="G5940" i="31"/>
  <c r="G5941" i="31"/>
  <c r="G5942" i="31"/>
  <c r="G5943" i="31"/>
  <c r="G5944" i="31"/>
  <c r="G5945" i="31"/>
  <c r="G5946" i="31"/>
  <c r="G5947" i="31"/>
  <c r="G5948" i="31"/>
  <c r="G5949" i="31"/>
  <c r="G5950" i="31"/>
  <c r="G5951" i="31"/>
  <c r="G5952" i="31"/>
  <c r="G5953" i="31"/>
  <c r="G5954" i="31"/>
  <c r="G5955" i="31"/>
  <c r="G5956" i="31"/>
  <c r="G5957" i="31"/>
  <c r="G5958" i="31"/>
  <c r="G5959" i="31"/>
  <c r="G5960" i="31"/>
  <c r="G5961" i="31"/>
  <c r="G5962" i="31"/>
  <c r="G5963" i="31"/>
  <c r="G5964" i="31"/>
  <c r="G5965" i="31"/>
  <c r="G5966" i="31"/>
  <c r="G5967" i="31"/>
  <c r="G5968" i="31"/>
  <c r="G5969" i="31"/>
  <c r="G5970" i="31"/>
  <c r="G5971" i="31"/>
  <c r="G5972" i="31"/>
  <c r="G5973" i="31"/>
  <c r="G5974" i="31"/>
  <c r="G5975" i="31"/>
  <c r="G5976" i="31"/>
  <c r="G5977" i="31"/>
  <c r="G5978" i="31"/>
  <c r="G5979" i="31"/>
  <c r="G5980" i="31"/>
  <c r="G5981" i="31"/>
  <c r="G5982" i="31"/>
  <c r="G5983" i="31"/>
  <c r="G5984" i="31"/>
  <c r="G5985" i="31"/>
  <c r="G5986" i="31"/>
  <c r="G5987" i="31"/>
  <c r="G5988" i="31"/>
  <c r="G5989" i="31"/>
  <c r="G5990" i="31"/>
  <c r="G5991" i="31"/>
  <c r="G5992" i="31"/>
  <c r="G5993" i="31"/>
  <c r="G5994" i="31"/>
  <c r="G5995" i="31"/>
  <c r="G5996" i="31"/>
  <c r="G5997" i="31"/>
  <c r="G5998" i="31"/>
  <c r="G5999" i="31"/>
  <c r="G6000" i="31"/>
  <c r="G6001" i="31"/>
  <c r="G6002" i="31"/>
  <c r="G6003" i="31"/>
  <c r="G6004" i="31"/>
  <c r="G6005" i="31"/>
  <c r="G6006" i="31"/>
  <c r="G6007" i="31"/>
  <c r="G6008" i="31"/>
  <c r="G6009" i="31"/>
  <c r="G6010" i="31"/>
  <c r="G6011" i="31"/>
  <c r="G6012" i="31"/>
  <c r="G6013" i="31"/>
  <c r="G6014" i="31"/>
  <c r="G6015" i="31"/>
  <c r="G6016" i="31"/>
  <c r="G6017" i="31"/>
  <c r="G6018" i="31"/>
  <c r="G6019" i="31"/>
  <c r="G6020" i="31"/>
  <c r="G6021" i="31"/>
  <c r="G6022" i="31"/>
  <c r="G6023" i="31"/>
  <c r="G6024" i="31"/>
  <c r="G6025" i="31"/>
  <c r="G6026" i="31"/>
  <c r="G6027" i="31"/>
  <c r="G6028" i="31"/>
  <c r="G6029" i="31"/>
  <c r="G6030" i="31"/>
  <c r="G6031" i="31"/>
  <c r="G6032" i="31"/>
  <c r="G6033" i="31"/>
  <c r="G6034" i="31"/>
  <c r="G6035" i="31"/>
  <c r="G6036" i="31"/>
  <c r="G6037" i="31"/>
  <c r="G6038" i="31"/>
  <c r="G6039" i="31"/>
  <c r="G6040" i="31"/>
  <c r="G6041" i="31"/>
  <c r="G6042" i="31"/>
  <c r="G6043" i="31"/>
  <c r="G6044" i="31"/>
  <c r="G6045" i="31"/>
  <c r="G6046" i="31"/>
  <c r="G6047" i="31"/>
  <c r="G6048" i="31"/>
  <c r="G6049" i="31"/>
  <c r="G6050" i="31"/>
  <c r="G6051" i="31"/>
  <c r="G6052" i="31"/>
  <c r="G6053" i="31"/>
  <c r="G6054" i="31"/>
  <c r="G6055" i="31"/>
  <c r="G6056" i="31"/>
  <c r="G6057" i="31"/>
  <c r="G6058" i="31"/>
  <c r="G6059" i="31"/>
  <c r="G6060" i="31"/>
  <c r="G6061" i="31"/>
  <c r="G6062" i="31"/>
  <c r="G6063" i="31"/>
  <c r="G6064" i="31"/>
  <c r="G6065" i="31"/>
  <c r="G6066" i="31"/>
  <c r="G6067" i="31"/>
  <c r="G6068" i="31"/>
  <c r="G6069" i="31"/>
  <c r="G6070" i="31"/>
  <c r="G6071" i="31"/>
  <c r="G6072" i="31"/>
  <c r="G6073" i="31"/>
  <c r="G6074" i="31"/>
  <c r="G6075" i="31"/>
  <c r="G6076" i="31"/>
  <c r="G6077" i="31"/>
  <c r="G6078" i="31"/>
  <c r="G6079" i="31"/>
  <c r="G6080" i="31"/>
  <c r="G6081" i="31"/>
  <c r="G6082" i="31"/>
  <c r="G6083" i="31"/>
  <c r="G6084" i="31"/>
  <c r="G6085" i="31"/>
  <c r="G6086" i="31"/>
  <c r="G6087" i="31"/>
  <c r="G6088" i="31"/>
  <c r="G6089" i="31"/>
  <c r="G6090" i="31"/>
  <c r="G6091" i="31"/>
  <c r="G6092" i="31"/>
  <c r="G6093" i="31"/>
  <c r="G6094" i="31"/>
  <c r="G6095" i="31"/>
  <c r="G6096" i="31"/>
  <c r="G6097" i="31"/>
  <c r="G6098" i="31"/>
  <c r="G6099" i="31"/>
  <c r="G6100" i="31"/>
  <c r="G6101" i="31"/>
  <c r="G6102" i="31"/>
  <c r="G6103" i="31"/>
  <c r="G6104" i="31"/>
  <c r="G6105" i="31"/>
  <c r="G6106" i="31"/>
  <c r="G6107" i="31"/>
  <c r="G6108" i="31"/>
  <c r="G6109" i="31"/>
  <c r="G6110" i="31"/>
  <c r="G6111" i="31"/>
  <c r="G6112" i="31"/>
  <c r="G6113" i="31"/>
  <c r="G6114" i="31"/>
  <c r="G6115" i="31"/>
  <c r="G6116" i="31"/>
  <c r="G6117" i="31"/>
  <c r="G6118" i="31"/>
  <c r="G6119" i="31"/>
  <c r="G6120" i="31"/>
  <c r="G6121" i="31"/>
  <c r="G6122" i="31"/>
  <c r="G6123" i="31"/>
  <c r="G6124" i="31"/>
  <c r="G6125" i="31"/>
  <c r="G6126" i="31"/>
  <c r="G6127" i="31"/>
  <c r="G6128" i="31"/>
  <c r="G6129" i="31"/>
  <c r="G6130" i="31"/>
  <c r="G6131" i="31"/>
  <c r="G6132" i="31"/>
  <c r="G6133" i="31"/>
  <c r="G6134" i="31"/>
  <c r="G6135" i="31"/>
  <c r="G6136" i="31"/>
  <c r="G6137" i="31"/>
  <c r="G6138" i="31"/>
  <c r="G6139" i="31"/>
  <c r="G6140" i="31"/>
  <c r="G6141" i="31"/>
  <c r="G6142" i="31"/>
  <c r="G6143" i="31"/>
  <c r="G6144" i="31"/>
  <c r="G6145" i="31"/>
  <c r="G6146" i="31"/>
  <c r="G6147" i="31"/>
  <c r="G6148" i="31"/>
  <c r="G6149" i="31"/>
  <c r="G6150" i="31"/>
  <c r="G6151" i="31"/>
  <c r="G6152" i="31"/>
  <c r="G6153" i="31"/>
  <c r="G6154" i="31"/>
  <c r="G6155" i="31"/>
  <c r="G6156" i="31"/>
  <c r="G6157" i="31"/>
  <c r="G6158" i="31"/>
  <c r="G6159" i="31"/>
  <c r="G6160" i="31"/>
  <c r="G6161" i="31"/>
  <c r="G6162" i="31"/>
  <c r="G6163" i="31"/>
  <c r="G6164" i="31"/>
  <c r="G6165" i="31"/>
  <c r="G6166" i="31"/>
  <c r="G6167" i="31"/>
  <c r="G6168" i="31"/>
  <c r="G6169" i="31"/>
  <c r="G6170" i="31"/>
  <c r="G6171" i="31"/>
  <c r="G6172" i="31"/>
  <c r="G6173" i="31"/>
  <c r="G6174" i="31"/>
  <c r="G6175" i="31"/>
  <c r="G6176" i="31"/>
  <c r="G6177" i="31"/>
  <c r="G6178" i="31"/>
  <c r="G6179" i="31"/>
  <c r="G6180" i="31"/>
  <c r="G6181" i="31"/>
  <c r="G6182" i="31"/>
  <c r="G6183" i="31"/>
  <c r="G6184" i="31"/>
  <c r="G6185" i="31"/>
  <c r="G6186" i="31"/>
  <c r="G6187" i="31"/>
  <c r="G6188" i="31"/>
  <c r="G6189" i="31"/>
  <c r="G6190" i="31"/>
  <c r="G6191" i="31"/>
  <c r="G6192" i="31"/>
  <c r="G6193" i="31"/>
  <c r="G6194" i="31"/>
  <c r="G6195" i="31"/>
  <c r="G6196" i="31"/>
  <c r="G6197" i="31"/>
  <c r="G6198" i="31"/>
  <c r="G6199" i="31"/>
  <c r="G6200" i="31"/>
  <c r="G6201" i="31"/>
  <c r="G6202" i="31"/>
  <c r="G6203" i="31"/>
  <c r="G6204" i="31"/>
  <c r="G6205" i="31"/>
  <c r="G6206" i="31"/>
  <c r="G6207" i="31"/>
  <c r="G6208" i="31"/>
  <c r="G6209" i="31"/>
  <c r="G6210" i="31"/>
  <c r="G6211" i="31"/>
  <c r="G6212" i="31"/>
  <c r="G6213" i="31"/>
  <c r="G6214" i="31"/>
  <c r="G6215" i="31"/>
  <c r="G6216" i="31"/>
  <c r="G6217" i="31"/>
  <c r="G6218" i="31"/>
  <c r="G6219" i="31"/>
  <c r="G6220" i="31"/>
  <c r="G6221" i="31"/>
  <c r="G6222" i="31"/>
  <c r="G6223" i="31"/>
  <c r="G6224" i="31"/>
  <c r="G6225" i="31"/>
  <c r="G6226" i="31"/>
  <c r="G6227" i="31"/>
  <c r="G6228" i="31"/>
  <c r="G6229" i="31"/>
  <c r="G6230" i="31"/>
  <c r="G6231" i="31"/>
  <c r="G6232" i="31"/>
  <c r="G6233" i="31"/>
  <c r="G6234" i="31"/>
  <c r="G6235" i="31"/>
  <c r="G6236" i="31"/>
  <c r="G6237" i="31"/>
  <c r="G6238" i="31"/>
  <c r="G6239" i="31"/>
  <c r="G6240" i="31"/>
  <c r="G6241" i="31"/>
  <c r="G6242" i="31"/>
  <c r="G6243" i="31"/>
  <c r="G6244" i="31"/>
  <c r="G6245" i="31"/>
  <c r="G6246" i="31"/>
  <c r="G6247" i="31"/>
  <c r="G6248" i="31"/>
  <c r="G6249" i="31"/>
  <c r="G6250" i="31"/>
  <c r="G6251" i="31"/>
  <c r="G6252" i="31"/>
  <c r="G6253" i="31"/>
  <c r="G6254" i="31"/>
  <c r="G6255" i="31"/>
  <c r="G6256" i="31"/>
  <c r="G6257" i="31"/>
  <c r="G6258" i="31"/>
  <c r="G6259" i="31"/>
  <c r="G6260" i="31"/>
  <c r="G6261" i="31"/>
  <c r="G6262" i="31"/>
  <c r="G6263" i="31"/>
  <c r="G6264" i="31"/>
  <c r="G6265" i="31"/>
  <c r="G6266" i="31"/>
  <c r="G6267" i="31"/>
  <c r="G6268" i="31"/>
  <c r="G6269" i="31"/>
  <c r="G6270" i="31"/>
  <c r="G6271" i="31"/>
  <c r="G6272" i="31"/>
  <c r="G6273" i="31"/>
  <c r="G6274" i="31"/>
  <c r="G6275" i="31"/>
  <c r="G6276" i="31"/>
  <c r="G6277" i="31"/>
  <c r="G6278" i="31"/>
  <c r="G6279" i="31"/>
  <c r="G6280" i="31"/>
  <c r="G6281" i="31"/>
  <c r="G6282" i="31"/>
  <c r="G6283" i="31"/>
  <c r="G6284" i="31"/>
  <c r="G6285" i="31"/>
  <c r="G6286" i="31"/>
  <c r="G6287" i="31"/>
  <c r="G6288" i="31"/>
  <c r="G6289" i="31"/>
  <c r="G6290" i="31"/>
  <c r="G6291" i="31"/>
  <c r="G6292" i="31"/>
  <c r="G6293" i="31"/>
  <c r="G6294" i="31"/>
  <c r="G6295" i="31"/>
  <c r="G6296" i="31"/>
  <c r="G6297" i="31"/>
  <c r="G6298" i="31"/>
  <c r="G6299" i="31"/>
  <c r="G6300" i="31"/>
  <c r="G6301" i="31"/>
  <c r="G6302" i="31"/>
  <c r="G6303" i="31"/>
  <c r="G6304" i="31"/>
  <c r="G6305" i="31"/>
  <c r="G6306" i="31"/>
  <c r="G6307" i="31"/>
  <c r="G6308" i="31"/>
  <c r="G6309" i="31"/>
  <c r="G6310" i="31"/>
  <c r="G6311" i="31"/>
  <c r="G6312" i="31"/>
  <c r="G6313" i="31"/>
  <c r="G6314" i="31"/>
  <c r="G6315" i="31"/>
  <c r="G6316" i="31"/>
  <c r="G6317" i="31"/>
  <c r="G6318" i="31"/>
  <c r="G6319" i="31"/>
  <c r="G6320" i="31"/>
  <c r="G6321" i="31"/>
  <c r="G6322" i="31"/>
  <c r="G6323" i="31"/>
  <c r="G6324" i="31"/>
  <c r="G6325" i="31"/>
  <c r="G6326" i="31"/>
  <c r="G6327" i="31"/>
  <c r="G6328" i="31"/>
  <c r="G6329" i="31"/>
  <c r="G6330" i="31"/>
  <c r="G6331" i="31"/>
  <c r="G6332" i="31"/>
  <c r="G6333" i="31"/>
  <c r="G6334" i="31"/>
  <c r="G6335" i="31"/>
  <c r="G6336" i="31"/>
  <c r="G6337" i="31"/>
  <c r="G6338" i="31"/>
  <c r="G6339" i="31"/>
  <c r="G6340" i="31"/>
  <c r="G6341" i="31"/>
  <c r="G6342" i="31"/>
  <c r="G6343" i="31"/>
  <c r="G6344" i="31"/>
  <c r="G6345" i="31"/>
  <c r="G6346" i="31"/>
  <c r="G6347" i="31"/>
  <c r="G6348" i="31"/>
  <c r="G6349" i="31"/>
  <c r="G6350" i="31"/>
  <c r="G6351" i="31"/>
  <c r="G6352" i="31"/>
  <c r="G6353" i="31"/>
  <c r="G6354" i="31"/>
  <c r="G6355" i="31"/>
  <c r="G6356" i="31"/>
  <c r="G6357" i="31"/>
  <c r="G6358" i="31"/>
  <c r="G6359" i="31"/>
  <c r="G6360" i="31"/>
  <c r="G6361" i="31"/>
  <c r="G6362" i="31"/>
  <c r="G6363" i="31"/>
  <c r="G6364" i="31"/>
  <c r="G6365" i="31"/>
  <c r="G6366" i="31"/>
  <c r="G6367" i="31"/>
  <c r="G6368" i="31"/>
  <c r="G6369" i="31"/>
  <c r="G6370" i="31"/>
  <c r="G6371" i="31"/>
  <c r="G6372" i="31"/>
  <c r="G6373" i="31"/>
  <c r="G6374" i="31"/>
  <c r="G6375" i="31"/>
  <c r="G6376" i="31"/>
  <c r="G6377" i="31"/>
  <c r="G6378" i="31"/>
  <c r="G6379" i="31"/>
  <c r="G6380" i="31"/>
  <c r="G6381" i="31"/>
  <c r="G6382" i="31"/>
  <c r="G6383" i="31"/>
  <c r="G6384" i="31"/>
  <c r="G6385" i="31"/>
  <c r="G6386" i="31"/>
  <c r="G6387" i="31"/>
  <c r="G6388" i="31"/>
  <c r="G6389" i="31"/>
  <c r="G6390" i="31"/>
  <c r="G6391" i="31"/>
  <c r="G6392" i="31"/>
  <c r="G6393" i="31"/>
  <c r="G6394" i="31"/>
  <c r="G6395" i="31"/>
  <c r="G6396" i="31"/>
  <c r="G6397" i="31"/>
  <c r="G6398" i="31"/>
  <c r="G6399" i="31"/>
  <c r="G6400" i="31"/>
  <c r="G6401" i="31"/>
  <c r="G6402" i="31"/>
  <c r="G6403" i="31"/>
  <c r="G6404" i="31"/>
  <c r="G6405" i="31"/>
  <c r="G6406" i="31"/>
  <c r="G6407" i="31"/>
  <c r="G6408" i="31"/>
  <c r="G6409" i="31"/>
  <c r="G6410" i="31"/>
  <c r="G6411" i="31"/>
  <c r="G6412" i="31"/>
  <c r="G6413" i="31"/>
  <c r="G6414" i="31"/>
  <c r="G6415" i="31"/>
  <c r="G6416" i="31"/>
  <c r="G6417" i="31"/>
  <c r="G6418" i="31"/>
  <c r="G6419" i="31"/>
  <c r="G6420" i="31"/>
  <c r="G6421" i="31"/>
  <c r="G6422" i="31"/>
  <c r="G6423" i="31"/>
  <c r="G6424" i="31"/>
  <c r="G6425" i="31"/>
  <c r="G6426" i="31"/>
  <c r="G6427" i="31"/>
  <c r="G6428" i="31"/>
  <c r="G6429" i="31"/>
  <c r="G6430" i="31"/>
  <c r="G6431" i="31"/>
  <c r="G6432" i="31"/>
  <c r="G6433" i="31"/>
  <c r="G6434" i="31"/>
  <c r="G6435" i="31"/>
  <c r="G6436" i="31"/>
  <c r="G6437" i="31"/>
  <c r="G6438" i="31"/>
  <c r="G6439" i="31"/>
  <c r="G6440" i="31"/>
  <c r="G6441" i="31"/>
  <c r="G6442" i="31"/>
  <c r="G6443" i="31"/>
  <c r="G6444" i="31"/>
  <c r="G6445" i="31"/>
  <c r="G6446" i="31"/>
  <c r="G6447" i="31"/>
  <c r="G6448" i="31"/>
  <c r="G6449" i="31"/>
  <c r="G6450" i="31"/>
  <c r="G6451" i="31"/>
  <c r="G6452" i="31"/>
  <c r="G6453" i="31"/>
  <c r="G6454" i="31"/>
  <c r="G6455" i="31"/>
  <c r="G6456" i="31"/>
  <c r="G6457" i="31"/>
  <c r="G6458" i="31"/>
  <c r="G6459" i="31"/>
  <c r="G6460" i="31"/>
  <c r="G6461" i="31"/>
  <c r="G6462" i="31"/>
  <c r="G6463" i="31"/>
  <c r="G6464" i="31"/>
  <c r="G6465" i="31"/>
  <c r="G6466" i="31"/>
  <c r="G6467" i="31"/>
  <c r="G6468" i="31"/>
  <c r="G6469" i="31"/>
  <c r="G6470" i="31"/>
  <c r="G6471" i="31"/>
  <c r="G6472" i="31"/>
  <c r="G6473" i="31"/>
  <c r="G6474" i="31"/>
  <c r="G6475" i="31"/>
  <c r="G6476" i="31"/>
  <c r="G6477" i="31"/>
  <c r="G6478" i="31"/>
  <c r="G6479" i="31"/>
  <c r="G6480" i="31"/>
  <c r="G6481" i="31"/>
  <c r="G6482" i="31"/>
  <c r="G6483" i="31"/>
  <c r="G6484" i="31"/>
  <c r="G6485" i="31"/>
  <c r="G6486" i="31"/>
  <c r="G6487" i="31"/>
  <c r="G6488" i="31"/>
  <c r="G6489" i="31"/>
  <c r="G6490" i="31"/>
  <c r="G6491" i="31"/>
  <c r="G6492" i="31"/>
  <c r="G6493" i="31"/>
  <c r="G6494" i="31"/>
  <c r="G6495" i="31"/>
  <c r="G6496" i="31"/>
  <c r="G6497" i="31"/>
  <c r="G6498" i="31"/>
  <c r="G6499" i="31"/>
  <c r="G6500" i="31"/>
  <c r="G6501" i="31"/>
  <c r="G6502" i="31"/>
  <c r="G6503" i="31"/>
  <c r="G6504" i="31"/>
  <c r="G6505" i="31"/>
  <c r="G6506" i="31"/>
  <c r="G6507" i="31"/>
  <c r="G6508" i="31"/>
  <c r="G6509" i="31"/>
  <c r="G6510" i="31"/>
  <c r="G6511" i="31"/>
  <c r="G6512" i="31"/>
  <c r="G6513" i="31"/>
  <c r="G6514" i="31"/>
  <c r="G6515" i="31"/>
  <c r="G6516" i="31"/>
  <c r="G6517" i="31"/>
  <c r="G6518" i="31"/>
  <c r="G6519" i="31"/>
  <c r="G6520" i="31"/>
  <c r="G6521" i="31"/>
  <c r="G6522" i="31"/>
  <c r="G6523" i="31"/>
  <c r="G6524" i="31"/>
  <c r="G6525" i="31"/>
  <c r="G6526" i="31"/>
  <c r="G6527" i="31"/>
  <c r="G6528" i="31"/>
  <c r="G6529" i="31"/>
  <c r="G6530" i="31"/>
  <c r="G6531" i="31"/>
  <c r="G6532" i="31"/>
  <c r="G6533" i="31"/>
  <c r="G6534" i="31"/>
  <c r="G6535" i="31"/>
  <c r="G6536" i="31"/>
  <c r="G6537" i="31"/>
  <c r="G6538" i="31"/>
  <c r="G6539" i="31"/>
  <c r="G6540" i="31"/>
  <c r="G6541" i="31"/>
  <c r="G6542" i="31"/>
  <c r="G6543" i="31"/>
  <c r="G6544" i="31"/>
  <c r="G6545" i="31"/>
  <c r="G6546" i="31"/>
  <c r="G6547" i="31"/>
  <c r="G6548" i="31"/>
  <c r="G6549" i="31"/>
  <c r="G6550" i="31"/>
  <c r="G6551" i="31"/>
  <c r="G6552" i="31"/>
  <c r="G6553" i="31"/>
  <c r="G6554" i="31"/>
  <c r="G6555" i="31"/>
  <c r="G6556" i="31"/>
  <c r="G6557" i="31"/>
  <c r="G6558" i="31"/>
  <c r="G6559" i="31"/>
  <c r="G6560" i="31"/>
  <c r="G6561" i="31"/>
  <c r="G6562" i="31"/>
  <c r="G6563" i="31"/>
  <c r="G6564" i="31"/>
  <c r="G6565" i="31"/>
  <c r="G6566" i="31"/>
  <c r="G6567" i="31"/>
  <c r="G6568" i="31"/>
  <c r="G6569" i="31"/>
  <c r="G6570" i="31"/>
  <c r="G6571" i="31"/>
  <c r="G6572" i="31"/>
  <c r="G6573" i="31"/>
  <c r="G6574" i="31"/>
  <c r="G6575" i="31"/>
  <c r="G6576" i="31"/>
  <c r="G6577" i="31"/>
  <c r="G6578" i="31"/>
  <c r="G6579" i="31"/>
  <c r="G6580" i="31"/>
  <c r="G6581" i="31"/>
  <c r="G6582" i="31"/>
  <c r="G6583" i="31"/>
  <c r="G6584" i="31"/>
  <c r="G6585" i="31"/>
  <c r="G6586" i="31"/>
  <c r="G6587" i="31"/>
  <c r="G6588" i="31"/>
  <c r="G6589" i="31"/>
  <c r="G6590" i="31"/>
  <c r="G6591" i="31"/>
  <c r="G6592" i="31"/>
  <c r="G6593" i="31"/>
  <c r="G6594" i="31"/>
  <c r="G6595" i="31"/>
  <c r="G6596" i="31"/>
  <c r="G6597" i="31"/>
  <c r="G6598" i="31"/>
  <c r="G6599" i="31"/>
  <c r="G6600" i="31"/>
  <c r="G6601" i="31"/>
  <c r="G6602" i="31"/>
  <c r="G6603" i="31"/>
  <c r="G6604" i="31"/>
  <c r="G6605" i="31"/>
  <c r="G6606" i="31"/>
  <c r="G6607" i="31"/>
  <c r="G6608" i="31"/>
  <c r="G6609" i="31"/>
  <c r="G6610" i="31"/>
  <c r="G6611" i="31"/>
  <c r="G6612" i="31"/>
  <c r="G6613" i="31"/>
  <c r="G6614" i="31"/>
  <c r="G6615" i="31"/>
  <c r="G6616" i="31"/>
  <c r="G6617" i="31"/>
  <c r="G6618" i="31"/>
  <c r="G6619" i="31"/>
  <c r="G6620" i="31"/>
  <c r="G6621" i="31"/>
  <c r="G6622" i="31"/>
  <c r="G6623" i="31"/>
  <c r="G6624" i="31"/>
  <c r="G6625" i="31"/>
  <c r="G6626" i="31"/>
  <c r="G6627" i="31"/>
  <c r="G6628" i="31"/>
  <c r="G6629" i="31"/>
  <c r="G6630" i="31"/>
  <c r="G6631" i="31"/>
  <c r="G6632" i="31"/>
  <c r="G6633" i="31"/>
  <c r="G6634" i="31"/>
  <c r="G6635" i="31"/>
  <c r="G6636" i="31"/>
  <c r="G6637" i="31"/>
  <c r="G6638" i="31"/>
  <c r="G6639" i="31"/>
  <c r="G6640" i="31"/>
  <c r="G6641" i="31"/>
  <c r="G6642" i="31"/>
  <c r="G6643" i="31"/>
  <c r="G6644" i="31"/>
  <c r="G6645" i="31"/>
  <c r="G6646" i="31"/>
  <c r="G6647" i="31"/>
  <c r="G6648" i="31"/>
  <c r="G6649" i="31"/>
  <c r="G6650" i="31"/>
  <c r="G6651" i="31"/>
  <c r="G6652" i="31"/>
  <c r="G6653" i="31"/>
  <c r="G6654" i="31"/>
  <c r="G6655" i="31"/>
  <c r="G6656" i="31"/>
  <c r="G6657" i="31"/>
  <c r="G6658" i="31"/>
  <c r="G6659" i="31"/>
  <c r="G6660" i="31"/>
  <c r="G6661" i="31"/>
  <c r="G6662" i="31"/>
  <c r="G6663" i="31"/>
  <c r="G6664" i="31"/>
  <c r="G6665" i="31"/>
  <c r="G6666" i="31"/>
  <c r="G6667" i="31"/>
  <c r="G6668" i="31"/>
  <c r="G6669" i="31"/>
  <c r="G6670" i="31"/>
  <c r="G6671" i="31"/>
  <c r="G6672" i="31"/>
  <c r="G6673" i="31"/>
  <c r="G6674" i="31"/>
  <c r="G6675" i="31"/>
  <c r="G6676" i="31"/>
  <c r="G6677" i="31"/>
  <c r="G6678" i="31"/>
  <c r="G6679" i="31"/>
  <c r="G6680" i="31"/>
  <c r="G6681" i="31"/>
  <c r="G6682" i="31"/>
  <c r="G6683" i="31"/>
  <c r="G6684" i="31"/>
  <c r="G6685" i="31"/>
  <c r="G6686" i="31"/>
  <c r="G6687" i="31"/>
  <c r="G6688" i="31"/>
  <c r="G6689" i="31"/>
  <c r="G6690" i="31"/>
  <c r="G6691" i="31"/>
  <c r="G6692" i="31"/>
  <c r="G6693" i="31"/>
  <c r="G6694" i="31"/>
  <c r="G6695" i="31"/>
  <c r="G6696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51" i="31"/>
  <c r="H52" i="31"/>
  <c r="H53" i="31"/>
  <c r="H54" i="31"/>
  <c r="H55" i="31"/>
  <c r="H56" i="31"/>
  <c r="H57" i="31"/>
  <c r="H58" i="31"/>
  <c r="H59" i="31"/>
  <c r="H60" i="31"/>
  <c r="H61" i="31"/>
  <c r="H62" i="31"/>
  <c r="H63" i="31"/>
  <c r="H64" i="31"/>
  <c r="H65" i="31"/>
  <c r="H66" i="31"/>
  <c r="H67" i="31"/>
  <c r="H68" i="31"/>
  <c r="H69" i="31"/>
  <c r="H70" i="31"/>
  <c r="H71" i="31"/>
  <c r="H72" i="31"/>
  <c r="H73" i="31"/>
  <c r="H74" i="31"/>
  <c r="H75" i="31"/>
  <c r="H76" i="31"/>
  <c r="H77" i="31"/>
  <c r="H78" i="31"/>
  <c r="H79" i="31"/>
  <c r="H80" i="3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98" i="31"/>
  <c r="H99" i="31"/>
  <c r="H100" i="31"/>
  <c r="H101" i="31"/>
  <c r="H102" i="31"/>
  <c r="H103" i="31"/>
  <c r="H104" i="31"/>
  <c r="H105" i="31"/>
  <c r="H106" i="31"/>
  <c r="H107" i="31"/>
  <c r="H108" i="31"/>
  <c r="H109" i="31"/>
  <c r="H110" i="31"/>
  <c r="H111" i="31"/>
  <c r="H112" i="31"/>
  <c r="H113" i="31"/>
  <c r="H114" i="31"/>
  <c r="H115" i="31"/>
  <c r="H116" i="31"/>
  <c r="H117" i="31"/>
  <c r="H118" i="31"/>
  <c r="H119" i="31"/>
  <c r="H120" i="31"/>
  <c r="H121" i="31"/>
  <c r="H122" i="31"/>
  <c r="H123" i="31"/>
  <c r="H124" i="31"/>
  <c r="H125" i="31"/>
  <c r="H126" i="31"/>
  <c r="H127" i="31"/>
  <c r="H128" i="31"/>
  <c r="H129" i="31"/>
  <c r="H130" i="31"/>
  <c r="H131" i="31"/>
  <c r="H132" i="31"/>
  <c r="H133" i="31"/>
  <c r="H134" i="31"/>
  <c r="H135" i="31"/>
  <c r="H136" i="31"/>
  <c r="H137" i="31"/>
  <c r="H138" i="31"/>
  <c r="H139" i="31"/>
  <c r="H140" i="31"/>
  <c r="H141" i="31"/>
  <c r="H142" i="31"/>
  <c r="H143" i="31"/>
  <c r="H144" i="31"/>
  <c r="H145" i="31"/>
  <c r="H146" i="31"/>
  <c r="H147" i="31"/>
  <c r="H148" i="31"/>
  <c r="H149" i="31"/>
  <c r="H150" i="31"/>
  <c r="H151" i="31"/>
  <c r="H152" i="31"/>
  <c r="H153" i="31"/>
  <c r="H154" i="31"/>
  <c r="H155" i="31"/>
  <c r="H156" i="31"/>
  <c r="H157" i="31"/>
  <c r="H158" i="31"/>
  <c r="H159" i="31"/>
  <c r="H160" i="31"/>
  <c r="H161" i="31"/>
  <c r="H162" i="31"/>
  <c r="H163" i="31"/>
  <c r="H164" i="31"/>
  <c r="H165" i="31"/>
  <c r="H166" i="31"/>
  <c r="H167" i="31"/>
  <c r="H168" i="31"/>
  <c r="H169" i="31"/>
  <c r="H170" i="31"/>
  <c r="H171" i="31"/>
  <c r="H172" i="31"/>
  <c r="H173" i="31"/>
  <c r="H174" i="31"/>
  <c r="H175" i="31"/>
  <c r="H176" i="31"/>
  <c r="H177" i="31"/>
  <c r="H178" i="31"/>
  <c r="H179" i="31"/>
  <c r="H180" i="31"/>
  <c r="H181" i="31"/>
  <c r="H182" i="31"/>
  <c r="H183" i="31"/>
  <c r="H184" i="31"/>
  <c r="H185" i="31"/>
  <c r="H186" i="31"/>
  <c r="H187" i="31"/>
  <c r="H188" i="31"/>
  <c r="H189" i="31"/>
  <c r="H190" i="31"/>
  <c r="H191" i="31"/>
  <c r="H192" i="31"/>
  <c r="H193" i="31"/>
  <c r="H194" i="31"/>
  <c r="H195" i="31"/>
  <c r="H196" i="31"/>
  <c r="H197" i="31"/>
  <c r="H198" i="31"/>
  <c r="H199" i="31"/>
  <c r="H200" i="31"/>
  <c r="H201" i="31"/>
  <c r="H202" i="31"/>
  <c r="H203" i="31"/>
  <c r="H204" i="31"/>
  <c r="H205" i="31"/>
  <c r="H206" i="31"/>
  <c r="H207" i="31"/>
  <c r="H208" i="31"/>
  <c r="H209" i="31"/>
  <c r="H210" i="31"/>
  <c r="H211" i="31"/>
  <c r="H212" i="31"/>
  <c r="H213" i="31"/>
  <c r="H214" i="31"/>
  <c r="H215" i="31"/>
  <c r="H216" i="31"/>
  <c r="H217" i="31"/>
  <c r="H218" i="31"/>
  <c r="H219" i="31"/>
  <c r="H220" i="31"/>
  <c r="H221" i="31"/>
  <c r="H222" i="31"/>
  <c r="H223" i="31"/>
  <c r="H224" i="31"/>
  <c r="H225" i="31"/>
  <c r="H226" i="31"/>
  <c r="H227" i="31"/>
  <c r="H228" i="31"/>
  <c r="H229" i="31"/>
  <c r="H230" i="31"/>
  <c r="H231" i="31"/>
  <c r="H232" i="31"/>
  <c r="H233" i="31"/>
  <c r="H234" i="31"/>
  <c r="H235" i="31"/>
  <c r="H236" i="31"/>
  <c r="H237" i="31"/>
  <c r="H238" i="31"/>
  <c r="H239" i="31"/>
  <c r="H240" i="31"/>
  <c r="H241" i="31"/>
  <c r="H242" i="31"/>
  <c r="H243" i="31"/>
  <c r="H244" i="31"/>
  <c r="H245" i="31"/>
  <c r="H246" i="31"/>
  <c r="H247" i="31"/>
  <c r="H248" i="31"/>
  <c r="H249" i="31"/>
  <c r="H250" i="31"/>
  <c r="H251" i="31"/>
  <c r="H252" i="31"/>
  <c r="H253" i="31"/>
  <c r="H254" i="31"/>
  <c r="H255" i="31"/>
  <c r="H256" i="31"/>
  <c r="H257" i="31"/>
  <c r="H258" i="31"/>
  <c r="H259" i="31"/>
  <c r="H260" i="31"/>
  <c r="H261" i="31"/>
  <c r="H262" i="31"/>
  <c r="H263" i="31"/>
  <c r="H264" i="31"/>
  <c r="H265" i="31"/>
  <c r="H266" i="31"/>
  <c r="H267" i="31"/>
  <c r="H268" i="31"/>
  <c r="H269" i="31"/>
  <c r="H270" i="31"/>
  <c r="H271" i="31"/>
  <c r="H272" i="31"/>
  <c r="H273" i="31"/>
  <c r="H274" i="31"/>
  <c r="H275" i="31"/>
  <c r="H276" i="31"/>
  <c r="H277" i="31"/>
  <c r="H278" i="31"/>
  <c r="H279" i="31"/>
  <c r="H280" i="31"/>
  <c r="H281" i="31"/>
  <c r="H282" i="31"/>
  <c r="H283" i="31"/>
  <c r="H284" i="31"/>
  <c r="H285" i="31"/>
  <c r="H286" i="31"/>
  <c r="H287" i="31"/>
  <c r="H288" i="31"/>
  <c r="H289" i="31"/>
  <c r="H290" i="31"/>
  <c r="H291" i="31"/>
  <c r="H292" i="31"/>
  <c r="H293" i="31"/>
  <c r="H294" i="31"/>
  <c r="H295" i="31"/>
  <c r="H296" i="31"/>
  <c r="H297" i="31"/>
  <c r="H298" i="31"/>
  <c r="H299" i="31"/>
  <c r="H300" i="31"/>
  <c r="H301" i="31"/>
  <c r="H302" i="31"/>
  <c r="H303" i="31"/>
  <c r="H304" i="31"/>
  <c r="H305" i="31"/>
  <c r="H306" i="31"/>
  <c r="H307" i="31"/>
  <c r="H308" i="31"/>
  <c r="H309" i="31"/>
  <c r="H310" i="31"/>
  <c r="H311" i="31"/>
  <c r="H312" i="31"/>
  <c r="H313" i="31"/>
  <c r="H314" i="31"/>
  <c r="H315" i="31"/>
  <c r="H316" i="31"/>
  <c r="H317" i="31"/>
  <c r="H318" i="31"/>
  <c r="H319" i="31"/>
  <c r="H320" i="31"/>
  <c r="H321" i="31"/>
  <c r="H322" i="31"/>
  <c r="H323" i="31"/>
  <c r="H324" i="31"/>
  <c r="H325" i="31"/>
  <c r="H326" i="31"/>
  <c r="H327" i="31"/>
  <c r="H328" i="31"/>
  <c r="H329" i="31"/>
  <c r="H330" i="31"/>
  <c r="H331" i="31"/>
  <c r="H332" i="31"/>
  <c r="H333" i="31"/>
  <c r="H334" i="31"/>
  <c r="H335" i="31"/>
  <c r="H336" i="31"/>
  <c r="H337" i="31"/>
  <c r="H338" i="31"/>
  <c r="H339" i="31"/>
  <c r="H340" i="31"/>
  <c r="H341" i="31"/>
  <c r="H342" i="31"/>
  <c r="H343" i="31"/>
  <c r="H344" i="31"/>
  <c r="H345" i="31"/>
  <c r="H346" i="31"/>
  <c r="H347" i="31"/>
  <c r="H348" i="31"/>
  <c r="H349" i="31"/>
  <c r="H350" i="31"/>
  <c r="H351" i="31"/>
  <c r="H352" i="31"/>
  <c r="H353" i="31"/>
  <c r="H354" i="31"/>
  <c r="H355" i="31"/>
  <c r="H356" i="31"/>
  <c r="H357" i="31"/>
  <c r="H358" i="31"/>
  <c r="H359" i="31"/>
  <c r="H360" i="31"/>
  <c r="H361" i="31"/>
  <c r="H362" i="31"/>
  <c r="H363" i="31"/>
  <c r="H364" i="31"/>
  <c r="H365" i="31"/>
  <c r="H366" i="31"/>
  <c r="H367" i="31"/>
  <c r="H368" i="31"/>
  <c r="H369" i="31"/>
  <c r="H370" i="31"/>
  <c r="H371" i="31"/>
  <c r="H372" i="31"/>
  <c r="H373" i="31"/>
  <c r="H374" i="31"/>
  <c r="H375" i="31"/>
  <c r="H376" i="31"/>
  <c r="H377" i="31"/>
  <c r="H378" i="31"/>
  <c r="H379" i="31"/>
  <c r="H380" i="31"/>
  <c r="H381" i="31"/>
  <c r="H382" i="31"/>
  <c r="H383" i="31"/>
  <c r="H384" i="31"/>
  <c r="H385" i="31"/>
  <c r="H386" i="31"/>
  <c r="H387" i="31"/>
  <c r="H388" i="31"/>
  <c r="H389" i="31"/>
  <c r="H390" i="31"/>
  <c r="H391" i="31"/>
  <c r="H392" i="31"/>
  <c r="H393" i="31"/>
  <c r="H394" i="31"/>
  <c r="H395" i="31"/>
  <c r="H396" i="31"/>
  <c r="H397" i="31"/>
  <c r="H398" i="31"/>
  <c r="H399" i="31"/>
  <c r="H400" i="31"/>
  <c r="H401" i="31"/>
  <c r="H402" i="31"/>
  <c r="H403" i="31"/>
  <c r="H404" i="31"/>
  <c r="H405" i="31"/>
  <c r="H406" i="31"/>
  <c r="H407" i="31"/>
  <c r="H408" i="31"/>
  <c r="H409" i="31"/>
  <c r="H410" i="31"/>
  <c r="H411" i="31"/>
  <c r="H412" i="31"/>
  <c r="H413" i="31"/>
  <c r="H414" i="31"/>
  <c r="H415" i="31"/>
  <c r="H416" i="31"/>
  <c r="H417" i="31"/>
  <c r="H418" i="31"/>
  <c r="H419" i="31"/>
  <c r="H420" i="31"/>
  <c r="H421" i="31"/>
  <c r="H422" i="31"/>
  <c r="H423" i="31"/>
  <c r="H424" i="31"/>
  <c r="H425" i="31"/>
  <c r="H426" i="31"/>
  <c r="H427" i="31"/>
  <c r="H428" i="31"/>
  <c r="H429" i="31"/>
  <c r="H430" i="31"/>
  <c r="H431" i="31"/>
  <c r="H432" i="31"/>
  <c r="H433" i="31"/>
  <c r="H434" i="31"/>
  <c r="H435" i="31"/>
  <c r="H436" i="31"/>
  <c r="H437" i="31"/>
  <c r="H438" i="31"/>
  <c r="H439" i="31"/>
  <c r="H440" i="31"/>
  <c r="H441" i="31"/>
  <c r="H442" i="31"/>
  <c r="H443" i="31"/>
  <c r="H444" i="31"/>
  <c r="H445" i="31"/>
  <c r="H446" i="31"/>
  <c r="H447" i="31"/>
  <c r="H448" i="31"/>
  <c r="H449" i="31"/>
  <c r="H450" i="31"/>
  <c r="H451" i="31"/>
  <c r="H452" i="31"/>
  <c r="H453" i="31"/>
  <c r="H454" i="31"/>
  <c r="H455" i="31"/>
  <c r="H456" i="31"/>
  <c r="H457" i="31"/>
  <c r="H458" i="31"/>
  <c r="H459" i="31"/>
  <c r="H460" i="31"/>
  <c r="H461" i="31"/>
  <c r="H462" i="31"/>
  <c r="H463" i="31"/>
  <c r="H464" i="31"/>
  <c r="H465" i="31"/>
  <c r="H466" i="31"/>
  <c r="H467" i="31"/>
  <c r="H468" i="31"/>
  <c r="H469" i="31"/>
  <c r="H470" i="31"/>
  <c r="H471" i="31"/>
  <c r="H472" i="31"/>
  <c r="H473" i="31"/>
  <c r="H474" i="31"/>
  <c r="H475" i="31"/>
  <c r="H476" i="31"/>
  <c r="H477" i="31"/>
  <c r="H478" i="31"/>
  <c r="H479" i="31"/>
  <c r="H480" i="31"/>
  <c r="H481" i="31"/>
  <c r="H482" i="31"/>
  <c r="H483" i="31"/>
  <c r="H484" i="31"/>
  <c r="H485" i="31"/>
  <c r="H486" i="31"/>
  <c r="H487" i="31"/>
  <c r="H488" i="31"/>
  <c r="H489" i="31"/>
  <c r="H490" i="31"/>
  <c r="H491" i="31"/>
  <c r="H492" i="31"/>
  <c r="H493" i="31"/>
  <c r="H494" i="31"/>
  <c r="H495" i="31"/>
  <c r="H496" i="31"/>
  <c r="H497" i="31"/>
  <c r="H498" i="31"/>
  <c r="H499" i="31"/>
  <c r="H500" i="31"/>
  <c r="H501" i="31"/>
  <c r="H502" i="31"/>
  <c r="H503" i="31"/>
  <c r="H504" i="31"/>
  <c r="H505" i="31"/>
  <c r="H506" i="31"/>
  <c r="H507" i="31"/>
  <c r="H508" i="31"/>
  <c r="H509" i="31"/>
  <c r="H510" i="31"/>
  <c r="H511" i="31"/>
  <c r="H512" i="31"/>
  <c r="H513" i="31"/>
  <c r="H514" i="31"/>
  <c r="H515" i="31"/>
  <c r="H516" i="31"/>
  <c r="H517" i="31"/>
  <c r="H518" i="31"/>
  <c r="H519" i="31"/>
  <c r="H520" i="31"/>
  <c r="H521" i="31"/>
  <c r="H522" i="31"/>
  <c r="H523" i="31"/>
  <c r="H524" i="31"/>
  <c r="H525" i="31"/>
  <c r="H526" i="31"/>
  <c r="H527" i="31"/>
  <c r="H528" i="31"/>
  <c r="H529" i="31"/>
  <c r="H530" i="31"/>
  <c r="H531" i="31"/>
  <c r="H532" i="31"/>
  <c r="H533" i="31"/>
  <c r="H534" i="31"/>
  <c r="H535" i="31"/>
  <c r="H536" i="31"/>
  <c r="H537" i="31"/>
  <c r="H538" i="31"/>
  <c r="H539" i="31"/>
  <c r="H540" i="31"/>
  <c r="H541" i="31"/>
  <c r="H542" i="31"/>
  <c r="H543" i="31"/>
  <c r="H544" i="31"/>
  <c r="H545" i="31"/>
  <c r="H546" i="31"/>
  <c r="H547" i="31"/>
  <c r="H548" i="31"/>
  <c r="H549" i="31"/>
  <c r="H550" i="31"/>
  <c r="H551" i="31"/>
  <c r="H552" i="31"/>
  <c r="H553" i="31"/>
  <c r="H554" i="31"/>
  <c r="H555" i="31"/>
  <c r="H556" i="31"/>
  <c r="H557" i="31"/>
  <c r="H558" i="31"/>
  <c r="H559" i="31"/>
  <c r="H560" i="31"/>
  <c r="H561" i="31"/>
  <c r="H562" i="31"/>
  <c r="H563" i="31"/>
  <c r="H564" i="31"/>
  <c r="H565" i="31"/>
  <c r="H566" i="31"/>
  <c r="H567" i="31"/>
  <c r="H568" i="31"/>
  <c r="H569" i="31"/>
  <c r="H570" i="31"/>
  <c r="H571" i="31"/>
  <c r="H572" i="31"/>
  <c r="H573" i="31"/>
  <c r="H574" i="31"/>
  <c r="H575" i="31"/>
  <c r="H576" i="31"/>
  <c r="H577" i="31"/>
  <c r="H578" i="31"/>
  <c r="H579" i="31"/>
  <c r="H580" i="31"/>
  <c r="H581" i="31"/>
  <c r="H582" i="31"/>
  <c r="H583" i="31"/>
  <c r="H584" i="31"/>
  <c r="H585" i="31"/>
  <c r="H586" i="31"/>
  <c r="H587" i="31"/>
  <c r="H588" i="31"/>
  <c r="H589" i="31"/>
  <c r="H590" i="31"/>
  <c r="H591" i="31"/>
  <c r="H592" i="31"/>
  <c r="H593" i="31"/>
  <c r="H594" i="31"/>
  <c r="H595" i="31"/>
  <c r="H596" i="31"/>
  <c r="H597" i="31"/>
  <c r="H598" i="31"/>
  <c r="H599" i="31"/>
  <c r="H600" i="31"/>
  <c r="H601" i="31"/>
  <c r="H602" i="31"/>
  <c r="H603" i="31"/>
  <c r="H604" i="31"/>
  <c r="H605" i="31"/>
  <c r="H606" i="31"/>
  <c r="H607" i="31"/>
  <c r="H608" i="31"/>
  <c r="H609" i="31"/>
  <c r="H610" i="31"/>
  <c r="H611" i="31"/>
  <c r="H612" i="31"/>
  <c r="H613" i="31"/>
  <c r="H614" i="31"/>
  <c r="H615" i="31"/>
  <c r="H616" i="31"/>
  <c r="H617" i="31"/>
  <c r="H618" i="31"/>
  <c r="H619" i="31"/>
  <c r="H620" i="31"/>
  <c r="H621" i="31"/>
  <c r="H622" i="31"/>
  <c r="H623" i="31"/>
  <c r="H624" i="31"/>
  <c r="H625" i="31"/>
  <c r="H626" i="31"/>
  <c r="H627" i="31"/>
  <c r="H628" i="31"/>
  <c r="H629" i="31"/>
  <c r="H630" i="31"/>
  <c r="H631" i="31"/>
  <c r="H632" i="31"/>
  <c r="H633" i="31"/>
  <c r="H634" i="31"/>
  <c r="H635" i="31"/>
  <c r="H636" i="31"/>
  <c r="H637" i="31"/>
  <c r="H638" i="31"/>
  <c r="H639" i="31"/>
  <c r="H640" i="31"/>
  <c r="H641" i="31"/>
  <c r="H642" i="31"/>
  <c r="H643" i="31"/>
  <c r="H644" i="31"/>
  <c r="H645" i="31"/>
  <c r="H646" i="31"/>
  <c r="H647" i="31"/>
  <c r="H648" i="31"/>
  <c r="H649" i="31"/>
  <c r="H650" i="31"/>
  <c r="H651" i="31"/>
  <c r="H652" i="31"/>
  <c r="H653" i="31"/>
  <c r="H654" i="31"/>
  <c r="H655" i="31"/>
  <c r="H656" i="31"/>
  <c r="H657" i="31"/>
  <c r="H658" i="31"/>
  <c r="H659" i="31"/>
  <c r="H660" i="31"/>
  <c r="H661" i="31"/>
  <c r="H662" i="31"/>
  <c r="H663" i="31"/>
  <c r="H664" i="31"/>
  <c r="H665" i="31"/>
  <c r="H666" i="31"/>
  <c r="H667" i="31"/>
  <c r="H668" i="31"/>
  <c r="H669" i="31"/>
  <c r="H670" i="31"/>
  <c r="H671" i="31"/>
  <c r="H672" i="31"/>
  <c r="H673" i="31"/>
  <c r="H674" i="31"/>
  <c r="H675" i="31"/>
  <c r="H676" i="31"/>
  <c r="H677" i="31"/>
  <c r="H678" i="31"/>
  <c r="H679" i="31"/>
  <c r="H680" i="31"/>
  <c r="H681" i="31"/>
  <c r="H682" i="31"/>
  <c r="H683" i="31"/>
  <c r="H684" i="31"/>
  <c r="H685" i="31"/>
  <c r="H686" i="31"/>
  <c r="H687" i="31"/>
  <c r="H688" i="31"/>
  <c r="H689" i="31"/>
  <c r="H690" i="31"/>
  <c r="H691" i="31"/>
  <c r="H692" i="31"/>
  <c r="H693" i="31"/>
  <c r="H694" i="31"/>
  <c r="H695" i="31"/>
  <c r="H696" i="31"/>
  <c r="H697" i="31"/>
  <c r="H698" i="31"/>
  <c r="H699" i="31"/>
  <c r="H700" i="31"/>
  <c r="H701" i="31"/>
  <c r="H702" i="31"/>
  <c r="H703" i="31"/>
  <c r="H704" i="31"/>
  <c r="H705" i="31"/>
  <c r="H706" i="31"/>
  <c r="H707" i="31"/>
  <c r="H708" i="31"/>
  <c r="H709" i="31"/>
  <c r="H710" i="31"/>
  <c r="H711" i="31"/>
  <c r="H712" i="31"/>
  <c r="H713" i="31"/>
  <c r="H714" i="31"/>
  <c r="H715" i="31"/>
  <c r="H716" i="31"/>
  <c r="H717" i="31"/>
  <c r="H718" i="31"/>
  <c r="H719" i="31"/>
  <c r="H720" i="31"/>
  <c r="H721" i="31"/>
  <c r="H722" i="31"/>
  <c r="H723" i="31"/>
  <c r="H724" i="31"/>
  <c r="H725" i="31"/>
  <c r="H726" i="31"/>
  <c r="H727" i="31"/>
  <c r="H728" i="31"/>
  <c r="H729" i="31"/>
  <c r="H730" i="31"/>
  <c r="H731" i="31"/>
  <c r="H732" i="31"/>
  <c r="H733" i="31"/>
  <c r="H734" i="31"/>
  <c r="H735" i="31"/>
  <c r="H736" i="31"/>
  <c r="H737" i="31"/>
  <c r="H738" i="31"/>
  <c r="H739" i="31"/>
  <c r="H740" i="31"/>
  <c r="H741" i="31"/>
  <c r="H742" i="31"/>
  <c r="H743" i="31"/>
  <c r="H744" i="31"/>
  <c r="H745" i="31"/>
  <c r="H746" i="31"/>
  <c r="H747" i="31"/>
  <c r="H748" i="31"/>
  <c r="H749" i="31"/>
  <c r="H750" i="31"/>
  <c r="H751" i="31"/>
  <c r="H752" i="31"/>
  <c r="H753" i="31"/>
  <c r="H754" i="31"/>
  <c r="H755" i="31"/>
  <c r="H756" i="31"/>
  <c r="H757" i="31"/>
  <c r="H758" i="31"/>
  <c r="H759" i="31"/>
  <c r="H760" i="31"/>
  <c r="H761" i="31"/>
  <c r="H762" i="31"/>
  <c r="H763" i="31"/>
  <c r="H764" i="31"/>
  <c r="H765" i="31"/>
  <c r="H766" i="31"/>
  <c r="H767" i="31"/>
  <c r="H768" i="31"/>
  <c r="H769" i="31"/>
  <c r="H770" i="31"/>
  <c r="H771" i="31"/>
  <c r="H772" i="31"/>
  <c r="H773" i="31"/>
  <c r="H774" i="31"/>
  <c r="H775" i="31"/>
  <c r="H776" i="31"/>
  <c r="H777" i="31"/>
  <c r="H778" i="31"/>
  <c r="H779" i="31"/>
  <c r="H780" i="31"/>
  <c r="H781" i="31"/>
  <c r="H782" i="31"/>
  <c r="H783" i="31"/>
  <c r="H784" i="31"/>
  <c r="H785" i="31"/>
  <c r="H786" i="31"/>
  <c r="H787" i="31"/>
  <c r="H788" i="31"/>
  <c r="H789" i="31"/>
  <c r="H790" i="31"/>
  <c r="H791" i="31"/>
  <c r="H792" i="31"/>
  <c r="H793" i="31"/>
  <c r="H794" i="31"/>
  <c r="H795" i="31"/>
  <c r="H796" i="31"/>
  <c r="H797" i="31"/>
  <c r="H798" i="31"/>
  <c r="H799" i="31"/>
  <c r="H800" i="31"/>
  <c r="H801" i="31"/>
  <c r="H802" i="31"/>
  <c r="H803" i="31"/>
  <c r="H804" i="31"/>
  <c r="H805" i="31"/>
  <c r="H806" i="31"/>
  <c r="H807" i="31"/>
  <c r="H808" i="31"/>
  <c r="H809" i="31"/>
  <c r="H810" i="31"/>
  <c r="H811" i="31"/>
  <c r="H812" i="31"/>
  <c r="H813" i="31"/>
  <c r="H814" i="31"/>
  <c r="H815" i="31"/>
  <c r="H816" i="31"/>
  <c r="H817" i="31"/>
  <c r="H818" i="31"/>
  <c r="H819" i="31"/>
  <c r="H820" i="31"/>
  <c r="H821" i="31"/>
  <c r="H822" i="31"/>
  <c r="H823" i="31"/>
  <c r="H824" i="31"/>
  <c r="H825" i="31"/>
  <c r="H826" i="31"/>
  <c r="H827" i="31"/>
  <c r="H828" i="31"/>
  <c r="H829" i="31"/>
  <c r="H830" i="31"/>
  <c r="H831" i="31"/>
  <c r="H832" i="31"/>
  <c r="H833" i="31"/>
  <c r="H834" i="31"/>
  <c r="H835" i="31"/>
  <c r="H836" i="31"/>
  <c r="H837" i="31"/>
  <c r="H838" i="31"/>
  <c r="H839" i="31"/>
  <c r="H840" i="31"/>
  <c r="H841" i="31"/>
  <c r="H842" i="31"/>
  <c r="H843" i="31"/>
  <c r="H844" i="31"/>
  <c r="H845" i="31"/>
  <c r="H846" i="31"/>
  <c r="H847" i="31"/>
  <c r="H848" i="31"/>
  <c r="H849" i="31"/>
  <c r="H850" i="31"/>
  <c r="H851" i="31"/>
  <c r="H852" i="31"/>
  <c r="H853" i="31"/>
  <c r="H854" i="31"/>
  <c r="H855" i="31"/>
  <c r="H856" i="31"/>
  <c r="H857" i="31"/>
  <c r="H858" i="31"/>
  <c r="H859" i="31"/>
  <c r="H860" i="31"/>
  <c r="H861" i="31"/>
  <c r="H862" i="31"/>
  <c r="H863" i="31"/>
  <c r="H864" i="31"/>
  <c r="H865" i="31"/>
  <c r="H866" i="31"/>
  <c r="H867" i="31"/>
  <c r="H868" i="31"/>
  <c r="H869" i="31"/>
  <c r="H870" i="31"/>
  <c r="H871" i="31"/>
  <c r="H872" i="31"/>
  <c r="H873" i="31"/>
  <c r="H874" i="31"/>
  <c r="H875" i="31"/>
  <c r="H876" i="31"/>
  <c r="H877" i="31"/>
  <c r="H878" i="31"/>
  <c r="H879" i="31"/>
  <c r="H880" i="31"/>
  <c r="H881" i="31"/>
  <c r="H882" i="31"/>
  <c r="H883" i="31"/>
  <c r="H884" i="31"/>
  <c r="H885" i="31"/>
  <c r="H886" i="31"/>
  <c r="H887" i="31"/>
  <c r="H888" i="31"/>
  <c r="H889" i="31"/>
  <c r="H890" i="31"/>
  <c r="H891" i="31"/>
  <c r="H892" i="31"/>
  <c r="H893" i="31"/>
  <c r="H894" i="31"/>
  <c r="H895" i="31"/>
  <c r="H896" i="31"/>
  <c r="H897" i="31"/>
  <c r="H898" i="31"/>
  <c r="H899" i="31"/>
  <c r="H900" i="31"/>
  <c r="H901" i="31"/>
  <c r="H902" i="31"/>
  <c r="H903" i="31"/>
  <c r="H904" i="31"/>
  <c r="H905" i="31"/>
  <c r="H906" i="31"/>
  <c r="H907" i="31"/>
  <c r="H908" i="31"/>
  <c r="H909" i="31"/>
  <c r="H910" i="31"/>
  <c r="H911" i="31"/>
  <c r="H912" i="31"/>
  <c r="H913" i="31"/>
  <c r="H914" i="31"/>
  <c r="H915" i="31"/>
  <c r="H916" i="31"/>
  <c r="H917" i="31"/>
  <c r="H918" i="31"/>
  <c r="H919" i="31"/>
  <c r="H920" i="31"/>
  <c r="H921" i="31"/>
  <c r="H922" i="31"/>
  <c r="H923" i="31"/>
  <c r="H924" i="31"/>
  <c r="H925" i="31"/>
  <c r="H926" i="31"/>
  <c r="H927" i="31"/>
  <c r="H928" i="31"/>
  <c r="H929" i="31"/>
  <c r="H930" i="31"/>
  <c r="H931" i="31"/>
  <c r="H932" i="31"/>
  <c r="H933" i="31"/>
  <c r="H934" i="31"/>
  <c r="H935" i="31"/>
  <c r="H936" i="31"/>
  <c r="H937" i="31"/>
  <c r="H938" i="31"/>
  <c r="H939" i="31"/>
  <c r="H940" i="31"/>
  <c r="H941" i="31"/>
  <c r="H942" i="31"/>
  <c r="H943" i="31"/>
  <c r="H944" i="31"/>
  <c r="H945" i="31"/>
  <c r="H946" i="31"/>
  <c r="H947" i="31"/>
  <c r="H948" i="31"/>
  <c r="H949" i="31"/>
  <c r="H950" i="31"/>
  <c r="H951" i="31"/>
  <c r="H952" i="31"/>
  <c r="H953" i="31"/>
  <c r="H954" i="31"/>
  <c r="H955" i="31"/>
  <c r="H956" i="31"/>
  <c r="H957" i="31"/>
  <c r="H958" i="31"/>
  <c r="H959" i="31"/>
  <c r="H960" i="31"/>
  <c r="H961" i="31"/>
  <c r="H962" i="31"/>
  <c r="H963" i="31"/>
  <c r="H964" i="31"/>
  <c r="H965" i="31"/>
  <c r="H966" i="31"/>
  <c r="H967" i="31"/>
  <c r="H968" i="31"/>
  <c r="H969" i="31"/>
  <c r="H970" i="31"/>
  <c r="H971" i="31"/>
  <c r="H972" i="31"/>
  <c r="H973" i="31"/>
  <c r="H974" i="31"/>
  <c r="H975" i="31"/>
  <c r="H976" i="31"/>
  <c r="H977" i="31"/>
  <c r="H978" i="31"/>
  <c r="H979" i="31"/>
  <c r="H980" i="31"/>
  <c r="H981" i="31"/>
  <c r="H982" i="31"/>
  <c r="H983" i="31"/>
  <c r="H984" i="31"/>
  <c r="H985" i="31"/>
  <c r="H986" i="31"/>
  <c r="H987" i="31"/>
  <c r="H988" i="31"/>
  <c r="H989" i="31"/>
  <c r="H990" i="31"/>
  <c r="H991" i="31"/>
  <c r="H992" i="31"/>
  <c r="H993" i="31"/>
  <c r="H994" i="31"/>
  <c r="H995" i="31"/>
  <c r="H996" i="31"/>
  <c r="H997" i="31"/>
  <c r="H998" i="31"/>
  <c r="H999" i="31"/>
  <c r="H1000" i="31"/>
  <c r="H1001" i="31"/>
  <c r="H1002" i="31"/>
  <c r="H1003" i="31"/>
  <c r="H1004" i="31"/>
  <c r="H1005" i="31"/>
  <c r="H1006" i="31"/>
  <c r="H1007" i="31"/>
  <c r="H1008" i="31"/>
  <c r="H1009" i="31"/>
  <c r="H1010" i="31"/>
  <c r="H1011" i="31"/>
  <c r="H1012" i="31"/>
  <c r="H1013" i="31"/>
  <c r="H1014" i="31"/>
  <c r="H1015" i="31"/>
  <c r="H1016" i="31"/>
  <c r="H1017" i="31"/>
  <c r="H1018" i="31"/>
  <c r="H1019" i="31"/>
  <c r="H1020" i="31"/>
  <c r="H1021" i="31"/>
  <c r="H1022" i="31"/>
  <c r="H1023" i="31"/>
  <c r="H1024" i="31"/>
  <c r="H1025" i="31"/>
  <c r="H1026" i="31"/>
  <c r="H1027" i="31"/>
  <c r="H1028" i="31"/>
  <c r="H1029" i="31"/>
  <c r="H1030" i="31"/>
  <c r="H1031" i="31"/>
  <c r="H1032" i="31"/>
  <c r="H1033" i="31"/>
  <c r="H1034" i="31"/>
  <c r="H1035" i="31"/>
  <c r="H1036" i="31"/>
  <c r="H1037" i="31"/>
  <c r="H1038" i="31"/>
  <c r="H1039" i="31"/>
  <c r="H1040" i="31"/>
  <c r="H1041" i="31"/>
  <c r="H1042" i="31"/>
  <c r="H1043" i="31"/>
  <c r="H1044" i="31"/>
  <c r="H1045" i="31"/>
  <c r="H1046" i="31"/>
  <c r="H1047" i="31"/>
  <c r="H1048" i="31"/>
  <c r="H1049" i="31"/>
  <c r="H1050" i="31"/>
  <c r="H1051" i="31"/>
  <c r="H1052" i="31"/>
  <c r="H1053" i="31"/>
  <c r="H1054" i="31"/>
  <c r="H1055" i="31"/>
  <c r="H1056" i="31"/>
  <c r="H1057" i="31"/>
  <c r="H1058" i="31"/>
  <c r="H1059" i="31"/>
  <c r="H1060" i="31"/>
  <c r="H1061" i="31"/>
  <c r="H1062" i="31"/>
  <c r="H1063" i="31"/>
  <c r="H1064" i="31"/>
  <c r="H1065" i="31"/>
  <c r="H1066" i="31"/>
  <c r="H1067" i="31"/>
  <c r="H1068" i="31"/>
  <c r="H1069" i="31"/>
  <c r="H1070" i="31"/>
  <c r="H1071" i="31"/>
  <c r="H1072" i="31"/>
  <c r="H1073" i="31"/>
  <c r="H1074" i="31"/>
  <c r="H1075" i="31"/>
  <c r="H1076" i="31"/>
  <c r="H1077" i="31"/>
  <c r="H1078" i="31"/>
  <c r="H1079" i="31"/>
  <c r="H1080" i="31"/>
  <c r="H1081" i="31"/>
  <c r="H1082" i="31"/>
  <c r="H1083" i="31"/>
  <c r="H1084" i="31"/>
  <c r="H1085" i="31"/>
  <c r="H1086" i="31"/>
  <c r="H1087" i="31"/>
  <c r="H1088" i="31"/>
  <c r="H1089" i="31"/>
  <c r="H1090" i="31"/>
  <c r="H1091" i="31"/>
  <c r="H1092" i="31"/>
  <c r="H1093" i="31"/>
  <c r="H1094" i="31"/>
  <c r="H1095" i="31"/>
  <c r="H1096" i="31"/>
  <c r="H1097" i="31"/>
  <c r="H1098" i="31"/>
  <c r="H1099" i="31"/>
  <c r="H1100" i="31"/>
  <c r="H1101" i="31"/>
  <c r="H1102" i="31"/>
  <c r="H1103" i="31"/>
  <c r="H1104" i="31"/>
  <c r="H1105" i="31"/>
  <c r="H1106" i="31"/>
  <c r="H1107" i="31"/>
  <c r="H1108" i="31"/>
  <c r="H1109" i="31"/>
  <c r="H1110" i="31"/>
  <c r="H1111" i="31"/>
  <c r="H1112" i="31"/>
  <c r="H1113" i="31"/>
  <c r="H1114" i="31"/>
  <c r="H1115" i="31"/>
  <c r="H1116" i="31"/>
  <c r="H1117" i="31"/>
  <c r="H1118" i="31"/>
  <c r="H1119" i="31"/>
  <c r="H1120" i="31"/>
  <c r="H1121" i="31"/>
  <c r="H1122" i="31"/>
  <c r="H1123" i="31"/>
  <c r="H1124" i="31"/>
  <c r="H1125" i="31"/>
  <c r="H1126" i="31"/>
  <c r="H1127" i="31"/>
  <c r="H1128" i="31"/>
  <c r="H1129" i="31"/>
  <c r="H1130" i="31"/>
  <c r="H1131" i="31"/>
  <c r="H1132" i="31"/>
  <c r="H1133" i="31"/>
  <c r="H1134" i="31"/>
  <c r="H1135" i="31"/>
  <c r="H1136" i="31"/>
  <c r="H1137" i="31"/>
  <c r="H1138" i="31"/>
  <c r="H1139" i="31"/>
  <c r="H1140" i="31"/>
  <c r="H1141" i="31"/>
  <c r="H1142" i="31"/>
  <c r="H1143" i="31"/>
  <c r="H1144" i="31"/>
  <c r="H1145" i="31"/>
  <c r="H1146" i="31"/>
  <c r="H1147" i="31"/>
  <c r="H1148" i="31"/>
  <c r="H1149" i="31"/>
  <c r="H1150" i="31"/>
  <c r="H1151" i="31"/>
  <c r="H1152" i="31"/>
  <c r="H1153" i="31"/>
  <c r="H1154" i="31"/>
  <c r="H1155" i="31"/>
  <c r="H1156" i="31"/>
  <c r="H1157" i="31"/>
  <c r="H1158" i="31"/>
  <c r="H1159" i="31"/>
  <c r="H1160" i="31"/>
  <c r="H1161" i="31"/>
  <c r="H1162" i="31"/>
  <c r="H1163" i="31"/>
  <c r="H1164" i="31"/>
  <c r="H1165" i="31"/>
  <c r="H1166" i="31"/>
  <c r="H1167" i="31"/>
  <c r="H1168" i="31"/>
  <c r="H1169" i="31"/>
  <c r="H1170" i="31"/>
  <c r="H1171" i="31"/>
  <c r="H1172" i="31"/>
  <c r="H1173" i="31"/>
  <c r="H1174" i="31"/>
  <c r="H1175" i="31"/>
  <c r="H1176" i="31"/>
  <c r="H1177" i="31"/>
  <c r="H1178" i="31"/>
  <c r="H1179" i="31"/>
  <c r="H1180" i="31"/>
  <c r="H1181" i="31"/>
  <c r="H1182" i="31"/>
  <c r="H1183" i="31"/>
  <c r="H1184" i="31"/>
  <c r="H1185" i="31"/>
  <c r="H1186" i="31"/>
  <c r="H1187" i="31"/>
  <c r="H1188" i="31"/>
  <c r="H1189" i="31"/>
  <c r="H1190" i="31"/>
  <c r="H1191" i="31"/>
  <c r="H1192" i="31"/>
  <c r="H1193" i="31"/>
  <c r="H1194" i="31"/>
  <c r="H1195" i="31"/>
  <c r="H1196" i="31"/>
  <c r="H1197" i="31"/>
  <c r="H1198" i="31"/>
  <c r="H1199" i="31"/>
  <c r="H1200" i="31"/>
  <c r="H1201" i="31"/>
  <c r="H1202" i="31"/>
  <c r="H1203" i="31"/>
  <c r="H1204" i="31"/>
  <c r="H1205" i="31"/>
  <c r="H1206" i="31"/>
  <c r="H1207" i="31"/>
  <c r="H1208" i="31"/>
  <c r="H1209" i="31"/>
  <c r="H1210" i="31"/>
  <c r="H1211" i="31"/>
  <c r="H1212" i="31"/>
  <c r="H1213" i="31"/>
  <c r="H1214" i="31"/>
  <c r="H1215" i="31"/>
  <c r="H1216" i="31"/>
  <c r="H1217" i="31"/>
  <c r="H1218" i="31"/>
  <c r="H1219" i="31"/>
  <c r="H1220" i="31"/>
  <c r="H1221" i="31"/>
  <c r="H1222" i="31"/>
  <c r="H1223" i="31"/>
  <c r="H1224" i="31"/>
  <c r="H1225" i="31"/>
  <c r="H1226" i="31"/>
  <c r="H1227" i="31"/>
  <c r="H1228" i="31"/>
  <c r="H1229" i="31"/>
  <c r="H1230" i="31"/>
  <c r="H1231" i="31"/>
  <c r="H1232" i="31"/>
  <c r="H1233" i="31"/>
  <c r="H1234" i="31"/>
  <c r="H1235" i="31"/>
  <c r="H1236" i="31"/>
  <c r="H1237" i="31"/>
  <c r="H1238" i="31"/>
  <c r="H1239" i="31"/>
  <c r="H1240" i="31"/>
  <c r="H1241" i="31"/>
  <c r="H1242" i="31"/>
  <c r="H1243" i="31"/>
  <c r="H1244" i="31"/>
  <c r="H1245" i="31"/>
  <c r="H1246" i="31"/>
  <c r="H1247" i="31"/>
  <c r="H1248" i="31"/>
  <c r="H1249" i="31"/>
  <c r="H1250" i="31"/>
  <c r="H1251" i="31"/>
  <c r="H1252" i="31"/>
  <c r="H1253" i="31"/>
  <c r="H1254" i="31"/>
  <c r="H1255" i="31"/>
  <c r="H1256" i="31"/>
  <c r="H1257" i="31"/>
  <c r="H1258" i="31"/>
  <c r="H1259" i="31"/>
  <c r="H1260" i="31"/>
  <c r="H1261" i="31"/>
  <c r="H1262" i="31"/>
  <c r="H1263" i="31"/>
  <c r="H1264" i="31"/>
  <c r="H1265" i="31"/>
  <c r="H1266" i="31"/>
  <c r="H1267" i="31"/>
  <c r="H1268" i="31"/>
  <c r="H1269" i="31"/>
  <c r="H1270" i="31"/>
  <c r="H1271" i="31"/>
  <c r="H1272" i="31"/>
  <c r="H1273" i="31"/>
  <c r="H1274" i="31"/>
  <c r="H1275" i="31"/>
  <c r="H1276" i="31"/>
  <c r="H1277" i="31"/>
  <c r="H1278" i="31"/>
  <c r="H1279" i="31"/>
  <c r="H1280" i="31"/>
  <c r="H1281" i="31"/>
  <c r="H1282" i="31"/>
  <c r="H1283" i="31"/>
  <c r="H1284" i="31"/>
  <c r="H1285" i="31"/>
  <c r="H1286" i="31"/>
  <c r="H1287" i="31"/>
  <c r="H1288" i="31"/>
  <c r="H1289" i="31"/>
  <c r="H1290" i="31"/>
  <c r="H1291" i="31"/>
  <c r="H1292" i="31"/>
  <c r="H1293" i="31"/>
  <c r="H1294" i="31"/>
  <c r="H1295" i="31"/>
  <c r="H1296" i="31"/>
  <c r="H1297" i="31"/>
  <c r="H1298" i="31"/>
  <c r="H1299" i="31"/>
  <c r="H1300" i="31"/>
  <c r="H1301" i="31"/>
  <c r="H1302" i="31"/>
  <c r="H1303" i="31"/>
  <c r="H1304" i="31"/>
  <c r="H1305" i="31"/>
  <c r="H1306" i="31"/>
  <c r="H1307" i="31"/>
  <c r="H1308" i="31"/>
  <c r="H1309" i="31"/>
  <c r="H1310" i="31"/>
  <c r="H1311" i="31"/>
  <c r="H1312" i="31"/>
  <c r="H1313" i="31"/>
  <c r="H1314" i="31"/>
  <c r="H1315" i="31"/>
  <c r="H1316" i="31"/>
  <c r="H1317" i="31"/>
  <c r="H1318" i="31"/>
  <c r="H1319" i="31"/>
  <c r="H1320" i="31"/>
  <c r="H1321" i="31"/>
  <c r="H1322" i="31"/>
  <c r="H1323" i="31"/>
  <c r="H1324" i="31"/>
  <c r="H1325" i="31"/>
  <c r="H1326" i="31"/>
  <c r="H1327" i="31"/>
  <c r="H1328" i="31"/>
  <c r="H1329" i="31"/>
  <c r="H1330" i="31"/>
  <c r="H1331" i="31"/>
  <c r="H1332" i="31"/>
  <c r="H1333" i="31"/>
  <c r="H1334" i="31"/>
  <c r="H1335" i="31"/>
  <c r="H1336" i="31"/>
  <c r="H1337" i="31"/>
  <c r="H1338" i="31"/>
  <c r="H1339" i="31"/>
  <c r="H1340" i="31"/>
  <c r="H1341" i="31"/>
  <c r="H1342" i="31"/>
  <c r="H1343" i="31"/>
  <c r="H1344" i="31"/>
  <c r="H1345" i="31"/>
  <c r="H1346" i="31"/>
  <c r="H1347" i="31"/>
  <c r="H1348" i="31"/>
  <c r="H1349" i="31"/>
  <c r="H1350" i="31"/>
  <c r="H1351" i="31"/>
  <c r="H1352" i="31"/>
  <c r="H1353" i="31"/>
  <c r="H1354" i="31"/>
  <c r="H1355" i="31"/>
  <c r="H1356" i="31"/>
  <c r="H1357" i="31"/>
  <c r="H1358" i="31"/>
  <c r="H1359" i="31"/>
  <c r="H1360" i="31"/>
  <c r="H1361" i="31"/>
  <c r="H1362" i="31"/>
  <c r="H1363" i="31"/>
  <c r="H1364" i="31"/>
  <c r="H1365" i="31"/>
  <c r="H1366" i="31"/>
  <c r="H1367" i="31"/>
  <c r="H1368" i="31"/>
  <c r="H1369" i="31"/>
  <c r="H1370" i="31"/>
  <c r="H1371" i="31"/>
  <c r="H1372" i="31"/>
  <c r="H1373" i="31"/>
  <c r="H1374" i="31"/>
  <c r="H1375" i="31"/>
  <c r="H1376" i="31"/>
  <c r="H1377" i="31"/>
  <c r="H1378" i="31"/>
  <c r="H1379" i="31"/>
  <c r="H1380" i="31"/>
  <c r="H1381" i="31"/>
  <c r="H1382" i="31"/>
  <c r="H1383" i="31"/>
  <c r="H1384" i="31"/>
  <c r="H1385" i="31"/>
  <c r="H1386" i="31"/>
  <c r="H1387" i="31"/>
  <c r="H1388" i="31"/>
  <c r="H1389" i="31"/>
  <c r="H1390" i="31"/>
  <c r="H1391" i="31"/>
  <c r="H1392" i="31"/>
  <c r="H1393" i="31"/>
  <c r="H1394" i="31"/>
  <c r="H1395" i="31"/>
  <c r="H1396" i="31"/>
  <c r="H1397" i="31"/>
  <c r="H1398" i="31"/>
  <c r="H1399" i="31"/>
  <c r="H1400" i="31"/>
  <c r="H1401" i="31"/>
  <c r="H1402" i="31"/>
  <c r="H1403" i="31"/>
  <c r="H1404" i="31"/>
  <c r="H1405" i="31"/>
  <c r="H1406" i="31"/>
  <c r="H1407" i="31"/>
  <c r="H1408" i="31"/>
  <c r="H1409" i="31"/>
  <c r="H1410" i="31"/>
  <c r="H1411" i="31"/>
  <c r="H1412" i="31"/>
  <c r="H1413" i="31"/>
  <c r="H1414" i="31"/>
  <c r="H1415" i="31"/>
  <c r="H1416" i="31"/>
  <c r="H1417" i="31"/>
  <c r="H1418" i="31"/>
  <c r="H1419" i="31"/>
  <c r="H1420" i="31"/>
  <c r="H1421" i="31"/>
  <c r="H1422" i="31"/>
  <c r="H1423" i="31"/>
  <c r="H1424" i="31"/>
  <c r="H1425" i="31"/>
  <c r="H1426" i="31"/>
  <c r="H1427" i="31"/>
  <c r="H1428" i="31"/>
  <c r="H1429" i="31"/>
  <c r="H1430" i="31"/>
  <c r="H1431" i="31"/>
  <c r="H1432" i="31"/>
  <c r="H1433" i="31"/>
  <c r="H1434" i="31"/>
  <c r="H1435" i="31"/>
  <c r="H1436" i="31"/>
  <c r="H1437" i="31"/>
  <c r="H1438" i="31"/>
  <c r="H1439" i="31"/>
  <c r="H1440" i="31"/>
  <c r="H1441" i="31"/>
  <c r="H1442" i="31"/>
  <c r="H1443" i="31"/>
  <c r="H1444" i="31"/>
  <c r="H1445" i="31"/>
  <c r="H1446" i="31"/>
  <c r="H1447" i="31"/>
  <c r="H1448" i="31"/>
  <c r="H1449" i="31"/>
  <c r="H1450" i="31"/>
  <c r="H1451" i="31"/>
  <c r="H1452" i="31"/>
  <c r="H1453" i="31"/>
  <c r="H1454" i="31"/>
  <c r="H1455" i="31"/>
  <c r="H1456" i="31"/>
  <c r="H1457" i="31"/>
  <c r="H1458" i="31"/>
  <c r="H1459" i="31"/>
  <c r="H1460" i="31"/>
  <c r="H1461" i="31"/>
  <c r="H1462" i="31"/>
  <c r="H1463" i="31"/>
  <c r="H1464" i="31"/>
  <c r="H1465" i="31"/>
  <c r="H1466" i="31"/>
  <c r="H1467" i="31"/>
  <c r="H1468" i="31"/>
  <c r="H1469" i="31"/>
  <c r="H1470" i="31"/>
  <c r="H1471" i="31"/>
  <c r="H1472" i="31"/>
  <c r="H1473" i="31"/>
  <c r="H1474" i="31"/>
  <c r="H1475" i="31"/>
  <c r="H1476" i="31"/>
  <c r="H1477" i="31"/>
  <c r="H1478" i="31"/>
  <c r="H1479" i="31"/>
  <c r="H1480" i="31"/>
  <c r="H1481" i="31"/>
  <c r="H1482" i="31"/>
  <c r="H1483" i="31"/>
  <c r="H1484" i="31"/>
  <c r="H1485" i="31"/>
  <c r="H1486" i="31"/>
  <c r="H1487" i="31"/>
  <c r="H1488" i="31"/>
  <c r="H1489" i="31"/>
  <c r="H1490" i="31"/>
  <c r="H1491" i="31"/>
  <c r="H1492" i="31"/>
  <c r="H1493" i="31"/>
  <c r="H1494" i="31"/>
  <c r="H1495" i="31"/>
  <c r="H1496" i="31"/>
  <c r="H1497" i="31"/>
  <c r="H1498" i="31"/>
  <c r="H1499" i="31"/>
  <c r="H1500" i="31"/>
  <c r="H1501" i="31"/>
  <c r="H1502" i="31"/>
  <c r="H1503" i="31"/>
  <c r="H1504" i="31"/>
  <c r="H1505" i="31"/>
  <c r="H1506" i="31"/>
  <c r="H1507" i="31"/>
  <c r="H1508" i="31"/>
  <c r="H1509" i="31"/>
  <c r="H1510" i="31"/>
  <c r="H1511" i="31"/>
  <c r="H1512" i="31"/>
  <c r="H1513" i="31"/>
  <c r="H1514" i="31"/>
  <c r="H1515" i="31"/>
  <c r="H1516" i="31"/>
  <c r="H1517" i="31"/>
  <c r="H1518" i="31"/>
  <c r="H1519" i="31"/>
  <c r="H1520" i="31"/>
  <c r="H1521" i="31"/>
  <c r="H1522" i="31"/>
  <c r="H1523" i="31"/>
  <c r="H1524" i="31"/>
  <c r="H1525" i="31"/>
  <c r="H1526" i="31"/>
  <c r="H1527" i="31"/>
  <c r="H1528" i="31"/>
  <c r="H1529" i="31"/>
  <c r="H1530" i="31"/>
  <c r="H1531" i="31"/>
  <c r="H1532" i="31"/>
  <c r="H1533" i="31"/>
  <c r="H1534" i="31"/>
  <c r="H1535" i="31"/>
  <c r="H1536" i="31"/>
  <c r="H1537" i="31"/>
  <c r="H1538" i="31"/>
  <c r="H1539" i="31"/>
  <c r="H1540" i="31"/>
  <c r="H1541" i="31"/>
  <c r="H1542" i="31"/>
  <c r="H1543" i="31"/>
  <c r="H1544" i="31"/>
  <c r="H1545" i="31"/>
  <c r="H1546" i="31"/>
  <c r="H1547" i="31"/>
  <c r="H1548" i="31"/>
  <c r="H1549" i="31"/>
  <c r="H1550" i="31"/>
  <c r="H1551" i="31"/>
  <c r="H1552" i="31"/>
  <c r="H1553" i="31"/>
  <c r="H1554" i="31"/>
  <c r="H1555" i="31"/>
  <c r="H1556" i="31"/>
  <c r="H1557" i="31"/>
  <c r="H1558" i="31"/>
  <c r="H1559" i="31"/>
  <c r="H1560" i="31"/>
  <c r="H1561" i="31"/>
  <c r="H1562" i="31"/>
  <c r="H1563" i="31"/>
  <c r="H1564" i="31"/>
  <c r="H1565" i="31"/>
  <c r="H1566" i="31"/>
  <c r="H1567" i="31"/>
  <c r="H1568" i="31"/>
  <c r="H1569" i="31"/>
  <c r="H1570" i="31"/>
  <c r="H1571" i="31"/>
  <c r="H1572" i="31"/>
  <c r="H1573" i="31"/>
  <c r="H1574" i="31"/>
  <c r="H1575" i="31"/>
  <c r="H1576" i="31"/>
  <c r="H1577" i="31"/>
  <c r="H1578" i="31"/>
  <c r="H1579" i="31"/>
  <c r="H1580" i="31"/>
  <c r="H1581" i="31"/>
  <c r="H1582" i="31"/>
  <c r="H1583" i="31"/>
  <c r="H1584" i="31"/>
  <c r="H1585" i="31"/>
  <c r="H1586" i="31"/>
  <c r="H1587" i="31"/>
  <c r="H1588" i="31"/>
  <c r="H1589" i="31"/>
  <c r="H1590" i="31"/>
  <c r="H1591" i="31"/>
  <c r="H1592" i="31"/>
  <c r="H1593" i="31"/>
  <c r="H1594" i="31"/>
  <c r="H1595" i="31"/>
  <c r="H1596" i="31"/>
  <c r="H1597" i="31"/>
  <c r="H1598" i="31"/>
  <c r="H1599" i="31"/>
  <c r="H1600" i="31"/>
  <c r="H1601" i="31"/>
  <c r="H1602" i="31"/>
  <c r="H1603" i="31"/>
  <c r="H1604" i="31"/>
  <c r="H1605" i="31"/>
  <c r="H1606" i="31"/>
  <c r="H1607" i="31"/>
  <c r="H1608" i="31"/>
  <c r="H1609" i="31"/>
  <c r="H1610" i="31"/>
  <c r="H1611" i="31"/>
  <c r="H1612" i="31"/>
  <c r="H1613" i="31"/>
  <c r="H1614" i="31"/>
  <c r="H1615" i="31"/>
  <c r="H1616" i="31"/>
  <c r="H1617" i="31"/>
  <c r="H1618" i="31"/>
  <c r="H1619" i="31"/>
  <c r="H1620" i="31"/>
  <c r="H1621" i="31"/>
  <c r="H1622" i="31"/>
  <c r="H1623" i="31"/>
  <c r="H1624" i="31"/>
  <c r="H1625" i="31"/>
  <c r="H1626" i="31"/>
  <c r="H1627" i="31"/>
  <c r="H1628" i="31"/>
  <c r="H1629" i="31"/>
  <c r="H1630" i="31"/>
  <c r="H1631" i="31"/>
  <c r="H1632" i="31"/>
  <c r="H1633" i="31"/>
  <c r="H1634" i="31"/>
  <c r="H1635" i="31"/>
  <c r="H1636" i="31"/>
  <c r="H1637" i="31"/>
  <c r="H1638" i="31"/>
  <c r="H1639" i="31"/>
  <c r="H1640" i="31"/>
  <c r="H1641" i="31"/>
  <c r="H1642" i="31"/>
  <c r="H1643" i="31"/>
  <c r="H1644" i="31"/>
  <c r="H1645" i="31"/>
  <c r="H1646" i="31"/>
  <c r="H1647" i="31"/>
  <c r="H1648" i="31"/>
  <c r="H1649" i="31"/>
  <c r="H1650" i="31"/>
  <c r="H1651" i="31"/>
  <c r="H1652" i="31"/>
  <c r="H1653" i="31"/>
  <c r="H1654" i="31"/>
  <c r="H1655" i="31"/>
  <c r="H1656" i="31"/>
  <c r="H1657" i="31"/>
  <c r="H1658" i="31"/>
  <c r="H1659" i="31"/>
  <c r="H1660" i="31"/>
  <c r="H1661" i="31"/>
  <c r="H1662" i="31"/>
  <c r="H1663" i="31"/>
  <c r="H1664" i="31"/>
  <c r="H1665" i="31"/>
  <c r="H1666" i="31"/>
  <c r="H1667" i="31"/>
  <c r="H1668" i="31"/>
  <c r="H1669" i="31"/>
  <c r="H1670" i="31"/>
  <c r="H1671" i="31"/>
  <c r="H1672" i="31"/>
  <c r="H1673" i="31"/>
  <c r="H1674" i="31"/>
  <c r="H1675" i="31"/>
  <c r="H1676" i="31"/>
  <c r="H1677" i="31"/>
  <c r="H1678" i="31"/>
  <c r="H1679" i="31"/>
  <c r="H1680" i="31"/>
  <c r="H1681" i="31"/>
  <c r="H1682" i="31"/>
  <c r="H1683" i="31"/>
  <c r="H1684" i="31"/>
  <c r="H1685" i="31"/>
  <c r="H1686" i="31"/>
  <c r="H1687" i="31"/>
  <c r="H1688" i="31"/>
  <c r="H1689" i="31"/>
  <c r="H1690" i="31"/>
  <c r="H1691" i="31"/>
  <c r="H1692" i="31"/>
  <c r="H1693" i="31"/>
  <c r="H1694" i="31"/>
  <c r="H1695" i="31"/>
  <c r="H1696" i="31"/>
  <c r="H1697" i="31"/>
  <c r="H1698" i="31"/>
  <c r="H1699" i="31"/>
  <c r="H1700" i="31"/>
  <c r="H1701" i="31"/>
  <c r="H1702" i="31"/>
  <c r="H1703" i="31"/>
  <c r="H1704" i="31"/>
  <c r="H1705" i="31"/>
  <c r="H1706" i="31"/>
  <c r="H1707" i="31"/>
  <c r="H1708" i="31"/>
  <c r="H1709" i="31"/>
  <c r="H1710" i="31"/>
  <c r="H1711" i="31"/>
  <c r="H1712" i="31"/>
  <c r="H1713" i="31"/>
  <c r="H1714" i="31"/>
  <c r="H1715" i="31"/>
  <c r="H1716" i="31"/>
  <c r="H1717" i="31"/>
  <c r="H1718" i="31"/>
  <c r="H1719" i="31"/>
  <c r="H1720" i="31"/>
  <c r="H1721" i="31"/>
  <c r="H1722" i="31"/>
  <c r="H1723" i="31"/>
  <c r="H1724" i="31"/>
  <c r="H1725" i="31"/>
  <c r="H1726" i="31"/>
  <c r="H1727" i="31"/>
  <c r="H1728" i="31"/>
  <c r="H1729" i="31"/>
  <c r="H1730" i="31"/>
  <c r="H1731" i="31"/>
  <c r="H1732" i="31"/>
  <c r="H1733" i="31"/>
  <c r="H1734" i="31"/>
  <c r="H1735" i="31"/>
  <c r="H1736" i="31"/>
  <c r="H1737" i="31"/>
  <c r="H1738" i="31"/>
  <c r="H1739" i="31"/>
  <c r="H1740" i="31"/>
  <c r="H1741" i="31"/>
  <c r="H1742" i="31"/>
  <c r="H1743" i="31"/>
  <c r="H1744" i="31"/>
  <c r="H1745" i="31"/>
  <c r="H1746" i="31"/>
  <c r="H1747" i="31"/>
  <c r="H1748" i="31"/>
  <c r="H1749" i="31"/>
  <c r="H1750" i="31"/>
  <c r="H1751" i="31"/>
  <c r="H1752" i="31"/>
  <c r="H1753" i="31"/>
  <c r="H1754" i="31"/>
  <c r="H1755" i="31"/>
  <c r="H1756" i="31"/>
  <c r="H1757" i="31"/>
  <c r="H1758" i="31"/>
  <c r="H1759" i="31"/>
  <c r="H1760" i="31"/>
  <c r="H1761" i="31"/>
  <c r="H1762" i="31"/>
  <c r="H1763" i="31"/>
  <c r="H1764" i="31"/>
  <c r="H1765" i="31"/>
  <c r="H1766" i="31"/>
  <c r="H1767" i="31"/>
  <c r="H1768" i="31"/>
  <c r="H1769" i="31"/>
  <c r="H1770" i="31"/>
  <c r="H1771" i="31"/>
  <c r="H1772" i="31"/>
  <c r="H1773" i="31"/>
  <c r="H1774" i="31"/>
  <c r="H1775" i="31"/>
  <c r="H1776" i="31"/>
  <c r="H1777" i="31"/>
  <c r="H1778" i="31"/>
  <c r="H1779" i="31"/>
  <c r="H1780" i="31"/>
  <c r="H1781" i="31"/>
  <c r="H1782" i="31"/>
  <c r="H1783" i="31"/>
  <c r="H1784" i="31"/>
  <c r="H1785" i="31"/>
  <c r="H1786" i="31"/>
  <c r="H1787" i="31"/>
  <c r="H1788" i="31"/>
  <c r="H1789" i="31"/>
  <c r="H1790" i="31"/>
  <c r="H1791" i="31"/>
  <c r="H1792" i="31"/>
  <c r="H1793" i="31"/>
  <c r="H1794" i="31"/>
  <c r="H1795" i="31"/>
  <c r="H1796" i="31"/>
  <c r="H1797" i="31"/>
  <c r="H1798" i="31"/>
  <c r="H1799" i="31"/>
  <c r="H1800" i="31"/>
  <c r="H1801" i="31"/>
  <c r="H1802" i="31"/>
  <c r="H1803" i="31"/>
  <c r="H1804" i="31"/>
  <c r="H1805" i="31"/>
  <c r="H1806" i="31"/>
  <c r="H1807" i="31"/>
  <c r="H1808" i="31"/>
  <c r="H1809" i="31"/>
  <c r="H1810" i="31"/>
  <c r="H1811" i="31"/>
  <c r="H1812" i="31"/>
  <c r="H1813" i="31"/>
  <c r="H1814" i="31"/>
  <c r="H1815" i="31"/>
  <c r="H1816" i="31"/>
  <c r="H1817" i="31"/>
  <c r="H1818" i="31"/>
  <c r="H1819" i="31"/>
  <c r="H1820" i="31"/>
  <c r="H1821" i="31"/>
  <c r="H1822" i="31"/>
  <c r="H1823" i="31"/>
  <c r="H1824" i="31"/>
  <c r="H1825" i="31"/>
  <c r="H1826" i="31"/>
  <c r="H1827" i="31"/>
  <c r="H1828" i="31"/>
  <c r="H1829" i="31"/>
  <c r="H1830" i="31"/>
  <c r="H1831" i="31"/>
  <c r="H1832" i="31"/>
  <c r="H1833" i="31"/>
  <c r="H1834" i="31"/>
  <c r="H1835" i="31"/>
  <c r="H1836" i="31"/>
  <c r="H1837" i="31"/>
  <c r="H1838" i="31"/>
  <c r="H1839" i="31"/>
  <c r="H1840" i="31"/>
  <c r="H1841" i="31"/>
  <c r="H1842" i="31"/>
  <c r="H1843" i="31"/>
  <c r="H1844" i="31"/>
  <c r="H1845" i="31"/>
  <c r="H1846" i="31"/>
  <c r="H1847" i="31"/>
  <c r="H1848" i="31"/>
  <c r="H1849" i="31"/>
  <c r="H1850" i="31"/>
  <c r="H1851" i="31"/>
  <c r="H1852" i="31"/>
  <c r="H1853" i="31"/>
  <c r="H1854" i="31"/>
  <c r="H1855" i="31"/>
  <c r="H1856" i="31"/>
  <c r="H1857" i="31"/>
  <c r="H1858" i="31"/>
  <c r="H1859" i="31"/>
  <c r="H1860" i="31"/>
  <c r="H1861" i="31"/>
  <c r="H1862" i="31"/>
  <c r="H1863" i="31"/>
  <c r="H1864" i="31"/>
  <c r="H1865" i="31"/>
  <c r="H1866" i="31"/>
  <c r="H1867" i="31"/>
  <c r="H1868" i="31"/>
  <c r="H1869" i="31"/>
  <c r="H1870" i="31"/>
  <c r="H1871" i="31"/>
  <c r="H1872" i="31"/>
  <c r="H1873" i="31"/>
  <c r="H1874" i="31"/>
  <c r="H1875" i="31"/>
  <c r="H1876" i="31"/>
  <c r="H1877" i="31"/>
  <c r="H1878" i="31"/>
  <c r="H1879" i="31"/>
  <c r="H1880" i="31"/>
  <c r="H1881" i="31"/>
  <c r="H1882" i="31"/>
  <c r="H1883" i="31"/>
  <c r="H1884" i="31"/>
  <c r="H1885" i="31"/>
  <c r="H1886" i="31"/>
  <c r="H1887" i="31"/>
  <c r="H1888" i="31"/>
  <c r="H1889" i="31"/>
  <c r="H1890" i="31"/>
  <c r="H1891" i="31"/>
  <c r="H1892" i="31"/>
  <c r="H1893" i="31"/>
  <c r="H1894" i="31"/>
  <c r="H1895" i="31"/>
  <c r="H1896" i="31"/>
  <c r="H1897" i="31"/>
  <c r="H1898" i="31"/>
  <c r="H1899" i="31"/>
  <c r="H1900" i="31"/>
  <c r="H1901" i="31"/>
  <c r="H1902" i="31"/>
  <c r="H1903" i="31"/>
  <c r="H1904" i="31"/>
  <c r="H1905" i="31"/>
  <c r="H1906" i="31"/>
  <c r="H1907" i="31"/>
  <c r="H1908" i="31"/>
  <c r="H1909" i="31"/>
  <c r="H1910" i="31"/>
  <c r="H1911" i="31"/>
  <c r="H1912" i="31"/>
  <c r="H1913" i="31"/>
  <c r="H1914" i="31"/>
  <c r="H1915" i="31"/>
  <c r="H1916" i="31"/>
  <c r="H1917" i="31"/>
  <c r="H1918" i="31"/>
  <c r="H1919" i="31"/>
  <c r="H1920" i="31"/>
  <c r="H1921" i="31"/>
  <c r="H1922" i="31"/>
  <c r="H1923" i="31"/>
  <c r="H1924" i="31"/>
  <c r="H1925" i="31"/>
  <c r="H1926" i="31"/>
  <c r="H1927" i="31"/>
  <c r="H1928" i="31"/>
  <c r="H1929" i="31"/>
  <c r="H1930" i="31"/>
  <c r="H1931" i="31"/>
  <c r="H1932" i="31"/>
  <c r="H1933" i="31"/>
  <c r="H1934" i="31"/>
  <c r="H1935" i="31"/>
  <c r="H1936" i="31"/>
  <c r="H1937" i="31"/>
  <c r="H1938" i="31"/>
  <c r="H1939" i="31"/>
  <c r="H1940" i="31"/>
  <c r="H1941" i="31"/>
  <c r="H1942" i="31"/>
  <c r="H1943" i="31"/>
  <c r="H1944" i="31"/>
  <c r="H1945" i="31"/>
  <c r="H1946" i="31"/>
  <c r="H1947" i="31"/>
  <c r="H1948" i="31"/>
  <c r="H1949" i="31"/>
  <c r="H1950" i="31"/>
  <c r="H1951" i="31"/>
  <c r="H1952" i="31"/>
  <c r="H1953" i="31"/>
  <c r="H1954" i="31"/>
  <c r="H1955" i="31"/>
  <c r="H1956" i="31"/>
  <c r="H1957" i="31"/>
  <c r="H1958" i="31"/>
  <c r="H1959" i="31"/>
  <c r="H1960" i="31"/>
  <c r="H1961" i="31"/>
  <c r="H1962" i="31"/>
  <c r="H1963" i="31"/>
  <c r="H1964" i="31"/>
  <c r="H1965" i="31"/>
  <c r="H1966" i="31"/>
  <c r="H1967" i="31"/>
  <c r="H1968" i="31"/>
  <c r="H1969" i="31"/>
  <c r="H1970" i="31"/>
  <c r="H1971" i="31"/>
  <c r="H1972" i="31"/>
  <c r="H1973" i="31"/>
  <c r="H1974" i="31"/>
  <c r="H1975" i="31"/>
  <c r="H1976" i="31"/>
  <c r="H1977" i="31"/>
  <c r="H1978" i="31"/>
  <c r="H1979" i="31"/>
  <c r="H1980" i="31"/>
  <c r="H1981" i="31"/>
  <c r="H1982" i="31"/>
  <c r="H1983" i="31"/>
  <c r="H1984" i="31"/>
  <c r="H1985" i="31"/>
  <c r="H1986" i="31"/>
  <c r="H1987" i="31"/>
  <c r="H1988" i="31"/>
  <c r="H1989" i="31"/>
  <c r="H1990" i="31"/>
  <c r="H1991" i="31"/>
  <c r="H1992" i="31"/>
  <c r="H1993" i="31"/>
  <c r="H1994" i="31"/>
  <c r="H1995" i="31"/>
  <c r="H1996" i="31"/>
  <c r="H1997" i="31"/>
  <c r="H1998" i="31"/>
  <c r="H1999" i="31"/>
  <c r="H2000" i="31"/>
  <c r="H2001" i="31"/>
  <c r="H2002" i="31"/>
  <c r="H2003" i="31"/>
  <c r="H2004" i="31"/>
  <c r="H2005" i="31"/>
  <c r="H2006" i="31"/>
  <c r="H2007" i="31"/>
  <c r="H2008" i="31"/>
  <c r="H2009" i="31"/>
  <c r="H2010" i="31"/>
  <c r="H2011" i="31"/>
  <c r="H2012" i="31"/>
  <c r="H2013" i="31"/>
  <c r="H2014" i="31"/>
  <c r="H2015" i="31"/>
  <c r="H2016" i="31"/>
  <c r="H2017" i="31"/>
  <c r="H2018" i="31"/>
  <c r="H2019" i="31"/>
  <c r="H2020" i="31"/>
  <c r="H2021" i="31"/>
  <c r="H2022" i="31"/>
  <c r="H2023" i="31"/>
  <c r="H2024" i="31"/>
  <c r="H2025" i="31"/>
  <c r="H2026" i="31"/>
  <c r="H2027" i="31"/>
  <c r="H2028" i="31"/>
  <c r="H2029" i="31"/>
  <c r="H2030" i="31"/>
  <c r="H2031" i="31"/>
  <c r="H2032" i="31"/>
  <c r="H2033" i="31"/>
  <c r="H2034" i="31"/>
  <c r="H2035" i="31"/>
  <c r="H2036" i="31"/>
  <c r="H2037" i="31"/>
  <c r="H2038" i="31"/>
  <c r="H2039" i="31"/>
  <c r="H2040" i="31"/>
  <c r="H2041" i="31"/>
  <c r="H2042" i="31"/>
  <c r="H2043" i="31"/>
  <c r="H2044" i="31"/>
  <c r="H2045" i="31"/>
  <c r="H2046" i="31"/>
  <c r="H2047" i="31"/>
  <c r="H2048" i="31"/>
  <c r="H2049" i="31"/>
  <c r="H2050" i="31"/>
  <c r="H2051" i="31"/>
  <c r="H2052" i="31"/>
  <c r="H2053" i="31"/>
  <c r="H2054" i="31"/>
  <c r="H2055" i="31"/>
  <c r="H2056" i="31"/>
  <c r="H2057" i="31"/>
  <c r="H2058" i="31"/>
  <c r="H2059" i="31"/>
  <c r="H2060" i="31"/>
  <c r="H2061" i="31"/>
  <c r="H2062" i="31"/>
  <c r="H2063" i="31"/>
  <c r="H2064" i="31"/>
  <c r="H2065" i="31"/>
  <c r="H2066" i="31"/>
  <c r="H2067" i="31"/>
  <c r="H2068" i="31"/>
  <c r="H2069" i="31"/>
  <c r="H2070" i="31"/>
  <c r="H2071" i="31"/>
  <c r="H2072" i="31"/>
  <c r="H2073" i="31"/>
  <c r="H2074" i="31"/>
  <c r="H2075" i="31"/>
  <c r="H2076" i="31"/>
  <c r="H2077" i="31"/>
  <c r="H2078" i="31"/>
  <c r="H2079" i="31"/>
  <c r="H2080" i="31"/>
  <c r="H2081" i="31"/>
  <c r="H2082" i="31"/>
  <c r="H2083" i="31"/>
  <c r="H2084" i="31"/>
  <c r="H2085" i="31"/>
  <c r="H2086" i="31"/>
  <c r="H2087" i="31"/>
  <c r="H2088" i="31"/>
  <c r="H2089" i="31"/>
  <c r="H2090" i="31"/>
  <c r="H2091" i="31"/>
  <c r="H2092" i="31"/>
  <c r="H2093" i="31"/>
  <c r="H2094" i="31"/>
  <c r="H2095" i="31"/>
  <c r="H2096" i="31"/>
  <c r="H2097" i="31"/>
  <c r="H2098" i="31"/>
  <c r="H2099" i="31"/>
  <c r="H2100" i="31"/>
  <c r="H2101" i="31"/>
  <c r="H2102" i="31"/>
  <c r="H2103" i="31"/>
  <c r="H2104" i="31"/>
  <c r="H2105" i="31"/>
  <c r="H2106" i="31"/>
  <c r="H2107" i="31"/>
  <c r="H2108" i="31"/>
  <c r="H2109" i="31"/>
  <c r="H2110" i="31"/>
  <c r="H2111" i="31"/>
  <c r="H2112" i="31"/>
  <c r="H2113" i="31"/>
  <c r="H2114" i="31"/>
  <c r="H2115" i="31"/>
  <c r="H2116" i="31"/>
  <c r="H2117" i="31"/>
  <c r="H2118" i="31"/>
  <c r="H2119" i="31"/>
  <c r="H2120" i="31"/>
  <c r="H2121" i="31"/>
  <c r="H2122" i="31"/>
  <c r="H2123" i="31"/>
  <c r="H2124" i="31"/>
  <c r="H2125" i="31"/>
  <c r="H2126" i="31"/>
  <c r="H2127" i="31"/>
  <c r="H2128" i="31"/>
  <c r="H2129" i="31"/>
  <c r="H2130" i="31"/>
  <c r="H2131" i="31"/>
  <c r="H2132" i="31"/>
  <c r="H2133" i="31"/>
  <c r="H2134" i="31"/>
  <c r="H2135" i="31"/>
  <c r="H2136" i="31"/>
  <c r="H2137" i="31"/>
  <c r="H2138" i="31"/>
  <c r="H2139" i="31"/>
  <c r="H2140" i="31"/>
  <c r="H2141" i="31"/>
  <c r="H2142" i="31"/>
  <c r="H2143" i="31"/>
  <c r="H2144" i="31"/>
  <c r="H2145" i="31"/>
  <c r="H2146" i="31"/>
  <c r="H2147" i="31"/>
  <c r="H2148" i="31"/>
  <c r="H2149" i="31"/>
  <c r="H2150" i="31"/>
  <c r="H2151" i="31"/>
  <c r="H2152" i="31"/>
  <c r="H2153" i="31"/>
  <c r="H2154" i="31"/>
  <c r="H2155" i="31"/>
  <c r="H2156" i="31"/>
  <c r="H2157" i="31"/>
  <c r="H2158" i="31"/>
  <c r="H2159" i="31"/>
  <c r="H2160" i="31"/>
  <c r="H2161" i="31"/>
  <c r="H2162" i="31"/>
  <c r="H2163" i="31"/>
  <c r="H2164" i="31"/>
  <c r="H2165" i="31"/>
  <c r="H2166" i="31"/>
  <c r="H2167" i="31"/>
  <c r="H2168" i="31"/>
  <c r="H2169" i="31"/>
  <c r="H2170" i="31"/>
  <c r="H2171" i="31"/>
  <c r="H2172" i="31"/>
  <c r="H2173" i="31"/>
  <c r="H2174" i="31"/>
  <c r="H2175" i="31"/>
  <c r="H2176" i="31"/>
  <c r="H2177" i="31"/>
  <c r="H2178" i="31"/>
  <c r="H2179" i="31"/>
  <c r="H2180" i="31"/>
  <c r="H2181" i="31"/>
  <c r="H2182" i="31"/>
  <c r="H2183" i="31"/>
  <c r="H2184" i="31"/>
  <c r="H2185" i="31"/>
  <c r="H2186" i="31"/>
  <c r="H2187" i="31"/>
  <c r="H2188" i="31"/>
  <c r="H2189" i="31"/>
  <c r="H2190" i="31"/>
  <c r="H2191" i="31"/>
  <c r="H2192" i="31"/>
  <c r="H2193" i="31"/>
  <c r="H2194" i="31"/>
  <c r="H2195" i="31"/>
  <c r="H2196" i="31"/>
  <c r="H2197" i="31"/>
  <c r="H2198" i="31"/>
  <c r="H2199" i="31"/>
  <c r="H2200" i="31"/>
  <c r="H2201" i="31"/>
  <c r="H2202" i="31"/>
  <c r="H2203" i="31"/>
  <c r="H2204" i="31"/>
  <c r="H2205" i="31"/>
  <c r="H2206" i="31"/>
  <c r="H2207" i="31"/>
  <c r="H2208" i="31"/>
  <c r="H2209" i="31"/>
  <c r="H2210" i="31"/>
  <c r="H2211" i="31"/>
  <c r="H2212" i="31"/>
  <c r="H2213" i="31"/>
  <c r="H2214" i="31"/>
  <c r="H2215" i="31"/>
  <c r="H2216" i="31"/>
  <c r="H2217" i="31"/>
  <c r="H2218" i="31"/>
  <c r="H2219" i="31"/>
  <c r="H2220" i="31"/>
  <c r="H2221" i="31"/>
  <c r="H2222" i="31"/>
  <c r="H2223" i="31"/>
  <c r="H2224" i="31"/>
  <c r="H2225" i="31"/>
  <c r="H2226" i="31"/>
  <c r="H2227" i="31"/>
  <c r="H2228" i="31"/>
  <c r="H2229" i="31"/>
  <c r="H2230" i="31"/>
  <c r="H2231" i="31"/>
  <c r="H2232" i="31"/>
  <c r="H2233" i="31"/>
  <c r="H2234" i="31"/>
  <c r="H2235" i="31"/>
  <c r="H2236" i="31"/>
  <c r="H2237" i="31"/>
  <c r="H2238" i="31"/>
  <c r="H2239" i="31"/>
  <c r="H2240" i="31"/>
  <c r="H2241" i="31"/>
  <c r="H2242" i="31"/>
  <c r="H2243" i="31"/>
  <c r="H2244" i="31"/>
  <c r="H2245" i="31"/>
  <c r="H2246" i="31"/>
  <c r="H2247" i="31"/>
  <c r="H2248" i="31"/>
  <c r="H2249" i="31"/>
  <c r="H2250" i="31"/>
  <c r="H2251" i="31"/>
  <c r="H2252" i="31"/>
  <c r="H2253" i="31"/>
  <c r="H2254" i="31"/>
  <c r="H2255" i="31"/>
  <c r="H2256" i="31"/>
  <c r="H2257" i="31"/>
  <c r="H2258" i="31"/>
  <c r="H2259" i="31"/>
  <c r="H2260" i="31"/>
  <c r="H2261" i="31"/>
  <c r="H2262" i="31"/>
  <c r="H2263" i="31"/>
  <c r="H2264" i="31"/>
  <c r="H2265" i="31"/>
  <c r="H2266" i="31"/>
  <c r="H2267" i="31"/>
  <c r="H2268" i="31"/>
  <c r="H2269" i="31"/>
  <c r="H2270" i="31"/>
  <c r="H2271" i="31"/>
  <c r="H2272" i="31"/>
  <c r="H2273" i="31"/>
  <c r="H2274" i="31"/>
  <c r="H2275" i="31"/>
  <c r="H2276" i="31"/>
  <c r="H2277" i="31"/>
  <c r="H2278" i="31"/>
  <c r="H2279" i="31"/>
  <c r="H2280" i="31"/>
  <c r="H2281" i="31"/>
  <c r="H2282" i="31"/>
  <c r="H2283" i="31"/>
  <c r="H2284" i="31"/>
  <c r="H2285" i="31"/>
  <c r="H2286" i="31"/>
  <c r="H2287" i="31"/>
  <c r="H2288" i="31"/>
  <c r="H2289" i="31"/>
  <c r="H2290" i="31"/>
  <c r="H2291" i="31"/>
  <c r="H2292" i="31"/>
  <c r="H2293" i="31"/>
  <c r="H2294" i="31"/>
  <c r="H2295" i="31"/>
  <c r="H2296" i="31"/>
  <c r="H2297" i="31"/>
  <c r="H2298" i="31"/>
  <c r="H2299" i="31"/>
  <c r="H2300" i="31"/>
  <c r="H2301" i="31"/>
  <c r="H2302" i="31"/>
  <c r="H2303" i="31"/>
  <c r="H2304" i="31"/>
  <c r="H2305" i="31"/>
  <c r="H2306" i="31"/>
  <c r="H2307" i="31"/>
  <c r="H2308" i="31"/>
  <c r="H2309" i="31"/>
  <c r="H2310" i="31"/>
  <c r="H2311" i="31"/>
  <c r="H2312" i="31"/>
  <c r="H2313" i="31"/>
  <c r="H2314" i="31"/>
  <c r="H2315" i="31"/>
  <c r="H2316" i="31"/>
  <c r="H2317" i="31"/>
  <c r="H2318" i="31"/>
  <c r="H2319" i="31"/>
  <c r="H2320" i="31"/>
  <c r="H2321" i="31"/>
  <c r="H2322" i="31"/>
  <c r="H2323" i="31"/>
  <c r="H2324" i="31"/>
  <c r="H2325" i="31"/>
  <c r="H2326" i="31"/>
  <c r="H2327" i="31"/>
  <c r="H2328" i="31"/>
  <c r="H2329" i="31"/>
  <c r="H2330" i="31"/>
  <c r="H2331" i="31"/>
  <c r="H2332" i="31"/>
  <c r="H2333" i="31"/>
  <c r="H2334" i="31"/>
  <c r="H2335" i="31"/>
  <c r="H2336" i="31"/>
  <c r="H2337" i="31"/>
  <c r="H2338" i="31"/>
  <c r="H2339" i="31"/>
  <c r="H2340" i="31"/>
  <c r="H2341" i="31"/>
  <c r="H2342" i="31"/>
  <c r="H2343" i="31"/>
  <c r="H2344" i="31"/>
  <c r="H2345" i="31"/>
  <c r="H2346" i="31"/>
  <c r="H2347" i="31"/>
  <c r="H2348" i="31"/>
  <c r="H2349" i="31"/>
  <c r="H2350" i="31"/>
  <c r="H2351" i="31"/>
  <c r="H2352" i="31"/>
  <c r="H2353" i="31"/>
  <c r="H2354" i="31"/>
  <c r="H2355" i="31"/>
  <c r="H2356" i="31"/>
  <c r="H2357" i="31"/>
  <c r="H2358" i="31"/>
  <c r="H2359" i="31"/>
  <c r="H2360" i="31"/>
  <c r="H2361" i="31"/>
  <c r="H2362" i="31"/>
  <c r="H2363" i="31"/>
  <c r="H2364" i="31"/>
  <c r="H2365" i="31"/>
  <c r="H2366" i="31"/>
  <c r="H2367" i="31"/>
  <c r="H2368" i="31"/>
  <c r="H2369" i="31"/>
  <c r="H2370" i="31"/>
  <c r="H2371" i="31"/>
  <c r="H2372" i="31"/>
  <c r="H2373" i="31"/>
  <c r="H2374" i="31"/>
  <c r="H2375" i="31"/>
  <c r="H2376" i="31"/>
  <c r="H2377" i="31"/>
  <c r="H2378" i="31"/>
  <c r="H2379" i="31"/>
  <c r="H2380" i="31"/>
  <c r="H2381" i="31"/>
  <c r="H2382" i="31"/>
  <c r="H2383" i="31"/>
  <c r="H2384" i="31"/>
  <c r="H2385" i="31"/>
  <c r="H2386" i="31"/>
  <c r="H2387" i="31"/>
  <c r="H2388" i="31"/>
  <c r="H2389" i="31"/>
  <c r="H2390" i="31"/>
  <c r="H2391" i="31"/>
  <c r="H2392" i="31"/>
  <c r="H2393" i="31"/>
  <c r="H2394" i="31"/>
  <c r="H2395" i="31"/>
  <c r="H2396" i="31"/>
  <c r="H2397" i="31"/>
  <c r="H2398" i="31"/>
  <c r="H2399" i="31"/>
  <c r="H2400" i="31"/>
  <c r="H2401" i="31"/>
  <c r="H2402" i="31"/>
  <c r="H2403" i="31"/>
  <c r="H2404" i="31"/>
  <c r="H2405" i="31"/>
  <c r="H2406" i="31"/>
  <c r="H2407" i="31"/>
  <c r="H2408" i="31"/>
  <c r="H2409" i="31"/>
  <c r="H2410" i="31"/>
  <c r="H2411" i="31"/>
  <c r="H2412" i="31"/>
  <c r="H2413" i="31"/>
  <c r="H2414" i="31"/>
  <c r="H2415" i="31"/>
  <c r="H2416" i="31"/>
  <c r="H2417" i="31"/>
  <c r="H2418" i="31"/>
  <c r="H2419" i="31"/>
  <c r="H2420" i="31"/>
  <c r="H2421" i="31"/>
  <c r="H2422" i="31"/>
  <c r="H2423" i="31"/>
  <c r="H2424" i="31"/>
  <c r="H2425" i="31"/>
  <c r="H2426" i="31"/>
  <c r="H2427" i="31"/>
  <c r="H2428" i="31"/>
  <c r="H2429" i="31"/>
  <c r="H2430" i="31"/>
  <c r="H2431" i="31"/>
  <c r="H2432" i="31"/>
  <c r="H2433" i="31"/>
  <c r="H2434" i="31"/>
  <c r="H2435" i="31"/>
  <c r="H2436" i="31"/>
  <c r="H2437" i="31"/>
  <c r="H2438" i="31"/>
  <c r="H2439" i="31"/>
  <c r="H2440" i="31"/>
  <c r="H2441" i="31"/>
  <c r="H2442" i="31"/>
  <c r="H2443" i="31"/>
  <c r="H2444" i="31"/>
  <c r="H2445" i="31"/>
  <c r="H2446" i="31"/>
  <c r="H2447" i="31"/>
  <c r="H2448" i="31"/>
  <c r="H2449" i="31"/>
  <c r="H2450" i="31"/>
  <c r="H2451" i="31"/>
  <c r="H2452" i="31"/>
  <c r="H2453" i="31"/>
  <c r="H2454" i="31"/>
  <c r="H2455" i="31"/>
  <c r="H2456" i="31"/>
  <c r="H2457" i="31"/>
  <c r="H2458" i="31"/>
  <c r="H2459" i="31"/>
  <c r="H2460" i="31"/>
  <c r="H2461" i="31"/>
  <c r="H2462" i="31"/>
  <c r="H2463" i="31"/>
  <c r="H2464" i="31"/>
  <c r="H2465" i="31"/>
  <c r="H2466" i="31"/>
  <c r="H2467" i="31"/>
  <c r="H2468" i="31"/>
  <c r="H2469" i="31"/>
  <c r="H2470" i="31"/>
  <c r="H2471" i="31"/>
  <c r="H2472" i="31"/>
  <c r="H2473" i="31"/>
  <c r="H2474" i="31"/>
  <c r="H2475" i="31"/>
  <c r="H2476" i="31"/>
  <c r="H2477" i="31"/>
  <c r="H2478" i="31"/>
  <c r="H2479" i="31"/>
  <c r="H2480" i="31"/>
  <c r="H2481" i="31"/>
  <c r="H2482" i="31"/>
  <c r="H2483" i="31"/>
  <c r="H2484" i="31"/>
  <c r="H2485" i="31"/>
  <c r="H2486" i="31"/>
  <c r="H2487" i="31"/>
  <c r="H2488" i="31"/>
  <c r="H2489" i="31"/>
  <c r="H2490" i="31"/>
  <c r="H2491" i="31"/>
  <c r="H2492" i="31"/>
  <c r="H2493" i="31"/>
  <c r="H2494" i="31"/>
  <c r="H2495" i="31"/>
  <c r="H2496" i="31"/>
  <c r="H2497" i="31"/>
  <c r="H2498" i="31"/>
  <c r="H2499" i="31"/>
  <c r="H2500" i="31"/>
  <c r="H2501" i="31"/>
  <c r="H2502" i="31"/>
  <c r="H2503" i="31"/>
  <c r="H2504" i="31"/>
  <c r="H2505" i="31"/>
  <c r="H2506" i="31"/>
  <c r="H2507" i="31"/>
  <c r="H2508" i="31"/>
  <c r="H2509" i="31"/>
  <c r="H2510" i="31"/>
  <c r="H2511" i="31"/>
  <c r="H2512" i="31"/>
  <c r="H2513" i="31"/>
  <c r="H2514" i="31"/>
  <c r="H2515" i="31"/>
  <c r="H2516" i="31"/>
  <c r="H2517" i="31"/>
  <c r="H2518" i="31"/>
  <c r="H2519" i="31"/>
  <c r="H2520" i="31"/>
  <c r="H2521" i="31"/>
  <c r="H2522" i="31"/>
  <c r="H2523" i="31"/>
  <c r="H2524" i="31"/>
  <c r="H2525" i="31"/>
  <c r="H2526" i="31"/>
  <c r="H2527" i="31"/>
  <c r="H2528" i="31"/>
  <c r="H2529" i="31"/>
  <c r="H2530" i="31"/>
  <c r="H2531" i="31"/>
  <c r="H2532" i="31"/>
  <c r="H2533" i="31"/>
  <c r="H2534" i="31"/>
  <c r="H2535" i="31"/>
  <c r="H2536" i="31"/>
  <c r="H2537" i="31"/>
  <c r="H2538" i="31"/>
  <c r="H2539" i="31"/>
  <c r="H2540" i="31"/>
  <c r="H2541" i="31"/>
  <c r="H2542" i="31"/>
  <c r="H2543" i="31"/>
  <c r="H2544" i="31"/>
  <c r="H2545" i="31"/>
  <c r="H2546" i="31"/>
  <c r="H2547" i="31"/>
  <c r="H2548" i="31"/>
  <c r="H2549" i="31"/>
  <c r="H2550" i="31"/>
  <c r="H2551" i="31"/>
  <c r="H2552" i="31"/>
  <c r="H2553" i="31"/>
  <c r="H2554" i="31"/>
  <c r="H2555" i="31"/>
  <c r="H2556" i="31"/>
  <c r="H2557" i="31"/>
  <c r="H2558" i="31"/>
  <c r="H2559" i="31"/>
  <c r="H2560" i="31"/>
  <c r="H2561" i="31"/>
  <c r="H2562" i="31"/>
  <c r="H2563" i="31"/>
  <c r="H2564" i="31"/>
  <c r="H2565" i="31"/>
  <c r="H2566" i="31"/>
  <c r="H2567" i="31"/>
  <c r="H2568" i="31"/>
  <c r="H2569" i="31"/>
  <c r="H2570" i="31"/>
  <c r="H2571" i="31"/>
  <c r="H2572" i="31"/>
  <c r="H2573" i="31"/>
  <c r="H2574" i="31"/>
  <c r="H2575" i="31"/>
  <c r="H2576" i="31"/>
  <c r="H2577" i="31"/>
  <c r="H2578" i="31"/>
  <c r="H2579" i="31"/>
  <c r="H2580" i="31"/>
  <c r="H2581" i="31"/>
  <c r="H2582" i="31"/>
  <c r="H2583" i="31"/>
  <c r="H2584" i="31"/>
  <c r="H2585" i="31"/>
  <c r="H2586" i="31"/>
  <c r="H2587" i="31"/>
  <c r="H2588" i="31"/>
  <c r="H2589" i="31"/>
  <c r="H2590" i="31"/>
  <c r="H2591" i="31"/>
  <c r="H2592" i="31"/>
  <c r="H2593" i="31"/>
  <c r="H2594" i="31"/>
  <c r="H2595" i="31"/>
  <c r="H2596" i="31"/>
  <c r="H2597" i="31"/>
  <c r="H2598" i="31"/>
  <c r="H2599" i="31"/>
  <c r="H2600" i="31"/>
  <c r="H2601" i="31"/>
  <c r="H2602" i="31"/>
  <c r="H2603" i="31"/>
  <c r="H2604" i="31"/>
  <c r="H2605" i="31"/>
  <c r="H2606" i="31"/>
  <c r="H2607" i="31"/>
  <c r="H2608" i="31"/>
  <c r="H2609" i="31"/>
  <c r="H2610" i="31"/>
  <c r="H2611" i="31"/>
  <c r="H2612" i="31"/>
  <c r="H2613" i="31"/>
  <c r="H2614" i="31"/>
  <c r="H2615" i="31"/>
  <c r="H2616" i="31"/>
  <c r="H2617" i="31"/>
  <c r="H2618" i="31"/>
  <c r="H2619" i="31"/>
  <c r="H2620" i="31"/>
  <c r="H2621" i="31"/>
  <c r="H2622" i="31"/>
  <c r="H2623" i="31"/>
  <c r="H2624" i="31"/>
  <c r="H2625" i="31"/>
  <c r="H2626" i="31"/>
  <c r="H2627" i="31"/>
  <c r="H2628" i="31"/>
  <c r="H2629" i="31"/>
  <c r="H2630" i="31"/>
  <c r="H2631" i="31"/>
  <c r="H2632" i="31"/>
  <c r="H2633" i="31"/>
  <c r="H2634" i="31"/>
  <c r="H2635" i="31"/>
  <c r="H2636" i="31"/>
  <c r="H2637" i="31"/>
  <c r="H2638" i="31"/>
  <c r="H2639" i="31"/>
  <c r="H2640" i="31"/>
  <c r="H2641" i="31"/>
  <c r="H2642" i="31"/>
  <c r="H2643" i="31"/>
  <c r="H2644" i="31"/>
  <c r="H2645" i="31"/>
  <c r="H2646" i="31"/>
  <c r="H2647" i="31"/>
  <c r="H2648" i="31"/>
  <c r="H2649" i="31"/>
  <c r="H2650" i="31"/>
  <c r="H2651" i="31"/>
  <c r="H2652" i="31"/>
  <c r="H2653" i="31"/>
  <c r="H2654" i="31"/>
  <c r="H2655" i="31"/>
  <c r="H2656" i="31"/>
  <c r="H2657" i="31"/>
  <c r="H2658" i="31"/>
  <c r="H2659" i="31"/>
  <c r="H2660" i="31"/>
  <c r="H2661" i="31"/>
  <c r="H2662" i="31"/>
  <c r="H2663" i="31"/>
  <c r="H2664" i="31"/>
  <c r="H2665" i="31"/>
  <c r="H2666" i="31"/>
  <c r="H2667" i="31"/>
  <c r="H2668" i="31"/>
  <c r="H2669" i="31"/>
  <c r="H2670" i="31"/>
  <c r="H2671" i="31"/>
  <c r="H2672" i="31"/>
  <c r="H2673" i="31"/>
  <c r="H2674" i="31"/>
  <c r="H2675" i="31"/>
  <c r="H2676" i="31"/>
  <c r="H2677" i="31"/>
  <c r="H2678" i="31"/>
  <c r="H2679" i="31"/>
  <c r="H2680" i="31"/>
  <c r="H2681" i="31"/>
  <c r="H2682" i="31"/>
  <c r="H2683" i="31"/>
  <c r="H2684" i="31"/>
  <c r="H2685" i="31"/>
  <c r="H2686" i="31"/>
  <c r="H2687" i="31"/>
  <c r="H2688" i="31"/>
  <c r="H2689" i="31"/>
  <c r="H2690" i="31"/>
  <c r="H2691" i="31"/>
  <c r="H2692" i="31"/>
  <c r="H2693" i="31"/>
  <c r="H2694" i="31"/>
  <c r="H2695" i="31"/>
  <c r="H2696" i="31"/>
  <c r="H2697" i="31"/>
  <c r="H2698" i="31"/>
  <c r="H2699" i="31"/>
  <c r="H2700" i="31"/>
  <c r="H2701" i="31"/>
  <c r="H2702" i="31"/>
  <c r="H2703" i="31"/>
  <c r="H2704" i="31"/>
  <c r="H2705" i="31"/>
  <c r="H2706" i="31"/>
  <c r="H2707" i="31"/>
  <c r="H2708" i="31"/>
  <c r="H2709" i="31"/>
  <c r="H2710" i="31"/>
  <c r="H2711" i="31"/>
  <c r="H2712" i="31"/>
  <c r="H2713" i="31"/>
  <c r="H2714" i="31"/>
  <c r="H2715" i="31"/>
  <c r="H2716" i="31"/>
  <c r="H2717" i="31"/>
  <c r="H2718" i="31"/>
  <c r="H2719" i="31"/>
  <c r="H2720" i="31"/>
  <c r="H2721" i="31"/>
  <c r="H2722" i="31"/>
  <c r="H2723" i="31"/>
  <c r="H2724" i="31"/>
  <c r="H2725" i="31"/>
  <c r="H2726" i="31"/>
  <c r="H2727" i="31"/>
  <c r="H2728" i="31"/>
  <c r="H2729" i="31"/>
  <c r="H2730" i="31"/>
  <c r="H2731" i="31"/>
  <c r="H2732" i="31"/>
  <c r="H2733" i="31"/>
  <c r="H2734" i="31"/>
  <c r="H2735" i="31"/>
  <c r="H2736" i="31"/>
  <c r="H2737" i="31"/>
  <c r="H2738" i="31"/>
  <c r="H2739" i="31"/>
  <c r="H2740" i="31"/>
  <c r="H2741" i="31"/>
  <c r="H2742" i="31"/>
  <c r="H2743" i="31"/>
  <c r="H2744" i="31"/>
  <c r="H2745" i="31"/>
  <c r="H2746" i="31"/>
  <c r="H2747" i="31"/>
  <c r="H2748" i="31"/>
  <c r="H2749" i="31"/>
  <c r="H2750" i="31"/>
  <c r="H2751" i="31"/>
  <c r="H2752" i="31"/>
  <c r="H2753" i="31"/>
  <c r="H2754" i="31"/>
  <c r="H2755" i="31"/>
  <c r="H2756" i="31"/>
  <c r="H2757" i="31"/>
  <c r="H2758" i="31"/>
  <c r="H2759" i="31"/>
  <c r="H2760" i="31"/>
  <c r="H2761" i="31"/>
  <c r="H2762" i="31"/>
  <c r="H2763" i="31"/>
  <c r="H2764" i="31"/>
  <c r="H2765" i="31"/>
  <c r="H2766" i="31"/>
  <c r="H2767" i="31"/>
  <c r="H2768" i="31"/>
  <c r="H2769" i="31"/>
  <c r="H2770" i="31"/>
  <c r="H2771" i="31"/>
  <c r="H2772" i="31"/>
  <c r="H2773" i="31"/>
  <c r="H2774" i="31"/>
  <c r="H2775" i="31"/>
  <c r="H2776" i="31"/>
  <c r="H2777" i="31"/>
  <c r="H2778" i="31"/>
  <c r="H2779" i="31"/>
  <c r="H2780" i="31"/>
  <c r="H2781" i="31"/>
  <c r="H2782" i="31"/>
  <c r="H2783" i="31"/>
  <c r="H2784" i="31"/>
  <c r="H2785" i="31"/>
  <c r="H2786" i="31"/>
  <c r="H2787" i="31"/>
  <c r="H2788" i="31"/>
  <c r="H2789" i="31"/>
  <c r="H2790" i="31"/>
  <c r="H2791" i="31"/>
  <c r="H2792" i="31"/>
  <c r="H2793" i="31"/>
  <c r="H2794" i="31"/>
  <c r="H2795" i="31"/>
  <c r="H2796" i="31"/>
  <c r="H2797" i="31"/>
  <c r="H2798" i="31"/>
  <c r="H2799" i="31"/>
  <c r="H2800" i="31"/>
  <c r="H2801" i="31"/>
  <c r="H2802" i="31"/>
  <c r="H2803" i="31"/>
  <c r="H2804" i="31"/>
  <c r="H2805" i="31"/>
  <c r="H2806" i="31"/>
  <c r="H2807" i="31"/>
  <c r="H2808" i="31"/>
  <c r="H2809" i="31"/>
  <c r="H2810" i="31"/>
  <c r="H2811" i="31"/>
  <c r="H2812" i="31"/>
  <c r="H2813" i="31"/>
  <c r="H2814" i="31"/>
  <c r="H2815" i="31"/>
  <c r="H2816" i="31"/>
  <c r="H2817" i="31"/>
  <c r="H2818" i="31"/>
  <c r="H2819" i="31"/>
  <c r="H2820" i="31"/>
  <c r="H2821" i="31"/>
  <c r="H2822" i="31"/>
  <c r="H2823" i="31"/>
  <c r="H2824" i="31"/>
  <c r="H2825" i="31"/>
  <c r="H2826" i="31"/>
  <c r="H2827" i="31"/>
  <c r="H2828" i="31"/>
  <c r="H2829" i="31"/>
  <c r="H2830" i="31"/>
  <c r="H2831" i="31"/>
  <c r="H2832" i="31"/>
  <c r="H2833" i="31"/>
  <c r="H2834" i="31"/>
  <c r="H2835" i="31"/>
  <c r="H2836" i="31"/>
  <c r="H2837" i="31"/>
  <c r="H2838" i="31"/>
  <c r="H2839" i="31"/>
  <c r="H2840" i="31"/>
  <c r="H2841" i="31"/>
  <c r="H2842" i="31"/>
  <c r="H2843" i="31"/>
  <c r="H2844" i="31"/>
  <c r="H2845" i="31"/>
  <c r="H2846" i="31"/>
  <c r="H2847" i="31"/>
  <c r="H2848" i="31"/>
  <c r="H2849" i="31"/>
  <c r="H2850" i="31"/>
  <c r="H2851" i="31"/>
  <c r="H2852" i="31"/>
  <c r="H2853" i="31"/>
  <c r="H2854" i="31"/>
  <c r="H2855" i="31"/>
  <c r="H2856" i="31"/>
  <c r="H2857" i="31"/>
  <c r="H2858" i="31"/>
  <c r="H2859" i="31"/>
  <c r="H2860" i="31"/>
  <c r="H2861" i="31"/>
  <c r="H2862" i="31"/>
  <c r="H2863" i="31"/>
  <c r="H2864" i="31"/>
  <c r="H2865" i="31"/>
  <c r="H2866" i="31"/>
  <c r="H2867" i="31"/>
  <c r="H2868" i="31"/>
  <c r="H2869" i="31"/>
  <c r="H2870" i="31"/>
  <c r="H2871" i="31"/>
  <c r="H2872" i="31"/>
  <c r="H2873" i="31"/>
  <c r="H2874" i="31"/>
  <c r="H2875" i="31"/>
  <c r="H2876" i="31"/>
  <c r="H2877" i="31"/>
  <c r="H2878" i="31"/>
  <c r="H2879" i="31"/>
  <c r="H2880" i="31"/>
  <c r="H2881" i="31"/>
  <c r="H2882" i="31"/>
  <c r="H2883" i="31"/>
  <c r="H2884" i="31"/>
  <c r="H2885" i="31"/>
  <c r="H2886" i="31"/>
  <c r="H2887" i="31"/>
  <c r="H2888" i="31"/>
  <c r="H2889" i="31"/>
  <c r="H2890" i="31"/>
  <c r="H2891" i="31"/>
  <c r="H2892" i="31"/>
  <c r="H2893" i="31"/>
  <c r="H2894" i="31"/>
  <c r="H2895" i="31"/>
  <c r="H2896" i="31"/>
  <c r="H2897" i="31"/>
  <c r="H2898" i="31"/>
  <c r="H2899" i="31"/>
  <c r="H2900" i="31"/>
  <c r="H2901" i="31"/>
  <c r="H2902" i="31"/>
  <c r="H2903" i="31"/>
  <c r="H2904" i="31"/>
  <c r="H2905" i="31"/>
  <c r="H2906" i="31"/>
  <c r="H2907" i="31"/>
  <c r="H2908" i="31"/>
  <c r="H2909" i="31"/>
  <c r="H2910" i="31"/>
  <c r="H2911" i="31"/>
  <c r="H2912" i="31"/>
  <c r="H2913" i="31"/>
  <c r="H2914" i="31"/>
  <c r="H2915" i="31"/>
  <c r="H2916" i="31"/>
  <c r="H2917" i="31"/>
  <c r="H2918" i="31"/>
  <c r="H2919" i="31"/>
  <c r="H2920" i="31"/>
  <c r="H2921" i="31"/>
  <c r="H2922" i="31"/>
  <c r="H2923" i="31"/>
  <c r="H2924" i="31"/>
  <c r="H2925" i="31"/>
  <c r="H2926" i="31"/>
  <c r="H2927" i="31"/>
  <c r="H2928" i="31"/>
  <c r="H2929" i="31"/>
  <c r="H2930" i="31"/>
  <c r="H2931" i="31"/>
  <c r="H2932" i="31"/>
  <c r="H2933" i="31"/>
  <c r="H2934" i="31"/>
  <c r="H2935" i="31"/>
  <c r="H2936" i="31"/>
  <c r="H2937" i="31"/>
  <c r="H2938" i="31"/>
  <c r="H2939" i="31"/>
  <c r="H2940" i="31"/>
  <c r="H2941" i="31"/>
  <c r="H2942" i="31"/>
  <c r="H2943" i="31"/>
  <c r="H2944" i="31"/>
  <c r="H2945" i="31"/>
  <c r="H2946" i="31"/>
  <c r="H2947" i="31"/>
  <c r="H2948" i="31"/>
  <c r="H2949" i="31"/>
  <c r="H2950" i="31"/>
  <c r="H2951" i="31"/>
  <c r="H2952" i="31"/>
  <c r="H2953" i="31"/>
  <c r="H2954" i="31"/>
  <c r="H2955" i="31"/>
  <c r="H2956" i="31"/>
  <c r="H2957" i="31"/>
  <c r="H2958" i="31"/>
  <c r="H2959" i="31"/>
  <c r="H2960" i="31"/>
  <c r="H2961" i="31"/>
  <c r="H2962" i="31"/>
  <c r="H2963" i="31"/>
  <c r="H2964" i="31"/>
  <c r="H2965" i="31"/>
  <c r="H2966" i="31"/>
  <c r="H2967" i="31"/>
  <c r="H2968" i="31"/>
  <c r="H2969" i="31"/>
  <c r="H2970" i="31"/>
  <c r="H2971" i="31"/>
  <c r="H2972" i="31"/>
  <c r="H2973" i="31"/>
  <c r="H2974" i="31"/>
  <c r="H2975" i="31"/>
  <c r="H2976" i="31"/>
  <c r="H2977" i="31"/>
  <c r="H2978" i="31"/>
  <c r="H2979" i="31"/>
  <c r="H2980" i="31"/>
  <c r="H2981" i="31"/>
  <c r="H2982" i="31"/>
  <c r="H2983" i="31"/>
  <c r="H2984" i="31"/>
  <c r="H2985" i="31"/>
  <c r="H2986" i="31"/>
  <c r="H2987" i="31"/>
  <c r="H2988" i="31"/>
  <c r="H2989" i="31"/>
  <c r="H2990" i="31"/>
  <c r="H2991" i="31"/>
  <c r="H2992" i="31"/>
  <c r="H2993" i="31"/>
  <c r="H2994" i="31"/>
  <c r="H2995" i="31"/>
  <c r="H2996" i="31"/>
  <c r="H2997" i="31"/>
  <c r="H2998" i="31"/>
  <c r="H2999" i="31"/>
  <c r="H3000" i="31"/>
  <c r="H3001" i="31"/>
  <c r="H3002" i="31"/>
  <c r="H3003" i="31"/>
  <c r="H3004" i="31"/>
  <c r="H3005" i="31"/>
  <c r="H3006" i="31"/>
  <c r="H3007" i="31"/>
  <c r="H3008" i="31"/>
  <c r="H3009" i="31"/>
  <c r="H3010" i="31"/>
  <c r="H3011" i="31"/>
  <c r="H3012" i="31"/>
  <c r="H3013" i="31"/>
  <c r="H3014" i="31"/>
  <c r="H3015" i="31"/>
  <c r="H3016" i="31"/>
  <c r="H3017" i="31"/>
  <c r="H3018" i="31"/>
  <c r="H3019" i="31"/>
  <c r="H3020" i="31"/>
  <c r="H3021" i="31"/>
  <c r="H3022" i="31"/>
  <c r="H3023" i="31"/>
  <c r="H3024" i="31"/>
  <c r="H3025" i="31"/>
  <c r="H3026" i="31"/>
  <c r="H3027" i="31"/>
  <c r="H3028" i="31"/>
  <c r="H3029" i="31"/>
  <c r="H3030" i="31"/>
  <c r="H3031" i="31"/>
  <c r="H3032" i="31"/>
  <c r="H3033" i="31"/>
  <c r="H3034" i="31"/>
  <c r="H3035" i="31"/>
  <c r="H3036" i="31"/>
  <c r="H3037" i="31"/>
  <c r="H3038" i="31"/>
  <c r="H3039" i="31"/>
  <c r="H3040" i="31"/>
  <c r="H3041" i="31"/>
  <c r="H3042" i="31"/>
  <c r="H3043" i="31"/>
  <c r="H3044" i="31"/>
  <c r="H3045" i="31"/>
  <c r="H3046" i="31"/>
  <c r="H3047" i="31"/>
  <c r="H3048" i="31"/>
  <c r="H3049" i="31"/>
  <c r="H3050" i="31"/>
  <c r="H3051" i="31"/>
  <c r="H3052" i="31"/>
  <c r="H3053" i="31"/>
  <c r="H3054" i="31"/>
  <c r="H3055" i="31"/>
  <c r="H3056" i="31"/>
  <c r="H3057" i="31"/>
  <c r="H3058" i="31"/>
  <c r="H3059" i="31"/>
  <c r="H3060" i="31"/>
  <c r="H3061" i="31"/>
  <c r="H3062" i="31"/>
  <c r="H3063" i="31"/>
  <c r="H3064" i="31"/>
  <c r="H3065" i="31"/>
  <c r="H3066" i="31"/>
  <c r="H3067" i="31"/>
  <c r="H3068" i="31"/>
  <c r="H3069" i="31"/>
  <c r="H3070" i="31"/>
  <c r="H3071" i="31"/>
  <c r="H3072" i="31"/>
  <c r="H3073" i="31"/>
  <c r="H3074" i="31"/>
  <c r="H3075" i="31"/>
  <c r="H3076" i="31"/>
  <c r="H3077" i="31"/>
  <c r="H3078" i="31"/>
  <c r="H3079" i="31"/>
  <c r="H3080" i="31"/>
  <c r="H3081" i="31"/>
  <c r="H3082" i="31"/>
  <c r="H3083" i="31"/>
  <c r="H3084" i="31"/>
  <c r="H3085" i="31"/>
  <c r="H3086" i="31"/>
  <c r="H3087" i="31"/>
  <c r="H3088" i="31"/>
  <c r="H3089" i="31"/>
  <c r="H3090" i="31"/>
  <c r="H3091" i="31"/>
  <c r="H3092" i="31"/>
  <c r="H3093" i="31"/>
  <c r="H3094" i="31"/>
  <c r="H3095" i="31"/>
  <c r="H3096" i="31"/>
  <c r="H3097" i="31"/>
  <c r="H3098" i="31"/>
  <c r="H3099" i="31"/>
  <c r="H3100" i="31"/>
  <c r="H3101" i="31"/>
  <c r="H3102" i="31"/>
  <c r="H3103" i="31"/>
  <c r="H3104" i="31"/>
  <c r="H3105" i="31"/>
  <c r="H3106" i="31"/>
  <c r="H3107" i="31"/>
  <c r="H3108" i="31"/>
  <c r="H3109" i="31"/>
  <c r="H3110" i="31"/>
  <c r="H3111" i="31"/>
  <c r="H3112" i="31"/>
  <c r="H3113" i="31"/>
  <c r="H3114" i="31"/>
  <c r="H3115" i="31"/>
  <c r="H3116" i="31"/>
  <c r="H3117" i="31"/>
  <c r="H3118" i="31"/>
  <c r="H3119" i="31"/>
  <c r="H3120" i="31"/>
  <c r="H3121" i="31"/>
  <c r="H3122" i="31"/>
  <c r="H3123" i="31"/>
  <c r="H3124" i="31"/>
  <c r="H3125" i="31"/>
  <c r="H3126" i="31"/>
  <c r="H3127" i="31"/>
  <c r="H3128" i="31"/>
  <c r="H3129" i="31"/>
  <c r="H3130" i="31"/>
  <c r="H3131" i="31"/>
  <c r="H3132" i="31"/>
  <c r="H3133" i="31"/>
  <c r="H3134" i="31"/>
  <c r="H3135" i="31"/>
  <c r="H3136" i="31"/>
  <c r="H3137" i="31"/>
  <c r="H3138" i="31"/>
  <c r="H3139" i="31"/>
  <c r="H3140" i="31"/>
  <c r="H3141" i="31"/>
  <c r="H3142" i="31"/>
  <c r="H3143" i="31"/>
  <c r="H3144" i="31"/>
  <c r="H3145" i="31"/>
  <c r="H3146" i="31"/>
  <c r="H3147" i="31"/>
  <c r="H3148" i="31"/>
  <c r="H3149" i="31"/>
  <c r="H3150" i="31"/>
  <c r="H3151" i="31"/>
  <c r="H3152" i="31"/>
  <c r="H3153" i="31"/>
  <c r="H3154" i="31"/>
  <c r="H3155" i="31"/>
  <c r="H3156" i="31"/>
  <c r="H3157" i="31"/>
  <c r="H3158" i="31"/>
  <c r="H3159" i="31"/>
  <c r="H3160" i="31"/>
  <c r="H3161" i="31"/>
  <c r="H3162" i="31"/>
  <c r="H3163" i="31"/>
  <c r="H3164" i="31"/>
  <c r="H3165" i="31"/>
  <c r="H3166" i="31"/>
  <c r="H3167" i="31"/>
  <c r="H3168" i="31"/>
  <c r="H3169" i="31"/>
  <c r="H3170" i="31"/>
  <c r="H3171" i="31"/>
  <c r="H3172" i="31"/>
  <c r="H3173" i="31"/>
  <c r="H3174" i="31"/>
  <c r="H3175" i="31"/>
  <c r="H3176" i="31"/>
  <c r="H3177" i="31"/>
  <c r="H3178" i="31"/>
  <c r="H3179" i="31"/>
  <c r="H3180" i="31"/>
  <c r="H3181" i="31"/>
  <c r="H3182" i="31"/>
  <c r="H3183" i="31"/>
  <c r="H3184" i="31"/>
  <c r="H3185" i="31"/>
  <c r="H3186" i="31"/>
  <c r="H3187" i="31"/>
  <c r="H3188" i="31"/>
  <c r="H3189" i="31"/>
  <c r="H3190" i="31"/>
  <c r="H3191" i="31"/>
  <c r="H3192" i="31"/>
  <c r="H3193" i="31"/>
  <c r="H3194" i="31"/>
  <c r="H3195" i="31"/>
  <c r="H3196" i="31"/>
  <c r="H3197" i="31"/>
  <c r="H3198" i="31"/>
  <c r="H3199" i="31"/>
  <c r="H3200" i="31"/>
  <c r="H3201" i="31"/>
  <c r="H3202" i="31"/>
  <c r="H3203" i="31"/>
  <c r="H3204" i="31"/>
  <c r="H3205" i="31"/>
  <c r="H3206" i="31"/>
  <c r="H3207" i="31"/>
  <c r="H3208" i="31"/>
  <c r="H3209" i="31"/>
  <c r="H3210" i="31"/>
  <c r="H3211" i="31"/>
  <c r="H3212" i="31"/>
  <c r="H3213" i="31"/>
  <c r="H3214" i="31"/>
  <c r="H3215" i="31"/>
  <c r="H3216" i="31"/>
  <c r="H3217" i="31"/>
  <c r="H3218" i="31"/>
  <c r="H3219" i="31"/>
  <c r="H3220" i="31"/>
  <c r="H3221" i="31"/>
  <c r="H3222" i="31"/>
  <c r="H3223" i="31"/>
  <c r="H3224" i="31"/>
  <c r="H3225" i="31"/>
  <c r="H3226" i="31"/>
  <c r="H3227" i="31"/>
  <c r="H3228" i="31"/>
  <c r="H3229" i="31"/>
  <c r="H3230" i="31"/>
  <c r="H3231" i="31"/>
  <c r="H3232" i="31"/>
  <c r="H3233" i="31"/>
  <c r="H3234" i="31"/>
  <c r="H3235" i="31"/>
  <c r="H3236" i="31"/>
  <c r="H3237" i="31"/>
  <c r="H3238" i="31"/>
  <c r="H3239" i="31"/>
  <c r="H3240" i="31"/>
  <c r="H3241" i="31"/>
  <c r="H3242" i="31"/>
  <c r="H3243" i="31"/>
  <c r="H3244" i="31"/>
  <c r="H3245" i="31"/>
  <c r="H3246" i="31"/>
  <c r="H3247" i="31"/>
  <c r="H3248" i="31"/>
  <c r="H3249" i="31"/>
  <c r="H3250" i="31"/>
  <c r="H3251" i="31"/>
  <c r="H3252" i="31"/>
  <c r="H3253" i="31"/>
  <c r="H3254" i="31"/>
  <c r="H3255" i="31"/>
  <c r="H3256" i="31"/>
  <c r="H3257" i="31"/>
  <c r="H3258" i="31"/>
  <c r="H3259" i="31"/>
  <c r="H3260" i="31"/>
  <c r="H3261" i="31"/>
  <c r="H3262" i="31"/>
  <c r="H3263" i="31"/>
  <c r="H3264" i="31"/>
  <c r="H3265" i="31"/>
  <c r="H3266" i="31"/>
  <c r="H3267" i="31"/>
  <c r="H3268" i="31"/>
  <c r="H3269" i="31"/>
  <c r="H3270" i="31"/>
  <c r="H3271" i="31"/>
  <c r="H3272" i="31"/>
  <c r="H3273" i="31"/>
  <c r="H3274" i="31"/>
  <c r="H3275" i="31"/>
  <c r="H3276" i="31"/>
  <c r="H3277" i="31"/>
  <c r="H3278" i="31"/>
  <c r="H3279" i="31"/>
  <c r="H3280" i="31"/>
  <c r="H3281" i="31"/>
  <c r="H3282" i="31"/>
  <c r="H3283" i="31"/>
  <c r="H3284" i="31"/>
  <c r="H3285" i="31"/>
  <c r="H3286" i="31"/>
  <c r="H3287" i="31"/>
  <c r="H3288" i="31"/>
  <c r="H3289" i="31"/>
  <c r="H3290" i="31"/>
  <c r="H3291" i="31"/>
  <c r="H3292" i="31"/>
  <c r="H3293" i="31"/>
  <c r="H3294" i="31"/>
  <c r="H3295" i="31"/>
  <c r="H3296" i="31"/>
  <c r="H3297" i="31"/>
  <c r="H3298" i="31"/>
  <c r="H3299" i="31"/>
  <c r="H3300" i="31"/>
  <c r="H3301" i="31"/>
  <c r="H3302" i="31"/>
  <c r="H3303" i="31"/>
  <c r="H3304" i="31"/>
  <c r="H3305" i="31"/>
  <c r="H3306" i="31"/>
  <c r="H3307" i="31"/>
  <c r="H3308" i="31"/>
  <c r="H3309" i="31"/>
  <c r="H3310" i="31"/>
  <c r="H3311" i="31"/>
  <c r="H3312" i="31"/>
  <c r="H3313" i="31"/>
  <c r="H3314" i="31"/>
  <c r="H3315" i="31"/>
  <c r="H3316" i="31"/>
  <c r="H3317" i="31"/>
  <c r="H3318" i="31"/>
  <c r="H3319" i="31"/>
  <c r="H3320" i="31"/>
  <c r="H3321" i="31"/>
  <c r="H3322" i="31"/>
  <c r="H3323" i="31"/>
  <c r="H3324" i="31"/>
  <c r="H3325" i="31"/>
  <c r="H3326" i="31"/>
  <c r="H3327" i="31"/>
  <c r="H3328" i="31"/>
  <c r="H3329" i="31"/>
  <c r="H3330" i="31"/>
  <c r="H3331" i="31"/>
  <c r="H3332" i="31"/>
  <c r="H3333" i="31"/>
  <c r="H3334" i="31"/>
  <c r="H3335" i="31"/>
  <c r="H3336" i="31"/>
  <c r="H3337" i="31"/>
  <c r="H3338" i="31"/>
  <c r="H3339" i="31"/>
  <c r="H3340" i="31"/>
  <c r="H3341" i="31"/>
  <c r="H3342" i="31"/>
  <c r="H3343" i="31"/>
  <c r="H3344" i="31"/>
  <c r="H3345" i="31"/>
  <c r="H3346" i="31"/>
  <c r="H3347" i="31"/>
  <c r="H3348" i="31"/>
  <c r="H3349" i="31"/>
  <c r="H3350" i="31"/>
  <c r="H3351" i="31"/>
  <c r="H3352" i="31"/>
  <c r="H3353" i="31"/>
  <c r="H3354" i="31"/>
  <c r="H3355" i="31"/>
  <c r="H3356" i="31"/>
  <c r="H3357" i="31"/>
  <c r="H3358" i="31"/>
  <c r="H3359" i="31"/>
  <c r="H3360" i="31"/>
  <c r="H3361" i="31"/>
  <c r="H3362" i="31"/>
  <c r="H3363" i="31"/>
  <c r="H3364" i="31"/>
  <c r="H3365" i="31"/>
  <c r="H3366" i="31"/>
  <c r="H3367" i="31"/>
  <c r="H3368" i="31"/>
  <c r="H3369" i="31"/>
  <c r="H3370" i="31"/>
  <c r="H3371" i="31"/>
  <c r="H3372" i="31"/>
  <c r="H3373" i="31"/>
  <c r="H3374" i="31"/>
  <c r="H3375" i="31"/>
  <c r="H3376" i="31"/>
  <c r="H3377" i="31"/>
  <c r="H3378" i="31"/>
  <c r="H3379" i="31"/>
  <c r="H3380" i="31"/>
  <c r="H3381" i="31"/>
  <c r="H3382" i="31"/>
  <c r="H3383" i="31"/>
  <c r="H3384" i="31"/>
  <c r="H3385" i="31"/>
  <c r="H3386" i="31"/>
  <c r="H3387" i="31"/>
  <c r="H3388" i="31"/>
  <c r="H3389" i="31"/>
  <c r="H3390" i="31"/>
  <c r="H3391" i="31"/>
  <c r="H3392" i="31"/>
  <c r="H3393" i="31"/>
  <c r="H3394" i="31"/>
  <c r="H3395" i="31"/>
  <c r="H3396" i="31"/>
  <c r="H3397" i="31"/>
  <c r="H3398" i="31"/>
  <c r="H3399" i="31"/>
  <c r="H3400" i="31"/>
  <c r="H3401" i="31"/>
  <c r="H3402" i="31"/>
  <c r="H3403" i="31"/>
  <c r="H3404" i="31"/>
  <c r="H3405" i="31"/>
  <c r="H3406" i="31"/>
  <c r="H3407" i="31"/>
  <c r="H3408" i="31"/>
  <c r="H3409" i="31"/>
  <c r="H3410" i="31"/>
  <c r="H3411" i="31"/>
  <c r="H3412" i="31"/>
  <c r="H3413" i="31"/>
  <c r="H3414" i="31"/>
  <c r="H3415" i="31"/>
  <c r="H3416" i="31"/>
  <c r="H3417" i="31"/>
  <c r="H3418" i="31"/>
  <c r="H3419" i="31"/>
  <c r="H3420" i="31"/>
  <c r="H3421" i="31"/>
  <c r="H3422" i="31"/>
  <c r="H3423" i="31"/>
  <c r="H3424" i="31"/>
  <c r="H3425" i="31"/>
  <c r="H3426" i="31"/>
  <c r="H3427" i="31"/>
  <c r="H3428" i="31"/>
  <c r="H3429" i="31"/>
  <c r="H3430" i="31"/>
  <c r="H3431" i="31"/>
  <c r="H3432" i="31"/>
  <c r="H3433" i="31"/>
  <c r="H3434" i="31"/>
  <c r="H3435" i="31"/>
  <c r="H3436" i="31"/>
  <c r="H3437" i="31"/>
  <c r="H3438" i="31"/>
  <c r="H3439" i="31"/>
  <c r="H3440" i="31"/>
  <c r="H3441" i="31"/>
  <c r="H3442" i="31"/>
  <c r="H3443" i="31"/>
  <c r="H3444" i="31"/>
  <c r="H3445" i="31"/>
  <c r="H3446" i="31"/>
  <c r="H3447" i="31"/>
  <c r="H3448" i="31"/>
  <c r="H3449" i="31"/>
  <c r="H3450" i="31"/>
  <c r="H3451" i="31"/>
  <c r="H3452" i="31"/>
  <c r="H3453" i="31"/>
  <c r="H3454" i="31"/>
  <c r="H3455" i="31"/>
  <c r="H3456" i="31"/>
  <c r="H3457" i="31"/>
  <c r="H3458" i="31"/>
  <c r="H3459" i="31"/>
  <c r="H3460" i="31"/>
  <c r="H3461" i="31"/>
  <c r="H3462" i="31"/>
  <c r="H3463" i="31"/>
  <c r="H3464" i="31"/>
  <c r="H3465" i="31"/>
  <c r="H3466" i="31"/>
  <c r="H3467" i="31"/>
  <c r="H3468" i="31"/>
  <c r="H3469" i="31"/>
  <c r="H3470" i="31"/>
  <c r="H3471" i="31"/>
  <c r="H3472" i="31"/>
  <c r="H3473" i="31"/>
  <c r="H3474" i="31"/>
  <c r="H3475" i="31"/>
  <c r="H3476" i="31"/>
  <c r="H3477" i="31"/>
  <c r="H3478" i="31"/>
  <c r="H3479" i="31"/>
  <c r="H3480" i="31"/>
  <c r="H3481" i="31"/>
  <c r="H3482" i="31"/>
  <c r="H3483" i="31"/>
  <c r="H3484" i="31"/>
  <c r="H3485" i="31"/>
  <c r="H3486" i="31"/>
  <c r="H3487" i="31"/>
  <c r="H3488" i="31"/>
  <c r="H3489" i="31"/>
  <c r="H3490" i="31"/>
  <c r="H3491" i="31"/>
  <c r="H3492" i="31"/>
  <c r="H3493" i="31"/>
  <c r="H3494" i="31"/>
  <c r="H3495" i="31"/>
  <c r="H3496" i="31"/>
  <c r="H3497" i="31"/>
  <c r="H3498" i="31"/>
  <c r="H3499" i="31"/>
  <c r="H3500" i="31"/>
  <c r="H3501" i="31"/>
  <c r="H3502" i="31"/>
  <c r="H3503" i="31"/>
  <c r="H3504" i="31"/>
  <c r="H3505" i="31"/>
  <c r="H3506" i="31"/>
  <c r="H3507" i="31"/>
  <c r="H3508" i="31"/>
  <c r="H3509" i="31"/>
  <c r="H3510" i="31"/>
  <c r="H3511" i="31"/>
  <c r="H3512" i="31"/>
  <c r="H3513" i="31"/>
  <c r="H3514" i="31"/>
  <c r="H3515" i="31"/>
  <c r="H3516" i="31"/>
  <c r="H3517" i="31"/>
  <c r="H3518" i="31"/>
  <c r="H3519" i="31"/>
  <c r="H3520" i="31"/>
  <c r="H3521" i="31"/>
  <c r="H3522" i="31"/>
  <c r="H3523" i="31"/>
  <c r="H3524" i="31"/>
  <c r="H3525" i="31"/>
  <c r="H3526" i="31"/>
  <c r="H3527" i="31"/>
  <c r="H3528" i="31"/>
  <c r="H3529" i="31"/>
  <c r="H3530" i="31"/>
  <c r="H3531" i="31"/>
  <c r="H3532" i="31"/>
  <c r="H3533" i="31"/>
  <c r="H3534" i="31"/>
  <c r="H3535" i="31"/>
  <c r="H3536" i="31"/>
  <c r="H3537" i="31"/>
  <c r="H3538" i="31"/>
  <c r="H3539" i="31"/>
  <c r="H3540" i="31"/>
  <c r="H3541" i="31"/>
  <c r="H3542" i="31"/>
  <c r="H3543" i="31"/>
  <c r="H3544" i="31"/>
  <c r="H3545" i="31"/>
  <c r="H3546" i="31"/>
  <c r="H3547" i="31"/>
  <c r="H3548" i="31"/>
  <c r="H3549" i="31"/>
  <c r="H3550" i="31"/>
  <c r="H3551" i="31"/>
  <c r="H3552" i="31"/>
  <c r="H3553" i="31"/>
  <c r="H3554" i="31"/>
  <c r="H3555" i="31"/>
  <c r="H3556" i="31"/>
  <c r="H3557" i="31"/>
  <c r="H3558" i="31"/>
  <c r="H3559" i="31"/>
  <c r="H3560" i="31"/>
  <c r="H3561" i="31"/>
  <c r="H3562" i="31"/>
  <c r="H3563" i="31"/>
  <c r="H3564" i="31"/>
  <c r="H3565" i="31"/>
  <c r="H3566" i="31"/>
  <c r="H3567" i="31"/>
  <c r="H3568" i="31"/>
  <c r="H3569" i="31"/>
  <c r="H3570" i="31"/>
  <c r="H3571" i="31"/>
  <c r="H3572" i="31"/>
  <c r="H3573" i="31"/>
  <c r="H3574" i="31"/>
  <c r="H3575" i="31"/>
  <c r="H3576" i="31"/>
  <c r="H3577" i="31"/>
  <c r="H3578" i="31"/>
  <c r="H3579" i="31"/>
  <c r="H3580" i="31"/>
  <c r="H3581" i="31"/>
  <c r="H3582" i="31"/>
  <c r="H3583" i="31"/>
  <c r="H3584" i="31"/>
  <c r="H3585" i="31"/>
  <c r="H3586" i="31"/>
  <c r="H3587" i="31"/>
  <c r="H3588" i="31"/>
  <c r="H3589" i="31"/>
  <c r="H3590" i="31"/>
  <c r="H3591" i="31"/>
  <c r="H3592" i="31"/>
  <c r="H3593" i="31"/>
  <c r="H3594" i="31"/>
  <c r="H3595" i="31"/>
  <c r="H3596" i="31"/>
  <c r="H3597" i="31"/>
  <c r="H3598" i="31"/>
  <c r="H3599" i="31"/>
  <c r="H3600" i="31"/>
  <c r="H3601" i="31"/>
  <c r="H3602" i="31"/>
  <c r="H3603" i="31"/>
  <c r="H3604" i="31"/>
  <c r="H3605" i="31"/>
  <c r="H3606" i="31"/>
  <c r="H3607" i="31"/>
  <c r="H3608" i="31"/>
  <c r="H3609" i="31"/>
  <c r="H3610" i="31"/>
  <c r="H3611" i="31"/>
  <c r="H3612" i="31"/>
  <c r="H3613" i="31"/>
  <c r="H3614" i="31"/>
  <c r="H3615" i="31"/>
  <c r="H3616" i="31"/>
  <c r="H3617" i="31"/>
  <c r="H3618" i="31"/>
  <c r="H3619" i="31"/>
  <c r="H3620" i="31"/>
  <c r="H3621" i="31"/>
  <c r="H3622" i="31"/>
  <c r="H3623" i="31"/>
  <c r="H3624" i="31"/>
  <c r="H3625" i="31"/>
  <c r="H3626" i="31"/>
  <c r="H3627" i="31"/>
  <c r="H3628" i="31"/>
  <c r="H3629" i="31"/>
  <c r="H3630" i="31"/>
  <c r="H3631" i="31"/>
  <c r="H3632" i="31"/>
  <c r="H3633" i="31"/>
  <c r="H3634" i="31"/>
  <c r="H3635" i="31"/>
  <c r="H3636" i="31"/>
  <c r="H3637" i="31"/>
  <c r="H3638" i="31"/>
  <c r="H3639" i="31"/>
  <c r="H3640" i="31"/>
  <c r="H3641" i="31"/>
  <c r="H3642" i="31"/>
  <c r="H3643" i="31"/>
  <c r="H3644" i="31"/>
  <c r="H3645" i="31"/>
  <c r="H3646" i="31"/>
  <c r="H3647" i="31"/>
  <c r="H3648" i="31"/>
  <c r="H3649" i="31"/>
  <c r="H3650" i="31"/>
  <c r="H3651" i="31"/>
  <c r="H3652" i="31"/>
  <c r="H3653" i="31"/>
  <c r="H3654" i="31"/>
  <c r="H3655" i="31"/>
  <c r="H3656" i="31"/>
  <c r="H3657" i="31"/>
  <c r="H3658" i="31"/>
  <c r="H3659" i="31"/>
  <c r="H3660" i="31"/>
  <c r="H3661" i="31"/>
  <c r="H3662" i="31"/>
  <c r="H3663" i="31"/>
  <c r="H3664" i="31"/>
  <c r="H3665" i="31"/>
  <c r="H3666" i="31"/>
  <c r="H3667" i="31"/>
  <c r="H3668" i="31"/>
  <c r="H3669" i="31"/>
  <c r="H3670" i="31"/>
  <c r="H3671" i="31"/>
  <c r="H3672" i="31"/>
  <c r="H3673" i="31"/>
  <c r="H3674" i="31"/>
  <c r="H3675" i="31"/>
  <c r="H3676" i="31"/>
  <c r="H3677" i="31"/>
  <c r="H3678" i="31"/>
  <c r="H3679" i="31"/>
  <c r="H3680" i="31"/>
  <c r="H3681" i="31"/>
  <c r="H3682" i="31"/>
  <c r="H3683" i="31"/>
  <c r="H3684" i="31"/>
  <c r="H3685" i="31"/>
  <c r="H3686" i="31"/>
  <c r="H3687" i="31"/>
  <c r="H3688" i="31"/>
  <c r="H3689" i="31"/>
  <c r="H3690" i="31"/>
  <c r="H3691" i="31"/>
  <c r="H3692" i="31"/>
  <c r="H3693" i="31"/>
  <c r="H3694" i="31"/>
  <c r="H3695" i="31"/>
  <c r="H3696" i="31"/>
  <c r="H3697" i="31"/>
  <c r="H3698" i="31"/>
  <c r="H3699" i="31"/>
  <c r="H3700" i="31"/>
  <c r="H3701" i="31"/>
  <c r="H3702" i="31"/>
  <c r="H3703" i="31"/>
  <c r="H3704" i="31"/>
  <c r="H3705" i="31"/>
  <c r="H3706" i="31"/>
  <c r="H3707" i="31"/>
  <c r="H3708" i="31"/>
  <c r="H3709" i="31"/>
  <c r="H3710" i="31"/>
  <c r="H3711" i="31"/>
  <c r="H3712" i="31"/>
  <c r="H3713" i="31"/>
  <c r="H3714" i="31"/>
  <c r="H3715" i="31"/>
  <c r="H3716" i="31"/>
  <c r="H3717" i="31"/>
  <c r="H3718" i="31"/>
  <c r="H3719" i="31"/>
  <c r="H3720" i="31"/>
  <c r="H3721" i="31"/>
  <c r="H3722" i="31"/>
  <c r="H3723" i="31"/>
  <c r="H3724" i="31"/>
  <c r="H3725" i="31"/>
  <c r="H3726" i="31"/>
  <c r="H3727" i="31"/>
  <c r="H3728" i="31"/>
  <c r="H3729" i="31"/>
  <c r="H3730" i="31"/>
  <c r="H3731" i="31"/>
  <c r="H3732" i="31"/>
  <c r="H3733" i="31"/>
  <c r="H3734" i="31"/>
  <c r="H3735" i="31"/>
  <c r="H3736" i="31"/>
  <c r="H3737" i="31"/>
  <c r="H3738" i="31"/>
  <c r="H3739" i="31"/>
  <c r="H3740" i="31"/>
  <c r="H3741" i="31"/>
  <c r="H3742" i="31"/>
  <c r="H3743" i="31"/>
  <c r="H3744" i="31"/>
  <c r="H3745" i="31"/>
  <c r="H3746" i="31"/>
  <c r="H3747" i="31"/>
  <c r="H3748" i="31"/>
  <c r="H3749" i="31"/>
  <c r="H3750" i="31"/>
  <c r="H3751" i="31"/>
  <c r="H3752" i="31"/>
  <c r="H3753" i="31"/>
  <c r="H3754" i="31"/>
  <c r="H3755" i="31"/>
  <c r="H3756" i="31"/>
  <c r="H3757" i="31"/>
  <c r="H3758" i="31"/>
  <c r="H3759" i="31"/>
  <c r="H3760" i="31"/>
  <c r="H3761" i="31"/>
  <c r="H3762" i="31"/>
  <c r="H3763" i="31"/>
  <c r="H3764" i="31"/>
  <c r="H3765" i="31"/>
  <c r="H3766" i="31"/>
  <c r="H3767" i="31"/>
  <c r="H3768" i="31"/>
  <c r="H3769" i="31"/>
  <c r="H3770" i="31"/>
  <c r="H3771" i="31"/>
  <c r="H3772" i="31"/>
  <c r="H3773" i="31"/>
  <c r="H3774" i="31"/>
  <c r="H3775" i="31"/>
  <c r="H3776" i="31"/>
  <c r="H3777" i="31"/>
  <c r="H3778" i="31"/>
  <c r="H3779" i="31"/>
  <c r="H3780" i="31"/>
  <c r="H3781" i="31"/>
  <c r="H3782" i="31"/>
  <c r="H3783" i="31"/>
  <c r="H3784" i="31"/>
  <c r="H3785" i="31"/>
  <c r="H3786" i="31"/>
  <c r="H3787" i="31"/>
  <c r="H3788" i="31"/>
  <c r="H3789" i="31"/>
  <c r="H3790" i="31"/>
  <c r="H3791" i="31"/>
  <c r="H3792" i="31"/>
  <c r="H3793" i="31"/>
  <c r="H3794" i="31"/>
  <c r="H3795" i="31"/>
  <c r="H3796" i="31"/>
  <c r="H3797" i="31"/>
  <c r="H3798" i="31"/>
  <c r="H3799" i="31"/>
  <c r="H3800" i="31"/>
  <c r="H3801" i="31"/>
  <c r="H3802" i="31"/>
  <c r="H3803" i="31"/>
  <c r="H3804" i="31"/>
  <c r="H3805" i="31"/>
  <c r="H3806" i="31"/>
  <c r="H3807" i="31"/>
  <c r="H3808" i="31"/>
  <c r="H3809" i="31"/>
  <c r="H3810" i="31"/>
  <c r="H3811" i="31"/>
  <c r="H3812" i="31"/>
  <c r="H3813" i="31"/>
  <c r="H3814" i="31"/>
  <c r="H3815" i="31"/>
  <c r="H3816" i="31"/>
  <c r="H3817" i="31"/>
  <c r="H3818" i="31"/>
  <c r="H3819" i="31"/>
  <c r="H3820" i="31"/>
  <c r="H3821" i="31"/>
  <c r="H3822" i="31"/>
  <c r="H3823" i="31"/>
  <c r="H3824" i="31"/>
  <c r="H3825" i="31"/>
  <c r="H3826" i="31"/>
  <c r="H3827" i="31"/>
  <c r="H3828" i="31"/>
  <c r="H3829" i="31"/>
  <c r="H3830" i="31"/>
  <c r="H3831" i="31"/>
  <c r="H3832" i="31"/>
  <c r="H3833" i="31"/>
  <c r="H3834" i="31"/>
  <c r="H3835" i="31"/>
  <c r="H3836" i="31"/>
  <c r="H3837" i="31"/>
  <c r="H3838" i="31"/>
  <c r="H3839" i="31"/>
  <c r="H3840" i="31"/>
  <c r="H3841" i="31"/>
  <c r="H3842" i="31"/>
  <c r="H3843" i="31"/>
  <c r="H3844" i="31"/>
  <c r="H3845" i="31"/>
  <c r="H3846" i="31"/>
  <c r="H3847" i="31"/>
  <c r="H3848" i="31"/>
  <c r="H3849" i="31"/>
  <c r="H3850" i="31"/>
  <c r="H3851" i="31"/>
  <c r="H3852" i="31"/>
  <c r="H3853" i="31"/>
  <c r="H3854" i="31"/>
  <c r="H3855" i="31"/>
  <c r="H3856" i="31"/>
  <c r="H3857" i="31"/>
  <c r="H3858" i="31"/>
  <c r="H3859" i="31"/>
  <c r="H3860" i="31"/>
  <c r="H3861" i="31"/>
  <c r="H3862" i="31"/>
  <c r="H3863" i="31"/>
  <c r="H3864" i="31"/>
  <c r="H3865" i="31"/>
  <c r="H3866" i="31"/>
  <c r="H3867" i="31"/>
  <c r="H3868" i="31"/>
  <c r="H3869" i="31"/>
  <c r="H3870" i="31"/>
  <c r="H3871" i="31"/>
  <c r="H3872" i="31"/>
  <c r="H3873" i="31"/>
  <c r="H3874" i="31"/>
  <c r="H3875" i="31"/>
  <c r="H3876" i="31"/>
  <c r="H3877" i="31"/>
  <c r="H3878" i="31"/>
  <c r="H3879" i="31"/>
  <c r="H3880" i="31"/>
  <c r="H3881" i="31"/>
  <c r="H3882" i="31"/>
  <c r="H3883" i="31"/>
  <c r="H3884" i="31"/>
  <c r="H3885" i="31"/>
  <c r="H3886" i="31"/>
  <c r="H3887" i="31"/>
  <c r="H3888" i="31"/>
  <c r="H3889" i="31"/>
  <c r="H3890" i="31"/>
  <c r="H3891" i="31"/>
  <c r="H3892" i="31"/>
  <c r="H3893" i="31"/>
  <c r="H3894" i="31"/>
  <c r="H3895" i="31"/>
  <c r="H3896" i="31"/>
  <c r="H3897" i="31"/>
  <c r="H3898" i="31"/>
  <c r="H3899" i="31"/>
  <c r="H3900" i="31"/>
  <c r="H3901" i="31"/>
  <c r="H3902" i="31"/>
  <c r="H3903" i="31"/>
  <c r="H3904" i="31"/>
  <c r="H3905" i="31"/>
  <c r="H3906" i="31"/>
  <c r="H3907" i="31"/>
  <c r="H3908" i="31"/>
  <c r="H3909" i="31"/>
  <c r="H3910" i="31"/>
  <c r="H3911" i="31"/>
  <c r="H3912" i="31"/>
  <c r="H3913" i="31"/>
  <c r="H3914" i="31"/>
  <c r="H3915" i="31"/>
  <c r="H3916" i="31"/>
  <c r="H3917" i="31"/>
  <c r="H3918" i="31"/>
  <c r="H3919" i="31"/>
  <c r="H3920" i="31"/>
  <c r="H3921" i="31"/>
  <c r="H3922" i="31"/>
  <c r="H3923" i="31"/>
  <c r="H3924" i="31"/>
  <c r="H3925" i="31"/>
  <c r="H3926" i="31"/>
  <c r="H3927" i="31"/>
  <c r="H3928" i="31"/>
  <c r="H3929" i="31"/>
  <c r="H3930" i="31"/>
  <c r="H3931" i="31"/>
  <c r="H3932" i="31"/>
  <c r="H3933" i="31"/>
  <c r="H3934" i="31"/>
  <c r="H3935" i="31"/>
  <c r="H3936" i="31"/>
  <c r="H3937" i="31"/>
  <c r="H3938" i="31"/>
  <c r="H3939" i="31"/>
  <c r="H3940" i="31"/>
  <c r="H3941" i="31"/>
  <c r="H3942" i="31"/>
  <c r="H3943" i="31"/>
  <c r="H3944" i="31"/>
  <c r="H3945" i="31"/>
  <c r="H3946" i="31"/>
  <c r="H3947" i="31"/>
  <c r="H3948" i="31"/>
  <c r="H3949" i="31"/>
  <c r="H3950" i="31"/>
  <c r="H3951" i="31"/>
  <c r="H3952" i="31"/>
  <c r="H3953" i="31"/>
  <c r="H3954" i="31"/>
  <c r="H3955" i="31"/>
  <c r="H3956" i="31"/>
  <c r="H3957" i="31"/>
  <c r="H3958" i="31"/>
  <c r="H3959" i="31"/>
  <c r="H3960" i="31"/>
  <c r="H3961" i="31"/>
  <c r="H3962" i="31"/>
  <c r="H3963" i="31"/>
  <c r="H3964" i="31"/>
  <c r="H3965" i="31"/>
  <c r="H3966" i="31"/>
  <c r="H3967" i="31"/>
  <c r="H3968" i="31"/>
  <c r="H3969" i="31"/>
  <c r="H3970" i="31"/>
  <c r="H3971" i="31"/>
  <c r="H3972" i="31"/>
  <c r="H3973" i="31"/>
  <c r="H3974" i="31"/>
  <c r="H3975" i="31"/>
  <c r="H3976" i="31"/>
  <c r="H3977" i="31"/>
  <c r="H3978" i="31"/>
  <c r="H3979" i="31"/>
  <c r="H3980" i="31"/>
  <c r="H3981" i="31"/>
  <c r="H3982" i="31"/>
  <c r="H3983" i="31"/>
  <c r="H3984" i="31"/>
  <c r="H3985" i="31"/>
  <c r="H3986" i="31"/>
  <c r="H3987" i="31"/>
  <c r="H3988" i="31"/>
  <c r="H3989" i="31"/>
  <c r="H3990" i="31"/>
  <c r="H3991" i="31"/>
  <c r="H3992" i="31"/>
  <c r="H3993" i="31"/>
  <c r="H3994" i="31"/>
  <c r="H3995" i="31"/>
  <c r="H3996" i="31"/>
  <c r="H3997" i="31"/>
  <c r="H3998" i="31"/>
  <c r="H3999" i="31"/>
  <c r="H4000" i="31"/>
  <c r="H4001" i="31"/>
  <c r="H4002" i="31"/>
  <c r="H4003" i="31"/>
  <c r="H4004" i="31"/>
  <c r="H4005" i="31"/>
  <c r="H4006" i="31"/>
  <c r="H4007" i="31"/>
  <c r="H4008" i="31"/>
  <c r="H4009" i="31"/>
  <c r="H4010" i="31"/>
  <c r="H4011" i="31"/>
  <c r="H4012" i="31"/>
  <c r="H4013" i="31"/>
  <c r="H4014" i="31"/>
  <c r="H4015" i="31"/>
  <c r="H4016" i="31"/>
  <c r="H4017" i="31"/>
  <c r="H4018" i="31"/>
  <c r="H4019" i="31"/>
  <c r="H4020" i="31"/>
  <c r="H4021" i="31"/>
  <c r="H4022" i="31"/>
  <c r="H4023" i="31"/>
  <c r="H4024" i="31"/>
  <c r="H4025" i="31"/>
  <c r="H4026" i="31"/>
  <c r="H4027" i="31"/>
  <c r="H4028" i="31"/>
  <c r="H4029" i="31"/>
  <c r="H4030" i="31"/>
  <c r="H4031" i="31"/>
  <c r="H4032" i="31"/>
  <c r="H4033" i="31"/>
  <c r="H4034" i="31"/>
  <c r="H4035" i="31"/>
  <c r="H4036" i="31"/>
  <c r="H4037" i="31"/>
  <c r="H4038" i="31"/>
  <c r="H4039" i="31"/>
  <c r="H4040" i="31"/>
  <c r="H4041" i="31"/>
  <c r="H4042" i="31"/>
  <c r="H4043" i="31"/>
  <c r="H4044" i="31"/>
  <c r="H4045" i="31"/>
  <c r="H4046" i="31"/>
  <c r="H4047" i="31"/>
  <c r="H4048" i="31"/>
  <c r="H4049" i="31"/>
  <c r="H4050" i="31"/>
  <c r="H4051" i="31"/>
  <c r="H4052" i="31"/>
  <c r="H4053" i="31"/>
  <c r="H4054" i="31"/>
  <c r="H4055" i="31"/>
  <c r="H4056" i="31"/>
  <c r="H4057" i="31"/>
  <c r="H4058" i="31"/>
  <c r="H4059" i="31"/>
  <c r="H4060" i="31"/>
  <c r="H4061" i="31"/>
  <c r="H4062" i="31"/>
  <c r="H4063" i="31"/>
  <c r="H4064" i="31"/>
  <c r="H4065" i="31"/>
  <c r="H4066" i="31"/>
  <c r="H4067" i="31"/>
  <c r="H4068" i="31"/>
  <c r="H4069" i="31"/>
  <c r="H4070" i="31"/>
  <c r="H4071" i="31"/>
  <c r="H4072" i="31"/>
  <c r="H4073" i="31"/>
  <c r="H4074" i="31"/>
  <c r="H4075" i="31"/>
  <c r="H4076" i="31"/>
  <c r="H4077" i="31"/>
  <c r="H4078" i="31"/>
  <c r="H4079" i="31"/>
  <c r="H4080" i="31"/>
  <c r="H4081" i="31"/>
  <c r="H4082" i="31"/>
  <c r="H4083" i="31"/>
  <c r="H4084" i="31"/>
  <c r="H4085" i="31"/>
  <c r="H4086" i="31"/>
  <c r="H4087" i="31"/>
  <c r="H4088" i="31"/>
  <c r="H4089" i="31"/>
  <c r="H4090" i="31"/>
  <c r="H4091" i="31"/>
  <c r="H4092" i="31"/>
  <c r="H4093" i="31"/>
  <c r="H4094" i="31"/>
  <c r="H4095" i="31"/>
  <c r="H4096" i="31"/>
  <c r="H4097" i="31"/>
  <c r="H4098" i="31"/>
  <c r="H4099" i="31"/>
  <c r="H4100" i="31"/>
  <c r="H4101" i="31"/>
  <c r="H4102" i="31"/>
  <c r="H4103" i="31"/>
  <c r="H4104" i="31"/>
  <c r="H4105" i="31"/>
  <c r="H4106" i="31"/>
  <c r="H4107" i="31"/>
  <c r="H4108" i="31"/>
  <c r="H4109" i="31"/>
  <c r="H4110" i="31"/>
  <c r="H4111" i="31"/>
  <c r="H4112" i="31"/>
  <c r="H4113" i="31"/>
  <c r="H4114" i="31"/>
  <c r="H4115" i="31"/>
  <c r="H4116" i="31"/>
  <c r="H4117" i="31"/>
  <c r="H4118" i="31"/>
  <c r="H4119" i="31"/>
  <c r="H4120" i="31"/>
  <c r="H4121" i="31"/>
  <c r="H4122" i="31"/>
  <c r="H4123" i="31"/>
  <c r="H4124" i="31"/>
  <c r="H4125" i="31"/>
  <c r="H4126" i="31"/>
  <c r="H4127" i="31"/>
  <c r="H4128" i="31"/>
  <c r="H4129" i="31"/>
  <c r="H4130" i="31"/>
  <c r="H4131" i="31"/>
  <c r="H4132" i="31"/>
  <c r="H4133" i="31"/>
  <c r="H4134" i="31"/>
  <c r="H4135" i="31"/>
  <c r="H4136" i="31"/>
  <c r="H4137" i="31"/>
  <c r="H4138" i="31"/>
  <c r="H4139" i="31"/>
  <c r="H4140" i="31"/>
  <c r="H4141" i="31"/>
  <c r="H4142" i="31"/>
  <c r="H4143" i="31"/>
  <c r="H4144" i="31"/>
  <c r="H4145" i="31"/>
  <c r="H4146" i="31"/>
  <c r="H4147" i="31"/>
  <c r="H4148" i="31"/>
  <c r="H4149" i="31"/>
  <c r="H4150" i="31"/>
  <c r="H4151" i="31"/>
  <c r="H4152" i="31"/>
  <c r="H4153" i="31"/>
  <c r="H4154" i="31"/>
  <c r="H4155" i="31"/>
  <c r="H4156" i="31"/>
  <c r="H4157" i="31"/>
  <c r="H4158" i="31"/>
  <c r="H4159" i="31"/>
  <c r="H4160" i="31"/>
  <c r="H4161" i="31"/>
  <c r="H4162" i="31"/>
  <c r="H4163" i="31"/>
  <c r="H4164" i="31"/>
  <c r="H4165" i="31"/>
  <c r="H4166" i="31"/>
  <c r="H4167" i="31"/>
  <c r="H4168" i="31"/>
  <c r="H4169" i="31"/>
  <c r="H4170" i="31"/>
  <c r="H4171" i="31"/>
  <c r="H4172" i="31"/>
  <c r="H4173" i="31"/>
  <c r="H4174" i="31"/>
  <c r="H4175" i="31"/>
  <c r="H4176" i="31"/>
  <c r="H4177" i="31"/>
  <c r="H4178" i="31"/>
  <c r="H4179" i="31"/>
  <c r="H4180" i="31"/>
  <c r="H4181" i="31"/>
  <c r="H4182" i="31"/>
  <c r="H4183" i="31"/>
  <c r="H4184" i="31"/>
  <c r="H4185" i="31"/>
  <c r="H4186" i="31"/>
  <c r="H4187" i="31"/>
  <c r="H4188" i="31"/>
  <c r="H4189" i="31"/>
  <c r="H4190" i="31"/>
  <c r="H4191" i="31"/>
  <c r="H4192" i="31"/>
  <c r="H4193" i="31"/>
  <c r="H4194" i="31"/>
  <c r="H4195" i="31"/>
  <c r="H4196" i="31"/>
  <c r="H4197" i="31"/>
  <c r="H4198" i="31"/>
  <c r="H4199" i="31"/>
  <c r="H4200" i="31"/>
  <c r="H4201" i="31"/>
  <c r="H4202" i="31"/>
  <c r="H4203" i="31"/>
  <c r="H4204" i="31"/>
  <c r="H4205" i="31"/>
  <c r="H4206" i="31"/>
  <c r="H4207" i="31"/>
  <c r="H4208" i="31"/>
  <c r="H4209" i="31"/>
  <c r="H4210" i="31"/>
  <c r="H4211" i="31"/>
  <c r="H4212" i="31"/>
  <c r="H4213" i="31"/>
  <c r="H4214" i="31"/>
  <c r="H4215" i="31"/>
  <c r="H4216" i="31"/>
  <c r="H4217" i="31"/>
  <c r="H4218" i="31"/>
  <c r="H4219" i="31"/>
  <c r="H4220" i="31"/>
  <c r="H4221" i="31"/>
  <c r="H4222" i="31"/>
  <c r="H4223" i="31"/>
  <c r="H4224" i="31"/>
  <c r="H4225" i="31"/>
  <c r="H4226" i="31"/>
  <c r="H4227" i="31"/>
  <c r="H4228" i="31"/>
  <c r="H4229" i="31"/>
  <c r="H4230" i="31"/>
  <c r="H4231" i="31"/>
  <c r="H4232" i="31"/>
  <c r="H4233" i="31"/>
  <c r="H4234" i="31"/>
  <c r="H4235" i="31"/>
  <c r="H4236" i="31"/>
  <c r="H4237" i="31"/>
  <c r="H4238" i="31"/>
  <c r="H4239" i="31"/>
  <c r="H4240" i="31"/>
  <c r="H4241" i="31"/>
  <c r="H4242" i="31"/>
  <c r="H4243" i="31"/>
  <c r="H4244" i="31"/>
  <c r="H4245" i="31"/>
  <c r="H4246" i="31"/>
  <c r="H4247" i="31"/>
  <c r="H4248" i="31"/>
  <c r="H4249" i="31"/>
  <c r="H4250" i="31"/>
  <c r="H4251" i="31"/>
  <c r="H4252" i="31"/>
  <c r="H4253" i="31"/>
  <c r="H4254" i="31"/>
  <c r="H4255" i="31"/>
  <c r="H4256" i="31"/>
  <c r="H4257" i="31"/>
  <c r="H4258" i="31"/>
  <c r="H4259" i="31"/>
  <c r="H4260" i="31"/>
  <c r="H4261" i="31"/>
  <c r="H4262" i="31"/>
  <c r="H4263" i="31"/>
  <c r="H4264" i="31"/>
  <c r="H4265" i="31"/>
  <c r="H4266" i="31"/>
  <c r="H4267" i="31"/>
  <c r="H4268" i="31"/>
  <c r="H4269" i="31"/>
  <c r="H4270" i="31"/>
  <c r="H4271" i="31"/>
  <c r="H4272" i="31"/>
  <c r="H4273" i="31"/>
  <c r="H4274" i="31"/>
  <c r="H4275" i="31"/>
  <c r="H4276" i="31"/>
  <c r="H4277" i="31"/>
  <c r="H4278" i="31"/>
  <c r="H4279" i="31"/>
  <c r="H4280" i="31"/>
  <c r="H4281" i="31"/>
  <c r="H4282" i="31"/>
  <c r="H4283" i="31"/>
  <c r="H4284" i="31"/>
  <c r="H4285" i="31"/>
  <c r="H4286" i="31"/>
  <c r="H4287" i="31"/>
  <c r="H4288" i="31"/>
  <c r="H4289" i="31"/>
  <c r="H4290" i="31"/>
  <c r="H4291" i="31"/>
  <c r="H4292" i="31"/>
  <c r="H4293" i="31"/>
  <c r="H4294" i="31"/>
  <c r="H4295" i="31"/>
  <c r="H4296" i="31"/>
  <c r="H4297" i="31"/>
  <c r="H4298" i="31"/>
  <c r="H4299" i="31"/>
  <c r="H4300" i="31"/>
  <c r="H4301" i="31"/>
  <c r="H4302" i="31"/>
  <c r="H4303" i="31"/>
  <c r="H4304" i="31"/>
  <c r="H4305" i="31"/>
  <c r="H4306" i="31"/>
  <c r="H4307" i="31"/>
  <c r="H4308" i="31"/>
  <c r="H4309" i="31"/>
  <c r="H4310" i="31"/>
  <c r="H4311" i="31"/>
  <c r="H4312" i="31"/>
  <c r="H4313" i="31"/>
  <c r="H4314" i="31"/>
  <c r="H4315" i="31"/>
  <c r="H4316" i="31"/>
  <c r="H4317" i="31"/>
  <c r="H4318" i="31"/>
  <c r="H4319" i="31"/>
  <c r="H4320" i="31"/>
  <c r="H4321" i="31"/>
  <c r="H4322" i="31"/>
  <c r="H4323" i="31"/>
  <c r="H4324" i="31"/>
  <c r="H4325" i="31"/>
  <c r="H4326" i="31"/>
  <c r="H4327" i="31"/>
  <c r="H4328" i="31"/>
  <c r="H4329" i="31"/>
  <c r="H4330" i="31"/>
  <c r="H4331" i="31"/>
  <c r="H4332" i="31"/>
  <c r="H4333" i="31"/>
  <c r="H4334" i="31"/>
  <c r="H4335" i="31"/>
  <c r="H4336" i="31"/>
  <c r="H4337" i="31"/>
  <c r="H4338" i="31"/>
  <c r="H4339" i="31"/>
  <c r="H4340" i="31"/>
  <c r="H4341" i="31"/>
  <c r="H4342" i="31"/>
  <c r="H4343" i="31"/>
  <c r="H4344" i="31"/>
  <c r="H4345" i="31"/>
  <c r="H4346" i="31"/>
  <c r="H4347" i="31"/>
  <c r="H4348" i="31"/>
  <c r="H4349" i="31"/>
  <c r="H4350" i="31"/>
  <c r="H4351" i="31"/>
  <c r="H4352" i="31"/>
  <c r="H4353" i="31"/>
  <c r="H4354" i="31"/>
  <c r="H4355" i="31"/>
  <c r="H4356" i="31"/>
  <c r="H4357" i="31"/>
  <c r="H4358" i="31"/>
  <c r="H4359" i="31"/>
  <c r="H4360" i="31"/>
  <c r="H4361" i="31"/>
  <c r="H4362" i="31"/>
  <c r="H4363" i="31"/>
  <c r="H4364" i="31"/>
  <c r="H4365" i="31"/>
  <c r="H4366" i="31"/>
  <c r="H4367" i="31"/>
  <c r="H4368" i="31"/>
  <c r="H4369" i="31"/>
  <c r="H4370" i="31"/>
  <c r="H4371" i="31"/>
  <c r="H4372" i="31"/>
  <c r="H4373" i="31"/>
  <c r="H4374" i="31"/>
  <c r="H4375" i="31"/>
  <c r="H4376" i="31"/>
  <c r="H4377" i="31"/>
  <c r="H4378" i="31"/>
  <c r="H4379" i="31"/>
  <c r="H4380" i="31"/>
  <c r="H4381" i="31"/>
  <c r="H4382" i="31"/>
  <c r="H4383" i="31"/>
  <c r="H4384" i="31"/>
  <c r="H4385" i="31"/>
  <c r="H4386" i="31"/>
  <c r="H4387" i="31"/>
  <c r="H4388" i="31"/>
  <c r="H4389" i="31"/>
  <c r="H4390" i="31"/>
  <c r="H4391" i="31"/>
  <c r="H4392" i="31"/>
  <c r="H4393" i="31"/>
  <c r="H4394" i="31"/>
  <c r="H4395" i="31"/>
  <c r="H4396" i="31"/>
  <c r="H4397" i="31"/>
  <c r="H4398" i="31"/>
  <c r="H4399" i="31"/>
  <c r="H4400" i="31"/>
  <c r="H4401" i="31"/>
  <c r="H4402" i="31"/>
  <c r="H4403" i="31"/>
  <c r="H4404" i="31"/>
  <c r="H4405" i="31"/>
  <c r="H4406" i="31"/>
  <c r="H4407" i="31"/>
  <c r="H4408" i="31"/>
  <c r="H4409" i="31"/>
  <c r="H4410" i="31"/>
  <c r="H4411" i="31"/>
  <c r="H4412" i="31"/>
  <c r="H4413" i="31"/>
  <c r="H4414" i="31"/>
  <c r="H4415" i="31"/>
  <c r="H4416" i="31"/>
  <c r="H4417" i="31"/>
  <c r="H4418" i="31"/>
  <c r="H4419" i="31"/>
  <c r="H4420" i="31"/>
  <c r="H4421" i="31"/>
  <c r="H4422" i="31"/>
  <c r="H4423" i="31"/>
  <c r="H4424" i="31"/>
  <c r="H4425" i="31"/>
  <c r="H4426" i="31"/>
  <c r="H4427" i="31"/>
  <c r="H4428" i="31"/>
  <c r="H4429" i="31"/>
  <c r="H4430" i="31"/>
  <c r="H4431" i="31"/>
  <c r="H4432" i="31"/>
  <c r="H4433" i="31"/>
  <c r="H4434" i="31"/>
  <c r="H4435" i="31"/>
  <c r="H4436" i="31"/>
  <c r="H4437" i="31"/>
  <c r="H4438" i="31"/>
  <c r="H4439" i="31"/>
  <c r="H4440" i="31"/>
  <c r="H4441" i="31"/>
  <c r="H4442" i="31"/>
  <c r="H4443" i="31"/>
  <c r="H4444" i="31"/>
  <c r="H4445" i="31"/>
  <c r="H4446" i="31"/>
  <c r="H4447" i="31"/>
  <c r="H4448" i="31"/>
  <c r="H4449" i="31"/>
  <c r="H4450" i="31"/>
  <c r="H4451" i="31"/>
  <c r="H4452" i="31"/>
  <c r="H4453" i="31"/>
  <c r="H4454" i="31"/>
  <c r="H4455" i="31"/>
  <c r="H4456" i="31"/>
  <c r="H4457" i="31"/>
  <c r="H4458" i="31"/>
  <c r="H4459" i="31"/>
  <c r="H4460" i="31"/>
  <c r="H4461" i="31"/>
  <c r="H4462" i="31"/>
  <c r="H4463" i="31"/>
  <c r="H4464" i="31"/>
  <c r="H4465" i="31"/>
  <c r="H4466" i="31"/>
  <c r="H4467" i="31"/>
  <c r="H4468" i="31"/>
  <c r="H4469" i="31"/>
  <c r="H4470" i="31"/>
  <c r="H4471" i="31"/>
  <c r="H4472" i="31"/>
  <c r="H4473" i="31"/>
  <c r="H4474" i="31"/>
  <c r="H4475" i="31"/>
  <c r="H4476" i="31"/>
  <c r="H4477" i="31"/>
  <c r="H4478" i="31"/>
  <c r="H4479" i="31"/>
  <c r="H4480" i="31"/>
  <c r="H4481" i="31"/>
  <c r="H4482" i="31"/>
  <c r="H4483" i="31"/>
  <c r="H4484" i="31"/>
  <c r="H4485" i="31"/>
  <c r="H4486" i="31"/>
  <c r="H4487" i="31"/>
  <c r="H4488" i="31"/>
  <c r="H4489" i="31"/>
  <c r="H4490" i="31"/>
  <c r="H4491" i="31"/>
  <c r="H4492" i="31"/>
  <c r="H4493" i="31"/>
  <c r="H4494" i="31"/>
  <c r="H4495" i="31"/>
  <c r="H4496" i="31"/>
  <c r="H4497" i="31"/>
  <c r="H4498" i="31"/>
  <c r="H4499" i="31"/>
  <c r="H4500" i="31"/>
  <c r="H4501" i="31"/>
  <c r="H4502" i="31"/>
  <c r="H4503" i="31"/>
  <c r="H4504" i="31"/>
  <c r="H4505" i="31"/>
  <c r="H4506" i="31"/>
  <c r="H4507" i="31"/>
  <c r="H4508" i="31"/>
  <c r="H4509" i="31"/>
  <c r="H4510" i="31"/>
  <c r="H4511" i="31"/>
  <c r="H4512" i="31"/>
  <c r="H4513" i="31"/>
  <c r="H4514" i="31"/>
  <c r="H4515" i="31"/>
  <c r="H4516" i="31"/>
  <c r="H4517" i="31"/>
  <c r="H4518" i="31"/>
  <c r="H4519" i="31"/>
  <c r="H4520" i="31"/>
  <c r="H4521" i="31"/>
  <c r="H4522" i="31"/>
  <c r="H4523" i="31"/>
  <c r="H4524" i="31"/>
  <c r="H4525" i="31"/>
  <c r="H4526" i="31"/>
  <c r="H4527" i="31"/>
  <c r="H4528" i="31"/>
  <c r="H4529" i="31"/>
  <c r="H4530" i="31"/>
  <c r="H4531" i="31"/>
  <c r="H4532" i="31"/>
  <c r="H4533" i="31"/>
  <c r="H4534" i="31"/>
  <c r="H4535" i="31"/>
  <c r="H4536" i="31"/>
  <c r="H4537" i="31"/>
  <c r="H4538" i="31"/>
  <c r="H4539" i="31"/>
  <c r="H4540" i="31"/>
  <c r="H4541" i="31"/>
  <c r="H4542" i="31"/>
  <c r="H4543" i="31"/>
  <c r="H4544" i="31"/>
  <c r="H4545" i="31"/>
  <c r="H4546" i="31"/>
  <c r="H4547" i="31"/>
  <c r="H4548" i="31"/>
  <c r="H4549" i="31"/>
  <c r="H4550" i="31"/>
  <c r="H4551" i="31"/>
  <c r="H4552" i="31"/>
  <c r="H4553" i="31"/>
  <c r="H4554" i="31"/>
  <c r="H4555" i="31"/>
  <c r="H4556" i="31"/>
  <c r="H4557" i="31"/>
  <c r="H4558" i="31"/>
  <c r="H4559" i="31"/>
  <c r="H4560" i="31"/>
  <c r="H4561" i="31"/>
  <c r="H4562" i="31"/>
  <c r="H4563" i="31"/>
  <c r="H4564" i="31"/>
  <c r="H4565" i="31"/>
  <c r="H4566" i="31"/>
  <c r="H4567" i="31"/>
  <c r="H4568" i="31"/>
  <c r="H4569" i="31"/>
  <c r="H4570" i="31"/>
  <c r="H4571" i="31"/>
  <c r="H4572" i="31"/>
  <c r="H4573" i="31"/>
  <c r="H4574" i="31"/>
  <c r="H4575" i="31"/>
  <c r="H4576" i="31"/>
  <c r="H4577" i="31"/>
  <c r="H4578" i="31"/>
  <c r="H4579" i="31"/>
  <c r="H4580" i="31"/>
  <c r="H4581" i="31"/>
  <c r="H4582" i="31"/>
  <c r="H4583" i="31"/>
  <c r="H4584" i="31"/>
  <c r="H4585" i="31"/>
  <c r="H4586" i="31"/>
  <c r="H4587" i="31"/>
  <c r="H4588" i="31"/>
  <c r="H4589" i="31"/>
  <c r="H4590" i="31"/>
  <c r="H4591" i="31"/>
  <c r="H4592" i="31"/>
  <c r="H4593" i="31"/>
  <c r="H4594" i="31"/>
  <c r="H4595" i="31"/>
  <c r="H4596" i="31"/>
  <c r="H4597" i="31"/>
  <c r="H4598" i="31"/>
  <c r="H4599" i="31"/>
  <c r="H4600" i="31"/>
  <c r="H4601" i="31"/>
  <c r="H4602" i="31"/>
  <c r="H4603" i="31"/>
  <c r="H4604" i="31"/>
  <c r="H4605" i="31"/>
  <c r="H4606" i="31"/>
  <c r="H4607" i="31"/>
  <c r="H4608" i="31"/>
  <c r="H4609" i="31"/>
  <c r="H4610" i="31"/>
  <c r="H4611" i="31"/>
  <c r="H4612" i="31"/>
  <c r="H4613" i="31"/>
  <c r="H4614" i="31"/>
  <c r="H4615" i="31"/>
  <c r="H4616" i="31"/>
  <c r="H4617" i="31"/>
  <c r="H4618" i="31"/>
  <c r="H4619" i="31"/>
  <c r="H4620" i="31"/>
  <c r="H4621" i="31"/>
  <c r="H4622" i="31"/>
  <c r="H4623" i="31"/>
  <c r="H4624" i="31"/>
  <c r="H4625" i="31"/>
  <c r="H4626" i="31"/>
  <c r="H4627" i="31"/>
  <c r="H4628" i="31"/>
  <c r="H4629" i="31"/>
  <c r="H4630" i="31"/>
  <c r="H4631" i="31"/>
  <c r="H4632" i="31"/>
  <c r="H4633" i="31"/>
  <c r="H4634" i="31"/>
  <c r="H4635" i="31"/>
  <c r="H4636" i="31"/>
  <c r="H4637" i="31"/>
  <c r="H4638" i="31"/>
  <c r="H4639" i="31"/>
  <c r="H4640" i="31"/>
  <c r="H4641" i="31"/>
  <c r="H4642" i="31"/>
  <c r="H4643" i="31"/>
  <c r="H4644" i="31"/>
  <c r="H4645" i="31"/>
  <c r="H4646" i="31"/>
  <c r="H4647" i="31"/>
  <c r="H4648" i="31"/>
  <c r="H4649" i="31"/>
  <c r="H4650" i="31"/>
  <c r="H4651" i="31"/>
  <c r="H4652" i="31"/>
  <c r="H4653" i="31"/>
  <c r="H4654" i="31"/>
  <c r="H4655" i="31"/>
  <c r="H4656" i="31"/>
  <c r="H4657" i="31"/>
  <c r="H4658" i="31"/>
  <c r="H4659" i="31"/>
  <c r="H4660" i="31"/>
  <c r="H4661" i="31"/>
  <c r="H4662" i="31"/>
  <c r="H4663" i="31"/>
  <c r="H4664" i="31"/>
  <c r="H4665" i="31"/>
  <c r="H4666" i="31"/>
  <c r="H4667" i="31"/>
  <c r="H4668" i="31"/>
  <c r="H4669" i="31"/>
  <c r="H4670" i="31"/>
  <c r="H4671" i="31"/>
  <c r="H4672" i="31"/>
  <c r="H4673" i="31"/>
  <c r="H4674" i="31"/>
  <c r="H4675" i="31"/>
  <c r="H4676" i="31"/>
  <c r="H4677" i="31"/>
  <c r="H4678" i="31"/>
  <c r="H4679" i="31"/>
  <c r="H4680" i="31"/>
  <c r="H4681" i="31"/>
  <c r="H4682" i="31"/>
  <c r="H4683" i="31"/>
  <c r="H4684" i="31"/>
  <c r="H4685" i="31"/>
  <c r="H4686" i="31"/>
  <c r="H4687" i="31"/>
  <c r="H4688" i="31"/>
  <c r="H4689" i="31"/>
  <c r="H4690" i="31"/>
  <c r="H4691" i="31"/>
  <c r="H4692" i="31"/>
  <c r="H4693" i="31"/>
  <c r="H4694" i="31"/>
  <c r="H4695" i="31"/>
  <c r="H4696" i="31"/>
  <c r="H4697" i="31"/>
  <c r="H4698" i="31"/>
  <c r="H4699" i="31"/>
  <c r="H4700" i="31"/>
  <c r="H4701" i="31"/>
  <c r="H4702" i="31"/>
  <c r="H4703" i="31"/>
  <c r="H4704" i="31"/>
  <c r="H4705" i="31"/>
  <c r="H4706" i="31"/>
  <c r="H4707" i="31"/>
  <c r="H4708" i="31"/>
  <c r="H4709" i="31"/>
  <c r="H4710" i="31"/>
  <c r="H4711" i="31"/>
  <c r="H4712" i="31"/>
  <c r="H4713" i="31"/>
  <c r="H4714" i="31"/>
  <c r="H4715" i="31"/>
  <c r="H4716" i="31"/>
  <c r="H4717" i="31"/>
  <c r="H4718" i="31"/>
  <c r="H4719" i="31"/>
  <c r="H4720" i="31"/>
  <c r="H4721" i="31"/>
  <c r="H4722" i="31"/>
  <c r="H4723" i="31"/>
  <c r="H4724" i="31"/>
  <c r="H4725" i="31"/>
  <c r="H4726" i="31"/>
  <c r="H4727" i="31"/>
  <c r="H4728" i="31"/>
  <c r="H4729" i="31"/>
  <c r="H4730" i="31"/>
  <c r="H4731" i="31"/>
  <c r="H4732" i="31"/>
  <c r="H4733" i="31"/>
  <c r="H4734" i="31"/>
  <c r="H4735" i="31"/>
  <c r="H4736" i="31"/>
  <c r="H4737" i="31"/>
  <c r="H4738" i="31"/>
  <c r="H4739" i="31"/>
  <c r="H4740" i="31"/>
  <c r="H4741" i="31"/>
  <c r="H4742" i="31"/>
  <c r="H4743" i="31"/>
  <c r="H4744" i="31"/>
  <c r="H4745" i="31"/>
  <c r="H4746" i="31"/>
  <c r="H4747" i="31"/>
  <c r="H4748" i="31"/>
  <c r="H4749" i="31"/>
  <c r="H4750" i="31"/>
  <c r="H4751" i="31"/>
  <c r="H4752" i="31"/>
  <c r="H4753" i="31"/>
  <c r="H4754" i="31"/>
  <c r="H4755" i="31"/>
  <c r="H4756" i="31"/>
  <c r="H4757" i="31"/>
  <c r="H4758" i="31"/>
  <c r="H4759" i="31"/>
  <c r="H4760" i="31"/>
  <c r="H4761" i="31"/>
  <c r="H4762" i="31"/>
  <c r="H4763" i="31"/>
  <c r="H4764" i="31"/>
  <c r="H4765" i="31"/>
  <c r="H4766" i="31"/>
  <c r="H4767" i="31"/>
  <c r="H4768" i="31"/>
  <c r="H4769" i="31"/>
  <c r="H4770" i="31"/>
  <c r="H4771" i="31"/>
  <c r="H4772" i="31"/>
  <c r="H4773" i="31"/>
  <c r="H4774" i="31"/>
  <c r="H4775" i="31"/>
  <c r="H4776" i="31"/>
  <c r="H4777" i="31"/>
  <c r="H4778" i="31"/>
  <c r="H4779" i="31"/>
  <c r="H4780" i="31"/>
  <c r="H4781" i="31"/>
  <c r="H4782" i="31"/>
  <c r="H4783" i="31"/>
  <c r="H4784" i="31"/>
  <c r="H4785" i="31"/>
  <c r="H4786" i="31"/>
  <c r="H4787" i="31"/>
  <c r="H4788" i="31"/>
  <c r="H4789" i="31"/>
  <c r="H4790" i="31"/>
  <c r="H4791" i="31"/>
  <c r="H4792" i="31"/>
  <c r="H4793" i="31"/>
  <c r="H4794" i="31"/>
  <c r="H4795" i="31"/>
  <c r="H4796" i="31"/>
  <c r="H4797" i="31"/>
  <c r="H4798" i="31"/>
  <c r="H4799" i="31"/>
  <c r="H4800" i="31"/>
  <c r="H4801" i="31"/>
  <c r="H4802" i="31"/>
  <c r="H4803" i="31"/>
  <c r="H4804" i="31"/>
  <c r="H4805" i="31"/>
  <c r="H4806" i="31"/>
  <c r="H4807" i="31"/>
  <c r="H4808" i="31"/>
  <c r="H4809" i="31"/>
  <c r="H4810" i="31"/>
  <c r="H4811" i="31"/>
  <c r="H4812" i="31"/>
  <c r="H4813" i="31"/>
  <c r="H4814" i="31"/>
  <c r="H4815" i="31"/>
  <c r="H4816" i="31"/>
  <c r="H4817" i="31"/>
  <c r="H4818" i="31"/>
  <c r="H4819" i="31"/>
  <c r="H4820" i="31"/>
  <c r="H4821" i="31"/>
  <c r="H4822" i="31"/>
  <c r="H4823" i="31"/>
  <c r="H4824" i="31"/>
  <c r="H4825" i="31"/>
  <c r="H4826" i="31"/>
  <c r="H4827" i="31"/>
  <c r="H4828" i="31"/>
  <c r="H4829" i="31"/>
  <c r="H4830" i="31"/>
  <c r="H4831" i="31"/>
  <c r="H4832" i="31"/>
  <c r="H4833" i="31"/>
  <c r="H4834" i="31"/>
  <c r="H4835" i="31"/>
  <c r="H4836" i="31"/>
  <c r="H4837" i="31"/>
  <c r="H4838" i="31"/>
  <c r="H4839" i="31"/>
  <c r="H4840" i="31"/>
  <c r="H4841" i="31"/>
  <c r="H4842" i="31"/>
  <c r="H4843" i="31"/>
  <c r="H4844" i="31"/>
  <c r="H4845" i="31"/>
  <c r="H4846" i="31"/>
  <c r="H4847" i="31"/>
  <c r="H4848" i="31"/>
  <c r="H4849" i="31"/>
  <c r="H4850" i="31"/>
  <c r="H4851" i="31"/>
  <c r="H4852" i="31"/>
  <c r="H4853" i="31"/>
  <c r="H4854" i="31"/>
  <c r="H4855" i="31"/>
  <c r="H4856" i="31"/>
  <c r="H4857" i="31"/>
  <c r="H4858" i="31"/>
  <c r="H4859" i="31"/>
  <c r="H4860" i="31"/>
  <c r="H4861" i="31"/>
  <c r="H4862" i="31"/>
  <c r="H4863" i="31"/>
  <c r="H4864" i="31"/>
  <c r="H4865" i="31"/>
  <c r="H4866" i="31"/>
  <c r="H4867" i="31"/>
  <c r="H4868" i="31"/>
  <c r="H4869" i="31"/>
  <c r="H4870" i="31"/>
  <c r="H4871" i="31"/>
  <c r="H4872" i="31"/>
  <c r="H4873" i="31"/>
  <c r="H4874" i="31"/>
  <c r="H4875" i="31"/>
  <c r="H4876" i="31"/>
  <c r="H4877" i="31"/>
  <c r="H4878" i="31"/>
  <c r="H4879" i="31"/>
  <c r="H4880" i="31"/>
  <c r="H4881" i="31"/>
  <c r="H4882" i="31"/>
  <c r="H4883" i="31"/>
  <c r="H4884" i="31"/>
  <c r="H4885" i="31"/>
  <c r="H4886" i="31"/>
  <c r="H4887" i="31"/>
  <c r="H4888" i="31"/>
  <c r="H4889" i="31"/>
  <c r="H4890" i="31"/>
  <c r="H4891" i="31"/>
  <c r="H4892" i="31"/>
  <c r="H4893" i="31"/>
  <c r="H4894" i="31"/>
  <c r="H4895" i="31"/>
  <c r="H4896" i="31"/>
  <c r="H4897" i="31"/>
  <c r="H4898" i="31"/>
  <c r="H4899" i="31"/>
  <c r="H4900" i="31"/>
  <c r="H4901" i="31"/>
  <c r="H4902" i="31"/>
  <c r="H4903" i="31"/>
  <c r="H4904" i="31"/>
  <c r="H4905" i="31"/>
  <c r="H4906" i="31"/>
  <c r="H4907" i="31"/>
  <c r="H4908" i="31"/>
  <c r="H4909" i="31"/>
  <c r="H4910" i="31"/>
  <c r="H4911" i="31"/>
  <c r="H4912" i="31"/>
  <c r="H4913" i="31"/>
  <c r="H4914" i="31"/>
  <c r="H4915" i="31"/>
  <c r="H4916" i="31"/>
  <c r="H4917" i="31"/>
  <c r="H4918" i="31"/>
  <c r="H4919" i="31"/>
  <c r="H4920" i="31"/>
  <c r="H4921" i="31"/>
  <c r="H4922" i="31"/>
  <c r="H4923" i="31"/>
  <c r="H4924" i="31"/>
  <c r="H4925" i="31"/>
  <c r="H4926" i="31"/>
  <c r="H4927" i="31"/>
  <c r="H4928" i="31"/>
  <c r="H4929" i="31"/>
  <c r="H4930" i="31"/>
  <c r="H4931" i="31"/>
  <c r="H4932" i="31"/>
  <c r="H4933" i="31"/>
  <c r="H4934" i="31"/>
  <c r="H4935" i="31"/>
  <c r="H4936" i="31"/>
  <c r="H4937" i="31"/>
  <c r="H4938" i="31"/>
  <c r="H4939" i="31"/>
  <c r="H4940" i="31"/>
  <c r="H4941" i="31"/>
  <c r="H4942" i="31"/>
  <c r="H4943" i="31"/>
  <c r="H4944" i="31"/>
  <c r="H4945" i="31"/>
  <c r="H4946" i="31"/>
  <c r="H4947" i="31"/>
  <c r="H4948" i="31"/>
  <c r="H4949" i="31"/>
  <c r="H4950" i="31"/>
  <c r="H4951" i="31"/>
  <c r="H4952" i="31"/>
  <c r="H4953" i="31"/>
  <c r="H4954" i="31"/>
  <c r="H4955" i="31"/>
  <c r="H4956" i="31"/>
  <c r="H4957" i="31"/>
  <c r="H4958" i="31"/>
  <c r="H4959" i="31"/>
  <c r="H4960" i="31"/>
  <c r="H4961" i="31"/>
  <c r="H4962" i="31"/>
  <c r="H4963" i="31"/>
  <c r="H4964" i="31"/>
  <c r="H4965" i="31"/>
  <c r="H4966" i="31"/>
  <c r="H4967" i="31"/>
  <c r="H4968" i="31"/>
  <c r="H4969" i="31"/>
  <c r="H4970" i="31"/>
  <c r="H4971" i="31"/>
  <c r="H4972" i="31"/>
  <c r="H4973" i="31"/>
  <c r="H4974" i="31"/>
  <c r="H4975" i="31"/>
  <c r="H4976" i="31"/>
  <c r="H4977" i="31"/>
  <c r="H4978" i="31"/>
  <c r="H4979" i="31"/>
  <c r="H4980" i="31"/>
  <c r="H4981" i="31"/>
  <c r="H4982" i="31"/>
  <c r="H4983" i="31"/>
  <c r="H4984" i="31"/>
  <c r="H4985" i="31"/>
  <c r="H4986" i="31"/>
  <c r="H4987" i="31"/>
  <c r="H4988" i="31"/>
  <c r="H4989" i="31"/>
  <c r="H4990" i="31"/>
  <c r="H4991" i="31"/>
  <c r="H4992" i="31"/>
  <c r="H4993" i="31"/>
  <c r="H4994" i="31"/>
  <c r="H4995" i="31"/>
  <c r="H4996" i="31"/>
  <c r="H4997" i="31"/>
  <c r="H4998" i="31"/>
  <c r="H4999" i="31"/>
  <c r="H5000" i="31"/>
  <c r="H5001" i="31"/>
  <c r="H5002" i="31"/>
  <c r="H5003" i="31"/>
  <c r="H5004" i="31"/>
  <c r="H5005" i="31"/>
  <c r="H5006" i="31"/>
  <c r="H5007" i="31"/>
  <c r="H5008" i="31"/>
  <c r="H5009" i="31"/>
  <c r="H5010" i="31"/>
  <c r="H5011" i="31"/>
  <c r="H5012" i="31"/>
  <c r="H5013" i="31"/>
  <c r="H5014" i="31"/>
  <c r="H5015" i="31"/>
  <c r="H5016" i="31"/>
  <c r="H5017" i="31"/>
  <c r="H5018" i="31"/>
  <c r="H5019" i="31"/>
  <c r="H5020" i="31"/>
  <c r="H5021" i="31"/>
  <c r="H5022" i="31"/>
  <c r="H5023" i="31"/>
  <c r="H5024" i="31"/>
  <c r="H5025" i="31"/>
  <c r="H5026" i="31"/>
  <c r="H5027" i="31"/>
  <c r="H5028" i="31"/>
  <c r="H5029" i="31"/>
  <c r="H5030" i="31"/>
  <c r="H5031" i="31"/>
  <c r="H5032" i="31"/>
  <c r="H5033" i="31"/>
  <c r="H5034" i="31"/>
  <c r="H5035" i="31"/>
  <c r="H5036" i="31"/>
  <c r="H5037" i="31"/>
  <c r="H5038" i="31"/>
  <c r="H5039" i="31"/>
  <c r="H5040" i="31"/>
  <c r="H5041" i="31"/>
  <c r="H5042" i="31"/>
  <c r="H5043" i="31"/>
  <c r="H5044" i="31"/>
  <c r="H5045" i="31"/>
  <c r="H5046" i="31"/>
  <c r="H5047" i="31"/>
  <c r="H5048" i="31"/>
  <c r="H5049" i="31"/>
  <c r="H5050" i="31"/>
  <c r="H5051" i="31"/>
  <c r="H5052" i="31"/>
  <c r="H5053" i="31"/>
  <c r="H5054" i="31"/>
  <c r="H5055" i="31"/>
  <c r="H5056" i="31"/>
  <c r="H5057" i="31"/>
  <c r="H5058" i="31"/>
  <c r="H5059" i="31"/>
  <c r="H5060" i="31"/>
  <c r="H5061" i="31"/>
  <c r="H5062" i="31"/>
  <c r="H5063" i="31"/>
  <c r="H5064" i="31"/>
  <c r="H5065" i="31"/>
  <c r="H5066" i="31"/>
  <c r="H5067" i="31"/>
  <c r="H5068" i="31"/>
  <c r="H5069" i="31"/>
  <c r="H5070" i="31"/>
  <c r="H5071" i="31"/>
  <c r="H5072" i="31"/>
  <c r="H5073" i="31"/>
  <c r="H5074" i="31"/>
  <c r="H5075" i="31"/>
  <c r="H5076" i="31"/>
  <c r="H5077" i="31"/>
  <c r="H5078" i="31"/>
  <c r="H5079" i="31"/>
  <c r="H5080" i="31"/>
  <c r="H5081" i="31"/>
  <c r="H5082" i="31"/>
  <c r="H5083" i="31"/>
  <c r="H5084" i="31"/>
  <c r="H5085" i="31"/>
  <c r="H5086" i="31"/>
  <c r="H5087" i="31"/>
  <c r="H5088" i="31"/>
  <c r="H5089" i="31"/>
  <c r="H5090" i="31"/>
  <c r="H5091" i="31"/>
  <c r="H5092" i="31"/>
  <c r="H5093" i="31"/>
  <c r="H5094" i="31"/>
  <c r="H5095" i="31"/>
  <c r="H5096" i="31"/>
  <c r="H5097" i="31"/>
  <c r="H5098" i="31"/>
  <c r="H5099" i="31"/>
  <c r="H5100" i="31"/>
  <c r="H5101" i="31"/>
  <c r="H5102" i="31"/>
  <c r="H5103" i="31"/>
  <c r="H5104" i="31"/>
  <c r="H5105" i="31"/>
  <c r="H5106" i="31"/>
  <c r="H5107" i="31"/>
  <c r="H5108" i="31"/>
  <c r="H5109" i="31"/>
  <c r="H5110" i="31"/>
  <c r="H5111" i="31"/>
  <c r="H5112" i="31"/>
  <c r="H5113" i="31"/>
  <c r="H5114" i="31"/>
  <c r="H5115" i="31"/>
  <c r="H5116" i="31"/>
  <c r="H5117" i="31"/>
  <c r="H5118" i="31"/>
  <c r="H5119" i="31"/>
  <c r="H5120" i="31"/>
  <c r="H5121" i="31"/>
  <c r="H5122" i="31"/>
  <c r="H5123" i="31"/>
  <c r="H5124" i="31"/>
  <c r="H5125" i="31"/>
  <c r="H5126" i="31"/>
  <c r="H5127" i="31"/>
  <c r="H5128" i="31"/>
  <c r="H5129" i="31"/>
  <c r="H5130" i="31"/>
  <c r="H5131" i="31"/>
  <c r="H5132" i="31"/>
  <c r="H5133" i="31"/>
  <c r="H5134" i="31"/>
  <c r="H5135" i="31"/>
  <c r="H5136" i="31"/>
  <c r="H5137" i="31"/>
  <c r="H5138" i="31"/>
  <c r="H5139" i="31"/>
  <c r="H5140" i="31"/>
  <c r="H5141" i="31"/>
  <c r="H5142" i="31"/>
  <c r="H5143" i="31"/>
  <c r="H5144" i="31"/>
  <c r="H5145" i="31"/>
  <c r="H5146" i="31"/>
  <c r="H5147" i="31"/>
  <c r="H5148" i="31"/>
  <c r="H5149" i="31"/>
  <c r="H5150" i="31"/>
  <c r="H5151" i="31"/>
  <c r="H5152" i="31"/>
  <c r="H5153" i="31"/>
  <c r="H5154" i="31"/>
  <c r="H5155" i="31"/>
  <c r="H5156" i="31"/>
  <c r="H5157" i="31"/>
  <c r="H5158" i="31"/>
  <c r="H5159" i="31"/>
  <c r="H5160" i="31"/>
  <c r="H5161" i="31"/>
  <c r="H5162" i="31"/>
  <c r="H5163" i="31"/>
  <c r="H5164" i="31"/>
  <c r="H5165" i="31"/>
  <c r="H5166" i="31"/>
  <c r="H5167" i="31"/>
  <c r="H5168" i="31"/>
  <c r="H5169" i="31"/>
  <c r="H5170" i="31"/>
  <c r="H5171" i="31"/>
  <c r="H5172" i="31"/>
  <c r="H5173" i="31"/>
  <c r="H5174" i="31"/>
  <c r="H5175" i="31"/>
  <c r="H5176" i="31"/>
  <c r="H5177" i="31"/>
  <c r="H5178" i="31"/>
  <c r="H5179" i="31"/>
  <c r="H5180" i="31"/>
  <c r="H5181" i="31"/>
  <c r="H5182" i="31"/>
  <c r="H5183" i="31"/>
  <c r="H5184" i="31"/>
  <c r="H5185" i="31"/>
  <c r="H5186" i="31"/>
  <c r="H5187" i="31"/>
  <c r="H5188" i="31"/>
  <c r="H5189" i="31"/>
  <c r="H5190" i="31"/>
  <c r="H5191" i="31"/>
  <c r="H5192" i="31"/>
  <c r="H5193" i="31"/>
  <c r="H5194" i="31"/>
  <c r="H5195" i="31"/>
  <c r="H5196" i="31"/>
  <c r="H5197" i="31"/>
  <c r="H5198" i="31"/>
  <c r="H5199" i="31"/>
  <c r="H5200" i="31"/>
  <c r="H5201" i="31"/>
  <c r="H5202" i="31"/>
  <c r="H5203" i="31"/>
  <c r="H5204" i="31"/>
  <c r="H5205" i="31"/>
  <c r="H5206" i="31"/>
  <c r="H5207" i="31"/>
  <c r="H5208" i="31"/>
  <c r="H5209" i="31"/>
  <c r="H5210" i="31"/>
  <c r="H5211" i="31"/>
  <c r="H5212" i="31"/>
  <c r="H5213" i="31"/>
  <c r="H5214" i="31"/>
  <c r="H5215" i="31"/>
  <c r="H5216" i="31"/>
  <c r="H5217" i="31"/>
  <c r="H5218" i="31"/>
  <c r="H5219" i="31"/>
  <c r="H5220" i="31"/>
  <c r="H5221" i="31"/>
  <c r="H5222" i="31"/>
  <c r="H5223" i="31"/>
  <c r="H5224" i="31"/>
  <c r="H5225" i="31"/>
  <c r="H5226" i="31"/>
  <c r="H5227" i="31"/>
  <c r="H5228" i="31"/>
  <c r="H5229" i="31"/>
  <c r="H5230" i="31"/>
  <c r="H5231" i="31"/>
  <c r="H5232" i="31"/>
  <c r="H5233" i="31"/>
  <c r="H5234" i="31"/>
  <c r="H5235" i="31"/>
  <c r="H5236" i="31"/>
  <c r="H5237" i="31"/>
  <c r="H5238" i="31"/>
  <c r="H5239" i="31"/>
  <c r="H5240" i="31"/>
  <c r="H5241" i="31"/>
  <c r="H5242" i="31"/>
  <c r="H5243" i="31"/>
  <c r="H5244" i="31"/>
  <c r="H5245" i="31"/>
  <c r="H5246" i="31"/>
  <c r="H5247" i="31"/>
  <c r="H5248" i="31"/>
  <c r="H5249" i="31"/>
  <c r="H5250" i="31"/>
  <c r="H5251" i="31"/>
  <c r="H5252" i="31"/>
  <c r="H5253" i="31"/>
  <c r="H5254" i="31"/>
  <c r="H5255" i="31"/>
  <c r="H5256" i="31"/>
  <c r="H5257" i="31"/>
  <c r="H5258" i="31"/>
  <c r="H5259" i="31"/>
  <c r="H5260" i="31"/>
  <c r="H5261" i="31"/>
  <c r="H5262" i="31"/>
  <c r="H5263" i="31"/>
  <c r="H5264" i="31"/>
  <c r="H5265" i="31"/>
  <c r="H5266" i="31"/>
  <c r="H5267" i="31"/>
  <c r="H5268" i="31"/>
  <c r="H5269" i="31"/>
  <c r="H5270" i="31"/>
  <c r="H5271" i="31"/>
  <c r="H5272" i="31"/>
  <c r="H5273" i="31"/>
  <c r="H5274" i="31"/>
  <c r="H5275" i="31"/>
  <c r="H5276" i="31"/>
  <c r="H5277" i="31"/>
  <c r="H5278" i="31"/>
  <c r="H5279" i="31"/>
  <c r="H5280" i="31"/>
  <c r="H5281" i="31"/>
  <c r="H5282" i="31"/>
  <c r="H5283" i="31"/>
  <c r="H5284" i="31"/>
  <c r="H5285" i="31"/>
  <c r="H5286" i="31"/>
  <c r="H5287" i="31"/>
  <c r="H5288" i="31"/>
  <c r="H5289" i="31"/>
  <c r="H5290" i="31"/>
  <c r="H5291" i="31"/>
  <c r="H5292" i="31"/>
  <c r="H5293" i="31"/>
  <c r="H5294" i="31"/>
  <c r="H5295" i="31"/>
  <c r="H5296" i="31"/>
  <c r="H5297" i="31"/>
  <c r="H5298" i="31"/>
  <c r="H5299" i="31"/>
  <c r="H5300" i="31"/>
  <c r="H5301" i="31"/>
  <c r="H5302" i="31"/>
  <c r="H5303" i="31"/>
  <c r="H5304" i="31"/>
  <c r="H5305" i="31"/>
  <c r="H5306" i="31"/>
  <c r="H5307" i="31"/>
  <c r="H5308" i="31"/>
  <c r="H5309" i="31"/>
  <c r="H5310" i="31"/>
  <c r="H5311" i="31"/>
  <c r="H5312" i="31"/>
  <c r="H5313" i="31"/>
  <c r="H5314" i="31"/>
  <c r="H5315" i="31"/>
  <c r="H5316" i="31"/>
  <c r="H5317" i="31"/>
  <c r="H5318" i="31"/>
  <c r="H5319" i="31"/>
  <c r="H5320" i="31"/>
  <c r="H5321" i="31"/>
  <c r="H5322" i="31"/>
  <c r="H5323" i="31"/>
  <c r="H5324" i="31"/>
  <c r="H5325" i="31"/>
  <c r="H5326" i="31"/>
  <c r="H5327" i="31"/>
  <c r="H5328" i="31"/>
  <c r="H5329" i="31"/>
  <c r="H5330" i="31"/>
  <c r="H5331" i="31"/>
  <c r="H5332" i="31"/>
  <c r="H5333" i="31"/>
  <c r="H5334" i="31"/>
  <c r="H5335" i="31"/>
  <c r="H5336" i="31"/>
  <c r="H5337" i="31"/>
  <c r="H5338" i="31"/>
  <c r="H5339" i="31"/>
  <c r="H5340" i="31"/>
  <c r="H5341" i="31"/>
  <c r="H5342" i="31"/>
  <c r="H5343" i="31"/>
  <c r="H5344" i="31"/>
  <c r="H5345" i="31"/>
  <c r="H5346" i="31"/>
  <c r="H5347" i="31"/>
  <c r="H5348" i="31"/>
  <c r="H5349" i="31"/>
  <c r="H5350" i="31"/>
  <c r="H5351" i="31"/>
  <c r="H5352" i="31"/>
  <c r="H5353" i="31"/>
  <c r="H5354" i="31"/>
  <c r="H5355" i="31"/>
  <c r="H5356" i="31"/>
  <c r="H5357" i="31"/>
  <c r="H5358" i="31"/>
  <c r="H5359" i="31"/>
  <c r="H5360" i="31"/>
  <c r="H5361" i="31"/>
  <c r="H5362" i="31"/>
  <c r="H5363" i="31"/>
  <c r="H5364" i="31"/>
  <c r="H5365" i="31"/>
  <c r="H5366" i="31"/>
  <c r="H5367" i="31"/>
  <c r="H5368" i="31"/>
  <c r="H5369" i="31"/>
  <c r="H5370" i="31"/>
  <c r="H5371" i="31"/>
  <c r="H5372" i="31"/>
  <c r="H5373" i="31"/>
  <c r="H5374" i="31"/>
  <c r="H5375" i="31"/>
  <c r="H5376" i="31"/>
  <c r="H5377" i="31"/>
  <c r="H5378" i="31"/>
  <c r="H5379" i="31"/>
  <c r="H5380" i="31"/>
  <c r="H5381" i="31"/>
  <c r="H5382" i="31"/>
  <c r="H5383" i="31"/>
  <c r="H5384" i="31"/>
  <c r="H5385" i="31"/>
  <c r="H5386" i="31"/>
  <c r="H5387" i="31"/>
  <c r="H5388" i="31"/>
  <c r="H5389" i="31"/>
  <c r="H5390" i="31"/>
  <c r="H5391" i="31"/>
  <c r="H5392" i="31"/>
  <c r="H5393" i="31"/>
  <c r="H5394" i="31"/>
  <c r="H5395" i="31"/>
  <c r="H5396" i="31"/>
  <c r="H5397" i="31"/>
  <c r="H5398" i="31"/>
  <c r="H5399" i="31"/>
  <c r="H5400" i="31"/>
  <c r="H5401" i="31"/>
  <c r="H5402" i="31"/>
  <c r="H5403" i="31"/>
  <c r="H5404" i="31"/>
  <c r="H5405" i="31"/>
  <c r="H5406" i="31"/>
  <c r="H5407" i="31"/>
  <c r="H5408" i="31"/>
  <c r="H5409" i="31"/>
  <c r="H5410" i="31"/>
  <c r="H5411" i="31"/>
  <c r="H5412" i="31"/>
  <c r="H5413" i="31"/>
  <c r="H5414" i="31"/>
  <c r="H5415" i="31"/>
  <c r="H5416" i="31"/>
  <c r="H5417" i="31"/>
  <c r="H5418" i="31"/>
  <c r="H5419" i="31"/>
  <c r="H5420" i="31"/>
  <c r="H5421" i="31"/>
  <c r="H5422" i="31"/>
  <c r="H5423" i="31"/>
  <c r="H5424" i="31"/>
  <c r="H5425" i="31"/>
  <c r="H5426" i="31"/>
  <c r="H5427" i="31"/>
  <c r="H5428" i="31"/>
  <c r="H5429" i="31"/>
  <c r="H5430" i="31"/>
  <c r="H5431" i="31"/>
  <c r="H5432" i="31"/>
  <c r="H5433" i="31"/>
  <c r="H5434" i="31"/>
  <c r="H5435" i="31"/>
  <c r="H5436" i="31"/>
  <c r="H5437" i="31"/>
  <c r="H5438" i="31"/>
  <c r="H5439" i="31"/>
  <c r="H5440" i="31"/>
  <c r="H5441" i="31"/>
  <c r="H5442" i="31"/>
  <c r="H5443" i="31"/>
  <c r="H5444" i="31"/>
  <c r="H5445" i="31"/>
  <c r="H5446" i="31"/>
  <c r="H5447" i="31"/>
  <c r="H5448" i="31"/>
  <c r="H5449" i="31"/>
  <c r="H5450" i="31"/>
  <c r="H5451" i="31"/>
  <c r="H5452" i="31"/>
  <c r="H5453" i="31"/>
  <c r="H5454" i="31"/>
  <c r="H5455" i="31"/>
  <c r="H5456" i="31"/>
  <c r="H5457" i="31"/>
  <c r="H5458" i="31"/>
  <c r="H5459" i="31"/>
  <c r="H5460" i="31"/>
  <c r="H5461" i="31"/>
  <c r="H5462" i="31"/>
  <c r="H5463" i="31"/>
  <c r="H5464" i="31"/>
  <c r="H5465" i="31"/>
  <c r="H5466" i="31"/>
  <c r="H5467" i="31"/>
  <c r="H5468" i="31"/>
  <c r="H5469" i="31"/>
  <c r="H5470" i="31"/>
  <c r="H5471" i="31"/>
  <c r="H5472" i="31"/>
  <c r="H5473" i="31"/>
  <c r="H5474" i="31"/>
  <c r="H5475" i="31"/>
  <c r="H5476" i="31"/>
  <c r="H5477" i="31"/>
  <c r="H5478" i="31"/>
  <c r="H5479" i="31"/>
  <c r="H5480" i="31"/>
  <c r="H5481" i="31"/>
  <c r="H5482" i="31"/>
  <c r="H5483" i="31"/>
  <c r="H5484" i="31"/>
  <c r="H5485" i="31"/>
  <c r="H5486" i="31"/>
  <c r="H5487" i="31"/>
  <c r="H5488" i="31"/>
  <c r="H5489" i="31"/>
  <c r="H5490" i="31"/>
  <c r="H5491" i="31"/>
  <c r="H5492" i="31"/>
  <c r="H5493" i="31"/>
  <c r="H5494" i="31"/>
  <c r="H5495" i="31"/>
  <c r="H5496" i="31"/>
  <c r="H5497" i="31"/>
  <c r="H5498" i="31"/>
  <c r="H5499" i="31"/>
  <c r="H5500" i="31"/>
  <c r="H5501" i="31"/>
  <c r="H5502" i="31"/>
  <c r="H5503" i="31"/>
  <c r="H5504" i="31"/>
  <c r="H5505" i="31"/>
  <c r="H5506" i="31"/>
  <c r="H5507" i="31"/>
  <c r="H5508" i="31"/>
  <c r="H5509" i="31"/>
  <c r="H5510" i="31"/>
  <c r="H5511" i="31"/>
  <c r="H5512" i="31"/>
  <c r="H5513" i="31"/>
  <c r="H5514" i="31"/>
  <c r="H5515" i="31"/>
  <c r="H5516" i="31"/>
  <c r="H5517" i="31"/>
  <c r="H5518" i="31"/>
  <c r="H5519" i="31"/>
  <c r="H5520" i="31"/>
  <c r="H5521" i="31"/>
  <c r="H5522" i="31"/>
  <c r="H5523" i="31"/>
  <c r="H5524" i="31"/>
  <c r="H5525" i="31"/>
  <c r="H5526" i="31"/>
  <c r="H5527" i="31"/>
  <c r="H5528" i="31"/>
  <c r="H5529" i="31"/>
  <c r="H5530" i="31"/>
  <c r="H5531" i="31"/>
  <c r="H5532" i="31"/>
  <c r="H5533" i="31"/>
  <c r="H5534" i="31"/>
  <c r="H5535" i="31"/>
  <c r="H5536" i="31"/>
  <c r="H5537" i="31"/>
  <c r="H5538" i="31"/>
  <c r="H5539" i="31"/>
  <c r="H5540" i="31"/>
  <c r="H5541" i="31"/>
  <c r="H5542" i="31"/>
  <c r="H5543" i="31"/>
  <c r="H5544" i="31"/>
  <c r="H5545" i="31"/>
  <c r="H5546" i="31"/>
  <c r="H5547" i="31"/>
  <c r="H5548" i="31"/>
  <c r="H5549" i="31"/>
  <c r="H5550" i="31"/>
  <c r="H5551" i="31"/>
  <c r="H5552" i="31"/>
  <c r="H5553" i="31"/>
  <c r="H5554" i="31"/>
  <c r="H5555" i="31"/>
  <c r="H5556" i="31"/>
  <c r="H5557" i="31"/>
  <c r="H5558" i="31"/>
  <c r="H5559" i="31"/>
  <c r="H5560" i="31"/>
  <c r="H5561" i="31"/>
  <c r="H5562" i="31"/>
  <c r="H5563" i="31"/>
  <c r="H5564" i="31"/>
  <c r="H5565" i="31"/>
  <c r="H5566" i="31"/>
  <c r="H5567" i="31"/>
  <c r="H5568" i="31"/>
  <c r="H5569" i="31"/>
  <c r="H5570" i="31"/>
  <c r="H5571" i="31"/>
  <c r="H5572" i="31"/>
  <c r="H5573" i="31"/>
  <c r="H5574" i="31"/>
  <c r="H5575" i="31"/>
  <c r="H5576" i="31"/>
  <c r="H5577" i="31"/>
  <c r="H5578" i="31"/>
  <c r="H5579" i="31"/>
  <c r="H5580" i="31"/>
  <c r="H5581" i="31"/>
  <c r="H5582" i="31"/>
  <c r="H5583" i="31"/>
  <c r="H5584" i="31"/>
  <c r="H5585" i="31"/>
  <c r="H5586" i="31"/>
  <c r="H5587" i="31"/>
  <c r="H5588" i="31"/>
  <c r="H5589" i="31"/>
  <c r="H5590" i="31"/>
  <c r="H5591" i="31"/>
  <c r="H5592" i="31"/>
  <c r="H5593" i="31"/>
  <c r="H5594" i="31"/>
  <c r="H5595" i="31"/>
  <c r="H5596" i="31"/>
  <c r="H5597" i="31"/>
  <c r="H5598" i="31"/>
  <c r="H5599" i="31"/>
  <c r="H5600" i="31"/>
  <c r="H5601" i="31"/>
  <c r="H5602" i="31"/>
  <c r="H5603" i="31"/>
  <c r="H5604" i="31"/>
  <c r="H5605" i="31"/>
  <c r="H5606" i="31"/>
  <c r="H5607" i="31"/>
  <c r="H5608" i="31"/>
  <c r="H5609" i="31"/>
  <c r="H5610" i="31"/>
  <c r="H5611" i="31"/>
  <c r="H5612" i="31"/>
  <c r="H5613" i="31"/>
  <c r="H5614" i="31"/>
  <c r="H5615" i="31"/>
  <c r="H5616" i="31"/>
  <c r="H5617" i="31"/>
  <c r="H5618" i="31"/>
  <c r="H5619" i="31"/>
  <c r="H5620" i="31"/>
  <c r="H5621" i="31"/>
  <c r="H5622" i="31"/>
  <c r="H5623" i="31"/>
  <c r="H5624" i="31"/>
  <c r="H5625" i="31"/>
  <c r="H5626" i="31"/>
  <c r="H5627" i="31"/>
  <c r="H5628" i="31"/>
  <c r="H5629" i="31"/>
  <c r="H5630" i="31"/>
  <c r="H5631" i="31"/>
  <c r="H5632" i="31"/>
  <c r="H5633" i="31"/>
  <c r="H5634" i="31"/>
  <c r="H5635" i="31"/>
  <c r="H5636" i="31"/>
  <c r="H5637" i="31"/>
  <c r="H5638" i="31"/>
  <c r="H5639" i="31"/>
  <c r="H5640" i="31"/>
  <c r="H5641" i="31"/>
  <c r="H5642" i="31"/>
  <c r="H5643" i="31"/>
  <c r="H5644" i="31"/>
  <c r="H5645" i="31"/>
  <c r="H5646" i="31"/>
  <c r="H5647" i="31"/>
  <c r="H5648" i="31"/>
  <c r="H5649" i="31"/>
  <c r="H5650" i="31"/>
  <c r="H5651" i="31"/>
  <c r="H5652" i="31"/>
  <c r="H5653" i="31"/>
  <c r="H5654" i="31"/>
  <c r="H5655" i="31"/>
  <c r="H5656" i="31"/>
  <c r="H5657" i="31"/>
  <c r="H5658" i="31"/>
  <c r="H5659" i="31"/>
  <c r="H5660" i="31"/>
  <c r="H5661" i="31"/>
  <c r="H5662" i="31"/>
  <c r="H5663" i="31"/>
  <c r="H5664" i="31"/>
  <c r="H5665" i="31"/>
  <c r="H5666" i="31"/>
  <c r="H5667" i="31"/>
  <c r="H5668" i="31"/>
  <c r="H5669" i="31"/>
  <c r="H5670" i="31"/>
  <c r="H5671" i="31"/>
  <c r="H5672" i="31"/>
  <c r="H5673" i="31"/>
  <c r="H5674" i="31"/>
  <c r="H5675" i="31"/>
  <c r="H5676" i="31"/>
  <c r="H5677" i="31"/>
  <c r="H5678" i="31"/>
  <c r="H5679" i="31"/>
  <c r="H5680" i="31"/>
  <c r="H5681" i="31"/>
  <c r="H5682" i="31"/>
  <c r="H5683" i="31"/>
  <c r="H5684" i="31"/>
  <c r="H5685" i="31"/>
  <c r="H5686" i="31"/>
  <c r="H5687" i="31"/>
  <c r="H5688" i="31"/>
  <c r="H5689" i="31"/>
  <c r="H5690" i="31"/>
  <c r="H5691" i="31"/>
  <c r="H5692" i="31"/>
  <c r="H5693" i="31"/>
  <c r="H5694" i="31"/>
  <c r="H5695" i="31"/>
  <c r="H5696" i="31"/>
  <c r="H5697" i="31"/>
  <c r="H5698" i="31"/>
  <c r="H5699" i="31"/>
  <c r="H5700" i="31"/>
  <c r="H5701" i="31"/>
  <c r="H5702" i="31"/>
  <c r="H5703" i="31"/>
  <c r="H5704" i="31"/>
  <c r="H5705" i="31"/>
  <c r="H5706" i="31"/>
  <c r="H5707" i="31"/>
  <c r="H5708" i="31"/>
  <c r="H5709" i="31"/>
  <c r="H5710" i="31"/>
  <c r="H5711" i="31"/>
  <c r="H5712" i="31"/>
  <c r="H5713" i="31"/>
  <c r="H5714" i="31"/>
  <c r="H5715" i="31"/>
  <c r="H5716" i="31"/>
  <c r="H5717" i="31"/>
  <c r="H5718" i="31"/>
  <c r="H5719" i="31"/>
  <c r="H5720" i="31"/>
  <c r="H5721" i="31"/>
  <c r="H5722" i="31"/>
  <c r="H5723" i="31"/>
  <c r="H5724" i="31"/>
  <c r="H5725" i="31"/>
  <c r="H5726" i="31"/>
  <c r="H5727" i="31"/>
  <c r="H5728" i="31"/>
  <c r="H5729" i="31"/>
  <c r="H5730" i="31"/>
  <c r="H5731" i="31"/>
  <c r="H5732" i="31"/>
  <c r="H5733" i="31"/>
  <c r="H5734" i="31"/>
  <c r="H5735" i="31"/>
  <c r="H5736" i="31"/>
  <c r="H5737" i="31"/>
  <c r="H5738" i="31"/>
  <c r="H5739" i="31"/>
  <c r="H5740" i="31"/>
  <c r="H5741" i="31"/>
  <c r="H5742" i="31"/>
  <c r="H5743" i="31"/>
  <c r="H5744" i="31"/>
  <c r="H5745" i="31"/>
  <c r="H5746" i="31"/>
  <c r="H5747" i="31"/>
  <c r="H5748" i="31"/>
  <c r="H5749" i="31"/>
  <c r="H5750" i="31"/>
  <c r="H5751" i="31"/>
  <c r="H5752" i="31"/>
  <c r="H5753" i="31"/>
  <c r="H5754" i="31"/>
  <c r="H5755" i="31"/>
  <c r="H5756" i="31"/>
  <c r="H5757" i="31"/>
  <c r="H5758" i="31"/>
  <c r="H5759" i="31"/>
  <c r="H5760" i="31"/>
  <c r="H5761" i="31"/>
  <c r="H5762" i="31"/>
  <c r="H5763" i="31"/>
  <c r="H5764" i="31"/>
  <c r="H5765" i="31"/>
  <c r="H5766" i="31"/>
  <c r="H5767" i="31"/>
  <c r="H5768" i="31"/>
  <c r="H5769" i="31"/>
  <c r="H5770" i="31"/>
  <c r="H5771" i="31"/>
  <c r="H5772" i="31"/>
  <c r="H5773" i="31"/>
  <c r="H5774" i="31"/>
  <c r="H5775" i="31"/>
  <c r="H5776" i="31"/>
  <c r="H5777" i="31"/>
  <c r="H5778" i="31"/>
  <c r="H5779" i="31"/>
  <c r="H5780" i="31"/>
  <c r="H5781" i="31"/>
  <c r="H5782" i="31"/>
  <c r="H5783" i="31"/>
  <c r="H5784" i="31"/>
  <c r="H5785" i="31"/>
  <c r="H5786" i="31"/>
  <c r="H5787" i="31"/>
  <c r="H5788" i="31"/>
  <c r="H5789" i="31"/>
  <c r="H5790" i="31"/>
  <c r="H5791" i="31"/>
  <c r="H5792" i="31"/>
  <c r="H5793" i="31"/>
  <c r="H5794" i="31"/>
  <c r="H5795" i="31"/>
  <c r="H5796" i="31"/>
  <c r="H5797" i="31"/>
  <c r="H5798" i="31"/>
  <c r="H5799" i="31"/>
  <c r="H5800" i="31"/>
  <c r="H5801" i="31"/>
  <c r="H5802" i="31"/>
  <c r="H5803" i="31"/>
  <c r="H5804" i="31"/>
  <c r="H5805" i="31"/>
  <c r="H5806" i="31"/>
  <c r="H5807" i="31"/>
  <c r="H5808" i="31"/>
  <c r="H5809" i="31"/>
  <c r="H5810" i="31"/>
  <c r="H5811" i="31"/>
  <c r="H5812" i="31"/>
  <c r="H5813" i="31"/>
  <c r="H5814" i="31"/>
  <c r="H5815" i="31"/>
  <c r="H5816" i="31"/>
  <c r="H5817" i="31"/>
  <c r="H5818" i="31"/>
  <c r="H5819" i="31"/>
  <c r="H5820" i="31"/>
  <c r="H5821" i="31"/>
  <c r="H5822" i="31"/>
  <c r="H5823" i="31"/>
  <c r="H5824" i="31"/>
  <c r="H5825" i="31"/>
  <c r="H5826" i="31"/>
  <c r="H5827" i="31"/>
  <c r="H5828" i="31"/>
  <c r="H5829" i="31"/>
  <c r="H5830" i="31"/>
  <c r="H5831" i="31"/>
  <c r="H5832" i="31"/>
  <c r="H5833" i="31"/>
  <c r="H5834" i="31"/>
  <c r="H5835" i="31"/>
  <c r="H5836" i="31"/>
  <c r="H5837" i="31"/>
  <c r="H5838" i="31"/>
  <c r="H5839" i="31"/>
  <c r="H5840" i="31"/>
  <c r="H5841" i="31"/>
  <c r="H5842" i="31"/>
  <c r="H5843" i="31"/>
  <c r="H5844" i="31"/>
  <c r="H5845" i="31"/>
  <c r="H5846" i="31"/>
  <c r="H5847" i="31"/>
  <c r="H5848" i="31"/>
  <c r="H5849" i="31"/>
  <c r="H5850" i="31"/>
  <c r="H5851" i="31"/>
  <c r="H5852" i="31"/>
  <c r="H5853" i="31"/>
  <c r="H5854" i="31"/>
  <c r="H5855" i="31"/>
  <c r="H5856" i="31"/>
  <c r="H5857" i="31"/>
  <c r="H5858" i="31"/>
  <c r="H5859" i="31"/>
  <c r="H5860" i="31"/>
  <c r="H5861" i="31"/>
  <c r="H5862" i="31"/>
  <c r="H5863" i="31"/>
  <c r="H5864" i="31"/>
  <c r="H5865" i="31"/>
  <c r="H5866" i="31"/>
  <c r="H5867" i="31"/>
  <c r="H5868" i="31"/>
  <c r="H5869" i="31"/>
  <c r="H5870" i="31"/>
  <c r="H5871" i="31"/>
  <c r="H5872" i="31"/>
  <c r="H5873" i="31"/>
  <c r="H5874" i="31"/>
  <c r="H5875" i="31"/>
  <c r="H5876" i="31"/>
  <c r="H5877" i="31"/>
  <c r="H5878" i="31"/>
  <c r="H5879" i="31"/>
  <c r="H5880" i="31"/>
  <c r="H5881" i="31"/>
  <c r="H5882" i="31"/>
  <c r="H5883" i="31"/>
  <c r="H5884" i="31"/>
  <c r="H5885" i="31"/>
  <c r="H5886" i="31"/>
  <c r="H5887" i="31"/>
  <c r="H5888" i="31"/>
  <c r="H5889" i="31"/>
  <c r="H5890" i="31"/>
  <c r="H5891" i="31"/>
  <c r="H5892" i="31"/>
  <c r="H5893" i="31"/>
  <c r="H5894" i="31"/>
  <c r="H5895" i="31"/>
  <c r="H5896" i="31"/>
  <c r="H5897" i="31"/>
  <c r="H5898" i="31"/>
  <c r="H5899" i="31"/>
  <c r="H5900" i="31"/>
  <c r="H5901" i="31"/>
  <c r="H5902" i="31"/>
  <c r="H5903" i="31"/>
  <c r="H5904" i="31"/>
  <c r="H5905" i="31"/>
  <c r="H5906" i="31"/>
  <c r="H5907" i="31"/>
  <c r="H5908" i="31"/>
  <c r="H5909" i="31"/>
  <c r="H5910" i="31"/>
  <c r="H5911" i="31"/>
  <c r="H5912" i="31"/>
  <c r="H5913" i="31"/>
  <c r="H5914" i="31"/>
  <c r="H5915" i="31"/>
  <c r="H5916" i="31"/>
  <c r="H5917" i="31"/>
  <c r="H5918" i="31"/>
  <c r="H5919" i="31"/>
  <c r="H5920" i="31"/>
  <c r="H5921" i="31"/>
  <c r="H5922" i="31"/>
  <c r="H5923" i="31"/>
  <c r="H5924" i="31"/>
  <c r="H5925" i="31"/>
  <c r="H5926" i="31"/>
  <c r="H5927" i="31"/>
  <c r="H5928" i="31"/>
  <c r="H5929" i="31"/>
  <c r="H5930" i="31"/>
  <c r="H5931" i="31"/>
  <c r="H5932" i="31"/>
  <c r="H5933" i="31"/>
  <c r="H5934" i="31"/>
  <c r="H5935" i="31"/>
  <c r="H5936" i="31"/>
  <c r="H5937" i="31"/>
  <c r="H5938" i="31"/>
  <c r="H5939" i="31"/>
  <c r="H5940" i="31"/>
  <c r="H5941" i="31"/>
  <c r="H5942" i="31"/>
  <c r="H5943" i="31"/>
  <c r="H5944" i="31"/>
  <c r="H5945" i="31"/>
  <c r="H5946" i="31"/>
  <c r="H5947" i="31"/>
  <c r="H5948" i="31"/>
  <c r="H5949" i="31"/>
  <c r="H5950" i="31"/>
  <c r="H5951" i="31"/>
  <c r="H5952" i="31"/>
  <c r="H5953" i="31"/>
  <c r="H5954" i="31"/>
  <c r="H5955" i="31"/>
  <c r="H5956" i="31"/>
  <c r="H5957" i="31"/>
  <c r="H5958" i="31"/>
  <c r="H5959" i="31"/>
  <c r="H5960" i="31"/>
  <c r="H5961" i="31"/>
  <c r="H5962" i="31"/>
  <c r="H5963" i="31"/>
  <c r="H5964" i="31"/>
  <c r="H5965" i="31"/>
  <c r="H5966" i="31"/>
  <c r="H5967" i="31"/>
  <c r="H5968" i="31"/>
  <c r="H5969" i="31"/>
  <c r="H5970" i="31"/>
  <c r="H5971" i="31"/>
  <c r="H5972" i="31"/>
  <c r="H5973" i="31"/>
  <c r="H5974" i="31"/>
  <c r="H5975" i="31"/>
  <c r="H5976" i="31"/>
  <c r="H5977" i="31"/>
  <c r="H5978" i="31"/>
  <c r="H5979" i="31"/>
  <c r="H5980" i="31"/>
  <c r="H5981" i="31"/>
  <c r="H5982" i="31"/>
  <c r="H5983" i="31"/>
  <c r="H5984" i="31"/>
  <c r="H5985" i="31"/>
  <c r="H5986" i="31"/>
  <c r="H5987" i="31"/>
  <c r="H5988" i="31"/>
  <c r="H5989" i="31"/>
  <c r="H5990" i="31"/>
  <c r="H5991" i="31"/>
  <c r="H5992" i="31"/>
  <c r="H5993" i="31"/>
  <c r="H5994" i="31"/>
  <c r="H5995" i="31"/>
  <c r="H5996" i="31"/>
  <c r="H5997" i="31"/>
  <c r="H5998" i="31"/>
  <c r="H5999" i="31"/>
  <c r="H6000" i="31"/>
  <c r="H6001" i="31"/>
  <c r="H6002" i="31"/>
  <c r="H6003" i="31"/>
  <c r="H6004" i="31"/>
  <c r="H6005" i="31"/>
  <c r="H6006" i="31"/>
  <c r="H6007" i="31"/>
  <c r="H6008" i="31"/>
  <c r="H6009" i="31"/>
  <c r="H6010" i="31"/>
  <c r="H6011" i="31"/>
  <c r="H6012" i="31"/>
  <c r="H6013" i="31"/>
  <c r="H6014" i="31"/>
  <c r="H6015" i="31"/>
  <c r="H6016" i="31"/>
  <c r="H6017" i="31"/>
  <c r="H6018" i="31"/>
  <c r="H6019" i="31"/>
  <c r="H6020" i="31"/>
  <c r="H6021" i="31"/>
  <c r="H6022" i="31"/>
  <c r="H6023" i="31"/>
  <c r="H6024" i="31"/>
  <c r="H6025" i="31"/>
  <c r="H6026" i="31"/>
  <c r="H6027" i="31"/>
  <c r="H6028" i="31"/>
  <c r="H6029" i="31"/>
  <c r="H6030" i="31"/>
  <c r="H6031" i="31"/>
  <c r="H6032" i="31"/>
  <c r="H6033" i="31"/>
  <c r="H6034" i="31"/>
  <c r="H6035" i="31"/>
  <c r="H6036" i="31"/>
  <c r="H6037" i="31"/>
  <c r="H6038" i="31"/>
  <c r="H6039" i="31"/>
  <c r="H6040" i="31"/>
  <c r="H6041" i="31"/>
  <c r="H6042" i="31"/>
  <c r="H6043" i="31"/>
  <c r="H6044" i="31"/>
  <c r="H6045" i="31"/>
  <c r="H6046" i="31"/>
  <c r="H6047" i="31"/>
  <c r="H6048" i="31"/>
  <c r="H6049" i="31"/>
  <c r="H6050" i="31"/>
  <c r="H6051" i="31"/>
  <c r="H6052" i="31"/>
  <c r="H6053" i="31"/>
  <c r="H6054" i="31"/>
  <c r="H6055" i="31"/>
  <c r="H6056" i="31"/>
  <c r="H6057" i="31"/>
  <c r="H6058" i="31"/>
  <c r="H6059" i="31"/>
  <c r="H6060" i="31"/>
  <c r="H6061" i="31"/>
  <c r="H6062" i="31"/>
  <c r="H6063" i="31"/>
  <c r="H6064" i="31"/>
  <c r="H6065" i="31"/>
  <c r="H6066" i="31"/>
  <c r="H6067" i="31"/>
  <c r="H6068" i="31"/>
  <c r="H6069" i="31"/>
  <c r="H6070" i="31"/>
  <c r="H6071" i="31"/>
  <c r="H6072" i="31"/>
  <c r="H6073" i="31"/>
  <c r="H6074" i="31"/>
  <c r="H6075" i="31"/>
  <c r="H6076" i="31"/>
  <c r="H6077" i="31"/>
  <c r="H6078" i="31"/>
  <c r="H6079" i="31"/>
  <c r="H6080" i="31"/>
  <c r="H6081" i="31"/>
  <c r="H6082" i="31"/>
  <c r="H6083" i="31"/>
  <c r="H6084" i="31"/>
  <c r="H6085" i="31"/>
  <c r="H6086" i="31"/>
  <c r="H6087" i="31"/>
  <c r="H6088" i="31"/>
  <c r="H6089" i="31"/>
  <c r="H6090" i="31"/>
  <c r="H6091" i="31"/>
  <c r="H6092" i="31"/>
  <c r="H6093" i="31"/>
  <c r="H6094" i="31"/>
  <c r="H6095" i="31"/>
  <c r="H6096" i="31"/>
  <c r="H6097" i="31"/>
  <c r="H6098" i="31"/>
  <c r="H6099" i="31"/>
  <c r="H6100" i="31"/>
  <c r="H6101" i="31"/>
  <c r="H6102" i="31"/>
  <c r="H6103" i="31"/>
  <c r="H6104" i="31"/>
  <c r="H6105" i="31"/>
  <c r="H6106" i="31"/>
  <c r="H6107" i="31"/>
  <c r="H6108" i="31"/>
  <c r="H6109" i="31"/>
  <c r="H6110" i="31"/>
  <c r="H6111" i="31"/>
  <c r="H6112" i="31"/>
  <c r="H6113" i="31"/>
  <c r="H6114" i="31"/>
  <c r="H6115" i="31"/>
  <c r="H6116" i="31"/>
  <c r="H6117" i="31"/>
  <c r="H6118" i="31"/>
  <c r="H6119" i="31"/>
  <c r="H6120" i="31"/>
  <c r="H6121" i="31"/>
  <c r="H6122" i="31"/>
  <c r="H6123" i="31"/>
  <c r="H6124" i="31"/>
  <c r="H6125" i="31"/>
  <c r="H6126" i="31"/>
  <c r="H6127" i="31"/>
  <c r="H6128" i="31"/>
  <c r="H6129" i="31"/>
  <c r="H6130" i="31"/>
  <c r="H6131" i="31"/>
  <c r="H6132" i="31"/>
  <c r="H6133" i="31"/>
  <c r="H6134" i="31"/>
  <c r="H6135" i="31"/>
  <c r="H6136" i="31"/>
  <c r="H6137" i="31"/>
  <c r="H6138" i="31"/>
  <c r="H6139" i="31"/>
  <c r="H6140" i="31"/>
  <c r="H6141" i="31"/>
  <c r="H6142" i="31"/>
  <c r="H6143" i="31"/>
  <c r="H6144" i="31"/>
  <c r="H6145" i="31"/>
  <c r="H6146" i="31"/>
  <c r="H6147" i="31"/>
  <c r="H6148" i="31"/>
  <c r="H6149" i="31"/>
  <c r="H6150" i="31"/>
  <c r="H6151" i="31"/>
  <c r="H6152" i="31"/>
  <c r="H6153" i="31"/>
  <c r="H6154" i="31"/>
  <c r="H6155" i="31"/>
  <c r="H6156" i="31"/>
  <c r="H6157" i="31"/>
  <c r="H6158" i="31"/>
  <c r="H6159" i="31"/>
  <c r="H6160" i="31"/>
  <c r="H6161" i="31"/>
  <c r="H6162" i="31"/>
  <c r="H6163" i="31"/>
  <c r="H6164" i="31"/>
  <c r="H6165" i="31"/>
  <c r="H6166" i="31"/>
  <c r="H6167" i="31"/>
  <c r="H6168" i="31"/>
  <c r="H6169" i="31"/>
  <c r="H6170" i="31"/>
  <c r="H6171" i="31"/>
  <c r="H6172" i="31"/>
  <c r="H6173" i="31"/>
  <c r="H6174" i="31"/>
  <c r="H6175" i="31"/>
  <c r="H6176" i="31"/>
  <c r="H6177" i="31"/>
  <c r="H6178" i="31"/>
  <c r="H6179" i="31"/>
  <c r="H6180" i="31"/>
  <c r="H6181" i="31"/>
  <c r="H6182" i="31"/>
  <c r="H6183" i="31"/>
  <c r="H6184" i="31"/>
  <c r="H6185" i="31"/>
  <c r="H6186" i="31"/>
  <c r="H6187" i="31"/>
  <c r="H6188" i="31"/>
  <c r="H6189" i="31"/>
  <c r="H6190" i="31"/>
  <c r="H6191" i="31"/>
  <c r="H6192" i="31"/>
  <c r="H6193" i="31"/>
  <c r="H6194" i="31"/>
  <c r="H6195" i="31"/>
  <c r="H6196" i="31"/>
  <c r="H6197" i="31"/>
  <c r="H6198" i="31"/>
  <c r="H6199" i="31"/>
  <c r="H6200" i="31"/>
  <c r="H6201" i="31"/>
  <c r="H6202" i="31"/>
  <c r="H6203" i="31"/>
  <c r="H6204" i="31"/>
  <c r="H6205" i="31"/>
  <c r="H6206" i="31"/>
  <c r="H6207" i="31"/>
  <c r="H6208" i="31"/>
  <c r="H6209" i="31"/>
  <c r="H6210" i="31"/>
  <c r="H6211" i="31"/>
  <c r="H6212" i="31"/>
  <c r="H6213" i="31"/>
  <c r="H6214" i="31"/>
  <c r="H6215" i="31"/>
  <c r="H6216" i="31"/>
  <c r="H6217" i="31"/>
  <c r="H6218" i="31"/>
  <c r="H6219" i="31"/>
  <c r="H6220" i="31"/>
  <c r="H6221" i="31"/>
  <c r="H6222" i="31"/>
  <c r="H6223" i="31"/>
  <c r="H6224" i="31"/>
  <c r="H6225" i="31"/>
  <c r="H6226" i="31"/>
  <c r="H6227" i="31"/>
  <c r="H6228" i="31"/>
  <c r="H6229" i="31"/>
  <c r="H6230" i="31"/>
  <c r="H6231" i="31"/>
  <c r="H6232" i="31"/>
  <c r="H6233" i="31"/>
  <c r="H6234" i="31"/>
  <c r="H6235" i="31"/>
  <c r="H6236" i="31"/>
  <c r="H6237" i="31"/>
  <c r="H6238" i="31"/>
  <c r="H6239" i="31"/>
  <c r="H6240" i="31"/>
  <c r="H6241" i="31"/>
  <c r="H6242" i="31"/>
  <c r="H6243" i="31"/>
  <c r="H6244" i="31"/>
  <c r="H6245" i="31"/>
  <c r="H6246" i="31"/>
  <c r="H6247" i="31"/>
  <c r="H6248" i="31"/>
  <c r="H6249" i="31"/>
  <c r="H6250" i="31"/>
  <c r="H6251" i="31"/>
  <c r="H6252" i="31"/>
  <c r="H6253" i="31"/>
  <c r="H6254" i="31"/>
  <c r="H6255" i="31"/>
  <c r="H6256" i="31"/>
  <c r="H6257" i="31"/>
  <c r="H6258" i="31"/>
  <c r="H6259" i="31"/>
  <c r="H6260" i="31"/>
  <c r="H6261" i="31"/>
  <c r="H6262" i="31"/>
  <c r="H6263" i="31"/>
  <c r="H6264" i="31"/>
  <c r="H6265" i="31"/>
  <c r="H6266" i="31"/>
  <c r="H6267" i="31"/>
  <c r="H6268" i="31"/>
  <c r="H6269" i="31"/>
  <c r="H6270" i="31"/>
  <c r="H6271" i="31"/>
  <c r="H6272" i="31"/>
  <c r="H6273" i="31"/>
  <c r="H6274" i="31"/>
  <c r="H6275" i="31"/>
  <c r="H6276" i="31"/>
  <c r="H6277" i="31"/>
  <c r="H6278" i="31"/>
  <c r="H6279" i="31"/>
  <c r="H6280" i="31"/>
  <c r="H6281" i="31"/>
  <c r="H6282" i="31"/>
  <c r="H6283" i="31"/>
  <c r="H6284" i="31"/>
  <c r="H6285" i="31"/>
  <c r="H6286" i="31"/>
  <c r="H6287" i="31"/>
  <c r="H6288" i="31"/>
  <c r="H6289" i="31"/>
  <c r="H6290" i="31"/>
  <c r="H6291" i="31"/>
  <c r="H6292" i="31"/>
  <c r="H6293" i="31"/>
  <c r="H6294" i="31"/>
  <c r="H6295" i="31"/>
  <c r="H6296" i="31"/>
  <c r="H6297" i="31"/>
  <c r="H6298" i="31"/>
  <c r="H6299" i="31"/>
  <c r="H6300" i="31"/>
  <c r="H6301" i="31"/>
  <c r="H6302" i="31"/>
  <c r="H6303" i="31"/>
  <c r="H6304" i="31"/>
  <c r="H6305" i="31"/>
  <c r="H6306" i="31"/>
  <c r="H6307" i="31"/>
  <c r="H6308" i="31"/>
  <c r="H6309" i="31"/>
  <c r="H6310" i="31"/>
  <c r="H6311" i="31"/>
  <c r="H6312" i="31"/>
  <c r="H6313" i="31"/>
  <c r="H6314" i="31"/>
  <c r="H6315" i="31"/>
  <c r="H6316" i="31"/>
  <c r="H6317" i="31"/>
  <c r="H6318" i="31"/>
  <c r="H6319" i="31"/>
  <c r="H6320" i="31"/>
  <c r="H6321" i="31"/>
  <c r="H6322" i="31"/>
  <c r="H6323" i="31"/>
  <c r="H6324" i="31"/>
  <c r="H6325" i="31"/>
  <c r="H6326" i="31"/>
  <c r="H6327" i="31"/>
  <c r="H6328" i="31"/>
  <c r="H6329" i="31"/>
  <c r="H6330" i="31"/>
  <c r="H6331" i="31"/>
  <c r="H6332" i="31"/>
  <c r="H6333" i="31"/>
  <c r="H6334" i="31"/>
  <c r="H6335" i="31"/>
  <c r="H6336" i="31"/>
  <c r="H6337" i="31"/>
  <c r="H6338" i="31"/>
  <c r="H6339" i="31"/>
  <c r="H6340" i="31"/>
  <c r="H6341" i="31"/>
  <c r="H6342" i="31"/>
  <c r="H6343" i="31"/>
  <c r="H6344" i="31"/>
  <c r="H6345" i="31"/>
  <c r="H6346" i="31"/>
  <c r="H6347" i="31"/>
  <c r="H6348" i="31"/>
  <c r="H6349" i="31"/>
  <c r="H6350" i="31"/>
  <c r="H6351" i="31"/>
  <c r="H6352" i="31"/>
  <c r="H6353" i="31"/>
  <c r="H6354" i="31"/>
  <c r="H6355" i="31"/>
  <c r="H6356" i="31"/>
  <c r="H6357" i="31"/>
  <c r="H6358" i="31"/>
  <c r="H6359" i="31"/>
  <c r="H6360" i="31"/>
  <c r="H6361" i="31"/>
  <c r="H6362" i="31"/>
  <c r="H6363" i="31"/>
  <c r="H6364" i="31"/>
  <c r="H6365" i="31"/>
  <c r="H6366" i="31"/>
  <c r="H6367" i="31"/>
  <c r="H6368" i="31"/>
  <c r="H6369" i="31"/>
  <c r="H6370" i="31"/>
  <c r="H6371" i="31"/>
  <c r="H6372" i="31"/>
  <c r="H6373" i="31"/>
  <c r="H6374" i="31"/>
  <c r="H6375" i="31"/>
  <c r="H6376" i="31"/>
  <c r="H6377" i="31"/>
  <c r="H6378" i="31"/>
  <c r="H6379" i="31"/>
  <c r="H6380" i="31"/>
  <c r="H6381" i="31"/>
  <c r="H6382" i="31"/>
  <c r="H6383" i="31"/>
  <c r="H6384" i="31"/>
  <c r="H6385" i="31"/>
  <c r="H6386" i="31"/>
  <c r="H6387" i="31"/>
  <c r="H6388" i="31"/>
  <c r="H6389" i="31"/>
  <c r="H6390" i="31"/>
  <c r="H6391" i="31"/>
  <c r="H6392" i="31"/>
  <c r="H6393" i="31"/>
  <c r="H6394" i="31"/>
  <c r="H6395" i="31"/>
  <c r="H6396" i="31"/>
  <c r="H6397" i="31"/>
  <c r="H6398" i="31"/>
  <c r="H6399" i="31"/>
  <c r="H6400" i="31"/>
  <c r="H6401" i="31"/>
  <c r="H6402" i="31"/>
  <c r="H6403" i="31"/>
  <c r="H6404" i="31"/>
  <c r="H6405" i="31"/>
  <c r="H6406" i="31"/>
  <c r="H6407" i="31"/>
  <c r="H6408" i="31"/>
  <c r="H6409" i="31"/>
  <c r="H6410" i="31"/>
  <c r="H6411" i="31"/>
  <c r="H6412" i="31"/>
  <c r="H6413" i="31"/>
  <c r="H6414" i="31"/>
  <c r="H6415" i="31"/>
  <c r="H6416" i="31"/>
  <c r="H6417" i="31"/>
  <c r="H6418" i="31"/>
  <c r="H6419" i="31"/>
  <c r="H6420" i="31"/>
  <c r="H6421" i="31"/>
  <c r="H6422" i="31"/>
  <c r="H6423" i="31"/>
  <c r="H6424" i="31"/>
  <c r="H6425" i="31"/>
  <c r="H6426" i="31"/>
  <c r="H6427" i="31"/>
  <c r="H6428" i="31"/>
  <c r="H6429" i="31"/>
  <c r="H6430" i="31"/>
  <c r="H6431" i="31"/>
  <c r="H6432" i="31"/>
  <c r="H6433" i="31"/>
  <c r="H6434" i="31"/>
  <c r="H6435" i="31"/>
  <c r="H6436" i="31"/>
  <c r="H6437" i="31"/>
  <c r="H6438" i="31"/>
  <c r="H6439" i="31"/>
  <c r="H6440" i="31"/>
  <c r="H6441" i="31"/>
  <c r="H6442" i="31"/>
  <c r="H6443" i="31"/>
  <c r="H6444" i="31"/>
  <c r="H6445" i="31"/>
  <c r="H6446" i="31"/>
  <c r="H6447" i="31"/>
  <c r="H6448" i="31"/>
  <c r="H6449" i="31"/>
  <c r="H6450" i="31"/>
  <c r="H6451" i="31"/>
  <c r="H6452" i="31"/>
  <c r="H6453" i="31"/>
  <c r="H6454" i="31"/>
  <c r="H6455" i="31"/>
  <c r="H6456" i="31"/>
  <c r="H6457" i="31"/>
  <c r="H6458" i="31"/>
  <c r="H6459" i="31"/>
  <c r="H6460" i="31"/>
  <c r="H6461" i="31"/>
  <c r="H6462" i="31"/>
  <c r="H6463" i="31"/>
  <c r="H6464" i="31"/>
  <c r="H6465" i="31"/>
  <c r="H6466" i="31"/>
  <c r="H6467" i="31"/>
  <c r="H6468" i="31"/>
  <c r="H6469" i="31"/>
  <c r="H6470" i="31"/>
  <c r="H6471" i="31"/>
  <c r="H6472" i="31"/>
  <c r="H6473" i="31"/>
  <c r="H6474" i="31"/>
  <c r="H6475" i="31"/>
  <c r="H6476" i="31"/>
  <c r="H6477" i="31"/>
  <c r="H6478" i="31"/>
  <c r="H6479" i="31"/>
  <c r="H6480" i="31"/>
  <c r="H6481" i="31"/>
  <c r="H6482" i="31"/>
  <c r="H6483" i="31"/>
  <c r="H6484" i="31"/>
  <c r="H6485" i="31"/>
  <c r="H6486" i="31"/>
  <c r="H6487" i="31"/>
  <c r="H6488" i="31"/>
  <c r="H6489" i="31"/>
  <c r="H6490" i="31"/>
  <c r="H6491" i="31"/>
  <c r="H6492" i="31"/>
  <c r="H6493" i="31"/>
  <c r="H6494" i="31"/>
  <c r="H6495" i="31"/>
  <c r="H6496" i="31"/>
  <c r="H6497" i="31"/>
  <c r="H6498" i="31"/>
  <c r="H6499" i="31"/>
  <c r="H6500" i="31"/>
  <c r="H6501" i="31"/>
  <c r="H6502" i="31"/>
  <c r="H6503" i="31"/>
  <c r="H6504" i="31"/>
  <c r="H6505" i="31"/>
  <c r="H6506" i="31"/>
  <c r="H6507" i="31"/>
  <c r="H6508" i="31"/>
  <c r="H6509" i="31"/>
  <c r="H6510" i="31"/>
  <c r="H6511" i="31"/>
  <c r="H6512" i="31"/>
  <c r="H6513" i="31"/>
  <c r="H6514" i="31"/>
  <c r="H6515" i="31"/>
  <c r="H6516" i="31"/>
  <c r="H6517" i="31"/>
  <c r="H6518" i="31"/>
  <c r="H6519" i="31"/>
  <c r="H6520" i="31"/>
  <c r="H6521" i="31"/>
  <c r="H6522" i="31"/>
  <c r="H6523" i="31"/>
  <c r="H6524" i="31"/>
  <c r="H6525" i="31"/>
  <c r="H6526" i="31"/>
  <c r="H6527" i="31"/>
  <c r="H6528" i="31"/>
  <c r="H6529" i="31"/>
  <c r="H6530" i="31"/>
  <c r="H6531" i="31"/>
  <c r="H6532" i="31"/>
  <c r="H6533" i="31"/>
  <c r="H6534" i="31"/>
  <c r="H6535" i="31"/>
  <c r="H6536" i="31"/>
  <c r="H6537" i="31"/>
  <c r="H6538" i="31"/>
  <c r="H6539" i="31"/>
  <c r="H6540" i="31"/>
  <c r="H6541" i="31"/>
  <c r="H6542" i="31"/>
  <c r="H6543" i="31"/>
  <c r="H6544" i="31"/>
  <c r="H6545" i="31"/>
  <c r="H6546" i="31"/>
  <c r="H6547" i="31"/>
  <c r="H6548" i="31"/>
  <c r="H6549" i="31"/>
  <c r="H6550" i="31"/>
  <c r="H6551" i="31"/>
  <c r="H6552" i="31"/>
  <c r="H6553" i="31"/>
  <c r="H6554" i="31"/>
  <c r="H6555" i="31"/>
  <c r="H6556" i="31"/>
  <c r="H6557" i="31"/>
  <c r="H6558" i="31"/>
  <c r="H6559" i="31"/>
  <c r="H6560" i="31"/>
  <c r="H6561" i="31"/>
  <c r="H6562" i="31"/>
  <c r="H6563" i="31"/>
  <c r="H6564" i="31"/>
  <c r="H6565" i="31"/>
  <c r="H6566" i="31"/>
  <c r="H6567" i="31"/>
  <c r="H6568" i="31"/>
  <c r="H6569" i="31"/>
  <c r="H6570" i="31"/>
  <c r="H6571" i="31"/>
  <c r="H6572" i="31"/>
  <c r="H6573" i="31"/>
  <c r="H6574" i="31"/>
  <c r="H6575" i="31"/>
  <c r="H6576" i="31"/>
  <c r="H6577" i="31"/>
  <c r="H6578" i="31"/>
  <c r="H6579" i="31"/>
  <c r="H6580" i="31"/>
  <c r="H6581" i="31"/>
  <c r="H6582" i="31"/>
  <c r="H6583" i="31"/>
  <c r="H6584" i="31"/>
  <c r="H6585" i="31"/>
  <c r="H6586" i="31"/>
  <c r="H6587" i="31"/>
  <c r="H6588" i="31"/>
  <c r="H6589" i="31"/>
  <c r="H6590" i="31"/>
  <c r="H6591" i="31"/>
  <c r="H6592" i="31"/>
  <c r="H6593" i="31"/>
  <c r="H6594" i="31"/>
  <c r="H6595" i="31"/>
  <c r="H6596" i="31"/>
  <c r="H6597" i="31"/>
  <c r="H6598" i="31"/>
  <c r="H6599" i="31"/>
  <c r="H6600" i="31"/>
  <c r="H6601" i="31"/>
  <c r="H6602" i="31"/>
  <c r="H6603" i="31"/>
  <c r="H6604" i="31"/>
  <c r="H6605" i="31"/>
  <c r="H6606" i="31"/>
  <c r="H6607" i="31"/>
  <c r="H6608" i="31"/>
  <c r="H6609" i="31"/>
  <c r="H6610" i="31"/>
  <c r="H6611" i="31"/>
  <c r="H6612" i="31"/>
  <c r="H6613" i="31"/>
  <c r="H6614" i="31"/>
  <c r="H6615" i="31"/>
  <c r="H6616" i="31"/>
  <c r="H6617" i="31"/>
  <c r="H6618" i="31"/>
  <c r="H6619" i="31"/>
  <c r="H6620" i="31"/>
  <c r="H6621" i="31"/>
  <c r="H6622" i="31"/>
  <c r="H6623" i="31"/>
  <c r="H6624" i="31"/>
  <c r="H6625" i="31"/>
  <c r="H6626" i="31"/>
  <c r="H6627" i="31"/>
  <c r="H6628" i="31"/>
  <c r="H6629" i="31"/>
  <c r="H6630" i="31"/>
  <c r="H6631" i="31"/>
  <c r="H6632" i="31"/>
  <c r="H6633" i="31"/>
  <c r="H6634" i="31"/>
  <c r="H6635" i="31"/>
  <c r="H6636" i="31"/>
  <c r="H6637" i="31"/>
  <c r="H6638" i="31"/>
  <c r="H6639" i="31"/>
  <c r="H6640" i="31"/>
  <c r="H6641" i="31"/>
  <c r="H6642" i="31"/>
  <c r="H6643" i="31"/>
  <c r="H6644" i="31"/>
  <c r="H6645" i="31"/>
  <c r="H6646" i="31"/>
  <c r="H6647" i="31"/>
  <c r="H6648" i="31"/>
  <c r="H6649" i="31"/>
  <c r="H6650" i="31"/>
  <c r="H6651" i="31"/>
  <c r="H6652" i="31"/>
  <c r="H6653" i="31"/>
  <c r="H6654" i="31"/>
  <c r="H6655" i="31"/>
  <c r="H6656" i="31"/>
  <c r="H6657" i="31"/>
  <c r="H6658" i="31"/>
  <c r="H6659" i="31"/>
  <c r="H6660" i="31"/>
  <c r="H6661" i="31"/>
  <c r="H6662" i="31"/>
  <c r="H6663" i="31"/>
  <c r="H6664" i="31"/>
  <c r="H6665" i="31"/>
  <c r="H6666" i="31"/>
  <c r="H6667" i="31"/>
  <c r="H6668" i="31"/>
  <c r="H6669" i="31"/>
  <c r="H6670" i="31"/>
  <c r="H6671" i="31"/>
  <c r="H6672" i="31"/>
  <c r="H6673" i="31"/>
  <c r="H6674" i="31"/>
  <c r="H6675" i="31"/>
  <c r="H6676" i="31"/>
  <c r="H6677" i="31"/>
  <c r="H6678" i="31"/>
  <c r="H6679" i="31"/>
  <c r="H6680" i="31"/>
  <c r="H6681" i="31"/>
  <c r="H6682" i="31"/>
  <c r="H6683" i="31"/>
  <c r="H6684" i="31"/>
  <c r="H6685" i="31"/>
  <c r="H6686" i="31"/>
  <c r="H6687" i="31"/>
  <c r="H6688" i="31"/>
  <c r="H6689" i="31"/>
  <c r="H6690" i="31"/>
  <c r="H6691" i="31"/>
  <c r="H6692" i="31"/>
  <c r="H6693" i="31"/>
  <c r="H6694" i="31"/>
  <c r="H6695" i="31"/>
  <c r="H6696" i="31"/>
  <c r="Q36" i="31"/>
  <c r="Q37" i="31"/>
  <c r="Q38" i="31"/>
  <c r="Q39" i="31"/>
  <c r="Q40" i="31"/>
  <c r="Q41" i="31"/>
  <c r="Q42" i="31"/>
  <c r="Q43" i="31"/>
  <c r="Q44" i="31"/>
  <c r="Q45" i="31"/>
  <c r="Q46" i="31"/>
  <c r="Q47" i="31"/>
  <c r="Q48" i="31"/>
  <c r="Q49" i="31"/>
  <c r="Q50" i="31"/>
  <c r="Q51" i="31"/>
  <c r="Q52" i="31"/>
  <c r="Q53" i="31"/>
  <c r="Q54" i="31"/>
  <c r="Q55" i="31"/>
  <c r="Q56" i="31"/>
  <c r="Q57" i="31"/>
  <c r="Q58" i="31"/>
  <c r="Q59" i="31"/>
  <c r="Q60" i="31"/>
  <c r="Q61" i="31"/>
  <c r="Q62" i="31"/>
  <c r="Q63" i="31"/>
  <c r="Q64" i="31"/>
  <c r="Q65" i="31"/>
  <c r="Q66" i="31"/>
  <c r="Q67" i="31"/>
  <c r="Q68" i="31"/>
  <c r="Q69" i="31"/>
  <c r="Q70" i="31"/>
  <c r="Q71" i="31"/>
  <c r="Q72" i="31"/>
  <c r="Q73" i="31"/>
  <c r="Q74" i="31"/>
  <c r="Q75" i="31"/>
  <c r="Q76" i="31"/>
  <c r="Q77" i="31"/>
  <c r="Q78" i="31"/>
  <c r="Q79" i="31"/>
  <c r="Q80" i="31"/>
  <c r="Q81" i="31"/>
  <c r="Q82" i="31"/>
  <c r="Q83" i="31"/>
  <c r="Q84" i="31"/>
  <c r="Q85" i="31"/>
  <c r="Q86" i="31"/>
  <c r="Q87" i="31"/>
  <c r="Q88" i="31"/>
  <c r="Q89" i="31"/>
  <c r="Q90" i="31"/>
  <c r="Q91" i="31"/>
  <c r="Q92" i="31"/>
  <c r="Q93" i="31"/>
  <c r="Q94" i="31"/>
  <c r="Q95" i="31"/>
  <c r="Q96" i="31"/>
  <c r="Q97" i="31"/>
  <c r="Q98" i="31"/>
  <c r="Q99" i="31"/>
  <c r="Q100" i="31"/>
  <c r="Q101" i="31"/>
  <c r="Q102" i="31"/>
  <c r="Q103" i="3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Q116" i="31"/>
  <c r="Q117" i="31"/>
  <c r="Q118" i="31"/>
  <c r="Q119" i="3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Q132" i="31"/>
  <c r="Q133" i="31"/>
  <c r="Q134" i="31"/>
  <c r="Q135" i="3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Q148" i="31"/>
  <c r="Q149" i="31"/>
  <c r="Q150" i="31"/>
  <c r="Q151" i="3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Q164" i="31"/>
  <c r="Q165" i="31"/>
  <c r="Q166" i="31"/>
  <c r="Q167" i="31"/>
  <c r="Q168" i="31"/>
  <c r="Q169" i="31"/>
  <c r="Q170" i="31"/>
  <c r="Q171" i="31"/>
  <c r="Q172" i="31"/>
  <c r="Q173" i="31"/>
  <c r="Q174" i="31"/>
  <c r="Q175" i="31"/>
  <c r="Q176" i="31"/>
  <c r="Q177" i="31"/>
  <c r="Q178" i="31"/>
  <c r="Q179" i="31"/>
  <c r="Q180" i="31"/>
  <c r="Q181" i="31"/>
  <c r="Q182" i="31"/>
  <c r="Q183" i="31"/>
  <c r="Q184" i="31"/>
  <c r="Q185" i="31"/>
  <c r="Q186" i="31"/>
  <c r="Q187" i="31"/>
  <c r="Q188" i="31"/>
  <c r="Q189" i="31"/>
  <c r="Q190" i="31"/>
  <c r="Q191" i="31"/>
  <c r="Q192" i="31"/>
  <c r="Q193" i="31"/>
  <c r="Q194" i="31"/>
  <c r="Q195" i="31"/>
  <c r="Q196" i="31"/>
  <c r="Q197" i="31"/>
  <c r="Q198" i="31"/>
  <c r="Q199" i="31"/>
  <c r="Q200" i="31"/>
  <c r="Q201" i="31"/>
  <c r="Q202" i="31"/>
  <c r="Q203" i="31"/>
  <c r="Q204" i="31"/>
  <c r="Q205" i="31"/>
  <c r="Q206" i="31"/>
  <c r="Q207" i="31"/>
  <c r="Q208" i="31"/>
  <c r="Q209" i="31"/>
  <c r="Q210" i="31"/>
  <c r="Q211" i="31"/>
  <c r="Q212" i="31"/>
  <c r="Q213" i="31"/>
  <c r="Q214" i="31"/>
  <c r="Q215" i="31"/>
  <c r="Q216" i="31"/>
  <c r="Q217" i="31"/>
  <c r="Q218" i="31"/>
  <c r="Q219" i="31"/>
  <c r="Q220" i="31"/>
  <c r="Q221" i="31"/>
  <c r="Q222" i="31"/>
  <c r="Q223" i="31"/>
  <c r="Q224" i="31"/>
  <c r="Q225" i="31"/>
  <c r="Q226" i="31"/>
  <c r="Q227" i="31"/>
  <c r="Q228" i="31"/>
  <c r="Q229" i="31"/>
  <c r="Q230" i="31"/>
  <c r="Q231" i="31"/>
  <c r="Q232" i="31"/>
  <c r="Q233" i="31"/>
  <c r="Q234" i="31"/>
  <c r="Q235" i="31"/>
  <c r="Q236" i="31"/>
  <c r="Q237" i="31"/>
  <c r="Q238" i="31"/>
  <c r="Q239" i="31"/>
  <c r="Q240" i="31"/>
  <c r="Q241" i="31"/>
  <c r="Q242" i="31"/>
  <c r="Q243" i="31"/>
  <c r="Q244" i="31"/>
  <c r="Q245" i="31"/>
  <c r="Q246" i="31"/>
  <c r="Q247" i="31"/>
  <c r="Q248" i="31"/>
  <c r="Q249" i="31"/>
  <c r="Q250" i="31"/>
  <c r="Q251" i="31"/>
  <c r="Q252" i="31"/>
  <c r="Q253" i="31"/>
  <c r="Q254" i="31"/>
  <c r="Q255" i="31"/>
  <c r="Q256" i="31"/>
  <c r="Q257" i="31"/>
  <c r="Q258" i="31"/>
  <c r="Q259" i="31"/>
  <c r="Q260" i="31"/>
  <c r="Q261" i="31"/>
  <c r="Q262" i="31"/>
  <c r="Q263" i="31"/>
  <c r="Q264" i="31"/>
  <c r="Q265" i="31"/>
  <c r="Q266" i="31"/>
  <c r="Q267" i="31"/>
  <c r="Q268" i="31"/>
  <c r="Q269" i="31"/>
  <c r="Q270" i="31"/>
  <c r="Q271" i="31"/>
  <c r="Q272" i="31"/>
  <c r="Q273" i="31"/>
  <c r="Q274" i="31"/>
  <c r="Q275" i="31"/>
  <c r="Q276" i="31"/>
  <c r="Q277" i="31"/>
  <c r="Q278" i="31"/>
  <c r="Q279" i="31"/>
  <c r="Q280" i="31"/>
  <c r="Q281" i="31"/>
  <c r="Q282" i="31"/>
  <c r="Q283" i="31"/>
  <c r="Q284" i="31"/>
  <c r="Q285" i="31"/>
  <c r="Q286" i="31"/>
  <c r="Q287" i="31"/>
  <c r="Q288" i="31"/>
  <c r="Q289" i="31"/>
  <c r="Q290" i="31"/>
  <c r="Q291" i="31"/>
  <c r="Q292" i="31"/>
  <c r="Q293" i="31"/>
  <c r="Q294" i="31"/>
  <c r="Q295" i="31"/>
  <c r="Q296" i="31"/>
  <c r="Q297" i="31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317" i="31"/>
  <c r="Q318" i="31"/>
  <c r="Q319" i="31"/>
  <c r="Q320" i="31"/>
  <c r="Q321" i="31"/>
  <c r="Q322" i="31"/>
  <c r="Q323" i="31"/>
  <c r="Q324" i="31"/>
  <c r="Q325" i="31"/>
  <c r="Q326" i="31"/>
  <c r="Q327" i="31"/>
  <c r="Q328" i="31"/>
  <c r="Q329" i="31"/>
  <c r="Q330" i="31"/>
  <c r="Q331" i="31"/>
  <c r="Q332" i="31"/>
  <c r="Q333" i="31"/>
  <c r="Q334" i="31"/>
  <c r="Q335" i="31"/>
  <c r="Q336" i="31"/>
  <c r="Q337" i="31"/>
  <c r="Q338" i="31"/>
  <c r="Q339" i="31"/>
  <c r="Q340" i="31"/>
  <c r="Q341" i="31"/>
  <c r="Q342" i="31"/>
  <c r="Q343" i="31"/>
  <c r="Q344" i="31"/>
  <c r="Q345" i="31"/>
  <c r="Q346" i="31"/>
  <c r="Q347" i="31"/>
  <c r="Q348" i="31"/>
  <c r="Q349" i="31"/>
  <c r="Q350" i="31"/>
  <c r="Q351" i="31"/>
  <c r="Q352" i="31"/>
  <c r="Q353" i="31"/>
  <c r="Q354" i="31"/>
  <c r="Q355" i="31"/>
  <c r="Q356" i="31"/>
  <c r="Q357" i="31"/>
  <c r="Q358" i="31"/>
  <c r="Q359" i="31"/>
  <c r="Q360" i="31"/>
  <c r="Q361" i="31"/>
  <c r="Q362" i="31"/>
  <c r="Q363" i="31"/>
  <c r="Q364" i="31"/>
  <c r="Q365" i="31"/>
  <c r="Q366" i="31"/>
  <c r="Q367" i="31"/>
  <c r="Q368" i="31"/>
  <c r="Q369" i="31"/>
  <c r="Q370" i="31"/>
  <c r="Q371" i="31"/>
  <c r="Q372" i="31"/>
  <c r="Q373" i="31"/>
  <c r="Q374" i="31"/>
  <c r="Q375" i="31"/>
  <c r="Q376" i="31"/>
  <c r="Q377" i="31"/>
  <c r="Q378" i="31"/>
  <c r="Q379" i="31"/>
  <c r="Q380" i="31"/>
  <c r="Q381" i="31"/>
  <c r="Q382" i="31"/>
  <c r="Q383" i="31"/>
  <c r="Q384" i="31"/>
  <c r="Q385" i="31"/>
  <c r="Q386" i="31"/>
  <c r="Q387" i="31"/>
  <c r="Q388" i="31"/>
  <c r="Q389" i="31"/>
  <c r="Q390" i="31"/>
  <c r="Q391" i="31"/>
  <c r="Q392" i="31"/>
  <c r="Q393" i="31"/>
  <c r="Q394" i="31"/>
  <c r="Q395" i="31"/>
  <c r="Q396" i="31"/>
  <c r="Q397" i="31"/>
  <c r="Q398" i="31"/>
  <c r="Q399" i="31"/>
  <c r="Q400" i="31"/>
  <c r="Q401" i="31"/>
  <c r="Q402" i="31"/>
  <c r="Q403" i="31"/>
  <c r="Q404" i="31"/>
  <c r="Q405" i="31"/>
  <c r="Q406" i="31"/>
  <c r="Q407" i="31"/>
  <c r="Q408" i="31"/>
  <c r="Q409" i="31"/>
  <c r="Q410" i="31"/>
  <c r="Q411" i="31"/>
  <c r="Q412" i="31"/>
  <c r="Q413" i="31"/>
  <c r="Q414" i="31"/>
  <c r="Q415" i="31"/>
  <c r="Q416" i="31"/>
  <c r="Q417" i="31"/>
  <c r="Q418" i="31"/>
  <c r="Q419" i="31"/>
  <c r="Q420" i="31"/>
  <c r="Q421" i="31"/>
  <c r="Q422" i="31"/>
  <c r="Q423" i="31"/>
  <c r="Q424" i="31"/>
  <c r="Q425" i="31"/>
  <c r="Q426" i="31"/>
  <c r="Q427" i="31"/>
  <c r="Q428" i="31"/>
  <c r="Q429" i="31"/>
  <c r="Q430" i="31"/>
  <c r="Q431" i="31"/>
  <c r="Q432" i="31"/>
  <c r="Q433" i="31"/>
  <c r="Q434" i="31"/>
  <c r="Q435" i="31"/>
  <c r="Q436" i="31"/>
  <c r="Q437" i="31"/>
  <c r="Q438" i="31"/>
  <c r="Q439" i="31"/>
  <c r="Q440" i="31"/>
  <c r="Q441" i="31"/>
  <c r="Q442" i="31"/>
  <c r="Q443" i="31"/>
  <c r="Q444" i="31"/>
  <c r="Q445" i="31"/>
  <c r="Q446" i="31"/>
  <c r="Q447" i="31"/>
  <c r="Q448" i="31"/>
  <c r="Q449" i="31"/>
  <c r="Q450" i="31"/>
  <c r="Q451" i="31"/>
  <c r="Q452" i="31"/>
  <c r="Q453" i="31"/>
  <c r="Q454" i="31"/>
  <c r="Q455" i="31"/>
  <c r="Q456" i="31"/>
  <c r="Q457" i="31"/>
  <c r="Q458" i="31"/>
  <c r="Q459" i="31"/>
  <c r="Q460" i="31"/>
  <c r="Q461" i="31"/>
  <c r="Q462" i="31"/>
  <c r="Q463" i="31"/>
  <c r="Q464" i="31"/>
  <c r="Q465" i="31"/>
  <c r="Q466" i="31"/>
  <c r="Q467" i="31"/>
  <c r="Q468" i="31"/>
  <c r="Q469" i="31"/>
  <c r="Q470" i="31"/>
  <c r="Q471" i="31"/>
  <c r="Q472" i="31"/>
  <c r="Q473" i="31"/>
  <c r="Q474" i="31"/>
  <c r="Q475" i="31"/>
  <c r="Q476" i="31"/>
  <c r="Q477" i="31"/>
  <c r="Q478" i="31"/>
  <c r="Q479" i="31"/>
  <c r="Q480" i="31"/>
  <c r="Q481" i="31"/>
  <c r="Q482" i="31"/>
  <c r="Q483" i="31"/>
  <c r="Q484" i="31"/>
  <c r="Q485" i="31"/>
  <c r="Q486" i="31"/>
  <c r="Q487" i="31"/>
  <c r="Q488" i="31"/>
  <c r="Q489" i="31"/>
  <c r="Q490" i="31"/>
  <c r="Q491" i="31"/>
  <c r="Q492" i="31"/>
  <c r="Q493" i="31"/>
  <c r="Q494" i="31"/>
  <c r="Q495" i="31"/>
  <c r="Q496" i="31"/>
  <c r="Q497" i="31"/>
  <c r="Q498" i="31"/>
  <c r="Q499" i="31"/>
  <c r="Q500" i="31"/>
  <c r="Q501" i="31"/>
  <c r="Q502" i="31"/>
  <c r="Q503" i="31"/>
  <c r="Q504" i="31"/>
  <c r="Q505" i="31"/>
  <c r="Q506" i="31"/>
  <c r="Q507" i="31"/>
  <c r="Q508" i="31"/>
  <c r="Q509" i="31"/>
  <c r="Q510" i="31"/>
  <c r="Q511" i="31"/>
  <c r="Q512" i="31"/>
  <c r="Q513" i="31"/>
  <c r="Q514" i="31"/>
  <c r="Q515" i="31"/>
  <c r="Q516" i="31"/>
  <c r="Q517" i="31"/>
  <c r="Q518" i="31"/>
  <c r="Q519" i="31"/>
  <c r="Q520" i="31"/>
  <c r="Q521" i="31"/>
  <c r="Q522" i="31"/>
  <c r="Q523" i="31"/>
  <c r="Q524" i="31"/>
  <c r="Q525" i="31"/>
  <c r="Q526" i="31"/>
  <c r="Q527" i="31"/>
  <c r="Q528" i="31"/>
  <c r="Q529" i="31"/>
  <c r="Q530" i="31"/>
  <c r="Q531" i="31"/>
  <c r="Q532" i="31"/>
  <c r="Q533" i="31"/>
  <c r="Q534" i="31"/>
  <c r="Q535" i="31"/>
  <c r="Q536" i="31"/>
  <c r="Q537" i="31"/>
  <c r="Q538" i="31"/>
  <c r="Q539" i="31"/>
  <c r="Q540" i="31"/>
  <c r="Q541" i="31"/>
  <c r="Q542" i="31"/>
  <c r="Q543" i="31"/>
  <c r="Q544" i="31"/>
  <c r="Q545" i="31"/>
  <c r="Q546" i="31"/>
  <c r="Q547" i="31"/>
  <c r="Q548" i="31"/>
  <c r="Q549" i="31"/>
  <c r="Q550" i="31"/>
  <c r="Q551" i="31"/>
  <c r="Q552" i="31"/>
  <c r="Q553" i="31"/>
  <c r="Q554" i="31"/>
  <c r="Q555" i="31"/>
  <c r="Q556" i="31"/>
  <c r="Q557" i="31"/>
  <c r="Q558" i="31"/>
  <c r="Q559" i="31"/>
  <c r="Q560" i="31"/>
  <c r="Q561" i="31"/>
  <c r="Q562" i="31"/>
  <c r="Q563" i="31"/>
  <c r="Q564" i="31"/>
  <c r="Q565" i="31"/>
  <c r="Q566" i="31"/>
  <c r="Q567" i="31"/>
  <c r="Q568" i="31"/>
  <c r="Q569" i="31"/>
  <c r="Q570" i="31"/>
  <c r="Q571" i="31"/>
  <c r="Q572" i="31"/>
  <c r="Q573" i="31"/>
  <c r="Q574" i="31"/>
  <c r="Q575" i="31"/>
  <c r="Q576" i="31"/>
  <c r="Q577" i="31"/>
  <c r="Q578" i="31"/>
  <c r="Q579" i="31"/>
  <c r="Q580" i="31"/>
  <c r="Q581" i="31"/>
  <c r="Q582" i="31"/>
  <c r="Q583" i="31"/>
  <c r="Q584" i="31"/>
  <c r="Q585" i="31"/>
  <c r="Q586" i="31"/>
  <c r="Q587" i="31"/>
  <c r="Q588" i="31"/>
  <c r="Q589" i="31"/>
  <c r="Q590" i="31"/>
  <c r="Q591" i="31"/>
  <c r="Q592" i="31"/>
  <c r="Q593" i="31"/>
  <c r="Q594" i="31"/>
  <c r="Q595" i="31"/>
  <c r="Q596" i="31"/>
  <c r="Q597" i="31"/>
  <c r="Q598" i="31"/>
  <c r="Q599" i="31"/>
  <c r="Q600" i="31"/>
  <c r="Q601" i="31"/>
  <c r="Q602" i="31"/>
  <c r="Q603" i="31"/>
  <c r="Q604" i="31"/>
  <c r="Q605" i="31"/>
  <c r="Q606" i="31"/>
  <c r="Q607" i="31"/>
  <c r="Q608" i="31"/>
  <c r="Q609" i="31"/>
  <c r="Q610" i="31"/>
  <c r="Q611" i="31"/>
  <c r="Q612" i="31"/>
  <c r="Q613" i="31"/>
  <c r="Q614" i="31"/>
  <c r="Q615" i="31"/>
  <c r="Q616" i="31"/>
  <c r="Q617" i="31"/>
  <c r="Q618" i="31"/>
  <c r="Q619" i="31"/>
  <c r="Q620" i="31"/>
  <c r="Q621" i="31"/>
  <c r="Q622" i="31"/>
  <c r="Q623" i="31"/>
  <c r="Q624" i="31"/>
  <c r="Q625" i="31"/>
  <c r="Q626" i="31"/>
  <c r="Q627" i="31"/>
  <c r="Q628" i="31"/>
  <c r="Q629" i="31"/>
  <c r="Q630" i="31"/>
  <c r="Q631" i="31"/>
  <c r="Q632" i="31"/>
  <c r="Q633" i="31"/>
  <c r="Q634" i="31"/>
  <c r="Q635" i="31"/>
  <c r="Q636" i="31"/>
  <c r="Q637" i="31"/>
  <c r="Q638" i="31"/>
  <c r="Q639" i="31"/>
  <c r="Q640" i="31"/>
  <c r="Q641" i="31"/>
  <c r="Q642" i="31"/>
  <c r="Q643" i="31"/>
  <c r="Q644" i="31"/>
  <c r="Q645" i="31"/>
  <c r="Q646" i="31"/>
  <c r="Q647" i="31"/>
  <c r="Q648" i="31"/>
  <c r="Q649" i="31"/>
  <c r="Q650" i="31"/>
  <c r="Q651" i="31"/>
  <c r="Q652" i="31"/>
  <c r="Q653" i="31"/>
  <c r="Q654" i="31"/>
  <c r="Q655" i="31"/>
  <c r="Q656" i="31"/>
  <c r="Q657" i="31"/>
  <c r="Q658" i="31"/>
  <c r="Q659" i="31"/>
  <c r="Q660" i="31"/>
  <c r="Q661" i="31"/>
  <c r="Q662" i="31"/>
  <c r="Q663" i="31"/>
  <c r="Q664" i="31"/>
  <c r="Q665" i="31"/>
  <c r="Q666" i="31"/>
  <c r="Q667" i="31"/>
  <c r="Q668" i="31"/>
  <c r="Q669" i="31"/>
  <c r="Q670" i="31"/>
  <c r="Q671" i="31"/>
  <c r="Q672" i="31"/>
  <c r="Q673" i="31"/>
  <c r="Q674" i="31"/>
  <c r="Q675" i="31"/>
  <c r="Q676" i="31"/>
  <c r="Q677" i="31"/>
  <c r="Q678" i="31"/>
  <c r="Q679" i="31"/>
  <c r="Q680" i="31"/>
  <c r="Q681" i="31"/>
  <c r="Q682" i="31"/>
  <c r="Q683" i="31"/>
  <c r="Q684" i="31"/>
  <c r="Q685" i="31"/>
  <c r="Q686" i="31"/>
  <c r="Q687" i="31"/>
  <c r="Q688" i="31"/>
  <c r="Q689" i="31"/>
  <c r="Q690" i="31"/>
  <c r="Q691" i="31"/>
  <c r="Q692" i="31"/>
  <c r="Q693" i="31"/>
  <c r="Q694" i="31"/>
  <c r="Q695" i="31"/>
  <c r="Q696" i="31"/>
  <c r="Q697" i="31"/>
  <c r="Q698" i="31"/>
  <c r="Q699" i="31"/>
  <c r="Q700" i="31"/>
  <c r="Q701" i="31"/>
  <c r="Q702" i="31"/>
  <c r="Q703" i="31"/>
  <c r="Q704" i="31"/>
  <c r="Q705" i="31"/>
  <c r="Q706" i="31"/>
  <c r="Q707" i="31"/>
  <c r="Q708" i="31"/>
  <c r="Q709" i="31"/>
  <c r="Q710" i="31"/>
  <c r="Q711" i="31"/>
  <c r="Q712" i="31"/>
  <c r="Q713" i="31"/>
  <c r="Q714" i="31"/>
  <c r="Q715" i="31"/>
  <c r="Q716" i="31"/>
  <c r="Q717" i="31"/>
  <c r="Q718" i="31"/>
  <c r="Q719" i="31"/>
  <c r="Q720" i="31"/>
  <c r="Q721" i="31"/>
  <c r="Q722" i="31"/>
  <c r="Q723" i="31"/>
  <c r="Q724" i="31"/>
  <c r="Q725" i="31"/>
  <c r="Q726" i="31"/>
  <c r="Q727" i="31"/>
  <c r="Q728" i="31"/>
  <c r="Q729" i="31"/>
  <c r="Q730" i="31"/>
  <c r="Q731" i="31"/>
  <c r="Q732" i="31"/>
  <c r="Q733" i="31"/>
  <c r="Q734" i="31"/>
  <c r="Q735" i="31"/>
  <c r="Q736" i="31"/>
  <c r="Q737" i="31"/>
  <c r="Q738" i="31"/>
  <c r="Q739" i="31"/>
  <c r="Q740" i="31"/>
  <c r="Q741" i="31"/>
  <c r="Q742" i="31"/>
  <c r="Q743" i="31"/>
  <c r="Q744" i="31"/>
  <c r="Q745" i="31"/>
  <c r="Q746" i="31"/>
  <c r="Q747" i="31"/>
  <c r="Q748" i="31"/>
  <c r="Q749" i="31"/>
  <c r="Q750" i="31"/>
  <c r="Q751" i="31"/>
  <c r="Q752" i="31"/>
  <c r="Q753" i="31"/>
  <c r="Q754" i="31"/>
  <c r="Q755" i="31"/>
  <c r="Q756" i="31"/>
  <c r="Q757" i="31"/>
  <c r="Q758" i="31"/>
  <c r="Q759" i="31"/>
  <c r="Q760" i="31"/>
  <c r="Q761" i="31"/>
  <c r="Q762" i="31"/>
  <c r="Q763" i="31"/>
  <c r="Q764" i="31"/>
  <c r="Q765" i="31"/>
  <c r="Q766" i="31"/>
  <c r="Q767" i="31"/>
  <c r="Q768" i="31"/>
  <c r="Q769" i="31"/>
  <c r="Q770" i="31"/>
  <c r="Q771" i="31"/>
  <c r="Q772" i="31"/>
  <c r="Q773" i="31"/>
  <c r="Q774" i="31"/>
  <c r="Q775" i="31"/>
  <c r="Q776" i="31"/>
  <c r="Q777" i="31"/>
  <c r="Q778" i="31"/>
  <c r="Q779" i="31"/>
  <c r="Q780" i="31"/>
  <c r="Q781" i="31"/>
  <c r="Q782" i="31"/>
  <c r="Q783" i="31"/>
  <c r="Q784" i="31"/>
  <c r="Q785" i="31"/>
  <c r="Q786" i="31"/>
  <c r="Q787" i="31"/>
  <c r="Q788" i="31"/>
  <c r="Q789" i="31"/>
  <c r="Q790" i="31"/>
  <c r="Q791" i="31"/>
  <c r="Q792" i="31"/>
  <c r="Q793" i="31"/>
  <c r="Q794" i="31"/>
  <c r="Q795" i="31"/>
  <c r="Q796" i="31"/>
  <c r="Q797" i="31"/>
  <c r="Q798" i="31"/>
  <c r="Q799" i="31"/>
  <c r="Q800" i="31"/>
  <c r="Q801" i="31"/>
  <c r="Q802" i="31"/>
  <c r="Q803" i="31"/>
  <c r="Q804" i="31"/>
  <c r="Q805" i="31"/>
  <c r="Q806" i="31"/>
  <c r="Q807" i="31"/>
  <c r="Q808" i="31"/>
  <c r="Q809" i="31"/>
  <c r="Q810" i="31"/>
  <c r="Q811" i="31"/>
  <c r="Q812" i="31"/>
  <c r="Q813" i="31"/>
  <c r="Q814" i="31"/>
  <c r="Q815" i="31"/>
  <c r="Q816" i="31"/>
  <c r="Q817" i="31"/>
  <c r="Q818" i="31"/>
  <c r="Q819" i="31"/>
  <c r="Q820" i="31"/>
  <c r="Q821" i="31"/>
  <c r="Q822" i="31"/>
  <c r="Q823" i="31"/>
  <c r="Q824" i="31"/>
  <c r="Q825" i="31"/>
  <c r="Q826" i="31"/>
  <c r="Q827" i="31"/>
  <c r="Q828" i="31"/>
  <c r="Q829" i="31"/>
  <c r="Q830" i="31"/>
  <c r="Q831" i="31"/>
  <c r="Q832" i="31"/>
  <c r="Q833" i="31"/>
  <c r="Q834" i="31"/>
  <c r="Q835" i="31"/>
  <c r="Q836" i="31"/>
  <c r="Q837" i="31"/>
  <c r="Q838" i="31"/>
  <c r="Q839" i="31"/>
  <c r="Q840" i="31"/>
  <c r="Q841" i="31"/>
  <c r="Q842" i="31"/>
  <c r="Q843" i="31"/>
  <c r="Q844" i="31"/>
  <c r="Q845" i="31"/>
  <c r="Q846" i="31"/>
  <c r="Q847" i="31"/>
  <c r="Q848" i="31"/>
  <c r="Q849" i="31"/>
  <c r="Q850" i="31"/>
  <c r="Q851" i="31"/>
  <c r="Q852" i="31"/>
  <c r="Q853" i="31"/>
  <c r="Q854" i="31"/>
  <c r="Q855" i="31"/>
  <c r="Q856" i="31"/>
  <c r="Q857" i="31"/>
  <c r="Q858" i="31"/>
  <c r="Q859" i="31"/>
  <c r="Q860" i="31"/>
  <c r="Q861" i="31"/>
  <c r="Q862" i="31"/>
  <c r="Q863" i="31"/>
  <c r="Q864" i="31"/>
  <c r="Q865" i="31"/>
  <c r="Q866" i="31"/>
  <c r="Q867" i="31"/>
  <c r="Q868" i="31"/>
  <c r="Q869" i="31"/>
  <c r="Q870" i="31"/>
  <c r="Q871" i="31"/>
  <c r="Q872" i="31"/>
  <c r="Q873" i="31"/>
  <c r="Q874" i="31"/>
  <c r="Q875" i="31"/>
  <c r="Q876" i="31"/>
  <c r="Q877" i="31"/>
  <c r="Q878" i="31"/>
  <c r="Q879" i="31"/>
  <c r="Q880" i="31"/>
  <c r="Q881" i="31"/>
  <c r="Q882" i="31"/>
  <c r="Q883" i="31"/>
  <c r="Q884" i="31"/>
  <c r="Q885" i="31"/>
  <c r="Q886" i="31"/>
  <c r="Q887" i="31"/>
  <c r="Q888" i="31"/>
  <c r="Q889" i="31"/>
  <c r="Q890" i="31"/>
  <c r="Q891" i="31"/>
  <c r="Q892" i="31"/>
  <c r="Q893" i="31"/>
  <c r="Q894" i="31"/>
  <c r="Q895" i="31"/>
  <c r="Q896" i="31"/>
  <c r="Q897" i="31"/>
  <c r="Q898" i="31"/>
  <c r="Q899" i="31"/>
  <c r="Q900" i="31"/>
  <c r="Q901" i="31"/>
  <c r="Q902" i="31"/>
  <c r="Q903" i="31"/>
  <c r="Q904" i="31"/>
  <c r="Q905" i="31"/>
  <c r="Q906" i="31"/>
  <c r="Q907" i="31"/>
  <c r="Q908" i="31"/>
  <c r="Q909" i="31"/>
  <c r="Q910" i="31"/>
  <c r="Q911" i="31"/>
  <c r="Q912" i="31"/>
  <c r="Q913" i="31"/>
  <c r="Q914" i="31"/>
  <c r="Q915" i="31"/>
  <c r="Q916" i="31"/>
  <c r="Q917" i="31"/>
  <c r="Q918" i="31"/>
  <c r="Q919" i="31"/>
  <c r="Q920" i="31"/>
  <c r="Q921" i="31"/>
  <c r="Q922" i="31"/>
  <c r="Q923" i="31"/>
  <c r="Q924" i="31"/>
  <c r="Q925" i="31"/>
  <c r="Q926" i="31"/>
  <c r="Q927" i="31"/>
  <c r="Q928" i="31"/>
  <c r="Q929" i="31"/>
  <c r="Q930" i="31"/>
  <c r="Q931" i="31"/>
  <c r="Q932" i="31"/>
  <c r="Q933" i="31"/>
  <c r="Q934" i="31"/>
  <c r="Q935" i="31"/>
  <c r="Q936" i="31"/>
  <c r="Q937" i="31"/>
  <c r="Q938" i="31"/>
  <c r="Q939" i="31"/>
  <c r="Q940" i="31"/>
  <c r="Q941" i="31"/>
  <c r="Q942" i="31"/>
  <c r="Q943" i="31"/>
  <c r="Q944" i="31"/>
  <c r="Q945" i="31"/>
  <c r="Q946" i="31"/>
  <c r="Q947" i="31"/>
  <c r="Q948" i="31"/>
  <c r="Q949" i="31"/>
  <c r="Q950" i="31"/>
  <c r="Q951" i="31"/>
  <c r="Q952" i="31"/>
  <c r="Q953" i="31"/>
  <c r="Q954" i="31"/>
  <c r="Q955" i="31"/>
  <c r="Q956" i="31"/>
  <c r="Q957" i="31"/>
  <c r="Q958" i="31"/>
  <c r="Q959" i="31"/>
  <c r="Q960" i="31"/>
  <c r="Q961" i="31"/>
  <c r="Q962" i="31"/>
  <c r="Q963" i="31"/>
  <c r="Q964" i="31"/>
  <c r="Q965" i="31"/>
  <c r="Q966" i="31"/>
  <c r="Q967" i="31"/>
  <c r="Q968" i="31"/>
  <c r="Q969" i="31"/>
  <c r="Q970" i="31"/>
  <c r="Q971" i="31"/>
  <c r="Q972" i="31"/>
  <c r="Q973" i="31"/>
  <c r="Q974" i="31"/>
  <c r="Q975" i="31"/>
  <c r="Q976" i="31"/>
  <c r="Q977" i="31"/>
  <c r="Q978" i="31"/>
  <c r="Q979" i="31"/>
  <c r="Q980" i="31"/>
  <c r="Q981" i="31"/>
  <c r="Q982" i="31"/>
  <c r="Q983" i="31"/>
  <c r="Q984" i="31"/>
  <c r="Q985" i="31"/>
  <c r="Q986" i="31"/>
  <c r="Q987" i="31"/>
  <c r="Q988" i="31"/>
  <c r="Q989" i="31"/>
  <c r="Q990" i="31"/>
  <c r="Q991" i="31"/>
  <c r="Q992" i="31"/>
  <c r="Q993" i="31"/>
  <c r="Q994" i="31"/>
  <c r="Q995" i="31"/>
  <c r="Q996" i="31"/>
  <c r="Q997" i="31"/>
  <c r="Q998" i="31"/>
  <c r="Q999" i="31"/>
  <c r="Q1000" i="31"/>
  <c r="Q1001" i="31"/>
  <c r="Q1002" i="31"/>
  <c r="Q1003" i="31"/>
  <c r="Q1004" i="31"/>
  <c r="Q1005" i="31"/>
  <c r="Q1006" i="31"/>
  <c r="Q1007" i="31"/>
  <c r="Q1008" i="31"/>
  <c r="Q1009" i="31"/>
  <c r="Q1010" i="31"/>
  <c r="Q1011" i="31"/>
  <c r="Q1012" i="31"/>
  <c r="Q1013" i="31"/>
  <c r="Q1014" i="31"/>
  <c r="Q1015" i="31"/>
  <c r="Q1016" i="31"/>
  <c r="Q1017" i="31"/>
  <c r="Q1018" i="31"/>
  <c r="Q1019" i="31"/>
  <c r="Q1020" i="31"/>
  <c r="Q1021" i="31"/>
  <c r="Q1022" i="31"/>
  <c r="Q1023" i="31"/>
  <c r="Q1024" i="31"/>
  <c r="Q1025" i="31"/>
  <c r="Q1026" i="31"/>
  <c r="Q1027" i="31"/>
  <c r="Q1028" i="31"/>
  <c r="Q1029" i="31"/>
  <c r="Q1030" i="31"/>
  <c r="Q1031" i="31"/>
  <c r="Q1032" i="31"/>
  <c r="Q1033" i="31"/>
  <c r="Q1034" i="31"/>
  <c r="Q1035" i="31"/>
  <c r="Q1036" i="31"/>
  <c r="Q1037" i="31"/>
  <c r="Q1038" i="31"/>
  <c r="Q1039" i="31"/>
  <c r="Q1040" i="31"/>
  <c r="Q1041" i="31"/>
  <c r="Q1042" i="31"/>
  <c r="Q1043" i="31"/>
  <c r="Q1044" i="31"/>
  <c r="Q1045" i="31"/>
  <c r="Q1046" i="31"/>
  <c r="Q1047" i="31"/>
  <c r="Q1048" i="31"/>
  <c r="Q1049" i="31"/>
  <c r="Q1050" i="31"/>
  <c r="Q1051" i="31"/>
  <c r="Q1052" i="31"/>
  <c r="Q1053" i="31"/>
  <c r="Q1054" i="31"/>
  <c r="Q1055" i="31"/>
  <c r="Q1056" i="31"/>
  <c r="Q1057" i="31"/>
  <c r="Q1058" i="31"/>
  <c r="Q1059" i="31"/>
  <c r="Q1060" i="31"/>
  <c r="Q1061" i="31"/>
  <c r="Q1062" i="31"/>
  <c r="Q1063" i="31"/>
  <c r="Q1064" i="31"/>
  <c r="Q1065" i="31"/>
  <c r="Q1066" i="31"/>
  <c r="Q1067" i="31"/>
  <c r="Q1068" i="31"/>
  <c r="Q1069" i="31"/>
  <c r="Q1070" i="31"/>
  <c r="Q1071" i="31"/>
  <c r="Q1072" i="31"/>
  <c r="Q1073" i="31"/>
  <c r="Q1074" i="31"/>
  <c r="Q1075" i="31"/>
  <c r="Q1076" i="31"/>
  <c r="Q1077" i="31"/>
  <c r="Q1078" i="31"/>
  <c r="Q1079" i="31"/>
  <c r="Q1080" i="31"/>
  <c r="Q1081" i="31"/>
  <c r="Q1082" i="31"/>
  <c r="Q1083" i="31"/>
  <c r="Q1084" i="31"/>
  <c r="Q1085" i="31"/>
  <c r="Q1086" i="31"/>
  <c r="Q1087" i="31"/>
  <c r="Q1088" i="31"/>
  <c r="Q1089" i="31"/>
  <c r="Q1090" i="31"/>
  <c r="Q1091" i="31"/>
  <c r="Q1092" i="31"/>
  <c r="Q1093" i="31"/>
  <c r="Q1094" i="31"/>
  <c r="Q1095" i="31"/>
  <c r="Q1096" i="31"/>
  <c r="Q1097" i="31"/>
  <c r="Q1098" i="31"/>
  <c r="Q1099" i="31"/>
  <c r="Q1100" i="31"/>
  <c r="Q1101" i="31"/>
  <c r="Q1102" i="31"/>
  <c r="Q1103" i="31"/>
  <c r="Q1104" i="31"/>
  <c r="Q1105" i="31"/>
  <c r="Q1106" i="31"/>
  <c r="Q1107" i="31"/>
  <c r="Q1108" i="31"/>
  <c r="Q1109" i="31"/>
  <c r="Q1110" i="31"/>
  <c r="Q1111" i="31"/>
  <c r="Q1112" i="31"/>
  <c r="Q1113" i="31"/>
  <c r="Q1114" i="31"/>
  <c r="Q1115" i="31"/>
  <c r="Q1116" i="31"/>
  <c r="Q1117" i="31"/>
  <c r="Q1118" i="31"/>
  <c r="Q1119" i="31"/>
  <c r="Q1120" i="31"/>
  <c r="Q1121" i="31"/>
  <c r="Q1122" i="31"/>
  <c r="Q1123" i="31"/>
  <c r="Q1124" i="31"/>
  <c r="Q1125" i="31"/>
  <c r="Q1126" i="31"/>
  <c r="Q1127" i="31"/>
  <c r="Q1128" i="31"/>
  <c r="Q1129" i="31"/>
  <c r="Q1130" i="31"/>
  <c r="Q1131" i="31"/>
  <c r="Q1132" i="31"/>
  <c r="Q1133" i="31"/>
  <c r="Q1134" i="31"/>
  <c r="Q1135" i="31"/>
  <c r="Q1136" i="31"/>
  <c r="Q1137" i="31"/>
  <c r="Q1138" i="31"/>
  <c r="Q1139" i="31"/>
  <c r="Q1140" i="31"/>
  <c r="Q1141" i="31"/>
  <c r="Q1142" i="31"/>
  <c r="Q1143" i="31"/>
  <c r="Q1144" i="31"/>
  <c r="Q1145" i="31"/>
  <c r="Q1146" i="31"/>
  <c r="Q1147" i="31"/>
  <c r="Q1148" i="31"/>
  <c r="Q1149" i="31"/>
  <c r="Q1150" i="31"/>
  <c r="Q1151" i="31"/>
  <c r="Q1152" i="31"/>
  <c r="Q1153" i="31"/>
  <c r="Q1154" i="31"/>
  <c r="Q1155" i="31"/>
  <c r="Q1156" i="31"/>
  <c r="Q1157" i="31"/>
  <c r="Q1158" i="31"/>
  <c r="Q1159" i="31"/>
  <c r="Q1160" i="31"/>
  <c r="Q1161" i="31"/>
  <c r="Q1162" i="31"/>
  <c r="Q1163" i="31"/>
  <c r="Q1164" i="31"/>
  <c r="Q1165" i="31"/>
  <c r="Q1166" i="31"/>
  <c r="Q1167" i="31"/>
  <c r="Q1168" i="31"/>
  <c r="Q1169" i="31"/>
  <c r="Q1170" i="31"/>
  <c r="Q1171" i="31"/>
  <c r="Q1172" i="31"/>
  <c r="Q1173" i="31"/>
  <c r="Q1174" i="31"/>
  <c r="Q1175" i="31"/>
  <c r="Q1176" i="31"/>
  <c r="Q1177" i="31"/>
  <c r="Q1178" i="31"/>
  <c r="Q1179" i="31"/>
  <c r="Q1180" i="31"/>
  <c r="Q1181" i="31"/>
  <c r="Q1182" i="31"/>
  <c r="Q1183" i="31"/>
  <c r="Q1184" i="31"/>
  <c r="Q1185" i="31"/>
  <c r="Q1186" i="31"/>
  <c r="Q1187" i="31"/>
  <c r="Q1188" i="31"/>
  <c r="Q1189" i="31"/>
  <c r="Q1190" i="31"/>
  <c r="Q1191" i="31"/>
  <c r="Q1192" i="31"/>
  <c r="Q1193" i="31"/>
  <c r="Q1194" i="31"/>
  <c r="Q1195" i="31"/>
  <c r="Q1196" i="31"/>
  <c r="Q1197" i="31"/>
  <c r="Q1198" i="31"/>
  <c r="Q1199" i="31"/>
  <c r="Q1200" i="31"/>
  <c r="Q1201" i="31"/>
  <c r="Q1202" i="31"/>
  <c r="Q1203" i="31"/>
  <c r="Q1204" i="31"/>
  <c r="Q1205" i="31"/>
  <c r="Q1206" i="31"/>
  <c r="Q1207" i="31"/>
  <c r="Q1208" i="31"/>
  <c r="Q1209" i="31"/>
  <c r="Q1210" i="31"/>
  <c r="Q1211" i="31"/>
  <c r="Q1212" i="31"/>
  <c r="Q1213" i="31"/>
  <c r="Q1214" i="31"/>
  <c r="Q1215" i="31"/>
  <c r="Q1216" i="31"/>
  <c r="Q1217" i="31"/>
  <c r="Q1218" i="31"/>
  <c r="Q1219" i="31"/>
  <c r="Q1220" i="31"/>
  <c r="Q1221" i="31"/>
  <c r="Q1222" i="31"/>
  <c r="Q1223" i="31"/>
  <c r="Q1224" i="31"/>
  <c r="Q1225" i="31"/>
  <c r="Q1226" i="31"/>
  <c r="Q1227" i="31"/>
  <c r="Q1228" i="31"/>
  <c r="Q1229" i="31"/>
  <c r="Q1230" i="31"/>
  <c r="Q1231" i="31"/>
  <c r="Q1232" i="31"/>
  <c r="Q1233" i="31"/>
  <c r="Q1234" i="31"/>
  <c r="Q1235" i="31"/>
  <c r="Q1236" i="31"/>
  <c r="Q1237" i="31"/>
  <c r="Q1238" i="31"/>
  <c r="Q1239" i="31"/>
  <c r="Q1240" i="31"/>
  <c r="Q1241" i="31"/>
  <c r="Q1242" i="31"/>
  <c r="Q1243" i="31"/>
  <c r="Q1244" i="31"/>
  <c r="Q1245" i="31"/>
  <c r="Q1246" i="31"/>
  <c r="Q1247" i="31"/>
  <c r="Q1248" i="31"/>
  <c r="Q1249" i="31"/>
  <c r="Q1250" i="31"/>
  <c r="Q1251" i="31"/>
  <c r="Q1252" i="31"/>
  <c r="Q1253" i="31"/>
  <c r="Q1254" i="31"/>
  <c r="Q1255" i="31"/>
  <c r="Q1256" i="31"/>
  <c r="Q1257" i="31"/>
  <c r="Q1258" i="31"/>
  <c r="Q1259" i="31"/>
  <c r="Q1260" i="31"/>
  <c r="Q1261" i="31"/>
  <c r="Q1262" i="31"/>
  <c r="Q1263" i="31"/>
  <c r="Q1264" i="31"/>
  <c r="Q1265" i="31"/>
  <c r="Q1266" i="31"/>
  <c r="Q1267" i="31"/>
  <c r="Q1268" i="31"/>
  <c r="Q1269" i="31"/>
  <c r="Q1270" i="31"/>
  <c r="Q1271" i="31"/>
  <c r="Q1272" i="31"/>
  <c r="Q1273" i="31"/>
  <c r="Q1274" i="31"/>
  <c r="Q1275" i="31"/>
  <c r="Q1276" i="31"/>
  <c r="Q1277" i="31"/>
  <c r="Q1278" i="31"/>
  <c r="Q1279" i="31"/>
  <c r="Q1280" i="31"/>
  <c r="Q1281" i="31"/>
  <c r="Q1282" i="31"/>
  <c r="Q1283" i="31"/>
  <c r="Q1284" i="31"/>
  <c r="Q1285" i="31"/>
  <c r="Q1286" i="31"/>
  <c r="Q1287" i="31"/>
  <c r="Q1288" i="31"/>
  <c r="Q1289" i="31"/>
  <c r="Q1290" i="31"/>
  <c r="Q1291" i="31"/>
  <c r="Q1292" i="31"/>
  <c r="Q1293" i="31"/>
  <c r="Q1294" i="31"/>
  <c r="Q1295" i="31"/>
  <c r="Q1296" i="31"/>
  <c r="Q1297" i="31"/>
  <c r="Q1298" i="31"/>
  <c r="Q1299" i="31"/>
  <c r="Q1300" i="31"/>
  <c r="Q1301" i="31"/>
  <c r="Q1302" i="31"/>
  <c r="Q1303" i="31"/>
  <c r="Q1304" i="31"/>
  <c r="Q1305" i="31"/>
  <c r="Q1306" i="31"/>
  <c r="Q1307" i="31"/>
  <c r="Q1308" i="31"/>
  <c r="Q1309" i="31"/>
  <c r="Q1310" i="31"/>
  <c r="Q1311" i="31"/>
  <c r="Q1312" i="31"/>
  <c r="Q1313" i="31"/>
  <c r="Q1314" i="31"/>
  <c r="Q1315" i="31"/>
  <c r="Q1316" i="31"/>
  <c r="Q1317" i="31"/>
  <c r="Q1318" i="31"/>
  <c r="Q1319" i="31"/>
  <c r="Q1320" i="31"/>
  <c r="Q1321" i="31"/>
  <c r="Q1322" i="31"/>
  <c r="Q1323" i="31"/>
  <c r="Q1324" i="31"/>
  <c r="Q1325" i="31"/>
  <c r="Q1326" i="31"/>
  <c r="Q1327" i="31"/>
  <c r="Q1328" i="31"/>
  <c r="Q1329" i="31"/>
  <c r="Q1330" i="31"/>
  <c r="Q1331" i="31"/>
  <c r="Q1332" i="31"/>
  <c r="Q1333" i="31"/>
  <c r="Q1334" i="31"/>
  <c r="Q1335" i="31"/>
  <c r="Q1336" i="31"/>
  <c r="Q1337" i="31"/>
  <c r="Q1338" i="31"/>
  <c r="Q1339" i="31"/>
  <c r="Q1340" i="31"/>
  <c r="Q1341" i="31"/>
  <c r="Q1342" i="31"/>
  <c r="Q1343" i="31"/>
  <c r="Q1344" i="31"/>
  <c r="Q1345" i="31"/>
  <c r="Q1346" i="31"/>
  <c r="Q1347" i="31"/>
  <c r="Q1348" i="31"/>
  <c r="Q1349" i="31"/>
  <c r="Q1350" i="31"/>
  <c r="Q1351" i="31"/>
  <c r="Q1352" i="31"/>
  <c r="Q1353" i="31"/>
  <c r="Q1354" i="31"/>
  <c r="Q1355" i="31"/>
  <c r="Q1356" i="31"/>
  <c r="Q1357" i="31"/>
  <c r="Q1358" i="31"/>
  <c r="Q1359" i="31"/>
  <c r="Q1360" i="31"/>
  <c r="Q1361" i="31"/>
  <c r="Q1362" i="31"/>
  <c r="Q1363" i="31"/>
  <c r="Q1364" i="31"/>
  <c r="Q1365" i="31"/>
  <c r="Q1366" i="31"/>
  <c r="Q1367" i="31"/>
  <c r="Q1368" i="31"/>
  <c r="Q1369" i="31"/>
  <c r="Q1370" i="31"/>
  <c r="Q1371" i="31"/>
  <c r="Q1372" i="31"/>
  <c r="Q1373" i="31"/>
  <c r="Q1374" i="31"/>
  <c r="Q1375" i="31"/>
  <c r="Q1376" i="31"/>
  <c r="Q1377" i="31"/>
  <c r="Q1378" i="31"/>
  <c r="Q1379" i="31"/>
  <c r="Q1380" i="31"/>
  <c r="Q1381" i="31"/>
  <c r="Q1382" i="31"/>
  <c r="Q1383" i="31"/>
  <c r="Q1384" i="31"/>
  <c r="Q1385" i="31"/>
  <c r="Q1386" i="31"/>
  <c r="Q1387" i="31"/>
  <c r="Q1388" i="31"/>
  <c r="Q1389" i="31"/>
  <c r="Q1390" i="31"/>
  <c r="Q1391" i="31"/>
  <c r="Q1392" i="31"/>
  <c r="Q1393" i="31"/>
  <c r="Q1394" i="31"/>
  <c r="Q1395" i="31"/>
  <c r="Q1396" i="31"/>
  <c r="Q1397" i="31"/>
  <c r="Q1398" i="31"/>
  <c r="Q1399" i="31"/>
  <c r="Q1400" i="31"/>
  <c r="Q1401" i="31"/>
  <c r="Q1402" i="31"/>
  <c r="Q1403" i="31"/>
  <c r="Q1404" i="31"/>
  <c r="Q1405" i="31"/>
  <c r="Q1406" i="31"/>
  <c r="Q1407" i="31"/>
  <c r="Q1408" i="31"/>
  <c r="Q1409" i="31"/>
  <c r="Q1410" i="31"/>
  <c r="Q1411" i="31"/>
  <c r="Q1412" i="31"/>
  <c r="Q1413" i="31"/>
  <c r="Q1414" i="31"/>
  <c r="Q1415" i="31"/>
  <c r="Q1416" i="31"/>
  <c r="Q1417" i="31"/>
  <c r="Q1418" i="31"/>
  <c r="Q1419" i="31"/>
  <c r="Q1420" i="31"/>
  <c r="Q1421" i="31"/>
  <c r="Q1422" i="31"/>
  <c r="Q1423" i="31"/>
  <c r="Q1424" i="31"/>
  <c r="Q1425" i="31"/>
  <c r="Q1426" i="31"/>
  <c r="Q1427" i="31"/>
  <c r="Q1428" i="31"/>
  <c r="Q1429" i="31"/>
  <c r="Q1430" i="31"/>
  <c r="Q1431" i="31"/>
  <c r="Q1432" i="31"/>
  <c r="Q1433" i="31"/>
  <c r="Q1434" i="31"/>
  <c r="Q1435" i="31"/>
  <c r="Q1436" i="31"/>
  <c r="Q1437" i="31"/>
  <c r="Q1438" i="31"/>
  <c r="Q1439" i="31"/>
  <c r="Q1440" i="31"/>
  <c r="Q1441" i="31"/>
  <c r="Q1442" i="31"/>
  <c r="Q1443" i="31"/>
  <c r="Q1444" i="31"/>
  <c r="Q1445" i="31"/>
  <c r="Q1446" i="31"/>
  <c r="Q1447" i="31"/>
  <c r="Q1448" i="31"/>
  <c r="Q1449" i="31"/>
  <c r="Q1450" i="31"/>
  <c r="Q1451" i="31"/>
  <c r="Q1452" i="31"/>
  <c r="Q1453" i="31"/>
  <c r="Q1454" i="31"/>
  <c r="Q1455" i="31"/>
  <c r="Q1456" i="31"/>
  <c r="Q1457" i="31"/>
  <c r="Q1458" i="31"/>
  <c r="Q1459" i="31"/>
  <c r="Q1460" i="31"/>
  <c r="Q1461" i="31"/>
  <c r="Q1462" i="31"/>
  <c r="Q1463" i="31"/>
  <c r="Q1464" i="31"/>
  <c r="Q1465" i="31"/>
  <c r="Q1466" i="31"/>
  <c r="Q1467" i="31"/>
  <c r="Q1468" i="31"/>
  <c r="Q1469" i="31"/>
  <c r="Q1470" i="31"/>
  <c r="Q1471" i="31"/>
  <c r="Q1472" i="31"/>
  <c r="Q1473" i="31"/>
  <c r="Q1474" i="31"/>
  <c r="Q1475" i="31"/>
  <c r="Q1476" i="31"/>
  <c r="Q1477" i="31"/>
  <c r="Q1478" i="31"/>
  <c r="Q1479" i="31"/>
  <c r="Q1480" i="31"/>
  <c r="Q1481" i="31"/>
  <c r="Q1482" i="31"/>
  <c r="Q1483" i="31"/>
  <c r="Q1484" i="31"/>
  <c r="Q1485" i="31"/>
  <c r="Q1486" i="31"/>
  <c r="Q1487" i="31"/>
  <c r="Q1488" i="31"/>
  <c r="Q1489" i="31"/>
  <c r="Q1490" i="31"/>
  <c r="Q1491" i="31"/>
  <c r="Q1492" i="31"/>
  <c r="Q1493" i="31"/>
  <c r="Q1494" i="31"/>
  <c r="Q1495" i="31"/>
  <c r="Q1496" i="31"/>
  <c r="Q1497" i="31"/>
  <c r="Q1498" i="31"/>
  <c r="Q1499" i="31"/>
  <c r="Q1500" i="31"/>
  <c r="Q1501" i="31"/>
  <c r="Q1502" i="31"/>
  <c r="Q1503" i="31"/>
  <c r="Q1504" i="31"/>
  <c r="Q1505" i="31"/>
  <c r="Q1506" i="31"/>
  <c r="Q1507" i="31"/>
  <c r="Q1508" i="31"/>
  <c r="Q1509" i="31"/>
  <c r="Q1510" i="31"/>
  <c r="Q1511" i="31"/>
  <c r="Q1512" i="31"/>
  <c r="Q1513" i="31"/>
  <c r="Q1514" i="31"/>
  <c r="Q1515" i="31"/>
  <c r="Q1516" i="31"/>
  <c r="Q1517" i="31"/>
  <c r="Q1518" i="31"/>
  <c r="Q1519" i="31"/>
  <c r="Q1520" i="31"/>
  <c r="Q1521" i="31"/>
  <c r="Q1522" i="31"/>
  <c r="Q1523" i="31"/>
  <c r="Q1524" i="31"/>
  <c r="Q1525" i="31"/>
  <c r="Q1526" i="31"/>
  <c r="Q1527" i="31"/>
  <c r="Q1528" i="31"/>
  <c r="Q1529" i="31"/>
  <c r="Q1530" i="31"/>
  <c r="Q1531" i="31"/>
  <c r="Q1532" i="31"/>
  <c r="Q1533" i="31"/>
  <c r="Q1534" i="31"/>
  <c r="Q1535" i="31"/>
  <c r="Q1536" i="31"/>
  <c r="Q1537" i="31"/>
  <c r="Q1538" i="31"/>
  <c r="Q1539" i="31"/>
  <c r="Q1540" i="31"/>
  <c r="Q1541" i="31"/>
  <c r="Q1542" i="31"/>
  <c r="Q1543" i="31"/>
  <c r="Q1544" i="31"/>
  <c r="Q1545" i="31"/>
  <c r="Q1546" i="31"/>
  <c r="Q1547" i="31"/>
  <c r="Q1548" i="31"/>
  <c r="Q1549" i="31"/>
  <c r="Q1550" i="31"/>
  <c r="Q1551" i="31"/>
  <c r="Q1552" i="31"/>
  <c r="Q1553" i="31"/>
  <c r="Q1554" i="31"/>
  <c r="Q1555" i="31"/>
  <c r="Q1556" i="31"/>
  <c r="Q1557" i="31"/>
  <c r="Q1558" i="31"/>
  <c r="Q1559" i="31"/>
  <c r="Q1560" i="31"/>
  <c r="Q1561" i="31"/>
  <c r="Q1562" i="31"/>
  <c r="Q1563" i="31"/>
  <c r="Q1564" i="31"/>
  <c r="Q1565" i="31"/>
  <c r="Q1566" i="31"/>
  <c r="Q1567" i="31"/>
  <c r="Q1568" i="31"/>
  <c r="Q1569" i="31"/>
  <c r="Q1570" i="31"/>
  <c r="Q1571" i="31"/>
  <c r="Q1572" i="31"/>
  <c r="Q1573" i="31"/>
  <c r="Q1574" i="31"/>
  <c r="Q1575" i="31"/>
  <c r="Q1576" i="31"/>
  <c r="Q1577" i="31"/>
  <c r="Q1578" i="31"/>
  <c r="Q1579" i="31"/>
  <c r="Q1580" i="31"/>
  <c r="Q1581" i="31"/>
  <c r="Q1582" i="31"/>
  <c r="Q1583" i="31"/>
  <c r="Q1584" i="31"/>
  <c r="Q1585" i="31"/>
  <c r="Q1586" i="31"/>
  <c r="Q1587" i="31"/>
  <c r="Q1588" i="31"/>
  <c r="Q1589" i="31"/>
  <c r="Q1590" i="31"/>
  <c r="Q1591" i="31"/>
  <c r="Q1592" i="31"/>
  <c r="Q1593" i="31"/>
  <c r="Q1594" i="31"/>
  <c r="Q1595" i="31"/>
  <c r="Q1596" i="31"/>
  <c r="Q1597" i="31"/>
  <c r="Q1598" i="31"/>
  <c r="Q1599" i="31"/>
  <c r="Q1600" i="31"/>
  <c r="Q1601" i="31"/>
  <c r="Q1602" i="31"/>
  <c r="Q1603" i="31"/>
  <c r="Q1604" i="31"/>
  <c r="Q1605" i="31"/>
  <c r="Q1606" i="31"/>
  <c r="Q1607" i="31"/>
  <c r="Q1608" i="31"/>
  <c r="Q1609" i="31"/>
  <c r="Q1610" i="31"/>
  <c r="Q1611" i="31"/>
  <c r="Q1612" i="31"/>
  <c r="Q1613" i="31"/>
  <c r="Q1614" i="31"/>
  <c r="Q1615" i="31"/>
  <c r="Q1616" i="31"/>
  <c r="Q1617" i="31"/>
  <c r="Q1618" i="31"/>
  <c r="Q1619" i="31"/>
  <c r="Q1620" i="31"/>
  <c r="Q1621" i="31"/>
  <c r="Q1622" i="31"/>
  <c r="Q1623" i="31"/>
  <c r="Q1624" i="31"/>
  <c r="Q1625" i="31"/>
  <c r="Q1626" i="31"/>
  <c r="Q1627" i="31"/>
  <c r="Q1628" i="31"/>
  <c r="Q1629" i="31"/>
  <c r="Q1630" i="31"/>
  <c r="Q1631" i="31"/>
  <c r="Q1632" i="31"/>
  <c r="Q1633" i="31"/>
  <c r="Q1634" i="31"/>
  <c r="Q1635" i="31"/>
  <c r="Q1636" i="31"/>
  <c r="Q1637" i="31"/>
  <c r="Q1638" i="31"/>
  <c r="Q1639" i="31"/>
  <c r="Q1640" i="31"/>
  <c r="Q1641" i="31"/>
  <c r="Q1642" i="31"/>
  <c r="Q1643" i="31"/>
  <c r="Q1644" i="31"/>
  <c r="Q1645" i="31"/>
  <c r="Q1646" i="31"/>
  <c r="Q1647" i="31"/>
  <c r="Q1648" i="31"/>
  <c r="Q1649" i="31"/>
  <c r="Q1650" i="31"/>
  <c r="Q1651" i="31"/>
  <c r="Q1652" i="31"/>
  <c r="Q1653" i="31"/>
  <c r="Q1654" i="31"/>
  <c r="Q1655" i="31"/>
  <c r="Q1656" i="31"/>
  <c r="Q1657" i="31"/>
  <c r="Q1658" i="31"/>
  <c r="Q1659" i="31"/>
  <c r="Q1660" i="31"/>
  <c r="Q1661" i="31"/>
  <c r="Q1662" i="31"/>
  <c r="Q1663" i="31"/>
  <c r="Q1664" i="31"/>
  <c r="Q1665" i="31"/>
  <c r="Q1666" i="31"/>
  <c r="Q1667" i="31"/>
  <c r="Q1668" i="31"/>
  <c r="Q1669" i="31"/>
  <c r="Q1670" i="31"/>
  <c r="Q1671" i="31"/>
  <c r="Q1672" i="31"/>
  <c r="Q1673" i="31"/>
  <c r="Q1674" i="31"/>
  <c r="Q1675" i="31"/>
  <c r="Q1676" i="31"/>
  <c r="Q1677" i="31"/>
  <c r="Q1678" i="31"/>
  <c r="Q1679" i="31"/>
  <c r="Q1680" i="31"/>
  <c r="Q1681" i="31"/>
  <c r="Q1682" i="31"/>
  <c r="Q1683" i="31"/>
  <c r="Q1684" i="31"/>
  <c r="Q1685" i="31"/>
  <c r="Q1686" i="31"/>
  <c r="Q1687" i="31"/>
  <c r="Q1688" i="31"/>
  <c r="Q1689" i="31"/>
  <c r="Q1690" i="31"/>
  <c r="Q1691" i="31"/>
  <c r="Q1692" i="31"/>
  <c r="Q1693" i="31"/>
  <c r="Q1694" i="31"/>
  <c r="Q1695" i="31"/>
  <c r="Q1696" i="31"/>
  <c r="Q1697" i="31"/>
  <c r="Q1698" i="31"/>
  <c r="Q1699" i="31"/>
  <c r="Q1700" i="31"/>
  <c r="Q1701" i="31"/>
  <c r="Q1702" i="31"/>
  <c r="Q1703" i="31"/>
  <c r="Q1704" i="31"/>
  <c r="Q1705" i="31"/>
  <c r="Q1706" i="31"/>
  <c r="Q1707" i="31"/>
  <c r="Q1708" i="31"/>
  <c r="Q1709" i="31"/>
  <c r="Q1710" i="31"/>
  <c r="Q1711" i="31"/>
  <c r="Q1712" i="31"/>
  <c r="Q1713" i="31"/>
  <c r="Q1714" i="31"/>
  <c r="Q1715" i="31"/>
  <c r="Q1716" i="31"/>
  <c r="Q1717" i="31"/>
  <c r="Q1718" i="31"/>
  <c r="Q1719" i="31"/>
  <c r="Q1720" i="31"/>
  <c r="Q1721" i="31"/>
  <c r="Q1722" i="31"/>
  <c r="Q1723" i="31"/>
  <c r="Q1724" i="31"/>
  <c r="Q1725" i="31"/>
  <c r="Q1726" i="31"/>
  <c r="Q1727" i="31"/>
  <c r="Q1728" i="31"/>
  <c r="Q1729" i="31"/>
  <c r="Q1730" i="31"/>
  <c r="Q1731" i="31"/>
  <c r="Q1732" i="31"/>
  <c r="Q1733" i="31"/>
  <c r="Q1734" i="31"/>
  <c r="Q1735" i="31"/>
  <c r="Q1736" i="31"/>
  <c r="Q1737" i="31"/>
  <c r="Q1738" i="31"/>
  <c r="Q1739" i="31"/>
  <c r="Q1740" i="31"/>
  <c r="Q1741" i="31"/>
  <c r="Q1742" i="31"/>
  <c r="Q1743" i="31"/>
  <c r="Q1744" i="31"/>
  <c r="Q1745" i="31"/>
  <c r="Q1746" i="31"/>
  <c r="Q1747" i="31"/>
  <c r="Q1748" i="31"/>
  <c r="Q1749" i="31"/>
  <c r="Q1750" i="31"/>
  <c r="Q1751" i="31"/>
  <c r="Q1752" i="31"/>
  <c r="Q1753" i="31"/>
  <c r="Q1754" i="31"/>
  <c r="Q1755" i="31"/>
  <c r="Q1756" i="31"/>
  <c r="Q1757" i="31"/>
  <c r="Q1758" i="31"/>
  <c r="Q1759" i="31"/>
  <c r="Q1760" i="31"/>
  <c r="Q1761" i="31"/>
  <c r="Q1762" i="31"/>
  <c r="Q1763" i="31"/>
  <c r="Q1764" i="31"/>
  <c r="Q1765" i="31"/>
  <c r="Q1766" i="31"/>
  <c r="Q1767" i="31"/>
  <c r="Q1768" i="31"/>
  <c r="Q1769" i="31"/>
  <c r="Q1770" i="31"/>
  <c r="Q1771" i="31"/>
  <c r="Q1772" i="31"/>
  <c r="Q1773" i="31"/>
  <c r="Q1774" i="31"/>
  <c r="Q1775" i="31"/>
  <c r="Q1776" i="31"/>
  <c r="Q1777" i="31"/>
  <c r="Q1778" i="31"/>
  <c r="Q1779" i="31"/>
  <c r="Q1780" i="31"/>
  <c r="Q1781" i="31"/>
  <c r="Q1782" i="31"/>
  <c r="Q1783" i="31"/>
  <c r="Q1784" i="31"/>
  <c r="Q1785" i="31"/>
  <c r="Q1786" i="31"/>
  <c r="Q1787" i="31"/>
  <c r="Q1788" i="31"/>
  <c r="Q1789" i="31"/>
  <c r="Q1790" i="31"/>
  <c r="Q1791" i="31"/>
  <c r="Q1792" i="31"/>
  <c r="Q1793" i="31"/>
  <c r="Q1794" i="31"/>
  <c r="Q1795" i="31"/>
  <c r="Q1796" i="31"/>
  <c r="Q1797" i="31"/>
  <c r="Q1798" i="31"/>
  <c r="Q1799" i="31"/>
  <c r="Q1800" i="31"/>
  <c r="Q1801" i="31"/>
  <c r="Q1802" i="31"/>
  <c r="Q1803" i="31"/>
  <c r="Q1804" i="31"/>
  <c r="Q1805" i="31"/>
  <c r="Q1806" i="31"/>
  <c r="Q1807" i="31"/>
  <c r="Q1808" i="31"/>
  <c r="Q1809" i="31"/>
  <c r="Q1810" i="31"/>
  <c r="Q1811" i="31"/>
  <c r="Q1812" i="31"/>
  <c r="Q1813" i="31"/>
  <c r="Q1814" i="31"/>
  <c r="Q1815" i="31"/>
  <c r="Q1816" i="31"/>
  <c r="Q1817" i="31"/>
  <c r="Q1818" i="31"/>
  <c r="Q1819" i="31"/>
  <c r="Q1820" i="31"/>
  <c r="Q1821" i="31"/>
  <c r="Q1822" i="31"/>
  <c r="Q1823" i="31"/>
  <c r="Q1824" i="31"/>
  <c r="Q1825" i="31"/>
  <c r="Q1826" i="31"/>
  <c r="Q1827" i="31"/>
  <c r="Q1828" i="31"/>
  <c r="Q1829" i="31"/>
  <c r="Q1830" i="31"/>
  <c r="Q1831" i="31"/>
  <c r="Q1832" i="31"/>
  <c r="Q1833" i="31"/>
  <c r="Q1834" i="31"/>
  <c r="Q1835" i="31"/>
  <c r="Q1836" i="31"/>
  <c r="Q1837" i="31"/>
  <c r="Q1838" i="31"/>
  <c r="Q1839" i="31"/>
  <c r="Q1840" i="31"/>
  <c r="Q1841" i="31"/>
  <c r="Q1842" i="31"/>
  <c r="Q1843" i="31"/>
  <c r="Q1844" i="31"/>
  <c r="Q1845" i="31"/>
  <c r="Q1846" i="31"/>
  <c r="Q1847" i="31"/>
  <c r="Q1848" i="31"/>
  <c r="Q1849" i="31"/>
  <c r="Q1850" i="31"/>
  <c r="Q1851" i="31"/>
  <c r="Q1852" i="31"/>
  <c r="Q1853" i="31"/>
  <c r="Q1854" i="31"/>
  <c r="Q1855" i="31"/>
  <c r="Q1856" i="31"/>
  <c r="Q1857" i="31"/>
  <c r="Q1858" i="31"/>
  <c r="Q1859" i="31"/>
  <c r="Q1860" i="31"/>
  <c r="Q1861" i="31"/>
  <c r="Q1862" i="31"/>
  <c r="Q1863" i="31"/>
  <c r="Q1864" i="31"/>
  <c r="Q1865" i="31"/>
  <c r="Q1866" i="31"/>
  <c r="Q1867" i="31"/>
  <c r="Q1868" i="31"/>
  <c r="Q1869" i="31"/>
  <c r="Q1870" i="31"/>
  <c r="Q1871" i="31"/>
  <c r="Q1872" i="31"/>
  <c r="Q1873" i="31"/>
  <c r="Q1874" i="31"/>
  <c r="Q1875" i="31"/>
  <c r="Q1876" i="31"/>
  <c r="Q1877" i="31"/>
  <c r="Q1878" i="31"/>
  <c r="Q1879" i="31"/>
  <c r="Q1880" i="31"/>
  <c r="Q1881" i="31"/>
  <c r="Q1882" i="31"/>
  <c r="Q1883" i="31"/>
  <c r="Q1884" i="31"/>
  <c r="Q1885" i="31"/>
  <c r="Q1886" i="31"/>
  <c r="Q1887" i="31"/>
  <c r="Q1888" i="31"/>
  <c r="Q1889" i="31"/>
  <c r="Q1890" i="31"/>
  <c r="Q1891" i="31"/>
  <c r="Q1892" i="31"/>
  <c r="Q1893" i="31"/>
  <c r="Q1894" i="31"/>
  <c r="Q1895" i="31"/>
  <c r="Q1896" i="31"/>
  <c r="Q1897" i="31"/>
  <c r="Q1898" i="31"/>
  <c r="Q1899" i="31"/>
  <c r="Q1900" i="31"/>
  <c r="Q1901" i="31"/>
  <c r="Q1902" i="31"/>
  <c r="Q1903" i="31"/>
  <c r="Q1904" i="31"/>
  <c r="Q1905" i="31"/>
  <c r="Q1906" i="31"/>
  <c r="Q1907" i="31"/>
  <c r="Q1908" i="31"/>
  <c r="Q1909" i="31"/>
  <c r="Q1910" i="31"/>
  <c r="Q1911" i="31"/>
  <c r="Q1912" i="31"/>
  <c r="Q1913" i="31"/>
  <c r="Q1914" i="31"/>
  <c r="Q1915" i="31"/>
  <c r="Q1916" i="31"/>
  <c r="Q1917" i="31"/>
  <c r="Q1918" i="31"/>
  <c r="Q1919" i="31"/>
  <c r="Q1920" i="31"/>
  <c r="Q1921" i="31"/>
  <c r="Q1922" i="31"/>
  <c r="Q1923" i="31"/>
  <c r="Q1924" i="31"/>
  <c r="Q1925" i="31"/>
  <c r="Q1926" i="31"/>
  <c r="Q1927" i="31"/>
  <c r="Q1928" i="31"/>
  <c r="Q1929" i="31"/>
  <c r="Q1930" i="31"/>
  <c r="Q1931" i="31"/>
  <c r="Q1932" i="31"/>
  <c r="Q1933" i="31"/>
  <c r="Q1934" i="31"/>
  <c r="Q1935" i="31"/>
  <c r="Q1936" i="31"/>
  <c r="Q1937" i="31"/>
  <c r="Q1938" i="31"/>
  <c r="Q1939" i="31"/>
  <c r="Q1940" i="31"/>
  <c r="Q1941" i="31"/>
  <c r="Q1942" i="31"/>
  <c r="Q1943" i="31"/>
  <c r="Q1944" i="31"/>
  <c r="Q1945" i="31"/>
  <c r="Q1946" i="31"/>
  <c r="Q1947" i="31"/>
  <c r="Q1948" i="31"/>
  <c r="Q1949" i="31"/>
  <c r="Q1950" i="31"/>
  <c r="Q1951" i="31"/>
  <c r="Q1952" i="31"/>
  <c r="Q1953" i="31"/>
  <c r="Q1954" i="31"/>
  <c r="Q1955" i="31"/>
  <c r="Q1956" i="31"/>
  <c r="Q1957" i="31"/>
  <c r="Q1958" i="31"/>
  <c r="Q1959" i="31"/>
  <c r="Q1960" i="31"/>
  <c r="Q1961" i="31"/>
  <c r="Q1962" i="31"/>
  <c r="Q1963" i="31"/>
  <c r="Q1964" i="31"/>
  <c r="Q1965" i="31"/>
  <c r="Q1966" i="31"/>
  <c r="Q1967" i="31"/>
  <c r="Q1968" i="31"/>
  <c r="Q1969" i="31"/>
  <c r="Q1970" i="31"/>
  <c r="Q1971" i="31"/>
  <c r="Q1972" i="31"/>
  <c r="Q1973" i="31"/>
  <c r="Q1974" i="31"/>
  <c r="Q1975" i="31"/>
  <c r="Q1976" i="31"/>
  <c r="Q1977" i="31"/>
  <c r="Q1978" i="31"/>
  <c r="Q1979" i="31"/>
  <c r="Q1980" i="31"/>
  <c r="Q1981" i="31"/>
  <c r="Q1982" i="31"/>
  <c r="Q1983" i="31"/>
  <c r="Q1984" i="31"/>
  <c r="Q1985" i="31"/>
  <c r="Q1986" i="31"/>
  <c r="Q1987" i="31"/>
  <c r="Q1988" i="31"/>
  <c r="Q1989" i="31"/>
  <c r="Q1990" i="31"/>
  <c r="Q1991" i="31"/>
  <c r="Q1992" i="31"/>
  <c r="Q1993" i="31"/>
  <c r="Q1994" i="31"/>
  <c r="Q1995" i="31"/>
  <c r="Q1996" i="31"/>
  <c r="Q1997" i="31"/>
  <c r="Q1998" i="31"/>
  <c r="Q1999" i="31"/>
  <c r="Q2000" i="31"/>
  <c r="Q2001" i="31"/>
  <c r="Q2002" i="31"/>
  <c r="Q2003" i="31"/>
  <c r="Q2004" i="31"/>
  <c r="Q2005" i="31"/>
  <c r="Q2006" i="31"/>
  <c r="Q2007" i="31"/>
  <c r="Q2008" i="31"/>
  <c r="Q2009" i="31"/>
  <c r="Q2010" i="31"/>
  <c r="Q2011" i="31"/>
  <c r="Q2012" i="31"/>
  <c r="Q2013" i="31"/>
  <c r="Q2014" i="31"/>
  <c r="Q2015" i="31"/>
  <c r="Q2016" i="31"/>
  <c r="Q2017" i="31"/>
  <c r="Q2018" i="31"/>
  <c r="Q2019" i="31"/>
  <c r="Q2020" i="31"/>
  <c r="Q2021" i="31"/>
  <c r="Q2022" i="31"/>
  <c r="Q2023" i="31"/>
  <c r="Q2024" i="31"/>
  <c r="Q2025" i="31"/>
  <c r="Q2026" i="31"/>
  <c r="Q2027" i="31"/>
  <c r="Q2028" i="31"/>
  <c r="Q2029" i="31"/>
  <c r="Q2030" i="31"/>
  <c r="Q2031" i="31"/>
  <c r="Q2032" i="31"/>
  <c r="Q2033" i="31"/>
  <c r="Q2034" i="31"/>
  <c r="Q2035" i="31"/>
  <c r="Q2036" i="31"/>
  <c r="Q2037" i="31"/>
  <c r="Q2038" i="31"/>
  <c r="Q2039" i="31"/>
  <c r="Q2040" i="31"/>
  <c r="Q2041" i="31"/>
  <c r="Q2042" i="31"/>
  <c r="Q2043" i="31"/>
  <c r="Q2044" i="31"/>
  <c r="Q2045" i="31"/>
  <c r="Q2046" i="31"/>
  <c r="Q2047" i="31"/>
  <c r="Q2048" i="31"/>
  <c r="Q2049" i="31"/>
  <c r="Q2050" i="31"/>
  <c r="Q2051" i="31"/>
  <c r="Q2052" i="31"/>
  <c r="Q2053" i="31"/>
  <c r="Q2054" i="31"/>
  <c r="Q2055" i="31"/>
  <c r="Q2056" i="31"/>
  <c r="Q2057" i="31"/>
  <c r="Q2058" i="31"/>
  <c r="Q2059" i="31"/>
  <c r="Q2060" i="31"/>
  <c r="Q2061" i="31"/>
  <c r="Q2062" i="31"/>
  <c r="Q2063" i="31"/>
  <c r="Q2064" i="31"/>
  <c r="Q2065" i="31"/>
  <c r="Q2066" i="31"/>
  <c r="Q2067" i="31"/>
  <c r="Q2068" i="31"/>
  <c r="Q2069" i="31"/>
  <c r="Q2070" i="31"/>
  <c r="Q2071" i="31"/>
  <c r="Q2072" i="31"/>
  <c r="Q2073" i="31"/>
  <c r="Q2074" i="31"/>
  <c r="Q2075" i="31"/>
  <c r="Q2076" i="31"/>
  <c r="Q2077" i="31"/>
  <c r="Q2078" i="31"/>
  <c r="Q2079" i="31"/>
  <c r="Q2080" i="31"/>
  <c r="Q2081" i="31"/>
  <c r="Q2082" i="31"/>
  <c r="Q2083" i="31"/>
  <c r="Q2084" i="31"/>
  <c r="Q2085" i="31"/>
  <c r="Q2086" i="31"/>
  <c r="Q2087" i="31"/>
  <c r="Q2088" i="31"/>
  <c r="Q2089" i="31"/>
  <c r="Q2090" i="31"/>
  <c r="Q2091" i="31"/>
  <c r="Q2092" i="31"/>
  <c r="Q2093" i="31"/>
  <c r="Q2094" i="31"/>
  <c r="Q2095" i="31"/>
  <c r="Q2096" i="31"/>
  <c r="Q2097" i="31"/>
  <c r="Q2098" i="31"/>
  <c r="Q2099" i="31"/>
  <c r="Q2100" i="31"/>
  <c r="Q2101" i="31"/>
  <c r="Q2102" i="31"/>
  <c r="Q2103" i="31"/>
  <c r="Q2104" i="31"/>
  <c r="Q2105" i="31"/>
  <c r="Q2106" i="31"/>
  <c r="Q2107" i="31"/>
  <c r="Q2108" i="31"/>
  <c r="Q2109" i="31"/>
  <c r="Q2110" i="31"/>
  <c r="Q2111" i="31"/>
  <c r="Q2112" i="31"/>
  <c r="Q2113" i="31"/>
  <c r="Q2114" i="31"/>
  <c r="Q2115" i="31"/>
  <c r="Q2116" i="31"/>
  <c r="Q2117" i="31"/>
  <c r="Q2118" i="31"/>
  <c r="Q2119" i="31"/>
  <c r="Q2120" i="31"/>
  <c r="Q2121" i="31"/>
  <c r="Q2122" i="31"/>
  <c r="Q2123" i="31"/>
  <c r="Q2124" i="31"/>
  <c r="Q2125" i="31"/>
  <c r="Q2126" i="31"/>
  <c r="Q2127" i="31"/>
  <c r="Q2128" i="31"/>
  <c r="Q2129" i="31"/>
  <c r="Q2130" i="31"/>
  <c r="Q2131" i="31"/>
  <c r="Q2132" i="31"/>
  <c r="Q2133" i="31"/>
  <c r="Q2134" i="31"/>
  <c r="Q2135" i="31"/>
  <c r="Q2136" i="31"/>
  <c r="Q2137" i="31"/>
  <c r="Q2138" i="31"/>
  <c r="Q2139" i="31"/>
  <c r="Q2140" i="31"/>
  <c r="Q2141" i="31"/>
  <c r="Q2142" i="31"/>
  <c r="Q2143" i="31"/>
  <c r="Q2144" i="31"/>
  <c r="Q2145" i="31"/>
  <c r="Q2146" i="31"/>
  <c r="Q2147" i="31"/>
  <c r="Q2148" i="31"/>
  <c r="Q2149" i="31"/>
  <c r="Q2150" i="31"/>
  <c r="Q2151" i="31"/>
  <c r="Q2152" i="31"/>
  <c r="Q2153" i="31"/>
  <c r="Q2154" i="31"/>
  <c r="Q2155" i="31"/>
  <c r="Q2156" i="31"/>
  <c r="Q2157" i="31"/>
  <c r="Q2158" i="31"/>
  <c r="Q2159" i="31"/>
  <c r="Q2160" i="31"/>
  <c r="Q2161" i="31"/>
  <c r="Q2162" i="31"/>
  <c r="Q2163" i="31"/>
  <c r="Q2164" i="31"/>
  <c r="Q2165" i="31"/>
  <c r="Q2166" i="31"/>
  <c r="Q2167" i="31"/>
  <c r="Q2168" i="31"/>
  <c r="Q2169" i="31"/>
  <c r="Q2170" i="31"/>
  <c r="Q2171" i="31"/>
  <c r="Q2172" i="31"/>
  <c r="Q2173" i="31"/>
  <c r="Q2174" i="31"/>
  <c r="Q2175" i="31"/>
  <c r="Q2176" i="31"/>
  <c r="Q2177" i="31"/>
  <c r="Q2178" i="31"/>
  <c r="Q2179" i="31"/>
  <c r="Q2180" i="31"/>
  <c r="Q2181" i="31"/>
  <c r="Q2182" i="31"/>
  <c r="Q2183" i="31"/>
  <c r="Q2184" i="31"/>
  <c r="Q2185" i="31"/>
  <c r="Q2186" i="31"/>
  <c r="Q2187" i="31"/>
  <c r="Q2188" i="31"/>
  <c r="Q2189" i="31"/>
  <c r="Q2190" i="31"/>
  <c r="Q2191" i="31"/>
  <c r="Q2192" i="31"/>
  <c r="Q2193" i="31"/>
  <c r="Q2194" i="31"/>
  <c r="Q2195" i="31"/>
  <c r="Q2196" i="31"/>
  <c r="Q2197" i="31"/>
  <c r="Q2198" i="31"/>
  <c r="Q2199" i="31"/>
  <c r="Q2200" i="31"/>
  <c r="Q2201" i="31"/>
  <c r="Q2202" i="31"/>
  <c r="Q2203" i="31"/>
  <c r="Q2204" i="31"/>
  <c r="Q2205" i="31"/>
  <c r="Q2206" i="31"/>
  <c r="Q2207" i="31"/>
  <c r="Q2208" i="31"/>
  <c r="Q2209" i="31"/>
  <c r="Q2210" i="31"/>
  <c r="Q2211" i="31"/>
  <c r="Q2212" i="31"/>
  <c r="Q2213" i="31"/>
  <c r="Q2214" i="31"/>
  <c r="Q2215" i="31"/>
  <c r="Q2216" i="31"/>
  <c r="Q2217" i="31"/>
  <c r="Q2218" i="31"/>
  <c r="Q2219" i="31"/>
  <c r="Q2220" i="31"/>
  <c r="Q2221" i="31"/>
  <c r="Q2222" i="31"/>
  <c r="Q2223" i="31"/>
  <c r="Q2224" i="31"/>
  <c r="Q2225" i="31"/>
  <c r="Q2226" i="31"/>
  <c r="Q2227" i="31"/>
  <c r="Q2228" i="31"/>
  <c r="Q2229" i="31"/>
  <c r="Q2230" i="31"/>
  <c r="Q2231" i="31"/>
  <c r="Q2232" i="31"/>
  <c r="Q2233" i="31"/>
  <c r="Q2234" i="31"/>
  <c r="Q2235" i="31"/>
  <c r="Q2236" i="31"/>
  <c r="Q2237" i="31"/>
  <c r="Q2238" i="31"/>
  <c r="Q2239" i="31"/>
  <c r="Q2240" i="31"/>
  <c r="Q2241" i="31"/>
  <c r="Q2242" i="31"/>
  <c r="Q2243" i="31"/>
  <c r="Q2244" i="31"/>
  <c r="Q2245" i="31"/>
  <c r="Q2246" i="31"/>
  <c r="Q2247" i="31"/>
  <c r="Q2248" i="31"/>
  <c r="Q2249" i="31"/>
  <c r="Q2250" i="31"/>
  <c r="Q2251" i="31"/>
  <c r="Q2252" i="31"/>
  <c r="Q2253" i="31"/>
  <c r="Q2254" i="31"/>
  <c r="Q2255" i="31"/>
  <c r="Q2256" i="31"/>
  <c r="Q2257" i="31"/>
  <c r="Q2258" i="31"/>
  <c r="Q2259" i="31"/>
  <c r="Q2260" i="31"/>
  <c r="Q2261" i="31"/>
  <c r="Q2262" i="31"/>
  <c r="Q2263" i="31"/>
  <c r="Q2264" i="31"/>
  <c r="Q2265" i="31"/>
  <c r="Q2266" i="31"/>
  <c r="Q2267" i="31"/>
  <c r="Q2268" i="31"/>
  <c r="Q2269" i="31"/>
  <c r="Q2270" i="31"/>
  <c r="Q2271" i="31"/>
  <c r="Q2272" i="31"/>
  <c r="Q2273" i="31"/>
  <c r="Q2274" i="31"/>
  <c r="Q2275" i="31"/>
  <c r="Q2276" i="31"/>
  <c r="Q2277" i="31"/>
  <c r="Q2278" i="31"/>
  <c r="Q2279" i="31"/>
  <c r="Q2280" i="31"/>
  <c r="Q2281" i="31"/>
  <c r="Q2282" i="31"/>
  <c r="Q2283" i="31"/>
  <c r="Q2284" i="31"/>
  <c r="Q2285" i="31"/>
  <c r="Q2286" i="31"/>
  <c r="Q2287" i="31"/>
  <c r="Q2288" i="31"/>
  <c r="Q2289" i="31"/>
  <c r="Q2290" i="31"/>
  <c r="Q2291" i="31"/>
  <c r="Q2292" i="31"/>
  <c r="Q2293" i="31"/>
  <c r="Q2294" i="31"/>
  <c r="Q2295" i="31"/>
  <c r="Q2296" i="31"/>
  <c r="Q2297" i="31"/>
  <c r="Q2298" i="31"/>
  <c r="Q2299" i="31"/>
  <c r="Q2300" i="31"/>
  <c r="Q2301" i="31"/>
  <c r="Q2302" i="31"/>
  <c r="Q2303" i="31"/>
  <c r="Q2304" i="31"/>
  <c r="Q2305" i="31"/>
  <c r="Q2306" i="31"/>
  <c r="Q2307" i="31"/>
  <c r="Q2308" i="31"/>
  <c r="Q2309" i="31"/>
  <c r="Q2310" i="31"/>
  <c r="Q2311" i="31"/>
  <c r="Q2312" i="31"/>
  <c r="Q2313" i="31"/>
  <c r="Q2314" i="31"/>
  <c r="Q2315" i="31"/>
  <c r="Q2316" i="31"/>
  <c r="Q2317" i="31"/>
  <c r="Q2318" i="31"/>
  <c r="Q2319" i="31"/>
  <c r="Q2320" i="31"/>
  <c r="Q2321" i="31"/>
  <c r="Q2322" i="31"/>
  <c r="Q2323" i="31"/>
  <c r="Q2324" i="31"/>
  <c r="Q2325" i="31"/>
  <c r="Q2326" i="31"/>
  <c r="Q2327" i="31"/>
  <c r="Q2328" i="31"/>
  <c r="Q2329" i="31"/>
  <c r="Q2330" i="31"/>
  <c r="Q2331" i="31"/>
  <c r="Q2332" i="31"/>
  <c r="Q2333" i="31"/>
  <c r="Q2334" i="31"/>
  <c r="Q2335" i="31"/>
  <c r="Q2336" i="31"/>
  <c r="Q2337" i="31"/>
  <c r="Q2338" i="31"/>
  <c r="Q2339" i="31"/>
  <c r="Q2340" i="31"/>
  <c r="Q2341" i="31"/>
  <c r="Q2342" i="31"/>
  <c r="Q2343" i="31"/>
  <c r="Q2344" i="31"/>
  <c r="Q2345" i="31"/>
  <c r="Q2346" i="31"/>
  <c r="Q2347" i="31"/>
  <c r="Q2348" i="31"/>
  <c r="Q2349" i="31"/>
  <c r="Q2350" i="31"/>
  <c r="Q2351" i="31"/>
  <c r="Q2352" i="31"/>
  <c r="Q2353" i="31"/>
  <c r="Q2354" i="31"/>
  <c r="Q2355" i="31"/>
  <c r="Q2356" i="31"/>
  <c r="Q2357" i="31"/>
  <c r="Q2358" i="31"/>
  <c r="Q2359" i="31"/>
  <c r="Q2360" i="31"/>
  <c r="Q2361" i="31"/>
  <c r="Q2362" i="31"/>
  <c r="Q2363" i="31"/>
  <c r="Q2364" i="31"/>
  <c r="Q2365" i="31"/>
  <c r="Q2366" i="31"/>
  <c r="Q2367" i="31"/>
  <c r="Q2368" i="31"/>
  <c r="Q2369" i="31"/>
  <c r="Q2370" i="31"/>
  <c r="Q2371" i="31"/>
  <c r="Q2372" i="31"/>
  <c r="Q2373" i="31"/>
  <c r="Q2374" i="31"/>
  <c r="Q2375" i="31"/>
  <c r="Q2376" i="31"/>
  <c r="Q2377" i="31"/>
  <c r="Q2378" i="31"/>
  <c r="Q2379" i="31"/>
  <c r="Q2380" i="31"/>
  <c r="Q2381" i="31"/>
  <c r="Q2382" i="31"/>
  <c r="Q2383" i="31"/>
  <c r="Q2384" i="31"/>
  <c r="Q2385" i="31"/>
  <c r="Q2386" i="31"/>
  <c r="Q2387" i="31"/>
  <c r="Q2388" i="31"/>
  <c r="Q2389" i="31"/>
  <c r="Q2390" i="31"/>
  <c r="Q2391" i="31"/>
  <c r="Q2392" i="31"/>
  <c r="Q2393" i="31"/>
  <c r="Q2394" i="31"/>
  <c r="Q2395" i="31"/>
  <c r="Q2396" i="31"/>
  <c r="Q2397" i="31"/>
  <c r="Q2398" i="31"/>
  <c r="Q2399" i="31"/>
  <c r="Q2400" i="31"/>
  <c r="Q2401" i="31"/>
  <c r="Q2402" i="31"/>
  <c r="Q2403" i="31"/>
  <c r="Q2404" i="31"/>
  <c r="Q2405" i="31"/>
  <c r="Q2406" i="31"/>
  <c r="Q2407" i="31"/>
  <c r="Q2408" i="31"/>
  <c r="Q2409" i="31"/>
  <c r="Q2410" i="31"/>
  <c r="Q2411" i="31"/>
  <c r="Q2412" i="31"/>
  <c r="Q2413" i="31"/>
  <c r="Q2414" i="31"/>
  <c r="Q2415" i="31"/>
  <c r="Q2416" i="31"/>
  <c r="Q2417" i="31"/>
  <c r="Q2418" i="31"/>
  <c r="Q2419" i="31"/>
  <c r="Q2420" i="31"/>
  <c r="Q2421" i="31"/>
  <c r="Q2422" i="31"/>
  <c r="Q2423" i="31"/>
  <c r="Q2424" i="31"/>
  <c r="Q2425" i="31"/>
  <c r="Q2426" i="31"/>
  <c r="Q2427" i="31"/>
  <c r="Q2428" i="31"/>
  <c r="Q2429" i="31"/>
  <c r="Q2430" i="31"/>
  <c r="Q2431" i="31"/>
  <c r="Q2432" i="31"/>
  <c r="Q2433" i="31"/>
  <c r="Q2434" i="31"/>
  <c r="Q2435" i="31"/>
  <c r="Q2436" i="31"/>
  <c r="Q2437" i="31"/>
  <c r="Q2438" i="31"/>
  <c r="Q2439" i="31"/>
  <c r="Q2440" i="31"/>
  <c r="Q2441" i="31"/>
  <c r="Q2442" i="31"/>
  <c r="Q2443" i="31"/>
  <c r="Q2444" i="31"/>
  <c r="Q2445" i="31"/>
  <c r="Q2446" i="31"/>
  <c r="Q2447" i="31"/>
  <c r="Q2448" i="31"/>
  <c r="Q2449" i="31"/>
  <c r="Q2450" i="31"/>
  <c r="Q2451" i="31"/>
  <c r="Q2452" i="31"/>
  <c r="Q2453" i="31"/>
  <c r="Q2454" i="31"/>
  <c r="Q2455" i="31"/>
  <c r="Q2456" i="31"/>
  <c r="Q2457" i="31"/>
  <c r="Q2458" i="31"/>
  <c r="Q2459" i="31"/>
  <c r="Q2460" i="31"/>
  <c r="Q2461" i="31"/>
  <c r="Q2462" i="31"/>
  <c r="Q2463" i="31"/>
  <c r="Q2464" i="31"/>
  <c r="Q2465" i="31"/>
  <c r="Q2466" i="31"/>
  <c r="Q2467" i="31"/>
  <c r="Q2468" i="31"/>
  <c r="Q2469" i="31"/>
  <c r="Q2470" i="31"/>
  <c r="Q2471" i="31"/>
  <c r="Q2472" i="31"/>
  <c r="Q2473" i="31"/>
  <c r="Q2474" i="31"/>
  <c r="Q2475" i="31"/>
  <c r="Q2476" i="31"/>
  <c r="Q2477" i="31"/>
  <c r="Q2478" i="31"/>
  <c r="Q2479" i="31"/>
  <c r="Q2480" i="31"/>
  <c r="Q2481" i="31"/>
  <c r="Q2482" i="31"/>
  <c r="Q2483" i="31"/>
  <c r="Q2484" i="31"/>
  <c r="Q2485" i="31"/>
  <c r="Q2486" i="31"/>
  <c r="Q2487" i="31"/>
  <c r="Q2488" i="31"/>
  <c r="Q2489" i="31"/>
  <c r="Q2490" i="31"/>
  <c r="Q2491" i="31"/>
  <c r="Q2492" i="31"/>
  <c r="Q2493" i="31"/>
  <c r="Q2494" i="31"/>
  <c r="Q2495" i="31"/>
  <c r="Q2496" i="31"/>
  <c r="Q2497" i="31"/>
  <c r="Q2498" i="31"/>
  <c r="Q2499" i="31"/>
  <c r="Q2500" i="31"/>
  <c r="Q2501" i="31"/>
  <c r="Q2502" i="31"/>
  <c r="Q2503" i="31"/>
  <c r="Q2504" i="31"/>
  <c r="Q2505" i="31"/>
  <c r="Q2506" i="31"/>
  <c r="Q2507" i="31"/>
  <c r="Q2508" i="31"/>
  <c r="Q2509" i="31"/>
  <c r="Q2510" i="31"/>
  <c r="Q2511" i="31"/>
  <c r="Q2512" i="31"/>
  <c r="Q2513" i="31"/>
  <c r="Q2514" i="31"/>
  <c r="Q2515" i="31"/>
  <c r="Q2516" i="31"/>
  <c r="Q2517" i="31"/>
  <c r="Q2518" i="31"/>
  <c r="Q2519" i="31"/>
  <c r="Q2520" i="31"/>
  <c r="Q2521" i="31"/>
  <c r="Q2522" i="31"/>
  <c r="Q2523" i="31"/>
  <c r="Q2524" i="31"/>
  <c r="Q2525" i="31"/>
  <c r="Q2526" i="31"/>
  <c r="Q2527" i="31"/>
  <c r="Q2528" i="31"/>
  <c r="Q2529" i="31"/>
  <c r="Q2530" i="31"/>
  <c r="Q2531" i="31"/>
  <c r="Q2532" i="31"/>
  <c r="Q2533" i="31"/>
  <c r="Q2534" i="31"/>
  <c r="Q2535" i="31"/>
  <c r="Q2536" i="31"/>
  <c r="Q2537" i="31"/>
  <c r="Q2538" i="31"/>
  <c r="Q2539" i="31"/>
  <c r="Q2540" i="31"/>
  <c r="Q2541" i="31"/>
  <c r="Q2542" i="31"/>
  <c r="Q2543" i="31"/>
  <c r="Q2544" i="31"/>
  <c r="Q2545" i="31"/>
  <c r="Q2546" i="31"/>
  <c r="Q2547" i="31"/>
  <c r="Q2548" i="31"/>
  <c r="Q2549" i="31"/>
  <c r="Q2550" i="31"/>
  <c r="Q2551" i="31"/>
  <c r="Q2552" i="31"/>
  <c r="Q2553" i="31"/>
  <c r="Q2554" i="31"/>
  <c r="Q2555" i="31"/>
  <c r="Q2556" i="31"/>
  <c r="Q2557" i="31"/>
  <c r="Q2558" i="31"/>
  <c r="Q2559" i="31"/>
  <c r="Q2560" i="31"/>
  <c r="Q2561" i="31"/>
  <c r="Q2562" i="31"/>
  <c r="Q2563" i="31"/>
  <c r="Q2564" i="31"/>
  <c r="Q2565" i="31"/>
  <c r="Q2566" i="31"/>
  <c r="Q2567" i="31"/>
  <c r="Q2568" i="31"/>
  <c r="Q2569" i="31"/>
  <c r="Q2570" i="31"/>
  <c r="Q2571" i="31"/>
  <c r="Q2572" i="31"/>
  <c r="Q2573" i="31"/>
  <c r="Q2574" i="31"/>
  <c r="Q2575" i="31"/>
  <c r="Q2576" i="31"/>
  <c r="Q2577" i="31"/>
  <c r="Q2578" i="31"/>
  <c r="Q2579" i="31"/>
  <c r="Q2580" i="31"/>
  <c r="Q2581" i="31"/>
  <c r="Q2582" i="31"/>
  <c r="Q2583" i="31"/>
  <c r="Q2584" i="31"/>
  <c r="Q2585" i="31"/>
  <c r="Q2586" i="31"/>
  <c r="Q2587" i="31"/>
  <c r="Q2588" i="31"/>
  <c r="Q2589" i="31"/>
  <c r="Q2590" i="31"/>
  <c r="Q2591" i="31"/>
  <c r="Q2592" i="31"/>
  <c r="Q2593" i="31"/>
  <c r="Q2594" i="31"/>
  <c r="Q2595" i="31"/>
  <c r="Q2596" i="31"/>
  <c r="Q2597" i="31"/>
  <c r="Q2598" i="31"/>
  <c r="Q2599" i="31"/>
  <c r="Q2600" i="31"/>
  <c r="Q2601" i="31"/>
  <c r="Q2602" i="31"/>
  <c r="Q2603" i="31"/>
  <c r="Q2604" i="31"/>
  <c r="Q2605" i="31"/>
  <c r="Q2606" i="31"/>
  <c r="Q2607" i="31"/>
  <c r="Q2608" i="31"/>
  <c r="Q2609" i="31"/>
  <c r="Q2610" i="31"/>
  <c r="Q2611" i="31"/>
  <c r="Q2612" i="31"/>
  <c r="Q2613" i="31"/>
  <c r="Q2614" i="31"/>
  <c r="Q2615" i="31"/>
  <c r="Q2616" i="31"/>
  <c r="Q2617" i="31"/>
  <c r="Q2618" i="31"/>
  <c r="Q2619" i="31"/>
  <c r="Q2620" i="31"/>
  <c r="Q2621" i="31"/>
  <c r="Q2622" i="31"/>
  <c r="Q2623" i="31"/>
  <c r="Q2624" i="31"/>
  <c r="Q2625" i="31"/>
  <c r="Q2626" i="31"/>
  <c r="Q2627" i="31"/>
  <c r="Q2628" i="31"/>
  <c r="Q2629" i="31"/>
  <c r="Q2630" i="31"/>
  <c r="Q2631" i="31"/>
  <c r="Q2632" i="31"/>
  <c r="Q2633" i="31"/>
  <c r="Q2634" i="31"/>
  <c r="Q2635" i="31"/>
  <c r="Q2636" i="31"/>
  <c r="Q2637" i="31"/>
  <c r="Q2638" i="31"/>
  <c r="Q2639" i="31"/>
  <c r="Q2640" i="31"/>
  <c r="Q2641" i="31"/>
  <c r="Q2642" i="31"/>
  <c r="Q2643" i="31"/>
  <c r="Q2644" i="31"/>
  <c r="Q2645" i="31"/>
  <c r="Q2646" i="31"/>
  <c r="Q2647" i="31"/>
  <c r="Q2648" i="31"/>
  <c r="Q2649" i="31"/>
  <c r="Q2650" i="31"/>
  <c r="Q2651" i="31"/>
  <c r="Q2652" i="31"/>
  <c r="Q2653" i="31"/>
  <c r="Q2654" i="31"/>
  <c r="Q2655" i="31"/>
  <c r="Q2656" i="31"/>
  <c r="Q2657" i="31"/>
  <c r="Q2658" i="31"/>
  <c r="Q2659" i="31"/>
  <c r="Q2660" i="31"/>
  <c r="Q2661" i="31"/>
  <c r="Q2662" i="31"/>
  <c r="Q2663" i="31"/>
  <c r="Q2664" i="31"/>
  <c r="Q2665" i="31"/>
  <c r="Q2666" i="31"/>
  <c r="Q2667" i="31"/>
  <c r="Q2668" i="31"/>
  <c r="Q2669" i="31"/>
  <c r="Q2670" i="31"/>
  <c r="Q2671" i="31"/>
  <c r="Q2672" i="31"/>
  <c r="Q2673" i="31"/>
  <c r="Q2674" i="31"/>
  <c r="Q2675" i="31"/>
  <c r="Q2676" i="31"/>
  <c r="Q2677" i="31"/>
  <c r="Q2678" i="31"/>
  <c r="Q2679" i="31"/>
  <c r="Q2680" i="31"/>
  <c r="Q2681" i="31"/>
  <c r="Q2682" i="31"/>
  <c r="Q2683" i="31"/>
  <c r="Q2684" i="31"/>
  <c r="Q2685" i="31"/>
  <c r="Q2686" i="31"/>
  <c r="Q2687" i="31"/>
  <c r="Q2688" i="31"/>
  <c r="Q2689" i="31"/>
  <c r="Q2690" i="31"/>
  <c r="Q2691" i="31"/>
  <c r="Q2692" i="31"/>
  <c r="Q2693" i="31"/>
  <c r="Q2694" i="31"/>
  <c r="Q2695" i="31"/>
  <c r="Q2696" i="31"/>
  <c r="Q2697" i="31"/>
  <c r="Q2698" i="31"/>
  <c r="Q2699" i="31"/>
  <c r="Q2700" i="31"/>
  <c r="Q2701" i="31"/>
  <c r="Q2702" i="31"/>
  <c r="Q2703" i="31"/>
  <c r="Q2704" i="31"/>
  <c r="Q2705" i="31"/>
  <c r="Q2706" i="31"/>
  <c r="Q2707" i="31"/>
  <c r="Q2708" i="31"/>
  <c r="Q2709" i="31"/>
  <c r="Q2710" i="31"/>
  <c r="Q2711" i="31"/>
  <c r="Q2712" i="31"/>
  <c r="Q2713" i="31"/>
  <c r="Q2714" i="31"/>
  <c r="Q2715" i="31"/>
  <c r="Q2716" i="31"/>
  <c r="Q2717" i="31"/>
  <c r="Q2718" i="31"/>
  <c r="Q2719" i="31"/>
  <c r="Q2720" i="31"/>
  <c r="Q2721" i="31"/>
  <c r="Q2722" i="31"/>
  <c r="Q2723" i="31"/>
  <c r="Q2724" i="31"/>
  <c r="Q2725" i="31"/>
  <c r="Q2726" i="31"/>
  <c r="Q2727" i="31"/>
  <c r="Q2728" i="31"/>
  <c r="Q2729" i="31"/>
  <c r="Q2730" i="31"/>
  <c r="Q2731" i="31"/>
  <c r="Q2732" i="31"/>
  <c r="Q2733" i="31"/>
  <c r="Q2734" i="31"/>
  <c r="Q2735" i="31"/>
  <c r="Q2736" i="31"/>
  <c r="Q2737" i="31"/>
  <c r="Q2738" i="31"/>
  <c r="Q2739" i="31"/>
  <c r="Q2740" i="31"/>
  <c r="Q2741" i="31"/>
  <c r="Q2742" i="31"/>
  <c r="Q2743" i="31"/>
  <c r="Q2744" i="31"/>
  <c r="Q2745" i="31"/>
  <c r="Q2746" i="31"/>
  <c r="Q2747" i="31"/>
  <c r="Q2748" i="31"/>
  <c r="Q2749" i="31"/>
  <c r="Q2750" i="31"/>
  <c r="Q2751" i="31"/>
  <c r="Q2752" i="31"/>
  <c r="Q2753" i="31"/>
  <c r="Q2754" i="31"/>
  <c r="Q2755" i="31"/>
  <c r="Q2756" i="31"/>
  <c r="Q2757" i="31"/>
  <c r="Q2758" i="31"/>
  <c r="Q2759" i="31"/>
  <c r="Q2760" i="31"/>
  <c r="Q2761" i="31"/>
  <c r="Q2762" i="31"/>
  <c r="Q2763" i="31"/>
  <c r="Q2764" i="31"/>
  <c r="Q2765" i="31"/>
  <c r="Q2766" i="31"/>
  <c r="Q2767" i="31"/>
  <c r="Q2768" i="31"/>
  <c r="Q2769" i="31"/>
  <c r="Q2770" i="31"/>
  <c r="Q2771" i="31"/>
  <c r="Q2772" i="31"/>
  <c r="Q2773" i="31"/>
  <c r="Q2774" i="31"/>
  <c r="Q2775" i="31"/>
  <c r="Q2776" i="31"/>
  <c r="Q2777" i="31"/>
  <c r="Q2778" i="31"/>
  <c r="Q2779" i="31"/>
  <c r="Q2780" i="31"/>
  <c r="Q2781" i="31"/>
  <c r="Q2782" i="31"/>
  <c r="Q2783" i="31"/>
  <c r="Q2784" i="31"/>
  <c r="Q2785" i="31"/>
  <c r="Q2786" i="31"/>
  <c r="Q2787" i="31"/>
  <c r="Q2788" i="31"/>
  <c r="Q2789" i="31"/>
  <c r="Q2790" i="31"/>
  <c r="Q2791" i="31"/>
  <c r="Q2792" i="31"/>
  <c r="Q2793" i="31"/>
  <c r="Q2794" i="31"/>
  <c r="Q2795" i="31"/>
  <c r="Q2796" i="31"/>
  <c r="Q2797" i="31"/>
  <c r="Q2798" i="31"/>
  <c r="Q2799" i="31"/>
  <c r="Q2800" i="31"/>
  <c r="Q2801" i="31"/>
  <c r="Q2802" i="31"/>
  <c r="Q2803" i="31"/>
  <c r="Q2804" i="31"/>
  <c r="Q2805" i="31"/>
  <c r="Q2806" i="31"/>
  <c r="Q2807" i="31"/>
  <c r="Q2808" i="31"/>
  <c r="Q2809" i="31"/>
  <c r="Q2810" i="31"/>
  <c r="Q2811" i="31"/>
  <c r="Q2812" i="31"/>
  <c r="Q2813" i="31"/>
  <c r="Q2814" i="31"/>
  <c r="Q2815" i="31"/>
  <c r="Q2816" i="31"/>
  <c r="Q2817" i="31"/>
  <c r="Q2818" i="31"/>
  <c r="Q2819" i="31"/>
  <c r="Q2820" i="31"/>
  <c r="Q2821" i="31"/>
  <c r="Q2822" i="31"/>
  <c r="Q2823" i="31"/>
  <c r="Q2824" i="31"/>
  <c r="Q2825" i="31"/>
  <c r="Q2826" i="31"/>
  <c r="Q2827" i="31"/>
  <c r="Q2828" i="31"/>
  <c r="Q2829" i="31"/>
  <c r="Q2830" i="31"/>
  <c r="Q2831" i="31"/>
  <c r="Q2832" i="31"/>
  <c r="Q2833" i="31"/>
  <c r="Q2834" i="31"/>
  <c r="Q2835" i="31"/>
  <c r="Q2836" i="31"/>
  <c r="Q2837" i="31"/>
  <c r="Q2838" i="31"/>
  <c r="Q2839" i="31"/>
  <c r="Q2840" i="31"/>
  <c r="Q2841" i="31"/>
  <c r="Q2842" i="31"/>
  <c r="Q2843" i="31"/>
  <c r="Q2844" i="31"/>
  <c r="Q2845" i="31"/>
  <c r="Q2846" i="31"/>
  <c r="Q2847" i="31"/>
  <c r="Q2848" i="31"/>
  <c r="Q2849" i="31"/>
  <c r="Q2850" i="31"/>
  <c r="Q2851" i="31"/>
  <c r="Q2852" i="31"/>
  <c r="Q2853" i="31"/>
  <c r="Q2854" i="31"/>
  <c r="Q2855" i="31"/>
  <c r="Q2856" i="31"/>
  <c r="Q2857" i="31"/>
  <c r="Q2858" i="31"/>
  <c r="Q2859" i="31"/>
  <c r="Q2860" i="31"/>
  <c r="Q2861" i="31"/>
  <c r="Q2862" i="31"/>
  <c r="Q2863" i="31"/>
  <c r="Q2864" i="31"/>
  <c r="Q2865" i="31"/>
  <c r="Q2866" i="31"/>
  <c r="Q2867" i="31"/>
  <c r="Q2868" i="31"/>
  <c r="Q2869" i="31"/>
  <c r="Q2870" i="31"/>
  <c r="Q2871" i="31"/>
  <c r="Q2872" i="31"/>
  <c r="Q2873" i="31"/>
  <c r="Q2874" i="31"/>
  <c r="Q2875" i="31"/>
  <c r="Q2876" i="31"/>
  <c r="Q2877" i="31"/>
  <c r="Q2878" i="31"/>
  <c r="Q2879" i="31"/>
  <c r="Q2880" i="31"/>
  <c r="Q2881" i="31"/>
  <c r="Q2882" i="31"/>
  <c r="Q2883" i="31"/>
  <c r="Q2884" i="31"/>
  <c r="Q2885" i="31"/>
  <c r="Q2886" i="31"/>
  <c r="Q2887" i="31"/>
  <c r="Q2888" i="31"/>
  <c r="Q2889" i="31"/>
  <c r="Q2890" i="31"/>
  <c r="Q2891" i="31"/>
  <c r="Q2892" i="31"/>
  <c r="Q2893" i="31"/>
  <c r="Q2894" i="31"/>
  <c r="Q2895" i="31"/>
  <c r="Q2896" i="31"/>
  <c r="Q2897" i="31"/>
  <c r="Q2898" i="31"/>
  <c r="Q2899" i="31"/>
  <c r="Q2900" i="31"/>
  <c r="Q2901" i="31"/>
  <c r="Q2902" i="31"/>
  <c r="Q2903" i="31"/>
  <c r="Q2904" i="31"/>
  <c r="Q2905" i="31"/>
  <c r="Q2906" i="31"/>
  <c r="Q2907" i="31"/>
  <c r="Q2908" i="31"/>
  <c r="Q2909" i="31"/>
  <c r="Q2910" i="31"/>
  <c r="Q2911" i="31"/>
  <c r="Q2912" i="31"/>
  <c r="Q2913" i="31"/>
  <c r="Q2914" i="31"/>
  <c r="Q2915" i="31"/>
  <c r="Q2916" i="31"/>
  <c r="Q2917" i="31"/>
  <c r="Q2918" i="31"/>
  <c r="Q2919" i="31"/>
  <c r="Q2920" i="31"/>
  <c r="Q2921" i="31"/>
  <c r="Q2922" i="31"/>
  <c r="Q2923" i="31"/>
  <c r="Q2924" i="31"/>
  <c r="Q2925" i="31"/>
  <c r="Q2926" i="31"/>
  <c r="Q2927" i="31"/>
  <c r="Q2928" i="31"/>
  <c r="Q2929" i="31"/>
  <c r="Q2930" i="31"/>
  <c r="Q2931" i="31"/>
  <c r="Q2932" i="31"/>
  <c r="Q2933" i="31"/>
  <c r="Q2934" i="31"/>
  <c r="Q2935" i="31"/>
  <c r="Q2936" i="31"/>
  <c r="Q2937" i="31"/>
  <c r="Q2938" i="31"/>
  <c r="Q2939" i="31"/>
  <c r="Q2940" i="31"/>
  <c r="Q2941" i="31"/>
  <c r="Q2942" i="31"/>
  <c r="Q2943" i="31"/>
  <c r="Q2944" i="31"/>
  <c r="Q2945" i="31"/>
  <c r="Q2946" i="31"/>
  <c r="Q2947" i="31"/>
  <c r="Q2948" i="31"/>
  <c r="Q2949" i="31"/>
  <c r="Q2950" i="31"/>
  <c r="Q2951" i="31"/>
  <c r="Q2952" i="31"/>
  <c r="Q2953" i="31"/>
  <c r="Q2954" i="31"/>
  <c r="Q2955" i="31"/>
  <c r="Q2956" i="31"/>
  <c r="Q2957" i="31"/>
  <c r="Q2958" i="31"/>
  <c r="Q2959" i="31"/>
  <c r="Q2960" i="31"/>
  <c r="Q2961" i="31"/>
  <c r="Q2962" i="31"/>
  <c r="Q2963" i="31"/>
  <c r="Q2964" i="31"/>
  <c r="Q2965" i="31"/>
  <c r="Q2966" i="31"/>
  <c r="Q2967" i="31"/>
  <c r="Q2968" i="31"/>
  <c r="Q2969" i="31"/>
  <c r="Q2970" i="31"/>
  <c r="Q2971" i="31"/>
  <c r="Q2972" i="31"/>
  <c r="Q2973" i="31"/>
  <c r="Q2974" i="31"/>
  <c r="Q2975" i="31"/>
  <c r="Q2976" i="31"/>
  <c r="Q2977" i="31"/>
  <c r="Q2978" i="31"/>
  <c r="Q2979" i="31"/>
  <c r="Q2980" i="31"/>
  <c r="Q2981" i="31"/>
  <c r="Q2982" i="31"/>
  <c r="Q2983" i="31"/>
  <c r="Q2984" i="31"/>
  <c r="Q2985" i="31"/>
  <c r="Q2986" i="31"/>
  <c r="Q2987" i="31"/>
  <c r="Q2988" i="31"/>
  <c r="Q2989" i="31"/>
  <c r="Q2990" i="31"/>
  <c r="Q2991" i="31"/>
  <c r="Q2992" i="31"/>
  <c r="Q2993" i="31"/>
  <c r="Q2994" i="31"/>
  <c r="Q2995" i="31"/>
  <c r="Q2996" i="31"/>
  <c r="Q2997" i="31"/>
  <c r="Q2998" i="31"/>
  <c r="Q2999" i="31"/>
  <c r="Q3000" i="31"/>
  <c r="Q3001" i="31"/>
  <c r="Q3002" i="31"/>
  <c r="Q3003" i="31"/>
  <c r="Q3004" i="31"/>
  <c r="Q3005" i="31"/>
  <c r="Q3006" i="31"/>
  <c r="Q3007" i="31"/>
  <c r="Q3008" i="31"/>
  <c r="Q3009" i="31"/>
  <c r="Q3010" i="31"/>
  <c r="Q3011" i="31"/>
  <c r="Q3012" i="31"/>
  <c r="Q3013" i="31"/>
  <c r="Q3014" i="31"/>
  <c r="Q3015" i="31"/>
  <c r="Q3016" i="31"/>
  <c r="Q3017" i="31"/>
  <c r="Q3018" i="31"/>
  <c r="Q3019" i="31"/>
  <c r="Q3020" i="31"/>
  <c r="Q3021" i="31"/>
  <c r="Q3022" i="31"/>
  <c r="Q3023" i="31"/>
  <c r="Q3024" i="31"/>
  <c r="Q3025" i="31"/>
  <c r="Q3026" i="31"/>
  <c r="Q3027" i="31"/>
  <c r="Q3028" i="31"/>
  <c r="Q3029" i="31"/>
  <c r="Q3030" i="31"/>
  <c r="Q3031" i="31"/>
  <c r="Q3032" i="31"/>
  <c r="Q3033" i="31"/>
  <c r="Q3034" i="31"/>
  <c r="Q3035" i="31"/>
  <c r="Q3036" i="31"/>
  <c r="Q3037" i="31"/>
  <c r="Q3038" i="31"/>
  <c r="Q3039" i="31"/>
  <c r="Q3040" i="31"/>
  <c r="Q3041" i="31"/>
  <c r="Q3042" i="31"/>
  <c r="Q3043" i="31"/>
  <c r="Q3044" i="31"/>
  <c r="Q3045" i="31"/>
  <c r="Q3046" i="31"/>
  <c r="Q3047" i="31"/>
  <c r="Q3048" i="31"/>
  <c r="Q3049" i="31"/>
  <c r="Q3050" i="31"/>
  <c r="Q3051" i="31"/>
  <c r="Q3052" i="31"/>
  <c r="Q3053" i="31"/>
  <c r="Q3054" i="31"/>
  <c r="Q3055" i="31"/>
  <c r="Q3056" i="31"/>
  <c r="Q3057" i="31"/>
  <c r="Q3058" i="31"/>
  <c r="Q3059" i="31"/>
  <c r="Q3060" i="31"/>
  <c r="Q3061" i="31"/>
  <c r="Q3062" i="31"/>
  <c r="Q3063" i="31"/>
  <c r="Q3064" i="31"/>
  <c r="Q3065" i="31"/>
  <c r="Q3066" i="31"/>
  <c r="Q3067" i="31"/>
  <c r="Q3068" i="31"/>
  <c r="Q3069" i="31"/>
  <c r="Q3070" i="31"/>
  <c r="Q3071" i="31"/>
  <c r="Q3072" i="31"/>
  <c r="Q3073" i="31"/>
  <c r="Q3074" i="31"/>
  <c r="Q3075" i="31"/>
  <c r="Q3076" i="31"/>
  <c r="Q3077" i="31"/>
  <c r="Q3078" i="31"/>
  <c r="Q3079" i="31"/>
  <c r="Q3080" i="31"/>
  <c r="Q3081" i="31"/>
  <c r="Q3082" i="31"/>
  <c r="Q3083" i="31"/>
  <c r="Q3084" i="31"/>
  <c r="Q3085" i="31"/>
  <c r="Q3086" i="31"/>
  <c r="Q3087" i="31"/>
  <c r="Q3088" i="31"/>
  <c r="Q3089" i="31"/>
  <c r="Q3090" i="31"/>
  <c r="Q3091" i="31"/>
  <c r="Q3092" i="31"/>
  <c r="Q3093" i="31"/>
  <c r="Q3094" i="31"/>
  <c r="Q3095" i="31"/>
  <c r="Q3096" i="31"/>
  <c r="Q3097" i="31"/>
  <c r="Q3098" i="31"/>
  <c r="Q3099" i="31"/>
  <c r="Q3100" i="31"/>
  <c r="Q3101" i="31"/>
  <c r="Q3102" i="31"/>
  <c r="Q3103" i="31"/>
  <c r="Q3104" i="31"/>
  <c r="Q3105" i="31"/>
  <c r="Q3106" i="31"/>
  <c r="Q3107" i="31"/>
  <c r="Q3108" i="31"/>
  <c r="Q3109" i="31"/>
  <c r="Q3110" i="31"/>
  <c r="Q3111" i="31"/>
  <c r="Q3112" i="31"/>
  <c r="Q3113" i="31"/>
  <c r="Q3114" i="31"/>
  <c r="Q3115" i="31"/>
  <c r="Q3116" i="31"/>
  <c r="Q3117" i="31"/>
  <c r="Q3118" i="31"/>
  <c r="Q3119" i="31"/>
  <c r="Q3120" i="31"/>
  <c r="Q3121" i="31"/>
  <c r="Q3122" i="31"/>
  <c r="Q3123" i="31"/>
  <c r="Q3124" i="31"/>
  <c r="Q3125" i="31"/>
  <c r="Q3126" i="31"/>
  <c r="Q3127" i="31"/>
  <c r="Q3128" i="31"/>
  <c r="Q3129" i="31"/>
  <c r="Q3130" i="31"/>
  <c r="Q3131" i="31"/>
  <c r="Q3132" i="31"/>
  <c r="Q3133" i="31"/>
  <c r="Q3134" i="31"/>
  <c r="Q3135" i="31"/>
  <c r="Q3136" i="31"/>
  <c r="Q3137" i="31"/>
  <c r="Q3138" i="31"/>
  <c r="Q3139" i="31"/>
  <c r="Q3140" i="31"/>
  <c r="Q3141" i="31"/>
  <c r="Q3142" i="31"/>
  <c r="Q3143" i="31"/>
  <c r="Q3144" i="31"/>
  <c r="Q3145" i="31"/>
  <c r="Q3146" i="31"/>
  <c r="Q3147" i="31"/>
  <c r="Q3148" i="31"/>
  <c r="Q3149" i="31"/>
  <c r="Q3150" i="31"/>
  <c r="Q3151" i="31"/>
  <c r="Q3152" i="31"/>
  <c r="Q3153" i="31"/>
  <c r="Q3154" i="31"/>
  <c r="Q3155" i="31"/>
  <c r="Q3156" i="31"/>
  <c r="Q3157" i="31"/>
  <c r="Q3158" i="31"/>
  <c r="Q3159" i="31"/>
  <c r="Q3160" i="31"/>
  <c r="Q3161" i="31"/>
  <c r="Q3162" i="31"/>
  <c r="Q3163" i="31"/>
  <c r="Q3164" i="31"/>
  <c r="Q3165" i="31"/>
  <c r="Q3166" i="31"/>
  <c r="Q3167" i="31"/>
  <c r="Q3168" i="31"/>
  <c r="Q3169" i="31"/>
  <c r="Q3170" i="31"/>
  <c r="Q3171" i="31"/>
  <c r="Q3172" i="31"/>
  <c r="Q3173" i="31"/>
  <c r="Q3174" i="31"/>
  <c r="Q3175" i="31"/>
  <c r="Q3176" i="31"/>
  <c r="Q3177" i="31"/>
  <c r="Q3178" i="31"/>
  <c r="Q3179" i="31"/>
  <c r="Q3180" i="31"/>
  <c r="Q3181" i="31"/>
  <c r="Q3182" i="31"/>
  <c r="Q3183" i="31"/>
  <c r="Q3184" i="31"/>
  <c r="Q3185" i="31"/>
  <c r="Q3186" i="31"/>
  <c r="Q3187" i="31"/>
  <c r="Q3188" i="31"/>
  <c r="Q3189" i="31"/>
  <c r="Q3190" i="31"/>
  <c r="Q3191" i="31"/>
  <c r="Q3192" i="31"/>
  <c r="Q3193" i="31"/>
  <c r="Q3194" i="31"/>
  <c r="Q3195" i="31"/>
  <c r="Q3196" i="31"/>
  <c r="Q3197" i="31"/>
  <c r="Q3198" i="31"/>
  <c r="Q3199" i="31"/>
  <c r="Q3200" i="31"/>
  <c r="Q3201" i="31"/>
  <c r="Q3202" i="31"/>
  <c r="Q3203" i="31"/>
  <c r="Q3204" i="31"/>
  <c r="Q3205" i="31"/>
  <c r="Q3206" i="31"/>
  <c r="Q3207" i="31"/>
  <c r="Q3208" i="31"/>
  <c r="Q3209" i="31"/>
  <c r="Q3210" i="31"/>
  <c r="Q3211" i="31"/>
  <c r="Q3212" i="31"/>
  <c r="Q3213" i="31"/>
  <c r="Q3214" i="31"/>
  <c r="Q3215" i="31"/>
  <c r="Q3216" i="31"/>
  <c r="Q3217" i="31"/>
  <c r="Q3218" i="31"/>
  <c r="Q3219" i="31"/>
  <c r="Q3220" i="31"/>
  <c r="Q3221" i="31"/>
  <c r="Q3222" i="31"/>
  <c r="Q3223" i="31"/>
  <c r="Q3224" i="31"/>
  <c r="Q3225" i="31"/>
  <c r="Q3226" i="31"/>
  <c r="Q3227" i="31"/>
  <c r="Q3228" i="31"/>
  <c r="Q3229" i="31"/>
  <c r="Q3230" i="31"/>
  <c r="Q3231" i="31"/>
  <c r="Q3232" i="31"/>
  <c r="Q3233" i="31"/>
  <c r="Q3234" i="31"/>
  <c r="Q3235" i="31"/>
  <c r="Q3236" i="31"/>
  <c r="Q3237" i="31"/>
  <c r="Q3238" i="31"/>
  <c r="Q3239" i="31"/>
  <c r="Q3240" i="31"/>
  <c r="Q3241" i="31"/>
  <c r="Q3242" i="31"/>
  <c r="Q3243" i="31"/>
  <c r="Q3244" i="31"/>
  <c r="Q3245" i="31"/>
  <c r="Q3246" i="31"/>
  <c r="Q3247" i="31"/>
  <c r="Q3248" i="31"/>
  <c r="Q3249" i="31"/>
  <c r="Q3250" i="31"/>
  <c r="Q3251" i="31"/>
  <c r="Q3252" i="31"/>
  <c r="Q3253" i="31"/>
  <c r="Q3254" i="31"/>
  <c r="Q3255" i="31"/>
  <c r="Q3256" i="31"/>
  <c r="Q3257" i="31"/>
  <c r="Q3258" i="31"/>
  <c r="Q3259" i="31"/>
  <c r="Q3260" i="31"/>
  <c r="Q3261" i="31"/>
  <c r="Q3262" i="31"/>
  <c r="Q3263" i="31"/>
  <c r="Q3264" i="31"/>
  <c r="Q3265" i="31"/>
  <c r="Q3266" i="31"/>
  <c r="Q3267" i="31"/>
  <c r="Q3268" i="31"/>
  <c r="Q3269" i="31"/>
  <c r="Q3270" i="31"/>
  <c r="Q3271" i="31"/>
  <c r="Q3272" i="31"/>
  <c r="Q3273" i="31"/>
  <c r="Q3274" i="31"/>
  <c r="Q3275" i="31"/>
  <c r="Q3276" i="31"/>
  <c r="Q3277" i="31"/>
  <c r="Q3278" i="31"/>
  <c r="Q3279" i="31"/>
  <c r="Q3280" i="31"/>
  <c r="Q3281" i="31"/>
  <c r="Q3282" i="31"/>
  <c r="Q3283" i="31"/>
  <c r="Q3284" i="31"/>
  <c r="Q3285" i="31"/>
  <c r="Q3286" i="31"/>
  <c r="Q3287" i="31"/>
  <c r="Q3288" i="31"/>
  <c r="Q3289" i="31"/>
  <c r="Q3290" i="31"/>
  <c r="Q3291" i="31"/>
  <c r="Q3292" i="31"/>
  <c r="Q3293" i="31"/>
  <c r="Q3294" i="31"/>
  <c r="Q3295" i="31"/>
  <c r="Q3296" i="31"/>
  <c r="Q3297" i="31"/>
  <c r="Q3298" i="31"/>
  <c r="Q3299" i="31"/>
  <c r="Q3300" i="31"/>
  <c r="Q3301" i="31"/>
  <c r="Q3302" i="31"/>
  <c r="Q3303" i="31"/>
  <c r="Q3304" i="31"/>
  <c r="Q3305" i="31"/>
  <c r="Q3306" i="31"/>
  <c r="Q3307" i="31"/>
  <c r="Q3308" i="31"/>
  <c r="Q3309" i="31"/>
  <c r="Q3310" i="31"/>
  <c r="Q3311" i="31"/>
  <c r="Q3312" i="31"/>
  <c r="Q3313" i="31"/>
  <c r="Q3314" i="31"/>
  <c r="Q3315" i="31"/>
  <c r="Q3316" i="31"/>
  <c r="Q3317" i="31"/>
  <c r="Q3318" i="31"/>
  <c r="Q3319" i="31"/>
  <c r="Q3320" i="31"/>
  <c r="Q3321" i="31"/>
  <c r="Q3322" i="31"/>
  <c r="Q3323" i="31"/>
  <c r="Q3324" i="31"/>
  <c r="Q3325" i="31"/>
  <c r="Q3326" i="31"/>
  <c r="Q3327" i="31"/>
  <c r="Q3328" i="31"/>
  <c r="Q3329" i="31"/>
  <c r="Q3330" i="31"/>
  <c r="Q3331" i="31"/>
  <c r="Q3332" i="31"/>
  <c r="Q3333" i="31"/>
  <c r="Q3334" i="31"/>
  <c r="Q3335" i="31"/>
  <c r="Q3336" i="31"/>
  <c r="Q3337" i="31"/>
  <c r="Q3338" i="31"/>
  <c r="Q3339" i="31"/>
  <c r="Q3340" i="31"/>
  <c r="Q3341" i="31"/>
  <c r="Q3342" i="31"/>
  <c r="Q3343" i="31"/>
  <c r="Q3344" i="31"/>
  <c r="Q3345" i="31"/>
  <c r="Q3346" i="31"/>
  <c r="Q3347" i="31"/>
  <c r="Q3348" i="31"/>
  <c r="Q3349" i="31"/>
  <c r="Q3350" i="31"/>
  <c r="Q3351" i="31"/>
  <c r="Q3352" i="31"/>
  <c r="Q3353" i="31"/>
  <c r="Q3354" i="31"/>
  <c r="Q3355" i="31"/>
  <c r="Q3356" i="31"/>
  <c r="Q3357" i="31"/>
  <c r="Q3358" i="31"/>
  <c r="Q3359" i="31"/>
  <c r="Q3360" i="31"/>
  <c r="Q3361" i="31"/>
  <c r="Q3362" i="31"/>
  <c r="Q3363" i="31"/>
  <c r="Q3364" i="31"/>
  <c r="Q3365" i="31"/>
  <c r="Q3366" i="31"/>
  <c r="Q3367" i="31"/>
  <c r="Q3368" i="31"/>
  <c r="Q3369" i="31"/>
  <c r="Q3370" i="31"/>
  <c r="Q3371" i="31"/>
  <c r="Q3372" i="31"/>
  <c r="Q3373" i="31"/>
  <c r="Q3374" i="31"/>
  <c r="Q3375" i="31"/>
  <c r="Q3376" i="31"/>
  <c r="Q3377" i="31"/>
  <c r="Q3378" i="31"/>
  <c r="Q3379" i="31"/>
  <c r="Q3380" i="31"/>
  <c r="Q3381" i="31"/>
  <c r="Q3382" i="31"/>
  <c r="Q3383" i="31"/>
  <c r="Q3384" i="31"/>
  <c r="Q3385" i="31"/>
  <c r="Q3386" i="31"/>
  <c r="Q3387" i="31"/>
  <c r="Q3388" i="31"/>
  <c r="Q3389" i="31"/>
  <c r="Q3390" i="31"/>
  <c r="Q3391" i="31"/>
  <c r="Q3392" i="31"/>
  <c r="Q3393" i="31"/>
  <c r="Q3394" i="31"/>
  <c r="Q3395" i="31"/>
  <c r="Q3396" i="31"/>
  <c r="Q3397" i="31"/>
  <c r="Q3398" i="31"/>
  <c r="Q3399" i="31"/>
  <c r="Q3400" i="31"/>
  <c r="Q3401" i="31"/>
  <c r="Q3402" i="31"/>
  <c r="Q3403" i="31"/>
  <c r="Q3404" i="31"/>
  <c r="Q3405" i="31"/>
  <c r="Q3406" i="31"/>
  <c r="Q3407" i="31"/>
  <c r="Q3408" i="31"/>
  <c r="Q3409" i="31"/>
  <c r="Q3410" i="31"/>
  <c r="Q3411" i="31"/>
  <c r="Q3412" i="31"/>
  <c r="Q3413" i="31"/>
  <c r="Q3414" i="31"/>
  <c r="Q3415" i="31"/>
  <c r="Q3416" i="31"/>
  <c r="Q3417" i="31"/>
  <c r="Q3418" i="31"/>
  <c r="Q3419" i="31"/>
  <c r="Q3420" i="31"/>
  <c r="Q3421" i="31"/>
  <c r="Q3422" i="31"/>
  <c r="Q3423" i="31"/>
  <c r="Q3424" i="31"/>
  <c r="Q3425" i="31"/>
  <c r="Q3426" i="31"/>
  <c r="Q3427" i="31"/>
  <c r="Q3428" i="31"/>
  <c r="Q3429" i="31"/>
  <c r="Q3430" i="31"/>
  <c r="Q3431" i="31"/>
  <c r="Q3432" i="31"/>
  <c r="Q3433" i="31"/>
  <c r="Q3434" i="31"/>
  <c r="Q3435" i="31"/>
  <c r="Q3436" i="31"/>
  <c r="Q3437" i="31"/>
  <c r="Q3438" i="31"/>
  <c r="Q3439" i="31"/>
  <c r="Q3440" i="31"/>
  <c r="Q3441" i="31"/>
  <c r="Q3442" i="31"/>
  <c r="Q3443" i="31"/>
  <c r="Q3444" i="31"/>
  <c r="Q3445" i="31"/>
  <c r="Q3446" i="31"/>
  <c r="Q3447" i="31"/>
  <c r="Q3448" i="31"/>
  <c r="Q3449" i="31"/>
  <c r="Q3450" i="31"/>
  <c r="Q3451" i="31"/>
  <c r="Q3452" i="31"/>
  <c r="Q3453" i="31"/>
  <c r="Q3454" i="31"/>
  <c r="Q3455" i="31"/>
  <c r="Q3456" i="31"/>
  <c r="Q3457" i="31"/>
  <c r="Q3458" i="31"/>
  <c r="Q3459" i="31"/>
  <c r="Q3460" i="31"/>
  <c r="Q3461" i="31"/>
  <c r="Q3462" i="31"/>
  <c r="Q3463" i="31"/>
  <c r="Q3464" i="31"/>
  <c r="Q3465" i="31"/>
  <c r="Q3466" i="31"/>
  <c r="Q3467" i="31"/>
  <c r="Q3468" i="31"/>
  <c r="Q3469" i="31"/>
  <c r="Q3470" i="31"/>
  <c r="Q3471" i="31"/>
  <c r="Q3472" i="31"/>
  <c r="Q3473" i="31"/>
  <c r="Q3474" i="31"/>
  <c r="Q3475" i="31"/>
  <c r="Q3476" i="31"/>
  <c r="Q3477" i="31"/>
  <c r="Q3478" i="31"/>
  <c r="Q3479" i="31"/>
  <c r="Q3480" i="31"/>
  <c r="Q3481" i="31"/>
  <c r="Q3482" i="31"/>
  <c r="Q3483" i="31"/>
  <c r="Q3484" i="31"/>
  <c r="Q3485" i="31"/>
  <c r="Q3486" i="31"/>
  <c r="Q3487" i="31"/>
  <c r="Q3488" i="31"/>
  <c r="Q3489" i="31"/>
  <c r="Q3490" i="31"/>
  <c r="Q3491" i="31"/>
  <c r="Q3492" i="31"/>
  <c r="Q3493" i="31"/>
  <c r="Q3494" i="31"/>
  <c r="Q3495" i="31"/>
  <c r="Q3496" i="31"/>
  <c r="Q3497" i="31"/>
  <c r="Q3498" i="31"/>
  <c r="Q3499" i="31"/>
  <c r="Q3500" i="31"/>
  <c r="Q3501" i="31"/>
  <c r="Q3502" i="31"/>
  <c r="Q3503" i="31"/>
  <c r="Q3504" i="31"/>
  <c r="Q3505" i="31"/>
  <c r="Q3506" i="31"/>
  <c r="Q3507" i="31"/>
  <c r="Q3508" i="31"/>
  <c r="Q3509" i="31"/>
  <c r="Q3510" i="31"/>
  <c r="Q3511" i="31"/>
  <c r="Q3512" i="31"/>
  <c r="Q3513" i="31"/>
  <c r="Q3514" i="31"/>
  <c r="Q3515" i="31"/>
  <c r="Q3516" i="31"/>
  <c r="Q3517" i="31"/>
  <c r="Q3518" i="31"/>
  <c r="Q3519" i="31"/>
  <c r="Q3520" i="31"/>
  <c r="Q3521" i="31"/>
  <c r="Q3522" i="31"/>
  <c r="Q3523" i="31"/>
  <c r="Q3524" i="31"/>
  <c r="Q3525" i="31"/>
  <c r="Q3526" i="31"/>
  <c r="Q3527" i="31"/>
  <c r="Q3528" i="31"/>
  <c r="Q3529" i="31"/>
  <c r="Q3530" i="31"/>
  <c r="Q3531" i="31"/>
  <c r="Q3532" i="31"/>
  <c r="Q3533" i="31"/>
  <c r="Q3534" i="31"/>
  <c r="Q3535" i="31"/>
  <c r="Q3536" i="31"/>
  <c r="Q3537" i="31"/>
  <c r="Q3538" i="31"/>
  <c r="Q3539" i="31"/>
  <c r="Q3540" i="31"/>
  <c r="Q3541" i="31"/>
  <c r="Q3542" i="31"/>
  <c r="Q3543" i="31"/>
  <c r="Q3544" i="31"/>
  <c r="Q3545" i="31"/>
  <c r="Q3546" i="31"/>
  <c r="Q3547" i="31"/>
  <c r="Q3548" i="31"/>
  <c r="Q3549" i="31"/>
  <c r="Q3550" i="31"/>
  <c r="Q3551" i="31"/>
  <c r="Q3552" i="31"/>
  <c r="Q3553" i="31"/>
  <c r="Q3554" i="31"/>
  <c r="Q3555" i="31"/>
  <c r="Q3556" i="31"/>
  <c r="Q3557" i="31"/>
  <c r="Q3558" i="31"/>
  <c r="Q3559" i="31"/>
  <c r="Q3560" i="31"/>
  <c r="Q3561" i="31"/>
  <c r="Q3562" i="31"/>
  <c r="Q3563" i="31"/>
  <c r="Q3564" i="31"/>
  <c r="Q3565" i="31"/>
  <c r="Q3566" i="31"/>
  <c r="Q3567" i="31"/>
  <c r="Q3568" i="31"/>
  <c r="Q3569" i="31"/>
  <c r="Q3570" i="31"/>
  <c r="Q3571" i="31"/>
  <c r="Q3572" i="31"/>
  <c r="Q3573" i="31"/>
  <c r="Q3574" i="31"/>
  <c r="Q3575" i="31"/>
  <c r="Q3576" i="31"/>
  <c r="Q3577" i="31"/>
  <c r="Q3578" i="31"/>
  <c r="Q3579" i="31"/>
  <c r="Q3580" i="31"/>
  <c r="Q3581" i="31"/>
  <c r="Q3582" i="31"/>
  <c r="Q3583" i="31"/>
  <c r="Q3584" i="31"/>
  <c r="Q3585" i="31"/>
  <c r="Q3586" i="31"/>
  <c r="Q3587" i="31"/>
  <c r="Q3588" i="31"/>
  <c r="Q3589" i="31"/>
  <c r="Q3590" i="31"/>
  <c r="Q3591" i="31"/>
  <c r="Q3592" i="31"/>
  <c r="Q3593" i="31"/>
  <c r="Q3594" i="31"/>
  <c r="Q3595" i="31"/>
  <c r="Q3596" i="31"/>
  <c r="Q3597" i="31"/>
  <c r="Q3598" i="31"/>
  <c r="Q3599" i="31"/>
  <c r="Q3600" i="31"/>
  <c r="Q3601" i="31"/>
  <c r="Q3602" i="31"/>
  <c r="Q3603" i="31"/>
  <c r="Q3604" i="31"/>
  <c r="Q3605" i="31"/>
  <c r="Q3606" i="31"/>
  <c r="Q3607" i="31"/>
  <c r="Q3608" i="31"/>
  <c r="Q3609" i="31"/>
  <c r="Q3610" i="31"/>
  <c r="Q3611" i="31"/>
  <c r="Q3612" i="31"/>
  <c r="Q3613" i="31"/>
  <c r="Q3614" i="31"/>
  <c r="Q3615" i="31"/>
  <c r="Q3616" i="31"/>
  <c r="Q3617" i="31"/>
  <c r="Q3618" i="31"/>
  <c r="Q3619" i="31"/>
  <c r="Q3620" i="31"/>
  <c r="Q3621" i="31"/>
  <c r="Q3622" i="31"/>
  <c r="Q3623" i="31"/>
  <c r="Q3624" i="31"/>
  <c r="Q3625" i="31"/>
  <c r="Q3626" i="31"/>
  <c r="Q3627" i="31"/>
  <c r="Q3628" i="31"/>
  <c r="Q3629" i="31"/>
  <c r="Q3630" i="31"/>
  <c r="Q3631" i="31"/>
  <c r="Q3632" i="31"/>
  <c r="Q3633" i="31"/>
  <c r="Q3634" i="31"/>
  <c r="Q3635" i="31"/>
  <c r="Q3636" i="31"/>
  <c r="Q3637" i="31"/>
  <c r="Q3638" i="31"/>
  <c r="Q3639" i="31"/>
  <c r="Q3640" i="31"/>
  <c r="Q3641" i="31"/>
  <c r="Q3642" i="31"/>
  <c r="Q3643" i="31"/>
  <c r="Q3644" i="31"/>
  <c r="Q3645" i="31"/>
  <c r="Q3646" i="31"/>
  <c r="Q3647" i="31"/>
  <c r="Q3648" i="31"/>
  <c r="Q3649" i="31"/>
  <c r="Q3650" i="31"/>
  <c r="Q3651" i="31"/>
  <c r="Q3652" i="31"/>
  <c r="Q3653" i="31"/>
  <c r="Q3654" i="31"/>
  <c r="Q3655" i="31"/>
  <c r="Q3656" i="31"/>
  <c r="Q3657" i="31"/>
  <c r="Q3658" i="31"/>
  <c r="Q3659" i="31"/>
  <c r="Q3660" i="31"/>
  <c r="Q3661" i="31"/>
  <c r="Q3662" i="31"/>
  <c r="Q3663" i="31"/>
  <c r="Q3664" i="31"/>
  <c r="Q3665" i="31"/>
  <c r="Q3666" i="31"/>
  <c r="Q3667" i="31"/>
  <c r="Q3668" i="31"/>
  <c r="Q3669" i="31"/>
  <c r="Q3670" i="31"/>
  <c r="Q3671" i="31"/>
  <c r="Q3672" i="31"/>
  <c r="Q3673" i="31"/>
  <c r="Q3674" i="31"/>
  <c r="Q3675" i="31"/>
  <c r="Q3676" i="31"/>
  <c r="Q3677" i="31"/>
  <c r="Q3678" i="31"/>
  <c r="Q3679" i="31"/>
  <c r="Q3680" i="31"/>
  <c r="Q3681" i="31"/>
  <c r="Q3682" i="31"/>
  <c r="Q3683" i="31"/>
  <c r="Q3684" i="31"/>
  <c r="Q3685" i="31"/>
  <c r="Q3686" i="31"/>
  <c r="Q3687" i="31"/>
  <c r="Q3688" i="31"/>
  <c r="Q3689" i="31"/>
  <c r="Q3690" i="31"/>
  <c r="Q3691" i="31"/>
  <c r="Q3692" i="31"/>
  <c r="Q3693" i="31"/>
  <c r="Q3694" i="31"/>
  <c r="Q3695" i="31"/>
  <c r="Q3696" i="31"/>
  <c r="Q3697" i="31"/>
  <c r="Q3698" i="31"/>
  <c r="Q3699" i="31"/>
  <c r="Q3700" i="31"/>
  <c r="Q3701" i="31"/>
  <c r="Q3702" i="31"/>
  <c r="Q3703" i="31"/>
  <c r="Q3704" i="31"/>
  <c r="Q3705" i="31"/>
  <c r="Q3706" i="31"/>
  <c r="Q3707" i="31"/>
  <c r="Q3708" i="31"/>
  <c r="Q3709" i="31"/>
  <c r="Q3710" i="31"/>
  <c r="Q3711" i="31"/>
  <c r="Q3712" i="31"/>
  <c r="Q3713" i="31"/>
  <c r="Q3714" i="31"/>
  <c r="Q3715" i="31"/>
  <c r="Q3716" i="31"/>
  <c r="Q3717" i="31"/>
  <c r="Q3718" i="31"/>
  <c r="Q3719" i="31"/>
  <c r="Q3720" i="31"/>
  <c r="Q3721" i="31"/>
  <c r="Q3722" i="31"/>
  <c r="Q3723" i="31"/>
  <c r="Q3724" i="31"/>
  <c r="Q3725" i="31"/>
  <c r="Q3726" i="31"/>
  <c r="Q3727" i="31"/>
  <c r="Q3728" i="31"/>
  <c r="Q3729" i="31"/>
  <c r="Q3730" i="31"/>
  <c r="Q3731" i="31"/>
  <c r="Q3732" i="31"/>
  <c r="Q3733" i="31"/>
  <c r="Q3734" i="31"/>
  <c r="Q3735" i="31"/>
  <c r="Q3736" i="31"/>
  <c r="Q3737" i="31"/>
  <c r="Q3738" i="31"/>
  <c r="Q3739" i="31"/>
  <c r="Q3740" i="31"/>
  <c r="Q3741" i="31"/>
  <c r="Q3742" i="31"/>
  <c r="Q3743" i="31"/>
  <c r="Q3744" i="31"/>
  <c r="Q3745" i="31"/>
  <c r="Q3746" i="31"/>
  <c r="Q3747" i="31"/>
  <c r="Q3748" i="31"/>
  <c r="Q3749" i="31"/>
  <c r="Q3750" i="31"/>
  <c r="Q3751" i="31"/>
  <c r="Q3752" i="31"/>
  <c r="Q3753" i="31"/>
  <c r="Q3754" i="31"/>
  <c r="Q3755" i="31"/>
  <c r="Q3756" i="31"/>
  <c r="Q3757" i="31"/>
  <c r="Q3758" i="31"/>
  <c r="Q3759" i="31"/>
  <c r="Q3760" i="31"/>
  <c r="Q3761" i="31"/>
  <c r="Q3762" i="31"/>
  <c r="Q3763" i="31"/>
  <c r="Q3764" i="31"/>
  <c r="Q3765" i="31"/>
  <c r="Q3766" i="31"/>
  <c r="Q3767" i="31"/>
  <c r="Q3768" i="31"/>
  <c r="Q3769" i="31"/>
  <c r="Q3770" i="31"/>
  <c r="Q3771" i="31"/>
  <c r="Q3772" i="31"/>
  <c r="Q3773" i="31"/>
  <c r="Q3774" i="31"/>
  <c r="Q3775" i="31"/>
  <c r="Q3776" i="31"/>
  <c r="Q3777" i="31"/>
  <c r="Q3778" i="31"/>
  <c r="Q3779" i="31"/>
  <c r="Q3780" i="31"/>
  <c r="Q3781" i="31"/>
  <c r="Q3782" i="31"/>
  <c r="Q3783" i="31"/>
  <c r="Q3784" i="31"/>
  <c r="Q3785" i="31"/>
  <c r="Q3786" i="31"/>
  <c r="Q3787" i="31"/>
  <c r="Q3788" i="31"/>
  <c r="Q3789" i="31"/>
  <c r="Q3790" i="31"/>
  <c r="Q3791" i="31"/>
  <c r="Q3792" i="31"/>
  <c r="Q3793" i="31"/>
  <c r="Q3794" i="31"/>
  <c r="Q3795" i="31"/>
  <c r="Q3796" i="31"/>
  <c r="Q3797" i="31"/>
  <c r="Q3798" i="31"/>
  <c r="Q3799" i="31"/>
  <c r="Q3800" i="31"/>
  <c r="Q3801" i="31"/>
  <c r="Q3802" i="31"/>
  <c r="Q3803" i="31"/>
  <c r="Q3804" i="31"/>
  <c r="Q3805" i="31"/>
  <c r="Q3806" i="31"/>
  <c r="Q3807" i="31"/>
  <c r="Q3808" i="31"/>
  <c r="Q3809" i="31"/>
  <c r="Q3810" i="31"/>
  <c r="Q3811" i="31"/>
  <c r="Q3812" i="31"/>
  <c r="Q3813" i="31"/>
  <c r="Q3814" i="31"/>
  <c r="Q3815" i="31"/>
  <c r="Q3816" i="31"/>
  <c r="Q3817" i="31"/>
  <c r="Q3818" i="31"/>
  <c r="Q3819" i="31"/>
  <c r="Q3820" i="31"/>
  <c r="Q3821" i="31"/>
  <c r="Q3822" i="31"/>
  <c r="Q3823" i="31"/>
  <c r="Q3824" i="31"/>
  <c r="Q3825" i="31"/>
  <c r="Q3826" i="31"/>
  <c r="Q3827" i="31"/>
  <c r="Q3828" i="31"/>
  <c r="Q3829" i="31"/>
  <c r="Q3830" i="31"/>
  <c r="Q3831" i="31"/>
  <c r="Q3832" i="31"/>
  <c r="Q3833" i="31"/>
  <c r="Q3834" i="31"/>
  <c r="Q3835" i="31"/>
  <c r="Q3836" i="31"/>
  <c r="Q3837" i="31"/>
  <c r="Q3838" i="31"/>
  <c r="Q3839" i="31"/>
  <c r="Q3840" i="31"/>
  <c r="Q3841" i="31"/>
  <c r="Q3842" i="31"/>
  <c r="Q3843" i="31"/>
  <c r="Q3844" i="31"/>
  <c r="Q3845" i="31"/>
  <c r="Q3846" i="31"/>
  <c r="Q3847" i="31"/>
  <c r="Q3848" i="31"/>
  <c r="Q3849" i="31"/>
  <c r="Q3850" i="31"/>
  <c r="Q3851" i="31"/>
  <c r="Q3852" i="31"/>
  <c r="Q3853" i="31"/>
  <c r="Q3854" i="31"/>
  <c r="Q3855" i="31"/>
  <c r="Q3856" i="31"/>
  <c r="Q3857" i="31"/>
  <c r="Q3858" i="31"/>
  <c r="Q3859" i="31"/>
  <c r="Q3860" i="31"/>
  <c r="Q3861" i="31"/>
  <c r="Q3862" i="31"/>
  <c r="Q3863" i="31"/>
  <c r="Q3864" i="31"/>
  <c r="Q3865" i="31"/>
  <c r="Q3866" i="31"/>
  <c r="Q3867" i="31"/>
  <c r="Q3868" i="31"/>
  <c r="Q3869" i="31"/>
  <c r="Q3870" i="31"/>
  <c r="Q3871" i="31"/>
  <c r="Q3872" i="31"/>
  <c r="Q3873" i="31"/>
  <c r="Q3874" i="31"/>
  <c r="Q3875" i="31"/>
  <c r="Q3876" i="31"/>
  <c r="Q3877" i="31"/>
  <c r="Q3878" i="31"/>
  <c r="Q3879" i="31"/>
  <c r="Q3880" i="31"/>
  <c r="Q3881" i="31"/>
  <c r="Q3882" i="31"/>
  <c r="Q3883" i="31"/>
  <c r="Q3884" i="31"/>
  <c r="Q3885" i="31"/>
  <c r="Q3886" i="31"/>
  <c r="Q3887" i="31"/>
  <c r="Q3888" i="31"/>
  <c r="Q3889" i="31"/>
  <c r="Q3890" i="31"/>
  <c r="Q3891" i="31"/>
  <c r="Q3892" i="31"/>
  <c r="Q3893" i="31"/>
  <c r="Q3894" i="31"/>
  <c r="Q3895" i="31"/>
  <c r="Q3896" i="31"/>
  <c r="Q3897" i="31"/>
  <c r="Q3898" i="31"/>
  <c r="Q3899" i="31"/>
  <c r="Q3900" i="31"/>
  <c r="Q3901" i="31"/>
  <c r="Q3902" i="31"/>
  <c r="Q3903" i="31"/>
  <c r="Q3904" i="31"/>
  <c r="Q3905" i="31"/>
  <c r="Q3906" i="31"/>
  <c r="Q3907" i="31"/>
  <c r="Q3908" i="31"/>
  <c r="Q3909" i="31"/>
  <c r="Q3910" i="31"/>
  <c r="Q3911" i="31"/>
  <c r="Q3912" i="31"/>
  <c r="Q3913" i="31"/>
  <c r="Q3914" i="31"/>
  <c r="Q3915" i="31"/>
  <c r="Q3916" i="31"/>
  <c r="Q3917" i="31"/>
  <c r="Q3918" i="31"/>
  <c r="Q3919" i="31"/>
  <c r="Q3920" i="31"/>
  <c r="Q3921" i="31"/>
  <c r="Q3922" i="31"/>
  <c r="Q3923" i="31"/>
  <c r="Q3924" i="31"/>
  <c r="Q3925" i="31"/>
  <c r="Q3926" i="31"/>
  <c r="Q3927" i="31"/>
  <c r="Q3928" i="31"/>
  <c r="Q3929" i="31"/>
  <c r="Q3930" i="31"/>
  <c r="Q3931" i="31"/>
  <c r="Q3932" i="31"/>
  <c r="Q3933" i="31"/>
  <c r="Q3934" i="31"/>
  <c r="Q3935" i="31"/>
  <c r="Q3936" i="31"/>
  <c r="Q3937" i="31"/>
  <c r="Q3938" i="31"/>
  <c r="Q3939" i="31"/>
  <c r="Q3940" i="31"/>
  <c r="Q3941" i="31"/>
  <c r="Q3942" i="31"/>
  <c r="Q3943" i="31"/>
  <c r="Q3944" i="31"/>
  <c r="Q3945" i="31"/>
  <c r="Q3946" i="31"/>
  <c r="Q3947" i="31"/>
  <c r="Q3948" i="31"/>
  <c r="Q3949" i="31"/>
  <c r="Q3950" i="31"/>
  <c r="Q3951" i="31"/>
  <c r="Q3952" i="31"/>
  <c r="Q3953" i="31"/>
  <c r="Q3954" i="31"/>
  <c r="Q3955" i="31"/>
  <c r="Q3956" i="31"/>
  <c r="Q3957" i="31"/>
  <c r="Q3958" i="31"/>
  <c r="Q3959" i="31"/>
  <c r="Q3960" i="31"/>
  <c r="Q3961" i="31"/>
  <c r="Q3962" i="31"/>
  <c r="Q3963" i="31"/>
  <c r="Q3964" i="31"/>
  <c r="Q3965" i="31"/>
  <c r="Q3966" i="31"/>
  <c r="Q3967" i="31"/>
  <c r="Q3968" i="31"/>
  <c r="Q3969" i="31"/>
  <c r="Q3970" i="31"/>
  <c r="Q3971" i="31"/>
  <c r="Q3972" i="31"/>
  <c r="Q3973" i="31"/>
  <c r="Q3974" i="31"/>
  <c r="Q3975" i="31"/>
  <c r="Q3976" i="31"/>
  <c r="Q3977" i="31"/>
  <c r="Q3978" i="31"/>
  <c r="Q3979" i="31"/>
  <c r="Q3980" i="31"/>
  <c r="Q3981" i="31"/>
  <c r="Q3982" i="31"/>
  <c r="Q3983" i="31"/>
  <c r="Q3984" i="31"/>
  <c r="Q3985" i="31"/>
  <c r="Q3986" i="31"/>
  <c r="Q3987" i="31"/>
  <c r="Q3988" i="31"/>
  <c r="Q3989" i="31"/>
  <c r="Q3990" i="31"/>
  <c r="Q3991" i="31"/>
  <c r="Q3992" i="31"/>
  <c r="Q3993" i="31"/>
  <c r="Q3994" i="31"/>
  <c r="Q3995" i="31"/>
  <c r="Q3996" i="31"/>
  <c r="Q3997" i="31"/>
  <c r="Q3998" i="31"/>
  <c r="Q3999" i="31"/>
  <c r="Q4000" i="31"/>
  <c r="Q4001" i="31"/>
  <c r="Q4002" i="31"/>
  <c r="Q4003" i="31"/>
  <c r="Q4004" i="31"/>
  <c r="Q4005" i="31"/>
  <c r="Q4006" i="31"/>
  <c r="Q4007" i="31"/>
  <c r="Q4008" i="31"/>
  <c r="Q4009" i="31"/>
  <c r="Q4010" i="31"/>
  <c r="Q4011" i="31"/>
  <c r="Q4012" i="31"/>
  <c r="Q4013" i="31"/>
  <c r="Q4014" i="31"/>
  <c r="Q4015" i="31"/>
  <c r="Q4016" i="31"/>
  <c r="Q4017" i="31"/>
  <c r="Q4018" i="31"/>
  <c r="Q4019" i="31"/>
  <c r="Q4020" i="31"/>
  <c r="Q4021" i="31"/>
  <c r="Q4022" i="31"/>
  <c r="Q4023" i="31"/>
  <c r="Q4024" i="31"/>
  <c r="Q4025" i="31"/>
  <c r="Q4026" i="31"/>
  <c r="Q4027" i="31"/>
  <c r="Q4028" i="31"/>
  <c r="Q4029" i="31"/>
  <c r="Q4030" i="31"/>
  <c r="Q4031" i="31"/>
  <c r="Q4032" i="31"/>
  <c r="Q4033" i="31"/>
  <c r="Q4034" i="31"/>
  <c r="Q4035" i="31"/>
  <c r="Q4036" i="31"/>
  <c r="Q4037" i="31"/>
  <c r="Q4038" i="31"/>
  <c r="Q4039" i="31"/>
  <c r="Q4040" i="31"/>
  <c r="Q4041" i="31"/>
  <c r="Q4042" i="31"/>
  <c r="Q4043" i="31"/>
  <c r="Q4044" i="31"/>
  <c r="Q4045" i="31"/>
  <c r="Q4046" i="31"/>
  <c r="Q4047" i="31"/>
  <c r="Q4048" i="31"/>
  <c r="Q4049" i="31"/>
  <c r="Q4050" i="31"/>
  <c r="Q4051" i="31"/>
  <c r="Q4052" i="31"/>
  <c r="Q4053" i="31"/>
  <c r="Q4054" i="31"/>
  <c r="Q4055" i="31"/>
  <c r="Q4056" i="31"/>
  <c r="Q4057" i="31"/>
  <c r="Q4058" i="31"/>
  <c r="Q4059" i="31"/>
  <c r="Q4060" i="31"/>
  <c r="Q4061" i="31"/>
  <c r="Q4062" i="31"/>
  <c r="Q4063" i="31"/>
  <c r="Q4064" i="31"/>
  <c r="Q4065" i="31"/>
  <c r="Q4066" i="31"/>
  <c r="Q4067" i="31"/>
  <c r="Q4068" i="31"/>
  <c r="Q4069" i="31"/>
  <c r="Q4070" i="31"/>
  <c r="Q4071" i="31"/>
  <c r="Q4072" i="31"/>
  <c r="Q4073" i="31"/>
  <c r="Q4074" i="31"/>
  <c r="Q4075" i="31"/>
  <c r="Q4076" i="31"/>
  <c r="Q4077" i="31"/>
  <c r="Q4078" i="31"/>
  <c r="Q4079" i="31"/>
  <c r="Q4080" i="31"/>
  <c r="Q4081" i="31"/>
  <c r="Q4082" i="31"/>
  <c r="Q4083" i="31"/>
  <c r="Q4084" i="31"/>
  <c r="Q4085" i="31"/>
  <c r="Q4086" i="31"/>
  <c r="Q4087" i="31"/>
  <c r="Q4088" i="31"/>
  <c r="Q4089" i="31"/>
  <c r="Q4090" i="31"/>
  <c r="Q4091" i="31"/>
  <c r="Q4092" i="31"/>
  <c r="Q4093" i="31"/>
  <c r="Q4094" i="31"/>
  <c r="Q4095" i="31"/>
  <c r="Q4096" i="31"/>
  <c r="Q4097" i="31"/>
  <c r="Q4098" i="31"/>
  <c r="Q4099" i="31"/>
  <c r="Q4100" i="31"/>
  <c r="Q4101" i="31"/>
  <c r="Q4102" i="31"/>
  <c r="Q4103" i="31"/>
  <c r="Q4104" i="31"/>
  <c r="Q4105" i="31"/>
  <c r="Q4106" i="31"/>
  <c r="Q4107" i="31"/>
  <c r="Q4108" i="31"/>
  <c r="Q4109" i="31"/>
  <c r="Q4110" i="31"/>
  <c r="Q4111" i="31"/>
  <c r="Q4112" i="31"/>
  <c r="Q4113" i="31"/>
  <c r="Q4114" i="31"/>
  <c r="Q4115" i="31"/>
  <c r="Q4116" i="31"/>
  <c r="Q4117" i="31"/>
  <c r="Q4118" i="31"/>
  <c r="Q4119" i="31"/>
  <c r="Q4120" i="31"/>
  <c r="Q4121" i="31"/>
  <c r="Q4122" i="31"/>
  <c r="Q4123" i="31"/>
  <c r="Q4124" i="31"/>
  <c r="Q4125" i="31"/>
  <c r="Q4126" i="31"/>
  <c r="Q4127" i="31"/>
  <c r="Q4128" i="31"/>
  <c r="Q4129" i="31"/>
  <c r="Q4130" i="31"/>
  <c r="Q4131" i="31"/>
  <c r="Q4132" i="31"/>
  <c r="Q4133" i="31"/>
  <c r="Q4134" i="31"/>
  <c r="Q4135" i="31"/>
  <c r="Q4136" i="31"/>
  <c r="Q4137" i="31"/>
  <c r="Q4138" i="31"/>
  <c r="Q4139" i="31"/>
  <c r="Q4140" i="31"/>
  <c r="Q4141" i="31"/>
  <c r="Q4142" i="31"/>
  <c r="Q4143" i="31"/>
  <c r="Q4144" i="31"/>
  <c r="Q4145" i="31"/>
  <c r="Q4146" i="31"/>
  <c r="Q4147" i="31"/>
  <c r="Q4148" i="31"/>
  <c r="Q4149" i="31"/>
  <c r="Q4150" i="31"/>
  <c r="Q4151" i="31"/>
  <c r="Q4152" i="31"/>
  <c r="Q4153" i="31"/>
  <c r="Q4154" i="31"/>
  <c r="Q4155" i="31"/>
  <c r="Q4156" i="31"/>
  <c r="Q4157" i="31"/>
  <c r="Q4158" i="31"/>
  <c r="Q4159" i="31"/>
  <c r="Q4160" i="31"/>
  <c r="Q4161" i="31"/>
  <c r="Q4162" i="31"/>
  <c r="Q4163" i="31"/>
  <c r="Q4164" i="31"/>
  <c r="Q4165" i="31"/>
  <c r="Q4166" i="31"/>
  <c r="Q4167" i="31"/>
  <c r="Q4168" i="31"/>
  <c r="Q4169" i="31"/>
  <c r="Q4170" i="31"/>
  <c r="Q4171" i="31"/>
  <c r="Q4172" i="31"/>
  <c r="Q4173" i="31"/>
  <c r="Q4174" i="31"/>
  <c r="Q4175" i="31"/>
  <c r="Q4176" i="31"/>
  <c r="Q4177" i="31"/>
  <c r="Q4178" i="31"/>
  <c r="Q4179" i="31"/>
  <c r="Q4180" i="31"/>
  <c r="Q4181" i="31"/>
  <c r="Q4182" i="31"/>
  <c r="Q4183" i="31"/>
  <c r="Q4184" i="31"/>
  <c r="Q4185" i="31"/>
  <c r="Q4186" i="31"/>
  <c r="Q4187" i="31"/>
  <c r="Q4188" i="31"/>
  <c r="Q4189" i="31"/>
  <c r="Q4190" i="31"/>
  <c r="Q4191" i="31"/>
  <c r="Q4192" i="31"/>
  <c r="Q4193" i="31"/>
  <c r="Q4194" i="31"/>
  <c r="Q4195" i="31"/>
  <c r="Q4196" i="31"/>
  <c r="Q4197" i="31"/>
  <c r="Q4198" i="31"/>
  <c r="Q4199" i="31"/>
  <c r="Q4200" i="31"/>
  <c r="Q4201" i="31"/>
  <c r="Q4202" i="31"/>
  <c r="Q4203" i="31"/>
  <c r="Q4204" i="31"/>
  <c r="Q4205" i="31"/>
  <c r="Q4206" i="31"/>
  <c r="Q4207" i="31"/>
  <c r="Q4208" i="31"/>
  <c r="Q4209" i="31"/>
  <c r="Q4210" i="31"/>
  <c r="Q4211" i="31"/>
  <c r="Q4212" i="31"/>
  <c r="Q4213" i="31"/>
  <c r="Q4214" i="31"/>
  <c r="Q4215" i="31"/>
  <c r="Q4216" i="31"/>
  <c r="Q4217" i="31"/>
  <c r="Q4218" i="31"/>
  <c r="Q4219" i="31"/>
  <c r="Q4220" i="31"/>
  <c r="Q4221" i="31"/>
  <c r="Q4222" i="31"/>
  <c r="Q4223" i="31"/>
  <c r="Q4224" i="31"/>
  <c r="Q4225" i="31"/>
  <c r="Q4226" i="31"/>
  <c r="Q4227" i="31"/>
  <c r="Q4228" i="31"/>
  <c r="Q4229" i="31"/>
  <c r="Q4230" i="31"/>
  <c r="Q4231" i="31"/>
  <c r="Q4232" i="31"/>
  <c r="Q4233" i="31"/>
  <c r="Q4234" i="31"/>
  <c r="Q4235" i="31"/>
  <c r="Q4236" i="31"/>
  <c r="Q4237" i="31"/>
  <c r="Q4238" i="31"/>
  <c r="Q4239" i="31"/>
  <c r="Q4240" i="31"/>
  <c r="Q4241" i="31"/>
  <c r="Q4242" i="31"/>
  <c r="Q4243" i="31"/>
  <c r="Q4244" i="31"/>
  <c r="Q4245" i="31"/>
  <c r="Q4246" i="31"/>
  <c r="Q4247" i="31"/>
  <c r="Q4248" i="31"/>
  <c r="Q4249" i="31"/>
  <c r="Q4250" i="31"/>
  <c r="Q4251" i="31"/>
  <c r="Q4252" i="31"/>
  <c r="Q4253" i="31"/>
  <c r="Q4254" i="31"/>
  <c r="Q4255" i="31"/>
  <c r="Q4256" i="31"/>
  <c r="Q4257" i="31"/>
  <c r="Q4258" i="31"/>
  <c r="Q4259" i="31"/>
  <c r="Q4260" i="31"/>
  <c r="Q4261" i="31"/>
  <c r="Q4262" i="31"/>
  <c r="Q4263" i="31"/>
  <c r="Q4264" i="31"/>
  <c r="Q4265" i="31"/>
  <c r="Q4266" i="31"/>
  <c r="Q4267" i="31"/>
  <c r="Q4268" i="31"/>
  <c r="Q4269" i="31"/>
  <c r="Q4270" i="31"/>
  <c r="Q4271" i="31"/>
  <c r="Q4272" i="31"/>
  <c r="Q4273" i="31"/>
  <c r="Q4274" i="31"/>
  <c r="Q4275" i="31"/>
  <c r="Q4276" i="31"/>
  <c r="Q4277" i="31"/>
  <c r="Q4278" i="31"/>
  <c r="Q4279" i="31"/>
  <c r="Q4280" i="31"/>
  <c r="Q4281" i="31"/>
  <c r="Q4282" i="31"/>
  <c r="Q4283" i="31"/>
  <c r="Q4284" i="31"/>
  <c r="Q4285" i="31"/>
  <c r="Q4286" i="31"/>
  <c r="Q4287" i="31"/>
  <c r="Q4288" i="31"/>
  <c r="Q4289" i="31"/>
  <c r="Q4290" i="31"/>
  <c r="Q4291" i="31"/>
  <c r="Q4292" i="31"/>
  <c r="Q4293" i="31"/>
  <c r="Q4294" i="31"/>
  <c r="Q4295" i="31"/>
  <c r="Q4296" i="31"/>
  <c r="Q4297" i="31"/>
  <c r="Q4298" i="31"/>
  <c r="Q4299" i="31"/>
  <c r="Q4300" i="31"/>
  <c r="Q4301" i="31"/>
  <c r="Q4302" i="31"/>
  <c r="Q4303" i="31"/>
  <c r="Q4304" i="31"/>
  <c r="Q4305" i="31"/>
  <c r="Q4306" i="31"/>
  <c r="Q4307" i="31"/>
  <c r="Q4308" i="31"/>
  <c r="Q4309" i="31"/>
  <c r="Q4310" i="31"/>
  <c r="Q4311" i="31"/>
  <c r="Q4312" i="31"/>
  <c r="Q4313" i="31"/>
  <c r="Q4314" i="31"/>
  <c r="Q4315" i="31"/>
  <c r="Q4316" i="31"/>
  <c r="Q4317" i="31"/>
  <c r="Q4318" i="31"/>
  <c r="Q4319" i="31"/>
  <c r="Q4320" i="31"/>
  <c r="Q4321" i="31"/>
  <c r="Q4322" i="31"/>
  <c r="Q4323" i="31"/>
  <c r="Q4324" i="31"/>
  <c r="Q4325" i="31"/>
  <c r="Q4326" i="31"/>
  <c r="Q4327" i="31"/>
  <c r="Q4328" i="31"/>
  <c r="Q4329" i="31"/>
  <c r="Q4330" i="31"/>
  <c r="Q4331" i="31"/>
  <c r="Q4332" i="31"/>
  <c r="Q4333" i="31"/>
  <c r="Q4334" i="31"/>
  <c r="Q4335" i="31"/>
  <c r="Q4336" i="31"/>
  <c r="Q4337" i="31"/>
  <c r="Q4338" i="31"/>
  <c r="Q4339" i="31"/>
  <c r="Q4340" i="31"/>
  <c r="Q4341" i="31"/>
  <c r="Q4342" i="31"/>
  <c r="Q4343" i="31"/>
  <c r="Q4344" i="31"/>
  <c r="Q4345" i="31"/>
  <c r="Q4346" i="31"/>
  <c r="Q4347" i="31"/>
  <c r="Q4348" i="31"/>
  <c r="Q4349" i="31"/>
  <c r="Q4350" i="31"/>
  <c r="Q4351" i="31"/>
  <c r="Q4352" i="31"/>
  <c r="Q4353" i="31"/>
  <c r="Q4354" i="31"/>
  <c r="Q4355" i="31"/>
  <c r="Q4356" i="31"/>
  <c r="Q4357" i="31"/>
  <c r="Q4358" i="31"/>
  <c r="Q4359" i="31"/>
  <c r="Q4360" i="31"/>
  <c r="Q4361" i="31"/>
  <c r="Q4362" i="31"/>
  <c r="Q4363" i="31"/>
  <c r="Q4364" i="31"/>
  <c r="Q4365" i="31"/>
  <c r="Q4366" i="31"/>
  <c r="Q4367" i="31"/>
  <c r="Q4368" i="31"/>
  <c r="Q4369" i="31"/>
  <c r="Q4370" i="31"/>
  <c r="Q4371" i="31"/>
  <c r="Q4372" i="31"/>
  <c r="Q4373" i="31"/>
  <c r="Q4374" i="31"/>
  <c r="Q4375" i="31"/>
  <c r="Q4376" i="31"/>
  <c r="Q4377" i="31"/>
  <c r="Q4378" i="31"/>
  <c r="Q4379" i="31"/>
  <c r="Q4380" i="31"/>
  <c r="Q4381" i="31"/>
  <c r="Q4382" i="31"/>
  <c r="Q4383" i="31"/>
  <c r="Q4384" i="31"/>
  <c r="Q4385" i="31"/>
  <c r="Q4386" i="31"/>
  <c r="Q4387" i="31"/>
  <c r="Q4388" i="31"/>
  <c r="Q4389" i="31"/>
  <c r="Q4390" i="31"/>
  <c r="Q4391" i="31"/>
  <c r="Q4392" i="31"/>
  <c r="Q4393" i="31"/>
  <c r="Q4394" i="31"/>
  <c r="Q4395" i="31"/>
  <c r="Q4396" i="31"/>
  <c r="Q4397" i="31"/>
  <c r="Q4398" i="31"/>
  <c r="Q4399" i="31"/>
  <c r="Q4400" i="31"/>
  <c r="Q4401" i="31"/>
  <c r="Q4402" i="31"/>
  <c r="Q4403" i="31"/>
  <c r="Q4404" i="31"/>
  <c r="Q4405" i="31"/>
  <c r="Q4406" i="31"/>
  <c r="Q4407" i="31"/>
  <c r="Q4408" i="31"/>
  <c r="Q4409" i="31"/>
  <c r="Q4410" i="31"/>
  <c r="Q4411" i="31"/>
  <c r="Q4412" i="31"/>
  <c r="Q4413" i="31"/>
  <c r="Q4414" i="31"/>
  <c r="Q4415" i="31"/>
  <c r="Q4416" i="31"/>
  <c r="Q4417" i="31"/>
  <c r="Q4418" i="31"/>
  <c r="Q4419" i="31"/>
  <c r="Q4420" i="31"/>
  <c r="Q4421" i="31"/>
  <c r="Q4422" i="31"/>
  <c r="Q4423" i="31"/>
  <c r="Q4424" i="31"/>
  <c r="Q4425" i="31"/>
  <c r="Q4426" i="31"/>
  <c r="Q4427" i="31"/>
  <c r="Q4428" i="31"/>
  <c r="Q4429" i="31"/>
  <c r="Q4430" i="31"/>
  <c r="Q4431" i="31"/>
  <c r="Q4432" i="31"/>
  <c r="Q4433" i="31"/>
  <c r="Q4434" i="31"/>
  <c r="Q4435" i="31"/>
  <c r="Q4436" i="31"/>
  <c r="Q4437" i="31"/>
  <c r="Q4438" i="31"/>
  <c r="Q4439" i="31"/>
  <c r="Q4440" i="31"/>
  <c r="Q4441" i="31"/>
  <c r="Q4442" i="31"/>
  <c r="Q4443" i="31"/>
  <c r="Q4444" i="31"/>
  <c r="Q4445" i="31"/>
  <c r="Q4446" i="31"/>
  <c r="Q4447" i="31"/>
  <c r="Q4448" i="31"/>
  <c r="Q4449" i="31"/>
  <c r="Q4450" i="31"/>
  <c r="Q4451" i="31"/>
  <c r="Q4452" i="31"/>
  <c r="Q4453" i="31"/>
  <c r="Q4454" i="31"/>
  <c r="Q4455" i="31"/>
  <c r="Q4456" i="31"/>
  <c r="Q4457" i="31"/>
  <c r="Q4458" i="31"/>
  <c r="Q4459" i="31"/>
  <c r="Q4460" i="31"/>
  <c r="Q4461" i="31"/>
  <c r="Q4462" i="31"/>
  <c r="Q4463" i="31"/>
  <c r="Q4464" i="31"/>
  <c r="Q4465" i="31"/>
  <c r="Q4466" i="31"/>
  <c r="Q4467" i="31"/>
  <c r="Q4468" i="31"/>
  <c r="Q4469" i="31"/>
  <c r="Q4470" i="31"/>
  <c r="Q4471" i="31"/>
  <c r="Q4472" i="31"/>
  <c r="Q4473" i="31"/>
  <c r="Q4474" i="31"/>
  <c r="Q4475" i="31"/>
  <c r="Q4476" i="31"/>
  <c r="Q4477" i="31"/>
  <c r="Q4478" i="31"/>
  <c r="Q4479" i="31"/>
  <c r="Q4480" i="31"/>
  <c r="Q4481" i="31"/>
  <c r="Q4482" i="31"/>
  <c r="Q4483" i="31"/>
  <c r="Q4484" i="31"/>
  <c r="Q4485" i="31"/>
  <c r="Q4486" i="31"/>
  <c r="Q4487" i="31"/>
  <c r="Q4488" i="31"/>
  <c r="Q4489" i="31"/>
  <c r="Q4490" i="31"/>
  <c r="Q4491" i="31"/>
  <c r="Q4492" i="31"/>
  <c r="Q4493" i="31"/>
  <c r="Q4494" i="31"/>
  <c r="Q4495" i="31"/>
  <c r="Q4496" i="31"/>
  <c r="Q4497" i="31"/>
  <c r="Q4498" i="31"/>
  <c r="Q4499" i="31"/>
  <c r="Q4500" i="31"/>
  <c r="Q4501" i="31"/>
  <c r="Q4502" i="31"/>
  <c r="Q4503" i="31"/>
  <c r="Q4504" i="31"/>
  <c r="Q4505" i="31"/>
  <c r="Q4506" i="31"/>
  <c r="Q4507" i="31"/>
  <c r="Q4508" i="31"/>
  <c r="Q4509" i="31"/>
  <c r="Q4510" i="31"/>
  <c r="Q4511" i="31"/>
  <c r="Q4512" i="31"/>
  <c r="Q4513" i="31"/>
  <c r="Q4514" i="31"/>
  <c r="Q4515" i="31"/>
  <c r="Q4516" i="31"/>
  <c r="Q4517" i="31"/>
  <c r="Q4518" i="31"/>
  <c r="Q4519" i="31"/>
  <c r="Q4520" i="31"/>
  <c r="Q4521" i="31"/>
  <c r="Q4522" i="31"/>
  <c r="Q4523" i="31"/>
  <c r="Q4524" i="31"/>
  <c r="Q4525" i="31"/>
  <c r="Q4526" i="31"/>
  <c r="Q4527" i="31"/>
  <c r="Q4528" i="31"/>
  <c r="Q4529" i="31"/>
  <c r="Q4530" i="31"/>
  <c r="Q4531" i="31"/>
  <c r="Q4532" i="31"/>
  <c r="Q4533" i="31"/>
  <c r="Q4534" i="31"/>
  <c r="Q4535" i="31"/>
  <c r="Q4536" i="31"/>
  <c r="Q4537" i="31"/>
  <c r="Q4538" i="31"/>
  <c r="Q4539" i="31"/>
  <c r="Q4540" i="31"/>
  <c r="Q4541" i="31"/>
  <c r="Q4542" i="31"/>
  <c r="Q4543" i="31"/>
  <c r="Q4544" i="31"/>
  <c r="Q4545" i="31"/>
  <c r="Q4546" i="31"/>
  <c r="Q4547" i="31"/>
  <c r="Q4548" i="31"/>
  <c r="Q4549" i="31"/>
  <c r="Q4550" i="31"/>
  <c r="Q4551" i="31"/>
  <c r="Q4552" i="31"/>
  <c r="Q4553" i="31"/>
  <c r="Q4554" i="31"/>
  <c r="Q4555" i="31"/>
  <c r="Q4556" i="31"/>
  <c r="Q4557" i="31"/>
  <c r="Q4558" i="31"/>
  <c r="Q4559" i="31"/>
  <c r="Q4560" i="31"/>
  <c r="Q4561" i="31"/>
  <c r="Q4562" i="31"/>
  <c r="Q4563" i="31"/>
  <c r="Q4564" i="31"/>
  <c r="Q4565" i="31"/>
  <c r="Q4566" i="31"/>
  <c r="Q4567" i="31"/>
  <c r="Q4568" i="31"/>
  <c r="Q4569" i="31"/>
  <c r="Q4570" i="31"/>
  <c r="Q4571" i="31"/>
  <c r="Q4572" i="31"/>
  <c r="Q4573" i="31"/>
  <c r="Q4574" i="31"/>
  <c r="Q4575" i="31"/>
  <c r="Q4576" i="31"/>
  <c r="Q4577" i="31"/>
  <c r="Q4578" i="31"/>
  <c r="Q4579" i="31"/>
  <c r="Q4580" i="31"/>
  <c r="Q4581" i="31"/>
  <c r="Q4582" i="31"/>
  <c r="Q4583" i="31"/>
  <c r="Q4584" i="31"/>
  <c r="Q4585" i="31"/>
  <c r="Q4586" i="31"/>
  <c r="Q4587" i="31"/>
  <c r="Q4588" i="31"/>
  <c r="Q4589" i="31"/>
  <c r="Q4590" i="31"/>
  <c r="Q4591" i="31"/>
  <c r="Q4592" i="31"/>
  <c r="Q4593" i="31"/>
  <c r="Q4594" i="31"/>
  <c r="Q4595" i="31"/>
  <c r="Q4596" i="31"/>
  <c r="Q4597" i="31"/>
  <c r="Q4598" i="31"/>
  <c r="Q4599" i="31"/>
  <c r="Q4600" i="31"/>
  <c r="Q4601" i="31"/>
  <c r="Q4602" i="31"/>
  <c r="Q4603" i="31"/>
  <c r="Q4604" i="31"/>
  <c r="Q4605" i="31"/>
  <c r="Q4606" i="31"/>
  <c r="Q4607" i="31"/>
  <c r="Q4608" i="31"/>
  <c r="Q4609" i="31"/>
  <c r="Q4610" i="31"/>
  <c r="Q4611" i="31"/>
  <c r="Q4612" i="31"/>
  <c r="Q4613" i="31"/>
  <c r="Q4614" i="31"/>
  <c r="Q4615" i="31"/>
  <c r="Q4616" i="31"/>
  <c r="Q4617" i="31"/>
  <c r="Q4618" i="31"/>
  <c r="Q4619" i="31"/>
  <c r="Q4620" i="31"/>
  <c r="Q4621" i="31"/>
  <c r="Q4622" i="31"/>
  <c r="Q4623" i="31"/>
  <c r="Q4624" i="31"/>
  <c r="Q4625" i="31"/>
  <c r="Q4626" i="31"/>
  <c r="Q4627" i="31"/>
  <c r="Q4628" i="31"/>
  <c r="Q4629" i="31"/>
  <c r="Q4630" i="31"/>
  <c r="Q4631" i="31"/>
  <c r="Q4632" i="31"/>
  <c r="Q4633" i="31"/>
  <c r="Q4634" i="31"/>
  <c r="Q4635" i="31"/>
  <c r="Q4636" i="31"/>
  <c r="Q4637" i="31"/>
  <c r="Q4638" i="31"/>
  <c r="Q4639" i="31"/>
  <c r="Q4640" i="31"/>
  <c r="Q4641" i="31"/>
  <c r="Q4642" i="31"/>
  <c r="Q4643" i="31"/>
  <c r="Q4644" i="31"/>
  <c r="Q4645" i="31"/>
  <c r="Q4646" i="31"/>
  <c r="Q4647" i="31"/>
  <c r="Q4648" i="31"/>
  <c r="Q4649" i="31"/>
  <c r="Q4650" i="31"/>
  <c r="Q4651" i="31"/>
  <c r="Q4652" i="31"/>
  <c r="Q4653" i="31"/>
  <c r="Q4654" i="31"/>
  <c r="Q4655" i="31"/>
  <c r="Q4656" i="31"/>
  <c r="Q4657" i="31"/>
  <c r="Q4658" i="31"/>
  <c r="Q4659" i="31"/>
  <c r="Q4660" i="31"/>
  <c r="Q4661" i="31"/>
  <c r="Q4662" i="31"/>
  <c r="Q4663" i="31"/>
  <c r="Q4664" i="31"/>
  <c r="Q4665" i="31"/>
  <c r="Q4666" i="31"/>
  <c r="Q4667" i="31"/>
  <c r="Q4668" i="31"/>
  <c r="Q4669" i="31"/>
  <c r="Q4670" i="31"/>
  <c r="Q4671" i="31"/>
  <c r="Q4672" i="31"/>
  <c r="Q4673" i="31"/>
  <c r="Q4674" i="31"/>
  <c r="Q4675" i="31"/>
  <c r="Q4676" i="31"/>
  <c r="Q4677" i="31"/>
  <c r="Q4678" i="31"/>
  <c r="Q4679" i="31"/>
  <c r="Q4680" i="31"/>
  <c r="Q4681" i="31"/>
  <c r="Q4682" i="31"/>
  <c r="Q4683" i="31"/>
  <c r="Q4684" i="31"/>
  <c r="Q4685" i="31"/>
  <c r="Q4686" i="31"/>
  <c r="Q4687" i="31"/>
  <c r="Q4688" i="31"/>
  <c r="Q4689" i="31"/>
  <c r="Q4690" i="31"/>
  <c r="Q4691" i="31"/>
  <c r="Q4692" i="31"/>
  <c r="Q4693" i="31"/>
  <c r="Q4694" i="31"/>
  <c r="Q4695" i="31"/>
  <c r="Q4696" i="31"/>
  <c r="Q4697" i="31"/>
  <c r="Q4698" i="31"/>
  <c r="Q4699" i="31"/>
  <c r="Q4700" i="31"/>
  <c r="Q4701" i="31"/>
  <c r="Q4702" i="31"/>
  <c r="Q4703" i="31"/>
  <c r="Q4704" i="31"/>
  <c r="Q4705" i="31"/>
  <c r="Q4706" i="31"/>
  <c r="Q4707" i="31"/>
  <c r="Q4708" i="31"/>
  <c r="Q4709" i="31"/>
  <c r="Q4710" i="31"/>
  <c r="Q4711" i="31"/>
  <c r="Q4712" i="31"/>
  <c r="Q4713" i="31"/>
  <c r="Q4714" i="31"/>
  <c r="Q4715" i="31"/>
  <c r="Q4716" i="31"/>
  <c r="Q4717" i="31"/>
  <c r="Q4718" i="31"/>
  <c r="Q4719" i="31"/>
  <c r="Q4720" i="31"/>
  <c r="Q4721" i="31"/>
  <c r="Q4722" i="31"/>
  <c r="Q4723" i="31"/>
  <c r="Q4724" i="31"/>
  <c r="Q4725" i="31"/>
  <c r="Q4726" i="31"/>
  <c r="Q4727" i="31"/>
  <c r="Q4728" i="31"/>
  <c r="Q4729" i="31"/>
  <c r="Q4730" i="31"/>
  <c r="Q4731" i="31"/>
  <c r="Q4732" i="31"/>
  <c r="Q4733" i="31"/>
  <c r="Q4734" i="31"/>
  <c r="Q4735" i="31"/>
  <c r="Q4736" i="31"/>
  <c r="Q4737" i="31"/>
  <c r="Q4738" i="31"/>
  <c r="Q4739" i="31"/>
  <c r="Q4740" i="31"/>
  <c r="Q4741" i="31"/>
  <c r="Q4742" i="31"/>
  <c r="Q4743" i="31"/>
  <c r="Q4744" i="31"/>
  <c r="Q4745" i="31"/>
  <c r="Q4746" i="31"/>
  <c r="Q4747" i="31"/>
  <c r="Q4748" i="31"/>
  <c r="Q4749" i="31"/>
  <c r="Q4750" i="31"/>
  <c r="Q4751" i="31"/>
  <c r="Q4752" i="31"/>
  <c r="Q4753" i="31"/>
  <c r="Q4754" i="31"/>
  <c r="Q4755" i="31"/>
  <c r="Q4756" i="31"/>
  <c r="Q4757" i="31"/>
  <c r="Q4758" i="31"/>
  <c r="Q4759" i="31"/>
  <c r="Q4760" i="31"/>
  <c r="Q4761" i="31"/>
  <c r="Q4762" i="31"/>
  <c r="Q4763" i="31"/>
  <c r="Q4764" i="31"/>
  <c r="Q4765" i="31"/>
  <c r="Q4766" i="31"/>
  <c r="Q4767" i="31"/>
  <c r="Q4768" i="31"/>
  <c r="Q4769" i="31"/>
  <c r="Q4770" i="31"/>
  <c r="Q4771" i="31"/>
  <c r="Q4772" i="31"/>
  <c r="Q4773" i="31"/>
  <c r="Q4774" i="31"/>
  <c r="Q4775" i="31"/>
  <c r="Q4776" i="31"/>
  <c r="Q4777" i="31"/>
  <c r="Q4778" i="31"/>
  <c r="Q4779" i="31"/>
  <c r="Q4780" i="31"/>
  <c r="Q4781" i="31"/>
  <c r="Q4782" i="31"/>
  <c r="Q4783" i="31"/>
  <c r="Q4784" i="31"/>
  <c r="Q4785" i="31"/>
  <c r="Q4786" i="31"/>
  <c r="Q4787" i="31"/>
  <c r="Q4788" i="31"/>
  <c r="Q4789" i="31"/>
  <c r="Q4790" i="31"/>
  <c r="Q4791" i="31"/>
  <c r="Q4792" i="31"/>
  <c r="Q4793" i="31"/>
  <c r="Q4794" i="31"/>
  <c r="Q4795" i="31"/>
  <c r="Q4796" i="31"/>
  <c r="Q4797" i="31"/>
  <c r="Q4798" i="31"/>
  <c r="Q4799" i="31"/>
  <c r="Q4800" i="31"/>
  <c r="Q4801" i="31"/>
  <c r="Q4802" i="31"/>
  <c r="Q4803" i="31"/>
  <c r="Q4804" i="31"/>
  <c r="Q4805" i="31"/>
  <c r="Q4806" i="31"/>
  <c r="Q4807" i="31"/>
  <c r="Q4808" i="31"/>
  <c r="Q4809" i="31"/>
  <c r="Q4810" i="31"/>
  <c r="Q4811" i="31"/>
  <c r="Q4812" i="31"/>
  <c r="Q4813" i="31"/>
  <c r="Q4814" i="31"/>
  <c r="Q4815" i="31"/>
  <c r="Q4816" i="31"/>
  <c r="Q4817" i="31"/>
  <c r="Q4818" i="31"/>
  <c r="Q4819" i="31"/>
  <c r="Q4820" i="31"/>
  <c r="Q4821" i="31"/>
  <c r="Q4822" i="31"/>
  <c r="Q4823" i="31"/>
  <c r="Q4824" i="31"/>
  <c r="Q4825" i="31"/>
  <c r="Q4826" i="31"/>
  <c r="Q4827" i="31"/>
  <c r="Q4828" i="31"/>
  <c r="Q4829" i="31"/>
  <c r="Q4830" i="31"/>
  <c r="Q4831" i="31"/>
  <c r="Q4832" i="31"/>
  <c r="Q4833" i="31"/>
  <c r="Q4834" i="31"/>
  <c r="Q4835" i="31"/>
  <c r="Q4836" i="31"/>
  <c r="Q4837" i="31"/>
  <c r="Q4838" i="31"/>
  <c r="Q4839" i="31"/>
  <c r="Q4840" i="31"/>
  <c r="Q4841" i="31"/>
  <c r="Q4842" i="31"/>
  <c r="Q4843" i="31"/>
  <c r="Q4844" i="31"/>
  <c r="Q4845" i="31"/>
  <c r="Q4846" i="31"/>
  <c r="Q4847" i="31"/>
  <c r="Q4848" i="31"/>
  <c r="Q4849" i="31"/>
  <c r="Q4850" i="31"/>
  <c r="Q4851" i="31"/>
  <c r="Q4852" i="31"/>
  <c r="Q4853" i="31"/>
  <c r="Q4854" i="31"/>
  <c r="Q4855" i="31"/>
  <c r="Q4856" i="31"/>
  <c r="Q4857" i="31"/>
  <c r="Q4858" i="31"/>
  <c r="Q4859" i="31"/>
  <c r="Q4860" i="31"/>
  <c r="Q4861" i="31"/>
  <c r="Q4862" i="31"/>
  <c r="Q4863" i="31"/>
  <c r="Q4864" i="31"/>
  <c r="Q4865" i="31"/>
  <c r="Q4866" i="31"/>
  <c r="Q4867" i="31"/>
  <c r="Q4868" i="31"/>
  <c r="Q4869" i="31"/>
  <c r="Q4870" i="31"/>
  <c r="Q4871" i="31"/>
  <c r="Q4872" i="31"/>
  <c r="Q4873" i="31"/>
  <c r="Q4874" i="31"/>
  <c r="Q4875" i="31"/>
  <c r="Q4876" i="31"/>
  <c r="Q4877" i="31"/>
  <c r="Q4878" i="31"/>
  <c r="Q4879" i="31"/>
  <c r="Q4880" i="31"/>
  <c r="Q4881" i="31"/>
  <c r="Q4882" i="31"/>
  <c r="Q4883" i="31"/>
  <c r="Q4884" i="31"/>
  <c r="Q4885" i="31"/>
  <c r="Q4886" i="31"/>
  <c r="Q4887" i="31"/>
  <c r="Q4888" i="31"/>
  <c r="Q4889" i="31"/>
  <c r="Q4890" i="31"/>
  <c r="Q4891" i="31"/>
  <c r="Q4892" i="31"/>
  <c r="Q4893" i="31"/>
  <c r="Q4894" i="31"/>
  <c r="Q4895" i="31"/>
  <c r="Q4896" i="31"/>
  <c r="Q4897" i="31"/>
  <c r="Q4898" i="31"/>
  <c r="Q4899" i="31"/>
  <c r="Q4900" i="31"/>
  <c r="Q4901" i="31"/>
  <c r="Q4902" i="31"/>
  <c r="Q4903" i="31"/>
  <c r="Q4904" i="31"/>
  <c r="Q4905" i="31"/>
  <c r="Q4906" i="31"/>
  <c r="Q4907" i="31"/>
  <c r="Q4908" i="31"/>
  <c r="Q4909" i="31"/>
  <c r="Q4910" i="31"/>
  <c r="Q4911" i="31"/>
  <c r="Q4912" i="31"/>
  <c r="Q4913" i="31"/>
  <c r="Q4914" i="31"/>
  <c r="Q4915" i="31"/>
  <c r="Q4916" i="31"/>
  <c r="Q4917" i="31"/>
  <c r="Q4918" i="31"/>
  <c r="Q4919" i="31"/>
  <c r="Q4920" i="31"/>
  <c r="Q4921" i="31"/>
  <c r="Q4922" i="31"/>
  <c r="Q4923" i="31"/>
  <c r="Q4924" i="31"/>
  <c r="Q4925" i="31"/>
  <c r="Q4926" i="31"/>
  <c r="Q4927" i="31"/>
  <c r="Q4928" i="31"/>
  <c r="Q4929" i="31"/>
  <c r="Q4930" i="31"/>
  <c r="Q4931" i="31"/>
  <c r="Q4932" i="31"/>
  <c r="Q4933" i="31"/>
  <c r="Q4934" i="31"/>
  <c r="Q4935" i="31"/>
  <c r="Q4936" i="31"/>
  <c r="Q4937" i="31"/>
  <c r="Q4938" i="31"/>
  <c r="Q4939" i="31"/>
  <c r="Q4940" i="31"/>
  <c r="Q4941" i="31"/>
  <c r="Q4942" i="31"/>
  <c r="Q4943" i="31"/>
  <c r="Q4944" i="31"/>
  <c r="Q4945" i="31"/>
  <c r="Q4946" i="31"/>
  <c r="Q4947" i="31"/>
  <c r="Q4948" i="31"/>
  <c r="Q4949" i="31"/>
  <c r="Q4950" i="31"/>
  <c r="Q4951" i="31"/>
  <c r="Q4952" i="31"/>
  <c r="Q4953" i="31"/>
  <c r="Q4954" i="31"/>
  <c r="Q4955" i="31"/>
  <c r="Q4956" i="31"/>
  <c r="Q4957" i="31"/>
  <c r="Q4958" i="31"/>
  <c r="Q4959" i="31"/>
  <c r="Q4960" i="31"/>
  <c r="Q4961" i="31"/>
  <c r="Q4962" i="31"/>
  <c r="Q4963" i="31"/>
  <c r="Q4964" i="31"/>
  <c r="Q4965" i="31"/>
  <c r="Q4966" i="31"/>
  <c r="Q4967" i="31"/>
  <c r="Q4968" i="31"/>
  <c r="Q4969" i="31"/>
  <c r="Q4970" i="31"/>
  <c r="Q4971" i="31"/>
  <c r="Q4972" i="31"/>
  <c r="Q4973" i="31"/>
  <c r="Q4974" i="31"/>
  <c r="Q4975" i="31"/>
  <c r="Q4976" i="31"/>
  <c r="Q4977" i="31"/>
  <c r="Q4978" i="31"/>
  <c r="Q4979" i="31"/>
  <c r="Q4980" i="31"/>
  <c r="Q4981" i="31"/>
  <c r="Q4982" i="31"/>
  <c r="Q4983" i="31"/>
  <c r="Q4984" i="31"/>
  <c r="Q4985" i="31"/>
  <c r="Q4986" i="31"/>
  <c r="Q4987" i="31"/>
  <c r="Q4988" i="31"/>
  <c r="Q4989" i="31"/>
  <c r="Q4990" i="31"/>
  <c r="Q4991" i="31"/>
  <c r="Q4992" i="31"/>
  <c r="Q4993" i="31"/>
  <c r="Q4994" i="31"/>
  <c r="Q4995" i="31"/>
  <c r="Q4996" i="31"/>
  <c r="Q4997" i="31"/>
  <c r="Q4998" i="31"/>
  <c r="Q4999" i="31"/>
  <c r="Q5000" i="31"/>
  <c r="Q5001" i="31"/>
  <c r="Q5002" i="31"/>
  <c r="Q5003" i="31"/>
  <c r="Q5004" i="31"/>
  <c r="Q5005" i="31"/>
  <c r="Q5006" i="31"/>
  <c r="Q5007" i="31"/>
  <c r="Q5008" i="31"/>
  <c r="Q5009" i="31"/>
  <c r="Q5010" i="31"/>
  <c r="Q5011" i="31"/>
  <c r="Q5012" i="31"/>
  <c r="Q5013" i="31"/>
  <c r="Q5014" i="31"/>
  <c r="Q5015" i="31"/>
  <c r="Q5016" i="31"/>
  <c r="Q5017" i="31"/>
  <c r="Q5018" i="31"/>
  <c r="Q5019" i="31"/>
  <c r="Q5020" i="31"/>
  <c r="Q5021" i="31"/>
  <c r="Q5022" i="31"/>
  <c r="Q5023" i="31"/>
  <c r="Q5024" i="31"/>
  <c r="Q5025" i="31"/>
  <c r="Q5026" i="31"/>
  <c r="Q5027" i="31"/>
  <c r="Q5028" i="31"/>
  <c r="Q5029" i="31"/>
  <c r="Q5030" i="31"/>
  <c r="Q5031" i="31"/>
  <c r="Q5032" i="31"/>
  <c r="Q5033" i="31"/>
  <c r="Q5034" i="31"/>
  <c r="Q5035" i="31"/>
  <c r="Q5036" i="31"/>
  <c r="Q5037" i="31"/>
  <c r="Q5038" i="31"/>
  <c r="Q5039" i="31"/>
  <c r="Q5040" i="31"/>
  <c r="Q5041" i="31"/>
  <c r="Q5042" i="31"/>
  <c r="Q5043" i="31"/>
  <c r="Q5044" i="31"/>
  <c r="Q5045" i="31"/>
  <c r="Q5046" i="31"/>
  <c r="Q5047" i="31"/>
  <c r="Q5048" i="31"/>
  <c r="Q5049" i="31"/>
  <c r="Q5050" i="31"/>
  <c r="Q5051" i="31"/>
  <c r="Q5052" i="31"/>
  <c r="Q5053" i="31"/>
  <c r="Q5054" i="31"/>
  <c r="Q5055" i="31"/>
  <c r="Q5056" i="31"/>
  <c r="Q5057" i="31"/>
  <c r="Q5058" i="31"/>
  <c r="Q5059" i="31"/>
  <c r="Q5060" i="31"/>
  <c r="Q5061" i="31"/>
  <c r="Q5062" i="31"/>
  <c r="Q5063" i="31"/>
  <c r="Q5064" i="31"/>
  <c r="Q5065" i="31"/>
  <c r="Q5066" i="31"/>
  <c r="Q5067" i="31"/>
  <c r="Q5068" i="31"/>
  <c r="Q5069" i="31"/>
  <c r="Q5070" i="31"/>
  <c r="Q5071" i="31"/>
  <c r="Q5072" i="31"/>
  <c r="Q5073" i="31"/>
  <c r="Q5074" i="31"/>
  <c r="Q5075" i="31"/>
  <c r="Q5076" i="31"/>
  <c r="Q5077" i="31"/>
  <c r="Q5078" i="31"/>
  <c r="Q5079" i="31"/>
  <c r="Q5080" i="31"/>
  <c r="Q5081" i="31"/>
  <c r="Q5082" i="31"/>
  <c r="Q5083" i="31"/>
  <c r="Q5084" i="31"/>
  <c r="Q5085" i="31"/>
  <c r="Q5086" i="31"/>
  <c r="Q5087" i="31"/>
  <c r="Q5088" i="31"/>
  <c r="Q5089" i="31"/>
  <c r="Q5090" i="31"/>
  <c r="Q5091" i="31"/>
  <c r="Q5092" i="31"/>
  <c r="Q5093" i="31"/>
  <c r="Q5094" i="31"/>
  <c r="Q5095" i="31"/>
  <c r="Q5096" i="31"/>
  <c r="Q5097" i="31"/>
  <c r="Q5098" i="31"/>
  <c r="Q5099" i="31"/>
  <c r="Q5100" i="31"/>
  <c r="Q5101" i="31"/>
  <c r="Q5102" i="31"/>
  <c r="Q5103" i="31"/>
  <c r="Q5104" i="31"/>
  <c r="Q5105" i="31"/>
  <c r="Q5106" i="31"/>
  <c r="Q5107" i="31"/>
  <c r="Q5108" i="31"/>
  <c r="Q5109" i="31"/>
  <c r="Q5110" i="31"/>
  <c r="Q5111" i="31"/>
  <c r="Q5112" i="31"/>
  <c r="Q5113" i="31"/>
  <c r="Q5114" i="31"/>
  <c r="Q5115" i="31"/>
  <c r="Q5116" i="31"/>
  <c r="Q5117" i="31"/>
  <c r="Q5118" i="31"/>
  <c r="Q5119" i="31"/>
  <c r="Q5120" i="31"/>
  <c r="Q5121" i="31"/>
  <c r="Q5122" i="31"/>
  <c r="Q5123" i="31"/>
  <c r="Q5124" i="31"/>
  <c r="Q5125" i="31"/>
  <c r="Q5126" i="31"/>
  <c r="Q5127" i="31"/>
  <c r="Q5128" i="31"/>
  <c r="Q5129" i="31"/>
  <c r="Q5130" i="31"/>
  <c r="Q5131" i="31"/>
  <c r="Q5132" i="31"/>
  <c r="Q5133" i="31"/>
  <c r="Q5134" i="31"/>
  <c r="Q5135" i="31"/>
  <c r="Q5136" i="31"/>
  <c r="Q5137" i="31"/>
  <c r="Q5138" i="31"/>
  <c r="Q5139" i="31"/>
  <c r="Q5140" i="31"/>
  <c r="Q5141" i="31"/>
  <c r="Q5142" i="31"/>
  <c r="Q5143" i="31"/>
  <c r="Q5144" i="31"/>
  <c r="Q5145" i="31"/>
  <c r="Q5146" i="31"/>
  <c r="Q5147" i="31"/>
  <c r="Q5148" i="31"/>
  <c r="Q5149" i="31"/>
  <c r="Q5150" i="31"/>
  <c r="Q5151" i="31"/>
  <c r="Q5152" i="31"/>
  <c r="Q5153" i="31"/>
  <c r="Q5154" i="31"/>
  <c r="Q5155" i="31"/>
  <c r="Q5156" i="31"/>
  <c r="Q5157" i="31"/>
  <c r="Q5158" i="31"/>
  <c r="Q5159" i="31"/>
  <c r="Q5160" i="31"/>
  <c r="Q5161" i="31"/>
  <c r="Q5162" i="31"/>
  <c r="Q5163" i="31"/>
  <c r="Q5164" i="31"/>
  <c r="Q5165" i="31"/>
  <c r="Q5166" i="31"/>
  <c r="Q5167" i="31"/>
  <c r="Q5168" i="31"/>
  <c r="Q5169" i="31"/>
  <c r="Q5170" i="31"/>
  <c r="Q5171" i="31"/>
  <c r="Q5172" i="31"/>
  <c r="Q5173" i="31"/>
  <c r="Q5174" i="31"/>
  <c r="Q5175" i="31"/>
  <c r="Q5176" i="31"/>
  <c r="Q5177" i="31"/>
  <c r="Q5178" i="31"/>
  <c r="Q5179" i="31"/>
  <c r="Q5180" i="31"/>
  <c r="Q5181" i="31"/>
  <c r="Q5182" i="31"/>
  <c r="Q5183" i="31"/>
  <c r="Q5184" i="31"/>
  <c r="Q5185" i="31"/>
  <c r="Q5186" i="31"/>
  <c r="Q5187" i="31"/>
  <c r="Q5188" i="31"/>
  <c r="Q5189" i="31"/>
  <c r="Q5190" i="31"/>
  <c r="Q5191" i="31"/>
  <c r="Q5192" i="31"/>
  <c r="Q5193" i="31"/>
  <c r="Q5194" i="31"/>
  <c r="Q5195" i="31"/>
  <c r="Q5196" i="31"/>
  <c r="Q5197" i="31"/>
  <c r="Q5198" i="31"/>
  <c r="Q5199" i="31"/>
  <c r="Q5200" i="31"/>
  <c r="Q5201" i="31"/>
  <c r="Q5202" i="31"/>
  <c r="Q5203" i="31"/>
  <c r="Q5204" i="31"/>
  <c r="Q5205" i="31"/>
  <c r="Q5206" i="31"/>
  <c r="Q5207" i="31"/>
  <c r="Q5208" i="31"/>
  <c r="Q5209" i="31"/>
  <c r="Q5210" i="31"/>
  <c r="Q5211" i="31"/>
  <c r="Q5212" i="31"/>
  <c r="Q5213" i="31"/>
  <c r="Q5214" i="31"/>
  <c r="Q5215" i="31"/>
  <c r="Q5216" i="31"/>
  <c r="Q5217" i="31"/>
  <c r="Q5218" i="31"/>
  <c r="Q5219" i="31"/>
  <c r="Q5220" i="31"/>
  <c r="Q5221" i="31"/>
  <c r="Q5222" i="31"/>
  <c r="Q5223" i="31"/>
  <c r="Q5224" i="31"/>
  <c r="Q5225" i="31"/>
  <c r="Q5226" i="31"/>
  <c r="Q5227" i="31"/>
  <c r="Q5228" i="31"/>
  <c r="Q5229" i="31"/>
  <c r="Q5230" i="31"/>
  <c r="Q5231" i="31"/>
  <c r="Q5232" i="31"/>
  <c r="Q5233" i="31"/>
  <c r="Q5234" i="31"/>
  <c r="Q5235" i="31"/>
  <c r="Q5236" i="31"/>
  <c r="Q5237" i="31"/>
  <c r="Q5238" i="31"/>
  <c r="Q5239" i="31"/>
  <c r="Q5240" i="31"/>
  <c r="Q5241" i="31"/>
  <c r="Q5242" i="31"/>
  <c r="Q5243" i="31"/>
  <c r="Q5244" i="31"/>
  <c r="Q5245" i="31"/>
  <c r="Q5246" i="31"/>
  <c r="Q5247" i="31"/>
  <c r="Q5248" i="31"/>
  <c r="Q5249" i="31"/>
  <c r="Q5250" i="31"/>
  <c r="Q5251" i="31"/>
  <c r="Q5252" i="31"/>
  <c r="Q5253" i="31"/>
  <c r="Q5254" i="31"/>
  <c r="Q5255" i="31"/>
  <c r="Q5256" i="31"/>
  <c r="Q5257" i="31"/>
  <c r="Q5258" i="31"/>
  <c r="Q5259" i="31"/>
  <c r="Q5260" i="31"/>
  <c r="Q5261" i="31"/>
  <c r="Q5262" i="31"/>
  <c r="Q5263" i="31"/>
  <c r="Q5264" i="31"/>
  <c r="Q5265" i="31"/>
  <c r="Q5266" i="31"/>
  <c r="Q5267" i="31"/>
  <c r="Q5268" i="31"/>
  <c r="Q5269" i="31"/>
  <c r="Q5270" i="31"/>
  <c r="Q5271" i="31"/>
  <c r="Q5272" i="31"/>
  <c r="Q5273" i="31"/>
  <c r="Q5274" i="31"/>
  <c r="Q5275" i="31"/>
  <c r="Q5276" i="31"/>
  <c r="Q5277" i="31"/>
  <c r="Q5278" i="31"/>
  <c r="Q5279" i="31"/>
  <c r="Q5280" i="31"/>
  <c r="Q5281" i="31"/>
  <c r="Q5282" i="31"/>
  <c r="Q5283" i="31"/>
  <c r="Q5284" i="31"/>
  <c r="Q5285" i="31"/>
  <c r="Q5286" i="31"/>
  <c r="Q5287" i="31"/>
  <c r="Q5288" i="31"/>
  <c r="Q5289" i="31"/>
  <c r="Q5290" i="31"/>
  <c r="Q5291" i="31"/>
  <c r="Q5292" i="31"/>
  <c r="Q5293" i="31"/>
  <c r="Q5294" i="31"/>
  <c r="Q5295" i="31"/>
  <c r="Q5296" i="31"/>
  <c r="Q5297" i="31"/>
  <c r="Q5298" i="31"/>
  <c r="Q5299" i="31"/>
  <c r="Q5300" i="31"/>
  <c r="Q5301" i="31"/>
  <c r="Q5302" i="31"/>
  <c r="Q5303" i="31"/>
  <c r="Q5304" i="31"/>
  <c r="Q5305" i="31"/>
  <c r="Q5306" i="31"/>
  <c r="Q5307" i="31"/>
  <c r="Q5308" i="31"/>
  <c r="Q5309" i="31"/>
  <c r="Q5310" i="31"/>
  <c r="Q5311" i="31"/>
  <c r="Q5312" i="31"/>
  <c r="Q5313" i="31"/>
  <c r="Q5314" i="31"/>
  <c r="Q5315" i="31"/>
  <c r="Q5316" i="31"/>
  <c r="Q5317" i="31"/>
  <c r="Q5318" i="31"/>
  <c r="Q5319" i="31"/>
  <c r="Q5320" i="31"/>
  <c r="Q5321" i="31"/>
  <c r="Q5322" i="31"/>
  <c r="Q5323" i="31"/>
  <c r="Q5324" i="31"/>
  <c r="Q5325" i="31"/>
  <c r="Q5326" i="31"/>
  <c r="Q5327" i="31"/>
  <c r="Q5328" i="31"/>
  <c r="Q5329" i="31"/>
  <c r="Q5330" i="31"/>
  <c r="Q5331" i="31"/>
  <c r="Q5332" i="31"/>
  <c r="Q5333" i="31"/>
  <c r="Q5334" i="31"/>
  <c r="Q5335" i="31"/>
  <c r="Q5336" i="31"/>
  <c r="Q5337" i="31"/>
  <c r="Q5338" i="31"/>
  <c r="Q5339" i="31"/>
  <c r="Q5340" i="31"/>
  <c r="Q5341" i="31"/>
  <c r="Q5342" i="31"/>
  <c r="Q5343" i="31"/>
  <c r="Q5344" i="31"/>
  <c r="Q5345" i="31"/>
  <c r="Q5346" i="31"/>
  <c r="Q5347" i="31"/>
  <c r="Q5348" i="31"/>
  <c r="Q5349" i="31"/>
  <c r="Q5350" i="31"/>
  <c r="Q5351" i="31"/>
  <c r="Q5352" i="31"/>
  <c r="Q5353" i="31"/>
  <c r="Q5354" i="31"/>
  <c r="Q5355" i="31"/>
  <c r="Q5356" i="31"/>
  <c r="Q5357" i="31"/>
  <c r="Q5358" i="31"/>
  <c r="Q5359" i="31"/>
  <c r="Q5360" i="31"/>
  <c r="Q5361" i="31"/>
  <c r="Q5362" i="31"/>
  <c r="Q5363" i="31"/>
  <c r="Q5364" i="31"/>
  <c r="Q5365" i="31"/>
  <c r="Q5366" i="31"/>
  <c r="Q5367" i="31"/>
  <c r="Q5368" i="31"/>
  <c r="Q5369" i="31"/>
  <c r="Q5370" i="31"/>
  <c r="Q5371" i="31"/>
  <c r="Q5372" i="31"/>
  <c r="Q5373" i="31"/>
  <c r="Q5374" i="31"/>
  <c r="Q5375" i="31"/>
  <c r="Q5376" i="31"/>
  <c r="Q5377" i="31"/>
  <c r="Q5378" i="31"/>
  <c r="Q5379" i="31"/>
  <c r="Q5380" i="31"/>
  <c r="Q5381" i="31"/>
  <c r="Q5382" i="31"/>
  <c r="Q5383" i="31"/>
  <c r="Q5384" i="31"/>
  <c r="Q5385" i="31"/>
  <c r="Q5386" i="31"/>
  <c r="Q5387" i="31"/>
  <c r="Q5388" i="31"/>
  <c r="Q5389" i="31"/>
  <c r="Q5390" i="31"/>
  <c r="Q5391" i="31"/>
  <c r="Q5392" i="31"/>
  <c r="Q5393" i="31"/>
  <c r="Q5394" i="31"/>
  <c r="Q5395" i="31"/>
  <c r="Q5396" i="31"/>
  <c r="Q5397" i="31"/>
  <c r="Q5398" i="31"/>
  <c r="Q5399" i="31"/>
  <c r="Q5400" i="31"/>
  <c r="Q5401" i="31"/>
  <c r="Q5402" i="31"/>
  <c r="Q5403" i="31"/>
  <c r="Q5404" i="31"/>
  <c r="Q5405" i="31"/>
  <c r="Q5406" i="31"/>
  <c r="Q5407" i="31"/>
  <c r="Q5408" i="31"/>
  <c r="Q5409" i="31"/>
  <c r="Q5410" i="31"/>
  <c r="Q5411" i="31"/>
  <c r="Q5412" i="31"/>
  <c r="Q5413" i="31"/>
  <c r="Q5414" i="31"/>
  <c r="Q5415" i="31"/>
  <c r="Q5416" i="31"/>
  <c r="Q5417" i="31"/>
  <c r="Q5418" i="31"/>
  <c r="Q5419" i="31"/>
  <c r="Q5420" i="31"/>
  <c r="Q5421" i="31"/>
  <c r="Q5422" i="31"/>
  <c r="Q5423" i="31"/>
  <c r="Q5424" i="31"/>
  <c r="Q5425" i="31"/>
  <c r="Q5426" i="31"/>
  <c r="Q5427" i="31"/>
  <c r="Q5428" i="31"/>
  <c r="Q5429" i="31"/>
  <c r="Q5430" i="31"/>
  <c r="Q5431" i="31"/>
  <c r="Q5432" i="31"/>
  <c r="Q5433" i="31"/>
  <c r="Q5434" i="31"/>
  <c r="Q5435" i="31"/>
  <c r="Q5436" i="31"/>
  <c r="Q5437" i="31"/>
  <c r="Q5438" i="31"/>
  <c r="Q5439" i="31"/>
  <c r="Q5440" i="31"/>
  <c r="Q5441" i="31"/>
  <c r="Q5442" i="31"/>
  <c r="Q5443" i="31"/>
  <c r="Q5444" i="31"/>
  <c r="Q5445" i="31"/>
  <c r="Q5446" i="31"/>
  <c r="Q5447" i="31"/>
  <c r="Q5448" i="31"/>
  <c r="Q5449" i="31"/>
  <c r="Q5450" i="31"/>
  <c r="Q5451" i="31"/>
  <c r="Q5452" i="31"/>
  <c r="Q5453" i="31"/>
  <c r="Q5454" i="31"/>
  <c r="Q5455" i="31"/>
  <c r="Q5456" i="31"/>
  <c r="Q5457" i="31"/>
  <c r="Q5458" i="31"/>
  <c r="Q5459" i="31"/>
  <c r="Q5460" i="31"/>
  <c r="Q5461" i="31"/>
  <c r="Q5462" i="31"/>
  <c r="Q5463" i="31"/>
  <c r="Q5464" i="31"/>
  <c r="Q5465" i="31"/>
  <c r="Q5466" i="31"/>
  <c r="Q5467" i="31"/>
  <c r="Q5468" i="31"/>
  <c r="Q5469" i="31"/>
  <c r="Q5470" i="31"/>
  <c r="Q5471" i="31"/>
  <c r="Q5472" i="31"/>
  <c r="Q5473" i="31"/>
  <c r="Q5474" i="31"/>
  <c r="Q5475" i="31"/>
  <c r="Q5476" i="31"/>
  <c r="Q5477" i="31"/>
  <c r="Q5478" i="31"/>
  <c r="Q5479" i="31"/>
  <c r="Q5480" i="31"/>
  <c r="Q5481" i="31"/>
  <c r="Q5482" i="31"/>
  <c r="Q5483" i="31"/>
  <c r="Q5484" i="31"/>
  <c r="Q5485" i="31"/>
  <c r="Q5486" i="31"/>
  <c r="Q5487" i="31"/>
  <c r="Q5488" i="31"/>
  <c r="Q5489" i="31"/>
  <c r="Q5490" i="31"/>
  <c r="Q5491" i="31"/>
  <c r="Q5492" i="31"/>
  <c r="Q5493" i="31"/>
  <c r="Q5494" i="31"/>
  <c r="Q5495" i="31"/>
  <c r="Q5496" i="31"/>
  <c r="Q5497" i="31"/>
  <c r="Q5498" i="31"/>
  <c r="Q5499" i="31"/>
  <c r="Q5500" i="31"/>
  <c r="Q5501" i="31"/>
  <c r="Q5502" i="31"/>
  <c r="Q5503" i="31"/>
  <c r="Q5504" i="31"/>
  <c r="Q5505" i="31"/>
  <c r="Q5506" i="31"/>
  <c r="Q5507" i="31"/>
  <c r="Q5508" i="31"/>
  <c r="Q5509" i="31"/>
  <c r="Q5510" i="31"/>
  <c r="Q5511" i="31"/>
  <c r="Q5512" i="31"/>
  <c r="Q5513" i="31"/>
  <c r="Q5514" i="31"/>
  <c r="Q5515" i="31"/>
  <c r="Q5516" i="31"/>
  <c r="Q5517" i="31"/>
  <c r="Q5518" i="31"/>
  <c r="Q5519" i="31"/>
  <c r="Q5520" i="31"/>
  <c r="Q5521" i="31"/>
  <c r="Q5522" i="31"/>
  <c r="Q5523" i="31"/>
  <c r="Q5524" i="31"/>
  <c r="Q5525" i="31"/>
  <c r="Q5526" i="31"/>
  <c r="Q5527" i="31"/>
  <c r="Q5528" i="31"/>
  <c r="Q5529" i="31"/>
  <c r="Q5530" i="31"/>
  <c r="Q5531" i="31"/>
  <c r="Q5532" i="31"/>
  <c r="Q5533" i="31"/>
  <c r="Q5534" i="31"/>
  <c r="Q5535" i="31"/>
  <c r="Q5536" i="31"/>
  <c r="Q5537" i="31"/>
  <c r="Q5538" i="31"/>
  <c r="Q5539" i="31"/>
  <c r="Q5540" i="31"/>
  <c r="Q5541" i="31"/>
  <c r="Q5542" i="31"/>
  <c r="Q5543" i="31"/>
  <c r="Q5544" i="31"/>
  <c r="Q5545" i="31"/>
  <c r="Q5546" i="31"/>
  <c r="Q5547" i="31"/>
  <c r="Q5548" i="31"/>
  <c r="Q5549" i="31"/>
  <c r="Q5550" i="31"/>
  <c r="Q5551" i="31"/>
  <c r="Q5552" i="31"/>
  <c r="Q5553" i="31"/>
  <c r="Q5554" i="31"/>
  <c r="Q5555" i="31"/>
  <c r="Q5556" i="31"/>
  <c r="Q5557" i="31"/>
  <c r="Q5558" i="31"/>
  <c r="Q5559" i="31"/>
  <c r="Q5560" i="31"/>
  <c r="Q5561" i="31"/>
  <c r="Q5562" i="31"/>
  <c r="Q5563" i="31"/>
  <c r="Q5564" i="31"/>
  <c r="Q5565" i="31"/>
  <c r="Q5566" i="31"/>
  <c r="Q5567" i="31"/>
  <c r="Q5568" i="31"/>
  <c r="Q5569" i="31"/>
  <c r="Q5570" i="31"/>
  <c r="Q5571" i="31"/>
  <c r="Q5572" i="31"/>
  <c r="Q5573" i="31"/>
  <c r="Q5574" i="31"/>
  <c r="Q5575" i="31"/>
  <c r="Q5576" i="31"/>
  <c r="Q5577" i="31"/>
  <c r="Q5578" i="31"/>
  <c r="Q5579" i="31"/>
  <c r="Q5580" i="31"/>
  <c r="Q5581" i="31"/>
  <c r="Q5582" i="31"/>
  <c r="Q5583" i="31"/>
  <c r="Q5584" i="31"/>
  <c r="Q5585" i="31"/>
  <c r="Q5586" i="31"/>
  <c r="Q5587" i="31"/>
  <c r="Q5588" i="31"/>
  <c r="Q5589" i="31"/>
  <c r="Q5590" i="31"/>
  <c r="Q5591" i="31"/>
  <c r="Q5592" i="31"/>
  <c r="Q5593" i="31"/>
  <c r="Q5594" i="31"/>
  <c r="Q5595" i="31"/>
  <c r="Q5596" i="31"/>
  <c r="Q5597" i="31"/>
  <c r="Q5598" i="31"/>
  <c r="Q5599" i="31"/>
  <c r="Q5600" i="31"/>
  <c r="Q5601" i="31"/>
  <c r="Q5602" i="31"/>
  <c r="Q5603" i="31"/>
  <c r="Q5604" i="31"/>
  <c r="Q5605" i="31"/>
  <c r="Q5606" i="31"/>
  <c r="Q5607" i="31"/>
  <c r="Q5608" i="31"/>
  <c r="Q5609" i="31"/>
  <c r="Q5610" i="31"/>
  <c r="Q5611" i="31"/>
  <c r="Q5612" i="31"/>
  <c r="Q5613" i="31"/>
  <c r="Q5614" i="31"/>
  <c r="Q5615" i="31"/>
  <c r="Q5616" i="31"/>
  <c r="Q5617" i="31"/>
  <c r="Q5618" i="31"/>
  <c r="Q5619" i="31"/>
  <c r="Q5620" i="31"/>
  <c r="Q5621" i="31"/>
  <c r="Q5622" i="31"/>
  <c r="Q5623" i="31"/>
  <c r="Q5624" i="31"/>
  <c r="Q5625" i="31"/>
  <c r="Q5626" i="31"/>
  <c r="Q5627" i="31"/>
  <c r="Q5628" i="31"/>
  <c r="Q5629" i="31"/>
  <c r="Q5630" i="31"/>
  <c r="Q5631" i="31"/>
  <c r="Q5632" i="31"/>
  <c r="Q5633" i="31"/>
  <c r="Q5634" i="31"/>
  <c r="Q5635" i="31"/>
  <c r="Q5636" i="31"/>
  <c r="Q5637" i="31"/>
  <c r="Q5638" i="31"/>
  <c r="Q5639" i="31"/>
  <c r="Q5640" i="31"/>
  <c r="Q5641" i="31"/>
  <c r="Q5642" i="31"/>
  <c r="Q5643" i="31"/>
  <c r="Q5644" i="31"/>
  <c r="Q5645" i="31"/>
  <c r="Q5646" i="31"/>
  <c r="Q5647" i="31"/>
  <c r="Q5648" i="31"/>
  <c r="Q5649" i="31"/>
  <c r="Q5650" i="31"/>
  <c r="Q5651" i="31"/>
  <c r="Q5652" i="31"/>
  <c r="Q5653" i="31"/>
  <c r="Q5654" i="31"/>
  <c r="Q5655" i="31"/>
  <c r="Q5656" i="31"/>
  <c r="Q5657" i="31"/>
  <c r="Q5658" i="31"/>
  <c r="Q5659" i="31"/>
  <c r="Q5660" i="31"/>
  <c r="Q5661" i="31"/>
  <c r="Q5662" i="31"/>
  <c r="Q5663" i="31"/>
  <c r="Q5664" i="31"/>
  <c r="Q5665" i="31"/>
  <c r="Q5666" i="31"/>
  <c r="Q5667" i="31"/>
  <c r="Q5668" i="31"/>
  <c r="Q5669" i="31"/>
  <c r="Q5670" i="31"/>
  <c r="Q5671" i="31"/>
  <c r="Q5672" i="31"/>
  <c r="Q5673" i="31"/>
  <c r="Q5674" i="31"/>
  <c r="Q5675" i="31"/>
  <c r="Q5676" i="31"/>
  <c r="Q5677" i="31"/>
  <c r="Q5678" i="31"/>
  <c r="Q5679" i="31"/>
  <c r="Q5680" i="31"/>
  <c r="Q5681" i="31"/>
  <c r="Q5682" i="31"/>
  <c r="Q5683" i="31"/>
  <c r="Q5684" i="31"/>
  <c r="Q5685" i="31"/>
  <c r="Q5686" i="31"/>
  <c r="Q5687" i="31"/>
  <c r="Q5688" i="31"/>
  <c r="Q5689" i="31"/>
  <c r="Q5690" i="31"/>
  <c r="Q5691" i="31"/>
  <c r="Q5692" i="31"/>
  <c r="Q5693" i="31"/>
  <c r="Q5694" i="31"/>
  <c r="Q5695" i="31"/>
  <c r="Q5696" i="31"/>
  <c r="Q5697" i="31"/>
  <c r="Q5698" i="31"/>
  <c r="Q5699" i="31"/>
  <c r="Q5700" i="31"/>
  <c r="Q5701" i="31"/>
  <c r="Q5702" i="31"/>
  <c r="Q5703" i="31"/>
  <c r="Q5704" i="31"/>
  <c r="Q5705" i="31"/>
  <c r="Q5706" i="31"/>
  <c r="Q5707" i="31"/>
  <c r="Q5708" i="31"/>
  <c r="Q5709" i="31"/>
  <c r="Q5710" i="31"/>
  <c r="Q5711" i="31"/>
  <c r="Q5712" i="31"/>
  <c r="Q5713" i="31"/>
  <c r="Q5714" i="31"/>
  <c r="Q5715" i="31"/>
  <c r="Q5716" i="31"/>
  <c r="Q5717" i="31"/>
  <c r="Q5718" i="31"/>
  <c r="Q5719" i="31"/>
  <c r="Q5720" i="31"/>
  <c r="Q5721" i="31"/>
  <c r="Q5722" i="31"/>
  <c r="Q5723" i="31"/>
  <c r="Q5724" i="31"/>
  <c r="Q5725" i="31"/>
  <c r="Q5726" i="31"/>
  <c r="Q5727" i="31"/>
  <c r="Q5728" i="31"/>
  <c r="Q5729" i="31"/>
  <c r="Q5730" i="31"/>
  <c r="Q5731" i="31"/>
  <c r="Q5732" i="31"/>
  <c r="Q5733" i="31"/>
  <c r="Q5734" i="31"/>
  <c r="Q5735" i="31"/>
  <c r="Q5736" i="31"/>
  <c r="Q5737" i="31"/>
  <c r="Q5738" i="31"/>
  <c r="Q5739" i="31"/>
  <c r="Q5740" i="31"/>
  <c r="Q5741" i="31"/>
  <c r="Q5742" i="31"/>
  <c r="Q5743" i="31"/>
  <c r="Q5744" i="31"/>
  <c r="Q5745" i="31"/>
  <c r="Q5746" i="31"/>
  <c r="Q5747" i="31"/>
  <c r="Q5748" i="31"/>
  <c r="Q5749" i="31"/>
  <c r="Q5750" i="31"/>
  <c r="Q5751" i="31"/>
  <c r="Q5752" i="31"/>
  <c r="Q5753" i="31"/>
  <c r="Q5754" i="31"/>
  <c r="Q5755" i="31"/>
  <c r="Q5756" i="31"/>
  <c r="Q5757" i="31"/>
  <c r="Q5758" i="31"/>
  <c r="Q5759" i="31"/>
  <c r="Q5760" i="31"/>
  <c r="Q5761" i="31"/>
  <c r="Q5762" i="31"/>
  <c r="Q5763" i="31"/>
  <c r="Q5764" i="31"/>
  <c r="Q5765" i="31"/>
  <c r="Q5766" i="31"/>
  <c r="Q5767" i="31"/>
  <c r="Q5768" i="31"/>
  <c r="Q5769" i="31"/>
  <c r="Q5770" i="31"/>
  <c r="Q5771" i="31"/>
  <c r="Q5772" i="31"/>
  <c r="Q5773" i="31"/>
  <c r="Q5774" i="31"/>
  <c r="Q5775" i="31"/>
  <c r="Q5776" i="31"/>
  <c r="Q5777" i="31"/>
  <c r="Q5778" i="31"/>
  <c r="Q5779" i="31"/>
  <c r="Q5780" i="31"/>
  <c r="Q5781" i="31"/>
  <c r="Q5782" i="31"/>
  <c r="Q5783" i="31"/>
  <c r="Q5784" i="31"/>
  <c r="Q5785" i="31"/>
  <c r="Q5786" i="31"/>
  <c r="Q5787" i="31"/>
  <c r="Q5788" i="31"/>
  <c r="Q5789" i="31"/>
  <c r="Q5790" i="31"/>
  <c r="Q5791" i="31"/>
  <c r="Q5792" i="31"/>
  <c r="Q5793" i="31"/>
  <c r="Q5794" i="31"/>
  <c r="Q5795" i="31"/>
  <c r="Q5796" i="31"/>
  <c r="Q5797" i="31"/>
  <c r="Q5798" i="31"/>
  <c r="Q5799" i="31"/>
  <c r="Q5800" i="31"/>
  <c r="Q5801" i="31"/>
  <c r="Q5802" i="31"/>
  <c r="Q5803" i="31"/>
  <c r="Q5804" i="31"/>
  <c r="Q5805" i="31"/>
  <c r="Q5806" i="31"/>
  <c r="Q5807" i="31"/>
  <c r="Q5808" i="31"/>
  <c r="Q5809" i="31"/>
  <c r="Q5810" i="31"/>
  <c r="Q5811" i="31"/>
  <c r="Q5812" i="31"/>
  <c r="Q5813" i="31"/>
  <c r="Q5814" i="31"/>
  <c r="Q5815" i="31"/>
  <c r="Q5816" i="31"/>
  <c r="Q5817" i="31"/>
  <c r="Q5818" i="31"/>
  <c r="Q5819" i="31"/>
  <c r="Q5820" i="31"/>
  <c r="Q5821" i="31"/>
  <c r="Q5822" i="31"/>
  <c r="Q5823" i="31"/>
  <c r="Q5824" i="31"/>
  <c r="Q5825" i="31"/>
  <c r="Q5826" i="31"/>
  <c r="Q5827" i="31"/>
  <c r="Q5828" i="31"/>
  <c r="Q5829" i="31"/>
  <c r="Q5830" i="31"/>
  <c r="Q5831" i="31"/>
  <c r="Q5832" i="31"/>
  <c r="Q5833" i="31"/>
  <c r="Q5834" i="31"/>
  <c r="Q5835" i="31"/>
  <c r="Q5836" i="31"/>
  <c r="Q5837" i="31"/>
  <c r="Q5838" i="31"/>
  <c r="Q5839" i="31"/>
  <c r="Q5840" i="31"/>
  <c r="Q5841" i="31"/>
  <c r="Q5842" i="31"/>
  <c r="Q5843" i="31"/>
  <c r="Q5844" i="31"/>
  <c r="Q5845" i="31"/>
  <c r="Q5846" i="31"/>
  <c r="Q5847" i="31"/>
  <c r="Q5848" i="31"/>
  <c r="Q5849" i="31"/>
  <c r="Q5850" i="31"/>
  <c r="Q5851" i="31"/>
  <c r="Q5852" i="31"/>
  <c r="Q5853" i="31"/>
  <c r="Q5854" i="31"/>
  <c r="Q5855" i="31"/>
  <c r="Q5856" i="31"/>
  <c r="Q5857" i="31"/>
  <c r="Q5858" i="31"/>
  <c r="Q5859" i="31"/>
  <c r="Q5860" i="31"/>
  <c r="Q5861" i="31"/>
  <c r="Q5862" i="31"/>
  <c r="Q5863" i="31"/>
  <c r="Q5864" i="31"/>
  <c r="Q5865" i="31"/>
  <c r="Q5866" i="31"/>
  <c r="Q5867" i="31"/>
  <c r="Q5868" i="31"/>
  <c r="Q5869" i="31"/>
  <c r="Q5870" i="31"/>
  <c r="Q5871" i="31"/>
  <c r="Q5872" i="31"/>
  <c r="Q5873" i="31"/>
  <c r="Q5874" i="31"/>
  <c r="Q5875" i="31"/>
  <c r="Q5876" i="31"/>
  <c r="Q5877" i="31"/>
  <c r="Q5878" i="31"/>
  <c r="Q5879" i="31"/>
  <c r="Q5880" i="31"/>
  <c r="Q5881" i="31"/>
  <c r="Q5882" i="31"/>
  <c r="Q5883" i="31"/>
  <c r="Q5884" i="31"/>
  <c r="Q5885" i="31"/>
  <c r="Q5886" i="31"/>
  <c r="Q5887" i="31"/>
  <c r="Q5888" i="31"/>
  <c r="Q5889" i="31"/>
  <c r="Q5890" i="31"/>
  <c r="Q5891" i="31"/>
  <c r="Q5892" i="31"/>
  <c r="Q5893" i="31"/>
  <c r="Q5894" i="31"/>
  <c r="Q5895" i="31"/>
  <c r="Q5896" i="31"/>
  <c r="Q5897" i="31"/>
  <c r="Q5898" i="31"/>
  <c r="Q5899" i="31"/>
  <c r="Q5900" i="31"/>
  <c r="Q5901" i="31"/>
  <c r="Q5902" i="31"/>
  <c r="Q5903" i="31"/>
  <c r="Q5904" i="31"/>
  <c r="Q5905" i="31"/>
  <c r="Q5906" i="31"/>
  <c r="Q5907" i="31"/>
  <c r="Q5908" i="31"/>
  <c r="Q5909" i="31"/>
  <c r="Q5910" i="31"/>
  <c r="Q5911" i="31"/>
  <c r="Q5912" i="31"/>
  <c r="Q5913" i="31"/>
  <c r="Q5914" i="31"/>
  <c r="Q5915" i="31"/>
  <c r="Q5916" i="31"/>
  <c r="Q5917" i="31"/>
  <c r="Q5918" i="31"/>
  <c r="Q5919" i="31"/>
  <c r="Q5920" i="31"/>
  <c r="Q5921" i="31"/>
  <c r="Q5922" i="31"/>
  <c r="Q5923" i="31"/>
  <c r="Q5924" i="31"/>
  <c r="Q5925" i="31"/>
  <c r="Q5926" i="31"/>
  <c r="Q5927" i="31"/>
  <c r="Q5928" i="31"/>
  <c r="Q5929" i="31"/>
  <c r="Q5930" i="31"/>
  <c r="Q5931" i="31"/>
  <c r="Q5932" i="31"/>
  <c r="Q5933" i="31"/>
  <c r="Q5934" i="31"/>
  <c r="Q5935" i="31"/>
  <c r="Q5936" i="31"/>
  <c r="Q5937" i="31"/>
  <c r="Q5938" i="31"/>
  <c r="Q5939" i="31"/>
  <c r="Q5940" i="31"/>
  <c r="Q5941" i="31"/>
  <c r="Q5942" i="31"/>
  <c r="Q5943" i="31"/>
  <c r="Q5944" i="31"/>
  <c r="Q5945" i="31"/>
  <c r="Q5946" i="31"/>
  <c r="Q5947" i="31"/>
  <c r="Q5948" i="31"/>
  <c r="Q5949" i="31"/>
  <c r="Q5950" i="31"/>
  <c r="Q5951" i="31"/>
  <c r="Q5952" i="31"/>
  <c r="Q5953" i="31"/>
  <c r="Q5954" i="31"/>
  <c r="Q5955" i="31"/>
  <c r="Q5956" i="31"/>
  <c r="Q5957" i="31"/>
  <c r="Q5958" i="31"/>
  <c r="Q5959" i="31"/>
  <c r="Q5960" i="31"/>
  <c r="Q5961" i="31"/>
  <c r="Q5962" i="31"/>
  <c r="Q5963" i="31"/>
  <c r="Q5964" i="31"/>
  <c r="Q5965" i="31"/>
  <c r="Q5966" i="31"/>
  <c r="Q5967" i="31"/>
  <c r="Q5968" i="31"/>
  <c r="Q5969" i="31"/>
  <c r="Q5970" i="31"/>
  <c r="Q5971" i="31"/>
  <c r="Q5972" i="31"/>
  <c r="Q5973" i="31"/>
  <c r="Q5974" i="31"/>
  <c r="Q5975" i="31"/>
  <c r="Q5976" i="31"/>
  <c r="Q5977" i="31"/>
  <c r="Q5978" i="31"/>
  <c r="Q5979" i="31"/>
  <c r="Q5980" i="31"/>
  <c r="Q5981" i="31"/>
  <c r="Q5982" i="31"/>
  <c r="Q5983" i="31"/>
  <c r="Q5984" i="31"/>
  <c r="Q5985" i="31"/>
  <c r="Q5986" i="31"/>
  <c r="Q5987" i="31"/>
  <c r="Q5988" i="31"/>
  <c r="Q5989" i="31"/>
  <c r="Q5990" i="31"/>
  <c r="Q5991" i="31"/>
  <c r="Q5992" i="31"/>
  <c r="Q5993" i="31"/>
  <c r="Q5994" i="31"/>
  <c r="Q5995" i="31"/>
  <c r="Q5996" i="31"/>
  <c r="Q5997" i="31"/>
  <c r="Q5998" i="31"/>
  <c r="Q5999" i="31"/>
  <c r="Q6000" i="31"/>
  <c r="Q6001" i="31"/>
  <c r="Q6002" i="31"/>
  <c r="Q6003" i="31"/>
  <c r="Q6004" i="31"/>
  <c r="Q6005" i="31"/>
  <c r="Q6006" i="31"/>
  <c r="Q6007" i="31"/>
  <c r="Q6008" i="31"/>
  <c r="Q6009" i="31"/>
  <c r="Q6010" i="31"/>
  <c r="Q6011" i="31"/>
  <c r="Q6012" i="31"/>
  <c r="Q6013" i="31"/>
  <c r="Q6014" i="31"/>
  <c r="Q6015" i="31"/>
  <c r="Q6016" i="31"/>
  <c r="Q6017" i="31"/>
  <c r="Q6018" i="31"/>
  <c r="Q6019" i="31"/>
  <c r="Q6020" i="31"/>
  <c r="Q6021" i="31"/>
  <c r="Q6022" i="31"/>
  <c r="Q6023" i="31"/>
  <c r="Q6024" i="31"/>
  <c r="Q6025" i="31"/>
  <c r="Q6026" i="31"/>
  <c r="Q6027" i="31"/>
  <c r="Q6028" i="31"/>
  <c r="Q6029" i="31"/>
  <c r="Q6030" i="31"/>
  <c r="Q6031" i="31"/>
  <c r="Q6032" i="31"/>
  <c r="Q6033" i="31"/>
  <c r="Q6034" i="31"/>
  <c r="Q6035" i="31"/>
  <c r="Q6036" i="31"/>
  <c r="Q6037" i="31"/>
  <c r="Q6038" i="31"/>
  <c r="Q6039" i="31"/>
  <c r="Q6040" i="31"/>
  <c r="Q6041" i="31"/>
  <c r="Q6042" i="31"/>
  <c r="Q6043" i="31"/>
  <c r="Q6044" i="31"/>
  <c r="Q6045" i="31"/>
  <c r="Q6046" i="31"/>
  <c r="Q6047" i="31"/>
  <c r="Q6048" i="31"/>
  <c r="Q6049" i="31"/>
  <c r="Q6050" i="31"/>
  <c r="Q6051" i="31"/>
  <c r="Q6052" i="31"/>
  <c r="Q6053" i="31"/>
  <c r="Q6054" i="31"/>
  <c r="Q6055" i="31"/>
  <c r="Q6056" i="31"/>
  <c r="Q6057" i="31"/>
  <c r="Q6058" i="31"/>
  <c r="Q6059" i="31"/>
  <c r="Q6060" i="31"/>
  <c r="Q6061" i="31"/>
  <c r="Q6062" i="31"/>
  <c r="Q6063" i="31"/>
  <c r="Q6064" i="31"/>
  <c r="Q6065" i="31"/>
  <c r="Q6066" i="31"/>
  <c r="Q6067" i="31"/>
  <c r="Q6068" i="31"/>
  <c r="Q6069" i="31"/>
  <c r="Q6070" i="31"/>
  <c r="Q6071" i="31"/>
  <c r="Q6072" i="31"/>
  <c r="Q6073" i="31"/>
  <c r="Q6074" i="31"/>
  <c r="Q6075" i="31"/>
  <c r="Q6076" i="31"/>
  <c r="Q6077" i="31"/>
  <c r="Q6078" i="31"/>
  <c r="Q6079" i="31"/>
  <c r="Q6080" i="31"/>
  <c r="Q6081" i="31"/>
  <c r="Q6082" i="31"/>
  <c r="Q6083" i="31"/>
  <c r="Q6084" i="31"/>
  <c r="Q6085" i="31"/>
  <c r="Q6086" i="31"/>
  <c r="Q6087" i="31"/>
  <c r="Q6088" i="31"/>
  <c r="Q6089" i="31"/>
  <c r="Q6090" i="31"/>
  <c r="Q6091" i="31"/>
  <c r="Q6092" i="31"/>
  <c r="Q6093" i="31"/>
  <c r="Q6094" i="31"/>
  <c r="Q6095" i="31"/>
  <c r="Q6096" i="31"/>
  <c r="Q6097" i="31"/>
  <c r="Q6098" i="31"/>
  <c r="Q6099" i="31"/>
  <c r="Q6100" i="31"/>
  <c r="Q6101" i="31"/>
  <c r="Q6102" i="31"/>
  <c r="Q6103" i="31"/>
  <c r="Q6104" i="31"/>
  <c r="Q6105" i="31"/>
  <c r="Q6106" i="31"/>
  <c r="Q6107" i="31"/>
  <c r="Q6108" i="31"/>
  <c r="Q6109" i="31"/>
  <c r="Q6110" i="31"/>
  <c r="Q6111" i="31"/>
  <c r="Q6112" i="31"/>
  <c r="Q6113" i="31"/>
  <c r="Q6114" i="31"/>
  <c r="Q6115" i="31"/>
  <c r="Q6116" i="31"/>
  <c r="Q6117" i="31"/>
  <c r="Q6118" i="31"/>
  <c r="Q6119" i="31"/>
  <c r="Q6120" i="31"/>
  <c r="Q6121" i="31"/>
  <c r="Q6122" i="31"/>
  <c r="Q6123" i="31"/>
  <c r="Q6124" i="31"/>
  <c r="Q6125" i="31"/>
  <c r="Q6126" i="31"/>
  <c r="Q6127" i="31"/>
  <c r="Q6128" i="31"/>
  <c r="Q6129" i="31"/>
  <c r="Q6130" i="31"/>
  <c r="Q6131" i="31"/>
  <c r="Q6132" i="31"/>
  <c r="Q6133" i="31"/>
  <c r="Q6134" i="31"/>
  <c r="Q6135" i="31"/>
  <c r="Q6136" i="31"/>
  <c r="Q6137" i="31"/>
  <c r="Q6138" i="31"/>
  <c r="Q6139" i="31"/>
  <c r="Q6140" i="31"/>
  <c r="Q6141" i="31"/>
  <c r="Q6142" i="31"/>
  <c r="Q6143" i="31"/>
  <c r="Q6144" i="31"/>
  <c r="Q6145" i="31"/>
  <c r="Q6146" i="31"/>
  <c r="Q6147" i="31"/>
  <c r="Q6148" i="31"/>
  <c r="Q6149" i="31"/>
  <c r="Q6150" i="31"/>
  <c r="Q6151" i="31"/>
  <c r="Q6152" i="31"/>
  <c r="Q6153" i="31"/>
  <c r="Q6154" i="31"/>
  <c r="Q6155" i="31"/>
  <c r="Q6156" i="31"/>
  <c r="Q6157" i="31"/>
  <c r="Q6158" i="31"/>
  <c r="Q6159" i="31"/>
  <c r="Q6160" i="31"/>
  <c r="Q6161" i="31"/>
  <c r="Q6162" i="31"/>
  <c r="Q6163" i="31"/>
  <c r="Q6164" i="31"/>
  <c r="Q6165" i="31"/>
  <c r="Q6166" i="31"/>
  <c r="Q6167" i="31"/>
  <c r="Q6168" i="31"/>
  <c r="Q6169" i="31"/>
  <c r="Q6170" i="31"/>
  <c r="Q6171" i="31"/>
  <c r="Q6172" i="31"/>
  <c r="Q6173" i="31"/>
  <c r="Q6174" i="31"/>
  <c r="Q6175" i="31"/>
  <c r="Q6176" i="31"/>
  <c r="Q6177" i="31"/>
  <c r="Q6178" i="31"/>
  <c r="Q6179" i="31"/>
  <c r="Q6180" i="31"/>
  <c r="Q6181" i="31"/>
  <c r="Q6182" i="31"/>
  <c r="Q6183" i="31"/>
  <c r="Q6184" i="31"/>
  <c r="Q6185" i="31"/>
  <c r="Q6186" i="31"/>
  <c r="Q6187" i="31"/>
  <c r="Q6188" i="31"/>
  <c r="Q6189" i="31"/>
  <c r="Q6190" i="31"/>
  <c r="Q6191" i="31"/>
  <c r="Q6192" i="31"/>
  <c r="Q6193" i="31"/>
  <c r="Q6194" i="31"/>
  <c r="Q6195" i="31"/>
  <c r="Q6196" i="31"/>
  <c r="Q6197" i="31"/>
  <c r="Q6198" i="31"/>
  <c r="Q6199" i="31"/>
  <c r="Q6200" i="31"/>
  <c r="Q6201" i="31"/>
  <c r="Q6202" i="31"/>
  <c r="Q6203" i="31"/>
  <c r="Q6204" i="31"/>
  <c r="Q6205" i="31"/>
  <c r="Q6206" i="31"/>
  <c r="Q6207" i="31"/>
  <c r="Q6208" i="31"/>
  <c r="Q6209" i="31"/>
  <c r="Q6210" i="31"/>
  <c r="Q6211" i="31"/>
  <c r="Q6212" i="31"/>
  <c r="Q6213" i="31"/>
  <c r="Q6214" i="31"/>
  <c r="Q6215" i="31"/>
  <c r="Q6216" i="31"/>
  <c r="Q6217" i="31"/>
  <c r="Q6218" i="31"/>
  <c r="Q6219" i="31"/>
  <c r="Q6220" i="31"/>
  <c r="Q6221" i="31"/>
  <c r="Q6222" i="31"/>
  <c r="Q6223" i="31"/>
  <c r="Q6224" i="31"/>
  <c r="Q6225" i="31"/>
  <c r="Q6226" i="31"/>
  <c r="Q6227" i="31"/>
  <c r="Q6228" i="31"/>
  <c r="Q6229" i="31"/>
  <c r="Q6230" i="31"/>
  <c r="Q6231" i="31"/>
  <c r="Q6232" i="31"/>
  <c r="Q6233" i="31"/>
  <c r="Q6234" i="31"/>
  <c r="Q6235" i="31"/>
  <c r="Q6236" i="31"/>
  <c r="Q6237" i="31"/>
  <c r="Q6238" i="31"/>
  <c r="Q6239" i="31"/>
  <c r="Q6240" i="31"/>
  <c r="Q6241" i="31"/>
  <c r="Q6242" i="31"/>
  <c r="Q6243" i="31"/>
  <c r="Q6244" i="31"/>
  <c r="Q6245" i="31"/>
  <c r="Q6246" i="31"/>
  <c r="Q6247" i="31"/>
  <c r="Q6248" i="31"/>
  <c r="Q6249" i="31"/>
  <c r="Q6250" i="31"/>
  <c r="Q6251" i="31"/>
  <c r="Q6252" i="31"/>
  <c r="Q6253" i="31"/>
  <c r="Q6254" i="31"/>
  <c r="Q6255" i="31"/>
  <c r="Q6256" i="31"/>
  <c r="Q6257" i="31"/>
  <c r="Q6258" i="31"/>
  <c r="Q6259" i="31"/>
  <c r="Q6260" i="31"/>
  <c r="Q6261" i="31"/>
  <c r="Q6262" i="31"/>
  <c r="Q6263" i="31"/>
  <c r="Q6264" i="31"/>
  <c r="Q6265" i="31"/>
  <c r="Q6266" i="31"/>
  <c r="Q6267" i="31"/>
  <c r="Q6268" i="31"/>
  <c r="Q6269" i="31"/>
  <c r="Q6270" i="31"/>
  <c r="Q6271" i="31"/>
  <c r="Q6272" i="31"/>
  <c r="Q6273" i="31"/>
  <c r="Q6274" i="31"/>
  <c r="Q6275" i="31"/>
  <c r="Q6276" i="31"/>
  <c r="Q6277" i="31"/>
  <c r="Q6278" i="31"/>
  <c r="Q6279" i="31"/>
  <c r="Q6280" i="31"/>
  <c r="Q6281" i="31"/>
  <c r="Q6282" i="31"/>
  <c r="Q6283" i="31"/>
  <c r="Q6284" i="31"/>
  <c r="Q6285" i="31"/>
  <c r="Q6286" i="31"/>
  <c r="Q6287" i="31"/>
  <c r="Q6288" i="31"/>
  <c r="Q6289" i="31"/>
  <c r="Q6290" i="31"/>
  <c r="Q6291" i="31"/>
  <c r="Q6292" i="31"/>
  <c r="Q6293" i="31"/>
  <c r="Q6294" i="31"/>
  <c r="Q6295" i="31"/>
  <c r="Q6296" i="31"/>
  <c r="Q6297" i="31"/>
  <c r="Q6298" i="31"/>
  <c r="Q6299" i="31"/>
  <c r="Q6300" i="31"/>
  <c r="Q6301" i="31"/>
  <c r="Q6302" i="31"/>
  <c r="Q6303" i="31"/>
  <c r="Q6304" i="31"/>
  <c r="Q6305" i="31"/>
  <c r="Q6306" i="31"/>
  <c r="Q6307" i="31"/>
  <c r="Q6308" i="31"/>
  <c r="Q6309" i="31"/>
  <c r="Q6310" i="31"/>
  <c r="Q6311" i="31"/>
  <c r="Q6312" i="31"/>
  <c r="Q6313" i="31"/>
  <c r="Q6314" i="31"/>
  <c r="Q6315" i="31"/>
  <c r="Q6316" i="31"/>
  <c r="Q6317" i="31"/>
  <c r="Q6318" i="31"/>
  <c r="Q6319" i="31"/>
  <c r="Q6320" i="31"/>
  <c r="Q6321" i="31"/>
  <c r="Q6322" i="31"/>
  <c r="Q6323" i="31"/>
  <c r="Q6324" i="31"/>
  <c r="Q6325" i="31"/>
  <c r="Q6326" i="31"/>
  <c r="Q6327" i="31"/>
  <c r="Q6328" i="31"/>
  <c r="Q6329" i="31"/>
  <c r="Q6330" i="31"/>
  <c r="Q6331" i="31"/>
  <c r="Q6332" i="31"/>
  <c r="Q6333" i="31"/>
  <c r="Q6334" i="31"/>
  <c r="Q6335" i="31"/>
  <c r="Q6336" i="31"/>
  <c r="Q6337" i="31"/>
  <c r="Q6338" i="31"/>
  <c r="Q6339" i="31"/>
  <c r="Q6340" i="31"/>
  <c r="Q6341" i="31"/>
  <c r="Q6342" i="31"/>
  <c r="Q6343" i="31"/>
  <c r="Q6344" i="31"/>
  <c r="Q6345" i="31"/>
  <c r="Q6346" i="31"/>
  <c r="Q6347" i="31"/>
  <c r="Q6348" i="31"/>
  <c r="Q6349" i="31"/>
  <c r="Q6350" i="31"/>
  <c r="Q6351" i="31"/>
  <c r="Q6352" i="31"/>
  <c r="Q6353" i="31"/>
  <c r="Q6354" i="31"/>
  <c r="Q6355" i="31"/>
  <c r="Q6356" i="31"/>
  <c r="Q6357" i="31"/>
  <c r="Q6358" i="31"/>
  <c r="Q6359" i="31"/>
  <c r="Q6360" i="31"/>
  <c r="Q6361" i="31"/>
  <c r="Q6362" i="31"/>
  <c r="Q6363" i="31"/>
  <c r="Q6364" i="31"/>
  <c r="Q6365" i="31"/>
  <c r="Q6366" i="31"/>
  <c r="Q6367" i="31"/>
  <c r="Q6368" i="31"/>
  <c r="Q6369" i="31"/>
  <c r="Q6370" i="31"/>
  <c r="Q6371" i="31"/>
  <c r="Q6372" i="31"/>
  <c r="Q6373" i="31"/>
  <c r="Q6374" i="31"/>
  <c r="Q6375" i="31"/>
  <c r="Q6376" i="31"/>
  <c r="Q6377" i="31"/>
  <c r="Q6378" i="31"/>
  <c r="Q6379" i="31"/>
  <c r="Q6380" i="31"/>
  <c r="Q6381" i="31"/>
  <c r="Q6382" i="31"/>
  <c r="Q6383" i="31"/>
  <c r="Q6384" i="31"/>
  <c r="Q6385" i="31"/>
  <c r="Q6386" i="31"/>
  <c r="Q6387" i="31"/>
  <c r="Q6388" i="31"/>
  <c r="Q6389" i="31"/>
  <c r="Q6390" i="31"/>
  <c r="Q6391" i="31"/>
  <c r="Q6392" i="31"/>
  <c r="Q6393" i="31"/>
  <c r="Q6394" i="31"/>
  <c r="Q6395" i="31"/>
  <c r="Q6396" i="31"/>
  <c r="Q6397" i="31"/>
  <c r="Q6398" i="31"/>
  <c r="Q6399" i="31"/>
  <c r="Q6400" i="31"/>
  <c r="Q6401" i="31"/>
  <c r="Q6402" i="31"/>
  <c r="Q6403" i="31"/>
  <c r="Q6404" i="31"/>
  <c r="Q6405" i="31"/>
  <c r="Q6406" i="31"/>
  <c r="Q6407" i="31"/>
  <c r="Q6408" i="31"/>
  <c r="Q6409" i="31"/>
  <c r="Q6410" i="31"/>
  <c r="Q6411" i="31"/>
  <c r="Q6412" i="31"/>
  <c r="Q6413" i="31"/>
  <c r="Q6414" i="31"/>
  <c r="Q6415" i="31"/>
  <c r="Q6416" i="31"/>
  <c r="Q6417" i="31"/>
  <c r="Q6418" i="31"/>
  <c r="Q6419" i="31"/>
  <c r="Q6420" i="31"/>
  <c r="Q6421" i="31"/>
  <c r="Q6422" i="31"/>
  <c r="Q6423" i="31"/>
  <c r="Q6424" i="31"/>
  <c r="Q6425" i="31"/>
  <c r="Q6426" i="31"/>
  <c r="Q6427" i="31"/>
  <c r="Q6428" i="31"/>
  <c r="Q6429" i="31"/>
  <c r="Q6430" i="31"/>
  <c r="Q6431" i="31"/>
  <c r="Q6432" i="31"/>
  <c r="Q6433" i="31"/>
  <c r="Q6434" i="31"/>
  <c r="Q6435" i="31"/>
  <c r="Q6436" i="31"/>
  <c r="Q6437" i="31"/>
  <c r="Q6438" i="31"/>
  <c r="Q6439" i="31"/>
  <c r="Q6440" i="31"/>
  <c r="Q6441" i="31"/>
  <c r="Q6442" i="31"/>
  <c r="Q6443" i="31"/>
  <c r="Q6444" i="31"/>
  <c r="Q6445" i="31"/>
  <c r="Q6446" i="31"/>
  <c r="Q6447" i="31"/>
  <c r="Q6448" i="31"/>
  <c r="Q6449" i="31"/>
  <c r="Q6450" i="31"/>
  <c r="Q6451" i="31"/>
  <c r="Q6452" i="31"/>
  <c r="Q6453" i="31"/>
  <c r="Q6454" i="31"/>
  <c r="Q6455" i="31"/>
  <c r="Q6456" i="31"/>
  <c r="Q6457" i="31"/>
  <c r="Q6458" i="31"/>
  <c r="Q6459" i="31"/>
  <c r="Q6460" i="31"/>
  <c r="Q6461" i="31"/>
  <c r="Q6462" i="31"/>
  <c r="Q6463" i="31"/>
  <c r="Q6464" i="31"/>
  <c r="Q6465" i="31"/>
  <c r="Q6466" i="31"/>
  <c r="Q6467" i="31"/>
  <c r="Q6468" i="31"/>
  <c r="Q6469" i="31"/>
  <c r="Q6470" i="31"/>
  <c r="Q6471" i="31"/>
  <c r="Q6472" i="31"/>
  <c r="Q6473" i="31"/>
  <c r="Q6474" i="31"/>
  <c r="Q6475" i="31"/>
  <c r="Q6476" i="31"/>
  <c r="Q6477" i="31"/>
  <c r="Q6478" i="31"/>
  <c r="Q6479" i="31"/>
  <c r="Q6480" i="31"/>
  <c r="Q6481" i="31"/>
  <c r="Q6482" i="31"/>
  <c r="Q6483" i="31"/>
  <c r="Q6484" i="31"/>
  <c r="Q6485" i="31"/>
  <c r="Q6486" i="31"/>
  <c r="Q6487" i="31"/>
  <c r="Q6488" i="31"/>
  <c r="Q6489" i="31"/>
  <c r="Q6490" i="31"/>
  <c r="Q6491" i="31"/>
  <c r="Q6492" i="31"/>
  <c r="Q6493" i="31"/>
  <c r="Q6494" i="31"/>
  <c r="Q6495" i="31"/>
  <c r="Q6496" i="31"/>
  <c r="Q6497" i="31"/>
  <c r="Q6498" i="31"/>
  <c r="Q6499" i="31"/>
  <c r="Q6500" i="31"/>
  <c r="Q6501" i="31"/>
  <c r="Q6502" i="31"/>
  <c r="Q6503" i="31"/>
  <c r="Q6504" i="31"/>
  <c r="Q6505" i="31"/>
  <c r="Q6506" i="31"/>
  <c r="Q6507" i="31"/>
  <c r="Q6508" i="31"/>
  <c r="Q6509" i="31"/>
  <c r="Q6510" i="31"/>
  <c r="Q6511" i="31"/>
  <c r="Q6512" i="31"/>
  <c r="Q6513" i="31"/>
  <c r="Q6514" i="31"/>
  <c r="Q6515" i="31"/>
  <c r="Q6516" i="31"/>
  <c r="Q6517" i="31"/>
  <c r="Q6518" i="31"/>
  <c r="Q6519" i="31"/>
  <c r="Q6520" i="31"/>
  <c r="Q6521" i="31"/>
  <c r="Q6522" i="31"/>
  <c r="Q6523" i="31"/>
  <c r="Q6524" i="31"/>
  <c r="Q6525" i="31"/>
  <c r="Q6526" i="31"/>
  <c r="Q6527" i="31"/>
  <c r="Q6528" i="31"/>
  <c r="Q6529" i="31"/>
  <c r="Q6530" i="31"/>
  <c r="Q6531" i="31"/>
  <c r="Q6532" i="31"/>
  <c r="Q6533" i="31"/>
  <c r="Q6534" i="31"/>
  <c r="Q6535" i="31"/>
  <c r="Q6536" i="31"/>
  <c r="Q6537" i="31"/>
  <c r="Q6538" i="31"/>
  <c r="Q6539" i="31"/>
  <c r="Q6540" i="31"/>
  <c r="Q6541" i="31"/>
  <c r="Q6542" i="31"/>
  <c r="Q6543" i="31"/>
  <c r="Q6544" i="31"/>
  <c r="Q6545" i="31"/>
  <c r="Q6546" i="31"/>
  <c r="Q6547" i="31"/>
  <c r="Q6548" i="31"/>
  <c r="Q6549" i="31"/>
  <c r="Q6550" i="31"/>
  <c r="Q6551" i="31"/>
  <c r="Q6552" i="31"/>
  <c r="Q6553" i="31"/>
  <c r="Q6554" i="31"/>
  <c r="Q6555" i="31"/>
  <c r="Q6556" i="31"/>
  <c r="Q6557" i="31"/>
  <c r="Q6558" i="31"/>
  <c r="Q6559" i="31"/>
  <c r="Q6560" i="31"/>
  <c r="Q6561" i="31"/>
  <c r="Q6562" i="31"/>
  <c r="Q6563" i="31"/>
  <c r="Q6564" i="31"/>
  <c r="Q6565" i="31"/>
  <c r="Q6566" i="31"/>
  <c r="Q6567" i="31"/>
  <c r="Q6568" i="31"/>
  <c r="Q6569" i="31"/>
  <c r="Q6570" i="31"/>
  <c r="Q6571" i="31"/>
  <c r="Q6572" i="31"/>
  <c r="Q6573" i="31"/>
  <c r="Q6574" i="31"/>
  <c r="Q6575" i="31"/>
  <c r="Q6576" i="31"/>
  <c r="Q6577" i="31"/>
  <c r="Q6578" i="31"/>
  <c r="Q6579" i="31"/>
  <c r="Q6580" i="31"/>
  <c r="Q6581" i="31"/>
  <c r="Q6582" i="31"/>
  <c r="Q6583" i="31"/>
  <c r="Q6584" i="31"/>
  <c r="Q6585" i="31"/>
  <c r="Q6586" i="31"/>
  <c r="Q6587" i="31"/>
  <c r="Q6588" i="31"/>
  <c r="Q6589" i="31"/>
  <c r="Q6590" i="31"/>
  <c r="Q6591" i="31"/>
  <c r="Q6592" i="31"/>
  <c r="Q6593" i="31"/>
  <c r="Q6594" i="31"/>
  <c r="Q6595" i="31"/>
  <c r="Q6596" i="31"/>
  <c r="Q6597" i="31"/>
  <c r="Q6598" i="31"/>
  <c r="Q6599" i="31"/>
  <c r="Q6600" i="31"/>
  <c r="Q6601" i="31"/>
  <c r="Q6602" i="31"/>
  <c r="Q6603" i="31"/>
  <c r="Q6604" i="31"/>
  <c r="Q6605" i="31"/>
  <c r="Q6606" i="31"/>
  <c r="Q6607" i="31"/>
  <c r="Q6608" i="31"/>
  <c r="Q6609" i="31"/>
  <c r="Q6610" i="31"/>
  <c r="Q6611" i="31"/>
  <c r="Q6612" i="31"/>
  <c r="Q6613" i="31"/>
  <c r="Q6614" i="31"/>
  <c r="Q6615" i="31"/>
  <c r="Q6616" i="31"/>
  <c r="Q6617" i="31"/>
  <c r="Q6618" i="31"/>
  <c r="Q6619" i="31"/>
  <c r="Q6620" i="31"/>
  <c r="Q6621" i="31"/>
  <c r="Q6622" i="31"/>
  <c r="Q6623" i="31"/>
  <c r="Q6624" i="31"/>
  <c r="Q6625" i="31"/>
  <c r="Q6626" i="31"/>
  <c r="Q6627" i="31"/>
  <c r="Q6628" i="31"/>
  <c r="Q6629" i="31"/>
  <c r="Q6630" i="31"/>
  <c r="Q6631" i="31"/>
  <c r="Q6632" i="31"/>
  <c r="Q6633" i="31"/>
  <c r="Q6634" i="31"/>
  <c r="Q6635" i="31"/>
  <c r="Q6636" i="31"/>
  <c r="Q6637" i="31"/>
  <c r="Q6638" i="31"/>
  <c r="Q6639" i="31"/>
  <c r="Q6640" i="31"/>
  <c r="Q6641" i="31"/>
  <c r="Q6642" i="31"/>
  <c r="Q6643" i="31"/>
  <c r="Q6644" i="31"/>
  <c r="Q6645" i="31"/>
  <c r="Q6646" i="31"/>
  <c r="Q6647" i="31"/>
  <c r="Q6648" i="31"/>
  <c r="Q6649" i="31"/>
  <c r="Q6650" i="31"/>
  <c r="Q6651" i="31"/>
  <c r="Q6652" i="31"/>
  <c r="Q6653" i="31"/>
  <c r="Q6654" i="31"/>
  <c r="Q6655" i="31"/>
  <c r="Q6656" i="31"/>
  <c r="Q6657" i="31"/>
  <c r="Q6658" i="31"/>
  <c r="Q6659" i="31"/>
  <c r="Q6660" i="31"/>
  <c r="Q6661" i="31"/>
  <c r="Q6662" i="31"/>
  <c r="Q6663" i="31"/>
  <c r="Q6664" i="31"/>
  <c r="Q6665" i="31"/>
  <c r="Q6666" i="31"/>
  <c r="Q6667" i="31"/>
  <c r="Q6668" i="31"/>
  <c r="Q6669" i="31"/>
  <c r="Q6670" i="31"/>
  <c r="Q6671" i="31"/>
  <c r="Q6672" i="31"/>
  <c r="Q6673" i="31"/>
  <c r="Q6674" i="31"/>
  <c r="Q6675" i="31"/>
  <c r="Q6676" i="31"/>
  <c r="Q6677" i="31"/>
  <c r="Q6678" i="31"/>
  <c r="Q6679" i="31"/>
  <c r="Q6680" i="31"/>
  <c r="Q6681" i="31"/>
  <c r="Q6682" i="31"/>
  <c r="Q6683" i="31"/>
  <c r="Q6684" i="31"/>
  <c r="Q6685" i="31"/>
  <c r="Q6686" i="31"/>
  <c r="Q6687" i="31"/>
  <c r="Q6688" i="31"/>
  <c r="Q6689" i="31"/>
  <c r="Q6690" i="31"/>
  <c r="Q6691" i="31"/>
  <c r="Q6692" i="31"/>
  <c r="Q6693" i="31"/>
  <c r="Q6694" i="31"/>
  <c r="Q6695" i="31"/>
  <c r="Q6696" i="31"/>
  <c r="Q6697" i="31"/>
  <c r="Q6698" i="31"/>
  <c r="Q6699" i="31"/>
  <c r="Q6700" i="31"/>
  <c r="Q6701" i="31"/>
  <c r="Q6702" i="31"/>
  <c r="Q6703" i="31"/>
  <c r="Q6704" i="31"/>
  <c r="Q6705" i="31"/>
  <c r="Q6706" i="31"/>
  <c r="Q6707" i="31"/>
  <c r="Q6708" i="31"/>
  <c r="Q6709" i="31"/>
  <c r="Q6710" i="31"/>
  <c r="Q6711" i="31"/>
  <c r="Q6712" i="31"/>
  <c r="Q6713" i="31"/>
  <c r="Q6714" i="31"/>
  <c r="Q6715" i="31"/>
  <c r="Q6716" i="31"/>
  <c r="Q6717" i="31"/>
  <c r="Q6718" i="31"/>
  <c r="Q6719" i="31"/>
  <c r="Q6720" i="31"/>
  <c r="Q6721" i="31"/>
  <c r="Q6722" i="31"/>
  <c r="Q6723" i="31"/>
  <c r="Q6724" i="31"/>
  <c r="Q6725" i="31"/>
  <c r="Q6726" i="31"/>
  <c r="Q6727" i="31"/>
  <c r="Q6728" i="31"/>
  <c r="Q6729" i="31"/>
  <c r="Q6730" i="31"/>
  <c r="Q6731" i="31"/>
  <c r="Q6732" i="31"/>
  <c r="Q6733" i="31"/>
  <c r="Q6734" i="31"/>
  <c r="Q6735" i="31"/>
  <c r="Q6736" i="31"/>
  <c r="Q6737" i="31"/>
  <c r="Q6738" i="31"/>
  <c r="Q6739" i="31"/>
  <c r="Q6740" i="31"/>
  <c r="Q6741" i="31"/>
  <c r="Q6742" i="31"/>
  <c r="Q6743" i="31"/>
  <c r="Q6744" i="31"/>
  <c r="Q6745" i="31"/>
  <c r="Q6746" i="31"/>
  <c r="Q6747" i="31"/>
  <c r="Q6748" i="31"/>
  <c r="Q6749" i="31"/>
  <c r="Q6750" i="31"/>
  <c r="Q6751" i="31"/>
  <c r="Q6752" i="31"/>
  <c r="Q6753" i="31"/>
  <c r="Q6754" i="31"/>
  <c r="Q6755" i="31"/>
  <c r="Q6756" i="31"/>
  <c r="Q6757" i="31"/>
  <c r="Q6758" i="31"/>
  <c r="Q6759" i="31"/>
  <c r="Q6760" i="31"/>
  <c r="Q6761" i="31"/>
  <c r="Q6762" i="31"/>
  <c r="Q6763" i="31"/>
  <c r="Q6764" i="31"/>
  <c r="Q6765" i="31"/>
  <c r="Q6766" i="31"/>
  <c r="Q6767" i="31"/>
  <c r="Q6768" i="31"/>
  <c r="Q6769" i="31"/>
  <c r="Q6770" i="31"/>
  <c r="Q6771" i="31"/>
  <c r="Q6772" i="31"/>
  <c r="Q6773" i="31"/>
  <c r="Q6774" i="31"/>
  <c r="Q6775" i="31"/>
  <c r="Q6776" i="31"/>
  <c r="Q6777" i="31"/>
  <c r="Q6778" i="31"/>
  <c r="Q6779" i="31"/>
  <c r="Q6780" i="31"/>
  <c r="Q6781" i="31"/>
  <c r="Q6782" i="31"/>
  <c r="Q6783" i="31"/>
  <c r="Q6784" i="31"/>
  <c r="Q6785" i="31"/>
  <c r="Q6786" i="31"/>
  <c r="Q6787" i="31"/>
  <c r="Q6788" i="31"/>
  <c r="Q6789" i="31"/>
  <c r="Q6790" i="31"/>
  <c r="Q6791" i="31"/>
  <c r="Q6792" i="31"/>
  <c r="Q6793" i="31"/>
  <c r="Q6794" i="31"/>
  <c r="Q6795" i="31"/>
  <c r="Q6796" i="31"/>
  <c r="Q6797" i="31"/>
  <c r="Q6798" i="31"/>
  <c r="Q6799" i="31"/>
  <c r="Q6800" i="31"/>
  <c r="Q6801" i="31"/>
  <c r="Q6802" i="31"/>
  <c r="Q6803" i="31"/>
  <c r="Q6804" i="31"/>
  <c r="Q6805" i="31"/>
  <c r="Q6806" i="31"/>
  <c r="Q6807" i="31"/>
  <c r="Q6808" i="31"/>
  <c r="Q6809" i="31"/>
  <c r="Q6810" i="31"/>
  <c r="Q6811" i="31"/>
  <c r="Q6812" i="31"/>
  <c r="Q6813" i="31"/>
  <c r="Q6814" i="31"/>
  <c r="Q6815" i="31"/>
  <c r="Q6816" i="31"/>
  <c r="Q6817" i="31"/>
  <c r="Q6818" i="31"/>
  <c r="Q6819" i="31"/>
  <c r="Q6820" i="31"/>
  <c r="Q6821" i="31"/>
  <c r="Q6822" i="31"/>
  <c r="Q6823" i="31"/>
  <c r="Q6824" i="31"/>
  <c r="Q6825" i="31"/>
  <c r="Q6826" i="31"/>
  <c r="Q6827" i="31"/>
  <c r="Q6828" i="31"/>
  <c r="Q6829" i="31"/>
  <c r="Q6830" i="31"/>
  <c r="Q6831" i="31"/>
  <c r="Q6832" i="31"/>
  <c r="Q6833" i="31"/>
  <c r="Q6834" i="31"/>
  <c r="Q6835" i="31"/>
  <c r="Q6836" i="31"/>
  <c r="Q6837" i="31"/>
  <c r="Q6838" i="31"/>
  <c r="Q6839" i="31"/>
  <c r="Q6840" i="31"/>
  <c r="Q6841" i="31"/>
  <c r="Q6842" i="31"/>
  <c r="Q6843" i="31"/>
  <c r="Q6844" i="31"/>
  <c r="Q6845" i="31"/>
  <c r="Q6846" i="31"/>
  <c r="Q6847" i="31"/>
  <c r="Q6848" i="31"/>
  <c r="Q6849" i="31"/>
  <c r="Q6850" i="31"/>
  <c r="Q6851" i="31"/>
  <c r="Q6852" i="31"/>
  <c r="Q6853" i="31"/>
  <c r="Q6854" i="31"/>
  <c r="Q6855" i="31"/>
  <c r="Q6856" i="31"/>
  <c r="Q6857" i="31"/>
  <c r="Q6858" i="31"/>
  <c r="Q6859" i="31"/>
  <c r="Q6860" i="31"/>
  <c r="Q6861" i="31"/>
  <c r="Q6862" i="31"/>
  <c r="Q6863" i="31"/>
  <c r="Q6864" i="31"/>
  <c r="Q6865" i="31"/>
  <c r="Q6866" i="31"/>
  <c r="Q6867" i="31"/>
  <c r="Q6868" i="31"/>
  <c r="Q6869" i="31"/>
  <c r="Q6870" i="31"/>
  <c r="Q6871" i="31"/>
  <c r="Q6872" i="31"/>
  <c r="Q6873" i="31"/>
  <c r="Q6874" i="31"/>
  <c r="Q6875" i="31"/>
  <c r="Q6876" i="31"/>
  <c r="Q6877" i="31"/>
  <c r="Q6878" i="31"/>
  <c r="Q6879" i="31"/>
  <c r="Q6880" i="31"/>
  <c r="Q6881" i="31"/>
  <c r="Q6882" i="31"/>
  <c r="Q6883" i="31"/>
  <c r="Q6884" i="31"/>
  <c r="Q6885" i="31"/>
  <c r="Q6886" i="31"/>
  <c r="Q6887" i="31"/>
  <c r="Q6888" i="31"/>
  <c r="Q6889" i="31"/>
  <c r="Q6890" i="31"/>
  <c r="Q6891" i="31"/>
  <c r="Q6892" i="31"/>
  <c r="Q6893" i="31"/>
  <c r="Q6894" i="31"/>
  <c r="Q6895" i="31"/>
  <c r="Q6896" i="31"/>
  <c r="Q6897" i="31"/>
  <c r="Q6898" i="31"/>
  <c r="Q6899" i="31"/>
  <c r="Q6900" i="31"/>
  <c r="Q6901" i="31"/>
  <c r="Q6902" i="31"/>
  <c r="Q6903" i="31"/>
  <c r="Q6904" i="31"/>
  <c r="Q6905" i="31"/>
  <c r="Q6906" i="31"/>
  <c r="Q6907" i="31"/>
  <c r="Q6908" i="31"/>
  <c r="Q6909" i="31"/>
  <c r="Q6910" i="31"/>
  <c r="Q6911" i="31"/>
  <c r="Q6912" i="31"/>
  <c r="Q6913" i="31"/>
  <c r="Q6914" i="31"/>
  <c r="Q6915" i="31"/>
  <c r="Q6916" i="31"/>
  <c r="Q6917" i="31"/>
  <c r="Q6918" i="31"/>
  <c r="Q6919" i="31"/>
  <c r="Q6920" i="31"/>
  <c r="Q6921" i="31"/>
  <c r="Q6922" i="31"/>
  <c r="Q6923" i="31"/>
  <c r="Q6924" i="31"/>
  <c r="Q6925" i="31"/>
  <c r="Q6926" i="31"/>
  <c r="Q6927" i="31"/>
  <c r="Q6928" i="31"/>
  <c r="Q6929" i="31"/>
  <c r="Q6930" i="31"/>
  <c r="Q6931" i="31"/>
  <c r="Q6932" i="31"/>
  <c r="Q6933" i="31"/>
  <c r="Q6934" i="31"/>
  <c r="Q6935" i="31"/>
  <c r="Q6936" i="31"/>
  <c r="Q6937" i="31"/>
  <c r="Q6938" i="31"/>
  <c r="Q6939" i="31"/>
  <c r="Q6940" i="31"/>
  <c r="Q6941" i="31"/>
  <c r="Q6942" i="31"/>
  <c r="Q6943" i="31"/>
  <c r="Q6944" i="31"/>
  <c r="Q6945" i="31"/>
  <c r="Q6946" i="31"/>
  <c r="Q6947" i="31"/>
  <c r="Q6948" i="31"/>
  <c r="Q6949" i="31"/>
  <c r="Q6950" i="31"/>
  <c r="Q6951" i="31"/>
  <c r="Q6952" i="31"/>
  <c r="Q6953" i="31"/>
  <c r="Q6954" i="31"/>
  <c r="Q6955" i="31"/>
  <c r="Q6956" i="31"/>
  <c r="Q6957" i="31"/>
  <c r="Q6958" i="31"/>
  <c r="Q6959" i="31"/>
  <c r="Q6960" i="31"/>
  <c r="Q6961" i="31"/>
  <c r="Q6962" i="31"/>
  <c r="Q6963" i="31"/>
  <c r="Q6964" i="31"/>
  <c r="Q6965" i="31"/>
  <c r="Q6966" i="31"/>
  <c r="Q6967" i="31"/>
  <c r="Q6968" i="31"/>
  <c r="Q6969" i="31"/>
  <c r="Q6970" i="31"/>
  <c r="Q6971" i="31"/>
  <c r="Q6972" i="31"/>
  <c r="Q6973" i="31"/>
  <c r="Q6974" i="31"/>
  <c r="Q6975" i="31"/>
  <c r="Q6976" i="31"/>
  <c r="Q6977" i="31"/>
  <c r="Q6978" i="31"/>
  <c r="Q6979" i="31"/>
  <c r="Q6980" i="31"/>
  <c r="Q6981" i="31"/>
  <c r="Q6982" i="31"/>
  <c r="Q6983" i="31"/>
  <c r="Q6984" i="31"/>
  <c r="Q6985" i="31"/>
  <c r="Q6986" i="31"/>
  <c r="Q6987" i="31"/>
  <c r="Q6988" i="31"/>
  <c r="Q6989" i="31"/>
  <c r="Q6990" i="31"/>
  <c r="Q6991" i="31"/>
  <c r="Q6992" i="31"/>
  <c r="Q6993" i="31"/>
  <c r="Q6994" i="31"/>
  <c r="Q6995" i="31"/>
  <c r="Q6996" i="31"/>
  <c r="Q6997" i="31"/>
  <c r="Q6998" i="31"/>
  <c r="Q6999" i="31"/>
  <c r="Q7000" i="31"/>
  <c r="Q7001" i="31"/>
  <c r="Q7002" i="31"/>
  <c r="Q7003" i="31"/>
  <c r="Q7004" i="31"/>
  <c r="Q7005" i="31"/>
  <c r="Q7006" i="31"/>
  <c r="Q7007" i="31"/>
  <c r="Q7008" i="31"/>
  <c r="Q7009" i="31"/>
  <c r="Q7010" i="31"/>
  <c r="Q7011" i="31"/>
  <c r="Q7012" i="31"/>
  <c r="Q7013" i="31"/>
  <c r="Q7014" i="31"/>
  <c r="Q7015" i="31"/>
  <c r="Q7016" i="31"/>
  <c r="Q7017" i="31"/>
  <c r="Q7018" i="31"/>
  <c r="Q7019" i="31"/>
  <c r="Q7020" i="31"/>
  <c r="Q7021" i="31"/>
  <c r="Q7022" i="31"/>
  <c r="Q7023" i="31"/>
  <c r="Q7024" i="31"/>
  <c r="Q7025" i="31"/>
  <c r="Q7026" i="31"/>
  <c r="Q7027" i="31"/>
  <c r="Q7028" i="31"/>
  <c r="Q7029" i="31"/>
  <c r="Q7030" i="31"/>
  <c r="Q7031" i="31"/>
  <c r="Q7032" i="31"/>
  <c r="Q7033" i="31"/>
  <c r="Q7034" i="31"/>
  <c r="Q7035" i="31"/>
  <c r="Q7036" i="31"/>
  <c r="Q7037" i="31"/>
  <c r="Q7038" i="31"/>
  <c r="Q7039" i="31"/>
  <c r="Q7040" i="31"/>
  <c r="Q7041" i="31"/>
  <c r="Q7042" i="31"/>
  <c r="Q7043" i="31"/>
  <c r="Q7044" i="31"/>
  <c r="Q7045" i="31"/>
  <c r="Q7046" i="31"/>
  <c r="Q7047" i="31"/>
  <c r="Q7048" i="31"/>
  <c r="Q7049" i="31"/>
  <c r="Q7050" i="31"/>
  <c r="Q7051" i="31"/>
  <c r="Q7052" i="31"/>
  <c r="Q7053" i="31"/>
  <c r="Q7054" i="31"/>
  <c r="Q7055" i="31"/>
  <c r="Q7056" i="31"/>
  <c r="Q7057" i="31"/>
  <c r="Q7058" i="31"/>
  <c r="Q7059" i="31"/>
  <c r="Q7060" i="31"/>
  <c r="Q7061" i="31"/>
  <c r="Q7062" i="31"/>
  <c r="Q7063" i="31"/>
  <c r="Q7064" i="31"/>
  <c r="Q7065" i="31"/>
  <c r="Q7066" i="31"/>
  <c r="Q7067" i="31"/>
  <c r="Q7068" i="31"/>
  <c r="Q7069" i="31"/>
  <c r="Q7070" i="31"/>
  <c r="Q7071" i="31"/>
  <c r="Q7072" i="31"/>
  <c r="Q7073" i="31"/>
  <c r="Q7074" i="31"/>
  <c r="Q7075" i="31"/>
  <c r="Q7076" i="31"/>
  <c r="Q7077" i="31"/>
  <c r="Q7078" i="31"/>
  <c r="Q7079" i="31"/>
  <c r="Q7080" i="31"/>
  <c r="Q7081" i="31"/>
  <c r="Q7082" i="31"/>
  <c r="Q7083" i="31"/>
  <c r="Q7084" i="31"/>
  <c r="Q7085" i="31"/>
  <c r="Q7086" i="31"/>
  <c r="Q7087" i="31"/>
  <c r="Q7088" i="31"/>
  <c r="Q7089" i="31"/>
  <c r="Q7090" i="31"/>
  <c r="Q7091" i="31"/>
  <c r="Q7092" i="31"/>
  <c r="Q7093" i="31"/>
  <c r="Q7094" i="31"/>
  <c r="Q7095" i="31"/>
  <c r="Q7096" i="31"/>
  <c r="Q7097" i="31"/>
  <c r="Q7098" i="31"/>
  <c r="Q7099" i="31"/>
  <c r="Q7100" i="31"/>
  <c r="Q7101" i="31"/>
  <c r="Q7102" i="31"/>
  <c r="Q7103" i="31"/>
  <c r="Q7104" i="31"/>
  <c r="Q7105" i="31"/>
  <c r="Q7106" i="31"/>
  <c r="Q7107" i="31"/>
  <c r="Q7108" i="31"/>
  <c r="Q7109" i="31"/>
  <c r="Q7110" i="31"/>
  <c r="Q7111" i="31"/>
  <c r="Q7112" i="31"/>
  <c r="Q7113" i="31"/>
  <c r="Q7114" i="31"/>
  <c r="Q7115" i="31"/>
  <c r="Q7116" i="31"/>
  <c r="Q7117" i="31"/>
  <c r="Q7118" i="31"/>
  <c r="Q7119" i="31"/>
  <c r="Q7120" i="31"/>
  <c r="Q7121" i="31"/>
  <c r="Q7122" i="31"/>
  <c r="Q7123" i="31"/>
  <c r="Q7124" i="31"/>
  <c r="Q7125" i="31"/>
  <c r="Q7126" i="31"/>
  <c r="Q7127" i="31"/>
  <c r="Q7128" i="31"/>
  <c r="Q7129" i="31"/>
  <c r="Q7130" i="31"/>
  <c r="Q7131" i="31"/>
  <c r="Q7132" i="31"/>
  <c r="Q7133" i="31"/>
  <c r="Q7134" i="31"/>
  <c r="Q7135" i="31"/>
  <c r="Q7136" i="31"/>
  <c r="Q7137" i="31"/>
  <c r="Q7138" i="31"/>
  <c r="Q7139" i="31"/>
  <c r="Q7140" i="31"/>
  <c r="Q7141" i="31"/>
  <c r="Q7142" i="31"/>
  <c r="Q7143" i="31"/>
  <c r="Q7144" i="31"/>
  <c r="Q7145" i="31"/>
  <c r="Q7146" i="31"/>
  <c r="Q7147" i="31"/>
  <c r="Q7148" i="31"/>
  <c r="Q7149" i="31"/>
  <c r="Q7150" i="31"/>
  <c r="Q7151" i="31"/>
  <c r="Q7152" i="31"/>
  <c r="Q7153" i="31"/>
  <c r="Q7154" i="31"/>
  <c r="Q7155" i="31"/>
  <c r="Q7156" i="31"/>
  <c r="Q7157" i="31"/>
  <c r="Q7158" i="31"/>
  <c r="Q7159" i="31"/>
  <c r="Q7160" i="31"/>
  <c r="Q7161" i="31"/>
  <c r="Q7162" i="31"/>
  <c r="Q7163" i="31"/>
  <c r="Q7164" i="31"/>
  <c r="Q7165" i="31"/>
  <c r="Q7166" i="31"/>
  <c r="Q7167" i="31"/>
  <c r="Q7168" i="31"/>
  <c r="Q7169" i="31"/>
  <c r="Q7170" i="31"/>
  <c r="Q7171" i="31"/>
  <c r="Q7172" i="31"/>
  <c r="Q7173" i="31"/>
  <c r="Q7174" i="31"/>
  <c r="Q7175" i="31"/>
  <c r="Q7176" i="31"/>
  <c r="Q7177" i="31"/>
  <c r="Q7178" i="31"/>
  <c r="Q7179" i="31"/>
  <c r="Q7180" i="31"/>
  <c r="Q7181" i="31"/>
  <c r="Q7182" i="31"/>
  <c r="Q7183" i="31"/>
  <c r="Q7184" i="31"/>
  <c r="Q7185" i="31"/>
  <c r="Q7186" i="31"/>
  <c r="Q7187" i="31"/>
  <c r="Q7188" i="31"/>
  <c r="Q7189" i="31"/>
  <c r="Q7190" i="31"/>
  <c r="Q7191" i="31"/>
  <c r="Q7192" i="31"/>
  <c r="Q7193" i="31"/>
  <c r="Q7194" i="31"/>
  <c r="Q7195" i="31"/>
  <c r="Q7196" i="31"/>
  <c r="Q7197" i="31"/>
  <c r="Q7198" i="31"/>
  <c r="Q7199" i="31"/>
  <c r="Q7200" i="31"/>
  <c r="Q7201" i="31"/>
  <c r="Q7202" i="31"/>
  <c r="Q7203" i="31"/>
  <c r="Q7204" i="31"/>
  <c r="Q7205" i="31"/>
  <c r="Q7206" i="31"/>
  <c r="Q7207" i="31"/>
  <c r="Q7208" i="31"/>
  <c r="Q7209" i="31"/>
  <c r="Q7210" i="31"/>
  <c r="Q7211" i="31"/>
  <c r="Q7212" i="31"/>
  <c r="Q7213" i="31"/>
  <c r="Q7214" i="31"/>
  <c r="Q7215" i="31"/>
  <c r="Q7216" i="31"/>
  <c r="Q7217" i="31"/>
  <c r="Q7218" i="31"/>
  <c r="Q7219" i="31"/>
  <c r="Q7220" i="31"/>
  <c r="Q7221" i="31"/>
  <c r="Q7222" i="31"/>
  <c r="Q7223" i="31"/>
  <c r="Q7224" i="31"/>
  <c r="Q7225" i="31"/>
  <c r="Q7226" i="31"/>
  <c r="Q7227" i="31"/>
  <c r="Q7228" i="31"/>
  <c r="Q7229" i="31"/>
  <c r="Q7230" i="31"/>
  <c r="Q7231" i="31"/>
  <c r="Q7232" i="31"/>
  <c r="Q7233" i="31"/>
  <c r="Q7234" i="31"/>
  <c r="Q7235" i="31"/>
  <c r="Q7236" i="31"/>
  <c r="Q7237" i="31"/>
  <c r="Q7238" i="31"/>
  <c r="Q7239" i="31"/>
  <c r="Q7240" i="31"/>
  <c r="Q7241" i="31"/>
  <c r="Q7242" i="31"/>
  <c r="Q7243" i="31"/>
  <c r="Q7244" i="31"/>
  <c r="Q7245" i="31"/>
  <c r="Q7246" i="31"/>
  <c r="Q7247" i="31"/>
  <c r="Q7248" i="31"/>
  <c r="Q7249" i="31"/>
  <c r="Q7250" i="31"/>
  <c r="Q7251" i="31"/>
  <c r="Q7252" i="31"/>
  <c r="Q7253" i="31"/>
  <c r="Q7254" i="31"/>
  <c r="Q7255" i="31"/>
  <c r="Q7256" i="31"/>
  <c r="Q7257" i="31"/>
  <c r="Q7258" i="31"/>
  <c r="Q7259" i="31"/>
  <c r="Q7260" i="31"/>
  <c r="Q7261" i="31"/>
  <c r="Q7262" i="31"/>
  <c r="Q7263" i="31"/>
  <c r="Q7264" i="31"/>
  <c r="Q7265" i="31"/>
  <c r="Q7266" i="31"/>
  <c r="Q7267" i="31"/>
  <c r="Q7268" i="31"/>
  <c r="Q7269" i="31"/>
  <c r="Q7270" i="31"/>
  <c r="Q7271" i="31"/>
  <c r="Q7272" i="31"/>
  <c r="Q7273" i="31"/>
  <c r="Q7274" i="31"/>
  <c r="Q7275" i="31"/>
  <c r="Q7276" i="31"/>
  <c r="Q7277" i="31"/>
  <c r="Q7278" i="31"/>
  <c r="Q7279" i="31"/>
  <c r="Q7280" i="31"/>
  <c r="Q7281" i="31"/>
  <c r="Q7282" i="31"/>
  <c r="Q7283" i="31"/>
  <c r="Q7284" i="31"/>
  <c r="Q7285" i="31"/>
  <c r="Q7286" i="31"/>
  <c r="Q7287" i="31"/>
  <c r="Q7288" i="31"/>
  <c r="Q7289" i="31"/>
  <c r="Q7290" i="31"/>
  <c r="Q7291" i="31"/>
  <c r="Q7292" i="31"/>
  <c r="Q7293" i="31"/>
  <c r="Q7294" i="31"/>
  <c r="Q7295" i="31"/>
  <c r="Q7296" i="31"/>
  <c r="Q7297" i="31"/>
  <c r="Q7298" i="31"/>
  <c r="Q7299" i="31"/>
  <c r="Q7300" i="31"/>
  <c r="Q7301" i="31"/>
  <c r="Q7302" i="31"/>
  <c r="Q7303" i="31"/>
  <c r="Q7304" i="31"/>
  <c r="Q7305" i="31"/>
  <c r="Q7306" i="31"/>
  <c r="Q7307" i="31"/>
  <c r="Q7308" i="31"/>
  <c r="Q7309" i="31"/>
  <c r="Q7310" i="31"/>
  <c r="Q7311" i="31"/>
  <c r="Q7312" i="31"/>
  <c r="Q7313" i="31"/>
  <c r="Q7314" i="31"/>
  <c r="Q7315" i="31"/>
  <c r="Q7316" i="31"/>
  <c r="Q7317" i="31"/>
  <c r="Q7318" i="31"/>
  <c r="Q7319" i="31"/>
  <c r="Q7320" i="31"/>
  <c r="Q7321" i="31"/>
  <c r="Q7322" i="31"/>
  <c r="Q7323" i="31"/>
  <c r="Q7324" i="31"/>
  <c r="Q7325" i="31"/>
  <c r="Q7326" i="31"/>
  <c r="Q7327" i="31"/>
  <c r="Q7328" i="31"/>
  <c r="Q7329" i="31"/>
  <c r="Q7330" i="31"/>
  <c r="Q7331" i="31"/>
  <c r="Q7332" i="31"/>
  <c r="Q7333" i="31"/>
  <c r="Q7334" i="31"/>
  <c r="Q7335" i="31"/>
  <c r="Q7336" i="31"/>
  <c r="Q7337" i="31"/>
  <c r="Q7338" i="31"/>
  <c r="Q7339" i="31"/>
  <c r="Q7340" i="31"/>
  <c r="Q7341" i="31"/>
  <c r="Q7342" i="31"/>
  <c r="Q7343" i="31"/>
  <c r="Q7344" i="31"/>
  <c r="Q7345" i="31"/>
  <c r="Q7346" i="31"/>
  <c r="Q7347" i="31"/>
  <c r="Q7348" i="31"/>
  <c r="Q7349" i="31"/>
  <c r="Q7350" i="31"/>
  <c r="Q7351" i="31"/>
  <c r="Q7352" i="31"/>
  <c r="Q7353" i="31"/>
  <c r="Q7354" i="31"/>
  <c r="Q7355" i="31"/>
  <c r="Q7356" i="31"/>
  <c r="Q7357" i="31"/>
  <c r="Q7358" i="31"/>
  <c r="Q7359" i="31"/>
  <c r="Q7360" i="31"/>
  <c r="Q7361" i="31"/>
  <c r="Q7362" i="31"/>
  <c r="Q7363" i="31"/>
  <c r="Q7364" i="31"/>
  <c r="Q7365" i="31"/>
  <c r="Q7366" i="31"/>
  <c r="Q7367" i="31"/>
  <c r="Q7368" i="31"/>
  <c r="Q7369" i="31"/>
  <c r="Q7370" i="31"/>
  <c r="Q7371" i="31"/>
  <c r="Q7372" i="31"/>
  <c r="Q7373" i="31"/>
  <c r="Q7374" i="31"/>
  <c r="Q7375" i="31"/>
  <c r="Q7376" i="31"/>
  <c r="Q7377" i="31"/>
  <c r="Q7378" i="31"/>
  <c r="Q7379" i="31"/>
  <c r="Q7380" i="31"/>
  <c r="Q7381" i="31"/>
  <c r="Q7382" i="31"/>
  <c r="Q7383" i="31"/>
  <c r="Q7384" i="31"/>
  <c r="Q7385" i="31"/>
  <c r="Q7386" i="31"/>
  <c r="Q7387" i="31"/>
  <c r="Q7388" i="31"/>
  <c r="Q7389" i="31"/>
  <c r="Q7390" i="31"/>
  <c r="Q7391" i="31"/>
  <c r="Q7392" i="31"/>
  <c r="Q7393" i="31"/>
  <c r="Q7394" i="31"/>
  <c r="Q7395" i="31"/>
  <c r="Q7396" i="31"/>
  <c r="Q7397" i="31"/>
  <c r="Q7398" i="31"/>
  <c r="Q7399" i="31"/>
  <c r="Q7400" i="31"/>
  <c r="Q7401" i="31"/>
  <c r="Q7402" i="31"/>
  <c r="Q7403" i="31"/>
  <c r="Q7404" i="31"/>
  <c r="Q7405" i="31"/>
  <c r="Q7406" i="31"/>
  <c r="Q7407" i="31"/>
  <c r="Q7408" i="31"/>
  <c r="Q7409" i="31"/>
  <c r="Q7410" i="31"/>
  <c r="Q7411" i="31"/>
  <c r="Q7412" i="31"/>
  <c r="Q7413" i="31"/>
  <c r="Q7414" i="31"/>
  <c r="Q7415" i="31"/>
  <c r="Q7416" i="31"/>
  <c r="Q7417" i="31"/>
  <c r="Q7418" i="31"/>
  <c r="Q7419" i="31"/>
  <c r="Q7420" i="31"/>
  <c r="Q7421" i="31"/>
  <c r="Q7422" i="31"/>
  <c r="Q7423" i="31"/>
  <c r="Q7424" i="31"/>
  <c r="Q7425" i="31"/>
  <c r="Q7426" i="31"/>
  <c r="Q7427" i="31"/>
  <c r="Q7428" i="31"/>
  <c r="Q7429" i="31"/>
  <c r="Q7430" i="31"/>
  <c r="Q7431" i="31"/>
  <c r="Q7432" i="31"/>
  <c r="Q7433" i="31"/>
  <c r="Q7434" i="31"/>
  <c r="Q7435" i="31"/>
  <c r="Q7436" i="31"/>
  <c r="Q7437" i="31"/>
  <c r="Q7438" i="31"/>
  <c r="Q7439" i="31"/>
  <c r="Q7440" i="31"/>
  <c r="Q7441" i="31"/>
  <c r="Q7442" i="31"/>
  <c r="Q7443" i="31"/>
  <c r="Q7444" i="31"/>
  <c r="Q7445" i="31"/>
  <c r="Q7446" i="31"/>
  <c r="Q7447" i="31"/>
  <c r="Q7448" i="31"/>
  <c r="Q7449" i="31"/>
  <c r="Q7450" i="31"/>
  <c r="Q7451" i="31"/>
  <c r="Q7452" i="31"/>
  <c r="Q7453" i="31"/>
  <c r="Q7454" i="31"/>
  <c r="Q7455" i="31"/>
  <c r="Q7456" i="31"/>
  <c r="Q7457" i="31"/>
  <c r="Q7458" i="31"/>
  <c r="Q7459" i="31"/>
  <c r="Q7460" i="31"/>
  <c r="Q7461" i="31"/>
  <c r="Q7462" i="31"/>
  <c r="Q7463" i="31"/>
  <c r="Q7464" i="31"/>
  <c r="Q7465" i="31"/>
  <c r="Q7466" i="31"/>
  <c r="Q7467" i="31"/>
  <c r="Q7468" i="31"/>
  <c r="Q7469" i="31"/>
  <c r="Q7470" i="31"/>
  <c r="Q7471" i="31"/>
  <c r="Q7472" i="31"/>
  <c r="Q7473" i="31"/>
  <c r="Q7474" i="31"/>
  <c r="Q7475" i="31"/>
  <c r="Q7476" i="31"/>
  <c r="Q7477" i="31"/>
  <c r="Q7478" i="31"/>
  <c r="Q7479" i="31"/>
  <c r="Q7480" i="31"/>
  <c r="Q7481" i="31"/>
  <c r="Q7482" i="31"/>
  <c r="Q7483" i="31"/>
  <c r="Q7484" i="31"/>
  <c r="Q7485" i="31"/>
  <c r="Q7486" i="31"/>
  <c r="Q7487" i="31"/>
  <c r="Q7488" i="31"/>
  <c r="Q7489" i="31"/>
  <c r="Q7490" i="31"/>
  <c r="Q7491" i="31"/>
  <c r="Q7492" i="31"/>
  <c r="Q7493" i="31"/>
  <c r="Q7494" i="31"/>
  <c r="Q7495" i="31"/>
  <c r="Q7496" i="31"/>
  <c r="Q7497" i="31"/>
  <c r="Q7498" i="31"/>
  <c r="Q7499" i="31"/>
  <c r="Q7500" i="31"/>
  <c r="Q7501" i="31"/>
  <c r="Q7502" i="31"/>
  <c r="Q7503" i="31"/>
  <c r="Q7504" i="31"/>
  <c r="Q7505" i="31"/>
  <c r="Q7506" i="31"/>
  <c r="Q7507" i="31"/>
  <c r="Q7508" i="31"/>
  <c r="Q7509" i="31"/>
  <c r="Q7510" i="31"/>
  <c r="Q7511" i="31"/>
  <c r="Q7512" i="31"/>
  <c r="Q7513" i="31"/>
  <c r="Q7514" i="31"/>
  <c r="Q7515" i="31"/>
  <c r="Q7516" i="31"/>
  <c r="Q7517" i="31"/>
  <c r="Q7518" i="31"/>
  <c r="Q7519" i="31"/>
  <c r="Q7520" i="31"/>
  <c r="Q7521" i="31"/>
  <c r="Q7522" i="31"/>
  <c r="Q7523" i="31"/>
  <c r="Q7524" i="31"/>
  <c r="Q7525" i="31"/>
  <c r="Q7526" i="31"/>
  <c r="Q7527" i="31"/>
  <c r="Q7528" i="31"/>
  <c r="Q7529" i="31"/>
  <c r="Q7530" i="31"/>
  <c r="Q7531" i="31"/>
  <c r="Q7532" i="31"/>
  <c r="Q7533" i="31"/>
  <c r="Q7534" i="31"/>
  <c r="Q7535" i="31"/>
  <c r="Q7536" i="31"/>
  <c r="Q7537" i="31"/>
  <c r="Q7538" i="31"/>
  <c r="Q7539" i="31"/>
  <c r="Q7540" i="31"/>
  <c r="Q7541" i="31"/>
  <c r="Q7542" i="31"/>
  <c r="Q7543" i="31"/>
  <c r="Q7544" i="31"/>
  <c r="Q7545" i="31"/>
  <c r="Q7546" i="31"/>
  <c r="Q7547" i="31"/>
  <c r="Q7548" i="31"/>
  <c r="Q7549" i="31"/>
  <c r="Q7550" i="31"/>
  <c r="Q7551" i="31"/>
  <c r="Q7552" i="31"/>
  <c r="Q7553" i="31"/>
  <c r="Q7554" i="31"/>
  <c r="Q7555" i="31"/>
  <c r="Q7556" i="31"/>
  <c r="Q7557" i="31"/>
  <c r="Q7558" i="31"/>
  <c r="Q7559" i="31"/>
  <c r="Q7560" i="31"/>
  <c r="Q7561" i="31"/>
  <c r="Q7562" i="31"/>
  <c r="Q7563" i="31"/>
  <c r="Q7564" i="31"/>
  <c r="Q7565" i="31"/>
  <c r="Q7566" i="31"/>
  <c r="Q7567" i="31"/>
  <c r="Q7568" i="31"/>
  <c r="Q7569" i="31"/>
  <c r="Q7570" i="31"/>
  <c r="Q7571" i="31"/>
  <c r="Q7572" i="31"/>
  <c r="Q7573" i="31"/>
  <c r="Q7574" i="31"/>
  <c r="Q7575" i="31"/>
  <c r="Q7576" i="31"/>
  <c r="Q7577" i="31"/>
  <c r="Q7578" i="31"/>
  <c r="Q7579" i="31"/>
  <c r="Q7580" i="31"/>
  <c r="Q7581" i="31"/>
  <c r="Q7582" i="31"/>
  <c r="Q7583" i="31"/>
  <c r="Q7584" i="31"/>
  <c r="Q7585" i="31"/>
  <c r="Q7586" i="31"/>
  <c r="Q7587" i="31"/>
  <c r="Q7588" i="31"/>
  <c r="Q7589" i="31"/>
  <c r="Q7590" i="31"/>
  <c r="Q7591" i="31"/>
  <c r="Q7592" i="31"/>
  <c r="Q7593" i="31"/>
  <c r="Q7594" i="31"/>
  <c r="Q7595" i="31"/>
  <c r="Q7596" i="31"/>
  <c r="Q7597" i="31"/>
  <c r="Q7598" i="31"/>
  <c r="Q7599" i="31"/>
  <c r="Q7600" i="31"/>
  <c r="Q7601" i="31"/>
  <c r="Q7602" i="31"/>
  <c r="Q7603" i="31"/>
  <c r="Q7604" i="31"/>
  <c r="Q7605" i="31"/>
  <c r="Q7606" i="31"/>
  <c r="Q7607" i="31"/>
  <c r="Q7608" i="31"/>
  <c r="Q7609" i="31"/>
  <c r="Q7610" i="31"/>
  <c r="Q7611" i="31"/>
  <c r="Q7612" i="31"/>
  <c r="Q7613" i="31"/>
  <c r="Q7614" i="31"/>
  <c r="Q7615" i="31"/>
  <c r="Q7616" i="31"/>
  <c r="Q7617" i="31"/>
  <c r="Q7618" i="31"/>
  <c r="Q7619" i="31"/>
  <c r="Q7620" i="31"/>
  <c r="Q7621" i="31"/>
  <c r="Q7622" i="31"/>
  <c r="Q7623" i="31"/>
  <c r="Q7624" i="31"/>
  <c r="Q7625" i="31"/>
  <c r="Q7626" i="31"/>
  <c r="Q7627" i="31"/>
  <c r="Q7628" i="31"/>
  <c r="Q7629" i="31"/>
  <c r="Q7630" i="31"/>
  <c r="Q7631" i="31"/>
  <c r="Q7632" i="31"/>
  <c r="Q7633" i="31"/>
  <c r="Q7634" i="31"/>
  <c r="Q7635" i="31"/>
  <c r="Q7636" i="31"/>
  <c r="Q7637" i="31"/>
  <c r="Q7638" i="31"/>
  <c r="Q7639" i="31"/>
  <c r="Q7640" i="31"/>
  <c r="Q7641" i="31"/>
  <c r="Q7642" i="31"/>
  <c r="Q7643" i="31"/>
  <c r="Q7644" i="31"/>
  <c r="Q7645" i="31"/>
  <c r="Q7646" i="31"/>
  <c r="Q7647" i="31"/>
  <c r="Q7648" i="31"/>
  <c r="Q7649" i="31"/>
  <c r="Q7650" i="31"/>
  <c r="Q7651" i="31"/>
  <c r="Q7652" i="31"/>
  <c r="Q7653" i="31"/>
  <c r="Q7654" i="31"/>
  <c r="Q7655" i="31"/>
  <c r="Q7656" i="31"/>
  <c r="Q7657" i="31"/>
  <c r="Q7658" i="31"/>
  <c r="Q7659" i="31"/>
  <c r="Q7660" i="31"/>
  <c r="Q7661" i="31"/>
  <c r="Q7662" i="31"/>
  <c r="Q7663" i="31"/>
  <c r="Q7664" i="31"/>
  <c r="Q7665" i="31"/>
  <c r="Q7666" i="31"/>
  <c r="Q7667" i="31"/>
  <c r="Q7668" i="31"/>
  <c r="Q7669" i="31"/>
  <c r="Q7670" i="31"/>
  <c r="Q7671" i="31"/>
  <c r="Q7672" i="31"/>
  <c r="Q7673" i="31"/>
  <c r="Q7674" i="31"/>
  <c r="Q7675" i="31"/>
  <c r="Q7676" i="31"/>
  <c r="Q7677" i="31"/>
  <c r="Q7678" i="31"/>
  <c r="Q7679" i="31"/>
  <c r="Q7680" i="31"/>
  <c r="Q7681" i="31"/>
  <c r="Q7682" i="31"/>
  <c r="Q7683" i="31"/>
  <c r="Q7684" i="31"/>
  <c r="Q7685" i="31"/>
  <c r="Q7686" i="31"/>
  <c r="Q7687" i="31"/>
  <c r="Q7688" i="31"/>
  <c r="Q7689" i="31"/>
  <c r="Q7690" i="31"/>
  <c r="Q7691" i="31"/>
  <c r="Q7692" i="31"/>
  <c r="Q7693" i="31"/>
  <c r="Q7694" i="31"/>
  <c r="Q7695" i="31"/>
  <c r="Q7696" i="31"/>
  <c r="Q7697" i="31"/>
  <c r="Q7698" i="31"/>
  <c r="Q7699" i="31"/>
  <c r="Q7700" i="31"/>
  <c r="Q7701" i="31"/>
  <c r="Q7702" i="31"/>
  <c r="Q7703" i="31"/>
  <c r="Q7704" i="31"/>
  <c r="Q7705" i="31"/>
  <c r="Q7706" i="31"/>
  <c r="Q7707" i="31"/>
  <c r="Q7708" i="31"/>
  <c r="Q7709" i="31"/>
  <c r="Q7710" i="31"/>
  <c r="Q7711" i="31"/>
  <c r="Q7712" i="31"/>
  <c r="Q7713" i="31"/>
  <c r="Q7714" i="31"/>
  <c r="Q7715" i="31"/>
  <c r="Q7716" i="31"/>
  <c r="Q7717" i="31"/>
  <c r="Q7718" i="31"/>
  <c r="Q7719" i="31"/>
  <c r="Q7720" i="31"/>
  <c r="Q7721" i="31"/>
  <c r="Q7722" i="31"/>
  <c r="Q7723" i="31"/>
  <c r="Q7724" i="31"/>
  <c r="Q7725" i="31"/>
  <c r="Q7726" i="31"/>
  <c r="Q7727" i="31"/>
  <c r="Q7728" i="31"/>
  <c r="Q7729" i="31"/>
  <c r="Q7730" i="31"/>
  <c r="Q7731" i="31"/>
  <c r="Q7732" i="31"/>
  <c r="Q7733" i="31"/>
  <c r="Q7734" i="31"/>
  <c r="Q7735" i="31"/>
  <c r="Q7736" i="31"/>
  <c r="Q7737" i="31"/>
  <c r="Q7738" i="31"/>
  <c r="Q7739" i="31"/>
  <c r="Q7740" i="31"/>
  <c r="Q7741" i="31"/>
  <c r="Q7742" i="31"/>
  <c r="Q7743" i="31"/>
  <c r="Q7744" i="31"/>
  <c r="Q7745" i="31"/>
  <c r="Q7746" i="31"/>
  <c r="Q7747" i="31"/>
  <c r="Q7748" i="31"/>
  <c r="Q7749" i="31"/>
  <c r="Q7750" i="31"/>
  <c r="Q7751" i="31"/>
  <c r="Q7752" i="31"/>
  <c r="Q7753" i="31"/>
  <c r="Q7754" i="31"/>
  <c r="Q7755" i="31"/>
  <c r="Q7756" i="31"/>
  <c r="Q7757" i="31"/>
  <c r="Q7758" i="31"/>
  <c r="Q7759" i="31"/>
  <c r="Q7760" i="31"/>
  <c r="Q7761" i="31"/>
  <c r="Q7762" i="31"/>
  <c r="Q7763" i="31"/>
  <c r="Q7764" i="31"/>
  <c r="Q7765" i="31"/>
  <c r="Q7766" i="31"/>
  <c r="Q7767" i="31"/>
  <c r="Q7768" i="31"/>
  <c r="Q7769" i="31"/>
  <c r="Q7770" i="31"/>
  <c r="Q7771" i="31"/>
  <c r="Q7772" i="31"/>
  <c r="Q7773" i="31"/>
  <c r="Q7774" i="31"/>
  <c r="Q7775" i="31"/>
  <c r="Q7776" i="31"/>
  <c r="Q7777" i="31"/>
  <c r="Q7778" i="31"/>
  <c r="Q7779" i="31"/>
  <c r="Q7780" i="31"/>
  <c r="Q7781" i="31"/>
  <c r="Q7782" i="31"/>
  <c r="Q7783" i="31"/>
  <c r="Q7784" i="31"/>
  <c r="Q7785" i="31"/>
  <c r="Q7786" i="31"/>
  <c r="Q7787" i="31"/>
  <c r="Q7788" i="31"/>
  <c r="Q7789" i="31"/>
  <c r="Q7790" i="31"/>
  <c r="Q7791" i="31"/>
  <c r="Q7792" i="31"/>
  <c r="Q7793" i="31"/>
  <c r="Q7794" i="31"/>
  <c r="Q7795" i="31"/>
  <c r="Q7796" i="31"/>
  <c r="Q7797" i="31"/>
  <c r="Q7798" i="31"/>
  <c r="Q7799" i="31"/>
  <c r="Q7800" i="31"/>
  <c r="Q7801" i="31"/>
  <c r="Q7802" i="31"/>
  <c r="Q7803" i="31"/>
  <c r="Q7804" i="31"/>
  <c r="Q7805" i="31"/>
  <c r="Q7806" i="31"/>
  <c r="Q7807" i="31"/>
  <c r="Q7808" i="31"/>
  <c r="Q7809" i="31"/>
  <c r="Q7810" i="31"/>
  <c r="Q7811" i="31"/>
  <c r="Q7812" i="31"/>
  <c r="Q7813" i="31"/>
  <c r="Q7814" i="31"/>
  <c r="Q7815" i="31"/>
  <c r="Q7816" i="31"/>
  <c r="Q7817" i="31"/>
  <c r="Q7818" i="31"/>
  <c r="Q7819" i="31"/>
  <c r="Q7820" i="31"/>
  <c r="Q7821" i="31"/>
  <c r="Q7822" i="31"/>
  <c r="Q7823" i="31"/>
  <c r="Q7824" i="31"/>
  <c r="Q7825" i="31"/>
  <c r="Q7826" i="31"/>
  <c r="Q7827" i="31"/>
  <c r="Q7828" i="31"/>
  <c r="Q7829" i="31"/>
  <c r="Q7830" i="31"/>
  <c r="Q7831" i="31"/>
  <c r="Q7832" i="31"/>
  <c r="Q7833" i="31"/>
  <c r="Q7834" i="31"/>
  <c r="Q7835" i="31"/>
  <c r="Q7836" i="31"/>
  <c r="Q7837" i="31"/>
  <c r="Q7838" i="31"/>
  <c r="Q7839" i="31"/>
  <c r="Q7840" i="31"/>
  <c r="Q7841" i="31"/>
  <c r="Q7842" i="31"/>
  <c r="Q7843" i="31"/>
  <c r="Q7844" i="31"/>
  <c r="Q7845" i="31"/>
  <c r="Q7846" i="31"/>
  <c r="Q7847" i="31"/>
  <c r="Q7848" i="31"/>
  <c r="Q7849" i="31"/>
  <c r="Q7850" i="31"/>
  <c r="Q7851" i="31"/>
  <c r="Q7852" i="31"/>
  <c r="Q7853" i="31"/>
  <c r="Q7854" i="31"/>
  <c r="Q7855" i="31"/>
  <c r="Q7856" i="31"/>
  <c r="Q7857" i="31"/>
  <c r="Q7858" i="31"/>
  <c r="Q7859" i="31"/>
  <c r="Q7860" i="31"/>
  <c r="Q7861" i="31"/>
  <c r="Q7862" i="31"/>
  <c r="Q7863" i="31"/>
  <c r="Q7864" i="31"/>
  <c r="Q7865" i="31"/>
  <c r="Q7866" i="31"/>
  <c r="Q7867" i="31"/>
  <c r="Q7868" i="31"/>
  <c r="Q7869" i="31"/>
  <c r="Q7870" i="31"/>
  <c r="Q7871" i="31"/>
  <c r="Q7872" i="31"/>
  <c r="Q7873" i="31"/>
  <c r="Q7874" i="31"/>
  <c r="Q7875" i="31"/>
  <c r="Q7876" i="31"/>
  <c r="Q7877" i="31"/>
  <c r="Q7878" i="31"/>
  <c r="Q7879" i="31"/>
  <c r="Q7880" i="31"/>
  <c r="Q7881" i="31"/>
  <c r="Q7882" i="31"/>
  <c r="Q7883" i="31"/>
  <c r="Q7884" i="31"/>
  <c r="Q7885" i="31"/>
  <c r="Q7886" i="31"/>
  <c r="Q7887" i="31"/>
  <c r="Q7888" i="31"/>
  <c r="Q7889" i="31"/>
  <c r="Q7890" i="31"/>
  <c r="Q7891" i="31"/>
  <c r="Q7892" i="31"/>
  <c r="Q7893" i="31"/>
  <c r="Q7894" i="31"/>
  <c r="Q7895" i="31"/>
  <c r="Q7896" i="31"/>
  <c r="Q7897" i="31"/>
  <c r="Q7898" i="31"/>
  <c r="Q7899" i="31"/>
  <c r="Q7900" i="31"/>
  <c r="Q7901" i="31"/>
  <c r="Q7902" i="31"/>
  <c r="Q7903" i="31"/>
  <c r="Q7904" i="31"/>
  <c r="Q7905" i="31"/>
  <c r="Q7906" i="31"/>
  <c r="Q7907" i="31"/>
  <c r="Q7908" i="31"/>
  <c r="Q7909" i="31"/>
  <c r="Q7910" i="31"/>
  <c r="Q7911" i="31"/>
  <c r="Q7912" i="31"/>
  <c r="Q7913" i="31"/>
  <c r="Q7914" i="31"/>
  <c r="Q7915" i="31"/>
  <c r="Q7916" i="31"/>
  <c r="Q7917" i="31"/>
  <c r="Q7918" i="31"/>
  <c r="Q7919" i="31"/>
  <c r="Q7920" i="31"/>
  <c r="Q7921" i="31"/>
  <c r="Q7922" i="31"/>
  <c r="Q7923" i="31"/>
  <c r="Q7924" i="31"/>
  <c r="Q7925" i="31"/>
  <c r="Q7926" i="31"/>
  <c r="Q7927" i="31"/>
  <c r="Q7928" i="31"/>
  <c r="Q7929" i="31"/>
  <c r="Q7930" i="31"/>
  <c r="Q7931" i="31"/>
  <c r="Q7932" i="31"/>
  <c r="Q7933" i="31"/>
  <c r="Q7934" i="31"/>
  <c r="Q7935" i="31"/>
  <c r="Q7936" i="31"/>
  <c r="Q7937" i="31"/>
  <c r="Q7938" i="31"/>
  <c r="Q7939" i="31"/>
  <c r="Q7940" i="31"/>
  <c r="Q7941" i="31"/>
  <c r="Q7942" i="31"/>
  <c r="Q7943" i="31"/>
  <c r="Q7944" i="31"/>
  <c r="Q7945" i="31"/>
  <c r="Q7946" i="31"/>
  <c r="Q7947" i="31"/>
  <c r="Q7948" i="31"/>
  <c r="Q7949" i="31"/>
  <c r="Q7950" i="31"/>
  <c r="Q7951" i="31"/>
  <c r="Q7952" i="31"/>
  <c r="Q7953" i="31"/>
  <c r="Q7954" i="31"/>
  <c r="Q7955" i="31"/>
  <c r="Q7956" i="31"/>
  <c r="Q7957" i="31"/>
  <c r="Q7958" i="31"/>
  <c r="Q7959" i="31"/>
  <c r="Q7960" i="31"/>
  <c r="Q7961" i="31"/>
  <c r="Q7962" i="31"/>
  <c r="Q7963" i="31"/>
  <c r="Q7964" i="31"/>
  <c r="Q7965" i="31"/>
  <c r="Q7966" i="31"/>
  <c r="Q7967" i="31"/>
  <c r="Q7968" i="31"/>
  <c r="Q7969" i="31"/>
  <c r="Q7970" i="31"/>
  <c r="Q7971" i="31"/>
  <c r="Q7972" i="31"/>
  <c r="Q7973" i="31"/>
  <c r="Q7974" i="31"/>
  <c r="Q7975" i="31"/>
  <c r="Q7976" i="31"/>
  <c r="Q7977" i="31"/>
  <c r="Q7978" i="31"/>
  <c r="Q7979" i="31"/>
  <c r="Q7980" i="31"/>
  <c r="Q7981" i="31"/>
  <c r="Q7982" i="31"/>
  <c r="Q7983" i="31"/>
  <c r="Q7984" i="31"/>
  <c r="Q7985" i="31"/>
  <c r="Q7986" i="31"/>
  <c r="Q7987" i="31"/>
  <c r="Q7988" i="31"/>
  <c r="Q7989" i="31"/>
  <c r="Q7990" i="31"/>
  <c r="Q7991" i="31"/>
  <c r="Q7992" i="31"/>
  <c r="Q7993" i="31"/>
  <c r="Q7994" i="31"/>
  <c r="Q7995" i="31"/>
  <c r="Q7996" i="31"/>
  <c r="Q7997" i="31"/>
  <c r="Q7998" i="31"/>
  <c r="Q7999" i="31"/>
  <c r="Q8000" i="31"/>
  <c r="Q8001" i="31"/>
  <c r="Q8002" i="31"/>
  <c r="Q8003" i="31"/>
  <c r="Q8004" i="31"/>
  <c r="Q8005" i="31"/>
  <c r="Q8006" i="31"/>
  <c r="Q8007" i="31"/>
  <c r="Q8008" i="31"/>
  <c r="Q8009" i="31"/>
  <c r="Q8010" i="31"/>
  <c r="Q8011" i="31"/>
  <c r="Q8012" i="31"/>
  <c r="Q8013" i="31"/>
  <c r="Q8014" i="31"/>
  <c r="Q8015" i="31"/>
  <c r="Q8016" i="31"/>
  <c r="Q8017" i="31"/>
  <c r="Q8018" i="31"/>
  <c r="Q8019" i="31"/>
  <c r="Q8020" i="31"/>
  <c r="Q8021" i="31"/>
  <c r="Q8022" i="31"/>
  <c r="Q8023" i="31"/>
  <c r="Q8024" i="31"/>
  <c r="Q8025" i="31"/>
  <c r="Q8026" i="31"/>
  <c r="Q8027" i="31"/>
  <c r="Q8028" i="31"/>
  <c r="Q8029" i="31"/>
  <c r="Q8030" i="31"/>
  <c r="Q8031" i="31"/>
  <c r="Q8032" i="31"/>
  <c r="Q8033" i="31"/>
  <c r="Q8034" i="31"/>
  <c r="Q8035" i="31"/>
  <c r="Q8036" i="31"/>
  <c r="Q8037" i="31"/>
  <c r="Q8038" i="31"/>
  <c r="Q8039" i="31"/>
  <c r="Q8040" i="31"/>
  <c r="Q8041" i="31"/>
  <c r="Q8042" i="31"/>
  <c r="Q8043" i="31"/>
  <c r="Q8044" i="31"/>
  <c r="Q8045" i="31"/>
  <c r="Q8046" i="31"/>
  <c r="Q8047" i="31"/>
  <c r="Q8048" i="31"/>
  <c r="Q8049" i="31"/>
  <c r="Q8050" i="31"/>
  <c r="Q8051" i="31"/>
  <c r="Q8052" i="31"/>
  <c r="Q8053" i="31"/>
  <c r="Q8054" i="31"/>
  <c r="Q8055" i="31"/>
  <c r="Q8056" i="31"/>
  <c r="Q8057" i="31"/>
  <c r="Q8058" i="31"/>
  <c r="Q8059" i="31"/>
  <c r="Q8060" i="31"/>
  <c r="Q8061" i="31"/>
  <c r="Q8062" i="31"/>
  <c r="Q8063" i="31"/>
  <c r="Q8064" i="31"/>
  <c r="Q8065" i="31"/>
  <c r="Q8066" i="31"/>
  <c r="Q8067" i="31"/>
  <c r="Q8068" i="31"/>
  <c r="Q8069" i="31"/>
  <c r="Q8070" i="31"/>
  <c r="Q8071" i="31"/>
  <c r="Q8072" i="31"/>
  <c r="Q8073" i="31"/>
  <c r="Q8074" i="31"/>
  <c r="Q8075" i="31"/>
  <c r="Q8076" i="31"/>
  <c r="Q8077" i="31"/>
  <c r="Q8078" i="31"/>
  <c r="Q8079" i="31"/>
  <c r="Q8080" i="31"/>
  <c r="Q8081" i="31"/>
  <c r="Q8082" i="31"/>
  <c r="Q8083" i="31"/>
  <c r="Q8084" i="31"/>
  <c r="Q8085" i="31"/>
  <c r="Q8086" i="31"/>
  <c r="Q8087" i="31"/>
  <c r="Q8088" i="31"/>
  <c r="Q8089" i="31"/>
  <c r="Q8090" i="31"/>
  <c r="Q8091" i="31"/>
  <c r="Q8092" i="31"/>
  <c r="Q8093" i="31"/>
  <c r="Q8094" i="31"/>
  <c r="Q8095" i="31"/>
  <c r="Q8096" i="31"/>
  <c r="Q8097" i="31"/>
  <c r="Q8098" i="31"/>
  <c r="Q8099" i="31"/>
  <c r="Q8100" i="31"/>
  <c r="Q8101" i="31"/>
  <c r="Q8102" i="31"/>
  <c r="Q8103" i="31"/>
  <c r="Q8104" i="31"/>
  <c r="Q8105" i="31"/>
  <c r="Q8106" i="31"/>
  <c r="Q8107" i="31"/>
  <c r="Q8108" i="31"/>
  <c r="Q8109" i="31"/>
  <c r="Q8110" i="31"/>
  <c r="Q8111" i="31"/>
  <c r="Q8112" i="31"/>
  <c r="Q8113" i="31"/>
  <c r="Q8114" i="31"/>
  <c r="Q8115" i="31"/>
  <c r="Q8116" i="31"/>
  <c r="Q8117" i="31"/>
  <c r="Q8118" i="31"/>
  <c r="Q8119" i="31"/>
  <c r="Q8120" i="31"/>
  <c r="Q8121" i="31"/>
  <c r="Q8122" i="31"/>
  <c r="Q8123" i="31"/>
  <c r="Q8124" i="31"/>
  <c r="Q8125" i="31"/>
  <c r="Q8126" i="31"/>
  <c r="Q8127" i="31"/>
  <c r="Q8128" i="31"/>
  <c r="Q8129" i="31"/>
  <c r="Q8130" i="31"/>
  <c r="Q8131" i="31"/>
  <c r="Q8132" i="31"/>
  <c r="Q8133" i="31"/>
  <c r="Q8134" i="31"/>
  <c r="Q8135" i="31"/>
  <c r="Q8136" i="31"/>
  <c r="Q8137" i="31"/>
  <c r="Q8138" i="31"/>
  <c r="Q8139" i="31"/>
  <c r="Q8140" i="31"/>
  <c r="Q8141" i="31"/>
  <c r="Q8142" i="31"/>
  <c r="Q8143" i="31"/>
  <c r="Q8144" i="31"/>
  <c r="Q8145" i="31"/>
  <c r="Q8146" i="31"/>
  <c r="Q8147" i="31"/>
  <c r="Q8148" i="31"/>
  <c r="Q8149" i="31"/>
  <c r="Q8150" i="31"/>
  <c r="Q8151" i="31"/>
  <c r="Q8152" i="31"/>
  <c r="Q8153" i="31"/>
  <c r="Q8154" i="31"/>
  <c r="Q8155" i="31"/>
  <c r="Q8156" i="31"/>
  <c r="Q8157" i="31"/>
  <c r="Q8158" i="31"/>
  <c r="Q8159" i="31"/>
  <c r="Q8160" i="31"/>
  <c r="Q8161" i="31"/>
  <c r="Q8162" i="31"/>
  <c r="Q8163" i="31"/>
  <c r="Q8164" i="31"/>
  <c r="Q8165" i="31"/>
  <c r="Q8166" i="31"/>
  <c r="Q8167" i="31"/>
  <c r="Q8168" i="31"/>
  <c r="Q8169" i="31"/>
  <c r="Q8170" i="31"/>
  <c r="Q8171" i="31"/>
  <c r="Q8172" i="31"/>
  <c r="Q8173" i="31"/>
  <c r="Q8174" i="31"/>
  <c r="Q8175" i="31"/>
  <c r="Q8176" i="31"/>
  <c r="Q8177" i="31"/>
  <c r="Q8178" i="31"/>
  <c r="Q8179" i="31"/>
  <c r="Q8180" i="31"/>
  <c r="Q8181" i="31"/>
  <c r="Q8182" i="31"/>
  <c r="Q8183" i="31"/>
  <c r="Q8184" i="31"/>
  <c r="Q8185" i="31"/>
  <c r="Q8186" i="31"/>
  <c r="Q8187" i="31"/>
  <c r="Q8188" i="31"/>
  <c r="Q8189" i="31"/>
  <c r="Q8190" i="31"/>
  <c r="Q8191" i="31"/>
  <c r="Q8192" i="31"/>
  <c r="Q8193" i="31"/>
  <c r="Q8194" i="31"/>
  <c r="Q8195" i="31"/>
  <c r="Q8196" i="31"/>
  <c r="Q8197" i="31"/>
  <c r="Q8198" i="31"/>
  <c r="Q8199" i="31"/>
  <c r="Q8200" i="31"/>
  <c r="Q8201" i="31"/>
  <c r="Q8202" i="31"/>
  <c r="Q8203" i="31"/>
  <c r="Q8204" i="31"/>
  <c r="Q8205" i="31"/>
  <c r="Q8206" i="31"/>
  <c r="Q8207" i="31"/>
  <c r="Q8208" i="31"/>
  <c r="Q8209" i="31"/>
  <c r="Q8210" i="31"/>
  <c r="Q8211" i="31"/>
  <c r="Q8212" i="31"/>
  <c r="Q8213" i="31"/>
  <c r="Q8214" i="31"/>
  <c r="Q8215" i="31"/>
  <c r="Q8216" i="31"/>
  <c r="Q8217" i="31"/>
  <c r="Q8218" i="31"/>
  <c r="Q8219" i="31"/>
  <c r="Q8220" i="31"/>
  <c r="Q8221" i="31"/>
  <c r="Q8222" i="31"/>
  <c r="Q8223" i="31"/>
  <c r="Q8224" i="31"/>
  <c r="Q8225" i="31"/>
  <c r="Q8226" i="31"/>
  <c r="Q8227" i="31"/>
  <c r="Q8228" i="31"/>
  <c r="Q8229" i="31"/>
  <c r="Q8230" i="31"/>
  <c r="Q8231" i="31"/>
  <c r="Q8232" i="31"/>
  <c r="Q8233" i="31"/>
  <c r="Q8234" i="31"/>
  <c r="Q8235" i="31"/>
  <c r="Q8236" i="31"/>
  <c r="Q8237" i="31"/>
  <c r="Q8238" i="31"/>
  <c r="Q8239" i="31"/>
  <c r="Q8240" i="31"/>
  <c r="Q8241" i="31"/>
  <c r="Q8242" i="31"/>
  <c r="Q8243" i="31"/>
  <c r="Q8244" i="31"/>
  <c r="Q8245" i="31"/>
  <c r="Q8246" i="31"/>
  <c r="Q8247" i="31"/>
  <c r="Q8248" i="31"/>
  <c r="Q8249" i="31"/>
  <c r="Q8250" i="31"/>
  <c r="Q8251" i="31"/>
  <c r="Q8252" i="31"/>
  <c r="Q8253" i="31"/>
  <c r="Q8254" i="31"/>
  <c r="Q8255" i="31"/>
  <c r="Q8256" i="31"/>
  <c r="Q8257" i="31"/>
  <c r="Q8258" i="31"/>
  <c r="Q8259" i="31"/>
  <c r="Q8260" i="31"/>
  <c r="Q8261" i="31"/>
  <c r="Q8262" i="31"/>
  <c r="Q8263" i="31"/>
  <c r="Q8264" i="31"/>
  <c r="Q8265" i="31"/>
  <c r="Q8266" i="31"/>
  <c r="Q8267" i="31"/>
  <c r="Q8268" i="31"/>
  <c r="Q8269" i="31"/>
  <c r="Q8270" i="31"/>
  <c r="Q8271" i="31"/>
  <c r="Q8272" i="31"/>
  <c r="Q8273" i="31"/>
  <c r="Q8274" i="31"/>
  <c r="Q8275" i="31"/>
  <c r="Q8276" i="31"/>
  <c r="Q8277" i="31"/>
  <c r="Q8278" i="31"/>
  <c r="Q8279" i="31"/>
  <c r="Q8280" i="31"/>
  <c r="Q8281" i="31"/>
  <c r="Q8282" i="31"/>
  <c r="Q8283" i="31"/>
  <c r="Q8284" i="31"/>
  <c r="Q8285" i="31"/>
  <c r="Q8286" i="31"/>
  <c r="Q8287" i="31"/>
  <c r="Q8288" i="31"/>
  <c r="Q8289" i="31"/>
  <c r="Q8290" i="31"/>
  <c r="Q8291" i="31"/>
  <c r="Q8292" i="31"/>
  <c r="Q8293" i="31"/>
  <c r="Q8294" i="31"/>
  <c r="Q8295" i="31"/>
  <c r="Q8296" i="31"/>
  <c r="Q8297" i="31"/>
  <c r="Q8298" i="31"/>
  <c r="Q8299" i="31"/>
  <c r="Q8300" i="31"/>
  <c r="Q8301" i="31"/>
  <c r="Q8302" i="31"/>
  <c r="Q8303" i="31"/>
  <c r="Q8304" i="31"/>
  <c r="Q8305" i="31"/>
  <c r="Q8306" i="31"/>
  <c r="Q8307" i="31"/>
  <c r="Q8308" i="31"/>
  <c r="Q8309" i="31"/>
  <c r="Q8310" i="31"/>
  <c r="Q8311" i="31"/>
  <c r="Q8312" i="31"/>
  <c r="Q8313" i="31"/>
  <c r="Q8314" i="31"/>
  <c r="Q8315" i="31"/>
  <c r="Q8316" i="31"/>
  <c r="Q8317" i="31"/>
  <c r="Q8318" i="31"/>
  <c r="Q8319" i="31"/>
  <c r="Q8320" i="31"/>
  <c r="Q8321" i="31"/>
  <c r="Q8322" i="31"/>
  <c r="Q8323" i="31"/>
  <c r="Q8324" i="31"/>
  <c r="Q8325" i="31"/>
  <c r="Q8326" i="31"/>
  <c r="Q8327" i="31"/>
  <c r="Q8328" i="31"/>
  <c r="Q8329" i="31"/>
  <c r="Q8330" i="31"/>
  <c r="Q8331" i="31"/>
  <c r="Q8332" i="31"/>
  <c r="Q8333" i="31"/>
  <c r="Q8334" i="31"/>
  <c r="Q8335" i="31"/>
  <c r="Q8336" i="31"/>
  <c r="Q8337" i="31"/>
  <c r="Q8338" i="31"/>
  <c r="Q8339" i="31"/>
  <c r="Q8340" i="31"/>
  <c r="Q8341" i="31"/>
  <c r="Q8342" i="31"/>
  <c r="Q8343" i="31"/>
  <c r="Q8344" i="31"/>
  <c r="Q8345" i="31"/>
  <c r="Q8346" i="31"/>
  <c r="Q8347" i="31"/>
  <c r="Q8348" i="31"/>
  <c r="Q8349" i="31"/>
  <c r="Q8350" i="31"/>
  <c r="Q8351" i="31"/>
  <c r="Q8352" i="31"/>
  <c r="Q8353" i="31"/>
  <c r="Q8354" i="31"/>
  <c r="Q8355" i="31"/>
  <c r="Q8356" i="31"/>
  <c r="Q8357" i="31"/>
  <c r="Q8358" i="31"/>
  <c r="Q8359" i="31"/>
  <c r="Q8360" i="31"/>
  <c r="Q8361" i="31"/>
  <c r="Q8362" i="31"/>
  <c r="Q8363" i="31"/>
  <c r="Q8364" i="31"/>
  <c r="Q8365" i="31"/>
  <c r="Q8366" i="31"/>
  <c r="Q8367" i="31"/>
  <c r="Q8368" i="31"/>
  <c r="Q8369" i="31"/>
  <c r="Q8370" i="31"/>
  <c r="Q8371" i="31"/>
  <c r="Q8372" i="31"/>
  <c r="Q8373" i="31"/>
  <c r="Q8374" i="31"/>
  <c r="Q8375" i="31"/>
  <c r="Q8376" i="31"/>
  <c r="Q8377" i="31"/>
  <c r="Q8378" i="31"/>
  <c r="Q8379" i="31"/>
  <c r="Q8380" i="31"/>
  <c r="Q8381" i="31"/>
  <c r="Q8382" i="31"/>
  <c r="Q8383" i="31"/>
  <c r="Q8384" i="31"/>
  <c r="Q8385" i="31"/>
  <c r="Q8386" i="31"/>
  <c r="Q8387" i="31"/>
  <c r="Q8388" i="31"/>
  <c r="Q8389" i="31"/>
  <c r="Q8390" i="31"/>
  <c r="Q8391" i="31"/>
  <c r="Q8392" i="31"/>
  <c r="Q8393" i="31"/>
  <c r="Q8394" i="31"/>
  <c r="Q8395" i="31"/>
  <c r="Q8396" i="31"/>
  <c r="Q8397" i="31"/>
  <c r="Q8398" i="31"/>
  <c r="Q8399" i="31"/>
  <c r="Q8400" i="31"/>
  <c r="Q8401" i="31"/>
  <c r="Q8402" i="31"/>
  <c r="Q8403" i="31"/>
  <c r="Q8404" i="31"/>
  <c r="Q8405" i="31"/>
  <c r="Q8406" i="31"/>
  <c r="Q8407" i="31"/>
  <c r="Q8408" i="31"/>
  <c r="Q8409" i="31"/>
  <c r="Q8410" i="31"/>
  <c r="Q8411" i="31"/>
  <c r="Q8412" i="31"/>
  <c r="Q8413" i="31"/>
  <c r="Q8414" i="31"/>
  <c r="Q8415" i="31"/>
  <c r="Q8416" i="31"/>
  <c r="Q8417" i="31"/>
  <c r="Q8418" i="31"/>
  <c r="Q8419" i="31"/>
  <c r="Q8420" i="31"/>
  <c r="Q8421" i="31"/>
  <c r="Q8422" i="31"/>
  <c r="Q8423" i="31"/>
  <c r="Q8424" i="31"/>
  <c r="Q8425" i="31"/>
  <c r="Q8426" i="31"/>
  <c r="Q8427" i="31"/>
  <c r="Q8428" i="31"/>
  <c r="Q8429" i="31"/>
  <c r="Q8430" i="31"/>
  <c r="Q8431" i="31"/>
  <c r="Q8432" i="31"/>
  <c r="Q8433" i="31"/>
  <c r="Q8434" i="31"/>
  <c r="Q8435" i="31"/>
  <c r="Q8436" i="31"/>
  <c r="Q8437" i="31"/>
  <c r="Q8438" i="31"/>
  <c r="Q8439" i="31"/>
  <c r="Q8440" i="31"/>
  <c r="Q8441" i="31"/>
  <c r="Q8442" i="31"/>
  <c r="Q8443" i="31"/>
  <c r="Q8444" i="31"/>
  <c r="Q8445" i="31"/>
  <c r="Q8446" i="31"/>
  <c r="Q8447" i="31"/>
  <c r="Q8448" i="31"/>
  <c r="Q8449" i="31"/>
  <c r="Q8450" i="31"/>
  <c r="Q8451" i="31"/>
  <c r="Q8452" i="31"/>
  <c r="Q8453" i="31"/>
  <c r="Q8454" i="31"/>
  <c r="Q8455" i="31"/>
  <c r="Q8456" i="31"/>
  <c r="Q8457" i="31"/>
  <c r="Q8458" i="31"/>
  <c r="Q8459" i="31"/>
  <c r="Q8460" i="31"/>
  <c r="Q8461" i="31"/>
  <c r="Q8462" i="31"/>
  <c r="Q8463" i="31"/>
  <c r="Q8464" i="31"/>
  <c r="Q8465" i="31"/>
  <c r="Q8466" i="31"/>
  <c r="Q8467" i="31"/>
  <c r="Q8468" i="31"/>
  <c r="Q8469" i="31"/>
  <c r="Q8470" i="31"/>
  <c r="Q8471" i="31"/>
  <c r="Q8472" i="31"/>
  <c r="Q8473" i="31"/>
  <c r="Q8474" i="31"/>
  <c r="Q8475" i="31"/>
  <c r="Q8476" i="31"/>
  <c r="Q8477" i="31"/>
  <c r="Q8478" i="31"/>
  <c r="Q8479" i="31"/>
  <c r="Q8480" i="31"/>
  <c r="Q8481" i="31"/>
  <c r="Q8482" i="31"/>
  <c r="Q8483" i="31"/>
  <c r="Q8484" i="31"/>
  <c r="Q8485" i="31"/>
  <c r="Q8486" i="31"/>
  <c r="Q8487" i="31"/>
  <c r="Q8488" i="31"/>
  <c r="Q8489" i="31"/>
  <c r="Q8490" i="31"/>
  <c r="Q8491" i="31"/>
  <c r="Q8492" i="31"/>
  <c r="Q8493" i="31"/>
  <c r="Q8494" i="31"/>
  <c r="Q8495" i="31"/>
  <c r="Q8496" i="31"/>
  <c r="Q8497" i="31"/>
  <c r="Q8498" i="31"/>
  <c r="Q8499" i="31"/>
  <c r="Q8500" i="31"/>
  <c r="Q8501" i="31"/>
  <c r="Q8502" i="31"/>
  <c r="Q8503" i="31"/>
  <c r="Q8504" i="31"/>
  <c r="Q8505" i="31"/>
  <c r="Q8506" i="31"/>
  <c r="Q8507" i="31"/>
  <c r="Q8508" i="31"/>
  <c r="Q8509" i="31"/>
  <c r="Q8510" i="31"/>
  <c r="Q8511" i="31"/>
  <c r="Q8512" i="31"/>
  <c r="Q8513" i="31"/>
  <c r="Q8514" i="31"/>
  <c r="Q8515" i="31"/>
  <c r="Q8516" i="31"/>
  <c r="Q8517" i="31"/>
  <c r="Q8518" i="31"/>
  <c r="Q8519" i="31"/>
  <c r="Q8520" i="31"/>
  <c r="Q8521" i="31"/>
  <c r="Q8522" i="31"/>
  <c r="Q8523" i="31"/>
  <c r="Q8524" i="31"/>
  <c r="Q8525" i="31"/>
  <c r="Q8526" i="31"/>
  <c r="Q8527" i="31"/>
  <c r="Q8528" i="31"/>
  <c r="Q8529" i="31"/>
  <c r="Q8530" i="31"/>
  <c r="Q8531" i="31"/>
  <c r="Q8532" i="31"/>
  <c r="Q8533" i="31"/>
  <c r="Q8534" i="31"/>
  <c r="Q8535" i="31"/>
  <c r="Q8536" i="31"/>
  <c r="Q8537" i="31"/>
  <c r="Q8538" i="31"/>
  <c r="Q8539" i="31"/>
  <c r="Q8540" i="31"/>
  <c r="Q8541" i="31"/>
  <c r="Q8542" i="31"/>
  <c r="Q8543" i="31"/>
  <c r="Q8544" i="31"/>
  <c r="Q8545" i="31"/>
  <c r="Q8546" i="31"/>
  <c r="Q8547" i="31"/>
  <c r="Q8548" i="31"/>
  <c r="Q8549" i="31"/>
  <c r="Q8550" i="31"/>
  <c r="Q8551" i="31"/>
  <c r="Q8552" i="31"/>
  <c r="Q8553" i="31"/>
  <c r="Q8554" i="31"/>
  <c r="Q8555" i="31"/>
  <c r="Q8556" i="31"/>
  <c r="Q8557" i="31"/>
  <c r="Q8558" i="31"/>
  <c r="Q8559" i="31"/>
  <c r="Q8560" i="31"/>
  <c r="Q8561" i="31"/>
  <c r="Q8562" i="31"/>
  <c r="Q8563" i="31"/>
  <c r="Q8564" i="31"/>
  <c r="Q8565" i="31"/>
  <c r="Q8566" i="31"/>
  <c r="Q8567" i="31"/>
  <c r="Q8568" i="31"/>
  <c r="Q8569" i="31"/>
  <c r="Q8570" i="31"/>
  <c r="Q8571" i="31"/>
  <c r="Q8572" i="31"/>
  <c r="Q8573" i="31"/>
  <c r="Q8574" i="31"/>
  <c r="Q8575" i="31"/>
  <c r="Q8576" i="31"/>
  <c r="Q8577" i="31"/>
  <c r="Q8578" i="31"/>
  <c r="Q8579" i="31"/>
  <c r="Q8580" i="31"/>
  <c r="Q8581" i="31"/>
  <c r="Q8582" i="31"/>
  <c r="Q8583" i="31"/>
  <c r="Q8584" i="31"/>
  <c r="Q8585" i="31"/>
  <c r="Q8586" i="31"/>
  <c r="Q8587" i="31"/>
  <c r="Q8588" i="31"/>
  <c r="Q8589" i="31"/>
  <c r="Q8590" i="31"/>
  <c r="Q8591" i="31"/>
  <c r="Q8592" i="31"/>
  <c r="Q8593" i="31"/>
  <c r="Q8594" i="31"/>
  <c r="Q8595" i="31"/>
  <c r="Q8596" i="31"/>
  <c r="Q8597" i="31"/>
  <c r="Q8598" i="31"/>
  <c r="Q8599" i="31"/>
  <c r="Q8600" i="31"/>
  <c r="Q8601" i="31"/>
  <c r="Q8602" i="31"/>
  <c r="Q8603" i="31"/>
  <c r="Q8604" i="31"/>
  <c r="Q8605" i="31"/>
  <c r="Q8606" i="31"/>
  <c r="Q8607" i="31"/>
  <c r="Q8608" i="31"/>
  <c r="Q8609" i="31"/>
  <c r="Q8610" i="31"/>
  <c r="Q8611" i="31"/>
  <c r="Q8612" i="31"/>
  <c r="Q8613" i="31"/>
  <c r="Q8614" i="31"/>
  <c r="Q8615" i="31"/>
  <c r="Q8616" i="31"/>
  <c r="Q8617" i="31"/>
  <c r="Q8618" i="31"/>
  <c r="Q8619" i="31"/>
  <c r="Q8620" i="31"/>
  <c r="Q8621" i="31"/>
  <c r="Q8622" i="31"/>
  <c r="Q8623" i="31"/>
  <c r="Q8624" i="31"/>
  <c r="Q8625" i="31"/>
  <c r="Q8626" i="31"/>
  <c r="Q8627" i="31"/>
  <c r="Q8628" i="31"/>
  <c r="Q8629" i="31"/>
  <c r="Q8630" i="31"/>
  <c r="Q8631" i="31"/>
  <c r="Q8632" i="31"/>
  <c r="Q8633" i="31"/>
  <c r="Q8634" i="31"/>
  <c r="Q8635" i="31"/>
  <c r="Q8636" i="31"/>
  <c r="Q8637" i="31"/>
  <c r="Q8638" i="31"/>
  <c r="Q8639" i="31"/>
  <c r="Q8640" i="31"/>
  <c r="Q8641" i="31"/>
  <c r="Q8642" i="31"/>
  <c r="Q8643" i="31"/>
  <c r="Q8644" i="31"/>
  <c r="Q8645" i="31"/>
  <c r="Q8646" i="31"/>
  <c r="Q8647" i="31"/>
  <c r="Q8648" i="31"/>
  <c r="Q8649" i="31"/>
  <c r="Q8650" i="31"/>
  <c r="Q8651" i="31"/>
  <c r="Q8652" i="31"/>
  <c r="Q8653" i="31"/>
  <c r="Q8654" i="31"/>
  <c r="Q8655" i="31"/>
  <c r="Q8656" i="31"/>
  <c r="Q8657" i="31"/>
  <c r="Q8658" i="31"/>
  <c r="Q8659" i="31"/>
  <c r="Q8660" i="31"/>
  <c r="Q8661" i="31"/>
  <c r="Q8662" i="31"/>
  <c r="Q8663" i="31"/>
  <c r="Q8664" i="31"/>
  <c r="Q8665" i="31"/>
  <c r="Q8666" i="31"/>
  <c r="Q8667" i="31"/>
  <c r="Q8668" i="31"/>
  <c r="Q8669" i="31"/>
  <c r="Q8670" i="31"/>
  <c r="Q8671" i="31"/>
  <c r="Q8672" i="31"/>
  <c r="Q8673" i="31"/>
  <c r="Q8674" i="31"/>
  <c r="Q8675" i="31"/>
  <c r="Q8676" i="31"/>
  <c r="Q8677" i="31"/>
  <c r="Q8678" i="31"/>
  <c r="Q8679" i="31"/>
  <c r="Q8680" i="31"/>
  <c r="Q8681" i="31"/>
  <c r="Q8682" i="31"/>
  <c r="Q8683" i="31"/>
  <c r="Q8684" i="31"/>
  <c r="Q8685" i="31"/>
  <c r="Q8686" i="31"/>
  <c r="Q8687" i="31"/>
  <c r="Q8688" i="31"/>
  <c r="Q8689" i="31"/>
  <c r="Q8690" i="31"/>
  <c r="Q8691" i="31"/>
  <c r="Q8692" i="31"/>
  <c r="Q8693" i="31"/>
  <c r="Q8694" i="31"/>
  <c r="Q8695" i="31"/>
  <c r="Q8696" i="31"/>
  <c r="Q8697" i="31"/>
  <c r="Q8698" i="31"/>
  <c r="Q8699" i="31"/>
  <c r="Q8700" i="31"/>
  <c r="Q8701" i="31"/>
  <c r="Q8702" i="31"/>
  <c r="Q8703" i="31"/>
  <c r="Q8704" i="31"/>
  <c r="Q8705" i="31"/>
  <c r="Q8706" i="31"/>
  <c r="Q8707" i="31"/>
  <c r="Q8708" i="31"/>
  <c r="Q8709" i="31"/>
  <c r="Q8710" i="31"/>
  <c r="Q8711" i="31"/>
  <c r="Q8712" i="31"/>
  <c r="Q8713" i="31"/>
  <c r="Q8714" i="31"/>
  <c r="Q8715" i="31"/>
  <c r="Q8716" i="31"/>
  <c r="Q8717" i="31"/>
  <c r="Q8718" i="31"/>
  <c r="Q8719" i="31"/>
  <c r="Q8720" i="31"/>
  <c r="Q8721" i="31"/>
  <c r="Q8722" i="31"/>
  <c r="Q8723" i="31"/>
  <c r="Q8724" i="31"/>
  <c r="Q8725" i="31"/>
  <c r="Q8726" i="31"/>
  <c r="Q8727" i="31"/>
  <c r="Q8728" i="31"/>
  <c r="Q8729" i="31"/>
  <c r="Q8730" i="31"/>
  <c r="Q8731" i="31"/>
  <c r="Q8732" i="31"/>
  <c r="Q8733" i="31"/>
  <c r="Q8734" i="31"/>
  <c r="Q8735" i="31"/>
  <c r="Q8736" i="31"/>
  <c r="Q8737" i="31"/>
  <c r="Q8738" i="31"/>
  <c r="Q8739" i="31"/>
  <c r="Q8740" i="31"/>
  <c r="Q8741" i="31"/>
  <c r="Q8742" i="31"/>
  <c r="Q8743" i="31"/>
  <c r="Q8744" i="31"/>
  <c r="Q8745" i="31"/>
  <c r="Q8746" i="31"/>
  <c r="Q8747" i="31"/>
  <c r="Q8748" i="31"/>
  <c r="Q8749" i="31"/>
  <c r="Q8750" i="31"/>
  <c r="Q8751" i="31"/>
  <c r="Q8752" i="31"/>
  <c r="Q8753" i="31"/>
  <c r="Q8754" i="31"/>
  <c r="Q8755" i="31"/>
  <c r="Q8756" i="31"/>
  <c r="Q8757" i="31"/>
  <c r="Q8758" i="31"/>
  <c r="Q8759" i="31"/>
  <c r="Q8760" i="31"/>
  <c r="Q8761" i="31"/>
  <c r="Q8762" i="31"/>
  <c r="Q8763" i="31"/>
  <c r="Q8764" i="31"/>
  <c r="Q8765" i="31"/>
  <c r="Q8766" i="31"/>
  <c r="Q8767" i="31"/>
  <c r="Q8768" i="31"/>
  <c r="Q8769" i="31"/>
  <c r="Q8770" i="31"/>
  <c r="Q8771" i="31"/>
  <c r="Q8772" i="31"/>
  <c r="Q8773" i="31"/>
  <c r="Q8774" i="31"/>
  <c r="Q8775" i="31"/>
  <c r="Q8776" i="31"/>
  <c r="Q8777" i="31"/>
  <c r="Q8778" i="31"/>
  <c r="Q8779" i="31"/>
  <c r="Q8780" i="31"/>
  <c r="Q8781" i="31"/>
  <c r="Q8782" i="31"/>
  <c r="Q8783" i="31"/>
  <c r="Q8784" i="31"/>
  <c r="Q8785" i="31"/>
  <c r="Q8786" i="31"/>
  <c r="Q8787" i="31"/>
  <c r="Q8788" i="31"/>
  <c r="Q8789" i="31"/>
  <c r="Q8790" i="31"/>
  <c r="Q8791" i="31"/>
  <c r="Q8792" i="31"/>
  <c r="Q8793" i="31"/>
  <c r="Q8794" i="31"/>
  <c r="Q8795" i="31"/>
  <c r="Q8796" i="31"/>
  <c r="Q8797" i="31"/>
  <c r="Q8798" i="31"/>
  <c r="Q8799" i="31"/>
  <c r="Q8800" i="31"/>
  <c r="Q8801" i="31"/>
  <c r="Q8802" i="31"/>
  <c r="Q8803" i="31"/>
  <c r="Q8804" i="31"/>
  <c r="Q8805" i="31"/>
  <c r="Q8806" i="31"/>
  <c r="Q8807" i="31"/>
  <c r="Q8808" i="31"/>
  <c r="Q8809" i="31"/>
  <c r="Q8810" i="31"/>
  <c r="Q8811" i="31"/>
  <c r="Q8812" i="31"/>
  <c r="Q8813" i="31"/>
  <c r="Q8814" i="31"/>
  <c r="Q8815" i="31"/>
  <c r="Q8816" i="31"/>
  <c r="Q8817" i="31"/>
  <c r="Q8818" i="31"/>
  <c r="Q8819" i="31"/>
  <c r="Q8820" i="31"/>
  <c r="Q8821" i="31"/>
  <c r="Q8822" i="31"/>
  <c r="Q8823" i="31"/>
  <c r="Q8824" i="31"/>
  <c r="Q8825" i="31"/>
  <c r="Q8826" i="31"/>
  <c r="Q8827" i="31"/>
  <c r="Q8828" i="31"/>
  <c r="Q8829" i="31"/>
  <c r="Q8830" i="31"/>
  <c r="Q8831" i="31"/>
  <c r="Q8832" i="31"/>
  <c r="Q8833" i="31"/>
  <c r="Q8834" i="31"/>
  <c r="Q8835" i="31"/>
  <c r="Q8836" i="31"/>
  <c r="Q8837" i="31"/>
  <c r="Q8838" i="31"/>
  <c r="Q8839" i="31"/>
  <c r="Q8840" i="31"/>
  <c r="Q8841" i="31"/>
  <c r="Q8842" i="31"/>
  <c r="Q8843" i="31"/>
  <c r="Q8844" i="31"/>
  <c r="Q8845" i="31"/>
  <c r="Q8846" i="31"/>
  <c r="Q8847" i="31"/>
  <c r="Q8848" i="31"/>
  <c r="Q8849" i="31"/>
  <c r="Q8850" i="31"/>
  <c r="Q8851" i="31"/>
  <c r="Q8852" i="31"/>
  <c r="Q8853" i="31"/>
  <c r="Q8854" i="31"/>
  <c r="Q8855" i="31"/>
  <c r="Q8856" i="31"/>
  <c r="Q8857" i="31"/>
  <c r="Q8858" i="31"/>
  <c r="Q8859" i="31"/>
  <c r="Q8860" i="31"/>
  <c r="Q8861" i="31"/>
  <c r="Q8862" i="31"/>
  <c r="Q8863" i="31"/>
  <c r="Q8864" i="31"/>
  <c r="Q8865" i="31"/>
  <c r="Q8866" i="31"/>
  <c r="Q8867" i="31"/>
  <c r="Q8868" i="31"/>
  <c r="Q8869" i="31"/>
  <c r="Q8870" i="31"/>
  <c r="Q8871" i="31"/>
  <c r="Q8872" i="31"/>
  <c r="Q8873" i="31"/>
  <c r="Q8874" i="31"/>
  <c r="Q8875" i="31"/>
  <c r="Q8876" i="31"/>
  <c r="Q8877" i="31"/>
  <c r="Q8878" i="31"/>
  <c r="Q8879" i="31"/>
  <c r="Q8880" i="31"/>
  <c r="Q8881" i="31"/>
  <c r="Q8882" i="31"/>
  <c r="Q8883" i="31"/>
  <c r="Q8884" i="31"/>
  <c r="Q8885" i="31"/>
  <c r="Q8886" i="31"/>
  <c r="Q8887" i="31"/>
  <c r="Q8888" i="31"/>
  <c r="Q8889" i="31"/>
  <c r="Q8890" i="31"/>
  <c r="Q8891" i="31"/>
  <c r="Q8892" i="31"/>
  <c r="Q8893" i="31"/>
  <c r="Q8894" i="31"/>
  <c r="Q8895" i="31"/>
  <c r="Q8896" i="31"/>
  <c r="Q8897" i="31"/>
  <c r="Q8898" i="31"/>
  <c r="Q8899" i="31"/>
  <c r="Q8900" i="31"/>
  <c r="Q8901" i="31"/>
  <c r="Q8902" i="31"/>
  <c r="Q8903" i="31"/>
  <c r="Q8904" i="31"/>
  <c r="Q8905" i="31"/>
  <c r="Q8906" i="31"/>
  <c r="Q8907" i="31"/>
  <c r="Q8908" i="31"/>
  <c r="Q8909" i="31"/>
  <c r="Q8910" i="31"/>
  <c r="Q8911" i="31"/>
  <c r="Q8912" i="31"/>
  <c r="Q8913" i="31"/>
  <c r="Q8914" i="31"/>
  <c r="Q8915" i="31"/>
  <c r="Q8916" i="31"/>
  <c r="Q8917" i="31"/>
  <c r="Q8918" i="31"/>
  <c r="Q8919" i="31"/>
  <c r="Q8920" i="31"/>
  <c r="Q8921" i="31"/>
  <c r="Q8922" i="31"/>
  <c r="Q8923" i="31"/>
  <c r="Q8924" i="31"/>
  <c r="Q8925" i="31"/>
  <c r="Q8926" i="31"/>
  <c r="Q8927" i="31"/>
  <c r="Q8928" i="31"/>
  <c r="Q8929" i="31"/>
  <c r="Q8930" i="31"/>
  <c r="Q8931" i="31"/>
  <c r="Q8932" i="31"/>
  <c r="Q8933" i="31"/>
  <c r="Q8934" i="31"/>
  <c r="Q8935" i="31"/>
  <c r="Q8936" i="31"/>
  <c r="Q8937" i="31"/>
  <c r="Q8938" i="31"/>
  <c r="Q8939" i="31"/>
  <c r="Q8940" i="31"/>
  <c r="Q8941" i="31"/>
  <c r="Q8942" i="31"/>
  <c r="Q8943" i="31"/>
  <c r="Q8944" i="31"/>
  <c r="Q8945" i="31"/>
  <c r="Q8946" i="31"/>
  <c r="Q8947" i="31"/>
  <c r="Q8948" i="31"/>
  <c r="Q8949" i="31"/>
  <c r="Q8950" i="31"/>
  <c r="Q8951" i="31"/>
  <c r="Q8952" i="31"/>
  <c r="Q8953" i="31"/>
  <c r="Q8954" i="31"/>
  <c r="Q8955" i="31"/>
  <c r="Q8956" i="31"/>
  <c r="Q8957" i="31"/>
  <c r="Q8958" i="31"/>
  <c r="Q8959" i="31"/>
  <c r="Q8960" i="31"/>
  <c r="Q8961" i="31"/>
  <c r="Q8962" i="31"/>
  <c r="Q8963" i="31"/>
  <c r="Q8964" i="31"/>
  <c r="Q8965" i="31"/>
  <c r="Q8966" i="31"/>
  <c r="Q8967" i="31"/>
  <c r="Q8968" i="31"/>
  <c r="Q8969" i="31"/>
  <c r="Q8970" i="31"/>
  <c r="Q8971" i="31"/>
  <c r="Q8972" i="31"/>
  <c r="Q8973" i="31"/>
  <c r="Q8974" i="31"/>
  <c r="Q8975" i="31"/>
  <c r="Q8976" i="31"/>
  <c r="Q8977" i="31"/>
  <c r="Q8978" i="31"/>
  <c r="Q8979" i="31"/>
  <c r="Q8980" i="31"/>
  <c r="Q8981" i="31"/>
  <c r="Q8982" i="31"/>
  <c r="Q8983" i="31"/>
  <c r="Q8984" i="31"/>
  <c r="Q8985" i="31"/>
  <c r="Q8986" i="31"/>
  <c r="Q8987" i="31"/>
  <c r="Q8988" i="31"/>
  <c r="Q8989" i="31"/>
  <c r="Q8990" i="31"/>
  <c r="Q8991" i="31"/>
  <c r="Q8992" i="31"/>
  <c r="Q8993" i="31"/>
  <c r="Q8994" i="31"/>
  <c r="Q8995" i="31"/>
  <c r="Q8996" i="31"/>
  <c r="Q8997" i="31"/>
  <c r="Q8998" i="31"/>
  <c r="Q8999" i="31"/>
  <c r="Q9000" i="31"/>
  <c r="Q9001" i="31"/>
  <c r="Q9002" i="31"/>
  <c r="Q9003" i="31"/>
  <c r="Q9004" i="31"/>
  <c r="Q9005" i="31"/>
  <c r="Q9006" i="31"/>
  <c r="Q9007" i="31"/>
  <c r="Q9008" i="31"/>
  <c r="Q9009" i="31"/>
  <c r="Q9010" i="31"/>
  <c r="Q9011" i="31"/>
  <c r="Q9012" i="31"/>
  <c r="Q9013" i="31"/>
  <c r="Q9014" i="31"/>
  <c r="Q9015" i="31"/>
  <c r="Q9016" i="31"/>
  <c r="Q9017" i="31"/>
  <c r="Q9018" i="31"/>
  <c r="Q9019" i="31"/>
  <c r="Q9020" i="31"/>
  <c r="Q9021" i="31"/>
  <c r="Q9022" i="31"/>
  <c r="Q9023" i="31"/>
  <c r="Q9024" i="31"/>
  <c r="Q9025" i="31"/>
  <c r="Q9026" i="31"/>
  <c r="Q9027" i="31"/>
  <c r="Q9028" i="31"/>
  <c r="Q9029" i="31"/>
  <c r="Q9030" i="31"/>
  <c r="Q9031" i="31"/>
  <c r="Q9032" i="31"/>
  <c r="Q9033" i="31"/>
  <c r="Q9034" i="31"/>
  <c r="Q9035" i="31"/>
  <c r="Q9036" i="31"/>
  <c r="Q9037" i="31"/>
  <c r="Q9038" i="31"/>
  <c r="Q9039" i="31"/>
  <c r="Q9040" i="31"/>
  <c r="Q9041" i="31"/>
  <c r="Q9042" i="31"/>
  <c r="Q9043" i="31"/>
  <c r="Q9044" i="31"/>
  <c r="Q9045" i="31"/>
  <c r="Q9046" i="31"/>
  <c r="Q9047" i="31"/>
  <c r="Q9048" i="31"/>
  <c r="Q9049" i="31"/>
  <c r="Q9050" i="31"/>
  <c r="Q9051" i="31"/>
  <c r="Q9052" i="31"/>
  <c r="Q9053" i="31"/>
  <c r="Q9054" i="31"/>
  <c r="Q9055" i="31"/>
  <c r="Q9056" i="31"/>
  <c r="Q9057" i="31"/>
  <c r="Q9058" i="31"/>
  <c r="Q9059" i="31"/>
  <c r="Q9060" i="31"/>
  <c r="Q9061" i="31"/>
  <c r="Q9062" i="31"/>
  <c r="Q9063" i="31"/>
  <c r="Q9064" i="31"/>
  <c r="Q9065" i="31"/>
  <c r="Q9066" i="31"/>
  <c r="Q9067" i="31"/>
  <c r="Q9068" i="31"/>
  <c r="Q9069" i="31"/>
  <c r="Q9070" i="31"/>
  <c r="Q9071" i="31"/>
  <c r="Q9072" i="31"/>
  <c r="Q9073" i="31"/>
  <c r="Q9074" i="31"/>
  <c r="Q9075" i="31"/>
  <c r="Q9076" i="31"/>
  <c r="Q9077" i="31"/>
  <c r="Q9078" i="31"/>
  <c r="Q9079" i="31"/>
  <c r="Q9080" i="31"/>
  <c r="Q9081" i="31"/>
  <c r="Q9082" i="31"/>
  <c r="Q9083" i="31"/>
  <c r="Q9084" i="31"/>
  <c r="Q9085" i="31"/>
  <c r="Q9086" i="31"/>
  <c r="Q9087" i="31"/>
  <c r="Q9088" i="31"/>
  <c r="Q9089" i="31"/>
  <c r="Q9090" i="31"/>
  <c r="Q9091" i="31"/>
  <c r="Q9092" i="31"/>
  <c r="Q9093" i="31"/>
  <c r="Q9094" i="31"/>
  <c r="Q9095" i="31"/>
  <c r="Q9096" i="31"/>
  <c r="Q9097" i="31"/>
  <c r="Q9098" i="31"/>
  <c r="Q9099" i="31"/>
  <c r="Q9100" i="31"/>
  <c r="Q9101" i="31"/>
  <c r="Q9102" i="31"/>
  <c r="Q9103" i="31"/>
  <c r="Q9104" i="31"/>
  <c r="Q9105" i="31"/>
  <c r="Q9106" i="31"/>
  <c r="Q9107" i="31"/>
  <c r="Q9108" i="31"/>
  <c r="Q9109" i="31"/>
  <c r="Q9110" i="31"/>
  <c r="Q9111" i="31"/>
  <c r="Q9112" i="31"/>
  <c r="Q9113" i="31"/>
  <c r="Q9114" i="31"/>
  <c r="Q9115" i="31"/>
  <c r="Q9116" i="31"/>
  <c r="Q9117" i="31"/>
  <c r="Q9118" i="31"/>
  <c r="Q9119" i="31"/>
  <c r="Q9120" i="31"/>
  <c r="Q9121" i="31"/>
  <c r="Q9122" i="31"/>
  <c r="Q9123" i="31"/>
  <c r="Q9124" i="31"/>
  <c r="Q9125" i="31"/>
  <c r="Q9126" i="31"/>
  <c r="Q9127" i="31"/>
  <c r="Q9128" i="31"/>
  <c r="Q9129" i="31"/>
  <c r="Q9130" i="31"/>
  <c r="Q9131" i="31"/>
  <c r="Q9132" i="31"/>
  <c r="Q9133" i="31"/>
  <c r="Q9134" i="31"/>
  <c r="Q9135" i="31"/>
  <c r="Q9136" i="31"/>
  <c r="Q9137" i="31"/>
  <c r="Q9138" i="31"/>
  <c r="Q9139" i="31"/>
  <c r="Q9140" i="31"/>
  <c r="Q9141" i="31"/>
  <c r="Q9142" i="31"/>
  <c r="Q9143" i="31"/>
  <c r="Q9144" i="31"/>
  <c r="Q9145" i="31"/>
  <c r="Q9146" i="31"/>
  <c r="Q9147" i="31"/>
  <c r="Q9148" i="31"/>
  <c r="Q9149" i="31"/>
  <c r="Q9150" i="31"/>
  <c r="Q9151" i="31"/>
  <c r="Q9152" i="31"/>
  <c r="Q9153" i="31"/>
  <c r="Q9154" i="31"/>
  <c r="Q9155" i="31"/>
  <c r="Q9156" i="31"/>
  <c r="Q9157" i="31"/>
  <c r="Q9158" i="31"/>
  <c r="Q9159" i="31"/>
  <c r="Q9160" i="31"/>
  <c r="Q9161" i="31"/>
  <c r="Q9162" i="31"/>
  <c r="Q9163" i="31"/>
  <c r="Q9164" i="31"/>
  <c r="Q9165" i="31"/>
  <c r="Q9166" i="31"/>
  <c r="Q9167" i="31"/>
  <c r="Q9168" i="31"/>
  <c r="Q9169" i="31"/>
  <c r="Q9170" i="31"/>
  <c r="Q9171" i="31"/>
  <c r="Q9172" i="31"/>
  <c r="Q9173" i="31"/>
  <c r="Q9174" i="31"/>
  <c r="Q9175" i="31"/>
  <c r="R36" i="31"/>
  <c r="R37" i="31"/>
  <c r="R38" i="31"/>
  <c r="R39" i="31"/>
  <c r="R40" i="31"/>
  <c r="R41" i="31"/>
  <c r="R42" i="31"/>
  <c r="R43" i="31"/>
  <c r="R44" i="31"/>
  <c r="R45" i="31"/>
  <c r="R46" i="31"/>
  <c r="R47" i="31"/>
  <c r="R48" i="31"/>
  <c r="R49" i="31"/>
  <c r="R50" i="31"/>
  <c r="R51" i="31"/>
  <c r="R52" i="31"/>
  <c r="R53" i="31"/>
  <c r="R54" i="31"/>
  <c r="R55" i="31"/>
  <c r="R56" i="31"/>
  <c r="R57" i="31"/>
  <c r="R58" i="31"/>
  <c r="R59" i="31"/>
  <c r="R60" i="31"/>
  <c r="R61" i="31"/>
  <c r="R62" i="31"/>
  <c r="R63" i="31"/>
  <c r="R64" i="31"/>
  <c r="R65" i="31"/>
  <c r="R66" i="31"/>
  <c r="R67" i="31"/>
  <c r="R68" i="31"/>
  <c r="R69" i="31"/>
  <c r="R70" i="31"/>
  <c r="R71" i="31"/>
  <c r="R72" i="31"/>
  <c r="R73" i="31"/>
  <c r="R74" i="31"/>
  <c r="R75" i="31"/>
  <c r="R76" i="31"/>
  <c r="R77" i="31"/>
  <c r="R78" i="31"/>
  <c r="R79" i="31"/>
  <c r="R80" i="31"/>
  <c r="R81" i="31"/>
  <c r="R82" i="31"/>
  <c r="R83" i="31"/>
  <c r="R84" i="31"/>
  <c r="R85" i="31"/>
  <c r="R86" i="31"/>
  <c r="R87" i="31"/>
  <c r="R88" i="31"/>
  <c r="R89" i="31"/>
  <c r="R90" i="31"/>
  <c r="R91" i="31"/>
  <c r="R92" i="31"/>
  <c r="R93" i="31"/>
  <c r="R94" i="31"/>
  <c r="R95" i="31"/>
  <c r="R96" i="31"/>
  <c r="R97" i="31"/>
  <c r="R98" i="31"/>
  <c r="R99" i="31"/>
  <c r="R100" i="31"/>
  <c r="R101" i="31"/>
  <c r="R102" i="31"/>
  <c r="R103" i="31"/>
  <c r="R104" i="31"/>
  <c r="R105" i="31"/>
  <c r="R106" i="31"/>
  <c r="R107" i="31"/>
  <c r="R108" i="31"/>
  <c r="R109" i="31"/>
  <c r="R110" i="31"/>
  <c r="R111" i="31"/>
  <c r="R112" i="31"/>
  <c r="R113" i="31"/>
  <c r="R114" i="31"/>
  <c r="R115" i="31"/>
  <c r="R116" i="31"/>
  <c r="R117" i="31"/>
  <c r="R118" i="31"/>
  <c r="R119" i="31"/>
  <c r="R120" i="31"/>
  <c r="R121" i="31"/>
  <c r="R122" i="31"/>
  <c r="R123" i="31"/>
  <c r="R124" i="31"/>
  <c r="R125" i="31"/>
  <c r="R126" i="31"/>
  <c r="R127" i="31"/>
  <c r="R128" i="31"/>
  <c r="R129" i="31"/>
  <c r="R130" i="31"/>
  <c r="R131" i="31"/>
  <c r="R132" i="31"/>
  <c r="R133" i="31"/>
  <c r="R134" i="31"/>
  <c r="R135" i="31"/>
  <c r="R136" i="31"/>
  <c r="R137" i="31"/>
  <c r="R138" i="31"/>
  <c r="R139" i="31"/>
  <c r="R140" i="31"/>
  <c r="R141" i="31"/>
  <c r="R142" i="31"/>
  <c r="R143" i="31"/>
  <c r="R144" i="31"/>
  <c r="R145" i="31"/>
  <c r="R146" i="31"/>
  <c r="R147" i="31"/>
  <c r="R148" i="31"/>
  <c r="R149" i="31"/>
  <c r="R150" i="31"/>
  <c r="R151" i="31"/>
  <c r="R152" i="31"/>
  <c r="R153" i="31"/>
  <c r="R154" i="31"/>
  <c r="R155" i="31"/>
  <c r="R156" i="31"/>
  <c r="R157" i="31"/>
  <c r="R158" i="31"/>
  <c r="R159" i="31"/>
  <c r="R160" i="31"/>
  <c r="R161" i="31"/>
  <c r="R162" i="31"/>
  <c r="R163" i="31"/>
  <c r="R164" i="31"/>
  <c r="R165" i="31"/>
  <c r="R166" i="31"/>
  <c r="R167" i="31"/>
  <c r="R168" i="31"/>
  <c r="R169" i="31"/>
  <c r="R170" i="31"/>
  <c r="R171" i="31"/>
  <c r="R172" i="31"/>
  <c r="R173" i="31"/>
  <c r="R174" i="31"/>
  <c r="R175" i="31"/>
  <c r="R176" i="31"/>
  <c r="R177" i="31"/>
  <c r="R178" i="31"/>
  <c r="R179" i="31"/>
  <c r="R180" i="31"/>
  <c r="R181" i="31"/>
  <c r="R182" i="31"/>
  <c r="R183" i="31"/>
  <c r="R184" i="31"/>
  <c r="R185" i="31"/>
  <c r="R186" i="31"/>
  <c r="R187" i="31"/>
  <c r="R188" i="31"/>
  <c r="R189" i="31"/>
  <c r="R190" i="31"/>
  <c r="R191" i="31"/>
  <c r="R192" i="31"/>
  <c r="R193" i="31"/>
  <c r="R194" i="31"/>
  <c r="R195" i="31"/>
  <c r="R196" i="31"/>
  <c r="R197" i="31"/>
  <c r="R198" i="31"/>
  <c r="R199" i="31"/>
  <c r="R200" i="31"/>
  <c r="R201" i="31"/>
  <c r="R202" i="31"/>
  <c r="R203" i="31"/>
  <c r="R204" i="31"/>
  <c r="R205" i="31"/>
  <c r="R206" i="31"/>
  <c r="R207" i="31"/>
  <c r="R208" i="31"/>
  <c r="R209" i="31"/>
  <c r="R210" i="31"/>
  <c r="R211" i="31"/>
  <c r="R212" i="31"/>
  <c r="R213" i="31"/>
  <c r="R214" i="31"/>
  <c r="R215" i="31"/>
  <c r="R216" i="31"/>
  <c r="R217" i="31"/>
  <c r="R218" i="31"/>
  <c r="R219" i="31"/>
  <c r="R220" i="31"/>
  <c r="R221" i="31"/>
  <c r="R222" i="31"/>
  <c r="R223" i="31"/>
  <c r="R224" i="31"/>
  <c r="R225" i="31"/>
  <c r="R226" i="31"/>
  <c r="R227" i="31"/>
  <c r="R228" i="31"/>
  <c r="R229" i="31"/>
  <c r="R230" i="31"/>
  <c r="R231" i="31"/>
  <c r="R232" i="31"/>
  <c r="R233" i="31"/>
  <c r="R234" i="31"/>
  <c r="R235" i="31"/>
  <c r="R236" i="31"/>
  <c r="R237" i="31"/>
  <c r="R238" i="31"/>
  <c r="R239" i="31"/>
  <c r="R240" i="31"/>
  <c r="R241" i="31"/>
  <c r="R242" i="31"/>
  <c r="R243" i="31"/>
  <c r="R244" i="31"/>
  <c r="R245" i="31"/>
  <c r="R246" i="31"/>
  <c r="R247" i="31"/>
  <c r="R248" i="31"/>
  <c r="R249" i="31"/>
  <c r="R250" i="31"/>
  <c r="R251" i="31"/>
  <c r="R252" i="31"/>
  <c r="R253" i="31"/>
  <c r="R254" i="31"/>
  <c r="R255" i="31"/>
  <c r="R256" i="31"/>
  <c r="R257" i="31"/>
  <c r="R258" i="31"/>
  <c r="R259" i="31"/>
  <c r="R260" i="31"/>
  <c r="R261" i="31"/>
  <c r="R262" i="31"/>
  <c r="R263" i="31"/>
  <c r="R264" i="31"/>
  <c r="R265" i="31"/>
  <c r="R266" i="31"/>
  <c r="R267" i="31"/>
  <c r="R268" i="31"/>
  <c r="R269" i="31"/>
  <c r="R270" i="31"/>
  <c r="R271" i="31"/>
  <c r="R272" i="31"/>
  <c r="R273" i="31"/>
  <c r="R274" i="31"/>
  <c r="R275" i="31"/>
  <c r="R276" i="31"/>
  <c r="R277" i="31"/>
  <c r="R278" i="31"/>
  <c r="R279" i="31"/>
  <c r="R280" i="31"/>
  <c r="R281" i="31"/>
  <c r="R282" i="31"/>
  <c r="R283" i="31"/>
  <c r="R284" i="31"/>
  <c r="R285" i="31"/>
  <c r="R286" i="31"/>
  <c r="R287" i="31"/>
  <c r="R288" i="31"/>
  <c r="R289" i="31"/>
  <c r="R290" i="31"/>
  <c r="R291" i="31"/>
  <c r="R292" i="31"/>
  <c r="R293" i="31"/>
  <c r="R294" i="31"/>
  <c r="R295" i="31"/>
  <c r="R296" i="31"/>
  <c r="R297" i="31"/>
  <c r="R298" i="31"/>
  <c r="R299" i="31"/>
  <c r="R300" i="31"/>
  <c r="R301" i="31"/>
  <c r="R302" i="31"/>
  <c r="R303" i="31"/>
  <c r="R304" i="31"/>
  <c r="R305" i="31"/>
  <c r="R306" i="31"/>
  <c r="R307" i="31"/>
  <c r="R308" i="31"/>
  <c r="R309" i="31"/>
  <c r="R310" i="31"/>
  <c r="R311" i="31"/>
  <c r="R312" i="31"/>
  <c r="R313" i="31"/>
  <c r="R314" i="31"/>
  <c r="R315" i="31"/>
  <c r="R316" i="31"/>
  <c r="R317" i="31"/>
  <c r="R318" i="31"/>
  <c r="R319" i="31"/>
  <c r="R320" i="31"/>
  <c r="R321" i="31"/>
  <c r="R322" i="31"/>
  <c r="R323" i="31"/>
  <c r="R324" i="31"/>
  <c r="R325" i="31"/>
  <c r="R326" i="31"/>
  <c r="R327" i="31"/>
  <c r="R328" i="31"/>
  <c r="R329" i="31"/>
  <c r="R330" i="31"/>
  <c r="R331" i="31"/>
  <c r="R332" i="31"/>
  <c r="R333" i="31"/>
  <c r="R334" i="31"/>
  <c r="R335" i="31"/>
  <c r="R336" i="31"/>
  <c r="R337" i="31"/>
  <c r="R338" i="31"/>
  <c r="R339" i="31"/>
  <c r="R340" i="31"/>
  <c r="R341" i="31"/>
  <c r="R342" i="31"/>
  <c r="R343" i="31"/>
  <c r="R344" i="31"/>
  <c r="R345" i="31"/>
  <c r="R346" i="31"/>
  <c r="R347" i="31"/>
  <c r="R348" i="31"/>
  <c r="R349" i="31"/>
  <c r="R350" i="31"/>
  <c r="R351" i="31"/>
  <c r="R352" i="31"/>
  <c r="R353" i="31"/>
  <c r="R354" i="31"/>
  <c r="R355" i="31"/>
  <c r="R356" i="31"/>
  <c r="R357" i="31"/>
  <c r="R358" i="31"/>
  <c r="R359" i="31"/>
  <c r="R360" i="31"/>
  <c r="R361" i="31"/>
  <c r="R362" i="31"/>
  <c r="R363" i="31"/>
  <c r="R364" i="31"/>
  <c r="R365" i="31"/>
  <c r="R366" i="31"/>
  <c r="R367" i="31"/>
  <c r="R368" i="31"/>
  <c r="R369" i="31"/>
  <c r="R370" i="31"/>
  <c r="R371" i="31"/>
  <c r="R372" i="31"/>
  <c r="R373" i="31"/>
  <c r="R374" i="31"/>
  <c r="R375" i="31"/>
  <c r="R376" i="31"/>
  <c r="R377" i="31"/>
  <c r="R378" i="31"/>
  <c r="R379" i="31"/>
  <c r="R380" i="31"/>
  <c r="R381" i="31"/>
  <c r="R382" i="31"/>
  <c r="R383" i="31"/>
  <c r="R384" i="31"/>
  <c r="R385" i="31"/>
  <c r="R386" i="31"/>
  <c r="R387" i="31"/>
  <c r="R388" i="31"/>
  <c r="R389" i="31"/>
  <c r="R390" i="31"/>
  <c r="R391" i="31"/>
  <c r="R392" i="31"/>
  <c r="R393" i="31"/>
  <c r="R394" i="31"/>
  <c r="R395" i="31"/>
  <c r="R396" i="31"/>
  <c r="R397" i="31"/>
  <c r="R398" i="31"/>
  <c r="R399" i="31"/>
  <c r="R400" i="31"/>
  <c r="R401" i="31"/>
  <c r="R402" i="31"/>
  <c r="R403" i="31"/>
  <c r="R404" i="31"/>
  <c r="R405" i="31"/>
  <c r="R406" i="31"/>
  <c r="R407" i="31"/>
  <c r="R408" i="31"/>
  <c r="R409" i="31"/>
  <c r="R410" i="31"/>
  <c r="R411" i="31"/>
  <c r="R412" i="31"/>
  <c r="R413" i="31"/>
  <c r="R414" i="31"/>
  <c r="R415" i="31"/>
  <c r="R416" i="31"/>
  <c r="R417" i="31"/>
  <c r="R418" i="31"/>
  <c r="R419" i="31"/>
  <c r="R420" i="31"/>
  <c r="R421" i="31"/>
  <c r="R422" i="31"/>
  <c r="R423" i="31"/>
  <c r="R424" i="31"/>
  <c r="R425" i="31"/>
  <c r="R426" i="31"/>
  <c r="R427" i="31"/>
  <c r="R428" i="31"/>
  <c r="R429" i="31"/>
  <c r="R430" i="31"/>
  <c r="R431" i="31"/>
  <c r="R432" i="31"/>
  <c r="R433" i="31"/>
  <c r="R434" i="31"/>
  <c r="R435" i="31"/>
  <c r="R436" i="31"/>
  <c r="R437" i="31"/>
  <c r="R438" i="31"/>
  <c r="R439" i="31"/>
  <c r="R440" i="31"/>
  <c r="R441" i="31"/>
  <c r="R442" i="31"/>
  <c r="R443" i="31"/>
  <c r="R444" i="31"/>
  <c r="R445" i="31"/>
  <c r="R446" i="31"/>
  <c r="R447" i="31"/>
  <c r="R448" i="31"/>
  <c r="R449" i="31"/>
  <c r="R450" i="31"/>
  <c r="R451" i="31"/>
  <c r="R452" i="31"/>
  <c r="R453" i="31"/>
  <c r="R454" i="31"/>
  <c r="R455" i="31"/>
  <c r="R456" i="31"/>
  <c r="R457" i="31"/>
  <c r="R458" i="31"/>
  <c r="R459" i="31"/>
  <c r="R460" i="31"/>
  <c r="R461" i="31"/>
  <c r="R462" i="31"/>
  <c r="R463" i="31"/>
  <c r="R464" i="31"/>
  <c r="R465" i="31"/>
  <c r="R466" i="31"/>
  <c r="R467" i="31"/>
  <c r="R468" i="31"/>
  <c r="R469" i="31"/>
  <c r="R470" i="31"/>
  <c r="R471" i="31"/>
  <c r="R472" i="31"/>
  <c r="R473" i="31"/>
  <c r="R474" i="31"/>
  <c r="R475" i="31"/>
  <c r="R476" i="31"/>
  <c r="R477" i="31"/>
  <c r="R478" i="31"/>
  <c r="R479" i="31"/>
  <c r="R480" i="31"/>
  <c r="R481" i="31"/>
  <c r="R482" i="31"/>
  <c r="R483" i="31"/>
  <c r="R484" i="31"/>
  <c r="R485" i="31"/>
  <c r="R486" i="31"/>
  <c r="R487" i="31"/>
  <c r="R488" i="31"/>
  <c r="R489" i="31"/>
  <c r="R490" i="31"/>
  <c r="R491" i="31"/>
  <c r="R492" i="31"/>
  <c r="R493" i="31"/>
  <c r="R494" i="31"/>
  <c r="R495" i="31"/>
  <c r="R496" i="31"/>
  <c r="R497" i="31"/>
  <c r="R498" i="31"/>
  <c r="R499" i="31"/>
  <c r="R500" i="31"/>
  <c r="R501" i="31"/>
  <c r="R502" i="31"/>
  <c r="R503" i="31"/>
  <c r="R504" i="31"/>
  <c r="R505" i="31"/>
  <c r="R506" i="31"/>
  <c r="R507" i="31"/>
  <c r="R508" i="31"/>
  <c r="R509" i="31"/>
  <c r="R510" i="31"/>
  <c r="R511" i="31"/>
  <c r="R512" i="31"/>
  <c r="R513" i="31"/>
  <c r="R514" i="31"/>
  <c r="R515" i="31"/>
  <c r="R516" i="31"/>
  <c r="R517" i="31"/>
  <c r="R518" i="31"/>
  <c r="R519" i="31"/>
  <c r="R520" i="31"/>
  <c r="R521" i="31"/>
  <c r="R522" i="31"/>
  <c r="R523" i="31"/>
  <c r="R524" i="31"/>
  <c r="R525" i="31"/>
  <c r="R526" i="31"/>
  <c r="R527" i="31"/>
  <c r="R528" i="31"/>
  <c r="R529" i="31"/>
  <c r="R530" i="31"/>
  <c r="R531" i="31"/>
  <c r="R532" i="31"/>
  <c r="R533" i="31"/>
  <c r="R534" i="31"/>
  <c r="R535" i="31"/>
  <c r="R536" i="31"/>
  <c r="R537" i="31"/>
  <c r="R538" i="31"/>
  <c r="R539" i="31"/>
  <c r="R540" i="31"/>
  <c r="R541" i="31"/>
  <c r="R542" i="31"/>
  <c r="R543" i="31"/>
  <c r="R544" i="31"/>
  <c r="R545" i="31"/>
  <c r="R546" i="31"/>
  <c r="R547" i="31"/>
  <c r="R548" i="31"/>
  <c r="R549" i="31"/>
  <c r="R550" i="31"/>
  <c r="R551" i="31"/>
  <c r="R552" i="31"/>
  <c r="R553" i="31"/>
  <c r="R554" i="31"/>
  <c r="R555" i="31"/>
  <c r="R556" i="31"/>
  <c r="R557" i="31"/>
  <c r="R558" i="31"/>
  <c r="R559" i="31"/>
  <c r="R560" i="31"/>
  <c r="R561" i="31"/>
  <c r="R562" i="31"/>
  <c r="R563" i="31"/>
  <c r="R564" i="31"/>
  <c r="R565" i="31"/>
  <c r="R566" i="31"/>
  <c r="R567" i="31"/>
  <c r="R568" i="31"/>
  <c r="R569" i="31"/>
  <c r="R570" i="31"/>
  <c r="R571" i="31"/>
  <c r="R572" i="31"/>
  <c r="R573" i="31"/>
  <c r="R574" i="31"/>
  <c r="R575" i="31"/>
  <c r="R576" i="31"/>
  <c r="R577" i="31"/>
  <c r="R578" i="31"/>
  <c r="R579" i="31"/>
  <c r="R580" i="31"/>
  <c r="R581" i="31"/>
  <c r="R582" i="31"/>
  <c r="R583" i="31"/>
  <c r="R584" i="31"/>
  <c r="R585" i="31"/>
  <c r="R586" i="31"/>
  <c r="R587" i="31"/>
  <c r="R588" i="31"/>
  <c r="R589" i="31"/>
  <c r="R590" i="31"/>
  <c r="R591" i="31"/>
  <c r="R592" i="31"/>
  <c r="R593" i="31"/>
  <c r="R594" i="31"/>
  <c r="R595" i="31"/>
  <c r="R596" i="31"/>
  <c r="R597" i="31"/>
  <c r="R598" i="31"/>
  <c r="R599" i="31"/>
  <c r="R600" i="31"/>
  <c r="R601" i="31"/>
  <c r="R602" i="31"/>
  <c r="R603" i="31"/>
  <c r="R604" i="31"/>
  <c r="R605" i="31"/>
  <c r="R606" i="31"/>
  <c r="R607" i="31"/>
  <c r="R608" i="31"/>
  <c r="R609" i="31"/>
  <c r="R610" i="31"/>
  <c r="R611" i="31"/>
  <c r="R612" i="31"/>
  <c r="R613" i="31"/>
  <c r="R614" i="31"/>
  <c r="R615" i="31"/>
  <c r="R616" i="31"/>
  <c r="R617" i="31"/>
  <c r="R618" i="31"/>
  <c r="R619" i="31"/>
  <c r="R620" i="31"/>
  <c r="R621" i="31"/>
  <c r="R622" i="31"/>
  <c r="R623" i="31"/>
  <c r="R624" i="31"/>
  <c r="R625" i="31"/>
  <c r="R626" i="31"/>
  <c r="R627" i="31"/>
  <c r="R628" i="31"/>
  <c r="R629" i="31"/>
  <c r="R630" i="31"/>
  <c r="R631" i="31"/>
  <c r="R632" i="31"/>
  <c r="R633" i="31"/>
  <c r="R634" i="31"/>
  <c r="R635" i="31"/>
  <c r="R636" i="31"/>
  <c r="R637" i="31"/>
  <c r="R638" i="31"/>
  <c r="R639" i="31"/>
  <c r="R640" i="31"/>
  <c r="R641" i="31"/>
  <c r="R642" i="31"/>
  <c r="R643" i="31"/>
  <c r="R644" i="31"/>
  <c r="R645" i="31"/>
  <c r="R646" i="31"/>
  <c r="R647" i="31"/>
  <c r="R648" i="31"/>
  <c r="R649" i="31"/>
  <c r="R650" i="31"/>
  <c r="R651" i="31"/>
  <c r="R652" i="31"/>
  <c r="R653" i="31"/>
  <c r="R654" i="31"/>
  <c r="R655" i="31"/>
  <c r="R656" i="31"/>
  <c r="R657" i="31"/>
  <c r="R658" i="31"/>
  <c r="R659" i="31"/>
  <c r="R660" i="31"/>
  <c r="R661" i="31"/>
  <c r="R662" i="31"/>
  <c r="R663" i="31"/>
  <c r="R664" i="31"/>
  <c r="R665" i="31"/>
  <c r="R666" i="31"/>
  <c r="R667" i="31"/>
  <c r="R668" i="31"/>
  <c r="R669" i="31"/>
  <c r="R670" i="31"/>
  <c r="R671" i="31"/>
  <c r="R672" i="31"/>
  <c r="R673" i="31"/>
  <c r="R674" i="31"/>
  <c r="R675" i="31"/>
  <c r="R676" i="31"/>
  <c r="R677" i="31"/>
  <c r="R678" i="31"/>
  <c r="R679" i="31"/>
  <c r="R680" i="31"/>
  <c r="R681" i="31"/>
  <c r="R682" i="31"/>
  <c r="R683" i="31"/>
  <c r="R684" i="31"/>
  <c r="R685" i="31"/>
  <c r="R686" i="31"/>
  <c r="R687" i="31"/>
  <c r="R688" i="31"/>
  <c r="R689" i="31"/>
  <c r="R690" i="31"/>
  <c r="R691" i="31"/>
  <c r="R692" i="31"/>
  <c r="R693" i="31"/>
  <c r="R694" i="31"/>
  <c r="R695" i="31"/>
  <c r="R696" i="31"/>
  <c r="R697" i="31"/>
  <c r="R698" i="31"/>
  <c r="R699" i="31"/>
  <c r="R700" i="31"/>
  <c r="R701" i="31"/>
  <c r="R702" i="31"/>
  <c r="R703" i="31"/>
  <c r="R704" i="31"/>
  <c r="R705" i="31"/>
  <c r="R706" i="31"/>
  <c r="R707" i="31"/>
  <c r="R708" i="31"/>
  <c r="R709" i="31"/>
  <c r="R710" i="31"/>
  <c r="R711" i="31"/>
  <c r="R712" i="31"/>
  <c r="R713" i="31"/>
  <c r="R714" i="31"/>
  <c r="R715" i="31"/>
  <c r="R716" i="31"/>
  <c r="R717" i="31"/>
  <c r="R718" i="31"/>
  <c r="R719" i="31"/>
  <c r="R720" i="31"/>
  <c r="R721" i="31"/>
  <c r="R722" i="31"/>
  <c r="R723" i="31"/>
  <c r="R724" i="31"/>
  <c r="R725" i="31"/>
  <c r="R726" i="31"/>
  <c r="R727" i="31"/>
  <c r="R728" i="31"/>
  <c r="R729" i="31"/>
  <c r="R730" i="31"/>
  <c r="R731" i="31"/>
  <c r="R732" i="31"/>
  <c r="R733" i="31"/>
  <c r="R734" i="31"/>
  <c r="R735" i="31"/>
  <c r="R736" i="31"/>
  <c r="R737" i="31"/>
  <c r="R738" i="31"/>
  <c r="R739" i="31"/>
  <c r="R740" i="31"/>
  <c r="R741" i="31"/>
  <c r="R742" i="31"/>
  <c r="R743" i="31"/>
  <c r="R744" i="31"/>
  <c r="R745" i="31"/>
  <c r="R746" i="31"/>
  <c r="R747" i="31"/>
  <c r="R748" i="31"/>
  <c r="R749" i="31"/>
  <c r="R750" i="31"/>
  <c r="R751" i="31"/>
  <c r="R752" i="31"/>
  <c r="R753" i="31"/>
  <c r="R754" i="31"/>
  <c r="R755" i="31"/>
  <c r="R756" i="31"/>
  <c r="R757" i="31"/>
  <c r="R758" i="31"/>
  <c r="R759" i="31"/>
  <c r="R760" i="31"/>
  <c r="R761" i="31"/>
  <c r="R762" i="31"/>
  <c r="R763" i="31"/>
  <c r="R764" i="31"/>
  <c r="R765" i="31"/>
  <c r="R766" i="31"/>
  <c r="R767" i="31"/>
  <c r="R768" i="31"/>
  <c r="R769" i="31"/>
  <c r="R770" i="31"/>
  <c r="R771" i="31"/>
  <c r="R772" i="31"/>
  <c r="R773" i="31"/>
  <c r="R774" i="31"/>
  <c r="R775" i="31"/>
  <c r="R776" i="31"/>
  <c r="R777" i="31"/>
  <c r="R778" i="31"/>
  <c r="R779" i="31"/>
  <c r="R780" i="31"/>
  <c r="R781" i="31"/>
  <c r="R782" i="31"/>
  <c r="R783" i="31"/>
  <c r="R784" i="31"/>
  <c r="R785" i="31"/>
  <c r="R786" i="31"/>
  <c r="R787" i="31"/>
  <c r="R788" i="31"/>
  <c r="R789" i="31"/>
  <c r="R790" i="31"/>
  <c r="R791" i="31"/>
  <c r="R792" i="31"/>
  <c r="R793" i="31"/>
  <c r="R794" i="31"/>
  <c r="R795" i="31"/>
  <c r="R796" i="31"/>
  <c r="R797" i="31"/>
  <c r="R798" i="31"/>
  <c r="R799" i="31"/>
  <c r="R800" i="31"/>
  <c r="R801" i="31"/>
  <c r="R802" i="31"/>
  <c r="R803" i="31"/>
  <c r="R804" i="31"/>
  <c r="R805" i="31"/>
  <c r="R806" i="31"/>
  <c r="R807" i="31"/>
  <c r="R808" i="31"/>
  <c r="R809" i="31"/>
  <c r="R810" i="31"/>
  <c r="R811" i="31"/>
  <c r="R812" i="31"/>
  <c r="R813" i="31"/>
  <c r="R814" i="31"/>
  <c r="R815" i="31"/>
  <c r="R816" i="31"/>
  <c r="R817" i="31"/>
  <c r="R818" i="31"/>
  <c r="R819" i="31"/>
  <c r="R820" i="31"/>
  <c r="R821" i="31"/>
  <c r="R822" i="31"/>
  <c r="R823" i="31"/>
  <c r="R824" i="31"/>
  <c r="R825" i="31"/>
  <c r="R826" i="31"/>
  <c r="R827" i="31"/>
  <c r="R828" i="31"/>
  <c r="R829" i="31"/>
  <c r="R830" i="31"/>
  <c r="R831" i="31"/>
  <c r="R832" i="31"/>
  <c r="R833" i="31"/>
  <c r="R834" i="31"/>
  <c r="R835" i="31"/>
  <c r="R836" i="31"/>
  <c r="R837" i="31"/>
  <c r="R838" i="31"/>
  <c r="R839" i="31"/>
  <c r="R840" i="31"/>
  <c r="R841" i="31"/>
  <c r="R842" i="31"/>
  <c r="R843" i="31"/>
  <c r="R844" i="31"/>
  <c r="R845" i="31"/>
  <c r="R846" i="31"/>
  <c r="R847" i="31"/>
  <c r="R848" i="31"/>
  <c r="R849" i="31"/>
  <c r="R850" i="31"/>
  <c r="R851" i="31"/>
  <c r="R852" i="31"/>
  <c r="R853" i="31"/>
  <c r="R854" i="31"/>
  <c r="R855" i="31"/>
  <c r="R856" i="31"/>
  <c r="R857" i="31"/>
  <c r="R858" i="31"/>
  <c r="R859" i="31"/>
  <c r="R860" i="31"/>
  <c r="R861" i="31"/>
  <c r="R862" i="31"/>
  <c r="R863" i="31"/>
  <c r="R864" i="31"/>
  <c r="R865" i="31"/>
  <c r="R866" i="31"/>
  <c r="R867" i="31"/>
  <c r="R868" i="31"/>
  <c r="R869" i="31"/>
  <c r="R870" i="31"/>
  <c r="R871" i="31"/>
  <c r="R872" i="31"/>
  <c r="R873" i="31"/>
  <c r="R874" i="31"/>
  <c r="R875" i="31"/>
  <c r="R876" i="31"/>
  <c r="R877" i="31"/>
  <c r="R878" i="31"/>
  <c r="R879" i="31"/>
  <c r="R880" i="31"/>
  <c r="R881" i="31"/>
  <c r="R882" i="31"/>
  <c r="R883" i="31"/>
  <c r="R884" i="31"/>
  <c r="R885" i="31"/>
  <c r="R886" i="31"/>
  <c r="R887" i="31"/>
  <c r="R888" i="31"/>
  <c r="R889" i="31"/>
  <c r="R890" i="31"/>
  <c r="R891" i="31"/>
  <c r="R892" i="31"/>
  <c r="R893" i="31"/>
  <c r="R894" i="31"/>
  <c r="R895" i="31"/>
  <c r="R896" i="31"/>
  <c r="R897" i="31"/>
  <c r="R898" i="31"/>
  <c r="R899" i="31"/>
  <c r="R900" i="31"/>
  <c r="R901" i="31"/>
  <c r="R902" i="31"/>
  <c r="R903" i="31"/>
  <c r="R904" i="31"/>
  <c r="R905" i="31"/>
  <c r="R906" i="31"/>
  <c r="R907" i="31"/>
  <c r="R908" i="31"/>
  <c r="R909" i="31"/>
  <c r="R910" i="31"/>
  <c r="R911" i="31"/>
  <c r="R912" i="31"/>
  <c r="R913" i="31"/>
  <c r="R914" i="31"/>
  <c r="R915" i="31"/>
  <c r="R916" i="31"/>
  <c r="R917" i="31"/>
  <c r="R918" i="31"/>
  <c r="R919" i="31"/>
  <c r="R920" i="31"/>
  <c r="R921" i="31"/>
  <c r="R922" i="31"/>
  <c r="R923" i="31"/>
  <c r="R924" i="31"/>
  <c r="R925" i="31"/>
  <c r="R926" i="31"/>
  <c r="R927" i="31"/>
  <c r="R928" i="31"/>
  <c r="R929" i="31"/>
  <c r="R930" i="31"/>
  <c r="R931" i="31"/>
  <c r="R932" i="31"/>
  <c r="R933" i="31"/>
  <c r="R934" i="31"/>
  <c r="R935" i="31"/>
  <c r="R936" i="31"/>
  <c r="R937" i="31"/>
  <c r="R938" i="31"/>
  <c r="R939" i="31"/>
  <c r="R940" i="31"/>
  <c r="R941" i="31"/>
  <c r="R942" i="31"/>
  <c r="R943" i="31"/>
  <c r="R944" i="31"/>
  <c r="R945" i="31"/>
  <c r="R946" i="31"/>
  <c r="R947" i="31"/>
  <c r="R948" i="31"/>
  <c r="R949" i="31"/>
  <c r="R950" i="31"/>
  <c r="R951" i="31"/>
  <c r="R952" i="31"/>
  <c r="R953" i="31"/>
  <c r="R954" i="31"/>
  <c r="R955" i="31"/>
  <c r="R956" i="31"/>
  <c r="R957" i="31"/>
  <c r="R958" i="31"/>
  <c r="R959" i="31"/>
  <c r="R960" i="31"/>
  <c r="R961" i="31"/>
  <c r="R962" i="31"/>
  <c r="R963" i="31"/>
  <c r="R964" i="31"/>
  <c r="R965" i="31"/>
  <c r="R966" i="31"/>
  <c r="R967" i="31"/>
  <c r="R968" i="31"/>
  <c r="R969" i="31"/>
  <c r="R970" i="31"/>
  <c r="R971" i="31"/>
  <c r="R972" i="31"/>
  <c r="R973" i="31"/>
  <c r="R974" i="31"/>
  <c r="R975" i="31"/>
  <c r="R976" i="31"/>
  <c r="R977" i="31"/>
  <c r="R978" i="31"/>
  <c r="R979" i="31"/>
  <c r="R980" i="31"/>
  <c r="R981" i="31"/>
  <c r="R982" i="31"/>
  <c r="R983" i="31"/>
  <c r="R984" i="31"/>
  <c r="R985" i="31"/>
  <c r="R986" i="31"/>
  <c r="R987" i="31"/>
  <c r="R988" i="31"/>
  <c r="R989" i="31"/>
  <c r="R990" i="31"/>
  <c r="R991" i="31"/>
  <c r="R992" i="31"/>
  <c r="R993" i="31"/>
  <c r="R994" i="31"/>
  <c r="R995" i="31"/>
  <c r="R996" i="31"/>
  <c r="R997" i="31"/>
  <c r="R998" i="31"/>
  <c r="R999" i="31"/>
  <c r="R1000" i="31"/>
  <c r="R1001" i="31"/>
  <c r="R1002" i="31"/>
  <c r="R1003" i="31"/>
  <c r="R1004" i="31"/>
  <c r="R1005" i="31"/>
  <c r="R1006" i="31"/>
  <c r="R1007" i="31"/>
  <c r="R1008" i="31"/>
  <c r="R1009" i="31"/>
  <c r="R1010" i="31"/>
  <c r="R1011" i="31"/>
  <c r="R1012" i="31"/>
  <c r="R1013" i="31"/>
  <c r="R1014" i="31"/>
  <c r="R1015" i="31"/>
  <c r="R1016" i="31"/>
  <c r="R1017" i="31"/>
  <c r="R1018" i="31"/>
  <c r="R1019" i="31"/>
  <c r="R1020" i="31"/>
  <c r="R1021" i="31"/>
  <c r="R1022" i="31"/>
  <c r="R1023" i="31"/>
  <c r="R1024" i="31"/>
  <c r="R1025" i="31"/>
  <c r="R1026" i="31"/>
  <c r="R1027" i="31"/>
  <c r="R1028" i="31"/>
  <c r="R1029" i="31"/>
  <c r="R1030" i="31"/>
  <c r="R1031" i="31"/>
  <c r="R1032" i="31"/>
  <c r="R1033" i="31"/>
  <c r="R1034" i="31"/>
  <c r="R1035" i="31"/>
  <c r="R1036" i="31"/>
  <c r="R1037" i="31"/>
  <c r="R1038" i="31"/>
  <c r="R1039" i="31"/>
  <c r="R1040" i="31"/>
  <c r="R1041" i="31"/>
  <c r="R1042" i="31"/>
  <c r="R1043" i="31"/>
  <c r="R1044" i="31"/>
  <c r="R1045" i="31"/>
  <c r="R1046" i="31"/>
  <c r="R1047" i="31"/>
  <c r="R1048" i="31"/>
  <c r="R1049" i="31"/>
  <c r="R1050" i="31"/>
  <c r="R1051" i="31"/>
  <c r="R1052" i="31"/>
  <c r="R1053" i="31"/>
  <c r="R1054" i="31"/>
  <c r="R1055" i="31"/>
  <c r="R1056" i="31"/>
  <c r="R1057" i="31"/>
  <c r="R1058" i="31"/>
  <c r="R1059" i="31"/>
  <c r="R1060" i="31"/>
  <c r="R1061" i="31"/>
  <c r="R1062" i="31"/>
  <c r="R1063" i="31"/>
  <c r="R1064" i="31"/>
  <c r="R1065" i="31"/>
  <c r="R1066" i="31"/>
  <c r="R1067" i="31"/>
  <c r="R1068" i="31"/>
  <c r="R1069" i="31"/>
  <c r="R1070" i="31"/>
  <c r="R1071" i="31"/>
  <c r="R1072" i="31"/>
  <c r="R1073" i="31"/>
  <c r="R1074" i="31"/>
  <c r="R1075" i="31"/>
  <c r="R1076" i="31"/>
  <c r="R1077" i="31"/>
  <c r="R1078" i="31"/>
  <c r="R1079" i="31"/>
  <c r="R1080" i="31"/>
  <c r="R1081" i="31"/>
  <c r="R1082" i="31"/>
  <c r="R1083" i="31"/>
  <c r="R1084" i="31"/>
  <c r="R1085" i="31"/>
  <c r="R1086" i="31"/>
  <c r="R1087" i="31"/>
  <c r="R1088" i="31"/>
  <c r="R1089" i="31"/>
  <c r="R1090" i="31"/>
  <c r="R1091" i="31"/>
  <c r="R1092" i="31"/>
  <c r="R1093" i="31"/>
  <c r="R1094" i="31"/>
  <c r="R1095" i="31"/>
  <c r="R1096" i="31"/>
  <c r="R1097" i="31"/>
  <c r="R1098" i="31"/>
  <c r="R1099" i="31"/>
  <c r="R1100" i="31"/>
  <c r="R1101" i="31"/>
  <c r="R1102" i="31"/>
  <c r="R1103" i="31"/>
  <c r="R1104" i="31"/>
  <c r="R1105" i="31"/>
  <c r="R1106" i="31"/>
  <c r="R1107" i="31"/>
  <c r="R1108" i="31"/>
  <c r="R1109" i="31"/>
  <c r="R1110" i="31"/>
  <c r="R1111" i="31"/>
  <c r="R1112" i="31"/>
  <c r="R1113" i="31"/>
  <c r="R1114" i="31"/>
  <c r="R1115" i="31"/>
  <c r="R1116" i="31"/>
  <c r="R1117" i="31"/>
  <c r="R1118" i="31"/>
  <c r="R1119" i="31"/>
  <c r="R1120" i="31"/>
  <c r="R1121" i="31"/>
  <c r="R1122" i="31"/>
  <c r="R1123" i="31"/>
  <c r="R1124" i="31"/>
  <c r="R1125" i="31"/>
  <c r="R1126" i="31"/>
  <c r="R1127" i="31"/>
  <c r="R1128" i="31"/>
  <c r="R1129" i="31"/>
  <c r="R1130" i="31"/>
  <c r="R1131" i="31"/>
  <c r="R1132" i="31"/>
  <c r="R1133" i="31"/>
  <c r="R1134" i="31"/>
  <c r="R1135" i="31"/>
  <c r="R1136" i="31"/>
  <c r="R1137" i="31"/>
  <c r="R1138" i="31"/>
  <c r="R1139" i="31"/>
  <c r="R1140" i="31"/>
  <c r="R1141" i="31"/>
  <c r="R1142" i="31"/>
  <c r="R1143" i="31"/>
  <c r="R1144" i="31"/>
  <c r="R1145" i="31"/>
  <c r="R1146" i="31"/>
  <c r="R1147" i="31"/>
  <c r="R1148" i="31"/>
  <c r="R1149" i="31"/>
  <c r="R1150" i="31"/>
  <c r="R1151" i="31"/>
  <c r="R1152" i="31"/>
  <c r="R1153" i="31"/>
  <c r="R1154" i="31"/>
  <c r="R1155" i="31"/>
  <c r="R1156" i="31"/>
  <c r="R1157" i="31"/>
  <c r="R1158" i="31"/>
  <c r="R1159" i="31"/>
  <c r="R1160" i="31"/>
  <c r="R1161" i="31"/>
  <c r="R1162" i="31"/>
  <c r="R1163" i="31"/>
  <c r="R1164" i="31"/>
  <c r="R1165" i="31"/>
  <c r="R1166" i="31"/>
  <c r="R1167" i="31"/>
  <c r="R1168" i="31"/>
  <c r="R1169" i="31"/>
  <c r="R1170" i="31"/>
  <c r="R1171" i="31"/>
  <c r="R1172" i="31"/>
  <c r="R1173" i="31"/>
  <c r="R1174" i="31"/>
  <c r="R1175" i="31"/>
  <c r="R1176" i="31"/>
  <c r="R1177" i="31"/>
  <c r="R1178" i="31"/>
  <c r="R1179" i="31"/>
  <c r="R1180" i="31"/>
  <c r="R1181" i="31"/>
  <c r="R1182" i="31"/>
  <c r="R1183" i="31"/>
  <c r="R1184" i="31"/>
  <c r="R1185" i="31"/>
  <c r="R1186" i="31"/>
  <c r="R1187" i="31"/>
  <c r="R1188" i="31"/>
  <c r="R1189" i="31"/>
  <c r="R1190" i="31"/>
  <c r="R1191" i="31"/>
  <c r="R1192" i="31"/>
  <c r="R1193" i="31"/>
  <c r="R1194" i="31"/>
  <c r="R1195" i="31"/>
  <c r="R1196" i="31"/>
  <c r="R1197" i="31"/>
  <c r="R1198" i="31"/>
  <c r="R1199" i="31"/>
  <c r="R1200" i="31"/>
  <c r="R1201" i="31"/>
  <c r="R1202" i="31"/>
  <c r="R1203" i="31"/>
  <c r="R1204" i="31"/>
  <c r="R1205" i="31"/>
  <c r="R1206" i="31"/>
  <c r="R1207" i="31"/>
  <c r="R1208" i="31"/>
  <c r="R1209" i="31"/>
  <c r="R1210" i="31"/>
  <c r="R1211" i="31"/>
  <c r="R1212" i="31"/>
  <c r="R1213" i="31"/>
  <c r="R1214" i="31"/>
  <c r="R1215" i="31"/>
  <c r="R1216" i="31"/>
  <c r="R1217" i="31"/>
  <c r="R1218" i="31"/>
  <c r="R1219" i="31"/>
  <c r="R1220" i="31"/>
  <c r="R1221" i="31"/>
  <c r="R1222" i="31"/>
  <c r="R1223" i="31"/>
  <c r="R1224" i="31"/>
  <c r="R1225" i="31"/>
  <c r="R1226" i="31"/>
  <c r="R1227" i="31"/>
  <c r="R1228" i="31"/>
  <c r="R1229" i="31"/>
  <c r="R1230" i="31"/>
  <c r="R1231" i="31"/>
  <c r="R1232" i="31"/>
  <c r="R1233" i="31"/>
  <c r="R1234" i="31"/>
  <c r="R1235" i="31"/>
  <c r="R1236" i="31"/>
  <c r="R1237" i="31"/>
  <c r="R1238" i="31"/>
  <c r="R1239" i="31"/>
  <c r="R1240" i="31"/>
  <c r="R1241" i="31"/>
  <c r="R1242" i="31"/>
  <c r="R1243" i="31"/>
  <c r="R1244" i="31"/>
  <c r="R1245" i="31"/>
  <c r="R1246" i="31"/>
  <c r="R1247" i="31"/>
  <c r="R1248" i="31"/>
  <c r="R1249" i="31"/>
  <c r="R1250" i="31"/>
  <c r="R1251" i="31"/>
  <c r="R1252" i="31"/>
  <c r="R1253" i="31"/>
  <c r="R1254" i="31"/>
  <c r="R1255" i="31"/>
  <c r="R1256" i="31"/>
  <c r="R1257" i="31"/>
  <c r="R1258" i="31"/>
  <c r="R1259" i="31"/>
  <c r="R1260" i="31"/>
  <c r="R1261" i="31"/>
  <c r="R1262" i="31"/>
  <c r="R1263" i="31"/>
  <c r="R1264" i="31"/>
  <c r="R1265" i="31"/>
  <c r="R1266" i="31"/>
  <c r="R1267" i="31"/>
  <c r="R1268" i="31"/>
  <c r="R1269" i="31"/>
  <c r="R1270" i="31"/>
  <c r="R1271" i="31"/>
  <c r="R1272" i="31"/>
  <c r="R1273" i="31"/>
  <c r="R1274" i="31"/>
  <c r="R1275" i="31"/>
  <c r="R1276" i="31"/>
  <c r="R1277" i="31"/>
  <c r="R1278" i="31"/>
  <c r="R1279" i="31"/>
  <c r="R1280" i="31"/>
  <c r="R1281" i="31"/>
  <c r="R1282" i="31"/>
  <c r="R1283" i="31"/>
  <c r="R1284" i="31"/>
  <c r="R1285" i="31"/>
  <c r="R1286" i="31"/>
  <c r="R1287" i="31"/>
  <c r="R1288" i="31"/>
  <c r="R1289" i="31"/>
  <c r="R1290" i="31"/>
  <c r="R1291" i="31"/>
  <c r="R1292" i="31"/>
  <c r="R1293" i="31"/>
  <c r="R1294" i="31"/>
  <c r="R1295" i="31"/>
  <c r="R1296" i="31"/>
  <c r="R1297" i="31"/>
  <c r="R1298" i="31"/>
  <c r="R1299" i="31"/>
  <c r="R1300" i="31"/>
  <c r="R1301" i="31"/>
  <c r="R1302" i="31"/>
  <c r="R1303" i="31"/>
  <c r="R1304" i="31"/>
  <c r="R1305" i="31"/>
  <c r="R1306" i="31"/>
  <c r="R1307" i="31"/>
  <c r="R1308" i="31"/>
  <c r="R1309" i="31"/>
  <c r="R1310" i="31"/>
  <c r="R1311" i="31"/>
  <c r="R1312" i="31"/>
  <c r="R1313" i="31"/>
  <c r="R1314" i="31"/>
  <c r="R1315" i="31"/>
  <c r="R1316" i="31"/>
  <c r="R1317" i="31"/>
  <c r="R1318" i="31"/>
  <c r="R1319" i="31"/>
  <c r="R1320" i="31"/>
  <c r="R1321" i="31"/>
  <c r="R1322" i="31"/>
  <c r="R1323" i="31"/>
  <c r="R1324" i="31"/>
  <c r="R1325" i="31"/>
  <c r="R1326" i="31"/>
  <c r="R1327" i="31"/>
  <c r="R1328" i="31"/>
  <c r="R1329" i="31"/>
  <c r="R1330" i="31"/>
  <c r="R1331" i="31"/>
  <c r="R1332" i="31"/>
  <c r="R1333" i="31"/>
  <c r="R1334" i="31"/>
  <c r="R1335" i="31"/>
  <c r="R1336" i="31"/>
  <c r="R1337" i="31"/>
  <c r="R1338" i="31"/>
  <c r="R1339" i="31"/>
  <c r="R1340" i="31"/>
  <c r="R1341" i="31"/>
  <c r="R1342" i="31"/>
  <c r="R1343" i="31"/>
  <c r="R1344" i="31"/>
  <c r="R1345" i="31"/>
  <c r="R1346" i="31"/>
  <c r="R1347" i="31"/>
  <c r="R1348" i="31"/>
  <c r="R1349" i="31"/>
  <c r="R1350" i="31"/>
  <c r="R1351" i="31"/>
  <c r="R1352" i="31"/>
  <c r="R1353" i="31"/>
  <c r="R1354" i="31"/>
  <c r="R1355" i="31"/>
  <c r="R1356" i="31"/>
  <c r="R1357" i="31"/>
  <c r="R1358" i="31"/>
  <c r="R1359" i="31"/>
  <c r="R1360" i="31"/>
  <c r="R1361" i="31"/>
  <c r="R1362" i="31"/>
  <c r="R1363" i="31"/>
  <c r="R1364" i="31"/>
  <c r="R1365" i="31"/>
  <c r="R1366" i="31"/>
  <c r="R1367" i="31"/>
  <c r="R1368" i="31"/>
  <c r="R1369" i="31"/>
  <c r="R1370" i="31"/>
  <c r="R1371" i="31"/>
  <c r="R1372" i="31"/>
  <c r="R1373" i="31"/>
  <c r="R1374" i="31"/>
  <c r="R1375" i="31"/>
  <c r="R1376" i="31"/>
  <c r="R1377" i="31"/>
  <c r="R1378" i="31"/>
  <c r="R1379" i="31"/>
  <c r="R1380" i="31"/>
  <c r="R1381" i="31"/>
  <c r="R1382" i="31"/>
  <c r="R1383" i="31"/>
  <c r="R1384" i="31"/>
  <c r="R1385" i="31"/>
  <c r="R1386" i="31"/>
  <c r="R1387" i="31"/>
  <c r="R1388" i="31"/>
  <c r="R1389" i="31"/>
  <c r="R1390" i="31"/>
  <c r="R1391" i="31"/>
  <c r="R1392" i="31"/>
  <c r="R1393" i="31"/>
  <c r="R1394" i="31"/>
  <c r="R1395" i="31"/>
  <c r="R1396" i="31"/>
  <c r="R1397" i="31"/>
  <c r="R1398" i="31"/>
  <c r="R1399" i="31"/>
  <c r="R1400" i="31"/>
  <c r="R1401" i="31"/>
  <c r="R1402" i="31"/>
  <c r="R1403" i="31"/>
  <c r="R1404" i="31"/>
  <c r="R1405" i="31"/>
  <c r="R1406" i="31"/>
  <c r="R1407" i="31"/>
  <c r="R1408" i="31"/>
  <c r="R1409" i="31"/>
  <c r="R1410" i="31"/>
  <c r="R1411" i="31"/>
  <c r="R1412" i="31"/>
  <c r="R1413" i="31"/>
  <c r="R1414" i="31"/>
  <c r="R1415" i="31"/>
  <c r="R1416" i="31"/>
  <c r="R1417" i="31"/>
  <c r="R1418" i="31"/>
  <c r="R1419" i="31"/>
  <c r="R1420" i="31"/>
  <c r="R1421" i="31"/>
  <c r="R1422" i="31"/>
  <c r="R1423" i="31"/>
  <c r="R1424" i="31"/>
  <c r="R1425" i="31"/>
  <c r="R1426" i="31"/>
  <c r="R1427" i="31"/>
  <c r="R1428" i="31"/>
  <c r="R1429" i="31"/>
  <c r="R1430" i="31"/>
  <c r="R1431" i="31"/>
  <c r="R1432" i="31"/>
  <c r="R1433" i="31"/>
  <c r="R1434" i="31"/>
  <c r="R1435" i="31"/>
  <c r="R1436" i="31"/>
  <c r="R1437" i="31"/>
  <c r="R1438" i="31"/>
  <c r="R1439" i="31"/>
  <c r="R1440" i="31"/>
  <c r="R1441" i="31"/>
  <c r="R1442" i="31"/>
  <c r="R1443" i="31"/>
  <c r="R1444" i="31"/>
  <c r="R1445" i="31"/>
  <c r="R1446" i="31"/>
  <c r="R1447" i="31"/>
  <c r="R1448" i="31"/>
  <c r="R1449" i="31"/>
  <c r="R1450" i="31"/>
  <c r="R1451" i="31"/>
  <c r="R1452" i="31"/>
  <c r="R1453" i="31"/>
  <c r="R1454" i="31"/>
  <c r="R1455" i="31"/>
  <c r="R1456" i="31"/>
  <c r="R1457" i="31"/>
  <c r="R1458" i="31"/>
  <c r="R1459" i="31"/>
  <c r="R1460" i="31"/>
  <c r="R1461" i="31"/>
  <c r="R1462" i="31"/>
  <c r="R1463" i="31"/>
  <c r="R1464" i="31"/>
  <c r="R1465" i="31"/>
  <c r="R1466" i="31"/>
  <c r="R1467" i="31"/>
  <c r="R1468" i="31"/>
  <c r="R1469" i="31"/>
  <c r="R1470" i="31"/>
  <c r="R1471" i="31"/>
  <c r="R1472" i="31"/>
  <c r="R1473" i="31"/>
  <c r="R1474" i="31"/>
  <c r="R1475" i="31"/>
  <c r="R1476" i="31"/>
  <c r="R1477" i="31"/>
  <c r="R1478" i="31"/>
  <c r="R1479" i="31"/>
  <c r="R1480" i="31"/>
  <c r="R1481" i="31"/>
  <c r="R1482" i="31"/>
  <c r="R1483" i="31"/>
  <c r="R1484" i="31"/>
  <c r="R1485" i="31"/>
  <c r="R1486" i="31"/>
  <c r="R1487" i="31"/>
  <c r="R1488" i="31"/>
  <c r="R1489" i="31"/>
  <c r="R1490" i="31"/>
  <c r="R1491" i="31"/>
  <c r="R1492" i="31"/>
  <c r="R1493" i="31"/>
  <c r="R1494" i="31"/>
  <c r="R1495" i="31"/>
  <c r="R1496" i="31"/>
  <c r="R1497" i="31"/>
  <c r="R1498" i="31"/>
  <c r="R1499" i="31"/>
  <c r="R1500" i="31"/>
  <c r="R1501" i="31"/>
  <c r="R1502" i="31"/>
  <c r="R1503" i="31"/>
  <c r="R1504" i="31"/>
  <c r="R1505" i="31"/>
  <c r="R1506" i="31"/>
  <c r="R1507" i="31"/>
  <c r="R1508" i="31"/>
  <c r="R1509" i="31"/>
  <c r="R1510" i="31"/>
  <c r="R1511" i="31"/>
  <c r="R1512" i="31"/>
  <c r="R1513" i="31"/>
  <c r="R1514" i="31"/>
  <c r="R1515" i="31"/>
  <c r="R1516" i="31"/>
  <c r="R1517" i="31"/>
  <c r="R1518" i="31"/>
  <c r="R1519" i="31"/>
  <c r="R1520" i="31"/>
  <c r="R1521" i="31"/>
  <c r="R1522" i="31"/>
  <c r="R1523" i="31"/>
  <c r="R1524" i="31"/>
  <c r="R1525" i="31"/>
  <c r="R1526" i="31"/>
  <c r="R1527" i="31"/>
  <c r="R1528" i="31"/>
  <c r="R1529" i="31"/>
  <c r="R1530" i="31"/>
  <c r="R1531" i="31"/>
  <c r="R1532" i="31"/>
  <c r="R1533" i="31"/>
  <c r="R1534" i="31"/>
  <c r="R1535" i="31"/>
  <c r="R1536" i="31"/>
  <c r="R1537" i="31"/>
  <c r="R1538" i="31"/>
  <c r="R1539" i="31"/>
  <c r="R1540" i="31"/>
  <c r="R1541" i="31"/>
  <c r="R1542" i="31"/>
  <c r="R1543" i="31"/>
  <c r="R1544" i="31"/>
  <c r="R1545" i="31"/>
  <c r="R1546" i="31"/>
  <c r="R1547" i="31"/>
  <c r="R1548" i="31"/>
  <c r="R1549" i="31"/>
  <c r="R1550" i="31"/>
  <c r="R1551" i="31"/>
  <c r="R1552" i="31"/>
  <c r="R1553" i="31"/>
  <c r="R1554" i="31"/>
  <c r="R1555" i="31"/>
  <c r="R1556" i="31"/>
  <c r="R1557" i="31"/>
  <c r="R1558" i="31"/>
  <c r="R1559" i="31"/>
  <c r="R1560" i="31"/>
  <c r="R1561" i="31"/>
  <c r="R1562" i="31"/>
  <c r="R1563" i="31"/>
  <c r="R1564" i="31"/>
  <c r="R1565" i="31"/>
  <c r="R1566" i="31"/>
  <c r="R1567" i="31"/>
  <c r="R1568" i="31"/>
  <c r="R1569" i="31"/>
  <c r="R1570" i="31"/>
  <c r="R1571" i="31"/>
  <c r="R1572" i="31"/>
  <c r="R1573" i="31"/>
  <c r="R1574" i="31"/>
  <c r="R1575" i="31"/>
  <c r="R1576" i="31"/>
  <c r="R1577" i="31"/>
  <c r="R1578" i="31"/>
  <c r="R1579" i="31"/>
  <c r="R1580" i="31"/>
  <c r="R1581" i="31"/>
  <c r="R1582" i="31"/>
  <c r="R1583" i="31"/>
  <c r="R1584" i="31"/>
  <c r="R1585" i="31"/>
  <c r="R1586" i="31"/>
  <c r="R1587" i="31"/>
  <c r="R1588" i="31"/>
  <c r="R1589" i="31"/>
  <c r="R1590" i="31"/>
  <c r="R1591" i="31"/>
  <c r="R1592" i="31"/>
  <c r="R1593" i="31"/>
  <c r="R1594" i="31"/>
  <c r="R1595" i="31"/>
  <c r="R1596" i="31"/>
  <c r="R1597" i="31"/>
  <c r="R1598" i="31"/>
  <c r="R1599" i="31"/>
  <c r="R1600" i="31"/>
  <c r="R1601" i="31"/>
  <c r="R1602" i="31"/>
  <c r="R1603" i="31"/>
  <c r="R1604" i="31"/>
  <c r="R1605" i="31"/>
  <c r="R1606" i="31"/>
  <c r="R1607" i="31"/>
  <c r="R1608" i="31"/>
  <c r="R1609" i="31"/>
  <c r="R1610" i="31"/>
  <c r="R1611" i="31"/>
  <c r="R1612" i="31"/>
  <c r="R1613" i="31"/>
  <c r="R1614" i="31"/>
  <c r="R1615" i="31"/>
  <c r="R1616" i="31"/>
  <c r="R1617" i="31"/>
  <c r="R1618" i="31"/>
  <c r="R1619" i="31"/>
  <c r="R1620" i="31"/>
  <c r="R1621" i="31"/>
  <c r="R1622" i="31"/>
  <c r="R1623" i="31"/>
  <c r="R1624" i="31"/>
  <c r="R1625" i="31"/>
  <c r="R1626" i="31"/>
  <c r="R1627" i="31"/>
  <c r="R1628" i="31"/>
  <c r="R1629" i="31"/>
  <c r="R1630" i="31"/>
  <c r="R1631" i="31"/>
  <c r="R1632" i="31"/>
  <c r="R1633" i="31"/>
  <c r="R1634" i="31"/>
  <c r="R1635" i="31"/>
  <c r="R1636" i="31"/>
  <c r="R1637" i="31"/>
  <c r="R1638" i="31"/>
  <c r="R1639" i="31"/>
  <c r="R1640" i="31"/>
  <c r="R1641" i="31"/>
  <c r="R1642" i="31"/>
  <c r="R1643" i="31"/>
  <c r="R1644" i="31"/>
  <c r="R1645" i="31"/>
  <c r="R1646" i="31"/>
  <c r="R1647" i="31"/>
  <c r="R1648" i="31"/>
  <c r="R1649" i="31"/>
  <c r="R1650" i="31"/>
  <c r="R1651" i="31"/>
  <c r="R1652" i="31"/>
  <c r="R1653" i="31"/>
  <c r="R1654" i="31"/>
  <c r="R1655" i="31"/>
  <c r="R1656" i="31"/>
  <c r="R1657" i="31"/>
  <c r="R1658" i="31"/>
  <c r="R1659" i="31"/>
  <c r="R1660" i="31"/>
  <c r="R1661" i="31"/>
  <c r="R1662" i="31"/>
  <c r="R1663" i="31"/>
  <c r="R1664" i="31"/>
  <c r="R1665" i="31"/>
  <c r="R1666" i="31"/>
  <c r="R1667" i="31"/>
  <c r="R1668" i="31"/>
  <c r="R1669" i="31"/>
  <c r="R1670" i="31"/>
  <c r="R1671" i="31"/>
  <c r="R1672" i="31"/>
  <c r="R1673" i="31"/>
  <c r="R1674" i="31"/>
  <c r="R1675" i="31"/>
  <c r="R1676" i="31"/>
  <c r="R1677" i="31"/>
  <c r="R1678" i="31"/>
  <c r="R1679" i="31"/>
  <c r="R1680" i="31"/>
  <c r="R1681" i="31"/>
  <c r="R1682" i="31"/>
  <c r="R1683" i="31"/>
  <c r="R1684" i="31"/>
  <c r="R1685" i="31"/>
  <c r="R1686" i="31"/>
  <c r="R1687" i="31"/>
  <c r="R1688" i="31"/>
  <c r="R1689" i="31"/>
  <c r="R1690" i="31"/>
  <c r="R1691" i="31"/>
  <c r="R1692" i="31"/>
  <c r="R1693" i="31"/>
  <c r="R1694" i="31"/>
  <c r="R1695" i="31"/>
  <c r="R1696" i="31"/>
  <c r="R1697" i="31"/>
  <c r="R1698" i="31"/>
  <c r="R1699" i="31"/>
  <c r="R1700" i="31"/>
  <c r="R1701" i="31"/>
  <c r="R1702" i="31"/>
  <c r="R1703" i="31"/>
  <c r="R1704" i="31"/>
  <c r="R1705" i="31"/>
  <c r="R1706" i="31"/>
  <c r="R1707" i="31"/>
  <c r="R1708" i="31"/>
  <c r="R1709" i="31"/>
  <c r="R1710" i="31"/>
  <c r="R1711" i="31"/>
  <c r="R1712" i="31"/>
  <c r="R1713" i="31"/>
  <c r="R1714" i="31"/>
  <c r="R1715" i="31"/>
  <c r="R1716" i="31"/>
  <c r="R1717" i="31"/>
  <c r="R1718" i="31"/>
  <c r="R1719" i="31"/>
  <c r="R1720" i="31"/>
  <c r="R1721" i="31"/>
  <c r="R1722" i="31"/>
  <c r="R1723" i="31"/>
  <c r="R1724" i="31"/>
  <c r="R1725" i="31"/>
  <c r="R1726" i="31"/>
  <c r="R1727" i="31"/>
  <c r="R1728" i="31"/>
  <c r="R1729" i="31"/>
  <c r="R1730" i="31"/>
  <c r="R1731" i="31"/>
  <c r="R1732" i="31"/>
  <c r="R1733" i="31"/>
  <c r="R1734" i="31"/>
  <c r="R1735" i="31"/>
  <c r="R1736" i="31"/>
  <c r="R1737" i="31"/>
  <c r="R1738" i="31"/>
  <c r="R1739" i="31"/>
  <c r="R1740" i="31"/>
  <c r="R1741" i="31"/>
  <c r="R1742" i="31"/>
  <c r="R1743" i="31"/>
  <c r="R1744" i="31"/>
  <c r="R1745" i="31"/>
  <c r="R1746" i="31"/>
  <c r="R1747" i="31"/>
  <c r="R1748" i="31"/>
  <c r="R1749" i="31"/>
  <c r="R1750" i="31"/>
  <c r="R1751" i="31"/>
  <c r="R1752" i="31"/>
  <c r="R1753" i="31"/>
  <c r="R1754" i="31"/>
  <c r="R1755" i="31"/>
  <c r="R1756" i="31"/>
  <c r="R1757" i="31"/>
  <c r="R1758" i="31"/>
  <c r="R1759" i="31"/>
  <c r="R1760" i="31"/>
  <c r="R1761" i="31"/>
  <c r="R1762" i="31"/>
  <c r="R1763" i="31"/>
  <c r="R1764" i="31"/>
  <c r="R1765" i="31"/>
  <c r="R1766" i="31"/>
  <c r="R1767" i="31"/>
  <c r="R1768" i="31"/>
  <c r="R1769" i="31"/>
  <c r="R1770" i="31"/>
  <c r="R1771" i="31"/>
  <c r="R1772" i="31"/>
  <c r="R1773" i="31"/>
  <c r="R1774" i="31"/>
  <c r="R1775" i="31"/>
  <c r="R1776" i="31"/>
  <c r="R1777" i="31"/>
  <c r="R1778" i="31"/>
  <c r="R1779" i="31"/>
  <c r="R1780" i="31"/>
  <c r="R1781" i="31"/>
  <c r="R1782" i="31"/>
  <c r="R1783" i="31"/>
  <c r="R1784" i="31"/>
  <c r="R1785" i="31"/>
  <c r="R1786" i="31"/>
  <c r="R1787" i="31"/>
  <c r="R1788" i="31"/>
  <c r="R1789" i="31"/>
  <c r="R1790" i="31"/>
  <c r="R1791" i="31"/>
  <c r="R1792" i="31"/>
  <c r="R1793" i="31"/>
  <c r="R1794" i="31"/>
  <c r="R1795" i="31"/>
  <c r="R1796" i="31"/>
  <c r="R1797" i="31"/>
  <c r="R1798" i="31"/>
  <c r="R1799" i="31"/>
  <c r="R1800" i="31"/>
  <c r="R1801" i="31"/>
  <c r="R1802" i="31"/>
  <c r="R1803" i="31"/>
  <c r="R1804" i="31"/>
  <c r="R1805" i="31"/>
  <c r="R1806" i="31"/>
  <c r="R1807" i="31"/>
  <c r="R1808" i="31"/>
  <c r="R1809" i="31"/>
  <c r="R1810" i="31"/>
  <c r="R1811" i="31"/>
  <c r="R1812" i="31"/>
  <c r="R1813" i="31"/>
  <c r="R1814" i="31"/>
  <c r="R1815" i="31"/>
  <c r="R1816" i="31"/>
  <c r="R1817" i="31"/>
  <c r="R1818" i="31"/>
  <c r="R1819" i="31"/>
  <c r="R1820" i="31"/>
  <c r="R1821" i="31"/>
  <c r="R1822" i="31"/>
  <c r="R1823" i="31"/>
  <c r="R1824" i="31"/>
  <c r="R1825" i="31"/>
  <c r="R1826" i="31"/>
  <c r="R1827" i="31"/>
  <c r="R1828" i="31"/>
  <c r="R1829" i="31"/>
  <c r="R1830" i="31"/>
  <c r="R1831" i="31"/>
  <c r="R1832" i="31"/>
  <c r="R1833" i="31"/>
  <c r="R1834" i="31"/>
  <c r="R1835" i="31"/>
  <c r="R1836" i="31"/>
  <c r="R1837" i="31"/>
  <c r="R1838" i="31"/>
  <c r="R1839" i="31"/>
  <c r="R1840" i="31"/>
  <c r="R1841" i="31"/>
  <c r="R1842" i="31"/>
  <c r="R1843" i="31"/>
  <c r="R1844" i="31"/>
  <c r="R1845" i="31"/>
  <c r="R1846" i="31"/>
  <c r="R1847" i="31"/>
  <c r="R1848" i="31"/>
  <c r="R1849" i="31"/>
  <c r="R1850" i="31"/>
  <c r="R1851" i="31"/>
  <c r="R1852" i="31"/>
  <c r="R1853" i="31"/>
  <c r="R1854" i="31"/>
  <c r="R1855" i="31"/>
  <c r="R1856" i="31"/>
  <c r="R1857" i="31"/>
  <c r="R1858" i="31"/>
  <c r="R1859" i="31"/>
  <c r="R1860" i="31"/>
  <c r="R1861" i="31"/>
  <c r="R1862" i="31"/>
  <c r="R1863" i="31"/>
  <c r="R1864" i="31"/>
  <c r="R1865" i="31"/>
  <c r="R1866" i="31"/>
  <c r="R1867" i="31"/>
  <c r="R1868" i="31"/>
  <c r="R1869" i="31"/>
  <c r="R1870" i="31"/>
  <c r="R1871" i="31"/>
  <c r="R1872" i="31"/>
  <c r="R1873" i="31"/>
  <c r="R1874" i="31"/>
  <c r="R1875" i="31"/>
  <c r="R1876" i="31"/>
  <c r="R1877" i="31"/>
  <c r="R1878" i="31"/>
  <c r="R1879" i="31"/>
  <c r="R1880" i="31"/>
  <c r="R1881" i="31"/>
  <c r="R1882" i="31"/>
  <c r="R1883" i="31"/>
  <c r="R1884" i="31"/>
  <c r="R1885" i="31"/>
  <c r="R1886" i="31"/>
  <c r="R1887" i="31"/>
  <c r="R1888" i="31"/>
  <c r="R1889" i="31"/>
  <c r="R1890" i="31"/>
  <c r="R1891" i="31"/>
  <c r="R1892" i="31"/>
  <c r="R1893" i="31"/>
  <c r="R1894" i="31"/>
  <c r="R1895" i="31"/>
  <c r="R1896" i="31"/>
  <c r="R1897" i="31"/>
  <c r="R1898" i="31"/>
  <c r="R1899" i="31"/>
  <c r="R1900" i="31"/>
  <c r="R1901" i="31"/>
  <c r="R1902" i="31"/>
  <c r="R1903" i="31"/>
  <c r="R1904" i="31"/>
  <c r="R1905" i="31"/>
  <c r="R1906" i="31"/>
  <c r="R1907" i="31"/>
  <c r="R1908" i="31"/>
  <c r="R1909" i="31"/>
  <c r="R1910" i="31"/>
  <c r="R1911" i="31"/>
  <c r="R1912" i="31"/>
  <c r="R1913" i="31"/>
  <c r="R1914" i="31"/>
  <c r="R1915" i="31"/>
  <c r="R1916" i="31"/>
  <c r="R1917" i="31"/>
  <c r="R1918" i="31"/>
  <c r="R1919" i="31"/>
  <c r="R1920" i="31"/>
  <c r="R1921" i="31"/>
  <c r="R1922" i="31"/>
  <c r="R1923" i="31"/>
  <c r="R1924" i="31"/>
  <c r="R1925" i="31"/>
  <c r="R1926" i="31"/>
  <c r="R1927" i="31"/>
  <c r="R1928" i="31"/>
  <c r="R1929" i="31"/>
  <c r="R1930" i="31"/>
  <c r="R1931" i="31"/>
  <c r="R1932" i="31"/>
  <c r="R1933" i="31"/>
  <c r="R1934" i="31"/>
  <c r="R1935" i="31"/>
  <c r="R1936" i="31"/>
  <c r="R1937" i="31"/>
  <c r="R1938" i="31"/>
  <c r="R1939" i="31"/>
  <c r="R1940" i="31"/>
  <c r="R1941" i="31"/>
  <c r="R1942" i="31"/>
  <c r="R1943" i="31"/>
  <c r="R1944" i="31"/>
  <c r="R1945" i="31"/>
  <c r="R1946" i="31"/>
  <c r="R1947" i="31"/>
  <c r="R1948" i="31"/>
  <c r="R1949" i="31"/>
  <c r="R1950" i="31"/>
  <c r="R1951" i="31"/>
  <c r="R1952" i="31"/>
  <c r="R1953" i="31"/>
  <c r="R1954" i="31"/>
  <c r="R1955" i="31"/>
  <c r="R1956" i="31"/>
  <c r="R1957" i="31"/>
  <c r="R1958" i="31"/>
  <c r="R1959" i="31"/>
  <c r="R1960" i="31"/>
  <c r="R1961" i="31"/>
  <c r="R1962" i="31"/>
  <c r="R1963" i="31"/>
  <c r="R1964" i="31"/>
  <c r="R1965" i="31"/>
  <c r="R1966" i="31"/>
  <c r="R1967" i="31"/>
  <c r="R1968" i="31"/>
  <c r="R1969" i="31"/>
  <c r="R1970" i="31"/>
  <c r="R1971" i="31"/>
  <c r="R1972" i="31"/>
  <c r="R1973" i="31"/>
  <c r="R1974" i="31"/>
  <c r="R1975" i="31"/>
  <c r="R1976" i="31"/>
  <c r="R1977" i="31"/>
  <c r="R1978" i="31"/>
  <c r="R1979" i="31"/>
  <c r="R1980" i="31"/>
  <c r="R1981" i="31"/>
  <c r="R1982" i="31"/>
  <c r="R1983" i="31"/>
  <c r="R1984" i="31"/>
  <c r="R1985" i="31"/>
  <c r="R1986" i="31"/>
  <c r="R1987" i="31"/>
  <c r="R1988" i="31"/>
  <c r="R1989" i="31"/>
  <c r="R1990" i="31"/>
  <c r="R1991" i="31"/>
  <c r="R1992" i="31"/>
  <c r="R1993" i="31"/>
  <c r="R1994" i="31"/>
  <c r="R1995" i="31"/>
  <c r="R1996" i="31"/>
  <c r="R1997" i="31"/>
  <c r="R1998" i="31"/>
  <c r="R1999" i="31"/>
  <c r="R2000" i="31"/>
  <c r="R2001" i="31"/>
  <c r="R2002" i="31"/>
  <c r="R2003" i="31"/>
  <c r="R2004" i="31"/>
  <c r="R2005" i="31"/>
  <c r="R2006" i="31"/>
  <c r="R2007" i="31"/>
  <c r="R2008" i="31"/>
  <c r="R2009" i="31"/>
  <c r="R2010" i="31"/>
  <c r="R2011" i="31"/>
  <c r="R2012" i="31"/>
  <c r="R2013" i="31"/>
  <c r="R2014" i="31"/>
  <c r="R2015" i="31"/>
  <c r="R2016" i="31"/>
  <c r="R2017" i="31"/>
  <c r="R2018" i="31"/>
  <c r="R2019" i="31"/>
  <c r="R2020" i="31"/>
  <c r="R2021" i="31"/>
  <c r="R2022" i="31"/>
  <c r="R2023" i="31"/>
  <c r="R2024" i="31"/>
  <c r="R2025" i="31"/>
  <c r="R2026" i="31"/>
  <c r="R2027" i="31"/>
  <c r="R2028" i="31"/>
  <c r="R2029" i="31"/>
  <c r="R2030" i="31"/>
  <c r="R2031" i="31"/>
  <c r="R2032" i="31"/>
  <c r="R2033" i="31"/>
  <c r="R2034" i="31"/>
  <c r="R2035" i="31"/>
  <c r="R2036" i="31"/>
  <c r="R2037" i="31"/>
  <c r="R2038" i="31"/>
  <c r="R2039" i="31"/>
  <c r="R2040" i="31"/>
  <c r="R2041" i="31"/>
  <c r="R2042" i="31"/>
  <c r="R2043" i="31"/>
  <c r="R2044" i="31"/>
  <c r="R2045" i="31"/>
  <c r="R2046" i="31"/>
  <c r="R2047" i="31"/>
  <c r="R2048" i="31"/>
  <c r="R2049" i="31"/>
  <c r="R2050" i="31"/>
  <c r="R2051" i="31"/>
  <c r="R2052" i="31"/>
  <c r="R2053" i="31"/>
  <c r="R2054" i="31"/>
  <c r="R2055" i="31"/>
  <c r="R2056" i="31"/>
  <c r="R2057" i="31"/>
  <c r="R2058" i="31"/>
  <c r="R2059" i="31"/>
  <c r="R2060" i="31"/>
  <c r="R2061" i="31"/>
  <c r="R2062" i="31"/>
  <c r="R2063" i="31"/>
  <c r="R2064" i="31"/>
  <c r="R2065" i="31"/>
  <c r="R2066" i="31"/>
  <c r="R2067" i="31"/>
  <c r="R2068" i="31"/>
  <c r="R2069" i="31"/>
  <c r="R2070" i="31"/>
  <c r="R2071" i="31"/>
  <c r="R2072" i="31"/>
  <c r="R2073" i="31"/>
  <c r="R2074" i="31"/>
  <c r="R2075" i="31"/>
  <c r="R2076" i="31"/>
  <c r="R2077" i="31"/>
  <c r="R2078" i="31"/>
  <c r="R2079" i="31"/>
  <c r="R2080" i="31"/>
  <c r="R2081" i="31"/>
  <c r="R2082" i="31"/>
  <c r="R2083" i="31"/>
  <c r="R2084" i="31"/>
  <c r="R2085" i="31"/>
  <c r="R2086" i="31"/>
  <c r="R2087" i="31"/>
  <c r="R2088" i="31"/>
  <c r="R2089" i="31"/>
  <c r="R2090" i="31"/>
  <c r="R2091" i="31"/>
  <c r="R2092" i="31"/>
  <c r="R2093" i="31"/>
  <c r="R2094" i="31"/>
  <c r="R2095" i="31"/>
  <c r="R2096" i="31"/>
  <c r="R2097" i="31"/>
  <c r="R2098" i="31"/>
  <c r="R2099" i="31"/>
  <c r="R2100" i="31"/>
  <c r="R2101" i="31"/>
  <c r="R2102" i="31"/>
  <c r="R2103" i="31"/>
  <c r="R2104" i="31"/>
  <c r="R2105" i="31"/>
  <c r="R2106" i="31"/>
  <c r="R2107" i="31"/>
  <c r="R2108" i="31"/>
  <c r="R2109" i="31"/>
  <c r="R2110" i="31"/>
  <c r="R2111" i="31"/>
  <c r="R2112" i="31"/>
  <c r="R2113" i="31"/>
  <c r="R2114" i="31"/>
  <c r="R2115" i="31"/>
  <c r="R2116" i="31"/>
  <c r="R2117" i="31"/>
  <c r="R2118" i="31"/>
  <c r="R2119" i="31"/>
  <c r="R2120" i="31"/>
  <c r="R2121" i="31"/>
  <c r="R2122" i="31"/>
  <c r="R2123" i="31"/>
  <c r="R2124" i="31"/>
  <c r="R2125" i="31"/>
  <c r="R2126" i="31"/>
  <c r="R2127" i="31"/>
  <c r="R2128" i="31"/>
  <c r="R2129" i="31"/>
  <c r="R2130" i="31"/>
  <c r="R2131" i="31"/>
  <c r="R2132" i="31"/>
  <c r="R2133" i="31"/>
  <c r="R2134" i="31"/>
  <c r="R2135" i="31"/>
  <c r="R2136" i="31"/>
  <c r="R2137" i="31"/>
  <c r="R2138" i="31"/>
  <c r="R2139" i="31"/>
  <c r="R2140" i="31"/>
  <c r="R2141" i="31"/>
  <c r="R2142" i="31"/>
  <c r="R2143" i="31"/>
  <c r="R2144" i="31"/>
  <c r="R2145" i="31"/>
  <c r="R2146" i="31"/>
  <c r="R2147" i="31"/>
  <c r="R2148" i="31"/>
  <c r="R2149" i="31"/>
  <c r="R2150" i="31"/>
  <c r="R2151" i="31"/>
  <c r="R2152" i="31"/>
  <c r="R2153" i="31"/>
  <c r="R2154" i="31"/>
  <c r="R2155" i="31"/>
  <c r="R2156" i="31"/>
  <c r="R2157" i="31"/>
  <c r="R2158" i="31"/>
  <c r="R2159" i="31"/>
  <c r="R2160" i="31"/>
  <c r="R2161" i="31"/>
  <c r="R2162" i="31"/>
  <c r="R2163" i="31"/>
  <c r="R2164" i="31"/>
  <c r="R2165" i="31"/>
  <c r="R2166" i="31"/>
  <c r="R2167" i="31"/>
  <c r="R2168" i="31"/>
  <c r="R2169" i="31"/>
  <c r="R2170" i="31"/>
  <c r="R2171" i="31"/>
  <c r="R2172" i="31"/>
  <c r="R2173" i="31"/>
  <c r="R2174" i="31"/>
  <c r="R2175" i="31"/>
  <c r="R2176" i="31"/>
  <c r="R2177" i="31"/>
  <c r="R2178" i="31"/>
  <c r="R2179" i="31"/>
  <c r="R2180" i="31"/>
  <c r="R2181" i="31"/>
  <c r="R2182" i="31"/>
  <c r="R2183" i="31"/>
  <c r="R2184" i="31"/>
  <c r="R2185" i="31"/>
  <c r="R2186" i="31"/>
  <c r="R2187" i="31"/>
  <c r="R2188" i="31"/>
  <c r="R2189" i="31"/>
  <c r="R2190" i="31"/>
  <c r="R2191" i="31"/>
  <c r="R2192" i="31"/>
  <c r="R2193" i="31"/>
  <c r="R2194" i="31"/>
  <c r="R2195" i="31"/>
  <c r="R2196" i="31"/>
  <c r="R2197" i="31"/>
  <c r="R2198" i="31"/>
  <c r="R2199" i="31"/>
  <c r="R2200" i="31"/>
  <c r="R2201" i="31"/>
  <c r="R2202" i="31"/>
  <c r="R2203" i="31"/>
  <c r="R2204" i="31"/>
  <c r="R2205" i="31"/>
  <c r="R2206" i="31"/>
  <c r="R2207" i="31"/>
  <c r="R2208" i="31"/>
  <c r="R2209" i="31"/>
  <c r="R2210" i="31"/>
  <c r="R2211" i="31"/>
  <c r="R2212" i="31"/>
  <c r="R2213" i="31"/>
  <c r="R2214" i="31"/>
  <c r="R2215" i="31"/>
  <c r="R2216" i="31"/>
  <c r="R2217" i="31"/>
  <c r="R2218" i="31"/>
  <c r="R2219" i="31"/>
  <c r="R2220" i="31"/>
  <c r="R2221" i="31"/>
  <c r="R2222" i="31"/>
  <c r="R2223" i="31"/>
  <c r="R2224" i="31"/>
  <c r="R2225" i="31"/>
  <c r="R2226" i="31"/>
  <c r="R2227" i="31"/>
  <c r="R2228" i="31"/>
  <c r="R2229" i="31"/>
  <c r="R2230" i="31"/>
  <c r="R2231" i="31"/>
  <c r="R2232" i="31"/>
  <c r="R2233" i="31"/>
  <c r="R2234" i="31"/>
  <c r="R2235" i="31"/>
  <c r="R2236" i="31"/>
  <c r="R2237" i="31"/>
  <c r="R2238" i="31"/>
  <c r="R2239" i="31"/>
  <c r="R2240" i="31"/>
  <c r="R2241" i="31"/>
  <c r="R2242" i="31"/>
  <c r="R2243" i="31"/>
  <c r="R2244" i="31"/>
  <c r="R2245" i="31"/>
  <c r="R2246" i="31"/>
  <c r="R2247" i="31"/>
  <c r="R2248" i="31"/>
  <c r="R2249" i="31"/>
  <c r="R2250" i="31"/>
  <c r="R2251" i="31"/>
  <c r="R2252" i="31"/>
  <c r="R2253" i="31"/>
  <c r="R2254" i="31"/>
  <c r="R2255" i="31"/>
  <c r="R2256" i="31"/>
  <c r="R2257" i="31"/>
  <c r="R2258" i="31"/>
  <c r="R2259" i="31"/>
  <c r="R2260" i="31"/>
  <c r="R2261" i="31"/>
  <c r="R2262" i="31"/>
  <c r="R2263" i="31"/>
  <c r="R2264" i="31"/>
  <c r="R2265" i="31"/>
  <c r="R2266" i="31"/>
  <c r="R2267" i="31"/>
  <c r="R2268" i="31"/>
  <c r="R2269" i="31"/>
  <c r="R2270" i="31"/>
  <c r="R2271" i="31"/>
  <c r="R2272" i="31"/>
  <c r="R2273" i="31"/>
  <c r="R2274" i="31"/>
  <c r="R2275" i="31"/>
  <c r="R2276" i="31"/>
  <c r="R2277" i="31"/>
  <c r="R2278" i="31"/>
  <c r="R2279" i="31"/>
  <c r="R2280" i="31"/>
  <c r="R2281" i="31"/>
  <c r="R2282" i="31"/>
  <c r="R2283" i="31"/>
  <c r="R2284" i="31"/>
  <c r="R2285" i="31"/>
  <c r="R2286" i="31"/>
  <c r="R2287" i="31"/>
  <c r="R2288" i="31"/>
  <c r="R2289" i="31"/>
  <c r="R2290" i="31"/>
  <c r="R2291" i="31"/>
  <c r="R2292" i="31"/>
  <c r="R2293" i="31"/>
  <c r="R2294" i="31"/>
  <c r="R2295" i="31"/>
  <c r="R2296" i="31"/>
  <c r="R2297" i="31"/>
  <c r="R2298" i="31"/>
  <c r="R2299" i="31"/>
  <c r="R2300" i="31"/>
  <c r="R2301" i="31"/>
  <c r="R2302" i="31"/>
  <c r="R2303" i="31"/>
  <c r="R2304" i="31"/>
  <c r="R2305" i="31"/>
  <c r="R2306" i="31"/>
  <c r="R2307" i="31"/>
  <c r="R2308" i="31"/>
  <c r="R2309" i="31"/>
  <c r="R2310" i="31"/>
  <c r="R2311" i="31"/>
  <c r="R2312" i="31"/>
  <c r="R2313" i="31"/>
  <c r="R2314" i="31"/>
  <c r="R2315" i="31"/>
  <c r="R2316" i="31"/>
  <c r="R2317" i="31"/>
  <c r="R2318" i="31"/>
  <c r="R2319" i="31"/>
  <c r="R2320" i="31"/>
  <c r="R2321" i="31"/>
  <c r="R2322" i="31"/>
  <c r="R2323" i="31"/>
  <c r="R2324" i="31"/>
  <c r="R2325" i="31"/>
  <c r="R2326" i="31"/>
  <c r="R2327" i="31"/>
  <c r="R2328" i="31"/>
  <c r="R2329" i="31"/>
  <c r="R2330" i="31"/>
  <c r="R2331" i="31"/>
  <c r="R2332" i="31"/>
  <c r="R2333" i="31"/>
  <c r="R2334" i="31"/>
  <c r="R2335" i="31"/>
  <c r="R2336" i="31"/>
  <c r="R2337" i="31"/>
  <c r="R2338" i="31"/>
  <c r="R2339" i="31"/>
  <c r="R2340" i="31"/>
  <c r="R2341" i="31"/>
  <c r="R2342" i="31"/>
  <c r="R2343" i="31"/>
  <c r="R2344" i="31"/>
  <c r="R2345" i="31"/>
  <c r="R2346" i="31"/>
  <c r="R2347" i="31"/>
  <c r="R2348" i="31"/>
  <c r="R2349" i="31"/>
  <c r="R2350" i="31"/>
  <c r="R2351" i="31"/>
  <c r="R2352" i="31"/>
  <c r="R2353" i="31"/>
  <c r="R2354" i="31"/>
  <c r="R2355" i="31"/>
  <c r="R2356" i="31"/>
  <c r="R2357" i="31"/>
  <c r="R2358" i="31"/>
  <c r="R2359" i="31"/>
  <c r="R2360" i="31"/>
  <c r="R2361" i="31"/>
  <c r="R2362" i="31"/>
  <c r="R2363" i="31"/>
  <c r="R2364" i="31"/>
  <c r="R2365" i="31"/>
  <c r="R2366" i="31"/>
  <c r="R2367" i="31"/>
  <c r="R2368" i="31"/>
  <c r="R2369" i="31"/>
  <c r="R2370" i="31"/>
  <c r="R2371" i="31"/>
  <c r="R2372" i="31"/>
  <c r="R2373" i="31"/>
  <c r="R2374" i="31"/>
  <c r="R2375" i="31"/>
  <c r="R2376" i="31"/>
  <c r="R2377" i="31"/>
  <c r="R2378" i="31"/>
  <c r="R2379" i="31"/>
  <c r="R2380" i="31"/>
  <c r="R2381" i="31"/>
  <c r="R2382" i="31"/>
  <c r="R2383" i="31"/>
  <c r="R2384" i="31"/>
  <c r="R2385" i="31"/>
  <c r="R2386" i="31"/>
  <c r="R2387" i="31"/>
  <c r="R2388" i="31"/>
  <c r="R2389" i="31"/>
  <c r="R2390" i="31"/>
  <c r="R2391" i="31"/>
  <c r="R2392" i="31"/>
  <c r="R2393" i="31"/>
  <c r="R2394" i="31"/>
  <c r="R2395" i="31"/>
  <c r="R2396" i="31"/>
  <c r="R2397" i="31"/>
  <c r="R2398" i="31"/>
  <c r="R2399" i="31"/>
  <c r="R2400" i="31"/>
  <c r="R2401" i="31"/>
  <c r="R2402" i="31"/>
  <c r="R2403" i="31"/>
  <c r="R2404" i="31"/>
  <c r="R2405" i="31"/>
  <c r="R2406" i="31"/>
  <c r="R2407" i="31"/>
  <c r="R2408" i="31"/>
  <c r="R2409" i="31"/>
  <c r="R2410" i="31"/>
  <c r="R2411" i="31"/>
  <c r="R2412" i="31"/>
  <c r="R2413" i="31"/>
  <c r="R2414" i="31"/>
  <c r="R2415" i="31"/>
  <c r="R2416" i="31"/>
  <c r="R2417" i="31"/>
  <c r="R2418" i="31"/>
  <c r="R2419" i="31"/>
  <c r="R2420" i="31"/>
  <c r="R2421" i="31"/>
  <c r="R2422" i="31"/>
  <c r="R2423" i="31"/>
  <c r="R2424" i="31"/>
  <c r="R2425" i="31"/>
  <c r="R2426" i="31"/>
  <c r="R2427" i="31"/>
  <c r="R2428" i="31"/>
  <c r="R2429" i="31"/>
  <c r="R2430" i="31"/>
  <c r="R2431" i="31"/>
  <c r="R2432" i="31"/>
  <c r="R2433" i="31"/>
  <c r="R2434" i="31"/>
  <c r="R2435" i="31"/>
  <c r="R2436" i="31"/>
  <c r="R2437" i="31"/>
  <c r="R2438" i="31"/>
  <c r="R2439" i="31"/>
  <c r="R2440" i="31"/>
  <c r="R2441" i="31"/>
  <c r="R2442" i="31"/>
  <c r="R2443" i="31"/>
  <c r="R2444" i="31"/>
  <c r="R2445" i="31"/>
  <c r="R2446" i="31"/>
  <c r="R2447" i="31"/>
  <c r="R2448" i="31"/>
  <c r="R2449" i="31"/>
  <c r="R2450" i="31"/>
  <c r="R2451" i="31"/>
  <c r="R2452" i="31"/>
  <c r="R2453" i="31"/>
  <c r="R2454" i="31"/>
  <c r="R2455" i="31"/>
  <c r="R2456" i="31"/>
  <c r="R2457" i="31"/>
  <c r="R2458" i="31"/>
  <c r="R2459" i="31"/>
  <c r="R2460" i="31"/>
  <c r="R2461" i="31"/>
  <c r="R2462" i="31"/>
  <c r="R2463" i="31"/>
  <c r="R2464" i="31"/>
  <c r="R2465" i="31"/>
  <c r="R2466" i="31"/>
  <c r="R2467" i="31"/>
  <c r="R2468" i="31"/>
  <c r="R2469" i="31"/>
  <c r="R2470" i="31"/>
  <c r="R2471" i="31"/>
  <c r="R2472" i="31"/>
  <c r="R2473" i="31"/>
  <c r="R2474" i="31"/>
  <c r="R2475" i="31"/>
  <c r="R2476" i="31"/>
  <c r="R2477" i="31"/>
  <c r="R2478" i="31"/>
  <c r="R2479" i="31"/>
  <c r="R2480" i="31"/>
  <c r="R2481" i="31"/>
  <c r="R2482" i="31"/>
  <c r="R2483" i="31"/>
  <c r="R2484" i="31"/>
  <c r="R2485" i="31"/>
  <c r="R2486" i="31"/>
  <c r="R2487" i="31"/>
  <c r="R2488" i="31"/>
  <c r="R2489" i="31"/>
  <c r="R2490" i="31"/>
  <c r="R2491" i="31"/>
  <c r="R2492" i="31"/>
  <c r="R2493" i="31"/>
  <c r="R2494" i="31"/>
  <c r="R2495" i="31"/>
  <c r="R2496" i="31"/>
  <c r="R2497" i="31"/>
  <c r="R2498" i="31"/>
  <c r="R2499" i="31"/>
  <c r="R2500" i="31"/>
  <c r="R2501" i="31"/>
  <c r="R2502" i="31"/>
  <c r="R2503" i="31"/>
  <c r="R2504" i="31"/>
  <c r="R2505" i="31"/>
  <c r="R2506" i="31"/>
  <c r="R2507" i="31"/>
  <c r="R2508" i="31"/>
  <c r="R2509" i="31"/>
  <c r="R2510" i="31"/>
  <c r="R2511" i="31"/>
  <c r="R2512" i="31"/>
  <c r="R2513" i="31"/>
  <c r="R2514" i="31"/>
  <c r="R2515" i="31"/>
  <c r="R2516" i="31"/>
  <c r="R2517" i="31"/>
  <c r="R2518" i="31"/>
  <c r="R2519" i="31"/>
  <c r="R2520" i="31"/>
  <c r="R2521" i="31"/>
  <c r="R2522" i="31"/>
  <c r="R2523" i="31"/>
  <c r="R2524" i="31"/>
  <c r="R2525" i="31"/>
  <c r="R2526" i="31"/>
  <c r="R2527" i="31"/>
  <c r="R2528" i="31"/>
  <c r="R2529" i="31"/>
  <c r="R2530" i="31"/>
  <c r="R2531" i="31"/>
  <c r="R2532" i="31"/>
  <c r="R2533" i="31"/>
  <c r="R2534" i="31"/>
  <c r="R2535" i="31"/>
  <c r="R2536" i="31"/>
  <c r="R2537" i="31"/>
  <c r="R2538" i="31"/>
  <c r="R2539" i="31"/>
  <c r="R2540" i="31"/>
  <c r="R2541" i="31"/>
  <c r="R2542" i="31"/>
  <c r="R2543" i="31"/>
  <c r="R2544" i="31"/>
  <c r="R2545" i="31"/>
  <c r="R2546" i="31"/>
  <c r="R2547" i="31"/>
  <c r="R2548" i="31"/>
  <c r="R2549" i="31"/>
  <c r="R2550" i="31"/>
  <c r="R2551" i="31"/>
  <c r="R2552" i="31"/>
  <c r="R2553" i="31"/>
  <c r="R2554" i="31"/>
  <c r="R2555" i="31"/>
  <c r="R2556" i="31"/>
  <c r="R2557" i="31"/>
  <c r="R2558" i="31"/>
  <c r="R2559" i="31"/>
  <c r="R2560" i="31"/>
  <c r="R2561" i="31"/>
  <c r="R2562" i="31"/>
  <c r="R2563" i="31"/>
  <c r="R2564" i="31"/>
  <c r="R2565" i="31"/>
  <c r="R2566" i="31"/>
  <c r="R2567" i="31"/>
  <c r="R2568" i="31"/>
  <c r="R2569" i="31"/>
  <c r="R2570" i="31"/>
  <c r="R2571" i="31"/>
  <c r="R2572" i="31"/>
  <c r="R2573" i="31"/>
  <c r="R2574" i="31"/>
  <c r="R2575" i="31"/>
  <c r="R2576" i="31"/>
  <c r="R2577" i="31"/>
  <c r="R2578" i="31"/>
  <c r="R2579" i="31"/>
  <c r="R2580" i="31"/>
  <c r="R2581" i="31"/>
  <c r="R2582" i="31"/>
  <c r="R2583" i="31"/>
  <c r="R2584" i="31"/>
  <c r="R2585" i="31"/>
  <c r="R2586" i="31"/>
  <c r="R2587" i="31"/>
  <c r="R2588" i="31"/>
  <c r="R2589" i="31"/>
  <c r="R2590" i="31"/>
  <c r="R2591" i="31"/>
  <c r="R2592" i="31"/>
  <c r="R2593" i="31"/>
  <c r="R2594" i="31"/>
  <c r="R2595" i="31"/>
  <c r="R2596" i="31"/>
  <c r="R2597" i="31"/>
  <c r="R2598" i="31"/>
  <c r="R2599" i="31"/>
  <c r="R2600" i="31"/>
  <c r="R2601" i="31"/>
  <c r="R2602" i="31"/>
  <c r="R2603" i="31"/>
  <c r="R2604" i="31"/>
  <c r="R2605" i="31"/>
  <c r="R2606" i="31"/>
  <c r="R2607" i="31"/>
  <c r="R2608" i="31"/>
  <c r="R2609" i="31"/>
  <c r="R2610" i="31"/>
  <c r="R2611" i="31"/>
  <c r="R2612" i="31"/>
  <c r="R2613" i="31"/>
  <c r="R2614" i="31"/>
  <c r="R2615" i="31"/>
  <c r="R2616" i="31"/>
  <c r="R2617" i="31"/>
  <c r="R2618" i="31"/>
  <c r="R2619" i="31"/>
  <c r="R2620" i="31"/>
  <c r="R2621" i="31"/>
  <c r="R2622" i="31"/>
  <c r="R2623" i="31"/>
  <c r="R2624" i="31"/>
  <c r="R2625" i="31"/>
  <c r="R2626" i="31"/>
  <c r="R2627" i="31"/>
  <c r="R2628" i="31"/>
  <c r="R2629" i="31"/>
  <c r="R2630" i="31"/>
  <c r="R2631" i="31"/>
  <c r="R2632" i="31"/>
  <c r="R2633" i="31"/>
  <c r="R2634" i="31"/>
  <c r="R2635" i="31"/>
  <c r="R2636" i="31"/>
  <c r="R2637" i="31"/>
  <c r="R2638" i="31"/>
  <c r="R2639" i="31"/>
  <c r="R2640" i="31"/>
  <c r="R2641" i="31"/>
  <c r="R2642" i="31"/>
  <c r="R2643" i="31"/>
  <c r="R2644" i="31"/>
  <c r="R2645" i="31"/>
  <c r="R2646" i="31"/>
  <c r="R2647" i="31"/>
  <c r="R2648" i="31"/>
  <c r="R2649" i="31"/>
  <c r="R2650" i="31"/>
  <c r="R2651" i="31"/>
  <c r="R2652" i="31"/>
  <c r="R2653" i="31"/>
  <c r="R2654" i="31"/>
  <c r="R2655" i="31"/>
  <c r="R2656" i="31"/>
  <c r="R2657" i="31"/>
  <c r="R2658" i="31"/>
  <c r="R2659" i="31"/>
  <c r="R2660" i="31"/>
  <c r="R2661" i="31"/>
  <c r="R2662" i="31"/>
  <c r="R2663" i="31"/>
  <c r="R2664" i="31"/>
  <c r="R2665" i="31"/>
  <c r="R2666" i="31"/>
  <c r="R2667" i="31"/>
  <c r="R2668" i="31"/>
  <c r="R2669" i="31"/>
  <c r="R2670" i="31"/>
  <c r="R2671" i="31"/>
  <c r="R2672" i="31"/>
  <c r="R2673" i="31"/>
  <c r="R2674" i="31"/>
  <c r="R2675" i="31"/>
  <c r="R2676" i="31"/>
  <c r="R2677" i="31"/>
  <c r="R2678" i="31"/>
  <c r="R2679" i="31"/>
  <c r="R2680" i="31"/>
  <c r="R2681" i="31"/>
  <c r="R2682" i="31"/>
  <c r="R2683" i="31"/>
  <c r="R2684" i="31"/>
  <c r="R2685" i="31"/>
  <c r="R2686" i="31"/>
  <c r="R2687" i="31"/>
  <c r="R2688" i="31"/>
  <c r="R2689" i="31"/>
  <c r="R2690" i="31"/>
  <c r="R2691" i="31"/>
  <c r="R2692" i="31"/>
  <c r="R2693" i="31"/>
  <c r="R2694" i="31"/>
  <c r="R2695" i="31"/>
  <c r="R2696" i="31"/>
  <c r="R2697" i="31"/>
  <c r="R2698" i="31"/>
  <c r="R2699" i="31"/>
  <c r="R2700" i="31"/>
  <c r="R2701" i="31"/>
  <c r="R2702" i="31"/>
  <c r="R2703" i="31"/>
  <c r="R2704" i="31"/>
  <c r="R2705" i="31"/>
  <c r="R2706" i="31"/>
  <c r="R2707" i="31"/>
  <c r="R2708" i="31"/>
  <c r="R2709" i="31"/>
  <c r="R2710" i="31"/>
  <c r="R2711" i="31"/>
  <c r="R2712" i="31"/>
  <c r="R2713" i="31"/>
  <c r="R2714" i="31"/>
  <c r="R2715" i="31"/>
  <c r="R2716" i="31"/>
  <c r="R2717" i="31"/>
  <c r="R2718" i="31"/>
  <c r="R2719" i="31"/>
  <c r="R2720" i="31"/>
  <c r="R2721" i="31"/>
  <c r="R2722" i="31"/>
  <c r="R2723" i="31"/>
  <c r="R2724" i="31"/>
  <c r="R2725" i="31"/>
  <c r="R2726" i="31"/>
  <c r="R2727" i="31"/>
  <c r="R2728" i="31"/>
  <c r="R2729" i="31"/>
  <c r="R2730" i="31"/>
  <c r="R2731" i="31"/>
  <c r="R2732" i="31"/>
  <c r="R2733" i="31"/>
  <c r="R2734" i="31"/>
  <c r="R2735" i="31"/>
  <c r="R2736" i="31"/>
  <c r="R2737" i="31"/>
  <c r="R2738" i="31"/>
  <c r="R2739" i="31"/>
  <c r="R2740" i="31"/>
  <c r="R2741" i="31"/>
  <c r="R2742" i="31"/>
  <c r="R2743" i="31"/>
  <c r="R2744" i="31"/>
  <c r="R2745" i="31"/>
  <c r="R2746" i="31"/>
  <c r="R2747" i="31"/>
  <c r="R2748" i="31"/>
  <c r="R2749" i="31"/>
  <c r="R2750" i="31"/>
  <c r="R2751" i="31"/>
  <c r="R2752" i="31"/>
  <c r="R2753" i="31"/>
  <c r="R2754" i="31"/>
  <c r="R2755" i="31"/>
  <c r="R2756" i="31"/>
  <c r="R2757" i="31"/>
  <c r="R2758" i="31"/>
  <c r="R2759" i="31"/>
  <c r="R2760" i="31"/>
  <c r="R2761" i="31"/>
  <c r="R2762" i="31"/>
  <c r="R2763" i="31"/>
  <c r="R2764" i="31"/>
  <c r="R2765" i="31"/>
  <c r="R2766" i="31"/>
  <c r="R2767" i="31"/>
  <c r="R2768" i="31"/>
  <c r="R2769" i="31"/>
  <c r="R2770" i="31"/>
  <c r="R2771" i="31"/>
  <c r="R2772" i="31"/>
  <c r="R2773" i="31"/>
  <c r="R2774" i="31"/>
  <c r="R2775" i="31"/>
  <c r="R2776" i="31"/>
  <c r="R2777" i="31"/>
  <c r="R2778" i="31"/>
  <c r="R2779" i="31"/>
  <c r="R2780" i="31"/>
  <c r="R2781" i="31"/>
  <c r="R2782" i="31"/>
  <c r="R2783" i="31"/>
  <c r="R2784" i="31"/>
  <c r="R2785" i="31"/>
  <c r="R2786" i="31"/>
  <c r="R2787" i="31"/>
  <c r="R2788" i="31"/>
  <c r="R2789" i="31"/>
  <c r="R2790" i="31"/>
  <c r="R2791" i="31"/>
  <c r="R2792" i="31"/>
  <c r="R2793" i="31"/>
  <c r="R2794" i="31"/>
  <c r="R2795" i="31"/>
  <c r="R2796" i="31"/>
  <c r="R2797" i="31"/>
  <c r="R2798" i="31"/>
  <c r="R2799" i="31"/>
  <c r="R2800" i="31"/>
  <c r="R2801" i="31"/>
  <c r="R2802" i="31"/>
  <c r="R2803" i="31"/>
  <c r="R2804" i="31"/>
  <c r="R2805" i="31"/>
  <c r="R2806" i="31"/>
  <c r="R2807" i="31"/>
  <c r="R2808" i="31"/>
  <c r="R2809" i="31"/>
  <c r="R2810" i="31"/>
  <c r="R2811" i="31"/>
  <c r="R2812" i="31"/>
  <c r="R2813" i="31"/>
  <c r="R2814" i="31"/>
  <c r="R2815" i="31"/>
  <c r="R2816" i="31"/>
  <c r="R2817" i="31"/>
  <c r="R2818" i="31"/>
  <c r="R2819" i="31"/>
  <c r="R2820" i="31"/>
  <c r="R2821" i="31"/>
  <c r="R2822" i="31"/>
  <c r="R2823" i="31"/>
  <c r="R2824" i="31"/>
  <c r="R2825" i="31"/>
  <c r="R2826" i="31"/>
  <c r="R2827" i="31"/>
  <c r="R2828" i="31"/>
  <c r="R2829" i="31"/>
  <c r="R2830" i="31"/>
  <c r="R2831" i="31"/>
  <c r="R2832" i="31"/>
  <c r="R2833" i="31"/>
  <c r="R2834" i="31"/>
  <c r="R2835" i="31"/>
  <c r="R2836" i="31"/>
  <c r="R2837" i="31"/>
  <c r="R2838" i="31"/>
  <c r="R2839" i="31"/>
  <c r="R2840" i="31"/>
  <c r="R2841" i="31"/>
  <c r="R2842" i="31"/>
  <c r="R2843" i="31"/>
  <c r="R2844" i="31"/>
  <c r="R2845" i="31"/>
  <c r="R2846" i="31"/>
  <c r="R2847" i="31"/>
  <c r="R2848" i="31"/>
  <c r="R2849" i="31"/>
  <c r="R2850" i="31"/>
  <c r="R2851" i="31"/>
  <c r="R2852" i="31"/>
  <c r="R2853" i="31"/>
  <c r="R2854" i="31"/>
  <c r="R2855" i="31"/>
  <c r="R2856" i="31"/>
  <c r="R2857" i="31"/>
  <c r="R2858" i="31"/>
  <c r="R2859" i="31"/>
  <c r="R2860" i="31"/>
  <c r="R2861" i="31"/>
  <c r="R2862" i="31"/>
  <c r="R2863" i="31"/>
  <c r="R2864" i="31"/>
  <c r="R2865" i="31"/>
  <c r="R2866" i="31"/>
  <c r="R2867" i="31"/>
  <c r="R2868" i="31"/>
  <c r="R2869" i="31"/>
  <c r="R2870" i="31"/>
  <c r="R2871" i="31"/>
  <c r="R2872" i="31"/>
  <c r="R2873" i="31"/>
  <c r="R2874" i="31"/>
  <c r="R2875" i="31"/>
  <c r="R2876" i="31"/>
  <c r="R2877" i="31"/>
  <c r="R2878" i="31"/>
  <c r="R2879" i="31"/>
  <c r="R2880" i="31"/>
  <c r="R2881" i="31"/>
  <c r="R2882" i="31"/>
  <c r="R2883" i="31"/>
  <c r="R2884" i="31"/>
  <c r="R2885" i="31"/>
  <c r="R2886" i="31"/>
  <c r="R2887" i="31"/>
  <c r="R2888" i="31"/>
  <c r="R2889" i="31"/>
  <c r="R2890" i="31"/>
  <c r="R2891" i="31"/>
  <c r="R2892" i="31"/>
  <c r="R2893" i="31"/>
  <c r="R2894" i="31"/>
  <c r="R2895" i="31"/>
  <c r="R2896" i="31"/>
  <c r="R2897" i="31"/>
  <c r="R2898" i="31"/>
  <c r="R2899" i="31"/>
  <c r="R2900" i="31"/>
  <c r="R2901" i="31"/>
  <c r="R2902" i="31"/>
  <c r="R2903" i="31"/>
  <c r="R2904" i="31"/>
  <c r="R2905" i="31"/>
  <c r="R2906" i="31"/>
  <c r="R2907" i="31"/>
  <c r="R2908" i="31"/>
  <c r="R2909" i="31"/>
  <c r="R2910" i="31"/>
  <c r="R2911" i="31"/>
  <c r="R2912" i="31"/>
  <c r="R2913" i="31"/>
  <c r="R2914" i="31"/>
  <c r="R2915" i="31"/>
  <c r="R2916" i="31"/>
  <c r="R2917" i="31"/>
  <c r="R2918" i="31"/>
  <c r="R2919" i="31"/>
  <c r="R2920" i="31"/>
  <c r="R2921" i="31"/>
  <c r="R2922" i="31"/>
  <c r="R2923" i="31"/>
  <c r="R2924" i="31"/>
  <c r="R2925" i="31"/>
  <c r="R2926" i="31"/>
  <c r="R2927" i="31"/>
  <c r="R2928" i="31"/>
  <c r="R2929" i="31"/>
  <c r="R2930" i="31"/>
  <c r="R2931" i="31"/>
  <c r="R2932" i="31"/>
  <c r="R2933" i="31"/>
  <c r="R2934" i="31"/>
  <c r="R2935" i="31"/>
  <c r="R2936" i="31"/>
  <c r="R2937" i="31"/>
  <c r="R2938" i="31"/>
  <c r="R2939" i="31"/>
  <c r="R2940" i="31"/>
  <c r="R2941" i="31"/>
  <c r="R2942" i="31"/>
  <c r="R2943" i="31"/>
  <c r="R2944" i="31"/>
  <c r="R2945" i="31"/>
  <c r="R2946" i="31"/>
  <c r="R2947" i="31"/>
  <c r="R2948" i="31"/>
  <c r="R2949" i="31"/>
  <c r="R2950" i="31"/>
  <c r="R2951" i="31"/>
  <c r="R2952" i="31"/>
  <c r="R2953" i="31"/>
  <c r="R2954" i="31"/>
  <c r="R2955" i="31"/>
  <c r="R2956" i="31"/>
  <c r="R2957" i="31"/>
  <c r="R2958" i="31"/>
  <c r="R2959" i="31"/>
  <c r="R2960" i="31"/>
  <c r="R2961" i="31"/>
  <c r="R2962" i="31"/>
  <c r="R2963" i="31"/>
  <c r="R2964" i="31"/>
  <c r="R2965" i="31"/>
  <c r="R2966" i="31"/>
  <c r="R2967" i="31"/>
  <c r="R2968" i="31"/>
  <c r="R2969" i="31"/>
  <c r="R2970" i="31"/>
  <c r="R2971" i="31"/>
  <c r="R2972" i="31"/>
  <c r="R2973" i="31"/>
  <c r="R2974" i="31"/>
  <c r="R2975" i="31"/>
  <c r="R2976" i="31"/>
  <c r="R2977" i="31"/>
  <c r="R2978" i="31"/>
  <c r="R2979" i="31"/>
  <c r="R2980" i="31"/>
  <c r="R2981" i="31"/>
  <c r="R2982" i="31"/>
  <c r="R2983" i="31"/>
  <c r="R2984" i="31"/>
  <c r="R2985" i="31"/>
  <c r="R2986" i="31"/>
  <c r="R2987" i="31"/>
  <c r="R2988" i="31"/>
  <c r="R2989" i="31"/>
  <c r="R2990" i="31"/>
  <c r="R2991" i="31"/>
  <c r="R2992" i="31"/>
  <c r="R2993" i="31"/>
  <c r="R2994" i="31"/>
  <c r="R2995" i="31"/>
  <c r="R2996" i="31"/>
  <c r="R2997" i="31"/>
  <c r="R2998" i="31"/>
  <c r="R2999" i="31"/>
  <c r="R3000" i="31"/>
  <c r="R3001" i="31"/>
  <c r="R3002" i="31"/>
  <c r="R3003" i="31"/>
  <c r="R3004" i="31"/>
  <c r="R3005" i="31"/>
  <c r="R3006" i="31"/>
  <c r="R3007" i="31"/>
  <c r="R3008" i="31"/>
  <c r="R3009" i="31"/>
  <c r="R3010" i="31"/>
  <c r="R3011" i="31"/>
  <c r="R3012" i="31"/>
  <c r="R3013" i="31"/>
  <c r="R3014" i="31"/>
  <c r="R3015" i="31"/>
  <c r="R3016" i="31"/>
  <c r="R3017" i="31"/>
  <c r="R3018" i="31"/>
  <c r="R3019" i="31"/>
  <c r="R3020" i="31"/>
  <c r="R3021" i="31"/>
  <c r="R3022" i="31"/>
  <c r="R3023" i="31"/>
  <c r="R3024" i="31"/>
  <c r="R3025" i="31"/>
  <c r="R3026" i="31"/>
  <c r="R3027" i="31"/>
  <c r="R3028" i="31"/>
  <c r="R3029" i="31"/>
  <c r="R3030" i="31"/>
  <c r="R3031" i="31"/>
  <c r="R3032" i="31"/>
  <c r="R3033" i="31"/>
  <c r="R3034" i="31"/>
  <c r="R3035" i="31"/>
  <c r="R3036" i="31"/>
  <c r="R3037" i="31"/>
  <c r="R3038" i="31"/>
  <c r="R3039" i="31"/>
  <c r="R3040" i="31"/>
  <c r="R3041" i="31"/>
  <c r="R3042" i="31"/>
  <c r="R3043" i="31"/>
  <c r="R3044" i="31"/>
  <c r="R3045" i="31"/>
  <c r="R3046" i="31"/>
  <c r="R3047" i="31"/>
  <c r="R3048" i="31"/>
  <c r="R3049" i="31"/>
  <c r="R3050" i="31"/>
  <c r="R3051" i="31"/>
  <c r="R3052" i="31"/>
  <c r="R3053" i="31"/>
  <c r="R3054" i="31"/>
  <c r="R3055" i="31"/>
  <c r="R3056" i="31"/>
  <c r="R3057" i="31"/>
  <c r="R3058" i="31"/>
  <c r="R3059" i="31"/>
  <c r="R3060" i="31"/>
  <c r="R3061" i="31"/>
  <c r="R3062" i="31"/>
  <c r="R3063" i="31"/>
  <c r="R3064" i="31"/>
  <c r="R3065" i="31"/>
  <c r="R3066" i="31"/>
  <c r="R3067" i="31"/>
  <c r="R3068" i="31"/>
  <c r="R3069" i="31"/>
  <c r="R3070" i="31"/>
  <c r="R3071" i="31"/>
  <c r="R3072" i="31"/>
  <c r="R3073" i="31"/>
  <c r="R3074" i="31"/>
  <c r="R3075" i="31"/>
  <c r="R3076" i="31"/>
  <c r="R3077" i="31"/>
  <c r="R3078" i="31"/>
  <c r="R3079" i="31"/>
  <c r="R3080" i="31"/>
  <c r="R3081" i="31"/>
  <c r="R3082" i="31"/>
  <c r="R3083" i="31"/>
  <c r="R3084" i="31"/>
  <c r="R3085" i="31"/>
  <c r="R3086" i="31"/>
  <c r="R3087" i="31"/>
  <c r="R3088" i="31"/>
  <c r="R3089" i="31"/>
  <c r="R3090" i="31"/>
  <c r="R3091" i="31"/>
  <c r="R3092" i="31"/>
  <c r="R3093" i="31"/>
  <c r="R3094" i="31"/>
  <c r="R3095" i="31"/>
  <c r="R3096" i="31"/>
  <c r="R3097" i="31"/>
  <c r="R3098" i="31"/>
  <c r="R3099" i="31"/>
  <c r="R3100" i="31"/>
  <c r="R3101" i="31"/>
  <c r="R3102" i="31"/>
  <c r="R3103" i="31"/>
  <c r="R3104" i="31"/>
  <c r="R3105" i="31"/>
  <c r="R3106" i="31"/>
  <c r="R3107" i="31"/>
  <c r="R3108" i="31"/>
  <c r="R3109" i="31"/>
  <c r="R3110" i="31"/>
  <c r="R3111" i="31"/>
  <c r="R3112" i="31"/>
  <c r="R3113" i="31"/>
  <c r="R3114" i="31"/>
  <c r="R3115" i="31"/>
  <c r="R3116" i="31"/>
  <c r="R3117" i="31"/>
  <c r="R3118" i="31"/>
  <c r="R3119" i="31"/>
  <c r="R3120" i="31"/>
  <c r="R3121" i="31"/>
  <c r="R3122" i="31"/>
  <c r="R3123" i="31"/>
  <c r="R3124" i="31"/>
  <c r="R3125" i="31"/>
  <c r="R3126" i="31"/>
  <c r="R3127" i="31"/>
  <c r="R3128" i="31"/>
  <c r="R3129" i="31"/>
  <c r="R3130" i="31"/>
  <c r="R3131" i="31"/>
  <c r="R3132" i="31"/>
  <c r="R3133" i="31"/>
  <c r="R3134" i="31"/>
  <c r="R3135" i="31"/>
  <c r="R3136" i="31"/>
  <c r="R3137" i="31"/>
  <c r="R3138" i="31"/>
  <c r="R3139" i="31"/>
  <c r="R3140" i="31"/>
  <c r="R3141" i="31"/>
  <c r="R3142" i="31"/>
  <c r="R3143" i="31"/>
  <c r="R3144" i="31"/>
  <c r="R3145" i="31"/>
  <c r="R3146" i="31"/>
  <c r="R3147" i="31"/>
  <c r="R3148" i="31"/>
  <c r="R3149" i="31"/>
  <c r="R3150" i="31"/>
  <c r="R3151" i="31"/>
  <c r="R3152" i="31"/>
  <c r="R3153" i="31"/>
  <c r="R3154" i="31"/>
  <c r="R3155" i="31"/>
  <c r="R3156" i="31"/>
  <c r="R3157" i="31"/>
  <c r="R3158" i="31"/>
  <c r="R3159" i="31"/>
  <c r="R3160" i="31"/>
  <c r="R3161" i="31"/>
  <c r="R3162" i="31"/>
  <c r="R3163" i="31"/>
  <c r="R3164" i="31"/>
  <c r="R3165" i="31"/>
  <c r="R3166" i="31"/>
  <c r="R3167" i="31"/>
  <c r="R3168" i="31"/>
  <c r="R3169" i="31"/>
  <c r="R3170" i="31"/>
  <c r="R3171" i="31"/>
  <c r="R3172" i="31"/>
  <c r="R3173" i="31"/>
  <c r="R3174" i="31"/>
  <c r="R3175" i="31"/>
  <c r="R3176" i="31"/>
  <c r="R3177" i="31"/>
  <c r="R3178" i="31"/>
  <c r="R3179" i="31"/>
  <c r="R3180" i="31"/>
  <c r="R3181" i="31"/>
  <c r="R3182" i="31"/>
  <c r="R3183" i="31"/>
  <c r="R3184" i="31"/>
  <c r="R3185" i="31"/>
  <c r="R3186" i="31"/>
  <c r="R3187" i="31"/>
  <c r="R3188" i="31"/>
  <c r="R3189" i="31"/>
  <c r="R3190" i="31"/>
  <c r="R3191" i="31"/>
  <c r="R3192" i="31"/>
  <c r="R3193" i="31"/>
  <c r="R3194" i="31"/>
  <c r="R3195" i="31"/>
  <c r="R3196" i="31"/>
  <c r="R3197" i="31"/>
  <c r="R3198" i="31"/>
  <c r="R3199" i="31"/>
  <c r="R3200" i="31"/>
  <c r="R3201" i="31"/>
  <c r="R3202" i="31"/>
  <c r="R3203" i="31"/>
  <c r="R3204" i="31"/>
  <c r="R3205" i="31"/>
  <c r="R3206" i="31"/>
  <c r="R3207" i="31"/>
  <c r="R3208" i="31"/>
  <c r="R3209" i="31"/>
  <c r="R3210" i="31"/>
  <c r="R3211" i="31"/>
  <c r="R3212" i="31"/>
  <c r="R3213" i="31"/>
  <c r="R3214" i="31"/>
  <c r="R3215" i="31"/>
  <c r="R3216" i="31"/>
  <c r="R3217" i="31"/>
  <c r="R3218" i="31"/>
  <c r="R3219" i="31"/>
  <c r="R3220" i="31"/>
  <c r="R3221" i="31"/>
  <c r="R3222" i="31"/>
  <c r="R3223" i="31"/>
  <c r="R3224" i="31"/>
  <c r="R3225" i="31"/>
  <c r="R3226" i="31"/>
  <c r="R3227" i="31"/>
  <c r="R3228" i="31"/>
  <c r="R3229" i="31"/>
  <c r="R3230" i="31"/>
  <c r="R3231" i="31"/>
  <c r="R3232" i="31"/>
  <c r="R3233" i="31"/>
  <c r="R3234" i="31"/>
  <c r="R3235" i="31"/>
  <c r="R3236" i="31"/>
  <c r="R3237" i="31"/>
  <c r="R3238" i="31"/>
  <c r="R3239" i="31"/>
  <c r="R3240" i="31"/>
  <c r="R3241" i="31"/>
  <c r="R3242" i="31"/>
  <c r="R3243" i="31"/>
  <c r="R3244" i="31"/>
  <c r="R3245" i="31"/>
  <c r="R3246" i="31"/>
  <c r="R3247" i="31"/>
  <c r="R3248" i="31"/>
  <c r="R3249" i="31"/>
  <c r="R3250" i="31"/>
  <c r="R3251" i="31"/>
  <c r="R3252" i="31"/>
  <c r="R3253" i="31"/>
  <c r="R3254" i="31"/>
  <c r="R3255" i="31"/>
  <c r="R3256" i="31"/>
  <c r="R3257" i="31"/>
  <c r="R3258" i="31"/>
  <c r="R3259" i="31"/>
  <c r="R3260" i="31"/>
  <c r="R3261" i="31"/>
  <c r="R3262" i="31"/>
  <c r="R3263" i="31"/>
  <c r="R3264" i="31"/>
  <c r="R3265" i="31"/>
  <c r="R3266" i="31"/>
  <c r="R3267" i="31"/>
  <c r="R3268" i="31"/>
  <c r="R3269" i="31"/>
  <c r="R3270" i="31"/>
  <c r="R3271" i="31"/>
  <c r="R3272" i="31"/>
  <c r="R3273" i="31"/>
  <c r="R3274" i="31"/>
  <c r="R3275" i="31"/>
  <c r="R3276" i="31"/>
  <c r="R3277" i="31"/>
  <c r="R3278" i="31"/>
  <c r="R3279" i="31"/>
  <c r="R3280" i="31"/>
  <c r="R3281" i="31"/>
  <c r="R3282" i="31"/>
  <c r="R3283" i="31"/>
  <c r="R3284" i="31"/>
  <c r="R3285" i="31"/>
  <c r="R3286" i="31"/>
  <c r="R3287" i="31"/>
  <c r="R3288" i="31"/>
  <c r="R3289" i="31"/>
  <c r="R3290" i="31"/>
  <c r="R3291" i="31"/>
  <c r="R3292" i="31"/>
  <c r="R3293" i="31"/>
  <c r="R3294" i="31"/>
  <c r="R3295" i="31"/>
  <c r="R3296" i="31"/>
  <c r="R3297" i="31"/>
  <c r="R3298" i="31"/>
  <c r="R3299" i="31"/>
  <c r="R3300" i="31"/>
  <c r="R3301" i="31"/>
  <c r="R3302" i="31"/>
  <c r="R3303" i="31"/>
  <c r="R3304" i="31"/>
  <c r="R3305" i="31"/>
  <c r="R3306" i="31"/>
  <c r="R3307" i="31"/>
  <c r="R3308" i="31"/>
  <c r="R3309" i="31"/>
  <c r="R3310" i="31"/>
  <c r="R3311" i="31"/>
  <c r="R3312" i="31"/>
  <c r="R3313" i="31"/>
  <c r="R3314" i="31"/>
  <c r="R3315" i="31"/>
  <c r="R3316" i="31"/>
  <c r="R3317" i="31"/>
  <c r="R3318" i="31"/>
  <c r="R3319" i="31"/>
  <c r="R3320" i="31"/>
  <c r="R3321" i="31"/>
  <c r="R3322" i="31"/>
  <c r="R3323" i="31"/>
  <c r="R3324" i="31"/>
  <c r="R3325" i="31"/>
  <c r="R3326" i="31"/>
  <c r="R3327" i="31"/>
  <c r="R3328" i="31"/>
  <c r="R3329" i="31"/>
  <c r="R3330" i="31"/>
  <c r="R3331" i="31"/>
  <c r="R3332" i="31"/>
  <c r="R3333" i="31"/>
  <c r="R3334" i="31"/>
  <c r="R3335" i="31"/>
  <c r="R3336" i="31"/>
  <c r="R3337" i="31"/>
  <c r="R3338" i="31"/>
  <c r="R3339" i="31"/>
  <c r="R3340" i="31"/>
  <c r="R3341" i="31"/>
  <c r="R3342" i="31"/>
  <c r="R3343" i="31"/>
  <c r="R3344" i="31"/>
  <c r="R3345" i="31"/>
  <c r="R3346" i="31"/>
  <c r="R3347" i="31"/>
  <c r="R3348" i="31"/>
  <c r="R3349" i="31"/>
  <c r="R3350" i="31"/>
  <c r="R3351" i="31"/>
  <c r="R3352" i="31"/>
  <c r="R3353" i="31"/>
  <c r="R3354" i="31"/>
  <c r="R3355" i="31"/>
  <c r="R3356" i="31"/>
  <c r="R3357" i="31"/>
  <c r="R3358" i="31"/>
  <c r="R3359" i="31"/>
  <c r="R3360" i="31"/>
  <c r="R3361" i="31"/>
  <c r="R3362" i="31"/>
  <c r="R3363" i="31"/>
  <c r="R3364" i="31"/>
  <c r="R3365" i="31"/>
  <c r="R3366" i="31"/>
  <c r="R3367" i="31"/>
  <c r="R3368" i="31"/>
  <c r="R3369" i="31"/>
  <c r="R3370" i="31"/>
  <c r="R3371" i="31"/>
  <c r="R3372" i="31"/>
  <c r="R3373" i="31"/>
  <c r="R3374" i="31"/>
  <c r="R3375" i="31"/>
  <c r="R3376" i="31"/>
  <c r="R3377" i="31"/>
  <c r="R3378" i="31"/>
  <c r="R3379" i="31"/>
  <c r="R3380" i="31"/>
  <c r="R3381" i="31"/>
  <c r="R3382" i="31"/>
  <c r="R3383" i="31"/>
  <c r="R3384" i="31"/>
  <c r="R3385" i="31"/>
  <c r="R3386" i="31"/>
  <c r="R3387" i="31"/>
  <c r="R3388" i="31"/>
  <c r="R3389" i="31"/>
  <c r="R3390" i="31"/>
  <c r="R3391" i="31"/>
  <c r="R3392" i="31"/>
  <c r="R3393" i="31"/>
  <c r="R3394" i="31"/>
  <c r="R3395" i="31"/>
  <c r="R3396" i="31"/>
  <c r="R3397" i="31"/>
  <c r="R3398" i="31"/>
  <c r="R3399" i="31"/>
  <c r="R3400" i="31"/>
  <c r="R3401" i="31"/>
  <c r="R3402" i="31"/>
  <c r="R3403" i="31"/>
  <c r="R3404" i="31"/>
  <c r="R3405" i="31"/>
  <c r="R3406" i="31"/>
  <c r="R3407" i="31"/>
  <c r="R3408" i="31"/>
  <c r="R3409" i="31"/>
  <c r="R3410" i="31"/>
  <c r="R3411" i="31"/>
  <c r="R3412" i="31"/>
  <c r="R3413" i="31"/>
  <c r="R3414" i="31"/>
  <c r="R3415" i="31"/>
  <c r="R3416" i="31"/>
  <c r="R3417" i="31"/>
  <c r="R3418" i="31"/>
  <c r="R3419" i="31"/>
  <c r="R3420" i="31"/>
  <c r="R3421" i="31"/>
  <c r="R3422" i="31"/>
  <c r="R3423" i="31"/>
  <c r="R3424" i="31"/>
  <c r="R3425" i="31"/>
  <c r="R3426" i="31"/>
  <c r="R3427" i="31"/>
  <c r="R3428" i="31"/>
  <c r="R3429" i="31"/>
  <c r="R3430" i="31"/>
  <c r="R3431" i="31"/>
  <c r="R3432" i="31"/>
  <c r="R3433" i="31"/>
  <c r="R3434" i="31"/>
  <c r="R3435" i="31"/>
  <c r="R3436" i="31"/>
  <c r="R3437" i="31"/>
  <c r="R3438" i="31"/>
  <c r="R3439" i="31"/>
  <c r="R3440" i="31"/>
  <c r="R3441" i="31"/>
  <c r="R3442" i="31"/>
  <c r="R3443" i="31"/>
  <c r="R3444" i="31"/>
  <c r="R3445" i="31"/>
  <c r="R3446" i="31"/>
  <c r="R3447" i="31"/>
  <c r="R3448" i="31"/>
  <c r="R3449" i="31"/>
  <c r="R3450" i="31"/>
  <c r="R3451" i="31"/>
  <c r="R3452" i="31"/>
  <c r="R3453" i="31"/>
  <c r="R3454" i="31"/>
  <c r="R3455" i="31"/>
  <c r="R3456" i="31"/>
  <c r="R3457" i="31"/>
  <c r="R3458" i="31"/>
  <c r="R3459" i="31"/>
  <c r="R3460" i="31"/>
  <c r="R3461" i="31"/>
  <c r="R3462" i="31"/>
  <c r="R3463" i="31"/>
  <c r="R3464" i="31"/>
  <c r="R3465" i="31"/>
  <c r="R3466" i="31"/>
  <c r="R3467" i="31"/>
  <c r="R3468" i="31"/>
  <c r="R3469" i="31"/>
  <c r="R3470" i="31"/>
  <c r="R3471" i="31"/>
  <c r="R3472" i="31"/>
  <c r="R3473" i="31"/>
  <c r="R3474" i="31"/>
  <c r="R3475" i="31"/>
  <c r="R3476" i="31"/>
  <c r="R3477" i="31"/>
  <c r="R3478" i="31"/>
  <c r="R3479" i="31"/>
  <c r="R3480" i="31"/>
  <c r="R3481" i="31"/>
  <c r="R3482" i="31"/>
  <c r="R3483" i="31"/>
  <c r="R3484" i="31"/>
  <c r="R3485" i="31"/>
  <c r="R3486" i="31"/>
  <c r="R3487" i="31"/>
  <c r="R3488" i="31"/>
  <c r="R3489" i="31"/>
  <c r="R3490" i="31"/>
  <c r="R3491" i="31"/>
  <c r="R3492" i="31"/>
  <c r="R3493" i="31"/>
  <c r="R3494" i="31"/>
  <c r="R3495" i="31"/>
  <c r="R3496" i="31"/>
  <c r="R3497" i="31"/>
  <c r="R3498" i="31"/>
  <c r="R3499" i="31"/>
  <c r="R3500" i="31"/>
  <c r="R3501" i="31"/>
  <c r="R3502" i="31"/>
  <c r="R3503" i="31"/>
  <c r="R3504" i="31"/>
  <c r="R3505" i="31"/>
  <c r="R3506" i="31"/>
  <c r="R3507" i="31"/>
  <c r="R3508" i="31"/>
  <c r="R3509" i="31"/>
  <c r="R3510" i="31"/>
  <c r="R3511" i="31"/>
  <c r="R3512" i="31"/>
  <c r="R3513" i="31"/>
  <c r="R3514" i="31"/>
  <c r="R3515" i="31"/>
  <c r="R3516" i="31"/>
  <c r="R3517" i="31"/>
  <c r="R3518" i="31"/>
  <c r="R3519" i="31"/>
  <c r="R3520" i="31"/>
  <c r="R3521" i="31"/>
  <c r="R3522" i="31"/>
  <c r="R3523" i="31"/>
  <c r="R3524" i="31"/>
  <c r="R3525" i="31"/>
  <c r="R3526" i="31"/>
  <c r="R3527" i="31"/>
  <c r="R3528" i="31"/>
  <c r="R3529" i="31"/>
  <c r="R3530" i="31"/>
  <c r="R3531" i="31"/>
  <c r="R3532" i="31"/>
  <c r="R3533" i="31"/>
  <c r="R3534" i="31"/>
  <c r="R3535" i="31"/>
  <c r="R3536" i="31"/>
  <c r="R3537" i="31"/>
  <c r="R3538" i="31"/>
  <c r="R3539" i="31"/>
  <c r="R3540" i="31"/>
  <c r="R3541" i="31"/>
  <c r="R3542" i="31"/>
  <c r="R3543" i="31"/>
  <c r="R3544" i="31"/>
  <c r="R3545" i="31"/>
  <c r="R3546" i="31"/>
  <c r="R3547" i="31"/>
  <c r="R3548" i="31"/>
  <c r="R3549" i="31"/>
  <c r="R3550" i="31"/>
  <c r="R3551" i="31"/>
  <c r="R3552" i="31"/>
  <c r="R3553" i="31"/>
  <c r="R3554" i="31"/>
  <c r="R3555" i="31"/>
  <c r="R3556" i="31"/>
  <c r="R3557" i="31"/>
  <c r="R3558" i="31"/>
  <c r="R3559" i="31"/>
  <c r="R3560" i="31"/>
  <c r="R3561" i="31"/>
  <c r="R3562" i="31"/>
  <c r="R3563" i="31"/>
  <c r="R3564" i="31"/>
  <c r="R3565" i="31"/>
  <c r="R3566" i="31"/>
  <c r="R3567" i="31"/>
  <c r="R3568" i="31"/>
  <c r="R3569" i="31"/>
  <c r="R3570" i="31"/>
  <c r="R3571" i="31"/>
  <c r="R3572" i="31"/>
  <c r="R3573" i="31"/>
  <c r="R3574" i="31"/>
  <c r="R3575" i="31"/>
  <c r="R3576" i="31"/>
  <c r="R3577" i="31"/>
  <c r="R3578" i="31"/>
  <c r="R3579" i="31"/>
  <c r="R3580" i="31"/>
  <c r="R3581" i="31"/>
  <c r="R3582" i="31"/>
  <c r="R3583" i="31"/>
  <c r="R3584" i="31"/>
  <c r="R3585" i="31"/>
  <c r="R3586" i="31"/>
  <c r="R3587" i="31"/>
  <c r="R3588" i="31"/>
  <c r="R3589" i="31"/>
  <c r="R3590" i="31"/>
  <c r="R3591" i="31"/>
  <c r="R3592" i="31"/>
  <c r="R3593" i="31"/>
  <c r="R3594" i="31"/>
  <c r="R3595" i="31"/>
  <c r="R3596" i="31"/>
  <c r="R3597" i="31"/>
  <c r="R3598" i="31"/>
  <c r="R3599" i="31"/>
  <c r="R3600" i="31"/>
  <c r="R3601" i="31"/>
  <c r="R3602" i="31"/>
  <c r="R3603" i="31"/>
  <c r="R3604" i="31"/>
  <c r="R3605" i="31"/>
  <c r="R3606" i="31"/>
  <c r="R3607" i="31"/>
  <c r="R3608" i="31"/>
  <c r="R3609" i="31"/>
  <c r="R3610" i="31"/>
  <c r="R3611" i="31"/>
  <c r="R3612" i="31"/>
  <c r="R3613" i="31"/>
  <c r="R3614" i="31"/>
  <c r="R3615" i="31"/>
  <c r="R3616" i="31"/>
  <c r="R3617" i="31"/>
  <c r="R3618" i="31"/>
  <c r="R3619" i="31"/>
  <c r="R3620" i="31"/>
  <c r="R3621" i="31"/>
  <c r="R3622" i="31"/>
  <c r="R3623" i="31"/>
  <c r="R3624" i="31"/>
  <c r="R3625" i="31"/>
  <c r="R3626" i="31"/>
  <c r="R3627" i="31"/>
  <c r="R3628" i="31"/>
  <c r="R3629" i="31"/>
  <c r="R3630" i="31"/>
  <c r="R3631" i="31"/>
  <c r="R3632" i="31"/>
  <c r="R3633" i="31"/>
  <c r="R3634" i="31"/>
  <c r="R3635" i="31"/>
  <c r="R3636" i="31"/>
  <c r="R3637" i="31"/>
  <c r="R3638" i="31"/>
  <c r="R3639" i="31"/>
  <c r="R3640" i="31"/>
  <c r="R3641" i="31"/>
  <c r="R3642" i="31"/>
  <c r="R3643" i="31"/>
  <c r="R3644" i="31"/>
  <c r="R3645" i="31"/>
  <c r="R3646" i="31"/>
  <c r="R3647" i="31"/>
  <c r="R3648" i="31"/>
  <c r="R3649" i="31"/>
  <c r="R3650" i="31"/>
  <c r="R3651" i="31"/>
  <c r="R3652" i="31"/>
  <c r="R3653" i="31"/>
  <c r="R3654" i="31"/>
  <c r="R3655" i="31"/>
  <c r="R3656" i="31"/>
  <c r="R3657" i="31"/>
  <c r="R3658" i="31"/>
  <c r="R3659" i="31"/>
  <c r="R3660" i="31"/>
  <c r="R3661" i="31"/>
  <c r="R3662" i="31"/>
  <c r="R3663" i="31"/>
  <c r="R3664" i="31"/>
  <c r="R3665" i="31"/>
  <c r="R3666" i="31"/>
  <c r="R3667" i="31"/>
  <c r="R3668" i="31"/>
  <c r="R3669" i="31"/>
  <c r="R3670" i="31"/>
  <c r="R3671" i="31"/>
  <c r="R3672" i="31"/>
  <c r="R3673" i="31"/>
  <c r="R3674" i="31"/>
  <c r="R3675" i="31"/>
  <c r="R3676" i="31"/>
  <c r="R3677" i="31"/>
  <c r="R3678" i="31"/>
  <c r="R3679" i="31"/>
  <c r="R3680" i="31"/>
  <c r="R3681" i="31"/>
  <c r="R3682" i="31"/>
  <c r="R3683" i="31"/>
  <c r="R3684" i="31"/>
  <c r="R3685" i="31"/>
  <c r="R3686" i="31"/>
  <c r="R3687" i="31"/>
  <c r="R3688" i="31"/>
  <c r="R3689" i="31"/>
  <c r="R3690" i="31"/>
  <c r="R3691" i="31"/>
  <c r="R3692" i="31"/>
  <c r="R3693" i="31"/>
  <c r="R3694" i="31"/>
  <c r="R3695" i="31"/>
  <c r="R3696" i="31"/>
  <c r="R3697" i="31"/>
  <c r="R3698" i="31"/>
  <c r="R3699" i="31"/>
  <c r="R3700" i="31"/>
  <c r="R3701" i="31"/>
  <c r="R3702" i="31"/>
  <c r="R3703" i="31"/>
  <c r="R3704" i="31"/>
  <c r="R3705" i="31"/>
  <c r="R3706" i="31"/>
  <c r="R3707" i="31"/>
  <c r="R3708" i="31"/>
  <c r="R3709" i="31"/>
  <c r="R3710" i="31"/>
  <c r="R3711" i="31"/>
  <c r="R3712" i="31"/>
  <c r="R3713" i="31"/>
  <c r="R3714" i="31"/>
  <c r="R3715" i="31"/>
  <c r="R3716" i="31"/>
  <c r="R3717" i="31"/>
  <c r="R3718" i="31"/>
  <c r="R3719" i="31"/>
  <c r="R3720" i="31"/>
  <c r="R3721" i="31"/>
  <c r="R3722" i="31"/>
  <c r="R3723" i="31"/>
  <c r="R3724" i="31"/>
  <c r="R3725" i="31"/>
  <c r="R3726" i="31"/>
  <c r="R3727" i="31"/>
  <c r="R3728" i="31"/>
  <c r="R3729" i="31"/>
  <c r="R3730" i="31"/>
  <c r="R3731" i="31"/>
  <c r="R3732" i="31"/>
  <c r="R3733" i="31"/>
  <c r="R3734" i="31"/>
  <c r="R3735" i="31"/>
  <c r="R3736" i="31"/>
  <c r="R3737" i="31"/>
  <c r="R3738" i="31"/>
  <c r="R3739" i="31"/>
  <c r="R3740" i="31"/>
  <c r="R3741" i="31"/>
  <c r="R3742" i="31"/>
  <c r="R3743" i="31"/>
  <c r="R3744" i="31"/>
  <c r="R3745" i="31"/>
  <c r="R3746" i="31"/>
  <c r="R3747" i="31"/>
  <c r="R3748" i="31"/>
  <c r="R3749" i="31"/>
  <c r="R3750" i="31"/>
  <c r="R3751" i="31"/>
  <c r="R3752" i="31"/>
  <c r="R3753" i="31"/>
  <c r="R3754" i="31"/>
  <c r="R3755" i="31"/>
  <c r="R3756" i="31"/>
  <c r="R3757" i="31"/>
  <c r="R3758" i="31"/>
  <c r="R3759" i="31"/>
  <c r="R3760" i="31"/>
  <c r="R3761" i="31"/>
  <c r="R3762" i="31"/>
  <c r="R3763" i="31"/>
  <c r="R3764" i="31"/>
  <c r="R3765" i="31"/>
  <c r="R3766" i="31"/>
  <c r="R3767" i="31"/>
  <c r="R3768" i="31"/>
  <c r="R3769" i="31"/>
  <c r="R3770" i="31"/>
  <c r="R3771" i="31"/>
  <c r="R3772" i="31"/>
  <c r="R3773" i="31"/>
  <c r="R3774" i="31"/>
  <c r="R3775" i="31"/>
  <c r="R3776" i="31"/>
  <c r="R3777" i="31"/>
  <c r="R3778" i="31"/>
  <c r="R3779" i="31"/>
  <c r="R3780" i="31"/>
  <c r="R3781" i="31"/>
  <c r="R3782" i="31"/>
  <c r="R3783" i="31"/>
  <c r="R3784" i="31"/>
  <c r="R3785" i="31"/>
  <c r="R3786" i="31"/>
  <c r="R3787" i="31"/>
  <c r="R3788" i="31"/>
  <c r="R3789" i="31"/>
  <c r="R3790" i="31"/>
  <c r="R3791" i="31"/>
  <c r="R3792" i="31"/>
  <c r="R3793" i="31"/>
  <c r="R3794" i="31"/>
  <c r="R3795" i="31"/>
  <c r="R3796" i="31"/>
  <c r="R3797" i="31"/>
  <c r="R3798" i="31"/>
  <c r="R3799" i="31"/>
  <c r="R3800" i="31"/>
  <c r="R3801" i="31"/>
  <c r="R3802" i="31"/>
  <c r="R3803" i="31"/>
  <c r="R3804" i="31"/>
  <c r="R3805" i="31"/>
  <c r="R3806" i="31"/>
  <c r="R3807" i="31"/>
  <c r="R3808" i="31"/>
  <c r="R3809" i="31"/>
  <c r="R3810" i="31"/>
  <c r="R3811" i="31"/>
  <c r="R3812" i="31"/>
  <c r="R3813" i="31"/>
  <c r="R3814" i="31"/>
  <c r="R3815" i="31"/>
  <c r="R3816" i="31"/>
  <c r="R3817" i="31"/>
  <c r="R3818" i="31"/>
  <c r="R3819" i="31"/>
  <c r="R3820" i="31"/>
  <c r="R3821" i="31"/>
  <c r="R3822" i="31"/>
  <c r="R3823" i="31"/>
  <c r="R3824" i="31"/>
  <c r="R3825" i="31"/>
  <c r="R3826" i="31"/>
  <c r="R3827" i="31"/>
  <c r="R3828" i="31"/>
  <c r="R3829" i="31"/>
  <c r="R3830" i="31"/>
  <c r="R3831" i="31"/>
  <c r="R3832" i="31"/>
  <c r="R3833" i="31"/>
  <c r="R3834" i="31"/>
  <c r="R3835" i="31"/>
  <c r="R3836" i="31"/>
  <c r="R3837" i="31"/>
  <c r="R3838" i="31"/>
  <c r="R3839" i="31"/>
  <c r="R3840" i="31"/>
  <c r="R3841" i="31"/>
  <c r="R3842" i="31"/>
  <c r="R3843" i="31"/>
  <c r="R3844" i="31"/>
  <c r="R3845" i="31"/>
  <c r="R3846" i="31"/>
  <c r="R3847" i="31"/>
  <c r="R3848" i="31"/>
  <c r="R3849" i="31"/>
  <c r="R3850" i="31"/>
  <c r="R3851" i="31"/>
  <c r="R3852" i="31"/>
  <c r="R3853" i="31"/>
  <c r="R3854" i="31"/>
  <c r="R3855" i="31"/>
  <c r="R3856" i="31"/>
  <c r="R3857" i="31"/>
  <c r="R3858" i="31"/>
  <c r="R3859" i="31"/>
  <c r="R3860" i="31"/>
  <c r="R3861" i="31"/>
  <c r="R3862" i="31"/>
  <c r="R3863" i="31"/>
  <c r="R3864" i="31"/>
  <c r="R3865" i="31"/>
  <c r="R3866" i="31"/>
  <c r="R3867" i="31"/>
  <c r="R3868" i="31"/>
  <c r="R3869" i="31"/>
  <c r="R3870" i="31"/>
  <c r="R3871" i="31"/>
  <c r="R3872" i="31"/>
  <c r="R3873" i="31"/>
  <c r="R3874" i="31"/>
  <c r="R3875" i="31"/>
  <c r="R3876" i="31"/>
  <c r="R3877" i="31"/>
  <c r="R3878" i="31"/>
  <c r="R3879" i="31"/>
  <c r="R3880" i="31"/>
  <c r="R3881" i="31"/>
  <c r="R3882" i="31"/>
  <c r="R3883" i="31"/>
  <c r="R3884" i="31"/>
  <c r="R3885" i="31"/>
  <c r="R3886" i="31"/>
  <c r="R3887" i="31"/>
  <c r="R3888" i="31"/>
  <c r="R3889" i="31"/>
  <c r="R3890" i="31"/>
  <c r="R3891" i="31"/>
  <c r="R3892" i="31"/>
  <c r="R3893" i="31"/>
  <c r="R3894" i="31"/>
  <c r="R3895" i="31"/>
  <c r="R3896" i="31"/>
  <c r="R3897" i="31"/>
  <c r="R3898" i="31"/>
  <c r="R3899" i="31"/>
  <c r="R3900" i="31"/>
  <c r="R3901" i="31"/>
  <c r="R3902" i="31"/>
  <c r="R3903" i="31"/>
  <c r="R3904" i="31"/>
  <c r="R3905" i="31"/>
  <c r="R3906" i="31"/>
  <c r="R3907" i="31"/>
  <c r="R3908" i="31"/>
  <c r="R3909" i="31"/>
  <c r="R3910" i="31"/>
  <c r="R3911" i="31"/>
  <c r="R3912" i="31"/>
  <c r="R3913" i="31"/>
  <c r="R3914" i="31"/>
  <c r="R3915" i="31"/>
  <c r="R3916" i="31"/>
  <c r="R3917" i="31"/>
  <c r="R3918" i="31"/>
  <c r="R3919" i="31"/>
  <c r="R3920" i="31"/>
  <c r="R3921" i="31"/>
  <c r="R3922" i="31"/>
  <c r="R3923" i="31"/>
  <c r="R3924" i="31"/>
  <c r="R3925" i="31"/>
  <c r="R3926" i="31"/>
  <c r="R3927" i="31"/>
  <c r="R3928" i="31"/>
  <c r="R3929" i="31"/>
  <c r="R3930" i="31"/>
  <c r="R3931" i="31"/>
  <c r="R3932" i="31"/>
  <c r="R3933" i="31"/>
  <c r="R3934" i="31"/>
  <c r="R3935" i="31"/>
  <c r="R3936" i="31"/>
  <c r="R3937" i="31"/>
  <c r="R3938" i="31"/>
  <c r="R3939" i="31"/>
  <c r="R3940" i="31"/>
  <c r="R3941" i="31"/>
  <c r="R3942" i="31"/>
  <c r="R3943" i="31"/>
  <c r="R3944" i="31"/>
  <c r="R3945" i="31"/>
  <c r="R3946" i="31"/>
  <c r="R3947" i="31"/>
  <c r="R3948" i="31"/>
  <c r="R3949" i="31"/>
  <c r="R3950" i="31"/>
  <c r="R3951" i="31"/>
  <c r="R3952" i="31"/>
  <c r="R3953" i="31"/>
  <c r="R3954" i="31"/>
  <c r="R3955" i="31"/>
  <c r="R3956" i="31"/>
  <c r="R3957" i="31"/>
  <c r="R3958" i="31"/>
  <c r="R3959" i="31"/>
  <c r="R3960" i="31"/>
  <c r="R3961" i="31"/>
  <c r="R3962" i="31"/>
  <c r="R3963" i="31"/>
  <c r="R3964" i="31"/>
  <c r="R3965" i="31"/>
  <c r="R3966" i="31"/>
  <c r="R3967" i="31"/>
  <c r="R3968" i="31"/>
  <c r="R3969" i="31"/>
  <c r="R3970" i="31"/>
  <c r="R3971" i="31"/>
  <c r="R3972" i="31"/>
  <c r="R3973" i="31"/>
  <c r="R3974" i="31"/>
  <c r="R3975" i="31"/>
  <c r="R3976" i="31"/>
  <c r="R3977" i="31"/>
  <c r="R3978" i="31"/>
  <c r="R3979" i="31"/>
  <c r="R3980" i="31"/>
  <c r="R3981" i="31"/>
  <c r="R3982" i="31"/>
  <c r="R3983" i="31"/>
  <c r="R3984" i="31"/>
  <c r="R3985" i="31"/>
  <c r="R3986" i="31"/>
  <c r="R3987" i="31"/>
  <c r="R3988" i="31"/>
  <c r="R3989" i="31"/>
  <c r="R3990" i="31"/>
  <c r="R3991" i="31"/>
  <c r="R3992" i="31"/>
  <c r="R3993" i="31"/>
  <c r="R3994" i="31"/>
  <c r="R3995" i="31"/>
  <c r="R3996" i="31"/>
  <c r="R3997" i="31"/>
  <c r="R3998" i="31"/>
  <c r="R3999" i="31"/>
  <c r="R4000" i="31"/>
  <c r="R4001" i="31"/>
  <c r="R4002" i="31"/>
  <c r="R4003" i="31"/>
  <c r="R4004" i="31"/>
  <c r="R4005" i="31"/>
  <c r="R4006" i="31"/>
  <c r="R4007" i="31"/>
  <c r="R4008" i="31"/>
  <c r="R4009" i="31"/>
  <c r="R4010" i="31"/>
  <c r="R4011" i="31"/>
  <c r="R4012" i="31"/>
  <c r="R4013" i="31"/>
  <c r="R4014" i="31"/>
  <c r="R4015" i="31"/>
  <c r="R4016" i="31"/>
  <c r="R4017" i="31"/>
  <c r="R4018" i="31"/>
  <c r="R4019" i="31"/>
  <c r="R4020" i="31"/>
  <c r="R4021" i="31"/>
  <c r="R4022" i="31"/>
  <c r="R4023" i="31"/>
  <c r="R4024" i="31"/>
  <c r="R4025" i="31"/>
  <c r="R4026" i="31"/>
  <c r="R4027" i="31"/>
  <c r="R4028" i="31"/>
  <c r="R4029" i="31"/>
  <c r="R4030" i="31"/>
  <c r="R4031" i="31"/>
  <c r="R4032" i="31"/>
  <c r="R4033" i="31"/>
  <c r="R4034" i="31"/>
  <c r="R4035" i="31"/>
  <c r="R4036" i="31"/>
  <c r="R4037" i="31"/>
  <c r="R4038" i="31"/>
  <c r="R4039" i="31"/>
  <c r="R4040" i="31"/>
  <c r="R4041" i="31"/>
  <c r="R4042" i="31"/>
  <c r="R4043" i="31"/>
  <c r="R4044" i="31"/>
  <c r="R4045" i="31"/>
  <c r="R4046" i="31"/>
  <c r="R4047" i="31"/>
  <c r="R4048" i="31"/>
  <c r="R4049" i="31"/>
  <c r="R4050" i="31"/>
  <c r="R4051" i="31"/>
  <c r="R4052" i="31"/>
  <c r="R4053" i="31"/>
  <c r="R4054" i="31"/>
  <c r="R4055" i="31"/>
  <c r="R4056" i="31"/>
  <c r="R4057" i="31"/>
  <c r="R4058" i="31"/>
  <c r="R4059" i="31"/>
  <c r="R4060" i="31"/>
  <c r="R4061" i="31"/>
  <c r="R4062" i="31"/>
  <c r="R4063" i="31"/>
  <c r="R4064" i="31"/>
  <c r="R4065" i="31"/>
  <c r="R4066" i="31"/>
  <c r="R4067" i="31"/>
  <c r="R4068" i="31"/>
  <c r="R4069" i="31"/>
  <c r="R4070" i="31"/>
  <c r="R4071" i="31"/>
  <c r="R4072" i="31"/>
  <c r="R4073" i="31"/>
  <c r="R4074" i="31"/>
  <c r="R4075" i="31"/>
  <c r="R4076" i="31"/>
  <c r="R4077" i="31"/>
  <c r="R4078" i="31"/>
  <c r="R4079" i="31"/>
  <c r="R4080" i="31"/>
  <c r="R4081" i="31"/>
  <c r="R4082" i="31"/>
  <c r="R4083" i="31"/>
  <c r="R4084" i="31"/>
  <c r="R4085" i="31"/>
  <c r="R4086" i="31"/>
  <c r="R4087" i="31"/>
  <c r="R4088" i="31"/>
  <c r="R4089" i="31"/>
  <c r="R4090" i="31"/>
  <c r="R4091" i="31"/>
  <c r="R4092" i="31"/>
  <c r="R4093" i="31"/>
  <c r="R4094" i="31"/>
  <c r="R4095" i="31"/>
  <c r="R4096" i="31"/>
  <c r="R4097" i="31"/>
  <c r="R4098" i="31"/>
  <c r="R4099" i="31"/>
  <c r="R4100" i="31"/>
  <c r="R4101" i="31"/>
  <c r="R4102" i="31"/>
  <c r="R4103" i="31"/>
  <c r="R4104" i="31"/>
  <c r="R4105" i="31"/>
  <c r="R4106" i="31"/>
  <c r="R4107" i="31"/>
  <c r="R4108" i="31"/>
  <c r="R4109" i="31"/>
  <c r="R4110" i="31"/>
  <c r="R4111" i="31"/>
  <c r="R4112" i="31"/>
  <c r="R4113" i="31"/>
  <c r="R4114" i="31"/>
  <c r="R4115" i="31"/>
  <c r="R4116" i="31"/>
  <c r="R4117" i="31"/>
  <c r="R4118" i="31"/>
  <c r="R4119" i="31"/>
  <c r="R4120" i="31"/>
  <c r="R4121" i="31"/>
  <c r="R4122" i="31"/>
  <c r="R4123" i="31"/>
  <c r="R4124" i="31"/>
  <c r="R4125" i="31"/>
  <c r="R4126" i="31"/>
  <c r="R4127" i="31"/>
  <c r="R4128" i="31"/>
  <c r="R4129" i="31"/>
  <c r="R4130" i="31"/>
  <c r="R4131" i="31"/>
  <c r="R4132" i="31"/>
  <c r="R4133" i="31"/>
  <c r="R4134" i="31"/>
  <c r="R4135" i="31"/>
  <c r="R4136" i="31"/>
  <c r="R4137" i="31"/>
  <c r="R4138" i="31"/>
  <c r="R4139" i="31"/>
  <c r="R4140" i="31"/>
  <c r="R4141" i="31"/>
  <c r="R4142" i="31"/>
  <c r="R4143" i="31"/>
  <c r="R4144" i="31"/>
  <c r="R4145" i="31"/>
  <c r="R4146" i="31"/>
  <c r="R4147" i="31"/>
  <c r="R4148" i="31"/>
  <c r="R4149" i="31"/>
  <c r="R4150" i="31"/>
  <c r="R4151" i="31"/>
  <c r="R4152" i="31"/>
  <c r="R4153" i="31"/>
  <c r="R4154" i="31"/>
  <c r="R4155" i="31"/>
  <c r="R4156" i="31"/>
  <c r="R4157" i="31"/>
  <c r="R4158" i="31"/>
  <c r="R4159" i="31"/>
  <c r="R4160" i="31"/>
  <c r="R4161" i="31"/>
  <c r="R4162" i="31"/>
  <c r="R4163" i="31"/>
  <c r="R4164" i="31"/>
  <c r="R4165" i="31"/>
  <c r="R4166" i="31"/>
  <c r="R4167" i="31"/>
  <c r="R4168" i="31"/>
  <c r="R4169" i="31"/>
  <c r="R4170" i="31"/>
  <c r="R4171" i="31"/>
  <c r="R4172" i="31"/>
  <c r="R4173" i="31"/>
  <c r="R4174" i="31"/>
  <c r="R4175" i="31"/>
  <c r="R4176" i="31"/>
  <c r="R4177" i="31"/>
  <c r="R4178" i="31"/>
  <c r="R4179" i="31"/>
  <c r="R4180" i="31"/>
  <c r="R4181" i="31"/>
  <c r="R4182" i="31"/>
  <c r="R4183" i="31"/>
  <c r="R4184" i="31"/>
  <c r="R4185" i="31"/>
  <c r="R4186" i="31"/>
  <c r="R4187" i="31"/>
  <c r="R4188" i="31"/>
  <c r="R4189" i="31"/>
  <c r="R4190" i="31"/>
  <c r="R4191" i="31"/>
  <c r="R4192" i="31"/>
  <c r="R4193" i="31"/>
  <c r="R4194" i="31"/>
  <c r="R4195" i="31"/>
  <c r="R4196" i="31"/>
  <c r="R4197" i="31"/>
  <c r="R4198" i="31"/>
  <c r="R4199" i="31"/>
  <c r="R4200" i="31"/>
  <c r="R4201" i="31"/>
  <c r="R4202" i="31"/>
  <c r="R4203" i="31"/>
  <c r="R4204" i="31"/>
  <c r="R4205" i="31"/>
  <c r="R4206" i="31"/>
  <c r="R4207" i="31"/>
  <c r="R4208" i="31"/>
  <c r="R4209" i="31"/>
  <c r="R4210" i="31"/>
  <c r="R4211" i="31"/>
  <c r="R4212" i="31"/>
  <c r="R4213" i="31"/>
  <c r="R4214" i="31"/>
  <c r="R4215" i="31"/>
  <c r="R4216" i="31"/>
  <c r="R4217" i="31"/>
  <c r="R4218" i="31"/>
  <c r="R4219" i="31"/>
  <c r="R4220" i="31"/>
  <c r="R4221" i="31"/>
  <c r="R4222" i="31"/>
  <c r="R4223" i="31"/>
  <c r="R4224" i="31"/>
  <c r="R4225" i="31"/>
  <c r="R4226" i="31"/>
  <c r="R4227" i="31"/>
  <c r="R4228" i="31"/>
  <c r="R4229" i="31"/>
  <c r="R4230" i="31"/>
  <c r="R4231" i="31"/>
  <c r="R4232" i="31"/>
  <c r="R4233" i="31"/>
  <c r="R4234" i="31"/>
  <c r="R4235" i="31"/>
  <c r="R4236" i="31"/>
  <c r="R4237" i="31"/>
  <c r="R4238" i="31"/>
  <c r="R4239" i="31"/>
  <c r="R4240" i="31"/>
  <c r="R4241" i="31"/>
  <c r="R4242" i="31"/>
  <c r="R4243" i="31"/>
  <c r="R4244" i="31"/>
  <c r="R4245" i="31"/>
  <c r="R4246" i="31"/>
  <c r="R4247" i="31"/>
  <c r="R4248" i="31"/>
  <c r="R4249" i="31"/>
  <c r="R4250" i="31"/>
  <c r="R4251" i="31"/>
  <c r="R4252" i="31"/>
  <c r="R4253" i="31"/>
  <c r="R4254" i="31"/>
  <c r="R4255" i="31"/>
  <c r="R4256" i="31"/>
  <c r="R4257" i="31"/>
  <c r="R4258" i="31"/>
  <c r="R4259" i="31"/>
  <c r="R4260" i="31"/>
  <c r="R4261" i="31"/>
  <c r="R4262" i="31"/>
  <c r="R4263" i="31"/>
  <c r="R4264" i="31"/>
  <c r="R4265" i="31"/>
  <c r="R4266" i="31"/>
  <c r="R4267" i="31"/>
  <c r="R4268" i="31"/>
  <c r="R4269" i="31"/>
  <c r="R4270" i="31"/>
  <c r="R4271" i="31"/>
  <c r="R4272" i="31"/>
  <c r="R4273" i="31"/>
  <c r="R4274" i="31"/>
  <c r="R4275" i="31"/>
  <c r="R4276" i="31"/>
  <c r="R4277" i="31"/>
  <c r="R4278" i="31"/>
  <c r="R4279" i="31"/>
  <c r="R4280" i="31"/>
  <c r="R4281" i="31"/>
  <c r="R4282" i="31"/>
  <c r="R4283" i="31"/>
  <c r="R4284" i="31"/>
  <c r="R4285" i="31"/>
  <c r="R4286" i="31"/>
  <c r="R4287" i="31"/>
  <c r="R4288" i="31"/>
  <c r="R4289" i="31"/>
  <c r="R4290" i="31"/>
  <c r="R4291" i="31"/>
  <c r="R4292" i="31"/>
  <c r="R4293" i="31"/>
  <c r="R4294" i="31"/>
  <c r="R4295" i="31"/>
  <c r="R4296" i="31"/>
  <c r="R4297" i="31"/>
  <c r="R4298" i="31"/>
  <c r="R4299" i="31"/>
  <c r="R4300" i="31"/>
  <c r="R4301" i="31"/>
  <c r="R4302" i="31"/>
  <c r="R4303" i="31"/>
  <c r="R4304" i="31"/>
  <c r="R4305" i="31"/>
  <c r="R4306" i="31"/>
  <c r="R4307" i="31"/>
  <c r="R4308" i="31"/>
  <c r="R4309" i="31"/>
  <c r="R4310" i="31"/>
  <c r="R4311" i="31"/>
  <c r="R4312" i="31"/>
  <c r="R4313" i="31"/>
  <c r="R4314" i="31"/>
  <c r="R4315" i="31"/>
  <c r="R4316" i="31"/>
  <c r="R4317" i="31"/>
  <c r="R4318" i="31"/>
  <c r="R4319" i="31"/>
  <c r="R4320" i="31"/>
  <c r="R4321" i="31"/>
  <c r="R4322" i="31"/>
  <c r="R4323" i="31"/>
  <c r="R4324" i="31"/>
  <c r="R4325" i="31"/>
  <c r="R4326" i="31"/>
  <c r="R4327" i="31"/>
  <c r="R4328" i="31"/>
  <c r="R4329" i="31"/>
  <c r="R4330" i="31"/>
  <c r="R4331" i="31"/>
  <c r="R4332" i="31"/>
  <c r="R4333" i="31"/>
  <c r="R4334" i="31"/>
  <c r="R4335" i="31"/>
  <c r="R4336" i="31"/>
  <c r="R4337" i="31"/>
  <c r="R4338" i="31"/>
  <c r="R4339" i="31"/>
  <c r="R4340" i="31"/>
  <c r="R4341" i="31"/>
  <c r="R4342" i="31"/>
  <c r="R4343" i="31"/>
  <c r="R4344" i="31"/>
  <c r="R4345" i="31"/>
  <c r="R4346" i="31"/>
  <c r="R4347" i="31"/>
  <c r="R4348" i="31"/>
  <c r="R4349" i="31"/>
  <c r="R4350" i="31"/>
  <c r="R4351" i="31"/>
  <c r="R4352" i="31"/>
  <c r="R4353" i="31"/>
  <c r="R4354" i="31"/>
  <c r="R4355" i="31"/>
  <c r="R4356" i="31"/>
  <c r="R4357" i="31"/>
  <c r="R4358" i="31"/>
  <c r="R4359" i="31"/>
  <c r="R4360" i="31"/>
  <c r="R4361" i="31"/>
  <c r="R4362" i="31"/>
  <c r="R4363" i="31"/>
  <c r="R4364" i="31"/>
  <c r="R4365" i="31"/>
  <c r="R4366" i="31"/>
  <c r="R4367" i="31"/>
  <c r="R4368" i="31"/>
  <c r="R4369" i="31"/>
  <c r="R4370" i="31"/>
  <c r="R4371" i="31"/>
  <c r="R4372" i="31"/>
  <c r="R4373" i="31"/>
  <c r="R4374" i="31"/>
  <c r="R4375" i="31"/>
  <c r="R4376" i="31"/>
  <c r="R4377" i="31"/>
  <c r="R4378" i="31"/>
  <c r="R4379" i="31"/>
  <c r="R4380" i="31"/>
  <c r="R4381" i="31"/>
  <c r="R4382" i="31"/>
  <c r="R4383" i="31"/>
  <c r="R4384" i="31"/>
  <c r="R4385" i="31"/>
  <c r="R4386" i="31"/>
  <c r="R4387" i="31"/>
  <c r="R4388" i="31"/>
  <c r="R4389" i="31"/>
  <c r="R4390" i="31"/>
  <c r="R4391" i="31"/>
  <c r="R4392" i="31"/>
  <c r="R4393" i="31"/>
  <c r="R4394" i="31"/>
  <c r="R4395" i="31"/>
  <c r="R4396" i="31"/>
  <c r="R4397" i="31"/>
  <c r="R4398" i="31"/>
  <c r="R4399" i="31"/>
  <c r="R4400" i="31"/>
  <c r="R4401" i="31"/>
  <c r="R4402" i="31"/>
  <c r="R4403" i="31"/>
  <c r="R4404" i="31"/>
  <c r="R4405" i="31"/>
  <c r="R4406" i="31"/>
  <c r="R4407" i="31"/>
  <c r="R4408" i="31"/>
  <c r="R4409" i="31"/>
  <c r="R4410" i="31"/>
  <c r="R4411" i="31"/>
  <c r="R4412" i="31"/>
  <c r="R4413" i="31"/>
  <c r="R4414" i="31"/>
  <c r="R4415" i="31"/>
  <c r="R4416" i="31"/>
  <c r="R4417" i="31"/>
  <c r="R4418" i="31"/>
  <c r="R4419" i="31"/>
  <c r="R4420" i="31"/>
  <c r="R4421" i="31"/>
  <c r="R4422" i="31"/>
  <c r="R4423" i="31"/>
  <c r="R4424" i="31"/>
  <c r="R4425" i="31"/>
  <c r="R4426" i="31"/>
  <c r="R4427" i="31"/>
  <c r="R4428" i="31"/>
  <c r="R4429" i="31"/>
  <c r="R4430" i="31"/>
  <c r="R4431" i="31"/>
  <c r="R4432" i="31"/>
  <c r="R4433" i="31"/>
  <c r="R4434" i="31"/>
  <c r="R4435" i="31"/>
  <c r="R4436" i="31"/>
  <c r="R4437" i="31"/>
  <c r="R4438" i="31"/>
  <c r="R4439" i="31"/>
  <c r="R4440" i="31"/>
  <c r="R4441" i="31"/>
  <c r="R4442" i="31"/>
  <c r="R4443" i="31"/>
  <c r="R4444" i="31"/>
  <c r="R4445" i="31"/>
  <c r="R4446" i="31"/>
  <c r="R4447" i="31"/>
  <c r="R4448" i="31"/>
  <c r="R4449" i="31"/>
  <c r="R4450" i="31"/>
  <c r="R4451" i="31"/>
  <c r="R4452" i="31"/>
  <c r="R4453" i="31"/>
  <c r="R4454" i="31"/>
  <c r="R4455" i="31"/>
  <c r="R4456" i="31"/>
  <c r="R4457" i="31"/>
  <c r="R4458" i="31"/>
  <c r="R4459" i="31"/>
  <c r="R4460" i="31"/>
  <c r="R4461" i="31"/>
  <c r="R4462" i="31"/>
  <c r="R4463" i="31"/>
  <c r="R4464" i="31"/>
  <c r="R4465" i="31"/>
  <c r="R4466" i="31"/>
  <c r="R4467" i="31"/>
  <c r="R4468" i="31"/>
  <c r="R4469" i="31"/>
  <c r="R4470" i="31"/>
  <c r="R4471" i="31"/>
  <c r="R4472" i="31"/>
  <c r="R4473" i="31"/>
  <c r="R4474" i="31"/>
  <c r="R4475" i="31"/>
  <c r="R4476" i="31"/>
  <c r="R4477" i="31"/>
  <c r="R4478" i="31"/>
  <c r="R4479" i="31"/>
  <c r="R4480" i="31"/>
  <c r="R4481" i="31"/>
  <c r="R4482" i="31"/>
  <c r="R4483" i="31"/>
  <c r="R4484" i="31"/>
  <c r="R4485" i="31"/>
  <c r="R4486" i="31"/>
  <c r="R4487" i="31"/>
  <c r="R4488" i="31"/>
  <c r="R4489" i="31"/>
  <c r="R4490" i="31"/>
  <c r="R4491" i="31"/>
  <c r="R4492" i="31"/>
  <c r="R4493" i="31"/>
  <c r="R4494" i="31"/>
  <c r="R4495" i="31"/>
  <c r="R4496" i="31"/>
  <c r="R4497" i="31"/>
  <c r="R4498" i="31"/>
  <c r="R4499" i="31"/>
  <c r="R4500" i="31"/>
  <c r="R4501" i="31"/>
  <c r="R4502" i="31"/>
  <c r="R4503" i="31"/>
  <c r="R4504" i="31"/>
  <c r="R4505" i="31"/>
  <c r="R4506" i="31"/>
  <c r="R4507" i="31"/>
  <c r="R4508" i="31"/>
  <c r="R4509" i="31"/>
  <c r="R4510" i="31"/>
  <c r="R4511" i="31"/>
  <c r="R4512" i="31"/>
  <c r="R4513" i="31"/>
  <c r="R4514" i="31"/>
  <c r="R4515" i="31"/>
  <c r="R4516" i="31"/>
  <c r="R4517" i="31"/>
  <c r="R4518" i="31"/>
  <c r="R4519" i="31"/>
  <c r="R4520" i="31"/>
  <c r="R4521" i="31"/>
  <c r="R4522" i="31"/>
  <c r="R4523" i="31"/>
  <c r="R4524" i="31"/>
  <c r="R4525" i="31"/>
  <c r="R4526" i="31"/>
  <c r="R4527" i="31"/>
  <c r="R4528" i="31"/>
  <c r="R4529" i="31"/>
  <c r="R4530" i="31"/>
  <c r="R4531" i="31"/>
  <c r="R4532" i="31"/>
  <c r="R4533" i="31"/>
  <c r="R4534" i="31"/>
  <c r="R4535" i="31"/>
  <c r="R4536" i="31"/>
  <c r="R4537" i="31"/>
  <c r="R4538" i="31"/>
  <c r="R4539" i="31"/>
  <c r="R4540" i="31"/>
  <c r="R4541" i="31"/>
  <c r="R4542" i="31"/>
  <c r="R4543" i="31"/>
  <c r="R4544" i="31"/>
  <c r="R4545" i="31"/>
  <c r="R4546" i="31"/>
  <c r="R4547" i="31"/>
  <c r="R4548" i="31"/>
  <c r="R4549" i="31"/>
  <c r="R4550" i="31"/>
  <c r="R4551" i="31"/>
  <c r="R4552" i="31"/>
  <c r="R4553" i="31"/>
  <c r="R4554" i="31"/>
  <c r="R4555" i="31"/>
  <c r="R4556" i="31"/>
  <c r="R4557" i="31"/>
  <c r="R4558" i="31"/>
  <c r="R4559" i="31"/>
  <c r="R4560" i="31"/>
  <c r="R4561" i="31"/>
  <c r="R4562" i="31"/>
  <c r="R4563" i="31"/>
  <c r="R4564" i="31"/>
  <c r="R4565" i="31"/>
  <c r="R4566" i="31"/>
  <c r="R4567" i="31"/>
  <c r="R4568" i="31"/>
  <c r="R4569" i="31"/>
  <c r="R4570" i="31"/>
  <c r="R4571" i="31"/>
  <c r="R4572" i="31"/>
  <c r="R4573" i="31"/>
  <c r="R4574" i="31"/>
  <c r="R4575" i="31"/>
  <c r="R4576" i="31"/>
  <c r="R4577" i="31"/>
  <c r="R4578" i="31"/>
  <c r="R4579" i="31"/>
  <c r="R4580" i="31"/>
  <c r="R4581" i="31"/>
  <c r="R4582" i="31"/>
  <c r="R4583" i="31"/>
  <c r="R4584" i="31"/>
  <c r="R4585" i="31"/>
  <c r="R4586" i="31"/>
  <c r="R4587" i="31"/>
  <c r="R4588" i="31"/>
  <c r="R4589" i="31"/>
  <c r="R4590" i="31"/>
  <c r="R4591" i="31"/>
  <c r="R4592" i="31"/>
  <c r="R4593" i="31"/>
  <c r="R4594" i="31"/>
  <c r="R4595" i="31"/>
  <c r="R4596" i="31"/>
  <c r="R4597" i="31"/>
  <c r="R4598" i="31"/>
  <c r="R4599" i="31"/>
  <c r="R4600" i="31"/>
  <c r="R4601" i="31"/>
  <c r="R4602" i="31"/>
  <c r="R4603" i="31"/>
  <c r="R4604" i="31"/>
  <c r="R4605" i="31"/>
  <c r="R4606" i="31"/>
  <c r="R4607" i="31"/>
  <c r="R4608" i="31"/>
  <c r="R4609" i="31"/>
  <c r="R4610" i="31"/>
  <c r="R4611" i="31"/>
  <c r="R4612" i="31"/>
  <c r="R4613" i="31"/>
  <c r="R4614" i="31"/>
  <c r="R4615" i="31"/>
  <c r="R4616" i="31"/>
  <c r="R4617" i="31"/>
  <c r="R4618" i="31"/>
  <c r="R4619" i="31"/>
  <c r="R4620" i="31"/>
  <c r="R4621" i="31"/>
  <c r="R4622" i="31"/>
  <c r="R4623" i="31"/>
  <c r="R4624" i="31"/>
  <c r="R4625" i="31"/>
  <c r="R4626" i="31"/>
  <c r="R4627" i="31"/>
  <c r="R4628" i="31"/>
  <c r="R4629" i="31"/>
  <c r="R4630" i="31"/>
  <c r="R4631" i="31"/>
  <c r="R4632" i="31"/>
  <c r="R4633" i="31"/>
  <c r="R4634" i="31"/>
  <c r="R4635" i="31"/>
  <c r="R4636" i="31"/>
  <c r="R4637" i="31"/>
  <c r="R4638" i="31"/>
  <c r="R4639" i="31"/>
  <c r="R4640" i="31"/>
  <c r="R4641" i="31"/>
  <c r="R4642" i="31"/>
  <c r="R4643" i="31"/>
  <c r="R4644" i="31"/>
  <c r="R4645" i="31"/>
  <c r="R4646" i="31"/>
  <c r="R4647" i="31"/>
  <c r="R4648" i="31"/>
  <c r="R4649" i="31"/>
  <c r="R4650" i="31"/>
  <c r="R4651" i="31"/>
  <c r="R4652" i="31"/>
  <c r="R4653" i="31"/>
  <c r="R4654" i="31"/>
  <c r="R4655" i="31"/>
  <c r="R4656" i="31"/>
  <c r="R4657" i="31"/>
  <c r="R4658" i="31"/>
  <c r="R4659" i="31"/>
  <c r="R4660" i="31"/>
  <c r="R4661" i="31"/>
  <c r="R4662" i="31"/>
  <c r="R4663" i="31"/>
  <c r="R4664" i="31"/>
  <c r="R4665" i="31"/>
  <c r="R4666" i="31"/>
  <c r="R4667" i="31"/>
  <c r="R4668" i="31"/>
  <c r="R4669" i="31"/>
  <c r="R4670" i="31"/>
  <c r="R4671" i="31"/>
  <c r="R4672" i="31"/>
  <c r="R4673" i="31"/>
  <c r="R4674" i="31"/>
  <c r="R4675" i="31"/>
  <c r="R4676" i="31"/>
  <c r="R4677" i="31"/>
  <c r="R4678" i="31"/>
  <c r="R4679" i="31"/>
  <c r="R4680" i="31"/>
  <c r="R4681" i="31"/>
  <c r="R4682" i="31"/>
  <c r="R4683" i="31"/>
  <c r="R4684" i="31"/>
  <c r="R4685" i="31"/>
  <c r="R4686" i="31"/>
  <c r="R4687" i="31"/>
  <c r="R4688" i="31"/>
  <c r="R4689" i="31"/>
  <c r="R4690" i="31"/>
  <c r="R4691" i="31"/>
  <c r="R4692" i="31"/>
  <c r="R4693" i="31"/>
  <c r="R4694" i="31"/>
  <c r="R4695" i="31"/>
  <c r="R4696" i="31"/>
  <c r="R4697" i="31"/>
  <c r="R4698" i="31"/>
  <c r="R4699" i="31"/>
  <c r="R4700" i="31"/>
  <c r="R4701" i="31"/>
  <c r="R4702" i="31"/>
  <c r="R4703" i="31"/>
  <c r="R4704" i="31"/>
  <c r="R4705" i="31"/>
  <c r="R4706" i="31"/>
  <c r="R4707" i="31"/>
  <c r="R4708" i="31"/>
  <c r="R4709" i="31"/>
  <c r="R4710" i="31"/>
  <c r="R4711" i="31"/>
  <c r="R4712" i="31"/>
  <c r="R4713" i="31"/>
  <c r="R4714" i="31"/>
  <c r="R4715" i="31"/>
  <c r="R4716" i="31"/>
  <c r="R4717" i="31"/>
  <c r="R4718" i="31"/>
  <c r="R4719" i="31"/>
  <c r="R4720" i="31"/>
  <c r="R4721" i="31"/>
  <c r="R4722" i="31"/>
  <c r="R4723" i="31"/>
  <c r="R4724" i="31"/>
  <c r="R4725" i="31"/>
  <c r="R4726" i="31"/>
  <c r="R4727" i="31"/>
  <c r="R4728" i="31"/>
  <c r="R4729" i="31"/>
  <c r="R4730" i="31"/>
  <c r="R4731" i="31"/>
  <c r="R4732" i="31"/>
  <c r="R4733" i="31"/>
  <c r="R4734" i="31"/>
  <c r="R4735" i="31"/>
  <c r="R4736" i="31"/>
  <c r="R4737" i="31"/>
  <c r="R4738" i="31"/>
  <c r="R4739" i="31"/>
  <c r="R4740" i="31"/>
  <c r="R4741" i="31"/>
  <c r="R4742" i="31"/>
  <c r="R4743" i="31"/>
  <c r="R4744" i="31"/>
  <c r="R4745" i="31"/>
  <c r="R4746" i="31"/>
  <c r="R4747" i="31"/>
  <c r="R4748" i="31"/>
  <c r="R4749" i="31"/>
  <c r="R4750" i="31"/>
  <c r="R4751" i="31"/>
  <c r="R4752" i="31"/>
  <c r="R4753" i="31"/>
  <c r="R4754" i="31"/>
  <c r="R4755" i="31"/>
  <c r="R4756" i="31"/>
  <c r="R4757" i="31"/>
  <c r="R4758" i="31"/>
  <c r="R4759" i="31"/>
  <c r="R4760" i="31"/>
  <c r="R4761" i="31"/>
  <c r="R4762" i="31"/>
  <c r="R4763" i="31"/>
  <c r="R4764" i="31"/>
  <c r="R4765" i="31"/>
  <c r="R4766" i="31"/>
  <c r="R4767" i="31"/>
  <c r="R4768" i="31"/>
  <c r="R4769" i="31"/>
  <c r="R4770" i="31"/>
  <c r="R4771" i="31"/>
  <c r="R4772" i="31"/>
  <c r="R4773" i="31"/>
  <c r="R4774" i="31"/>
  <c r="R4775" i="31"/>
  <c r="R4776" i="31"/>
  <c r="R4777" i="31"/>
  <c r="R4778" i="31"/>
  <c r="R4779" i="31"/>
  <c r="R4780" i="31"/>
  <c r="R4781" i="31"/>
  <c r="R4782" i="31"/>
  <c r="R4783" i="31"/>
  <c r="R4784" i="31"/>
  <c r="R4785" i="31"/>
  <c r="R4786" i="31"/>
  <c r="R4787" i="31"/>
  <c r="R4788" i="31"/>
  <c r="R4789" i="31"/>
  <c r="R4790" i="31"/>
  <c r="R4791" i="31"/>
  <c r="R4792" i="31"/>
  <c r="R4793" i="31"/>
  <c r="R4794" i="31"/>
  <c r="R4795" i="31"/>
  <c r="R4796" i="31"/>
  <c r="R4797" i="31"/>
  <c r="R4798" i="31"/>
  <c r="R4799" i="31"/>
  <c r="R4800" i="31"/>
  <c r="R4801" i="31"/>
  <c r="R4802" i="31"/>
  <c r="R4803" i="31"/>
  <c r="R4804" i="31"/>
  <c r="R4805" i="31"/>
  <c r="R4806" i="31"/>
  <c r="R4807" i="31"/>
  <c r="R4808" i="31"/>
  <c r="R4809" i="31"/>
  <c r="R4810" i="31"/>
  <c r="R4811" i="31"/>
  <c r="R4812" i="31"/>
  <c r="R4813" i="31"/>
  <c r="R4814" i="31"/>
  <c r="R4815" i="31"/>
  <c r="R4816" i="31"/>
  <c r="R4817" i="31"/>
  <c r="R4818" i="31"/>
  <c r="R4819" i="31"/>
  <c r="R4820" i="31"/>
  <c r="R4821" i="31"/>
  <c r="R4822" i="31"/>
  <c r="R4823" i="31"/>
  <c r="R4824" i="31"/>
  <c r="R4825" i="31"/>
  <c r="R4826" i="31"/>
  <c r="R4827" i="31"/>
  <c r="R4828" i="31"/>
  <c r="R4829" i="31"/>
  <c r="R4830" i="31"/>
  <c r="R4831" i="31"/>
  <c r="R4832" i="31"/>
  <c r="R4833" i="31"/>
  <c r="R4834" i="31"/>
  <c r="R4835" i="31"/>
  <c r="R4836" i="31"/>
  <c r="R4837" i="31"/>
  <c r="R4838" i="31"/>
  <c r="R4839" i="31"/>
  <c r="R4840" i="31"/>
  <c r="R4841" i="31"/>
  <c r="R4842" i="31"/>
  <c r="R4843" i="31"/>
  <c r="R4844" i="31"/>
  <c r="R4845" i="31"/>
  <c r="R4846" i="31"/>
  <c r="R4847" i="31"/>
  <c r="R4848" i="31"/>
  <c r="R4849" i="31"/>
  <c r="R4850" i="31"/>
  <c r="R4851" i="31"/>
  <c r="R4852" i="31"/>
  <c r="R4853" i="31"/>
  <c r="R4854" i="31"/>
  <c r="R4855" i="31"/>
  <c r="R4856" i="31"/>
  <c r="R4857" i="31"/>
  <c r="R4858" i="31"/>
  <c r="R4859" i="31"/>
  <c r="R4860" i="31"/>
  <c r="R4861" i="31"/>
  <c r="R4862" i="31"/>
  <c r="R4863" i="31"/>
  <c r="R4864" i="31"/>
  <c r="R4865" i="31"/>
  <c r="R4866" i="31"/>
  <c r="R4867" i="31"/>
  <c r="R4868" i="31"/>
  <c r="R4869" i="31"/>
  <c r="R4870" i="31"/>
  <c r="R4871" i="31"/>
  <c r="R4872" i="31"/>
  <c r="R4873" i="31"/>
  <c r="R4874" i="31"/>
  <c r="R4875" i="31"/>
  <c r="R4876" i="31"/>
  <c r="R4877" i="31"/>
  <c r="R4878" i="31"/>
  <c r="R4879" i="31"/>
  <c r="R4880" i="31"/>
  <c r="R4881" i="31"/>
  <c r="R4882" i="31"/>
  <c r="R4883" i="31"/>
  <c r="R4884" i="31"/>
  <c r="R4885" i="31"/>
  <c r="R4886" i="31"/>
  <c r="R4887" i="31"/>
  <c r="R4888" i="31"/>
  <c r="R4889" i="31"/>
  <c r="R4890" i="31"/>
  <c r="R4891" i="31"/>
  <c r="R4892" i="31"/>
  <c r="R4893" i="31"/>
  <c r="R4894" i="31"/>
  <c r="R4895" i="31"/>
  <c r="R4896" i="31"/>
  <c r="R4897" i="31"/>
  <c r="R4898" i="31"/>
  <c r="R4899" i="31"/>
  <c r="R4900" i="31"/>
  <c r="R4901" i="31"/>
  <c r="R4902" i="31"/>
  <c r="R4903" i="31"/>
  <c r="R4904" i="31"/>
  <c r="R4905" i="31"/>
  <c r="R4906" i="31"/>
  <c r="R4907" i="31"/>
  <c r="R4908" i="31"/>
  <c r="R4909" i="31"/>
  <c r="R4910" i="31"/>
  <c r="R4911" i="31"/>
  <c r="R4912" i="31"/>
  <c r="R4913" i="31"/>
  <c r="R4914" i="31"/>
  <c r="R4915" i="31"/>
  <c r="R4916" i="31"/>
  <c r="R4917" i="31"/>
  <c r="R4918" i="31"/>
  <c r="R4919" i="31"/>
  <c r="R4920" i="31"/>
  <c r="R4921" i="31"/>
  <c r="R4922" i="31"/>
  <c r="R4923" i="31"/>
  <c r="R4924" i="31"/>
  <c r="R4925" i="31"/>
  <c r="R4926" i="31"/>
  <c r="R4927" i="31"/>
  <c r="R4928" i="31"/>
  <c r="R4929" i="31"/>
  <c r="R4930" i="31"/>
  <c r="R4931" i="31"/>
  <c r="R4932" i="31"/>
  <c r="R4933" i="31"/>
  <c r="R4934" i="31"/>
  <c r="R4935" i="31"/>
  <c r="R4936" i="31"/>
  <c r="R4937" i="31"/>
  <c r="R4938" i="31"/>
  <c r="R4939" i="31"/>
  <c r="R4940" i="31"/>
  <c r="R4941" i="31"/>
  <c r="R4942" i="31"/>
  <c r="R4943" i="31"/>
  <c r="R4944" i="31"/>
  <c r="R4945" i="31"/>
  <c r="R4946" i="31"/>
  <c r="R4947" i="31"/>
  <c r="R4948" i="31"/>
  <c r="R4949" i="31"/>
  <c r="R4950" i="31"/>
  <c r="R4951" i="31"/>
  <c r="R4952" i="31"/>
  <c r="R4953" i="31"/>
  <c r="R4954" i="31"/>
  <c r="R4955" i="31"/>
  <c r="R4956" i="31"/>
  <c r="R4957" i="31"/>
  <c r="R4958" i="31"/>
  <c r="R4959" i="31"/>
  <c r="R4960" i="31"/>
  <c r="R4961" i="31"/>
  <c r="R4962" i="31"/>
  <c r="R4963" i="31"/>
  <c r="R4964" i="31"/>
  <c r="R4965" i="31"/>
  <c r="R4966" i="31"/>
  <c r="R4967" i="31"/>
  <c r="R4968" i="31"/>
  <c r="R4969" i="31"/>
  <c r="R4970" i="31"/>
  <c r="R4971" i="31"/>
  <c r="R4972" i="31"/>
  <c r="R4973" i="31"/>
  <c r="R4974" i="31"/>
  <c r="R4975" i="31"/>
  <c r="R4976" i="31"/>
  <c r="R4977" i="31"/>
  <c r="R4978" i="31"/>
  <c r="R4979" i="31"/>
  <c r="R4980" i="31"/>
  <c r="R4981" i="31"/>
  <c r="R4982" i="31"/>
  <c r="R4983" i="31"/>
  <c r="R4984" i="31"/>
  <c r="R4985" i="31"/>
  <c r="R4986" i="31"/>
  <c r="R4987" i="31"/>
  <c r="R4988" i="31"/>
  <c r="R4989" i="31"/>
  <c r="R4990" i="31"/>
  <c r="R4991" i="31"/>
  <c r="R4992" i="31"/>
  <c r="R4993" i="31"/>
  <c r="R4994" i="31"/>
  <c r="R4995" i="31"/>
  <c r="R4996" i="31"/>
  <c r="R4997" i="31"/>
  <c r="R4998" i="31"/>
  <c r="R4999" i="31"/>
  <c r="R5000" i="31"/>
  <c r="R5001" i="31"/>
  <c r="R5002" i="31"/>
  <c r="R5003" i="31"/>
  <c r="R5004" i="31"/>
  <c r="R5005" i="31"/>
  <c r="R5006" i="31"/>
  <c r="R5007" i="31"/>
  <c r="R5008" i="31"/>
  <c r="R5009" i="31"/>
  <c r="R5010" i="31"/>
  <c r="R5011" i="31"/>
  <c r="R5012" i="31"/>
  <c r="R5013" i="31"/>
  <c r="R5014" i="31"/>
  <c r="R5015" i="31"/>
  <c r="R5016" i="31"/>
  <c r="R5017" i="31"/>
  <c r="R5018" i="31"/>
  <c r="R5019" i="31"/>
  <c r="R5020" i="31"/>
  <c r="R5021" i="31"/>
  <c r="R5022" i="31"/>
  <c r="R5023" i="31"/>
  <c r="R5024" i="31"/>
  <c r="R5025" i="31"/>
  <c r="R5026" i="31"/>
  <c r="R5027" i="31"/>
  <c r="R5028" i="31"/>
  <c r="R5029" i="31"/>
  <c r="R5030" i="31"/>
  <c r="R5031" i="31"/>
  <c r="R5032" i="31"/>
  <c r="R5033" i="31"/>
  <c r="R5034" i="31"/>
  <c r="R5035" i="31"/>
  <c r="R5036" i="31"/>
  <c r="R5037" i="31"/>
  <c r="R5038" i="31"/>
  <c r="R5039" i="31"/>
  <c r="R5040" i="31"/>
  <c r="R5041" i="31"/>
  <c r="R5042" i="31"/>
  <c r="R5043" i="31"/>
  <c r="R5044" i="31"/>
  <c r="R5045" i="31"/>
  <c r="R5046" i="31"/>
  <c r="R5047" i="31"/>
  <c r="R5048" i="31"/>
  <c r="R5049" i="31"/>
  <c r="R5050" i="31"/>
  <c r="R5051" i="31"/>
  <c r="R5052" i="31"/>
  <c r="R5053" i="31"/>
  <c r="R5054" i="31"/>
  <c r="R5055" i="31"/>
  <c r="R5056" i="31"/>
  <c r="R5057" i="31"/>
  <c r="R5058" i="31"/>
  <c r="R5059" i="31"/>
  <c r="R5060" i="31"/>
  <c r="R5061" i="31"/>
  <c r="R5062" i="31"/>
  <c r="R5063" i="31"/>
  <c r="R5064" i="31"/>
  <c r="R5065" i="31"/>
  <c r="R5066" i="31"/>
  <c r="R5067" i="31"/>
  <c r="R5068" i="31"/>
  <c r="R5069" i="31"/>
  <c r="R5070" i="31"/>
  <c r="R5071" i="31"/>
  <c r="R5072" i="31"/>
  <c r="R5073" i="31"/>
  <c r="R5074" i="31"/>
  <c r="R5075" i="31"/>
  <c r="R5076" i="31"/>
  <c r="R5077" i="31"/>
  <c r="R5078" i="31"/>
  <c r="R5079" i="31"/>
  <c r="R5080" i="31"/>
  <c r="R5081" i="31"/>
  <c r="R5082" i="31"/>
  <c r="R5083" i="31"/>
  <c r="R5084" i="31"/>
  <c r="R5085" i="31"/>
  <c r="R5086" i="31"/>
  <c r="R5087" i="31"/>
  <c r="R5088" i="31"/>
  <c r="R5089" i="31"/>
  <c r="R5090" i="31"/>
  <c r="R5091" i="31"/>
  <c r="R5092" i="31"/>
  <c r="R5093" i="31"/>
  <c r="R5094" i="31"/>
  <c r="R5095" i="31"/>
  <c r="R5096" i="31"/>
  <c r="R5097" i="31"/>
  <c r="R5098" i="31"/>
  <c r="R5099" i="31"/>
  <c r="R5100" i="31"/>
  <c r="R5101" i="31"/>
  <c r="R5102" i="31"/>
  <c r="R5103" i="31"/>
  <c r="R5104" i="31"/>
  <c r="R5105" i="31"/>
  <c r="R5106" i="31"/>
  <c r="R5107" i="31"/>
  <c r="R5108" i="31"/>
  <c r="R5109" i="31"/>
  <c r="R5110" i="31"/>
  <c r="R5111" i="31"/>
  <c r="R5112" i="31"/>
  <c r="R5113" i="31"/>
  <c r="R5114" i="31"/>
  <c r="R5115" i="31"/>
  <c r="R5116" i="31"/>
  <c r="R5117" i="31"/>
  <c r="R5118" i="31"/>
  <c r="R5119" i="31"/>
  <c r="R5120" i="31"/>
  <c r="R5121" i="31"/>
  <c r="R5122" i="31"/>
  <c r="R5123" i="31"/>
  <c r="R5124" i="31"/>
  <c r="R5125" i="31"/>
  <c r="R5126" i="31"/>
  <c r="R5127" i="31"/>
  <c r="R5128" i="31"/>
  <c r="R5129" i="31"/>
  <c r="R5130" i="31"/>
  <c r="R5131" i="31"/>
  <c r="R5132" i="31"/>
  <c r="R5133" i="31"/>
  <c r="R5134" i="31"/>
  <c r="R5135" i="31"/>
  <c r="R5136" i="31"/>
  <c r="R5137" i="31"/>
  <c r="R5138" i="31"/>
  <c r="R5139" i="31"/>
  <c r="R5140" i="31"/>
  <c r="R5141" i="31"/>
  <c r="R5142" i="31"/>
  <c r="R5143" i="31"/>
  <c r="R5144" i="31"/>
  <c r="R5145" i="31"/>
  <c r="R5146" i="31"/>
  <c r="R5147" i="31"/>
  <c r="R5148" i="31"/>
  <c r="R5149" i="31"/>
  <c r="R5150" i="31"/>
  <c r="R5151" i="31"/>
  <c r="R5152" i="31"/>
  <c r="R5153" i="31"/>
  <c r="R5154" i="31"/>
  <c r="R5155" i="31"/>
  <c r="R5156" i="31"/>
  <c r="R5157" i="31"/>
  <c r="R5158" i="31"/>
  <c r="R5159" i="31"/>
  <c r="R5160" i="31"/>
  <c r="R5161" i="31"/>
  <c r="R5162" i="31"/>
  <c r="R5163" i="31"/>
  <c r="R5164" i="31"/>
  <c r="R5165" i="31"/>
  <c r="R5166" i="31"/>
  <c r="R5167" i="31"/>
  <c r="R5168" i="31"/>
  <c r="R5169" i="31"/>
  <c r="R5170" i="31"/>
  <c r="R5171" i="31"/>
  <c r="R5172" i="31"/>
  <c r="R5173" i="31"/>
  <c r="R5174" i="31"/>
  <c r="R5175" i="31"/>
  <c r="R5176" i="31"/>
  <c r="R5177" i="31"/>
  <c r="R5178" i="31"/>
  <c r="R5179" i="31"/>
  <c r="R5180" i="31"/>
  <c r="R5181" i="31"/>
  <c r="R5182" i="31"/>
  <c r="R5183" i="31"/>
  <c r="R5184" i="31"/>
  <c r="R5185" i="31"/>
  <c r="R5186" i="31"/>
  <c r="R5187" i="31"/>
  <c r="R5188" i="31"/>
  <c r="R5189" i="31"/>
  <c r="R5190" i="31"/>
  <c r="R5191" i="31"/>
  <c r="R5192" i="31"/>
  <c r="R5193" i="31"/>
  <c r="R5194" i="31"/>
  <c r="R5195" i="31"/>
  <c r="R5196" i="31"/>
  <c r="R5197" i="31"/>
  <c r="R5198" i="31"/>
  <c r="R5199" i="31"/>
  <c r="R5200" i="31"/>
  <c r="R5201" i="31"/>
  <c r="R5202" i="31"/>
  <c r="R5203" i="31"/>
  <c r="R5204" i="31"/>
  <c r="R5205" i="31"/>
  <c r="R5206" i="31"/>
  <c r="R5207" i="31"/>
  <c r="R5208" i="31"/>
  <c r="R5209" i="31"/>
  <c r="R5210" i="31"/>
  <c r="R5211" i="31"/>
  <c r="R5212" i="31"/>
  <c r="R5213" i="31"/>
  <c r="R5214" i="31"/>
  <c r="R5215" i="31"/>
  <c r="R5216" i="31"/>
  <c r="R5217" i="31"/>
  <c r="R5218" i="31"/>
  <c r="R5219" i="31"/>
  <c r="R5220" i="31"/>
  <c r="R5221" i="31"/>
  <c r="R5222" i="31"/>
  <c r="R5223" i="31"/>
  <c r="R5224" i="31"/>
  <c r="R5225" i="31"/>
  <c r="R5226" i="31"/>
  <c r="R5227" i="31"/>
  <c r="R5228" i="31"/>
  <c r="R5229" i="31"/>
  <c r="R5230" i="31"/>
  <c r="R5231" i="31"/>
  <c r="R5232" i="31"/>
  <c r="R5233" i="31"/>
  <c r="R5234" i="31"/>
  <c r="R5235" i="31"/>
  <c r="R5236" i="31"/>
  <c r="R5237" i="31"/>
  <c r="R5238" i="31"/>
  <c r="R5239" i="31"/>
  <c r="R5240" i="31"/>
  <c r="R5241" i="31"/>
  <c r="R5242" i="31"/>
  <c r="R5243" i="31"/>
  <c r="R5244" i="31"/>
  <c r="R5245" i="31"/>
  <c r="R5246" i="31"/>
  <c r="R5247" i="31"/>
  <c r="R5248" i="31"/>
  <c r="R5249" i="31"/>
  <c r="R5250" i="31"/>
  <c r="R5251" i="31"/>
  <c r="R5252" i="31"/>
  <c r="R5253" i="31"/>
  <c r="R5254" i="31"/>
  <c r="R5255" i="31"/>
  <c r="R5256" i="31"/>
  <c r="R5257" i="31"/>
  <c r="R5258" i="31"/>
  <c r="R5259" i="31"/>
  <c r="R5260" i="31"/>
  <c r="R5261" i="31"/>
  <c r="R5262" i="31"/>
  <c r="R5263" i="31"/>
  <c r="R5264" i="31"/>
  <c r="R5265" i="31"/>
  <c r="R5266" i="31"/>
  <c r="R5267" i="31"/>
  <c r="R5268" i="31"/>
  <c r="R5269" i="31"/>
  <c r="R5270" i="31"/>
  <c r="R5271" i="31"/>
  <c r="R5272" i="31"/>
  <c r="R5273" i="31"/>
  <c r="R5274" i="31"/>
  <c r="R5275" i="31"/>
  <c r="R5276" i="31"/>
  <c r="R5277" i="31"/>
  <c r="R5278" i="31"/>
  <c r="R5279" i="31"/>
  <c r="R5280" i="31"/>
  <c r="R5281" i="31"/>
  <c r="R5282" i="31"/>
  <c r="R5283" i="31"/>
  <c r="R5284" i="31"/>
  <c r="R5285" i="31"/>
  <c r="R5286" i="31"/>
  <c r="R5287" i="31"/>
  <c r="R5288" i="31"/>
  <c r="R5289" i="31"/>
  <c r="R5290" i="31"/>
  <c r="R5291" i="31"/>
  <c r="R5292" i="31"/>
  <c r="R5293" i="31"/>
  <c r="R5294" i="31"/>
  <c r="R5295" i="31"/>
  <c r="R5296" i="31"/>
  <c r="R5297" i="31"/>
  <c r="R5298" i="31"/>
  <c r="R5299" i="31"/>
  <c r="R5300" i="31"/>
  <c r="R5301" i="31"/>
  <c r="R5302" i="31"/>
  <c r="R5303" i="31"/>
  <c r="R5304" i="31"/>
  <c r="R5305" i="31"/>
  <c r="R5306" i="31"/>
  <c r="R5307" i="31"/>
  <c r="R5308" i="31"/>
  <c r="R5309" i="31"/>
  <c r="R5310" i="31"/>
  <c r="R5311" i="31"/>
  <c r="R5312" i="31"/>
  <c r="R5313" i="31"/>
  <c r="R5314" i="31"/>
  <c r="R5315" i="31"/>
  <c r="R5316" i="31"/>
  <c r="R5317" i="31"/>
  <c r="R5318" i="31"/>
  <c r="R5319" i="31"/>
  <c r="R5320" i="31"/>
  <c r="R5321" i="31"/>
  <c r="R5322" i="31"/>
  <c r="R5323" i="31"/>
  <c r="R5324" i="31"/>
  <c r="R5325" i="31"/>
  <c r="R5326" i="31"/>
  <c r="R5327" i="31"/>
  <c r="R5328" i="31"/>
  <c r="R5329" i="31"/>
  <c r="R5330" i="31"/>
  <c r="R5331" i="31"/>
  <c r="R5332" i="31"/>
  <c r="R5333" i="31"/>
  <c r="R5334" i="31"/>
  <c r="R5335" i="31"/>
  <c r="R5336" i="31"/>
  <c r="R5337" i="31"/>
  <c r="R5338" i="31"/>
  <c r="R5339" i="31"/>
  <c r="R5340" i="31"/>
  <c r="R5341" i="31"/>
  <c r="R5342" i="31"/>
  <c r="R5343" i="31"/>
  <c r="R5344" i="31"/>
  <c r="R5345" i="31"/>
  <c r="R5346" i="31"/>
  <c r="R5347" i="31"/>
  <c r="R5348" i="31"/>
  <c r="R5349" i="31"/>
  <c r="R5350" i="31"/>
  <c r="R5351" i="31"/>
  <c r="R5352" i="31"/>
  <c r="R5353" i="31"/>
  <c r="R5354" i="31"/>
  <c r="R5355" i="31"/>
  <c r="R5356" i="31"/>
  <c r="R5357" i="31"/>
  <c r="R5358" i="31"/>
  <c r="R5359" i="31"/>
  <c r="R5360" i="31"/>
  <c r="R5361" i="31"/>
  <c r="R5362" i="31"/>
  <c r="R5363" i="31"/>
  <c r="R5364" i="31"/>
  <c r="R5365" i="31"/>
  <c r="R5366" i="31"/>
  <c r="R5367" i="31"/>
  <c r="R5368" i="31"/>
  <c r="R5369" i="31"/>
  <c r="R5370" i="31"/>
  <c r="R5371" i="31"/>
  <c r="R5372" i="31"/>
  <c r="R5373" i="31"/>
  <c r="R5374" i="31"/>
  <c r="R5375" i="31"/>
  <c r="R5376" i="31"/>
  <c r="R5377" i="31"/>
  <c r="R5378" i="31"/>
  <c r="R5379" i="31"/>
  <c r="R5380" i="31"/>
  <c r="R5381" i="31"/>
  <c r="R5382" i="31"/>
  <c r="R5383" i="31"/>
  <c r="R5384" i="31"/>
  <c r="R5385" i="31"/>
  <c r="R5386" i="31"/>
  <c r="R5387" i="31"/>
  <c r="R5388" i="31"/>
  <c r="R5389" i="31"/>
  <c r="R5390" i="31"/>
  <c r="R5391" i="31"/>
  <c r="R5392" i="31"/>
  <c r="R5393" i="31"/>
  <c r="R5394" i="31"/>
  <c r="R5395" i="31"/>
  <c r="R5396" i="31"/>
  <c r="R5397" i="31"/>
  <c r="R5398" i="31"/>
  <c r="R5399" i="31"/>
  <c r="R5400" i="31"/>
  <c r="R5401" i="31"/>
  <c r="R5402" i="31"/>
  <c r="R5403" i="31"/>
  <c r="R5404" i="31"/>
  <c r="R5405" i="31"/>
  <c r="R5406" i="31"/>
  <c r="R5407" i="31"/>
  <c r="R5408" i="31"/>
  <c r="R5409" i="31"/>
  <c r="R5410" i="31"/>
  <c r="R5411" i="31"/>
  <c r="R5412" i="31"/>
  <c r="R5413" i="31"/>
  <c r="R5414" i="31"/>
  <c r="R5415" i="31"/>
  <c r="R5416" i="31"/>
  <c r="R5417" i="31"/>
  <c r="R5418" i="31"/>
  <c r="R5419" i="31"/>
  <c r="R5420" i="31"/>
  <c r="R5421" i="31"/>
  <c r="R5422" i="31"/>
  <c r="R5423" i="31"/>
  <c r="R5424" i="31"/>
  <c r="R5425" i="31"/>
  <c r="R5426" i="31"/>
  <c r="R5427" i="31"/>
  <c r="R5428" i="31"/>
  <c r="R5429" i="31"/>
  <c r="R5430" i="31"/>
  <c r="R5431" i="31"/>
  <c r="R5432" i="31"/>
  <c r="R5433" i="31"/>
  <c r="R5434" i="31"/>
  <c r="R5435" i="31"/>
  <c r="R5436" i="31"/>
  <c r="R5437" i="31"/>
  <c r="R5438" i="31"/>
  <c r="R5439" i="31"/>
  <c r="R5440" i="31"/>
  <c r="R5441" i="31"/>
  <c r="R5442" i="31"/>
  <c r="R5443" i="31"/>
  <c r="R5444" i="31"/>
  <c r="R5445" i="31"/>
  <c r="R5446" i="31"/>
  <c r="R5447" i="31"/>
  <c r="R5448" i="31"/>
  <c r="R5449" i="31"/>
  <c r="R5450" i="31"/>
  <c r="R5451" i="31"/>
  <c r="R5452" i="31"/>
  <c r="R5453" i="31"/>
  <c r="R5454" i="31"/>
  <c r="R5455" i="31"/>
  <c r="R5456" i="31"/>
  <c r="R5457" i="31"/>
  <c r="R5458" i="31"/>
  <c r="R5459" i="31"/>
  <c r="R5460" i="31"/>
  <c r="R5461" i="31"/>
  <c r="R5462" i="31"/>
  <c r="R5463" i="31"/>
  <c r="R5464" i="31"/>
  <c r="R5465" i="31"/>
  <c r="R5466" i="31"/>
  <c r="R5467" i="31"/>
  <c r="R5468" i="31"/>
  <c r="R5469" i="31"/>
  <c r="R5470" i="31"/>
  <c r="R5471" i="31"/>
  <c r="R5472" i="31"/>
  <c r="R5473" i="31"/>
  <c r="R5474" i="31"/>
  <c r="R5475" i="31"/>
  <c r="R5476" i="31"/>
  <c r="R5477" i="31"/>
  <c r="R5478" i="31"/>
  <c r="R5479" i="31"/>
  <c r="R5480" i="31"/>
  <c r="R5481" i="31"/>
  <c r="R5482" i="31"/>
  <c r="R5483" i="31"/>
  <c r="R5484" i="31"/>
  <c r="R5485" i="31"/>
  <c r="R5486" i="31"/>
  <c r="R5487" i="31"/>
  <c r="R5488" i="31"/>
  <c r="R5489" i="31"/>
  <c r="R5490" i="31"/>
  <c r="R5491" i="31"/>
  <c r="R5492" i="31"/>
  <c r="R5493" i="31"/>
  <c r="R5494" i="31"/>
  <c r="R5495" i="31"/>
  <c r="R5496" i="31"/>
  <c r="R5497" i="31"/>
  <c r="R5498" i="31"/>
  <c r="R5499" i="31"/>
  <c r="R5500" i="31"/>
  <c r="R5501" i="31"/>
  <c r="R5502" i="31"/>
  <c r="R5503" i="31"/>
  <c r="R5504" i="31"/>
  <c r="R5505" i="31"/>
  <c r="R5506" i="31"/>
  <c r="R5507" i="31"/>
  <c r="R5508" i="31"/>
  <c r="R5509" i="31"/>
  <c r="R5510" i="31"/>
  <c r="R5511" i="31"/>
  <c r="R5512" i="31"/>
  <c r="R5513" i="31"/>
  <c r="R5514" i="31"/>
  <c r="R5515" i="31"/>
  <c r="R5516" i="31"/>
  <c r="R5517" i="31"/>
  <c r="R5518" i="31"/>
  <c r="R5519" i="31"/>
  <c r="R5520" i="31"/>
  <c r="R5521" i="31"/>
  <c r="R5522" i="31"/>
  <c r="R5523" i="31"/>
  <c r="R5524" i="31"/>
  <c r="R5525" i="31"/>
  <c r="R5526" i="31"/>
  <c r="R5527" i="31"/>
  <c r="R5528" i="31"/>
  <c r="R5529" i="31"/>
  <c r="R5530" i="31"/>
  <c r="R5531" i="31"/>
  <c r="R5532" i="31"/>
  <c r="R5533" i="31"/>
  <c r="R5534" i="31"/>
  <c r="R5535" i="31"/>
  <c r="R5536" i="31"/>
  <c r="R5537" i="31"/>
  <c r="R5538" i="31"/>
  <c r="R5539" i="31"/>
  <c r="R5540" i="31"/>
  <c r="R5541" i="31"/>
  <c r="R5542" i="31"/>
  <c r="R5543" i="31"/>
  <c r="R5544" i="31"/>
  <c r="R5545" i="31"/>
  <c r="R5546" i="31"/>
  <c r="R5547" i="31"/>
  <c r="R5548" i="31"/>
  <c r="R5549" i="31"/>
  <c r="R5550" i="31"/>
  <c r="R5551" i="31"/>
  <c r="R5552" i="31"/>
  <c r="R5553" i="31"/>
  <c r="R5554" i="31"/>
  <c r="R5555" i="31"/>
  <c r="R5556" i="31"/>
  <c r="R5557" i="31"/>
  <c r="R5558" i="31"/>
  <c r="R5559" i="31"/>
  <c r="R5560" i="31"/>
  <c r="R5561" i="31"/>
  <c r="R5562" i="31"/>
  <c r="R5563" i="31"/>
  <c r="R5564" i="31"/>
  <c r="R5565" i="31"/>
  <c r="R5566" i="31"/>
  <c r="R5567" i="31"/>
  <c r="R5568" i="31"/>
  <c r="R5569" i="31"/>
  <c r="R5570" i="31"/>
  <c r="R5571" i="31"/>
  <c r="R5572" i="31"/>
  <c r="R5573" i="31"/>
  <c r="R5574" i="31"/>
  <c r="R5575" i="31"/>
  <c r="R5576" i="31"/>
  <c r="R5577" i="31"/>
  <c r="R5578" i="31"/>
  <c r="R5579" i="31"/>
  <c r="R5580" i="31"/>
  <c r="R5581" i="31"/>
  <c r="R5582" i="31"/>
  <c r="R5583" i="31"/>
  <c r="R5584" i="31"/>
  <c r="R5585" i="31"/>
  <c r="R5586" i="31"/>
  <c r="R5587" i="31"/>
  <c r="R5588" i="31"/>
  <c r="R5589" i="31"/>
  <c r="R5590" i="31"/>
  <c r="R5591" i="31"/>
  <c r="R5592" i="31"/>
  <c r="R5593" i="31"/>
  <c r="R5594" i="31"/>
  <c r="R5595" i="31"/>
  <c r="R5596" i="31"/>
  <c r="R5597" i="31"/>
  <c r="R5598" i="31"/>
  <c r="R5599" i="31"/>
  <c r="R5600" i="31"/>
  <c r="R5601" i="31"/>
  <c r="R5602" i="31"/>
  <c r="R5603" i="31"/>
  <c r="R5604" i="31"/>
  <c r="R5605" i="31"/>
  <c r="R5606" i="31"/>
  <c r="R5607" i="31"/>
  <c r="R5608" i="31"/>
  <c r="R5609" i="31"/>
  <c r="R5610" i="31"/>
  <c r="R5611" i="31"/>
  <c r="R5612" i="31"/>
  <c r="R5613" i="31"/>
  <c r="R5614" i="31"/>
  <c r="R5615" i="31"/>
  <c r="R5616" i="31"/>
  <c r="R5617" i="31"/>
  <c r="R5618" i="31"/>
  <c r="R5619" i="31"/>
  <c r="R5620" i="31"/>
  <c r="R5621" i="31"/>
  <c r="R5622" i="31"/>
  <c r="R5623" i="31"/>
  <c r="R5624" i="31"/>
  <c r="R5625" i="31"/>
  <c r="R5626" i="31"/>
  <c r="R5627" i="31"/>
  <c r="R5628" i="31"/>
  <c r="R5629" i="31"/>
  <c r="R5630" i="31"/>
  <c r="R5631" i="31"/>
  <c r="R5632" i="31"/>
  <c r="R5633" i="31"/>
  <c r="R5634" i="31"/>
  <c r="R5635" i="31"/>
  <c r="R5636" i="31"/>
  <c r="R5637" i="31"/>
  <c r="R5638" i="31"/>
  <c r="R5639" i="31"/>
  <c r="R5640" i="31"/>
  <c r="R5641" i="31"/>
  <c r="R5642" i="31"/>
  <c r="R5643" i="31"/>
  <c r="R5644" i="31"/>
  <c r="R5645" i="31"/>
  <c r="R5646" i="31"/>
  <c r="R5647" i="31"/>
  <c r="R5648" i="31"/>
  <c r="R5649" i="31"/>
  <c r="R5650" i="31"/>
  <c r="R5651" i="31"/>
  <c r="R5652" i="31"/>
  <c r="R5653" i="31"/>
  <c r="R5654" i="31"/>
  <c r="R5655" i="31"/>
  <c r="R5656" i="31"/>
  <c r="R5657" i="31"/>
  <c r="R5658" i="31"/>
  <c r="R5659" i="31"/>
  <c r="R5660" i="31"/>
  <c r="R5661" i="31"/>
  <c r="R5662" i="31"/>
  <c r="R5663" i="31"/>
  <c r="R5664" i="31"/>
  <c r="R5665" i="31"/>
  <c r="R5666" i="31"/>
  <c r="R5667" i="31"/>
  <c r="R5668" i="31"/>
  <c r="R5669" i="31"/>
  <c r="R5670" i="31"/>
  <c r="R5671" i="31"/>
  <c r="R5672" i="31"/>
  <c r="R5673" i="31"/>
  <c r="R5674" i="31"/>
  <c r="R5675" i="31"/>
  <c r="R5676" i="31"/>
  <c r="R5677" i="31"/>
  <c r="R5678" i="31"/>
  <c r="R5679" i="31"/>
  <c r="R5680" i="31"/>
  <c r="R5681" i="31"/>
  <c r="R5682" i="31"/>
  <c r="R5683" i="31"/>
  <c r="R5684" i="31"/>
  <c r="R5685" i="31"/>
  <c r="R5686" i="31"/>
  <c r="R5687" i="31"/>
  <c r="R5688" i="31"/>
  <c r="R5689" i="31"/>
  <c r="R5690" i="31"/>
  <c r="R5691" i="31"/>
  <c r="R5692" i="31"/>
  <c r="R5693" i="31"/>
  <c r="R5694" i="31"/>
  <c r="R5695" i="31"/>
  <c r="R5696" i="31"/>
  <c r="R5697" i="31"/>
  <c r="R5698" i="31"/>
  <c r="R5699" i="31"/>
  <c r="R5700" i="31"/>
  <c r="R5701" i="31"/>
  <c r="R5702" i="31"/>
  <c r="R5703" i="31"/>
  <c r="R5704" i="31"/>
  <c r="R5705" i="31"/>
  <c r="R5706" i="31"/>
  <c r="R5707" i="31"/>
  <c r="R5708" i="31"/>
  <c r="R5709" i="31"/>
  <c r="R5710" i="31"/>
  <c r="R5711" i="31"/>
  <c r="R5712" i="31"/>
  <c r="R5713" i="31"/>
  <c r="R5714" i="31"/>
  <c r="R5715" i="31"/>
  <c r="R5716" i="31"/>
  <c r="R5717" i="31"/>
  <c r="R5718" i="31"/>
  <c r="R5719" i="31"/>
  <c r="R5720" i="31"/>
  <c r="R5721" i="31"/>
  <c r="R5722" i="31"/>
  <c r="R5723" i="31"/>
  <c r="R5724" i="31"/>
  <c r="R5725" i="31"/>
  <c r="R5726" i="31"/>
  <c r="R5727" i="31"/>
  <c r="R5728" i="31"/>
  <c r="R5729" i="31"/>
  <c r="R5730" i="31"/>
  <c r="R5731" i="31"/>
  <c r="R5732" i="31"/>
  <c r="R5733" i="31"/>
  <c r="R5734" i="31"/>
  <c r="R5735" i="31"/>
  <c r="R5736" i="31"/>
  <c r="R5737" i="31"/>
  <c r="R5738" i="31"/>
  <c r="R5739" i="31"/>
  <c r="R5740" i="31"/>
  <c r="R5741" i="31"/>
  <c r="R5742" i="31"/>
  <c r="R5743" i="31"/>
  <c r="R5744" i="31"/>
  <c r="R5745" i="31"/>
  <c r="R5746" i="31"/>
  <c r="R5747" i="31"/>
  <c r="R5748" i="31"/>
  <c r="R5749" i="31"/>
  <c r="R5750" i="31"/>
  <c r="R5751" i="31"/>
  <c r="R5752" i="31"/>
  <c r="R5753" i="31"/>
  <c r="R5754" i="31"/>
  <c r="R5755" i="31"/>
  <c r="R5756" i="31"/>
  <c r="R5757" i="31"/>
  <c r="R5758" i="31"/>
  <c r="R5759" i="31"/>
  <c r="R5760" i="31"/>
  <c r="R5761" i="31"/>
  <c r="R5762" i="31"/>
  <c r="R5763" i="31"/>
  <c r="R5764" i="31"/>
  <c r="R5765" i="31"/>
  <c r="R5766" i="31"/>
  <c r="R5767" i="31"/>
  <c r="R5768" i="31"/>
  <c r="R5769" i="31"/>
  <c r="R5770" i="31"/>
  <c r="R5771" i="31"/>
  <c r="R5772" i="31"/>
  <c r="R5773" i="31"/>
  <c r="R5774" i="31"/>
  <c r="R5775" i="31"/>
  <c r="R5776" i="31"/>
  <c r="R5777" i="31"/>
  <c r="R5778" i="31"/>
  <c r="R5779" i="31"/>
  <c r="R5780" i="31"/>
  <c r="R5781" i="31"/>
  <c r="R5782" i="31"/>
  <c r="R5783" i="31"/>
  <c r="R5784" i="31"/>
  <c r="R5785" i="31"/>
  <c r="R5786" i="31"/>
  <c r="R5787" i="31"/>
  <c r="R5788" i="31"/>
  <c r="R5789" i="31"/>
  <c r="R5790" i="31"/>
  <c r="R5791" i="31"/>
  <c r="R5792" i="31"/>
  <c r="R5793" i="31"/>
  <c r="R5794" i="31"/>
  <c r="R5795" i="31"/>
  <c r="R5796" i="31"/>
  <c r="R5797" i="31"/>
  <c r="R5798" i="31"/>
  <c r="R5799" i="31"/>
  <c r="R5800" i="31"/>
  <c r="R5801" i="31"/>
  <c r="R5802" i="31"/>
  <c r="R5803" i="31"/>
  <c r="R5804" i="31"/>
  <c r="R5805" i="31"/>
  <c r="R5806" i="31"/>
  <c r="R5807" i="31"/>
  <c r="R5808" i="31"/>
  <c r="R5809" i="31"/>
  <c r="R5810" i="31"/>
  <c r="R5811" i="31"/>
  <c r="R5812" i="31"/>
  <c r="R5813" i="31"/>
  <c r="R5814" i="31"/>
  <c r="R5815" i="31"/>
  <c r="R5816" i="31"/>
  <c r="R5817" i="31"/>
  <c r="R5818" i="31"/>
  <c r="R5819" i="31"/>
  <c r="R5820" i="31"/>
  <c r="R5821" i="31"/>
  <c r="R5822" i="31"/>
  <c r="R5823" i="31"/>
  <c r="R5824" i="31"/>
  <c r="R5825" i="31"/>
  <c r="R5826" i="31"/>
  <c r="R5827" i="31"/>
  <c r="R5828" i="31"/>
  <c r="R5829" i="31"/>
  <c r="R5830" i="31"/>
  <c r="R5831" i="31"/>
  <c r="R5832" i="31"/>
  <c r="R5833" i="31"/>
  <c r="R5834" i="31"/>
  <c r="R5835" i="31"/>
  <c r="R5836" i="31"/>
  <c r="R5837" i="31"/>
  <c r="R5838" i="31"/>
  <c r="R5839" i="31"/>
  <c r="R5840" i="31"/>
  <c r="R5841" i="31"/>
  <c r="R5842" i="31"/>
  <c r="R5843" i="31"/>
  <c r="R5844" i="31"/>
  <c r="R5845" i="31"/>
  <c r="R5846" i="31"/>
  <c r="R5847" i="31"/>
  <c r="R5848" i="31"/>
  <c r="R5849" i="31"/>
  <c r="R5850" i="31"/>
  <c r="R5851" i="31"/>
  <c r="R5852" i="31"/>
  <c r="R5853" i="31"/>
  <c r="R5854" i="31"/>
  <c r="R5855" i="31"/>
  <c r="R5856" i="31"/>
  <c r="R5857" i="31"/>
  <c r="R5858" i="31"/>
  <c r="R5859" i="31"/>
  <c r="R5860" i="31"/>
  <c r="R5861" i="31"/>
  <c r="R5862" i="31"/>
  <c r="R5863" i="31"/>
  <c r="R5864" i="31"/>
  <c r="R5865" i="31"/>
  <c r="R5866" i="31"/>
  <c r="R5867" i="31"/>
  <c r="R5868" i="31"/>
  <c r="R5869" i="31"/>
  <c r="R5870" i="31"/>
  <c r="R5871" i="31"/>
  <c r="R5872" i="31"/>
  <c r="R5873" i="31"/>
  <c r="R5874" i="31"/>
  <c r="R5875" i="31"/>
  <c r="R5876" i="31"/>
  <c r="R5877" i="31"/>
  <c r="R5878" i="31"/>
  <c r="R5879" i="31"/>
  <c r="R5880" i="31"/>
  <c r="R5881" i="31"/>
  <c r="R5882" i="31"/>
  <c r="R5883" i="31"/>
  <c r="R5884" i="31"/>
  <c r="R5885" i="31"/>
  <c r="R5886" i="31"/>
  <c r="R5887" i="31"/>
  <c r="R5888" i="31"/>
  <c r="R5889" i="31"/>
  <c r="R5890" i="31"/>
  <c r="R5891" i="31"/>
  <c r="R5892" i="31"/>
  <c r="R5893" i="31"/>
  <c r="R5894" i="31"/>
  <c r="R5895" i="31"/>
  <c r="R5896" i="31"/>
  <c r="R5897" i="31"/>
  <c r="R5898" i="31"/>
  <c r="R5899" i="31"/>
  <c r="R5900" i="31"/>
  <c r="R5901" i="31"/>
  <c r="R5902" i="31"/>
  <c r="R5903" i="31"/>
  <c r="R5904" i="31"/>
  <c r="R5905" i="31"/>
  <c r="R5906" i="31"/>
  <c r="R5907" i="31"/>
  <c r="R5908" i="31"/>
  <c r="R5909" i="31"/>
  <c r="R5910" i="31"/>
  <c r="R5911" i="31"/>
  <c r="R5912" i="31"/>
  <c r="R5913" i="31"/>
  <c r="R5914" i="31"/>
  <c r="R5915" i="31"/>
  <c r="R5916" i="31"/>
  <c r="R5917" i="31"/>
  <c r="R5918" i="31"/>
  <c r="R5919" i="31"/>
  <c r="R5920" i="31"/>
  <c r="R5921" i="31"/>
  <c r="R5922" i="31"/>
  <c r="R5923" i="31"/>
  <c r="R5924" i="31"/>
  <c r="R5925" i="31"/>
  <c r="R5926" i="31"/>
  <c r="R5927" i="31"/>
  <c r="R5928" i="31"/>
  <c r="R5929" i="31"/>
  <c r="R5930" i="31"/>
  <c r="R5931" i="31"/>
  <c r="R5932" i="31"/>
  <c r="R5933" i="31"/>
  <c r="R5934" i="31"/>
  <c r="R5935" i="31"/>
  <c r="R5936" i="31"/>
  <c r="R5937" i="31"/>
  <c r="R5938" i="31"/>
  <c r="R5939" i="31"/>
  <c r="R5940" i="31"/>
  <c r="R5941" i="31"/>
  <c r="R5942" i="31"/>
  <c r="R5943" i="31"/>
  <c r="R5944" i="31"/>
  <c r="R5945" i="31"/>
  <c r="R5946" i="31"/>
  <c r="R5947" i="31"/>
  <c r="R5948" i="31"/>
  <c r="R5949" i="31"/>
  <c r="R5950" i="31"/>
  <c r="R5951" i="31"/>
  <c r="R5952" i="31"/>
  <c r="R5953" i="31"/>
  <c r="R5954" i="31"/>
  <c r="R5955" i="31"/>
  <c r="R5956" i="31"/>
  <c r="R5957" i="31"/>
  <c r="R5958" i="31"/>
  <c r="R5959" i="31"/>
  <c r="R5960" i="31"/>
  <c r="R5961" i="31"/>
  <c r="R5962" i="31"/>
  <c r="R5963" i="31"/>
  <c r="R5964" i="31"/>
  <c r="R5965" i="31"/>
  <c r="R5966" i="31"/>
  <c r="R5967" i="31"/>
  <c r="R5968" i="31"/>
  <c r="R5969" i="31"/>
  <c r="R5970" i="31"/>
  <c r="R5971" i="31"/>
  <c r="R5972" i="31"/>
  <c r="R5973" i="31"/>
  <c r="R5974" i="31"/>
  <c r="R5975" i="31"/>
  <c r="R5976" i="31"/>
  <c r="R5977" i="31"/>
  <c r="R5978" i="31"/>
  <c r="R5979" i="31"/>
  <c r="R5980" i="31"/>
  <c r="R5981" i="31"/>
  <c r="R5982" i="31"/>
  <c r="R5983" i="31"/>
  <c r="R5984" i="31"/>
  <c r="R5985" i="31"/>
  <c r="R5986" i="31"/>
  <c r="R5987" i="31"/>
  <c r="R5988" i="31"/>
  <c r="R5989" i="31"/>
  <c r="R5990" i="31"/>
  <c r="R5991" i="31"/>
  <c r="R5992" i="31"/>
  <c r="R5993" i="31"/>
  <c r="R5994" i="31"/>
  <c r="R5995" i="31"/>
  <c r="R5996" i="31"/>
  <c r="R5997" i="31"/>
  <c r="R5998" i="31"/>
  <c r="R5999" i="31"/>
  <c r="R6000" i="31"/>
  <c r="R6001" i="31"/>
  <c r="R6002" i="31"/>
  <c r="R6003" i="31"/>
  <c r="R6004" i="31"/>
  <c r="R6005" i="31"/>
  <c r="R6006" i="31"/>
  <c r="R6007" i="31"/>
  <c r="R6008" i="31"/>
  <c r="R6009" i="31"/>
  <c r="R6010" i="31"/>
  <c r="R6011" i="31"/>
  <c r="R6012" i="31"/>
  <c r="R6013" i="31"/>
  <c r="R6014" i="31"/>
  <c r="R6015" i="31"/>
  <c r="R6016" i="31"/>
  <c r="R6017" i="31"/>
  <c r="R6018" i="31"/>
  <c r="R6019" i="31"/>
  <c r="R6020" i="31"/>
  <c r="R6021" i="31"/>
  <c r="R6022" i="31"/>
  <c r="R6023" i="31"/>
  <c r="R6024" i="31"/>
  <c r="R6025" i="31"/>
  <c r="R6026" i="31"/>
  <c r="R6027" i="31"/>
  <c r="R6028" i="31"/>
  <c r="R6029" i="31"/>
  <c r="R6030" i="31"/>
  <c r="R6031" i="31"/>
  <c r="R6032" i="31"/>
  <c r="R6033" i="31"/>
  <c r="R6034" i="31"/>
  <c r="R6035" i="31"/>
  <c r="R6036" i="31"/>
  <c r="R6037" i="31"/>
  <c r="R6038" i="31"/>
  <c r="R6039" i="31"/>
  <c r="R6040" i="31"/>
  <c r="R6041" i="31"/>
  <c r="R6042" i="31"/>
  <c r="R6043" i="31"/>
  <c r="R6044" i="31"/>
  <c r="R6045" i="31"/>
  <c r="R6046" i="31"/>
  <c r="R6047" i="31"/>
  <c r="R6048" i="31"/>
  <c r="R6049" i="31"/>
  <c r="R6050" i="31"/>
  <c r="R6051" i="31"/>
  <c r="R6052" i="31"/>
  <c r="R6053" i="31"/>
  <c r="R6054" i="31"/>
  <c r="R6055" i="31"/>
  <c r="R6056" i="31"/>
  <c r="R6057" i="31"/>
  <c r="R6058" i="31"/>
  <c r="R6059" i="31"/>
  <c r="R6060" i="31"/>
  <c r="R6061" i="31"/>
  <c r="R6062" i="31"/>
  <c r="R6063" i="31"/>
  <c r="R6064" i="31"/>
  <c r="R6065" i="31"/>
  <c r="R6066" i="31"/>
  <c r="R6067" i="31"/>
  <c r="R6068" i="31"/>
  <c r="R6069" i="31"/>
  <c r="R6070" i="31"/>
  <c r="R6071" i="31"/>
  <c r="R6072" i="31"/>
  <c r="R6073" i="31"/>
  <c r="R6074" i="31"/>
  <c r="R6075" i="31"/>
  <c r="R6076" i="31"/>
  <c r="R6077" i="31"/>
  <c r="R6078" i="31"/>
  <c r="R6079" i="31"/>
  <c r="R6080" i="31"/>
  <c r="R6081" i="31"/>
  <c r="R6082" i="31"/>
  <c r="R6083" i="31"/>
  <c r="R6084" i="31"/>
  <c r="R6085" i="31"/>
  <c r="R6086" i="31"/>
  <c r="R6087" i="31"/>
  <c r="R6088" i="31"/>
  <c r="R6089" i="31"/>
  <c r="R6090" i="31"/>
  <c r="R6091" i="31"/>
  <c r="R6092" i="31"/>
  <c r="R6093" i="31"/>
  <c r="R6094" i="31"/>
  <c r="R6095" i="31"/>
  <c r="R6096" i="31"/>
  <c r="R6097" i="31"/>
  <c r="R6098" i="31"/>
  <c r="R6099" i="31"/>
  <c r="R6100" i="31"/>
  <c r="R6101" i="31"/>
  <c r="R6102" i="31"/>
  <c r="R6103" i="31"/>
  <c r="R6104" i="31"/>
  <c r="R6105" i="31"/>
  <c r="R6106" i="31"/>
  <c r="R6107" i="31"/>
  <c r="R6108" i="31"/>
  <c r="R6109" i="31"/>
  <c r="R6110" i="31"/>
  <c r="R6111" i="31"/>
  <c r="R6112" i="31"/>
  <c r="R6113" i="31"/>
  <c r="R6114" i="31"/>
  <c r="R6115" i="31"/>
  <c r="R6116" i="31"/>
  <c r="R6117" i="31"/>
  <c r="R6118" i="31"/>
  <c r="R6119" i="31"/>
  <c r="R6120" i="31"/>
  <c r="R6121" i="31"/>
  <c r="R6122" i="31"/>
  <c r="R6123" i="31"/>
  <c r="R6124" i="31"/>
  <c r="R6125" i="31"/>
  <c r="R6126" i="31"/>
  <c r="R6127" i="31"/>
  <c r="R6128" i="31"/>
  <c r="R6129" i="31"/>
  <c r="R6130" i="31"/>
  <c r="R6131" i="31"/>
  <c r="R6132" i="31"/>
  <c r="R6133" i="31"/>
  <c r="R6134" i="31"/>
  <c r="R6135" i="31"/>
  <c r="R6136" i="31"/>
  <c r="R6137" i="31"/>
  <c r="R6138" i="31"/>
  <c r="R6139" i="31"/>
  <c r="R6140" i="31"/>
  <c r="R6141" i="31"/>
  <c r="R6142" i="31"/>
  <c r="R6143" i="31"/>
  <c r="R6144" i="31"/>
  <c r="R6145" i="31"/>
  <c r="R6146" i="31"/>
  <c r="R6147" i="31"/>
  <c r="R6148" i="31"/>
  <c r="R6149" i="31"/>
  <c r="R6150" i="31"/>
  <c r="R6151" i="31"/>
  <c r="R6152" i="31"/>
  <c r="R6153" i="31"/>
  <c r="R6154" i="31"/>
  <c r="R6155" i="31"/>
  <c r="R6156" i="31"/>
  <c r="R6157" i="31"/>
  <c r="R6158" i="31"/>
  <c r="R6159" i="31"/>
  <c r="R6160" i="31"/>
  <c r="R6161" i="31"/>
  <c r="R6162" i="31"/>
  <c r="R6163" i="31"/>
  <c r="R6164" i="31"/>
  <c r="R6165" i="31"/>
  <c r="R6166" i="31"/>
  <c r="R6167" i="31"/>
  <c r="R6168" i="31"/>
  <c r="R6169" i="31"/>
  <c r="R6170" i="31"/>
  <c r="R6171" i="31"/>
  <c r="R6172" i="31"/>
  <c r="R6173" i="31"/>
  <c r="R6174" i="31"/>
  <c r="R6175" i="31"/>
  <c r="R6176" i="31"/>
  <c r="R6177" i="31"/>
  <c r="R6178" i="31"/>
  <c r="R6179" i="31"/>
  <c r="R6180" i="31"/>
  <c r="R6181" i="31"/>
  <c r="R6182" i="31"/>
  <c r="R6183" i="31"/>
  <c r="R6184" i="31"/>
  <c r="R6185" i="31"/>
  <c r="R6186" i="31"/>
  <c r="R6187" i="31"/>
  <c r="R6188" i="31"/>
  <c r="R6189" i="31"/>
  <c r="R6190" i="31"/>
  <c r="R6191" i="31"/>
  <c r="R6192" i="31"/>
  <c r="R6193" i="31"/>
  <c r="R6194" i="31"/>
  <c r="R6195" i="31"/>
  <c r="R6196" i="31"/>
  <c r="R6197" i="31"/>
  <c r="R6198" i="31"/>
  <c r="R6199" i="31"/>
  <c r="R6200" i="31"/>
  <c r="R6201" i="31"/>
  <c r="R6202" i="31"/>
  <c r="R6203" i="31"/>
  <c r="R6204" i="31"/>
  <c r="R6205" i="31"/>
  <c r="R6206" i="31"/>
  <c r="R6207" i="31"/>
  <c r="R6208" i="31"/>
  <c r="R6209" i="31"/>
  <c r="R6210" i="31"/>
  <c r="R6211" i="31"/>
  <c r="R6212" i="31"/>
  <c r="R6213" i="31"/>
  <c r="R6214" i="31"/>
  <c r="R6215" i="31"/>
  <c r="R6216" i="31"/>
  <c r="R6217" i="31"/>
  <c r="R6218" i="31"/>
  <c r="R6219" i="31"/>
  <c r="R6220" i="31"/>
  <c r="R6221" i="31"/>
  <c r="R6222" i="31"/>
  <c r="R6223" i="31"/>
  <c r="R6224" i="31"/>
  <c r="R6225" i="31"/>
  <c r="R6226" i="31"/>
  <c r="R6227" i="31"/>
  <c r="R6228" i="31"/>
  <c r="R6229" i="31"/>
  <c r="R6230" i="31"/>
  <c r="R6231" i="31"/>
  <c r="R6232" i="31"/>
  <c r="R6233" i="31"/>
  <c r="R6234" i="31"/>
  <c r="R6235" i="31"/>
  <c r="R6236" i="31"/>
  <c r="R6237" i="31"/>
  <c r="R6238" i="31"/>
  <c r="R6239" i="31"/>
  <c r="R6240" i="31"/>
  <c r="R6241" i="31"/>
  <c r="R6242" i="31"/>
  <c r="R6243" i="31"/>
  <c r="R6244" i="31"/>
  <c r="R6245" i="31"/>
  <c r="R6246" i="31"/>
  <c r="R6247" i="31"/>
  <c r="R6248" i="31"/>
  <c r="R6249" i="31"/>
  <c r="R6250" i="31"/>
  <c r="R6251" i="31"/>
  <c r="R6252" i="31"/>
  <c r="R6253" i="31"/>
  <c r="R6254" i="31"/>
  <c r="R6255" i="31"/>
  <c r="R6256" i="31"/>
  <c r="R6257" i="31"/>
  <c r="R6258" i="31"/>
  <c r="R6259" i="31"/>
  <c r="R6260" i="31"/>
  <c r="R6261" i="31"/>
  <c r="R6262" i="31"/>
  <c r="R6263" i="31"/>
  <c r="R6264" i="31"/>
  <c r="R6265" i="31"/>
  <c r="R6266" i="31"/>
  <c r="R6267" i="31"/>
  <c r="R6268" i="31"/>
  <c r="R6269" i="31"/>
  <c r="R6270" i="31"/>
  <c r="R6271" i="31"/>
  <c r="R6272" i="31"/>
  <c r="R6273" i="31"/>
  <c r="R6274" i="31"/>
  <c r="R6275" i="31"/>
  <c r="R6276" i="31"/>
  <c r="R6277" i="31"/>
  <c r="R6278" i="31"/>
  <c r="R6279" i="31"/>
  <c r="R6280" i="31"/>
  <c r="R6281" i="31"/>
  <c r="R6282" i="31"/>
  <c r="R6283" i="31"/>
  <c r="R6284" i="31"/>
  <c r="R6285" i="31"/>
  <c r="R6286" i="31"/>
  <c r="R6287" i="31"/>
  <c r="R6288" i="31"/>
  <c r="R6289" i="31"/>
  <c r="R6290" i="31"/>
  <c r="R6291" i="31"/>
  <c r="R6292" i="31"/>
  <c r="R6293" i="31"/>
  <c r="R6294" i="31"/>
  <c r="R6295" i="31"/>
  <c r="R6296" i="31"/>
  <c r="R6297" i="31"/>
  <c r="R6298" i="31"/>
  <c r="R6299" i="31"/>
  <c r="R6300" i="31"/>
  <c r="R6301" i="31"/>
  <c r="R6302" i="31"/>
  <c r="R6303" i="31"/>
  <c r="R6304" i="31"/>
  <c r="R6305" i="31"/>
  <c r="R6306" i="31"/>
  <c r="R6307" i="31"/>
  <c r="R6308" i="31"/>
  <c r="R6309" i="31"/>
  <c r="R6310" i="31"/>
  <c r="R6311" i="31"/>
  <c r="R6312" i="31"/>
  <c r="R6313" i="31"/>
  <c r="R6314" i="31"/>
  <c r="R6315" i="31"/>
  <c r="R6316" i="31"/>
  <c r="R6317" i="31"/>
  <c r="R6318" i="31"/>
  <c r="R6319" i="31"/>
  <c r="R6320" i="31"/>
  <c r="R6321" i="31"/>
  <c r="R6322" i="31"/>
  <c r="R6323" i="31"/>
  <c r="R6324" i="31"/>
  <c r="R6325" i="31"/>
  <c r="R6326" i="31"/>
  <c r="R6327" i="31"/>
  <c r="R6328" i="31"/>
  <c r="R6329" i="31"/>
  <c r="R6330" i="31"/>
  <c r="R6331" i="31"/>
  <c r="R6332" i="31"/>
  <c r="R6333" i="31"/>
  <c r="R6334" i="31"/>
  <c r="R6335" i="31"/>
  <c r="R6336" i="31"/>
  <c r="R6337" i="31"/>
  <c r="R6338" i="31"/>
  <c r="R6339" i="31"/>
  <c r="R6340" i="31"/>
  <c r="R6341" i="31"/>
  <c r="R6342" i="31"/>
  <c r="R6343" i="31"/>
  <c r="R6344" i="31"/>
  <c r="R6345" i="31"/>
  <c r="R6346" i="31"/>
  <c r="R6347" i="31"/>
  <c r="R6348" i="31"/>
  <c r="R6349" i="31"/>
  <c r="R6350" i="31"/>
  <c r="R6351" i="31"/>
  <c r="R6352" i="31"/>
  <c r="R6353" i="31"/>
  <c r="R6354" i="31"/>
  <c r="R6355" i="31"/>
  <c r="R6356" i="31"/>
  <c r="R6357" i="31"/>
  <c r="R6358" i="31"/>
  <c r="R6359" i="31"/>
  <c r="R6360" i="31"/>
  <c r="R6361" i="31"/>
  <c r="R6362" i="31"/>
  <c r="R6363" i="31"/>
  <c r="R6364" i="31"/>
  <c r="R6365" i="31"/>
  <c r="R6366" i="31"/>
  <c r="R6367" i="31"/>
  <c r="R6368" i="31"/>
  <c r="R6369" i="31"/>
  <c r="R6370" i="31"/>
  <c r="R6371" i="31"/>
  <c r="R6372" i="31"/>
  <c r="R6373" i="31"/>
  <c r="R6374" i="31"/>
  <c r="R6375" i="31"/>
  <c r="R6376" i="31"/>
  <c r="R6377" i="31"/>
  <c r="R6378" i="31"/>
  <c r="R6379" i="31"/>
  <c r="R6380" i="31"/>
  <c r="R6381" i="31"/>
  <c r="R6382" i="31"/>
  <c r="R6383" i="31"/>
  <c r="R6384" i="31"/>
  <c r="R6385" i="31"/>
  <c r="R6386" i="31"/>
  <c r="R6387" i="31"/>
  <c r="R6388" i="31"/>
  <c r="R6389" i="31"/>
  <c r="R6390" i="31"/>
  <c r="R6391" i="31"/>
  <c r="R6392" i="31"/>
  <c r="R6393" i="31"/>
  <c r="R6394" i="31"/>
  <c r="R6395" i="31"/>
  <c r="R6396" i="31"/>
  <c r="R6397" i="31"/>
  <c r="R6398" i="31"/>
  <c r="R6399" i="31"/>
  <c r="R6400" i="31"/>
  <c r="R6401" i="31"/>
  <c r="R6402" i="31"/>
  <c r="R6403" i="31"/>
  <c r="R6404" i="31"/>
  <c r="R6405" i="31"/>
  <c r="R6406" i="31"/>
  <c r="R6407" i="31"/>
  <c r="R6408" i="31"/>
  <c r="R6409" i="31"/>
  <c r="R6410" i="31"/>
  <c r="R6411" i="31"/>
  <c r="R6412" i="31"/>
  <c r="R6413" i="31"/>
  <c r="R6414" i="31"/>
  <c r="R6415" i="31"/>
  <c r="R6416" i="31"/>
  <c r="R6417" i="31"/>
  <c r="R6418" i="31"/>
  <c r="R6419" i="31"/>
  <c r="R6420" i="31"/>
  <c r="R6421" i="31"/>
  <c r="R6422" i="31"/>
  <c r="R6423" i="31"/>
  <c r="R6424" i="31"/>
  <c r="R6425" i="31"/>
  <c r="R6426" i="31"/>
  <c r="R6427" i="31"/>
  <c r="R6428" i="31"/>
  <c r="R6429" i="31"/>
  <c r="R6430" i="31"/>
  <c r="R6431" i="31"/>
  <c r="R6432" i="31"/>
  <c r="R6433" i="31"/>
  <c r="R6434" i="31"/>
  <c r="R6435" i="31"/>
  <c r="R6436" i="31"/>
  <c r="R6437" i="31"/>
  <c r="R6438" i="31"/>
  <c r="R6439" i="31"/>
  <c r="R6440" i="31"/>
  <c r="R6441" i="31"/>
  <c r="R6442" i="31"/>
  <c r="R6443" i="31"/>
  <c r="R6444" i="31"/>
  <c r="R6445" i="31"/>
  <c r="R6446" i="31"/>
  <c r="R6447" i="31"/>
  <c r="R6448" i="31"/>
  <c r="R6449" i="31"/>
  <c r="R6450" i="31"/>
  <c r="R6451" i="31"/>
  <c r="R6452" i="31"/>
  <c r="R6453" i="31"/>
  <c r="R6454" i="31"/>
  <c r="R6455" i="31"/>
  <c r="R6456" i="31"/>
  <c r="R6457" i="31"/>
  <c r="R6458" i="31"/>
  <c r="R6459" i="31"/>
  <c r="R6460" i="31"/>
  <c r="R6461" i="31"/>
  <c r="R6462" i="31"/>
  <c r="R6463" i="31"/>
  <c r="R6464" i="31"/>
  <c r="R6465" i="31"/>
  <c r="R6466" i="31"/>
  <c r="R6467" i="31"/>
  <c r="R6468" i="31"/>
  <c r="R6469" i="31"/>
  <c r="R6470" i="31"/>
  <c r="R6471" i="31"/>
  <c r="R6472" i="31"/>
  <c r="R6473" i="31"/>
  <c r="R6474" i="31"/>
  <c r="R6475" i="31"/>
  <c r="R6476" i="31"/>
  <c r="R6477" i="31"/>
  <c r="R6478" i="31"/>
  <c r="R6479" i="31"/>
  <c r="R6480" i="31"/>
  <c r="R6481" i="31"/>
  <c r="R6482" i="31"/>
  <c r="R6483" i="31"/>
  <c r="R6484" i="31"/>
  <c r="R6485" i="31"/>
  <c r="R6486" i="31"/>
  <c r="R6487" i="31"/>
  <c r="R6488" i="31"/>
  <c r="R6489" i="31"/>
  <c r="R6490" i="31"/>
  <c r="R6491" i="31"/>
  <c r="R6492" i="31"/>
  <c r="R6493" i="31"/>
  <c r="R6494" i="31"/>
  <c r="R6495" i="31"/>
  <c r="R6496" i="31"/>
  <c r="R6497" i="31"/>
  <c r="R6498" i="31"/>
  <c r="R6499" i="31"/>
  <c r="R6500" i="31"/>
  <c r="R6501" i="31"/>
  <c r="R6502" i="31"/>
  <c r="R6503" i="31"/>
  <c r="R6504" i="31"/>
  <c r="R6505" i="31"/>
  <c r="R6506" i="31"/>
  <c r="R6507" i="31"/>
  <c r="R6508" i="31"/>
  <c r="R6509" i="31"/>
  <c r="R6510" i="31"/>
  <c r="R6511" i="31"/>
  <c r="R6512" i="31"/>
  <c r="R6513" i="31"/>
  <c r="R6514" i="31"/>
  <c r="R6515" i="31"/>
  <c r="R6516" i="31"/>
  <c r="R6517" i="31"/>
  <c r="R6518" i="31"/>
  <c r="R6519" i="31"/>
  <c r="R6520" i="31"/>
  <c r="R6521" i="31"/>
  <c r="R6522" i="31"/>
  <c r="R6523" i="31"/>
  <c r="R6524" i="31"/>
  <c r="R6525" i="31"/>
  <c r="R6526" i="31"/>
  <c r="R6527" i="31"/>
  <c r="R6528" i="31"/>
  <c r="R6529" i="31"/>
  <c r="R6530" i="31"/>
  <c r="R6531" i="31"/>
  <c r="R6532" i="31"/>
  <c r="R6533" i="31"/>
  <c r="R6534" i="31"/>
  <c r="R6535" i="31"/>
  <c r="R6536" i="31"/>
  <c r="R6537" i="31"/>
  <c r="R6538" i="31"/>
  <c r="R6539" i="31"/>
  <c r="R6540" i="31"/>
  <c r="R6541" i="31"/>
  <c r="R6542" i="31"/>
  <c r="R6543" i="31"/>
  <c r="R6544" i="31"/>
  <c r="R6545" i="31"/>
  <c r="R6546" i="31"/>
  <c r="R6547" i="31"/>
  <c r="R6548" i="31"/>
  <c r="R6549" i="31"/>
  <c r="R6550" i="31"/>
  <c r="R6551" i="31"/>
  <c r="R6552" i="31"/>
  <c r="R6553" i="31"/>
  <c r="R6554" i="31"/>
  <c r="R6555" i="31"/>
  <c r="R6556" i="31"/>
  <c r="R6557" i="31"/>
  <c r="R6558" i="31"/>
  <c r="R6559" i="31"/>
  <c r="R6560" i="31"/>
  <c r="R6561" i="31"/>
  <c r="R6562" i="31"/>
  <c r="R6563" i="31"/>
  <c r="R6564" i="31"/>
  <c r="R6565" i="31"/>
  <c r="R6566" i="31"/>
  <c r="R6567" i="31"/>
  <c r="R6568" i="31"/>
  <c r="R6569" i="31"/>
  <c r="R6570" i="31"/>
  <c r="R6571" i="31"/>
  <c r="R6572" i="31"/>
  <c r="R6573" i="31"/>
  <c r="R6574" i="31"/>
  <c r="R6575" i="31"/>
  <c r="R6576" i="31"/>
  <c r="R6577" i="31"/>
  <c r="R6578" i="31"/>
  <c r="R6579" i="31"/>
  <c r="R6580" i="31"/>
  <c r="R6581" i="31"/>
  <c r="R6582" i="31"/>
  <c r="R6583" i="31"/>
  <c r="R6584" i="31"/>
  <c r="R6585" i="31"/>
  <c r="R6586" i="31"/>
  <c r="R6587" i="31"/>
  <c r="R6588" i="31"/>
  <c r="R6589" i="31"/>
  <c r="R6590" i="31"/>
  <c r="R6591" i="31"/>
  <c r="R6592" i="31"/>
  <c r="R6593" i="31"/>
  <c r="R6594" i="31"/>
  <c r="R6595" i="31"/>
  <c r="R6596" i="31"/>
  <c r="R6597" i="31"/>
  <c r="R6598" i="31"/>
  <c r="R6599" i="31"/>
  <c r="R6600" i="31"/>
  <c r="R6601" i="31"/>
  <c r="R6602" i="31"/>
  <c r="R6603" i="31"/>
  <c r="R6604" i="31"/>
  <c r="R6605" i="31"/>
  <c r="R6606" i="31"/>
  <c r="R6607" i="31"/>
  <c r="R6608" i="31"/>
  <c r="R6609" i="31"/>
  <c r="R6610" i="31"/>
  <c r="R6611" i="31"/>
  <c r="R6612" i="31"/>
  <c r="R6613" i="31"/>
  <c r="R6614" i="31"/>
  <c r="R6615" i="31"/>
  <c r="R6616" i="31"/>
  <c r="R6617" i="31"/>
  <c r="R6618" i="31"/>
  <c r="R6619" i="31"/>
  <c r="R6620" i="31"/>
  <c r="R6621" i="31"/>
  <c r="R6622" i="31"/>
  <c r="R6623" i="31"/>
  <c r="R6624" i="31"/>
  <c r="R6625" i="31"/>
  <c r="R6626" i="31"/>
  <c r="R6627" i="31"/>
  <c r="R6628" i="31"/>
  <c r="R6629" i="31"/>
  <c r="R6630" i="31"/>
  <c r="R6631" i="31"/>
  <c r="R6632" i="31"/>
  <c r="R6633" i="31"/>
  <c r="R6634" i="31"/>
  <c r="R6635" i="31"/>
  <c r="R6636" i="31"/>
  <c r="R6637" i="31"/>
  <c r="R6638" i="31"/>
  <c r="R6639" i="31"/>
  <c r="R6640" i="31"/>
  <c r="R6641" i="31"/>
  <c r="R6642" i="31"/>
  <c r="R6643" i="31"/>
  <c r="R6644" i="31"/>
  <c r="R6645" i="31"/>
  <c r="R6646" i="31"/>
  <c r="R6647" i="31"/>
  <c r="R6648" i="31"/>
  <c r="R6649" i="31"/>
  <c r="R6650" i="31"/>
  <c r="R6651" i="31"/>
  <c r="R6652" i="31"/>
  <c r="R6653" i="31"/>
  <c r="R6654" i="31"/>
  <c r="R6655" i="31"/>
  <c r="R6656" i="31"/>
  <c r="R6657" i="31"/>
  <c r="R6658" i="31"/>
  <c r="R6659" i="31"/>
  <c r="R6660" i="31"/>
  <c r="R6661" i="31"/>
  <c r="R6662" i="31"/>
  <c r="R6663" i="31"/>
  <c r="R6664" i="31"/>
  <c r="R6665" i="31"/>
  <c r="R6666" i="31"/>
  <c r="R6667" i="31"/>
  <c r="R6668" i="31"/>
  <c r="R6669" i="31"/>
  <c r="R6670" i="31"/>
  <c r="R6671" i="31"/>
  <c r="R6672" i="31"/>
  <c r="R6673" i="31"/>
  <c r="R6674" i="31"/>
  <c r="R6675" i="31"/>
  <c r="R6676" i="31"/>
  <c r="R6677" i="31"/>
  <c r="R6678" i="31"/>
  <c r="R6679" i="31"/>
  <c r="R6680" i="31"/>
  <c r="R6681" i="31"/>
  <c r="R6682" i="31"/>
  <c r="R6683" i="31"/>
  <c r="R6684" i="31"/>
  <c r="R6685" i="31"/>
  <c r="R6686" i="31"/>
  <c r="R6687" i="31"/>
  <c r="R6688" i="31"/>
  <c r="R6689" i="31"/>
  <c r="R6690" i="31"/>
  <c r="R6691" i="31"/>
  <c r="R6692" i="31"/>
  <c r="R6693" i="31"/>
  <c r="R6694" i="31"/>
  <c r="R6695" i="31"/>
  <c r="R6696" i="31"/>
  <c r="R6697" i="31"/>
  <c r="R6698" i="31"/>
  <c r="R6699" i="31"/>
  <c r="R6700" i="31"/>
  <c r="R6701" i="31"/>
  <c r="R6702" i="31"/>
  <c r="R6703" i="31"/>
  <c r="R6704" i="31"/>
  <c r="R6705" i="31"/>
  <c r="R6706" i="31"/>
  <c r="R6707" i="31"/>
  <c r="R6708" i="31"/>
  <c r="R6709" i="31"/>
  <c r="R6710" i="31"/>
  <c r="R6711" i="31"/>
  <c r="R6712" i="31"/>
  <c r="R6713" i="31"/>
  <c r="R6714" i="31"/>
  <c r="R6715" i="31"/>
  <c r="R6716" i="31"/>
  <c r="R6717" i="31"/>
  <c r="R6718" i="31"/>
  <c r="R6719" i="31"/>
  <c r="R6720" i="31"/>
  <c r="R6721" i="31"/>
  <c r="R6722" i="31"/>
  <c r="R6723" i="31"/>
  <c r="R6724" i="31"/>
  <c r="R6725" i="31"/>
  <c r="R6726" i="31"/>
  <c r="R6727" i="31"/>
  <c r="R6728" i="31"/>
  <c r="R6729" i="31"/>
  <c r="R6730" i="31"/>
  <c r="R6731" i="31"/>
  <c r="R6732" i="31"/>
  <c r="R6733" i="31"/>
  <c r="R6734" i="31"/>
  <c r="R6735" i="31"/>
  <c r="R6736" i="31"/>
  <c r="R6737" i="31"/>
  <c r="R6738" i="31"/>
  <c r="R6739" i="31"/>
  <c r="R6740" i="31"/>
  <c r="R6741" i="31"/>
  <c r="R6742" i="31"/>
  <c r="R6743" i="31"/>
  <c r="R6744" i="31"/>
  <c r="R6745" i="31"/>
  <c r="R6746" i="31"/>
  <c r="R6747" i="31"/>
  <c r="R6748" i="31"/>
  <c r="R6749" i="31"/>
  <c r="R6750" i="31"/>
  <c r="R6751" i="31"/>
  <c r="R6752" i="31"/>
  <c r="R6753" i="31"/>
  <c r="R6754" i="31"/>
  <c r="R6755" i="31"/>
  <c r="R6756" i="31"/>
  <c r="R6757" i="31"/>
  <c r="R6758" i="31"/>
  <c r="R6759" i="31"/>
  <c r="R6760" i="31"/>
  <c r="R6761" i="31"/>
  <c r="R6762" i="31"/>
  <c r="R6763" i="31"/>
  <c r="R6764" i="31"/>
  <c r="R6765" i="31"/>
  <c r="R6766" i="31"/>
  <c r="R6767" i="31"/>
  <c r="R6768" i="31"/>
  <c r="R6769" i="31"/>
  <c r="R6770" i="31"/>
  <c r="R6771" i="31"/>
  <c r="R6772" i="31"/>
  <c r="R6773" i="31"/>
  <c r="R6774" i="31"/>
  <c r="R6775" i="31"/>
  <c r="R6776" i="31"/>
  <c r="R6777" i="31"/>
  <c r="R6778" i="31"/>
  <c r="R6779" i="31"/>
  <c r="R6780" i="31"/>
  <c r="R6781" i="31"/>
  <c r="R6782" i="31"/>
  <c r="R6783" i="31"/>
  <c r="R6784" i="31"/>
  <c r="R6785" i="31"/>
  <c r="R6786" i="31"/>
  <c r="R6787" i="31"/>
  <c r="R6788" i="31"/>
  <c r="R6789" i="31"/>
  <c r="R6790" i="31"/>
  <c r="R6791" i="31"/>
  <c r="R6792" i="31"/>
  <c r="R6793" i="31"/>
  <c r="R6794" i="31"/>
  <c r="R6795" i="31"/>
  <c r="R6796" i="31"/>
  <c r="R6797" i="31"/>
  <c r="R6798" i="31"/>
  <c r="R6799" i="31"/>
  <c r="R6800" i="31"/>
  <c r="R6801" i="31"/>
  <c r="R6802" i="31"/>
  <c r="R6803" i="31"/>
  <c r="R6804" i="31"/>
  <c r="R6805" i="31"/>
  <c r="R6806" i="31"/>
  <c r="R6807" i="31"/>
  <c r="R6808" i="31"/>
  <c r="R6809" i="31"/>
  <c r="R6810" i="31"/>
  <c r="R6811" i="31"/>
  <c r="R6812" i="31"/>
  <c r="R6813" i="31"/>
  <c r="R6814" i="31"/>
  <c r="R6815" i="31"/>
  <c r="R6816" i="31"/>
  <c r="R6817" i="31"/>
  <c r="R6818" i="31"/>
  <c r="R6819" i="31"/>
  <c r="R6820" i="31"/>
  <c r="R6821" i="31"/>
  <c r="R6822" i="31"/>
  <c r="R6823" i="31"/>
  <c r="R6824" i="31"/>
  <c r="R6825" i="31"/>
  <c r="R6826" i="31"/>
  <c r="R6827" i="31"/>
  <c r="R6828" i="31"/>
  <c r="R6829" i="31"/>
  <c r="R6830" i="31"/>
  <c r="R6831" i="31"/>
  <c r="R6832" i="31"/>
  <c r="R6833" i="31"/>
  <c r="R6834" i="31"/>
  <c r="R6835" i="31"/>
  <c r="R6836" i="31"/>
  <c r="R6837" i="31"/>
  <c r="R6838" i="31"/>
  <c r="R6839" i="31"/>
  <c r="R6840" i="31"/>
  <c r="R6841" i="31"/>
  <c r="R6842" i="31"/>
  <c r="R6843" i="31"/>
  <c r="R6844" i="31"/>
  <c r="R6845" i="31"/>
  <c r="R6846" i="31"/>
  <c r="R6847" i="31"/>
  <c r="R6848" i="31"/>
  <c r="R6849" i="31"/>
  <c r="R6850" i="31"/>
  <c r="R6851" i="31"/>
  <c r="R6852" i="31"/>
  <c r="R6853" i="31"/>
  <c r="R6854" i="31"/>
  <c r="R6855" i="31"/>
  <c r="R6856" i="31"/>
  <c r="R6857" i="31"/>
  <c r="R6858" i="31"/>
  <c r="R6859" i="31"/>
  <c r="R6860" i="31"/>
  <c r="R6861" i="31"/>
  <c r="R6862" i="31"/>
  <c r="R6863" i="31"/>
  <c r="R6864" i="31"/>
  <c r="R6865" i="31"/>
  <c r="R6866" i="31"/>
  <c r="R6867" i="31"/>
  <c r="R6868" i="31"/>
  <c r="R6869" i="31"/>
  <c r="R6870" i="31"/>
  <c r="R6871" i="31"/>
  <c r="R6872" i="31"/>
  <c r="R6873" i="31"/>
  <c r="R6874" i="31"/>
  <c r="R6875" i="31"/>
  <c r="R6876" i="31"/>
  <c r="R6877" i="31"/>
  <c r="R6878" i="31"/>
  <c r="R6879" i="31"/>
  <c r="R6880" i="31"/>
  <c r="R6881" i="31"/>
  <c r="R6882" i="31"/>
  <c r="R6883" i="31"/>
  <c r="R6884" i="31"/>
  <c r="R6885" i="31"/>
  <c r="R6886" i="31"/>
  <c r="R6887" i="31"/>
  <c r="R6888" i="31"/>
  <c r="R6889" i="31"/>
  <c r="R6890" i="31"/>
  <c r="R6891" i="31"/>
  <c r="R6892" i="31"/>
  <c r="R6893" i="31"/>
  <c r="R6894" i="31"/>
  <c r="R6895" i="31"/>
  <c r="R6896" i="31"/>
  <c r="R6897" i="31"/>
  <c r="R6898" i="31"/>
  <c r="R6899" i="31"/>
  <c r="R6900" i="31"/>
  <c r="R6901" i="31"/>
  <c r="R6902" i="31"/>
  <c r="R6903" i="31"/>
  <c r="R6904" i="31"/>
  <c r="R6905" i="31"/>
  <c r="R6906" i="31"/>
  <c r="R6907" i="31"/>
  <c r="R6908" i="31"/>
  <c r="R6909" i="31"/>
  <c r="R6910" i="31"/>
  <c r="R6911" i="31"/>
  <c r="R6912" i="31"/>
  <c r="R6913" i="31"/>
  <c r="R6914" i="31"/>
  <c r="R6915" i="31"/>
  <c r="R6916" i="31"/>
  <c r="R6917" i="31"/>
  <c r="R6918" i="31"/>
  <c r="R6919" i="31"/>
  <c r="R6920" i="31"/>
  <c r="R6921" i="31"/>
  <c r="R6922" i="31"/>
  <c r="R6923" i="31"/>
  <c r="R6924" i="31"/>
  <c r="R6925" i="31"/>
  <c r="R6926" i="31"/>
  <c r="R6927" i="31"/>
  <c r="R6928" i="31"/>
  <c r="R6929" i="31"/>
  <c r="R6930" i="31"/>
  <c r="R6931" i="31"/>
  <c r="R6932" i="31"/>
  <c r="R6933" i="31"/>
  <c r="R6934" i="31"/>
  <c r="R6935" i="31"/>
  <c r="R6936" i="31"/>
  <c r="R6937" i="31"/>
  <c r="R6938" i="31"/>
  <c r="R6939" i="31"/>
  <c r="R6940" i="31"/>
  <c r="R6941" i="31"/>
  <c r="R6942" i="31"/>
  <c r="R6943" i="31"/>
  <c r="R6944" i="31"/>
  <c r="R6945" i="31"/>
  <c r="R6946" i="31"/>
  <c r="R6947" i="31"/>
  <c r="R6948" i="31"/>
  <c r="R6949" i="31"/>
  <c r="R6950" i="31"/>
  <c r="R6951" i="31"/>
  <c r="R6952" i="31"/>
  <c r="R6953" i="31"/>
  <c r="R6954" i="31"/>
  <c r="R6955" i="31"/>
  <c r="R6956" i="31"/>
  <c r="R6957" i="31"/>
  <c r="R6958" i="31"/>
  <c r="R6959" i="31"/>
  <c r="R6960" i="31"/>
  <c r="R6961" i="31"/>
  <c r="R6962" i="31"/>
  <c r="R6963" i="31"/>
  <c r="R6964" i="31"/>
  <c r="R6965" i="31"/>
  <c r="R6966" i="31"/>
  <c r="R6967" i="31"/>
  <c r="R6968" i="31"/>
  <c r="R6969" i="31"/>
  <c r="R6970" i="31"/>
  <c r="R6971" i="31"/>
  <c r="R6972" i="31"/>
  <c r="R6973" i="31"/>
  <c r="R6974" i="31"/>
  <c r="R6975" i="31"/>
  <c r="R6976" i="31"/>
  <c r="R6977" i="31"/>
  <c r="R6978" i="31"/>
  <c r="R6979" i="31"/>
  <c r="R6980" i="31"/>
  <c r="R6981" i="31"/>
  <c r="R6982" i="31"/>
  <c r="R6983" i="31"/>
  <c r="R6984" i="31"/>
  <c r="R6985" i="31"/>
  <c r="R6986" i="31"/>
  <c r="R6987" i="31"/>
  <c r="R6988" i="31"/>
  <c r="R6989" i="31"/>
  <c r="R6990" i="31"/>
  <c r="R6991" i="31"/>
  <c r="R6992" i="31"/>
  <c r="R6993" i="31"/>
  <c r="R6994" i="31"/>
  <c r="R6995" i="31"/>
  <c r="R6996" i="31"/>
  <c r="R6997" i="31"/>
  <c r="R6998" i="31"/>
  <c r="R6999" i="31"/>
  <c r="R7000" i="31"/>
  <c r="R7001" i="31"/>
  <c r="R7002" i="31"/>
  <c r="R7003" i="31"/>
  <c r="R7004" i="31"/>
  <c r="R7005" i="31"/>
  <c r="R7006" i="31"/>
  <c r="R7007" i="31"/>
  <c r="R7008" i="31"/>
  <c r="R7009" i="31"/>
  <c r="R7010" i="31"/>
  <c r="R7011" i="31"/>
  <c r="R7012" i="31"/>
  <c r="R7013" i="31"/>
  <c r="R7014" i="31"/>
  <c r="R7015" i="31"/>
  <c r="R7016" i="31"/>
  <c r="R7017" i="31"/>
  <c r="R7018" i="31"/>
  <c r="R7019" i="31"/>
  <c r="R7020" i="31"/>
  <c r="R7021" i="31"/>
  <c r="R7022" i="31"/>
  <c r="R7023" i="31"/>
  <c r="R7024" i="31"/>
  <c r="R7025" i="31"/>
  <c r="R7026" i="31"/>
  <c r="R7027" i="31"/>
  <c r="R7028" i="31"/>
  <c r="R7029" i="31"/>
  <c r="R7030" i="31"/>
  <c r="R7031" i="31"/>
  <c r="R7032" i="31"/>
  <c r="R7033" i="31"/>
  <c r="R7034" i="31"/>
  <c r="R7035" i="31"/>
  <c r="R7036" i="31"/>
  <c r="R7037" i="31"/>
  <c r="R7038" i="31"/>
  <c r="R7039" i="31"/>
  <c r="R7040" i="31"/>
  <c r="R7041" i="31"/>
  <c r="R7042" i="31"/>
  <c r="R7043" i="31"/>
  <c r="R7044" i="31"/>
  <c r="R7045" i="31"/>
  <c r="R7046" i="31"/>
  <c r="R7047" i="31"/>
  <c r="R7048" i="31"/>
  <c r="R7049" i="31"/>
  <c r="R7050" i="31"/>
  <c r="R7051" i="31"/>
  <c r="R7052" i="31"/>
  <c r="R7053" i="31"/>
  <c r="R7054" i="31"/>
  <c r="R7055" i="31"/>
  <c r="R7056" i="31"/>
  <c r="R7057" i="31"/>
  <c r="R7058" i="31"/>
  <c r="R7059" i="31"/>
  <c r="R7060" i="31"/>
  <c r="R7061" i="31"/>
  <c r="R7062" i="31"/>
  <c r="R7063" i="31"/>
  <c r="R7064" i="31"/>
  <c r="R7065" i="31"/>
  <c r="R7066" i="31"/>
  <c r="R7067" i="31"/>
  <c r="R7068" i="31"/>
  <c r="R7069" i="31"/>
  <c r="R7070" i="31"/>
  <c r="R7071" i="31"/>
  <c r="R7072" i="31"/>
  <c r="R7073" i="31"/>
  <c r="R7074" i="31"/>
  <c r="R7075" i="31"/>
  <c r="R7076" i="31"/>
  <c r="R7077" i="31"/>
  <c r="R7078" i="31"/>
  <c r="R7079" i="31"/>
  <c r="R7080" i="31"/>
  <c r="R7081" i="31"/>
  <c r="R7082" i="31"/>
  <c r="R7083" i="31"/>
  <c r="R7084" i="31"/>
  <c r="R7085" i="31"/>
  <c r="R7086" i="31"/>
  <c r="R7087" i="31"/>
  <c r="R7088" i="31"/>
  <c r="R7089" i="31"/>
  <c r="R7090" i="31"/>
  <c r="R7091" i="31"/>
  <c r="R7092" i="31"/>
  <c r="R7093" i="31"/>
  <c r="R7094" i="31"/>
  <c r="R7095" i="31"/>
  <c r="R7096" i="31"/>
  <c r="R7097" i="31"/>
  <c r="R7098" i="31"/>
  <c r="R7099" i="31"/>
  <c r="R7100" i="31"/>
  <c r="R7101" i="31"/>
  <c r="R7102" i="31"/>
  <c r="R7103" i="31"/>
  <c r="R7104" i="31"/>
  <c r="R7105" i="31"/>
  <c r="R7106" i="31"/>
  <c r="R7107" i="31"/>
  <c r="R7108" i="31"/>
  <c r="R7109" i="31"/>
  <c r="R7110" i="31"/>
  <c r="R7111" i="31"/>
  <c r="R7112" i="31"/>
  <c r="R7113" i="31"/>
  <c r="R7114" i="31"/>
  <c r="R7115" i="31"/>
  <c r="R7116" i="31"/>
  <c r="R7117" i="31"/>
  <c r="R7118" i="31"/>
  <c r="R7119" i="31"/>
  <c r="R7120" i="31"/>
  <c r="R7121" i="31"/>
  <c r="R7122" i="31"/>
  <c r="R7123" i="31"/>
  <c r="R7124" i="31"/>
  <c r="R7125" i="31"/>
  <c r="R7126" i="31"/>
  <c r="R7127" i="31"/>
  <c r="R7128" i="31"/>
  <c r="R7129" i="31"/>
  <c r="R7130" i="31"/>
  <c r="R7131" i="31"/>
  <c r="R7132" i="31"/>
  <c r="R7133" i="31"/>
  <c r="R7134" i="31"/>
  <c r="R7135" i="31"/>
  <c r="R7136" i="31"/>
  <c r="R7137" i="31"/>
  <c r="R7138" i="31"/>
  <c r="R7139" i="31"/>
  <c r="R7140" i="31"/>
  <c r="R7141" i="31"/>
  <c r="R7142" i="31"/>
  <c r="R7143" i="31"/>
  <c r="R7144" i="31"/>
  <c r="R7145" i="31"/>
  <c r="R7146" i="31"/>
  <c r="R7147" i="31"/>
  <c r="R7148" i="31"/>
  <c r="R7149" i="31"/>
  <c r="R7150" i="31"/>
  <c r="R7151" i="31"/>
  <c r="R7152" i="31"/>
  <c r="R7153" i="31"/>
  <c r="R7154" i="31"/>
  <c r="R7155" i="31"/>
  <c r="R7156" i="31"/>
  <c r="R7157" i="31"/>
  <c r="R7158" i="31"/>
  <c r="R7159" i="31"/>
  <c r="R7160" i="31"/>
  <c r="R7161" i="31"/>
  <c r="R7162" i="31"/>
  <c r="R7163" i="31"/>
  <c r="R7164" i="31"/>
  <c r="R7165" i="31"/>
  <c r="R7166" i="31"/>
  <c r="R7167" i="31"/>
  <c r="R7168" i="31"/>
  <c r="R7169" i="31"/>
  <c r="R7170" i="31"/>
  <c r="R7171" i="31"/>
  <c r="R7172" i="31"/>
  <c r="R7173" i="31"/>
  <c r="R7174" i="31"/>
  <c r="R7175" i="31"/>
  <c r="R7176" i="31"/>
  <c r="R7177" i="31"/>
  <c r="R7178" i="31"/>
  <c r="R7179" i="31"/>
  <c r="R7180" i="31"/>
  <c r="R7181" i="31"/>
  <c r="R7182" i="31"/>
  <c r="R7183" i="31"/>
  <c r="R7184" i="31"/>
  <c r="R7185" i="31"/>
  <c r="R7186" i="31"/>
  <c r="R7187" i="31"/>
  <c r="R7188" i="31"/>
  <c r="R7189" i="31"/>
  <c r="R7190" i="31"/>
  <c r="R7191" i="31"/>
  <c r="R7192" i="31"/>
  <c r="R7193" i="31"/>
  <c r="R7194" i="31"/>
  <c r="R7195" i="31"/>
  <c r="R7196" i="31"/>
  <c r="R7197" i="31"/>
  <c r="R7198" i="31"/>
  <c r="R7199" i="31"/>
  <c r="R7200" i="31"/>
  <c r="R7201" i="31"/>
  <c r="R7202" i="31"/>
  <c r="R7203" i="31"/>
  <c r="R7204" i="31"/>
  <c r="R7205" i="31"/>
  <c r="R7206" i="31"/>
  <c r="R7207" i="31"/>
  <c r="R7208" i="31"/>
  <c r="R7209" i="31"/>
  <c r="R7210" i="31"/>
  <c r="R7211" i="31"/>
  <c r="R7212" i="31"/>
  <c r="R7213" i="31"/>
  <c r="R7214" i="31"/>
  <c r="R7215" i="31"/>
  <c r="R7216" i="31"/>
  <c r="R7217" i="31"/>
  <c r="R7218" i="31"/>
  <c r="R7219" i="31"/>
  <c r="R7220" i="31"/>
  <c r="R7221" i="31"/>
  <c r="R7222" i="31"/>
  <c r="R7223" i="31"/>
  <c r="R7224" i="31"/>
  <c r="R7225" i="31"/>
  <c r="R7226" i="31"/>
  <c r="R7227" i="31"/>
  <c r="R7228" i="31"/>
  <c r="R7229" i="31"/>
  <c r="R7230" i="31"/>
  <c r="R7231" i="31"/>
  <c r="R7232" i="31"/>
  <c r="R7233" i="31"/>
  <c r="R7234" i="31"/>
  <c r="R7235" i="31"/>
  <c r="R7236" i="31"/>
  <c r="R7237" i="31"/>
  <c r="R7238" i="31"/>
  <c r="R7239" i="31"/>
  <c r="R7240" i="31"/>
  <c r="R7241" i="31"/>
  <c r="R7242" i="31"/>
  <c r="R7243" i="31"/>
  <c r="R7244" i="31"/>
  <c r="R7245" i="31"/>
  <c r="R7246" i="31"/>
  <c r="R7247" i="31"/>
  <c r="R7248" i="31"/>
  <c r="R7249" i="31"/>
  <c r="R7250" i="31"/>
  <c r="R7251" i="31"/>
  <c r="R7252" i="31"/>
  <c r="R7253" i="31"/>
  <c r="R7254" i="31"/>
  <c r="R7255" i="31"/>
  <c r="R7256" i="31"/>
  <c r="R7257" i="31"/>
  <c r="R7258" i="31"/>
  <c r="R7259" i="31"/>
  <c r="R7260" i="31"/>
  <c r="R7261" i="31"/>
  <c r="R7262" i="31"/>
  <c r="R7263" i="31"/>
  <c r="R7264" i="31"/>
  <c r="R7265" i="31"/>
  <c r="R7266" i="31"/>
  <c r="R7267" i="31"/>
  <c r="R7268" i="31"/>
  <c r="R7269" i="31"/>
  <c r="R7270" i="31"/>
  <c r="R7271" i="31"/>
  <c r="R7272" i="31"/>
  <c r="R7273" i="31"/>
  <c r="R7274" i="31"/>
  <c r="R7275" i="31"/>
  <c r="R7276" i="31"/>
  <c r="R7277" i="31"/>
  <c r="R7278" i="31"/>
  <c r="R7279" i="31"/>
  <c r="R7280" i="31"/>
  <c r="R7281" i="31"/>
  <c r="R7282" i="31"/>
  <c r="R7283" i="31"/>
  <c r="R7284" i="31"/>
  <c r="R7285" i="31"/>
  <c r="R7286" i="31"/>
  <c r="R7287" i="31"/>
  <c r="R7288" i="31"/>
  <c r="R7289" i="31"/>
  <c r="R7290" i="31"/>
  <c r="R7291" i="31"/>
  <c r="R7292" i="31"/>
  <c r="R7293" i="31"/>
  <c r="R7294" i="31"/>
  <c r="R7295" i="31"/>
  <c r="R7296" i="31"/>
  <c r="R7297" i="31"/>
  <c r="R7298" i="31"/>
  <c r="R7299" i="31"/>
  <c r="R7300" i="31"/>
  <c r="R7301" i="31"/>
  <c r="R7302" i="31"/>
  <c r="R7303" i="31"/>
  <c r="R7304" i="31"/>
  <c r="R7305" i="31"/>
  <c r="R7306" i="31"/>
  <c r="R7307" i="31"/>
  <c r="R7308" i="31"/>
  <c r="R7309" i="31"/>
  <c r="R7310" i="31"/>
  <c r="R7311" i="31"/>
  <c r="R7312" i="31"/>
  <c r="R7313" i="31"/>
  <c r="R7314" i="31"/>
  <c r="R7315" i="31"/>
  <c r="R7316" i="31"/>
  <c r="R7317" i="31"/>
  <c r="R7318" i="31"/>
  <c r="R7319" i="31"/>
  <c r="R7320" i="31"/>
  <c r="R7321" i="31"/>
  <c r="R7322" i="31"/>
  <c r="R7323" i="31"/>
  <c r="R7324" i="31"/>
  <c r="R7325" i="31"/>
  <c r="R7326" i="31"/>
  <c r="R7327" i="31"/>
  <c r="R7328" i="31"/>
  <c r="R7329" i="31"/>
  <c r="R7330" i="31"/>
  <c r="R7331" i="31"/>
  <c r="R7332" i="31"/>
  <c r="R7333" i="31"/>
  <c r="R7334" i="31"/>
  <c r="R7335" i="31"/>
  <c r="R7336" i="31"/>
  <c r="R7337" i="31"/>
  <c r="R7338" i="31"/>
  <c r="R7339" i="31"/>
  <c r="R7340" i="31"/>
  <c r="R7341" i="31"/>
  <c r="R7342" i="31"/>
  <c r="R7343" i="31"/>
  <c r="R7344" i="31"/>
  <c r="R7345" i="31"/>
  <c r="R7346" i="31"/>
  <c r="R7347" i="31"/>
  <c r="R7348" i="31"/>
  <c r="R7349" i="31"/>
  <c r="R7350" i="31"/>
  <c r="R7351" i="31"/>
  <c r="R7352" i="31"/>
  <c r="R7353" i="31"/>
  <c r="R7354" i="31"/>
  <c r="R7355" i="31"/>
  <c r="R7356" i="31"/>
  <c r="R7357" i="31"/>
  <c r="R7358" i="31"/>
  <c r="R7359" i="31"/>
  <c r="R7360" i="31"/>
  <c r="R7361" i="31"/>
  <c r="R7362" i="31"/>
  <c r="R7363" i="31"/>
  <c r="R7364" i="31"/>
  <c r="R7365" i="31"/>
  <c r="R7366" i="31"/>
  <c r="R7367" i="31"/>
  <c r="R7368" i="31"/>
  <c r="R7369" i="31"/>
  <c r="R7370" i="31"/>
  <c r="R7371" i="31"/>
  <c r="R7372" i="31"/>
  <c r="R7373" i="31"/>
  <c r="R7374" i="31"/>
  <c r="R7375" i="31"/>
  <c r="R7376" i="31"/>
  <c r="R7377" i="31"/>
  <c r="R7378" i="31"/>
  <c r="R7379" i="31"/>
  <c r="R7380" i="31"/>
  <c r="R7381" i="31"/>
  <c r="R7382" i="31"/>
  <c r="R7383" i="31"/>
  <c r="R7384" i="31"/>
  <c r="R7385" i="31"/>
  <c r="R7386" i="31"/>
  <c r="R7387" i="31"/>
  <c r="R7388" i="31"/>
  <c r="R7389" i="31"/>
  <c r="R7390" i="31"/>
  <c r="R7391" i="31"/>
  <c r="R7392" i="31"/>
  <c r="R7393" i="31"/>
  <c r="R7394" i="31"/>
  <c r="R7395" i="31"/>
  <c r="R7396" i="31"/>
  <c r="R7397" i="31"/>
  <c r="R7398" i="31"/>
  <c r="R7399" i="31"/>
  <c r="R7400" i="31"/>
  <c r="R7401" i="31"/>
  <c r="R7402" i="31"/>
  <c r="R7403" i="31"/>
  <c r="R7404" i="31"/>
  <c r="R7405" i="31"/>
  <c r="R7406" i="31"/>
  <c r="R7407" i="31"/>
  <c r="R7408" i="31"/>
  <c r="R7409" i="31"/>
  <c r="R7410" i="31"/>
  <c r="R7411" i="31"/>
  <c r="R7412" i="31"/>
  <c r="R7413" i="31"/>
  <c r="R7414" i="31"/>
  <c r="R7415" i="31"/>
  <c r="R7416" i="31"/>
  <c r="R7417" i="31"/>
  <c r="R7418" i="31"/>
  <c r="R7419" i="31"/>
  <c r="R7420" i="31"/>
  <c r="R7421" i="31"/>
  <c r="R7422" i="31"/>
  <c r="R7423" i="31"/>
  <c r="R7424" i="31"/>
  <c r="R7425" i="31"/>
  <c r="R7426" i="31"/>
  <c r="R7427" i="31"/>
  <c r="R7428" i="31"/>
  <c r="R7429" i="31"/>
  <c r="R7430" i="31"/>
  <c r="R7431" i="31"/>
  <c r="R7432" i="31"/>
  <c r="R7433" i="31"/>
  <c r="R7434" i="31"/>
  <c r="R7435" i="31"/>
  <c r="R7436" i="31"/>
  <c r="R7437" i="31"/>
  <c r="R7438" i="31"/>
  <c r="R7439" i="31"/>
  <c r="R7440" i="31"/>
  <c r="R7441" i="31"/>
  <c r="R7442" i="31"/>
  <c r="R7443" i="31"/>
  <c r="R7444" i="31"/>
  <c r="R7445" i="31"/>
  <c r="R7446" i="31"/>
  <c r="R7447" i="31"/>
  <c r="R7448" i="31"/>
  <c r="R7449" i="31"/>
  <c r="R7450" i="31"/>
  <c r="R7451" i="31"/>
  <c r="R7452" i="31"/>
  <c r="R7453" i="31"/>
  <c r="R7454" i="31"/>
  <c r="R7455" i="31"/>
  <c r="R7456" i="31"/>
  <c r="R7457" i="31"/>
  <c r="R7458" i="31"/>
  <c r="R7459" i="31"/>
  <c r="R7460" i="31"/>
  <c r="R7461" i="31"/>
  <c r="R7462" i="31"/>
  <c r="R7463" i="31"/>
  <c r="R7464" i="31"/>
  <c r="R7465" i="31"/>
  <c r="R7466" i="31"/>
  <c r="R7467" i="31"/>
  <c r="R7468" i="31"/>
  <c r="R7469" i="31"/>
  <c r="R7470" i="31"/>
  <c r="R7471" i="31"/>
  <c r="R7472" i="31"/>
  <c r="R7473" i="31"/>
  <c r="R7474" i="31"/>
  <c r="R7475" i="31"/>
  <c r="R7476" i="31"/>
  <c r="R7477" i="31"/>
  <c r="R7478" i="31"/>
  <c r="R7479" i="31"/>
  <c r="R7480" i="31"/>
  <c r="R7481" i="31"/>
  <c r="R7482" i="31"/>
  <c r="R7483" i="31"/>
  <c r="R7484" i="31"/>
  <c r="R7485" i="31"/>
  <c r="R7486" i="31"/>
  <c r="R7487" i="31"/>
  <c r="R7488" i="31"/>
  <c r="R7489" i="31"/>
  <c r="R7490" i="31"/>
  <c r="R7491" i="31"/>
  <c r="R7492" i="31"/>
  <c r="R7493" i="31"/>
  <c r="R7494" i="31"/>
  <c r="R7495" i="31"/>
  <c r="R7496" i="31"/>
  <c r="R7497" i="31"/>
  <c r="R7498" i="31"/>
  <c r="R7499" i="31"/>
  <c r="R7500" i="31"/>
  <c r="R7501" i="31"/>
  <c r="R7502" i="31"/>
  <c r="R7503" i="31"/>
  <c r="R7504" i="31"/>
  <c r="R7505" i="31"/>
  <c r="R7506" i="31"/>
  <c r="R7507" i="31"/>
  <c r="R7508" i="31"/>
  <c r="R7509" i="31"/>
  <c r="R7510" i="31"/>
  <c r="R7511" i="31"/>
  <c r="R7512" i="31"/>
  <c r="R7513" i="31"/>
  <c r="R7514" i="31"/>
  <c r="R7515" i="31"/>
  <c r="R7516" i="31"/>
  <c r="R7517" i="31"/>
  <c r="R7518" i="31"/>
  <c r="R7519" i="31"/>
  <c r="R7520" i="31"/>
  <c r="R7521" i="31"/>
  <c r="R7522" i="31"/>
  <c r="R7523" i="31"/>
  <c r="R7524" i="31"/>
  <c r="R7525" i="31"/>
  <c r="R7526" i="31"/>
  <c r="R7527" i="31"/>
  <c r="R7528" i="31"/>
  <c r="R7529" i="31"/>
  <c r="R7530" i="31"/>
  <c r="R7531" i="31"/>
  <c r="R7532" i="31"/>
  <c r="R7533" i="31"/>
  <c r="R7534" i="31"/>
  <c r="R7535" i="31"/>
  <c r="R7536" i="31"/>
  <c r="R7537" i="31"/>
  <c r="R7538" i="31"/>
  <c r="R7539" i="31"/>
  <c r="R7540" i="31"/>
  <c r="R7541" i="31"/>
  <c r="R7542" i="31"/>
  <c r="R7543" i="31"/>
  <c r="R7544" i="31"/>
  <c r="R7545" i="31"/>
  <c r="R7546" i="31"/>
  <c r="R7547" i="31"/>
  <c r="R7548" i="31"/>
  <c r="R7549" i="31"/>
  <c r="R7550" i="31"/>
  <c r="R7551" i="31"/>
  <c r="R7552" i="31"/>
  <c r="R7553" i="31"/>
  <c r="R7554" i="31"/>
  <c r="R7555" i="31"/>
  <c r="R7556" i="31"/>
  <c r="R7557" i="31"/>
  <c r="R7558" i="31"/>
  <c r="R7559" i="31"/>
  <c r="R7560" i="31"/>
  <c r="R7561" i="31"/>
  <c r="R7562" i="31"/>
  <c r="R7563" i="31"/>
  <c r="R7564" i="31"/>
  <c r="R7565" i="31"/>
  <c r="R7566" i="31"/>
  <c r="R7567" i="31"/>
  <c r="R7568" i="31"/>
  <c r="R7569" i="31"/>
  <c r="R7570" i="31"/>
  <c r="R7571" i="31"/>
  <c r="R7572" i="31"/>
  <c r="R7573" i="31"/>
  <c r="R7574" i="31"/>
  <c r="R7575" i="31"/>
  <c r="R7576" i="31"/>
  <c r="R7577" i="31"/>
  <c r="R7578" i="31"/>
  <c r="R7579" i="31"/>
  <c r="R7580" i="31"/>
  <c r="R7581" i="31"/>
  <c r="R7582" i="31"/>
  <c r="R7583" i="31"/>
  <c r="R7584" i="31"/>
  <c r="R7585" i="31"/>
  <c r="R7586" i="31"/>
  <c r="R7587" i="31"/>
  <c r="R7588" i="31"/>
  <c r="R7589" i="31"/>
  <c r="R7590" i="31"/>
  <c r="R7591" i="31"/>
  <c r="R7592" i="31"/>
  <c r="R7593" i="31"/>
  <c r="R7594" i="31"/>
  <c r="R7595" i="31"/>
  <c r="R7596" i="31"/>
  <c r="R7597" i="31"/>
  <c r="R7598" i="31"/>
  <c r="R7599" i="31"/>
  <c r="R7600" i="31"/>
  <c r="R7601" i="31"/>
  <c r="R7602" i="31"/>
  <c r="R7603" i="31"/>
  <c r="R7604" i="31"/>
  <c r="R7605" i="31"/>
  <c r="R7606" i="31"/>
  <c r="R7607" i="31"/>
  <c r="R7608" i="31"/>
  <c r="R7609" i="31"/>
  <c r="R7610" i="31"/>
  <c r="R7611" i="31"/>
  <c r="R7612" i="31"/>
  <c r="R7613" i="31"/>
  <c r="R7614" i="31"/>
  <c r="R7615" i="31"/>
  <c r="R7616" i="31"/>
  <c r="R7617" i="31"/>
  <c r="R7618" i="31"/>
  <c r="R7619" i="31"/>
  <c r="R7620" i="31"/>
  <c r="R7621" i="31"/>
  <c r="R7622" i="31"/>
  <c r="R7623" i="31"/>
  <c r="R7624" i="31"/>
  <c r="R7625" i="31"/>
  <c r="R7626" i="31"/>
  <c r="R7627" i="31"/>
  <c r="R7628" i="31"/>
  <c r="R7629" i="31"/>
  <c r="R7630" i="31"/>
  <c r="R7631" i="31"/>
  <c r="R7632" i="31"/>
  <c r="R7633" i="31"/>
  <c r="R7634" i="31"/>
  <c r="R7635" i="31"/>
  <c r="R7636" i="31"/>
  <c r="R7637" i="31"/>
  <c r="R7638" i="31"/>
  <c r="R7639" i="31"/>
  <c r="R7640" i="31"/>
  <c r="R7641" i="31"/>
  <c r="R7642" i="31"/>
  <c r="R7643" i="31"/>
  <c r="R7644" i="31"/>
  <c r="R7645" i="31"/>
  <c r="R7646" i="31"/>
  <c r="R7647" i="31"/>
  <c r="R7648" i="31"/>
  <c r="R7649" i="31"/>
  <c r="R7650" i="31"/>
  <c r="R7651" i="31"/>
  <c r="R7652" i="31"/>
  <c r="R7653" i="31"/>
  <c r="R7654" i="31"/>
  <c r="R7655" i="31"/>
  <c r="R7656" i="31"/>
  <c r="R7657" i="31"/>
  <c r="R7658" i="31"/>
  <c r="R7659" i="31"/>
  <c r="R7660" i="31"/>
  <c r="R7661" i="31"/>
  <c r="R7662" i="31"/>
  <c r="R7663" i="31"/>
  <c r="R7664" i="31"/>
  <c r="R7665" i="31"/>
  <c r="R7666" i="31"/>
  <c r="R7667" i="31"/>
  <c r="R7668" i="31"/>
  <c r="R7669" i="31"/>
  <c r="R7670" i="31"/>
  <c r="R7671" i="31"/>
  <c r="R7672" i="31"/>
  <c r="R7673" i="31"/>
  <c r="R7674" i="31"/>
  <c r="R7675" i="31"/>
  <c r="R7676" i="31"/>
  <c r="R7677" i="31"/>
  <c r="R7678" i="31"/>
  <c r="R7679" i="31"/>
  <c r="R7680" i="31"/>
  <c r="R7681" i="31"/>
  <c r="R7682" i="31"/>
  <c r="R7683" i="31"/>
  <c r="R7684" i="31"/>
  <c r="R7685" i="31"/>
  <c r="R7686" i="31"/>
  <c r="R7687" i="31"/>
  <c r="R7688" i="31"/>
  <c r="R7689" i="31"/>
  <c r="R7690" i="31"/>
  <c r="R7691" i="31"/>
  <c r="R7692" i="31"/>
  <c r="R7693" i="31"/>
  <c r="R7694" i="31"/>
  <c r="R7695" i="31"/>
  <c r="R7696" i="31"/>
  <c r="R7697" i="31"/>
  <c r="R7698" i="31"/>
  <c r="R7699" i="31"/>
  <c r="R7700" i="31"/>
  <c r="R7701" i="31"/>
  <c r="R7702" i="31"/>
  <c r="R7703" i="31"/>
  <c r="R7704" i="31"/>
  <c r="R7705" i="31"/>
  <c r="R7706" i="31"/>
  <c r="R7707" i="31"/>
  <c r="R7708" i="31"/>
  <c r="R7709" i="31"/>
  <c r="R7710" i="31"/>
  <c r="R7711" i="31"/>
  <c r="R7712" i="31"/>
  <c r="R7713" i="31"/>
  <c r="R7714" i="31"/>
  <c r="R7715" i="31"/>
  <c r="R7716" i="31"/>
  <c r="R7717" i="31"/>
  <c r="R7718" i="31"/>
  <c r="R7719" i="31"/>
  <c r="R7720" i="31"/>
  <c r="R7721" i="31"/>
  <c r="R7722" i="31"/>
  <c r="R7723" i="31"/>
  <c r="R7724" i="31"/>
  <c r="R7725" i="31"/>
  <c r="R7726" i="31"/>
  <c r="R7727" i="31"/>
  <c r="R7728" i="31"/>
  <c r="R7729" i="31"/>
  <c r="R7730" i="31"/>
  <c r="R7731" i="31"/>
  <c r="R7732" i="31"/>
  <c r="R7733" i="31"/>
  <c r="R7734" i="31"/>
  <c r="R7735" i="31"/>
  <c r="R7736" i="31"/>
  <c r="R7737" i="31"/>
  <c r="R7738" i="31"/>
  <c r="R7739" i="31"/>
  <c r="R7740" i="31"/>
  <c r="R7741" i="31"/>
  <c r="R7742" i="31"/>
  <c r="R7743" i="31"/>
  <c r="R7744" i="31"/>
  <c r="R7745" i="31"/>
  <c r="R7746" i="31"/>
  <c r="R7747" i="31"/>
  <c r="R7748" i="31"/>
  <c r="R7749" i="31"/>
  <c r="R7750" i="31"/>
  <c r="R7751" i="31"/>
  <c r="R7752" i="31"/>
  <c r="R7753" i="31"/>
  <c r="R7754" i="31"/>
  <c r="R7755" i="31"/>
  <c r="R7756" i="31"/>
  <c r="R7757" i="31"/>
  <c r="R7758" i="31"/>
  <c r="R7759" i="31"/>
  <c r="R7760" i="31"/>
  <c r="R7761" i="31"/>
  <c r="R7762" i="31"/>
  <c r="R7763" i="31"/>
  <c r="R7764" i="31"/>
  <c r="R7765" i="31"/>
  <c r="R7766" i="31"/>
  <c r="R7767" i="31"/>
  <c r="R7768" i="31"/>
  <c r="R7769" i="31"/>
  <c r="R7770" i="31"/>
  <c r="R7771" i="31"/>
  <c r="R7772" i="31"/>
  <c r="R7773" i="31"/>
  <c r="R7774" i="31"/>
  <c r="R7775" i="31"/>
  <c r="R7776" i="31"/>
  <c r="R7777" i="31"/>
  <c r="R7778" i="31"/>
  <c r="R7779" i="31"/>
  <c r="R7780" i="31"/>
  <c r="R7781" i="31"/>
  <c r="R7782" i="31"/>
  <c r="R7783" i="31"/>
  <c r="R7784" i="31"/>
  <c r="R7785" i="31"/>
  <c r="R7786" i="31"/>
  <c r="R7787" i="31"/>
  <c r="R7788" i="31"/>
  <c r="R7789" i="31"/>
  <c r="R7790" i="31"/>
  <c r="R7791" i="31"/>
  <c r="R7792" i="31"/>
  <c r="R7793" i="31"/>
  <c r="R7794" i="31"/>
  <c r="R7795" i="31"/>
  <c r="R7796" i="31"/>
  <c r="R7797" i="31"/>
  <c r="R7798" i="31"/>
  <c r="R7799" i="31"/>
  <c r="R7800" i="31"/>
  <c r="R7801" i="31"/>
  <c r="R7802" i="31"/>
  <c r="R7803" i="31"/>
  <c r="R7804" i="31"/>
  <c r="R7805" i="31"/>
  <c r="R7806" i="31"/>
  <c r="R7807" i="31"/>
  <c r="R7808" i="31"/>
  <c r="R7809" i="31"/>
  <c r="R7810" i="31"/>
  <c r="R7811" i="31"/>
  <c r="R7812" i="31"/>
  <c r="R7813" i="31"/>
  <c r="R7814" i="31"/>
  <c r="R7815" i="31"/>
  <c r="R7816" i="31"/>
  <c r="R7817" i="31"/>
  <c r="R7818" i="31"/>
  <c r="R7819" i="31"/>
  <c r="R7820" i="31"/>
  <c r="R7821" i="31"/>
  <c r="R7822" i="31"/>
  <c r="R7823" i="31"/>
  <c r="R7824" i="31"/>
  <c r="R7825" i="31"/>
  <c r="R7826" i="31"/>
  <c r="R7827" i="31"/>
  <c r="R7828" i="31"/>
  <c r="R7829" i="31"/>
  <c r="R7830" i="31"/>
  <c r="R7831" i="31"/>
  <c r="R7832" i="31"/>
  <c r="R7833" i="31"/>
  <c r="R7834" i="31"/>
  <c r="R7835" i="31"/>
  <c r="R7836" i="31"/>
  <c r="R7837" i="31"/>
  <c r="R7838" i="31"/>
  <c r="R7839" i="31"/>
  <c r="R7840" i="31"/>
  <c r="R7841" i="31"/>
  <c r="R7842" i="31"/>
  <c r="R7843" i="31"/>
  <c r="R7844" i="31"/>
  <c r="R7845" i="31"/>
  <c r="R7846" i="31"/>
  <c r="R7847" i="31"/>
  <c r="R7848" i="31"/>
  <c r="R7849" i="31"/>
  <c r="R7850" i="31"/>
  <c r="R7851" i="31"/>
  <c r="R7852" i="31"/>
  <c r="R7853" i="31"/>
  <c r="R7854" i="31"/>
  <c r="R7855" i="31"/>
  <c r="R7856" i="31"/>
  <c r="R7857" i="31"/>
  <c r="R7858" i="31"/>
  <c r="R7859" i="31"/>
  <c r="R7860" i="31"/>
  <c r="R7861" i="31"/>
  <c r="R7862" i="31"/>
  <c r="R7863" i="31"/>
  <c r="R7864" i="31"/>
  <c r="R7865" i="31"/>
  <c r="R7866" i="31"/>
  <c r="R7867" i="31"/>
  <c r="R7868" i="31"/>
  <c r="R7869" i="31"/>
  <c r="R7870" i="31"/>
  <c r="R7871" i="31"/>
  <c r="R7872" i="31"/>
  <c r="R7873" i="31"/>
  <c r="R7874" i="31"/>
  <c r="R7875" i="31"/>
  <c r="R7876" i="31"/>
  <c r="R7877" i="31"/>
  <c r="R7878" i="31"/>
  <c r="R7879" i="31"/>
  <c r="R7880" i="31"/>
  <c r="R7881" i="31"/>
  <c r="R7882" i="31"/>
  <c r="R7883" i="31"/>
  <c r="R7884" i="31"/>
  <c r="R7885" i="31"/>
  <c r="R7886" i="31"/>
  <c r="R7887" i="31"/>
  <c r="R7888" i="31"/>
  <c r="R7889" i="31"/>
  <c r="R7890" i="31"/>
  <c r="R7891" i="31"/>
  <c r="R7892" i="31"/>
  <c r="R7893" i="31"/>
  <c r="R7894" i="31"/>
  <c r="R7895" i="31"/>
  <c r="R7896" i="31"/>
  <c r="R7897" i="31"/>
  <c r="R7898" i="31"/>
  <c r="R7899" i="31"/>
  <c r="R7900" i="31"/>
  <c r="R7901" i="31"/>
  <c r="R7902" i="31"/>
  <c r="R7903" i="31"/>
  <c r="R7904" i="31"/>
  <c r="R7905" i="31"/>
  <c r="R7906" i="31"/>
  <c r="R7907" i="31"/>
  <c r="R7908" i="31"/>
  <c r="R7909" i="31"/>
  <c r="R7910" i="31"/>
  <c r="R7911" i="31"/>
  <c r="R7912" i="31"/>
  <c r="R7913" i="31"/>
  <c r="R7914" i="31"/>
  <c r="R7915" i="31"/>
  <c r="R7916" i="31"/>
  <c r="R7917" i="31"/>
  <c r="R7918" i="31"/>
  <c r="R7919" i="31"/>
  <c r="R7920" i="31"/>
  <c r="R7921" i="31"/>
  <c r="R7922" i="31"/>
  <c r="R7923" i="31"/>
  <c r="R7924" i="31"/>
  <c r="R7925" i="31"/>
  <c r="R7926" i="31"/>
  <c r="R7927" i="31"/>
  <c r="R7928" i="31"/>
  <c r="R7929" i="31"/>
  <c r="R7930" i="31"/>
  <c r="R7931" i="31"/>
  <c r="R7932" i="31"/>
  <c r="R7933" i="31"/>
  <c r="R7934" i="31"/>
  <c r="R7935" i="31"/>
  <c r="R7936" i="31"/>
  <c r="R7937" i="31"/>
  <c r="R7938" i="31"/>
  <c r="R7939" i="31"/>
  <c r="R7940" i="31"/>
  <c r="R7941" i="31"/>
  <c r="R7942" i="31"/>
  <c r="R7943" i="31"/>
  <c r="R7944" i="31"/>
  <c r="R7945" i="31"/>
  <c r="R7946" i="31"/>
  <c r="R7947" i="31"/>
  <c r="R7948" i="31"/>
  <c r="R7949" i="31"/>
  <c r="R7950" i="31"/>
  <c r="R7951" i="31"/>
  <c r="R7952" i="31"/>
  <c r="R7953" i="31"/>
  <c r="R7954" i="31"/>
  <c r="R7955" i="31"/>
  <c r="R7956" i="31"/>
  <c r="R7957" i="31"/>
  <c r="R7958" i="31"/>
  <c r="R7959" i="31"/>
  <c r="R7960" i="31"/>
  <c r="R7961" i="31"/>
  <c r="R7962" i="31"/>
  <c r="R7963" i="31"/>
  <c r="R7964" i="31"/>
  <c r="R7965" i="31"/>
  <c r="R7966" i="31"/>
  <c r="R7967" i="31"/>
  <c r="R7968" i="31"/>
  <c r="R7969" i="31"/>
  <c r="R7970" i="31"/>
  <c r="R7971" i="31"/>
  <c r="R7972" i="31"/>
  <c r="R7973" i="31"/>
  <c r="R7974" i="31"/>
  <c r="R7975" i="31"/>
  <c r="R7976" i="31"/>
  <c r="R7977" i="31"/>
  <c r="R7978" i="31"/>
  <c r="R7979" i="31"/>
  <c r="R7980" i="31"/>
  <c r="R7981" i="31"/>
  <c r="R7982" i="31"/>
  <c r="R7983" i="31"/>
  <c r="R7984" i="31"/>
  <c r="R7985" i="31"/>
  <c r="R7986" i="31"/>
  <c r="R7987" i="31"/>
  <c r="R7988" i="31"/>
  <c r="R7989" i="31"/>
  <c r="R7990" i="31"/>
  <c r="R7991" i="31"/>
  <c r="R7992" i="31"/>
  <c r="R7993" i="31"/>
  <c r="R7994" i="31"/>
  <c r="R7995" i="31"/>
  <c r="R7996" i="31"/>
  <c r="R7997" i="31"/>
  <c r="R7998" i="31"/>
  <c r="R7999" i="31"/>
  <c r="R8000" i="31"/>
  <c r="R8001" i="31"/>
  <c r="R8002" i="31"/>
  <c r="R8003" i="31"/>
  <c r="R8004" i="31"/>
  <c r="R8005" i="31"/>
  <c r="R8006" i="31"/>
  <c r="R8007" i="31"/>
  <c r="R8008" i="31"/>
  <c r="R8009" i="31"/>
  <c r="R8010" i="31"/>
  <c r="R8011" i="31"/>
  <c r="R8012" i="31"/>
  <c r="R8013" i="31"/>
  <c r="R8014" i="31"/>
  <c r="R8015" i="31"/>
  <c r="R8016" i="31"/>
  <c r="R8017" i="31"/>
  <c r="R8018" i="31"/>
  <c r="R8019" i="31"/>
  <c r="R8020" i="31"/>
  <c r="R8021" i="31"/>
  <c r="R8022" i="31"/>
  <c r="R8023" i="31"/>
  <c r="R8024" i="31"/>
  <c r="R8025" i="31"/>
  <c r="R8026" i="31"/>
  <c r="R8027" i="31"/>
  <c r="R8028" i="31"/>
  <c r="R8029" i="31"/>
  <c r="R8030" i="31"/>
  <c r="R8031" i="31"/>
  <c r="R8032" i="31"/>
  <c r="R8033" i="31"/>
  <c r="R8034" i="31"/>
  <c r="R8035" i="31"/>
  <c r="R8036" i="31"/>
  <c r="R8037" i="31"/>
  <c r="R8038" i="31"/>
  <c r="R8039" i="31"/>
  <c r="R8040" i="31"/>
  <c r="R8041" i="31"/>
  <c r="R8042" i="31"/>
  <c r="R8043" i="31"/>
  <c r="R8044" i="31"/>
  <c r="R8045" i="31"/>
  <c r="R8046" i="31"/>
  <c r="R8047" i="31"/>
  <c r="R8048" i="31"/>
  <c r="R8049" i="31"/>
  <c r="R8050" i="31"/>
  <c r="R8051" i="31"/>
  <c r="R8052" i="31"/>
  <c r="R8053" i="31"/>
  <c r="R8054" i="31"/>
  <c r="R8055" i="31"/>
  <c r="R8056" i="31"/>
  <c r="R8057" i="31"/>
  <c r="R8058" i="31"/>
  <c r="R8059" i="31"/>
  <c r="R8060" i="31"/>
  <c r="R8061" i="31"/>
  <c r="R8062" i="31"/>
  <c r="R8063" i="31"/>
  <c r="R8064" i="31"/>
  <c r="R8065" i="31"/>
  <c r="R8066" i="31"/>
  <c r="R8067" i="31"/>
  <c r="R8068" i="31"/>
  <c r="R8069" i="31"/>
  <c r="R8070" i="31"/>
  <c r="R8071" i="31"/>
  <c r="R8072" i="31"/>
  <c r="R8073" i="31"/>
  <c r="R8074" i="31"/>
  <c r="R8075" i="31"/>
  <c r="R8076" i="31"/>
  <c r="R8077" i="31"/>
  <c r="R8078" i="31"/>
  <c r="R8079" i="31"/>
  <c r="R8080" i="31"/>
  <c r="R8081" i="31"/>
  <c r="R8082" i="31"/>
  <c r="R8083" i="31"/>
  <c r="R8084" i="31"/>
  <c r="R8085" i="31"/>
  <c r="R8086" i="31"/>
  <c r="R8087" i="31"/>
  <c r="R8088" i="31"/>
  <c r="R8089" i="31"/>
  <c r="R8090" i="31"/>
  <c r="R8091" i="31"/>
  <c r="R8092" i="31"/>
  <c r="R8093" i="31"/>
  <c r="R8094" i="31"/>
  <c r="R8095" i="31"/>
  <c r="R8096" i="31"/>
  <c r="R8097" i="31"/>
  <c r="R8098" i="31"/>
  <c r="R8099" i="31"/>
  <c r="R8100" i="31"/>
  <c r="R8101" i="31"/>
  <c r="R8102" i="31"/>
  <c r="R8103" i="31"/>
  <c r="R8104" i="31"/>
  <c r="R8105" i="31"/>
  <c r="R8106" i="31"/>
  <c r="R8107" i="31"/>
  <c r="R8108" i="31"/>
  <c r="R8109" i="31"/>
  <c r="R8110" i="31"/>
  <c r="R8111" i="31"/>
  <c r="R8112" i="31"/>
  <c r="R8113" i="31"/>
  <c r="R8114" i="31"/>
  <c r="R8115" i="31"/>
  <c r="R8116" i="31"/>
  <c r="R8117" i="31"/>
  <c r="R8118" i="31"/>
  <c r="R8119" i="31"/>
  <c r="R8120" i="31"/>
  <c r="R8121" i="31"/>
  <c r="R8122" i="31"/>
  <c r="R8123" i="31"/>
  <c r="R8124" i="31"/>
  <c r="R8125" i="31"/>
  <c r="R8126" i="31"/>
  <c r="R8127" i="31"/>
  <c r="R8128" i="31"/>
  <c r="R8129" i="31"/>
  <c r="R8130" i="31"/>
  <c r="R8131" i="31"/>
  <c r="R8132" i="31"/>
  <c r="R8133" i="31"/>
  <c r="R8134" i="31"/>
  <c r="R8135" i="31"/>
  <c r="R8136" i="31"/>
  <c r="R8137" i="31"/>
  <c r="R8138" i="31"/>
  <c r="R8139" i="31"/>
  <c r="R8140" i="31"/>
  <c r="R8141" i="31"/>
  <c r="R8142" i="31"/>
  <c r="R8143" i="31"/>
  <c r="R8144" i="31"/>
  <c r="R8145" i="31"/>
  <c r="R8146" i="31"/>
  <c r="R8147" i="31"/>
  <c r="R8148" i="31"/>
  <c r="R8149" i="31"/>
  <c r="R8150" i="31"/>
  <c r="R8151" i="31"/>
  <c r="R8152" i="31"/>
  <c r="R8153" i="31"/>
  <c r="R8154" i="31"/>
  <c r="R8155" i="31"/>
  <c r="R8156" i="31"/>
  <c r="R8157" i="31"/>
  <c r="R8158" i="31"/>
  <c r="R8159" i="31"/>
  <c r="R8160" i="31"/>
  <c r="R8161" i="31"/>
  <c r="R8162" i="31"/>
  <c r="R8163" i="31"/>
  <c r="R8164" i="31"/>
  <c r="R8165" i="31"/>
  <c r="R8166" i="31"/>
  <c r="R8167" i="31"/>
  <c r="R8168" i="31"/>
  <c r="R8169" i="31"/>
  <c r="R8170" i="31"/>
  <c r="R8171" i="31"/>
  <c r="R8172" i="31"/>
  <c r="R8173" i="31"/>
  <c r="R8174" i="31"/>
  <c r="R8175" i="31"/>
  <c r="R8176" i="31"/>
  <c r="R8177" i="31"/>
  <c r="R8178" i="31"/>
  <c r="R8179" i="31"/>
  <c r="R8180" i="31"/>
  <c r="R8181" i="31"/>
  <c r="R8182" i="31"/>
  <c r="R8183" i="31"/>
  <c r="R8184" i="31"/>
  <c r="R8185" i="31"/>
  <c r="R8186" i="31"/>
  <c r="R8187" i="31"/>
  <c r="R8188" i="31"/>
  <c r="R8189" i="31"/>
  <c r="R8190" i="31"/>
  <c r="R8191" i="31"/>
  <c r="R8192" i="31"/>
  <c r="R8193" i="31"/>
  <c r="R8194" i="31"/>
  <c r="R8195" i="31"/>
  <c r="R8196" i="31"/>
  <c r="R8197" i="31"/>
  <c r="R8198" i="31"/>
  <c r="R8199" i="31"/>
  <c r="R8200" i="31"/>
  <c r="R8201" i="31"/>
  <c r="R8202" i="31"/>
  <c r="R8203" i="31"/>
  <c r="R8204" i="31"/>
  <c r="R8205" i="31"/>
  <c r="R8206" i="31"/>
  <c r="R8207" i="31"/>
  <c r="R8208" i="31"/>
  <c r="R8209" i="31"/>
  <c r="R8210" i="31"/>
  <c r="R8211" i="31"/>
  <c r="R8212" i="31"/>
  <c r="R8213" i="31"/>
  <c r="R8214" i="31"/>
  <c r="R8215" i="31"/>
  <c r="R8216" i="31"/>
  <c r="R8217" i="31"/>
  <c r="R8218" i="31"/>
  <c r="R8219" i="31"/>
  <c r="R8220" i="31"/>
  <c r="R8221" i="31"/>
  <c r="R8222" i="31"/>
  <c r="R8223" i="31"/>
  <c r="R8224" i="31"/>
  <c r="R8225" i="31"/>
  <c r="R8226" i="31"/>
  <c r="R8227" i="31"/>
  <c r="R8228" i="31"/>
  <c r="R8229" i="31"/>
  <c r="R8230" i="31"/>
  <c r="R8231" i="31"/>
  <c r="R8232" i="31"/>
  <c r="R8233" i="31"/>
  <c r="R8234" i="31"/>
  <c r="R8235" i="31"/>
  <c r="R8236" i="31"/>
  <c r="R8237" i="31"/>
  <c r="R8238" i="31"/>
  <c r="R8239" i="31"/>
  <c r="R8240" i="31"/>
  <c r="R8241" i="31"/>
  <c r="R8242" i="31"/>
  <c r="R8243" i="31"/>
  <c r="R8244" i="31"/>
  <c r="R8245" i="31"/>
  <c r="R8246" i="31"/>
  <c r="R8247" i="31"/>
  <c r="R8248" i="31"/>
  <c r="R8249" i="31"/>
  <c r="R8250" i="31"/>
  <c r="R8251" i="31"/>
  <c r="R8252" i="31"/>
  <c r="R8253" i="31"/>
  <c r="R8254" i="31"/>
  <c r="R8255" i="31"/>
  <c r="R8256" i="31"/>
  <c r="R8257" i="31"/>
  <c r="R8258" i="31"/>
  <c r="R8259" i="31"/>
  <c r="R8260" i="31"/>
  <c r="R8261" i="31"/>
  <c r="R8262" i="31"/>
  <c r="R8263" i="31"/>
  <c r="R8264" i="31"/>
  <c r="R8265" i="31"/>
  <c r="R8266" i="31"/>
  <c r="R8267" i="31"/>
  <c r="R8268" i="31"/>
  <c r="R8269" i="31"/>
  <c r="R8270" i="31"/>
  <c r="R8271" i="31"/>
  <c r="R8272" i="31"/>
  <c r="R8273" i="31"/>
  <c r="R8274" i="31"/>
  <c r="R8275" i="31"/>
  <c r="R8276" i="31"/>
  <c r="R8277" i="31"/>
  <c r="R8278" i="31"/>
  <c r="R8279" i="31"/>
  <c r="R8280" i="31"/>
  <c r="R8281" i="31"/>
  <c r="R8282" i="31"/>
  <c r="R8283" i="31"/>
  <c r="R8284" i="31"/>
  <c r="R8285" i="31"/>
  <c r="R8286" i="31"/>
  <c r="R8287" i="31"/>
  <c r="R8288" i="31"/>
  <c r="R8289" i="31"/>
  <c r="R8290" i="31"/>
  <c r="R8291" i="31"/>
  <c r="R8292" i="31"/>
  <c r="R8293" i="31"/>
  <c r="R8294" i="31"/>
  <c r="R8295" i="31"/>
  <c r="R8296" i="31"/>
  <c r="R8297" i="31"/>
  <c r="R8298" i="31"/>
  <c r="R8299" i="31"/>
  <c r="R8300" i="31"/>
  <c r="R8301" i="31"/>
  <c r="R8302" i="31"/>
  <c r="R8303" i="31"/>
  <c r="R8304" i="31"/>
  <c r="R8305" i="31"/>
  <c r="R8306" i="31"/>
  <c r="R8307" i="31"/>
  <c r="R8308" i="31"/>
  <c r="R8309" i="31"/>
  <c r="R8310" i="31"/>
  <c r="R8311" i="31"/>
  <c r="R8312" i="31"/>
  <c r="R8313" i="31"/>
  <c r="R8314" i="31"/>
  <c r="R8315" i="31"/>
  <c r="R8316" i="31"/>
  <c r="R8317" i="31"/>
  <c r="R8318" i="31"/>
  <c r="R8319" i="31"/>
  <c r="R8320" i="31"/>
  <c r="R8321" i="31"/>
  <c r="R8322" i="31"/>
  <c r="R8323" i="31"/>
  <c r="R8324" i="31"/>
  <c r="R8325" i="31"/>
  <c r="R8326" i="31"/>
  <c r="R8327" i="31"/>
  <c r="R8328" i="31"/>
  <c r="R8329" i="31"/>
  <c r="R8330" i="31"/>
  <c r="R8331" i="31"/>
  <c r="R8332" i="31"/>
  <c r="R8333" i="31"/>
  <c r="R8334" i="31"/>
  <c r="R8335" i="31"/>
  <c r="R8336" i="31"/>
  <c r="R8337" i="31"/>
  <c r="R8338" i="31"/>
  <c r="R8339" i="31"/>
  <c r="R8340" i="31"/>
  <c r="R8341" i="31"/>
  <c r="R8342" i="31"/>
  <c r="R8343" i="31"/>
  <c r="R8344" i="31"/>
  <c r="R8345" i="31"/>
  <c r="R8346" i="31"/>
  <c r="R8347" i="31"/>
  <c r="R8348" i="31"/>
  <c r="R8349" i="31"/>
  <c r="R8350" i="31"/>
  <c r="R8351" i="31"/>
  <c r="R8352" i="31"/>
  <c r="R8353" i="31"/>
  <c r="R8354" i="31"/>
  <c r="R8355" i="31"/>
  <c r="R8356" i="31"/>
  <c r="R8357" i="31"/>
  <c r="R8358" i="31"/>
  <c r="R8359" i="31"/>
  <c r="R8360" i="31"/>
  <c r="R8361" i="31"/>
  <c r="R8362" i="31"/>
  <c r="R8363" i="31"/>
  <c r="R8364" i="31"/>
  <c r="R8365" i="31"/>
  <c r="R8366" i="31"/>
  <c r="R8367" i="31"/>
  <c r="R8368" i="31"/>
  <c r="R8369" i="31"/>
  <c r="R8370" i="31"/>
  <c r="R8371" i="31"/>
  <c r="R8372" i="31"/>
  <c r="R8373" i="31"/>
  <c r="R8374" i="31"/>
  <c r="R8375" i="31"/>
  <c r="R8376" i="31"/>
  <c r="R8377" i="31"/>
  <c r="R8378" i="31"/>
  <c r="R8379" i="31"/>
  <c r="R8380" i="31"/>
  <c r="R8381" i="31"/>
  <c r="R8382" i="31"/>
  <c r="R8383" i="31"/>
  <c r="R8384" i="31"/>
  <c r="R8385" i="31"/>
  <c r="R8386" i="31"/>
  <c r="R8387" i="31"/>
  <c r="R8388" i="31"/>
  <c r="R8389" i="31"/>
  <c r="R8390" i="31"/>
  <c r="R8391" i="31"/>
  <c r="R8392" i="31"/>
  <c r="R8393" i="31"/>
  <c r="R8394" i="31"/>
  <c r="R8395" i="31"/>
  <c r="R8396" i="31"/>
  <c r="R8397" i="31"/>
  <c r="R8398" i="31"/>
  <c r="R8399" i="31"/>
  <c r="R8400" i="31"/>
  <c r="R8401" i="31"/>
  <c r="R8402" i="31"/>
  <c r="R8403" i="31"/>
  <c r="R8404" i="31"/>
  <c r="R8405" i="31"/>
  <c r="R8406" i="31"/>
  <c r="R8407" i="31"/>
  <c r="R8408" i="31"/>
  <c r="R8409" i="31"/>
  <c r="R8410" i="31"/>
  <c r="R8411" i="31"/>
  <c r="R8412" i="31"/>
  <c r="R8413" i="31"/>
  <c r="R8414" i="31"/>
  <c r="R8415" i="31"/>
  <c r="R8416" i="31"/>
  <c r="R8417" i="31"/>
  <c r="R8418" i="31"/>
  <c r="R8419" i="31"/>
  <c r="R8420" i="31"/>
  <c r="R8421" i="31"/>
  <c r="R8422" i="31"/>
  <c r="R8423" i="31"/>
  <c r="R8424" i="31"/>
  <c r="R8425" i="31"/>
  <c r="R8426" i="31"/>
  <c r="R8427" i="31"/>
  <c r="R8428" i="31"/>
  <c r="R8429" i="31"/>
  <c r="R8430" i="31"/>
  <c r="R8431" i="31"/>
  <c r="R8432" i="31"/>
  <c r="R8433" i="31"/>
  <c r="R8434" i="31"/>
  <c r="R8435" i="31"/>
  <c r="R8436" i="31"/>
  <c r="R8437" i="31"/>
  <c r="R8438" i="31"/>
  <c r="R8439" i="31"/>
  <c r="R8440" i="31"/>
  <c r="R8441" i="31"/>
  <c r="R8442" i="31"/>
  <c r="R8443" i="31"/>
  <c r="R8444" i="31"/>
  <c r="R8445" i="31"/>
  <c r="R8446" i="31"/>
  <c r="R8447" i="31"/>
  <c r="R8448" i="31"/>
  <c r="R8449" i="31"/>
  <c r="R8450" i="31"/>
  <c r="R8451" i="31"/>
  <c r="R8452" i="31"/>
  <c r="R8453" i="31"/>
  <c r="R8454" i="31"/>
  <c r="R8455" i="31"/>
  <c r="R8456" i="31"/>
  <c r="R8457" i="31"/>
  <c r="R8458" i="31"/>
  <c r="R8459" i="31"/>
  <c r="R8460" i="31"/>
  <c r="R8461" i="31"/>
  <c r="R8462" i="31"/>
  <c r="R8463" i="31"/>
  <c r="R8464" i="31"/>
  <c r="R8465" i="31"/>
  <c r="R8466" i="31"/>
  <c r="R8467" i="31"/>
  <c r="R8468" i="31"/>
  <c r="R8469" i="31"/>
  <c r="R8470" i="31"/>
  <c r="R8471" i="31"/>
  <c r="R8472" i="31"/>
  <c r="R8473" i="31"/>
  <c r="R8474" i="31"/>
  <c r="R8475" i="31"/>
  <c r="R8476" i="31"/>
  <c r="R8477" i="31"/>
  <c r="R8478" i="31"/>
  <c r="R8479" i="31"/>
  <c r="R8480" i="31"/>
  <c r="R8481" i="31"/>
  <c r="R8482" i="31"/>
  <c r="R8483" i="31"/>
  <c r="R8484" i="31"/>
  <c r="R8485" i="31"/>
  <c r="R8486" i="31"/>
  <c r="R8487" i="31"/>
  <c r="R8488" i="31"/>
  <c r="R8489" i="31"/>
  <c r="R8490" i="31"/>
  <c r="R8491" i="31"/>
  <c r="R8492" i="31"/>
  <c r="R8493" i="31"/>
  <c r="R8494" i="31"/>
  <c r="R8495" i="31"/>
  <c r="R8496" i="31"/>
  <c r="R8497" i="31"/>
  <c r="R8498" i="31"/>
  <c r="R8499" i="31"/>
  <c r="R8500" i="31"/>
  <c r="R8501" i="31"/>
  <c r="R8502" i="31"/>
  <c r="R8503" i="31"/>
  <c r="R8504" i="31"/>
  <c r="R8505" i="31"/>
  <c r="R8506" i="31"/>
  <c r="R8507" i="31"/>
  <c r="R8508" i="31"/>
  <c r="R8509" i="31"/>
  <c r="R8510" i="31"/>
  <c r="R8511" i="31"/>
  <c r="R8512" i="31"/>
  <c r="R8513" i="31"/>
  <c r="R8514" i="31"/>
  <c r="R8515" i="31"/>
  <c r="R8516" i="31"/>
  <c r="R8517" i="31"/>
  <c r="R8518" i="31"/>
  <c r="R8519" i="31"/>
  <c r="R8520" i="31"/>
  <c r="R8521" i="31"/>
  <c r="R8522" i="31"/>
  <c r="R8523" i="31"/>
  <c r="R8524" i="31"/>
  <c r="R8525" i="31"/>
  <c r="R8526" i="31"/>
  <c r="R8527" i="31"/>
  <c r="R8528" i="31"/>
  <c r="R8529" i="31"/>
  <c r="R8530" i="31"/>
  <c r="R8531" i="31"/>
  <c r="R8532" i="31"/>
  <c r="R8533" i="31"/>
  <c r="R8534" i="31"/>
  <c r="R8535" i="31"/>
  <c r="R8536" i="31"/>
  <c r="R8537" i="31"/>
  <c r="R8538" i="31"/>
  <c r="R8539" i="31"/>
  <c r="R8540" i="31"/>
  <c r="R8541" i="31"/>
  <c r="R8542" i="31"/>
  <c r="R8543" i="31"/>
  <c r="R8544" i="31"/>
  <c r="R8545" i="31"/>
  <c r="R8546" i="31"/>
  <c r="R8547" i="31"/>
  <c r="R8548" i="31"/>
  <c r="R8549" i="31"/>
  <c r="R8550" i="31"/>
  <c r="R8551" i="31"/>
  <c r="R8552" i="31"/>
  <c r="R8553" i="31"/>
  <c r="R8554" i="31"/>
  <c r="R8555" i="31"/>
  <c r="R8556" i="31"/>
  <c r="R8557" i="31"/>
  <c r="R8558" i="31"/>
  <c r="R8559" i="31"/>
  <c r="R8560" i="31"/>
  <c r="R8561" i="31"/>
  <c r="R8562" i="31"/>
  <c r="R8563" i="31"/>
  <c r="R8564" i="31"/>
  <c r="R8565" i="31"/>
  <c r="R8566" i="31"/>
  <c r="R8567" i="31"/>
  <c r="R8568" i="31"/>
  <c r="R8569" i="31"/>
  <c r="R8570" i="31"/>
  <c r="R8571" i="31"/>
  <c r="R8572" i="31"/>
  <c r="R8573" i="31"/>
  <c r="R8574" i="31"/>
  <c r="R8575" i="31"/>
  <c r="R8576" i="31"/>
  <c r="R8577" i="31"/>
  <c r="R8578" i="31"/>
  <c r="R8579" i="31"/>
  <c r="R8580" i="31"/>
  <c r="R8581" i="31"/>
  <c r="R8582" i="31"/>
  <c r="R8583" i="31"/>
  <c r="R8584" i="31"/>
  <c r="R8585" i="31"/>
  <c r="R8586" i="31"/>
  <c r="R8587" i="31"/>
  <c r="R8588" i="31"/>
  <c r="R8589" i="31"/>
  <c r="R8590" i="31"/>
  <c r="R8591" i="31"/>
  <c r="R8592" i="31"/>
  <c r="R8593" i="31"/>
  <c r="R8594" i="31"/>
  <c r="R8595" i="31"/>
  <c r="R8596" i="31"/>
  <c r="R8597" i="31"/>
  <c r="R8598" i="31"/>
  <c r="R8599" i="31"/>
  <c r="R8600" i="31"/>
  <c r="R8601" i="31"/>
  <c r="R8602" i="31"/>
  <c r="R8603" i="31"/>
  <c r="R8604" i="31"/>
  <c r="R8605" i="31"/>
  <c r="R8606" i="31"/>
  <c r="R8607" i="31"/>
  <c r="R8608" i="31"/>
  <c r="R8609" i="31"/>
  <c r="R8610" i="31"/>
  <c r="R8611" i="31"/>
  <c r="R8612" i="31"/>
  <c r="R8613" i="31"/>
  <c r="R8614" i="31"/>
  <c r="R8615" i="31"/>
  <c r="R8616" i="31"/>
  <c r="R8617" i="31"/>
  <c r="R8618" i="31"/>
  <c r="R8619" i="31"/>
  <c r="R8620" i="31"/>
  <c r="R8621" i="31"/>
  <c r="R8622" i="31"/>
  <c r="R8623" i="31"/>
  <c r="R8624" i="31"/>
  <c r="R8625" i="31"/>
  <c r="R8626" i="31"/>
  <c r="R8627" i="31"/>
  <c r="R8628" i="31"/>
  <c r="R8629" i="31"/>
  <c r="R8630" i="31"/>
  <c r="R8631" i="31"/>
  <c r="R8632" i="31"/>
  <c r="R8633" i="31"/>
  <c r="R8634" i="31"/>
  <c r="R8635" i="31"/>
  <c r="R8636" i="31"/>
  <c r="R8637" i="31"/>
  <c r="R8638" i="31"/>
  <c r="R8639" i="31"/>
  <c r="R8640" i="31"/>
  <c r="R8641" i="31"/>
  <c r="R8642" i="31"/>
  <c r="R8643" i="31"/>
  <c r="R8644" i="31"/>
  <c r="R8645" i="31"/>
  <c r="R8646" i="31"/>
  <c r="R8647" i="31"/>
  <c r="R8648" i="31"/>
  <c r="R8649" i="31"/>
  <c r="R8650" i="31"/>
  <c r="R8651" i="31"/>
  <c r="R8652" i="31"/>
  <c r="R8653" i="31"/>
  <c r="R8654" i="31"/>
  <c r="R8655" i="31"/>
  <c r="R8656" i="31"/>
  <c r="R8657" i="31"/>
  <c r="R8658" i="31"/>
  <c r="R8659" i="31"/>
  <c r="R8660" i="31"/>
  <c r="R8661" i="31"/>
  <c r="R8662" i="31"/>
  <c r="R8663" i="31"/>
  <c r="R8664" i="31"/>
  <c r="R8665" i="31"/>
  <c r="R8666" i="31"/>
  <c r="R8667" i="31"/>
  <c r="R8668" i="31"/>
  <c r="R8669" i="31"/>
  <c r="R8670" i="31"/>
  <c r="R8671" i="31"/>
  <c r="R8672" i="31"/>
  <c r="R8673" i="31"/>
  <c r="R8674" i="31"/>
  <c r="R8675" i="31"/>
  <c r="R8676" i="31"/>
  <c r="R8677" i="31"/>
  <c r="R8678" i="31"/>
  <c r="R8679" i="31"/>
  <c r="R8680" i="31"/>
  <c r="R8681" i="31"/>
  <c r="R8682" i="31"/>
  <c r="R8683" i="31"/>
  <c r="R8684" i="31"/>
  <c r="R8685" i="31"/>
  <c r="R8686" i="31"/>
  <c r="R8687" i="31"/>
  <c r="R8688" i="31"/>
  <c r="R8689" i="31"/>
  <c r="R8690" i="31"/>
  <c r="R8691" i="31"/>
  <c r="R8692" i="31"/>
  <c r="R8693" i="31"/>
  <c r="R8694" i="31"/>
  <c r="R8695" i="31"/>
  <c r="R8696" i="31"/>
  <c r="R8697" i="31"/>
  <c r="R8698" i="31"/>
  <c r="R8699" i="31"/>
  <c r="R8700" i="31"/>
  <c r="R8701" i="31"/>
  <c r="R8702" i="31"/>
  <c r="R8703" i="31"/>
  <c r="R8704" i="31"/>
  <c r="R8705" i="31"/>
  <c r="R8706" i="31"/>
  <c r="R8707" i="31"/>
  <c r="R8708" i="31"/>
  <c r="R8709" i="31"/>
  <c r="R8710" i="31"/>
  <c r="R8711" i="31"/>
  <c r="R8712" i="31"/>
  <c r="R8713" i="31"/>
  <c r="R8714" i="31"/>
  <c r="R8715" i="31"/>
  <c r="R8716" i="31"/>
  <c r="R8717" i="31"/>
  <c r="R8718" i="31"/>
  <c r="R8719" i="31"/>
  <c r="R8720" i="31"/>
  <c r="R8721" i="31"/>
  <c r="R8722" i="31"/>
  <c r="R8723" i="31"/>
  <c r="R8724" i="31"/>
  <c r="R8725" i="31"/>
  <c r="R8726" i="31"/>
  <c r="R8727" i="31"/>
  <c r="R8728" i="31"/>
  <c r="R8729" i="31"/>
  <c r="R8730" i="31"/>
  <c r="R8731" i="31"/>
  <c r="R8732" i="31"/>
  <c r="R8733" i="31"/>
  <c r="R8734" i="31"/>
  <c r="R8735" i="31"/>
  <c r="R8736" i="31"/>
  <c r="R8737" i="31"/>
  <c r="R8738" i="31"/>
  <c r="R8739" i="31"/>
  <c r="R8740" i="31"/>
  <c r="R8741" i="31"/>
  <c r="R8742" i="31"/>
  <c r="R8743" i="31"/>
  <c r="R8744" i="31"/>
  <c r="R8745" i="31"/>
  <c r="R8746" i="31"/>
  <c r="R8747" i="31"/>
  <c r="R8748" i="31"/>
  <c r="R8749" i="31"/>
  <c r="R8750" i="31"/>
  <c r="R8751" i="31"/>
  <c r="R8752" i="31"/>
  <c r="R8753" i="31"/>
  <c r="R8754" i="31"/>
  <c r="R8755" i="31"/>
  <c r="R8756" i="31"/>
  <c r="R8757" i="31"/>
  <c r="R8758" i="31"/>
  <c r="R8759" i="31"/>
  <c r="R8760" i="31"/>
  <c r="R8761" i="31"/>
  <c r="R8762" i="31"/>
  <c r="R8763" i="31"/>
  <c r="R8764" i="31"/>
  <c r="R8765" i="31"/>
  <c r="R8766" i="31"/>
  <c r="R8767" i="31"/>
  <c r="R8768" i="31"/>
  <c r="R8769" i="31"/>
  <c r="R8770" i="31"/>
  <c r="R8771" i="31"/>
  <c r="R8772" i="31"/>
  <c r="R8773" i="31"/>
  <c r="R8774" i="31"/>
  <c r="R8775" i="31"/>
  <c r="R8776" i="31"/>
  <c r="R8777" i="31"/>
  <c r="R8778" i="31"/>
  <c r="R8779" i="31"/>
  <c r="R8780" i="31"/>
  <c r="R8781" i="31"/>
  <c r="R8782" i="31"/>
  <c r="R8783" i="31"/>
  <c r="R8784" i="31"/>
  <c r="R8785" i="31"/>
  <c r="R8786" i="31"/>
  <c r="R8787" i="31"/>
  <c r="R8788" i="31"/>
  <c r="R8789" i="31"/>
  <c r="R8790" i="31"/>
  <c r="R8791" i="31"/>
  <c r="R8792" i="31"/>
  <c r="R8793" i="31"/>
  <c r="R8794" i="31"/>
  <c r="R8795" i="31"/>
  <c r="R8796" i="31"/>
  <c r="R8797" i="31"/>
  <c r="R8798" i="31"/>
  <c r="R8799" i="31"/>
  <c r="R8800" i="31"/>
  <c r="R8801" i="31"/>
  <c r="R8802" i="31"/>
  <c r="R8803" i="31"/>
  <c r="R8804" i="31"/>
  <c r="R8805" i="31"/>
  <c r="R8806" i="31"/>
  <c r="R8807" i="31"/>
  <c r="R8808" i="31"/>
  <c r="R8809" i="31"/>
  <c r="R8810" i="31"/>
  <c r="R8811" i="31"/>
  <c r="R8812" i="31"/>
  <c r="R8813" i="31"/>
  <c r="R8814" i="31"/>
  <c r="R8815" i="31"/>
  <c r="R8816" i="31"/>
  <c r="R8817" i="31"/>
  <c r="R8818" i="31"/>
  <c r="R8819" i="31"/>
  <c r="R8820" i="31"/>
  <c r="R8821" i="31"/>
  <c r="R8822" i="31"/>
  <c r="R8823" i="31"/>
  <c r="R8824" i="31"/>
  <c r="R8825" i="31"/>
  <c r="R8826" i="31"/>
  <c r="R8827" i="31"/>
  <c r="R8828" i="31"/>
  <c r="R8829" i="31"/>
  <c r="R8830" i="31"/>
  <c r="R8831" i="31"/>
  <c r="R8832" i="31"/>
  <c r="R8833" i="31"/>
  <c r="R8834" i="31"/>
  <c r="R8835" i="31"/>
  <c r="R8836" i="31"/>
  <c r="R8837" i="31"/>
  <c r="R8838" i="31"/>
  <c r="R8839" i="31"/>
  <c r="R8840" i="31"/>
  <c r="R8841" i="31"/>
  <c r="R8842" i="31"/>
  <c r="R8843" i="31"/>
  <c r="R8844" i="31"/>
  <c r="R8845" i="31"/>
  <c r="R8846" i="31"/>
  <c r="R8847" i="31"/>
  <c r="R8848" i="31"/>
  <c r="R8849" i="31"/>
  <c r="R8850" i="31"/>
  <c r="R8851" i="31"/>
  <c r="R8852" i="31"/>
  <c r="R8853" i="31"/>
  <c r="R8854" i="31"/>
  <c r="R8855" i="31"/>
  <c r="R8856" i="31"/>
  <c r="R8857" i="31"/>
  <c r="R8858" i="31"/>
  <c r="R8859" i="31"/>
  <c r="R8860" i="31"/>
  <c r="R8861" i="31"/>
  <c r="R8862" i="31"/>
  <c r="R8863" i="31"/>
  <c r="R8864" i="31"/>
  <c r="R8865" i="31"/>
  <c r="R8866" i="31"/>
  <c r="R8867" i="31"/>
  <c r="R8868" i="31"/>
  <c r="R8869" i="31"/>
  <c r="R8870" i="31"/>
  <c r="R8871" i="31"/>
  <c r="R8872" i="31"/>
  <c r="R8873" i="31"/>
  <c r="R8874" i="31"/>
  <c r="R8875" i="31"/>
  <c r="R8876" i="31"/>
  <c r="R8877" i="31"/>
  <c r="R8878" i="31"/>
  <c r="R8879" i="31"/>
  <c r="R8880" i="31"/>
  <c r="R8881" i="31"/>
  <c r="R8882" i="31"/>
  <c r="R8883" i="31"/>
  <c r="R8884" i="31"/>
  <c r="R8885" i="31"/>
  <c r="R8886" i="31"/>
  <c r="R8887" i="31"/>
  <c r="R8888" i="31"/>
  <c r="R8889" i="31"/>
  <c r="R8890" i="31"/>
  <c r="R8891" i="31"/>
  <c r="R8892" i="31"/>
  <c r="R8893" i="31"/>
  <c r="R8894" i="31"/>
  <c r="R8895" i="31"/>
  <c r="R8896" i="31"/>
  <c r="R8897" i="31"/>
  <c r="R8898" i="31"/>
  <c r="R8899" i="31"/>
  <c r="R8900" i="31"/>
  <c r="R8901" i="31"/>
  <c r="R8902" i="31"/>
  <c r="R8903" i="31"/>
  <c r="R8904" i="31"/>
  <c r="R8905" i="31"/>
  <c r="R8906" i="31"/>
  <c r="R8907" i="31"/>
  <c r="R8908" i="31"/>
  <c r="R8909" i="31"/>
  <c r="R8910" i="31"/>
  <c r="R8911" i="31"/>
  <c r="R8912" i="31"/>
  <c r="R8913" i="31"/>
  <c r="R8914" i="31"/>
  <c r="R8915" i="31"/>
  <c r="R8916" i="31"/>
  <c r="R8917" i="31"/>
  <c r="R8918" i="31"/>
  <c r="R8919" i="31"/>
  <c r="R8920" i="31"/>
  <c r="R8921" i="31"/>
  <c r="R8922" i="31"/>
  <c r="R8923" i="31"/>
  <c r="R8924" i="31"/>
  <c r="R8925" i="31"/>
  <c r="R8926" i="31"/>
  <c r="R8927" i="31"/>
  <c r="R8928" i="31"/>
  <c r="R8929" i="31"/>
  <c r="R8930" i="31"/>
  <c r="R8931" i="31"/>
  <c r="R8932" i="31"/>
  <c r="R8933" i="31"/>
  <c r="R8934" i="31"/>
  <c r="R8935" i="31"/>
  <c r="R8936" i="31"/>
  <c r="R8937" i="31"/>
  <c r="R8938" i="31"/>
  <c r="R8939" i="31"/>
  <c r="R8940" i="31"/>
  <c r="R8941" i="31"/>
  <c r="R8942" i="31"/>
  <c r="R8943" i="31"/>
  <c r="R8944" i="31"/>
  <c r="R8945" i="31"/>
  <c r="R8946" i="31"/>
  <c r="R8947" i="31"/>
  <c r="R8948" i="31"/>
  <c r="R8949" i="31"/>
  <c r="R8950" i="31"/>
  <c r="R8951" i="31"/>
  <c r="R8952" i="31"/>
  <c r="R8953" i="31"/>
  <c r="R8954" i="31"/>
  <c r="R8955" i="31"/>
  <c r="R8956" i="31"/>
  <c r="R8957" i="31"/>
  <c r="R8958" i="31"/>
  <c r="R8959" i="31"/>
  <c r="R8960" i="31"/>
  <c r="R8961" i="31"/>
  <c r="R8962" i="31"/>
  <c r="R8963" i="31"/>
  <c r="R8964" i="31"/>
  <c r="R8965" i="31"/>
  <c r="R8966" i="31"/>
  <c r="R8967" i="31"/>
  <c r="R8968" i="31"/>
  <c r="R8969" i="31"/>
  <c r="R8970" i="31"/>
  <c r="R8971" i="31"/>
  <c r="R8972" i="31"/>
  <c r="R8973" i="31"/>
  <c r="R8974" i="31"/>
  <c r="R8975" i="31"/>
  <c r="R8976" i="31"/>
  <c r="R8977" i="31"/>
  <c r="R8978" i="31"/>
  <c r="R8979" i="31"/>
  <c r="R8980" i="31"/>
  <c r="R8981" i="31"/>
  <c r="R8982" i="31"/>
  <c r="R8983" i="31"/>
  <c r="R8984" i="31"/>
  <c r="R8985" i="31"/>
  <c r="R8986" i="31"/>
  <c r="R8987" i="31"/>
  <c r="R8988" i="31"/>
  <c r="R8989" i="31"/>
  <c r="R8990" i="31"/>
  <c r="R8991" i="31"/>
  <c r="R8992" i="31"/>
  <c r="R8993" i="31"/>
  <c r="R8994" i="31"/>
  <c r="R8995" i="31"/>
  <c r="R8996" i="31"/>
  <c r="R8997" i="31"/>
  <c r="R8998" i="31"/>
  <c r="R8999" i="31"/>
  <c r="R9000" i="31"/>
  <c r="R9001" i="31"/>
  <c r="R9002" i="31"/>
  <c r="R9003" i="31"/>
  <c r="R9004" i="31"/>
  <c r="R9005" i="31"/>
  <c r="R9006" i="31"/>
  <c r="R9007" i="31"/>
  <c r="R9008" i="31"/>
  <c r="R9009" i="31"/>
  <c r="R9010" i="31"/>
  <c r="R9011" i="31"/>
  <c r="R9012" i="31"/>
  <c r="R9013" i="31"/>
  <c r="R9014" i="31"/>
  <c r="R9015" i="31"/>
  <c r="R9016" i="31"/>
  <c r="R9017" i="31"/>
  <c r="R9018" i="31"/>
  <c r="R9019" i="31"/>
  <c r="R9020" i="31"/>
  <c r="R9021" i="31"/>
  <c r="R9022" i="31"/>
  <c r="R9023" i="31"/>
  <c r="R9024" i="31"/>
  <c r="R9025" i="31"/>
  <c r="R9026" i="31"/>
  <c r="R9027" i="31"/>
  <c r="R9028" i="31"/>
  <c r="R9029" i="31"/>
  <c r="R9030" i="31"/>
  <c r="R9031" i="31"/>
  <c r="R9032" i="31"/>
  <c r="R9033" i="31"/>
  <c r="R9034" i="31"/>
  <c r="R9035" i="31"/>
  <c r="R9036" i="31"/>
  <c r="R9037" i="31"/>
  <c r="R9038" i="31"/>
  <c r="R9039" i="31"/>
  <c r="R9040" i="31"/>
  <c r="R9041" i="31"/>
  <c r="R9042" i="31"/>
  <c r="R9043" i="31"/>
  <c r="R9044" i="31"/>
  <c r="R9045" i="31"/>
  <c r="R9046" i="31"/>
  <c r="R9047" i="31"/>
  <c r="R9048" i="31"/>
  <c r="R9049" i="31"/>
  <c r="R9050" i="31"/>
  <c r="R9051" i="31"/>
  <c r="R9052" i="31"/>
  <c r="R9053" i="31"/>
  <c r="R9054" i="31"/>
  <c r="R9055" i="31"/>
  <c r="R9056" i="31"/>
  <c r="R9057" i="31"/>
  <c r="R9058" i="31"/>
  <c r="R9059" i="31"/>
  <c r="R9060" i="31"/>
  <c r="R9061" i="31"/>
  <c r="R9062" i="31"/>
  <c r="R9063" i="31"/>
  <c r="R9064" i="31"/>
  <c r="R9065" i="31"/>
  <c r="R9066" i="31"/>
  <c r="R9067" i="31"/>
  <c r="R9068" i="31"/>
  <c r="R9069" i="31"/>
  <c r="R9070" i="31"/>
  <c r="R9071" i="31"/>
  <c r="R9072" i="31"/>
  <c r="R9073" i="31"/>
  <c r="R9074" i="31"/>
  <c r="R9075" i="31"/>
  <c r="R9076" i="31"/>
  <c r="R9077" i="31"/>
  <c r="R9078" i="31"/>
  <c r="R9079" i="31"/>
  <c r="R9080" i="31"/>
  <c r="R9081" i="31"/>
  <c r="R9082" i="31"/>
  <c r="R9083" i="31"/>
  <c r="R9084" i="31"/>
  <c r="R9085" i="31"/>
  <c r="R9086" i="31"/>
  <c r="R9087" i="31"/>
  <c r="R9088" i="31"/>
  <c r="R9089" i="31"/>
  <c r="R9090" i="31"/>
  <c r="R9091" i="31"/>
  <c r="R9092" i="31"/>
  <c r="R9093" i="31"/>
  <c r="R9094" i="31"/>
  <c r="R9095" i="31"/>
  <c r="R9096" i="31"/>
  <c r="R9097" i="31"/>
  <c r="R9098" i="31"/>
  <c r="R9099" i="31"/>
  <c r="R9100" i="31"/>
  <c r="R9101" i="31"/>
  <c r="R9102" i="31"/>
  <c r="R9103" i="31"/>
  <c r="R9104" i="31"/>
  <c r="R9105" i="31"/>
  <c r="R9106" i="31"/>
  <c r="R9107" i="31"/>
  <c r="R9108" i="31"/>
  <c r="R9109" i="31"/>
  <c r="R9110" i="31"/>
  <c r="R9111" i="31"/>
  <c r="R9112" i="31"/>
  <c r="R9113" i="31"/>
  <c r="R9114" i="31"/>
  <c r="R9115" i="31"/>
  <c r="R9116" i="31"/>
  <c r="R9117" i="31"/>
  <c r="R9118" i="31"/>
  <c r="R9119" i="31"/>
  <c r="R9120" i="31"/>
  <c r="R9121" i="31"/>
  <c r="R9122" i="31"/>
  <c r="R9123" i="31"/>
  <c r="R9124" i="31"/>
  <c r="R9125" i="31"/>
  <c r="R9126" i="31"/>
  <c r="R9127" i="31"/>
  <c r="R9128" i="31"/>
  <c r="R9129" i="31"/>
  <c r="R9130" i="31"/>
  <c r="R9131" i="31"/>
  <c r="R9132" i="31"/>
  <c r="R9133" i="31"/>
  <c r="R9134" i="31"/>
  <c r="R9135" i="31"/>
  <c r="R9136" i="31"/>
  <c r="R9137" i="31"/>
  <c r="R9138" i="31"/>
  <c r="R9139" i="31"/>
  <c r="R9140" i="31"/>
  <c r="R9141" i="31"/>
  <c r="R9142" i="31"/>
  <c r="R9143" i="31"/>
  <c r="R9144" i="31"/>
  <c r="R9145" i="31"/>
  <c r="R9146" i="31"/>
  <c r="R9147" i="31"/>
  <c r="R9148" i="31"/>
  <c r="R9149" i="31"/>
  <c r="R9150" i="31"/>
  <c r="R9151" i="31"/>
  <c r="R9152" i="31"/>
  <c r="R9153" i="31"/>
  <c r="R9154" i="31"/>
  <c r="R9155" i="31"/>
  <c r="R9156" i="31"/>
  <c r="R9157" i="31"/>
  <c r="R9158" i="31"/>
  <c r="R9159" i="31"/>
  <c r="R9160" i="31"/>
  <c r="R9161" i="31"/>
  <c r="R9162" i="31"/>
  <c r="R9163" i="31"/>
  <c r="R9164" i="31"/>
  <c r="R9165" i="31"/>
  <c r="R9166" i="31"/>
  <c r="R9167" i="31"/>
  <c r="R9168" i="31"/>
  <c r="R9169" i="31"/>
  <c r="R9170" i="31"/>
  <c r="R9171" i="31"/>
  <c r="R9172" i="31"/>
  <c r="R9173" i="31"/>
  <c r="R9174" i="31"/>
  <c r="R9175" i="31"/>
  <c r="B36" i="31"/>
  <c r="C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78" i="31"/>
  <c r="B79" i="31"/>
  <c r="B80" i="31"/>
  <c r="B81" i="31"/>
  <c r="B82" i="31"/>
  <c r="B83" i="31"/>
  <c r="B84" i="31"/>
  <c r="B85" i="31"/>
  <c r="B86" i="31"/>
  <c r="B87" i="31"/>
  <c r="B88" i="31"/>
  <c r="B89" i="31"/>
  <c r="B90" i="31"/>
  <c r="B91" i="31"/>
  <c r="B92" i="31"/>
  <c r="B93" i="31"/>
  <c r="B94" i="31"/>
  <c r="B95" i="31"/>
  <c r="B96" i="31"/>
  <c r="B97" i="31"/>
  <c r="B98" i="31"/>
  <c r="B99" i="31"/>
  <c r="B100" i="31"/>
  <c r="B101" i="31"/>
  <c r="B102" i="31"/>
  <c r="B103" i="31"/>
  <c r="B104" i="31"/>
  <c r="B105" i="31"/>
  <c r="B106" i="31"/>
  <c r="B107" i="31"/>
  <c r="B108" i="31"/>
  <c r="B109" i="31"/>
  <c r="B110" i="31"/>
  <c r="B111" i="31"/>
  <c r="B112" i="31"/>
  <c r="B113" i="31"/>
  <c r="B114" i="31"/>
  <c r="B115" i="31"/>
  <c r="B116" i="31"/>
  <c r="B117" i="31"/>
  <c r="B118" i="31"/>
  <c r="B119" i="31"/>
  <c r="B120" i="31"/>
  <c r="B121" i="31"/>
  <c r="B122" i="31"/>
  <c r="B123" i="31"/>
  <c r="B124" i="31"/>
  <c r="B125" i="31"/>
  <c r="B126" i="31"/>
  <c r="B127" i="31"/>
  <c r="B128" i="31"/>
  <c r="B129" i="31"/>
  <c r="B130" i="31"/>
  <c r="B131" i="31"/>
  <c r="B132" i="31"/>
  <c r="B133" i="31"/>
  <c r="B134" i="31"/>
  <c r="B135" i="31"/>
  <c r="B136" i="31"/>
  <c r="B137" i="31"/>
  <c r="B138" i="31"/>
  <c r="B139" i="31"/>
  <c r="B140" i="31"/>
  <c r="B141" i="31"/>
  <c r="B142" i="31"/>
  <c r="B143" i="31"/>
  <c r="B144" i="31"/>
  <c r="B145" i="31"/>
  <c r="B146" i="31"/>
  <c r="B147" i="31"/>
  <c r="B148" i="31"/>
  <c r="B149" i="31"/>
  <c r="B150" i="31"/>
  <c r="B151" i="31"/>
  <c r="B152" i="31"/>
  <c r="B153" i="31"/>
  <c r="B154" i="31"/>
  <c r="B155" i="31"/>
  <c r="B156" i="31"/>
  <c r="B157" i="31"/>
  <c r="B158" i="31"/>
  <c r="B159" i="31"/>
  <c r="B160" i="31"/>
  <c r="B161" i="31"/>
  <c r="B162" i="31"/>
  <c r="B163" i="31"/>
  <c r="B164" i="31"/>
  <c r="B165" i="31"/>
  <c r="B166" i="31"/>
  <c r="B167" i="31"/>
  <c r="B168" i="31"/>
  <c r="B169" i="31"/>
  <c r="B170" i="31"/>
  <c r="B171" i="31"/>
  <c r="B172" i="31"/>
  <c r="B173" i="31"/>
  <c r="B174" i="31"/>
  <c r="B175" i="31"/>
  <c r="B176" i="31"/>
  <c r="B177" i="31"/>
  <c r="B178" i="31"/>
  <c r="B179" i="31"/>
  <c r="B180" i="31"/>
  <c r="B181" i="31"/>
  <c r="B182" i="31"/>
  <c r="B183" i="31"/>
  <c r="B184" i="31"/>
  <c r="B185" i="31"/>
  <c r="B186" i="31"/>
  <c r="B187" i="31"/>
  <c r="B188" i="31"/>
  <c r="B189" i="31"/>
  <c r="B190" i="31"/>
  <c r="B191" i="31"/>
  <c r="B192" i="31"/>
  <c r="B193" i="31"/>
  <c r="B194" i="31"/>
  <c r="B195" i="31"/>
  <c r="B196" i="31"/>
  <c r="B197" i="31"/>
  <c r="B198" i="31"/>
  <c r="B199" i="31"/>
  <c r="B200" i="31"/>
  <c r="B201" i="31"/>
  <c r="B202" i="31"/>
  <c r="B203" i="31"/>
  <c r="B204" i="31"/>
  <c r="B205" i="31"/>
  <c r="B206" i="31"/>
  <c r="B207" i="31"/>
  <c r="B208" i="31"/>
  <c r="B209" i="31"/>
  <c r="B210" i="31"/>
  <c r="B211" i="31"/>
  <c r="B212" i="31"/>
  <c r="B213" i="31"/>
  <c r="B214" i="31"/>
  <c r="B215" i="31"/>
  <c r="B216" i="31"/>
  <c r="B217" i="31"/>
  <c r="B218" i="31"/>
  <c r="B219" i="31"/>
  <c r="B220" i="31"/>
  <c r="B221" i="31"/>
  <c r="B222" i="31"/>
  <c r="B223" i="31"/>
  <c r="B224" i="31"/>
  <c r="B225" i="31"/>
  <c r="B226" i="31"/>
  <c r="B227" i="31"/>
  <c r="B228" i="31"/>
  <c r="B229" i="31"/>
  <c r="B230" i="31"/>
  <c r="B231" i="31"/>
  <c r="B232" i="31"/>
  <c r="B233" i="31"/>
  <c r="B234" i="31"/>
  <c r="B235" i="31"/>
  <c r="B236" i="31"/>
  <c r="B237" i="31"/>
  <c r="B238" i="31"/>
  <c r="B239" i="31"/>
  <c r="B240" i="31"/>
  <c r="B241" i="31"/>
  <c r="B242" i="31"/>
  <c r="B243" i="31"/>
  <c r="B244" i="31"/>
  <c r="B245" i="31"/>
  <c r="B246" i="31"/>
  <c r="B247" i="31"/>
  <c r="B248" i="31"/>
  <c r="B249" i="31"/>
  <c r="B250" i="31"/>
  <c r="B251" i="31"/>
  <c r="B252" i="31"/>
  <c r="B253" i="31"/>
  <c r="B254" i="31"/>
  <c r="B255" i="31"/>
  <c r="B256" i="31"/>
  <c r="B257" i="31"/>
  <c r="B258" i="31"/>
  <c r="B259" i="31"/>
  <c r="B260" i="31"/>
  <c r="B261" i="31"/>
  <c r="B262" i="31"/>
  <c r="B263" i="31"/>
  <c r="B264" i="31"/>
  <c r="B265" i="31"/>
  <c r="B266" i="31"/>
  <c r="B267" i="31"/>
  <c r="B268" i="31"/>
  <c r="B269" i="31"/>
  <c r="B270" i="31"/>
  <c r="B271" i="31"/>
  <c r="B272" i="31"/>
  <c r="B273" i="31"/>
  <c r="B274" i="31"/>
  <c r="B275" i="31"/>
  <c r="B276" i="31"/>
  <c r="B277" i="31"/>
  <c r="B278" i="31"/>
  <c r="B279" i="31"/>
  <c r="B280" i="31"/>
  <c r="B281" i="31"/>
  <c r="B282" i="31"/>
  <c r="B283" i="31"/>
  <c r="B284" i="31"/>
  <c r="B285" i="31"/>
  <c r="B286" i="31"/>
  <c r="B287" i="31"/>
  <c r="B288" i="31"/>
  <c r="B289" i="31"/>
  <c r="B290" i="31"/>
  <c r="B291" i="31"/>
  <c r="B292" i="31"/>
  <c r="B293" i="31"/>
  <c r="B294" i="31"/>
  <c r="B295" i="31"/>
  <c r="B296" i="31"/>
  <c r="B297" i="31"/>
  <c r="B298" i="31"/>
  <c r="B299" i="31"/>
  <c r="B300" i="31"/>
  <c r="B301" i="31"/>
  <c r="B302" i="31"/>
  <c r="B303" i="31"/>
  <c r="B304" i="31"/>
  <c r="B305" i="31"/>
  <c r="B306" i="31"/>
  <c r="B307" i="31"/>
  <c r="B308" i="31"/>
  <c r="B309" i="31"/>
  <c r="B310" i="31"/>
  <c r="B311" i="31"/>
  <c r="B312" i="31"/>
  <c r="B313" i="31"/>
  <c r="B314" i="31"/>
  <c r="B315" i="31"/>
  <c r="B316" i="31"/>
  <c r="B317" i="31"/>
  <c r="B318" i="31"/>
  <c r="B319" i="31"/>
  <c r="B320" i="31"/>
  <c r="B321" i="31"/>
  <c r="B322" i="31"/>
  <c r="B323" i="31"/>
  <c r="B324" i="31"/>
  <c r="B325" i="31"/>
  <c r="B326" i="31"/>
  <c r="B327" i="31"/>
  <c r="B328" i="31"/>
  <c r="B329" i="31"/>
  <c r="B330" i="31"/>
  <c r="B331" i="31"/>
  <c r="B332" i="31"/>
  <c r="B333" i="31"/>
  <c r="B334" i="31"/>
  <c r="B335" i="31"/>
  <c r="B336" i="31"/>
  <c r="B337" i="31"/>
  <c r="B338" i="31"/>
  <c r="B339" i="31"/>
  <c r="B340" i="31"/>
  <c r="B341" i="31"/>
  <c r="B342" i="31"/>
  <c r="B343" i="31"/>
  <c r="B344" i="31"/>
  <c r="B345" i="31"/>
  <c r="B346" i="31"/>
  <c r="B347" i="31"/>
  <c r="B348" i="31"/>
  <c r="B349" i="31"/>
  <c r="B350" i="31"/>
  <c r="B351" i="31"/>
  <c r="B352" i="31"/>
  <c r="B353" i="31"/>
  <c r="B354" i="31"/>
  <c r="B355" i="31"/>
  <c r="B356" i="31"/>
  <c r="B357" i="31"/>
  <c r="B358" i="31"/>
  <c r="B359" i="31"/>
  <c r="B360" i="31"/>
  <c r="B361" i="31"/>
  <c r="B362" i="31"/>
  <c r="B363" i="31"/>
  <c r="B364" i="31"/>
  <c r="B365" i="31"/>
  <c r="B366" i="31"/>
  <c r="B367" i="31"/>
  <c r="B368" i="31"/>
  <c r="B369" i="31"/>
  <c r="B370" i="31"/>
  <c r="B371" i="31"/>
  <c r="B372" i="31"/>
  <c r="B373" i="31"/>
  <c r="B374" i="31"/>
  <c r="B375" i="31"/>
  <c r="B376" i="31"/>
  <c r="B377" i="31"/>
  <c r="B378" i="31"/>
  <c r="B379" i="31"/>
  <c r="B380" i="31"/>
  <c r="B381" i="31"/>
  <c r="B382" i="31"/>
  <c r="B383" i="31"/>
  <c r="B384" i="31"/>
  <c r="B385" i="31"/>
  <c r="B386" i="31"/>
  <c r="B387" i="31"/>
  <c r="B388" i="31"/>
  <c r="B389" i="31"/>
  <c r="B390" i="31"/>
  <c r="B391" i="31"/>
  <c r="B392" i="31"/>
  <c r="B393" i="31"/>
  <c r="B394" i="31"/>
  <c r="B395" i="31"/>
  <c r="B396" i="31"/>
  <c r="B397" i="31"/>
  <c r="B398" i="31"/>
  <c r="B399" i="31"/>
  <c r="B400" i="31"/>
  <c r="B401" i="31"/>
  <c r="B402" i="31"/>
  <c r="B403" i="31"/>
  <c r="B404" i="31"/>
  <c r="B405" i="31"/>
  <c r="B406" i="31"/>
  <c r="B407" i="31"/>
  <c r="B408" i="31"/>
  <c r="B409" i="31"/>
  <c r="B410" i="31"/>
  <c r="B411" i="31"/>
  <c r="B412" i="31"/>
  <c r="B413" i="31"/>
  <c r="B414" i="31"/>
  <c r="B415" i="31"/>
  <c r="B416" i="31"/>
  <c r="B417" i="31"/>
  <c r="B418" i="31"/>
  <c r="B419" i="31"/>
  <c r="B420" i="31"/>
  <c r="B421" i="31"/>
  <c r="B422" i="31"/>
  <c r="B423" i="31"/>
  <c r="B424" i="31"/>
  <c r="B425" i="31"/>
  <c r="B426" i="31"/>
  <c r="B427" i="31"/>
  <c r="B428" i="31"/>
  <c r="B429" i="31"/>
  <c r="B430" i="31"/>
  <c r="B431" i="31"/>
  <c r="B432" i="31"/>
  <c r="B433" i="31"/>
  <c r="B434" i="31"/>
  <c r="B435" i="31"/>
  <c r="B436" i="31"/>
  <c r="B437" i="31"/>
  <c r="B438" i="31"/>
  <c r="B439" i="31"/>
  <c r="B440" i="31"/>
  <c r="B441" i="31"/>
  <c r="B442" i="31"/>
  <c r="B443" i="31"/>
  <c r="B444" i="31"/>
  <c r="B445" i="31"/>
  <c r="B446" i="31"/>
  <c r="B447" i="31"/>
  <c r="B448" i="31"/>
  <c r="B449" i="31"/>
  <c r="B450" i="31"/>
  <c r="B451" i="31"/>
  <c r="B452" i="31"/>
  <c r="B453" i="31"/>
  <c r="B454" i="31"/>
  <c r="B455" i="31"/>
  <c r="B456" i="31"/>
  <c r="B457" i="31"/>
  <c r="B458" i="31"/>
  <c r="B459" i="31"/>
  <c r="B460" i="31"/>
  <c r="B461" i="31"/>
  <c r="B462" i="31"/>
  <c r="B463" i="31"/>
  <c r="B464" i="31"/>
  <c r="B465" i="31"/>
  <c r="B466" i="31"/>
  <c r="B467" i="31"/>
  <c r="B468" i="31"/>
  <c r="B469" i="31"/>
  <c r="B470" i="31"/>
  <c r="B471" i="31"/>
  <c r="B472" i="31"/>
  <c r="B473" i="31"/>
  <c r="B474" i="31"/>
  <c r="B475" i="31"/>
  <c r="B476" i="31"/>
  <c r="B477" i="31"/>
  <c r="B478" i="31"/>
  <c r="B479" i="31"/>
  <c r="B480" i="31"/>
  <c r="B481" i="31"/>
  <c r="B482" i="31"/>
  <c r="B483" i="31"/>
  <c r="B484" i="31"/>
  <c r="B485" i="31"/>
  <c r="B486" i="31"/>
  <c r="B487" i="31"/>
  <c r="B488" i="31"/>
  <c r="B489" i="31"/>
  <c r="B490" i="31"/>
  <c r="B491" i="31"/>
  <c r="B492" i="31"/>
  <c r="B493" i="31"/>
  <c r="B494" i="31"/>
  <c r="B495" i="31"/>
  <c r="B496" i="31"/>
  <c r="B497" i="31"/>
  <c r="B498" i="31"/>
  <c r="B499" i="31"/>
  <c r="B500" i="31"/>
  <c r="B501" i="31"/>
  <c r="B502" i="31"/>
  <c r="B503" i="31"/>
  <c r="B504" i="31"/>
  <c r="B505" i="31"/>
  <c r="B506" i="31"/>
  <c r="B507" i="31"/>
  <c r="B508" i="31"/>
  <c r="B509" i="31"/>
  <c r="B510" i="31"/>
  <c r="B511" i="31"/>
  <c r="B512" i="31"/>
  <c r="B513" i="31"/>
  <c r="B514" i="31"/>
  <c r="B515" i="31"/>
  <c r="B516" i="31"/>
  <c r="B517" i="31"/>
  <c r="B518" i="31"/>
  <c r="B519" i="31"/>
  <c r="B520" i="31"/>
  <c r="B521" i="31"/>
  <c r="B522" i="31"/>
  <c r="B523" i="31"/>
  <c r="B524" i="31"/>
  <c r="B525" i="31"/>
  <c r="B526" i="31"/>
  <c r="B527" i="31"/>
  <c r="B528" i="31"/>
  <c r="B529" i="31"/>
  <c r="B530" i="31"/>
  <c r="B531" i="31"/>
  <c r="B532" i="31"/>
  <c r="B533" i="31"/>
  <c r="B534" i="31"/>
  <c r="B535" i="31"/>
  <c r="B536" i="31"/>
  <c r="B537" i="31"/>
  <c r="B538" i="31"/>
  <c r="B539" i="31"/>
  <c r="B540" i="31"/>
  <c r="B541" i="31"/>
  <c r="B542" i="31"/>
  <c r="B543" i="31"/>
  <c r="B544" i="31"/>
  <c r="B545" i="31"/>
  <c r="B546" i="31"/>
  <c r="B547" i="31"/>
  <c r="B548" i="31"/>
  <c r="B549" i="31"/>
  <c r="B550" i="31"/>
  <c r="B551" i="31"/>
  <c r="B552" i="31"/>
  <c r="B553" i="31"/>
  <c r="B554" i="31"/>
  <c r="B555" i="31"/>
  <c r="B556" i="31"/>
  <c r="B557" i="31"/>
  <c r="B558" i="31"/>
  <c r="B559" i="31"/>
  <c r="B560" i="31"/>
  <c r="B561" i="31"/>
  <c r="B562" i="31"/>
  <c r="B563" i="31"/>
  <c r="B564" i="31"/>
  <c r="B565" i="31"/>
  <c r="B566" i="31"/>
  <c r="B567" i="31"/>
  <c r="B568" i="31"/>
  <c r="B569" i="31"/>
  <c r="B570" i="31"/>
  <c r="B571" i="31"/>
  <c r="B572" i="31"/>
  <c r="B573" i="31"/>
  <c r="B574" i="31"/>
  <c r="B575" i="31"/>
  <c r="B576" i="31"/>
  <c r="B577" i="31"/>
  <c r="B578" i="31"/>
  <c r="B579" i="31"/>
  <c r="B580" i="31"/>
  <c r="B581" i="31"/>
  <c r="B582" i="31"/>
  <c r="B583" i="31"/>
  <c r="B584" i="31"/>
  <c r="B585" i="31"/>
  <c r="B586" i="31"/>
  <c r="B587" i="31"/>
  <c r="B588" i="31"/>
  <c r="B589" i="31"/>
  <c r="B590" i="31"/>
  <c r="B591" i="31"/>
  <c r="B592" i="31"/>
  <c r="B593" i="31"/>
  <c r="B594" i="31"/>
  <c r="B595" i="31"/>
  <c r="B596" i="31"/>
  <c r="B597" i="31"/>
  <c r="B598" i="31"/>
  <c r="B599" i="31"/>
  <c r="B600" i="31"/>
  <c r="B601" i="31"/>
  <c r="B602" i="31"/>
  <c r="B603" i="31"/>
  <c r="B604" i="31"/>
  <c r="B605" i="31"/>
  <c r="B606" i="31"/>
  <c r="B607" i="31"/>
  <c r="B608" i="31"/>
  <c r="B609" i="31"/>
  <c r="B610" i="31"/>
  <c r="B611" i="31"/>
  <c r="B612" i="31"/>
  <c r="B613" i="31"/>
  <c r="B614" i="31"/>
  <c r="B615" i="31"/>
  <c r="B616" i="31"/>
  <c r="B617" i="31"/>
  <c r="B618" i="31"/>
  <c r="B619" i="31"/>
  <c r="B620" i="31"/>
  <c r="B621" i="31"/>
  <c r="B622" i="31"/>
  <c r="B623" i="31"/>
  <c r="B624" i="31"/>
  <c r="B625" i="31"/>
  <c r="B626" i="31"/>
  <c r="B627" i="31"/>
  <c r="B628" i="31"/>
  <c r="B629" i="31"/>
  <c r="B630" i="31"/>
  <c r="B631" i="31"/>
  <c r="B632" i="31"/>
  <c r="B633" i="31"/>
  <c r="B634" i="31"/>
  <c r="B635" i="31"/>
  <c r="B636" i="31"/>
  <c r="B637" i="31"/>
  <c r="B638" i="31"/>
  <c r="B639" i="31"/>
  <c r="B640" i="31"/>
  <c r="B641" i="31"/>
  <c r="B642" i="31"/>
  <c r="B643" i="31"/>
  <c r="B644" i="31"/>
  <c r="B645" i="31"/>
  <c r="B646" i="31"/>
  <c r="B647" i="31"/>
  <c r="B648" i="31"/>
  <c r="B649" i="31"/>
  <c r="B650" i="31"/>
  <c r="B651" i="31"/>
  <c r="B652" i="31"/>
  <c r="B653" i="31"/>
  <c r="B654" i="31"/>
  <c r="B655" i="31"/>
  <c r="B656" i="31"/>
  <c r="B657" i="31"/>
  <c r="B658" i="31"/>
  <c r="B659" i="31"/>
  <c r="B660" i="31"/>
  <c r="B661" i="31"/>
  <c r="B662" i="31"/>
  <c r="B663" i="31"/>
  <c r="B664" i="31"/>
  <c r="B665" i="31"/>
  <c r="B666" i="31"/>
  <c r="B667" i="31"/>
  <c r="B668" i="31"/>
  <c r="B669" i="31"/>
  <c r="B670" i="31"/>
  <c r="B671" i="31"/>
  <c r="B672" i="31"/>
  <c r="B673" i="31"/>
  <c r="B674" i="31"/>
  <c r="B675" i="31"/>
  <c r="B676" i="31"/>
  <c r="B677" i="31"/>
  <c r="B678" i="31"/>
  <c r="B679" i="31"/>
  <c r="B680" i="31"/>
  <c r="B681" i="31"/>
  <c r="B682" i="31"/>
  <c r="B683" i="31"/>
  <c r="B684" i="31"/>
  <c r="B685" i="31"/>
  <c r="B686" i="31"/>
  <c r="B687" i="31"/>
  <c r="B688" i="31"/>
  <c r="B689" i="31"/>
  <c r="B690" i="31"/>
  <c r="B691" i="31"/>
  <c r="B692" i="31"/>
  <c r="B693" i="31"/>
  <c r="B694" i="31"/>
  <c r="B695" i="31"/>
  <c r="B696" i="31"/>
  <c r="B697" i="31"/>
  <c r="B698" i="31"/>
  <c r="B699" i="31"/>
  <c r="B700" i="31"/>
  <c r="B701" i="31"/>
  <c r="B702" i="31"/>
  <c r="B703" i="31"/>
  <c r="B704" i="31"/>
  <c r="B705" i="31"/>
  <c r="B706" i="31"/>
  <c r="B707" i="31"/>
  <c r="B708" i="31"/>
  <c r="B709" i="31"/>
  <c r="B710" i="31"/>
  <c r="B711" i="31"/>
  <c r="B712" i="31"/>
  <c r="B713" i="31"/>
  <c r="B714" i="31"/>
  <c r="B715" i="31"/>
  <c r="B716" i="31"/>
  <c r="B717" i="31"/>
  <c r="B718" i="31"/>
  <c r="B719" i="31"/>
  <c r="B720" i="31"/>
  <c r="B721" i="31"/>
  <c r="B722" i="31"/>
  <c r="B723" i="31"/>
  <c r="B724" i="31"/>
  <c r="B725" i="31"/>
  <c r="B726" i="31"/>
  <c r="B727" i="31"/>
  <c r="B728" i="31"/>
  <c r="B729" i="31"/>
  <c r="B730" i="31"/>
  <c r="B731" i="31"/>
  <c r="B732" i="31"/>
  <c r="B733" i="31"/>
  <c r="B734" i="31"/>
  <c r="B735" i="31"/>
  <c r="B736" i="31"/>
  <c r="B737" i="31"/>
  <c r="B738" i="31"/>
  <c r="B739" i="31"/>
  <c r="B740" i="31"/>
  <c r="B741" i="31"/>
  <c r="B742" i="31"/>
  <c r="B743" i="31"/>
  <c r="B744" i="31"/>
  <c r="B745" i="31"/>
  <c r="B746" i="31"/>
  <c r="B747" i="31"/>
  <c r="B748" i="31"/>
  <c r="B749" i="31"/>
  <c r="B750" i="31"/>
  <c r="B751" i="31"/>
  <c r="B752" i="31"/>
  <c r="B753" i="31"/>
  <c r="B754" i="31"/>
  <c r="B755" i="31"/>
  <c r="B756" i="31"/>
  <c r="B757" i="31"/>
  <c r="B758" i="31"/>
  <c r="B759" i="31"/>
  <c r="B760" i="31"/>
  <c r="B761" i="31"/>
  <c r="B762" i="31"/>
  <c r="B763" i="31"/>
  <c r="B764" i="31"/>
  <c r="B765" i="31"/>
  <c r="B766" i="31"/>
  <c r="B767" i="31"/>
  <c r="B768" i="31"/>
  <c r="B769" i="31"/>
  <c r="B770" i="31"/>
  <c r="B771" i="31"/>
  <c r="B772" i="31"/>
  <c r="B773" i="31"/>
  <c r="B774" i="31"/>
  <c r="B775" i="31"/>
  <c r="B776" i="31"/>
  <c r="B777" i="31"/>
  <c r="B778" i="31"/>
  <c r="B779" i="31"/>
  <c r="B780" i="31"/>
  <c r="B781" i="31"/>
  <c r="B782" i="31"/>
  <c r="B783" i="31"/>
  <c r="B784" i="31"/>
  <c r="B785" i="31"/>
  <c r="B786" i="31"/>
  <c r="B787" i="31"/>
  <c r="B788" i="31"/>
  <c r="B789" i="31"/>
  <c r="B790" i="31"/>
  <c r="B791" i="31"/>
  <c r="B792" i="31"/>
  <c r="B793" i="31"/>
  <c r="B794" i="31"/>
  <c r="B795" i="31"/>
  <c r="B796" i="31"/>
  <c r="B797" i="31"/>
  <c r="B798" i="31"/>
  <c r="B799" i="31"/>
  <c r="B800" i="31"/>
  <c r="B801" i="31"/>
  <c r="B802" i="31"/>
  <c r="B803" i="31"/>
  <c r="B804" i="31"/>
  <c r="B805" i="31"/>
  <c r="B806" i="31"/>
  <c r="B807" i="31"/>
  <c r="B808" i="31"/>
  <c r="B809" i="31"/>
  <c r="B810" i="31"/>
  <c r="B811" i="31"/>
  <c r="B812" i="31"/>
  <c r="B813" i="31"/>
  <c r="B814" i="31"/>
  <c r="B815" i="31"/>
  <c r="B816" i="31"/>
  <c r="B817" i="31"/>
  <c r="B818" i="31"/>
  <c r="B819" i="31"/>
  <c r="B820" i="31"/>
  <c r="B821" i="31"/>
  <c r="B822" i="31"/>
  <c r="B823" i="31"/>
  <c r="B824" i="31"/>
  <c r="B825" i="31"/>
  <c r="B826" i="31"/>
  <c r="B827" i="31"/>
  <c r="B828" i="31"/>
  <c r="B829" i="31"/>
  <c r="B830" i="31"/>
  <c r="B831" i="31"/>
  <c r="B832" i="31"/>
  <c r="B833" i="31"/>
  <c r="B834" i="31"/>
  <c r="B835" i="31"/>
  <c r="B836" i="31"/>
  <c r="B837" i="31"/>
  <c r="B838" i="31"/>
  <c r="B839" i="31"/>
  <c r="B840" i="31"/>
  <c r="B841" i="31"/>
  <c r="B842" i="31"/>
  <c r="B843" i="31"/>
  <c r="B844" i="31"/>
  <c r="B845" i="31"/>
  <c r="B846" i="31"/>
  <c r="B847" i="31"/>
  <c r="B848" i="31"/>
  <c r="B849" i="31"/>
  <c r="B850" i="31"/>
  <c r="B851" i="31"/>
  <c r="B852" i="31"/>
  <c r="B853" i="31"/>
  <c r="B854" i="31"/>
  <c r="B855" i="31"/>
  <c r="B856" i="31"/>
  <c r="B857" i="31"/>
  <c r="B858" i="31"/>
  <c r="B859" i="31"/>
  <c r="B860" i="31"/>
  <c r="B861" i="31"/>
  <c r="B862" i="31"/>
  <c r="B863" i="31"/>
  <c r="B864" i="31"/>
  <c r="B865" i="31"/>
  <c r="B866" i="31"/>
  <c r="B867" i="31"/>
  <c r="B868" i="31"/>
  <c r="B869" i="31"/>
  <c r="B870" i="31"/>
  <c r="B871" i="31"/>
  <c r="B872" i="31"/>
  <c r="B873" i="31"/>
  <c r="B874" i="31"/>
  <c r="B875" i="31"/>
  <c r="B876" i="31"/>
  <c r="B877" i="31"/>
  <c r="B878" i="31"/>
  <c r="B879" i="31"/>
  <c r="B880" i="31"/>
  <c r="B881" i="31"/>
  <c r="B882" i="31"/>
  <c r="B883" i="31"/>
  <c r="B884" i="31"/>
  <c r="B885" i="31"/>
  <c r="B886" i="31"/>
  <c r="B887" i="31"/>
  <c r="B888" i="31"/>
  <c r="B889" i="31"/>
  <c r="B890" i="31"/>
  <c r="B891" i="31"/>
  <c r="B892" i="31"/>
  <c r="B893" i="31"/>
  <c r="B894" i="31"/>
  <c r="B895" i="31"/>
  <c r="B896" i="31"/>
  <c r="B897" i="31"/>
  <c r="B898" i="31"/>
  <c r="B899" i="31"/>
  <c r="B900" i="31"/>
  <c r="B901" i="31"/>
  <c r="B902" i="31"/>
  <c r="B903" i="31"/>
  <c r="B904" i="31"/>
  <c r="B905" i="31"/>
  <c r="B906" i="31"/>
  <c r="B907" i="31"/>
  <c r="B908" i="31"/>
  <c r="B909" i="31"/>
  <c r="B910" i="31"/>
  <c r="B911" i="31"/>
  <c r="B912" i="31"/>
  <c r="B913" i="31"/>
  <c r="B914" i="31"/>
  <c r="B915" i="31"/>
  <c r="B916" i="31"/>
  <c r="B917" i="31"/>
  <c r="B918" i="31"/>
  <c r="B919" i="31"/>
  <c r="B920" i="31"/>
  <c r="B921" i="31"/>
  <c r="B922" i="31"/>
  <c r="B923" i="31"/>
  <c r="B924" i="31"/>
  <c r="B925" i="31"/>
  <c r="B926" i="31"/>
  <c r="B927" i="31"/>
  <c r="B928" i="31"/>
  <c r="B929" i="31"/>
  <c r="B930" i="31"/>
  <c r="B931" i="31"/>
  <c r="B932" i="31"/>
  <c r="B933" i="31"/>
  <c r="B934" i="31"/>
  <c r="B935" i="31"/>
  <c r="B936" i="31"/>
  <c r="B937" i="31"/>
  <c r="B938" i="31"/>
  <c r="B939" i="31"/>
  <c r="B940" i="31"/>
  <c r="B941" i="31"/>
  <c r="B942" i="31"/>
  <c r="B943" i="31"/>
  <c r="B944" i="31"/>
  <c r="B945" i="31"/>
  <c r="B946" i="31"/>
  <c r="B947" i="31"/>
  <c r="B948" i="31"/>
  <c r="B949" i="31"/>
  <c r="B950" i="31"/>
  <c r="B951" i="31"/>
  <c r="B952" i="31"/>
  <c r="B953" i="31"/>
  <c r="B954" i="31"/>
  <c r="B955" i="31"/>
  <c r="B956" i="31"/>
  <c r="B957" i="31"/>
  <c r="B958" i="31"/>
  <c r="B959" i="31"/>
  <c r="B960" i="31"/>
  <c r="B961" i="31"/>
  <c r="B962" i="31"/>
  <c r="B963" i="31"/>
  <c r="B964" i="31"/>
  <c r="B965" i="31"/>
  <c r="B966" i="31"/>
  <c r="B967" i="31"/>
  <c r="B968" i="31"/>
  <c r="B969" i="31"/>
  <c r="B970" i="31"/>
  <c r="B971" i="31"/>
  <c r="B972" i="31"/>
  <c r="B973" i="31"/>
  <c r="B974" i="31"/>
  <c r="B975" i="31"/>
  <c r="B976" i="31"/>
  <c r="B977" i="31"/>
  <c r="B978" i="31"/>
  <c r="B979" i="31"/>
  <c r="B980" i="31"/>
  <c r="B981" i="31"/>
  <c r="B982" i="31"/>
  <c r="B983" i="31"/>
  <c r="B984" i="31"/>
  <c r="B985" i="31"/>
  <c r="B986" i="31"/>
  <c r="B987" i="31"/>
  <c r="B988" i="31"/>
  <c r="B989" i="31"/>
  <c r="B990" i="31"/>
  <c r="B991" i="31"/>
  <c r="B992" i="31"/>
  <c r="B993" i="31"/>
  <c r="B994" i="31"/>
  <c r="B995" i="31"/>
  <c r="B996" i="31"/>
  <c r="B997" i="31"/>
  <c r="B998" i="31"/>
  <c r="B999" i="31"/>
  <c r="B1000" i="31"/>
  <c r="B1001" i="31"/>
  <c r="B1002" i="31"/>
  <c r="B1003" i="31"/>
  <c r="B1004" i="31"/>
  <c r="B1005" i="31"/>
  <c r="B1006" i="31"/>
  <c r="B1007" i="31"/>
  <c r="B1008" i="31"/>
  <c r="B1009" i="31"/>
  <c r="B1010" i="31"/>
  <c r="B1011" i="31"/>
  <c r="B1012" i="31"/>
  <c r="B1013" i="31"/>
  <c r="B1014" i="31"/>
  <c r="B1015" i="31"/>
  <c r="B1016" i="31"/>
  <c r="B1017" i="31"/>
  <c r="B1018" i="31"/>
  <c r="B1019" i="31"/>
  <c r="B1020" i="31"/>
  <c r="B1021" i="31"/>
  <c r="B1022" i="31"/>
  <c r="B1023" i="31"/>
  <c r="B1024" i="31"/>
  <c r="B1025" i="31"/>
  <c r="B1026" i="31"/>
  <c r="B1027" i="31"/>
  <c r="B1028" i="31"/>
  <c r="B1029" i="31"/>
  <c r="B1030" i="31"/>
  <c r="B1031" i="31"/>
  <c r="B1032" i="31"/>
  <c r="B1033" i="31"/>
  <c r="B1034" i="31"/>
  <c r="B1035" i="31"/>
  <c r="B1036" i="31"/>
  <c r="B1037" i="31"/>
  <c r="B1038" i="31"/>
  <c r="B1039" i="31"/>
  <c r="B1040" i="31"/>
  <c r="B1041" i="31"/>
  <c r="B1042" i="31"/>
  <c r="B1043" i="31"/>
  <c r="B1044" i="31"/>
  <c r="B1045" i="31"/>
  <c r="B1046" i="31"/>
  <c r="B1047" i="31"/>
  <c r="B1048" i="31"/>
  <c r="B1049" i="31"/>
  <c r="B1050" i="31"/>
  <c r="B1051" i="31"/>
  <c r="B1052" i="31"/>
  <c r="B1053" i="31"/>
  <c r="B1054" i="31"/>
  <c r="B1055" i="31"/>
  <c r="B1056" i="31"/>
  <c r="B1057" i="31"/>
  <c r="B1058" i="31"/>
  <c r="B1059" i="31"/>
  <c r="B1060" i="31"/>
  <c r="B1061" i="31"/>
  <c r="B1062" i="31"/>
  <c r="B1063" i="31"/>
  <c r="B1064" i="31"/>
  <c r="B1065" i="31"/>
  <c r="B1066" i="31"/>
  <c r="B1067" i="31"/>
  <c r="B1068" i="31"/>
  <c r="B1069" i="31"/>
  <c r="B1070" i="31"/>
  <c r="B1071" i="31"/>
  <c r="B1072" i="31"/>
  <c r="B1073" i="31"/>
  <c r="B1074" i="31"/>
  <c r="B1075" i="31"/>
  <c r="B1076" i="31"/>
  <c r="B1077" i="31"/>
  <c r="B1078" i="31"/>
  <c r="B1079" i="31"/>
  <c r="B1080" i="31"/>
  <c r="B1081" i="31"/>
  <c r="B1082" i="31"/>
  <c r="B1083" i="31"/>
  <c r="B1084" i="31"/>
  <c r="B1085" i="31"/>
  <c r="B1086" i="31"/>
  <c r="B1087" i="31"/>
  <c r="B1088" i="31"/>
  <c r="B1089" i="31"/>
  <c r="B1090" i="31"/>
  <c r="B1091" i="31"/>
  <c r="B1092" i="31"/>
  <c r="B1093" i="31"/>
  <c r="B1094" i="31"/>
  <c r="B1095" i="31"/>
  <c r="B1096" i="31"/>
  <c r="B1097" i="31"/>
  <c r="B1098" i="31"/>
  <c r="B1099" i="31"/>
  <c r="B1100" i="31"/>
  <c r="B1101" i="31"/>
  <c r="B1102" i="31"/>
  <c r="B1103" i="31"/>
  <c r="B1104" i="31"/>
  <c r="B1105" i="31"/>
  <c r="B1106" i="31"/>
  <c r="B1107" i="31"/>
  <c r="B1108" i="31"/>
  <c r="B1109" i="31"/>
  <c r="B1110" i="31"/>
  <c r="B1111" i="31"/>
  <c r="B1112" i="31"/>
  <c r="B1113" i="31"/>
  <c r="B1114" i="31"/>
  <c r="B1115" i="31"/>
  <c r="B1116" i="31"/>
  <c r="B1117" i="31"/>
  <c r="B1118" i="31"/>
  <c r="B1119" i="31"/>
  <c r="B1120" i="31"/>
  <c r="B1121" i="31"/>
  <c r="B1122" i="31"/>
  <c r="B1123" i="31"/>
  <c r="B1124" i="31"/>
  <c r="B1125" i="31"/>
  <c r="B1126" i="31"/>
  <c r="B1127" i="31"/>
  <c r="B1128" i="31"/>
  <c r="B1129" i="31"/>
  <c r="B1130" i="31"/>
  <c r="B1131" i="31"/>
  <c r="B1132" i="31"/>
  <c r="B1133" i="31"/>
  <c r="B1134" i="31"/>
  <c r="B1135" i="31"/>
  <c r="B1136" i="31"/>
  <c r="B1137" i="31"/>
  <c r="B1138" i="31"/>
  <c r="B1139" i="31"/>
  <c r="B1140" i="31"/>
  <c r="B1141" i="31"/>
  <c r="B1142" i="31"/>
  <c r="B1143" i="31"/>
  <c r="B1144" i="31"/>
  <c r="B1145" i="31"/>
  <c r="B1146" i="31"/>
  <c r="B1147" i="31"/>
  <c r="B1148" i="31"/>
  <c r="B1149" i="31"/>
  <c r="B1150" i="31"/>
  <c r="B1151" i="31"/>
  <c r="B1152" i="31"/>
  <c r="B1153" i="31"/>
  <c r="B1154" i="31"/>
  <c r="B1155" i="31"/>
  <c r="B1156" i="31"/>
  <c r="B1157" i="31"/>
  <c r="B1158" i="31"/>
  <c r="B1159" i="31"/>
  <c r="B1160" i="31"/>
  <c r="B1161" i="31"/>
  <c r="B1162" i="31"/>
  <c r="B1163" i="31"/>
  <c r="B1164" i="31"/>
  <c r="B1165" i="31"/>
  <c r="B1166" i="31"/>
  <c r="B1167" i="31"/>
  <c r="B1168" i="31"/>
  <c r="B1169" i="31"/>
  <c r="B1170" i="31"/>
  <c r="B1171" i="31"/>
  <c r="B1172" i="31"/>
  <c r="B1173" i="31"/>
  <c r="B1174" i="31"/>
  <c r="B1175" i="31"/>
  <c r="B1176" i="31"/>
  <c r="B1177" i="31"/>
  <c r="B1178" i="31"/>
  <c r="B1179" i="31"/>
  <c r="B1180" i="31"/>
  <c r="B1181" i="31"/>
  <c r="B1182" i="31"/>
  <c r="B1183" i="31"/>
  <c r="B1184" i="31"/>
  <c r="B1185" i="31"/>
  <c r="B1186" i="31"/>
  <c r="B1187" i="31"/>
  <c r="B1188" i="31"/>
  <c r="B1189" i="31"/>
  <c r="B1190" i="31"/>
  <c r="B1191" i="31"/>
  <c r="B1192" i="31"/>
  <c r="B1193" i="31"/>
  <c r="B1194" i="31"/>
  <c r="B1195" i="31"/>
  <c r="B1196" i="31"/>
  <c r="B1197" i="31"/>
  <c r="B1198" i="31"/>
  <c r="B1199" i="31"/>
  <c r="B1200" i="31"/>
  <c r="B1201" i="31"/>
  <c r="B1202" i="31"/>
  <c r="B1203" i="31"/>
  <c r="B1204" i="31"/>
  <c r="B1205" i="31"/>
  <c r="B1206" i="31"/>
  <c r="B1207" i="31"/>
  <c r="B1208" i="31"/>
  <c r="B1209" i="31"/>
  <c r="B1210" i="31"/>
  <c r="B1211" i="31"/>
  <c r="B1212" i="31"/>
  <c r="B1213" i="31"/>
  <c r="B1214" i="31"/>
  <c r="B1215" i="31"/>
  <c r="B1216" i="31"/>
  <c r="B1217" i="31"/>
  <c r="B1218" i="31"/>
  <c r="B1219" i="31"/>
  <c r="B1220" i="31"/>
  <c r="B1221" i="31"/>
  <c r="B1222" i="31"/>
  <c r="B1223" i="31"/>
  <c r="B1224" i="31"/>
  <c r="B1225" i="31"/>
  <c r="B1226" i="31"/>
  <c r="B1227" i="31"/>
  <c r="B1228" i="31"/>
  <c r="B1229" i="31"/>
  <c r="B1230" i="31"/>
  <c r="B1231" i="31"/>
  <c r="B1232" i="31"/>
  <c r="B1233" i="31"/>
  <c r="B1234" i="31"/>
  <c r="B1235" i="31"/>
  <c r="B1236" i="31"/>
  <c r="B1237" i="31"/>
  <c r="B1238" i="31"/>
  <c r="B1239" i="31"/>
  <c r="B1240" i="31"/>
  <c r="B1241" i="31"/>
  <c r="B1242" i="31"/>
  <c r="B1243" i="31"/>
  <c r="B1244" i="31"/>
  <c r="B1245" i="31"/>
  <c r="B1246" i="31"/>
  <c r="B1247" i="31"/>
  <c r="B1248" i="31"/>
  <c r="B1249" i="31"/>
  <c r="B1250" i="31"/>
  <c r="B1251" i="31"/>
  <c r="B1252" i="31"/>
  <c r="B1253" i="31"/>
  <c r="B1254" i="31"/>
  <c r="B1255" i="31"/>
  <c r="B1256" i="31"/>
  <c r="B1257" i="31"/>
  <c r="B1258" i="31"/>
  <c r="B1259" i="31"/>
  <c r="B1260" i="31"/>
  <c r="B1261" i="31"/>
  <c r="B1262" i="31"/>
  <c r="B1263" i="31"/>
  <c r="B1264" i="31"/>
  <c r="B1265" i="31"/>
  <c r="B1266" i="31"/>
  <c r="B1267" i="31"/>
  <c r="B1268" i="31"/>
  <c r="B1269" i="31"/>
  <c r="B1270" i="31"/>
  <c r="B1271" i="31"/>
  <c r="B1272" i="31"/>
  <c r="B1273" i="31"/>
  <c r="B1274" i="31"/>
  <c r="B1275" i="31"/>
  <c r="B1276" i="31"/>
  <c r="B1277" i="31"/>
  <c r="B1278" i="31"/>
  <c r="B1279" i="31"/>
  <c r="B1280" i="31"/>
  <c r="B1281" i="31"/>
  <c r="B1282" i="31"/>
  <c r="B1283" i="31"/>
  <c r="B1284" i="31"/>
  <c r="B1285" i="31"/>
  <c r="B1286" i="31"/>
  <c r="B1287" i="31"/>
  <c r="B1288" i="31"/>
  <c r="B1289" i="31"/>
  <c r="B1290" i="31"/>
  <c r="B1291" i="31"/>
  <c r="B1292" i="31"/>
  <c r="B1293" i="31"/>
  <c r="B1294" i="31"/>
  <c r="B1295" i="31"/>
  <c r="B1296" i="31"/>
  <c r="B1297" i="31"/>
  <c r="B1298" i="31"/>
  <c r="B1299" i="31"/>
  <c r="B1300" i="31"/>
  <c r="B1301" i="31"/>
  <c r="B1302" i="31"/>
  <c r="B1303" i="31"/>
  <c r="B1304" i="31"/>
  <c r="B1305" i="31"/>
  <c r="B1306" i="31"/>
  <c r="B1307" i="31"/>
  <c r="B1308" i="31"/>
  <c r="B1309" i="31"/>
  <c r="B1310" i="31"/>
  <c r="B1311" i="31"/>
  <c r="B1312" i="31"/>
  <c r="B1313" i="31"/>
  <c r="B1314" i="31"/>
  <c r="B1315" i="31"/>
  <c r="B1316" i="31"/>
  <c r="B1317" i="31"/>
  <c r="B1318" i="31"/>
  <c r="B1319" i="31"/>
  <c r="B1320" i="31"/>
  <c r="B1321" i="31"/>
  <c r="B1322" i="31"/>
  <c r="B1323" i="31"/>
  <c r="B1324" i="31"/>
  <c r="B1325" i="31"/>
  <c r="B1326" i="31"/>
  <c r="B1327" i="31"/>
  <c r="B1328" i="31"/>
  <c r="B1329" i="31"/>
  <c r="B1330" i="31"/>
  <c r="B1331" i="31"/>
  <c r="B1332" i="31"/>
  <c r="B1333" i="31"/>
  <c r="B1334" i="31"/>
  <c r="B1335" i="31"/>
  <c r="B1336" i="31"/>
  <c r="B1337" i="31"/>
  <c r="B1338" i="31"/>
  <c r="B1339" i="31"/>
  <c r="B1340" i="31"/>
  <c r="B1341" i="31"/>
  <c r="B1342" i="31"/>
  <c r="B1343" i="31"/>
  <c r="B1344" i="31"/>
  <c r="B1345" i="31"/>
  <c r="B1346" i="31"/>
  <c r="B1347" i="31"/>
  <c r="B1348" i="31"/>
  <c r="B1349" i="31"/>
  <c r="B1350" i="31"/>
  <c r="B1351" i="31"/>
  <c r="B1352" i="31"/>
  <c r="B1353" i="31"/>
  <c r="B1354" i="31"/>
  <c r="B1355" i="31"/>
  <c r="B1356" i="31"/>
  <c r="B1357" i="31"/>
  <c r="B1358" i="31"/>
  <c r="B1359" i="31"/>
  <c r="B1360" i="31"/>
  <c r="B1361" i="31"/>
  <c r="B1362" i="31"/>
  <c r="B1363" i="31"/>
  <c r="B1364" i="31"/>
  <c r="B1365" i="31"/>
  <c r="B1366" i="31"/>
  <c r="B1367" i="31"/>
  <c r="B1368" i="31"/>
  <c r="B1369" i="31"/>
  <c r="B1370" i="31"/>
  <c r="B1371" i="31"/>
  <c r="B1372" i="31"/>
  <c r="B1373" i="31"/>
  <c r="B1374" i="31"/>
  <c r="B1375" i="31"/>
  <c r="B1376" i="31"/>
  <c r="B1377" i="31"/>
  <c r="B1378" i="31"/>
  <c r="B1379" i="31"/>
  <c r="B1380" i="31"/>
  <c r="B1381" i="31"/>
  <c r="B1382" i="31"/>
  <c r="B1383" i="31"/>
  <c r="B1384" i="31"/>
  <c r="B1385" i="31"/>
  <c r="B1386" i="31"/>
  <c r="B1387" i="31"/>
  <c r="B1388" i="31"/>
  <c r="B1389" i="31"/>
  <c r="B1390" i="31"/>
  <c r="B1391" i="31"/>
  <c r="B1392" i="31"/>
  <c r="B1393" i="31"/>
  <c r="B1394" i="31"/>
  <c r="B1395" i="31"/>
  <c r="B1396" i="31"/>
  <c r="B1397" i="31"/>
  <c r="B1398" i="31"/>
  <c r="B1399" i="31"/>
  <c r="B1400" i="31"/>
  <c r="B1401" i="31"/>
  <c r="B1402" i="31"/>
  <c r="B1403" i="31"/>
  <c r="B1404" i="31"/>
  <c r="B1405" i="31"/>
  <c r="B1406" i="31"/>
  <c r="B1407" i="31"/>
  <c r="B1408" i="31"/>
  <c r="B1409" i="31"/>
  <c r="B1410" i="31"/>
  <c r="B1411" i="31"/>
  <c r="B1412" i="31"/>
  <c r="B1413" i="31"/>
  <c r="B1414" i="31"/>
  <c r="B1415" i="31"/>
  <c r="B1416" i="31"/>
  <c r="B1417" i="31"/>
  <c r="B1418" i="31"/>
  <c r="B1419" i="31"/>
  <c r="B1420" i="31"/>
  <c r="B1421" i="31"/>
  <c r="B1422" i="31"/>
  <c r="B1423" i="31"/>
  <c r="B1424" i="31"/>
  <c r="B1425" i="31"/>
  <c r="B1426" i="31"/>
  <c r="B1427" i="31"/>
  <c r="B1428" i="31"/>
  <c r="B1429" i="31"/>
  <c r="B1430" i="31"/>
  <c r="B1431" i="31"/>
  <c r="B1432" i="31"/>
  <c r="B1433" i="31"/>
  <c r="B1434" i="31"/>
  <c r="B1435" i="31"/>
  <c r="B1436" i="31"/>
  <c r="B1437" i="31"/>
  <c r="B1438" i="31"/>
  <c r="B1439" i="31"/>
  <c r="B1440" i="31"/>
  <c r="B1441" i="31"/>
  <c r="B1442" i="31"/>
  <c r="B1443" i="31"/>
  <c r="B1444" i="31"/>
  <c r="B1445" i="31"/>
  <c r="B1446" i="31"/>
  <c r="B1447" i="31"/>
  <c r="B1448" i="31"/>
  <c r="B1449" i="31"/>
  <c r="B1450" i="31"/>
  <c r="B1451" i="31"/>
  <c r="B1452" i="31"/>
  <c r="B1453" i="31"/>
  <c r="B1454" i="31"/>
  <c r="B1455" i="31"/>
  <c r="B1456" i="31"/>
  <c r="B1457" i="31"/>
  <c r="B1458" i="31"/>
  <c r="B1459" i="31"/>
  <c r="B1460" i="31"/>
  <c r="B1461" i="31"/>
  <c r="B1462" i="31"/>
  <c r="B1463" i="31"/>
  <c r="B1464" i="31"/>
  <c r="B1465" i="31"/>
  <c r="B1466" i="31"/>
  <c r="B1467" i="31"/>
  <c r="B1468" i="31"/>
  <c r="B1469" i="31"/>
  <c r="B1470" i="31"/>
  <c r="B1471" i="31"/>
  <c r="B1472" i="31"/>
  <c r="B1473" i="31"/>
  <c r="B1474" i="31"/>
  <c r="B1475" i="31"/>
  <c r="B1476" i="31"/>
  <c r="B1477" i="31"/>
  <c r="B1478" i="31"/>
  <c r="B1479" i="31"/>
  <c r="B1480" i="31"/>
  <c r="B1481" i="31"/>
  <c r="B1482" i="31"/>
  <c r="B1483" i="31"/>
  <c r="B1484" i="31"/>
  <c r="B1485" i="31"/>
  <c r="B1486" i="31"/>
  <c r="B1487" i="31"/>
  <c r="B1488" i="31"/>
  <c r="B1489" i="31"/>
  <c r="B1490" i="31"/>
  <c r="B1491" i="31"/>
  <c r="B1492" i="31"/>
  <c r="B1493" i="31"/>
  <c r="B1494" i="31"/>
  <c r="B1495" i="31"/>
  <c r="B1496" i="31"/>
  <c r="B1497" i="31"/>
  <c r="B1498" i="31"/>
  <c r="B1499" i="31"/>
  <c r="B1500" i="31"/>
  <c r="B1501" i="31"/>
  <c r="B1502" i="31"/>
  <c r="B1503" i="31"/>
  <c r="B1504" i="31"/>
  <c r="B1505" i="31"/>
  <c r="B1506" i="31"/>
  <c r="B1507" i="31"/>
  <c r="B1508" i="31"/>
  <c r="B1509" i="31"/>
  <c r="B1510" i="31"/>
  <c r="B1511" i="31"/>
  <c r="B1512" i="31"/>
  <c r="B1513" i="31"/>
  <c r="B1514" i="31"/>
  <c r="B1515" i="31"/>
  <c r="B1516" i="31"/>
  <c r="B1517" i="31"/>
  <c r="B1518" i="31"/>
  <c r="B1519" i="31"/>
  <c r="B1520" i="31"/>
  <c r="B1521" i="31"/>
  <c r="B1522" i="31"/>
  <c r="B1523" i="31"/>
  <c r="B1524" i="31"/>
  <c r="B1525" i="31"/>
  <c r="B1526" i="31"/>
  <c r="B1527" i="31"/>
  <c r="B1528" i="31"/>
  <c r="B1529" i="31"/>
  <c r="B1530" i="31"/>
  <c r="B1531" i="31"/>
  <c r="B1532" i="31"/>
  <c r="B1533" i="31"/>
  <c r="B1534" i="31"/>
  <c r="B1535" i="31"/>
  <c r="B1536" i="31"/>
  <c r="B1537" i="31"/>
  <c r="B1538" i="31"/>
  <c r="B1539" i="31"/>
  <c r="B1540" i="31"/>
  <c r="B1541" i="31"/>
  <c r="B1542" i="31"/>
  <c r="B1543" i="31"/>
  <c r="B1544" i="31"/>
  <c r="B1545" i="31"/>
  <c r="B1546" i="31"/>
  <c r="B1547" i="31"/>
  <c r="B1548" i="31"/>
  <c r="B1549" i="31"/>
  <c r="B1550" i="31"/>
  <c r="B1551" i="31"/>
  <c r="B1552" i="31"/>
  <c r="B1553" i="31"/>
  <c r="B1554" i="31"/>
  <c r="B1555" i="31"/>
  <c r="B1556" i="31"/>
  <c r="B1557" i="31"/>
  <c r="B1558" i="31"/>
  <c r="B1559" i="31"/>
  <c r="B1560" i="31"/>
  <c r="B1561" i="31"/>
  <c r="B1562" i="31"/>
  <c r="B1563" i="31"/>
  <c r="B1564" i="31"/>
  <c r="B1565" i="31"/>
  <c r="B1566" i="31"/>
  <c r="B1567" i="31"/>
  <c r="B1568" i="31"/>
  <c r="B1569" i="31"/>
  <c r="B1570" i="31"/>
  <c r="B1571" i="31"/>
  <c r="B1572" i="31"/>
  <c r="B1573" i="31"/>
  <c r="B1574" i="31"/>
  <c r="B1575" i="31"/>
  <c r="B1576" i="31"/>
  <c r="B1577" i="31"/>
  <c r="B1578" i="31"/>
  <c r="B1579" i="31"/>
  <c r="B1580" i="31"/>
  <c r="B1581" i="31"/>
  <c r="B1582" i="31"/>
  <c r="B1583" i="31"/>
  <c r="B1584" i="31"/>
  <c r="B1585" i="31"/>
  <c r="B1586" i="31"/>
  <c r="B1587" i="31"/>
  <c r="B1588" i="31"/>
  <c r="B1589" i="31"/>
  <c r="B1590" i="31"/>
  <c r="B1591" i="31"/>
  <c r="B1592" i="31"/>
  <c r="B1593" i="31"/>
  <c r="B1594" i="31"/>
  <c r="B1595" i="31"/>
  <c r="B1596" i="31"/>
  <c r="B1597" i="31"/>
  <c r="B1598" i="31"/>
  <c r="B1599" i="31"/>
  <c r="B1600" i="31"/>
  <c r="B1601" i="31"/>
  <c r="B1602" i="31"/>
  <c r="B1603" i="31"/>
  <c r="B1604" i="31"/>
  <c r="B1605" i="31"/>
  <c r="B1606" i="31"/>
  <c r="B1607" i="31"/>
  <c r="B1608" i="31"/>
  <c r="B1609" i="31"/>
  <c r="B1610" i="31"/>
  <c r="B1611" i="31"/>
  <c r="B1612" i="31"/>
  <c r="B1613" i="31"/>
  <c r="B1614" i="31"/>
  <c r="B1615" i="31"/>
  <c r="B1616" i="31"/>
  <c r="B1617" i="31"/>
  <c r="B1618" i="31"/>
  <c r="B1619" i="31"/>
  <c r="B1620" i="31"/>
  <c r="B1621" i="31"/>
  <c r="B1622" i="31"/>
  <c r="B1623" i="31"/>
  <c r="B1624" i="31"/>
  <c r="B1625" i="31"/>
  <c r="B1626" i="31"/>
  <c r="B1627" i="31"/>
  <c r="B1628" i="31"/>
  <c r="B1629" i="31"/>
  <c r="B1630" i="31"/>
  <c r="B1631" i="31"/>
  <c r="B1632" i="31"/>
  <c r="B1633" i="31"/>
  <c r="B1634" i="31"/>
  <c r="B1635" i="31"/>
  <c r="B1636" i="31"/>
  <c r="B1637" i="31"/>
  <c r="B1638" i="31"/>
  <c r="B1639" i="31"/>
  <c r="B1640" i="31"/>
  <c r="B1641" i="31"/>
  <c r="B1642" i="31"/>
  <c r="B1643" i="31"/>
  <c r="B1644" i="31"/>
  <c r="B1645" i="31"/>
  <c r="B1646" i="31"/>
  <c r="B1647" i="31"/>
  <c r="B1648" i="31"/>
  <c r="B1649" i="31"/>
  <c r="B1650" i="31"/>
  <c r="B1651" i="31"/>
  <c r="B1652" i="31"/>
  <c r="B1653" i="31"/>
  <c r="B1654" i="31"/>
  <c r="B1655" i="31"/>
  <c r="B1656" i="31"/>
  <c r="B1657" i="31"/>
  <c r="B1658" i="31"/>
  <c r="B1659" i="31"/>
  <c r="B1660" i="31"/>
  <c r="B1661" i="31"/>
  <c r="B1662" i="31"/>
  <c r="B1663" i="31"/>
  <c r="B1664" i="31"/>
  <c r="B1665" i="31"/>
  <c r="B1666" i="31"/>
  <c r="B1667" i="31"/>
  <c r="B1668" i="31"/>
  <c r="B1669" i="31"/>
  <c r="B1670" i="31"/>
  <c r="B1671" i="31"/>
  <c r="B1672" i="31"/>
  <c r="B1673" i="31"/>
  <c r="B1674" i="31"/>
  <c r="B1675" i="31"/>
  <c r="B1676" i="31"/>
  <c r="B1677" i="31"/>
  <c r="B1678" i="31"/>
  <c r="B1679" i="31"/>
  <c r="B1680" i="31"/>
  <c r="B1681" i="31"/>
  <c r="B1682" i="31"/>
  <c r="B1683" i="31"/>
  <c r="B1684" i="31"/>
  <c r="B1685" i="31"/>
  <c r="B1686" i="31"/>
  <c r="B1687" i="31"/>
  <c r="B1688" i="31"/>
  <c r="B1689" i="31"/>
  <c r="B1690" i="31"/>
  <c r="B1691" i="31"/>
  <c r="B1692" i="31"/>
  <c r="B1693" i="31"/>
  <c r="B1694" i="31"/>
  <c r="B1695" i="31"/>
  <c r="B1696" i="31"/>
  <c r="B1697" i="31"/>
  <c r="B1698" i="31"/>
  <c r="B1699" i="31"/>
  <c r="B1700" i="31"/>
  <c r="B1701" i="31"/>
  <c r="B1702" i="31"/>
  <c r="B1703" i="31"/>
  <c r="B1704" i="31"/>
  <c r="B1705" i="31"/>
  <c r="B1706" i="31"/>
  <c r="B1707" i="31"/>
  <c r="B1708" i="31"/>
  <c r="B1709" i="31"/>
  <c r="B1710" i="31"/>
  <c r="B1711" i="31"/>
  <c r="B1712" i="31"/>
  <c r="B1713" i="31"/>
  <c r="B1714" i="31"/>
  <c r="B1715" i="31"/>
  <c r="B1716" i="31"/>
  <c r="B1717" i="31"/>
  <c r="B1718" i="31"/>
  <c r="B1719" i="31"/>
  <c r="B1720" i="31"/>
  <c r="B1721" i="31"/>
  <c r="B1722" i="31"/>
  <c r="B1723" i="31"/>
  <c r="B1724" i="31"/>
  <c r="B1725" i="31"/>
  <c r="B1726" i="31"/>
  <c r="B1727" i="31"/>
  <c r="B1728" i="31"/>
  <c r="B1729" i="31"/>
  <c r="B1730" i="31"/>
  <c r="B1731" i="31"/>
  <c r="B1732" i="31"/>
  <c r="B1733" i="31"/>
  <c r="B1734" i="31"/>
  <c r="B1735" i="31"/>
  <c r="B1736" i="31"/>
  <c r="B1737" i="31"/>
  <c r="B1738" i="31"/>
  <c r="B1739" i="31"/>
  <c r="B1740" i="31"/>
  <c r="B1741" i="31"/>
  <c r="B1742" i="31"/>
  <c r="B1743" i="31"/>
  <c r="B1744" i="31"/>
  <c r="B1745" i="31"/>
  <c r="B1746" i="31"/>
  <c r="B1747" i="31"/>
  <c r="B1748" i="31"/>
  <c r="B1749" i="31"/>
  <c r="B1750" i="31"/>
  <c r="B1751" i="31"/>
  <c r="B1752" i="31"/>
  <c r="B1753" i="31"/>
  <c r="B1754" i="31"/>
  <c r="B1755" i="31"/>
  <c r="B1756" i="31"/>
  <c r="B1757" i="31"/>
  <c r="B1758" i="31"/>
  <c r="B1759" i="31"/>
  <c r="B1760" i="31"/>
  <c r="B1761" i="31"/>
  <c r="B1762" i="31"/>
  <c r="B1763" i="31"/>
  <c r="B1764" i="31"/>
  <c r="B1765" i="31"/>
  <c r="B1766" i="31"/>
  <c r="B1767" i="31"/>
  <c r="B1768" i="31"/>
  <c r="B1769" i="31"/>
  <c r="B1770" i="31"/>
  <c r="B1771" i="31"/>
  <c r="B1772" i="31"/>
  <c r="B1773" i="31"/>
  <c r="B1774" i="31"/>
  <c r="B1775" i="31"/>
  <c r="B1776" i="31"/>
  <c r="B1777" i="31"/>
  <c r="B1778" i="31"/>
  <c r="B1779" i="31"/>
  <c r="B1780" i="31"/>
  <c r="B1781" i="31"/>
  <c r="B1782" i="31"/>
  <c r="B1783" i="31"/>
  <c r="B1784" i="31"/>
  <c r="B1785" i="31"/>
  <c r="B1786" i="31"/>
  <c r="B1787" i="31"/>
  <c r="B1788" i="31"/>
  <c r="B1789" i="31"/>
  <c r="B1790" i="31"/>
  <c r="B1791" i="31"/>
  <c r="B1792" i="31"/>
  <c r="B1793" i="31"/>
  <c r="B1794" i="31"/>
  <c r="B1795" i="31"/>
  <c r="B1796" i="31"/>
  <c r="B1797" i="31"/>
  <c r="B1798" i="31"/>
  <c r="B1799" i="31"/>
  <c r="B1800" i="31"/>
  <c r="B1801" i="31"/>
  <c r="B1802" i="31"/>
  <c r="B1803" i="31"/>
  <c r="B1804" i="31"/>
  <c r="B1805" i="31"/>
  <c r="B1806" i="31"/>
  <c r="B1807" i="31"/>
  <c r="B1808" i="31"/>
  <c r="B1809" i="31"/>
  <c r="B1810" i="31"/>
  <c r="B1811" i="31"/>
  <c r="B1812" i="31"/>
  <c r="B1813" i="31"/>
  <c r="B1814" i="31"/>
  <c r="B1815" i="31"/>
  <c r="B1816" i="31"/>
  <c r="B1817" i="31"/>
  <c r="B1818" i="31"/>
  <c r="B1819" i="31"/>
  <c r="B1820" i="31"/>
  <c r="B1821" i="31"/>
  <c r="B1822" i="31"/>
  <c r="B1823" i="31"/>
  <c r="B1824" i="31"/>
  <c r="B1825" i="31"/>
  <c r="B1826" i="31"/>
  <c r="B1827" i="31"/>
  <c r="B1828" i="31"/>
  <c r="B1829" i="31"/>
  <c r="B1830" i="31"/>
  <c r="B1831" i="31"/>
  <c r="B1832" i="31"/>
  <c r="B1833" i="31"/>
  <c r="B1834" i="31"/>
  <c r="B1835" i="31"/>
  <c r="B1836" i="31"/>
  <c r="B1837" i="31"/>
  <c r="B1838" i="31"/>
  <c r="B1839" i="31"/>
  <c r="B1840" i="31"/>
  <c r="B1841" i="31"/>
  <c r="B1842" i="31"/>
  <c r="B1843" i="31"/>
  <c r="B1844" i="31"/>
  <c r="B1845" i="31"/>
  <c r="B1846" i="31"/>
  <c r="B1847" i="31"/>
  <c r="B1848" i="31"/>
  <c r="B1849" i="31"/>
  <c r="B1850" i="31"/>
  <c r="B1851" i="31"/>
  <c r="B1852" i="31"/>
  <c r="B1853" i="31"/>
  <c r="B1854" i="31"/>
  <c r="B1855" i="31"/>
  <c r="B1856" i="31"/>
  <c r="B1857" i="31"/>
  <c r="B1858" i="31"/>
  <c r="B1859" i="31"/>
  <c r="B1860" i="31"/>
  <c r="B1861" i="31"/>
  <c r="B1862" i="31"/>
  <c r="B1863" i="31"/>
  <c r="B1864" i="31"/>
  <c r="B1865" i="31"/>
  <c r="B1866" i="31"/>
  <c r="B1867" i="31"/>
  <c r="B1868" i="31"/>
  <c r="B1869" i="31"/>
  <c r="B1870" i="31"/>
  <c r="B1871" i="31"/>
  <c r="B1872" i="31"/>
  <c r="B1873" i="31"/>
  <c r="B1874" i="31"/>
  <c r="B1875" i="31"/>
  <c r="B1876" i="31"/>
  <c r="B1877" i="31"/>
  <c r="B1878" i="31"/>
  <c r="B1879" i="31"/>
  <c r="B1880" i="31"/>
  <c r="B1881" i="31"/>
  <c r="B1882" i="31"/>
  <c r="B1883" i="31"/>
  <c r="B1884" i="31"/>
  <c r="B1885" i="31"/>
  <c r="B1886" i="31"/>
  <c r="B1887" i="31"/>
  <c r="B1888" i="31"/>
  <c r="B1889" i="31"/>
  <c r="B1890" i="31"/>
  <c r="B1891" i="31"/>
  <c r="B1892" i="31"/>
  <c r="B1893" i="31"/>
  <c r="B1894" i="31"/>
  <c r="B1895" i="31"/>
  <c r="B1896" i="31"/>
  <c r="B1897" i="31"/>
  <c r="B1898" i="31"/>
  <c r="B1899" i="31"/>
  <c r="B1900" i="31"/>
  <c r="B1901" i="31"/>
  <c r="B1902" i="31"/>
  <c r="B1903" i="31"/>
  <c r="B1904" i="31"/>
  <c r="B1905" i="31"/>
  <c r="B1906" i="31"/>
  <c r="B1907" i="31"/>
  <c r="B1908" i="31"/>
  <c r="B1909" i="31"/>
  <c r="B1910" i="31"/>
  <c r="B1911" i="31"/>
  <c r="B1912" i="31"/>
  <c r="B1913" i="31"/>
  <c r="B1914" i="31"/>
  <c r="B1915" i="31"/>
  <c r="B1916" i="31"/>
  <c r="B1917" i="31"/>
  <c r="B1918" i="31"/>
  <c r="B1919" i="31"/>
  <c r="B1920" i="31"/>
  <c r="B1921" i="31"/>
  <c r="B1922" i="31"/>
  <c r="B1923" i="31"/>
  <c r="B1924" i="31"/>
  <c r="B1925" i="31"/>
  <c r="B1926" i="31"/>
  <c r="B1927" i="31"/>
  <c r="B1928" i="31"/>
  <c r="B1929" i="31"/>
  <c r="B1930" i="31"/>
  <c r="B1931" i="31"/>
  <c r="B1932" i="31"/>
  <c r="B1933" i="31"/>
  <c r="B1934" i="31"/>
  <c r="B1935" i="31"/>
  <c r="B1936" i="31"/>
  <c r="B1937" i="31"/>
  <c r="B1938" i="31"/>
  <c r="B1939" i="31"/>
  <c r="B1940" i="31"/>
  <c r="B1941" i="31"/>
  <c r="B1942" i="31"/>
  <c r="B1943" i="31"/>
  <c r="B1944" i="31"/>
  <c r="B1945" i="31"/>
  <c r="B1946" i="31"/>
  <c r="B1947" i="31"/>
  <c r="B1948" i="31"/>
  <c r="B1949" i="31"/>
  <c r="B1950" i="31"/>
  <c r="B1951" i="31"/>
  <c r="B1952" i="31"/>
  <c r="B1953" i="31"/>
  <c r="B1954" i="31"/>
  <c r="B1955" i="31"/>
  <c r="B1956" i="31"/>
  <c r="B1957" i="31"/>
  <c r="B1958" i="31"/>
  <c r="B1959" i="31"/>
  <c r="B1960" i="31"/>
  <c r="B1961" i="31"/>
  <c r="B1962" i="31"/>
  <c r="B1963" i="31"/>
  <c r="B1964" i="31"/>
  <c r="B1965" i="31"/>
  <c r="B1966" i="31"/>
  <c r="B1967" i="31"/>
  <c r="B1968" i="31"/>
  <c r="B1969" i="31"/>
  <c r="B1970" i="31"/>
  <c r="B1971" i="31"/>
  <c r="B1972" i="31"/>
  <c r="B1973" i="31"/>
  <c r="B1974" i="31"/>
  <c r="B1975" i="31"/>
  <c r="B1976" i="31"/>
  <c r="B1977" i="31"/>
  <c r="B1978" i="31"/>
  <c r="B1979" i="31"/>
  <c r="B1980" i="31"/>
  <c r="B1981" i="31"/>
  <c r="B1982" i="31"/>
  <c r="B1983" i="31"/>
  <c r="B1984" i="31"/>
  <c r="B1985" i="31"/>
  <c r="B1986" i="31"/>
  <c r="B1987" i="31"/>
  <c r="B1988" i="31"/>
  <c r="B1989" i="31"/>
  <c r="B1990" i="31"/>
  <c r="B1991" i="31"/>
  <c r="B1992" i="31"/>
  <c r="B1993" i="31"/>
  <c r="B1994" i="31"/>
  <c r="B1995" i="31"/>
  <c r="B1996" i="31"/>
  <c r="B1997" i="31"/>
  <c r="B1998" i="31"/>
  <c r="B1999" i="31"/>
  <c r="B2000" i="31"/>
  <c r="B2001" i="31"/>
  <c r="B2002" i="31"/>
  <c r="B2003" i="31"/>
  <c r="B2004" i="31"/>
  <c r="B2005" i="31"/>
  <c r="B2006" i="31"/>
  <c r="B2007" i="31"/>
  <c r="B2008" i="31"/>
  <c r="B2009" i="31"/>
  <c r="B2010" i="31"/>
  <c r="B2011" i="31"/>
  <c r="B2012" i="31"/>
  <c r="B2013" i="31"/>
  <c r="B2014" i="31"/>
  <c r="B2015" i="31"/>
  <c r="B2016" i="31"/>
  <c r="B2017" i="31"/>
  <c r="B2018" i="31"/>
  <c r="B2019" i="31"/>
  <c r="B2020" i="31"/>
  <c r="B2021" i="31"/>
  <c r="B2022" i="31"/>
  <c r="B2023" i="31"/>
  <c r="B2024" i="31"/>
  <c r="B2025" i="31"/>
  <c r="B2026" i="31"/>
  <c r="B2027" i="31"/>
  <c r="B2028" i="31"/>
  <c r="B2029" i="31"/>
  <c r="B2030" i="31"/>
  <c r="B2031" i="31"/>
  <c r="B2032" i="31"/>
  <c r="B2033" i="31"/>
  <c r="B2034" i="31"/>
  <c r="B2035" i="31"/>
  <c r="B2036" i="31"/>
  <c r="B2037" i="31"/>
  <c r="B2038" i="31"/>
  <c r="B2039" i="31"/>
  <c r="B2040" i="31"/>
  <c r="B2041" i="31"/>
  <c r="B2042" i="31"/>
  <c r="B2043" i="31"/>
  <c r="B2044" i="31"/>
  <c r="B2045" i="31"/>
  <c r="B2046" i="31"/>
  <c r="B2047" i="31"/>
  <c r="B2048" i="31"/>
  <c r="B2049" i="31"/>
  <c r="B2050" i="31"/>
  <c r="B2051" i="31"/>
  <c r="B2052" i="31"/>
  <c r="B2053" i="31"/>
  <c r="B2054" i="31"/>
  <c r="B2055" i="31"/>
  <c r="B2056" i="31"/>
  <c r="B2057" i="31"/>
  <c r="B2058" i="31"/>
  <c r="B2059" i="31"/>
  <c r="B2060" i="31"/>
  <c r="B2061" i="31"/>
  <c r="B2062" i="31"/>
  <c r="B2063" i="31"/>
  <c r="B2064" i="31"/>
  <c r="B2065" i="31"/>
  <c r="B2066" i="31"/>
  <c r="B2067" i="31"/>
  <c r="B2068" i="31"/>
  <c r="B2069" i="31"/>
  <c r="B2070" i="31"/>
  <c r="B2071" i="31"/>
  <c r="B2072" i="31"/>
  <c r="B2073" i="31"/>
  <c r="B2074" i="31"/>
  <c r="B2075" i="31"/>
  <c r="B2076" i="31"/>
  <c r="B2077" i="31"/>
  <c r="B2078" i="31"/>
  <c r="B2079" i="31"/>
  <c r="B2080" i="31"/>
  <c r="B2081" i="31"/>
  <c r="B2082" i="31"/>
  <c r="B2083" i="31"/>
  <c r="B2084" i="31"/>
  <c r="B2085" i="31"/>
  <c r="B2086" i="31"/>
  <c r="B2087" i="31"/>
  <c r="B2088" i="31"/>
  <c r="B2089" i="31"/>
  <c r="B2090" i="31"/>
  <c r="B2091" i="31"/>
  <c r="B2092" i="31"/>
  <c r="B2093" i="31"/>
  <c r="B2094" i="31"/>
  <c r="B2095" i="31"/>
  <c r="B2096" i="31"/>
  <c r="B2097" i="31"/>
  <c r="B2098" i="31"/>
  <c r="B2099" i="31"/>
  <c r="B2100" i="31"/>
  <c r="B2101" i="31"/>
  <c r="B2102" i="31"/>
  <c r="B2103" i="31"/>
  <c r="B2104" i="31"/>
  <c r="B2105" i="31"/>
  <c r="B2106" i="31"/>
  <c r="B2107" i="31"/>
  <c r="B2108" i="31"/>
  <c r="B2109" i="31"/>
  <c r="B2110" i="31"/>
  <c r="B2111" i="31"/>
  <c r="B2112" i="31"/>
  <c r="B2113" i="31"/>
  <c r="B2114" i="31"/>
  <c r="B2115" i="31"/>
  <c r="B2116" i="31"/>
  <c r="B2117" i="31"/>
  <c r="B2118" i="31"/>
  <c r="B2119" i="31"/>
  <c r="B2120" i="31"/>
  <c r="B2121" i="31"/>
  <c r="B2122" i="31"/>
  <c r="B2123" i="31"/>
  <c r="B2124" i="31"/>
  <c r="B2125" i="31"/>
  <c r="B2126" i="31"/>
  <c r="B2127" i="31"/>
  <c r="B2128" i="31"/>
  <c r="B2129" i="31"/>
  <c r="B2130" i="31"/>
  <c r="B2131" i="31"/>
  <c r="B2132" i="31"/>
  <c r="B2133" i="31"/>
  <c r="B2134" i="31"/>
  <c r="B2135" i="31"/>
  <c r="B2136" i="31"/>
  <c r="B2137" i="31"/>
  <c r="B2138" i="31"/>
  <c r="B2139" i="31"/>
  <c r="B2140" i="31"/>
  <c r="B2141" i="31"/>
  <c r="B2142" i="31"/>
  <c r="B2143" i="31"/>
  <c r="B2144" i="31"/>
  <c r="B2145" i="31"/>
  <c r="B2146" i="31"/>
  <c r="B2147" i="31"/>
  <c r="B2148" i="31"/>
  <c r="B2149" i="31"/>
  <c r="B2150" i="31"/>
  <c r="B2151" i="31"/>
  <c r="B2152" i="31"/>
  <c r="B2153" i="31"/>
  <c r="B2154" i="31"/>
  <c r="B2155" i="31"/>
  <c r="B2156" i="31"/>
  <c r="B2157" i="31"/>
  <c r="B2158" i="31"/>
  <c r="B2159" i="31"/>
  <c r="B2160" i="31"/>
  <c r="B2161" i="31"/>
  <c r="B2162" i="31"/>
  <c r="B2163" i="31"/>
  <c r="B2164" i="31"/>
  <c r="B2165" i="31"/>
  <c r="B2166" i="31"/>
  <c r="B2167" i="31"/>
  <c r="B2168" i="31"/>
  <c r="B2169" i="31"/>
  <c r="B2170" i="31"/>
  <c r="B2171" i="31"/>
  <c r="B2172" i="31"/>
  <c r="B2173" i="31"/>
  <c r="B2174" i="31"/>
  <c r="B2175" i="31"/>
  <c r="B2176" i="31"/>
  <c r="B2177" i="31"/>
  <c r="B2178" i="31"/>
  <c r="B2179" i="31"/>
  <c r="B2180" i="31"/>
  <c r="B2181" i="31"/>
  <c r="B2182" i="31"/>
  <c r="B2183" i="31"/>
  <c r="B2184" i="31"/>
  <c r="B2185" i="31"/>
  <c r="B2186" i="31"/>
  <c r="B2187" i="31"/>
  <c r="B2188" i="31"/>
  <c r="B2189" i="31"/>
  <c r="B2190" i="31"/>
  <c r="B2191" i="31"/>
  <c r="B2192" i="31"/>
  <c r="B2193" i="31"/>
  <c r="B2194" i="31"/>
  <c r="B2195" i="31"/>
  <c r="B2196" i="31"/>
  <c r="B2197" i="31"/>
  <c r="B2198" i="31"/>
  <c r="B2199" i="31"/>
  <c r="B2200" i="31"/>
  <c r="B2201" i="31"/>
  <c r="B2202" i="31"/>
  <c r="B2203" i="31"/>
  <c r="B2204" i="31"/>
  <c r="B2205" i="31"/>
  <c r="B2206" i="31"/>
  <c r="B2207" i="31"/>
  <c r="B2208" i="31"/>
  <c r="B2209" i="31"/>
  <c r="B2210" i="31"/>
  <c r="B2211" i="31"/>
  <c r="B2212" i="31"/>
  <c r="B2213" i="31"/>
  <c r="B2214" i="31"/>
  <c r="B2215" i="31"/>
  <c r="B2216" i="31"/>
  <c r="B2217" i="31"/>
  <c r="B2218" i="31"/>
  <c r="B2219" i="31"/>
  <c r="B2220" i="31"/>
  <c r="B2221" i="31"/>
  <c r="B2222" i="31"/>
  <c r="B2223" i="31"/>
  <c r="B2224" i="31"/>
  <c r="B2225" i="31"/>
  <c r="B2226" i="31"/>
  <c r="B2227" i="31"/>
  <c r="B2228" i="31"/>
  <c r="B2229" i="31"/>
  <c r="B2230" i="31"/>
  <c r="B2231" i="31"/>
  <c r="B2232" i="31"/>
  <c r="B2233" i="31"/>
  <c r="B2234" i="31"/>
  <c r="B2235" i="31"/>
  <c r="B2236" i="31"/>
  <c r="B2237" i="31"/>
  <c r="B2238" i="31"/>
  <c r="B2239" i="31"/>
  <c r="B2240" i="31"/>
  <c r="B2241" i="31"/>
  <c r="B2242" i="31"/>
  <c r="B2243" i="31"/>
  <c r="B2244" i="31"/>
  <c r="B2245" i="31"/>
  <c r="B2246" i="31"/>
  <c r="B2247" i="31"/>
  <c r="B2248" i="31"/>
  <c r="B2249" i="31"/>
  <c r="B2250" i="31"/>
  <c r="B2251" i="31"/>
  <c r="B2252" i="31"/>
  <c r="B2253" i="31"/>
  <c r="B2254" i="31"/>
  <c r="B2255" i="31"/>
  <c r="B2256" i="31"/>
  <c r="B2257" i="31"/>
  <c r="B2258" i="31"/>
  <c r="B2259" i="31"/>
  <c r="B2260" i="31"/>
  <c r="B2261" i="31"/>
  <c r="B2262" i="31"/>
  <c r="B2263" i="31"/>
  <c r="B2264" i="31"/>
  <c r="B2265" i="31"/>
  <c r="B2266" i="31"/>
  <c r="B2267" i="31"/>
  <c r="B2268" i="31"/>
  <c r="B2269" i="31"/>
  <c r="B2270" i="31"/>
  <c r="B2271" i="31"/>
  <c r="B2272" i="31"/>
  <c r="B2273" i="31"/>
  <c r="B2274" i="31"/>
  <c r="B2275" i="31"/>
  <c r="B2276" i="31"/>
  <c r="B2277" i="31"/>
  <c r="B2278" i="31"/>
  <c r="B2279" i="31"/>
  <c r="B2280" i="31"/>
  <c r="B2281" i="31"/>
  <c r="B2282" i="31"/>
  <c r="B2283" i="31"/>
  <c r="B2284" i="31"/>
  <c r="B2285" i="31"/>
  <c r="B2286" i="31"/>
  <c r="B2287" i="31"/>
  <c r="B2288" i="31"/>
  <c r="B2289" i="31"/>
  <c r="B2290" i="31"/>
  <c r="B2291" i="31"/>
  <c r="B2292" i="31"/>
  <c r="B2293" i="31"/>
  <c r="B2294" i="31"/>
  <c r="B2295" i="31"/>
  <c r="B2296" i="31"/>
  <c r="B2297" i="31"/>
  <c r="B2298" i="31"/>
  <c r="B2299" i="31"/>
  <c r="B2300" i="31"/>
  <c r="B2301" i="31"/>
  <c r="B2302" i="31"/>
  <c r="B2303" i="31"/>
  <c r="B2304" i="31"/>
  <c r="B2305" i="31"/>
  <c r="B2306" i="31"/>
  <c r="B2307" i="31"/>
  <c r="B2308" i="31"/>
  <c r="B2309" i="31"/>
  <c r="B2310" i="31"/>
  <c r="B2311" i="31"/>
  <c r="B2312" i="31"/>
  <c r="B2313" i="31"/>
  <c r="B2314" i="31"/>
  <c r="B2315" i="31"/>
  <c r="B2316" i="31"/>
  <c r="B2317" i="31"/>
  <c r="B2318" i="31"/>
  <c r="B2319" i="31"/>
  <c r="B2320" i="31"/>
  <c r="B2321" i="31"/>
  <c r="B2322" i="31"/>
  <c r="B2323" i="31"/>
  <c r="B2324" i="31"/>
  <c r="B2325" i="31"/>
  <c r="B2326" i="31"/>
  <c r="B2327" i="31"/>
  <c r="B2328" i="31"/>
  <c r="B2329" i="31"/>
  <c r="B2330" i="31"/>
  <c r="B2331" i="31"/>
  <c r="B2332" i="31"/>
  <c r="B2333" i="31"/>
  <c r="B2334" i="31"/>
  <c r="B2335" i="31"/>
  <c r="B2336" i="31"/>
  <c r="B2337" i="31"/>
  <c r="B2338" i="31"/>
  <c r="B2339" i="31"/>
  <c r="B2340" i="31"/>
  <c r="B2341" i="31"/>
  <c r="B2342" i="31"/>
  <c r="B2343" i="31"/>
  <c r="B2344" i="31"/>
  <c r="B2345" i="31"/>
  <c r="B2346" i="31"/>
  <c r="B2347" i="31"/>
  <c r="B2348" i="31"/>
  <c r="B2349" i="31"/>
  <c r="B2350" i="31"/>
  <c r="B2351" i="31"/>
  <c r="B2352" i="31"/>
  <c r="B2353" i="31"/>
  <c r="B2354" i="31"/>
  <c r="B2355" i="31"/>
  <c r="B2356" i="31"/>
  <c r="B2357" i="31"/>
  <c r="B2358" i="31"/>
  <c r="B2359" i="31"/>
  <c r="B2360" i="31"/>
  <c r="B2361" i="31"/>
  <c r="B2362" i="31"/>
  <c r="B2363" i="31"/>
  <c r="B2364" i="31"/>
  <c r="B2365" i="31"/>
  <c r="B2366" i="31"/>
  <c r="B2367" i="31"/>
  <c r="B2368" i="31"/>
  <c r="B2369" i="31"/>
  <c r="B2370" i="31"/>
  <c r="B2371" i="31"/>
  <c r="B2372" i="31"/>
  <c r="B2373" i="31"/>
  <c r="B2374" i="31"/>
  <c r="B2375" i="31"/>
  <c r="B2376" i="31"/>
  <c r="B2377" i="31"/>
  <c r="B2378" i="31"/>
  <c r="B2379" i="31"/>
  <c r="B2380" i="31"/>
  <c r="B2381" i="31"/>
  <c r="B2382" i="31"/>
  <c r="B2383" i="31"/>
  <c r="B2384" i="31"/>
  <c r="B2385" i="31"/>
  <c r="B2386" i="31"/>
  <c r="B2387" i="31"/>
  <c r="B2388" i="31"/>
  <c r="B2389" i="31"/>
  <c r="B2390" i="31"/>
  <c r="B2391" i="31"/>
  <c r="B2392" i="31"/>
  <c r="B2393" i="31"/>
  <c r="B2394" i="31"/>
  <c r="B2395" i="31"/>
  <c r="B2396" i="31"/>
  <c r="B2397" i="31"/>
  <c r="B2398" i="31"/>
  <c r="B2399" i="31"/>
  <c r="B2400" i="31"/>
  <c r="B2401" i="31"/>
  <c r="B2402" i="31"/>
  <c r="B2403" i="31"/>
  <c r="B2404" i="31"/>
  <c r="B2405" i="31"/>
  <c r="B2406" i="31"/>
  <c r="B2407" i="31"/>
  <c r="B2408" i="31"/>
  <c r="B2409" i="31"/>
  <c r="B2410" i="31"/>
  <c r="B2411" i="31"/>
  <c r="B2412" i="31"/>
  <c r="B2413" i="31"/>
  <c r="B2414" i="31"/>
  <c r="B2415" i="31"/>
  <c r="B2416" i="31"/>
  <c r="B2417" i="31"/>
  <c r="B2418" i="31"/>
  <c r="B2419" i="31"/>
  <c r="B2420" i="31"/>
  <c r="B2421" i="31"/>
  <c r="B2422" i="31"/>
  <c r="B2423" i="31"/>
  <c r="B2424" i="31"/>
  <c r="B2425" i="31"/>
  <c r="B2426" i="31"/>
  <c r="B2427" i="31"/>
  <c r="B2428" i="31"/>
  <c r="B2429" i="31"/>
  <c r="B2430" i="31"/>
  <c r="B2431" i="31"/>
  <c r="B2432" i="31"/>
  <c r="B2433" i="31"/>
  <c r="B2434" i="31"/>
  <c r="B2435" i="31"/>
  <c r="B2436" i="31"/>
  <c r="B2437" i="31"/>
  <c r="B2438" i="31"/>
  <c r="B2439" i="31"/>
  <c r="B2440" i="31"/>
  <c r="B2441" i="31"/>
  <c r="B2442" i="31"/>
  <c r="B2443" i="31"/>
  <c r="B2444" i="31"/>
  <c r="B2445" i="31"/>
  <c r="B2446" i="31"/>
  <c r="B2447" i="31"/>
  <c r="B2448" i="31"/>
  <c r="B2449" i="31"/>
  <c r="B2450" i="31"/>
  <c r="B2451" i="31"/>
  <c r="B2452" i="31"/>
  <c r="B2453" i="31"/>
  <c r="B2454" i="31"/>
  <c r="B2455" i="31"/>
  <c r="B2456" i="31"/>
  <c r="B2457" i="31"/>
  <c r="B2458" i="31"/>
  <c r="B2459" i="31"/>
  <c r="B2460" i="31"/>
  <c r="B2461" i="31"/>
  <c r="B2462" i="31"/>
  <c r="B2463" i="31"/>
  <c r="B2464" i="31"/>
  <c r="B2465" i="31"/>
  <c r="B2466" i="31"/>
  <c r="B2467" i="31"/>
  <c r="B2468" i="31"/>
  <c r="B2469" i="31"/>
  <c r="B2470" i="31"/>
  <c r="B2471" i="31"/>
  <c r="B2472" i="31"/>
  <c r="B2473" i="31"/>
  <c r="B2474" i="31"/>
  <c r="B2475" i="31"/>
  <c r="B2476" i="31"/>
  <c r="B2477" i="31"/>
  <c r="B2478" i="31"/>
  <c r="B2479" i="31"/>
  <c r="B2480" i="31"/>
  <c r="B2481" i="31"/>
  <c r="B2482" i="31"/>
  <c r="B2483" i="31"/>
  <c r="B2484" i="31"/>
  <c r="B2485" i="31"/>
  <c r="B2486" i="31"/>
  <c r="B2487" i="31"/>
  <c r="B2488" i="31"/>
  <c r="B2489" i="31"/>
  <c r="B2490" i="31"/>
  <c r="B2491" i="31"/>
  <c r="B2492" i="31"/>
  <c r="B2493" i="31"/>
  <c r="B2494" i="31"/>
  <c r="B2495" i="31"/>
  <c r="B2496" i="31"/>
  <c r="B2497" i="31"/>
  <c r="B2498" i="31"/>
  <c r="B2499" i="31"/>
  <c r="B2500" i="31"/>
  <c r="B2501" i="31"/>
  <c r="B2502" i="31"/>
  <c r="B2503" i="31"/>
  <c r="B2504" i="31"/>
  <c r="B2505" i="31"/>
  <c r="B2506" i="31"/>
  <c r="B2507" i="31"/>
  <c r="B2508" i="31"/>
  <c r="B2509" i="31"/>
  <c r="B2510" i="31"/>
  <c r="B2511" i="31"/>
  <c r="B2512" i="31"/>
  <c r="B2513" i="31"/>
  <c r="B2514" i="31"/>
  <c r="B2515" i="31"/>
  <c r="B2516" i="31"/>
  <c r="B2517" i="31"/>
  <c r="B2518" i="31"/>
  <c r="B2519" i="31"/>
  <c r="B2520" i="31"/>
  <c r="B2521" i="31"/>
  <c r="B2522" i="31"/>
  <c r="B2523" i="31"/>
  <c r="B2524" i="31"/>
  <c r="B2525" i="31"/>
  <c r="B2526" i="31"/>
  <c r="B2527" i="31"/>
  <c r="B2528" i="31"/>
  <c r="B2529" i="31"/>
  <c r="B2530" i="31"/>
  <c r="B2531" i="31"/>
  <c r="B2532" i="31"/>
  <c r="B2533" i="31"/>
  <c r="B2534" i="31"/>
  <c r="B2535" i="31"/>
  <c r="B2536" i="31"/>
  <c r="B2537" i="31"/>
  <c r="B2538" i="31"/>
  <c r="B2539" i="31"/>
  <c r="B2540" i="31"/>
  <c r="B2541" i="31"/>
  <c r="B2542" i="31"/>
  <c r="B2543" i="31"/>
  <c r="B2544" i="31"/>
  <c r="B2545" i="31"/>
  <c r="B2546" i="31"/>
  <c r="B2547" i="31"/>
  <c r="B2548" i="31"/>
  <c r="B2549" i="31"/>
  <c r="B2550" i="31"/>
  <c r="B2551" i="31"/>
  <c r="B2552" i="31"/>
  <c r="B2553" i="31"/>
  <c r="B2554" i="31"/>
  <c r="B2555" i="31"/>
  <c r="B2556" i="31"/>
  <c r="B2557" i="31"/>
  <c r="B2558" i="31"/>
  <c r="B2559" i="31"/>
  <c r="B2560" i="31"/>
  <c r="B2561" i="31"/>
  <c r="B2562" i="31"/>
  <c r="B2563" i="31"/>
  <c r="B2564" i="31"/>
  <c r="B2565" i="31"/>
  <c r="B2566" i="31"/>
  <c r="B2567" i="31"/>
  <c r="B2568" i="31"/>
  <c r="B2569" i="31"/>
  <c r="B2570" i="31"/>
  <c r="B2571" i="31"/>
  <c r="B2572" i="31"/>
  <c r="B2573" i="31"/>
  <c r="B2574" i="31"/>
  <c r="B2575" i="31"/>
  <c r="B2576" i="31"/>
  <c r="B2577" i="31"/>
  <c r="B2578" i="31"/>
  <c r="B2579" i="31"/>
  <c r="B2580" i="31"/>
  <c r="B2581" i="31"/>
  <c r="B2582" i="31"/>
  <c r="B2583" i="31"/>
  <c r="B2584" i="31"/>
  <c r="B2585" i="31"/>
  <c r="B2586" i="31"/>
  <c r="B2587" i="31"/>
  <c r="B2588" i="31"/>
  <c r="B2589" i="31"/>
  <c r="B2590" i="31"/>
  <c r="B2591" i="31"/>
  <c r="B2592" i="31"/>
  <c r="B2593" i="31"/>
  <c r="B2594" i="31"/>
  <c r="B2595" i="31"/>
  <c r="B2596" i="31"/>
  <c r="B2597" i="31"/>
  <c r="B2598" i="31"/>
  <c r="B2599" i="31"/>
  <c r="B2600" i="31"/>
  <c r="B2601" i="31"/>
  <c r="B2602" i="31"/>
  <c r="B2603" i="31"/>
  <c r="B2604" i="31"/>
  <c r="B2605" i="31"/>
  <c r="B2606" i="31"/>
  <c r="B2607" i="31"/>
  <c r="B2608" i="31"/>
  <c r="B2609" i="31"/>
  <c r="B2610" i="31"/>
  <c r="B2611" i="31"/>
  <c r="B2612" i="31"/>
  <c r="B2613" i="31"/>
  <c r="B2614" i="31"/>
  <c r="B2615" i="31"/>
  <c r="B2616" i="31"/>
  <c r="B2617" i="31"/>
  <c r="B2618" i="31"/>
  <c r="B2619" i="31"/>
  <c r="B2620" i="31"/>
  <c r="B2621" i="31"/>
  <c r="B2622" i="31"/>
  <c r="B2623" i="31"/>
  <c r="B2624" i="31"/>
  <c r="B2625" i="31"/>
  <c r="B2626" i="31"/>
  <c r="B2627" i="31"/>
  <c r="B2628" i="31"/>
  <c r="B2629" i="31"/>
  <c r="B2630" i="31"/>
  <c r="B2631" i="31"/>
  <c r="B2632" i="31"/>
  <c r="B2633" i="31"/>
  <c r="B2634" i="31"/>
  <c r="B2635" i="31"/>
  <c r="B2636" i="31"/>
  <c r="B2637" i="31"/>
  <c r="B2638" i="31"/>
  <c r="B2639" i="31"/>
  <c r="B2640" i="31"/>
  <c r="B2641" i="31"/>
  <c r="B2642" i="31"/>
  <c r="B2643" i="31"/>
  <c r="B2644" i="31"/>
  <c r="B2645" i="31"/>
  <c r="B2646" i="31"/>
  <c r="B2647" i="31"/>
  <c r="B2648" i="31"/>
  <c r="B2649" i="31"/>
  <c r="B2650" i="31"/>
  <c r="B2651" i="31"/>
  <c r="B2652" i="31"/>
  <c r="B2653" i="31"/>
  <c r="B2654" i="31"/>
  <c r="B2655" i="31"/>
  <c r="B2656" i="31"/>
  <c r="B2657" i="31"/>
  <c r="B2658" i="31"/>
  <c r="B2659" i="31"/>
  <c r="B2660" i="31"/>
  <c r="B2661" i="31"/>
  <c r="B2662" i="31"/>
  <c r="B2663" i="31"/>
  <c r="B2664" i="31"/>
  <c r="B2665" i="31"/>
  <c r="B2666" i="31"/>
  <c r="B2667" i="31"/>
  <c r="B2668" i="31"/>
  <c r="B2669" i="31"/>
  <c r="B2670" i="31"/>
  <c r="B2671" i="31"/>
  <c r="B2672" i="31"/>
  <c r="B2673" i="31"/>
  <c r="B2674" i="31"/>
  <c r="B2675" i="31"/>
  <c r="B2676" i="31"/>
  <c r="B2677" i="31"/>
  <c r="B2678" i="31"/>
  <c r="B2679" i="31"/>
  <c r="B2680" i="31"/>
  <c r="B2681" i="31"/>
  <c r="B2682" i="31"/>
  <c r="B2683" i="31"/>
  <c r="B2684" i="31"/>
  <c r="B2685" i="31"/>
  <c r="B2686" i="31"/>
  <c r="B2687" i="31"/>
  <c r="B2688" i="31"/>
  <c r="B2689" i="31"/>
  <c r="B2690" i="31"/>
  <c r="B2691" i="31"/>
  <c r="B2692" i="31"/>
  <c r="B2693" i="31"/>
  <c r="B2694" i="31"/>
  <c r="B2695" i="31"/>
  <c r="B2696" i="31"/>
  <c r="B2697" i="31"/>
  <c r="B2698" i="31"/>
  <c r="B2699" i="31"/>
  <c r="B2700" i="31"/>
  <c r="B2701" i="31"/>
  <c r="B2702" i="31"/>
  <c r="B2703" i="31"/>
  <c r="B2704" i="31"/>
  <c r="B2705" i="31"/>
  <c r="B2706" i="31"/>
  <c r="B2707" i="31"/>
  <c r="B2708" i="31"/>
  <c r="B2709" i="31"/>
  <c r="B2710" i="31"/>
  <c r="B2711" i="31"/>
  <c r="B2712" i="31"/>
  <c r="B2713" i="31"/>
  <c r="B2714" i="31"/>
  <c r="B2715" i="31"/>
  <c r="B2716" i="31"/>
  <c r="B2717" i="31"/>
  <c r="B2718" i="31"/>
  <c r="B2719" i="31"/>
  <c r="B2720" i="31"/>
  <c r="B2721" i="31"/>
  <c r="B2722" i="31"/>
  <c r="B2723" i="31"/>
  <c r="B2724" i="31"/>
  <c r="B2725" i="31"/>
  <c r="B2726" i="31"/>
  <c r="B2727" i="31"/>
  <c r="B2728" i="31"/>
  <c r="B2729" i="31"/>
  <c r="B2730" i="31"/>
  <c r="B2731" i="31"/>
  <c r="B2732" i="31"/>
  <c r="B2733" i="31"/>
  <c r="B2734" i="31"/>
  <c r="B2735" i="31"/>
  <c r="B2736" i="31"/>
  <c r="B2737" i="31"/>
  <c r="B2738" i="31"/>
  <c r="B2739" i="31"/>
  <c r="B2740" i="31"/>
  <c r="B2741" i="31"/>
  <c r="B2742" i="31"/>
  <c r="B2743" i="31"/>
  <c r="B2744" i="31"/>
  <c r="B2745" i="31"/>
  <c r="B2746" i="31"/>
  <c r="B2747" i="31"/>
  <c r="B2748" i="31"/>
  <c r="B2749" i="31"/>
  <c r="B2750" i="31"/>
  <c r="B2751" i="31"/>
  <c r="B2752" i="31"/>
  <c r="B2753" i="31"/>
  <c r="B2754" i="31"/>
  <c r="B2755" i="31"/>
  <c r="B2756" i="31"/>
  <c r="B2757" i="31"/>
  <c r="B2758" i="31"/>
  <c r="B2759" i="31"/>
  <c r="B2760" i="31"/>
  <c r="B2761" i="31"/>
  <c r="B2762" i="31"/>
  <c r="B2763" i="31"/>
  <c r="B2764" i="31"/>
  <c r="B2765" i="31"/>
  <c r="B2766" i="31"/>
  <c r="B2767" i="31"/>
  <c r="B2768" i="31"/>
  <c r="B2769" i="31"/>
  <c r="B2770" i="31"/>
  <c r="B2771" i="31"/>
  <c r="B2772" i="31"/>
  <c r="B2773" i="31"/>
  <c r="B2774" i="31"/>
  <c r="B2775" i="31"/>
  <c r="B2776" i="31"/>
  <c r="B2777" i="31"/>
  <c r="B2778" i="31"/>
  <c r="B2779" i="31"/>
  <c r="B2780" i="31"/>
  <c r="B2781" i="31"/>
  <c r="B2782" i="31"/>
  <c r="B2783" i="31"/>
  <c r="B2784" i="31"/>
  <c r="B2785" i="31"/>
  <c r="B2786" i="31"/>
  <c r="B2787" i="31"/>
  <c r="B2788" i="31"/>
  <c r="B2789" i="31"/>
  <c r="B2790" i="31"/>
  <c r="B2791" i="31"/>
  <c r="B2792" i="31"/>
  <c r="B2793" i="31"/>
  <c r="B2794" i="31"/>
  <c r="B2795" i="31"/>
  <c r="B2796" i="31"/>
  <c r="B2797" i="31"/>
  <c r="B2798" i="31"/>
  <c r="B2799" i="31"/>
  <c r="B2800" i="31"/>
  <c r="B2801" i="31"/>
  <c r="B2802" i="31"/>
  <c r="B2803" i="31"/>
  <c r="B2804" i="31"/>
  <c r="B2805" i="31"/>
  <c r="B2806" i="31"/>
  <c r="B2807" i="31"/>
  <c r="B2808" i="31"/>
  <c r="B2809" i="31"/>
  <c r="B2810" i="31"/>
  <c r="B2811" i="31"/>
  <c r="B2812" i="31"/>
  <c r="B2813" i="31"/>
  <c r="B2814" i="31"/>
  <c r="B2815" i="31"/>
  <c r="B2816" i="31"/>
  <c r="B2817" i="31"/>
  <c r="B2818" i="31"/>
  <c r="B2819" i="31"/>
  <c r="B2820" i="31"/>
  <c r="B2821" i="31"/>
  <c r="B2822" i="31"/>
  <c r="B2823" i="31"/>
  <c r="B2824" i="31"/>
  <c r="B2825" i="31"/>
  <c r="B2826" i="31"/>
  <c r="B2827" i="31"/>
  <c r="B2828" i="31"/>
  <c r="B2829" i="31"/>
  <c r="B2830" i="31"/>
  <c r="B2831" i="31"/>
  <c r="B2832" i="31"/>
  <c r="B2833" i="31"/>
  <c r="B2834" i="31"/>
  <c r="B2835" i="31"/>
  <c r="B2836" i="31"/>
  <c r="B2837" i="31"/>
  <c r="B2838" i="31"/>
  <c r="B2839" i="31"/>
  <c r="B2840" i="31"/>
  <c r="B2841" i="31"/>
  <c r="B2842" i="31"/>
  <c r="B2843" i="31"/>
  <c r="B2844" i="31"/>
  <c r="B2845" i="31"/>
  <c r="B2846" i="31"/>
  <c r="B2847" i="31"/>
  <c r="B2848" i="31"/>
  <c r="B2849" i="31"/>
  <c r="B2850" i="31"/>
  <c r="B2851" i="31"/>
  <c r="B2852" i="31"/>
  <c r="B2853" i="31"/>
  <c r="B2854" i="31"/>
  <c r="B2855" i="31"/>
  <c r="B2856" i="31"/>
  <c r="B2857" i="31"/>
  <c r="B2858" i="31"/>
  <c r="B2859" i="31"/>
  <c r="B2860" i="31"/>
  <c r="B2861" i="31"/>
  <c r="B2862" i="31"/>
  <c r="B2863" i="31"/>
  <c r="B2864" i="31"/>
  <c r="B2865" i="31"/>
  <c r="B2866" i="31"/>
  <c r="B2867" i="31"/>
  <c r="B2868" i="31"/>
  <c r="B2869" i="31"/>
  <c r="B2870" i="31"/>
  <c r="B2871" i="31"/>
  <c r="B2872" i="31"/>
  <c r="B2873" i="31"/>
  <c r="B2874" i="31"/>
  <c r="B2875" i="31"/>
  <c r="B2876" i="31"/>
  <c r="B2877" i="31"/>
  <c r="B2878" i="31"/>
  <c r="B2879" i="31"/>
  <c r="B2880" i="31"/>
  <c r="B2881" i="31"/>
  <c r="B2882" i="31"/>
  <c r="B2883" i="31"/>
  <c r="B2884" i="31"/>
  <c r="B2885" i="31"/>
  <c r="B2886" i="31"/>
  <c r="B2887" i="31"/>
  <c r="B2888" i="31"/>
  <c r="B2889" i="31"/>
  <c r="B2890" i="31"/>
  <c r="B2891" i="31"/>
  <c r="B2892" i="31"/>
  <c r="B2893" i="31"/>
  <c r="B2894" i="31"/>
  <c r="B2895" i="31"/>
  <c r="B2896" i="31"/>
  <c r="B2897" i="31"/>
  <c r="B2898" i="31"/>
  <c r="B2899" i="31"/>
  <c r="B2900" i="31"/>
  <c r="B2901" i="31"/>
  <c r="B2902" i="31"/>
  <c r="B2903" i="31"/>
  <c r="B2904" i="31"/>
  <c r="B2905" i="31"/>
  <c r="B2906" i="31"/>
  <c r="B2907" i="31"/>
  <c r="B2908" i="31"/>
  <c r="B2909" i="31"/>
  <c r="B2910" i="31"/>
  <c r="B2911" i="31"/>
  <c r="B2912" i="31"/>
  <c r="B2913" i="31"/>
  <c r="B2914" i="31"/>
  <c r="B2915" i="31"/>
  <c r="B2916" i="31"/>
  <c r="B2917" i="31"/>
  <c r="B2918" i="31"/>
  <c r="B2919" i="31"/>
  <c r="B2920" i="31"/>
  <c r="B2921" i="31"/>
  <c r="B2922" i="31"/>
  <c r="B2923" i="31"/>
  <c r="B2924" i="31"/>
  <c r="B2925" i="31"/>
  <c r="B2926" i="31"/>
  <c r="B2927" i="31"/>
  <c r="B2928" i="31"/>
  <c r="B2929" i="31"/>
  <c r="B2930" i="31"/>
  <c r="B2931" i="31"/>
  <c r="B2932" i="31"/>
  <c r="B2933" i="31"/>
  <c r="B2934" i="31"/>
  <c r="B2935" i="31"/>
  <c r="B2936" i="31"/>
  <c r="B2937" i="31"/>
  <c r="B2938" i="31"/>
  <c r="B2939" i="31"/>
  <c r="B2940" i="31"/>
  <c r="B2941" i="31"/>
  <c r="B2942" i="31"/>
  <c r="B2943" i="31"/>
  <c r="B2944" i="31"/>
  <c r="B2945" i="31"/>
  <c r="B2946" i="31"/>
  <c r="B2947" i="31"/>
  <c r="B2948" i="31"/>
  <c r="B2949" i="31"/>
  <c r="B2950" i="31"/>
  <c r="B2951" i="31"/>
  <c r="B2952" i="31"/>
  <c r="B2953" i="31"/>
  <c r="B2954" i="31"/>
  <c r="B2955" i="31"/>
  <c r="B2956" i="31"/>
  <c r="B2957" i="31"/>
  <c r="B2958" i="31"/>
  <c r="B2959" i="31"/>
  <c r="B2960" i="31"/>
  <c r="B2961" i="31"/>
  <c r="B2962" i="31"/>
  <c r="B2963" i="31"/>
  <c r="B2964" i="31"/>
  <c r="B2965" i="31"/>
  <c r="B2966" i="31"/>
  <c r="B2967" i="31"/>
  <c r="B2968" i="31"/>
  <c r="B2969" i="31"/>
  <c r="B2970" i="31"/>
  <c r="B2971" i="31"/>
  <c r="B2972" i="31"/>
  <c r="B2973" i="31"/>
  <c r="B2974" i="31"/>
  <c r="B2975" i="31"/>
  <c r="B2976" i="31"/>
  <c r="B2977" i="31"/>
  <c r="B2978" i="31"/>
  <c r="B2979" i="31"/>
  <c r="B2980" i="31"/>
  <c r="B2981" i="31"/>
  <c r="B2982" i="31"/>
  <c r="B2983" i="31"/>
  <c r="B2984" i="31"/>
  <c r="B2985" i="31"/>
  <c r="B2986" i="31"/>
  <c r="B2987" i="31"/>
  <c r="B2988" i="31"/>
  <c r="B2989" i="31"/>
  <c r="B2990" i="31"/>
  <c r="B2991" i="31"/>
  <c r="B2992" i="31"/>
  <c r="B2993" i="31"/>
  <c r="B2994" i="31"/>
  <c r="B2995" i="31"/>
  <c r="B2996" i="31"/>
  <c r="B2997" i="31"/>
  <c r="B2998" i="31"/>
  <c r="B2999" i="31"/>
  <c r="B3000" i="31"/>
  <c r="B3001" i="31"/>
  <c r="B3002" i="31"/>
  <c r="B3003" i="31"/>
  <c r="B3004" i="31"/>
  <c r="B3005" i="31"/>
  <c r="B3006" i="31"/>
  <c r="B3007" i="31"/>
  <c r="B3008" i="31"/>
  <c r="B3009" i="31"/>
  <c r="B3010" i="31"/>
  <c r="B3011" i="31"/>
  <c r="B3012" i="31"/>
  <c r="B3013" i="31"/>
  <c r="B3014" i="31"/>
  <c r="B3015" i="31"/>
  <c r="B3016" i="31"/>
  <c r="B3017" i="31"/>
  <c r="B3018" i="31"/>
  <c r="B3019" i="31"/>
  <c r="B3020" i="31"/>
  <c r="B3021" i="31"/>
  <c r="B3022" i="31"/>
  <c r="B3023" i="31"/>
  <c r="B3024" i="31"/>
  <c r="B3025" i="31"/>
  <c r="B3026" i="31"/>
  <c r="B3027" i="31"/>
  <c r="B3028" i="31"/>
  <c r="B3029" i="31"/>
  <c r="B3030" i="31"/>
  <c r="B3031" i="31"/>
  <c r="B3032" i="31"/>
  <c r="B3033" i="31"/>
  <c r="B3034" i="31"/>
  <c r="B3035" i="31"/>
  <c r="B3036" i="31"/>
  <c r="B3037" i="31"/>
  <c r="B3038" i="31"/>
  <c r="B3039" i="31"/>
  <c r="B3040" i="31"/>
  <c r="B3041" i="31"/>
  <c r="B3042" i="31"/>
  <c r="B3043" i="31"/>
  <c r="B3044" i="31"/>
  <c r="B3045" i="31"/>
  <c r="B3046" i="31"/>
  <c r="B3047" i="31"/>
  <c r="B3048" i="31"/>
  <c r="B3049" i="31"/>
  <c r="B3050" i="31"/>
  <c r="B3051" i="31"/>
  <c r="B3052" i="31"/>
  <c r="B3053" i="31"/>
  <c r="B3054" i="31"/>
  <c r="B3055" i="31"/>
  <c r="B3056" i="31"/>
  <c r="B3057" i="31"/>
  <c r="B3058" i="31"/>
  <c r="B3059" i="31"/>
  <c r="B3060" i="31"/>
  <c r="B3061" i="31"/>
  <c r="B3062" i="31"/>
  <c r="B3063" i="31"/>
  <c r="B3064" i="31"/>
  <c r="B3065" i="31"/>
  <c r="B3066" i="31"/>
  <c r="B3067" i="31"/>
  <c r="B3068" i="31"/>
  <c r="B3069" i="31"/>
  <c r="B3070" i="31"/>
  <c r="B3071" i="31"/>
  <c r="B3072" i="31"/>
  <c r="B3073" i="31"/>
  <c r="B3074" i="31"/>
  <c r="B3075" i="31"/>
  <c r="B3076" i="31"/>
  <c r="B3077" i="31"/>
  <c r="B3078" i="31"/>
  <c r="B3079" i="31"/>
  <c r="B3080" i="31"/>
  <c r="B3081" i="31"/>
  <c r="B3082" i="31"/>
  <c r="B3083" i="31"/>
  <c r="B3084" i="31"/>
  <c r="B3085" i="31"/>
  <c r="B3086" i="31"/>
  <c r="B3087" i="31"/>
  <c r="B3088" i="31"/>
  <c r="B3089" i="31"/>
  <c r="B3090" i="31"/>
  <c r="B3091" i="31"/>
  <c r="B3092" i="31"/>
  <c r="B3093" i="31"/>
  <c r="B3094" i="31"/>
  <c r="B3095" i="31"/>
  <c r="B3096" i="31"/>
  <c r="B3097" i="31"/>
  <c r="B3098" i="31"/>
  <c r="B3099" i="31"/>
  <c r="B3100" i="31"/>
  <c r="B3101" i="31"/>
  <c r="B3102" i="31"/>
  <c r="B3103" i="31"/>
  <c r="B3104" i="31"/>
  <c r="B3105" i="31"/>
  <c r="B3106" i="31"/>
  <c r="B3107" i="31"/>
  <c r="B3108" i="31"/>
  <c r="B3109" i="31"/>
  <c r="B3110" i="31"/>
  <c r="B3111" i="31"/>
  <c r="B3112" i="31"/>
  <c r="B3113" i="31"/>
  <c r="B3114" i="31"/>
  <c r="B3115" i="31"/>
  <c r="B3116" i="31"/>
  <c r="B3117" i="31"/>
  <c r="B3118" i="31"/>
  <c r="B3119" i="31"/>
  <c r="B3120" i="31"/>
  <c r="B3121" i="31"/>
  <c r="B3122" i="31"/>
  <c r="B3123" i="31"/>
  <c r="B3124" i="31"/>
  <c r="B3125" i="31"/>
  <c r="B3126" i="31"/>
  <c r="B3127" i="31"/>
  <c r="B3128" i="31"/>
  <c r="B3129" i="31"/>
  <c r="B3130" i="31"/>
  <c r="B3131" i="31"/>
  <c r="B3132" i="31"/>
  <c r="B3133" i="31"/>
  <c r="B3134" i="31"/>
  <c r="B3135" i="31"/>
  <c r="B3136" i="31"/>
  <c r="B3137" i="31"/>
  <c r="B3138" i="31"/>
  <c r="B3139" i="31"/>
  <c r="B3140" i="31"/>
  <c r="B3141" i="31"/>
  <c r="B3142" i="31"/>
  <c r="B3143" i="31"/>
  <c r="B3144" i="31"/>
  <c r="B3145" i="31"/>
  <c r="B3146" i="31"/>
  <c r="B3147" i="31"/>
  <c r="B3148" i="31"/>
  <c r="B3149" i="31"/>
  <c r="B3150" i="31"/>
  <c r="B3151" i="31"/>
  <c r="B3152" i="31"/>
  <c r="B3153" i="31"/>
  <c r="B3154" i="31"/>
  <c r="B3155" i="31"/>
  <c r="B3156" i="31"/>
  <c r="B3157" i="31"/>
  <c r="B3158" i="31"/>
  <c r="B3159" i="31"/>
  <c r="B3160" i="31"/>
  <c r="B3161" i="31"/>
  <c r="B3162" i="31"/>
  <c r="B3163" i="31"/>
  <c r="B3164" i="31"/>
  <c r="B3165" i="31"/>
  <c r="B3166" i="31"/>
  <c r="B3167" i="31"/>
  <c r="B3168" i="31"/>
  <c r="B3169" i="31"/>
  <c r="B3170" i="31"/>
  <c r="B3171" i="31"/>
  <c r="B3172" i="31"/>
  <c r="B3173" i="31"/>
  <c r="B3174" i="31"/>
  <c r="B3175" i="31"/>
  <c r="B3176" i="31"/>
  <c r="B3177" i="31"/>
  <c r="B3178" i="31"/>
  <c r="B3179" i="31"/>
  <c r="B3180" i="31"/>
  <c r="B3181" i="31"/>
  <c r="B3182" i="31"/>
  <c r="B3183" i="31"/>
  <c r="B3184" i="31"/>
  <c r="B3185" i="31"/>
  <c r="B3186" i="31"/>
  <c r="B3187" i="31"/>
  <c r="B3188" i="31"/>
  <c r="B3189" i="31"/>
  <c r="B3190" i="31"/>
  <c r="B3191" i="31"/>
  <c r="B3192" i="31"/>
  <c r="B3193" i="31"/>
  <c r="B3194" i="31"/>
  <c r="B3195" i="31"/>
  <c r="B3196" i="31"/>
  <c r="B3197" i="31"/>
  <c r="B3198" i="31"/>
  <c r="B3199" i="31"/>
  <c r="B3200" i="31"/>
  <c r="B3201" i="31"/>
  <c r="B3202" i="31"/>
  <c r="B3203" i="31"/>
  <c r="B3204" i="31"/>
  <c r="B3205" i="31"/>
  <c r="B3206" i="31"/>
  <c r="B3207" i="31"/>
  <c r="B3208" i="31"/>
  <c r="B3209" i="31"/>
  <c r="B3210" i="31"/>
  <c r="B3211" i="31"/>
  <c r="B3212" i="31"/>
  <c r="B3213" i="31"/>
  <c r="B3214" i="31"/>
  <c r="B3215" i="31"/>
  <c r="B3216" i="31"/>
  <c r="B3217" i="31"/>
  <c r="B3218" i="31"/>
  <c r="B3219" i="31"/>
  <c r="B3220" i="31"/>
  <c r="B3221" i="31"/>
  <c r="B3222" i="31"/>
  <c r="B3223" i="31"/>
  <c r="B3224" i="31"/>
  <c r="B3225" i="31"/>
  <c r="B3226" i="31"/>
  <c r="B3227" i="31"/>
  <c r="B3228" i="31"/>
  <c r="B3229" i="31"/>
  <c r="B3230" i="31"/>
  <c r="B3231" i="31"/>
  <c r="B3232" i="31"/>
  <c r="B3233" i="31"/>
  <c r="B3234" i="31"/>
  <c r="B3235" i="31"/>
  <c r="B3236" i="31"/>
  <c r="B3237" i="31"/>
  <c r="B3238" i="31"/>
  <c r="B3239" i="31"/>
  <c r="B3240" i="31"/>
  <c r="B3241" i="31"/>
  <c r="B3242" i="31"/>
  <c r="B3243" i="31"/>
  <c r="B3244" i="31"/>
  <c r="B3245" i="31"/>
  <c r="B3246" i="31"/>
  <c r="B3247" i="31"/>
  <c r="B3248" i="31"/>
  <c r="B3249" i="31"/>
  <c r="B3250" i="31"/>
  <c r="B3251" i="31"/>
  <c r="B3252" i="31"/>
  <c r="B3253" i="31"/>
  <c r="B3254" i="31"/>
  <c r="B3255" i="31"/>
  <c r="B3256" i="31"/>
  <c r="B3257" i="31"/>
  <c r="B3258" i="31"/>
  <c r="B3259" i="31"/>
  <c r="B3260" i="31"/>
  <c r="B3261" i="31"/>
  <c r="B3262" i="31"/>
  <c r="B3263" i="31"/>
  <c r="B3264" i="31"/>
  <c r="B3265" i="31"/>
  <c r="B3266" i="31"/>
  <c r="B3267" i="31"/>
  <c r="B3268" i="31"/>
  <c r="B3269" i="31"/>
  <c r="B3270" i="31"/>
  <c r="B3271" i="31"/>
  <c r="B3272" i="31"/>
  <c r="B3273" i="31"/>
  <c r="B3274" i="31"/>
  <c r="B3275" i="31"/>
  <c r="B3276" i="31"/>
  <c r="B3277" i="31"/>
  <c r="B3278" i="31"/>
  <c r="B3279" i="31"/>
  <c r="B3280" i="31"/>
  <c r="B3281" i="31"/>
  <c r="B3282" i="31"/>
  <c r="B3283" i="31"/>
  <c r="B3284" i="31"/>
  <c r="B3285" i="31"/>
  <c r="B3286" i="31"/>
  <c r="B3287" i="31"/>
  <c r="B3288" i="31"/>
  <c r="B3289" i="31"/>
  <c r="B3290" i="31"/>
  <c r="B3291" i="31"/>
  <c r="B3292" i="31"/>
  <c r="B3293" i="31"/>
  <c r="B3294" i="31"/>
  <c r="B3295" i="31"/>
  <c r="B3296" i="31"/>
  <c r="B3297" i="31"/>
  <c r="B3298" i="31"/>
  <c r="B3299" i="31"/>
  <c r="B3300" i="31"/>
  <c r="B3301" i="31"/>
  <c r="B3302" i="31"/>
  <c r="B3303" i="31"/>
  <c r="B3304" i="31"/>
  <c r="B3305" i="31"/>
  <c r="B3306" i="31"/>
  <c r="B3307" i="31"/>
  <c r="B3308" i="31"/>
  <c r="B3309" i="31"/>
  <c r="B3310" i="31"/>
  <c r="B3311" i="31"/>
  <c r="B3312" i="31"/>
  <c r="B3313" i="31"/>
  <c r="B3314" i="31"/>
  <c r="B3315" i="31"/>
  <c r="B3316" i="31"/>
  <c r="B3317" i="31"/>
  <c r="B3318" i="31"/>
  <c r="B3319" i="31"/>
  <c r="B3320" i="31"/>
  <c r="B3321" i="31"/>
  <c r="B3322" i="31"/>
  <c r="B3323" i="31"/>
  <c r="B3324" i="31"/>
  <c r="B3325" i="31"/>
  <c r="B3326" i="31"/>
  <c r="B3327" i="31"/>
  <c r="B3328" i="31"/>
  <c r="B3329" i="31"/>
  <c r="B3330" i="31"/>
  <c r="B3331" i="31"/>
  <c r="B3332" i="31"/>
  <c r="B3333" i="31"/>
  <c r="B3334" i="31"/>
  <c r="B3335" i="31"/>
  <c r="B3336" i="31"/>
  <c r="B3337" i="31"/>
  <c r="B3338" i="31"/>
  <c r="B3339" i="31"/>
  <c r="B3340" i="31"/>
  <c r="B3341" i="31"/>
  <c r="B3342" i="31"/>
  <c r="B3343" i="31"/>
  <c r="B3344" i="31"/>
  <c r="B3345" i="31"/>
  <c r="B3346" i="31"/>
  <c r="B3347" i="31"/>
  <c r="B3348" i="31"/>
  <c r="B3349" i="31"/>
  <c r="B3350" i="31"/>
  <c r="B3351" i="31"/>
  <c r="B3352" i="31"/>
  <c r="B3353" i="31"/>
  <c r="B3354" i="31"/>
  <c r="B3355" i="31"/>
  <c r="B3356" i="31"/>
  <c r="B3357" i="31"/>
  <c r="B3358" i="31"/>
  <c r="B3359" i="31"/>
  <c r="B3360" i="31"/>
  <c r="B3361" i="31"/>
  <c r="B3362" i="31"/>
  <c r="B3363" i="31"/>
  <c r="B3364" i="31"/>
  <c r="B3365" i="31"/>
  <c r="B3366" i="31"/>
  <c r="B3367" i="31"/>
  <c r="B3368" i="31"/>
  <c r="B3369" i="31"/>
  <c r="B3370" i="31"/>
  <c r="B3371" i="31"/>
  <c r="B3372" i="31"/>
  <c r="B3373" i="31"/>
  <c r="B3374" i="31"/>
  <c r="B3375" i="31"/>
  <c r="B3376" i="31"/>
  <c r="B3377" i="31"/>
  <c r="B3378" i="31"/>
  <c r="B3379" i="31"/>
  <c r="B3380" i="31"/>
  <c r="B3381" i="31"/>
  <c r="B3382" i="31"/>
  <c r="B3383" i="31"/>
  <c r="B3384" i="31"/>
  <c r="B3385" i="31"/>
  <c r="B3386" i="31"/>
  <c r="B3387" i="31"/>
  <c r="B3388" i="31"/>
  <c r="B3389" i="31"/>
  <c r="B3390" i="31"/>
  <c r="B3391" i="31"/>
  <c r="B3392" i="31"/>
  <c r="B3393" i="31"/>
  <c r="B3394" i="31"/>
  <c r="B3395" i="31"/>
  <c r="B3396" i="31"/>
  <c r="B3397" i="31"/>
  <c r="B3398" i="31"/>
  <c r="B3399" i="31"/>
  <c r="B3400" i="31"/>
  <c r="B3401" i="31"/>
  <c r="B3402" i="31"/>
  <c r="B3403" i="31"/>
  <c r="B3404" i="31"/>
  <c r="B3405" i="31"/>
  <c r="B3406" i="31"/>
  <c r="B3407" i="31"/>
  <c r="B3408" i="31"/>
  <c r="B3409" i="31"/>
  <c r="B3410" i="31"/>
  <c r="B3411" i="31"/>
  <c r="B3412" i="31"/>
  <c r="B3413" i="31"/>
  <c r="B3414" i="31"/>
  <c r="B3415" i="31"/>
  <c r="B3416" i="31"/>
  <c r="B3417" i="31"/>
  <c r="B3418" i="31"/>
  <c r="B3419" i="31"/>
  <c r="B3420" i="31"/>
  <c r="B3421" i="31"/>
  <c r="B3422" i="31"/>
  <c r="B3423" i="31"/>
  <c r="B3424" i="31"/>
  <c r="B3425" i="31"/>
  <c r="B3426" i="31"/>
  <c r="B3427" i="31"/>
  <c r="B3428" i="31"/>
  <c r="B3429" i="31"/>
  <c r="B3430" i="31"/>
  <c r="B3431" i="31"/>
  <c r="B3432" i="31"/>
  <c r="B3433" i="31"/>
  <c r="B3434" i="31"/>
  <c r="B3435" i="31"/>
  <c r="B3436" i="31"/>
  <c r="B3437" i="31"/>
  <c r="B3438" i="31"/>
  <c r="B3439" i="31"/>
  <c r="B3440" i="31"/>
  <c r="B3441" i="31"/>
  <c r="B3442" i="31"/>
  <c r="B3443" i="31"/>
  <c r="B3444" i="31"/>
  <c r="B3445" i="31"/>
  <c r="B3446" i="31"/>
  <c r="B3447" i="31"/>
  <c r="B3448" i="31"/>
  <c r="B3449" i="31"/>
  <c r="B3450" i="31"/>
  <c r="B3451" i="31"/>
  <c r="B3452" i="31"/>
  <c r="B3453" i="31"/>
  <c r="B3454" i="31"/>
  <c r="B3455" i="31"/>
  <c r="B3456" i="31"/>
  <c r="B3457" i="31"/>
  <c r="B3458" i="31"/>
  <c r="B3459" i="31"/>
  <c r="B3460" i="31"/>
  <c r="B3461" i="31"/>
  <c r="B3462" i="31"/>
  <c r="B3463" i="31"/>
  <c r="B3464" i="31"/>
  <c r="B3465" i="31"/>
  <c r="B3466" i="31"/>
  <c r="B3467" i="31"/>
  <c r="B3468" i="31"/>
  <c r="B3469" i="31"/>
  <c r="B3470" i="31"/>
  <c r="B3471" i="31"/>
  <c r="B3472" i="31"/>
  <c r="B3473" i="31"/>
  <c r="B3474" i="31"/>
  <c r="B3475" i="31"/>
  <c r="B3476" i="31"/>
  <c r="B3477" i="31"/>
  <c r="B3478" i="31"/>
  <c r="B3479" i="31"/>
  <c r="B3480" i="31"/>
  <c r="B3481" i="31"/>
  <c r="B3482" i="31"/>
  <c r="B3483" i="31"/>
  <c r="B3484" i="31"/>
  <c r="B3485" i="31"/>
  <c r="B3486" i="31"/>
  <c r="B3487" i="31"/>
  <c r="B3488" i="31"/>
  <c r="B3489" i="31"/>
  <c r="B3490" i="31"/>
  <c r="B3491" i="31"/>
  <c r="B3492" i="31"/>
  <c r="B3493" i="31"/>
  <c r="B3494" i="31"/>
  <c r="B3495" i="31"/>
  <c r="B3496" i="31"/>
  <c r="B3497" i="31"/>
  <c r="B3498" i="31"/>
  <c r="B3499" i="31"/>
  <c r="B3500" i="31"/>
  <c r="B3501" i="31"/>
  <c r="B3502" i="31"/>
  <c r="B3503" i="31"/>
  <c r="B3504" i="31"/>
  <c r="B3505" i="31"/>
  <c r="B3506" i="31"/>
  <c r="B3507" i="31"/>
  <c r="B3508" i="31"/>
  <c r="B3509" i="31"/>
  <c r="B3510" i="31"/>
  <c r="B3511" i="31"/>
  <c r="B3512" i="31"/>
  <c r="B3513" i="31"/>
  <c r="B3514" i="31"/>
  <c r="B3515" i="31"/>
  <c r="B3516" i="31"/>
  <c r="B3517" i="31"/>
  <c r="B3518" i="31"/>
  <c r="B3519" i="31"/>
  <c r="B3520" i="31"/>
  <c r="B3521" i="31"/>
  <c r="B3522" i="31"/>
  <c r="B3523" i="31"/>
  <c r="B3524" i="31"/>
  <c r="B3525" i="31"/>
  <c r="B3526" i="31"/>
  <c r="B3527" i="31"/>
  <c r="B3528" i="31"/>
  <c r="B3529" i="31"/>
  <c r="B3530" i="31"/>
  <c r="B3531" i="31"/>
  <c r="B3532" i="31"/>
  <c r="B3533" i="31"/>
  <c r="B3534" i="31"/>
  <c r="B3535" i="31"/>
  <c r="B3536" i="31"/>
  <c r="B3537" i="31"/>
  <c r="B3538" i="31"/>
  <c r="B3539" i="31"/>
  <c r="B3540" i="31"/>
  <c r="B3541" i="31"/>
  <c r="B3542" i="31"/>
  <c r="B3543" i="31"/>
  <c r="B3544" i="31"/>
  <c r="B3545" i="31"/>
  <c r="B3546" i="31"/>
  <c r="B3547" i="31"/>
  <c r="B3548" i="31"/>
  <c r="B3549" i="31"/>
  <c r="B3550" i="31"/>
  <c r="B3551" i="31"/>
  <c r="B3552" i="31"/>
  <c r="B3553" i="31"/>
  <c r="B3554" i="31"/>
  <c r="B3555" i="31"/>
  <c r="B3556" i="31"/>
  <c r="B3557" i="31"/>
  <c r="B3558" i="31"/>
  <c r="B3559" i="31"/>
  <c r="B3560" i="31"/>
  <c r="B3561" i="31"/>
  <c r="B3562" i="31"/>
  <c r="B3563" i="31"/>
  <c r="B3564" i="31"/>
  <c r="B3565" i="31"/>
  <c r="B3566" i="31"/>
  <c r="B3567" i="31"/>
  <c r="B3568" i="31"/>
  <c r="B3569" i="31"/>
  <c r="B3570" i="31"/>
  <c r="B3571" i="31"/>
  <c r="B3572" i="31"/>
  <c r="B3573" i="31"/>
  <c r="B3574" i="31"/>
  <c r="B3575" i="31"/>
  <c r="B3576" i="31"/>
  <c r="B3577" i="31"/>
  <c r="B3578" i="31"/>
  <c r="B3579" i="31"/>
  <c r="B3580" i="31"/>
  <c r="B3581" i="31"/>
  <c r="B3582" i="31"/>
  <c r="B3583" i="31"/>
  <c r="B3584" i="31"/>
  <c r="B3585" i="31"/>
  <c r="B3586" i="31"/>
  <c r="B3587" i="31"/>
  <c r="B3588" i="31"/>
  <c r="B3589" i="31"/>
  <c r="B3590" i="31"/>
  <c r="B3591" i="31"/>
  <c r="B3592" i="31"/>
  <c r="B3593" i="31"/>
  <c r="B3594" i="31"/>
  <c r="B3595" i="31"/>
  <c r="B3596" i="31"/>
  <c r="B3597" i="31"/>
  <c r="B3598" i="31"/>
  <c r="B3599" i="31"/>
  <c r="B3600" i="31"/>
  <c r="B3601" i="31"/>
  <c r="B3602" i="31"/>
  <c r="B3603" i="31"/>
  <c r="B3604" i="31"/>
  <c r="B3605" i="31"/>
  <c r="B3606" i="31"/>
  <c r="B3607" i="31"/>
  <c r="B3608" i="31"/>
  <c r="B3609" i="31"/>
  <c r="B3610" i="31"/>
  <c r="B3611" i="31"/>
  <c r="B3612" i="31"/>
  <c r="B3613" i="31"/>
  <c r="B3614" i="31"/>
  <c r="B3615" i="31"/>
  <c r="B3616" i="31"/>
  <c r="B3617" i="31"/>
  <c r="B3618" i="31"/>
  <c r="B3619" i="31"/>
  <c r="B3620" i="31"/>
  <c r="B3621" i="31"/>
  <c r="B3622" i="31"/>
  <c r="B3623" i="31"/>
  <c r="B3624" i="31"/>
  <c r="B3625" i="31"/>
  <c r="B3626" i="31"/>
  <c r="B3627" i="31"/>
  <c r="B3628" i="31"/>
  <c r="B3629" i="31"/>
  <c r="B3630" i="31"/>
  <c r="B3631" i="31"/>
  <c r="B3632" i="31"/>
  <c r="B3633" i="31"/>
  <c r="B3634" i="31"/>
  <c r="B3635" i="31"/>
  <c r="B3636" i="31"/>
  <c r="B3637" i="31"/>
  <c r="B3638" i="31"/>
  <c r="B3639" i="31"/>
  <c r="B3640" i="31"/>
  <c r="B3641" i="31"/>
  <c r="B3642" i="31"/>
  <c r="B3643" i="31"/>
  <c r="B3644" i="31"/>
  <c r="B3645" i="31"/>
  <c r="B3646" i="31"/>
  <c r="B3647" i="31"/>
  <c r="B3648" i="31"/>
  <c r="B3649" i="31"/>
  <c r="B3650" i="31"/>
  <c r="B3651" i="31"/>
  <c r="B3652" i="31"/>
  <c r="B3653" i="31"/>
  <c r="B3654" i="31"/>
  <c r="B3655" i="31"/>
  <c r="B3656" i="31"/>
  <c r="B3657" i="31"/>
  <c r="B3658" i="31"/>
  <c r="B3659" i="31"/>
  <c r="B3660" i="31"/>
  <c r="B3661" i="31"/>
  <c r="B3662" i="31"/>
  <c r="B3663" i="31"/>
  <c r="B3664" i="31"/>
  <c r="B3665" i="31"/>
  <c r="B3666" i="31"/>
  <c r="B3667" i="31"/>
  <c r="B3668" i="31"/>
  <c r="B3669" i="31"/>
  <c r="B3670" i="31"/>
  <c r="B3671" i="31"/>
  <c r="B3672" i="31"/>
  <c r="B3673" i="31"/>
  <c r="B3674" i="31"/>
  <c r="B3675" i="31"/>
  <c r="B3676" i="31"/>
  <c r="B3677" i="31"/>
  <c r="B3678" i="31"/>
  <c r="B3679" i="31"/>
  <c r="B3680" i="31"/>
  <c r="B3681" i="31"/>
  <c r="B3682" i="31"/>
  <c r="B3683" i="31"/>
  <c r="B3684" i="31"/>
  <c r="B3685" i="31"/>
  <c r="B3686" i="31"/>
  <c r="B3687" i="31"/>
  <c r="B3688" i="31"/>
  <c r="B3689" i="31"/>
  <c r="B3690" i="31"/>
  <c r="B3691" i="31"/>
  <c r="B3692" i="31"/>
  <c r="B3693" i="31"/>
  <c r="B3694" i="31"/>
  <c r="B3695" i="31"/>
  <c r="B3696" i="31"/>
  <c r="B3697" i="31"/>
  <c r="B3698" i="31"/>
  <c r="B3699" i="31"/>
  <c r="B3700" i="31"/>
  <c r="B3701" i="31"/>
  <c r="B3702" i="31"/>
  <c r="B3703" i="31"/>
  <c r="B3704" i="31"/>
  <c r="B3705" i="31"/>
  <c r="B3706" i="31"/>
  <c r="B3707" i="31"/>
  <c r="B3708" i="31"/>
  <c r="B3709" i="31"/>
  <c r="B3710" i="31"/>
  <c r="B3711" i="31"/>
  <c r="B3712" i="31"/>
  <c r="B3713" i="31"/>
  <c r="B3714" i="31"/>
  <c r="B3715" i="31"/>
  <c r="B3716" i="31"/>
  <c r="B3717" i="31"/>
  <c r="B3718" i="31"/>
  <c r="B3719" i="31"/>
  <c r="B3720" i="31"/>
  <c r="B3721" i="31"/>
  <c r="B3722" i="31"/>
  <c r="B3723" i="31"/>
  <c r="B3724" i="31"/>
  <c r="B3725" i="31"/>
  <c r="B3726" i="31"/>
  <c r="B3727" i="31"/>
  <c r="B3728" i="31"/>
  <c r="B3729" i="31"/>
  <c r="B3730" i="31"/>
  <c r="B3731" i="31"/>
  <c r="B3732" i="31"/>
  <c r="B3733" i="31"/>
  <c r="B3734" i="31"/>
  <c r="B3735" i="31"/>
  <c r="B3736" i="31"/>
  <c r="B3737" i="31"/>
  <c r="B3738" i="31"/>
  <c r="B3739" i="31"/>
  <c r="B3740" i="31"/>
  <c r="B3741" i="31"/>
  <c r="B3742" i="31"/>
  <c r="B3743" i="31"/>
  <c r="B3744" i="31"/>
  <c r="B3745" i="31"/>
  <c r="B3746" i="31"/>
  <c r="B3747" i="31"/>
  <c r="B3748" i="31"/>
  <c r="B3749" i="31"/>
  <c r="B3750" i="31"/>
  <c r="B3751" i="31"/>
  <c r="B3752" i="31"/>
  <c r="B3753" i="31"/>
  <c r="B3754" i="31"/>
  <c r="B3755" i="31"/>
  <c r="B3756" i="31"/>
  <c r="B3757" i="31"/>
  <c r="B3758" i="31"/>
  <c r="B3759" i="31"/>
  <c r="B3760" i="31"/>
  <c r="B3761" i="31"/>
  <c r="B3762" i="31"/>
  <c r="B3763" i="31"/>
  <c r="B3764" i="31"/>
  <c r="B3765" i="31"/>
  <c r="B3766" i="31"/>
  <c r="B3767" i="31"/>
  <c r="B3768" i="31"/>
  <c r="B3769" i="31"/>
  <c r="B3770" i="31"/>
  <c r="B3771" i="31"/>
  <c r="B3772" i="31"/>
  <c r="B3773" i="31"/>
  <c r="B3774" i="31"/>
  <c r="B3775" i="31"/>
  <c r="B3776" i="31"/>
  <c r="B3777" i="31"/>
  <c r="B3778" i="31"/>
  <c r="B3779" i="31"/>
  <c r="B3780" i="31"/>
  <c r="B3781" i="31"/>
  <c r="B3782" i="31"/>
  <c r="B3783" i="31"/>
  <c r="B3784" i="31"/>
  <c r="B3785" i="31"/>
  <c r="B3786" i="31"/>
  <c r="B3787" i="31"/>
  <c r="B3788" i="31"/>
  <c r="B3789" i="31"/>
  <c r="B3790" i="31"/>
  <c r="B3791" i="31"/>
  <c r="B3792" i="31"/>
  <c r="B3793" i="31"/>
  <c r="B3794" i="31"/>
  <c r="B3795" i="31"/>
  <c r="B3796" i="31"/>
  <c r="B3797" i="31"/>
  <c r="B3798" i="31"/>
  <c r="B3799" i="31"/>
  <c r="B3800" i="31"/>
  <c r="B3801" i="31"/>
  <c r="B3802" i="31"/>
  <c r="B3803" i="31"/>
  <c r="B3804" i="31"/>
  <c r="B3805" i="31"/>
  <c r="B3806" i="31"/>
  <c r="B3807" i="31"/>
  <c r="B3808" i="31"/>
  <c r="B3809" i="31"/>
  <c r="B3810" i="31"/>
  <c r="B3811" i="31"/>
  <c r="B3812" i="31"/>
  <c r="B3813" i="31"/>
  <c r="B3814" i="31"/>
  <c r="B3815" i="31"/>
  <c r="B3816" i="31"/>
  <c r="B3817" i="31"/>
  <c r="B3818" i="31"/>
  <c r="B3819" i="31"/>
  <c r="B3820" i="31"/>
  <c r="B3821" i="31"/>
  <c r="B3822" i="31"/>
  <c r="B3823" i="31"/>
  <c r="B3824" i="31"/>
  <c r="B3825" i="31"/>
  <c r="B3826" i="31"/>
  <c r="B3827" i="31"/>
  <c r="B3828" i="31"/>
  <c r="B3829" i="31"/>
  <c r="B3830" i="31"/>
  <c r="B3831" i="31"/>
  <c r="B3832" i="31"/>
  <c r="B3833" i="31"/>
  <c r="B3834" i="31"/>
  <c r="B3835" i="31"/>
  <c r="B3836" i="31"/>
  <c r="B3837" i="31"/>
  <c r="B3838" i="31"/>
  <c r="B3839" i="31"/>
  <c r="B3840" i="31"/>
  <c r="B3841" i="31"/>
  <c r="B3842" i="31"/>
  <c r="B3843" i="31"/>
  <c r="B3844" i="31"/>
  <c r="B3845" i="31"/>
  <c r="B3846" i="31"/>
  <c r="B3847" i="31"/>
  <c r="B3848" i="31"/>
  <c r="B3849" i="31"/>
  <c r="B3850" i="31"/>
  <c r="B3851" i="31"/>
  <c r="B3852" i="31"/>
  <c r="B3853" i="31"/>
  <c r="B3854" i="31"/>
  <c r="B3855" i="31"/>
  <c r="B3856" i="31"/>
  <c r="B3857" i="31"/>
  <c r="B3858" i="31"/>
  <c r="B3859" i="31"/>
  <c r="B3860" i="31"/>
  <c r="B3861" i="31"/>
  <c r="B3862" i="31"/>
  <c r="B3863" i="31"/>
  <c r="B3864" i="31"/>
  <c r="B3865" i="31"/>
  <c r="B3866" i="31"/>
  <c r="B3867" i="31"/>
  <c r="B3868" i="31"/>
  <c r="B3869" i="31"/>
  <c r="B3870" i="31"/>
  <c r="B3871" i="31"/>
  <c r="B3872" i="31"/>
  <c r="B3873" i="31"/>
  <c r="B3874" i="31"/>
  <c r="B3875" i="31"/>
  <c r="B3876" i="31"/>
  <c r="B3877" i="31"/>
  <c r="B3878" i="31"/>
  <c r="B3879" i="31"/>
  <c r="B3880" i="31"/>
  <c r="B3881" i="31"/>
  <c r="B3882" i="31"/>
  <c r="B3883" i="31"/>
  <c r="B3884" i="31"/>
  <c r="B3885" i="31"/>
  <c r="B3886" i="31"/>
  <c r="B3887" i="31"/>
  <c r="B3888" i="31"/>
  <c r="B3889" i="31"/>
  <c r="B3890" i="31"/>
  <c r="B3891" i="31"/>
  <c r="B3892" i="31"/>
  <c r="B3893" i="31"/>
  <c r="B3894" i="31"/>
  <c r="B3895" i="31"/>
  <c r="B3896" i="31"/>
  <c r="B3897" i="31"/>
  <c r="B3898" i="31"/>
  <c r="B3899" i="31"/>
  <c r="B3900" i="31"/>
  <c r="B3901" i="31"/>
  <c r="B3902" i="31"/>
  <c r="B3903" i="31"/>
  <c r="B3904" i="31"/>
  <c r="B3905" i="31"/>
  <c r="B3906" i="31"/>
  <c r="B3907" i="31"/>
  <c r="B3908" i="31"/>
  <c r="B3909" i="31"/>
  <c r="B3910" i="31"/>
  <c r="B3911" i="31"/>
  <c r="B3912" i="31"/>
  <c r="B3913" i="31"/>
  <c r="B3914" i="31"/>
  <c r="B3915" i="31"/>
  <c r="B3916" i="31"/>
  <c r="B3917" i="31"/>
  <c r="B3918" i="31"/>
  <c r="B3919" i="31"/>
  <c r="B3920" i="31"/>
  <c r="B3921" i="31"/>
  <c r="B3922" i="31"/>
  <c r="B3923" i="31"/>
  <c r="B3924" i="31"/>
  <c r="B3925" i="31"/>
  <c r="B3926" i="31"/>
  <c r="B3927" i="31"/>
  <c r="B3928" i="31"/>
  <c r="B3929" i="31"/>
  <c r="B3930" i="31"/>
  <c r="B3931" i="31"/>
  <c r="B3932" i="31"/>
  <c r="B3933" i="31"/>
  <c r="B3934" i="31"/>
  <c r="B3935" i="31"/>
  <c r="B3936" i="31"/>
  <c r="B3937" i="31"/>
  <c r="B3938" i="31"/>
  <c r="B3939" i="31"/>
  <c r="B3940" i="31"/>
  <c r="B3941" i="31"/>
  <c r="B3942" i="31"/>
  <c r="B3943" i="31"/>
  <c r="B3944" i="31"/>
  <c r="B3945" i="31"/>
  <c r="B3946" i="31"/>
  <c r="B3947" i="31"/>
  <c r="B3948" i="31"/>
  <c r="B3949" i="31"/>
  <c r="B3950" i="31"/>
  <c r="B3951" i="31"/>
  <c r="B3952" i="31"/>
  <c r="B3953" i="31"/>
  <c r="B3954" i="31"/>
  <c r="B3955" i="31"/>
  <c r="B3956" i="31"/>
  <c r="B3957" i="31"/>
  <c r="B3958" i="31"/>
  <c r="B3959" i="31"/>
  <c r="B3960" i="31"/>
  <c r="B3961" i="31"/>
  <c r="B3962" i="31"/>
  <c r="B3963" i="31"/>
  <c r="B3964" i="31"/>
  <c r="B3965" i="31"/>
  <c r="B3966" i="31"/>
  <c r="B3967" i="31"/>
  <c r="B3968" i="31"/>
  <c r="B3969" i="31"/>
  <c r="B3970" i="31"/>
  <c r="B3971" i="31"/>
  <c r="B3972" i="31"/>
  <c r="B3973" i="31"/>
  <c r="B3974" i="31"/>
  <c r="B3975" i="31"/>
  <c r="B3976" i="31"/>
  <c r="B3977" i="31"/>
  <c r="B3978" i="31"/>
  <c r="B3979" i="31"/>
  <c r="B3980" i="31"/>
  <c r="B3981" i="31"/>
  <c r="B3982" i="31"/>
  <c r="B3983" i="31"/>
  <c r="B3984" i="31"/>
  <c r="B3985" i="31"/>
  <c r="B3986" i="31"/>
  <c r="B3987" i="31"/>
  <c r="B3988" i="31"/>
  <c r="B3989" i="31"/>
  <c r="B3990" i="31"/>
  <c r="B3991" i="31"/>
  <c r="B3992" i="31"/>
  <c r="B3993" i="31"/>
  <c r="B3994" i="31"/>
  <c r="B3995" i="31"/>
  <c r="B3996" i="31"/>
  <c r="B3997" i="31"/>
  <c r="B3998" i="31"/>
  <c r="B3999" i="31"/>
  <c r="B4000" i="31"/>
  <c r="B4001" i="31"/>
  <c r="B4002" i="31"/>
  <c r="B4003" i="31"/>
  <c r="B4004" i="31"/>
  <c r="B4005" i="31"/>
  <c r="B4006" i="31"/>
  <c r="B4007" i="31"/>
  <c r="B4008" i="31"/>
  <c r="B4009" i="31"/>
  <c r="B4010" i="31"/>
  <c r="B4011" i="31"/>
  <c r="B4012" i="31"/>
  <c r="B4013" i="31"/>
  <c r="B4014" i="31"/>
  <c r="B4015" i="31"/>
  <c r="B4016" i="31"/>
  <c r="B4017" i="31"/>
  <c r="B4018" i="31"/>
  <c r="B4019" i="31"/>
  <c r="B4020" i="31"/>
  <c r="B4021" i="31"/>
  <c r="B4022" i="31"/>
  <c r="B4023" i="31"/>
  <c r="B4024" i="31"/>
  <c r="B4025" i="31"/>
  <c r="B4026" i="31"/>
  <c r="B4027" i="31"/>
  <c r="B4028" i="31"/>
  <c r="B4029" i="31"/>
  <c r="B4030" i="31"/>
  <c r="B4031" i="31"/>
  <c r="B4032" i="31"/>
  <c r="B4033" i="31"/>
  <c r="B4034" i="31"/>
  <c r="B4035" i="31"/>
  <c r="B4036" i="31"/>
  <c r="B4037" i="31"/>
  <c r="B4038" i="31"/>
  <c r="B4039" i="31"/>
  <c r="B4040" i="31"/>
  <c r="B4041" i="31"/>
  <c r="B4042" i="31"/>
  <c r="B4043" i="31"/>
  <c r="B4044" i="31"/>
  <c r="B4045" i="31"/>
  <c r="B4046" i="31"/>
  <c r="B4047" i="31"/>
  <c r="B4048" i="31"/>
  <c r="B4049" i="31"/>
  <c r="B4050" i="31"/>
  <c r="B4051" i="31"/>
  <c r="B4052" i="31"/>
  <c r="B4053" i="31"/>
  <c r="B4054" i="31"/>
  <c r="B4055" i="31"/>
  <c r="B4056" i="31"/>
  <c r="B4057" i="31"/>
  <c r="B4058" i="31"/>
  <c r="B4059" i="31"/>
  <c r="B4060" i="31"/>
  <c r="B4061" i="31"/>
  <c r="B4062" i="31"/>
  <c r="B4063" i="31"/>
  <c r="B4064" i="31"/>
  <c r="B4065" i="31"/>
  <c r="B4066" i="31"/>
  <c r="B4067" i="31"/>
  <c r="B4068" i="31"/>
  <c r="B4069" i="31"/>
  <c r="B4070" i="31"/>
  <c r="B4071" i="31"/>
  <c r="B4072" i="31"/>
  <c r="B4073" i="31"/>
  <c r="B4074" i="31"/>
  <c r="B4075" i="31"/>
  <c r="B4076" i="31"/>
  <c r="B4077" i="31"/>
  <c r="B4078" i="31"/>
  <c r="B4079" i="31"/>
  <c r="B4080" i="31"/>
  <c r="B4081" i="31"/>
  <c r="B4082" i="31"/>
  <c r="B4083" i="31"/>
  <c r="B4084" i="31"/>
  <c r="B4085" i="31"/>
  <c r="B4086" i="31"/>
  <c r="B4087" i="31"/>
  <c r="B4088" i="31"/>
  <c r="B4089" i="31"/>
  <c r="B4090" i="31"/>
  <c r="B4091" i="31"/>
  <c r="B4092" i="31"/>
  <c r="B4093" i="31"/>
  <c r="B4094" i="31"/>
  <c r="B4095" i="31"/>
  <c r="B4096" i="31"/>
  <c r="B4097" i="31"/>
  <c r="B4098" i="31"/>
  <c r="B4099" i="31"/>
  <c r="B4100" i="31"/>
  <c r="B4101" i="31"/>
  <c r="B4102" i="31"/>
  <c r="B4103" i="31"/>
  <c r="B4104" i="31"/>
  <c r="B4105" i="31"/>
  <c r="B4106" i="31"/>
  <c r="B4107" i="31"/>
  <c r="B4108" i="31"/>
  <c r="B4109" i="31"/>
  <c r="B4110" i="31"/>
  <c r="B4111" i="31"/>
  <c r="B4112" i="31"/>
  <c r="B4113" i="31"/>
  <c r="B4114" i="31"/>
  <c r="B4115" i="31"/>
  <c r="B4116" i="31"/>
  <c r="B4117" i="31"/>
  <c r="B4118" i="31"/>
  <c r="B4119" i="31"/>
  <c r="B4120" i="31"/>
  <c r="B4121" i="31"/>
  <c r="B4122" i="31"/>
  <c r="B4123" i="31"/>
  <c r="B4124" i="31"/>
  <c r="B4125" i="31"/>
  <c r="B4126" i="31"/>
  <c r="B4127" i="31"/>
  <c r="B4128" i="31"/>
  <c r="B4129" i="31"/>
  <c r="B4130" i="31"/>
  <c r="B4131" i="31"/>
  <c r="B4132" i="31"/>
  <c r="B4133" i="31"/>
  <c r="B4134" i="31"/>
  <c r="B4135" i="31"/>
  <c r="B4136" i="31"/>
  <c r="B4137" i="31"/>
  <c r="B4138" i="31"/>
  <c r="B4139" i="31"/>
  <c r="B4140" i="31"/>
  <c r="B4141" i="31"/>
  <c r="B4142" i="31"/>
  <c r="B4143" i="31"/>
  <c r="B4144" i="31"/>
  <c r="B4145" i="31"/>
  <c r="B4146" i="31"/>
  <c r="B4147" i="31"/>
  <c r="B4148" i="31"/>
  <c r="B4149" i="31"/>
  <c r="B4150" i="31"/>
  <c r="B4151" i="31"/>
  <c r="B4152" i="31"/>
  <c r="B4153" i="31"/>
  <c r="B4154" i="31"/>
  <c r="B4155" i="31"/>
  <c r="B4156" i="31"/>
  <c r="B4157" i="31"/>
  <c r="B4158" i="31"/>
  <c r="B4159" i="31"/>
  <c r="B4160" i="31"/>
  <c r="B4161" i="31"/>
  <c r="B4162" i="31"/>
  <c r="B4163" i="31"/>
  <c r="B4164" i="31"/>
  <c r="B4165" i="31"/>
  <c r="B4166" i="31"/>
  <c r="B4167" i="31"/>
  <c r="B4168" i="31"/>
  <c r="B4169" i="31"/>
  <c r="B4170" i="31"/>
  <c r="B4171" i="31"/>
  <c r="B4172" i="31"/>
  <c r="B4173" i="31"/>
  <c r="B4174" i="31"/>
  <c r="B4175" i="31"/>
  <c r="B4176" i="31"/>
  <c r="B4177" i="31"/>
  <c r="B4178" i="31"/>
  <c r="B4179" i="31"/>
  <c r="B4180" i="31"/>
  <c r="B4181" i="31"/>
  <c r="B4182" i="31"/>
  <c r="B4183" i="31"/>
  <c r="B4184" i="31"/>
  <c r="B4185" i="31"/>
  <c r="B4186" i="31"/>
  <c r="B4187" i="31"/>
  <c r="B4188" i="31"/>
  <c r="B4189" i="31"/>
  <c r="B4190" i="31"/>
  <c r="B4191" i="31"/>
  <c r="B4192" i="31"/>
  <c r="B4193" i="31"/>
  <c r="B4194" i="31"/>
  <c r="B4195" i="31"/>
  <c r="B4196" i="31"/>
  <c r="B4197" i="31"/>
  <c r="B4198" i="31"/>
  <c r="B4199" i="31"/>
  <c r="B4200" i="31"/>
  <c r="B4201" i="31"/>
  <c r="B4202" i="31"/>
  <c r="B4203" i="31"/>
  <c r="B4204" i="31"/>
  <c r="B4205" i="31"/>
  <c r="B4206" i="31"/>
  <c r="B4207" i="31"/>
  <c r="B4208" i="31"/>
  <c r="B4209" i="31"/>
  <c r="B4210" i="31"/>
  <c r="B4211" i="31"/>
  <c r="B4212" i="31"/>
  <c r="B4213" i="31"/>
  <c r="B4214" i="31"/>
  <c r="B4215" i="31"/>
  <c r="B4216" i="31"/>
  <c r="B4217" i="31"/>
  <c r="B4218" i="31"/>
  <c r="B4219" i="31"/>
  <c r="B4220" i="31"/>
  <c r="B4221" i="31"/>
  <c r="B4222" i="31"/>
  <c r="B4223" i="31"/>
  <c r="B4224" i="31"/>
  <c r="B4225" i="31"/>
  <c r="B4226" i="31"/>
  <c r="B4227" i="31"/>
  <c r="B4228" i="31"/>
  <c r="B4229" i="31"/>
  <c r="B4230" i="31"/>
  <c r="B4231" i="31"/>
  <c r="B4232" i="31"/>
  <c r="B4233" i="31"/>
  <c r="B4234" i="31"/>
  <c r="B4235" i="31"/>
  <c r="B4236" i="31"/>
  <c r="B4237" i="31"/>
  <c r="B4238" i="31"/>
  <c r="B4239" i="31"/>
  <c r="B4240" i="31"/>
  <c r="B4241" i="31"/>
  <c r="B4242" i="31"/>
  <c r="B4243" i="31"/>
  <c r="B4244" i="31"/>
  <c r="B4245" i="31"/>
  <c r="B4246" i="31"/>
  <c r="B4247" i="31"/>
  <c r="B4248" i="31"/>
  <c r="B4249" i="31"/>
  <c r="B4250" i="31"/>
  <c r="B4251" i="31"/>
  <c r="B4252" i="31"/>
  <c r="B4253" i="31"/>
  <c r="B4254" i="31"/>
  <c r="B4255" i="31"/>
  <c r="B4256" i="31"/>
  <c r="B4257" i="31"/>
  <c r="B4258" i="31"/>
  <c r="B4259" i="31"/>
  <c r="B4260" i="31"/>
  <c r="B4261" i="31"/>
  <c r="B4262" i="31"/>
  <c r="B4263" i="31"/>
  <c r="B4264" i="31"/>
  <c r="B4265" i="31"/>
  <c r="B4266" i="31"/>
  <c r="B4267" i="31"/>
  <c r="B4268" i="31"/>
  <c r="B4269" i="31"/>
  <c r="B4270" i="31"/>
  <c r="B4271" i="31"/>
  <c r="B4272" i="31"/>
  <c r="B4273" i="31"/>
  <c r="B4274" i="31"/>
  <c r="B4275" i="31"/>
  <c r="B4276" i="31"/>
  <c r="B4277" i="31"/>
  <c r="B4278" i="31"/>
  <c r="B4279" i="31"/>
  <c r="B4280" i="31"/>
  <c r="B4281" i="31"/>
  <c r="B4282" i="31"/>
  <c r="B4283" i="31"/>
  <c r="B4284" i="31"/>
  <c r="B4285" i="31"/>
  <c r="B4286" i="31"/>
  <c r="B4287" i="31"/>
  <c r="B4288" i="31"/>
  <c r="B4289" i="31"/>
  <c r="B4290" i="31"/>
  <c r="B4291" i="31"/>
  <c r="B4292" i="31"/>
  <c r="B4293" i="31"/>
  <c r="B4294" i="31"/>
  <c r="B4295" i="31"/>
  <c r="B4296" i="31"/>
  <c r="B4297" i="31"/>
  <c r="B4298" i="31"/>
  <c r="B4299" i="31"/>
  <c r="B4300" i="31"/>
  <c r="B4301" i="31"/>
  <c r="B4302" i="31"/>
  <c r="B4303" i="31"/>
  <c r="B4304" i="31"/>
  <c r="B4305" i="31"/>
  <c r="B4306" i="31"/>
  <c r="B4307" i="31"/>
  <c r="B4308" i="31"/>
  <c r="B4309" i="31"/>
  <c r="B4310" i="31"/>
  <c r="B4311" i="31"/>
  <c r="B4312" i="31"/>
  <c r="B4313" i="31"/>
  <c r="B4314" i="31"/>
  <c r="B4315" i="31"/>
  <c r="B4316" i="31"/>
  <c r="B4317" i="31"/>
  <c r="B4318" i="31"/>
  <c r="B4319" i="31"/>
  <c r="B4320" i="31"/>
  <c r="B4321" i="31"/>
  <c r="B4322" i="31"/>
  <c r="B4323" i="31"/>
  <c r="B4324" i="31"/>
  <c r="B4325" i="31"/>
  <c r="B4326" i="31"/>
  <c r="B4327" i="31"/>
  <c r="B4328" i="31"/>
  <c r="B4329" i="31"/>
  <c r="B4330" i="31"/>
  <c r="B4331" i="31"/>
  <c r="B4332" i="31"/>
  <c r="B4333" i="31"/>
  <c r="B4334" i="31"/>
  <c r="B4335" i="31"/>
  <c r="B4336" i="31"/>
  <c r="B4337" i="31"/>
  <c r="B4338" i="31"/>
  <c r="B4339" i="31"/>
  <c r="B4340" i="31"/>
  <c r="B4341" i="31"/>
  <c r="B4342" i="31"/>
  <c r="B4343" i="31"/>
  <c r="B4344" i="31"/>
  <c r="B4345" i="31"/>
  <c r="B4346" i="31"/>
  <c r="B4347" i="31"/>
  <c r="B4348" i="31"/>
  <c r="B4349" i="31"/>
  <c r="B4350" i="31"/>
  <c r="B4351" i="31"/>
  <c r="B4352" i="31"/>
  <c r="B4353" i="31"/>
  <c r="B4354" i="31"/>
  <c r="B4355" i="31"/>
  <c r="B4356" i="31"/>
  <c r="B4357" i="31"/>
  <c r="B4358" i="31"/>
  <c r="B4359" i="31"/>
  <c r="B4360" i="31"/>
  <c r="B4361" i="31"/>
  <c r="B4362" i="31"/>
  <c r="B4363" i="31"/>
  <c r="B4364" i="31"/>
  <c r="B4365" i="31"/>
  <c r="B4366" i="31"/>
  <c r="B4367" i="31"/>
  <c r="B4368" i="31"/>
  <c r="B4369" i="31"/>
  <c r="B4370" i="31"/>
  <c r="B4371" i="31"/>
  <c r="B4372" i="31"/>
  <c r="B4373" i="31"/>
  <c r="B4374" i="31"/>
  <c r="B4375" i="31"/>
  <c r="B4376" i="31"/>
  <c r="B4377" i="31"/>
  <c r="B4378" i="31"/>
  <c r="B4379" i="31"/>
  <c r="B4380" i="31"/>
  <c r="B4381" i="31"/>
  <c r="B4382" i="31"/>
  <c r="B4383" i="31"/>
  <c r="B4384" i="31"/>
  <c r="B4385" i="31"/>
  <c r="B4386" i="31"/>
  <c r="B4387" i="31"/>
  <c r="B4388" i="31"/>
  <c r="B4389" i="31"/>
  <c r="B4390" i="31"/>
  <c r="B4391" i="31"/>
  <c r="B4392" i="31"/>
  <c r="B4393" i="31"/>
  <c r="B4394" i="31"/>
  <c r="B4395" i="31"/>
  <c r="B4396" i="31"/>
  <c r="B4397" i="31"/>
  <c r="B4398" i="31"/>
  <c r="B4399" i="31"/>
  <c r="B4400" i="31"/>
  <c r="B4401" i="31"/>
  <c r="B4402" i="31"/>
  <c r="B4403" i="31"/>
  <c r="B4404" i="31"/>
  <c r="B4405" i="31"/>
  <c r="B4406" i="31"/>
  <c r="B4407" i="31"/>
  <c r="B4408" i="31"/>
  <c r="B4409" i="31"/>
  <c r="B4410" i="31"/>
  <c r="B4411" i="31"/>
  <c r="B4412" i="31"/>
  <c r="B4413" i="31"/>
  <c r="B4414" i="31"/>
  <c r="B4415" i="31"/>
  <c r="B4416" i="31"/>
  <c r="B4417" i="31"/>
  <c r="B4418" i="31"/>
  <c r="B4419" i="31"/>
  <c r="B4420" i="31"/>
  <c r="B4421" i="31"/>
  <c r="B4422" i="31"/>
  <c r="B4423" i="31"/>
  <c r="B4424" i="31"/>
  <c r="B4425" i="31"/>
  <c r="B4426" i="31"/>
  <c r="B4427" i="31"/>
  <c r="B4428" i="31"/>
  <c r="B4429" i="31"/>
  <c r="B4430" i="31"/>
  <c r="B4431" i="31"/>
  <c r="B4432" i="31"/>
  <c r="B4433" i="31"/>
  <c r="B4434" i="31"/>
  <c r="B4435" i="31"/>
  <c r="B4436" i="31"/>
  <c r="B4437" i="31"/>
  <c r="B4438" i="31"/>
  <c r="B4439" i="31"/>
  <c r="B4440" i="31"/>
  <c r="B4441" i="31"/>
  <c r="B4442" i="31"/>
  <c r="B4443" i="31"/>
  <c r="B4444" i="31"/>
  <c r="B4445" i="31"/>
  <c r="B4446" i="31"/>
  <c r="B4447" i="31"/>
  <c r="B4448" i="31"/>
  <c r="B4449" i="31"/>
  <c r="B4450" i="31"/>
  <c r="B4451" i="31"/>
  <c r="B4452" i="31"/>
  <c r="B4453" i="31"/>
  <c r="B4454" i="31"/>
  <c r="B4455" i="31"/>
  <c r="B4456" i="31"/>
  <c r="B4457" i="31"/>
  <c r="B4458" i="31"/>
  <c r="B4459" i="31"/>
  <c r="B4460" i="31"/>
  <c r="B4461" i="31"/>
  <c r="B4462" i="31"/>
  <c r="B4463" i="31"/>
  <c r="B4464" i="31"/>
  <c r="B4465" i="31"/>
  <c r="B4466" i="31"/>
  <c r="B4467" i="31"/>
  <c r="B4468" i="31"/>
  <c r="B4469" i="31"/>
  <c r="B4470" i="31"/>
  <c r="B4471" i="31"/>
  <c r="B4472" i="31"/>
  <c r="B4473" i="31"/>
  <c r="B4474" i="31"/>
  <c r="B4475" i="31"/>
  <c r="B4476" i="31"/>
  <c r="B4477" i="31"/>
  <c r="B4478" i="31"/>
  <c r="B4479" i="31"/>
  <c r="B4480" i="31"/>
  <c r="B4481" i="31"/>
  <c r="B4482" i="31"/>
  <c r="B4483" i="31"/>
  <c r="B4484" i="31"/>
  <c r="B4485" i="31"/>
  <c r="B4486" i="31"/>
  <c r="B4487" i="31"/>
  <c r="B4488" i="31"/>
  <c r="B4489" i="31"/>
  <c r="B4490" i="31"/>
  <c r="B4491" i="31"/>
  <c r="B4492" i="31"/>
  <c r="B4493" i="31"/>
  <c r="B4494" i="31"/>
  <c r="B4495" i="31"/>
  <c r="B4496" i="31"/>
  <c r="B4497" i="31"/>
  <c r="B4498" i="31"/>
  <c r="B4499" i="31"/>
  <c r="B4500" i="31"/>
  <c r="B4501" i="31"/>
  <c r="B4502" i="31"/>
  <c r="B4503" i="31"/>
  <c r="B4504" i="31"/>
  <c r="B4505" i="31"/>
  <c r="B4506" i="31"/>
  <c r="B4507" i="31"/>
  <c r="B4508" i="31"/>
  <c r="B4509" i="31"/>
  <c r="B4510" i="31"/>
  <c r="B4511" i="31"/>
  <c r="B4512" i="31"/>
  <c r="B4513" i="31"/>
  <c r="B4514" i="31"/>
  <c r="B4515" i="31"/>
  <c r="B4516" i="31"/>
  <c r="B4517" i="31"/>
  <c r="B4518" i="31"/>
  <c r="B4519" i="31"/>
  <c r="B4520" i="31"/>
  <c r="B4521" i="31"/>
  <c r="B4522" i="31"/>
  <c r="B4523" i="31"/>
  <c r="B4524" i="31"/>
  <c r="B4525" i="31"/>
  <c r="B4526" i="31"/>
  <c r="B4527" i="31"/>
  <c r="B4528" i="31"/>
  <c r="B4529" i="31"/>
  <c r="B4530" i="31"/>
  <c r="B4531" i="31"/>
  <c r="B4532" i="31"/>
  <c r="B4533" i="31"/>
  <c r="B4534" i="31"/>
  <c r="B4535" i="31"/>
  <c r="B4536" i="31"/>
  <c r="B4537" i="31"/>
  <c r="B4538" i="31"/>
  <c r="B4539" i="31"/>
  <c r="B4540" i="31"/>
  <c r="B4541" i="31"/>
  <c r="B4542" i="31"/>
  <c r="B4543" i="31"/>
  <c r="B4544" i="31"/>
  <c r="B4545" i="31"/>
  <c r="B4546" i="31"/>
  <c r="B4547" i="31"/>
  <c r="B4548" i="31"/>
  <c r="B4549" i="31"/>
  <c r="B4550" i="31"/>
  <c r="B4551" i="31"/>
  <c r="B4552" i="31"/>
  <c r="B4553" i="31"/>
  <c r="B4554" i="31"/>
  <c r="B4555" i="31"/>
  <c r="B4556" i="31"/>
  <c r="B4557" i="31"/>
  <c r="B4558" i="31"/>
  <c r="B4559" i="31"/>
  <c r="B4560" i="31"/>
  <c r="B4561" i="31"/>
  <c r="B4562" i="31"/>
  <c r="B4563" i="31"/>
  <c r="B4564" i="31"/>
  <c r="B4565" i="31"/>
  <c r="B4566" i="31"/>
  <c r="B4567" i="31"/>
  <c r="B4568" i="31"/>
  <c r="B4569" i="31"/>
  <c r="B4570" i="31"/>
  <c r="B4571" i="31"/>
  <c r="B4572" i="31"/>
  <c r="B4573" i="31"/>
  <c r="B4574" i="31"/>
  <c r="B4575" i="31"/>
  <c r="B4576" i="31"/>
  <c r="B4577" i="31"/>
  <c r="B4578" i="31"/>
  <c r="B4579" i="31"/>
  <c r="B4580" i="31"/>
  <c r="B4581" i="31"/>
  <c r="B4582" i="31"/>
  <c r="B4583" i="31"/>
  <c r="B4584" i="31"/>
  <c r="B4585" i="31"/>
  <c r="B4586" i="31"/>
  <c r="B4587" i="31"/>
  <c r="B4588" i="31"/>
  <c r="B4589" i="31"/>
  <c r="B4590" i="31"/>
  <c r="B4591" i="31"/>
  <c r="B4592" i="31"/>
  <c r="B4593" i="31"/>
  <c r="B4594" i="31"/>
  <c r="B4595" i="31"/>
  <c r="B4596" i="31"/>
  <c r="B4597" i="31"/>
  <c r="B4598" i="31"/>
  <c r="B4599" i="31"/>
  <c r="B4600" i="31"/>
  <c r="B4601" i="31"/>
  <c r="B4602" i="31"/>
  <c r="B4603" i="31"/>
  <c r="B4604" i="31"/>
  <c r="B4605" i="31"/>
  <c r="B4606" i="31"/>
  <c r="B4607" i="31"/>
  <c r="B4608" i="31"/>
  <c r="B4609" i="31"/>
  <c r="B4610" i="31"/>
  <c r="B4611" i="31"/>
  <c r="B4612" i="31"/>
  <c r="B4613" i="31"/>
  <c r="B4614" i="31"/>
  <c r="B4615" i="31"/>
  <c r="B4616" i="31"/>
  <c r="B4617" i="31"/>
  <c r="B4618" i="31"/>
  <c r="B4619" i="31"/>
  <c r="B4620" i="31"/>
  <c r="B4621" i="31"/>
  <c r="B4622" i="31"/>
  <c r="B4623" i="31"/>
  <c r="B4624" i="31"/>
  <c r="B4625" i="31"/>
  <c r="B4626" i="31"/>
  <c r="B4627" i="31"/>
  <c r="B4628" i="31"/>
  <c r="B4629" i="31"/>
  <c r="B4630" i="31"/>
  <c r="B4631" i="31"/>
  <c r="B4632" i="31"/>
  <c r="B4633" i="31"/>
  <c r="B4634" i="31"/>
  <c r="B4635" i="31"/>
  <c r="B4636" i="31"/>
  <c r="B4637" i="31"/>
  <c r="B4638" i="31"/>
  <c r="B4639" i="31"/>
  <c r="B4640" i="31"/>
  <c r="B4641" i="31"/>
  <c r="B4642" i="31"/>
  <c r="B4643" i="31"/>
  <c r="B4644" i="31"/>
  <c r="B4645" i="31"/>
  <c r="B4646" i="31"/>
  <c r="B4647" i="31"/>
  <c r="B4648" i="31"/>
  <c r="B4649" i="31"/>
  <c r="B4650" i="31"/>
  <c r="B4651" i="31"/>
  <c r="B4652" i="31"/>
  <c r="B4653" i="31"/>
  <c r="B4654" i="31"/>
  <c r="B4655" i="31"/>
  <c r="B4656" i="31"/>
  <c r="B4657" i="31"/>
  <c r="B4658" i="31"/>
  <c r="B4659" i="31"/>
  <c r="B4660" i="31"/>
  <c r="B4661" i="31"/>
  <c r="B4662" i="31"/>
  <c r="B4663" i="31"/>
  <c r="B4664" i="31"/>
  <c r="B4665" i="31"/>
  <c r="B4666" i="31"/>
  <c r="B4667" i="31"/>
  <c r="B4668" i="31"/>
  <c r="B4669" i="31"/>
  <c r="B4670" i="31"/>
  <c r="B4671" i="31"/>
  <c r="B4672" i="31"/>
  <c r="B4673" i="31"/>
  <c r="B4674" i="31"/>
  <c r="B4675" i="31"/>
  <c r="B4676" i="31"/>
  <c r="B4677" i="31"/>
  <c r="B4678" i="31"/>
  <c r="B4679" i="31"/>
  <c r="B4680" i="31"/>
  <c r="B4681" i="31"/>
  <c r="B4682" i="31"/>
  <c r="B4683" i="31"/>
  <c r="B4684" i="31"/>
  <c r="B4685" i="31"/>
  <c r="B4686" i="31"/>
  <c r="B4687" i="31"/>
  <c r="B4688" i="31"/>
  <c r="B4689" i="31"/>
  <c r="B4690" i="31"/>
  <c r="B4691" i="31"/>
  <c r="B4692" i="31"/>
  <c r="B4693" i="31"/>
  <c r="B4694" i="31"/>
  <c r="B4695" i="31"/>
  <c r="B4696" i="31"/>
  <c r="B4697" i="31"/>
  <c r="B4698" i="31"/>
  <c r="B4699" i="31"/>
  <c r="B4700" i="31"/>
  <c r="B4701" i="31"/>
  <c r="B4702" i="31"/>
  <c r="B4703" i="31"/>
  <c r="B4704" i="31"/>
  <c r="B4705" i="31"/>
  <c r="B4706" i="31"/>
  <c r="B4707" i="31"/>
  <c r="B4708" i="31"/>
  <c r="B4709" i="31"/>
  <c r="B4710" i="31"/>
  <c r="B4711" i="31"/>
  <c r="B4712" i="31"/>
  <c r="B4713" i="31"/>
  <c r="B4714" i="31"/>
  <c r="B4715" i="31"/>
  <c r="B4716" i="31"/>
  <c r="B4717" i="31"/>
  <c r="B4718" i="31"/>
  <c r="B4719" i="31"/>
  <c r="B4720" i="31"/>
  <c r="B4721" i="31"/>
  <c r="B4722" i="31"/>
  <c r="B4723" i="31"/>
  <c r="B4724" i="31"/>
  <c r="B4725" i="31"/>
  <c r="B4726" i="31"/>
  <c r="B4727" i="31"/>
  <c r="B4728" i="31"/>
  <c r="B4729" i="31"/>
  <c r="B4730" i="31"/>
  <c r="B4731" i="31"/>
  <c r="B4732" i="31"/>
  <c r="B4733" i="31"/>
  <c r="B4734" i="31"/>
  <c r="B4735" i="31"/>
  <c r="B4736" i="31"/>
  <c r="B4737" i="31"/>
  <c r="B4738" i="31"/>
  <c r="B4739" i="31"/>
  <c r="B4740" i="31"/>
  <c r="B4741" i="31"/>
  <c r="B4742" i="31"/>
  <c r="B4743" i="31"/>
  <c r="B4744" i="31"/>
  <c r="B4745" i="31"/>
  <c r="B4746" i="31"/>
  <c r="B4747" i="31"/>
  <c r="B4748" i="31"/>
  <c r="B4749" i="31"/>
  <c r="B4750" i="31"/>
  <c r="B4751" i="31"/>
  <c r="B4752" i="31"/>
  <c r="B4753" i="31"/>
  <c r="B4754" i="31"/>
  <c r="B4755" i="31"/>
  <c r="B4756" i="31"/>
  <c r="B4757" i="31"/>
  <c r="B4758" i="31"/>
  <c r="B4759" i="31"/>
  <c r="B4760" i="31"/>
  <c r="B4761" i="31"/>
  <c r="B4762" i="31"/>
  <c r="B4763" i="31"/>
  <c r="B4764" i="31"/>
  <c r="B4765" i="31"/>
  <c r="B4766" i="31"/>
  <c r="B4767" i="31"/>
  <c r="B4768" i="31"/>
  <c r="B4769" i="31"/>
  <c r="B4770" i="31"/>
  <c r="B4771" i="31"/>
  <c r="B4772" i="31"/>
  <c r="B4773" i="31"/>
  <c r="B4774" i="31"/>
  <c r="B4775" i="31"/>
  <c r="B4776" i="31"/>
  <c r="B4777" i="31"/>
  <c r="B4778" i="31"/>
  <c r="B4779" i="31"/>
  <c r="B4780" i="31"/>
  <c r="B4781" i="31"/>
  <c r="B4782" i="31"/>
  <c r="B4783" i="31"/>
  <c r="B4784" i="31"/>
  <c r="B4785" i="31"/>
  <c r="B4786" i="31"/>
  <c r="B4787" i="31"/>
  <c r="B4788" i="31"/>
  <c r="B4789" i="31"/>
  <c r="B4790" i="31"/>
  <c r="B4791" i="31"/>
  <c r="B4792" i="31"/>
  <c r="B4793" i="31"/>
  <c r="B4794" i="31"/>
  <c r="B4795" i="31"/>
  <c r="B4796" i="31"/>
  <c r="B4797" i="31"/>
  <c r="B4798" i="31"/>
  <c r="B4799" i="31"/>
  <c r="B4800" i="31"/>
  <c r="B4801" i="31"/>
  <c r="B4802" i="31"/>
  <c r="B4803" i="31"/>
  <c r="B4804" i="31"/>
  <c r="B4805" i="31"/>
  <c r="B4806" i="31"/>
  <c r="B4807" i="31"/>
  <c r="B4808" i="31"/>
  <c r="B4809" i="31"/>
  <c r="B4810" i="31"/>
  <c r="B4811" i="31"/>
  <c r="B4812" i="31"/>
  <c r="B4813" i="31"/>
  <c r="B4814" i="31"/>
  <c r="B4815" i="31"/>
  <c r="B4816" i="31"/>
  <c r="B4817" i="31"/>
  <c r="B4818" i="31"/>
  <c r="B4819" i="31"/>
  <c r="B4820" i="31"/>
  <c r="B4821" i="31"/>
  <c r="B4822" i="31"/>
  <c r="B4823" i="31"/>
  <c r="B4824" i="31"/>
  <c r="B4825" i="31"/>
  <c r="B4826" i="31"/>
  <c r="B4827" i="31"/>
  <c r="B4828" i="31"/>
  <c r="B4829" i="31"/>
  <c r="B4830" i="31"/>
  <c r="B4831" i="31"/>
  <c r="B4832" i="31"/>
  <c r="B4833" i="31"/>
  <c r="B4834" i="31"/>
  <c r="B4835" i="31"/>
  <c r="B4836" i="31"/>
  <c r="B4837" i="31"/>
  <c r="B4838" i="31"/>
  <c r="B4839" i="31"/>
  <c r="B4840" i="31"/>
  <c r="B4841" i="31"/>
  <c r="B4842" i="31"/>
  <c r="B4843" i="31"/>
  <c r="B4844" i="31"/>
  <c r="B4845" i="31"/>
  <c r="B4846" i="31"/>
  <c r="B4847" i="31"/>
  <c r="B4848" i="31"/>
  <c r="B4849" i="31"/>
  <c r="B4850" i="31"/>
  <c r="B4851" i="31"/>
  <c r="B4852" i="31"/>
  <c r="B4853" i="31"/>
  <c r="B4854" i="31"/>
  <c r="B4855" i="31"/>
  <c r="B4856" i="31"/>
  <c r="B4857" i="31"/>
  <c r="B4858" i="31"/>
  <c r="B4859" i="31"/>
  <c r="B4860" i="31"/>
  <c r="B4861" i="31"/>
  <c r="B4862" i="31"/>
  <c r="B4863" i="31"/>
  <c r="B4864" i="31"/>
  <c r="B4865" i="31"/>
  <c r="B4866" i="31"/>
  <c r="B4867" i="31"/>
  <c r="B4868" i="31"/>
  <c r="B4869" i="31"/>
  <c r="B4870" i="31"/>
  <c r="B4871" i="31"/>
  <c r="B4872" i="31"/>
  <c r="B4873" i="31"/>
  <c r="B4874" i="31"/>
  <c r="B4875" i="31"/>
  <c r="B4876" i="31"/>
  <c r="B4877" i="31"/>
  <c r="B4878" i="31"/>
  <c r="B4879" i="31"/>
  <c r="B4880" i="31"/>
  <c r="B4881" i="31"/>
  <c r="B4882" i="31"/>
  <c r="B4883" i="31"/>
  <c r="B4884" i="31"/>
  <c r="B4885" i="31"/>
  <c r="B4886" i="31"/>
  <c r="B4887" i="31"/>
  <c r="B4888" i="31"/>
  <c r="B4889" i="31"/>
  <c r="B4890" i="31"/>
  <c r="B4891" i="31"/>
  <c r="B4892" i="31"/>
  <c r="B4893" i="31"/>
  <c r="B4894" i="31"/>
  <c r="B4895" i="31"/>
  <c r="B4896" i="31"/>
  <c r="B4897" i="31"/>
  <c r="B4898" i="31"/>
  <c r="B4899" i="31"/>
  <c r="B4900" i="31"/>
  <c r="B4901" i="31"/>
  <c r="B4902" i="31"/>
  <c r="B4903" i="31"/>
  <c r="B4904" i="31"/>
  <c r="B4905" i="31"/>
  <c r="B4906" i="31"/>
  <c r="B4907" i="31"/>
  <c r="B4908" i="31"/>
  <c r="B4909" i="31"/>
  <c r="B4910" i="31"/>
  <c r="B4911" i="31"/>
  <c r="B4912" i="31"/>
  <c r="B4913" i="31"/>
  <c r="B4914" i="31"/>
  <c r="B4915" i="31"/>
  <c r="B4916" i="31"/>
  <c r="B4917" i="31"/>
  <c r="B4918" i="31"/>
  <c r="B4919" i="31"/>
  <c r="B4920" i="31"/>
  <c r="B4921" i="31"/>
  <c r="B4922" i="31"/>
  <c r="B4923" i="31"/>
  <c r="B4924" i="31"/>
  <c r="B4925" i="31"/>
  <c r="B4926" i="31"/>
  <c r="B4927" i="31"/>
  <c r="B4928" i="31"/>
  <c r="B4929" i="31"/>
  <c r="B4930" i="31"/>
  <c r="B4931" i="31"/>
  <c r="B4932" i="31"/>
  <c r="B4933" i="31"/>
  <c r="B4934" i="31"/>
  <c r="B4935" i="31"/>
  <c r="B4936" i="31"/>
  <c r="B4937" i="31"/>
  <c r="B4938" i="31"/>
  <c r="B4939" i="31"/>
  <c r="B4940" i="31"/>
  <c r="B4941" i="31"/>
  <c r="B4942" i="31"/>
  <c r="B4943" i="31"/>
  <c r="B4944" i="31"/>
  <c r="B4945" i="31"/>
  <c r="B4946" i="31"/>
  <c r="B4947" i="31"/>
  <c r="B4948" i="31"/>
  <c r="B4949" i="31"/>
  <c r="B4950" i="31"/>
  <c r="B4951" i="31"/>
  <c r="B4952" i="31"/>
  <c r="B4953" i="31"/>
  <c r="B4954" i="31"/>
  <c r="B4955" i="31"/>
  <c r="B4956" i="31"/>
  <c r="B4957" i="31"/>
  <c r="B4958" i="31"/>
  <c r="B4959" i="31"/>
  <c r="B4960" i="31"/>
  <c r="B4961" i="31"/>
  <c r="B4962" i="31"/>
  <c r="B4963" i="31"/>
  <c r="B4964" i="31"/>
  <c r="B4965" i="31"/>
  <c r="B4966" i="31"/>
  <c r="B4967" i="31"/>
  <c r="B4968" i="31"/>
  <c r="B4969" i="31"/>
  <c r="B4970" i="31"/>
  <c r="B4971" i="31"/>
  <c r="B4972" i="31"/>
  <c r="B4973" i="31"/>
  <c r="B4974" i="31"/>
  <c r="B4975" i="31"/>
  <c r="B4976" i="31"/>
  <c r="B4977" i="31"/>
  <c r="B4978" i="31"/>
  <c r="B4979" i="31"/>
  <c r="B4980" i="31"/>
  <c r="B4981" i="31"/>
  <c r="B4982" i="31"/>
  <c r="B4983" i="31"/>
  <c r="B4984" i="31"/>
  <c r="B4985" i="31"/>
  <c r="B4986" i="31"/>
  <c r="B4987" i="31"/>
  <c r="B4988" i="31"/>
  <c r="B4989" i="31"/>
  <c r="B4990" i="31"/>
  <c r="B4991" i="31"/>
  <c r="B4992" i="31"/>
  <c r="B4993" i="31"/>
  <c r="B4994" i="31"/>
  <c r="B4995" i="31"/>
  <c r="B4996" i="31"/>
  <c r="B4997" i="31"/>
  <c r="B4998" i="31"/>
  <c r="B4999" i="31"/>
  <c r="B5000" i="31"/>
  <c r="B5001" i="31"/>
  <c r="B5002" i="31"/>
  <c r="B5003" i="31"/>
  <c r="B5004" i="31"/>
  <c r="B5005" i="31"/>
  <c r="B5006" i="31"/>
  <c r="B5007" i="31"/>
  <c r="B5008" i="31"/>
  <c r="B5009" i="31"/>
  <c r="B5010" i="31"/>
  <c r="B5011" i="31"/>
  <c r="B5012" i="31"/>
  <c r="B5013" i="31"/>
  <c r="B5014" i="31"/>
  <c r="B5015" i="31"/>
  <c r="B5016" i="31"/>
  <c r="B5017" i="31"/>
  <c r="B5018" i="31"/>
  <c r="B5019" i="31"/>
  <c r="B5020" i="31"/>
  <c r="B5021" i="31"/>
  <c r="B5022" i="31"/>
  <c r="B5023" i="31"/>
  <c r="B5024" i="31"/>
  <c r="B5025" i="31"/>
  <c r="B5026" i="31"/>
  <c r="B5027" i="31"/>
  <c r="B5028" i="31"/>
  <c r="B5029" i="31"/>
  <c r="B5030" i="31"/>
  <c r="B5031" i="31"/>
  <c r="B5032" i="31"/>
  <c r="B5033" i="31"/>
  <c r="B5034" i="31"/>
  <c r="B5035" i="31"/>
  <c r="B5036" i="31"/>
  <c r="B5037" i="31"/>
  <c r="B5038" i="31"/>
  <c r="B5039" i="31"/>
  <c r="B5040" i="31"/>
  <c r="B5041" i="31"/>
  <c r="B5042" i="31"/>
  <c r="B5043" i="31"/>
  <c r="B5044" i="31"/>
  <c r="B5045" i="31"/>
  <c r="B5046" i="31"/>
  <c r="B5047" i="31"/>
  <c r="B5048" i="31"/>
  <c r="B5049" i="31"/>
  <c r="B5050" i="31"/>
  <c r="B5051" i="31"/>
  <c r="B5052" i="31"/>
  <c r="B5053" i="31"/>
  <c r="B5054" i="31"/>
  <c r="B5055" i="31"/>
  <c r="B5056" i="31"/>
  <c r="B5057" i="31"/>
  <c r="B5058" i="31"/>
  <c r="B5059" i="31"/>
  <c r="B5060" i="31"/>
  <c r="B5061" i="31"/>
  <c r="B5062" i="31"/>
  <c r="B5063" i="31"/>
  <c r="B5064" i="31"/>
  <c r="B5065" i="31"/>
  <c r="B5066" i="31"/>
  <c r="B5067" i="31"/>
  <c r="B5068" i="31"/>
  <c r="B5069" i="31"/>
  <c r="B5070" i="31"/>
  <c r="B5071" i="31"/>
  <c r="B5072" i="31"/>
  <c r="B5073" i="31"/>
  <c r="B5074" i="31"/>
  <c r="B5075" i="31"/>
  <c r="B5076" i="31"/>
  <c r="B5077" i="31"/>
  <c r="B5078" i="31"/>
  <c r="B5079" i="31"/>
  <c r="B5080" i="31"/>
  <c r="B5081" i="31"/>
  <c r="B5082" i="31"/>
  <c r="B5083" i="31"/>
  <c r="B5084" i="31"/>
  <c r="B5085" i="31"/>
  <c r="B5086" i="31"/>
  <c r="B5087" i="31"/>
  <c r="B5088" i="31"/>
  <c r="B5089" i="31"/>
  <c r="B5090" i="31"/>
  <c r="B5091" i="31"/>
  <c r="B5092" i="31"/>
  <c r="B5093" i="31"/>
  <c r="B5094" i="31"/>
  <c r="B5095" i="31"/>
  <c r="B5096" i="31"/>
  <c r="B5097" i="31"/>
  <c r="B5098" i="31"/>
  <c r="B5099" i="31"/>
  <c r="B5100" i="31"/>
  <c r="B5101" i="31"/>
  <c r="B5102" i="31"/>
  <c r="B5103" i="31"/>
  <c r="B5104" i="31"/>
  <c r="B5105" i="31"/>
  <c r="B5106" i="31"/>
  <c r="B5107" i="31"/>
  <c r="B5108" i="31"/>
  <c r="B5109" i="31"/>
  <c r="B5110" i="31"/>
  <c r="B5111" i="31"/>
  <c r="B5112" i="31"/>
  <c r="B5113" i="31"/>
  <c r="B5114" i="31"/>
  <c r="B5115" i="31"/>
  <c r="B5116" i="31"/>
  <c r="B5117" i="31"/>
  <c r="B5118" i="31"/>
  <c r="B5119" i="31"/>
  <c r="B5120" i="31"/>
  <c r="B5121" i="31"/>
  <c r="B5122" i="31"/>
  <c r="B5123" i="31"/>
  <c r="B5124" i="31"/>
  <c r="B5125" i="31"/>
  <c r="B5126" i="31"/>
  <c r="B5127" i="31"/>
  <c r="B5128" i="31"/>
  <c r="B5129" i="31"/>
  <c r="B5130" i="31"/>
  <c r="B5131" i="31"/>
  <c r="B5132" i="31"/>
  <c r="B5133" i="31"/>
  <c r="B5134" i="31"/>
  <c r="B5135" i="31"/>
  <c r="B5136" i="31"/>
  <c r="B5137" i="31"/>
  <c r="B5138" i="31"/>
  <c r="B5139" i="31"/>
  <c r="B5140" i="31"/>
  <c r="B5141" i="31"/>
  <c r="B5142" i="31"/>
  <c r="B5143" i="31"/>
  <c r="B5144" i="31"/>
  <c r="B5145" i="31"/>
  <c r="B5146" i="31"/>
  <c r="B5147" i="31"/>
  <c r="B5148" i="31"/>
  <c r="B5149" i="31"/>
  <c r="B5150" i="31"/>
  <c r="B5151" i="31"/>
  <c r="B5152" i="31"/>
  <c r="B5153" i="31"/>
  <c r="B5154" i="31"/>
  <c r="B5155" i="31"/>
  <c r="B5156" i="31"/>
  <c r="B5157" i="31"/>
  <c r="B5158" i="31"/>
  <c r="B5159" i="31"/>
  <c r="B5160" i="31"/>
  <c r="B5161" i="31"/>
  <c r="B5162" i="31"/>
  <c r="B5163" i="31"/>
  <c r="B5164" i="31"/>
  <c r="B5165" i="31"/>
  <c r="B5166" i="31"/>
  <c r="B5167" i="31"/>
  <c r="B5168" i="31"/>
  <c r="B5169" i="31"/>
  <c r="B5170" i="31"/>
  <c r="B5171" i="31"/>
  <c r="B5172" i="31"/>
  <c r="B5173" i="31"/>
  <c r="B5174" i="31"/>
  <c r="B5175" i="31"/>
  <c r="B5176" i="31"/>
  <c r="B5177" i="31"/>
  <c r="B5178" i="31"/>
  <c r="B5179" i="31"/>
  <c r="B5180" i="31"/>
  <c r="B5181" i="31"/>
  <c r="B5182" i="31"/>
  <c r="B5183" i="31"/>
  <c r="B5184" i="31"/>
  <c r="B5185" i="31"/>
  <c r="B5186" i="31"/>
  <c r="B5187" i="31"/>
  <c r="B5188" i="31"/>
  <c r="B5189" i="31"/>
  <c r="B5190" i="31"/>
  <c r="B5191" i="31"/>
  <c r="B5192" i="31"/>
  <c r="B5193" i="31"/>
  <c r="B5194" i="31"/>
  <c r="B5195" i="31"/>
  <c r="B5196" i="31"/>
  <c r="B5197" i="31"/>
  <c r="B5198" i="31"/>
  <c r="B5199" i="31"/>
  <c r="B5200" i="31"/>
  <c r="B5201" i="31"/>
  <c r="B5202" i="31"/>
  <c r="B5203" i="31"/>
  <c r="B5204" i="31"/>
  <c r="B5205" i="31"/>
  <c r="B5206" i="31"/>
  <c r="B5207" i="31"/>
  <c r="B5208" i="31"/>
  <c r="B5209" i="31"/>
  <c r="B5210" i="31"/>
  <c r="B5211" i="31"/>
  <c r="B5212" i="31"/>
  <c r="B5213" i="31"/>
  <c r="B5214" i="31"/>
  <c r="B5215" i="31"/>
  <c r="B5216" i="31"/>
  <c r="B5217" i="31"/>
  <c r="B5218" i="31"/>
  <c r="B5219" i="31"/>
  <c r="B5220" i="31"/>
  <c r="B5221" i="31"/>
  <c r="B5222" i="31"/>
  <c r="B5223" i="31"/>
  <c r="B5224" i="31"/>
  <c r="B5225" i="31"/>
  <c r="B5226" i="31"/>
  <c r="B5227" i="31"/>
  <c r="B5228" i="31"/>
  <c r="B5229" i="31"/>
  <c r="B5230" i="31"/>
  <c r="B5231" i="31"/>
  <c r="B5232" i="31"/>
  <c r="B5233" i="31"/>
  <c r="B5234" i="31"/>
  <c r="B5235" i="31"/>
  <c r="B5236" i="31"/>
  <c r="B5237" i="31"/>
  <c r="B5238" i="31"/>
  <c r="B5239" i="31"/>
  <c r="B5240" i="31"/>
  <c r="B5241" i="31"/>
  <c r="B5242" i="31"/>
  <c r="B5243" i="31"/>
  <c r="B5244" i="31"/>
  <c r="B5245" i="31"/>
  <c r="B5246" i="31"/>
  <c r="B5247" i="31"/>
  <c r="B5248" i="31"/>
  <c r="B5249" i="31"/>
  <c r="B5250" i="31"/>
  <c r="B5251" i="31"/>
  <c r="B5252" i="31"/>
  <c r="B5253" i="31"/>
  <c r="B5254" i="31"/>
  <c r="B5255" i="31"/>
  <c r="B5256" i="31"/>
  <c r="B5257" i="31"/>
  <c r="B5258" i="31"/>
  <c r="B5259" i="31"/>
  <c r="B5260" i="31"/>
  <c r="B5261" i="31"/>
  <c r="B5262" i="31"/>
  <c r="B5263" i="31"/>
  <c r="B5264" i="31"/>
  <c r="B5265" i="31"/>
  <c r="B5266" i="31"/>
  <c r="B5267" i="31"/>
  <c r="B5268" i="31"/>
  <c r="B5269" i="31"/>
  <c r="B5270" i="31"/>
  <c r="B5271" i="31"/>
  <c r="B5272" i="31"/>
  <c r="B5273" i="31"/>
  <c r="B5274" i="31"/>
  <c r="B5275" i="31"/>
  <c r="B5276" i="31"/>
  <c r="B5277" i="31"/>
  <c r="B5278" i="31"/>
  <c r="B5279" i="31"/>
  <c r="B5280" i="31"/>
  <c r="B5281" i="31"/>
  <c r="B5282" i="31"/>
  <c r="B5283" i="31"/>
  <c r="B5284" i="31"/>
  <c r="B5285" i="31"/>
  <c r="B5286" i="31"/>
  <c r="B5287" i="31"/>
  <c r="B5288" i="31"/>
  <c r="B5289" i="31"/>
  <c r="B5290" i="31"/>
  <c r="B5291" i="31"/>
  <c r="B5292" i="31"/>
  <c r="B5293" i="31"/>
  <c r="B5294" i="31"/>
  <c r="B5295" i="31"/>
  <c r="B5296" i="31"/>
  <c r="B5297" i="31"/>
  <c r="B5298" i="31"/>
  <c r="B5299" i="31"/>
  <c r="B5300" i="31"/>
  <c r="B5301" i="31"/>
  <c r="B5302" i="31"/>
  <c r="B5303" i="31"/>
  <c r="B5304" i="31"/>
  <c r="B5305" i="31"/>
  <c r="B5306" i="31"/>
  <c r="B5307" i="31"/>
  <c r="B5308" i="31"/>
  <c r="B5309" i="31"/>
  <c r="B5310" i="31"/>
  <c r="B5311" i="31"/>
  <c r="B5312" i="31"/>
  <c r="B5313" i="31"/>
  <c r="B5314" i="31"/>
  <c r="B5315" i="31"/>
  <c r="B5316" i="31"/>
  <c r="B5317" i="31"/>
  <c r="B5318" i="31"/>
  <c r="B5319" i="31"/>
  <c r="B5320" i="31"/>
  <c r="B5321" i="31"/>
  <c r="B5322" i="31"/>
  <c r="B5323" i="31"/>
  <c r="B5324" i="31"/>
  <c r="B5325" i="31"/>
  <c r="B5326" i="31"/>
  <c r="B5327" i="31"/>
  <c r="B5328" i="31"/>
  <c r="B5329" i="31"/>
  <c r="B5330" i="31"/>
  <c r="B5331" i="31"/>
  <c r="B5332" i="31"/>
  <c r="B5333" i="31"/>
  <c r="B5334" i="31"/>
  <c r="B5335" i="31"/>
  <c r="B5336" i="31"/>
  <c r="B5337" i="31"/>
  <c r="B5338" i="31"/>
  <c r="B5339" i="31"/>
  <c r="B5340" i="31"/>
  <c r="B5341" i="31"/>
  <c r="B5342" i="31"/>
  <c r="B5343" i="31"/>
  <c r="B5344" i="31"/>
  <c r="B5345" i="31"/>
  <c r="B5346" i="31"/>
  <c r="B5347" i="31"/>
  <c r="B5348" i="31"/>
  <c r="B5349" i="31"/>
  <c r="B5350" i="31"/>
  <c r="B5351" i="31"/>
  <c r="B5352" i="31"/>
  <c r="B5353" i="31"/>
  <c r="B5354" i="31"/>
  <c r="B5355" i="31"/>
  <c r="B5356" i="31"/>
  <c r="B5357" i="31"/>
  <c r="B5358" i="31"/>
  <c r="B5359" i="31"/>
  <c r="B5360" i="31"/>
  <c r="B5361" i="31"/>
  <c r="B5362" i="31"/>
  <c r="B5363" i="31"/>
  <c r="B5364" i="31"/>
  <c r="B5365" i="31"/>
  <c r="B5366" i="31"/>
  <c r="B5367" i="31"/>
  <c r="B5368" i="31"/>
  <c r="B5369" i="31"/>
  <c r="B5370" i="31"/>
  <c r="B5371" i="31"/>
  <c r="B5372" i="31"/>
  <c r="B5373" i="31"/>
  <c r="B5374" i="31"/>
  <c r="B5375" i="31"/>
  <c r="B5376" i="31"/>
  <c r="B5377" i="31"/>
  <c r="B5378" i="31"/>
  <c r="B5379" i="31"/>
  <c r="B5380" i="31"/>
  <c r="B5381" i="31"/>
  <c r="B5382" i="31"/>
  <c r="B5383" i="31"/>
  <c r="B5384" i="31"/>
  <c r="B5385" i="31"/>
  <c r="B5386" i="31"/>
  <c r="B5387" i="31"/>
  <c r="B5388" i="31"/>
  <c r="B5389" i="31"/>
  <c r="B5390" i="31"/>
  <c r="B5391" i="31"/>
  <c r="B5392" i="31"/>
  <c r="B5393" i="31"/>
  <c r="B5394" i="31"/>
  <c r="B5395" i="31"/>
  <c r="B5396" i="31"/>
  <c r="B5397" i="31"/>
  <c r="B5398" i="31"/>
  <c r="B5399" i="31"/>
  <c r="B5400" i="31"/>
  <c r="B5401" i="31"/>
  <c r="B5402" i="31"/>
  <c r="B5403" i="31"/>
  <c r="B5404" i="31"/>
  <c r="B5405" i="31"/>
  <c r="B5406" i="31"/>
  <c r="B5407" i="31"/>
  <c r="B5408" i="31"/>
  <c r="B5409" i="31"/>
  <c r="B5410" i="31"/>
  <c r="B5411" i="31"/>
  <c r="B5412" i="31"/>
  <c r="B5413" i="31"/>
  <c r="B5414" i="31"/>
  <c r="B5415" i="31"/>
  <c r="B5416" i="31"/>
  <c r="B5417" i="31"/>
  <c r="B5418" i="31"/>
  <c r="B5419" i="31"/>
  <c r="B5420" i="31"/>
  <c r="B5421" i="31"/>
  <c r="B5422" i="31"/>
  <c r="B5423" i="31"/>
  <c r="B5424" i="31"/>
  <c r="B5425" i="31"/>
  <c r="B5426" i="31"/>
  <c r="B5427" i="31"/>
  <c r="B5428" i="31"/>
  <c r="B5429" i="31"/>
  <c r="B5430" i="31"/>
  <c r="B5431" i="31"/>
  <c r="B5432" i="31"/>
  <c r="B5433" i="31"/>
  <c r="B5434" i="31"/>
  <c r="B5435" i="31"/>
  <c r="B5436" i="31"/>
  <c r="B5437" i="31"/>
  <c r="B5438" i="31"/>
  <c r="B5439" i="31"/>
  <c r="B5440" i="31"/>
  <c r="B5441" i="31"/>
  <c r="B5442" i="31"/>
  <c r="B5443" i="31"/>
  <c r="B5444" i="31"/>
  <c r="B5445" i="31"/>
  <c r="B5446" i="31"/>
  <c r="B5447" i="31"/>
  <c r="B5448" i="31"/>
  <c r="B5449" i="31"/>
  <c r="B5450" i="31"/>
  <c r="B5451" i="31"/>
  <c r="B5452" i="31"/>
  <c r="B5453" i="31"/>
  <c r="B5454" i="31"/>
  <c r="B5455" i="31"/>
  <c r="B5456" i="31"/>
  <c r="B5457" i="31"/>
  <c r="B5458" i="31"/>
  <c r="B5459" i="31"/>
  <c r="B5460" i="31"/>
  <c r="B5461" i="31"/>
  <c r="B5462" i="31"/>
  <c r="B5463" i="31"/>
  <c r="B5464" i="31"/>
  <c r="B5465" i="31"/>
  <c r="B5466" i="31"/>
  <c r="B5467" i="31"/>
  <c r="B5468" i="31"/>
  <c r="B5469" i="31"/>
  <c r="B5470" i="31"/>
  <c r="B5471" i="31"/>
  <c r="B5472" i="31"/>
  <c r="B5473" i="31"/>
  <c r="B5474" i="31"/>
  <c r="B5475" i="31"/>
  <c r="B5476" i="31"/>
  <c r="B5477" i="31"/>
  <c r="B5478" i="31"/>
  <c r="B5479" i="31"/>
  <c r="B5480" i="31"/>
  <c r="B5481" i="31"/>
  <c r="B5482" i="31"/>
  <c r="B5483" i="31"/>
  <c r="B5484" i="31"/>
  <c r="B5485" i="31"/>
  <c r="B5486" i="31"/>
  <c r="B5487" i="31"/>
  <c r="B5488" i="31"/>
  <c r="B5489" i="31"/>
  <c r="B5490" i="31"/>
  <c r="B5491" i="31"/>
  <c r="B5492" i="31"/>
  <c r="B5493" i="31"/>
  <c r="B5494" i="31"/>
  <c r="B5495" i="31"/>
  <c r="B5496" i="31"/>
  <c r="B5497" i="31"/>
  <c r="B5498" i="31"/>
  <c r="B5499" i="31"/>
  <c r="B5500" i="31"/>
  <c r="B5501" i="31"/>
  <c r="B5502" i="31"/>
  <c r="B5503" i="31"/>
  <c r="B5504" i="31"/>
  <c r="B5505" i="31"/>
  <c r="B5506" i="31"/>
  <c r="B5507" i="31"/>
  <c r="B5508" i="31"/>
  <c r="B5509" i="31"/>
  <c r="B5510" i="31"/>
  <c r="B5511" i="31"/>
  <c r="B5512" i="31"/>
  <c r="B5513" i="31"/>
  <c r="B5514" i="31"/>
  <c r="B5515" i="31"/>
  <c r="B5516" i="31"/>
  <c r="B5517" i="31"/>
  <c r="B5518" i="31"/>
  <c r="B5519" i="31"/>
  <c r="B5520" i="31"/>
  <c r="B5521" i="31"/>
  <c r="B5522" i="31"/>
  <c r="B5523" i="31"/>
  <c r="B5524" i="31"/>
  <c r="B5525" i="31"/>
  <c r="B5526" i="31"/>
  <c r="B5527" i="31"/>
  <c r="B5528" i="31"/>
  <c r="B5529" i="31"/>
  <c r="B5530" i="31"/>
  <c r="B5531" i="31"/>
  <c r="B5532" i="31"/>
  <c r="B5533" i="31"/>
  <c r="B5534" i="31"/>
  <c r="B5535" i="31"/>
  <c r="B5536" i="31"/>
  <c r="B5537" i="31"/>
  <c r="B5538" i="31"/>
  <c r="B5539" i="31"/>
  <c r="B5540" i="31"/>
  <c r="B5541" i="31"/>
  <c r="B5542" i="31"/>
  <c r="B5543" i="31"/>
  <c r="B5544" i="31"/>
  <c r="B5545" i="31"/>
  <c r="B5546" i="31"/>
  <c r="B5547" i="31"/>
  <c r="B5548" i="31"/>
  <c r="B5549" i="31"/>
  <c r="B5550" i="31"/>
  <c r="B5551" i="31"/>
  <c r="B5552" i="31"/>
  <c r="B5553" i="31"/>
  <c r="B5554" i="31"/>
  <c r="B5555" i="31"/>
  <c r="B5556" i="31"/>
  <c r="B5557" i="31"/>
  <c r="B5558" i="31"/>
  <c r="B5559" i="31"/>
  <c r="B5560" i="31"/>
  <c r="B5561" i="31"/>
  <c r="B5562" i="31"/>
  <c r="B5563" i="31"/>
  <c r="B5564" i="31"/>
  <c r="B5565" i="31"/>
  <c r="B5566" i="31"/>
  <c r="B5567" i="31"/>
  <c r="B5568" i="31"/>
  <c r="B5569" i="31"/>
  <c r="B5570" i="31"/>
  <c r="B5571" i="31"/>
  <c r="B5572" i="31"/>
  <c r="B5573" i="31"/>
  <c r="B5574" i="31"/>
  <c r="B5575" i="31"/>
  <c r="B5576" i="31"/>
  <c r="B5577" i="31"/>
  <c r="B5578" i="31"/>
  <c r="B5579" i="31"/>
  <c r="B5580" i="31"/>
  <c r="B5581" i="31"/>
  <c r="B5582" i="31"/>
  <c r="B5583" i="31"/>
  <c r="B5584" i="31"/>
  <c r="B5585" i="31"/>
  <c r="B5586" i="31"/>
  <c r="B5587" i="31"/>
  <c r="B5588" i="31"/>
  <c r="B5589" i="31"/>
  <c r="B5590" i="31"/>
  <c r="B5591" i="31"/>
  <c r="B5592" i="31"/>
  <c r="B5593" i="31"/>
  <c r="B5594" i="31"/>
  <c r="B5595" i="31"/>
  <c r="B5596" i="31"/>
  <c r="B5597" i="31"/>
  <c r="B5598" i="31"/>
  <c r="B5599" i="31"/>
  <c r="B5600" i="31"/>
  <c r="B5601" i="31"/>
  <c r="B5602" i="31"/>
  <c r="B5603" i="31"/>
  <c r="B5604" i="31"/>
  <c r="B5605" i="31"/>
  <c r="B5606" i="31"/>
  <c r="B5607" i="31"/>
  <c r="B5608" i="31"/>
  <c r="B5609" i="31"/>
  <c r="B5610" i="31"/>
  <c r="B5611" i="31"/>
  <c r="B5612" i="31"/>
  <c r="B5613" i="31"/>
  <c r="B5614" i="31"/>
  <c r="B5615" i="31"/>
  <c r="B5616" i="31"/>
  <c r="B5617" i="31"/>
  <c r="B5618" i="31"/>
  <c r="B5619" i="31"/>
  <c r="B5620" i="31"/>
  <c r="B5621" i="31"/>
  <c r="B5622" i="31"/>
  <c r="B5623" i="31"/>
  <c r="B5624" i="31"/>
  <c r="B5625" i="31"/>
  <c r="B5626" i="31"/>
  <c r="B5627" i="31"/>
  <c r="B5628" i="31"/>
  <c r="B5629" i="31"/>
  <c r="B5630" i="31"/>
  <c r="B5631" i="31"/>
  <c r="B5632" i="31"/>
  <c r="B5633" i="31"/>
  <c r="B5634" i="31"/>
  <c r="B5635" i="31"/>
  <c r="B5636" i="31"/>
  <c r="B5637" i="31"/>
  <c r="B5638" i="31"/>
  <c r="B5639" i="31"/>
  <c r="B5640" i="31"/>
  <c r="B5641" i="31"/>
  <c r="B5642" i="31"/>
  <c r="B5643" i="31"/>
  <c r="B5644" i="31"/>
  <c r="B5645" i="31"/>
  <c r="B5646" i="31"/>
  <c r="B5647" i="31"/>
  <c r="B5648" i="31"/>
  <c r="B5649" i="31"/>
  <c r="B5650" i="31"/>
  <c r="B5651" i="31"/>
  <c r="B5652" i="31"/>
  <c r="B5653" i="31"/>
  <c r="B5654" i="31"/>
  <c r="B5655" i="31"/>
  <c r="B5656" i="31"/>
  <c r="B5657" i="31"/>
  <c r="B5658" i="31"/>
  <c r="B5659" i="31"/>
  <c r="B5660" i="31"/>
  <c r="B5661" i="31"/>
  <c r="B5662" i="31"/>
  <c r="B5663" i="31"/>
  <c r="B5664" i="31"/>
  <c r="B5665" i="31"/>
  <c r="B5666" i="31"/>
  <c r="B5667" i="31"/>
  <c r="B5668" i="31"/>
  <c r="B5669" i="31"/>
  <c r="B5670" i="31"/>
  <c r="B5671" i="31"/>
  <c r="B5672" i="31"/>
  <c r="B5673" i="31"/>
  <c r="B5674" i="31"/>
  <c r="B5675" i="31"/>
  <c r="B5676" i="31"/>
  <c r="B5677" i="31"/>
  <c r="B5678" i="31"/>
  <c r="B5679" i="31"/>
  <c r="B5680" i="31"/>
  <c r="B5681" i="31"/>
  <c r="B5682" i="31"/>
  <c r="B5683" i="31"/>
  <c r="B5684" i="31"/>
  <c r="B5685" i="31"/>
  <c r="B5686" i="31"/>
  <c r="B5687" i="31"/>
  <c r="B5688" i="31"/>
  <c r="B5689" i="31"/>
  <c r="B5690" i="31"/>
  <c r="B5691" i="31"/>
  <c r="B5692" i="31"/>
  <c r="B5693" i="31"/>
  <c r="B5694" i="31"/>
  <c r="B5695" i="31"/>
  <c r="B5696" i="31"/>
  <c r="B5697" i="31"/>
  <c r="B5698" i="31"/>
  <c r="B5699" i="31"/>
  <c r="B5700" i="31"/>
  <c r="B5701" i="31"/>
  <c r="B5702" i="31"/>
  <c r="B5703" i="31"/>
  <c r="B5704" i="31"/>
  <c r="B5705" i="31"/>
  <c r="B5706" i="31"/>
  <c r="B5707" i="31"/>
  <c r="B5708" i="31"/>
  <c r="B5709" i="31"/>
  <c r="B5710" i="31"/>
  <c r="B5711" i="31"/>
  <c r="B5712" i="31"/>
  <c r="B5713" i="31"/>
  <c r="B5714" i="31"/>
  <c r="B5715" i="31"/>
  <c r="B5716" i="31"/>
  <c r="B5717" i="31"/>
  <c r="B5718" i="31"/>
  <c r="B5719" i="31"/>
  <c r="B5720" i="31"/>
  <c r="B5721" i="31"/>
  <c r="B5722" i="31"/>
  <c r="B5723" i="31"/>
  <c r="B5724" i="31"/>
  <c r="B5725" i="31"/>
  <c r="B5726" i="31"/>
  <c r="B5727" i="31"/>
  <c r="B5728" i="31"/>
  <c r="B5729" i="31"/>
  <c r="B5730" i="31"/>
  <c r="B5731" i="31"/>
  <c r="B5732" i="31"/>
  <c r="B5733" i="31"/>
  <c r="B5734" i="31"/>
  <c r="B5735" i="31"/>
  <c r="B5736" i="31"/>
  <c r="B5737" i="31"/>
  <c r="B5738" i="31"/>
  <c r="B5739" i="31"/>
  <c r="B5740" i="31"/>
  <c r="B5741" i="31"/>
  <c r="B5742" i="31"/>
  <c r="B5743" i="31"/>
  <c r="B5744" i="31"/>
  <c r="B5745" i="31"/>
  <c r="B5746" i="31"/>
  <c r="B5747" i="31"/>
  <c r="B5748" i="31"/>
  <c r="B5749" i="31"/>
  <c r="B5750" i="31"/>
  <c r="B5751" i="31"/>
  <c r="B5752" i="31"/>
  <c r="B5753" i="31"/>
  <c r="B5754" i="31"/>
  <c r="B5755" i="31"/>
  <c r="B5756" i="31"/>
  <c r="B5757" i="31"/>
  <c r="B5758" i="31"/>
  <c r="B5759" i="31"/>
  <c r="B5760" i="31"/>
  <c r="B5761" i="31"/>
  <c r="B5762" i="31"/>
  <c r="B5763" i="31"/>
  <c r="B5764" i="31"/>
  <c r="B5765" i="31"/>
  <c r="B5766" i="31"/>
  <c r="B5767" i="31"/>
  <c r="B5768" i="31"/>
  <c r="B5769" i="31"/>
  <c r="B5770" i="31"/>
  <c r="B5771" i="31"/>
  <c r="B5772" i="31"/>
  <c r="B5773" i="31"/>
  <c r="B5774" i="31"/>
  <c r="B5775" i="31"/>
  <c r="B5776" i="31"/>
  <c r="B5777" i="31"/>
  <c r="B5778" i="31"/>
  <c r="B5779" i="31"/>
  <c r="B5780" i="31"/>
  <c r="B5781" i="31"/>
  <c r="B5782" i="31"/>
  <c r="B5783" i="31"/>
  <c r="B5784" i="31"/>
  <c r="B5785" i="31"/>
  <c r="B5786" i="31"/>
  <c r="B5787" i="31"/>
  <c r="B5788" i="31"/>
  <c r="B5789" i="31"/>
  <c r="B5790" i="31"/>
  <c r="B5791" i="31"/>
  <c r="B5792" i="31"/>
  <c r="B5793" i="31"/>
  <c r="B5794" i="31"/>
  <c r="B5795" i="31"/>
  <c r="B5796" i="31"/>
  <c r="B5797" i="31"/>
  <c r="B5798" i="31"/>
  <c r="B5799" i="31"/>
  <c r="B5800" i="31"/>
  <c r="B5801" i="31"/>
  <c r="B5802" i="31"/>
  <c r="B5803" i="31"/>
  <c r="B5804" i="31"/>
  <c r="B5805" i="31"/>
  <c r="B5806" i="31"/>
  <c r="B5807" i="31"/>
  <c r="B5808" i="31"/>
  <c r="B5809" i="31"/>
  <c r="B5810" i="31"/>
  <c r="B5811" i="31"/>
  <c r="B5812" i="31"/>
  <c r="B5813" i="31"/>
  <c r="B5814" i="31"/>
  <c r="B5815" i="31"/>
  <c r="B5816" i="31"/>
  <c r="B5817" i="31"/>
  <c r="B5818" i="31"/>
  <c r="B5819" i="31"/>
  <c r="B5820" i="31"/>
  <c r="B5821" i="31"/>
  <c r="B5822" i="31"/>
  <c r="B5823" i="31"/>
  <c r="B5824" i="31"/>
  <c r="B5825" i="31"/>
  <c r="B5826" i="31"/>
  <c r="B5827" i="31"/>
  <c r="B5828" i="31"/>
  <c r="B5829" i="31"/>
  <c r="B5830" i="31"/>
  <c r="B5831" i="31"/>
  <c r="B5832" i="31"/>
  <c r="B5833" i="31"/>
  <c r="B5834" i="31"/>
  <c r="B5835" i="31"/>
  <c r="B5836" i="31"/>
  <c r="B5837" i="31"/>
  <c r="B5838" i="31"/>
  <c r="B5839" i="31"/>
  <c r="B5840" i="31"/>
  <c r="B5841" i="31"/>
  <c r="B5842" i="31"/>
  <c r="B5843" i="31"/>
  <c r="B5844" i="31"/>
  <c r="B5845" i="31"/>
  <c r="B5846" i="31"/>
  <c r="B5847" i="31"/>
  <c r="B5848" i="31"/>
  <c r="B5849" i="31"/>
  <c r="B5850" i="31"/>
  <c r="B5851" i="31"/>
  <c r="B5852" i="31"/>
  <c r="B5853" i="31"/>
  <c r="B5854" i="31"/>
  <c r="B5855" i="31"/>
  <c r="B5856" i="31"/>
  <c r="B5857" i="31"/>
  <c r="B5858" i="31"/>
  <c r="B5859" i="31"/>
  <c r="B5860" i="31"/>
  <c r="B5861" i="31"/>
  <c r="B5862" i="31"/>
  <c r="B5863" i="31"/>
  <c r="B5864" i="31"/>
  <c r="B5865" i="31"/>
  <c r="B5866" i="31"/>
  <c r="B5867" i="31"/>
  <c r="B5868" i="31"/>
  <c r="B5869" i="31"/>
  <c r="B5870" i="31"/>
  <c r="B5871" i="31"/>
  <c r="B5872" i="31"/>
  <c r="B5873" i="31"/>
  <c r="B5874" i="31"/>
  <c r="B5875" i="31"/>
  <c r="B5876" i="31"/>
  <c r="B5877" i="31"/>
  <c r="B5878" i="31"/>
  <c r="B5879" i="31"/>
  <c r="B5880" i="31"/>
  <c r="B5881" i="31"/>
  <c r="B5882" i="31"/>
  <c r="B5883" i="31"/>
  <c r="B5884" i="31"/>
  <c r="B5885" i="31"/>
  <c r="B5886" i="31"/>
  <c r="B5887" i="31"/>
  <c r="B5888" i="31"/>
  <c r="B5889" i="31"/>
  <c r="B5890" i="31"/>
  <c r="B5891" i="31"/>
  <c r="B5892" i="31"/>
  <c r="B5893" i="31"/>
  <c r="B5894" i="31"/>
  <c r="B5895" i="31"/>
  <c r="B5896" i="31"/>
  <c r="B5897" i="31"/>
  <c r="B5898" i="31"/>
  <c r="B5899" i="31"/>
  <c r="B5900" i="31"/>
  <c r="B5901" i="31"/>
  <c r="B5902" i="31"/>
  <c r="B5903" i="31"/>
  <c r="B5904" i="31"/>
  <c r="B5905" i="31"/>
  <c r="B5906" i="31"/>
  <c r="B5907" i="31"/>
  <c r="B5908" i="31"/>
  <c r="B5909" i="31"/>
  <c r="B5910" i="31"/>
  <c r="B5911" i="31"/>
  <c r="B5912" i="31"/>
  <c r="B5913" i="31"/>
  <c r="B5914" i="31"/>
  <c r="B5915" i="31"/>
  <c r="B5916" i="31"/>
  <c r="B5917" i="31"/>
  <c r="B5918" i="31"/>
  <c r="B5919" i="31"/>
  <c r="B5920" i="31"/>
  <c r="B5921" i="31"/>
  <c r="B5922" i="31"/>
  <c r="B5923" i="31"/>
  <c r="B5924" i="31"/>
  <c r="B5925" i="31"/>
  <c r="B5926" i="31"/>
  <c r="B5927" i="31"/>
  <c r="B5928" i="31"/>
  <c r="B5929" i="31"/>
  <c r="B5930" i="31"/>
  <c r="B5931" i="31"/>
  <c r="B5932" i="31"/>
  <c r="B5933" i="31"/>
  <c r="B5934" i="31"/>
  <c r="B5935" i="31"/>
  <c r="B5936" i="31"/>
  <c r="B5937" i="31"/>
  <c r="B5938" i="31"/>
  <c r="B5939" i="31"/>
  <c r="B5940" i="31"/>
  <c r="B5941" i="31"/>
  <c r="B5942" i="31"/>
  <c r="B5943" i="31"/>
  <c r="B5944" i="31"/>
  <c r="B5945" i="31"/>
  <c r="B5946" i="31"/>
  <c r="B5947" i="31"/>
  <c r="B5948" i="31"/>
  <c r="B5949" i="31"/>
  <c r="B5950" i="31"/>
  <c r="B5951" i="31"/>
  <c r="B5952" i="31"/>
  <c r="B5953" i="31"/>
  <c r="B5954" i="31"/>
  <c r="B5955" i="31"/>
  <c r="B5956" i="31"/>
  <c r="B5957" i="31"/>
  <c r="B5958" i="31"/>
  <c r="B5959" i="31"/>
  <c r="B5960" i="31"/>
  <c r="B5961" i="31"/>
  <c r="B5962" i="31"/>
  <c r="B5963" i="31"/>
  <c r="B5964" i="31"/>
  <c r="B5965" i="31"/>
  <c r="B5966" i="31"/>
  <c r="B5967" i="31"/>
  <c r="B5968" i="31"/>
  <c r="B5969" i="31"/>
  <c r="B5970" i="31"/>
  <c r="B5971" i="31"/>
  <c r="B5972" i="31"/>
  <c r="B5973" i="31"/>
  <c r="B5974" i="31"/>
  <c r="B5975" i="31"/>
  <c r="B5976" i="31"/>
  <c r="B5977" i="31"/>
  <c r="B5978" i="31"/>
  <c r="B5979" i="31"/>
  <c r="B5980" i="31"/>
  <c r="B5981" i="31"/>
  <c r="B5982" i="31"/>
  <c r="B5983" i="31"/>
  <c r="B5984" i="31"/>
  <c r="B5985" i="31"/>
  <c r="B5986" i="31"/>
  <c r="B5987" i="31"/>
  <c r="B5988" i="31"/>
  <c r="B5989" i="31"/>
  <c r="B5990" i="31"/>
  <c r="B5991" i="31"/>
  <c r="B5992" i="31"/>
  <c r="B5993" i="31"/>
  <c r="B5994" i="31"/>
  <c r="B5995" i="31"/>
  <c r="B5996" i="31"/>
  <c r="B5997" i="31"/>
  <c r="B5998" i="31"/>
  <c r="B5999" i="31"/>
  <c r="B6000" i="31"/>
  <c r="B6001" i="31"/>
  <c r="B6002" i="31"/>
  <c r="B6003" i="31"/>
  <c r="B6004" i="31"/>
  <c r="B6005" i="31"/>
  <c r="B6006" i="31"/>
  <c r="B6007" i="31"/>
  <c r="B6008" i="31"/>
  <c r="B6009" i="31"/>
  <c r="B6010" i="31"/>
  <c r="B6011" i="31"/>
  <c r="B6012" i="31"/>
  <c r="B6013" i="31"/>
  <c r="B6014" i="31"/>
  <c r="B6015" i="31"/>
  <c r="B6016" i="31"/>
  <c r="B6017" i="31"/>
  <c r="B6018" i="31"/>
  <c r="B6019" i="31"/>
  <c r="B6020" i="31"/>
  <c r="B6021" i="31"/>
  <c r="B6022" i="31"/>
  <c r="B6023" i="31"/>
  <c r="B6024" i="31"/>
  <c r="B6025" i="31"/>
  <c r="B6026" i="31"/>
  <c r="B6027" i="31"/>
  <c r="B6028" i="31"/>
  <c r="B6029" i="31"/>
  <c r="B6030" i="31"/>
  <c r="B6031" i="31"/>
  <c r="B6032" i="31"/>
  <c r="B6033" i="31"/>
  <c r="B6034" i="31"/>
  <c r="B6035" i="31"/>
  <c r="B6036" i="31"/>
  <c r="B6037" i="31"/>
  <c r="B6038" i="31"/>
  <c r="B6039" i="31"/>
  <c r="B6040" i="31"/>
  <c r="B6041" i="31"/>
  <c r="B6042" i="31"/>
  <c r="B6043" i="31"/>
  <c r="B6044" i="31"/>
  <c r="B6045" i="31"/>
  <c r="B6046" i="31"/>
  <c r="B6047" i="31"/>
  <c r="B6048" i="31"/>
  <c r="B6049" i="31"/>
  <c r="B6050" i="31"/>
  <c r="B6051" i="31"/>
  <c r="B6052" i="31"/>
  <c r="B6053" i="31"/>
  <c r="B6054" i="31"/>
  <c r="B6055" i="31"/>
  <c r="B6056" i="31"/>
  <c r="B6057" i="31"/>
  <c r="B6058" i="31"/>
  <c r="B6059" i="31"/>
  <c r="B6060" i="31"/>
  <c r="B6061" i="31"/>
  <c r="B6062" i="31"/>
  <c r="B6063" i="31"/>
  <c r="B6064" i="31"/>
  <c r="B6065" i="31"/>
  <c r="B6066" i="31"/>
  <c r="B6067" i="31"/>
  <c r="B6068" i="31"/>
  <c r="B6069" i="31"/>
  <c r="B6070" i="31"/>
  <c r="B6071" i="31"/>
  <c r="B6072" i="31"/>
  <c r="B6073" i="31"/>
  <c r="B6074" i="31"/>
  <c r="B6075" i="31"/>
  <c r="B6076" i="31"/>
  <c r="B6077" i="31"/>
  <c r="B6078" i="31"/>
  <c r="B6079" i="31"/>
  <c r="B6080" i="31"/>
  <c r="B6081" i="31"/>
  <c r="B6082" i="31"/>
  <c r="B6083" i="31"/>
  <c r="B6084" i="31"/>
  <c r="B6085" i="31"/>
  <c r="B6086" i="31"/>
  <c r="B6087" i="31"/>
  <c r="B6088" i="31"/>
  <c r="B6089" i="31"/>
  <c r="B6090" i="31"/>
  <c r="B6091" i="31"/>
  <c r="B6092" i="31"/>
  <c r="B6093" i="31"/>
  <c r="B6094" i="31"/>
  <c r="B6095" i="31"/>
  <c r="B6096" i="31"/>
  <c r="B6097" i="31"/>
  <c r="B6098" i="31"/>
  <c r="B6099" i="31"/>
  <c r="B6100" i="31"/>
  <c r="B6101" i="31"/>
  <c r="B6102" i="31"/>
  <c r="B6103" i="31"/>
  <c r="B6104" i="31"/>
  <c r="B6105" i="31"/>
  <c r="B6106" i="31"/>
  <c r="B6107" i="31"/>
  <c r="B6108" i="31"/>
  <c r="B6109" i="31"/>
  <c r="B6110" i="31"/>
  <c r="B6111" i="31"/>
  <c r="B6112" i="31"/>
  <c r="B6113" i="31"/>
  <c r="B6114" i="31"/>
  <c r="B6115" i="31"/>
  <c r="B6116" i="31"/>
  <c r="B6117" i="31"/>
  <c r="B6118" i="31"/>
  <c r="B6119" i="31"/>
  <c r="B6120" i="31"/>
  <c r="B6121" i="31"/>
  <c r="B6122" i="31"/>
  <c r="B6123" i="31"/>
  <c r="B6124" i="31"/>
  <c r="B6125" i="31"/>
  <c r="B6126" i="31"/>
  <c r="B6127" i="31"/>
  <c r="B6128" i="31"/>
  <c r="B6129" i="31"/>
  <c r="B6130" i="31"/>
  <c r="B6131" i="31"/>
  <c r="B6132" i="31"/>
  <c r="B6133" i="31"/>
  <c r="B6134" i="31"/>
  <c r="B6135" i="31"/>
  <c r="B6136" i="31"/>
  <c r="B6137" i="31"/>
  <c r="B6138" i="31"/>
  <c r="B6139" i="31"/>
  <c r="B6140" i="31"/>
  <c r="B6141" i="31"/>
  <c r="B6142" i="31"/>
  <c r="B6143" i="31"/>
  <c r="B6144" i="31"/>
  <c r="B6145" i="31"/>
  <c r="B6146" i="31"/>
  <c r="B6147" i="31"/>
  <c r="B6148" i="31"/>
  <c r="B6149" i="31"/>
  <c r="B6150" i="31"/>
  <c r="B6151" i="31"/>
  <c r="B6152" i="31"/>
  <c r="B6153" i="31"/>
  <c r="B6154" i="31"/>
  <c r="B6155" i="31"/>
  <c r="B6156" i="31"/>
  <c r="B6157" i="31"/>
  <c r="B6158" i="31"/>
  <c r="B6159" i="31"/>
  <c r="B6160" i="31"/>
  <c r="B6161" i="31"/>
  <c r="B6162" i="31"/>
  <c r="B6163" i="31"/>
  <c r="B6164" i="31"/>
  <c r="B6165" i="31"/>
  <c r="B6166" i="31"/>
  <c r="B6167" i="31"/>
  <c r="B6168" i="31"/>
  <c r="B6169" i="31"/>
  <c r="B6170" i="31"/>
  <c r="B6171" i="31"/>
  <c r="B6172" i="31"/>
  <c r="B6173" i="31"/>
  <c r="B6174" i="31"/>
  <c r="B6175" i="31"/>
  <c r="B6176" i="31"/>
  <c r="B6177" i="31"/>
  <c r="B6178" i="31"/>
  <c r="B6179" i="31"/>
  <c r="B6180" i="31"/>
  <c r="B6181" i="31"/>
  <c r="B6182" i="31"/>
  <c r="B6183" i="31"/>
  <c r="B6184" i="31"/>
  <c r="B6185" i="31"/>
  <c r="B6186" i="31"/>
  <c r="B6187" i="31"/>
  <c r="B6188" i="31"/>
  <c r="B6189" i="31"/>
  <c r="B6190" i="31"/>
  <c r="B6191" i="31"/>
  <c r="B6192" i="31"/>
  <c r="B6193" i="31"/>
  <c r="B6194" i="31"/>
  <c r="B6195" i="31"/>
  <c r="B6196" i="31"/>
  <c r="B6197" i="31"/>
  <c r="B6198" i="31"/>
  <c r="B6199" i="31"/>
  <c r="B6200" i="31"/>
  <c r="B6201" i="31"/>
  <c r="B6202" i="31"/>
  <c r="B6203" i="31"/>
  <c r="B6204" i="31"/>
  <c r="B6205" i="31"/>
  <c r="B6206" i="31"/>
  <c r="B6207" i="31"/>
  <c r="B6208" i="31"/>
  <c r="B6209" i="31"/>
  <c r="B6210" i="31"/>
  <c r="B6211" i="31"/>
  <c r="B6212" i="31"/>
  <c r="B6213" i="31"/>
  <c r="B6214" i="31"/>
  <c r="B6215" i="31"/>
  <c r="B6216" i="31"/>
  <c r="B6217" i="31"/>
  <c r="B6218" i="31"/>
  <c r="B6219" i="31"/>
  <c r="B6220" i="31"/>
  <c r="B6221" i="31"/>
  <c r="B6222" i="31"/>
  <c r="B6223" i="31"/>
  <c r="B6224" i="31"/>
  <c r="B6225" i="31"/>
  <c r="B6226" i="31"/>
  <c r="B6227" i="31"/>
  <c r="B6228" i="31"/>
  <c r="B6229" i="31"/>
  <c r="B6230" i="31"/>
  <c r="B6231" i="31"/>
  <c r="B6232" i="31"/>
  <c r="B6233" i="31"/>
  <c r="B6234" i="31"/>
  <c r="B6235" i="31"/>
  <c r="B6236" i="31"/>
  <c r="B6237" i="31"/>
  <c r="B6238" i="31"/>
  <c r="B6239" i="31"/>
  <c r="B6240" i="31"/>
  <c r="B6241" i="31"/>
  <c r="B6242" i="31"/>
  <c r="B6243" i="31"/>
  <c r="B6244" i="31"/>
  <c r="B6245" i="31"/>
  <c r="B6246" i="31"/>
  <c r="B6247" i="31"/>
  <c r="B6248" i="31"/>
  <c r="B6249" i="31"/>
  <c r="B6250" i="31"/>
  <c r="B6251" i="31"/>
  <c r="B6252" i="31"/>
  <c r="B6253" i="31"/>
  <c r="B6254" i="31"/>
  <c r="B6255" i="31"/>
  <c r="B6256" i="31"/>
  <c r="B6257" i="31"/>
  <c r="B6258" i="31"/>
  <c r="B6259" i="31"/>
  <c r="B6260" i="31"/>
  <c r="B6261" i="31"/>
  <c r="B6262" i="31"/>
  <c r="B6263" i="31"/>
  <c r="B6264" i="31"/>
  <c r="B6265" i="31"/>
  <c r="B6266" i="31"/>
  <c r="B6267" i="31"/>
  <c r="B6268" i="31"/>
  <c r="B6269" i="31"/>
  <c r="B6270" i="31"/>
  <c r="B6271" i="31"/>
  <c r="B6272" i="31"/>
  <c r="B6273" i="31"/>
  <c r="B6274" i="31"/>
  <c r="B6275" i="31"/>
  <c r="B6276" i="31"/>
  <c r="B6277" i="31"/>
  <c r="B6278" i="31"/>
  <c r="B6279" i="31"/>
  <c r="B6280" i="31"/>
  <c r="B6281" i="31"/>
  <c r="B6282" i="31"/>
  <c r="B6283" i="31"/>
  <c r="B6284" i="31"/>
  <c r="B6285" i="31"/>
  <c r="B6286" i="31"/>
  <c r="B6287" i="31"/>
  <c r="B6288" i="31"/>
  <c r="B6289" i="31"/>
  <c r="B6290" i="31"/>
  <c r="B6291" i="31"/>
  <c r="B6292" i="31"/>
  <c r="B6293" i="31"/>
  <c r="B6294" i="31"/>
  <c r="B6295" i="31"/>
  <c r="B6296" i="31"/>
  <c r="B6297" i="31"/>
  <c r="B6298" i="31"/>
  <c r="B6299" i="31"/>
  <c r="B6300" i="31"/>
  <c r="B6301" i="31"/>
  <c r="B6302" i="31"/>
  <c r="B6303" i="31"/>
  <c r="B6304" i="31"/>
  <c r="B6305" i="31"/>
  <c r="B6306" i="31"/>
  <c r="B6307" i="31"/>
  <c r="B6308" i="31"/>
  <c r="B6309" i="31"/>
  <c r="B6310" i="31"/>
  <c r="B6311" i="31"/>
  <c r="B6312" i="31"/>
  <c r="B6313" i="31"/>
  <c r="B6314" i="31"/>
  <c r="B6315" i="31"/>
  <c r="B6316" i="31"/>
  <c r="B6317" i="31"/>
  <c r="B6318" i="31"/>
  <c r="B6319" i="31"/>
  <c r="B6320" i="31"/>
  <c r="B6321" i="31"/>
  <c r="B6322" i="31"/>
  <c r="B6323" i="31"/>
  <c r="B6324" i="31"/>
  <c r="B6325" i="31"/>
  <c r="B6326" i="31"/>
  <c r="B6327" i="31"/>
  <c r="B6328" i="31"/>
  <c r="B6329" i="31"/>
  <c r="B6330" i="31"/>
  <c r="B6331" i="31"/>
  <c r="B6332" i="31"/>
  <c r="B6333" i="31"/>
  <c r="B6334" i="31"/>
  <c r="B6335" i="31"/>
  <c r="B6336" i="31"/>
  <c r="B6337" i="31"/>
  <c r="B6338" i="31"/>
  <c r="B6339" i="31"/>
  <c r="B6340" i="31"/>
  <c r="B6341" i="31"/>
  <c r="B6342" i="31"/>
  <c r="B6343" i="31"/>
  <c r="B6344" i="31"/>
  <c r="B6345" i="31"/>
  <c r="B6346" i="31"/>
  <c r="B6347" i="31"/>
  <c r="B6348" i="31"/>
  <c r="B6349" i="31"/>
  <c r="B6350" i="31"/>
  <c r="B6351" i="31"/>
  <c r="B6352" i="31"/>
  <c r="B6353" i="31"/>
  <c r="B6354" i="31"/>
  <c r="B6355" i="31"/>
  <c r="B6356" i="31"/>
  <c r="B6357" i="31"/>
  <c r="B6358" i="31"/>
  <c r="B6359" i="31"/>
  <c r="B6360" i="31"/>
  <c r="B6361" i="31"/>
  <c r="B6362" i="31"/>
  <c r="B6363" i="31"/>
  <c r="B6364" i="31"/>
  <c r="B6365" i="31"/>
  <c r="B6366" i="31"/>
  <c r="B6367" i="31"/>
  <c r="B6368" i="31"/>
  <c r="B6369" i="31"/>
  <c r="B6370" i="31"/>
  <c r="B6371" i="31"/>
  <c r="B6372" i="31"/>
  <c r="B6373" i="31"/>
  <c r="B6374" i="31"/>
  <c r="B6375" i="31"/>
  <c r="B6376" i="31"/>
  <c r="B6377" i="31"/>
  <c r="B6378" i="31"/>
  <c r="B6379" i="31"/>
  <c r="B6380" i="31"/>
  <c r="B6381" i="31"/>
  <c r="B6382" i="31"/>
  <c r="B6383" i="31"/>
  <c r="B6384" i="31"/>
  <c r="B6385" i="31"/>
  <c r="B6386" i="31"/>
  <c r="B6387" i="31"/>
  <c r="B6388" i="31"/>
  <c r="B6389" i="31"/>
  <c r="B6390" i="31"/>
  <c r="B6391" i="31"/>
  <c r="B6392" i="31"/>
  <c r="B6393" i="31"/>
  <c r="B6394" i="31"/>
  <c r="B6395" i="31"/>
  <c r="B6396" i="31"/>
  <c r="B6397" i="31"/>
  <c r="B6398" i="31"/>
  <c r="B6399" i="31"/>
  <c r="B6400" i="31"/>
  <c r="B6401" i="31"/>
  <c r="B6402" i="31"/>
  <c r="B6403" i="31"/>
  <c r="B6404" i="31"/>
  <c r="B6405" i="31"/>
  <c r="B6406" i="31"/>
  <c r="B6407" i="31"/>
  <c r="B6408" i="31"/>
  <c r="B6409" i="31"/>
  <c r="B6410" i="31"/>
  <c r="B6411" i="31"/>
  <c r="B6412" i="31"/>
  <c r="B6413" i="31"/>
  <c r="B6414" i="31"/>
  <c r="B6415" i="31"/>
  <c r="B6416" i="31"/>
  <c r="B6417" i="31"/>
  <c r="B6418" i="31"/>
  <c r="B6419" i="31"/>
  <c r="B6420" i="31"/>
  <c r="B6421" i="31"/>
  <c r="B6422" i="31"/>
  <c r="B6423" i="31"/>
  <c r="B6424" i="31"/>
  <c r="B6425" i="31"/>
  <c r="B6426" i="31"/>
  <c r="B6427" i="31"/>
  <c r="B6428" i="31"/>
  <c r="B6429" i="31"/>
  <c r="B6430" i="31"/>
  <c r="B6431" i="31"/>
  <c r="B6432" i="31"/>
  <c r="B6433" i="31"/>
  <c r="B6434" i="31"/>
  <c r="B6435" i="31"/>
  <c r="B6436" i="31"/>
  <c r="B6437" i="31"/>
  <c r="B6438" i="31"/>
  <c r="B6439" i="31"/>
  <c r="B6440" i="31"/>
  <c r="B6441" i="31"/>
  <c r="B6442" i="31"/>
  <c r="B6443" i="31"/>
  <c r="B6444" i="31"/>
  <c r="B6445" i="31"/>
  <c r="B6446" i="31"/>
  <c r="B6447" i="31"/>
  <c r="B6448" i="31"/>
  <c r="B6449" i="31"/>
  <c r="B6450" i="31"/>
  <c r="B6451" i="31"/>
  <c r="B6452" i="31"/>
  <c r="B6453" i="31"/>
  <c r="B6454" i="31"/>
  <c r="B6455" i="31"/>
  <c r="B6456" i="31"/>
  <c r="B6457" i="31"/>
  <c r="B6458" i="31"/>
  <c r="B6459" i="31"/>
  <c r="B6460" i="31"/>
  <c r="B6461" i="31"/>
  <c r="B6462" i="31"/>
  <c r="B6463" i="31"/>
  <c r="B6464" i="31"/>
  <c r="B6465" i="31"/>
  <c r="B6466" i="31"/>
  <c r="B6467" i="31"/>
  <c r="B6468" i="31"/>
  <c r="B6469" i="31"/>
  <c r="B6470" i="31"/>
  <c r="B6471" i="31"/>
  <c r="B6472" i="31"/>
  <c r="B6473" i="31"/>
  <c r="B6474" i="31"/>
  <c r="B6475" i="31"/>
  <c r="B6476" i="31"/>
  <c r="B6477" i="31"/>
  <c r="B6478" i="31"/>
  <c r="B6479" i="31"/>
  <c r="B6480" i="31"/>
  <c r="B6481" i="31"/>
  <c r="B6482" i="31"/>
  <c r="B6483" i="31"/>
  <c r="B6484" i="31"/>
  <c r="B6485" i="31"/>
  <c r="B6486" i="31"/>
  <c r="B6487" i="31"/>
  <c r="B6488" i="31"/>
  <c r="B6489" i="31"/>
  <c r="B6490" i="31"/>
  <c r="B6491" i="31"/>
  <c r="B6492" i="31"/>
  <c r="B6493" i="31"/>
  <c r="B6494" i="31"/>
  <c r="B6495" i="31"/>
  <c r="B6496" i="31"/>
  <c r="B6497" i="31"/>
  <c r="B6498" i="31"/>
  <c r="B6499" i="31"/>
  <c r="B6500" i="31"/>
  <c r="B6501" i="31"/>
  <c r="B6502" i="31"/>
  <c r="B6503" i="31"/>
  <c r="B6504" i="31"/>
  <c r="B6505" i="31"/>
  <c r="B6506" i="31"/>
  <c r="B6507" i="31"/>
  <c r="B6508" i="31"/>
  <c r="B6509" i="31"/>
  <c r="B6510" i="31"/>
  <c r="B6511" i="31"/>
  <c r="B6512" i="31"/>
  <c r="B6513" i="31"/>
  <c r="B6514" i="31"/>
  <c r="B6515" i="31"/>
  <c r="B6516" i="31"/>
  <c r="B6517" i="31"/>
  <c r="B6518" i="31"/>
  <c r="B6519" i="31"/>
  <c r="B6520" i="31"/>
  <c r="B6521" i="31"/>
  <c r="B6522" i="31"/>
  <c r="B6523" i="31"/>
  <c r="B6524" i="31"/>
  <c r="B6525" i="31"/>
  <c r="B6526" i="31"/>
  <c r="B6527" i="31"/>
  <c r="B6528" i="31"/>
  <c r="B6529" i="31"/>
  <c r="B6530" i="31"/>
  <c r="B6531" i="31"/>
  <c r="B6532" i="31"/>
  <c r="B6533" i="31"/>
  <c r="B6534" i="31"/>
  <c r="B6535" i="31"/>
  <c r="B6536" i="31"/>
  <c r="B6537" i="31"/>
  <c r="B6538" i="31"/>
  <c r="B6539" i="31"/>
  <c r="B6540" i="31"/>
  <c r="B6541" i="31"/>
  <c r="B6542" i="31"/>
  <c r="B6543" i="31"/>
  <c r="B6544" i="31"/>
  <c r="B6545" i="31"/>
  <c r="B6546" i="31"/>
  <c r="B6547" i="31"/>
  <c r="B6548" i="31"/>
  <c r="B6549" i="31"/>
  <c r="B6550" i="31"/>
  <c r="B6551" i="31"/>
  <c r="B6552" i="31"/>
  <c r="B6553" i="31"/>
  <c r="B6554" i="31"/>
  <c r="B6555" i="31"/>
  <c r="B6556" i="31"/>
  <c r="B6557" i="31"/>
  <c r="B6558" i="31"/>
  <c r="B6559" i="31"/>
  <c r="B6560" i="31"/>
  <c r="B6561" i="31"/>
  <c r="B6562" i="31"/>
  <c r="B6563" i="31"/>
  <c r="B6564" i="31"/>
  <c r="B6565" i="31"/>
  <c r="B6566" i="31"/>
  <c r="B6567" i="31"/>
  <c r="B6568" i="31"/>
  <c r="B6569" i="31"/>
  <c r="B6570" i="31"/>
  <c r="B6571" i="31"/>
  <c r="B6572" i="31"/>
  <c r="B6573" i="31"/>
  <c r="B6574" i="31"/>
  <c r="B6575" i="31"/>
  <c r="B6576" i="31"/>
  <c r="B6577" i="31"/>
  <c r="B6578" i="31"/>
  <c r="B6579" i="31"/>
  <c r="B6580" i="31"/>
  <c r="B6581" i="31"/>
  <c r="B6582" i="31"/>
  <c r="B6583" i="31"/>
  <c r="B6584" i="31"/>
  <c r="B6585" i="31"/>
  <c r="B6586" i="31"/>
  <c r="B6587" i="31"/>
  <c r="B6588" i="31"/>
  <c r="B6589" i="31"/>
  <c r="B6590" i="31"/>
  <c r="B6591" i="31"/>
  <c r="B6592" i="31"/>
  <c r="B6593" i="31"/>
  <c r="B6594" i="31"/>
  <c r="B6595" i="31"/>
  <c r="B6596" i="31"/>
  <c r="B6597" i="31"/>
  <c r="B6598" i="31"/>
  <c r="B6599" i="31"/>
  <c r="B6600" i="31"/>
  <c r="B6601" i="31"/>
  <c r="B6602" i="31"/>
  <c r="B6603" i="31"/>
  <c r="B6604" i="31"/>
  <c r="B6605" i="31"/>
  <c r="B6606" i="31"/>
  <c r="B6607" i="31"/>
  <c r="B6608" i="31"/>
  <c r="B6609" i="31"/>
  <c r="B6610" i="31"/>
  <c r="B6611" i="31"/>
  <c r="B6612" i="31"/>
  <c r="B6613" i="31"/>
  <c r="B6614" i="31"/>
  <c r="B6615" i="31"/>
  <c r="B6616" i="31"/>
  <c r="B6617" i="31"/>
  <c r="B6618" i="31"/>
  <c r="B6619" i="31"/>
  <c r="B6620" i="31"/>
  <c r="B6621" i="31"/>
  <c r="B6622" i="31"/>
  <c r="B6623" i="31"/>
  <c r="B6624" i="31"/>
  <c r="B6625" i="31"/>
  <c r="B6626" i="31"/>
  <c r="B6627" i="31"/>
  <c r="B6628" i="31"/>
  <c r="B6629" i="31"/>
  <c r="B6630" i="31"/>
  <c r="B6631" i="31"/>
  <c r="B6632" i="31"/>
  <c r="B6633" i="31"/>
  <c r="B6634" i="31"/>
  <c r="B6635" i="31"/>
  <c r="B6636" i="31"/>
  <c r="B6637" i="31"/>
  <c r="B6638" i="31"/>
  <c r="B6639" i="31"/>
  <c r="B6640" i="31"/>
  <c r="B6641" i="31"/>
  <c r="B6642" i="31"/>
  <c r="B6643" i="31"/>
  <c r="B6644" i="31"/>
  <c r="B6645" i="31"/>
  <c r="B6646" i="31"/>
  <c r="B6647" i="31"/>
  <c r="B6648" i="31"/>
  <c r="B6649" i="31"/>
  <c r="B6650" i="31"/>
  <c r="B6651" i="31"/>
  <c r="B6652" i="31"/>
  <c r="B6653" i="31"/>
  <c r="B6654" i="31"/>
  <c r="B6655" i="31"/>
  <c r="B6656" i="31"/>
  <c r="B6657" i="31"/>
  <c r="B6658" i="31"/>
  <c r="B6659" i="31"/>
  <c r="B6660" i="31"/>
  <c r="B6661" i="31"/>
  <c r="B6662" i="31"/>
  <c r="B6663" i="31"/>
  <c r="B6664" i="31"/>
  <c r="B6665" i="31"/>
  <c r="B6666" i="31"/>
  <c r="B6667" i="31"/>
  <c r="B6668" i="31"/>
  <c r="B6669" i="31"/>
  <c r="B6670" i="31"/>
  <c r="B6671" i="31"/>
  <c r="B6672" i="31"/>
  <c r="B6673" i="31"/>
  <c r="B6674" i="31"/>
  <c r="B6675" i="31"/>
  <c r="B6676" i="31"/>
  <c r="B6677" i="31"/>
  <c r="B6678" i="31"/>
  <c r="B6679" i="31"/>
  <c r="B6680" i="31"/>
  <c r="B6681" i="31"/>
  <c r="B6682" i="31"/>
  <c r="B6683" i="31"/>
  <c r="B6684" i="31"/>
  <c r="B6685" i="31"/>
  <c r="B6686" i="31"/>
  <c r="B6687" i="31"/>
  <c r="B6688" i="31"/>
  <c r="B6689" i="31"/>
  <c r="B6690" i="31"/>
  <c r="B6691" i="31"/>
  <c r="B6692" i="31"/>
  <c r="B6693" i="31"/>
  <c r="B6694" i="31"/>
  <c r="B6695" i="31"/>
  <c r="B6696" i="31"/>
  <c r="B6697" i="31"/>
  <c r="B6698" i="31"/>
  <c r="B6699" i="31"/>
  <c r="B6700" i="31"/>
  <c r="B6701" i="31"/>
  <c r="B6702" i="31"/>
  <c r="B6703" i="31"/>
  <c r="B6704" i="31"/>
  <c r="B6705" i="31"/>
  <c r="B6706" i="31"/>
  <c r="B6707" i="31"/>
  <c r="B6708" i="31"/>
  <c r="B6709" i="31"/>
  <c r="B6710" i="31"/>
  <c r="B6711" i="31"/>
  <c r="B6712" i="31"/>
  <c r="B6713" i="31"/>
  <c r="B6714" i="31"/>
  <c r="B6715" i="31"/>
  <c r="B6716" i="31"/>
  <c r="B6717" i="31"/>
  <c r="B6718" i="31"/>
  <c r="B6719" i="31"/>
  <c r="B6720" i="31"/>
  <c r="B6721" i="31"/>
  <c r="B6722" i="31"/>
  <c r="B6723" i="31"/>
  <c r="B6724" i="31"/>
  <c r="B6725" i="31"/>
  <c r="B6726" i="31"/>
  <c r="B6727" i="31"/>
  <c r="B6728" i="31"/>
  <c r="B6729" i="31"/>
  <c r="B6730" i="31"/>
  <c r="B6731" i="31"/>
  <c r="B6732" i="31"/>
  <c r="B6733" i="31"/>
  <c r="B6734" i="31"/>
  <c r="B6735" i="31"/>
  <c r="B6736" i="31"/>
  <c r="B6737" i="31"/>
  <c r="B6738" i="31"/>
  <c r="B6739" i="31"/>
  <c r="B6740" i="31"/>
  <c r="B6741" i="31"/>
  <c r="B6742" i="31"/>
  <c r="B6743" i="31"/>
  <c r="B6744" i="31"/>
  <c r="B6745" i="31"/>
  <c r="B6746" i="31"/>
  <c r="B6747" i="31"/>
  <c r="B6748" i="31"/>
  <c r="B6749" i="31"/>
  <c r="B6750" i="31"/>
  <c r="B6751" i="31"/>
  <c r="B6752" i="31"/>
  <c r="B6753" i="31"/>
  <c r="B6754" i="31"/>
  <c r="B6755" i="31"/>
  <c r="B6756" i="31"/>
  <c r="B6757" i="31"/>
  <c r="B6758" i="31"/>
  <c r="B6759" i="31"/>
  <c r="B6760" i="31"/>
  <c r="B6761" i="31"/>
  <c r="B6762" i="31"/>
  <c r="B6763" i="31"/>
  <c r="B6764" i="31"/>
  <c r="B6765" i="31"/>
  <c r="B6766" i="31"/>
  <c r="B6767" i="31"/>
  <c r="B6768" i="31"/>
  <c r="B6769" i="31"/>
  <c r="B6770" i="31"/>
  <c r="B6771" i="31"/>
  <c r="B6772" i="31"/>
  <c r="B6773" i="31"/>
  <c r="B6774" i="31"/>
  <c r="B6775" i="31"/>
  <c r="B6776" i="31"/>
  <c r="B6777" i="31"/>
  <c r="B6778" i="31"/>
  <c r="B6779" i="31"/>
  <c r="B6780" i="31"/>
  <c r="B6781" i="31"/>
  <c r="B6782" i="31"/>
  <c r="B6783" i="31"/>
  <c r="B6784" i="31"/>
  <c r="B6785" i="31"/>
  <c r="B6786" i="31"/>
  <c r="B6787" i="31"/>
  <c r="B6788" i="31"/>
  <c r="B6789" i="31"/>
  <c r="B6790" i="31"/>
  <c r="B6791" i="31"/>
  <c r="B6792" i="31"/>
  <c r="B6793" i="31"/>
  <c r="B6794" i="31"/>
  <c r="B6795" i="31"/>
  <c r="B6796" i="31"/>
  <c r="B6797" i="31"/>
  <c r="B6798" i="31"/>
  <c r="B6799" i="31"/>
  <c r="B6800" i="31"/>
  <c r="B6801" i="31"/>
  <c r="B6802" i="31"/>
  <c r="B6803" i="31"/>
  <c r="B6804" i="31"/>
  <c r="B6805" i="31"/>
  <c r="B6806" i="31"/>
  <c r="B6807" i="31"/>
  <c r="B6808" i="31"/>
  <c r="B6809" i="31"/>
  <c r="B6810" i="31"/>
  <c r="B6811" i="31"/>
  <c r="B6812" i="31"/>
  <c r="B6813" i="31"/>
  <c r="B6814" i="31"/>
  <c r="B6815" i="31"/>
  <c r="B6816" i="31"/>
  <c r="B6817" i="31"/>
  <c r="B6818" i="31"/>
  <c r="B6819" i="31"/>
  <c r="B6820" i="31"/>
  <c r="B6821" i="31"/>
  <c r="B6822" i="31"/>
  <c r="B6823" i="31"/>
  <c r="B6824" i="31"/>
  <c r="B6825" i="31"/>
  <c r="B6826" i="31"/>
  <c r="B6827" i="31"/>
  <c r="B6828" i="31"/>
  <c r="B6829" i="31"/>
  <c r="B6830" i="31"/>
  <c r="B6831" i="31"/>
  <c r="B6832" i="31"/>
  <c r="B6833" i="31"/>
  <c r="B6834" i="31"/>
  <c r="B6835" i="31"/>
  <c r="B6836" i="31"/>
  <c r="B6837" i="31"/>
  <c r="B6838" i="31"/>
  <c r="B6839" i="31"/>
  <c r="B6840" i="31"/>
  <c r="B6841" i="31"/>
  <c r="B6842" i="31"/>
  <c r="B6843" i="31"/>
  <c r="B6844" i="31"/>
  <c r="B6845" i="31"/>
  <c r="B6846" i="31"/>
  <c r="B6847" i="31"/>
  <c r="B6848" i="31"/>
  <c r="B6849" i="31"/>
  <c r="B6850" i="31"/>
  <c r="B6851" i="31"/>
  <c r="B6852" i="31"/>
  <c r="B6853" i="31"/>
  <c r="B6854" i="31"/>
  <c r="B6855" i="31"/>
  <c r="B6856" i="31"/>
  <c r="B6857" i="31"/>
  <c r="B6858" i="31"/>
  <c r="B6859" i="31"/>
  <c r="B6860" i="31"/>
  <c r="B6861" i="31"/>
  <c r="B6862" i="31"/>
  <c r="B6863" i="31"/>
  <c r="B6864" i="31"/>
  <c r="B6865" i="31"/>
  <c r="B6866" i="31"/>
  <c r="B6867" i="31"/>
  <c r="B6868" i="31"/>
  <c r="B6869" i="31"/>
  <c r="B6870" i="31"/>
  <c r="B6871" i="31"/>
  <c r="B6872" i="31"/>
  <c r="B6873" i="31"/>
  <c r="B6874" i="31"/>
  <c r="B6875" i="31"/>
  <c r="B6876" i="31"/>
  <c r="B6877" i="31"/>
  <c r="B6878" i="31"/>
  <c r="B6879" i="31"/>
  <c r="B6880" i="31"/>
  <c r="B6881" i="31"/>
  <c r="B6882" i="31"/>
  <c r="B6883" i="31"/>
  <c r="B6884" i="31"/>
  <c r="B6885" i="31"/>
  <c r="B6886" i="31"/>
  <c r="B6887" i="31"/>
  <c r="B6888" i="31"/>
  <c r="B6889" i="31"/>
  <c r="B6890" i="31"/>
  <c r="B6891" i="31"/>
  <c r="B6892" i="31"/>
  <c r="B6893" i="31"/>
  <c r="B6894" i="31"/>
  <c r="B6895" i="31"/>
  <c r="B6896" i="31"/>
  <c r="B6897" i="31"/>
  <c r="B6898" i="31"/>
  <c r="B6899" i="31"/>
  <c r="B6900" i="31"/>
  <c r="B6901" i="31"/>
  <c r="B6902" i="31"/>
  <c r="B6903" i="31"/>
  <c r="B6904" i="31"/>
  <c r="B6905" i="31"/>
  <c r="B6906" i="31"/>
  <c r="B6907" i="31"/>
  <c r="B6908" i="31"/>
  <c r="B6909" i="31"/>
  <c r="B6910" i="31"/>
  <c r="B6911" i="31"/>
  <c r="B6912" i="31"/>
  <c r="B6913" i="31"/>
  <c r="B6914" i="31"/>
  <c r="B6915" i="31"/>
  <c r="B6916" i="31"/>
  <c r="B6917" i="31"/>
  <c r="B6918" i="31"/>
  <c r="B6919" i="31"/>
  <c r="B6920" i="31"/>
  <c r="B6921" i="31"/>
  <c r="B6922" i="31"/>
  <c r="B6923" i="31"/>
  <c r="B6924" i="31"/>
  <c r="B6925" i="31"/>
  <c r="B6926" i="31"/>
  <c r="B6927" i="31"/>
  <c r="B6928" i="31"/>
  <c r="B6929" i="31"/>
  <c r="B6930" i="31"/>
  <c r="B6931" i="31"/>
  <c r="B6932" i="31"/>
  <c r="B6933" i="31"/>
  <c r="B6934" i="31"/>
  <c r="B6935" i="31"/>
  <c r="B6936" i="31"/>
  <c r="B6937" i="31"/>
  <c r="B6938" i="31"/>
  <c r="B6939" i="31"/>
  <c r="B6940" i="31"/>
  <c r="B6941" i="31"/>
  <c r="B6942" i="31"/>
  <c r="B6943" i="31"/>
  <c r="B6944" i="31"/>
  <c r="B6945" i="31"/>
  <c r="B6946" i="31"/>
  <c r="B6947" i="31"/>
  <c r="B6948" i="31"/>
  <c r="B6949" i="31"/>
  <c r="B6950" i="31"/>
  <c r="B6951" i="31"/>
  <c r="B6952" i="31"/>
  <c r="B6953" i="31"/>
  <c r="B6954" i="31"/>
  <c r="B6955" i="31"/>
  <c r="B6956" i="31"/>
  <c r="B6957" i="31"/>
  <c r="B6958" i="31"/>
  <c r="B6959" i="31"/>
  <c r="B6960" i="31"/>
  <c r="B6961" i="31"/>
  <c r="B6962" i="31"/>
  <c r="B6963" i="31"/>
  <c r="B6964" i="31"/>
  <c r="B6965" i="31"/>
  <c r="B6966" i="31"/>
  <c r="B6967" i="31"/>
  <c r="B6968" i="31"/>
  <c r="B6969" i="31"/>
  <c r="B6970" i="31"/>
  <c r="B6971" i="31"/>
  <c r="B6972" i="31"/>
  <c r="B6973" i="31"/>
  <c r="B6974" i="31"/>
  <c r="B6975" i="31"/>
  <c r="B6976" i="31"/>
  <c r="B6977" i="31"/>
  <c r="B6978" i="31"/>
  <c r="B6979" i="31"/>
  <c r="B6980" i="31"/>
  <c r="B6981" i="31"/>
  <c r="B6982" i="31"/>
  <c r="B6983" i="31"/>
  <c r="B6984" i="31"/>
  <c r="B6985" i="31"/>
  <c r="B6986" i="31"/>
  <c r="B6987" i="31"/>
  <c r="B6988" i="31"/>
  <c r="B6989" i="31"/>
  <c r="B6990" i="31"/>
  <c r="B6991" i="31"/>
  <c r="B6992" i="31"/>
  <c r="B6993" i="31"/>
  <c r="B6994" i="31"/>
  <c r="B6995" i="31"/>
  <c r="B6996" i="31"/>
  <c r="B6997" i="31"/>
  <c r="B6998" i="31"/>
  <c r="B6999" i="31"/>
  <c r="B7000" i="31"/>
  <c r="B7001" i="31"/>
  <c r="B7002" i="31"/>
  <c r="B7003" i="31"/>
  <c r="B7004" i="31"/>
  <c r="B7005" i="31"/>
  <c r="B7006" i="31"/>
  <c r="B7007" i="31"/>
  <c r="B7008" i="31"/>
  <c r="B7009" i="31"/>
  <c r="B7010" i="31"/>
  <c r="B7011" i="31"/>
  <c r="B7012" i="31"/>
  <c r="B7013" i="31"/>
  <c r="B7014" i="31"/>
  <c r="B7015" i="31"/>
  <c r="B7016" i="31"/>
  <c r="B7017" i="31"/>
  <c r="B7018" i="31"/>
  <c r="B7019" i="31"/>
  <c r="B7020" i="31"/>
  <c r="B7021" i="31"/>
  <c r="B7022" i="31"/>
  <c r="B7023" i="31"/>
  <c r="B7024" i="31"/>
  <c r="B7025" i="31"/>
  <c r="B7026" i="31"/>
  <c r="B7027" i="31"/>
  <c r="B7028" i="31"/>
  <c r="B7029" i="31"/>
  <c r="B7030" i="31"/>
  <c r="B7031" i="31"/>
  <c r="B7032" i="31"/>
  <c r="B7033" i="31"/>
  <c r="B7034" i="31"/>
  <c r="B7035" i="31"/>
  <c r="B7036" i="31"/>
  <c r="B7037" i="31"/>
  <c r="B7038" i="31"/>
  <c r="B7039" i="31"/>
  <c r="B7040" i="31"/>
  <c r="B7041" i="31"/>
  <c r="B7042" i="31"/>
  <c r="B7043" i="31"/>
  <c r="B7044" i="31"/>
  <c r="B7045" i="31"/>
  <c r="B7046" i="31"/>
  <c r="B7047" i="31"/>
  <c r="B7048" i="31"/>
  <c r="B7049" i="31"/>
  <c r="B7050" i="31"/>
  <c r="B7051" i="31"/>
  <c r="B7052" i="31"/>
  <c r="B7053" i="31"/>
  <c r="B7054" i="31"/>
  <c r="B7055" i="31"/>
  <c r="B7056" i="31"/>
  <c r="B7057" i="31"/>
  <c r="B7058" i="31"/>
  <c r="B7059" i="31"/>
  <c r="B7060" i="31"/>
  <c r="B7061" i="31"/>
  <c r="B7062" i="31"/>
  <c r="B7063" i="31"/>
  <c r="B7064" i="31"/>
  <c r="B7065" i="31"/>
  <c r="B7066" i="31"/>
  <c r="B7067" i="31"/>
  <c r="B7068" i="31"/>
  <c r="B7069" i="31"/>
  <c r="B7070" i="31"/>
  <c r="B7071" i="31"/>
  <c r="B7072" i="31"/>
  <c r="B7073" i="31"/>
  <c r="B7074" i="31"/>
  <c r="B7075" i="31"/>
  <c r="B7076" i="31"/>
  <c r="B7077" i="31"/>
  <c r="B7078" i="31"/>
  <c r="B7079" i="31"/>
  <c r="B7080" i="31"/>
  <c r="B7081" i="31"/>
  <c r="B7082" i="31"/>
  <c r="B7083" i="31"/>
  <c r="B7084" i="31"/>
  <c r="B7085" i="31"/>
  <c r="B7086" i="31"/>
  <c r="B7087" i="31"/>
  <c r="B7088" i="31"/>
  <c r="B7089" i="31"/>
  <c r="B7090" i="31"/>
  <c r="B7091" i="31"/>
  <c r="B7092" i="31"/>
  <c r="B7093" i="31"/>
  <c r="B7094" i="31"/>
  <c r="B7095" i="31"/>
  <c r="B7096" i="31"/>
  <c r="B7097" i="31"/>
  <c r="B7098" i="31"/>
  <c r="B7099" i="31"/>
  <c r="B7100" i="31"/>
  <c r="B7101" i="31"/>
  <c r="B7102" i="31"/>
  <c r="B7103" i="31"/>
  <c r="B7104" i="31"/>
  <c r="B7105" i="31"/>
  <c r="B7106" i="31"/>
  <c r="B7107" i="31"/>
  <c r="B7108" i="31"/>
  <c r="B7109" i="31"/>
  <c r="B7110" i="31"/>
  <c r="B7111" i="31"/>
  <c r="B7112" i="31"/>
  <c r="B7113" i="31"/>
  <c r="B7114" i="31"/>
  <c r="B7115" i="31"/>
  <c r="B7116" i="31"/>
  <c r="B7117" i="31"/>
  <c r="B7118" i="31"/>
  <c r="B7119" i="31"/>
  <c r="B7120" i="31"/>
  <c r="B7121" i="31"/>
  <c r="B7122" i="31"/>
  <c r="B7123" i="31"/>
  <c r="B7124" i="31"/>
  <c r="B7125" i="31"/>
  <c r="B7126" i="31"/>
  <c r="B7127" i="31"/>
  <c r="B7128" i="31"/>
  <c r="B7129" i="31"/>
  <c r="B7130" i="31"/>
  <c r="B7131" i="31"/>
  <c r="B7132" i="31"/>
  <c r="B7133" i="31"/>
  <c r="B7134" i="31"/>
  <c r="B7135" i="31"/>
  <c r="B7136" i="31"/>
  <c r="B7137" i="31"/>
  <c r="B7138" i="31"/>
  <c r="B7139" i="31"/>
  <c r="B7140" i="31"/>
  <c r="B7141" i="31"/>
  <c r="B7142" i="31"/>
  <c r="B7143" i="31"/>
  <c r="B7144" i="31"/>
  <c r="B7145" i="31"/>
  <c r="B7146" i="31"/>
  <c r="B7147" i="31"/>
  <c r="B7148" i="31"/>
  <c r="B7149" i="31"/>
  <c r="B7150" i="31"/>
  <c r="B7151" i="31"/>
  <c r="B7152" i="31"/>
  <c r="B7153" i="31"/>
  <c r="B7154" i="31"/>
  <c r="B7155" i="31"/>
  <c r="B7156" i="31"/>
  <c r="B7157" i="31"/>
  <c r="B7158" i="31"/>
  <c r="B7159" i="31"/>
  <c r="B7160" i="31"/>
  <c r="B7161" i="31"/>
  <c r="B7162" i="31"/>
  <c r="B7163" i="31"/>
  <c r="B7164" i="31"/>
  <c r="B7165" i="31"/>
  <c r="B7166" i="31"/>
  <c r="B7167" i="31"/>
  <c r="B7168" i="31"/>
  <c r="B7169" i="31"/>
  <c r="B7170" i="31"/>
  <c r="B7171" i="31"/>
  <c r="B7172" i="31"/>
  <c r="B7173" i="31"/>
  <c r="B7174" i="31"/>
  <c r="B7175" i="31"/>
  <c r="B7176" i="31"/>
  <c r="B7177" i="31"/>
  <c r="B7178" i="31"/>
  <c r="B7179" i="31"/>
  <c r="B7180" i="31"/>
  <c r="B7181" i="31"/>
  <c r="B7182" i="31"/>
  <c r="B7183" i="31"/>
  <c r="B7184" i="31"/>
  <c r="B7185" i="31"/>
  <c r="B7186" i="31"/>
  <c r="B7187" i="31"/>
  <c r="B7188" i="31"/>
  <c r="B7189" i="31"/>
  <c r="B7190" i="31"/>
  <c r="B7191" i="31"/>
  <c r="B7192" i="31"/>
  <c r="B7193" i="31"/>
  <c r="B7194" i="31"/>
  <c r="B7195" i="31"/>
  <c r="B7196" i="31"/>
  <c r="B7197" i="31"/>
  <c r="B7198" i="31"/>
  <c r="B7199" i="31"/>
  <c r="B7200" i="31"/>
  <c r="B7201" i="31"/>
  <c r="B7202" i="31"/>
  <c r="B7203" i="31"/>
  <c r="B7204" i="31"/>
  <c r="B7205" i="31"/>
  <c r="B7206" i="31"/>
  <c r="B7207" i="31"/>
  <c r="B7208" i="31"/>
  <c r="B7209" i="31"/>
  <c r="B7210" i="31"/>
  <c r="B7211" i="31"/>
  <c r="B7212" i="31"/>
  <c r="B7213" i="31"/>
  <c r="B7214" i="31"/>
  <c r="B7215" i="31"/>
  <c r="B7216" i="31"/>
  <c r="B7217" i="31"/>
  <c r="B7218" i="31"/>
  <c r="B7219" i="31"/>
  <c r="B7220" i="31"/>
  <c r="B7221" i="31"/>
  <c r="B7222" i="31"/>
  <c r="B7223" i="31"/>
  <c r="B7224" i="31"/>
  <c r="B7225" i="31"/>
  <c r="B7226" i="31"/>
  <c r="B7227" i="31"/>
  <c r="B7228" i="31"/>
  <c r="B7229" i="31"/>
  <c r="B7230" i="31"/>
  <c r="B7231" i="31"/>
  <c r="B7232" i="31"/>
  <c r="B7233" i="31"/>
  <c r="B7234" i="31"/>
  <c r="B7235" i="31"/>
  <c r="B7236" i="31"/>
  <c r="B7237" i="31"/>
  <c r="B7238" i="31"/>
  <c r="B7239" i="31"/>
  <c r="B7240" i="31"/>
  <c r="B7241" i="31"/>
  <c r="B7242" i="31"/>
  <c r="B7243" i="31"/>
  <c r="B7244" i="31"/>
  <c r="B7245" i="31"/>
  <c r="B7246" i="31"/>
  <c r="B7247" i="31"/>
  <c r="B7248" i="31"/>
  <c r="B7249" i="31"/>
  <c r="B7250" i="31"/>
  <c r="B7251" i="31"/>
  <c r="B7252" i="31"/>
  <c r="B7253" i="31"/>
  <c r="B7254" i="31"/>
  <c r="B7255" i="31"/>
  <c r="B7256" i="31"/>
  <c r="B7257" i="31"/>
  <c r="B7258" i="31"/>
  <c r="B7259" i="31"/>
  <c r="B7260" i="31"/>
  <c r="B7261" i="31"/>
  <c r="B7262" i="31"/>
  <c r="B7263" i="31"/>
  <c r="B7264" i="31"/>
  <c r="B7265" i="31"/>
  <c r="B7266" i="31"/>
  <c r="B7267" i="31"/>
  <c r="B7268" i="31"/>
  <c r="B7269" i="31"/>
  <c r="B7270" i="31"/>
  <c r="B7271" i="31"/>
  <c r="B7272" i="31"/>
  <c r="B7273" i="31"/>
  <c r="B7274" i="31"/>
  <c r="B7275" i="31"/>
  <c r="B7276" i="31"/>
  <c r="B7277" i="31"/>
  <c r="B7278" i="31"/>
  <c r="B7279" i="31"/>
  <c r="B7280" i="31"/>
  <c r="B7281" i="31"/>
  <c r="B7282" i="31"/>
  <c r="B7283" i="31"/>
  <c r="B7284" i="31"/>
  <c r="B7285" i="31"/>
  <c r="B7286" i="31"/>
  <c r="B7287" i="31"/>
  <c r="B7288" i="31"/>
  <c r="B7289" i="31"/>
  <c r="B7290" i="31"/>
  <c r="B7291" i="31"/>
  <c r="B7292" i="31"/>
  <c r="B7293" i="31"/>
  <c r="B7294" i="31"/>
  <c r="B7295" i="31"/>
  <c r="B7296" i="31"/>
  <c r="B7297" i="31"/>
  <c r="B7298" i="31"/>
  <c r="B7299" i="31"/>
  <c r="B7300" i="31"/>
  <c r="B7301" i="31"/>
  <c r="B7302" i="31"/>
  <c r="B7303" i="31"/>
  <c r="B7304" i="31"/>
  <c r="B7305" i="31"/>
  <c r="B7306" i="31"/>
  <c r="B7307" i="31"/>
  <c r="B7308" i="31"/>
  <c r="B7309" i="31"/>
  <c r="B7310" i="31"/>
  <c r="B7311" i="31"/>
  <c r="B7312" i="31"/>
  <c r="B7313" i="31"/>
  <c r="B7314" i="31"/>
  <c r="B7315" i="31"/>
  <c r="B7316" i="31"/>
  <c r="B7317" i="31"/>
  <c r="B7318" i="31"/>
  <c r="B7319" i="31"/>
  <c r="B7320" i="31"/>
  <c r="B7321" i="31"/>
  <c r="B7322" i="31"/>
  <c r="B7323" i="31"/>
  <c r="B7324" i="31"/>
  <c r="B7325" i="31"/>
  <c r="B7326" i="31"/>
  <c r="B7327" i="31"/>
  <c r="B7328" i="31"/>
  <c r="B7329" i="31"/>
  <c r="B7330" i="31"/>
  <c r="B7331" i="31"/>
  <c r="B7332" i="31"/>
  <c r="B7333" i="31"/>
  <c r="B7334" i="31"/>
  <c r="B7335" i="31"/>
  <c r="B7336" i="31"/>
  <c r="B7337" i="31"/>
  <c r="B7338" i="31"/>
  <c r="B7339" i="31"/>
  <c r="B7340" i="31"/>
  <c r="B7341" i="31"/>
  <c r="B7342" i="31"/>
  <c r="B7343" i="31"/>
  <c r="B7344" i="31"/>
  <c r="B7345" i="31"/>
  <c r="B7346" i="31"/>
  <c r="B7347" i="31"/>
  <c r="B7348" i="31"/>
  <c r="B7349" i="31"/>
  <c r="B7350" i="31"/>
  <c r="B7351" i="31"/>
  <c r="B7352" i="31"/>
  <c r="B7353" i="31"/>
  <c r="B7354" i="31"/>
  <c r="B7355" i="31"/>
  <c r="B7356" i="31"/>
  <c r="B7357" i="31"/>
  <c r="B7358" i="31"/>
  <c r="B7359" i="31"/>
  <c r="B7360" i="31"/>
  <c r="B7361" i="31"/>
  <c r="B7362" i="31"/>
  <c r="B7363" i="31"/>
  <c r="B7364" i="31"/>
  <c r="B7365" i="31"/>
  <c r="B7366" i="31"/>
  <c r="B7367" i="31"/>
  <c r="B7368" i="31"/>
  <c r="B7369" i="31"/>
  <c r="B7370" i="31"/>
  <c r="B7371" i="31"/>
  <c r="B7372" i="31"/>
  <c r="B7373" i="31"/>
  <c r="B7374" i="31"/>
  <c r="B7375" i="31"/>
  <c r="B7376" i="31"/>
  <c r="B7377" i="31"/>
  <c r="B7378" i="31"/>
  <c r="B7379" i="31"/>
  <c r="B7380" i="31"/>
  <c r="B7381" i="31"/>
  <c r="B7382" i="31"/>
  <c r="B7383" i="31"/>
  <c r="B7384" i="31"/>
  <c r="B7385" i="31"/>
  <c r="B7386" i="31"/>
  <c r="B7387" i="31"/>
  <c r="B7388" i="31"/>
  <c r="B7389" i="31"/>
  <c r="B7390" i="31"/>
  <c r="B7391" i="31"/>
  <c r="B7392" i="31"/>
  <c r="B7393" i="31"/>
  <c r="B7394" i="31"/>
  <c r="B7395" i="31"/>
  <c r="B7396" i="31"/>
  <c r="B7397" i="31"/>
  <c r="B7398" i="31"/>
  <c r="B7399" i="31"/>
  <c r="B7400" i="31"/>
  <c r="B7401" i="31"/>
  <c r="B7402" i="31"/>
  <c r="B7403" i="31"/>
  <c r="B7404" i="31"/>
  <c r="B7405" i="31"/>
  <c r="B7406" i="31"/>
  <c r="B7407" i="31"/>
  <c r="B7408" i="31"/>
  <c r="B7409" i="31"/>
  <c r="B7410" i="31"/>
  <c r="B7411" i="31"/>
  <c r="B7412" i="31"/>
  <c r="B7413" i="31"/>
  <c r="B7414" i="31"/>
  <c r="B7415" i="31"/>
  <c r="B7416" i="31"/>
  <c r="B7417" i="31"/>
  <c r="B7418" i="31"/>
  <c r="B7419" i="31"/>
  <c r="B7420" i="31"/>
  <c r="B7421" i="31"/>
  <c r="B7422" i="31"/>
  <c r="B7423" i="31"/>
  <c r="B7424" i="31"/>
  <c r="B7425" i="31"/>
  <c r="B7426" i="31"/>
  <c r="B7427" i="31"/>
  <c r="B7428" i="31"/>
  <c r="B7429" i="31"/>
  <c r="B7430" i="31"/>
  <c r="B7431" i="31"/>
  <c r="B7432" i="31"/>
  <c r="B7433" i="31"/>
  <c r="B7434" i="31"/>
  <c r="B7435" i="31"/>
  <c r="B7436" i="31"/>
  <c r="B7437" i="31"/>
  <c r="B7438" i="31"/>
  <c r="B7439" i="31"/>
  <c r="B7440" i="31"/>
  <c r="B7441" i="31"/>
  <c r="B7442" i="31"/>
  <c r="B7443" i="31"/>
  <c r="B7444" i="31"/>
  <c r="B7445" i="31"/>
  <c r="B7446" i="31"/>
  <c r="B7447" i="31"/>
  <c r="B7448" i="31"/>
  <c r="B7449" i="31"/>
  <c r="B7450" i="31"/>
  <c r="B7451" i="31"/>
  <c r="B7452" i="31"/>
  <c r="B7453" i="31"/>
  <c r="B7454" i="31"/>
  <c r="B7455" i="31"/>
  <c r="B7456" i="31"/>
  <c r="B7457" i="31"/>
  <c r="B7458" i="31"/>
  <c r="B7459" i="31"/>
  <c r="B7460" i="31"/>
  <c r="B7461" i="31"/>
  <c r="B7462" i="31"/>
  <c r="B7463" i="31"/>
  <c r="B7464" i="31"/>
  <c r="B7465" i="31"/>
  <c r="B7466" i="31"/>
  <c r="B7467" i="31"/>
  <c r="B7468" i="31"/>
  <c r="B7469" i="31"/>
  <c r="B7470" i="31"/>
  <c r="B7471" i="31"/>
  <c r="B7472" i="31"/>
  <c r="B7473" i="31"/>
  <c r="B7474" i="31"/>
  <c r="B7475" i="31"/>
  <c r="B7476" i="31"/>
  <c r="B7477" i="31"/>
  <c r="B7478" i="31"/>
  <c r="B7479" i="31"/>
  <c r="B7480" i="31"/>
  <c r="B7481" i="31"/>
  <c r="B7482" i="31"/>
  <c r="B7483" i="31"/>
  <c r="B7484" i="31"/>
  <c r="B7485" i="31"/>
  <c r="B7486" i="31"/>
  <c r="B7487" i="31"/>
  <c r="B7488" i="31"/>
  <c r="B7489" i="31"/>
  <c r="B7490" i="31"/>
  <c r="B7491" i="31"/>
  <c r="B7492" i="31"/>
  <c r="B7493" i="31"/>
  <c r="B7494" i="31"/>
  <c r="B7495" i="31"/>
  <c r="B7496" i="31"/>
  <c r="B7497" i="31"/>
  <c r="B7498" i="31"/>
  <c r="B7499" i="31"/>
  <c r="B7500" i="31"/>
  <c r="B7501" i="31"/>
  <c r="B7502" i="31"/>
  <c r="B7503" i="31"/>
  <c r="B7504" i="31"/>
  <c r="B7505" i="31"/>
  <c r="B7506" i="31"/>
  <c r="B7507" i="31"/>
  <c r="B7508" i="31"/>
  <c r="B7509" i="31"/>
  <c r="B7510" i="31"/>
  <c r="B7511" i="31"/>
  <c r="B7512" i="31"/>
  <c r="B7513" i="31"/>
  <c r="B7514" i="31"/>
  <c r="B7515" i="31"/>
  <c r="B7516" i="31"/>
  <c r="B7517" i="31"/>
  <c r="B7518" i="31"/>
  <c r="B7519" i="31"/>
  <c r="B7520" i="31"/>
  <c r="B7521" i="31"/>
  <c r="B7522" i="31"/>
  <c r="B7523" i="31"/>
  <c r="B7524" i="31"/>
  <c r="B7525" i="31"/>
  <c r="B7526" i="31"/>
  <c r="B7527" i="31"/>
  <c r="B7528" i="31"/>
  <c r="B7529" i="31"/>
  <c r="B7530" i="31"/>
  <c r="B7531" i="31"/>
  <c r="B7532" i="31"/>
  <c r="B7533" i="31"/>
  <c r="B7534" i="31"/>
  <c r="B7535" i="31"/>
  <c r="B7536" i="31"/>
  <c r="B7537" i="31"/>
  <c r="B7538" i="31"/>
  <c r="B7539" i="31"/>
  <c r="B7540" i="31"/>
  <c r="B7541" i="31"/>
  <c r="B7542" i="31"/>
  <c r="B7543" i="31"/>
  <c r="B7544" i="31"/>
  <c r="B7545" i="31"/>
  <c r="B7546" i="31"/>
  <c r="B7547" i="31"/>
  <c r="B7548" i="31"/>
  <c r="B7549" i="31"/>
  <c r="B7550" i="31"/>
  <c r="B7551" i="31"/>
  <c r="B7552" i="31"/>
  <c r="B7553" i="31"/>
  <c r="B7554" i="31"/>
  <c r="B7555" i="31"/>
  <c r="B7556" i="31"/>
  <c r="B7557" i="31"/>
  <c r="B7558" i="31"/>
  <c r="B7559" i="31"/>
  <c r="B7560" i="31"/>
  <c r="B7561" i="31"/>
  <c r="B7562" i="31"/>
  <c r="B7563" i="31"/>
  <c r="B7564" i="31"/>
  <c r="B7565" i="31"/>
  <c r="B7566" i="31"/>
  <c r="B7567" i="31"/>
  <c r="B7568" i="31"/>
  <c r="B7569" i="31"/>
  <c r="B7570" i="31"/>
  <c r="B7571" i="31"/>
  <c r="B7572" i="31"/>
  <c r="B7573" i="31"/>
  <c r="B7574" i="31"/>
  <c r="B7575" i="31"/>
  <c r="B7576" i="31"/>
  <c r="B7577" i="31"/>
  <c r="B7578" i="31"/>
  <c r="B7579" i="31"/>
  <c r="B7580" i="31"/>
  <c r="B7581" i="31"/>
  <c r="B7582" i="31"/>
  <c r="B7583" i="31"/>
  <c r="B7584" i="31"/>
  <c r="B7585" i="31"/>
  <c r="B7586" i="31"/>
  <c r="B7587" i="31"/>
  <c r="B7588" i="31"/>
  <c r="B7589" i="31"/>
  <c r="B7590" i="31"/>
  <c r="B7591" i="31"/>
  <c r="B7592" i="31"/>
  <c r="B7593" i="31"/>
  <c r="B7594" i="31"/>
  <c r="B7595" i="31"/>
  <c r="B7596" i="31"/>
  <c r="B7597" i="31"/>
  <c r="B7598" i="31"/>
  <c r="B7599" i="31"/>
  <c r="B7600" i="31"/>
  <c r="B7601" i="31"/>
  <c r="B7602" i="31"/>
  <c r="B7603" i="31"/>
  <c r="B7604" i="31"/>
  <c r="B7605" i="31"/>
  <c r="B7606" i="31"/>
  <c r="B7607" i="31"/>
  <c r="B7608" i="31"/>
  <c r="B7609" i="31"/>
  <c r="B7610" i="31"/>
  <c r="B7611" i="31"/>
  <c r="B7612" i="31"/>
  <c r="B7613" i="31"/>
  <c r="B7614" i="31"/>
  <c r="B7615" i="31"/>
  <c r="B7616" i="31"/>
  <c r="B7617" i="31"/>
  <c r="B7618" i="31"/>
  <c r="B7619" i="31"/>
  <c r="B7620" i="31"/>
  <c r="B7621" i="31"/>
  <c r="B7622" i="31"/>
  <c r="B7623" i="31"/>
  <c r="B7624" i="31"/>
  <c r="B7625" i="31"/>
  <c r="B7626" i="31"/>
  <c r="B7627" i="31"/>
  <c r="B7628" i="31"/>
  <c r="B7629" i="31"/>
  <c r="B7630" i="31"/>
  <c r="B7631" i="31"/>
  <c r="B7632" i="31"/>
  <c r="B7633" i="31"/>
  <c r="B7634" i="31"/>
  <c r="B7635" i="31"/>
  <c r="B7636" i="31"/>
  <c r="B7637" i="31"/>
  <c r="B7638" i="31"/>
  <c r="B7639" i="31"/>
  <c r="B7640" i="31"/>
  <c r="B7641" i="31"/>
  <c r="B7642" i="31"/>
  <c r="B7643" i="31"/>
  <c r="B7644" i="31"/>
  <c r="B7645" i="31"/>
  <c r="B7646" i="31"/>
  <c r="B7647" i="31"/>
  <c r="B7648" i="31"/>
  <c r="B7649" i="31"/>
  <c r="B7650" i="31"/>
  <c r="B7651" i="31"/>
  <c r="B7652" i="31"/>
  <c r="B7653" i="31"/>
  <c r="B7654" i="31"/>
  <c r="B7655" i="31"/>
  <c r="B7656" i="31"/>
  <c r="B7657" i="31"/>
  <c r="B7658" i="31"/>
  <c r="B7659" i="31"/>
  <c r="B7660" i="31"/>
  <c r="B7661" i="31"/>
  <c r="B7662" i="31"/>
  <c r="B7663" i="31"/>
  <c r="B7664" i="31"/>
  <c r="B7665" i="31"/>
  <c r="B7666" i="31"/>
  <c r="B7667" i="31"/>
  <c r="B7668" i="31"/>
  <c r="B7669" i="31"/>
  <c r="B7670" i="31"/>
  <c r="B7671" i="31"/>
  <c r="B7672" i="31"/>
  <c r="B7673" i="31"/>
  <c r="B7674" i="31"/>
  <c r="B7675" i="31"/>
  <c r="B7676" i="31"/>
  <c r="B7677" i="31"/>
  <c r="B7678" i="31"/>
  <c r="B7679" i="31"/>
  <c r="B7680" i="31"/>
  <c r="B7681" i="31"/>
  <c r="B7682" i="31"/>
  <c r="B7683" i="31"/>
  <c r="B7684" i="31"/>
  <c r="B7685" i="31"/>
  <c r="B7686" i="31"/>
  <c r="B7687" i="31"/>
  <c r="B7688" i="31"/>
  <c r="B7689" i="31"/>
  <c r="B7690" i="31"/>
  <c r="B7691" i="31"/>
  <c r="B7692" i="31"/>
  <c r="B7693" i="31"/>
  <c r="B7694" i="31"/>
  <c r="B7695" i="31"/>
  <c r="B7696" i="31"/>
  <c r="B7697" i="31"/>
  <c r="B7698" i="31"/>
  <c r="B7699" i="31"/>
  <c r="B7700" i="31"/>
  <c r="B7701" i="31"/>
  <c r="B7702" i="31"/>
  <c r="B7703" i="31"/>
  <c r="B7704" i="31"/>
  <c r="B7705" i="31"/>
  <c r="B7706" i="31"/>
  <c r="B7707" i="31"/>
  <c r="B7708" i="31"/>
  <c r="B7709" i="31"/>
  <c r="B7710" i="31"/>
  <c r="B7711" i="31"/>
  <c r="B7712" i="31"/>
  <c r="B7713" i="31"/>
  <c r="B7714" i="31"/>
  <c r="B7715" i="31"/>
  <c r="B7716" i="31"/>
  <c r="B7717" i="31"/>
  <c r="B7718" i="31"/>
  <c r="B7719" i="31"/>
  <c r="B7720" i="31"/>
  <c r="B7721" i="31"/>
  <c r="B7722" i="31"/>
  <c r="B7723" i="31"/>
  <c r="B7724" i="31"/>
  <c r="B7725" i="31"/>
  <c r="B7726" i="31"/>
  <c r="B7727" i="31"/>
  <c r="B7728" i="31"/>
  <c r="B7729" i="31"/>
  <c r="B7730" i="31"/>
  <c r="B7731" i="31"/>
  <c r="B7732" i="31"/>
  <c r="B7733" i="31"/>
  <c r="B7734" i="31"/>
  <c r="B7735" i="31"/>
  <c r="B7736" i="31"/>
  <c r="B7737" i="31"/>
  <c r="B7738" i="31"/>
  <c r="B7739" i="31"/>
  <c r="B7740" i="31"/>
  <c r="B7741" i="31"/>
  <c r="B7742" i="31"/>
  <c r="B7743" i="31"/>
  <c r="B7744" i="31"/>
  <c r="B7745" i="31"/>
  <c r="B7746" i="31"/>
  <c r="B7747" i="31"/>
  <c r="B7748" i="31"/>
  <c r="B7749" i="31"/>
  <c r="B7750" i="31"/>
  <c r="B7751" i="31"/>
  <c r="B7752" i="31"/>
  <c r="B7753" i="31"/>
  <c r="B7754" i="31"/>
  <c r="B7755" i="31"/>
  <c r="B7756" i="31"/>
  <c r="B7757" i="31"/>
  <c r="B7758" i="31"/>
  <c r="B7759" i="31"/>
  <c r="B7760" i="31"/>
  <c r="B7761" i="31"/>
  <c r="B7762" i="31"/>
  <c r="B7763" i="31"/>
  <c r="B7764" i="31"/>
  <c r="B7765" i="31"/>
  <c r="B7766" i="31"/>
  <c r="B7767" i="31"/>
  <c r="B7768" i="31"/>
  <c r="B7769" i="31"/>
  <c r="B7770" i="31"/>
  <c r="B7771" i="31"/>
  <c r="B7772" i="31"/>
  <c r="B7773" i="31"/>
  <c r="B7774" i="31"/>
  <c r="B7775" i="31"/>
  <c r="B7776" i="31"/>
  <c r="B7777" i="31"/>
  <c r="B7778" i="31"/>
  <c r="B7779" i="31"/>
  <c r="B7780" i="31"/>
  <c r="B7781" i="31"/>
  <c r="B7782" i="31"/>
  <c r="B7783" i="31"/>
  <c r="B7784" i="31"/>
  <c r="B7785" i="31"/>
  <c r="B7786" i="31"/>
  <c r="B7787" i="31"/>
  <c r="B7788" i="31"/>
  <c r="B7789" i="31"/>
  <c r="B7790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C78" i="31"/>
  <c r="C79" i="31"/>
  <c r="C80" i="31"/>
  <c r="C81" i="31"/>
  <c r="C82" i="31"/>
  <c r="C83" i="31"/>
  <c r="C84" i="31"/>
  <c r="C85" i="31"/>
  <c r="C86" i="31"/>
  <c r="C87" i="31"/>
  <c r="C88" i="31"/>
  <c r="C89" i="31"/>
  <c r="C90" i="31"/>
  <c r="C91" i="31"/>
  <c r="C92" i="31"/>
  <c r="C93" i="31"/>
  <c r="C94" i="31"/>
  <c r="C95" i="31"/>
  <c r="C96" i="31"/>
  <c r="C97" i="31"/>
  <c r="C98" i="31"/>
  <c r="C99" i="31"/>
  <c r="C100" i="31"/>
  <c r="C101" i="31"/>
  <c r="C102" i="31"/>
  <c r="C103" i="31"/>
  <c r="C104" i="31"/>
  <c r="C105" i="31"/>
  <c r="C106" i="31"/>
  <c r="C107" i="31"/>
  <c r="C108" i="31"/>
  <c r="C109" i="31"/>
  <c r="C110" i="31"/>
  <c r="C111" i="31"/>
  <c r="C112" i="31"/>
  <c r="C113" i="31"/>
  <c r="C114" i="31"/>
  <c r="C115" i="31"/>
  <c r="C116" i="31"/>
  <c r="C117" i="31"/>
  <c r="C118" i="31"/>
  <c r="C119" i="31"/>
  <c r="C120" i="31"/>
  <c r="C121" i="31"/>
  <c r="C122" i="31"/>
  <c r="C123" i="31"/>
  <c r="C124" i="31"/>
  <c r="C125" i="31"/>
  <c r="C126" i="31"/>
  <c r="C127" i="31"/>
  <c r="C128" i="31"/>
  <c r="C129" i="31"/>
  <c r="C130" i="31"/>
  <c r="C131" i="31"/>
  <c r="C132" i="31"/>
  <c r="C133" i="31"/>
  <c r="C134" i="31"/>
  <c r="C135" i="31"/>
  <c r="C136" i="31"/>
  <c r="C137" i="31"/>
  <c r="C138" i="31"/>
  <c r="C139" i="31"/>
  <c r="C140" i="31"/>
  <c r="C141" i="31"/>
  <c r="C142" i="31"/>
  <c r="C143" i="31"/>
  <c r="C144" i="31"/>
  <c r="C145" i="31"/>
  <c r="C146" i="31"/>
  <c r="C147" i="31"/>
  <c r="C148" i="31"/>
  <c r="C149" i="31"/>
  <c r="C150" i="31"/>
  <c r="C151" i="31"/>
  <c r="C152" i="31"/>
  <c r="C153" i="31"/>
  <c r="C154" i="31"/>
  <c r="C155" i="31"/>
  <c r="C156" i="31"/>
  <c r="C157" i="31"/>
  <c r="C158" i="31"/>
  <c r="C159" i="31"/>
  <c r="C160" i="31"/>
  <c r="C161" i="31"/>
  <c r="C162" i="31"/>
  <c r="C163" i="31"/>
  <c r="C164" i="31"/>
  <c r="C165" i="31"/>
  <c r="C166" i="31"/>
  <c r="C167" i="31"/>
  <c r="C168" i="31"/>
  <c r="C169" i="31"/>
  <c r="C170" i="31"/>
  <c r="C171" i="31"/>
  <c r="C172" i="31"/>
  <c r="C173" i="31"/>
  <c r="C174" i="31"/>
  <c r="C175" i="31"/>
  <c r="C176" i="31"/>
  <c r="C177" i="31"/>
  <c r="C178" i="31"/>
  <c r="C179" i="31"/>
  <c r="C180" i="31"/>
  <c r="C181" i="31"/>
  <c r="C182" i="31"/>
  <c r="C183" i="31"/>
  <c r="C184" i="31"/>
  <c r="C185" i="31"/>
  <c r="C186" i="31"/>
  <c r="C187" i="31"/>
  <c r="C188" i="31"/>
  <c r="C189" i="31"/>
  <c r="C190" i="31"/>
  <c r="C191" i="31"/>
  <c r="C192" i="31"/>
  <c r="C193" i="31"/>
  <c r="C194" i="31"/>
  <c r="C195" i="31"/>
  <c r="C196" i="31"/>
  <c r="C197" i="31"/>
  <c r="C198" i="31"/>
  <c r="C199" i="31"/>
  <c r="C200" i="31"/>
  <c r="C201" i="31"/>
  <c r="C202" i="31"/>
  <c r="C203" i="31"/>
  <c r="C204" i="31"/>
  <c r="C205" i="31"/>
  <c r="C206" i="31"/>
  <c r="C207" i="31"/>
  <c r="C208" i="31"/>
  <c r="C209" i="31"/>
  <c r="C210" i="31"/>
  <c r="C211" i="31"/>
  <c r="C212" i="31"/>
  <c r="C213" i="31"/>
  <c r="C214" i="31"/>
  <c r="C215" i="31"/>
  <c r="C216" i="31"/>
  <c r="C217" i="31"/>
  <c r="C218" i="31"/>
  <c r="C219" i="31"/>
  <c r="C220" i="31"/>
  <c r="C221" i="31"/>
  <c r="C222" i="31"/>
  <c r="C223" i="31"/>
  <c r="C224" i="31"/>
  <c r="C225" i="31"/>
  <c r="C226" i="31"/>
  <c r="C227" i="31"/>
  <c r="C228" i="31"/>
  <c r="C229" i="31"/>
  <c r="C230" i="31"/>
  <c r="C231" i="31"/>
  <c r="C232" i="31"/>
  <c r="C233" i="31"/>
  <c r="C234" i="31"/>
  <c r="C235" i="31"/>
  <c r="C236" i="31"/>
  <c r="C237" i="31"/>
  <c r="C238" i="31"/>
  <c r="C239" i="31"/>
  <c r="C240" i="31"/>
  <c r="C241" i="31"/>
  <c r="C242" i="31"/>
  <c r="C243" i="31"/>
  <c r="C244" i="31"/>
  <c r="C245" i="31"/>
  <c r="C246" i="31"/>
  <c r="C247" i="31"/>
  <c r="C248" i="31"/>
  <c r="C249" i="31"/>
  <c r="C250" i="31"/>
  <c r="C251" i="31"/>
  <c r="C252" i="31"/>
  <c r="C253" i="31"/>
  <c r="C254" i="31"/>
  <c r="C255" i="31"/>
  <c r="C256" i="31"/>
  <c r="C257" i="31"/>
  <c r="C258" i="31"/>
  <c r="C259" i="31"/>
  <c r="C260" i="31"/>
  <c r="C261" i="31"/>
  <c r="C262" i="31"/>
  <c r="C263" i="31"/>
  <c r="C264" i="31"/>
  <c r="C265" i="31"/>
  <c r="C266" i="31"/>
  <c r="C267" i="31"/>
  <c r="C268" i="31"/>
  <c r="C269" i="31"/>
  <c r="C270" i="31"/>
  <c r="C271" i="31"/>
  <c r="C272" i="31"/>
  <c r="C273" i="31"/>
  <c r="C274" i="31"/>
  <c r="C275" i="31"/>
  <c r="C276" i="31"/>
  <c r="C277" i="31"/>
  <c r="C278" i="31"/>
  <c r="C279" i="31"/>
  <c r="C280" i="31"/>
  <c r="C281" i="31"/>
  <c r="C282" i="31"/>
  <c r="C283" i="31"/>
  <c r="C284" i="31"/>
  <c r="C285" i="31"/>
  <c r="C286" i="31"/>
  <c r="C287" i="31"/>
  <c r="C288" i="31"/>
  <c r="C289" i="31"/>
  <c r="C290" i="31"/>
  <c r="C291" i="31"/>
  <c r="C292" i="31"/>
  <c r="C293" i="31"/>
  <c r="C294" i="31"/>
  <c r="C295" i="31"/>
  <c r="C296" i="31"/>
  <c r="C297" i="31"/>
  <c r="C298" i="31"/>
  <c r="C299" i="31"/>
  <c r="C300" i="31"/>
  <c r="C301" i="31"/>
  <c r="C302" i="31"/>
  <c r="C303" i="31"/>
  <c r="C304" i="31"/>
  <c r="C305" i="31"/>
  <c r="C306" i="31"/>
  <c r="C307" i="31"/>
  <c r="C308" i="31"/>
  <c r="C309" i="31"/>
  <c r="C310" i="31"/>
  <c r="C311" i="31"/>
  <c r="C312" i="31"/>
  <c r="C313" i="31"/>
  <c r="C314" i="31"/>
  <c r="C315" i="31"/>
  <c r="C316" i="31"/>
  <c r="C317" i="31"/>
  <c r="C318" i="31"/>
  <c r="C319" i="31"/>
  <c r="C320" i="31"/>
  <c r="C321" i="31"/>
  <c r="C322" i="31"/>
  <c r="C323" i="31"/>
  <c r="C324" i="31"/>
  <c r="C325" i="31"/>
  <c r="C326" i="31"/>
  <c r="C327" i="31"/>
  <c r="C328" i="31"/>
  <c r="C329" i="31"/>
  <c r="C330" i="31"/>
  <c r="C331" i="31"/>
  <c r="C332" i="31"/>
  <c r="C333" i="31"/>
  <c r="C334" i="31"/>
  <c r="C335" i="31"/>
  <c r="C336" i="31"/>
  <c r="C337" i="31"/>
  <c r="C338" i="31"/>
  <c r="C339" i="31"/>
  <c r="C340" i="31"/>
  <c r="C341" i="31"/>
  <c r="C342" i="31"/>
  <c r="C343" i="31"/>
  <c r="C344" i="31"/>
  <c r="C345" i="31"/>
  <c r="C346" i="31"/>
  <c r="C347" i="31"/>
  <c r="C348" i="31"/>
  <c r="C349" i="31"/>
  <c r="C350" i="31"/>
  <c r="C351" i="31"/>
  <c r="C352" i="31"/>
  <c r="C353" i="31"/>
  <c r="C354" i="31"/>
  <c r="C355" i="31"/>
  <c r="C356" i="31"/>
  <c r="C357" i="31"/>
  <c r="C358" i="31"/>
  <c r="C359" i="31"/>
  <c r="C360" i="31"/>
  <c r="C361" i="31"/>
  <c r="C362" i="31"/>
  <c r="C363" i="31"/>
  <c r="C364" i="31"/>
  <c r="C365" i="31"/>
  <c r="C366" i="31"/>
  <c r="C367" i="31"/>
  <c r="C368" i="31"/>
  <c r="C369" i="31"/>
  <c r="C370" i="31"/>
  <c r="C371" i="31"/>
  <c r="C372" i="31"/>
  <c r="C373" i="31"/>
  <c r="C374" i="31"/>
  <c r="C375" i="31"/>
  <c r="C376" i="31"/>
  <c r="C377" i="31"/>
  <c r="C378" i="31"/>
  <c r="C379" i="31"/>
  <c r="C380" i="31"/>
  <c r="C381" i="31"/>
  <c r="C382" i="31"/>
  <c r="C383" i="31"/>
  <c r="C384" i="31"/>
  <c r="C385" i="31"/>
  <c r="C386" i="31"/>
  <c r="C387" i="31"/>
  <c r="C388" i="31"/>
  <c r="C389" i="31"/>
  <c r="C390" i="31"/>
  <c r="C391" i="31"/>
  <c r="C392" i="31"/>
  <c r="C393" i="31"/>
  <c r="C394" i="31"/>
  <c r="C395" i="31"/>
  <c r="C396" i="31"/>
  <c r="C397" i="31"/>
  <c r="C398" i="31"/>
  <c r="C399" i="31"/>
  <c r="C400" i="31"/>
  <c r="C401" i="31"/>
  <c r="C402" i="31"/>
  <c r="C403" i="31"/>
  <c r="C404" i="31"/>
  <c r="C405" i="31"/>
  <c r="C406" i="31"/>
  <c r="C407" i="31"/>
  <c r="C408" i="31"/>
  <c r="C409" i="31"/>
  <c r="C410" i="31"/>
  <c r="C411" i="31"/>
  <c r="C412" i="31"/>
  <c r="C413" i="31"/>
  <c r="C414" i="31"/>
  <c r="C415" i="31"/>
  <c r="C416" i="31"/>
  <c r="C417" i="31"/>
  <c r="C418" i="31"/>
  <c r="C419" i="31"/>
  <c r="C420" i="31"/>
  <c r="C421" i="31"/>
  <c r="C422" i="31"/>
  <c r="C423" i="31"/>
  <c r="C424" i="31"/>
  <c r="C425" i="31"/>
  <c r="C426" i="31"/>
  <c r="C427" i="31"/>
  <c r="C428" i="31"/>
  <c r="C429" i="31"/>
  <c r="C430" i="31"/>
  <c r="C431" i="31"/>
  <c r="C432" i="31"/>
  <c r="C433" i="31"/>
  <c r="C434" i="31"/>
  <c r="C435" i="31"/>
  <c r="C436" i="31"/>
  <c r="C437" i="31"/>
  <c r="C438" i="31"/>
  <c r="C439" i="31"/>
  <c r="C440" i="31"/>
  <c r="C441" i="31"/>
  <c r="C442" i="31"/>
  <c r="C443" i="31"/>
  <c r="C444" i="31"/>
  <c r="C445" i="31"/>
  <c r="C446" i="31"/>
  <c r="C447" i="31"/>
  <c r="C448" i="31"/>
  <c r="C449" i="31"/>
  <c r="C450" i="31"/>
  <c r="C451" i="31"/>
  <c r="C452" i="31"/>
  <c r="C453" i="31"/>
  <c r="C454" i="31"/>
  <c r="C455" i="31"/>
  <c r="C456" i="31"/>
  <c r="C457" i="31"/>
  <c r="C458" i="31"/>
  <c r="C459" i="31"/>
  <c r="C460" i="31"/>
  <c r="C461" i="31"/>
  <c r="C462" i="31"/>
  <c r="C463" i="31"/>
  <c r="C464" i="31"/>
  <c r="C465" i="31"/>
  <c r="C466" i="31"/>
  <c r="C467" i="31"/>
  <c r="C468" i="31"/>
  <c r="C469" i="31"/>
  <c r="C470" i="31"/>
  <c r="C471" i="31"/>
  <c r="C472" i="31"/>
  <c r="C473" i="31"/>
  <c r="C474" i="31"/>
  <c r="C475" i="31"/>
  <c r="C476" i="31"/>
  <c r="C477" i="31"/>
  <c r="C478" i="31"/>
  <c r="C479" i="31"/>
  <c r="C480" i="31"/>
  <c r="C481" i="31"/>
  <c r="C482" i="31"/>
  <c r="C483" i="31"/>
  <c r="C484" i="31"/>
  <c r="C485" i="31"/>
  <c r="C486" i="31"/>
  <c r="C487" i="31"/>
  <c r="C488" i="31"/>
  <c r="C489" i="31"/>
  <c r="C490" i="31"/>
  <c r="C491" i="31"/>
  <c r="C492" i="31"/>
  <c r="C493" i="31"/>
  <c r="C494" i="31"/>
  <c r="C495" i="31"/>
  <c r="C496" i="31"/>
  <c r="C497" i="31"/>
  <c r="C498" i="31"/>
  <c r="C499" i="31"/>
  <c r="C500" i="31"/>
  <c r="C501" i="31"/>
  <c r="C502" i="31"/>
  <c r="C503" i="31"/>
  <c r="C504" i="31"/>
  <c r="C505" i="31"/>
  <c r="C506" i="31"/>
  <c r="C507" i="31"/>
  <c r="C508" i="31"/>
  <c r="C509" i="31"/>
  <c r="C510" i="31"/>
  <c r="C511" i="31"/>
  <c r="C512" i="31"/>
  <c r="C513" i="31"/>
  <c r="C514" i="31"/>
  <c r="C515" i="31"/>
  <c r="C516" i="31"/>
  <c r="C517" i="31"/>
  <c r="C518" i="31"/>
  <c r="C519" i="31"/>
  <c r="C520" i="31"/>
  <c r="C521" i="31"/>
  <c r="C522" i="31"/>
  <c r="C523" i="31"/>
  <c r="C524" i="31"/>
  <c r="C525" i="31"/>
  <c r="C526" i="31"/>
  <c r="C527" i="31"/>
  <c r="C528" i="31"/>
  <c r="C529" i="31"/>
  <c r="C530" i="31"/>
  <c r="C531" i="31"/>
  <c r="C532" i="31"/>
  <c r="C533" i="31"/>
  <c r="C534" i="31"/>
  <c r="C535" i="31"/>
  <c r="C536" i="31"/>
  <c r="C537" i="31"/>
  <c r="C538" i="31"/>
  <c r="C539" i="31"/>
  <c r="C540" i="31"/>
  <c r="C541" i="31"/>
  <c r="C542" i="31"/>
  <c r="C543" i="31"/>
  <c r="C544" i="31"/>
  <c r="C545" i="31"/>
  <c r="C546" i="31"/>
  <c r="C547" i="31"/>
  <c r="C548" i="31"/>
  <c r="C549" i="31"/>
  <c r="C550" i="31"/>
  <c r="C551" i="31"/>
  <c r="C552" i="31"/>
  <c r="C553" i="31"/>
  <c r="C554" i="31"/>
  <c r="C555" i="31"/>
  <c r="C556" i="31"/>
  <c r="C557" i="31"/>
  <c r="C558" i="31"/>
  <c r="C559" i="31"/>
  <c r="C560" i="31"/>
  <c r="C561" i="31"/>
  <c r="C562" i="31"/>
  <c r="C563" i="31"/>
  <c r="C564" i="31"/>
  <c r="C565" i="31"/>
  <c r="C566" i="31"/>
  <c r="C567" i="31"/>
  <c r="C568" i="31"/>
  <c r="C569" i="31"/>
  <c r="C570" i="31"/>
  <c r="C571" i="31"/>
  <c r="C572" i="31"/>
  <c r="C573" i="31"/>
  <c r="C574" i="31"/>
  <c r="C575" i="31"/>
  <c r="C576" i="31"/>
  <c r="C577" i="31"/>
  <c r="C578" i="31"/>
  <c r="C579" i="31"/>
  <c r="C580" i="31"/>
  <c r="C581" i="31"/>
  <c r="C582" i="31"/>
  <c r="C583" i="31"/>
  <c r="C584" i="31"/>
  <c r="C585" i="31"/>
  <c r="C586" i="31"/>
  <c r="C587" i="31"/>
  <c r="C588" i="31"/>
  <c r="C589" i="31"/>
  <c r="C590" i="31"/>
  <c r="C591" i="31"/>
  <c r="C592" i="31"/>
  <c r="C593" i="31"/>
  <c r="C594" i="31"/>
  <c r="C595" i="31"/>
  <c r="C596" i="31"/>
  <c r="C597" i="31"/>
  <c r="C598" i="31"/>
  <c r="C599" i="31"/>
  <c r="C600" i="31"/>
  <c r="C601" i="31"/>
  <c r="C602" i="31"/>
  <c r="C603" i="31"/>
  <c r="C604" i="31"/>
  <c r="C605" i="31"/>
  <c r="C606" i="31"/>
  <c r="C607" i="31"/>
  <c r="C608" i="31"/>
  <c r="C609" i="31"/>
  <c r="C610" i="31"/>
  <c r="C611" i="31"/>
  <c r="C612" i="31"/>
  <c r="C613" i="31"/>
  <c r="C614" i="31"/>
  <c r="C615" i="31"/>
  <c r="C616" i="31"/>
  <c r="C617" i="31"/>
  <c r="C618" i="31"/>
  <c r="C619" i="31"/>
  <c r="C620" i="31"/>
  <c r="C621" i="31"/>
  <c r="C622" i="31"/>
  <c r="C623" i="31"/>
  <c r="C624" i="31"/>
  <c r="C625" i="31"/>
  <c r="C626" i="31"/>
  <c r="C627" i="31"/>
  <c r="C628" i="31"/>
  <c r="C629" i="31"/>
  <c r="C630" i="31"/>
  <c r="C631" i="31"/>
  <c r="C632" i="31"/>
  <c r="C633" i="31"/>
  <c r="C634" i="31"/>
  <c r="C635" i="31"/>
  <c r="C636" i="31"/>
  <c r="C637" i="31"/>
  <c r="C638" i="31"/>
  <c r="C639" i="31"/>
  <c r="C640" i="31"/>
  <c r="C641" i="31"/>
  <c r="C642" i="31"/>
  <c r="C643" i="31"/>
  <c r="C644" i="31"/>
  <c r="C645" i="31"/>
  <c r="C646" i="31"/>
  <c r="C647" i="31"/>
  <c r="C648" i="31"/>
  <c r="C649" i="31"/>
  <c r="C650" i="31"/>
  <c r="C651" i="31"/>
  <c r="C652" i="31"/>
  <c r="C653" i="31"/>
  <c r="C654" i="31"/>
  <c r="C655" i="31"/>
  <c r="C656" i="31"/>
  <c r="C657" i="31"/>
  <c r="C658" i="31"/>
  <c r="C659" i="31"/>
  <c r="C660" i="31"/>
  <c r="C661" i="31"/>
  <c r="C662" i="31"/>
  <c r="C663" i="31"/>
  <c r="C664" i="31"/>
  <c r="C665" i="31"/>
  <c r="C666" i="31"/>
  <c r="C667" i="31"/>
  <c r="C668" i="31"/>
  <c r="C669" i="31"/>
  <c r="C670" i="31"/>
  <c r="C671" i="31"/>
  <c r="C672" i="31"/>
  <c r="C673" i="31"/>
  <c r="C674" i="31"/>
  <c r="C675" i="31"/>
  <c r="C676" i="31"/>
  <c r="C677" i="31"/>
  <c r="C678" i="31"/>
  <c r="C679" i="31"/>
  <c r="C680" i="31"/>
  <c r="C681" i="31"/>
  <c r="C682" i="31"/>
  <c r="C683" i="31"/>
  <c r="C684" i="31"/>
  <c r="C685" i="31"/>
  <c r="C686" i="31"/>
  <c r="C687" i="31"/>
  <c r="C688" i="31"/>
  <c r="C689" i="31"/>
  <c r="C690" i="31"/>
  <c r="C691" i="31"/>
  <c r="C692" i="31"/>
  <c r="C693" i="31"/>
  <c r="C694" i="31"/>
  <c r="C695" i="31"/>
  <c r="C696" i="31"/>
  <c r="C697" i="31"/>
  <c r="C698" i="31"/>
  <c r="C699" i="31"/>
  <c r="C700" i="31"/>
  <c r="C701" i="31"/>
  <c r="C702" i="31"/>
  <c r="C703" i="31"/>
  <c r="C704" i="31"/>
  <c r="C705" i="31"/>
  <c r="C706" i="31"/>
  <c r="C707" i="31"/>
  <c r="C708" i="31"/>
  <c r="C709" i="31"/>
  <c r="C710" i="31"/>
  <c r="C711" i="31"/>
  <c r="C712" i="31"/>
  <c r="C713" i="31"/>
  <c r="C714" i="31"/>
  <c r="C715" i="31"/>
  <c r="C716" i="31"/>
  <c r="C717" i="31"/>
  <c r="C718" i="31"/>
  <c r="C719" i="31"/>
  <c r="C720" i="31"/>
  <c r="C721" i="31"/>
  <c r="C722" i="31"/>
  <c r="C723" i="31"/>
  <c r="C724" i="31"/>
  <c r="C725" i="31"/>
  <c r="C726" i="31"/>
  <c r="C727" i="31"/>
  <c r="C728" i="31"/>
  <c r="C729" i="31"/>
  <c r="C730" i="31"/>
  <c r="C731" i="31"/>
  <c r="C732" i="31"/>
  <c r="C733" i="31"/>
  <c r="C734" i="31"/>
  <c r="C735" i="31"/>
  <c r="C736" i="31"/>
  <c r="C737" i="31"/>
  <c r="C738" i="31"/>
  <c r="C739" i="31"/>
  <c r="C740" i="31"/>
  <c r="C741" i="31"/>
  <c r="C742" i="31"/>
  <c r="C743" i="31"/>
  <c r="C744" i="31"/>
  <c r="C745" i="31"/>
  <c r="C746" i="31"/>
  <c r="C747" i="31"/>
  <c r="C748" i="31"/>
  <c r="C749" i="31"/>
  <c r="C750" i="31"/>
  <c r="C751" i="31"/>
  <c r="C752" i="31"/>
  <c r="C753" i="31"/>
  <c r="C754" i="31"/>
  <c r="C755" i="31"/>
  <c r="C756" i="31"/>
  <c r="C757" i="31"/>
  <c r="C758" i="31"/>
  <c r="C759" i="31"/>
  <c r="C760" i="31"/>
  <c r="C761" i="31"/>
  <c r="C762" i="31"/>
  <c r="C763" i="31"/>
  <c r="C764" i="31"/>
  <c r="C765" i="31"/>
  <c r="C766" i="31"/>
  <c r="C767" i="31"/>
  <c r="C768" i="31"/>
  <c r="C769" i="31"/>
  <c r="C770" i="31"/>
  <c r="C771" i="31"/>
  <c r="C772" i="31"/>
  <c r="C773" i="31"/>
  <c r="C774" i="31"/>
  <c r="C775" i="31"/>
  <c r="C776" i="31"/>
  <c r="C777" i="31"/>
  <c r="C778" i="31"/>
  <c r="C779" i="31"/>
  <c r="C780" i="31"/>
  <c r="C781" i="31"/>
  <c r="C782" i="31"/>
  <c r="C783" i="31"/>
  <c r="C784" i="31"/>
  <c r="C785" i="31"/>
  <c r="C786" i="31"/>
  <c r="C787" i="31"/>
  <c r="C788" i="31"/>
  <c r="C789" i="31"/>
  <c r="C790" i="31"/>
  <c r="C791" i="31"/>
  <c r="C792" i="31"/>
  <c r="C793" i="31"/>
  <c r="C794" i="31"/>
  <c r="C795" i="31"/>
  <c r="C796" i="31"/>
  <c r="C797" i="31"/>
  <c r="C798" i="31"/>
  <c r="C799" i="31"/>
  <c r="C800" i="31"/>
  <c r="C801" i="31"/>
  <c r="C802" i="31"/>
  <c r="C803" i="31"/>
  <c r="C804" i="31"/>
  <c r="C805" i="31"/>
  <c r="C806" i="31"/>
  <c r="C807" i="31"/>
  <c r="C808" i="31"/>
  <c r="C809" i="31"/>
  <c r="C810" i="31"/>
  <c r="C811" i="31"/>
  <c r="C812" i="31"/>
  <c r="C813" i="31"/>
  <c r="C814" i="31"/>
  <c r="C815" i="31"/>
  <c r="C816" i="31"/>
  <c r="C817" i="31"/>
  <c r="C818" i="31"/>
  <c r="C819" i="31"/>
  <c r="C820" i="31"/>
  <c r="C821" i="31"/>
  <c r="C822" i="31"/>
  <c r="C823" i="31"/>
  <c r="C824" i="31"/>
  <c r="C825" i="31"/>
  <c r="C826" i="31"/>
  <c r="C827" i="31"/>
  <c r="C828" i="31"/>
  <c r="C829" i="31"/>
  <c r="C830" i="31"/>
  <c r="C831" i="31"/>
  <c r="C832" i="31"/>
  <c r="C833" i="31"/>
  <c r="C834" i="31"/>
  <c r="C835" i="31"/>
  <c r="C836" i="31"/>
  <c r="C837" i="31"/>
  <c r="C838" i="31"/>
  <c r="C839" i="31"/>
  <c r="C840" i="31"/>
  <c r="C841" i="31"/>
  <c r="C842" i="31"/>
  <c r="C843" i="31"/>
  <c r="C844" i="31"/>
  <c r="C845" i="31"/>
  <c r="C846" i="31"/>
  <c r="C847" i="31"/>
  <c r="C848" i="31"/>
  <c r="C849" i="31"/>
  <c r="C850" i="31"/>
  <c r="C851" i="31"/>
  <c r="C852" i="31"/>
  <c r="C853" i="31"/>
  <c r="C854" i="31"/>
  <c r="C855" i="31"/>
  <c r="C856" i="31"/>
  <c r="C857" i="31"/>
  <c r="C858" i="31"/>
  <c r="C859" i="31"/>
  <c r="C860" i="31"/>
  <c r="C861" i="31"/>
  <c r="C862" i="31"/>
  <c r="C863" i="31"/>
  <c r="C864" i="31"/>
  <c r="C865" i="31"/>
  <c r="C866" i="31"/>
  <c r="C867" i="31"/>
  <c r="C868" i="31"/>
  <c r="C869" i="31"/>
  <c r="C870" i="31"/>
  <c r="C871" i="31"/>
  <c r="C872" i="31"/>
  <c r="C873" i="31"/>
  <c r="C874" i="31"/>
  <c r="C875" i="31"/>
  <c r="C876" i="31"/>
  <c r="C877" i="31"/>
  <c r="C878" i="31"/>
  <c r="C879" i="31"/>
  <c r="C880" i="31"/>
  <c r="C881" i="31"/>
  <c r="C882" i="31"/>
  <c r="C883" i="31"/>
  <c r="C884" i="31"/>
  <c r="C885" i="31"/>
  <c r="C886" i="31"/>
  <c r="C887" i="31"/>
  <c r="C888" i="31"/>
  <c r="C889" i="31"/>
  <c r="C890" i="31"/>
  <c r="C891" i="31"/>
  <c r="C892" i="31"/>
  <c r="C893" i="31"/>
  <c r="C894" i="31"/>
  <c r="C895" i="31"/>
  <c r="C896" i="31"/>
  <c r="C897" i="31"/>
  <c r="C898" i="31"/>
  <c r="C899" i="31"/>
  <c r="C900" i="31"/>
  <c r="C901" i="31"/>
  <c r="C902" i="31"/>
  <c r="C903" i="31"/>
  <c r="C904" i="31"/>
  <c r="C905" i="31"/>
  <c r="C906" i="31"/>
  <c r="C907" i="31"/>
  <c r="C908" i="31"/>
  <c r="C909" i="31"/>
  <c r="C910" i="31"/>
  <c r="C911" i="31"/>
  <c r="C912" i="31"/>
  <c r="C913" i="31"/>
  <c r="C914" i="31"/>
  <c r="C915" i="31"/>
  <c r="C916" i="31"/>
  <c r="C917" i="31"/>
  <c r="C918" i="31"/>
  <c r="C919" i="31"/>
  <c r="C920" i="31"/>
  <c r="C921" i="31"/>
  <c r="C922" i="31"/>
  <c r="C923" i="31"/>
  <c r="C924" i="31"/>
  <c r="C925" i="31"/>
  <c r="C926" i="31"/>
  <c r="C927" i="31"/>
  <c r="C928" i="31"/>
  <c r="C929" i="31"/>
  <c r="C930" i="31"/>
  <c r="C931" i="31"/>
  <c r="C932" i="31"/>
  <c r="C933" i="31"/>
  <c r="C934" i="31"/>
  <c r="C935" i="31"/>
  <c r="C936" i="31"/>
  <c r="C937" i="31"/>
  <c r="C938" i="31"/>
  <c r="C939" i="31"/>
  <c r="C940" i="31"/>
  <c r="C941" i="31"/>
  <c r="C942" i="31"/>
  <c r="C943" i="31"/>
  <c r="C944" i="31"/>
  <c r="C945" i="31"/>
  <c r="C946" i="31"/>
  <c r="C947" i="31"/>
  <c r="C948" i="31"/>
  <c r="C949" i="31"/>
  <c r="C950" i="31"/>
  <c r="C951" i="31"/>
  <c r="C952" i="31"/>
  <c r="C953" i="31"/>
  <c r="C954" i="31"/>
  <c r="C955" i="31"/>
  <c r="C956" i="31"/>
  <c r="C957" i="31"/>
  <c r="C958" i="31"/>
  <c r="C959" i="31"/>
  <c r="C960" i="31"/>
  <c r="C961" i="31"/>
  <c r="C962" i="31"/>
  <c r="C963" i="31"/>
  <c r="C964" i="31"/>
  <c r="C965" i="31"/>
  <c r="C966" i="31"/>
  <c r="C967" i="31"/>
  <c r="C968" i="31"/>
  <c r="C969" i="31"/>
  <c r="C970" i="31"/>
  <c r="C971" i="31"/>
  <c r="C972" i="31"/>
  <c r="C973" i="31"/>
  <c r="C974" i="31"/>
  <c r="C975" i="31"/>
  <c r="C976" i="31"/>
  <c r="C977" i="31"/>
  <c r="C978" i="31"/>
  <c r="C979" i="31"/>
  <c r="C980" i="31"/>
  <c r="C981" i="31"/>
  <c r="C982" i="31"/>
  <c r="C983" i="31"/>
  <c r="C984" i="31"/>
  <c r="C985" i="31"/>
  <c r="C986" i="31"/>
  <c r="C987" i="31"/>
  <c r="C988" i="31"/>
  <c r="C989" i="31"/>
  <c r="C990" i="31"/>
  <c r="C991" i="31"/>
  <c r="C992" i="31"/>
  <c r="C993" i="31"/>
  <c r="C994" i="31"/>
  <c r="C995" i="31"/>
  <c r="C996" i="31"/>
  <c r="C997" i="31"/>
  <c r="C998" i="31"/>
  <c r="C999" i="31"/>
  <c r="C1000" i="31"/>
  <c r="C1001" i="31"/>
  <c r="C1002" i="31"/>
  <c r="C1003" i="31"/>
  <c r="C1004" i="31"/>
  <c r="C1005" i="31"/>
  <c r="C1006" i="31"/>
  <c r="C1007" i="31"/>
  <c r="C1008" i="31"/>
  <c r="C1009" i="31"/>
  <c r="C1010" i="31"/>
  <c r="C1011" i="31"/>
  <c r="C1012" i="31"/>
  <c r="C1013" i="31"/>
  <c r="C1014" i="31"/>
  <c r="C1015" i="31"/>
  <c r="C1016" i="31"/>
  <c r="C1017" i="31"/>
  <c r="C1018" i="31"/>
  <c r="C1019" i="31"/>
  <c r="C1020" i="31"/>
  <c r="C1021" i="31"/>
  <c r="C1022" i="31"/>
  <c r="C1023" i="31"/>
  <c r="C1024" i="31"/>
  <c r="C1025" i="31"/>
  <c r="C1026" i="31"/>
  <c r="C1027" i="31"/>
  <c r="C1028" i="31"/>
  <c r="C1029" i="31"/>
  <c r="C1030" i="31"/>
  <c r="C1031" i="31"/>
  <c r="C1032" i="31"/>
  <c r="C1033" i="31"/>
  <c r="C1034" i="31"/>
  <c r="C1035" i="31"/>
  <c r="C1036" i="31"/>
  <c r="C1037" i="31"/>
  <c r="C1038" i="31"/>
  <c r="C1039" i="31"/>
  <c r="C1040" i="31"/>
  <c r="C1041" i="31"/>
  <c r="C1042" i="31"/>
  <c r="C1043" i="31"/>
  <c r="C1044" i="31"/>
  <c r="C1045" i="31"/>
  <c r="C1046" i="31"/>
  <c r="C1047" i="31"/>
  <c r="C1048" i="31"/>
  <c r="C1049" i="31"/>
  <c r="C1050" i="31"/>
  <c r="C1051" i="31"/>
  <c r="C1052" i="31"/>
  <c r="C1053" i="31"/>
  <c r="C1054" i="31"/>
  <c r="C1055" i="31"/>
  <c r="C1056" i="31"/>
  <c r="C1057" i="31"/>
  <c r="C1058" i="31"/>
  <c r="C1059" i="31"/>
  <c r="C1060" i="31"/>
  <c r="C1061" i="31"/>
  <c r="C1062" i="31"/>
  <c r="C1063" i="31"/>
  <c r="C1064" i="31"/>
  <c r="C1065" i="31"/>
  <c r="C1066" i="31"/>
  <c r="C1067" i="31"/>
  <c r="C1068" i="31"/>
  <c r="C1069" i="31"/>
  <c r="C1070" i="31"/>
  <c r="C1071" i="31"/>
  <c r="C1072" i="31"/>
  <c r="C1073" i="31"/>
  <c r="C1074" i="31"/>
  <c r="C1075" i="31"/>
  <c r="C1076" i="31"/>
  <c r="C1077" i="31"/>
  <c r="C1078" i="31"/>
  <c r="C1079" i="31"/>
  <c r="C1080" i="31"/>
  <c r="C1081" i="31"/>
  <c r="C1082" i="31"/>
  <c r="C1083" i="31"/>
  <c r="C1084" i="31"/>
  <c r="C1085" i="31"/>
  <c r="C1086" i="31"/>
  <c r="C1087" i="31"/>
  <c r="C1088" i="31"/>
  <c r="C1089" i="31"/>
  <c r="C1090" i="31"/>
  <c r="C1091" i="31"/>
  <c r="C1092" i="31"/>
  <c r="C1093" i="31"/>
  <c r="C1094" i="31"/>
  <c r="C1095" i="31"/>
  <c r="C1096" i="31"/>
  <c r="C1097" i="31"/>
  <c r="C1098" i="31"/>
  <c r="C1099" i="31"/>
  <c r="C1100" i="31"/>
  <c r="C1101" i="31"/>
  <c r="C1102" i="31"/>
  <c r="C1103" i="31"/>
  <c r="C1104" i="31"/>
  <c r="C1105" i="31"/>
  <c r="C1106" i="31"/>
  <c r="C1107" i="31"/>
  <c r="C1108" i="31"/>
  <c r="C1109" i="31"/>
  <c r="C1110" i="31"/>
  <c r="C1111" i="31"/>
  <c r="C1112" i="31"/>
  <c r="C1113" i="31"/>
  <c r="C1114" i="31"/>
  <c r="C1115" i="31"/>
  <c r="C1116" i="31"/>
  <c r="C1117" i="31"/>
  <c r="C1118" i="31"/>
  <c r="C1119" i="31"/>
  <c r="C1120" i="31"/>
  <c r="C1121" i="31"/>
  <c r="C1122" i="31"/>
  <c r="C1123" i="31"/>
  <c r="C1124" i="31"/>
  <c r="C1125" i="31"/>
  <c r="C1126" i="31"/>
  <c r="C1127" i="31"/>
  <c r="C1128" i="31"/>
  <c r="C1129" i="31"/>
  <c r="C1130" i="31"/>
  <c r="C1131" i="31"/>
  <c r="C1132" i="31"/>
  <c r="C1133" i="31"/>
  <c r="C1134" i="31"/>
  <c r="C1135" i="31"/>
  <c r="C1136" i="31"/>
  <c r="C1137" i="31"/>
  <c r="C1138" i="31"/>
  <c r="C1139" i="31"/>
  <c r="C1140" i="31"/>
  <c r="C1141" i="31"/>
  <c r="C1142" i="31"/>
  <c r="C1143" i="31"/>
  <c r="C1144" i="31"/>
  <c r="C1145" i="31"/>
  <c r="C1146" i="31"/>
  <c r="C1147" i="31"/>
  <c r="C1148" i="31"/>
  <c r="C1149" i="31"/>
  <c r="C1150" i="31"/>
  <c r="C1151" i="31"/>
  <c r="C1152" i="31"/>
  <c r="C1153" i="31"/>
  <c r="C1154" i="31"/>
  <c r="C1155" i="31"/>
  <c r="C1156" i="31"/>
  <c r="C1157" i="31"/>
  <c r="C1158" i="31"/>
  <c r="C1159" i="31"/>
  <c r="C1160" i="31"/>
  <c r="C1161" i="31"/>
  <c r="C1162" i="31"/>
  <c r="C1163" i="31"/>
  <c r="C1164" i="31"/>
  <c r="C1165" i="31"/>
  <c r="C1166" i="31"/>
  <c r="C1167" i="31"/>
  <c r="C1168" i="31"/>
  <c r="C1169" i="31"/>
  <c r="C1170" i="31"/>
  <c r="C1171" i="31"/>
  <c r="C1172" i="31"/>
  <c r="C1173" i="31"/>
  <c r="C1174" i="31"/>
  <c r="C1175" i="31"/>
  <c r="C1176" i="31"/>
  <c r="C1177" i="31"/>
  <c r="C1178" i="31"/>
  <c r="C1179" i="31"/>
  <c r="C1180" i="31"/>
  <c r="C1181" i="31"/>
  <c r="C1182" i="31"/>
  <c r="C1183" i="31"/>
  <c r="C1184" i="31"/>
  <c r="C1185" i="31"/>
  <c r="C1186" i="31"/>
  <c r="C1187" i="31"/>
  <c r="C1188" i="31"/>
  <c r="C1189" i="31"/>
  <c r="C1190" i="31"/>
  <c r="C1191" i="31"/>
  <c r="C1192" i="31"/>
  <c r="C1193" i="31"/>
  <c r="C1194" i="31"/>
  <c r="C1195" i="31"/>
  <c r="C1196" i="31"/>
  <c r="C1197" i="31"/>
  <c r="C1198" i="31"/>
  <c r="C1199" i="31"/>
  <c r="C1200" i="31"/>
  <c r="C1201" i="31"/>
  <c r="C1202" i="31"/>
  <c r="C1203" i="31"/>
  <c r="C1204" i="31"/>
  <c r="C1205" i="31"/>
  <c r="C1206" i="31"/>
  <c r="C1207" i="31"/>
  <c r="C1208" i="31"/>
  <c r="C1209" i="31"/>
  <c r="C1210" i="31"/>
  <c r="C1211" i="31"/>
  <c r="C1212" i="31"/>
  <c r="C1213" i="31"/>
  <c r="C1214" i="31"/>
  <c r="C1215" i="31"/>
  <c r="C1216" i="31"/>
  <c r="C1217" i="31"/>
  <c r="C1218" i="31"/>
  <c r="C1219" i="31"/>
  <c r="C1220" i="31"/>
  <c r="C1221" i="31"/>
  <c r="C1222" i="31"/>
  <c r="C1223" i="31"/>
  <c r="C1224" i="31"/>
  <c r="C1225" i="31"/>
  <c r="C1226" i="31"/>
  <c r="C1227" i="31"/>
  <c r="C1228" i="31"/>
  <c r="C1229" i="31"/>
  <c r="C1230" i="31"/>
  <c r="C1231" i="31"/>
  <c r="C1232" i="31"/>
  <c r="C1233" i="31"/>
  <c r="C1234" i="31"/>
  <c r="C1235" i="31"/>
  <c r="C1236" i="31"/>
  <c r="C1237" i="31"/>
  <c r="C1238" i="31"/>
  <c r="C1239" i="31"/>
  <c r="C1240" i="31"/>
  <c r="C1241" i="31"/>
  <c r="C1242" i="31"/>
  <c r="C1243" i="31"/>
  <c r="C1244" i="31"/>
  <c r="C1245" i="31"/>
  <c r="C1246" i="31"/>
  <c r="C1247" i="31"/>
  <c r="C1248" i="31"/>
  <c r="C1249" i="31"/>
  <c r="C1250" i="31"/>
  <c r="C1251" i="31"/>
  <c r="C1252" i="31"/>
  <c r="C1253" i="31"/>
  <c r="C1254" i="31"/>
  <c r="C1255" i="31"/>
  <c r="C1256" i="31"/>
  <c r="C1257" i="31"/>
  <c r="C1258" i="31"/>
  <c r="C1259" i="31"/>
  <c r="C1260" i="31"/>
  <c r="C1261" i="31"/>
  <c r="C1262" i="31"/>
  <c r="C1263" i="31"/>
  <c r="C1264" i="31"/>
  <c r="C1265" i="31"/>
  <c r="C1266" i="31"/>
  <c r="C1267" i="31"/>
  <c r="C1268" i="31"/>
  <c r="C1269" i="31"/>
  <c r="C1270" i="31"/>
  <c r="C1271" i="31"/>
  <c r="C1272" i="31"/>
  <c r="C1273" i="31"/>
  <c r="C1274" i="31"/>
  <c r="C1275" i="31"/>
  <c r="C1276" i="31"/>
  <c r="C1277" i="31"/>
  <c r="C1278" i="31"/>
  <c r="C1279" i="31"/>
  <c r="C1280" i="31"/>
  <c r="C1281" i="31"/>
  <c r="C1282" i="31"/>
  <c r="C1283" i="31"/>
  <c r="C1284" i="31"/>
  <c r="C1285" i="31"/>
  <c r="C1286" i="31"/>
  <c r="C1287" i="31"/>
  <c r="C1288" i="31"/>
  <c r="C1289" i="31"/>
  <c r="C1290" i="31"/>
  <c r="C1291" i="31"/>
  <c r="C1292" i="31"/>
  <c r="C1293" i="31"/>
  <c r="C1294" i="31"/>
  <c r="C1295" i="31"/>
  <c r="C1296" i="31"/>
  <c r="C1297" i="31"/>
  <c r="C1298" i="31"/>
  <c r="C1299" i="31"/>
  <c r="C1300" i="31"/>
  <c r="C1301" i="31"/>
  <c r="C1302" i="31"/>
  <c r="C1303" i="31"/>
  <c r="C1304" i="31"/>
  <c r="C1305" i="31"/>
  <c r="C1306" i="31"/>
  <c r="C1307" i="31"/>
  <c r="C1308" i="31"/>
  <c r="C1309" i="31"/>
  <c r="C1310" i="31"/>
  <c r="C1311" i="31"/>
  <c r="C1312" i="31"/>
  <c r="C1313" i="31"/>
  <c r="C1314" i="31"/>
  <c r="C1315" i="31"/>
  <c r="C1316" i="31"/>
  <c r="C1317" i="31"/>
  <c r="C1318" i="31"/>
  <c r="C1319" i="31"/>
  <c r="C1320" i="31"/>
  <c r="C1321" i="31"/>
  <c r="C1322" i="31"/>
  <c r="C1323" i="31"/>
  <c r="C1324" i="31"/>
  <c r="C1325" i="31"/>
  <c r="C1326" i="31"/>
  <c r="C1327" i="31"/>
  <c r="C1328" i="31"/>
  <c r="C1329" i="31"/>
  <c r="C1330" i="31"/>
  <c r="C1331" i="31"/>
  <c r="C1332" i="31"/>
  <c r="C1333" i="31"/>
  <c r="C1334" i="31"/>
  <c r="C1335" i="31"/>
  <c r="C1336" i="31"/>
  <c r="C1337" i="31"/>
  <c r="C1338" i="31"/>
  <c r="C1339" i="31"/>
  <c r="C1340" i="31"/>
  <c r="C1341" i="31"/>
  <c r="C1342" i="31"/>
  <c r="C1343" i="31"/>
  <c r="C1344" i="31"/>
  <c r="C1345" i="31"/>
  <c r="C1346" i="31"/>
  <c r="C1347" i="31"/>
  <c r="C1348" i="31"/>
  <c r="C1349" i="31"/>
  <c r="C1350" i="31"/>
  <c r="C1351" i="31"/>
  <c r="C1352" i="31"/>
  <c r="C1353" i="31"/>
  <c r="C1354" i="31"/>
  <c r="C1355" i="31"/>
  <c r="C1356" i="31"/>
  <c r="C1357" i="31"/>
  <c r="C1358" i="31"/>
  <c r="C1359" i="31"/>
  <c r="C1360" i="31"/>
  <c r="C1361" i="31"/>
  <c r="C1362" i="31"/>
  <c r="C1363" i="31"/>
  <c r="C1364" i="31"/>
  <c r="C1365" i="31"/>
  <c r="C1366" i="31"/>
  <c r="C1367" i="31"/>
  <c r="C1368" i="31"/>
  <c r="C1369" i="31"/>
  <c r="C1370" i="31"/>
  <c r="C1371" i="31"/>
  <c r="C1372" i="31"/>
  <c r="C1373" i="31"/>
  <c r="C1374" i="31"/>
  <c r="C1375" i="31"/>
  <c r="C1376" i="31"/>
  <c r="C1377" i="31"/>
  <c r="C1378" i="31"/>
  <c r="C1379" i="31"/>
  <c r="C1380" i="31"/>
  <c r="C1381" i="31"/>
  <c r="C1382" i="31"/>
  <c r="C1383" i="31"/>
  <c r="C1384" i="31"/>
  <c r="C1385" i="31"/>
  <c r="C1386" i="31"/>
  <c r="C1387" i="31"/>
  <c r="C1388" i="31"/>
  <c r="C1389" i="31"/>
  <c r="C1390" i="31"/>
  <c r="C1391" i="31"/>
  <c r="C1392" i="31"/>
  <c r="C1393" i="31"/>
  <c r="C1394" i="31"/>
  <c r="C1395" i="31"/>
  <c r="C1396" i="31"/>
  <c r="C1397" i="31"/>
  <c r="C1398" i="31"/>
  <c r="C1399" i="31"/>
  <c r="C1400" i="31"/>
  <c r="C1401" i="31"/>
  <c r="C1402" i="31"/>
  <c r="C1403" i="31"/>
  <c r="C1404" i="31"/>
  <c r="C1405" i="31"/>
  <c r="C1406" i="31"/>
  <c r="C1407" i="31"/>
  <c r="C1408" i="31"/>
  <c r="C1409" i="31"/>
  <c r="C1410" i="31"/>
  <c r="C1411" i="31"/>
  <c r="C1412" i="31"/>
  <c r="C1413" i="31"/>
  <c r="C1414" i="31"/>
  <c r="C1415" i="31"/>
  <c r="C1416" i="31"/>
  <c r="C1417" i="31"/>
  <c r="C1418" i="31"/>
  <c r="C1419" i="31"/>
  <c r="C1420" i="31"/>
  <c r="C1421" i="31"/>
  <c r="C1422" i="31"/>
  <c r="C1423" i="31"/>
  <c r="C1424" i="31"/>
  <c r="C1425" i="31"/>
  <c r="C1426" i="31"/>
  <c r="C1427" i="31"/>
  <c r="C1428" i="31"/>
  <c r="C1429" i="31"/>
  <c r="C1430" i="31"/>
  <c r="C1431" i="31"/>
  <c r="C1432" i="31"/>
  <c r="C1433" i="31"/>
  <c r="C1434" i="31"/>
  <c r="C1435" i="31"/>
  <c r="C1436" i="31"/>
  <c r="C1437" i="31"/>
  <c r="C1438" i="31"/>
  <c r="C1439" i="31"/>
  <c r="C1440" i="31"/>
  <c r="C1441" i="31"/>
  <c r="C1442" i="31"/>
  <c r="C1443" i="31"/>
  <c r="C1444" i="31"/>
  <c r="C1445" i="31"/>
  <c r="C1446" i="31"/>
  <c r="C1447" i="31"/>
  <c r="C1448" i="31"/>
  <c r="C1449" i="31"/>
  <c r="C1450" i="31"/>
  <c r="C1451" i="31"/>
  <c r="C1452" i="31"/>
  <c r="C1453" i="31"/>
  <c r="C1454" i="31"/>
  <c r="C1455" i="31"/>
  <c r="C1456" i="31"/>
  <c r="C1457" i="31"/>
  <c r="C1458" i="31"/>
  <c r="C1459" i="31"/>
  <c r="C1460" i="31"/>
  <c r="C1461" i="31"/>
  <c r="C1462" i="31"/>
  <c r="C1463" i="31"/>
  <c r="C1464" i="31"/>
  <c r="C1465" i="31"/>
  <c r="C1466" i="31"/>
  <c r="C1467" i="31"/>
  <c r="C1468" i="31"/>
  <c r="C1469" i="31"/>
  <c r="C1470" i="31"/>
  <c r="C1471" i="31"/>
  <c r="C1472" i="31"/>
  <c r="C1473" i="31"/>
  <c r="C1474" i="31"/>
  <c r="C1475" i="31"/>
  <c r="C1476" i="31"/>
  <c r="C1477" i="31"/>
  <c r="C1478" i="31"/>
  <c r="C1479" i="31"/>
  <c r="C1480" i="31"/>
  <c r="C1481" i="31"/>
  <c r="C1482" i="31"/>
  <c r="C1483" i="31"/>
  <c r="C1484" i="31"/>
  <c r="C1485" i="31"/>
  <c r="C1486" i="31"/>
  <c r="C1487" i="31"/>
  <c r="C1488" i="31"/>
  <c r="C1489" i="31"/>
  <c r="C1490" i="31"/>
  <c r="C1491" i="31"/>
  <c r="C1492" i="31"/>
  <c r="C1493" i="31"/>
  <c r="C1494" i="31"/>
  <c r="C1495" i="31"/>
  <c r="C1496" i="31"/>
  <c r="C1497" i="31"/>
  <c r="C1498" i="31"/>
  <c r="C1499" i="31"/>
  <c r="C1500" i="31"/>
  <c r="C1501" i="31"/>
  <c r="C1502" i="31"/>
  <c r="C1503" i="31"/>
  <c r="C1504" i="31"/>
  <c r="C1505" i="31"/>
  <c r="C1506" i="31"/>
  <c r="C1507" i="31"/>
  <c r="C1508" i="31"/>
  <c r="C1509" i="31"/>
  <c r="C1510" i="31"/>
  <c r="C1511" i="31"/>
  <c r="C1512" i="31"/>
  <c r="C1513" i="31"/>
  <c r="C1514" i="31"/>
  <c r="C1515" i="31"/>
  <c r="C1516" i="31"/>
  <c r="C1517" i="31"/>
  <c r="C1518" i="31"/>
  <c r="C1519" i="31"/>
  <c r="C1520" i="31"/>
  <c r="C1521" i="31"/>
  <c r="C1522" i="31"/>
  <c r="C1523" i="31"/>
  <c r="C1524" i="31"/>
  <c r="C1525" i="31"/>
  <c r="C1526" i="31"/>
  <c r="C1527" i="31"/>
  <c r="C1528" i="31"/>
  <c r="C1529" i="31"/>
  <c r="C1530" i="31"/>
  <c r="C1531" i="31"/>
  <c r="C1532" i="31"/>
  <c r="C1533" i="31"/>
  <c r="C1534" i="31"/>
  <c r="C1535" i="31"/>
  <c r="C1536" i="31"/>
  <c r="C1537" i="31"/>
  <c r="C1538" i="31"/>
  <c r="C1539" i="31"/>
  <c r="C1540" i="31"/>
  <c r="C1541" i="31"/>
  <c r="C1542" i="31"/>
  <c r="C1543" i="31"/>
  <c r="C1544" i="31"/>
  <c r="C1545" i="31"/>
  <c r="C1546" i="31"/>
  <c r="C1547" i="31"/>
  <c r="C1548" i="31"/>
  <c r="C1549" i="31"/>
  <c r="C1550" i="31"/>
  <c r="C1551" i="31"/>
  <c r="C1552" i="31"/>
  <c r="C1553" i="31"/>
  <c r="C1554" i="31"/>
  <c r="C1555" i="31"/>
  <c r="C1556" i="31"/>
  <c r="C1557" i="31"/>
  <c r="C1558" i="31"/>
  <c r="C1559" i="31"/>
  <c r="C1560" i="31"/>
  <c r="C1561" i="31"/>
  <c r="C1562" i="31"/>
  <c r="C1563" i="31"/>
  <c r="C1564" i="31"/>
  <c r="C1565" i="31"/>
  <c r="C1566" i="31"/>
  <c r="C1567" i="31"/>
  <c r="C1568" i="31"/>
  <c r="C1569" i="31"/>
  <c r="C1570" i="31"/>
  <c r="C1571" i="31"/>
  <c r="C1572" i="31"/>
  <c r="C1573" i="31"/>
  <c r="C1574" i="31"/>
  <c r="C1575" i="31"/>
  <c r="C1576" i="31"/>
  <c r="C1577" i="31"/>
  <c r="C1578" i="31"/>
  <c r="C1579" i="31"/>
  <c r="C1580" i="31"/>
  <c r="C1581" i="31"/>
  <c r="C1582" i="31"/>
  <c r="C1583" i="31"/>
  <c r="C1584" i="31"/>
  <c r="C1585" i="31"/>
  <c r="C1586" i="31"/>
  <c r="C1587" i="31"/>
  <c r="C1588" i="31"/>
  <c r="C1589" i="31"/>
  <c r="C1590" i="31"/>
  <c r="C1591" i="31"/>
  <c r="C1592" i="31"/>
  <c r="C1593" i="31"/>
  <c r="C1594" i="31"/>
  <c r="C1595" i="31"/>
  <c r="C1596" i="31"/>
  <c r="C1597" i="31"/>
  <c r="C1598" i="31"/>
  <c r="C1599" i="31"/>
  <c r="C1600" i="31"/>
  <c r="C1601" i="31"/>
  <c r="C1602" i="31"/>
  <c r="C1603" i="31"/>
  <c r="C1604" i="31"/>
  <c r="C1605" i="31"/>
  <c r="C1606" i="31"/>
  <c r="C1607" i="31"/>
  <c r="C1608" i="31"/>
  <c r="C1609" i="31"/>
  <c r="C1610" i="31"/>
  <c r="C1611" i="31"/>
  <c r="C1612" i="31"/>
  <c r="C1613" i="31"/>
  <c r="C1614" i="31"/>
  <c r="C1615" i="31"/>
  <c r="C1616" i="31"/>
  <c r="C1617" i="31"/>
  <c r="C1618" i="31"/>
  <c r="C1619" i="31"/>
  <c r="C1620" i="31"/>
  <c r="C1621" i="31"/>
  <c r="C1622" i="31"/>
  <c r="C1623" i="31"/>
  <c r="C1624" i="31"/>
  <c r="C1625" i="31"/>
  <c r="C1626" i="31"/>
  <c r="C1627" i="31"/>
  <c r="C1628" i="31"/>
  <c r="C1629" i="31"/>
  <c r="C1630" i="31"/>
  <c r="C1631" i="31"/>
  <c r="C1632" i="31"/>
  <c r="C1633" i="31"/>
  <c r="C1634" i="31"/>
  <c r="C1635" i="31"/>
  <c r="C1636" i="31"/>
  <c r="C1637" i="31"/>
  <c r="C1638" i="31"/>
  <c r="C1639" i="31"/>
  <c r="C1640" i="31"/>
  <c r="C1641" i="31"/>
  <c r="C1642" i="31"/>
  <c r="C1643" i="31"/>
  <c r="C1644" i="31"/>
  <c r="C1645" i="31"/>
  <c r="C1646" i="31"/>
  <c r="C1647" i="31"/>
  <c r="C1648" i="31"/>
  <c r="C1649" i="31"/>
  <c r="C1650" i="31"/>
  <c r="C1651" i="31"/>
  <c r="C1652" i="31"/>
  <c r="C1653" i="31"/>
  <c r="C1654" i="31"/>
  <c r="C1655" i="31"/>
  <c r="C1656" i="31"/>
  <c r="C1657" i="31"/>
  <c r="C1658" i="31"/>
  <c r="C1659" i="31"/>
  <c r="C1660" i="31"/>
  <c r="C1661" i="31"/>
  <c r="C1662" i="31"/>
  <c r="C1663" i="31"/>
  <c r="C1664" i="31"/>
  <c r="C1665" i="31"/>
  <c r="C1666" i="31"/>
  <c r="C1667" i="31"/>
  <c r="C1668" i="31"/>
  <c r="C1669" i="31"/>
  <c r="C1670" i="31"/>
  <c r="C1671" i="31"/>
  <c r="C1672" i="31"/>
  <c r="C1673" i="31"/>
  <c r="C1674" i="31"/>
  <c r="C1675" i="31"/>
  <c r="C1676" i="31"/>
  <c r="C1677" i="31"/>
  <c r="C1678" i="31"/>
  <c r="C1679" i="31"/>
  <c r="C1680" i="31"/>
  <c r="C1681" i="31"/>
  <c r="C1682" i="31"/>
  <c r="C1683" i="31"/>
  <c r="C1684" i="31"/>
  <c r="C1685" i="31"/>
  <c r="C1686" i="31"/>
  <c r="C1687" i="31"/>
  <c r="C1688" i="31"/>
  <c r="C1689" i="31"/>
  <c r="C1690" i="31"/>
  <c r="C1691" i="31"/>
  <c r="C1692" i="31"/>
  <c r="C1693" i="31"/>
  <c r="C1694" i="31"/>
  <c r="C1695" i="31"/>
  <c r="C1696" i="31"/>
  <c r="C1697" i="31"/>
  <c r="C1698" i="31"/>
  <c r="C1699" i="31"/>
  <c r="C1700" i="31"/>
  <c r="C1701" i="31"/>
  <c r="C1702" i="31"/>
  <c r="C1703" i="31"/>
  <c r="C1704" i="31"/>
  <c r="C1705" i="31"/>
  <c r="C1706" i="31"/>
  <c r="C1707" i="31"/>
  <c r="C1708" i="31"/>
  <c r="C1709" i="31"/>
  <c r="C1710" i="31"/>
  <c r="C1711" i="31"/>
  <c r="C1712" i="31"/>
  <c r="C1713" i="31"/>
  <c r="C1714" i="31"/>
  <c r="C1715" i="31"/>
  <c r="C1716" i="31"/>
  <c r="C1717" i="31"/>
  <c r="C1718" i="31"/>
  <c r="C1719" i="31"/>
  <c r="C1720" i="31"/>
  <c r="C1721" i="31"/>
  <c r="C1722" i="31"/>
  <c r="C1723" i="31"/>
  <c r="C1724" i="31"/>
  <c r="C1725" i="31"/>
  <c r="C1726" i="31"/>
  <c r="C1727" i="31"/>
  <c r="C1728" i="31"/>
  <c r="C1729" i="31"/>
  <c r="C1730" i="31"/>
  <c r="C1731" i="31"/>
  <c r="C1732" i="31"/>
  <c r="C1733" i="31"/>
  <c r="C1734" i="31"/>
  <c r="C1735" i="31"/>
  <c r="C1736" i="31"/>
  <c r="C1737" i="31"/>
  <c r="C1738" i="31"/>
  <c r="C1739" i="31"/>
  <c r="C1740" i="31"/>
  <c r="C1741" i="31"/>
  <c r="C1742" i="31"/>
  <c r="C1743" i="31"/>
  <c r="C1744" i="31"/>
  <c r="C1745" i="31"/>
  <c r="C1746" i="31"/>
  <c r="C1747" i="31"/>
  <c r="C1748" i="31"/>
  <c r="C1749" i="31"/>
  <c r="C1750" i="31"/>
  <c r="C1751" i="31"/>
  <c r="C1752" i="31"/>
  <c r="C1753" i="31"/>
  <c r="C1754" i="31"/>
  <c r="C1755" i="31"/>
  <c r="C1756" i="31"/>
  <c r="C1757" i="31"/>
  <c r="C1758" i="31"/>
  <c r="C1759" i="31"/>
  <c r="C1760" i="31"/>
  <c r="C1761" i="31"/>
  <c r="C1762" i="31"/>
  <c r="C1763" i="31"/>
  <c r="C1764" i="31"/>
  <c r="C1765" i="31"/>
  <c r="C1766" i="31"/>
  <c r="C1767" i="31"/>
  <c r="C1768" i="31"/>
  <c r="C1769" i="31"/>
  <c r="C1770" i="31"/>
  <c r="C1771" i="31"/>
  <c r="C1772" i="31"/>
  <c r="C1773" i="31"/>
  <c r="C1774" i="31"/>
  <c r="C1775" i="31"/>
  <c r="C1776" i="31"/>
  <c r="C1777" i="31"/>
  <c r="C1778" i="31"/>
  <c r="C1779" i="31"/>
  <c r="C1780" i="31"/>
  <c r="C1781" i="31"/>
  <c r="C1782" i="31"/>
  <c r="C1783" i="31"/>
  <c r="C1784" i="31"/>
  <c r="C1785" i="31"/>
  <c r="C1786" i="31"/>
  <c r="C1787" i="31"/>
  <c r="C1788" i="31"/>
  <c r="C1789" i="31"/>
  <c r="C1790" i="31"/>
  <c r="C1791" i="31"/>
  <c r="C1792" i="31"/>
  <c r="C1793" i="31"/>
  <c r="C1794" i="31"/>
  <c r="C1795" i="31"/>
  <c r="C1796" i="31"/>
  <c r="C1797" i="31"/>
  <c r="C1798" i="31"/>
  <c r="C1799" i="31"/>
  <c r="C1800" i="31"/>
  <c r="C1801" i="31"/>
  <c r="C1802" i="31"/>
  <c r="C1803" i="31"/>
  <c r="C1804" i="31"/>
  <c r="C1805" i="31"/>
  <c r="C1806" i="31"/>
  <c r="C1807" i="31"/>
  <c r="C1808" i="31"/>
  <c r="C1809" i="31"/>
  <c r="C1810" i="31"/>
  <c r="C1811" i="31"/>
  <c r="C1812" i="31"/>
  <c r="C1813" i="31"/>
  <c r="C1814" i="31"/>
  <c r="C1815" i="31"/>
  <c r="C1816" i="31"/>
  <c r="C1817" i="31"/>
  <c r="C1818" i="31"/>
  <c r="C1819" i="31"/>
  <c r="C1820" i="31"/>
  <c r="C1821" i="31"/>
  <c r="C1822" i="31"/>
  <c r="C1823" i="31"/>
  <c r="C1824" i="31"/>
  <c r="C1825" i="31"/>
  <c r="C1826" i="31"/>
  <c r="C1827" i="31"/>
  <c r="C1828" i="31"/>
  <c r="C1829" i="31"/>
  <c r="C1830" i="31"/>
  <c r="C1831" i="31"/>
  <c r="C1832" i="31"/>
  <c r="C1833" i="31"/>
  <c r="C1834" i="31"/>
  <c r="C1835" i="31"/>
  <c r="C1836" i="31"/>
  <c r="C1837" i="31"/>
  <c r="C1838" i="31"/>
  <c r="C1839" i="31"/>
  <c r="C1840" i="31"/>
  <c r="C1841" i="31"/>
  <c r="C1842" i="31"/>
  <c r="C1843" i="31"/>
  <c r="C1844" i="31"/>
  <c r="C1845" i="31"/>
  <c r="C1846" i="31"/>
  <c r="C1847" i="31"/>
  <c r="C1848" i="31"/>
  <c r="C1849" i="31"/>
  <c r="C1850" i="31"/>
  <c r="C1851" i="31"/>
  <c r="C1852" i="31"/>
  <c r="C1853" i="31"/>
  <c r="C1854" i="31"/>
  <c r="C1855" i="31"/>
  <c r="C1856" i="31"/>
  <c r="C1857" i="31"/>
  <c r="C1858" i="31"/>
  <c r="C1859" i="31"/>
  <c r="C1860" i="31"/>
  <c r="C1861" i="31"/>
  <c r="C1862" i="31"/>
  <c r="C1863" i="31"/>
  <c r="C1864" i="31"/>
  <c r="C1865" i="31"/>
  <c r="C1866" i="31"/>
  <c r="C1867" i="31"/>
  <c r="C1868" i="31"/>
  <c r="C1869" i="31"/>
  <c r="C1870" i="31"/>
  <c r="C1871" i="31"/>
  <c r="C1872" i="31"/>
  <c r="C1873" i="31"/>
  <c r="C1874" i="31"/>
  <c r="C1875" i="31"/>
  <c r="C1876" i="31"/>
  <c r="C1877" i="31"/>
  <c r="C1878" i="31"/>
  <c r="C1879" i="31"/>
  <c r="C1880" i="31"/>
  <c r="C1881" i="31"/>
  <c r="C1882" i="31"/>
  <c r="C1883" i="31"/>
  <c r="C1884" i="31"/>
  <c r="C1885" i="31"/>
  <c r="C1886" i="31"/>
  <c r="C1887" i="31"/>
  <c r="C1888" i="31"/>
  <c r="C1889" i="31"/>
  <c r="C1890" i="31"/>
  <c r="C1891" i="31"/>
  <c r="C1892" i="31"/>
  <c r="C1893" i="31"/>
  <c r="C1894" i="31"/>
  <c r="C1895" i="31"/>
  <c r="C1896" i="31"/>
  <c r="C1897" i="31"/>
  <c r="C1898" i="31"/>
  <c r="C1899" i="31"/>
  <c r="C1900" i="31"/>
  <c r="C1901" i="31"/>
  <c r="C1902" i="31"/>
  <c r="C1903" i="31"/>
  <c r="C1904" i="31"/>
  <c r="C1905" i="31"/>
  <c r="C1906" i="31"/>
  <c r="C1907" i="31"/>
  <c r="C1908" i="31"/>
  <c r="C1909" i="31"/>
  <c r="C1910" i="31"/>
  <c r="C1911" i="31"/>
  <c r="C1912" i="31"/>
  <c r="C1913" i="31"/>
  <c r="C1914" i="31"/>
  <c r="C1915" i="31"/>
  <c r="C1916" i="31"/>
  <c r="C1917" i="31"/>
  <c r="C1918" i="31"/>
  <c r="C1919" i="31"/>
  <c r="C1920" i="31"/>
  <c r="C1921" i="31"/>
  <c r="C1922" i="31"/>
  <c r="C1923" i="31"/>
  <c r="C1924" i="31"/>
  <c r="C1925" i="31"/>
  <c r="C1926" i="31"/>
  <c r="C1927" i="31"/>
  <c r="C1928" i="31"/>
  <c r="C1929" i="31"/>
  <c r="C1930" i="31"/>
  <c r="C1931" i="31"/>
  <c r="C1932" i="31"/>
  <c r="C1933" i="31"/>
  <c r="C1934" i="31"/>
  <c r="C1935" i="31"/>
  <c r="C1936" i="31"/>
  <c r="C1937" i="31"/>
  <c r="C1938" i="31"/>
  <c r="C1939" i="31"/>
  <c r="C1940" i="31"/>
  <c r="C1941" i="31"/>
  <c r="C1942" i="31"/>
  <c r="C1943" i="31"/>
  <c r="C1944" i="31"/>
  <c r="C1945" i="31"/>
  <c r="C1946" i="31"/>
  <c r="C1947" i="31"/>
  <c r="C1948" i="31"/>
  <c r="C1949" i="31"/>
  <c r="C1950" i="31"/>
  <c r="C1951" i="31"/>
  <c r="C1952" i="31"/>
  <c r="C1953" i="31"/>
  <c r="C1954" i="31"/>
  <c r="C1955" i="31"/>
  <c r="C1956" i="31"/>
  <c r="C1957" i="31"/>
  <c r="C1958" i="31"/>
  <c r="C1959" i="31"/>
  <c r="C1960" i="31"/>
  <c r="C1961" i="31"/>
  <c r="C1962" i="31"/>
  <c r="C1963" i="31"/>
  <c r="C1964" i="31"/>
  <c r="C1965" i="31"/>
  <c r="C1966" i="31"/>
  <c r="C1967" i="31"/>
  <c r="C1968" i="31"/>
  <c r="C1969" i="31"/>
  <c r="C1970" i="31"/>
  <c r="C1971" i="31"/>
  <c r="C1972" i="31"/>
  <c r="C1973" i="31"/>
  <c r="C1974" i="31"/>
  <c r="C1975" i="31"/>
  <c r="C1976" i="31"/>
  <c r="C1977" i="31"/>
  <c r="C1978" i="31"/>
  <c r="C1979" i="31"/>
  <c r="C1980" i="31"/>
  <c r="C1981" i="31"/>
  <c r="C1982" i="31"/>
  <c r="C1983" i="31"/>
  <c r="C1984" i="31"/>
  <c r="C1985" i="31"/>
  <c r="C1986" i="31"/>
  <c r="C1987" i="31"/>
  <c r="C1988" i="31"/>
  <c r="C1989" i="31"/>
  <c r="C1990" i="31"/>
  <c r="C1991" i="31"/>
  <c r="C1992" i="31"/>
  <c r="C1993" i="31"/>
  <c r="C1994" i="31"/>
  <c r="C1995" i="31"/>
  <c r="C1996" i="31"/>
  <c r="C1997" i="31"/>
  <c r="C1998" i="31"/>
  <c r="C1999" i="31"/>
  <c r="C2000" i="31"/>
  <c r="C2001" i="31"/>
  <c r="C2002" i="31"/>
  <c r="C2003" i="31"/>
  <c r="C2004" i="31"/>
  <c r="C2005" i="31"/>
  <c r="C2006" i="31"/>
  <c r="C2007" i="31"/>
  <c r="C2008" i="31"/>
  <c r="C2009" i="31"/>
  <c r="C2010" i="31"/>
  <c r="C2011" i="31"/>
  <c r="C2012" i="31"/>
  <c r="C2013" i="31"/>
  <c r="C2014" i="31"/>
  <c r="C2015" i="31"/>
  <c r="C2016" i="31"/>
  <c r="C2017" i="31"/>
  <c r="C2018" i="31"/>
  <c r="C2019" i="31"/>
  <c r="C2020" i="31"/>
  <c r="C2021" i="31"/>
  <c r="C2022" i="31"/>
  <c r="C2023" i="31"/>
  <c r="C2024" i="31"/>
  <c r="C2025" i="31"/>
  <c r="C2026" i="31"/>
  <c r="C2027" i="31"/>
  <c r="C2028" i="31"/>
  <c r="C2029" i="31"/>
  <c r="C2030" i="31"/>
  <c r="C2031" i="31"/>
  <c r="C2032" i="31"/>
  <c r="C2033" i="31"/>
  <c r="C2034" i="31"/>
  <c r="C2035" i="31"/>
  <c r="C2036" i="31"/>
  <c r="C2037" i="31"/>
  <c r="C2038" i="31"/>
  <c r="C2039" i="31"/>
  <c r="C2040" i="31"/>
  <c r="C2041" i="31"/>
  <c r="C2042" i="31"/>
  <c r="C2043" i="31"/>
  <c r="C2044" i="31"/>
  <c r="C2045" i="31"/>
  <c r="C2046" i="31"/>
  <c r="C2047" i="31"/>
  <c r="C2048" i="31"/>
  <c r="C2049" i="31"/>
  <c r="C2050" i="31"/>
  <c r="C2051" i="31"/>
  <c r="C2052" i="31"/>
  <c r="C2053" i="31"/>
  <c r="C2054" i="31"/>
  <c r="C2055" i="31"/>
  <c r="C2056" i="31"/>
  <c r="C2057" i="31"/>
  <c r="C2058" i="31"/>
  <c r="C2059" i="31"/>
  <c r="C2060" i="31"/>
  <c r="C2061" i="31"/>
  <c r="C2062" i="31"/>
  <c r="C2063" i="31"/>
  <c r="C2064" i="31"/>
  <c r="C2065" i="31"/>
  <c r="C2066" i="31"/>
  <c r="C2067" i="31"/>
  <c r="C2068" i="31"/>
  <c r="C2069" i="31"/>
  <c r="C2070" i="31"/>
  <c r="C2071" i="31"/>
  <c r="C2072" i="31"/>
  <c r="C2073" i="31"/>
  <c r="C2074" i="31"/>
  <c r="C2075" i="31"/>
  <c r="C2076" i="31"/>
  <c r="C2077" i="31"/>
  <c r="C2078" i="31"/>
  <c r="C2079" i="31"/>
  <c r="C2080" i="31"/>
  <c r="C2081" i="31"/>
  <c r="C2082" i="31"/>
  <c r="C2083" i="31"/>
  <c r="C2084" i="31"/>
  <c r="C2085" i="31"/>
  <c r="C2086" i="31"/>
  <c r="C2087" i="31"/>
  <c r="C2088" i="31"/>
  <c r="C2089" i="31"/>
  <c r="C2090" i="31"/>
  <c r="C2091" i="31"/>
  <c r="C2092" i="31"/>
  <c r="C2093" i="31"/>
  <c r="C2094" i="31"/>
  <c r="C2095" i="31"/>
  <c r="C2096" i="31"/>
  <c r="C2097" i="31"/>
  <c r="C2098" i="31"/>
  <c r="C2099" i="31"/>
  <c r="C2100" i="31"/>
  <c r="C2101" i="31"/>
  <c r="C2102" i="31"/>
  <c r="C2103" i="31"/>
  <c r="C2104" i="31"/>
  <c r="C2105" i="31"/>
  <c r="C2106" i="31"/>
  <c r="C2107" i="31"/>
  <c r="C2108" i="31"/>
  <c r="C2109" i="31"/>
  <c r="C2110" i="31"/>
  <c r="C2111" i="31"/>
  <c r="C2112" i="31"/>
  <c r="C2113" i="31"/>
  <c r="C2114" i="31"/>
  <c r="C2115" i="31"/>
  <c r="C2116" i="31"/>
  <c r="C2117" i="31"/>
  <c r="C2118" i="31"/>
  <c r="C2119" i="31"/>
  <c r="C2120" i="31"/>
  <c r="C2121" i="31"/>
  <c r="C2122" i="31"/>
  <c r="C2123" i="31"/>
  <c r="C2124" i="31"/>
  <c r="C2125" i="31"/>
  <c r="C2126" i="31"/>
  <c r="C2127" i="31"/>
  <c r="C2128" i="31"/>
  <c r="C2129" i="31"/>
  <c r="C2130" i="31"/>
  <c r="C2131" i="31"/>
  <c r="C2132" i="31"/>
  <c r="C2133" i="31"/>
  <c r="C2134" i="31"/>
  <c r="C2135" i="31"/>
  <c r="C2136" i="31"/>
  <c r="C2137" i="31"/>
  <c r="C2138" i="31"/>
  <c r="C2139" i="31"/>
  <c r="C2140" i="31"/>
  <c r="C2141" i="31"/>
  <c r="C2142" i="31"/>
  <c r="C2143" i="31"/>
  <c r="C2144" i="31"/>
  <c r="C2145" i="31"/>
  <c r="C2146" i="31"/>
  <c r="C2147" i="31"/>
  <c r="C2148" i="31"/>
  <c r="C2149" i="31"/>
  <c r="C2150" i="31"/>
  <c r="C2151" i="31"/>
  <c r="C2152" i="31"/>
  <c r="C2153" i="31"/>
  <c r="C2154" i="31"/>
  <c r="C2155" i="31"/>
  <c r="C2156" i="31"/>
  <c r="C2157" i="31"/>
  <c r="C2158" i="31"/>
  <c r="C2159" i="31"/>
  <c r="C2160" i="31"/>
  <c r="C2161" i="31"/>
  <c r="C2162" i="31"/>
  <c r="C2163" i="31"/>
  <c r="C2164" i="31"/>
  <c r="C2165" i="31"/>
  <c r="C2166" i="31"/>
  <c r="C2167" i="31"/>
  <c r="C2168" i="31"/>
  <c r="C2169" i="31"/>
  <c r="C2170" i="31"/>
  <c r="C2171" i="31"/>
  <c r="C2172" i="31"/>
  <c r="C2173" i="31"/>
  <c r="C2174" i="31"/>
  <c r="C2175" i="31"/>
  <c r="C2176" i="31"/>
  <c r="C2177" i="31"/>
  <c r="C2178" i="31"/>
  <c r="C2179" i="31"/>
  <c r="C2180" i="31"/>
  <c r="C2181" i="31"/>
  <c r="C2182" i="31"/>
  <c r="C2183" i="31"/>
  <c r="C2184" i="31"/>
  <c r="C2185" i="31"/>
  <c r="C2186" i="31"/>
  <c r="C2187" i="31"/>
  <c r="C2188" i="31"/>
  <c r="C2189" i="31"/>
  <c r="C2190" i="31"/>
  <c r="C2191" i="31"/>
  <c r="C2192" i="31"/>
  <c r="C2193" i="31"/>
  <c r="C2194" i="31"/>
  <c r="C2195" i="31"/>
  <c r="C2196" i="31"/>
  <c r="C2197" i="31"/>
  <c r="C2198" i="31"/>
  <c r="C2199" i="31"/>
  <c r="C2200" i="31"/>
  <c r="C2201" i="31"/>
  <c r="C2202" i="31"/>
  <c r="C2203" i="31"/>
  <c r="C2204" i="31"/>
  <c r="C2205" i="31"/>
  <c r="C2206" i="31"/>
  <c r="C2207" i="31"/>
  <c r="C2208" i="31"/>
  <c r="C2209" i="31"/>
  <c r="C2210" i="31"/>
  <c r="C2211" i="31"/>
  <c r="C2212" i="31"/>
  <c r="C2213" i="31"/>
  <c r="C2214" i="31"/>
  <c r="C2215" i="31"/>
  <c r="C2216" i="31"/>
  <c r="C2217" i="31"/>
  <c r="C2218" i="31"/>
  <c r="C2219" i="31"/>
  <c r="C2220" i="31"/>
  <c r="C2221" i="31"/>
  <c r="C2222" i="31"/>
  <c r="C2223" i="31"/>
  <c r="C2224" i="31"/>
  <c r="C2225" i="31"/>
  <c r="C2226" i="31"/>
  <c r="C2227" i="31"/>
  <c r="C2228" i="31"/>
  <c r="C2229" i="31"/>
  <c r="C2230" i="31"/>
  <c r="C2231" i="31"/>
  <c r="C2232" i="31"/>
  <c r="C2233" i="31"/>
  <c r="C2234" i="31"/>
  <c r="C2235" i="31"/>
  <c r="C2236" i="31"/>
  <c r="C2237" i="31"/>
  <c r="C2238" i="31"/>
  <c r="C2239" i="31"/>
  <c r="C2240" i="31"/>
  <c r="C2241" i="31"/>
  <c r="C2242" i="31"/>
  <c r="C2243" i="31"/>
  <c r="C2244" i="31"/>
  <c r="C2245" i="31"/>
  <c r="C2246" i="31"/>
  <c r="C2247" i="31"/>
  <c r="C2248" i="31"/>
  <c r="C2249" i="31"/>
  <c r="C2250" i="31"/>
  <c r="C2251" i="31"/>
  <c r="C2252" i="31"/>
  <c r="C2253" i="31"/>
  <c r="C2254" i="31"/>
  <c r="C2255" i="31"/>
  <c r="C2256" i="31"/>
  <c r="C2257" i="31"/>
  <c r="C2258" i="31"/>
  <c r="C2259" i="31"/>
  <c r="C2260" i="31"/>
  <c r="C2261" i="31"/>
  <c r="C2262" i="31"/>
  <c r="C2263" i="31"/>
  <c r="C2264" i="31"/>
  <c r="C2265" i="31"/>
  <c r="C2266" i="31"/>
  <c r="C2267" i="31"/>
  <c r="C2268" i="31"/>
  <c r="C2269" i="31"/>
  <c r="C2270" i="31"/>
  <c r="C2271" i="31"/>
  <c r="C2272" i="31"/>
  <c r="C2273" i="31"/>
  <c r="C2274" i="31"/>
  <c r="C2275" i="31"/>
  <c r="C2276" i="31"/>
  <c r="C2277" i="31"/>
  <c r="C2278" i="31"/>
  <c r="C2279" i="31"/>
  <c r="C2280" i="31"/>
  <c r="C2281" i="31"/>
  <c r="C2282" i="31"/>
  <c r="C2283" i="31"/>
  <c r="C2284" i="31"/>
  <c r="C2285" i="31"/>
  <c r="C2286" i="31"/>
  <c r="C2287" i="31"/>
  <c r="C2288" i="31"/>
  <c r="C2289" i="31"/>
  <c r="C2290" i="31"/>
  <c r="C2291" i="31"/>
  <c r="C2292" i="31"/>
  <c r="C2293" i="31"/>
  <c r="C2294" i="31"/>
  <c r="C2295" i="31"/>
  <c r="C2296" i="31"/>
  <c r="C2297" i="31"/>
  <c r="C2298" i="31"/>
  <c r="C2299" i="31"/>
  <c r="C2300" i="31"/>
  <c r="C2301" i="31"/>
  <c r="C2302" i="31"/>
  <c r="C2303" i="31"/>
  <c r="C2304" i="31"/>
  <c r="C2305" i="31"/>
  <c r="C2306" i="31"/>
  <c r="C2307" i="31"/>
  <c r="C2308" i="31"/>
  <c r="C2309" i="31"/>
  <c r="C2310" i="31"/>
  <c r="C2311" i="31"/>
  <c r="C2312" i="31"/>
  <c r="C2313" i="31"/>
  <c r="C2314" i="31"/>
  <c r="C2315" i="31"/>
  <c r="C2316" i="31"/>
  <c r="C2317" i="31"/>
  <c r="C2318" i="31"/>
  <c r="C2319" i="31"/>
  <c r="C2320" i="31"/>
  <c r="C2321" i="31"/>
  <c r="C2322" i="31"/>
  <c r="C2323" i="31"/>
  <c r="C2324" i="31"/>
  <c r="C2325" i="31"/>
  <c r="C2326" i="31"/>
  <c r="C2327" i="31"/>
  <c r="C2328" i="31"/>
  <c r="C2329" i="31"/>
  <c r="C2330" i="31"/>
  <c r="C2331" i="31"/>
  <c r="C2332" i="31"/>
  <c r="C2333" i="31"/>
  <c r="C2334" i="31"/>
  <c r="C2335" i="31"/>
  <c r="C2336" i="31"/>
  <c r="C2337" i="31"/>
  <c r="C2338" i="31"/>
  <c r="C2339" i="31"/>
  <c r="C2340" i="31"/>
  <c r="C2341" i="31"/>
  <c r="C2342" i="31"/>
  <c r="C2343" i="31"/>
  <c r="C2344" i="31"/>
  <c r="C2345" i="31"/>
  <c r="C2346" i="31"/>
  <c r="C2347" i="31"/>
  <c r="C2348" i="31"/>
  <c r="C2349" i="31"/>
  <c r="C2350" i="31"/>
  <c r="C2351" i="31"/>
  <c r="C2352" i="31"/>
  <c r="C2353" i="31"/>
  <c r="C2354" i="31"/>
  <c r="C2355" i="31"/>
  <c r="C2356" i="31"/>
  <c r="C2357" i="31"/>
  <c r="C2358" i="31"/>
  <c r="C2359" i="31"/>
  <c r="C2360" i="31"/>
  <c r="C2361" i="31"/>
  <c r="C2362" i="31"/>
  <c r="C2363" i="31"/>
  <c r="C2364" i="31"/>
  <c r="C2365" i="31"/>
  <c r="C2366" i="31"/>
  <c r="C2367" i="31"/>
  <c r="C2368" i="31"/>
  <c r="C2369" i="31"/>
  <c r="C2370" i="31"/>
  <c r="C2371" i="31"/>
  <c r="C2372" i="31"/>
  <c r="C2373" i="31"/>
  <c r="C2374" i="31"/>
  <c r="C2375" i="31"/>
  <c r="C2376" i="31"/>
  <c r="C2377" i="31"/>
  <c r="C2378" i="31"/>
  <c r="C2379" i="31"/>
  <c r="C2380" i="31"/>
  <c r="C2381" i="31"/>
  <c r="C2382" i="31"/>
  <c r="C2383" i="31"/>
  <c r="C2384" i="31"/>
  <c r="C2385" i="31"/>
  <c r="C2386" i="31"/>
  <c r="C2387" i="31"/>
  <c r="C2388" i="31"/>
  <c r="C2389" i="31"/>
  <c r="C2390" i="31"/>
  <c r="C2391" i="31"/>
  <c r="C2392" i="31"/>
  <c r="C2393" i="31"/>
  <c r="C2394" i="31"/>
  <c r="C2395" i="31"/>
  <c r="C2396" i="31"/>
  <c r="C2397" i="31"/>
  <c r="C2398" i="31"/>
  <c r="C2399" i="31"/>
  <c r="C2400" i="31"/>
  <c r="C2401" i="31"/>
  <c r="C2402" i="31"/>
  <c r="C2403" i="31"/>
  <c r="C2404" i="31"/>
  <c r="C2405" i="31"/>
  <c r="C2406" i="31"/>
  <c r="C2407" i="31"/>
  <c r="C2408" i="31"/>
  <c r="C2409" i="31"/>
  <c r="C2410" i="31"/>
  <c r="C2411" i="31"/>
  <c r="C2412" i="31"/>
  <c r="C2413" i="31"/>
  <c r="C2414" i="31"/>
  <c r="C2415" i="31"/>
  <c r="C2416" i="31"/>
  <c r="C2417" i="31"/>
  <c r="C2418" i="31"/>
  <c r="C2419" i="31"/>
  <c r="C2420" i="31"/>
  <c r="C2421" i="31"/>
  <c r="C2422" i="31"/>
  <c r="C2423" i="31"/>
  <c r="C2424" i="31"/>
  <c r="C2425" i="31"/>
  <c r="C2426" i="31"/>
  <c r="C2427" i="31"/>
  <c r="C2428" i="31"/>
  <c r="C2429" i="31"/>
  <c r="C2430" i="31"/>
  <c r="C2431" i="31"/>
  <c r="C2432" i="31"/>
  <c r="C2433" i="31"/>
  <c r="C2434" i="31"/>
  <c r="C2435" i="31"/>
  <c r="C2436" i="31"/>
  <c r="C2437" i="31"/>
  <c r="C2438" i="31"/>
  <c r="C2439" i="31"/>
  <c r="C2440" i="31"/>
  <c r="C2441" i="31"/>
  <c r="C2442" i="31"/>
  <c r="C2443" i="31"/>
  <c r="C2444" i="31"/>
  <c r="C2445" i="31"/>
  <c r="C2446" i="31"/>
  <c r="C2447" i="31"/>
  <c r="C2448" i="31"/>
  <c r="C2449" i="31"/>
  <c r="C2450" i="31"/>
  <c r="C2451" i="31"/>
  <c r="C2452" i="31"/>
  <c r="C2453" i="31"/>
  <c r="C2454" i="31"/>
  <c r="C2455" i="31"/>
  <c r="C2456" i="31"/>
  <c r="C2457" i="31"/>
  <c r="C2458" i="31"/>
  <c r="C2459" i="31"/>
  <c r="C2460" i="31"/>
  <c r="C2461" i="31"/>
  <c r="C2462" i="31"/>
  <c r="C2463" i="31"/>
  <c r="C2464" i="31"/>
  <c r="C2465" i="31"/>
  <c r="C2466" i="31"/>
  <c r="C2467" i="31"/>
  <c r="C2468" i="31"/>
  <c r="C2469" i="31"/>
  <c r="C2470" i="31"/>
  <c r="C2471" i="31"/>
  <c r="C2472" i="31"/>
  <c r="C2473" i="31"/>
  <c r="C2474" i="31"/>
  <c r="C2475" i="31"/>
  <c r="C2476" i="31"/>
  <c r="C2477" i="31"/>
  <c r="C2478" i="31"/>
  <c r="C2479" i="31"/>
  <c r="C2480" i="31"/>
  <c r="C2481" i="31"/>
  <c r="C2482" i="31"/>
  <c r="C2483" i="31"/>
  <c r="C2484" i="31"/>
  <c r="C2485" i="31"/>
  <c r="C2486" i="31"/>
  <c r="C2487" i="31"/>
  <c r="C2488" i="31"/>
  <c r="C2489" i="31"/>
  <c r="C2490" i="31"/>
  <c r="C2491" i="31"/>
  <c r="C2492" i="31"/>
  <c r="C2493" i="31"/>
  <c r="C2494" i="31"/>
  <c r="C2495" i="31"/>
  <c r="C2496" i="31"/>
  <c r="C2497" i="31"/>
  <c r="C2498" i="31"/>
  <c r="C2499" i="31"/>
  <c r="C2500" i="31"/>
  <c r="C2501" i="31"/>
  <c r="C2502" i="31"/>
  <c r="C2503" i="31"/>
  <c r="C2504" i="31"/>
  <c r="C2505" i="31"/>
  <c r="C2506" i="31"/>
  <c r="C2507" i="31"/>
  <c r="C2508" i="31"/>
  <c r="C2509" i="31"/>
  <c r="C2510" i="31"/>
  <c r="C2511" i="31"/>
  <c r="C2512" i="31"/>
  <c r="C2513" i="31"/>
  <c r="C2514" i="31"/>
  <c r="C2515" i="31"/>
  <c r="C2516" i="31"/>
  <c r="C2517" i="31"/>
  <c r="C2518" i="31"/>
  <c r="C2519" i="31"/>
  <c r="C2520" i="31"/>
  <c r="C2521" i="31"/>
  <c r="C2522" i="31"/>
  <c r="C2523" i="31"/>
  <c r="C2524" i="31"/>
  <c r="C2525" i="31"/>
  <c r="C2526" i="31"/>
  <c r="C2527" i="31"/>
  <c r="C2528" i="31"/>
  <c r="C2529" i="31"/>
  <c r="C2530" i="31"/>
  <c r="C2531" i="31"/>
  <c r="C2532" i="31"/>
  <c r="C2533" i="31"/>
  <c r="C2534" i="31"/>
  <c r="C2535" i="31"/>
  <c r="C2536" i="31"/>
  <c r="C2537" i="31"/>
  <c r="C2538" i="31"/>
  <c r="C2539" i="31"/>
  <c r="C2540" i="31"/>
  <c r="C2541" i="31"/>
  <c r="C2542" i="31"/>
  <c r="C2543" i="31"/>
  <c r="C2544" i="31"/>
  <c r="C2545" i="31"/>
  <c r="C2546" i="31"/>
  <c r="C2547" i="31"/>
  <c r="C2548" i="31"/>
  <c r="C2549" i="31"/>
  <c r="C2550" i="31"/>
  <c r="C2551" i="31"/>
  <c r="C2552" i="31"/>
  <c r="C2553" i="31"/>
  <c r="C2554" i="31"/>
  <c r="C2555" i="31"/>
  <c r="C2556" i="31"/>
  <c r="C2557" i="31"/>
  <c r="C2558" i="31"/>
  <c r="C2559" i="31"/>
  <c r="C2560" i="31"/>
  <c r="C2561" i="31"/>
  <c r="C2562" i="31"/>
  <c r="C2563" i="31"/>
  <c r="C2564" i="31"/>
  <c r="C2565" i="31"/>
  <c r="C2566" i="31"/>
  <c r="C2567" i="31"/>
  <c r="C2568" i="31"/>
  <c r="C2569" i="31"/>
  <c r="C2570" i="31"/>
  <c r="C2571" i="31"/>
  <c r="C2572" i="31"/>
  <c r="C2573" i="31"/>
  <c r="C2574" i="31"/>
  <c r="C2575" i="31"/>
  <c r="C2576" i="31"/>
  <c r="C2577" i="31"/>
  <c r="C2578" i="31"/>
  <c r="C2579" i="31"/>
  <c r="C2580" i="31"/>
  <c r="C2581" i="31"/>
  <c r="C2582" i="31"/>
  <c r="C2583" i="31"/>
  <c r="C2584" i="31"/>
  <c r="C2585" i="31"/>
  <c r="C2586" i="31"/>
  <c r="C2587" i="31"/>
  <c r="C2588" i="31"/>
  <c r="C2589" i="31"/>
  <c r="C2590" i="31"/>
  <c r="C2591" i="31"/>
  <c r="C2592" i="31"/>
  <c r="C2593" i="31"/>
  <c r="C2594" i="31"/>
  <c r="C2595" i="31"/>
  <c r="C2596" i="31"/>
  <c r="C2597" i="31"/>
  <c r="C2598" i="31"/>
  <c r="C2599" i="31"/>
  <c r="C2600" i="31"/>
  <c r="C2601" i="31"/>
  <c r="C2602" i="31"/>
  <c r="C2603" i="31"/>
  <c r="C2604" i="31"/>
  <c r="C2605" i="31"/>
  <c r="C2606" i="31"/>
  <c r="C2607" i="31"/>
  <c r="C2608" i="31"/>
  <c r="C2609" i="31"/>
  <c r="C2610" i="31"/>
  <c r="C2611" i="31"/>
  <c r="C2612" i="31"/>
  <c r="C2613" i="31"/>
  <c r="C2614" i="31"/>
  <c r="C2615" i="31"/>
  <c r="C2616" i="31"/>
  <c r="C2617" i="31"/>
  <c r="C2618" i="31"/>
  <c r="C2619" i="31"/>
  <c r="C2620" i="31"/>
  <c r="C2621" i="31"/>
  <c r="C2622" i="31"/>
  <c r="C2623" i="31"/>
  <c r="C2624" i="31"/>
  <c r="C2625" i="31"/>
  <c r="C2626" i="31"/>
  <c r="C2627" i="31"/>
  <c r="C2628" i="31"/>
  <c r="C2629" i="31"/>
  <c r="C2630" i="31"/>
  <c r="C2631" i="31"/>
  <c r="C2632" i="31"/>
  <c r="C2633" i="31"/>
  <c r="C2634" i="31"/>
  <c r="C2635" i="31"/>
  <c r="C2636" i="31"/>
  <c r="C2637" i="31"/>
  <c r="C2638" i="31"/>
  <c r="C2639" i="31"/>
  <c r="C2640" i="31"/>
  <c r="C2641" i="31"/>
  <c r="C2642" i="31"/>
  <c r="C2643" i="31"/>
  <c r="C2644" i="31"/>
  <c r="C2645" i="31"/>
  <c r="C2646" i="31"/>
  <c r="C2647" i="31"/>
  <c r="C2648" i="31"/>
  <c r="C2649" i="31"/>
  <c r="C2650" i="31"/>
  <c r="C2651" i="31"/>
  <c r="C2652" i="31"/>
  <c r="C2653" i="31"/>
  <c r="C2654" i="31"/>
  <c r="C2655" i="31"/>
  <c r="C2656" i="31"/>
  <c r="C2657" i="31"/>
  <c r="C2658" i="31"/>
  <c r="C2659" i="31"/>
  <c r="C2660" i="31"/>
  <c r="C2661" i="31"/>
  <c r="C2662" i="31"/>
  <c r="C2663" i="31"/>
  <c r="C2664" i="31"/>
  <c r="C2665" i="31"/>
  <c r="C2666" i="31"/>
  <c r="C2667" i="31"/>
  <c r="C2668" i="31"/>
  <c r="C2669" i="31"/>
  <c r="C2670" i="31"/>
  <c r="C2671" i="31"/>
  <c r="C2672" i="31"/>
  <c r="C2673" i="31"/>
  <c r="C2674" i="31"/>
  <c r="C2675" i="31"/>
  <c r="C2676" i="31"/>
  <c r="C2677" i="31"/>
  <c r="C2678" i="31"/>
  <c r="C2679" i="31"/>
  <c r="C2680" i="31"/>
  <c r="C2681" i="31"/>
  <c r="C2682" i="31"/>
  <c r="C2683" i="31"/>
  <c r="C2684" i="31"/>
  <c r="C2685" i="31"/>
  <c r="C2686" i="31"/>
  <c r="C2687" i="31"/>
  <c r="C2688" i="31"/>
  <c r="C2689" i="31"/>
  <c r="C2690" i="31"/>
  <c r="C2691" i="31"/>
  <c r="C2692" i="31"/>
  <c r="C2693" i="31"/>
  <c r="C2694" i="31"/>
  <c r="C2695" i="31"/>
  <c r="C2696" i="31"/>
  <c r="C2697" i="31"/>
  <c r="C2698" i="31"/>
  <c r="C2699" i="31"/>
  <c r="C2700" i="31"/>
  <c r="C2701" i="31"/>
  <c r="C2702" i="31"/>
  <c r="C2703" i="31"/>
  <c r="C2704" i="31"/>
  <c r="C2705" i="31"/>
  <c r="C2706" i="31"/>
  <c r="C2707" i="31"/>
  <c r="C2708" i="31"/>
  <c r="C2709" i="31"/>
  <c r="C2710" i="31"/>
  <c r="C2711" i="31"/>
  <c r="C2712" i="31"/>
  <c r="C2713" i="31"/>
  <c r="C2714" i="31"/>
  <c r="C2715" i="31"/>
  <c r="C2716" i="31"/>
  <c r="C2717" i="31"/>
  <c r="C2718" i="31"/>
  <c r="C2719" i="31"/>
  <c r="C2720" i="31"/>
  <c r="C2721" i="31"/>
  <c r="C2722" i="31"/>
  <c r="C2723" i="31"/>
  <c r="C2724" i="31"/>
  <c r="C2725" i="31"/>
  <c r="C2726" i="31"/>
  <c r="C2727" i="31"/>
  <c r="C2728" i="31"/>
  <c r="C2729" i="31"/>
  <c r="C2730" i="31"/>
  <c r="C2731" i="31"/>
  <c r="C2732" i="31"/>
  <c r="C2733" i="31"/>
  <c r="C2734" i="31"/>
  <c r="C2735" i="31"/>
  <c r="C2736" i="31"/>
  <c r="C2737" i="31"/>
  <c r="C2738" i="31"/>
  <c r="C2739" i="31"/>
  <c r="C2740" i="31"/>
  <c r="C2741" i="31"/>
  <c r="C2742" i="31"/>
  <c r="C2743" i="31"/>
  <c r="C2744" i="31"/>
  <c r="C2745" i="31"/>
  <c r="C2746" i="31"/>
  <c r="C2747" i="31"/>
  <c r="C2748" i="31"/>
  <c r="C2749" i="31"/>
  <c r="C2750" i="31"/>
  <c r="C2751" i="31"/>
  <c r="C2752" i="31"/>
  <c r="C2753" i="31"/>
  <c r="C2754" i="31"/>
  <c r="C2755" i="31"/>
  <c r="C2756" i="31"/>
  <c r="C2757" i="31"/>
  <c r="C2758" i="31"/>
  <c r="C2759" i="31"/>
  <c r="C2760" i="31"/>
  <c r="C2761" i="31"/>
  <c r="C2762" i="31"/>
  <c r="C2763" i="31"/>
  <c r="C2764" i="31"/>
  <c r="C2765" i="31"/>
  <c r="C2766" i="31"/>
  <c r="C2767" i="31"/>
  <c r="C2768" i="31"/>
  <c r="C2769" i="31"/>
  <c r="C2770" i="31"/>
  <c r="C2771" i="31"/>
  <c r="C2772" i="31"/>
  <c r="C2773" i="31"/>
  <c r="C2774" i="31"/>
  <c r="C2775" i="31"/>
  <c r="C2776" i="31"/>
  <c r="C2777" i="31"/>
  <c r="C2778" i="31"/>
  <c r="C2779" i="31"/>
  <c r="C2780" i="31"/>
  <c r="C2781" i="31"/>
  <c r="C2782" i="31"/>
  <c r="C2783" i="31"/>
  <c r="C2784" i="31"/>
  <c r="C2785" i="31"/>
  <c r="C2786" i="31"/>
  <c r="C2787" i="31"/>
  <c r="C2788" i="31"/>
  <c r="C2789" i="31"/>
  <c r="C2790" i="31"/>
  <c r="C2791" i="31"/>
  <c r="C2792" i="31"/>
  <c r="C2793" i="31"/>
  <c r="C2794" i="31"/>
  <c r="C2795" i="31"/>
  <c r="C2796" i="31"/>
  <c r="C2797" i="31"/>
  <c r="C2798" i="31"/>
  <c r="C2799" i="31"/>
  <c r="C2800" i="31"/>
  <c r="C2801" i="31"/>
  <c r="C2802" i="31"/>
  <c r="C2803" i="31"/>
  <c r="C2804" i="31"/>
  <c r="C2805" i="31"/>
  <c r="C2806" i="31"/>
  <c r="C2807" i="31"/>
  <c r="C2808" i="31"/>
  <c r="C2809" i="31"/>
  <c r="C2810" i="31"/>
  <c r="C2811" i="31"/>
  <c r="C2812" i="31"/>
  <c r="C2813" i="31"/>
  <c r="C2814" i="31"/>
  <c r="C2815" i="31"/>
  <c r="C2816" i="31"/>
  <c r="C2817" i="31"/>
  <c r="C2818" i="31"/>
  <c r="C2819" i="31"/>
  <c r="C2820" i="31"/>
  <c r="C2821" i="31"/>
  <c r="C2822" i="31"/>
  <c r="C2823" i="31"/>
  <c r="C2824" i="31"/>
  <c r="C2825" i="31"/>
  <c r="C2826" i="31"/>
  <c r="C2827" i="31"/>
  <c r="C2828" i="31"/>
  <c r="C2829" i="31"/>
  <c r="C2830" i="31"/>
  <c r="C2831" i="31"/>
  <c r="C2832" i="31"/>
  <c r="C2833" i="31"/>
  <c r="C2834" i="31"/>
  <c r="C2835" i="31"/>
  <c r="C2836" i="31"/>
  <c r="C2837" i="31"/>
  <c r="C2838" i="31"/>
  <c r="C2839" i="31"/>
  <c r="C2840" i="31"/>
  <c r="C2841" i="31"/>
  <c r="C2842" i="31"/>
  <c r="C2843" i="31"/>
  <c r="C2844" i="31"/>
  <c r="C2845" i="31"/>
  <c r="C2846" i="31"/>
  <c r="C2847" i="31"/>
  <c r="C2848" i="31"/>
  <c r="C2849" i="31"/>
  <c r="C2850" i="31"/>
  <c r="C2851" i="31"/>
  <c r="C2852" i="31"/>
  <c r="C2853" i="31"/>
  <c r="C2854" i="31"/>
  <c r="C2855" i="31"/>
  <c r="C2856" i="31"/>
  <c r="C2857" i="31"/>
  <c r="C2858" i="31"/>
  <c r="C2859" i="31"/>
  <c r="C2860" i="31"/>
  <c r="C2861" i="31"/>
  <c r="C2862" i="31"/>
  <c r="C2863" i="31"/>
  <c r="C2864" i="31"/>
  <c r="C2865" i="31"/>
  <c r="C2866" i="31"/>
  <c r="C2867" i="31"/>
  <c r="C2868" i="31"/>
  <c r="C2869" i="31"/>
  <c r="C2870" i="31"/>
  <c r="C2871" i="31"/>
  <c r="C2872" i="31"/>
  <c r="C2873" i="31"/>
  <c r="C2874" i="31"/>
  <c r="C2875" i="31"/>
  <c r="C2876" i="31"/>
  <c r="C2877" i="31"/>
  <c r="C2878" i="31"/>
  <c r="C2879" i="31"/>
  <c r="C2880" i="31"/>
  <c r="C2881" i="31"/>
  <c r="C2882" i="31"/>
  <c r="C2883" i="31"/>
  <c r="C2884" i="31"/>
  <c r="C2885" i="31"/>
  <c r="C2886" i="31"/>
  <c r="C2887" i="31"/>
  <c r="C2888" i="31"/>
  <c r="C2889" i="31"/>
  <c r="C2890" i="31"/>
  <c r="C2891" i="31"/>
  <c r="C2892" i="31"/>
  <c r="C2893" i="31"/>
  <c r="C2894" i="31"/>
  <c r="C2895" i="31"/>
  <c r="C2896" i="31"/>
  <c r="C2897" i="31"/>
  <c r="C2898" i="31"/>
  <c r="C2899" i="31"/>
  <c r="C2900" i="31"/>
  <c r="C2901" i="31"/>
  <c r="C2902" i="31"/>
  <c r="C2903" i="31"/>
  <c r="C2904" i="31"/>
  <c r="C2905" i="31"/>
  <c r="C2906" i="31"/>
  <c r="C2907" i="31"/>
  <c r="C2908" i="31"/>
  <c r="C2909" i="31"/>
  <c r="C2910" i="31"/>
  <c r="C2911" i="31"/>
  <c r="C2912" i="31"/>
  <c r="C2913" i="31"/>
  <c r="C2914" i="31"/>
  <c r="C2915" i="31"/>
  <c r="C2916" i="31"/>
  <c r="C2917" i="31"/>
  <c r="C2918" i="31"/>
  <c r="C2919" i="31"/>
  <c r="C2920" i="31"/>
  <c r="C2921" i="31"/>
  <c r="C2922" i="31"/>
  <c r="C2923" i="31"/>
  <c r="C2924" i="31"/>
  <c r="C2925" i="31"/>
  <c r="C2926" i="31"/>
  <c r="C2927" i="31"/>
  <c r="C2928" i="31"/>
  <c r="C2929" i="31"/>
  <c r="C2930" i="31"/>
  <c r="C2931" i="31"/>
  <c r="C2932" i="31"/>
  <c r="C2933" i="31"/>
  <c r="C2934" i="31"/>
  <c r="C2935" i="31"/>
  <c r="C2936" i="31"/>
  <c r="C2937" i="31"/>
  <c r="C2938" i="31"/>
  <c r="C2939" i="31"/>
  <c r="C2940" i="31"/>
  <c r="C2941" i="31"/>
  <c r="C2942" i="31"/>
  <c r="C2943" i="31"/>
  <c r="C2944" i="31"/>
  <c r="C2945" i="31"/>
  <c r="C2946" i="31"/>
  <c r="C2947" i="31"/>
  <c r="C2948" i="31"/>
  <c r="C2949" i="31"/>
  <c r="C2950" i="31"/>
  <c r="C2951" i="31"/>
  <c r="C2952" i="31"/>
  <c r="C2953" i="31"/>
  <c r="C2954" i="31"/>
  <c r="C2955" i="31"/>
  <c r="C2956" i="31"/>
  <c r="C2957" i="31"/>
  <c r="C2958" i="31"/>
  <c r="C2959" i="31"/>
  <c r="C2960" i="31"/>
  <c r="C2961" i="31"/>
  <c r="C2962" i="31"/>
  <c r="C2963" i="31"/>
  <c r="C2964" i="31"/>
  <c r="C2965" i="31"/>
  <c r="C2966" i="31"/>
  <c r="C2967" i="31"/>
  <c r="C2968" i="31"/>
  <c r="C2969" i="31"/>
  <c r="C2970" i="31"/>
  <c r="C2971" i="31"/>
  <c r="C2972" i="31"/>
  <c r="C2973" i="31"/>
  <c r="C2974" i="31"/>
  <c r="C2975" i="31"/>
  <c r="C2976" i="31"/>
  <c r="C2977" i="31"/>
  <c r="C2978" i="31"/>
  <c r="C2979" i="31"/>
  <c r="C2980" i="31"/>
  <c r="C2981" i="31"/>
  <c r="C2982" i="31"/>
  <c r="C2983" i="31"/>
  <c r="C2984" i="31"/>
  <c r="C2985" i="31"/>
  <c r="C2986" i="31"/>
  <c r="C2987" i="31"/>
  <c r="C2988" i="31"/>
  <c r="C2989" i="31"/>
  <c r="C2990" i="31"/>
  <c r="C2991" i="31"/>
  <c r="C2992" i="31"/>
  <c r="C2993" i="31"/>
  <c r="C2994" i="31"/>
  <c r="C2995" i="31"/>
  <c r="C2996" i="31"/>
  <c r="C2997" i="31"/>
  <c r="C2998" i="31"/>
  <c r="C2999" i="31"/>
  <c r="C3000" i="31"/>
  <c r="C3001" i="31"/>
  <c r="C3002" i="31"/>
  <c r="C3003" i="31"/>
  <c r="C3004" i="31"/>
  <c r="C3005" i="31"/>
  <c r="C3006" i="31"/>
  <c r="C3007" i="31"/>
  <c r="C3008" i="31"/>
  <c r="C3009" i="31"/>
  <c r="C3010" i="31"/>
  <c r="C3011" i="31"/>
  <c r="C3012" i="31"/>
  <c r="C3013" i="31"/>
  <c r="C3014" i="31"/>
  <c r="C3015" i="31"/>
  <c r="C3016" i="31"/>
  <c r="C3017" i="31"/>
  <c r="C3018" i="31"/>
  <c r="C3019" i="31"/>
  <c r="C3020" i="31"/>
  <c r="C3021" i="31"/>
  <c r="C3022" i="31"/>
  <c r="C3023" i="31"/>
  <c r="C3024" i="31"/>
  <c r="C3025" i="31"/>
  <c r="C3026" i="31"/>
  <c r="C3027" i="31"/>
  <c r="C3028" i="31"/>
  <c r="C3029" i="31"/>
  <c r="C3030" i="31"/>
  <c r="C3031" i="31"/>
  <c r="C3032" i="31"/>
  <c r="C3033" i="31"/>
  <c r="C3034" i="31"/>
  <c r="C3035" i="31"/>
  <c r="C3036" i="31"/>
  <c r="C3037" i="31"/>
  <c r="C3038" i="31"/>
  <c r="C3039" i="31"/>
  <c r="C3040" i="31"/>
  <c r="C3041" i="31"/>
  <c r="C3042" i="31"/>
  <c r="C3043" i="31"/>
  <c r="C3044" i="31"/>
  <c r="C3045" i="31"/>
  <c r="C3046" i="31"/>
  <c r="C3047" i="31"/>
  <c r="C3048" i="31"/>
  <c r="C3049" i="31"/>
  <c r="C3050" i="31"/>
  <c r="C3051" i="31"/>
  <c r="C3052" i="31"/>
  <c r="C3053" i="31"/>
  <c r="C3054" i="31"/>
  <c r="C3055" i="31"/>
  <c r="C3056" i="31"/>
  <c r="C3057" i="31"/>
  <c r="C3058" i="31"/>
  <c r="C3059" i="31"/>
  <c r="C3060" i="31"/>
  <c r="C3061" i="31"/>
  <c r="C3062" i="31"/>
  <c r="C3063" i="31"/>
  <c r="C3064" i="31"/>
  <c r="C3065" i="31"/>
  <c r="C3066" i="31"/>
  <c r="C3067" i="31"/>
  <c r="C3068" i="31"/>
  <c r="C3069" i="31"/>
  <c r="C3070" i="31"/>
  <c r="C3071" i="31"/>
  <c r="C3072" i="31"/>
  <c r="C3073" i="31"/>
  <c r="C3074" i="31"/>
  <c r="C3075" i="31"/>
  <c r="C3076" i="31"/>
  <c r="C3077" i="31"/>
  <c r="C3078" i="31"/>
  <c r="C3079" i="31"/>
  <c r="C3080" i="31"/>
  <c r="C3081" i="31"/>
  <c r="C3082" i="31"/>
  <c r="C3083" i="31"/>
  <c r="C3084" i="31"/>
  <c r="C3085" i="31"/>
  <c r="C3086" i="31"/>
  <c r="C3087" i="31"/>
  <c r="C3088" i="31"/>
  <c r="C3089" i="31"/>
  <c r="C3090" i="31"/>
  <c r="C3091" i="31"/>
  <c r="C3092" i="31"/>
  <c r="C3093" i="31"/>
  <c r="C3094" i="31"/>
  <c r="C3095" i="31"/>
  <c r="C3096" i="31"/>
  <c r="C3097" i="31"/>
  <c r="C3098" i="31"/>
  <c r="C3099" i="31"/>
  <c r="C3100" i="31"/>
  <c r="C3101" i="31"/>
  <c r="C3102" i="31"/>
  <c r="C3103" i="31"/>
  <c r="C3104" i="31"/>
  <c r="C3105" i="31"/>
  <c r="C3106" i="31"/>
  <c r="C3107" i="31"/>
  <c r="C3108" i="31"/>
  <c r="C3109" i="31"/>
  <c r="C3110" i="31"/>
  <c r="C3111" i="31"/>
  <c r="C3112" i="31"/>
  <c r="C3113" i="31"/>
  <c r="C3114" i="31"/>
  <c r="C3115" i="31"/>
  <c r="C3116" i="31"/>
  <c r="C3117" i="31"/>
  <c r="C3118" i="31"/>
  <c r="C3119" i="31"/>
  <c r="C3120" i="31"/>
  <c r="C3121" i="31"/>
  <c r="C3122" i="31"/>
  <c r="C3123" i="31"/>
  <c r="C3124" i="31"/>
  <c r="C3125" i="31"/>
  <c r="C3126" i="31"/>
  <c r="C3127" i="31"/>
  <c r="C3128" i="31"/>
  <c r="C3129" i="31"/>
  <c r="C3130" i="31"/>
  <c r="C3131" i="31"/>
  <c r="C3132" i="31"/>
  <c r="C3133" i="31"/>
  <c r="C3134" i="31"/>
  <c r="C3135" i="31"/>
  <c r="C3136" i="31"/>
  <c r="C3137" i="31"/>
  <c r="C3138" i="31"/>
  <c r="C3139" i="31"/>
  <c r="C3140" i="31"/>
  <c r="C3141" i="31"/>
  <c r="C3142" i="31"/>
  <c r="C3143" i="31"/>
  <c r="C3144" i="31"/>
  <c r="C3145" i="31"/>
  <c r="C3146" i="31"/>
  <c r="C3147" i="31"/>
  <c r="C3148" i="31"/>
  <c r="C3149" i="31"/>
  <c r="C3150" i="31"/>
  <c r="C3151" i="31"/>
  <c r="C3152" i="31"/>
  <c r="C3153" i="31"/>
  <c r="C3154" i="31"/>
  <c r="C3155" i="31"/>
  <c r="C3156" i="31"/>
  <c r="C3157" i="31"/>
  <c r="C3158" i="31"/>
  <c r="C3159" i="31"/>
  <c r="C3160" i="31"/>
  <c r="C3161" i="31"/>
  <c r="C3162" i="31"/>
  <c r="C3163" i="31"/>
  <c r="C3164" i="31"/>
  <c r="C3165" i="31"/>
  <c r="C3166" i="31"/>
  <c r="C3167" i="31"/>
  <c r="C3168" i="31"/>
  <c r="C3169" i="31"/>
  <c r="C3170" i="31"/>
  <c r="C3171" i="31"/>
  <c r="C3172" i="31"/>
  <c r="C3173" i="31"/>
  <c r="C3174" i="31"/>
  <c r="C3175" i="31"/>
  <c r="C3176" i="31"/>
  <c r="C3177" i="31"/>
  <c r="C3178" i="31"/>
  <c r="C3179" i="31"/>
  <c r="C3180" i="31"/>
  <c r="C3181" i="31"/>
  <c r="C3182" i="31"/>
  <c r="C3183" i="31"/>
  <c r="C3184" i="31"/>
  <c r="C3185" i="31"/>
  <c r="C3186" i="31"/>
  <c r="C3187" i="31"/>
  <c r="C3188" i="31"/>
  <c r="C3189" i="31"/>
  <c r="C3190" i="31"/>
  <c r="C3191" i="31"/>
  <c r="C3192" i="31"/>
  <c r="C3193" i="31"/>
  <c r="C3194" i="31"/>
  <c r="C3195" i="31"/>
  <c r="C3196" i="31"/>
  <c r="C3197" i="31"/>
  <c r="C3198" i="31"/>
  <c r="C3199" i="31"/>
  <c r="C3200" i="31"/>
  <c r="C3201" i="31"/>
  <c r="C3202" i="31"/>
  <c r="C3203" i="31"/>
  <c r="C3204" i="31"/>
  <c r="C3205" i="31"/>
  <c r="C3206" i="31"/>
  <c r="C3207" i="31"/>
  <c r="C3208" i="31"/>
  <c r="C3209" i="31"/>
  <c r="C3210" i="31"/>
  <c r="C3211" i="31"/>
  <c r="C3212" i="31"/>
  <c r="C3213" i="31"/>
  <c r="C3214" i="31"/>
  <c r="C3215" i="31"/>
  <c r="C3216" i="31"/>
  <c r="C3217" i="31"/>
  <c r="C3218" i="31"/>
  <c r="C3219" i="31"/>
  <c r="C3220" i="31"/>
  <c r="C3221" i="31"/>
  <c r="C3222" i="31"/>
  <c r="C3223" i="31"/>
  <c r="C3224" i="31"/>
  <c r="C3225" i="31"/>
  <c r="C3226" i="31"/>
  <c r="C3227" i="31"/>
  <c r="C3228" i="31"/>
  <c r="C3229" i="31"/>
  <c r="C3230" i="31"/>
  <c r="C3231" i="31"/>
  <c r="C3232" i="31"/>
  <c r="C3233" i="31"/>
  <c r="C3234" i="31"/>
  <c r="C3235" i="31"/>
  <c r="C3236" i="31"/>
  <c r="C3237" i="31"/>
  <c r="C3238" i="31"/>
  <c r="C3239" i="31"/>
  <c r="C3240" i="31"/>
  <c r="C3241" i="31"/>
  <c r="C3242" i="31"/>
  <c r="C3243" i="31"/>
  <c r="C3244" i="31"/>
  <c r="C3245" i="31"/>
  <c r="C3246" i="31"/>
  <c r="C3247" i="31"/>
  <c r="C3248" i="31"/>
  <c r="C3249" i="31"/>
  <c r="C3250" i="31"/>
  <c r="C3251" i="31"/>
  <c r="C3252" i="31"/>
  <c r="C3253" i="31"/>
  <c r="C3254" i="31"/>
  <c r="C3255" i="31"/>
  <c r="C3256" i="31"/>
  <c r="C3257" i="31"/>
  <c r="C3258" i="31"/>
  <c r="C3259" i="31"/>
  <c r="C3260" i="31"/>
  <c r="C3261" i="31"/>
  <c r="C3262" i="31"/>
  <c r="C3263" i="31"/>
  <c r="C3264" i="31"/>
  <c r="C3265" i="31"/>
  <c r="C3266" i="31"/>
  <c r="C3267" i="31"/>
  <c r="C3268" i="31"/>
  <c r="C3269" i="31"/>
  <c r="C3270" i="31"/>
  <c r="C3271" i="31"/>
  <c r="C3272" i="31"/>
  <c r="C3273" i="31"/>
  <c r="C3274" i="31"/>
  <c r="C3275" i="31"/>
  <c r="C3276" i="31"/>
  <c r="C3277" i="31"/>
  <c r="C3278" i="31"/>
  <c r="C3279" i="31"/>
  <c r="C3280" i="31"/>
  <c r="C3281" i="31"/>
  <c r="C3282" i="31"/>
  <c r="C3283" i="31"/>
  <c r="C3284" i="31"/>
  <c r="C3285" i="31"/>
  <c r="C3286" i="31"/>
  <c r="C3287" i="31"/>
  <c r="C3288" i="31"/>
  <c r="C3289" i="31"/>
  <c r="C3290" i="31"/>
  <c r="C3291" i="31"/>
  <c r="C3292" i="31"/>
  <c r="C3293" i="31"/>
  <c r="C3294" i="31"/>
  <c r="C3295" i="31"/>
  <c r="C3296" i="31"/>
  <c r="C3297" i="31"/>
  <c r="C3298" i="31"/>
  <c r="C3299" i="31"/>
  <c r="C3300" i="31"/>
  <c r="C3301" i="31"/>
  <c r="C3302" i="31"/>
  <c r="C3303" i="31"/>
  <c r="C3304" i="31"/>
  <c r="C3305" i="31"/>
  <c r="C3306" i="31"/>
  <c r="C3307" i="31"/>
  <c r="C3308" i="31"/>
  <c r="C3309" i="31"/>
  <c r="C3310" i="31"/>
  <c r="C3311" i="31"/>
  <c r="C3312" i="31"/>
  <c r="C3313" i="31"/>
  <c r="C3314" i="31"/>
  <c r="C3315" i="31"/>
  <c r="C3316" i="31"/>
  <c r="C3317" i="31"/>
  <c r="C3318" i="31"/>
  <c r="C3319" i="31"/>
  <c r="C3320" i="31"/>
  <c r="C3321" i="31"/>
  <c r="C3322" i="31"/>
  <c r="C3323" i="31"/>
  <c r="C3324" i="31"/>
  <c r="C3325" i="31"/>
  <c r="C3326" i="31"/>
  <c r="C3327" i="31"/>
  <c r="C3328" i="31"/>
  <c r="C3329" i="31"/>
  <c r="C3330" i="31"/>
  <c r="C3331" i="31"/>
  <c r="C3332" i="31"/>
  <c r="C3333" i="31"/>
  <c r="C3334" i="31"/>
  <c r="C3335" i="31"/>
  <c r="C3336" i="31"/>
  <c r="C3337" i="31"/>
  <c r="C3338" i="31"/>
  <c r="C3339" i="31"/>
  <c r="C3340" i="31"/>
  <c r="C3341" i="31"/>
  <c r="C3342" i="31"/>
  <c r="C3343" i="31"/>
  <c r="C3344" i="31"/>
  <c r="C3345" i="31"/>
  <c r="C3346" i="31"/>
  <c r="C3347" i="31"/>
  <c r="C3348" i="31"/>
  <c r="C3349" i="31"/>
  <c r="C3350" i="31"/>
  <c r="C3351" i="31"/>
  <c r="C3352" i="31"/>
  <c r="C3353" i="31"/>
  <c r="C3354" i="31"/>
  <c r="C3355" i="31"/>
  <c r="C3356" i="31"/>
  <c r="C3357" i="31"/>
  <c r="C3358" i="31"/>
  <c r="C3359" i="31"/>
  <c r="C3360" i="31"/>
  <c r="C3361" i="31"/>
  <c r="C3362" i="31"/>
  <c r="C3363" i="31"/>
  <c r="C3364" i="31"/>
  <c r="C3365" i="31"/>
  <c r="C3366" i="31"/>
  <c r="C3367" i="31"/>
  <c r="C3368" i="31"/>
  <c r="C3369" i="31"/>
  <c r="C3370" i="31"/>
  <c r="C3371" i="31"/>
  <c r="C3372" i="31"/>
  <c r="C3373" i="31"/>
  <c r="C3374" i="31"/>
  <c r="C3375" i="31"/>
  <c r="C3376" i="31"/>
  <c r="C3377" i="31"/>
  <c r="C3378" i="31"/>
  <c r="C3379" i="31"/>
  <c r="C3380" i="31"/>
  <c r="C3381" i="31"/>
  <c r="C3382" i="31"/>
  <c r="C3383" i="31"/>
  <c r="C3384" i="31"/>
  <c r="C3385" i="31"/>
  <c r="C3386" i="31"/>
  <c r="C3387" i="31"/>
  <c r="C3388" i="31"/>
  <c r="C3389" i="31"/>
  <c r="C3390" i="31"/>
  <c r="C3391" i="31"/>
  <c r="C3392" i="31"/>
  <c r="C3393" i="31"/>
  <c r="C3394" i="31"/>
  <c r="C3395" i="31"/>
  <c r="C3396" i="31"/>
  <c r="C3397" i="31"/>
  <c r="C3398" i="31"/>
  <c r="C3399" i="31"/>
  <c r="C3400" i="31"/>
  <c r="C3401" i="31"/>
  <c r="C3402" i="31"/>
  <c r="C3403" i="31"/>
  <c r="C3404" i="31"/>
  <c r="C3405" i="31"/>
  <c r="C3406" i="31"/>
  <c r="C3407" i="31"/>
  <c r="C3408" i="31"/>
  <c r="C3409" i="31"/>
  <c r="C3410" i="31"/>
  <c r="C3411" i="31"/>
  <c r="C3412" i="31"/>
  <c r="C3413" i="31"/>
  <c r="C3414" i="31"/>
  <c r="C3415" i="31"/>
  <c r="C3416" i="31"/>
  <c r="C3417" i="31"/>
  <c r="C3418" i="31"/>
  <c r="C3419" i="31"/>
  <c r="C3420" i="31"/>
  <c r="C3421" i="31"/>
  <c r="C3422" i="31"/>
  <c r="C3423" i="31"/>
  <c r="C3424" i="31"/>
  <c r="C3425" i="31"/>
  <c r="C3426" i="31"/>
  <c r="C3427" i="31"/>
  <c r="C3428" i="31"/>
  <c r="C3429" i="31"/>
  <c r="C3430" i="31"/>
  <c r="C3431" i="31"/>
  <c r="C3432" i="31"/>
  <c r="C3433" i="31"/>
  <c r="C3434" i="31"/>
  <c r="C3435" i="31"/>
  <c r="C3436" i="31"/>
  <c r="C3437" i="31"/>
  <c r="C3438" i="31"/>
  <c r="C3439" i="31"/>
  <c r="C3440" i="31"/>
  <c r="C3441" i="31"/>
  <c r="C3442" i="31"/>
  <c r="C3443" i="31"/>
  <c r="C3444" i="31"/>
  <c r="C3445" i="31"/>
  <c r="C3446" i="31"/>
  <c r="C3447" i="31"/>
  <c r="C3448" i="31"/>
  <c r="C3449" i="31"/>
  <c r="C3450" i="31"/>
  <c r="C3451" i="31"/>
  <c r="C3452" i="31"/>
  <c r="C3453" i="31"/>
  <c r="C3454" i="31"/>
  <c r="C3455" i="31"/>
  <c r="C3456" i="31"/>
  <c r="C3457" i="31"/>
  <c r="C3458" i="31"/>
  <c r="C3459" i="31"/>
  <c r="C3460" i="31"/>
  <c r="C3461" i="31"/>
  <c r="C3462" i="31"/>
  <c r="C3463" i="31"/>
  <c r="C3464" i="31"/>
  <c r="C3465" i="31"/>
  <c r="C3466" i="31"/>
  <c r="C3467" i="31"/>
  <c r="C3468" i="31"/>
  <c r="C3469" i="31"/>
  <c r="C3470" i="31"/>
  <c r="C3471" i="31"/>
  <c r="C3472" i="31"/>
  <c r="C3473" i="31"/>
  <c r="C3474" i="31"/>
  <c r="C3475" i="31"/>
  <c r="C3476" i="31"/>
  <c r="C3477" i="31"/>
  <c r="C3478" i="31"/>
  <c r="C3479" i="31"/>
  <c r="C3480" i="31"/>
  <c r="C3481" i="31"/>
  <c r="C3482" i="31"/>
  <c r="C3483" i="31"/>
  <c r="C3484" i="31"/>
  <c r="C3485" i="31"/>
  <c r="C3486" i="31"/>
  <c r="C3487" i="31"/>
  <c r="C3488" i="31"/>
  <c r="C3489" i="31"/>
  <c r="C3490" i="31"/>
  <c r="C3491" i="31"/>
  <c r="C3492" i="31"/>
  <c r="C3493" i="31"/>
  <c r="C3494" i="31"/>
  <c r="C3495" i="31"/>
  <c r="C3496" i="31"/>
  <c r="C3497" i="31"/>
  <c r="C3498" i="31"/>
  <c r="C3499" i="31"/>
  <c r="C3500" i="31"/>
  <c r="C3501" i="31"/>
  <c r="C3502" i="31"/>
  <c r="C3503" i="31"/>
  <c r="C3504" i="31"/>
  <c r="C3505" i="31"/>
  <c r="C3506" i="31"/>
  <c r="C3507" i="31"/>
  <c r="C3508" i="31"/>
  <c r="C3509" i="31"/>
  <c r="C3510" i="31"/>
  <c r="C3511" i="31"/>
  <c r="C3512" i="31"/>
  <c r="C3513" i="31"/>
  <c r="C3514" i="31"/>
  <c r="C3515" i="31"/>
  <c r="C3516" i="31"/>
  <c r="C3517" i="31"/>
  <c r="C3518" i="31"/>
  <c r="C3519" i="31"/>
  <c r="C3520" i="31"/>
  <c r="C3521" i="31"/>
  <c r="C3522" i="31"/>
  <c r="C3523" i="31"/>
  <c r="C3524" i="31"/>
  <c r="C3525" i="31"/>
  <c r="C3526" i="31"/>
  <c r="C3527" i="31"/>
  <c r="C3528" i="31"/>
  <c r="C3529" i="31"/>
  <c r="C3530" i="31"/>
  <c r="C3531" i="31"/>
  <c r="C3532" i="31"/>
  <c r="C3533" i="31"/>
  <c r="C3534" i="31"/>
  <c r="C3535" i="31"/>
  <c r="C3536" i="31"/>
  <c r="C3537" i="31"/>
  <c r="C3538" i="31"/>
  <c r="C3539" i="31"/>
  <c r="C3540" i="31"/>
  <c r="C3541" i="31"/>
  <c r="C3542" i="31"/>
  <c r="C3543" i="31"/>
  <c r="C3544" i="31"/>
  <c r="C3545" i="31"/>
  <c r="C3546" i="31"/>
  <c r="C3547" i="31"/>
  <c r="C3548" i="31"/>
  <c r="C3549" i="31"/>
  <c r="C3550" i="31"/>
  <c r="C3551" i="31"/>
  <c r="C3552" i="31"/>
  <c r="C3553" i="31"/>
  <c r="C3554" i="31"/>
  <c r="C3555" i="31"/>
  <c r="C3556" i="31"/>
  <c r="C3557" i="31"/>
  <c r="C3558" i="31"/>
  <c r="C3559" i="31"/>
  <c r="C3560" i="31"/>
  <c r="C3561" i="31"/>
  <c r="C3562" i="31"/>
  <c r="C3563" i="31"/>
  <c r="C3564" i="31"/>
  <c r="C3565" i="31"/>
  <c r="C3566" i="31"/>
  <c r="C3567" i="31"/>
  <c r="C3568" i="31"/>
  <c r="C3569" i="31"/>
  <c r="C3570" i="31"/>
  <c r="C3571" i="31"/>
  <c r="C3572" i="31"/>
  <c r="C3573" i="31"/>
  <c r="C3574" i="31"/>
  <c r="C3575" i="31"/>
  <c r="C3576" i="31"/>
  <c r="C3577" i="31"/>
  <c r="C3578" i="31"/>
  <c r="C3579" i="31"/>
  <c r="C3580" i="31"/>
  <c r="C3581" i="31"/>
  <c r="C3582" i="31"/>
  <c r="C3583" i="31"/>
  <c r="C3584" i="31"/>
  <c r="C3585" i="31"/>
  <c r="C3586" i="31"/>
  <c r="C3587" i="31"/>
  <c r="C3588" i="31"/>
  <c r="C3589" i="31"/>
  <c r="C3590" i="31"/>
  <c r="C3591" i="31"/>
  <c r="C3592" i="31"/>
  <c r="C3593" i="31"/>
  <c r="C3594" i="31"/>
  <c r="C3595" i="31"/>
  <c r="C3596" i="31"/>
  <c r="C3597" i="31"/>
  <c r="C3598" i="31"/>
  <c r="C3599" i="31"/>
  <c r="C3600" i="31"/>
  <c r="C3601" i="31"/>
  <c r="C3602" i="31"/>
  <c r="C3603" i="31"/>
  <c r="C3604" i="31"/>
  <c r="C3605" i="31"/>
  <c r="C3606" i="31"/>
  <c r="C3607" i="31"/>
  <c r="C3608" i="31"/>
  <c r="C3609" i="31"/>
  <c r="C3610" i="31"/>
  <c r="C3611" i="31"/>
  <c r="C3612" i="31"/>
  <c r="C3613" i="31"/>
  <c r="C3614" i="31"/>
  <c r="C3615" i="31"/>
  <c r="C3616" i="31"/>
  <c r="C3617" i="31"/>
  <c r="C3618" i="31"/>
  <c r="C3619" i="31"/>
  <c r="C3620" i="31"/>
  <c r="C3621" i="31"/>
  <c r="C3622" i="31"/>
  <c r="C3623" i="31"/>
  <c r="C3624" i="31"/>
  <c r="C3625" i="31"/>
  <c r="C3626" i="31"/>
  <c r="C3627" i="31"/>
  <c r="C3628" i="31"/>
  <c r="C3629" i="31"/>
  <c r="C3630" i="31"/>
  <c r="C3631" i="31"/>
  <c r="C3632" i="31"/>
  <c r="C3633" i="31"/>
  <c r="C3634" i="31"/>
  <c r="C3635" i="31"/>
  <c r="C3636" i="31"/>
  <c r="C3637" i="31"/>
  <c r="C3638" i="31"/>
  <c r="C3639" i="31"/>
  <c r="C3640" i="31"/>
  <c r="C3641" i="31"/>
  <c r="C3642" i="31"/>
  <c r="C3643" i="31"/>
  <c r="C3644" i="31"/>
  <c r="C3645" i="31"/>
  <c r="C3646" i="31"/>
  <c r="C3647" i="31"/>
  <c r="C3648" i="31"/>
  <c r="C3649" i="31"/>
  <c r="C3650" i="31"/>
  <c r="C3651" i="31"/>
  <c r="C3652" i="31"/>
  <c r="C3653" i="31"/>
  <c r="C3654" i="31"/>
  <c r="C3655" i="31"/>
  <c r="C3656" i="31"/>
  <c r="C3657" i="31"/>
  <c r="C3658" i="31"/>
  <c r="C3659" i="31"/>
  <c r="C3660" i="31"/>
  <c r="C3661" i="31"/>
  <c r="C3662" i="31"/>
  <c r="C3663" i="31"/>
  <c r="C3664" i="31"/>
  <c r="C3665" i="31"/>
  <c r="C3666" i="31"/>
  <c r="C3667" i="31"/>
  <c r="C3668" i="31"/>
  <c r="C3669" i="31"/>
  <c r="C3670" i="31"/>
  <c r="C3671" i="31"/>
  <c r="C3672" i="31"/>
  <c r="C3673" i="31"/>
  <c r="C3674" i="31"/>
  <c r="C3675" i="31"/>
  <c r="C3676" i="31"/>
  <c r="C3677" i="31"/>
  <c r="C3678" i="31"/>
  <c r="C3679" i="31"/>
  <c r="C3680" i="31"/>
  <c r="C3681" i="31"/>
  <c r="C3682" i="31"/>
  <c r="C3683" i="31"/>
  <c r="C3684" i="31"/>
  <c r="C3685" i="31"/>
  <c r="C3686" i="31"/>
  <c r="C3687" i="31"/>
  <c r="C3688" i="31"/>
  <c r="C3689" i="31"/>
  <c r="C3690" i="31"/>
  <c r="C3691" i="31"/>
  <c r="C3692" i="31"/>
  <c r="C3693" i="31"/>
  <c r="C3694" i="31"/>
  <c r="C3695" i="31"/>
  <c r="C3696" i="31"/>
  <c r="C3697" i="31"/>
  <c r="C3698" i="31"/>
  <c r="C3699" i="31"/>
  <c r="C3700" i="31"/>
  <c r="C3701" i="31"/>
  <c r="C3702" i="31"/>
  <c r="C3703" i="31"/>
  <c r="C3704" i="31"/>
  <c r="C3705" i="31"/>
  <c r="C3706" i="31"/>
  <c r="C3707" i="31"/>
  <c r="C3708" i="31"/>
  <c r="C3709" i="31"/>
  <c r="C3710" i="31"/>
  <c r="C3711" i="31"/>
  <c r="C3712" i="31"/>
  <c r="C3713" i="31"/>
  <c r="C3714" i="31"/>
  <c r="C3715" i="31"/>
  <c r="C3716" i="31"/>
  <c r="C3717" i="31"/>
  <c r="C3718" i="31"/>
  <c r="C3719" i="31"/>
  <c r="C3720" i="31"/>
  <c r="C3721" i="31"/>
  <c r="C3722" i="31"/>
  <c r="C3723" i="31"/>
  <c r="C3724" i="31"/>
  <c r="C3725" i="31"/>
  <c r="C3726" i="31"/>
  <c r="C3727" i="31"/>
  <c r="C3728" i="31"/>
  <c r="C3729" i="31"/>
  <c r="C3730" i="31"/>
  <c r="C3731" i="31"/>
  <c r="C3732" i="31"/>
  <c r="C3733" i="31"/>
  <c r="C3734" i="31"/>
  <c r="C3735" i="31"/>
  <c r="C3736" i="31"/>
  <c r="C3737" i="31"/>
  <c r="C3738" i="31"/>
  <c r="C3739" i="31"/>
  <c r="C3740" i="31"/>
  <c r="C3741" i="31"/>
  <c r="C3742" i="31"/>
  <c r="C3743" i="31"/>
  <c r="C3744" i="31"/>
  <c r="C3745" i="31"/>
  <c r="C3746" i="31"/>
  <c r="C3747" i="31"/>
  <c r="C3748" i="31"/>
  <c r="C3749" i="31"/>
  <c r="C3750" i="31"/>
  <c r="C3751" i="31"/>
  <c r="C3752" i="31"/>
  <c r="C3753" i="31"/>
  <c r="C3754" i="31"/>
  <c r="C3755" i="31"/>
  <c r="C3756" i="31"/>
  <c r="C3757" i="31"/>
  <c r="C3758" i="31"/>
  <c r="C3759" i="31"/>
  <c r="C3760" i="31"/>
  <c r="C3761" i="31"/>
  <c r="C3762" i="31"/>
  <c r="C3763" i="31"/>
  <c r="C3764" i="31"/>
  <c r="C3765" i="31"/>
  <c r="C3766" i="31"/>
  <c r="C3767" i="31"/>
  <c r="C3768" i="31"/>
  <c r="C3769" i="31"/>
  <c r="C3770" i="31"/>
  <c r="C3771" i="31"/>
  <c r="C3772" i="31"/>
  <c r="C3773" i="31"/>
  <c r="C3774" i="31"/>
  <c r="C3775" i="31"/>
  <c r="C3776" i="31"/>
  <c r="C3777" i="31"/>
  <c r="C3778" i="31"/>
  <c r="C3779" i="31"/>
  <c r="C3780" i="31"/>
  <c r="C3781" i="31"/>
  <c r="C3782" i="31"/>
  <c r="C3783" i="31"/>
  <c r="C3784" i="31"/>
  <c r="C3785" i="31"/>
  <c r="C3786" i="31"/>
  <c r="C3787" i="31"/>
  <c r="C3788" i="31"/>
  <c r="C3789" i="31"/>
  <c r="C3790" i="31"/>
  <c r="C3791" i="31"/>
  <c r="C3792" i="31"/>
  <c r="C3793" i="31"/>
  <c r="C3794" i="31"/>
  <c r="C3795" i="31"/>
  <c r="C3796" i="31"/>
  <c r="C3797" i="31"/>
  <c r="C3798" i="31"/>
  <c r="C3799" i="31"/>
  <c r="C3800" i="31"/>
  <c r="C3801" i="31"/>
  <c r="C3802" i="31"/>
  <c r="C3803" i="31"/>
  <c r="C3804" i="31"/>
  <c r="C3805" i="31"/>
  <c r="C3806" i="31"/>
  <c r="C3807" i="31"/>
  <c r="C3808" i="31"/>
  <c r="C3809" i="31"/>
  <c r="C3810" i="31"/>
  <c r="C3811" i="31"/>
  <c r="C3812" i="31"/>
  <c r="C3813" i="31"/>
  <c r="C3814" i="31"/>
  <c r="C3815" i="31"/>
  <c r="C3816" i="31"/>
  <c r="C3817" i="31"/>
  <c r="C3818" i="31"/>
  <c r="C3819" i="31"/>
  <c r="C3820" i="31"/>
  <c r="C3821" i="31"/>
  <c r="C3822" i="31"/>
  <c r="C3823" i="31"/>
  <c r="C3824" i="31"/>
  <c r="C3825" i="31"/>
  <c r="C3826" i="31"/>
  <c r="C3827" i="31"/>
  <c r="C3828" i="31"/>
  <c r="C3829" i="31"/>
  <c r="C3830" i="31"/>
  <c r="C3831" i="31"/>
  <c r="C3832" i="31"/>
  <c r="C3833" i="31"/>
  <c r="C3834" i="31"/>
  <c r="C3835" i="31"/>
  <c r="C3836" i="31"/>
  <c r="C3837" i="31"/>
  <c r="C3838" i="31"/>
  <c r="C3839" i="31"/>
  <c r="C3840" i="31"/>
  <c r="C3841" i="31"/>
  <c r="C3842" i="31"/>
  <c r="C3843" i="31"/>
  <c r="C3844" i="31"/>
  <c r="C3845" i="31"/>
  <c r="C3846" i="31"/>
  <c r="C3847" i="31"/>
  <c r="C3848" i="31"/>
  <c r="C3849" i="31"/>
  <c r="C3850" i="31"/>
  <c r="C3851" i="31"/>
  <c r="C3852" i="31"/>
  <c r="C3853" i="31"/>
  <c r="C3854" i="31"/>
  <c r="C3855" i="31"/>
  <c r="C3856" i="31"/>
  <c r="C3857" i="31"/>
  <c r="C3858" i="31"/>
  <c r="C3859" i="31"/>
  <c r="C3860" i="31"/>
  <c r="C3861" i="31"/>
  <c r="C3862" i="31"/>
  <c r="C3863" i="31"/>
  <c r="C3864" i="31"/>
  <c r="C3865" i="31"/>
  <c r="C3866" i="31"/>
  <c r="C3867" i="31"/>
  <c r="C3868" i="31"/>
  <c r="C3869" i="31"/>
  <c r="C3870" i="31"/>
  <c r="C3871" i="31"/>
  <c r="C3872" i="31"/>
  <c r="C3873" i="31"/>
  <c r="C3874" i="31"/>
  <c r="C3875" i="31"/>
  <c r="C3876" i="31"/>
  <c r="C3877" i="31"/>
  <c r="C3878" i="31"/>
  <c r="C3879" i="31"/>
  <c r="C3880" i="31"/>
  <c r="C3881" i="31"/>
  <c r="C3882" i="31"/>
  <c r="C3883" i="31"/>
  <c r="C3884" i="31"/>
  <c r="C3885" i="31"/>
  <c r="C3886" i="31"/>
  <c r="C3887" i="31"/>
  <c r="C3888" i="31"/>
  <c r="C3889" i="31"/>
  <c r="C3890" i="31"/>
  <c r="C3891" i="31"/>
  <c r="C3892" i="31"/>
  <c r="C3893" i="31"/>
  <c r="C3894" i="31"/>
  <c r="C3895" i="31"/>
  <c r="C3896" i="31"/>
  <c r="C3897" i="31"/>
  <c r="C3898" i="31"/>
  <c r="C3899" i="31"/>
  <c r="C3900" i="31"/>
  <c r="C3901" i="31"/>
  <c r="C3902" i="31"/>
  <c r="C3903" i="31"/>
  <c r="C3904" i="31"/>
  <c r="C3905" i="31"/>
  <c r="C3906" i="31"/>
  <c r="C3907" i="31"/>
  <c r="C3908" i="31"/>
  <c r="C3909" i="31"/>
  <c r="C3910" i="31"/>
  <c r="C3911" i="31"/>
  <c r="C3912" i="31"/>
  <c r="C3913" i="31"/>
  <c r="C3914" i="31"/>
  <c r="C3915" i="31"/>
  <c r="C3916" i="31"/>
  <c r="C3917" i="31"/>
  <c r="C3918" i="31"/>
  <c r="C3919" i="31"/>
  <c r="C3920" i="31"/>
  <c r="C3921" i="31"/>
  <c r="C3922" i="31"/>
  <c r="C3923" i="31"/>
  <c r="C3924" i="31"/>
  <c r="C3925" i="31"/>
  <c r="C3926" i="31"/>
  <c r="C3927" i="31"/>
  <c r="C3928" i="31"/>
  <c r="C3929" i="31"/>
  <c r="C3930" i="31"/>
  <c r="C3931" i="31"/>
  <c r="C3932" i="31"/>
  <c r="C3933" i="31"/>
  <c r="C3934" i="31"/>
  <c r="C3935" i="31"/>
  <c r="C3936" i="31"/>
  <c r="C3937" i="31"/>
  <c r="C3938" i="31"/>
  <c r="C3939" i="31"/>
  <c r="C3940" i="31"/>
  <c r="C3941" i="31"/>
  <c r="C3942" i="31"/>
  <c r="C3943" i="31"/>
  <c r="C3944" i="31"/>
  <c r="C3945" i="31"/>
  <c r="C3946" i="31"/>
  <c r="C3947" i="31"/>
  <c r="C3948" i="31"/>
  <c r="C3949" i="31"/>
  <c r="C3950" i="31"/>
  <c r="C3951" i="31"/>
  <c r="C3952" i="31"/>
  <c r="C3953" i="31"/>
  <c r="C3954" i="31"/>
  <c r="C3955" i="31"/>
  <c r="C3956" i="31"/>
  <c r="C3957" i="31"/>
  <c r="C3958" i="31"/>
  <c r="C3959" i="31"/>
  <c r="C3960" i="31"/>
  <c r="C3961" i="31"/>
  <c r="C3962" i="31"/>
  <c r="C3963" i="31"/>
  <c r="C3964" i="31"/>
  <c r="C3965" i="31"/>
  <c r="C3966" i="31"/>
  <c r="C3967" i="31"/>
  <c r="C3968" i="31"/>
  <c r="C3969" i="31"/>
  <c r="C3970" i="31"/>
  <c r="C3971" i="31"/>
  <c r="C3972" i="31"/>
  <c r="C3973" i="31"/>
  <c r="C3974" i="31"/>
  <c r="C3975" i="31"/>
  <c r="C3976" i="31"/>
  <c r="C3977" i="31"/>
  <c r="C3978" i="31"/>
  <c r="C3979" i="31"/>
  <c r="C3980" i="31"/>
  <c r="C3981" i="31"/>
  <c r="C3982" i="31"/>
  <c r="C3983" i="31"/>
  <c r="C3984" i="31"/>
  <c r="C3985" i="31"/>
  <c r="C3986" i="31"/>
  <c r="C3987" i="31"/>
  <c r="C3988" i="31"/>
  <c r="C3989" i="31"/>
  <c r="C3990" i="31"/>
  <c r="C3991" i="31"/>
  <c r="C3992" i="31"/>
  <c r="C3993" i="31"/>
  <c r="C3994" i="31"/>
  <c r="C3995" i="31"/>
  <c r="C3996" i="31"/>
  <c r="C3997" i="31"/>
  <c r="C3998" i="31"/>
  <c r="C3999" i="31"/>
  <c r="C4000" i="31"/>
  <c r="C4001" i="31"/>
  <c r="C4002" i="31"/>
  <c r="C4003" i="31"/>
  <c r="C4004" i="31"/>
  <c r="C4005" i="31"/>
  <c r="C4006" i="31"/>
  <c r="C4007" i="31"/>
  <c r="C4008" i="31"/>
  <c r="C4009" i="31"/>
  <c r="C4010" i="31"/>
  <c r="C4011" i="31"/>
  <c r="C4012" i="31"/>
  <c r="C4013" i="31"/>
  <c r="C4014" i="31"/>
  <c r="C4015" i="31"/>
  <c r="C4016" i="31"/>
  <c r="C4017" i="31"/>
  <c r="C4018" i="31"/>
  <c r="C4019" i="31"/>
  <c r="C4020" i="31"/>
  <c r="C4021" i="31"/>
  <c r="C4022" i="31"/>
  <c r="C4023" i="31"/>
  <c r="C4024" i="31"/>
  <c r="C4025" i="31"/>
  <c r="C4026" i="31"/>
  <c r="C4027" i="31"/>
  <c r="C4028" i="31"/>
  <c r="C4029" i="31"/>
  <c r="C4030" i="31"/>
  <c r="C4031" i="31"/>
  <c r="C4032" i="31"/>
  <c r="C4033" i="31"/>
  <c r="C4034" i="31"/>
  <c r="C4035" i="31"/>
  <c r="C4036" i="31"/>
  <c r="C4037" i="31"/>
  <c r="C4038" i="31"/>
  <c r="C4039" i="31"/>
  <c r="C4040" i="31"/>
  <c r="C4041" i="31"/>
  <c r="C4042" i="31"/>
  <c r="C4043" i="31"/>
  <c r="C4044" i="31"/>
  <c r="C4045" i="31"/>
  <c r="C4046" i="31"/>
  <c r="C4047" i="31"/>
  <c r="C4048" i="31"/>
  <c r="C4049" i="31"/>
  <c r="C4050" i="31"/>
  <c r="C4051" i="31"/>
  <c r="C4052" i="31"/>
  <c r="C4053" i="31"/>
  <c r="C4054" i="31"/>
  <c r="C4055" i="31"/>
  <c r="C4056" i="31"/>
  <c r="C4057" i="31"/>
  <c r="C4058" i="31"/>
  <c r="C4059" i="31"/>
  <c r="C4060" i="31"/>
  <c r="C4061" i="31"/>
  <c r="C4062" i="31"/>
  <c r="C4063" i="31"/>
  <c r="C4064" i="31"/>
  <c r="C4065" i="31"/>
  <c r="C4066" i="31"/>
  <c r="C4067" i="31"/>
  <c r="C4068" i="31"/>
  <c r="C4069" i="31"/>
  <c r="C4070" i="31"/>
  <c r="C4071" i="31"/>
  <c r="C4072" i="31"/>
  <c r="C4073" i="31"/>
  <c r="C4074" i="31"/>
  <c r="C4075" i="31"/>
  <c r="C4076" i="31"/>
  <c r="C4077" i="31"/>
  <c r="C4078" i="31"/>
  <c r="C4079" i="31"/>
  <c r="C4080" i="31"/>
  <c r="C4081" i="31"/>
  <c r="C4082" i="31"/>
  <c r="C4083" i="31"/>
  <c r="C4084" i="31"/>
  <c r="C4085" i="31"/>
  <c r="C4086" i="31"/>
  <c r="C4087" i="31"/>
  <c r="C4088" i="31"/>
  <c r="C4089" i="31"/>
  <c r="C4090" i="31"/>
  <c r="C4091" i="31"/>
  <c r="C4092" i="31"/>
  <c r="C4093" i="31"/>
  <c r="C4094" i="31"/>
  <c r="C4095" i="31"/>
  <c r="C4096" i="31"/>
  <c r="C4097" i="31"/>
  <c r="C4098" i="31"/>
  <c r="C4099" i="31"/>
  <c r="C4100" i="31"/>
  <c r="C4101" i="31"/>
  <c r="C4102" i="31"/>
  <c r="C4103" i="31"/>
  <c r="C4104" i="31"/>
  <c r="C4105" i="31"/>
  <c r="C4106" i="31"/>
  <c r="C4107" i="31"/>
  <c r="C4108" i="31"/>
  <c r="C4109" i="31"/>
  <c r="C4110" i="31"/>
  <c r="C4111" i="31"/>
  <c r="C4112" i="31"/>
  <c r="C4113" i="31"/>
  <c r="C4114" i="31"/>
  <c r="C4115" i="31"/>
  <c r="C4116" i="31"/>
  <c r="C4117" i="31"/>
  <c r="C4118" i="31"/>
  <c r="C4119" i="31"/>
  <c r="C4120" i="31"/>
  <c r="C4121" i="31"/>
  <c r="C4122" i="31"/>
  <c r="C4123" i="31"/>
  <c r="C4124" i="31"/>
  <c r="C4125" i="31"/>
  <c r="C4126" i="31"/>
  <c r="C4127" i="31"/>
  <c r="C4128" i="31"/>
  <c r="C4129" i="31"/>
  <c r="C4130" i="31"/>
  <c r="C4131" i="31"/>
  <c r="C4132" i="31"/>
  <c r="C4133" i="31"/>
  <c r="C4134" i="31"/>
  <c r="C4135" i="31"/>
  <c r="C4136" i="31"/>
  <c r="C4137" i="31"/>
  <c r="C4138" i="31"/>
  <c r="C4139" i="31"/>
  <c r="C4140" i="31"/>
  <c r="C4141" i="31"/>
  <c r="C4142" i="31"/>
  <c r="C4143" i="31"/>
  <c r="C4144" i="31"/>
  <c r="C4145" i="31"/>
  <c r="C4146" i="31"/>
  <c r="C4147" i="31"/>
  <c r="C4148" i="31"/>
  <c r="C4149" i="31"/>
  <c r="C4150" i="31"/>
  <c r="C4151" i="31"/>
  <c r="C4152" i="31"/>
  <c r="C4153" i="31"/>
  <c r="C4154" i="31"/>
  <c r="C4155" i="31"/>
  <c r="C4156" i="31"/>
  <c r="C4157" i="31"/>
  <c r="C4158" i="31"/>
  <c r="C4159" i="31"/>
  <c r="C4160" i="31"/>
  <c r="C4161" i="31"/>
  <c r="C4162" i="31"/>
  <c r="C4163" i="31"/>
  <c r="C4164" i="31"/>
  <c r="C4165" i="31"/>
  <c r="C4166" i="31"/>
  <c r="C4167" i="31"/>
  <c r="C4168" i="31"/>
  <c r="C4169" i="31"/>
  <c r="C4170" i="31"/>
  <c r="C4171" i="31"/>
  <c r="C4172" i="31"/>
  <c r="C4173" i="31"/>
  <c r="C4174" i="31"/>
  <c r="C4175" i="31"/>
  <c r="C4176" i="31"/>
  <c r="C4177" i="31"/>
  <c r="C4178" i="31"/>
  <c r="C4179" i="31"/>
  <c r="C4180" i="31"/>
  <c r="C4181" i="31"/>
  <c r="C4182" i="31"/>
  <c r="C4183" i="31"/>
  <c r="C4184" i="31"/>
  <c r="C4185" i="31"/>
  <c r="C4186" i="31"/>
  <c r="C4187" i="31"/>
  <c r="C4188" i="31"/>
  <c r="C4189" i="31"/>
  <c r="C4190" i="31"/>
  <c r="C4191" i="31"/>
  <c r="C4192" i="31"/>
  <c r="C4193" i="31"/>
  <c r="C4194" i="31"/>
  <c r="C4195" i="31"/>
  <c r="C4196" i="31"/>
  <c r="C4197" i="31"/>
  <c r="C4198" i="31"/>
  <c r="C4199" i="31"/>
  <c r="C4200" i="31"/>
  <c r="C4201" i="31"/>
  <c r="C4202" i="31"/>
  <c r="C4203" i="31"/>
  <c r="C4204" i="31"/>
  <c r="C4205" i="31"/>
  <c r="C4206" i="31"/>
  <c r="C4207" i="31"/>
  <c r="C4208" i="31"/>
  <c r="C4209" i="31"/>
  <c r="C4210" i="31"/>
  <c r="C4211" i="31"/>
  <c r="C4212" i="31"/>
  <c r="C4213" i="31"/>
  <c r="C4214" i="31"/>
  <c r="C4215" i="31"/>
  <c r="C4216" i="31"/>
  <c r="C4217" i="31"/>
  <c r="C4218" i="31"/>
  <c r="C4219" i="31"/>
  <c r="C4220" i="31"/>
  <c r="C4221" i="31"/>
  <c r="C4222" i="31"/>
  <c r="C4223" i="31"/>
  <c r="C4224" i="31"/>
  <c r="C4225" i="31"/>
  <c r="C4226" i="31"/>
  <c r="C4227" i="31"/>
  <c r="C4228" i="31"/>
  <c r="C4229" i="31"/>
  <c r="C4230" i="31"/>
  <c r="C4231" i="31"/>
  <c r="C4232" i="31"/>
  <c r="C4233" i="31"/>
  <c r="C4234" i="31"/>
  <c r="C4235" i="31"/>
  <c r="C4236" i="31"/>
  <c r="C4237" i="31"/>
  <c r="C4238" i="31"/>
  <c r="C4239" i="31"/>
  <c r="C4240" i="31"/>
  <c r="C4241" i="31"/>
  <c r="C4242" i="31"/>
  <c r="C4243" i="31"/>
  <c r="C4244" i="31"/>
  <c r="C4245" i="31"/>
  <c r="C4246" i="31"/>
  <c r="C4247" i="31"/>
  <c r="C4248" i="31"/>
  <c r="C4249" i="31"/>
  <c r="C4250" i="31"/>
  <c r="C4251" i="31"/>
  <c r="C4252" i="31"/>
  <c r="C4253" i="31"/>
  <c r="C4254" i="31"/>
  <c r="C4255" i="31"/>
  <c r="C4256" i="31"/>
  <c r="C4257" i="31"/>
  <c r="C4258" i="31"/>
  <c r="C4259" i="31"/>
  <c r="C4260" i="31"/>
  <c r="C4261" i="31"/>
  <c r="C4262" i="31"/>
  <c r="C4263" i="31"/>
  <c r="C4264" i="31"/>
  <c r="C4265" i="31"/>
  <c r="C4266" i="31"/>
  <c r="C4267" i="31"/>
  <c r="C4268" i="31"/>
  <c r="C4269" i="31"/>
  <c r="C4270" i="31"/>
  <c r="C4271" i="31"/>
  <c r="C4272" i="31"/>
  <c r="C4273" i="31"/>
  <c r="C4274" i="31"/>
  <c r="C4275" i="31"/>
  <c r="C4276" i="31"/>
  <c r="C4277" i="31"/>
  <c r="C4278" i="31"/>
  <c r="C4279" i="31"/>
  <c r="C4280" i="31"/>
  <c r="C4281" i="31"/>
  <c r="C4282" i="31"/>
  <c r="C4283" i="31"/>
  <c r="C4284" i="31"/>
  <c r="C4285" i="31"/>
  <c r="C4286" i="31"/>
  <c r="C4287" i="31"/>
  <c r="C4288" i="31"/>
  <c r="C4289" i="31"/>
  <c r="C4290" i="31"/>
  <c r="C4291" i="31"/>
  <c r="C4292" i="31"/>
  <c r="C4293" i="31"/>
  <c r="C4294" i="31"/>
  <c r="C4295" i="31"/>
  <c r="C4296" i="31"/>
  <c r="C4297" i="31"/>
  <c r="C4298" i="31"/>
  <c r="C4299" i="31"/>
  <c r="C4300" i="31"/>
  <c r="C4301" i="31"/>
  <c r="C4302" i="31"/>
  <c r="C4303" i="31"/>
  <c r="C4304" i="31"/>
  <c r="C4305" i="31"/>
  <c r="C4306" i="31"/>
  <c r="C4307" i="31"/>
  <c r="C4308" i="31"/>
  <c r="C4309" i="31"/>
  <c r="C4310" i="31"/>
  <c r="C4311" i="31"/>
  <c r="C4312" i="31"/>
  <c r="C4313" i="31"/>
  <c r="C4314" i="31"/>
  <c r="C4315" i="31"/>
  <c r="C4316" i="31"/>
  <c r="C4317" i="31"/>
  <c r="C4318" i="31"/>
  <c r="C4319" i="31"/>
  <c r="C4320" i="31"/>
  <c r="C4321" i="31"/>
  <c r="C4322" i="31"/>
  <c r="C4323" i="31"/>
  <c r="C4324" i="31"/>
  <c r="C4325" i="31"/>
  <c r="C4326" i="31"/>
  <c r="C4327" i="31"/>
  <c r="C4328" i="31"/>
  <c r="C4329" i="31"/>
  <c r="C4330" i="31"/>
  <c r="C4331" i="31"/>
  <c r="C4332" i="31"/>
  <c r="C4333" i="31"/>
  <c r="C4334" i="31"/>
  <c r="C4335" i="31"/>
  <c r="C4336" i="31"/>
  <c r="C4337" i="31"/>
  <c r="C4338" i="31"/>
  <c r="C4339" i="31"/>
  <c r="C4340" i="31"/>
  <c r="C4341" i="31"/>
  <c r="C4342" i="31"/>
  <c r="C4343" i="31"/>
  <c r="C4344" i="31"/>
  <c r="C4345" i="31"/>
  <c r="C4346" i="31"/>
  <c r="C4347" i="31"/>
  <c r="C4348" i="31"/>
  <c r="C4349" i="31"/>
  <c r="C4350" i="31"/>
  <c r="C4351" i="31"/>
  <c r="C4352" i="31"/>
  <c r="C4353" i="31"/>
  <c r="C4354" i="31"/>
  <c r="C4355" i="31"/>
  <c r="C4356" i="31"/>
  <c r="C4357" i="31"/>
  <c r="C4358" i="31"/>
  <c r="C4359" i="31"/>
  <c r="C4360" i="31"/>
  <c r="C4361" i="31"/>
  <c r="C4362" i="31"/>
  <c r="C4363" i="31"/>
  <c r="C4364" i="31"/>
  <c r="C4365" i="31"/>
  <c r="C4366" i="31"/>
  <c r="C4367" i="31"/>
  <c r="C4368" i="31"/>
  <c r="C4369" i="31"/>
  <c r="C4370" i="31"/>
  <c r="C4371" i="31"/>
  <c r="C4372" i="31"/>
  <c r="C4373" i="31"/>
  <c r="C4374" i="31"/>
  <c r="C4375" i="31"/>
  <c r="C4376" i="31"/>
  <c r="C4377" i="31"/>
  <c r="C4378" i="31"/>
  <c r="C4379" i="31"/>
  <c r="C4380" i="31"/>
  <c r="C4381" i="31"/>
  <c r="C4382" i="31"/>
  <c r="C4383" i="31"/>
  <c r="C4384" i="31"/>
  <c r="C4385" i="31"/>
  <c r="C4386" i="31"/>
  <c r="C4387" i="31"/>
  <c r="C4388" i="31"/>
  <c r="C4389" i="31"/>
  <c r="C4390" i="31"/>
  <c r="C4391" i="31"/>
  <c r="C4392" i="31"/>
  <c r="C4393" i="31"/>
  <c r="C4394" i="31"/>
  <c r="C4395" i="31"/>
  <c r="C4396" i="31"/>
  <c r="C4397" i="31"/>
  <c r="C4398" i="31"/>
  <c r="C4399" i="31"/>
  <c r="C4400" i="31"/>
  <c r="C4401" i="31"/>
  <c r="C4402" i="31"/>
  <c r="C4403" i="31"/>
  <c r="C4404" i="31"/>
  <c r="C4405" i="31"/>
  <c r="C4406" i="31"/>
  <c r="C4407" i="31"/>
  <c r="C4408" i="31"/>
  <c r="C4409" i="31"/>
  <c r="C4410" i="31"/>
  <c r="C4411" i="31"/>
  <c r="C4412" i="31"/>
  <c r="C4413" i="31"/>
  <c r="C4414" i="31"/>
  <c r="C4415" i="31"/>
  <c r="C4416" i="31"/>
  <c r="C4417" i="31"/>
  <c r="C4418" i="31"/>
  <c r="C4419" i="31"/>
  <c r="C4420" i="31"/>
  <c r="C4421" i="31"/>
  <c r="C4422" i="31"/>
  <c r="C4423" i="31"/>
  <c r="C4424" i="31"/>
  <c r="C4425" i="31"/>
  <c r="C4426" i="31"/>
  <c r="C4427" i="31"/>
  <c r="C4428" i="31"/>
  <c r="C4429" i="31"/>
  <c r="C4430" i="31"/>
  <c r="C4431" i="31"/>
  <c r="C4432" i="31"/>
  <c r="C4433" i="31"/>
  <c r="C4434" i="31"/>
  <c r="C4435" i="31"/>
  <c r="C4436" i="31"/>
  <c r="C4437" i="31"/>
  <c r="C4438" i="31"/>
  <c r="C4439" i="31"/>
  <c r="C4440" i="31"/>
  <c r="C4441" i="31"/>
  <c r="C4442" i="31"/>
  <c r="C4443" i="31"/>
  <c r="C4444" i="31"/>
  <c r="C4445" i="31"/>
  <c r="C4446" i="31"/>
  <c r="C4447" i="31"/>
  <c r="C4448" i="31"/>
  <c r="C4449" i="31"/>
  <c r="C4450" i="31"/>
  <c r="C4451" i="31"/>
  <c r="C4452" i="31"/>
  <c r="C4453" i="31"/>
  <c r="C4454" i="31"/>
  <c r="C4455" i="31"/>
  <c r="C4456" i="31"/>
  <c r="C4457" i="31"/>
  <c r="C4458" i="31"/>
  <c r="C4459" i="31"/>
  <c r="C4460" i="31"/>
  <c r="C4461" i="31"/>
  <c r="C4462" i="31"/>
  <c r="C4463" i="31"/>
  <c r="C4464" i="31"/>
  <c r="C4465" i="31"/>
  <c r="C4466" i="31"/>
  <c r="C4467" i="31"/>
  <c r="C4468" i="31"/>
  <c r="C4469" i="31"/>
  <c r="C4470" i="31"/>
  <c r="C4471" i="31"/>
  <c r="C4472" i="31"/>
  <c r="C4473" i="31"/>
  <c r="C4474" i="31"/>
  <c r="C4475" i="31"/>
  <c r="C4476" i="31"/>
  <c r="C4477" i="31"/>
  <c r="C4478" i="31"/>
  <c r="C4479" i="31"/>
  <c r="C4480" i="31"/>
  <c r="C4481" i="31"/>
  <c r="C4482" i="31"/>
  <c r="C4483" i="31"/>
  <c r="C4484" i="31"/>
  <c r="C4485" i="31"/>
  <c r="C4486" i="31"/>
  <c r="C4487" i="31"/>
  <c r="C4488" i="31"/>
  <c r="C4489" i="31"/>
  <c r="C4490" i="31"/>
  <c r="C4491" i="31"/>
  <c r="C4492" i="31"/>
  <c r="C4493" i="31"/>
  <c r="C4494" i="31"/>
  <c r="C4495" i="31"/>
  <c r="C4496" i="31"/>
  <c r="C4497" i="31"/>
  <c r="C4498" i="31"/>
  <c r="C4499" i="31"/>
  <c r="C4500" i="31"/>
  <c r="C4501" i="31"/>
  <c r="C4502" i="31"/>
  <c r="C4503" i="31"/>
  <c r="C4504" i="31"/>
  <c r="C4505" i="31"/>
  <c r="C4506" i="31"/>
  <c r="C4507" i="31"/>
  <c r="C4508" i="31"/>
  <c r="C4509" i="31"/>
  <c r="C4510" i="31"/>
  <c r="C4511" i="31"/>
  <c r="C4512" i="31"/>
  <c r="C4513" i="31"/>
  <c r="C4514" i="31"/>
  <c r="C4515" i="31"/>
  <c r="C4516" i="31"/>
  <c r="C4517" i="31"/>
  <c r="C4518" i="31"/>
  <c r="C4519" i="31"/>
  <c r="C4520" i="31"/>
  <c r="C4521" i="31"/>
  <c r="C4522" i="31"/>
  <c r="C4523" i="31"/>
  <c r="C4524" i="31"/>
  <c r="C4525" i="31"/>
  <c r="C4526" i="31"/>
  <c r="C4527" i="31"/>
  <c r="C4528" i="31"/>
  <c r="C4529" i="31"/>
  <c r="C4530" i="31"/>
  <c r="C4531" i="31"/>
  <c r="C4532" i="31"/>
  <c r="C4533" i="31"/>
  <c r="C4534" i="31"/>
  <c r="C4535" i="31"/>
  <c r="C4536" i="31"/>
  <c r="C4537" i="31"/>
  <c r="C4538" i="31"/>
  <c r="C4539" i="31"/>
  <c r="C4540" i="31"/>
  <c r="C4541" i="31"/>
  <c r="C4542" i="31"/>
  <c r="C4543" i="31"/>
  <c r="C4544" i="31"/>
  <c r="C4545" i="31"/>
  <c r="C4546" i="31"/>
  <c r="C4547" i="31"/>
  <c r="C4548" i="31"/>
  <c r="C4549" i="31"/>
  <c r="C4550" i="31"/>
  <c r="C4551" i="31"/>
  <c r="C4552" i="31"/>
  <c r="C4553" i="31"/>
  <c r="C4554" i="31"/>
  <c r="C4555" i="31"/>
  <c r="C4556" i="31"/>
  <c r="C4557" i="31"/>
  <c r="C4558" i="31"/>
  <c r="C4559" i="31"/>
  <c r="C4560" i="31"/>
  <c r="C4561" i="31"/>
  <c r="C4562" i="31"/>
  <c r="C4563" i="31"/>
  <c r="C4564" i="31"/>
  <c r="C4565" i="31"/>
  <c r="C4566" i="31"/>
  <c r="C4567" i="31"/>
  <c r="C4568" i="31"/>
  <c r="C4569" i="31"/>
  <c r="C4570" i="31"/>
  <c r="C4571" i="31"/>
  <c r="C4572" i="31"/>
  <c r="C4573" i="31"/>
  <c r="C4574" i="31"/>
  <c r="C4575" i="31"/>
  <c r="C4576" i="31"/>
  <c r="C4577" i="31"/>
  <c r="C4578" i="31"/>
  <c r="C4579" i="31"/>
  <c r="C4580" i="31"/>
  <c r="C4581" i="31"/>
  <c r="C4582" i="31"/>
  <c r="C4583" i="31"/>
  <c r="C4584" i="31"/>
  <c r="C4585" i="31"/>
  <c r="C4586" i="31"/>
  <c r="C4587" i="31"/>
  <c r="C4588" i="31"/>
  <c r="C4589" i="31"/>
  <c r="C4590" i="31"/>
  <c r="C4591" i="31"/>
  <c r="C4592" i="31"/>
  <c r="C4593" i="31"/>
  <c r="C4594" i="31"/>
  <c r="C4595" i="31"/>
  <c r="C4596" i="31"/>
  <c r="C4597" i="31"/>
  <c r="C4598" i="31"/>
  <c r="C4599" i="31"/>
  <c r="C4600" i="31"/>
  <c r="C4601" i="31"/>
  <c r="C4602" i="31"/>
  <c r="C4603" i="31"/>
  <c r="C4604" i="31"/>
  <c r="C4605" i="31"/>
  <c r="C4606" i="31"/>
  <c r="C4607" i="31"/>
  <c r="C4608" i="31"/>
  <c r="C4609" i="31"/>
  <c r="C4610" i="31"/>
  <c r="C4611" i="31"/>
  <c r="C4612" i="31"/>
  <c r="C4613" i="31"/>
  <c r="C4614" i="31"/>
  <c r="C4615" i="31"/>
  <c r="C4616" i="31"/>
  <c r="C4617" i="31"/>
  <c r="C4618" i="31"/>
  <c r="C4619" i="31"/>
  <c r="C4620" i="31"/>
  <c r="C4621" i="31"/>
  <c r="C4622" i="31"/>
  <c r="C4623" i="31"/>
  <c r="C4624" i="31"/>
  <c r="C4625" i="31"/>
  <c r="C4626" i="31"/>
  <c r="C4627" i="31"/>
  <c r="C4628" i="31"/>
  <c r="C4629" i="31"/>
  <c r="C4630" i="31"/>
  <c r="C4631" i="31"/>
  <c r="C4632" i="31"/>
  <c r="C4633" i="31"/>
  <c r="C4634" i="31"/>
  <c r="C4635" i="31"/>
  <c r="C4636" i="31"/>
  <c r="C4637" i="31"/>
  <c r="C4638" i="31"/>
  <c r="C4639" i="31"/>
  <c r="C4640" i="31"/>
  <c r="C4641" i="31"/>
  <c r="C4642" i="31"/>
  <c r="C4643" i="31"/>
  <c r="C4644" i="31"/>
  <c r="C4645" i="31"/>
  <c r="C4646" i="31"/>
  <c r="C4647" i="31"/>
  <c r="C4648" i="31"/>
  <c r="C4649" i="31"/>
  <c r="C4650" i="31"/>
  <c r="C4651" i="31"/>
  <c r="C4652" i="31"/>
  <c r="C4653" i="31"/>
  <c r="C4654" i="31"/>
  <c r="C4655" i="31"/>
  <c r="C4656" i="31"/>
  <c r="C4657" i="31"/>
  <c r="C4658" i="31"/>
  <c r="C4659" i="31"/>
  <c r="C4660" i="31"/>
  <c r="C4661" i="31"/>
  <c r="C4662" i="31"/>
  <c r="C4663" i="31"/>
  <c r="C4664" i="31"/>
  <c r="C4665" i="31"/>
  <c r="C4666" i="31"/>
  <c r="C4667" i="31"/>
  <c r="C4668" i="31"/>
  <c r="C4669" i="31"/>
  <c r="C4670" i="31"/>
  <c r="C4671" i="31"/>
  <c r="C4672" i="31"/>
  <c r="C4673" i="31"/>
  <c r="C4674" i="31"/>
  <c r="C4675" i="31"/>
  <c r="C4676" i="31"/>
  <c r="C4677" i="31"/>
  <c r="C4678" i="31"/>
  <c r="C4679" i="31"/>
  <c r="C4680" i="31"/>
  <c r="C4681" i="31"/>
  <c r="C4682" i="31"/>
  <c r="C4683" i="31"/>
  <c r="C4684" i="31"/>
  <c r="C4685" i="31"/>
  <c r="C4686" i="31"/>
  <c r="C4687" i="31"/>
  <c r="C4688" i="31"/>
  <c r="C4689" i="31"/>
  <c r="C4690" i="31"/>
  <c r="C4691" i="31"/>
  <c r="C4692" i="31"/>
  <c r="C4693" i="31"/>
  <c r="C4694" i="31"/>
  <c r="C4695" i="31"/>
  <c r="C4696" i="31"/>
  <c r="C4697" i="31"/>
  <c r="C4698" i="31"/>
  <c r="C4699" i="31"/>
  <c r="C4700" i="31"/>
  <c r="C4701" i="31"/>
  <c r="C4702" i="31"/>
  <c r="C4703" i="31"/>
  <c r="C4704" i="31"/>
  <c r="C4705" i="31"/>
  <c r="C4706" i="31"/>
  <c r="C4707" i="31"/>
  <c r="C4708" i="31"/>
  <c r="C4709" i="31"/>
  <c r="C4710" i="31"/>
  <c r="C4711" i="31"/>
  <c r="C4712" i="31"/>
  <c r="C4713" i="31"/>
  <c r="C4714" i="31"/>
  <c r="C4715" i="31"/>
  <c r="C4716" i="31"/>
  <c r="C4717" i="31"/>
  <c r="C4718" i="31"/>
  <c r="C4719" i="31"/>
  <c r="C4720" i="31"/>
  <c r="C4721" i="31"/>
  <c r="C4722" i="31"/>
  <c r="C4723" i="31"/>
  <c r="C4724" i="31"/>
  <c r="C4725" i="31"/>
  <c r="C4726" i="31"/>
  <c r="C4727" i="31"/>
  <c r="C4728" i="31"/>
  <c r="C4729" i="31"/>
  <c r="C4730" i="31"/>
  <c r="C4731" i="31"/>
  <c r="C4732" i="31"/>
  <c r="C4733" i="31"/>
  <c r="C4734" i="31"/>
  <c r="C4735" i="31"/>
  <c r="C4736" i="31"/>
  <c r="C4737" i="31"/>
  <c r="C4738" i="31"/>
  <c r="C4739" i="31"/>
  <c r="C4740" i="31"/>
  <c r="C4741" i="31"/>
  <c r="C4742" i="31"/>
  <c r="C4743" i="31"/>
  <c r="C4744" i="31"/>
  <c r="C4745" i="31"/>
  <c r="C4746" i="31"/>
  <c r="C4747" i="31"/>
  <c r="C4748" i="31"/>
  <c r="C4749" i="31"/>
  <c r="C4750" i="31"/>
  <c r="C4751" i="31"/>
  <c r="C4752" i="31"/>
  <c r="C4753" i="31"/>
  <c r="C4754" i="31"/>
  <c r="C4755" i="31"/>
  <c r="C4756" i="31"/>
  <c r="C4757" i="31"/>
  <c r="C4758" i="31"/>
  <c r="C4759" i="31"/>
  <c r="C4760" i="31"/>
  <c r="C4761" i="31"/>
  <c r="C4762" i="31"/>
  <c r="C4763" i="31"/>
  <c r="C4764" i="31"/>
  <c r="C4765" i="31"/>
  <c r="C4766" i="31"/>
  <c r="C4767" i="31"/>
  <c r="C4768" i="31"/>
  <c r="C4769" i="31"/>
  <c r="C4770" i="31"/>
  <c r="C4771" i="31"/>
  <c r="C4772" i="31"/>
  <c r="C4773" i="31"/>
  <c r="C4774" i="31"/>
  <c r="C4775" i="31"/>
  <c r="C4776" i="31"/>
  <c r="C4777" i="31"/>
  <c r="C4778" i="31"/>
  <c r="C4779" i="31"/>
  <c r="C4780" i="31"/>
  <c r="C4781" i="31"/>
  <c r="C4782" i="31"/>
  <c r="C4783" i="31"/>
  <c r="C4784" i="31"/>
  <c r="C4785" i="31"/>
  <c r="C4786" i="31"/>
  <c r="C4787" i="31"/>
  <c r="C4788" i="31"/>
  <c r="C4789" i="31"/>
  <c r="C4790" i="31"/>
  <c r="C4791" i="31"/>
  <c r="C4792" i="31"/>
  <c r="C4793" i="31"/>
  <c r="C4794" i="31"/>
  <c r="C4795" i="31"/>
  <c r="C4796" i="31"/>
  <c r="C4797" i="31"/>
  <c r="C4798" i="31"/>
  <c r="C4799" i="31"/>
  <c r="C4800" i="31"/>
  <c r="C4801" i="31"/>
  <c r="C4802" i="31"/>
  <c r="C4803" i="31"/>
  <c r="C4804" i="31"/>
  <c r="C4805" i="31"/>
  <c r="C4806" i="31"/>
  <c r="C4807" i="31"/>
  <c r="C4808" i="31"/>
  <c r="C4809" i="31"/>
  <c r="C4810" i="31"/>
  <c r="C4811" i="31"/>
  <c r="C4812" i="31"/>
  <c r="C4813" i="31"/>
  <c r="C4814" i="31"/>
  <c r="C4815" i="31"/>
  <c r="C4816" i="31"/>
  <c r="C4817" i="31"/>
  <c r="C4818" i="31"/>
  <c r="C4819" i="31"/>
  <c r="C4820" i="31"/>
  <c r="C4821" i="31"/>
  <c r="C4822" i="31"/>
  <c r="C4823" i="31"/>
  <c r="C4824" i="31"/>
  <c r="C4825" i="31"/>
  <c r="C4826" i="31"/>
  <c r="C4827" i="31"/>
  <c r="C4828" i="31"/>
  <c r="C4829" i="31"/>
  <c r="C4830" i="31"/>
  <c r="C4831" i="31"/>
  <c r="C4832" i="31"/>
  <c r="C4833" i="31"/>
  <c r="C4834" i="31"/>
  <c r="C4835" i="31"/>
  <c r="C4836" i="31"/>
  <c r="C4837" i="31"/>
  <c r="C4838" i="31"/>
  <c r="C4839" i="31"/>
  <c r="C4840" i="31"/>
  <c r="C4841" i="31"/>
  <c r="C4842" i="31"/>
  <c r="C4843" i="31"/>
  <c r="C4844" i="31"/>
  <c r="C4845" i="31"/>
  <c r="C4846" i="31"/>
  <c r="C4847" i="31"/>
  <c r="C4848" i="31"/>
  <c r="C4849" i="31"/>
  <c r="C4850" i="31"/>
  <c r="C4851" i="31"/>
  <c r="C4852" i="31"/>
  <c r="C4853" i="31"/>
  <c r="C4854" i="31"/>
  <c r="C4855" i="31"/>
  <c r="C4856" i="31"/>
  <c r="C4857" i="31"/>
  <c r="C4858" i="31"/>
  <c r="C4859" i="31"/>
  <c r="C4860" i="31"/>
  <c r="C4861" i="31"/>
  <c r="C4862" i="31"/>
  <c r="C4863" i="31"/>
  <c r="C4864" i="31"/>
  <c r="C4865" i="31"/>
  <c r="C4866" i="31"/>
  <c r="C4867" i="31"/>
  <c r="C4868" i="31"/>
  <c r="C4869" i="31"/>
  <c r="C4870" i="31"/>
  <c r="C4871" i="31"/>
  <c r="C4872" i="31"/>
  <c r="C4873" i="31"/>
  <c r="C4874" i="31"/>
  <c r="C4875" i="31"/>
  <c r="C4876" i="31"/>
  <c r="C4877" i="31"/>
  <c r="C4878" i="31"/>
  <c r="C4879" i="31"/>
  <c r="C4880" i="31"/>
  <c r="C4881" i="31"/>
  <c r="C4882" i="31"/>
  <c r="C4883" i="31"/>
  <c r="C4884" i="31"/>
  <c r="C4885" i="31"/>
  <c r="C4886" i="31"/>
  <c r="C4887" i="31"/>
  <c r="C4888" i="31"/>
  <c r="C4889" i="31"/>
  <c r="C4890" i="31"/>
  <c r="C4891" i="31"/>
  <c r="C4892" i="31"/>
  <c r="C4893" i="31"/>
  <c r="C4894" i="31"/>
  <c r="C4895" i="31"/>
  <c r="C4896" i="31"/>
  <c r="C4897" i="31"/>
  <c r="C4898" i="31"/>
  <c r="C4899" i="31"/>
  <c r="C4900" i="31"/>
  <c r="C4901" i="31"/>
  <c r="C4902" i="31"/>
  <c r="C4903" i="31"/>
  <c r="C4904" i="31"/>
  <c r="C4905" i="31"/>
  <c r="C4906" i="31"/>
  <c r="C4907" i="31"/>
  <c r="C4908" i="31"/>
  <c r="C4909" i="31"/>
  <c r="C4910" i="31"/>
  <c r="C4911" i="31"/>
  <c r="C4912" i="31"/>
  <c r="C4913" i="31"/>
  <c r="C4914" i="31"/>
  <c r="C4915" i="31"/>
  <c r="C4916" i="31"/>
  <c r="C4917" i="31"/>
  <c r="C4918" i="31"/>
  <c r="C4919" i="31"/>
  <c r="C4920" i="31"/>
  <c r="C4921" i="31"/>
  <c r="C4922" i="31"/>
  <c r="C4923" i="31"/>
  <c r="C4924" i="31"/>
  <c r="C4925" i="31"/>
  <c r="C4926" i="31"/>
  <c r="C4927" i="31"/>
  <c r="C4928" i="31"/>
  <c r="C4929" i="31"/>
  <c r="C4930" i="31"/>
  <c r="C4931" i="31"/>
  <c r="C4932" i="31"/>
  <c r="C4933" i="31"/>
  <c r="C4934" i="31"/>
  <c r="C4935" i="31"/>
  <c r="C4936" i="31"/>
  <c r="C4937" i="31"/>
  <c r="C4938" i="31"/>
  <c r="C4939" i="31"/>
  <c r="C4940" i="31"/>
  <c r="C4941" i="31"/>
  <c r="C4942" i="31"/>
  <c r="C4943" i="31"/>
  <c r="C4944" i="31"/>
  <c r="C4945" i="31"/>
  <c r="C4946" i="31"/>
  <c r="C4947" i="31"/>
  <c r="C4948" i="31"/>
  <c r="C4949" i="31"/>
  <c r="C4950" i="31"/>
  <c r="C4951" i="31"/>
  <c r="C4952" i="31"/>
  <c r="C4953" i="31"/>
  <c r="C4954" i="31"/>
  <c r="C4955" i="31"/>
  <c r="C4956" i="31"/>
  <c r="C4957" i="31"/>
  <c r="C4958" i="31"/>
  <c r="C4959" i="31"/>
  <c r="C4960" i="31"/>
  <c r="C4961" i="31"/>
  <c r="C4962" i="31"/>
  <c r="C4963" i="31"/>
  <c r="C4964" i="31"/>
  <c r="C4965" i="31"/>
  <c r="C4966" i="31"/>
  <c r="C4967" i="31"/>
  <c r="C4968" i="31"/>
  <c r="C4969" i="31"/>
  <c r="C4970" i="31"/>
  <c r="C4971" i="31"/>
  <c r="C4972" i="31"/>
  <c r="C4973" i="31"/>
  <c r="C4974" i="31"/>
  <c r="C4975" i="31"/>
  <c r="C4976" i="31"/>
  <c r="C4977" i="31"/>
  <c r="C4978" i="31"/>
  <c r="C4979" i="31"/>
  <c r="C4980" i="31"/>
  <c r="C4981" i="31"/>
  <c r="C4982" i="31"/>
  <c r="C4983" i="31"/>
  <c r="C4984" i="31"/>
  <c r="C4985" i="31"/>
  <c r="C4986" i="31"/>
  <c r="C4987" i="31"/>
  <c r="C4988" i="31"/>
  <c r="C4989" i="31"/>
  <c r="C4990" i="31"/>
  <c r="C4991" i="31"/>
  <c r="C4992" i="31"/>
  <c r="C4993" i="31"/>
  <c r="C4994" i="31"/>
  <c r="C4995" i="31"/>
  <c r="C4996" i="31"/>
  <c r="C4997" i="31"/>
  <c r="C4998" i="31"/>
  <c r="C4999" i="31"/>
  <c r="C5000" i="31"/>
  <c r="C5001" i="31"/>
  <c r="C5002" i="31"/>
  <c r="C5003" i="31"/>
  <c r="C5004" i="31"/>
  <c r="C5005" i="31"/>
  <c r="C5006" i="31"/>
  <c r="C5007" i="31"/>
  <c r="C5008" i="31"/>
  <c r="C5009" i="31"/>
  <c r="C5010" i="31"/>
  <c r="C5011" i="31"/>
  <c r="C5012" i="31"/>
  <c r="C5013" i="31"/>
  <c r="C5014" i="31"/>
  <c r="C5015" i="31"/>
  <c r="C5016" i="31"/>
  <c r="C5017" i="31"/>
  <c r="C5018" i="31"/>
  <c r="C5019" i="31"/>
  <c r="C5020" i="31"/>
  <c r="C5021" i="31"/>
  <c r="C5022" i="31"/>
  <c r="C5023" i="31"/>
  <c r="C5024" i="31"/>
  <c r="C5025" i="31"/>
  <c r="C5026" i="31"/>
  <c r="C5027" i="31"/>
  <c r="C5028" i="31"/>
  <c r="C5029" i="31"/>
  <c r="C5030" i="31"/>
  <c r="C5031" i="31"/>
  <c r="C5032" i="31"/>
  <c r="C5033" i="31"/>
  <c r="C5034" i="31"/>
  <c r="C5035" i="31"/>
  <c r="C5036" i="31"/>
  <c r="C5037" i="31"/>
  <c r="C5038" i="31"/>
  <c r="C5039" i="31"/>
  <c r="C5040" i="31"/>
  <c r="C5041" i="31"/>
  <c r="C5042" i="31"/>
  <c r="C5043" i="31"/>
  <c r="C5044" i="31"/>
  <c r="C5045" i="31"/>
  <c r="C5046" i="31"/>
  <c r="C5047" i="31"/>
  <c r="C5048" i="31"/>
  <c r="C5049" i="31"/>
  <c r="C5050" i="31"/>
  <c r="C5051" i="31"/>
  <c r="C5052" i="31"/>
  <c r="C5053" i="31"/>
  <c r="C5054" i="31"/>
  <c r="C5055" i="31"/>
  <c r="C5056" i="31"/>
  <c r="C5057" i="31"/>
  <c r="C5058" i="31"/>
  <c r="C5059" i="31"/>
  <c r="C5060" i="31"/>
  <c r="C5061" i="31"/>
  <c r="C5062" i="31"/>
  <c r="C5063" i="31"/>
  <c r="C5064" i="31"/>
  <c r="C5065" i="31"/>
  <c r="C5066" i="31"/>
  <c r="C5067" i="31"/>
  <c r="C5068" i="31"/>
  <c r="C5069" i="31"/>
  <c r="C5070" i="31"/>
  <c r="C5071" i="31"/>
  <c r="C5072" i="31"/>
  <c r="C5073" i="31"/>
  <c r="C5074" i="31"/>
  <c r="C5075" i="31"/>
  <c r="C5076" i="31"/>
  <c r="C5077" i="31"/>
  <c r="C5078" i="31"/>
  <c r="C5079" i="31"/>
  <c r="C5080" i="31"/>
  <c r="C5081" i="31"/>
  <c r="C5082" i="31"/>
  <c r="C5083" i="31"/>
  <c r="C5084" i="31"/>
  <c r="C5085" i="31"/>
  <c r="C5086" i="31"/>
  <c r="C5087" i="31"/>
  <c r="C5088" i="31"/>
  <c r="C5089" i="31"/>
  <c r="C5090" i="31"/>
  <c r="C5091" i="31"/>
  <c r="C5092" i="31"/>
  <c r="C5093" i="31"/>
  <c r="C5094" i="31"/>
  <c r="C5095" i="31"/>
  <c r="C5096" i="31"/>
  <c r="C5097" i="31"/>
  <c r="C5098" i="31"/>
  <c r="C5099" i="31"/>
  <c r="C5100" i="31"/>
  <c r="C5101" i="31"/>
  <c r="C5102" i="31"/>
  <c r="C5103" i="31"/>
  <c r="C5104" i="31"/>
  <c r="C5105" i="31"/>
  <c r="C5106" i="31"/>
  <c r="C5107" i="31"/>
  <c r="C5108" i="31"/>
  <c r="C5109" i="31"/>
  <c r="C5110" i="31"/>
  <c r="C5111" i="31"/>
  <c r="C5112" i="31"/>
  <c r="C5113" i="31"/>
  <c r="C5114" i="31"/>
  <c r="C5115" i="31"/>
  <c r="C5116" i="31"/>
  <c r="C5117" i="31"/>
  <c r="C5118" i="31"/>
  <c r="C5119" i="31"/>
  <c r="C5120" i="31"/>
  <c r="C5121" i="31"/>
  <c r="C5122" i="31"/>
  <c r="C5123" i="31"/>
  <c r="C5124" i="31"/>
  <c r="C5125" i="31"/>
  <c r="C5126" i="31"/>
  <c r="C5127" i="31"/>
  <c r="C5128" i="31"/>
  <c r="C5129" i="31"/>
  <c r="C5130" i="31"/>
  <c r="C5131" i="31"/>
  <c r="C5132" i="31"/>
  <c r="C5133" i="31"/>
  <c r="C5134" i="31"/>
  <c r="C5135" i="31"/>
  <c r="C5136" i="31"/>
  <c r="C5137" i="31"/>
  <c r="C5138" i="31"/>
  <c r="C5139" i="31"/>
  <c r="C5140" i="31"/>
  <c r="C5141" i="31"/>
  <c r="C5142" i="31"/>
  <c r="C5143" i="31"/>
  <c r="C5144" i="31"/>
  <c r="C5145" i="31"/>
  <c r="C5146" i="31"/>
  <c r="C5147" i="31"/>
  <c r="C5148" i="31"/>
  <c r="C5149" i="31"/>
  <c r="C5150" i="31"/>
  <c r="C5151" i="31"/>
  <c r="C5152" i="31"/>
  <c r="C5153" i="31"/>
  <c r="C5154" i="31"/>
  <c r="C5155" i="31"/>
  <c r="C5156" i="31"/>
  <c r="C5157" i="31"/>
  <c r="C5158" i="31"/>
  <c r="C5159" i="31"/>
  <c r="C5160" i="31"/>
  <c r="C5161" i="31"/>
  <c r="C5162" i="31"/>
  <c r="C5163" i="31"/>
  <c r="C5164" i="31"/>
  <c r="C5165" i="31"/>
  <c r="C5166" i="31"/>
  <c r="C5167" i="31"/>
  <c r="C5168" i="31"/>
  <c r="C5169" i="31"/>
  <c r="C5170" i="31"/>
  <c r="C5171" i="31"/>
  <c r="C5172" i="31"/>
  <c r="C5173" i="31"/>
  <c r="C5174" i="31"/>
  <c r="C5175" i="31"/>
  <c r="C5176" i="31"/>
  <c r="C5177" i="31"/>
  <c r="C5178" i="31"/>
  <c r="C5179" i="31"/>
  <c r="C5180" i="31"/>
  <c r="C5181" i="31"/>
  <c r="C5182" i="31"/>
  <c r="C5183" i="31"/>
  <c r="C5184" i="31"/>
  <c r="C5185" i="31"/>
  <c r="C5186" i="31"/>
  <c r="C5187" i="31"/>
  <c r="C5188" i="31"/>
  <c r="C5189" i="31"/>
  <c r="C5190" i="31"/>
  <c r="C5191" i="31"/>
  <c r="C5192" i="31"/>
  <c r="C5193" i="31"/>
  <c r="C5194" i="31"/>
  <c r="C5195" i="31"/>
  <c r="C5196" i="31"/>
  <c r="C5197" i="31"/>
  <c r="C5198" i="31"/>
  <c r="C5199" i="31"/>
  <c r="C5200" i="31"/>
  <c r="C5201" i="31"/>
  <c r="C5202" i="31"/>
  <c r="C5203" i="31"/>
  <c r="C5204" i="31"/>
  <c r="C5205" i="31"/>
  <c r="C5206" i="31"/>
  <c r="C5207" i="31"/>
  <c r="C5208" i="31"/>
  <c r="C5209" i="31"/>
  <c r="C5210" i="31"/>
  <c r="C5211" i="31"/>
  <c r="C5212" i="31"/>
  <c r="C5213" i="31"/>
  <c r="C5214" i="31"/>
  <c r="C5215" i="31"/>
  <c r="C5216" i="31"/>
  <c r="C5217" i="31"/>
  <c r="C5218" i="31"/>
  <c r="C5219" i="31"/>
  <c r="C5220" i="31"/>
  <c r="C5221" i="31"/>
  <c r="C5222" i="31"/>
  <c r="C5223" i="31"/>
  <c r="C5224" i="31"/>
  <c r="C5225" i="31"/>
  <c r="C5226" i="31"/>
  <c r="C5227" i="31"/>
  <c r="C5228" i="31"/>
  <c r="C5229" i="31"/>
  <c r="C5230" i="31"/>
  <c r="C5231" i="31"/>
  <c r="C5232" i="31"/>
  <c r="C5233" i="31"/>
  <c r="C5234" i="31"/>
  <c r="C5235" i="31"/>
  <c r="C5236" i="31"/>
  <c r="C5237" i="31"/>
  <c r="C5238" i="31"/>
  <c r="C5239" i="31"/>
  <c r="C5240" i="31"/>
  <c r="C5241" i="31"/>
  <c r="C5242" i="31"/>
  <c r="C5243" i="31"/>
  <c r="C5244" i="31"/>
  <c r="C5245" i="31"/>
  <c r="C5246" i="31"/>
  <c r="C5247" i="31"/>
  <c r="C5248" i="31"/>
  <c r="C5249" i="31"/>
  <c r="C5250" i="31"/>
  <c r="C5251" i="31"/>
  <c r="C5252" i="31"/>
  <c r="C5253" i="31"/>
  <c r="C5254" i="31"/>
  <c r="C5255" i="31"/>
  <c r="C5256" i="31"/>
  <c r="C5257" i="31"/>
  <c r="C5258" i="31"/>
  <c r="C5259" i="31"/>
  <c r="C5260" i="31"/>
  <c r="C5261" i="31"/>
  <c r="C5262" i="31"/>
  <c r="C5263" i="31"/>
  <c r="C5264" i="31"/>
  <c r="C5265" i="31"/>
  <c r="C5266" i="31"/>
  <c r="C5267" i="31"/>
  <c r="C5268" i="31"/>
  <c r="C5269" i="31"/>
  <c r="C5270" i="31"/>
  <c r="C5271" i="31"/>
  <c r="C5272" i="31"/>
  <c r="C5273" i="31"/>
  <c r="C5274" i="31"/>
  <c r="C5275" i="31"/>
  <c r="C5276" i="31"/>
  <c r="C5277" i="31"/>
  <c r="C5278" i="31"/>
  <c r="C5279" i="31"/>
  <c r="C5280" i="31"/>
  <c r="C5281" i="31"/>
  <c r="C5282" i="31"/>
  <c r="C5283" i="31"/>
  <c r="C5284" i="31"/>
  <c r="C5285" i="31"/>
  <c r="C5286" i="31"/>
  <c r="C5287" i="31"/>
  <c r="C5288" i="31"/>
  <c r="C5289" i="31"/>
  <c r="C5290" i="31"/>
  <c r="C5291" i="31"/>
  <c r="C5292" i="31"/>
  <c r="C5293" i="31"/>
  <c r="C5294" i="31"/>
  <c r="C5295" i="31"/>
  <c r="C5296" i="31"/>
  <c r="C5297" i="31"/>
  <c r="C5298" i="31"/>
  <c r="C5299" i="31"/>
  <c r="C5300" i="31"/>
  <c r="C5301" i="31"/>
  <c r="C5302" i="31"/>
  <c r="C5303" i="31"/>
  <c r="C5304" i="31"/>
  <c r="C5305" i="31"/>
  <c r="C5306" i="31"/>
  <c r="C5307" i="31"/>
  <c r="C5308" i="31"/>
  <c r="C5309" i="31"/>
  <c r="C5310" i="31"/>
  <c r="C5311" i="31"/>
  <c r="C5312" i="31"/>
  <c r="C5313" i="31"/>
  <c r="C5314" i="31"/>
  <c r="C5315" i="31"/>
  <c r="C5316" i="31"/>
  <c r="C5317" i="31"/>
  <c r="C5318" i="31"/>
  <c r="C5319" i="31"/>
  <c r="C5320" i="31"/>
  <c r="C5321" i="31"/>
  <c r="C5322" i="31"/>
  <c r="C5323" i="31"/>
  <c r="C5324" i="31"/>
  <c r="C5325" i="31"/>
  <c r="C5326" i="31"/>
  <c r="C5327" i="31"/>
  <c r="C5328" i="31"/>
  <c r="C5329" i="31"/>
  <c r="C5330" i="31"/>
  <c r="C5331" i="31"/>
  <c r="C5332" i="31"/>
  <c r="C5333" i="31"/>
  <c r="C5334" i="31"/>
  <c r="C5335" i="31"/>
  <c r="C5336" i="31"/>
  <c r="C5337" i="31"/>
  <c r="C5338" i="31"/>
  <c r="C5339" i="31"/>
  <c r="C5340" i="31"/>
  <c r="C5341" i="31"/>
  <c r="C5342" i="31"/>
  <c r="C5343" i="31"/>
  <c r="C5344" i="31"/>
  <c r="C5345" i="31"/>
  <c r="C5346" i="31"/>
  <c r="C5347" i="31"/>
  <c r="C5348" i="31"/>
  <c r="C5349" i="31"/>
  <c r="C5350" i="31"/>
  <c r="C5351" i="31"/>
  <c r="C5352" i="31"/>
  <c r="C5353" i="31"/>
  <c r="C5354" i="31"/>
  <c r="C5355" i="31"/>
  <c r="C5356" i="31"/>
  <c r="C5357" i="31"/>
  <c r="C5358" i="31"/>
  <c r="C5359" i="31"/>
  <c r="C5360" i="31"/>
  <c r="C5361" i="31"/>
  <c r="C5362" i="31"/>
  <c r="C5363" i="31"/>
  <c r="C5364" i="31"/>
  <c r="C5365" i="31"/>
  <c r="C5366" i="31"/>
  <c r="C5367" i="31"/>
  <c r="C5368" i="31"/>
  <c r="C5369" i="31"/>
  <c r="C5370" i="31"/>
  <c r="C5371" i="31"/>
  <c r="C5372" i="31"/>
  <c r="C5373" i="31"/>
  <c r="C5374" i="31"/>
  <c r="C5375" i="31"/>
  <c r="C5376" i="31"/>
  <c r="C5377" i="31"/>
  <c r="C5378" i="31"/>
  <c r="C5379" i="31"/>
  <c r="C5380" i="31"/>
  <c r="C5381" i="31"/>
  <c r="C5382" i="31"/>
  <c r="C5383" i="31"/>
  <c r="C5384" i="31"/>
  <c r="C5385" i="31"/>
  <c r="C5386" i="31"/>
  <c r="C5387" i="31"/>
  <c r="C5388" i="31"/>
  <c r="C5389" i="31"/>
  <c r="C5390" i="31"/>
  <c r="C5391" i="31"/>
  <c r="C5392" i="31"/>
  <c r="C5393" i="31"/>
  <c r="C5394" i="31"/>
  <c r="C5395" i="31"/>
  <c r="C5396" i="31"/>
  <c r="C5397" i="31"/>
  <c r="C5398" i="31"/>
  <c r="C5399" i="31"/>
  <c r="C5400" i="31"/>
  <c r="C5401" i="31"/>
  <c r="C5402" i="31"/>
  <c r="C5403" i="31"/>
  <c r="C5404" i="31"/>
  <c r="C5405" i="31"/>
  <c r="C5406" i="31"/>
  <c r="C5407" i="31"/>
  <c r="C5408" i="31"/>
  <c r="C5409" i="31"/>
  <c r="C5410" i="31"/>
  <c r="C5411" i="31"/>
  <c r="C5412" i="31"/>
  <c r="C5413" i="31"/>
  <c r="C5414" i="31"/>
  <c r="C5415" i="31"/>
  <c r="C5416" i="31"/>
  <c r="C5417" i="31"/>
  <c r="C5418" i="31"/>
  <c r="C5419" i="31"/>
  <c r="C5420" i="31"/>
  <c r="C5421" i="31"/>
  <c r="C5422" i="31"/>
  <c r="C5423" i="31"/>
  <c r="C5424" i="31"/>
  <c r="C5425" i="31"/>
  <c r="C5426" i="31"/>
  <c r="C5427" i="31"/>
  <c r="C5428" i="31"/>
  <c r="C5429" i="31"/>
  <c r="C5430" i="31"/>
  <c r="C5431" i="31"/>
  <c r="C5432" i="31"/>
  <c r="C5433" i="31"/>
  <c r="C5434" i="31"/>
  <c r="C5435" i="31"/>
  <c r="C5436" i="31"/>
  <c r="C5437" i="31"/>
  <c r="C5438" i="31"/>
  <c r="C5439" i="31"/>
  <c r="C5440" i="31"/>
  <c r="C5441" i="31"/>
  <c r="C5442" i="31"/>
  <c r="C5443" i="31"/>
  <c r="C5444" i="31"/>
  <c r="C5445" i="31"/>
  <c r="C5446" i="31"/>
  <c r="C5447" i="31"/>
  <c r="C5448" i="31"/>
  <c r="C5449" i="31"/>
  <c r="C5450" i="31"/>
  <c r="C5451" i="31"/>
  <c r="C5452" i="31"/>
  <c r="C5453" i="31"/>
  <c r="C5454" i="31"/>
  <c r="C5455" i="31"/>
  <c r="C5456" i="31"/>
  <c r="C5457" i="31"/>
  <c r="C5458" i="31"/>
  <c r="C5459" i="31"/>
  <c r="C5460" i="31"/>
  <c r="C5461" i="31"/>
  <c r="C5462" i="31"/>
  <c r="C5463" i="31"/>
  <c r="C5464" i="31"/>
  <c r="C5465" i="31"/>
  <c r="C5466" i="31"/>
  <c r="C5467" i="31"/>
  <c r="C5468" i="31"/>
  <c r="C5469" i="31"/>
  <c r="C5470" i="31"/>
  <c r="C5471" i="31"/>
  <c r="C5472" i="31"/>
  <c r="C5473" i="31"/>
  <c r="C5474" i="31"/>
  <c r="C5475" i="31"/>
  <c r="C5476" i="31"/>
  <c r="C5477" i="31"/>
  <c r="C5478" i="31"/>
  <c r="C5479" i="31"/>
  <c r="C5480" i="31"/>
  <c r="C5481" i="31"/>
  <c r="C5482" i="31"/>
  <c r="C5483" i="31"/>
  <c r="C5484" i="31"/>
  <c r="C5485" i="31"/>
  <c r="C5486" i="31"/>
  <c r="C5487" i="31"/>
  <c r="C5488" i="31"/>
  <c r="C5489" i="31"/>
  <c r="C5490" i="31"/>
  <c r="C5491" i="31"/>
  <c r="C5492" i="31"/>
  <c r="C5493" i="31"/>
  <c r="C5494" i="31"/>
  <c r="C5495" i="31"/>
  <c r="C5496" i="31"/>
  <c r="C5497" i="31"/>
  <c r="C5498" i="31"/>
  <c r="C5499" i="31"/>
  <c r="C5500" i="31"/>
  <c r="C5501" i="31"/>
  <c r="C5502" i="31"/>
  <c r="C5503" i="31"/>
  <c r="C5504" i="31"/>
  <c r="C5505" i="31"/>
  <c r="C5506" i="31"/>
  <c r="C5507" i="31"/>
  <c r="C5508" i="31"/>
  <c r="C5509" i="31"/>
  <c r="C5510" i="31"/>
  <c r="C5511" i="31"/>
  <c r="C5512" i="31"/>
  <c r="C5513" i="31"/>
  <c r="C5514" i="31"/>
  <c r="C5515" i="31"/>
  <c r="C5516" i="31"/>
  <c r="C5517" i="31"/>
  <c r="C5518" i="31"/>
  <c r="C5519" i="31"/>
  <c r="C5520" i="31"/>
  <c r="C5521" i="31"/>
  <c r="C5522" i="31"/>
  <c r="C5523" i="31"/>
  <c r="C5524" i="31"/>
  <c r="C5525" i="31"/>
  <c r="C5526" i="31"/>
  <c r="C5527" i="31"/>
  <c r="C5528" i="31"/>
  <c r="C5529" i="31"/>
  <c r="C5530" i="31"/>
  <c r="C5531" i="31"/>
  <c r="C5532" i="31"/>
  <c r="C5533" i="31"/>
  <c r="C5534" i="31"/>
  <c r="C5535" i="31"/>
  <c r="C5536" i="31"/>
  <c r="C5537" i="31"/>
  <c r="C5538" i="31"/>
  <c r="C5539" i="31"/>
  <c r="C5540" i="31"/>
  <c r="C5541" i="31"/>
  <c r="C5542" i="31"/>
  <c r="C5543" i="31"/>
  <c r="C5544" i="31"/>
  <c r="C5545" i="31"/>
  <c r="C5546" i="31"/>
  <c r="C5547" i="31"/>
  <c r="C5548" i="31"/>
  <c r="C5549" i="31"/>
  <c r="C5550" i="31"/>
  <c r="C5551" i="31"/>
  <c r="C5552" i="31"/>
  <c r="C5553" i="31"/>
  <c r="C5554" i="31"/>
  <c r="C5555" i="31"/>
  <c r="C5556" i="31"/>
  <c r="C5557" i="31"/>
  <c r="C5558" i="31"/>
  <c r="C5559" i="31"/>
  <c r="C5560" i="31"/>
  <c r="C5561" i="31"/>
  <c r="C5562" i="31"/>
  <c r="C5563" i="31"/>
  <c r="C5564" i="31"/>
  <c r="C5565" i="31"/>
  <c r="C5566" i="31"/>
  <c r="C5567" i="31"/>
  <c r="C5568" i="31"/>
  <c r="C5569" i="31"/>
  <c r="C5570" i="31"/>
  <c r="C5571" i="31"/>
  <c r="C5572" i="31"/>
  <c r="C5573" i="31"/>
  <c r="C5574" i="31"/>
  <c r="C5575" i="31"/>
  <c r="C5576" i="31"/>
  <c r="C5577" i="31"/>
  <c r="C5578" i="31"/>
  <c r="C5579" i="31"/>
  <c r="C5580" i="31"/>
  <c r="C5581" i="31"/>
  <c r="C5582" i="31"/>
  <c r="C5583" i="31"/>
  <c r="C5584" i="31"/>
  <c r="C5585" i="31"/>
  <c r="C5586" i="31"/>
  <c r="C5587" i="31"/>
  <c r="C5588" i="31"/>
  <c r="C5589" i="31"/>
  <c r="C5590" i="31"/>
  <c r="C5591" i="31"/>
  <c r="C5592" i="31"/>
  <c r="C5593" i="31"/>
  <c r="C5594" i="31"/>
  <c r="C5595" i="31"/>
  <c r="C5596" i="31"/>
  <c r="C5597" i="31"/>
  <c r="C5598" i="31"/>
  <c r="C5599" i="31"/>
  <c r="C5600" i="31"/>
  <c r="C5601" i="31"/>
  <c r="C5602" i="31"/>
  <c r="C5603" i="31"/>
  <c r="C5604" i="31"/>
  <c r="C5605" i="31"/>
  <c r="C5606" i="31"/>
  <c r="C5607" i="31"/>
  <c r="C5608" i="31"/>
  <c r="C5609" i="31"/>
  <c r="C5610" i="31"/>
  <c r="C5611" i="31"/>
  <c r="C5612" i="31"/>
  <c r="C5613" i="31"/>
  <c r="C5614" i="31"/>
  <c r="C5615" i="31"/>
  <c r="C5616" i="31"/>
  <c r="C5617" i="31"/>
  <c r="C5618" i="31"/>
  <c r="C5619" i="31"/>
  <c r="C5620" i="31"/>
  <c r="C5621" i="31"/>
  <c r="C5622" i="31"/>
  <c r="C5623" i="31"/>
  <c r="C5624" i="31"/>
  <c r="C5625" i="31"/>
  <c r="C5626" i="31"/>
  <c r="C5627" i="31"/>
  <c r="C5628" i="31"/>
  <c r="C5629" i="31"/>
  <c r="C5630" i="31"/>
  <c r="C5631" i="31"/>
  <c r="C5632" i="31"/>
  <c r="C5633" i="31"/>
  <c r="C5634" i="31"/>
  <c r="C5635" i="31"/>
  <c r="C5636" i="31"/>
  <c r="C5637" i="31"/>
  <c r="C5638" i="31"/>
  <c r="C5639" i="31"/>
  <c r="C5640" i="31"/>
  <c r="C5641" i="31"/>
  <c r="C5642" i="31"/>
  <c r="C5643" i="31"/>
  <c r="C5644" i="31"/>
  <c r="C5645" i="31"/>
  <c r="C5646" i="31"/>
  <c r="C5647" i="31"/>
  <c r="C5648" i="31"/>
  <c r="C5649" i="31"/>
  <c r="C5650" i="31"/>
  <c r="C5651" i="31"/>
  <c r="C5652" i="31"/>
  <c r="C5653" i="31"/>
  <c r="C5654" i="31"/>
  <c r="C5655" i="31"/>
  <c r="C5656" i="31"/>
  <c r="C5657" i="31"/>
  <c r="C5658" i="31"/>
  <c r="C5659" i="31"/>
  <c r="C5660" i="31"/>
  <c r="C5661" i="31"/>
  <c r="C5662" i="31"/>
  <c r="C5663" i="31"/>
  <c r="C5664" i="31"/>
  <c r="C5665" i="31"/>
  <c r="C5666" i="31"/>
  <c r="C5667" i="31"/>
  <c r="C5668" i="31"/>
  <c r="C5669" i="31"/>
  <c r="C5670" i="31"/>
  <c r="C5671" i="31"/>
  <c r="C5672" i="31"/>
  <c r="C5673" i="31"/>
  <c r="C5674" i="31"/>
  <c r="C5675" i="31"/>
  <c r="C5676" i="31"/>
  <c r="C5677" i="31"/>
  <c r="C5678" i="31"/>
  <c r="C5679" i="31"/>
  <c r="C5680" i="31"/>
  <c r="C5681" i="31"/>
  <c r="C5682" i="31"/>
  <c r="C5683" i="31"/>
  <c r="C5684" i="31"/>
  <c r="C5685" i="31"/>
  <c r="C5686" i="31"/>
  <c r="C5687" i="31"/>
  <c r="C5688" i="31"/>
  <c r="C5689" i="31"/>
  <c r="C5690" i="31"/>
  <c r="C5691" i="31"/>
  <c r="C5692" i="31"/>
  <c r="C5693" i="31"/>
  <c r="C5694" i="31"/>
  <c r="C5695" i="31"/>
  <c r="C5696" i="31"/>
  <c r="C5697" i="31"/>
  <c r="C5698" i="31"/>
  <c r="C5699" i="31"/>
  <c r="C5700" i="31"/>
  <c r="C5701" i="31"/>
  <c r="C5702" i="31"/>
  <c r="C5703" i="31"/>
  <c r="C5704" i="31"/>
  <c r="C5705" i="31"/>
  <c r="C5706" i="31"/>
  <c r="C5707" i="31"/>
  <c r="C5708" i="31"/>
  <c r="C5709" i="31"/>
  <c r="C5710" i="31"/>
  <c r="C5711" i="31"/>
  <c r="C5712" i="31"/>
  <c r="C5713" i="31"/>
  <c r="C5714" i="31"/>
  <c r="C5715" i="31"/>
  <c r="C5716" i="31"/>
  <c r="C5717" i="31"/>
  <c r="C5718" i="31"/>
  <c r="C5719" i="31"/>
  <c r="C5720" i="31"/>
  <c r="C5721" i="31"/>
  <c r="C5722" i="31"/>
  <c r="C5723" i="31"/>
  <c r="C5724" i="31"/>
  <c r="C5725" i="31"/>
  <c r="C5726" i="31"/>
  <c r="C5727" i="31"/>
  <c r="C5728" i="31"/>
  <c r="C5729" i="31"/>
  <c r="C5730" i="31"/>
  <c r="C5731" i="31"/>
  <c r="C5732" i="31"/>
  <c r="C5733" i="31"/>
  <c r="C5734" i="31"/>
  <c r="C5735" i="31"/>
  <c r="C5736" i="31"/>
  <c r="C5737" i="31"/>
  <c r="C5738" i="31"/>
  <c r="C5739" i="31"/>
  <c r="C5740" i="31"/>
  <c r="C5741" i="31"/>
  <c r="C5742" i="31"/>
  <c r="C5743" i="31"/>
  <c r="C5744" i="31"/>
  <c r="C5745" i="31"/>
  <c r="C5746" i="31"/>
  <c r="C5747" i="31"/>
  <c r="C5748" i="31"/>
  <c r="C5749" i="31"/>
  <c r="C5750" i="31"/>
  <c r="C5751" i="31"/>
  <c r="C5752" i="31"/>
  <c r="C5753" i="31"/>
  <c r="C5754" i="31"/>
  <c r="C5755" i="31"/>
  <c r="C5756" i="31"/>
  <c r="C5757" i="31"/>
  <c r="C5758" i="31"/>
  <c r="C5759" i="31"/>
  <c r="C5760" i="31"/>
  <c r="C5761" i="31"/>
  <c r="C5762" i="31"/>
  <c r="C5763" i="31"/>
  <c r="C5764" i="31"/>
  <c r="C5765" i="31"/>
  <c r="C5766" i="31"/>
  <c r="C5767" i="31"/>
  <c r="C5768" i="31"/>
  <c r="C5769" i="31"/>
  <c r="C5770" i="31"/>
  <c r="C5771" i="31"/>
  <c r="C5772" i="31"/>
  <c r="C5773" i="31"/>
  <c r="C5774" i="31"/>
  <c r="C5775" i="31"/>
  <c r="C5776" i="31"/>
  <c r="C5777" i="31"/>
  <c r="C5778" i="31"/>
  <c r="C5779" i="31"/>
  <c r="C5780" i="31"/>
  <c r="C5781" i="31"/>
  <c r="C5782" i="31"/>
  <c r="C5783" i="31"/>
  <c r="C5784" i="31"/>
  <c r="C5785" i="31"/>
  <c r="C5786" i="31"/>
  <c r="C5787" i="31"/>
  <c r="C5788" i="31"/>
  <c r="C5789" i="31"/>
  <c r="C5790" i="31"/>
  <c r="C5791" i="31"/>
  <c r="C5792" i="31"/>
  <c r="C5793" i="31"/>
  <c r="C5794" i="31"/>
  <c r="C5795" i="31"/>
  <c r="C5796" i="31"/>
  <c r="C5797" i="31"/>
  <c r="C5798" i="31"/>
  <c r="C5799" i="31"/>
  <c r="C5800" i="31"/>
  <c r="C5801" i="31"/>
  <c r="C5802" i="31"/>
  <c r="C5803" i="31"/>
  <c r="C5804" i="31"/>
  <c r="C5805" i="31"/>
  <c r="C5806" i="31"/>
  <c r="C5807" i="31"/>
  <c r="C5808" i="31"/>
  <c r="C5809" i="31"/>
  <c r="C5810" i="31"/>
  <c r="C5811" i="31"/>
  <c r="C5812" i="31"/>
  <c r="C5813" i="31"/>
  <c r="C5814" i="31"/>
  <c r="C5815" i="31"/>
  <c r="C5816" i="31"/>
  <c r="C5817" i="31"/>
  <c r="C5818" i="31"/>
  <c r="C5819" i="31"/>
  <c r="C5820" i="31"/>
  <c r="C5821" i="31"/>
  <c r="C5822" i="31"/>
  <c r="C5823" i="31"/>
  <c r="C5824" i="31"/>
  <c r="C5825" i="31"/>
  <c r="C5826" i="31"/>
  <c r="C5827" i="31"/>
  <c r="C5828" i="31"/>
  <c r="C5829" i="31"/>
  <c r="C5830" i="31"/>
  <c r="C5831" i="31"/>
  <c r="C5832" i="31"/>
  <c r="C5833" i="31"/>
  <c r="C5834" i="31"/>
  <c r="C5835" i="31"/>
  <c r="C5836" i="31"/>
  <c r="C5837" i="31"/>
  <c r="C5838" i="31"/>
  <c r="C5839" i="31"/>
  <c r="C5840" i="31"/>
  <c r="C5841" i="31"/>
  <c r="C5842" i="31"/>
  <c r="C5843" i="31"/>
  <c r="C5844" i="31"/>
  <c r="C5845" i="31"/>
  <c r="C5846" i="31"/>
  <c r="C5847" i="31"/>
  <c r="C5848" i="31"/>
  <c r="C5849" i="31"/>
  <c r="C5850" i="31"/>
  <c r="C5851" i="31"/>
  <c r="C5852" i="31"/>
  <c r="C5853" i="31"/>
  <c r="C5854" i="31"/>
  <c r="C5855" i="31"/>
  <c r="C5856" i="31"/>
  <c r="C5857" i="31"/>
  <c r="C5858" i="31"/>
  <c r="C5859" i="31"/>
  <c r="C5860" i="31"/>
  <c r="C5861" i="31"/>
  <c r="C5862" i="31"/>
  <c r="C5863" i="31"/>
  <c r="C5864" i="31"/>
  <c r="C5865" i="31"/>
  <c r="C5866" i="31"/>
  <c r="C5867" i="31"/>
  <c r="C5868" i="31"/>
  <c r="C5869" i="31"/>
  <c r="C5870" i="31"/>
  <c r="C5871" i="31"/>
  <c r="C5872" i="31"/>
  <c r="C5873" i="31"/>
  <c r="C5874" i="31"/>
  <c r="C5875" i="31"/>
  <c r="C5876" i="31"/>
  <c r="C5877" i="31"/>
  <c r="C5878" i="31"/>
  <c r="C5879" i="31"/>
  <c r="C5880" i="31"/>
  <c r="C5881" i="31"/>
  <c r="C5882" i="31"/>
  <c r="C5883" i="31"/>
  <c r="C5884" i="31"/>
  <c r="C5885" i="31"/>
  <c r="C5886" i="31"/>
  <c r="C5887" i="31"/>
  <c r="C5888" i="31"/>
  <c r="C5889" i="31"/>
  <c r="C5890" i="31"/>
  <c r="C5891" i="31"/>
  <c r="C5892" i="31"/>
  <c r="C5893" i="31"/>
  <c r="C5894" i="31"/>
  <c r="C5895" i="31"/>
  <c r="C5896" i="31"/>
  <c r="C5897" i="31"/>
  <c r="C5898" i="31"/>
  <c r="C5899" i="31"/>
  <c r="C5900" i="31"/>
  <c r="C5901" i="31"/>
  <c r="C5902" i="31"/>
  <c r="C5903" i="31"/>
  <c r="C5904" i="31"/>
  <c r="C5905" i="31"/>
  <c r="C5906" i="31"/>
  <c r="C5907" i="31"/>
  <c r="C5908" i="31"/>
  <c r="C5909" i="31"/>
  <c r="C5910" i="31"/>
  <c r="C5911" i="31"/>
  <c r="C5912" i="31"/>
  <c r="C5913" i="31"/>
  <c r="C5914" i="31"/>
  <c r="C5915" i="31"/>
  <c r="C5916" i="31"/>
  <c r="C5917" i="31"/>
  <c r="C5918" i="31"/>
  <c r="C5919" i="31"/>
  <c r="C5920" i="31"/>
  <c r="C5921" i="31"/>
  <c r="C5922" i="31"/>
  <c r="C5923" i="31"/>
  <c r="C5924" i="31"/>
  <c r="C5925" i="31"/>
  <c r="C5926" i="31"/>
  <c r="C5927" i="31"/>
  <c r="C5928" i="31"/>
  <c r="C5929" i="31"/>
  <c r="C5930" i="31"/>
  <c r="C5931" i="31"/>
  <c r="C5932" i="31"/>
  <c r="C5933" i="31"/>
  <c r="C5934" i="31"/>
  <c r="C5935" i="31"/>
  <c r="C5936" i="31"/>
  <c r="C5937" i="31"/>
  <c r="C5938" i="31"/>
  <c r="C5939" i="31"/>
  <c r="C5940" i="31"/>
  <c r="C5941" i="31"/>
  <c r="C5942" i="31"/>
  <c r="C5943" i="31"/>
  <c r="C5944" i="31"/>
  <c r="C5945" i="31"/>
  <c r="C5946" i="31"/>
  <c r="C5947" i="31"/>
  <c r="C5948" i="31"/>
  <c r="C5949" i="31"/>
  <c r="C5950" i="31"/>
  <c r="C5951" i="31"/>
  <c r="C5952" i="31"/>
  <c r="C5953" i="31"/>
  <c r="C5954" i="31"/>
  <c r="C5955" i="31"/>
  <c r="C5956" i="31"/>
  <c r="C5957" i="31"/>
  <c r="C5958" i="31"/>
  <c r="C5959" i="31"/>
  <c r="C5960" i="31"/>
  <c r="C5961" i="31"/>
  <c r="C5962" i="31"/>
  <c r="C5963" i="31"/>
  <c r="C5964" i="31"/>
  <c r="C5965" i="31"/>
  <c r="C5966" i="31"/>
  <c r="C5967" i="31"/>
  <c r="C5968" i="31"/>
  <c r="C5969" i="31"/>
  <c r="C5970" i="31"/>
  <c r="C5971" i="31"/>
  <c r="C5972" i="31"/>
  <c r="C5973" i="31"/>
  <c r="C5974" i="31"/>
  <c r="C5975" i="31"/>
  <c r="C5976" i="31"/>
  <c r="C5977" i="31"/>
  <c r="C5978" i="31"/>
  <c r="C5979" i="31"/>
  <c r="C5980" i="31"/>
  <c r="C5981" i="31"/>
  <c r="C5982" i="31"/>
  <c r="C5983" i="31"/>
  <c r="C5984" i="31"/>
  <c r="C5985" i="31"/>
  <c r="C5986" i="31"/>
  <c r="C5987" i="31"/>
  <c r="C5988" i="31"/>
  <c r="C5989" i="31"/>
  <c r="C5990" i="31"/>
  <c r="C5991" i="31"/>
  <c r="C5992" i="31"/>
  <c r="C5993" i="31"/>
  <c r="C5994" i="31"/>
  <c r="C5995" i="31"/>
  <c r="C5996" i="31"/>
  <c r="C5997" i="31"/>
  <c r="C5998" i="31"/>
  <c r="C5999" i="31"/>
  <c r="C6000" i="31"/>
  <c r="C6001" i="31"/>
  <c r="C6002" i="31"/>
  <c r="C6003" i="31"/>
  <c r="C6004" i="31"/>
  <c r="C6005" i="31"/>
  <c r="C6006" i="31"/>
  <c r="C6007" i="31"/>
  <c r="C6008" i="31"/>
  <c r="C6009" i="31"/>
  <c r="C6010" i="31"/>
  <c r="C6011" i="31"/>
  <c r="C6012" i="31"/>
  <c r="C6013" i="31"/>
  <c r="C6014" i="31"/>
  <c r="C6015" i="31"/>
  <c r="C6016" i="31"/>
  <c r="C6017" i="31"/>
  <c r="C6018" i="31"/>
  <c r="C6019" i="31"/>
  <c r="C6020" i="31"/>
  <c r="C6021" i="31"/>
  <c r="C6022" i="31"/>
  <c r="C6023" i="31"/>
  <c r="C6024" i="31"/>
  <c r="C6025" i="31"/>
  <c r="C6026" i="31"/>
  <c r="C6027" i="31"/>
  <c r="C6028" i="31"/>
  <c r="C6029" i="31"/>
  <c r="C6030" i="31"/>
  <c r="C6031" i="31"/>
  <c r="C6032" i="31"/>
  <c r="C6033" i="31"/>
  <c r="C6034" i="31"/>
  <c r="C6035" i="31"/>
  <c r="C6036" i="31"/>
  <c r="C6037" i="31"/>
  <c r="C6038" i="31"/>
  <c r="C6039" i="31"/>
  <c r="C6040" i="31"/>
  <c r="C6041" i="31"/>
  <c r="C6042" i="31"/>
  <c r="C6043" i="31"/>
  <c r="C6044" i="31"/>
  <c r="C6045" i="31"/>
  <c r="C6046" i="31"/>
  <c r="C6047" i="31"/>
  <c r="C6048" i="31"/>
  <c r="C6049" i="31"/>
  <c r="C6050" i="31"/>
  <c r="C6051" i="31"/>
  <c r="C6052" i="31"/>
  <c r="C6053" i="31"/>
  <c r="C6054" i="31"/>
  <c r="C6055" i="31"/>
  <c r="C6056" i="31"/>
  <c r="C6057" i="31"/>
  <c r="C6058" i="31"/>
  <c r="C6059" i="31"/>
  <c r="C6060" i="31"/>
  <c r="C6061" i="31"/>
  <c r="C6062" i="31"/>
  <c r="C6063" i="31"/>
  <c r="C6064" i="31"/>
  <c r="C6065" i="31"/>
  <c r="C6066" i="31"/>
  <c r="C6067" i="31"/>
  <c r="C6068" i="31"/>
  <c r="C6069" i="31"/>
  <c r="C6070" i="31"/>
  <c r="C6071" i="31"/>
  <c r="C6072" i="31"/>
  <c r="C6073" i="31"/>
  <c r="C6074" i="31"/>
  <c r="C6075" i="31"/>
  <c r="C6076" i="31"/>
  <c r="C6077" i="31"/>
  <c r="C6078" i="31"/>
  <c r="C6079" i="31"/>
  <c r="C6080" i="31"/>
  <c r="C6081" i="31"/>
  <c r="C6082" i="31"/>
  <c r="C6083" i="31"/>
  <c r="C6084" i="31"/>
  <c r="C6085" i="31"/>
  <c r="C6086" i="31"/>
  <c r="C6087" i="31"/>
  <c r="C6088" i="31"/>
  <c r="C6089" i="31"/>
  <c r="C6090" i="31"/>
  <c r="C6091" i="31"/>
  <c r="C6092" i="31"/>
  <c r="C6093" i="31"/>
  <c r="C6094" i="31"/>
  <c r="C6095" i="31"/>
  <c r="C6096" i="31"/>
  <c r="C6097" i="31"/>
  <c r="C6098" i="31"/>
  <c r="C6099" i="31"/>
  <c r="C6100" i="31"/>
  <c r="C6101" i="31"/>
  <c r="C6102" i="31"/>
  <c r="C6103" i="31"/>
  <c r="C6104" i="31"/>
  <c r="C6105" i="31"/>
  <c r="C6106" i="31"/>
  <c r="C6107" i="31"/>
  <c r="C6108" i="31"/>
  <c r="C6109" i="31"/>
  <c r="C6110" i="31"/>
  <c r="C6111" i="31"/>
  <c r="C6112" i="31"/>
  <c r="C6113" i="31"/>
  <c r="C6114" i="31"/>
  <c r="C6115" i="31"/>
  <c r="C6116" i="31"/>
  <c r="C6117" i="31"/>
  <c r="C6118" i="31"/>
  <c r="C6119" i="31"/>
  <c r="C6120" i="31"/>
  <c r="C6121" i="31"/>
  <c r="C6122" i="31"/>
  <c r="C6123" i="31"/>
  <c r="C6124" i="31"/>
  <c r="C6125" i="31"/>
  <c r="C6126" i="31"/>
  <c r="C6127" i="31"/>
  <c r="C6128" i="31"/>
  <c r="C6129" i="31"/>
  <c r="C6130" i="31"/>
  <c r="C6131" i="31"/>
  <c r="C6132" i="31"/>
  <c r="C6133" i="31"/>
  <c r="C6134" i="31"/>
  <c r="C6135" i="31"/>
  <c r="C6136" i="31"/>
  <c r="C6137" i="31"/>
  <c r="C6138" i="31"/>
  <c r="C6139" i="31"/>
  <c r="C6140" i="31"/>
  <c r="C6141" i="31"/>
  <c r="C6142" i="31"/>
  <c r="C6143" i="31"/>
  <c r="C6144" i="31"/>
  <c r="C6145" i="31"/>
  <c r="C6146" i="31"/>
  <c r="C6147" i="31"/>
  <c r="C6148" i="31"/>
  <c r="C6149" i="31"/>
  <c r="C6150" i="31"/>
  <c r="C6151" i="31"/>
  <c r="C6152" i="31"/>
  <c r="C6153" i="31"/>
  <c r="C6154" i="31"/>
  <c r="C6155" i="31"/>
  <c r="C6156" i="31"/>
  <c r="C6157" i="31"/>
  <c r="C6158" i="31"/>
  <c r="C6159" i="31"/>
  <c r="C6160" i="31"/>
  <c r="C6161" i="31"/>
  <c r="C6162" i="31"/>
  <c r="C6163" i="31"/>
  <c r="C6164" i="31"/>
  <c r="C6165" i="31"/>
  <c r="C6166" i="31"/>
  <c r="C6167" i="31"/>
  <c r="C6168" i="31"/>
  <c r="C6169" i="31"/>
  <c r="C6170" i="31"/>
  <c r="C6171" i="31"/>
  <c r="C6172" i="31"/>
  <c r="C6173" i="31"/>
  <c r="C6174" i="31"/>
  <c r="C6175" i="31"/>
  <c r="C6176" i="31"/>
  <c r="C6177" i="31"/>
  <c r="C6178" i="31"/>
  <c r="C6179" i="31"/>
  <c r="C6180" i="31"/>
  <c r="C6181" i="31"/>
  <c r="C6182" i="31"/>
  <c r="C6183" i="31"/>
  <c r="C6184" i="31"/>
  <c r="C6185" i="31"/>
  <c r="C6186" i="31"/>
  <c r="C6187" i="31"/>
  <c r="C6188" i="31"/>
  <c r="C6189" i="31"/>
  <c r="C6190" i="31"/>
  <c r="C6191" i="31"/>
  <c r="C6192" i="31"/>
  <c r="C6193" i="31"/>
  <c r="C6194" i="31"/>
  <c r="C6195" i="31"/>
  <c r="C6196" i="31"/>
  <c r="C6197" i="31"/>
  <c r="C6198" i="31"/>
  <c r="C6199" i="31"/>
  <c r="C6200" i="31"/>
  <c r="C6201" i="31"/>
  <c r="C6202" i="31"/>
  <c r="C6203" i="31"/>
  <c r="C6204" i="31"/>
  <c r="C6205" i="31"/>
  <c r="C6206" i="31"/>
  <c r="C6207" i="31"/>
  <c r="C6208" i="31"/>
  <c r="C6209" i="31"/>
  <c r="C6210" i="31"/>
  <c r="C6211" i="31"/>
  <c r="C6212" i="31"/>
  <c r="C6213" i="31"/>
  <c r="C6214" i="31"/>
  <c r="C6215" i="31"/>
  <c r="C6216" i="31"/>
  <c r="C6217" i="31"/>
  <c r="C6218" i="31"/>
  <c r="C6219" i="31"/>
  <c r="C6220" i="31"/>
  <c r="C6221" i="31"/>
  <c r="C6222" i="31"/>
  <c r="C6223" i="31"/>
  <c r="C6224" i="31"/>
  <c r="C6225" i="31"/>
  <c r="C6226" i="31"/>
  <c r="C6227" i="31"/>
  <c r="C6228" i="31"/>
  <c r="C6229" i="31"/>
  <c r="C6230" i="31"/>
  <c r="C6231" i="31"/>
  <c r="C6232" i="31"/>
  <c r="C6233" i="31"/>
  <c r="C6234" i="31"/>
  <c r="C6235" i="31"/>
  <c r="C6236" i="31"/>
  <c r="C6237" i="31"/>
  <c r="C6238" i="31"/>
  <c r="C6239" i="31"/>
  <c r="C6240" i="31"/>
  <c r="C6241" i="31"/>
  <c r="C6242" i="31"/>
  <c r="C6243" i="31"/>
  <c r="C6244" i="31"/>
  <c r="C6245" i="31"/>
  <c r="C6246" i="31"/>
  <c r="C6247" i="31"/>
  <c r="C6248" i="31"/>
  <c r="C6249" i="31"/>
  <c r="C6250" i="31"/>
  <c r="C6251" i="31"/>
  <c r="C6252" i="31"/>
  <c r="C6253" i="31"/>
  <c r="C6254" i="31"/>
  <c r="C6255" i="31"/>
  <c r="C6256" i="31"/>
  <c r="C6257" i="31"/>
  <c r="C6258" i="31"/>
  <c r="C6259" i="31"/>
  <c r="C6260" i="31"/>
  <c r="C6261" i="31"/>
  <c r="C6262" i="31"/>
  <c r="C6263" i="31"/>
  <c r="C6264" i="31"/>
  <c r="C6265" i="31"/>
  <c r="C6266" i="31"/>
  <c r="C6267" i="31"/>
  <c r="C6268" i="31"/>
  <c r="C6269" i="31"/>
  <c r="C6270" i="31"/>
  <c r="C6271" i="31"/>
  <c r="C6272" i="31"/>
  <c r="C6273" i="31"/>
  <c r="C6274" i="31"/>
  <c r="C6275" i="31"/>
  <c r="C6276" i="31"/>
  <c r="C6277" i="31"/>
  <c r="C6278" i="31"/>
  <c r="C6279" i="31"/>
  <c r="C6280" i="31"/>
  <c r="C6281" i="31"/>
  <c r="C6282" i="31"/>
  <c r="C6283" i="31"/>
  <c r="C6284" i="31"/>
  <c r="C6285" i="31"/>
  <c r="C6286" i="31"/>
  <c r="C6287" i="31"/>
  <c r="C6288" i="31"/>
  <c r="C6289" i="31"/>
  <c r="C6290" i="31"/>
  <c r="C6291" i="31"/>
  <c r="C6292" i="31"/>
  <c r="C6293" i="31"/>
  <c r="C6294" i="31"/>
  <c r="C6295" i="31"/>
  <c r="C6296" i="31"/>
  <c r="C6297" i="31"/>
  <c r="C6298" i="31"/>
  <c r="C6299" i="31"/>
  <c r="C6300" i="31"/>
  <c r="C6301" i="31"/>
  <c r="C6302" i="31"/>
  <c r="C6303" i="31"/>
  <c r="C6304" i="31"/>
  <c r="C6305" i="31"/>
  <c r="C6306" i="31"/>
  <c r="C6307" i="31"/>
  <c r="C6308" i="31"/>
  <c r="C6309" i="31"/>
  <c r="C6310" i="31"/>
  <c r="C6311" i="31"/>
  <c r="C6312" i="31"/>
  <c r="C6313" i="31"/>
  <c r="C6314" i="31"/>
  <c r="C6315" i="31"/>
  <c r="C6316" i="31"/>
  <c r="C6317" i="31"/>
  <c r="C6318" i="31"/>
  <c r="C6319" i="31"/>
  <c r="C6320" i="31"/>
  <c r="C6321" i="31"/>
  <c r="C6322" i="31"/>
  <c r="C6323" i="31"/>
  <c r="C6324" i="31"/>
  <c r="C6325" i="31"/>
  <c r="C6326" i="31"/>
  <c r="C6327" i="31"/>
  <c r="C6328" i="31"/>
  <c r="C6329" i="31"/>
  <c r="C6330" i="31"/>
  <c r="C6331" i="31"/>
  <c r="C6332" i="31"/>
  <c r="C6333" i="31"/>
  <c r="C6334" i="31"/>
  <c r="C6335" i="31"/>
  <c r="C6336" i="31"/>
  <c r="C6337" i="31"/>
  <c r="C6338" i="31"/>
  <c r="C6339" i="31"/>
  <c r="C6340" i="31"/>
  <c r="C6341" i="31"/>
  <c r="C6342" i="31"/>
  <c r="C6343" i="31"/>
  <c r="C6344" i="31"/>
  <c r="C6345" i="31"/>
  <c r="C6346" i="31"/>
  <c r="C6347" i="31"/>
  <c r="C6348" i="31"/>
  <c r="C6349" i="31"/>
  <c r="C6350" i="31"/>
  <c r="C6351" i="31"/>
  <c r="C6352" i="31"/>
  <c r="C6353" i="31"/>
  <c r="C6354" i="31"/>
  <c r="C6355" i="31"/>
  <c r="C6356" i="31"/>
  <c r="C6357" i="31"/>
  <c r="C6358" i="31"/>
  <c r="C6359" i="31"/>
  <c r="C6360" i="31"/>
  <c r="C6361" i="31"/>
  <c r="C6362" i="31"/>
  <c r="C6363" i="31"/>
  <c r="C6364" i="31"/>
  <c r="C6365" i="31"/>
  <c r="C6366" i="31"/>
  <c r="C6367" i="31"/>
  <c r="C6368" i="31"/>
  <c r="C6369" i="31"/>
  <c r="C6370" i="31"/>
  <c r="C6371" i="31"/>
  <c r="C6372" i="31"/>
  <c r="C6373" i="31"/>
  <c r="C6374" i="31"/>
  <c r="C6375" i="31"/>
  <c r="C6376" i="31"/>
  <c r="C6377" i="31"/>
  <c r="C6378" i="31"/>
  <c r="C6379" i="31"/>
  <c r="C6380" i="31"/>
  <c r="C6381" i="31"/>
  <c r="C6382" i="31"/>
  <c r="C6383" i="31"/>
  <c r="C6384" i="31"/>
  <c r="C6385" i="31"/>
  <c r="C6386" i="31"/>
  <c r="C6387" i="31"/>
  <c r="C6388" i="31"/>
  <c r="C6389" i="31"/>
  <c r="C6390" i="31"/>
  <c r="C6391" i="31"/>
  <c r="C6392" i="31"/>
  <c r="C6393" i="31"/>
  <c r="C6394" i="31"/>
  <c r="C6395" i="31"/>
  <c r="C6396" i="31"/>
  <c r="C6397" i="31"/>
  <c r="C6398" i="31"/>
  <c r="C6399" i="31"/>
  <c r="C6400" i="31"/>
  <c r="C6401" i="31"/>
  <c r="C6402" i="31"/>
  <c r="C6403" i="31"/>
  <c r="C6404" i="31"/>
  <c r="C6405" i="31"/>
  <c r="C6406" i="31"/>
  <c r="C6407" i="31"/>
  <c r="C6408" i="31"/>
  <c r="C6409" i="31"/>
  <c r="C6410" i="31"/>
  <c r="C6411" i="31"/>
  <c r="C6412" i="31"/>
  <c r="C6413" i="31"/>
  <c r="C6414" i="31"/>
  <c r="C6415" i="31"/>
  <c r="C6416" i="31"/>
  <c r="C6417" i="31"/>
  <c r="C6418" i="31"/>
  <c r="C6419" i="31"/>
  <c r="C6420" i="31"/>
  <c r="C6421" i="31"/>
  <c r="C6422" i="31"/>
  <c r="C6423" i="31"/>
  <c r="C6424" i="31"/>
  <c r="C6425" i="31"/>
  <c r="C6426" i="31"/>
  <c r="C6427" i="31"/>
  <c r="C6428" i="31"/>
  <c r="C6429" i="31"/>
  <c r="C6430" i="31"/>
  <c r="C6431" i="31"/>
  <c r="C6432" i="31"/>
  <c r="C6433" i="31"/>
  <c r="C6434" i="31"/>
  <c r="C6435" i="31"/>
  <c r="C6436" i="31"/>
  <c r="C6437" i="31"/>
  <c r="C6438" i="31"/>
  <c r="C6439" i="31"/>
  <c r="C6440" i="31"/>
  <c r="C6441" i="31"/>
  <c r="C6442" i="31"/>
  <c r="C6443" i="31"/>
  <c r="C6444" i="31"/>
  <c r="C6445" i="31"/>
  <c r="C6446" i="31"/>
  <c r="C6447" i="31"/>
  <c r="C6448" i="31"/>
  <c r="C6449" i="31"/>
  <c r="C6450" i="31"/>
  <c r="C6451" i="31"/>
  <c r="C6452" i="31"/>
  <c r="C6453" i="31"/>
  <c r="C6454" i="31"/>
  <c r="C6455" i="31"/>
  <c r="C6456" i="31"/>
  <c r="C6457" i="31"/>
  <c r="C6458" i="31"/>
  <c r="C6459" i="31"/>
  <c r="C6460" i="31"/>
  <c r="C6461" i="31"/>
  <c r="C6462" i="31"/>
  <c r="C6463" i="31"/>
  <c r="C6464" i="31"/>
  <c r="C6465" i="31"/>
  <c r="C6466" i="31"/>
  <c r="C6467" i="31"/>
  <c r="C6468" i="31"/>
  <c r="C6469" i="31"/>
  <c r="C6470" i="31"/>
  <c r="C6471" i="31"/>
  <c r="C6472" i="31"/>
  <c r="C6473" i="31"/>
  <c r="C6474" i="31"/>
  <c r="C6475" i="31"/>
  <c r="C6476" i="31"/>
  <c r="C6477" i="31"/>
  <c r="C6478" i="31"/>
  <c r="C6479" i="31"/>
  <c r="C6480" i="31"/>
  <c r="C6481" i="31"/>
  <c r="C6482" i="31"/>
  <c r="C6483" i="31"/>
  <c r="C6484" i="31"/>
  <c r="C6485" i="31"/>
  <c r="C6486" i="31"/>
  <c r="C6487" i="31"/>
  <c r="C6488" i="31"/>
  <c r="C6489" i="31"/>
  <c r="C6490" i="31"/>
  <c r="C6491" i="31"/>
  <c r="C6492" i="31"/>
  <c r="C6493" i="31"/>
  <c r="C6494" i="31"/>
  <c r="C6495" i="31"/>
  <c r="C6496" i="31"/>
  <c r="C6497" i="31"/>
  <c r="C6498" i="31"/>
  <c r="C6499" i="31"/>
  <c r="C6500" i="31"/>
  <c r="C6501" i="31"/>
  <c r="C6502" i="31"/>
  <c r="C6503" i="31"/>
  <c r="C6504" i="31"/>
  <c r="C6505" i="31"/>
  <c r="C6506" i="31"/>
  <c r="C6507" i="31"/>
  <c r="C6508" i="31"/>
  <c r="C6509" i="31"/>
  <c r="C6510" i="31"/>
  <c r="C6511" i="31"/>
  <c r="C6512" i="31"/>
  <c r="C6513" i="31"/>
  <c r="C6514" i="31"/>
  <c r="C6515" i="31"/>
  <c r="C6516" i="31"/>
  <c r="C6517" i="31"/>
  <c r="C6518" i="31"/>
  <c r="C6519" i="31"/>
  <c r="C6520" i="31"/>
  <c r="C6521" i="31"/>
  <c r="C6522" i="31"/>
  <c r="C6523" i="31"/>
  <c r="C6524" i="31"/>
  <c r="C6525" i="31"/>
  <c r="C6526" i="31"/>
  <c r="C6527" i="31"/>
  <c r="C6528" i="31"/>
  <c r="C6529" i="31"/>
  <c r="C6530" i="31"/>
  <c r="C6531" i="31"/>
  <c r="C6532" i="31"/>
  <c r="C6533" i="31"/>
  <c r="C6534" i="31"/>
  <c r="C6535" i="31"/>
  <c r="C6536" i="31"/>
  <c r="C6537" i="31"/>
  <c r="C6538" i="31"/>
  <c r="C6539" i="31"/>
  <c r="C6540" i="31"/>
  <c r="C6541" i="31"/>
  <c r="C6542" i="31"/>
  <c r="C6543" i="31"/>
  <c r="C6544" i="31"/>
  <c r="C6545" i="31"/>
  <c r="C6546" i="31"/>
  <c r="C6547" i="31"/>
  <c r="C6548" i="31"/>
  <c r="C6549" i="31"/>
  <c r="C6550" i="31"/>
  <c r="C6551" i="31"/>
  <c r="C6552" i="31"/>
  <c r="C6553" i="31"/>
  <c r="C6554" i="31"/>
  <c r="C6555" i="31"/>
  <c r="C6556" i="31"/>
  <c r="C6557" i="31"/>
  <c r="C6558" i="31"/>
  <c r="C6559" i="31"/>
  <c r="C6560" i="31"/>
  <c r="C6561" i="31"/>
  <c r="C6562" i="31"/>
  <c r="C6563" i="31"/>
  <c r="C6564" i="31"/>
  <c r="C6565" i="31"/>
  <c r="C6566" i="31"/>
  <c r="C6567" i="31"/>
  <c r="C6568" i="31"/>
  <c r="C6569" i="31"/>
  <c r="C6570" i="31"/>
  <c r="C6571" i="31"/>
  <c r="C6572" i="31"/>
  <c r="C6573" i="31"/>
  <c r="C6574" i="31"/>
  <c r="C6575" i="31"/>
  <c r="C6576" i="31"/>
  <c r="C6577" i="31"/>
  <c r="C6578" i="31"/>
  <c r="C6579" i="31"/>
  <c r="C6580" i="31"/>
  <c r="C6581" i="31"/>
  <c r="C6582" i="31"/>
  <c r="C6583" i="31"/>
  <c r="C6584" i="31"/>
  <c r="C6585" i="31"/>
  <c r="C6586" i="31"/>
  <c r="C6587" i="31"/>
  <c r="C6588" i="31"/>
  <c r="C6589" i="31"/>
  <c r="C6590" i="31"/>
  <c r="C6591" i="31"/>
  <c r="C6592" i="31"/>
  <c r="C6593" i="31"/>
  <c r="C6594" i="31"/>
  <c r="C6595" i="31"/>
  <c r="C6596" i="31"/>
  <c r="C6597" i="31"/>
  <c r="C6598" i="31"/>
  <c r="C6599" i="31"/>
  <c r="C6600" i="31"/>
  <c r="C6601" i="31"/>
  <c r="C6602" i="31"/>
  <c r="C6603" i="31"/>
  <c r="C6604" i="31"/>
  <c r="C6605" i="31"/>
  <c r="C6606" i="31"/>
  <c r="C6607" i="31"/>
  <c r="C6608" i="31"/>
  <c r="C6609" i="31"/>
  <c r="C6610" i="31"/>
  <c r="C6611" i="31"/>
  <c r="C6612" i="31"/>
  <c r="C6613" i="31"/>
  <c r="C6614" i="31"/>
  <c r="C6615" i="31"/>
  <c r="C6616" i="31"/>
  <c r="C6617" i="31"/>
  <c r="C6618" i="31"/>
  <c r="C6619" i="31"/>
  <c r="C6620" i="31"/>
  <c r="C6621" i="31"/>
  <c r="C6622" i="31"/>
  <c r="C6623" i="31"/>
  <c r="C6624" i="31"/>
  <c r="C6625" i="31"/>
  <c r="C6626" i="31"/>
  <c r="C6627" i="31"/>
  <c r="C6628" i="31"/>
  <c r="C6629" i="31"/>
  <c r="C6630" i="31"/>
  <c r="C6631" i="31"/>
  <c r="C6632" i="31"/>
  <c r="C6633" i="31"/>
  <c r="C6634" i="31"/>
  <c r="C6635" i="31"/>
  <c r="C6636" i="31"/>
  <c r="C6637" i="31"/>
  <c r="C6638" i="31"/>
  <c r="C6639" i="31"/>
  <c r="C6640" i="31"/>
  <c r="C6641" i="31"/>
  <c r="C6642" i="31"/>
  <c r="C6643" i="31"/>
  <c r="C6644" i="31"/>
  <c r="C6645" i="31"/>
  <c r="C6646" i="31"/>
  <c r="C6647" i="31"/>
  <c r="C6648" i="31"/>
  <c r="C6649" i="31"/>
  <c r="C6650" i="31"/>
  <c r="C6651" i="31"/>
  <c r="C6652" i="31"/>
  <c r="C6653" i="31"/>
  <c r="C6654" i="31"/>
  <c r="C6655" i="31"/>
  <c r="C6656" i="31"/>
  <c r="C6657" i="31"/>
  <c r="C6658" i="31"/>
  <c r="C6659" i="31"/>
  <c r="C6660" i="31"/>
  <c r="C6661" i="31"/>
  <c r="C6662" i="31"/>
  <c r="C6663" i="31"/>
  <c r="C6664" i="31"/>
  <c r="C6665" i="31"/>
  <c r="C6666" i="31"/>
  <c r="C6667" i="31"/>
  <c r="C6668" i="31"/>
  <c r="C6669" i="31"/>
  <c r="C6670" i="31"/>
  <c r="C6671" i="31"/>
  <c r="C6672" i="31"/>
  <c r="C6673" i="31"/>
  <c r="C6674" i="31"/>
  <c r="C6675" i="31"/>
  <c r="C6676" i="31"/>
  <c r="C6677" i="31"/>
  <c r="C6678" i="31"/>
  <c r="C6679" i="31"/>
  <c r="C6680" i="31"/>
  <c r="C6681" i="31"/>
  <c r="C6682" i="31"/>
  <c r="C6683" i="31"/>
  <c r="C6684" i="31"/>
  <c r="C6685" i="31"/>
  <c r="C6686" i="31"/>
  <c r="C6687" i="31"/>
  <c r="C6688" i="31"/>
  <c r="C6689" i="31"/>
  <c r="C6690" i="31"/>
  <c r="C6691" i="31"/>
  <c r="C6692" i="31"/>
  <c r="C6693" i="31"/>
  <c r="C6694" i="31"/>
  <c r="C6695" i="31"/>
  <c r="C6696" i="31"/>
  <c r="C6697" i="31"/>
  <c r="C6698" i="31"/>
  <c r="C6699" i="31"/>
  <c r="C6700" i="31"/>
  <c r="C6701" i="31"/>
  <c r="C6702" i="31"/>
  <c r="C6703" i="31"/>
  <c r="C6704" i="31"/>
  <c r="C6705" i="31"/>
  <c r="C6706" i="31"/>
  <c r="C6707" i="31"/>
  <c r="C6708" i="31"/>
  <c r="C6709" i="31"/>
  <c r="C6710" i="31"/>
  <c r="C6711" i="31"/>
  <c r="C6712" i="31"/>
  <c r="C6713" i="31"/>
  <c r="C6714" i="31"/>
  <c r="C6715" i="31"/>
  <c r="C6716" i="31"/>
  <c r="C6717" i="31"/>
  <c r="C6718" i="31"/>
  <c r="C6719" i="31"/>
  <c r="C6720" i="31"/>
  <c r="C6721" i="31"/>
  <c r="C6722" i="31"/>
  <c r="C6723" i="31"/>
  <c r="C6724" i="31"/>
  <c r="C6725" i="31"/>
  <c r="C6726" i="31"/>
  <c r="C6727" i="31"/>
  <c r="C6728" i="31"/>
  <c r="C6729" i="31"/>
  <c r="C6730" i="31"/>
  <c r="C6731" i="31"/>
  <c r="C6732" i="31"/>
  <c r="C6733" i="31"/>
  <c r="C6734" i="31"/>
  <c r="C6735" i="31"/>
  <c r="C6736" i="31"/>
  <c r="C6737" i="31"/>
  <c r="C6738" i="31"/>
  <c r="C6739" i="31"/>
  <c r="C6740" i="31"/>
  <c r="C6741" i="31"/>
  <c r="C6742" i="31"/>
  <c r="C6743" i="31"/>
  <c r="C6744" i="31"/>
  <c r="C6745" i="31"/>
  <c r="C6746" i="31"/>
  <c r="C6747" i="31"/>
  <c r="C6748" i="31"/>
  <c r="C6749" i="31"/>
  <c r="C6750" i="31"/>
  <c r="C6751" i="31"/>
  <c r="C6752" i="31"/>
  <c r="C6753" i="31"/>
  <c r="C6754" i="31"/>
  <c r="C6755" i="31"/>
  <c r="C6756" i="31"/>
  <c r="C6757" i="31"/>
  <c r="C6758" i="31"/>
  <c r="C6759" i="31"/>
  <c r="C6760" i="31"/>
  <c r="C6761" i="31"/>
  <c r="C6762" i="31"/>
  <c r="C6763" i="31"/>
  <c r="C6764" i="31"/>
  <c r="C6765" i="31"/>
  <c r="C6766" i="31"/>
  <c r="C6767" i="31"/>
  <c r="C6768" i="31"/>
  <c r="C6769" i="31"/>
  <c r="C6770" i="31"/>
  <c r="C6771" i="31"/>
  <c r="C6772" i="31"/>
  <c r="C6773" i="31"/>
  <c r="C6774" i="31"/>
  <c r="C6775" i="31"/>
  <c r="C6776" i="31"/>
  <c r="C6777" i="31"/>
  <c r="C6778" i="31"/>
  <c r="C6779" i="31"/>
  <c r="C6780" i="31"/>
  <c r="C6781" i="31"/>
  <c r="C6782" i="31"/>
  <c r="C6783" i="31"/>
  <c r="C6784" i="31"/>
  <c r="C6785" i="31"/>
  <c r="C6786" i="31"/>
  <c r="C6787" i="31"/>
  <c r="C6788" i="31"/>
  <c r="C6789" i="31"/>
  <c r="C6790" i="31"/>
  <c r="C6791" i="31"/>
  <c r="C6792" i="31"/>
  <c r="C6793" i="31"/>
  <c r="C6794" i="31"/>
  <c r="C6795" i="31"/>
  <c r="C6796" i="31"/>
  <c r="C6797" i="31"/>
  <c r="C6798" i="31"/>
  <c r="C6799" i="31"/>
  <c r="C6800" i="31"/>
  <c r="C6801" i="31"/>
  <c r="C6802" i="31"/>
  <c r="C6803" i="31"/>
  <c r="C6804" i="31"/>
  <c r="C6805" i="31"/>
  <c r="C6806" i="31"/>
  <c r="C6807" i="31"/>
  <c r="C6808" i="31"/>
  <c r="C6809" i="31"/>
  <c r="C6810" i="31"/>
  <c r="C6811" i="31"/>
  <c r="C6812" i="31"/>
  <c r="C6813" i="31"/>
  <c r="C6814" i="31"/>
  <c r="C6815" i="31"/>
  <c r="C6816" i="31"/>
  <c r="C6817" i="31"/>
  <c r="C6818" i="31"/>
  <c r="C6819" i="31"/>
  <c r="C6820" i="31"/>
  <c r="C6821" i="31"/>
  <c r="C6822" i="31"/>
  <c r="C6823" i="31"/>
  <c r="C6824" i="31"/>
  <c r="C6825" i="31"/>
  <c r="C6826" i="31"/>
  <c r="C6827" i="31"/>
  <c r="C6828" i="31"/>
  <c r="C6829" i="31"/>
  <c r="C6830" i="31"/>
  <c r="C6831" i="31"/>
  <c r="C6832" i="31"/>
  <c r="C6833" i="31"/>
  <c r="C6834" i="31"/>
  <c r="C6835" i="31"/>
  <c r="C6836" i="31"/>
  <c r="C6837" i="31"/>
  <c r="C6838" i="31"/>
  <c r="C6839" i="31"/>
  <c r="C6840" i="31"/>
  <c r="C6841" i="31"/>
  <c r="C6842" i="31"/>
  <c r="C6843" i="31"/>
  <c r="C6844" i="31"/>
  <c r="C6845" i="31"/>
  <c r="C6846" i="31"/>
  <c r="C6847" i="31"/>
  <c r="C6848" i="31"/>
  <c r="C6849" i="31"/>
  <c r="C6850" i="31"/>
  <c r="C6851" i="31"/>
  <c r="C6852" i="31"/>
  <c r="C6853" i="31"/>
  <c r="C6854" i="31"/>
  <c r="C6855" i="31"/>
  <c r="C6856" i="31"/>
  <c r="C6857" i="31"/>
  <c r="C6858" i="31"/>
  <c r="C6859" i="31"/>
  <c r="C6860" i="31"/>
  <c r="C6861" i="31"/>
  <c r="C6862" i="31"/>
  <c r="C6863" i="31"/>
  <c r="C6864" i="31"/>
  <c r="C6865" i="31"/>
  <c r="C6866" i="31"/>
  <c r="C6867" i="31"/>
  <c r="C6868" i="31"/>
  <c r="C6869" i="31"/>
  <c r="C6870" i="31"/>
  <c r="C6871" i="31"/>
  <c r="C6872" i="31"/>
  <c r="C6873" i="31"/>
  <c r="C6874" i="31"/>
  <c r="C6875" i="31"/>
  <c r="C6876" i="31"/>
  <c r="C6877" i="31"/>
  <c r="C6878" i="31"/>
  <c r="C6879" i="31"/>
  <c r="C6880" i="31"/>
  <c r="C6881" i="31"/>
  <c r="C6882" i="31"/>
  <c r="C6883" i="31"/>
  <c r="C6884" i="31"/>
  <c r="C6885" i="31"/>
  <c r="C6886" i="31"/>
  <c r="C6887" i="31"/>
  <c r="C6888" i="31"/>
  <c r="C6889" i="31"/>
  <c r="C6890" i="31"/>
  <c r="C6891" i="31"/>
  <c r="C6892" i="31"/>
  <c r="C6893" i="31"/>
  <c r="C6894" i="31"/>
  <c r="C6895" i="31"/>
  <c r="C6896" i="31"/>
  <c r="C6897" i="31"/>
  <c r="C6898" i="31"/>
  <c r="C6899" i="31"/>
  <c r="C6900" i="31"/>
  <c r="C6901" i="31"/>
  <c r="C6902" i="31"/>
  <c r="C6903" i="31"/>
  <c r="C6904" i="31"/>
  <c r="C6905" i="31"/>
  <c r="C6906" i="31"/>
  <c r="C6907" i="31"/>
  <c r="C6908" i="31"/>
  <c r="C6909" i="31"/>
  <c r="C6910" i="31"/>
  <c r="C6911" i="31"/>
  <c r="C6912" i="31"/>
  <c r="C6913" i="31"/>
  <c r="C6914" i="31"/>
  <c r="C6915" i="31"/>
  <c r="C6916" i="31"/>
  <c r="C6917" i="31"/>
  <c r="C6918" i="31"/>
  <c r="C6919" i="31"/>
  <c r="C6920" i="31"/>
  <c r="C6921" i="31"/>
  <c r="C6922" i="31"/>
  <c r="C6923" i="31"/>
  <c r="C6924" i="31"/>
  <c r="C6925" i="31"/>
  <c r="C6926" i="31"/>
  <c r="C6927" i="31"/>
  <c r="C6928" i="31"/>
  <c r="C6929" i="31"/>
  <c r="C6930" i="31"/>
  <c r="C6931" i="31"/>
  <c r="C6932" i="31"/>
  <c r="C6933" i="31"/>
  <c r="C6934" i="31"/>
  <c r="C6935" i="31"/>
  <c r="C6936" i="31"/>
  <c r="C6937" i="31"/>
  <c r="C6938" i="31"/>
  <c r="C6939" i="31"/>
  <c r="C6940" i="31"/>
  <c r="C6941" i="31"/>
  <c r="C6942" i="31"/>
  <c r="C6943" i="31"/>
  <c r="C6944" i="31"/>
  <c r="C6945" i="31"/>
  <c r="C6946" i="31"/>
  <c r="C6947" i="31"/>
  <c r="C6948" i="31"/>
  <c r="C6949" i="31"/>
  <c r="C6950" i="31"/>
  <c r="C6951" i="31"/>
  <c r="C6952" i="31"/>
  <c r="C6953" i="31"/>
  <c r="C6954" i="31"/>
  <c r="C6955" i="31"/>
  <c r="C6956" i="31"/>
  <c r="C6957" i="31"/>
  <c r="C6958" i="31"/>
  <c r="C6959" i="31"/>
  <c r="C6960" i="31"/>
  <c r="C6961" i="31"/>
  <c r="C6962" i="31"/>
  <c r="C6963" i="31"/>
  <c r="C6964" i="31"/>
  <c r="C6965" i="31"/>
  <c r="C6966" i="31"/>
  <c r="C6967" i="31"/>
  <c r="C6968" i="31"/>
  <c r="C6969" i="31"/>
  <c r="C6970" i="31"/>
  <c r="C6971" i="31"/>
  <c r="C6972" i="31"/>
  <c r="C6973" i="31"/>
  <c r="C6974" i="31"/>
  <c r="C6975" i="31"/>
  <c r="C6976" i="31"/>
  <c r="C6977" i="31"/>
  <c r="C6978" i="31"/>
  <c r="C6979" i="31"/>
  <c r="C6980" i="31"/>
  <c r="C6981" i="31"/>
  <c r="C6982" i="31"/>
  <c r="C6983" i="31"/>
  <c r="C6984" i="31"/>
  <c r="C6985" i="31"/>
  <c r="C6986" i="31"/>
  <c r="C6987" i="31"/>
  <c r="C6988" i="31"/>
  <c r="C6989" i="31"/>
  <c r="C6990" i="31"/>
  <c r="C6991" i="31"/>
  <c r="C6992" i="31"/>
  <c r="C6993" i="31"/>
  <c r="C6994" i="31"/>
  <c r="C6995" i="31"/>
  <c r="C6996" i="31"/>
  <c r="C6997" i="31"/>
  <c r="C6998" i="31"/>
  <c r="C6999" i="31"/>
  <c r="C7000" i="31"/>
  <c r="C7001" i="31"/>
  <c r="C7002" i="31"/>
  <c r="C7003" i="31"/>
  <c r="C7004" i="31"/>
  <c r="C7005" i="31"/>
  <c r="C7006" i="31"/>
  <c r="C7007" i="31"/>
  <c r="C7008" i="31"/>
  <c r="C7009" i="31"/>
  <c r="C7010" i="31"/>
  <c r="C7011" i="31"/>
  <c r="C7012" i="31"/>
  <c r="C7013" i="31"/>
  <c r="C7014" i="31"/>
  <c r="C7015" i="31"/>
  <c r="C7016" i="31"/>
  <c r="C7017" i="31"/>
  <c r="C7018" i="31"/>
  <c r="C7019" i="31"/>
  <c r="C7020" i="31"/>
  <c r="C7021" i="31"/>
  <c r="C7022" i="31"/>
  <c r="C7023" i="31"/>
  <c r="C7024" i="31"/>
  <c r="C7025" i="31"/>
  <c r="C7026" i="31"/>
  <c r="C7027" i="31"/>
  <c r="C7028" i="31"/>
  <c r="C7029" i="31"/>
  <c r="C7030" i="31"/>
  <c r="C7031" i="31"/>
  <c r="C7032" i="31"/>
  <c r="C7033" i="31"/>
  <c r="C7034" i="31"/>
  <c r="C7035" i="31"/>
  <c r="C7036" i="31"/>
  <c r="C7037" i="31"/>
  <c r="C7038" i="31"/>
  <c r="C7039" i="31"/>
  <c r="C7040" i="31"/>
  <c r="C7041" i="31"/>
  <c r="C7042" i="31"/>
  <c r="C7043" i="31"/>
  <c r="C7044" i="31"/>
  <c r="C7045" i="31"/>
  <c r="C7046" i="31"/>
  <c r="C7047" i="31"/>
  <c r="C7048" i="31"/>
  <c r="C7049" i="31"/>
  <c r="C7050" i="31"/>
  <c r="C7051" i="31"/>
  <c r="C7052" i="31"/>
  <c r="C7053" i="31"/>
  <c r="C7054" i="31"/>
  <c r="C7055" i="31"/>
  <c r="C7056" i="31"/>
  <c r="C7057" i="31"/>
  <c r="C7058" i="31"/>
  <c r="C7059" i="31"/>
  <c r="C7060" i="31"/>
  <c r="C7061" i="31"/>
  <c r="C7062" i="31"/>
  <c r="C7063" i="31"/>
  <c r="C7064" i="31"/>
  <c r="C7065" i="31"/>
  <c r="C7066" i="31"/>
  <c r="C7067" i="31"/>
  <c r="C7068" i="31"/>
  <c r="C7069" i="31"/>
  <c r="C7070" i="31"/>
  <c r="C7071" i="31"/>
  <c r="C7072" i="31"/>
  <c r="C7073" i="31"/>
  <c r="C7074" i="31"/>
  <c r="C7075" i="31"/>
  <c r="C7076" i="31"/>
  <c r="C7077" i="31"/>
  <c r="C7078" i="31"/>
  <c r="C7079" i="31"/>
  <c r="C7080" i="31"/>
  <c r="C7081" i="31"/>
  <c r="C7082" i="31"/>
  <c r="C7083" i="31"/>
  <c r="C7084" i="31"/>
  <c r="C7085" i="31"/>
  <c r="C7086" i="31"/>
  <c r="C7087" i="31"/>
  <c r="C7088" i="31"/>
  <c r="C7089" i="31"/>
  <c r="C7090" i="31"/>
  <c r="C7091" i="31"/>
  <c r="C7092" i="31"/>
  <c r="C7093" i="31"/>
  <c r="C7094" i="31"/>
  <c r="C7095" i="31"/>
  <c r="C7096" i="31"/>
  <c r="C7097" i="31"/>
  <c r="C7098" i="31"/>
  <c r="C7099" i="31"/>
  <c r="C7100" i="31"/>
  <c r="C7101" i="31"/>
  <c r="C7102" i="31"/>
  <c r="C7103" i="31"/>
  <c r="C7104" i="31"/>
  <c r="C7105" i="31"/>
  <c r="C7106" i="31"/>
  <c r="C7107" i="31"/>
  <c r="C7108" i="31"/>
  <c r="C7109" i="31"/>
  <c r="C7110" i="31"/>
  <c r="C7111" i="31"/>
  <c r="C7112" i="31"/>
  <c r="C7113" i="31"/>
  <c r="C7114" i="31"/>
  <c r="C7115" i="31"/>
  <c r="C7116" i="31"/>
  <c r="C7117" i="31"/>
  <c r="C7118" i="31"/>
  <c r="C7119" i="31"/>
  <c r="C7120" i="31"/>
  <c r="C7121" i="31"/>
  <c r="C7122" i="31"/>
  <c r="C7123" i="31"/>
  <c r="C7124" i="31"/>
  <c r="C7125" i="31"/>
  <c r="C7126" i="31"/>
  <c r="C7127" i="31"/>
  <c r="C7128" i="31"/>
  <c r="C7129" i="31"/>
  <c r="C7130" i="31"/>
  <c r="C7131" i="31"/>
  <c r="C7132" i="31"/>
  <c r="C7133" i="31"/>
  <c r="C7134" i="31"/>
  <c r="C7135" i="31"/>
  <c r="C7136" i="31"/>
  <c r="C7137" i="31"/>
  <c r="C7138" i="31"/>
  <c r="C7139" i="31"/>
  <c r="C7140" i="31"/>
  <c r="C7141" i="31"/>
  <c r="C7142" i="31"/>
  <c r="C7143" i="31"/>
  <c r="C7144" i="31"/>
  <c r="C7145" i="31"/>
  <c r="C7146" i="31"/>
  <c r="C7147" i="31"/>
  <c r="C7148" i="31"/>
  <c r="C7149" i="31"/>
  <c r="C7150" i="31"/>
  <c r="C7151" i="31"/>
  <c r="C7152" i="31"/>
  <c r="C7153" i="31"/>
  <c r="C7154" i="31"/>
  <c r="C7155" i="31"/>
  <c r="C7156" i="31"/>
  <c r="C7157" i="31"/>
  <c r="C7158" i="31"/>
  <c r="C7159" i="31"/>
  <c r="C7160" i="31"/>
  <c r="C7161" i="31"/>
  <c r="C7162" i="31"/>
  <c r="C7163" i="31"/>
  <c r="C7164" i="31"/>
  <c r="C7165" i="31"/>
  <c r="C7166" i="31"/>
  <c r="C7167" i="31"/>
  <c r="C7168" i="31"/>
  <c r="C7169" i="31"/>
  <c r="C7170" i="31"/>
  <c r="C7171" i="31"/>
  <c r="C7172" i="31"/>
  <c r="C7173" i="31"/>
  <c r="C7174" i="31"/>
  <c r="C7175" i="31"/>
  <c r="C7176" i="31"/>
  <c r="C7177" i="31"/>
  <c r="C7178" i="31"/>
  <c r="C7179" i="31"/>
  <c r="C7180" i="31"/>
  <c r="C7181" i="31"/>
  <c r="C7182" i="31"/>
  <c r="C7183" i="31"/>
  <c r="C7184" i="31"/>
  <c r="C7185" i="31"/>
  <c r="C7186" i="31"/>
  <c r="C7187" i="31"/>
  <c r="C7188" i="31"/>
  <c r="C7189" i="31"/>
  <c r="C7190" i="31"/>
  <c r="C7191" i="31"/>
  <c r="C7192" i="31"/>
  <c r="C7193" i="31"/>
  <c r="C7194" i="31"/>
  <c r="C7195" i="31"/>
  <c r="C7196" i="31"/>
  <c r="C7197" i="31"/>
  <c r="C7198" i="31"/>
  <c r="C7199" i="31"/>
  <c r="C7200" i="31"/>
  <c r="C7201" i="31"/>
  <c r="C7202" i="31"/>
  <c r="C7203" i="31"/>
  <c r="C7204" i="31"/>
  <c r="C7205" i="31"/>
  <c r="C7206" i="31"/>
  <c r="C7207" i="31"/>
  <c r="C7208" i="31"/>
  <c r="C7209" i="31"/>
  <c r="C7210" i="31"/>
  <c r="C7211" i="31"/>
  <c r="C7212" i="31"/>
  <c r="C7213" i="31"/>
  <c r="C7214" i="31"/>
  <c r="C7215" i="31"/>
  <c r="C7216" i="31"/>
  <c r="C7217" i="31"/>
  <c r="C7218" i="31"/>
  <c r="C7219" i="31"/>
  <c r="C7220" i="31"/>
  <c r="C7221" i="31"/>
  <c r="C7222" i="31"/>
  <c r="C7223" i="31"/>
  <c r="C7224" i="31"/>
  <c r="C7225" i="31"/>
  <c r="C7226" i="31"/>
  <c r="C7227" i="31"/>
  <c r="C7228" i="31"/>
  <c r="C7229" i="31"/>
  <c r="C7230" i="31"/>
  <c r="C7231" i="31"/>
  <c r="C7232" i="31"/>
  <c r="C7233" i="31"/>
  <c r="C7234" i="31"/>
  <c r="C7235" i="31"/>
  <c r="C7236" i="31"/>
  <c r="C7237" i="31"/>
  <c r="C7238" i="31"/>
  <c r="C7239" i="31"/>
  <c r="C7240" i="31"/>
  <c r="C7241" i="31"/>
  <c r="C7242" i="31"/>
  <c r="C7243" i="31"/>
  <c r="C7244" i="31"/>
  <c r="C7245" i="31"/>
  <c r="C7246" i="31"/>
  <c r="C7247" i="31"/>
  <c r="C7248" i="31"/>
  <c r="C7249" i="31"/>
  <c r="C7250" i="31"/>
  <c r="C7251" i="31"/>
  <c r="C7252" i="31"/>
  <c r="C7253" i="31"/>
  <c r="C7254" i="31"/>
  <c r="C7255" i="31"/>
  <c r="C7256" i="31"/>
  <c r="C7257" i="31"/>
  <c r="C7258" i="31"/>
  <c r="C7259" i="31"/>
  <c r="C7260" i="31"/>
  <c r="C7261" i="31"/>
  <c r="C7262" i="31"/>
  <c r="C7263" i="31"/>
  <c r="C7264" i="31"/>
  <c r="C7265" i="31"/>
  <c r="C7266" i="31"/>
  <c r="C7267" i="31"/>
  <c r="C7268" i="31"/>
  <c r="C7269" i="31"/>
  <c r="C7270" i="31"/>
  <c r="C7271" i="31"/>
  <c r="C7272" i="31"/>
  <c r="C7273" i="31"/>
  <c r="C7274" i="31"/>
  <c r="C7275" i="31"/>
  <c r="C7276" i="31"/>
  <c r="C7277" i="31"/>
  <c r="C7278" i="31"/>
  <c r="C7279" i="31"/>
  <c r="C7280" i="31"/>
  <c r="C7281" i="31"/>
  <c r="C7282" i="31"/>
  <c r="C7283" i="31"/>
  <c r="C7284" i="31"/>
  <c r="C7285" i="31"/>
  <c r="C7286" i="31"/>
  <c r="C7287" i="31"/>
  <c r="C7288" i="31"/>
  <c r="C7289" i="31"/>
  <c r="C7290" i="31"/>
  <c r="C7291" i="31"/>
  <c r="C7292" i="31"/>
  <c r="C7293" i="31"/>
  <c r="C7294" i="31"/>
  <c r="C7295" i="31"/>
  <c r="C7296" i="31"/>
  <c r="C7297" i="31"/>
  <c r="C7298" i="31"/>
  <c r="C7299" i="31"/>
  <c r="C7300" i="31"/>
  <c r="C7301" i="31"/>
  <c r="C7302" i="31"/>
  <c r="C7303" i="31"/>
  <c r="C7304" i="31"/>
  <c r="C7305" i="31"/>
  <c r="C7306" i="31"/>
  <c r="C7307" i="31"/>
  <c r="C7308" i="31"/>
  <c r="C7309" i="31"/>
  <c r="C7310" i="31"/>
  <c r="C7311" i="31"/>
  <c r="C7312" i="31"/>
  <c r="C7313" i="31"/>
  <c r="C7314" i="31"/>
  <c r="C7315" i="31"/>
  <c r="C7316" i="31"/>
  <c r="C7317" i="31"/>
  <c r="C7318" i="31"/>
  <c r="C7319" i="31"/>
  <c r="C7320" i="31"/>
  <c r="C7321" i="31"/>
  <c r="C7322" i="31"/>
  <c r="C7323" i="31"/>
  <c r="C7324" i="31"/>
  <c r="C7325" i="31"/>
  <c r="C7326" i="31"/>
  <c r="C7327" i="31"/>
  <c r="C7328" i="31"/>
  <c r="C7329" i="31"/>
  <c r="C7330" i="31"/>
  <c r="C7331" i="31"/>
  <c r="C7332" i="31"/>
  <c r="C7333" i="31"/>
  <c r="C7334" i="31"/>
  <c r="C7335" i="31"/>
  <c r="C7336" i="31"/>
  <c r="C7337" i="31"/>
  <c r="C7338" i="31"/>
  <c r="C7339" i="31"/>
  <c r="C7340" i="31"/>
  <c r="C7341" i="31"/>
  <c r="C7342" i="31"/>
  <c r="C7343" i="31"/>
  <c r="C7344" i="31"/>
  <c r="C7345" i="31"/>
  <c r="C7346" i="31"/>
  <c r="C7347" i="31"/>
  <c r="C7348" i="31"/>
  <c r="C7349" i="31"/>
  <c r="C7350" i="31"/>
  <c r="C7351" i="31"/>
  <c r="C7352" i="31"/>
  <c r="C7353" i="31"/>
  <c r="C7354" i="31"/>
  <c r="C7355" i="31"/>
  <c r="C7356" i="31"/>
  <c r="C7357" i="31"/>
  <c r="C7358" i="31"/>
  <c r="C7359" i="31"/>
  <c r="C7360" i="31"/>
  <c r="C7361" i="31"/>
  <c r="C7362" i="31"/>
  <c r="C7363" i="31"/>
  <c r="C7364" i="31"/>
  <c r="C7365" i="31"/>
  <c r="C7366" i="31"/>
  <c r="C7367" i="31"/>
  <c r="C7368" i="31"/>
  <c r="C7369" i="31"/>
  <c r="C7370" i="31"/>
  <c r="C7371" i="31"/>
  <c r="C7372" i="31"/>
  <c r="C7373" i="31"/>
  <c r="C7374" i="31"/>
  <c r="C7375" i="31"/>
  <c r="C7376" i="31"/>
  <c r="C7377" i="31"/>
  <c r="C7378" i="31"/>
  <c r="C7379" i="31"/>
  <c r="C7380" i="31"/>
  <c r="C7381" i="31"/>
  <c r="C7382" i="31"/>
  <c r="C7383" i="31"/>
  <c r="C7384" i="31"/>
  <c r="C7385" i="31"/>
  <c r="C7386" i="31"/>
  <c r="C7387" i="31"/>
  <c r="C7388" i="31"/>
  <c r="C7389" i="31"/>
  <c r="C7390" i="31"/>
  <c r="C7391" i="31"/>
  <c r="C7392" i="31"/>
  <c r="C7393" i="31"/>
  <c r="C7394" i="31"/>
  <c r="C7395" i="31"/>
  <c r="C7396" i="31"/>
  <c r="C7397" i="31"/>
  <c r="C7398" i="31"/>
  <c r="C7399" i="31"/>
  <c r="C7400" i="31"/>
  <c r="C7401" i="31"/>
  <c r="C7402" i="31"/>
  <c r="C7403" i="31"/>
  <c r="C7404" i="31"/>
  <c r="C7405" i="31"/>
  <c r="C7406" i="31"/>
  <c r="C7407" i="31"/>
  <c r="C7408" i="31"/>
  <c r="C7409" i="31"/>
  <c r="C7410" i="31"/>
  <c r="C7411" i="31"/>
  <c r="C7412" i="31"/>
  <c r="C7413" i="31"/>
  <c r="C7414" i="31"/>
  <c r="C7415" i="31"/>
  <c r="C7416" i="31"/>
  <c r="C7417" i="31"/>
  <c r="C7418" i="31"/>
  <c r="C7419" i="31"/>
  <c r="C7420" i="31"/>
  <c r="C7421" i="31"/>
  <c r="C7422" i="31"/>
  <c r="C7423" i="31"/>
  <c r="C7424" i="31"/>
  <c r="C7425" i="31"/>
  <c r="C7426" i="31"/>
  <c r="C7427" i="31"/>
  <c r="C7428" i="31"/>
  <c r="C7429" i="31"/>
  <c r="C7430" i="31"/>
  <c r="C7431" i="31"/>
  <c r="C7432" i="31"/>
  <c r="C7433" i="31"/>
  <c r="C7434" i="31"/>
  <c r="C7435" i="31"/>
  <c r="C7436" i="31"/>
  <c r="C7437" i="31"/>
  <c r="C7438" i="31"/>
  <c r="C7439" i="31"/>
  <c r="C7440" i="31"/>
  <c r="C7441" i="31"/>
  <c r="C7442" i="31"/>
  <c r="C7443" i="31"/>
  <c r="C7444" i="31"/>
  <c r="C7445" i="31"/>
  <c r="C7446" i="31"/>
  <c r="C7447" i="31"/>
  <c r="C7448" i="31"/>
  <c r="C7449" i="31"/>
  <c r="C7450" i="31"/>
  <c r="C7451" i="31"/>
  <c r="C7452" i="31"/>
  <c r="C7453" i="31"/>
  <c r="C7454" i="31"/>
  <c r="C7455" i="31"/>
  <c r="C7456" i="31"/>
  <c r="C7457" i="31"/>
  <c r="C7458" i="31"/>
  <c r="C7459" i="31"/>
  <c r="C7460" i="31"/>
  <c r="C7461" i="31"/>
  <c r="C7462" i="31"/>
  <c r="C7463" i="31"/>
  <c r="C7464" i="31"/>
  <c r="C7465" i="31"/>
  <c r="C7466" i="31"/>
  <c r="C7467" i="31"/>
  <c r="C7468" i="31"/>
  <c r="C7469" i="31"/>
  <c r="C7470" i="31"/>
  <c r="C7471" i="31"/>
  <c r="C7472" i="31"/>
  <c r="C7473" i="31"/>
  <c r="C7474" i="31"/>
  <c r="C7475" i="31"/>
  <c r="C7476" i="31"/>
  <c r="C7477" i="31"/>
  <c r="C7478" i="31"/>
  <c r="C7479" i="31"/>
  <c r="C7480" i="31"/>
  <c r="C7481" i="31"/>
  <c r="C7482" i="31"/>
  <c r="C7483" i="31"/>
  <c r="C7484" i="31"/>
  <c r="C7485" i="31"/>
  <c r="C7486" i="31"/>
  <c r="C7487" i="31"/>
  <c r="C7488" i="31"/>
  <c r="C7489" i="31"/>
  <c r="C7490" i="31"/>
  <c r="C7491" i="31"/>
  <c r="C7492" i="31"/>
  <c r="C7493" i="31"/>
  <c r="C7494" i="31"/>
  <c r="C7495" i="31"/>
  <c r="C7496" i="31"/>
  <c r="C7497" i="31"/>
  <c r="C7498" i="31"/>
  <c r="C7499" i="31"/>
  <c r="C7500" i="31"/>
  <c r="C7501" i="31"/>
  <c r="C7502" i="31"/>
  <c r="C7503" i="31"/>
  <c r="C7504" i="31"/>
  <c r="C7505" i="31"/>
  <c r="C7506" i="31"/>
  <c r="C7507" i="31"/>
  <c r="C7508" i="31"/>
  <c r="C7509" i="31"/>
  <c r="C7510" i="31"/>
  <c r="C7511" i="31"/>
  <c r="C7512" i="31"/>
  <c r="C7513" i="31"/>
  <c r="C7514" i="31"/>
  <c r="C7515" i="31"/>
  <c r="C7516" i="31"/>
  <c r="C7517" i="31"/>
  <c r="C7518" i="31"/>
  <c r="C7519" i="31"/>
  <c r="C7520" i="31"/>
  <c r="C7521" i="31"/>
  <c r="C7522" i="31"/>
  <c r="C7523" i="31"/>
  <c r="C7524" i="31"/>
  <c r="C7525" i="31"/>
  <c r="C7526" i="31"/>
  <c r="C7527" i="31"/>
  <c r="C7528" i="31"/>
  <c r="C7529" i="31"/>
  <c r="C7530" i="31"/>
  <c r="C7531" i="31"/>
  <c r="C7532" i="31"/>
  <c r="C7533" i="31"/>
  <c r="C7534" i="31"/>
  <c r="C7535" i="31"/>
  <c r="C7536" i="31"/>
  <c r="C7537" i="31"/>
  <c r="C7538" i="31"/>
  <c r="C7539" i="31"/>
  <c r="C7540" i="31"/>
  <c r="C7541" i="31"/>
  <c r="C7542" i="31"/>
  <c r="C7543" i="31"/>
  <c r="C7544" i="31"/>
  <c r="C7545" i="31"/>
  <c r="C7546" i="31"/>
  <c r="C7547" i="31"/>
  <c r="C7548" i="31"/>
  <c r="C7549" i="31"/>
  <c r="C7550" i="31"/>
  <c r="C7551" i="31"/>
  <c r="C7552" i="31"/>
  <c r="C7553" i="31"/>
  <c r="C7554" i="31"/>
  <c r="C7555" i="31"/>
  <c r="C7556" i="31"/>
  <c r="C7557" i="31"/>
  <c r="C7558" i="31"/>
  <c r="C7559" i="31"/>
  <c r="C7560" i="31"/>
  <c r="C7561" i="31"/>
  <c r="C7562" i="31"/>
  <c r="C7563" i="31"/>
  <c r="C7564" i="31"/>
  <c r="C7565" i="31"/>
  <c r="C7566" i="31"/>
  <c r="C7567" i="31"/>
  <c r="C7568" i="31"/>
  <c r="C7569" i="31"/>
  <c r="C7570" i="31"/>
  <c r="C7571" i="31"/>
  <c r="C7572" i="31"/>
  <c r="C7573" i="31"/>
  <c r="C7574" i="31"/>
  <c r="C7575" i="31"/>
  <c r="C7576" i="31"/>
  <c r="C7577" i="31"/>
  <c r="C7578" i="31"/>
  <c r="C7579" i="31"/>
  <c r="C7580" i="31"/>
  <c r="C7581" i="31"/>
  <c r="C7582" i="31"/>
  <c r="C7583" i="31"/>
  <c r="C7584" i="31"/>
  <c r="C7585" i="31"/>
  <c r="C7586" i="31"/>
  <c r="C7587" i="31"/>
  <c r="C7588" i="31"/>
  <c r="C7589" i="31"/>
  <c r="C7590" i="31"/>
  <c r="C7591" i="31"/>
  <c r="C7592" i="31"/>
  <c r="C7593" i="31"/>
  <c r="C7594" i="31"/>
  <c r="C7595" i="31"/>
  <c r="C7596" i="31"/>
  <c r="C7597" i="31"/>
  <c r="C7598" i="31"/>
  <c r="C7599" i="31"/>
  <c r="C7600" i="31"/>
  <c r="C7601" i="31"/>
  <c r="C7602" i="31"/>
  <c r="C7603" i="31"/>
  <c r="C7604" i="31"/>
  <c r="C7605" i="31"/>
  <c r="C7606" i="31"/>
  <c r="C7607" i="31"/>
  <c r="C7608" i="31"/>
  <c r="C7609" i="31"/>
  <c r="C7610" i="31"/>
  <c r="C7611" i="31"/>
  <c r="C7612" i="31"/>
  <c r="C7613" i="31"/>
  <c r="C7614" i="31"/>
  <c r="C7615" i="31"/>
  <c r="C7616" i="31"/>
  <c r="C7617" i="31"/>
  <c r="C7618" i="31"/>
  <c r="C7619" i="31"/>
  <c r="C7620" i="31"/>
  <c r="C7621" i="31"/>
  <c r="C7622" i="31"/>
  <c r="C7623" i="31"/>
  <c r="C7624" i="31"/>
  <c r="C7625" i="31"/>
  <c r="C7626" i="31"/>
  <c r="C7627" i="31"/>
  <c r="C7628" i="31"/>
  <c r="C7629" i="31"/>
  <c r="C7630" i="31"/>
  <c r="C7631" i="31"/>
  <c r="C7632" i="31"/>
  <c r="C7633" i="31"/>
  <c r="C7634" i="31"/>
  <c r="C7635" i="31"/>
  <c r="C7636" i="31"/>
  <c r="C7637" i="31"/>
  <c r="C7638" i="31"/>
  <c r="C7639" i="31"/>
  <c r="C7640" i="31"/>
  <c r="C7641" i="31"/>
  <c r="C7642" i="31"/>
  <c r="C7643" i="31"/>
  <c r="C7644" i="31"/>
  <c r="C7645" i="31"/>
  <c r="C7646" i="31"/>
  <c r="C7647" i="31"/>
  <c r="C7648" i="31"/>
  <c r="C7649" i="31"/>
  <c r="C7650" i="31"/>
  <c r="C7651" i="31"/>
  <c r="C7652" i="31"/>
  <c r="C7653" i="31"/>
  <c r="C7654" i="31"/>
  <c r="C7655" i="31"/>
  <c r="C7656" i="31"/>
  <c r="C7657" i="31"/>
  <c r="C7658" i="31"/>
  <c r="C7659" i="31"/>
  <c r="C7660" i="31"/>
  <c r="C7661" i="31"/>
  <c r="C7662" i="31"/>
  <c r="C7663" i="31"/>
  <c r="C7664" i="31"/>
  <c r="C7665" i="31"/>
  <c r="C7666" i="31"/>
  <c r="C7667" i="31"/>
  <c r="C7668" i="31"/>
  <c r="C7669" i="31"/>
  <c r="C7670" i="31"/>
  <c r="C7671" i="31"/>
  <c r="C7672" i="31"/>
  <c r="C7673" i="31"/>
  <c r="C7674" i="31"/>
  <c r="C7675" i="31"/>
  <c r="C7676" i="31"/>
  <c r="C7677" i="31"/>
  <c r="C7678" i="31"/>
  <c r="C7679" i="31"/>
  <c r="C7680" i="31"/>
  <c r="C7681" i="31"/>
  <c r="C7682" i="31"/>
  <c r="C7683" i="31"/>
  <c r="C7684" i="31"/>
  <c r="C7685" i="31"/>
  <c r="C7686" i="31"/>
  <c r="C7687" i="31"/>
  <c r="C7688" i="31"/>
  <c r="C7689" i="31"/>
  <c r="C7690" i="31"/>
  <c r="C7691" i="31"/>
  <c r="C7692" i="31"/>
  <c r="C7693" i="31"/>
  <c r="C7694" i="31"/>
  <c r="C7695" i="31"/>
  <c r="C7696" i="31"/>
  <c r="C7697" i="31"/>
  <c r="C7698" i="31"/>
  <c r="C7699" i="31"/>
  <c r="C7700" i="31"/>
  <c r="C7701" i="31"/>
  <c r="C7702" i="31"/>
  <c r="C7703" i="31"/>
  <c r="C7704" i="31"/>
  <c r="C7705" i="31"/>
  <c r="C7706" i="31"/>
  <c r="C7707" i="31"/>
  <c r="C7708" i="31"/>
  <c r="C7709" i="31"/>
  <c r="C7710" i="31"/>
  <c r="C7711" i="31"/>
  <c r="C7712" i="31"/>
  <c r="C7713" i="31"/>
  <c r="C7714" i="31"/>
  <c r="C7715" i="31"/>
  <c r="C7716" i="31"/>
  <c r="C7717" i="31"/>
  <c r="C7718" i="31"/>
  <c r="C7719" i="31"/>
  <c r="C7720" i="31"/>
  <c r="C7721" i="31"/>
  <c r="C7722" i="31"/>
  <c r="C7723" i="31"/>
  <c r="C7724" i="31"/>
  <c r="C7725" i="31"/>
  <c r="C7726" i="31"/>
  <c r="C7727" i="31"/>
  <c r="C7728" i="31"/>
  <c r="C7729" i="31"/>
  <c r="C7730" i="31"/>
  <c r="C7731" i="31"/>
  <c r="C7732" i="31"/>
  <c r="C7733" i="31"/>
  <c r="C7734" i="31"/>
  <c r="C7735" i="31"/>
  <c r="C7736" i="31"/>
  <c r="C7737" i="31"/>
  <c r="C7738" i="31"/>
  <c r="C7739" i="31"/>
  <c r="C7740" i="31"/>
  <c r="C7741" i="31"/>
  <c r="C7742" i="31"/>
  <c r="C7743" i="31"/>
  <c r="C7744" i="31"/>
  <c r="C7745" i="31"/>
  <c r="C7746" i="31"/>
  <c r="C7747" i="31"/>
  <c r="C7748" i="31"/>
  <c r="C7749" i="31"/>
  <c r="C7750" i="31"/>
  <c r="C7751" i="31"/>
  <c r="C7752" i="31"/>
  <c r="C7753" i="31"/>
  <c r="C7754" i="31"/>
  <c r="C7755" i="31"/>
  <c r="C7756" i="31"/>
  <c r="C7757" i="31"/>
  <c r="C7758" i="31"/>
  <c r="C7759" i="31"/>
  <c r="C7760" i="31"/>
  <c r="C7761" i="31"/>
  <c r="C7762" i="31"/>
  <c r="C7763" i="31"/>
  <c r="C7764" i="31"/>
  <c r="C7765" i="31"/>
  <c r="C7766" i="31"/>
  <c r="C7767" i="31"/>
  <c r="C7768" i="31"/>
  <c r="C7769" i="31"/>
  <c r="C7770" i="31"/>
  <c r="C7771" i="31"/>
  <c r="C7772" i="31"/>
  <c r="C7773" i="31"/>
  <c r="C7774" i="31"/>
  <c r="C7775" i="31"/>
  <c r="C7776" i="31"/>
  <c r="C7777" i="31"/>
  <c r="C7778" i="31"/>
  <c r="C7779" i="31"/>
  <c r="C7780" i="31"/>
  <c r="C7781" i="31"/>
  <c r="C7782" i="31"/>
  <c r="C7783" i="31"/>
  <c r="C7784" i="31"/>
  <c r="C7785" i="31"/>
  <c r="C7786" i="31"/>
  <c r="C7787" i="31"/>
  <c r="C7788" i="31"/>
  <c r="C7789" i="31"/>
  <c r="C7790" i="31"/>
  <c r="BX33" i="12"/>
  <c r="BX31" i="12"/>
  <c r="BX34" i="12"/>
  <c r="BX35" i="12"/>
  <c r="BX16" i="12"/>
  <c r="BX14" i="12"/>
  <c r="BX15" i="12"/>
  <c r="BX13" i="12"/>
  <c r="BX12" i="12"/>
  <c r="BZ17" i="41"/>
  <c r="BZ18" i="41"/>
  <c r="BZ19" i="41"/>
  <c r="BZ20" i="41"/>
  <c r="BZ21" i="41"/>
  <c r="X48" i="31"/>
  <c r="X49" i="31"/>
  <c r="C48" i="19"/>
  <c r="D48" i="19"/>
  <c r="BY17" i="41"/>
  <c r="BY18" i="41"/>
  <c r="BY19" i="41"/>
  <c r="BY20" i="41"/>
  <c r="BY21" i="41"/>
  <c r="AN10" i="26"/>
  <c r="BV34" i="12"/>
  <c r="BW27" i="12"/>
  <c r="BV28" i="12"/>
  <c r="BW17" i="12"/>
  <c r="V15" i="14" s="1"/>
  <c r="BW16" i="12"/>
  <c r="BW15" i="12"/>
  <c r="BW14" i="12"/>
  <c r="BW13" i="12"/>
  <c r="BW12" i="12"/>
  <c r="BW31" i="12"/>
  <c r="BW35" i="12"/>
  <c r="X50" i="31"/>
  <c r="D49" i="19"/>
  <c r="D50" i="19"/>
  <c r="C49" i="19"/>
  <c r="C50" i="19"/>
  <c r="G71" i="43"/>
  <c r="G72" i="43"/>
  <c r="G73" i="43"/>
  <c r="G74" i="43"/>
  <c r="G75" i="43"/>
  <c r="G76" i="43"/>
  <c r="G77" i="43"/>
  <c r="G78" i="43"/>
  <c r="G79" i="43"/>
  <c r="G80" i="43"/>
  <c r="G81" i="43"/>
  <c r="G82" i="43"/>
  <c r="L44" i="22"/>
  <c r="L45" i="22" s="1"/>
  <c r="AO10" i="26"/>
  <c r="D69" i="43"/>
  <c r="E69" i="43"/>
  <c r="F69" i="43"/>
  <c r="U16" i="14"/>
  <c r="BV23" i="12"/>
  <c r="BV30" i="12" s="1"/>
  <c r="BV31" i="12"/>
  <c r="BV33" i="12"/>
  <c r="BV35" i="12"/>
  <c r="H87" i="15"/>
  <c r="H86" i="15"/>
  <c r="H85" i="15"/>
  <c r="H84" i="15"/>
  <c r="H83" i="15"/>
  <c r="H82" i="15"/>
  <c r="H80" i="15"/>
  <c r="AP10" i="26"/>
  <c r="BX17" i="41"/>
  <c r="BX18" i="41"/>
  <c r="BX19" i="41"/>
  <c r="BX20" i="41"/>
  <c r="BX21" i="41"/>
  <c r="X51" i="31"/>
  <c r="C51" i="19"/>
  <c r="D51" i="19"/>
  <c r="BU33" i="12"/>
  <c r="BU23" i="12"/>
  <c r="BU36" i="12" s="1"/>
  <c r="BU37" i="12" s="1"/>
  <c r="AQ10" i="26"/>
  <c r="AR10" i="26"/>
  <c r="BU31" i="12"/>
  <c r="BU32" i="12"/>
  <c r="BU34" i="12"/>
  <c r="BU35" i="12"/>
  <c r="BW17" i="41"/>
  <c r="BW18" i="41"/>
  <c r="BW19" i="41"/>
  <c r="BW20" i="41"/>
  <c r="BW21" i="41"/>
  <c r="BV17" i="41"/>
  <c r="BV13" i="41"/>
  <c r="D83" i="43"/>
  <c r="E83" i="43"/>
  <c r="F83" i="43"/>
  <c r="BT35" i="12"/>
  <c r="BT34" i="12"/>
  <c r="BT33" i="12"/>
  <c r="BT32" i="12"/>
  <c r="BT31" i="12"/>
  <c r="BS23" i="12"/>
  <c r="BS30" i="12" s="1"/>
  <c r="BT23" i="12"/>
  <c r="BT30" i="12" s="1"/>
  <c r="T9" i="14"/>
  <c r="BS33" i="12"/>
  <c r="BS31" i="12"/>
  <c r="BS32" i="12"/>
  <c r="BS34" i="12"/>
  <c r="BS35" i="12"/>
  <c r="BV18" i="41"/>
  <c r="BV19" i="41"/>
  <c r="BV20" i="41"/>
  <c r="BV21" i="41"/>
  <c r="BT13" i="41"/>
  <c r="BT17" i="41"/>
  <c r="BT18" i="41"/>
  <c r="BT19" i="41"/>
  <c r="BT20" i="41"/>
  <c r="BT21" i="41"/>
  <c r="BU13" i="41"/>
  <c r="X53" i="31"/>
  <c r="X52" i="31"/>
  <c r="C52" i="19"/>
  <c r="C53" i="19"/>
  <c r="D53" i="19"/>
  <c r="AS10" i="26"/>
  <c r="T20" i="14"/>
  <c r="BR23" i="12"/>
  <c r="BR36" i="12" s="1"/>
  <c r="BR37" i="12" s="1"/>
  <c r="BU17" i="41"/>
  <c r="BU18" i="41"/>
  <c r="BU19" i="41"/>
  <c r="BU20" i="41"/>
  <c r="BU21" i="41"/>
  <c r="X54" i="31"/>
  <c r="X55" i="31"/>
  <c r="X56" i="31"/>
  <c r="C54" i="19"/>
  <c r="D54" i="19"/>
  <c r="AT10" i="26"/>
  <c r="BQ23" i="12"/>
  <c r="BQ30" i="12" s="1"/>
  <c r="BR35" i="12"/>
  <c r="BR34" i="12"/>
  <c r="BR33" i="12"/>
  <c r="BR32" i="12"/>
  <c r="BR31" i="12"/>
  <c r="F15" i="38"/>
  <c r="Q15" i="5"/>
  <c r="Q20" i="3"/>
  <c r="Q15" i="1"/>
  <c r="T19" i="14"/>
  <c r="T18" i="14"/>
  <c r="T17" i="14"/>
  <c r="BP23" i="12"/>
  <c r="BP30" i="12" s="1"/>
  <c r="BQ31" i="12"/>
  <c r="BQ32" i="12"/>
  <c r="BQ33" i="12"/>
  <c r="BQ34" i="12"/>
  <c r="BQ35" i="12"/>
  <c r="BS13" i="41"/>
  <c r="BS17" i="41"/>
  <c r="BS18" i="41"/>
  <c r="BS19" i="41"/>
  <c r="BS20" i="41"/>
  <c r="BS21" i="41"/>
  <c r="BR17" i="41"/>
  <c r="C44" i="22"/>
  <c r="C45" i="22" s="1"/>
  <c r="D44" i="22"/>
  <c r="D45" i="22" s="1"/>
  <c r="E44" i="22"/>
  <c r="E45" i="22" s="1"/>
  <c r="F44" i="22"/>
  <c r="F45" i="22" s="1"/>
  <c r="G44" i="22"/>
  <c r="G45" i="22" s="1"/>
  <c r="H44" i="22"/>
  <c r="H45" i="22" s="1"/>
  <c r="I44" i="22"/>
  <c r="I45" i="22" s="1"/>
  <c r="J44" i="22"/>
  <c r="J45" i="22" s="1"/>
  <c r="K44" i="22"/>
  <c r="K45" i="22" s="1"/>
  <c r="B44" i="22"/>
  <c r="B45" i="22" s="1"/>
  <c r="AU10" i="26"/>
  <c r="T10" i="14"/>
  <c r="T11" i="14"/>
  <c r="T12" i="14"/>
  <c r="T13" i="14"/>
  <c r="T14" i="14"/>
  <c r="T15" i="14"/>
  <c r="T16" i="14"/>
  <c r="C55" i="19"/>
  <c r="C56" i="19"/>
  <c r="D55" i="19"/>
  <c r="D56" i="19"/>
  <c r="BP35" i="12"/>
  <c r="BP34" i="12"/>
  <c r="BP33" i="12"/>
  <c r="BP32" i="12"/>
  <c r="S20" i="14"/>
  <c r="S19" i="14"/>
  <c r="S18" i="14"/>
  <c r="S17" i="14"/>
  <c r="S10" i="14"/>
  <c r="S11" i="14"/>
  <c r="S12" i="14"/>
  <c r="S13" i="14"/>
  <c r="S14" i="14"/>
  <c r="S15" i="14"/>
  <c r="S16" i="14"/>
  <c r="S9" i="14"/>
  <c r="L10" i="14"/>
  <c r="BP31" i="12"/>
  <c r="BO23" i="12"/>
  <c r="BO30" i="12" s="1"/>
  <c r="P15" i="5"/>
  <c r="J15" i="14"/>
  <c r="J16" i="14"/>
  <c r="AV10" i="26"/>
  <c r="AW10" i="26"/>
  <c r="BR21" i="41"/>
  <c r="BR20" i="41"/>
  <c r="BR19" i="41"/>
  <c r="BR18" i="41"/>
  <c r="BR13" i="41"/>
  <c r="X57" i="31"/>
  <c r="C172" i="19"/>
  <c r="C173" i="19"/>
  <c r="C174" i="19"/>
  <c r="C175" i="19"/>
  <c r="C176" i="19"/>
  <c r="C177" i="19"/>
  <c r="D57" i="19"/>
  <c r="C57" i="19"/>
  <c r="H97" i="15"/>
  <c r="H96" i="15"/>
  <c r="H95" i="15"/>
  <c r="H94" i="15"/>
  <c r="H93" i="15"/>
  <c r="H92" i="15"/>
  <c r="H91" i="15"/>
  <c r="H90" i="15"/>
  <c r="AX10" i="26"/>
  <c r="V61" i="13"/>
  <c r="U61" i="13"/>
  <c r="T61" i="13"/>
  <c r="S61" i="13"/>
  <c r="BQ21" i="41"/>
  <c r="BQ20" i="41"/>
  <c r="BQ19" i="41"/>
  <c r="BQ18" i="41"/>
  <c r="BQ17" i="41"/>
  <c r="BQ13" i="41"/>
  <c r="X58" i="31"/>
  <c r="X59" i="31"/>
  <c r="D58" i="19"/>
  <c r="C58" i="19"/>
  <c r="S63" i="13"/>
  <c r="T63" i="13"/>
  <c r="U63" i="13"/>
  <c r="V63" i="13"/>
  <c r="S64" i="13"/>
  <c r="T64" i="13"/>
  <c r="U64" i="13"/>
  <c r="V64" i="13"/>
  <c r="S65" i="13"/>
  <c r="T65" i="13"/>
  <c r="U65" i="13"/>
  <c r="V65" i="13"/>
  <c r="S66" i="13"/>
  <c r="T66" i="13"/>
  <c r="U66" i="13"/>
  <c r="V66" i="13"/>
  <c r="V62" i="13"/>
  <c r="U62" i="13"/>
  <c r="T62" i="13"/>
  <c r="S62" i="13"/>
  <c r="BJ31" i="12"/>
  <c r="BK31" i="12"/>
  <c r="BL31" i="12"/>
  <c r="BM31" i="12"/>
  <c r="BN31" i="12"/>
  <c r="BO31" i="12"/>
  <c r="BL32" i="12"/>
  <c r="BM32" i="12"/>
  <c r="BN32" i="12"/>
  <c r="BO32" i="12"/>
  <c r="BL33" i="12"/>
  <c r="BM33" i="12"/>
  <c r="BN33" i="12"/>
  <c r="BO33" i="12"/>
  <c r="BL34" i="12"/>
  <c r="BM34" i="12"/>
  <c r="BN34" i="12"/>
  <c r="BO34" i="12"/>
  <c r="BL35" i="12"/>
  <c r="BM35" i="12"/>
  <c r="BN35" i="12"/>
  <c r="BO35" i="12"/>
  <c r="BK23" i="12"/>
  <c r="BK36" i="12" s="1"/>
  <c r="BK37" i="12" s="1"/>
  <c r="BL23" i="12"/>
  <c r="BL36" i="12" s="1"/>
  <c r="BL37" i="12" s="1"/>
  <c r="BM23" i="12"/>
  <c r="BM36" i="12" s="1"/>
  <c r="BM37" i="12" s="1"/>
  <c r="BN23" i="12"/>
  <c r="BN30" i="12" s="1"/>
  <c r="H107" i="15"/>
  <c r="H106" i="15"/>
  <c r="H105" i="15"/>
  <c r="H104" i="15"/>
  <c r="H103" i="15"/>
  <c r="H102" i="15"/>
  <c r="H101" i="15"/>
  <c r="H100" i="15"/>
  <c r="H111" i="15"/>
  <c r="B112" i="15"/>
  <c r="D112" i="15"/>
  <c r="F112" i="15"/>
  <c r="G112" i="15"/>
  <c r="B113" i="15"/>
  <c r="F113" i="15"/>
  <c r="G113" i="15"/>
  <c r="B114" i="15"/>
  <c r="F114" i="15"/>
  <c r="B115" i="15"/>
  <c r="F115" i="15"/>
  <c r="G115" i="15"/>
  <c r="B116" i="15"/>
  <c r="F116" i="15"/>
  <c r="G116" i="15"/>
  <c r="G117" i="15"/>
  <c r="F117" i="15"/>
  <c r="E117" i="15"/>
  <c r="B117" i="15"/>
  <c r="H128" i="15"/>
  <c r="H127" i="15"/>
  <c r="H126" i="15"/>
  <c r="H125" i="15"/>
  <c r="H124" i="15"/>
  <c r="H123" i="15"/>
  <c r="H122" i="15"/>
  <c r="H121" i="15"/>
  <c r="BA10" i="26"/>
  <c r="AZ10" i="26"/>
  <c r="AY10" i="26"/>
  <c r="BP21" i="41"/>
  <c r="BO21" i="41"/>
  <c r="BN21" i="41"/>
  <c r="BP20" i="41"/>
  <c r="BO20" i="41"/>
  <c r="BN20" i="41"/>
  <c r="BP19" i="41"/>
  <c r="BO19" i="41"/>
  <c r="BN19" i="41"/>
  <c r="BP18" i="41"/>
  <c r="BO18" i="41"/>
  <c r="BN18" i="41"/>
  <c r="BP17" i="41"/>
  <c r="BO17" i="41"/>
  <c r="BN17" i="41"/>
  <c r="BP13" i="41"/>
  <c r="BO13" i="41"/>
  <c r="BN13" i="41"/>
  <c r="X60" i="31"/>
  <c r="D59" i="19"/>
  <c r="C59" i="19"/>
  <c r="G110" i="43"/>
  <c r="G109" i="43"/>
  <c r="G108" i="43"/>
  <c r="G107" i="43"/>
  <c r="G106" i="43"/>
  <c r="G105" i="43"/>
  <c r="G104" i="43"/>
  <c r="G103" i="43"/>
  <c r="G102" i="43"/>
  <c r="G101" i="43"/>
  <c r="G100" i="43"/>
  <c r="G99" i="43"/>
  <c r="F111" i="43"/>
  <c r="E111" i="43"/>
  <c r="J76" i="43"/>
  <c r="F125" i="43"/>
  <c r="E125" i="43"/>
  <c r="D125" i="43"/>
  <c r="J90" i="43"/>
  <c r="F139" i="43"/>
  <c r="E139" i="43"/>
  <c r="D139" i="43"/>
  <c r="G127" i="43"/>
  <c r="J104" i="43"/>
  <c r="G113" i="43"/>
  <c r="X61" i="31"/>
  <c r="X62" i="31"/>
  <c r="D61" i="19"/>
  <c r="C61" i="19"/>
  <c r="D60" i="19"/>
  <c r="C60" i="19"/>
  <c r="R20" i="14"/>
  <c r="Q20" i="14"/>
  <c r="P20" i="14"/>
  <c r="O20" i="14"/>
  <c r="N20" i="14"/>
  <c r="M20" i="14"/>
  <c r="L20" i="14"/>
  <c r="R19" i="14"/>
  <c r="Q19" i="14"/>
  <c r="P19" i="14"/>
  <c r="O19" i="14"/>
  <c r="N19" i="14"/>
  <c r="M19" i="14"/>
  <c r="L19" i="14"/>
  <c r="R18" i="14"/>
  <c r="Q18" i="14"/>
  <c r="P18" i="14"/>
  <c r="O18" i="14"/>
  <c r="N18" i="14"/>
  <c r="M18" i="14"/>
  <c r="L18" i="14"/>
  <c r="R17" i="14"/>
  <c r="Q17" i="14"/>
  <c r="P17" i="14"/>
  <c r="O17" i="14"/>
  <c r="N17" i="14"/>
  <c r="M17" i="14"/>
  <c r="L17" i="14"/>
  <c r="R15" i="14"/>
  <c r="Q15" i="14"/>
  <c r="P15" i="14"/>
  <c r="O15" i="14"/>
  <c r="N15" i="14"/>
  <c r="M15" i="14"/>
  <c r="L15" i="14"/>
  <c r="R14" i="14"/>
  <c r="Q14" i="14"/>
  <c r="P14" i="14"/>
  <c r="O14" i="14"/>
  <c r="N14" i="14"/>
  <c r="M14" i="14"/>
  <c r="L14" i="14"/>
  <c r="R13" i="14"/>
  <c r="Q13" i="14"/>
  <c r="P13" i="14"/>
  <c r="O13" i="14"/>
  <c r="N13" i="14"/>
  <c r="M13" i="14"/>
  <c r="L13" i="14"/>
  <c r="R12" i="14"/>
  <c r="Q12" i="14"/>
  <c r="P12" i="14"/>
  <c r="O12" i="14"/>
  <c r="N12" i="14"/>
  <c r="M12" i="14"/>
  <c r="L12" i="14"/>
  <c r="R11" i="14"/>
  <c r="Q11" i="14"/>
  <c r="P11" i="14"/>
  <c r="O11" i="14"/>
  <c r="N11" i="14"/>
  <c r="M11" i="14"/>
  <c r="L11" i="14"/>
  <c r="R10" i="14"/>
  <c r="Q10" i="14"/>
  <c r="P10" i="14"/>
  <c r="O10" i="14"/>
  <c r="N10" i="14"/>
  <c r="M10" i="14"/>
  <c r="R9" i="14"/>
  <c r="Q9" i="14"/>
  <c r="P9" i="14"/>
  <c r="O9" i="14"/>
  <c r="N9" i="14"/>
  <c r="M9" i="14"/>
  <c r="L9" i="14"/>
  <c r="K9" i="14"/>
  <c r="BJ32" i="12"/>
  <c r="BK32" i="12"/>
  <c r="BJ33" i="12"/>
  <c r="BK33" i="12"/>
  <c r="BJ34" i="12"/>
  <c r="BK34" i="12"/>
  <c r="BJ35" i="12"/>
  <c r="BK35" i="12"/>
  <c r="BJ23" i="12"/>
  <c r="BJ30" i="12" s="1"/>
  <c r="H118" i="15"/>
  <c r="N195" i="43"/>
  <c r="BB10" i="26"/>
  <c r="BM21" i="41"/>
  <c r="BL21" i="41"/>
  <c r="BM20" i="41"/>
  <c r="BL20" i="41"/>
  <c r="BM19" i="41"/>
  <c r="BL19" i="41"/>
  <c r="BM18" i="41"/>
  <c r="BL18" i="41"/>
  <c r="BM17" i="41"/>
  <c r="BL17" i="41"/>
  <c r="BM13" i="41"/>
  <c r="BL13" i="41"/>
  <c r="J214" i="43"/>
  <c r="J213" i="43"/>
  <c r="J212" i="43"/>
  <c r="J211" i="43"/>
  <c r="J210" i="43"/>
  <c r="J209" i="43"/>
  <c r="J208" i="43"/>
  <c r="J207" i="43"/>
  <c r="J206" i="43"/>
  <c r="J205" i="43"/>
  <c r="J204" i="43"/>
  <c r="J203" i="43"/>
  <c r="J202" i="43"/>
  <c r="J201" i="43"/>
  <c r="J200" i="43"/>
  <c r="J199" i="43"/>
  <c r="J198" i="43"/>
  <c r="J197" i="43"/>
  <c r="J196" i="43"/>
  <c r="X63" i="31"/>
  <c r="E15" i="38"/>
  <c r="O15" i="1"/>
  <c r="P15" i="1"/>
  <c r="I54" i="45"/>
  <c r="H54" i="45"/>
  <c r="G54" i="45"/>
  <c r="F54" i="45"/>
  <c r="E54" i="45"/>
  <c r="D54" i="45"/>
  <c r="J53" i="45"/>
  <c r="J52" i="45"/>
  <c r="J51" i="45"/>
  <c r="J50" i="45"/>
  <c r="J49" i="45"/>
  <c r="J48" i="45"/>
  <c r="J42" i="37"/>
  <c r="I42" i="37"/>
  <c r="H42" i="37"/>
  <c r="G42" i="37"/>
  <c r="F42" i="37"/>
  <c r="E42" i="37"/>
  <c r="D42" i="37"/>
  <c r="I41" i="37"/>
  <c r="H41" i="37"/>
  <c r="G41" i="37"/>
  <c r="F41" i="37"/>
  <c r="E41" i="37"/>
  <c r="D41" i="37"/>
  <c r="J41" i="37"/>
  <c r="J40" i="37"/>
  <c r="J39" i="37"/>
  <c r="J38" i="37"/>
  <c r="J37" i="37"/>
  <c r="J36" i="37"/>
  <c r="J35" i="37"/>
  <c r="D63" i="19"/>
  <c r="C63" i="19"/>
  <c r="D62" i="19"/>
  <c r="C62" i="19"/>
  <c r="K20" i="14"/>
  <c r="J20" i="14"/>
  <c r="J19" i="14"/>
  <c r="K19" i="14"/>
  <c r="K18" i="14"/>
  <c r="J18" i="14"/>
  <c r="K17" i="14"/>
  <c r="J17" i="14"/>
  <c r="K10" i="14"/>
  <c r="K11" i="14"/>
  <c r="K12" i="14"/>
  <c r="K13" i="14"/>
  <c r="K14" i="14"/>
  <c r="K15" i="14"/>
  <c r="J10" i="14"/>
  <c r="J11" i="14"/>
  <c r="J12" i="14"/>
  <c r="J13" i="14"/>
  <c r="J14" i="14"/>
  <c r="J9" i="14"/>
  <c r="AW36" i="12"/>
  <c r="AW37" i="12" s="1"/>
  <c r="AW33" i="12"/>
  <c r="H142" i="15"/>
  <c r="H141" i="15"/>
  <c r="H143" i="15"/>
  <c r="H144" i="15"/>
  <c r="H140" i="15"/>
  <c r="H132" i="15"/>
  <c r="AW30" i="12"/>
  <c r="S39" i="14"/>
  <c r="S38" i="14"/>
  <c r="S37" i="14"/>
  <c r="S36" i="14"/>
  <c r="S35" i="14"/>
  <c r="S41" i="14"/>
  <c r="S34" i="14"/>
  <c r="K39" i="14"/>
  <c r="K38" i="14"/>
  <c r="K37" i="14"/>
  <c r="K36" i="14"/>
  <c r="K35" i="14"/>
  <c r="K34" i="14"/>
  <c r="D97" i="43"/>
  <c r="E97" i="43"/>
  <c r="F97" i="43"/>
  <c r="BC10" i="26"/>
  <c r="BF10" i="26"/>
  <c r="BE10" i="26"/>
  <c r="BD10" i="26"/>
  <c r="BC21" i="41"/>
  <c r="BD21" i="41"/>
  <c r="BE21" i="41"/>
  <c r="BF21" i="41"/>
  <c r="BG21" i="41"/>
  <c r="BH21" i="41"/>
  <c r="BI21" i="41"/>
  <c r="BJ21" i="41"/>
  <c r="BK21" i="41"/>
  <c r="BC20" i="41"/>
  <c r="BD20" i="41"/>
  <c r="BE20" i="41"/>
  <c r="BF20" i="41"/>
  <c r="BG20" i="41"/>
  <c r="BH20" i="41"/>
  <c r="BI20" i="41"/>
  <c r="BJ20" i="41"/>
  <c r="BK20" i="41"/>
  <c r="BC19" i="41"/>
  <c r="BD19" i="41"/>
  <c r="BE19" i="41"/>
  <c r="BF19" i="41"/>
  <c r="BG19" i="41"/>
  <c r="BH19" i="41"/>
  <c r="BI19" i="41"/>
  <c r="BJ19" i="41"/>
  <c r="BK19" i="41"/>
  <c r="BC18" i="41"/>
  <c r="BD18" i="41"/>
  <c r="BE18" i="41"/>
  <c r="BF18" i="41"/>
  <c r="BG18" i="41"/>
  <c r="BH18" i="41"/>
  <c r="BI18" i="41"/>
  <c r="BJ18" i="41"/>
  <c r="BK18" i="41"/>
  <c r="BC17" i="41"/>
  <c r="BD17" i="41"/>
  <c r="BE17" i="41"/>
  <c r="BF17" i="41"/>
  <c r="BG17" i="41"/>
  <c r="BH17" i="41"/>
  <c r="BI17" i="41"/>
  <c r="BJ17" i="41"/>
  <c r="BK17" i="41"/>
  <c r="BK13" i="41"/>
  <c r="BJ13" i="41"/>
  <c r="BI13" i="41"/>
  <c r="BH13" i="41"/>
  <c r="BG13" i="41"/>
  <c r="BF13" i="41"/>
  <c r="BE13" i="41"/>
  <c r="BD13" i="41"/>
  <c r="BC13" i="41"/>
  <c r="AZ17" i="41"/>
  <c r="AZ20" i="41"/>
  <c r="AZ19" i="41"/>
  <c r="AZ21" i="41"/>
  <c r="G96" i="43"/>
  <c r="G95" i="43"/>
  <c r="X65" i="31"/>
  <c r="X64" i="31"/>
  <c r="D65" i="19"/>
  <c r="C65" i="19"/>
  <c r="D64" i="19"/>
  <c r="C64" i="19"/>
  <c r="L190" i="43"/>
  <c r="M190" i="43"/>
  <c r="N190" i="43"/>
  <c r="L191" i="43"/>
  <c r="M191" i="43"/>
  <c r="N191" i="43"/>
  <c r="L192" i="43"/>
  <c r="M192" i="43"/>
  <c r="N192" i="43"/>
  <c r="L193" i="43"/>
  <c r="M193" i="43"/>
  <c r="N193" i="43"/>
  <c r="L194" i="43"/>
  <c r="M194" i="43"/>
  <c r="N194" i="43"/>
  <c r="L195" i="43"/>
  <c r="M195" i="43"/>
  <c r="L189" i="43"/>
  <c r="J190" i="43"/>
  <c r="J191" i="43"/>
  <c r="J192" i="43"/>
  <c r="J193" i="43"/>
  <c r="J194" i="43"/>
  <c r="J195" i="43"/>
  <c r="G86" i="43"/>
  <c r="G87" i="43"/>
  <c r="G88" i="43"/>
  <c r="G89" i="43"/>
  <c r="G90" i="43"/>
  <c r="G91" i="43"/>
  <c r="G92" i="43"/>
  <c r="G93" i="43"/>
  <c r="G94" i="43"/>
  <c r="G85" i="43"/>
  <c r="X66" i="31"/>
  <c r="X67" i="31"/>
  <c r="X68" i="31"/>
  <c r="X69" i="31"/>
  <c r="C66" i="19"/>
  <c r="D66" i="19"/>
  <c r="C67" i="19"/>
  <c r="D67" i="19"/>
  <c r="D68" i="19"/>
  <c r="C68" i="19"/>
  <c r="BG10" i="26"/>
  <c r="BX7" i="33"/>
  <c r="BW7" i="33" s="1"/>
  <c r="BV7" i="33" s="1"/>
  <c r="BU7" i="33" s="1"/>
  <c r="BT7" i="33" s="1"/>
  <c r="BS7" i="33" s="1"/>
  <c r="BR7" i="33" s="1"/>
  <c r="BQ7" i="33" s="1"/>
  <c r="BP7" i="33" s="1"/>
  <c r="BO7" i="33" s="1"/>
  <c r="BN7" i="33" s="1"/>
  <c r="BM7" i="33" s="1"/>
  <c r="BL7" i="33" s="1"/>
  <c r="BK7" i="33" s="1"/>
  <c r="BJ7" i="33" s="1"/>
  <c r="BI7" i="33" s="1"/>
  <c r="BH7" i="33" s="1"/>
  <c r="BG7" i="33" s="1"/>
  <c r="BF7" i="33" s="1"/>
  <c r="BE7" i="33" s="1"/>
  <c r="BD7" i="33" s="1"/>
  <c r="BC7" i="33" s="1"/>
  <c r="BB7" i="33" s="1"/>
  <c r="BA7" i="33" s="1"/>
  <c r="AZ7" i="33" s="1"/>
  <c r="AY7" i="33" s="1"/>
  <c r="AX7" i="33" s="1"/>
  <c r="AW7" i="33" s="1"/>
  <c r="AV7" i="33" s="1"/>
  <c r="AU7" i="33" s="1"/>
  <c r="AT7" i="33" s="1"/>
  <c r="AS7" i="33" s="1"/>
  <c r="AR7" i="33" s="1"/>
  <c r="AQ7" i="33" s="1"/>
  <c r="AP7" i="33" s="1"/>
  <c r="AO7" i="33" s="1"/>
  <c r="AN7" i="33" s="1"/>
  <c r="AM7" i="33" s="1"/>
  <c r="AL7" i="33" s="1"/>
  <c r="AK7" i="33" s="1"/>
  <c r="AJ7" i="33" s="1"/>
  <c r="AI7" i="33" s="1"/>
  <c r="AH7" i="33" s="1"/>
  <c r="AG7" i="33" s="1"/>
  <c r="AF7" i="33" s="1"/>
  <c r="AE7" i="33" s="1"/>
  <c r="AD7" i="33" s="1"/>
  <c r="AC7" i="33" s="1"/>
  <c r="AB7" i="33" s="1"/>
  <c r="AA7" i="33" s="1"/>
  <c r="Z7" i="33" s="1"/>
  <c r="Y7" i="33" s="1"/>
  <c r="X7" i="33" s="1"/>
  <c r="W7" i="33" s="1"/>
  <c r="V7" i="33" s="1"/>
  <c r="U7" i="33" s="1"/>
  <c r="T7" i="33" s="1"/>
  <c r="S7" i="33" s="1"/>
  <c r="R7" i="33" s="1"/>
  <c r="Q7" i="33" s="1"/>
  <c r="P7" i="33" s="1"/>
  <c r="O7" i="33" s="1"/>
  <c r="N7" i="33" s="1"/>
  <c r="M7" i="33" s="1"/>
  <c r="L7" i="33" s="1"/>
  <c r="K7" i="33" s="1"/>
  <c r="J7" i="33" s="1"/>
  <c r="I7" i="33" s="1"/>
  <c r="H7" i="33" s="1"/>
  <c r="G7" i="33" s="1"/>
  <c r="F7" i="33" s="1"/>
  <c r="E7" i="33" s="1"/>
  <c r="C7" i="33" s="1"/>
  <c r="A2278" i="21"/>
  <c r="A2277" i="21" s="1"/>
  <c r="A2276" i="21" s="1"/>
  <c r="A2275" i="21" s="1"/>
  <c r="A2274" i="21" s="1"/>
  <c r="A2273" i="21" s="1"/>
  <c r="A2272" i="21" s="1"/>
  <c r="A2271" i="21" s="1"/>
  <c r="A2270" i="21" s="1"/>
  <c r="A2269" i="21" s="1"/>
  <c r="A2268" i="21" s="1"/>
  <c r="A2267" i="21" s="1"/>
  <c r="A2266" i="21" s="1"/>
  <c r="A2265" i="21" s="1"/>
  <c r="A2264" i="21" s="1"/>
  <c r="A2263" i="21" s="1"/>
  <c r="A2262" i="21" s="1"/>
  <c r="A2261" i="21" s="1"/>
  <c r="A2260" i="21" s="1"/>
  <c r="A2259" i="21" s="1"/>
  <c r="A2258" i="21" s="1"/>
  <c r="A2257" i="21" s="1"/>
  <c r="A2256" i="21" s="1"/>
  <c r="A2255" i="21" s="1"/>
  <c r="A2254" i="21" s="1"/>
  <c r="A2253" i="21" s="1"/>
  <c r="A2252" i="21" s="1"/>
  <c r="A2251" i="21" s="1"/>
  <c r="A2250" i="21" s="1"/>
  <c r="A2249" i="21" s="1"/>
  <c r="A2248" i="21" s="1"/>
  <c r="A2247" i="21" s="1"/>
  <c r="A2246" i="21" s="1"/>
  <c r="A2245" i="21" s="1"/>
  <c r="A2244" i="21" s="1"/>
  <c r="A2243" i="21" s="1"/>
  <c r="D71" i="19"/>
  <c r="D69" i="19"/>
  <c r="D70" i="19"/>
  <c r="D72" i="19"/>
  <c r="D73" i="19"/>
  <c r="D74" i="19"/>
  <c r="D75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79" i="19"/>
  <c r="C69" i="19"/>
  <c r="C70" i="19"/>
  <c r="C71" i="19"/>
  <c r="C72" i="19"/>
  <c r="C73" i="19"/>
  <c r="C74" i="19"/>
  <c r="C75" i="19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Q4" i="32"/>
  <c r="R4" i="32"/>
  <c r="S4" i="32"/>
  <c r="T4" i="32"/>
  <c r="U4" i="32"/>
  <c r="V4" i="32"/>
  <c r="W4" i="32"/>
  <c r="X4" i="32"/>
  <c r="Y4" i="32"/>
  <c r="Z4" i="32"/>
  <c r="AA4" i="32"/>
  <c r="AB4" i="32"/>
  <c r="AC4" i="32"/>
  <c r="AD4" i="32"/>
  <c r="AE4" i="32"/>
  <c r="AF4" i="32"/>
  <c r="AG4" i="32"/>
  <c r="AH4" i="32"/>
  <c r="AI4" i="32"/>
  <c r="AJ4" i="32"/>
  <c r="AK4" i="32"/>
  <c r="AL4" i="32"/>
  <c r="AM4" i="32"/>
  <c r="AN4" i="32"/>
  <c r="AO4" i="32"/>
  <c r="AP4" i="32"/>
  <c r="AQ4" i="32"/>
  <c r="AR4" i="32"/>
  <c r="AS4" i="32"/>
  <c r="AT4" i="32"/>
  <c r="AU4" i="32"/>
  <c r="AV4" i="32"/>
  <c r="AW4" i="32"/>
  <c r="AX4" i="32"/>
  <c r="AY4" i="32"/>
  <c r="AZ4" i="32"/>
  <c r="BA4" i="32"/>
  <c r="BB4" i="32"/>
  <c r="BC4" i="32"/>
  <c r="BD4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P13" i="32"/>
  <c r="Q13" i="32"/>
  <c r="R13" i="32"/>
  <c r="S13" i="32"/>
  <c r="T13" i="32"/>
  <c r="U13" i="32"/>
  <c r="V13" i="32"/>
  <c r="W13" i="32"/>
  <c r="X13" i="32"/>
  <c r="Y13" i="32"/>
  <c r="Z13" i="32"/>
  <c r="AA13" i="32"/>
  <c r="AB13" i="32"/>
  <c r="AC13" i="32"/>
  <c r="AD13" i="32"/>
  <c r="AE13" i="32"/>
  <c r="AF13" i="32"/>
  <c r="AG13" i="32"/>
  <c r="AH13" i="32"/>
  <c r="AI13" i="32"/>
  <c r="AJ13" i="32"/>
  <c r="AK13" i="32"/>
  <c r="AL13" i="32"/>
  <c r="AM13" i="32"/>
  <c r="AN13" i="32"/>
  <c r="AO13" i="32"/>
  <c r="AP13" i="32"/>
  <c r="AQ13" i="32"/>
  <c r="AR13" i="32"/>
  <c r="AS13" i="32"/>
  <c r="AT13" i="32"/>
  <c r="AU13" i="32"/>
  <c r="AV13" i="32"/>
  <c r="AW13" i="32"/>
  <c r="AX13" i="32"/>
  <c r="AY13" i="32"/>
  <c r="AZ13" i="32"/>
  <c r="BA13" i="32"/>
  <c r="BB13" i="32"/>
  <c r="BC13" i="32"/>
  <c r="BD13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P21" i="32"/>
  <c r="Q21" i="32"/>
  <c r="R21" i="32"/>
  <c r="S21" i="32"/>
  <c r="T21" i="32"/>
  <c r="U21" i="32"/>
  <c r="V21" i="32"/>
  <c r="W21" i="32"/>
  <c r="X21" i="32"/>
  <c r="Y21" i="32"/>
  <c r="Z21" i="32"/>
  <c r="AA21" i="32"/>
  <c r="AB21" i="32"/>
  <c r="AC21" i="32"/>
  <c r="AD21" i="32"/>
  <c r="AE21" i="32"/>
  <c r="AF21" i="32"/>
  <c r="AG21" i="32"/>
  <c r="AH21" i="32"/>
  <c r="AI21" i="32"/>
  <c r="AJ21" i="32"/>
  <c r="AK21" i="32"/>
  <c r="AL21" i="32"/>
  <c r="AM21" i="32"/>
  <c r="AN21" i="32"/>
  <c r="AO21" i="32"/>
  <c r="AP21" i="32"/>
  <c r="AQ21" i="32"/>
  <c r="AR21" i="32"/>
  <c r="AS21" i="32"/>
  <c r="AT21" i="32"/>
  <c r="AU21" i="32"/>
  <c r="AV21" i="32"/>
  <c r="AW21" i="32"/>
  <c r="AX21" i="32"/>
  <c r="AY21" i="32"/>
  <c r="AZ21" i="32"/>
  <c r="BA21" i="32"/>
  <c r="BB21" i="32"/>
  <c r="BC21" i="32"/>
  <c r="BD21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P23" i="32"/>
  <c r="Q23" i="32"/>
  <c r="R23" i="32"/>
  <c r="S23" i="32"/>
  <c r="T23" i="32"/>
  <c r="U23" i="32"/>
  <c r="V23" i="32"/>
  <c r="W23" i="32"/>
  <c r="X23" i="32"/>
  <c r="Y23" i="32"/>
  <c r="Z23" i="32"/>
  <c r="AA23" i="32"/>
  <c r="AB23" i="32"/>
  <c r="AC23" i="32"/>
  <c r="AD23" i="32"/>
  <c r="AE23" i="32"/>
  <c r="AF23" i="32"/>
  <c r="AG23" i="32"/>
  <c r="AH23" i="32"/>
  <c r="AI23" i="32"/>
  <c r="AJ23" i="32"/>
  <c r="AK23" i="32"/>
  <c r="AL23" i="32"/>
  <c r="AM23" i="32"/>
  <c r="AN23" i="32"/>
  <c r="AO23" i="32"/>
  <c r="AP23" i="32"/>
  <c r="AQ23" i="32"/>
  <c r="AR23" i="32"/>
  <c r="AS23" i="32"/>
  <c r="AT23" i="32"/>
  <c r="AU23" i="32"/>
  <c r="AV23" i="32"/>
  <c r="AW23" i="32"/>
  <c r="AX23" i="32"/>
  <c r="AY23" i="32"/>
  <c r="AZ23" i="32"/>
  <c r="BA23" i="32"/>
  <c r="BB23" i="32"/>
  <c r="BC23" i="32"/>
  <c r="BD23" i="32"/>
  <c r="F24" i="32"/>
  <c r="G24" i="32"/>
  <c r="H24" i="32"/>
  <c r="I24" i="32"/>
  <c r="J24" i="32"/>
  <c r="K24" i="32"/>
  <c r="C32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S32" i="32"/>
  <c r="T32" i="32"/>
  <c r="U32" i="32"/>
  <c r="V32" i="32"/>
  <c r="W32" i="32"/>
  <c r="X32" i="32"/>
  <c r="Y32" i="32"/>
  <c r="Z32" i="32"/>
  <c r="AA32" i="32"/>
  <c r="AB32" i="32"/>
  <c r="AC32" i="32"/>
  <c r="AD32" i="32"/>
  <c r="AE32" i="32"/>
  <c r="AF32" i="32"/>
  <c r="AG32" i="32"/>
  <c r="AH32" i="32"/>
  <c r="AI32" i="32"/>
  <c r="AJ32" i="32"/>
  <c r="AK32" i="32"/>
  <c r="AL32" i="32"/>
  <c r="AM32" i="32"/>
  <c r="AN32" i="32"/>
  <c r="AO32" i="32"/>
  <c r="AP32" i="32"/>
  <c r="AQ32" i="32"/>
  <c r="AR32" i="32"/>
  <c r="AS32" i="32"/>
  <c r="AT32" i="32"/>
  <c r="AU32" i="32"/>
  <c r="AV32" i="32"/>
  <c r="AW32" i="32"/>
  <c r="AX32" i="32"/>
  <c r="AY32" i="32"/>
  <c r="AZ32" i="32"/>
  <c r="BA32" i="32"/>
  <c r="BB32" i="32"/>
  <c r="BC32" i="32"/>
  <c r="BD32" i="32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H33" i="32"/>
  <c r="AI33" i="32"/>
  <c r="AJ33" i="32"/>
  <c r="AK33" i="32"/>
  <c r="AL33" i="32"/>
  <c r="AM33" i="32"/>
  <c r="AN33" i="32"/>
  <c r="AO33" i="32"/>
  <c r="AP33" i="32"/>
  <c r="AQ33" i="32"/>
  <c r="AR33" i="32"/>
  <c r="AS33" i="32"/>
  <c r="AT33" i="32"/>
  <c r="AU33" i="32"/>
  <c r="AV33" i="32"/>
  <c r="AW33" i="32"/>
  <c r="AX33" i="32"/>
  <c r="AY33" i="32"/>
  <c r="AZ33" i="32"/>
  <c r="BA33" i="32"/>
  <c r="BB33" i="32"/>
  <c r="BC33" i="32"/>
  <c r="BD33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P34" i="32"/>
  <c r="Q34" i="32"/>
  <c r="R34" i="32"/>
  <c r="S34" i="32"/>
  <c r="T34" i="32"/>
  <c r="U34" i="32"/>
  <c r="V34" i="32"/>
  <c r="W34" i="32"/>
  <c r="X34" i="32"/>
  <c r="Y34" i="32"/>
  <c r="Z34" i="32"/>
  <c r="AA34" i="32"/>
  <c r="AB34" i="32"/>
  <c r="AC34" i="32"/>
  <c r="AD34" i="32"/>
  <c r="AE34" i="32"/>
  <c r="AF34" i="32"/>
  <c r="AG34" i="32"/>
  <c r="AH34" i="32"/>
  <c r="AI34" i="32"/>
  <c r="AJ34" i="32"/>
  <c r="AK34" i="32"/>
  <c r="AL34" i="32"/>
  <c r="AM34" i="32"/>
  <c r="AN34" i="32"/>
  <c r="AO34" i="32"/>
  <c r="AP34" i="32"/>
  <c r="AQ34" i="32"/>
  <c r="AR34" i="32"/>
  <c r="AS34" i="32"/>
  <c r="AT34" i="32"/>
  <c r="AU34" i="32"/>
  <c r="AV34" i="32"/>
  <c r="AW34" i="32"/>
  <c r="AX34" i="32"/>
  <c r="AY34" i="32"/>
  <c r="AZ34" i="32"/>
  <c r="BA34" i="32"/>
  <c r="BB34" i="32"/>
  <c r="BC34" i="32"/>
  <c r="BD34" i="32"/>
  <c r="I8" i="28"/>
  <c r="J8" i="28"/>
  <c r="K8" i="28"/>
  <c r="L8" i="28"/>
  <c r="M8" i="28"/>
  <c r="N8" i="28"/>
  <c r="O8" i="28"/>
  <c r="P8" i="28"/>
  <c r="R8" i="28"/>
  <c r="S8" i="28"/>
  <c r="T8" i="28"/>
  <c r="U8" i="28"/>
  <c r="V8" i="28"/>
  <c r="W8" i="28"/>
  <c r="X8" i="28"/>
  <c r="Y8" i="28"/>
  <c r="Z8" i="28"/>
  <c r="AA8" i="28"/>
  <c r="AB8" i="28"/>
  <c r="AC8" i="28"/>
  <c r="AD8" i="28"/>
  <c r="AE8" i="28"/>
  <c r="AF8" i="28"/>
  <c r="AG8" i="28"/>
  <c r="AH8" i="28"/>
  <c r="AI8" i="28"/>
  <c r="AJ8" i="28"/>
  <c r="AK8" i="28"/>
  <c r="AL8" i="28"/>
  <c r="AM8" i="28"/>
  <c r="AN8" i="28"/>
  <c r="AO8" i="28"/>
  <c r="AP8" i="28"/>
  <c r="AQ8" i="28"/>
  <c r="AR8" i="28"/>
  <c r="AS8" i="28"/>
  <c r="AT8" i="28"/>
  <c r="AU8" i="28"/>
  <c r="AV8" i="28"/>
  <c r="AW8" i="28"/>
  <c r="AX8" i="28"/>
  <c r="AY8" i="28"/>
  <c r="AZ8" i="28"/>
  <c r="BA8" i="28"/>
  <c r="BB8" i="28"/>
  <c r="BC8" i="28"/>
  <c r="BD8" i="28"/>
  <c r="BE8" i="28"/>
  <c r="BF8" i="28"/>
  <c r="BG8" i="28"/>
  <c r="BH8" i="28"/>
  <c r="BI8" i="28"/>
  <c r="BJ8" i="28"/>
  <c r="Q9" i="28"/>
  <c r="AN11" i="12" s="1"/>
  <c r="Q10" i="28"/>
  <c r="AN12" i="12" s="1"/>
  <c r="Q11" i="28"/>
  <c r="AN13" i="12" s="1"/>
  <c r="Q12" i="28"/>
  <c r="AN17" i="12" s="1"/>
  <c r="Q14" i="28"/>
  <c r="AN14" i="12" s="1"/>
  <c r="V14" i="28"/>
  <c r="Q15" i="28"/>
  <c r="AN16" i="12" s="1"/>
  <c r="I17" i="28"/>
  <c r="J17" i="28"/>
  <c r="K17" i="28"/>
  <c r="L17" i="28"/>
  <c r="M17" i="28"/>
  <c r="N17" i="28"/>
  <c r="O17" i="28"/>
  <c r="P17" i="28"/>
  <c r="Q17" i="28"/>
  <c r="R17" i="28"/>
  <c r="S17" i="28"/>
  <c r="T17" i="28"/>
  <c r="U17" i="28"/>
  <c r="V17" i="28"/>
  <c r="W17" i="28"/>
  <c r="X17" i="28"/>
  <c r="Y17" i="28"/>
  <c r="Z17" i="28"/>
  <c r="AA17" i="28"/>
  <c r="AB17" i="28"/>
  <c r="AC17" i="28"/>
  <c r="AD17" i="28"/>
  <c r="AE17" i="28"/>
  <c r="AF17" i="28"/>
  <c r="AG17" i="28"/>
  <c r="AH17" i="28"/>
  <c r="AI17" i="28"/>
  <c r="AJ17" i="28"/>
  <c r="AK17" i="28"/>
  <c r="AL17" i="28"/>
  <c r="AM17" i="28"/>
  <c r="AN17" i="28"/>
  <c r="AO17" i="28"/>
  <c r="AP17" i="28"/>
  <c r="AQ17" i="28"/>
  <c r="AR17" i="28"/>
  <c r="AS17" i="28"/>
  <c r="AT17" i="28"/>
  <c r="AU17" i="28"/>
  <c r="AV17" i="28"/>
  <c r="AW17" i="28"/>
  <c r="AX17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V25" i="28"/>
  <c r="W25" i="28"/>
  <c r="X25" i="28"/>
  <c r="Y25" i="28"/>
  <c r="Z25" i="28"/>
  <c r="AA25" i="28"/>
  <c r="AB25" i="28"/>
  <c r="AC25" i="28"/>
  <c r="AD25" i="28"/>
  <c r="AE25" i="28"/>
  <c r="AF25" i="28"/>
  <c r="AG25" i="28"/>
  <c r="AH25" i="28"/>
  <c r="AI25" i="28"/>
  <c r="AJ25" i="28"/>
  <c r="AK25" i="28"/>
  <c r="AL25" i="28"/>
  <c r="AM25" i="28"/>
  <c r="AN25" i="28"/>
  <c r="AO25" i="28"/>
  <c r="AP25" i="28"/>
  <c r="AQ25" i="28"/>
  <c r="AR25" i="28"/>
  <c r="AS25" i="28"/>
  <c r="AT25" i="28"/>
  <c r="AU25" i="28"/>
  <c r="AV25" i="28"/>
  <c r="AW25" i="28"/>
  <c r="AX25" i="28"/>
  <c r="AY25" i="28"/>
  <c r="AZ25" i="28"/>
  <c r="BA25" i="28"/>
  <c r="BB25" i="28"/>
  <c r="BC25" i="28"/>
  <c r="BD25" i="28"/>
  <c r="BE25" i="28"/>
  <c r="BF25" i="28"/>
  <c r="BG25" i="28"/>
  <c r="BH25" i="28"/>
  <c r="BI25" i="28"/>
  <c r="BJ25" i="28"/>
  <c r="W27" i="28"/>
  <c r="X27" i="28"/>
  <c r="Y27" i="28"/>
  <c r="Z27" i="28"/>
  <c r="AA27" i="28"/>
  <c r="AB27" i="28"/>
  <c r="AC27" i="28"/>
  <c r="AD27" i="28"/>
  <c r="AE27" i="28"/>
  <c r="AF27" i="28"/>
  <c r="AG27" i="28"/>
  <c r="AH27" i="28"/>
  <c r="AI27" i="28"/>
  <c r="AJ27" i="28"/>
  <c r="AK27" i="28"/>
  <c r="AL27" i="28"/>
  <c r="AM27" i="28"/>
  <c r="AN27" i="28"/>
  <c r="AO27" i="28"/>
  <c r="AP27" i="28"/>
  <c r="AQ27" i="28"/>
  <c r="AR27" i="28"/>
  <c r="AS27" i="28"/>
  <c r="AT27" i="28"/>
  <c r="AU27" i="28"/>
  <c r="AV27" i="28"/>
  <c r="AW27" i="28"/>
  <c r="AX27" i="28"/>
  <c r="AY27" i="28"/>
  <c r="AZ27" i="28"/>
  <c r="BA27" i="28"/>
  <c r="BB27" i="28"/>
  <c r="BC27" i="28"/>
  <c r="BD27" i="28"/>
  <c r="BE27" i="28"/>
  <c r="BF27" i="28"/>
  <c r="BG27" i="28"/>
  <c r="BH27" i="28"/>
  <c r="BI27" i="28"/>
  <c r="BJ27" i="28"/>
  <c r="L28" i="28"/>
  <c r="M28" i="28"/>
  <c r="N28" i="28"/>
  <c r="O28" i="28"/>
  <c r="P28" i="28"/>
  <c r="Q28" i="28"/>
  <c r="I36" i="28"/>
  <c r="J36" i="28"/>
  <c r="K36" i="28"/>
  <c r="L36" i="28"/>
  <c r="M36" i="28"/>
  <c r="N36" i="28"/>
  <c r="O36" i="28"/>
  <c r="P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AE36" i="28"/>
  <c r="AF36" i="28"/>
  <c r="AG36" i="28"/>
  <c r="AH36" i="28"/>
  <c r="AI36" i="28"/>
  <c r="AJ36" i="28"/>
  <c r="AK36" i="28"/>
  <c r="AL36" i="28"/>
  <c r="AM36" i="28"/>
  <c r="AN36" i="28"/>
  <c r="AO36" i="28"/>
  <c r="AP36" i="28"/>
  <c r="AQ36" i="28"/>
  <c r="AR36" i="28"/>
  <c r="AS36" i="28"/>
  <c r="AT36" i="28"/>
  <c r="AU36" i="28"/>
  <c r="AV36" i="28"/>
  <c r="AW36" i="28"/>
  <c r="AX36" i="28"/>
  <c r="AY36" i="28"/>
  <c r="AZ36" i="28"/>
  <c r="BA36" i="28"/>
  <c r="BB36" i="28"/>
  <c r="BC36" i="28"/>
  <c r="BD36" i="28"/>
  <c r="BE36" i="28"/>
  <c r="BF36" i="28"/>
  <c r="BG36" i="28"/>
  <c r="BH36" i="28"/>
  <c r="BI36" i="28"/>
  <c r="BJ36" i="28"/>
  <c r="I37" i="28"/>
  <c r="J37" i="28"/>
  <c r="K37" i="28"/>
  <c r="L37" i="28"/>
  <c r="M37" i="28"/>
  <c r="N37" i="28"/>
  <c r="O37" i="28"/>
  <c r="P37" i="28"/>
  <c r="Q37" i="28"/>
  <c r="R37" i="28"/>
  <c r="S37" i="28"/>
  <c r="T37" i="28"/>
  <c r="U37" i="28"/>
  <c r="V37" i="28"/>
  <c r="W37" i="28"/>
  <c r="X37" i="28"/>
  <c r="Y37" i="28"/>
  <c r="Z37" i="28"/>
  <c r="AA37" i="28"/>
  <c r="AB37" i="28"/>
  <c r="AC37" i="28"/>
  <c r="AD37" i="28"/>
  <c r="AE37" i="28"/>
  <c r="AF37" i="28"/>
  <c r="AG37" i="28"/>
  <c r="AH37" i="28"/>
  <c r="AI37" i="28"/>
  <c r="AJ37" i="28"/>
  <c r="AK37" i="28"/>
  <c r="AL37" i="28"/>
  <c r="AM37" i="28"/>
  <c r="AN37" i="28"/>
  <c r="AO37" i="28"/>
  <c r="AP37" i="28"/>
  <c r="AQ37" i="28"/>
  <c r="AR37" i="28"/>
  <c r="AS37" i="28"/>
  <c r="AT37" i="28"/>
  <c r="AU37" i="28"/>
  <c r="AV37" i="28"/>
  <c r="AW37" i="28"/>
  <c r="AX37" i="28"/>
  <c r="AY37" i="28"/>
  <c r="AZ37" i="28"/>
  <c r="BA37" i="28"/>
  <c r="BB37" i="28"/>
  <c r="BC37" i="28"/>
  <c r="BD37" i="28"/>
  <c r="BE37" i="28"/>
  <c r="BF37" i="28"/>
  <c r="BG37" i="28"/>
  <c r="BH37" i="28"/>
  <c r="BI37" i="28"/>
  <c r="BJ37" i="28"/>
  <c r="I38" i="28"/>
  <c r="J38" i="28"/>
  <c r="K38" i="28"/>
  <c r="L38" i="28"/>
  <c r="M38" i="28"/>
  <c r="N38" i="28"/>
  <c r="O38" i="28"/>
  <c r="P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H38" i="28"/>
  <c r="AI38" i="28"/>
  <c r="AJ38" i="28"/>
  <c r="AK38" i="28"/>
  <c r="AL38" i="28"/>
  <c r="AM38" i="28"/>
  <c r="AN38" i="28"/>
  <c r="AO38" i="28"/>
  <c r="AP38" i="28"/>
  <c r="AQ38" i="28"/>
  <c r="AR38" i="28"/>
  <c r="AS38" i="28"/>
  <c r="AT38" i="28"/>
  <c r="AU38" i="28"/>
  <c r="AV38" i="28"/>
  <c r="AW38" i="28"/>
  <c r="AX38" i="28"/>
  <c r="AY38" i="28"/>
  <c r="AZ38" i="28"/>
  <c r="BA38" i="28"/>
  <c r="BB38" i="28"/>
  <c r="BC38" i="28"/>
  <c r="BD38" i="28"/>
  <c r="BE38" i="28"/>
  <c r="BF38" i="28"/>
  <c r="BG38" i="28"/>
  <c r="BH38" i="28"/>
  <c r="BI38" i="28"/>
  <c r="BJ38" i="28"/>
  <c r="O39" i="28"/>
  <c r="P39" i="28"/>
  <c r="R39" i="28"/>
  <c r="S39" i="28"/>
  <c r="T39" i="28"/>
  <c r="U39" i="28"/>
  <c r="V39" i="28"/>
  <c r="W39" i="28"/>
  <c r="X39" i="28"/>
  <c r="Y39" i="28"/>
  <c r="Z39" i="28"/>
  <c r="AA39" i="28"/>
  <c r="AB39" i="28"/>
  <c r="AC39" i="28"/>
  <c r="AD39" i="28"/>
  <c r="AE39" i="28"/>
  <c r="AF39" i="28"/>
  <c r="AG39" i="28"/>
  <c r="AH39" i="28"/>
  <c r="AI39" i="28"/>
  <c r="AJ39" i="28"/>
  <c r="AK39" i="28"/>
  <c r="AL39" i="28"/>
  <c r="AM39" i="28"/>
  <c r="AN39" i="28"/>
  <c r="AO39" i="28"/>
  <c r="AP39" i="28"/>
  <c r="AQ39" i="28"/>
  <c r="AR39" i="28"/>
  <c r="AS39" i="28"/>
  <c r="AT39" i="28"/>
  <c r="AU39" i="28"/>
  <c r="AV39" i="28"/>
  <c r="AW39" i="28"/>
  <c r="AX39" i="28"/>
  <c r="AY39" i="28"/>
  <c r="AZ39" i="28"/>
  <c r="BA39" i="28"/>
  <c r="BB39" i="28"/>
  <c r="BC39" i="28"/>
  <c r="BD39" i="28"/>
  <c r="BE39" i="28"/>
  <c r="BF39" i="28"/>
  <c r="BG39" i="28"/>
  <c r="BH39" i="28"/>
  <c r="BI39" i="28"/>
  <c r="BJ39" i="28"/>
  <c r="C40" i="28"/>
  <c r="D40" i="28"/>
  <c r="E40" i="28"/>
  <c r="F40" i="28"/>
  <c r="G40" i="28"/>
  <c r="H40" i="28"/>
  <c r="I40" i="28"/>
  <c r="J40" i="28"/>
  <c r="K40" i="28"/>
  <c r="L40" i="28"/>
  <c r="M40" i="28"/>
  <c r="N40" i="28"/>
  <c r="O40" i="28"/>
  <c r="P40" i="28"/>
  <c r="R40" i="28"/>
  <c r="S40" i="28"/>
  <c r="T40" i="28"/>
  <c r="U40" i="28"/>
  <c r="V40" i="28"/>
  <c r="W40" i="28"/>
  <c r="X40" i="28"/>
  <c r="Y40" i="28"/>
  <c r="Z40" i="28"/>
  <c r="AA40" i="28"/>
  <c r="AB40" i="28"/>
  <c r="AC40" i="28"/>
  <c r="AD40" i="28"/>
  <c r="AE40" i="28"/>
  <c r="AF40" i="28"/>
  <c r="AG40" i="28"/>
  <c r="AH40" i="28"/>
  <c r="AI40" i="28"/>
  <c r="AJ40" i="28"/>
  <c r="AK40" i="28"/>
  <c r="AL40" i="28"/>
  <c r="AM40" i="28"/>
  <c r="AN40" i="28"/>
  <c r="AO40" i="28"/>
  <c r="AP40" i="28"/>
  <c r="AQ40" i="28"/>
  <c r="AR40" i="28"/>
  <c r="AS40" i="28"/>
  <c r="AT40" i="28"/>
  <c r="AU40" i="28"/>
  <c r="AV40" i="28"/>
  <c r="AW40" i="28"/>
  <c r="AX40" i="28"/>
  <c r="AY40" i="28"/>
  <c r="AZ40" i="28"/>
  <c r="BA40" i="28"/>
  <c r="BB40" i="28"/>
  <c r="BC40" i="28"/>
  <c r="BD40" i="28"/>
  <c r="BE40" i="28"/>
  <c r="BF40" i="28"/>
  <c r="BG40" i="28"/>
  <c r="BH40" i="28"/>
  <c r="BI40" i="28"/>
  <c r="BJ40" i="28"/>
  <c r="I41" i="28"/>
  <c r="J41" i="28"/>
  <c r="K41" i="28"/>
  <c r="L41" i="28"/>
  <c r="M41" i="28"/>
  <c r="N41" i="28"/>
  <c r="I43" i="28"/>
  <c r="J43" i="28"/>
  <c r="K43" i="28"/>
  <c r="L43" i="28"/>
  <c r="M43" i="28"/>
  <c r="N43" i="28"/>
  <c r="O43" i="28"/>
  <c r="P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AH43" i="28"/>
  <c r="AI43" i="28"/>
  <c r="AJ43" i="28"/>
  <c r="AK43" i="28"/>
  <c r="AL43" i="28"/>
  <c r="AM43" i="28"/>
  <c r="AN43" i="28"/>
  <c r="AO43" i="28"/>
  <c r="AP43" i="28"/>
  <c r="AQ43" i="28"/>
  <c r="AR43" i="28"/>
  <c r="AS43" i="28"/>
  <c r="AT43" i="28"/>
  <c r="AU43" i="28"/>
  <c r="AV43" i="28"/>
  <c r="AW43" i="28"/>
  <c r="AX43" i="28"/>
  <c r="AY43" i="28"/>
  <c r="AZ43" i="28"/>
  <c r="BA43" i="28"/>
  <c r="BB43" i="28"/>
  <c r="BC43" i="28"/>
  <c r="BD43" i="28"/>
  <c r="BE43" i="28"/>
  <c r="BF43" i="28"/>
  <c r="BG43" i="28"/>
  <c r="BH43" i="28"/>
  <c r="BI43" i="28"/>
  <c r="BJ43" i="28"/>
  <c r="I44" i="28"/>
  <c r="J44" i="28"/>
  <c r="K44" i="28"/>
  <c r="L44" i="28"/>
  <c r="M44" i="28"/>
  <c r="N44" i="28"/>
  <c r="O44" i="28"/>
  <c r="P44" i="28"/>
  <c r="R44" i="28"/>
  <c r="S44" i="28"/>
  <c r="T44" i="28"/>
  <c r="U44" i="28"/>
  <c r="V44" i="28"/>
  <c r="W44" i="28"/>
  <c r="X44" i="28"/>
  <c r="Y44" i="28"/>
  <c r="Z44" i="28"/>
  <c r="AA44" i="28"/>
  <c r="AB44" i="28"/>
  <c r="AC44" i="28"/>
  <c r="AD44" i="28"/>
  <c r="AE44" i="28"/>
  <c r="AF44" i="28"/>
  <c r="AG44" i="28"/>
  <c r="AH44" i="28"/>
  <c r="AI44" i="28"/>
  <c r="AJ44" i="28"/>
  <c r="AK44" i="28"/>
  <c r="AL44" i="28"/>
  <c r="AM44" i="28"/>
  <c r="AN44" i="28"/>
  <c r="AO44" i="28"/>
  <c r="AP44" i="28"/>
  <c r="AQ44" i="28"/>
  <c r="AR44" i="28"/>
  <c r="AS44" i="28"/>
  <c r="AT44" i="28"/>
  <c r="AU44" i="28"/>
  <c r="AV44" i="28"/>
  <c r="AW44" i="28"/>
  <c r="AX44" i="28"/>
  <c r="AY44" i="28"/>
  <c r="AZ44" i="28"/>
  <c r="BA44" i="28"/>
  <c r="BB44" i="28"/>
  <c r="BC44" i="28"/>
  <c r="BD44" i="28"/>
  <c r="BE44" i="28"/>
  <c r="BF44" i="28"/>
  <c r="BG44" i="28"/>
  <c r="BH44" i="28"/>
  <c r="BI44" i="28"/>
  <c r="BJ44" i="28"/>
  <c r="I45" i="28"/>
  <c r="J45" i="28"/>
  <c r="K45" i="28"/>
  <c r="L45" i="28"/>
  <c r="M45" i="28"/>
  <c r="N45" i="28"/>
  <c r="O45" i="28"/>
  <c r="P45" i="28"/>
  <c r="R45" i="28"/>
  <c r="S45" i="28"/>
  <c r="T45" i="28"/>
  <c r="U45" i="28"/>
  <c r="V45" i="28"/>
  <c r="W45" i="28"/>
  <c r="X45" i="28"/>
  <c r="Y45" i="28"/>
  <c r="Z45" i="28"/>
  <c r="AA45" i="28"/>
  <c r="AB45" i="28"/>
  <c r="AC45" i="28"/>
  <c r="AD45" i="28"/>
  <c r="AE45" i="28"/>
  <c r="AF45" i="28"/>
  <c r="AG45" i="28"/>
  <c r="AH45" i="28"/>
  <c r="AI45" i="28"/>
  <c r="AJ45" i="28"/>
  <c r="AK45" i="28"/>
  <c r="AL45" i="28"/>
  <c r="AM45" i="28"/>
  <c r="AN45" i="28"/>
  <c r="AO45" i="28"/>
  <c r="AP45" i="28"/>
  <c r="AQ45" i="28"/>
  <c r="AR45" i="28"/>
  <c r="AS45" i="28"/>
  <c r="AT45" i="28"/>
  <c r="AU45" i="28"/>
  <c r="AV45" i="28"/>
  <c r="AW45" i="28"/>
  <c r="AX45" i="28"/>
  <c r="AY45" i="28"/>
  <c r="AZ45" i="28"/>
  <c r="BA45" i="28"/>
  <c r="BB45" i="28"/>
  <c r="BC45" i="28"/>
  <c r="BD45" i="28"/>
  <c r="BE45" i="28"/>
  <c r="BF45" i="28"/>
  <c r="BG45" i="28"/>
  <c r="BH45" i="28"/>
  <c r="BI45" i="28"/>
  <c r="BJ45" i="28"/>
  <c r="C30" i="44"/>
  <c r="D33" i="44"/>
  <c r="E33" i="44"/>
  <c r="F33" i="44"/>
  <c r="F32" i="44" s="1"/>
  <c r="F36" i="44" s="1"/>
  <c r="G33" i="44"/>
  <c r="H33" i="44"/>
  <c r="I33" i="44"/>
  <c r="J33" i="44"/>
  <c r="J32" i="44" s="1"/>
  <c r="J36" i="44" s="1"/>
  <c r="K33" i="44"/>
  <c r="L33" i="44"/>
  <c r="L32" i="44" s="1"/>
  <c r="L36" i="44" s="1"/>
  <c r="M33" i="44"/>
  <c r="N33" i="44"/>
  <c r="O33" i="44"/>
  <c r="P33" i="44"/>
  <c r="Q33" i="44"/>
  <c r="R33" i="44"/>
  <c r="S33" i="44"/>
  <c r="T33" i="44"/>
  <c r="U33" i="44"/>
  <c r="V33" i="44"/>
  <c r="W33" i="44"/>
  <c r="X33" i="44"/>
  <c r="Y33" i="44"/>
  <c r="Z33" i="44"/>
  <c r="AA33" i="44"/>
  <c r="AA32" i="44" s="1"/>
  <c r="AA36" i="44" s="1"/>
  <c r="AB33" i="44"/>
  <c r="AC33" i="44"/>
  <c r="AD33" i="44"/>
  <c r="AE33" i="44"/>
  <c r="AF33" i="44"/>
  <c r="AG33" i="44"/>
  <c r="AH33" i="44"/>
  <c r="AI33" i="44"/>
  <c r="AJ33" i="44"/>
  <c r="AK33" i="44"/>
  <c r="AL33" i="44"/>
  <c r="AM33" i="44"/>
  <c r="AN33" i="44"/>
  <c r="AO33" i="44"/>
  <c r="AP33" i="44"/>
  <c r="AQ33" i="44"/>
  <c r="AR33" i="44"/>
  <c r="AS33" i="44"/>
  <c r="AT33" i="44"/>
  <c r="AU33" i="44"/>
  <c r="AV33" i="44"/>
  <c r="AW33" i="44"/>
  <c r="AX33" i="44"/>
  <c r="AY33" i="44"/>
  <c r="AZ33" i="44"/>
  <c r="BA33" i="44"/>
  <c r="BB33" i="44"/>
  <c r="BC33" i="44"/>
  <c r="BD33" i="44"/>
  <c r="BE33" i="44"/>
  <c r="BF33" i="44"/>
  <c r="BG33" i="44"/>
  <c r="BH33" i="44"/>
  <c r="BI33" i="44"/>
  <c r="BJ33" i="44"/>
  <c r="D34" i="44"/>
  <c r="E34" i="44"/>
  <c r="F34" i="44"/>
  <c r="G34" i="44"/>
  <c r="H34" i="44"/>
  <c r="I34" i="44"/>
  <c r="J34" i="44"/>
  <c r="K34" i="44"/>
  <c r="L34" i="44"/>
  <c r="M34" i="44"/>
  <c r="M32" i="44" s="1"/>
  <c r="N34" i="44"/>
  <c r="N32" i="44" s="1"/>
  <c r="O34" i="44"/>
  <c r="P34" i="44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AD34" i="44"/>
  <c r="AE34" i="44"/>
  <c r="AF34" i="44"/>
  <c r="AG34" i="44"/>
  <c r="AH34" i="44"/>
  <c r="AI34" i="44"/>
  <c r="AJ34" i="44"/>
  <c r="AK34" i="44"/>
  <c r="AL34" i="44"/>
  <c r="AM34" i="44"/>
  <c r="AN34" i="44"/>
  <c r="AO34" i="44"/>
  <c r="AP34" i="44"/>
  <c r="AQ34" i="44"/>
  <c r="AQ32" i="44" s="1"/>
  <c r="AR34" i="44"/>
  <c r="AS34" i="44"/>
  <c r="AT34" i="44"/>
  <c r="AU34" i="44"/>
  <c r="AV34" i="44"/>
  <c r="AW34" i="44"/>
  <c r="AX34" i="44"/>
  <c r="AY34" i="44"/>
  <c r="AZ34" i="44"/>
  <c r="BA34" i="44"/>
  <c r="BB34" i="44"/>
  <c r="BC34" i="44"/>
  <c r="BD34" i="44"/>
  <c r="BE34" i="44"/>
  <c r="BF34" i="44"/>
  <c r="BG34" i="44"/>
  <c r="BH34" i="44"/>
  <c r="BI34" i="44"/>
  <c r="BJ34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AH35" i="44"/>
  <c r="AI35" i="44"/>
  <c r="AJ35" i="44"/>
  <c r="AK35" i="44"/>
  <c r="AL35" i="44"/>
  <c r="AM35" i="44"/>
  <c r="AN35" i="44"/>
  <c r="AO35" i="44"/>
  <c r="AP35" i="44"/>
  <c r="AQ35" i="44"/>
  <c r="AR35" i="44"/>
  <c r="AS35" i="44"/>
  <c r="AT35" i="44"/>
  <c r="AU35" i="44"/>
  <c r="AV35" i="44"/>
  <c r="AW35" i="44"/>
  <c r="AX35" i="44"/>
  <c r="AY35" i="44"/>
  <c r="AZ35" i="44"/>
  <c r="BA35" i="44"/>
  <c r="BB35" i="44"/>
  <c r="BC35" i="44"/>
  <c r="BD35" i="44"/>
  <c r="BE35" i="44"/>
  <c r="BF35" i="44"/>
  <c r="BG35" i="44"/>
  <c r="BH35" i="44"/>
  <c r="BI35" i="44"/>
  <c r="BJ35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S11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AH11" i="42"/>
  <c r="AI11" i="42"/>
  <c r="AJ11" i="42"/>
  <c r="AK11" i="42"/>
  <c r="AL11" i="42"/>
  <c r="AM11" i="42"/>
  <c r="AN11" i="42"/>
  <c r="AO11" i="42"/>
  <c r="AP11" i="42"/>
  <c r="AQ11" i="42"/>
  <c r="AR11" i="42"/>
  <c r="AS11" i="42"/>
  <c r="AT11" i="42"/>
  <c r="AU11" i="42"/>
  <c r="AV11" i="42"/>
  <c r="AW11" i="42"/>
  <c r="AX11" i="42"/>
  <c r="AY11" i="42"/>
  <c r="AZ11" i="42"/>
  <c r="BA11" i="42"/>
  <c r="BB11" i="42"/>
  <c r="BC11" i="42"/>
  <c r="BD11" i="42"/>
  <c r="BE11" i="42"/>
  <c r="BF11" i="42"/>
  <c r="BG11" i="42"/>
  <c r="BH11" i="42"/>
  <c r="BI11" i="42"/>
  <c r="BJ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S12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AH12" i="42"/>
  <c r="AI12" i="42"/>
  <c r="AJ12" i="42"/>
  <c r="AK12" i="42"/>
  <c r="AL12" i="42"/>
  <c r="AM12" i="42"/>
  <c r="AN12" i="42"/>
  <c r="AO12" i="42"/>
  <c r="AP12" i="42"/>
  <c r="AQ12" i="42"/>
  <c r="AR12" i="42"/>
  <c r="AS12" i="42"/>
  <c r="AT12" i="42"/>
  <c r="AU12" i="42"/>
  <c r="AV12" i="42"/>
  <c r="AW12" i="42"/>
  <c r="AX12" i="42"/>
  <c r="AY12" i="42"/>
  <c r="AZ12" i="42"/>
  <c r="BA12" i="42"/>
  <c r="BB12" i="42"/>
  <c r="BC12" i="42"/>
  <c r="BD12" i="42"/>
  <c r="BE12" i="42"/>
  <c r="BF12" i="42"/>
  <c r="BG12" i="42"/>
  <c r="BH12" i="42"/>
  <c r="BI12" i="42"/>
  <c r="BJ12" i="42"/>
  <c r="I14" i="42"/>
  <c r="J14" i="42"/>
  <c r="K14" i="42"/>
  <c r="L14" i="42"/>
  <c r="M14" i="42"/>
  <c r="N14" i="42"/>
  <c r="O14" i="42"/>
  <c r="P14" i="42"/>
  <c r="Q14" i="42"/>
  <c r="R14" i="42"/>
  <c r="S14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AH14" i="42"/>
  <c r="AI14" i="42"/>
  <c r="AJ14" i="42"/>
  <c r="AK14" i="42"/>
  <c r="AL14" i="42"/>
  <c r="AM14" i="42"/>
  <c r="AN14" i="42"/>
  <c r="AO14" i="42"/>
  <c r="AP14" i="42"/>
  <c r="AQ14" i="42"/>
  <c r="AR14" i="42"/>
  <c r="AS14" i="42"/>
  <c r="AT14" i="42"/>
  <c r="AU14" i="42"/>
  <c r="AV14" i="42"/>
  <c r="AW14" i="42"/>
  <c r="AX14" i="42"/>
  <c r="AY14" i="42"/>
  <c r="AZ14" i="42"/>
  <c r="BA14" i="42"/>
  <c r="BB14" i="42"/>
  <c r="BC14" i="42"/>
  <c r="BD14" i="42"/>
  <c r="BE14" i="42"/>
  <c r="BF14" i="42"/>
  <c r="BG14" i="42"/>
  <c r="BH14" i="42"/>
  <c r="BI14" i="42"/>
  <c r="BJ14" i="42"/>
  <c r="I15" i="42"/>
  <c r="J15" i="42"/>
  <c r="K15" i="42"/>
  <c r="L15" i="42"/>
  <c r="M15" i="42"/>
  <c r="N15" i="42"/>
  <c r="O15" i="42"/>
  <c r="P15" i="42"/>
  <c r="Q15" i="42"/>
  <c r="R15" i="42"/>
  <c r="S15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AH15" i="42"/>
  <c r="AI15" i="42"/>
  <c r="AJ15" i="42"/>
  <c r="AK15" i="42"/>
  <c r="AL15" i="42"/>
  <c r="AM15" i="42"/>
  <c r="AN15" i="42"/>
  <c r="AO15" i="42"/>
  <c r="AP15" i="42"/>
  <c r="AQ15" i="42"/>
  <c r="AR15" i="42"/>
  <c r="AS15" i="42"/>
  <c r="AT15" i="42"/>
  <c r="AU15" i="42"/>
  <c r="AV15" i="42"/>
  <c r="AW15" i="42"/>
  <c r="AX15" i="42"/>
  <c r="AY15" i="42"/>
  <c r="AZ15" i="42"/>
  <c r="BA15" i="42"/>
  <c r="BB15" i="42"/>
  <c r="BC15" i="42"/>
  <c r="BD15" i="42"/>
  <c r="BE15" i="42"/>
  <c r="BF15" i="42"/>
  <c r="BG15" i="42"/>
  <c r="BH15" i="42"/>
  <c r="BI15" i="42"/>
  <c r="BJ15" i="42"/>
  <c r="I16" i="42"/>
  <c r="J16" i="42"/>
  <c r="K16" i="42"/>
  <c r="L16" i="42"/>
  <c r="M16" i="42"/>
  <c r="N16" i="42"/>
  <c r="O16" i="42"/>
  <c r="P16" i="42"/>
  <c r="Q16" i="42"/>
  <c r="R16" i="42"/>
  <c r="S16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AH16" i="42"/>
  <c r="AI16" i="42"/>
  <c r="AJ16" i="42"/>
  <c r="AK16" i="42"/>
  <c r="AL16" i="42"/>
  <c r="AM16" i="42"/>
  <c r="AN16" i="42"/>
  <c r="AO16" i="42"/>
  <c r="AP16" i="42"/>
  <c r="AQ16" i="42"/>
  <c r="AR16" i="42"/>
  <c r="AS16" i="42"/>
  <c r="AT16" i="42"/>
  <c r="AU16" i="42"/>
  <c r="AV16" i="42"/>
  <c r="AW16" i="42"/>
  <c r="AX16" i="42"/>
  <c r="AY16" i="42"/>
  <c r="AZ16" i="42"/>
  <c r="BA16" i="42"/>
  <c r="BB16" i="42"/>
  <c r="BC16" i="42"/>
  <c r="BD16" i="42"/>
  <c r="BE16" i="42"/>
  <c r="BF16" i="42"/>
  <c r="BG16" i="42"/>
  <c r="BH16" i="42"/>
  <c r="BI16" i="42"/>
  <c r="BJ16" i="42"/>
  <c r="I18" i="42"/>
  <c r="J18" i="42"/>
  <c r="K18" i="42"/>
  <c r="L18" i="42"/>
  <c r="M18" i="42"/>
  <c r="N18" i="42"/>
  <c r="O18" i="42"/>
  <c r="P18" i="42"/>
  <c r="Q18" i="42"/>
  <c r="R18" i="42"/>
  <c r="S18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AH18" i="42"/>
  <c r="AI18" i="42"/>
  <c r="AJ18" i="42"/>
  <c r="AK18" i="42"/>
  <c r="AL18" i="42"/>
  <c r="AM18" i="42"/>
  <c r="AN18" i="42"/>
  <c r="AO18" i="42"/>
  <c r="AP18" i="42"/>
  <c r="AQ18" i="42"/>
  <c r="AR18" i="42"/>
  <c r="AS18" i="42"/>
  <c r="AT18" i="42"/>
  <c r="AU18" i="42"/>
  <c r="AV18" i="42"/>
  <c r="AW18" i="42"/>
  <c r="AX18" i="42"/>
  <c r="AY18" i="42"/>
  <c r="AZ18" i="42"/>
  <c r="BA18" i="42"/>
  <c r="BB18" i="42"/>
  <c r="BC18" i="42"/>
  <c r="BD18" i="42"/>
  <c r="BE18" i="42"/>
  <c r="BF18" i="42"/>
  <c r="BG18" i="42"/>
  <c r="BH18" i="42"/>
  <c r="BI18" i="42"/>
  <c r="BJ18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L19" i="42"/>
  <c r="AM19" i="42"/>
  <c r="AN19" i="42"/>
  <c r="AO19" i="42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BC19" i="42"/>
  <c r="BD19" i="42"/>
  <c r="BE19" i="42"/>
  <c r="BF19" i="42"/>
  <c r="BG19" i="42"/>
  <c r="BH19" i="42"/>
  <c r="BI19" i="42"/>
  <c r="BJ19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L20" i="42"/>
  <c r="AM20" i="42"/>
  <c r="AN20" i="42"/>
  <c r="AO20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BC20" i="42"/>
  <c r="BD20" i="42"/>
  <c r="BE20" i="42"/>
  <c r="BF20" i="42"/>
  <c r="BG20" i="42"/>
  <c r="BH20" i="42"/>
  <c r="BI20" i="42"/>
  <c r="BJ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S21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AH21" i="42"/>
  <c r="AI21" i="42"/>
  <c r="AJ21" i="42"/>
  <c r="AK21" i="42"/>
  <c r="AL21" i="42"/>
  <c r="AM21" i="42"/>
  <c r="AN21" i="42"/>
  <c r="AO21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BC21" i="42"/>
  <c r="BD21" i="42"/>
  <c r="BE21" i="42"/>
  <c r="BF21" i="42"/>
  <c r="BG21" i="42"/>
  <c r="BH21" i="42"/>
  <c r="BI21" i="42"/>
  <c r="BJ21" i="42"/>
  <c r="I23" i="42"/>
  <c r="J23" i="42"/>
  <c r="K23" i="42"/>
  <c r="L23" i="42"/>
  <c r="M23" i="42"/>
  <c r="N23" i="42"/>
  <c r="O23" i="42"/>
  <c r="P23" i="42"/>
  <c r="Q23" i="42"/>
  <c r="R23" i="42"/>
  <c r="S23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AH23" i="42"/>
  <c r="AI23" i="42"/>
  <c r="AJ23" i="42"/>
  <c r="AK23" i="42"/>
  <c r="AL23" i="42"/>
  <c r="AM23" i="42"/>
  <c r="AN23" i="42"/>
  <c r="AO23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BC23" i="42"/>
  <c r="BD23" i="42"/>
  <c r="BE23" i="42"/>
  <c r="BF23" i="42"/>
  <c r="BG23" i="42"/>
  <c r="BH23" i="42"/>
  <c r="BI23" i="42"/>
  <c r="BJ23" i="42"/>
  <c r="I24" i="42"/>
  <c r="J24" i="42"/>
  <c r="K24" i="42"/>
  <c r="L24" i="42"/>
  <c r="M24" i="42"/>
  <c r="N24" i="42"/>
  <c r="O24" i="42"/>
  <c r="P24" i="42"/>
  <c r="Q24" i="42"/>
  <c r="R24" i="42"/>
  <c r="S24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N24" i="42"/>
  <c r="AO24" i="42"/>
  <c r="AP24" i="42"/>
  <c r="AQ24" i="42"/>
  <c r="AR24" i="42"/>
  <c r="AS24" i="42"/>
  <c r="AT24" i="42"/>
  <c r="AU24" i="42"/>
  <c r="AV24" i="42"/>
  <c r="AW24" i="42"/>
  <c r="AX24" i="42"/>
  <c r="AY24" i="42"/>
  <c r="AZ24" i="42"/>
  <c r="BA24" i="42"/>
  <c r="BB24" i="42"/>
  <c r="BC24" i="42"/>
  <c r="BD24" i="42"/>
  <c r="BE24" i="42"/>
  <c r="BF24" i="42"/>
  <c r="BG24" i="42"/>
  <c r="BH24" i="42"/>
  <c r="BI24" i="42"/>
  <c r="BJ24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AH25" i="42"/>
  <c r="AI25" i="42"/>
  <c r="AJ25" i="42"/>
  <c r="AK25" i="42"/>
  <c r="AL25" i="42"/>
  <c r="AM25" i="42"/>
  <c r="AN25" i="42"/>
  <c r="AO25" i="42"/>
  <c r="AP25" i="42"/>
  <c r="AQ25" i="42"/>
  <c r="AR25" i="42"/>
  <c r="AS25" i="42"/>
  <c r="AT25" i="42"/>
  <c r="AU25" i="42"/>
  <c r="AV25" i="42"/>
  <c r="AW25" i="42"/>
  <c r="AX25" i="42"/>
  <c r="AY25" i="42"/>
  <c r="AZ25" i="42"/>
  <c r="BA25" i="42"/>
  <c r="BB25" i="42"/>
  <c r="BC25" i="42"/>
  <c r="BD25" i="42"/>
  <c r="BE25" i="42"/>
  <c r="BF25" i="42"/>
  <c r="BG25" i="42"/>
  <c r="BH25" i="42"/>
  <c r="BI25" i="42"/>
  <c r="BJ25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L27" i="42"/>
  <c r="AM27" i="42"/>
  <c r="AN27" i="42"/>
  <c r="AO27" i="42"/>
  <c r="AP27" i="42"/>
  <c r="AQ27" i="42"/>
  <c r="AR27" i="42"/>
  <c r="AS27" i="42"/>
  <c r="AT27" i="42"/>
  <c r="AU27" i="42"/>
  <c r="AV27" i="42"/>
  <c r="AW27" i="42"/>
  <c r="AX27" i="42"/>
  <c r="AY27" i="42"/>
  <c r="AZ27" i="42"/>
  <c r="BA27" i="42"/>
  <c r="BB27" i="42"/>
  <c r="BC27" i="42"/>
  <c r="BD27" i="42"/>
  <c r="BE27" i="42"/>
  <c r="BF27" i="42"/>
  <c r="BG27" i="42"/>
  <c r="BH27" i="42"/>
  <c r="BI27" i="42"/>
  <c r="BJ27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S29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AH29" i="42"/>
  <c r="AI29" i="42"/>
  <c r="AJ29" i="42"/>
  <c r="AK29" i="42"/>
  <c r="AL29" i="42"/>
  <c r="AM29" i="42"/>
  <c r="AN29" i="42"/>
  <c r="AO29" i="42"/>
  <c r="AP29" i="42"/>
  <c r="AQ29" i="42"/>
  <c r="AR29" i="42"/>
  <c r="AS29" i="42"/>
  <c r="AT29" i="42"/>
  <c r="AU29" i="42"/>
  <c r="AV29" i="42"/>
  <c r="AW29" i="42"/>
  <c r="AX29" i="42"/>
  <c r="AY29" i="42"/>
  <c r="AZ29" i="42"/>
  <c r="BA29" i="42"/>
  <c r="BB29" i="42"/>
  <c r="BC29" i="42"/>
  <c r="BD29" i="42"/>
  <c r="BE29" i="42"/>
  <c r="BF29" i="42"/>
  <c r="BG29" i="42"/>
  <c r="BH29" i="42"/>
  <c r="BI29" i="42"/>
  <c r="BJ29" i="42"/>
  <c r="D30" i="42"/>
  <c r="E30" i="42"/>
  <c r="L30" i="42"/>
  <c r="M30" i="42"/>
  <c r="N30" i="42"/>
  <c r="O30" i="42"/>
  <c r="P30" i="42"/>
  <c r="Q30" i="42"/>
  <c r="R30" i="42"/>
  <c r="S30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AQ30" i="42"/>
  <c r="AR30" i="42"/>
  <c r="AS30" i="42"/>
  <c r="AT30" i="42"/>
  <c r="AU30" i="42"/>
  <c r="AV30" i="42"/>
  <c r="AW30" i="42"/>
  <c r="AX30" i="42"/>
  <c r="AY30" i="42"/>
  <c r="AZ30" i="42"/>
  <c r="BA30" i="42"/>
  <c r="BB30" i="42"/>
  <c r="BC30" i="42"/>
  <c r="BD30" i="42"/>
  <c r="BE30" i="42"/>
  <c r="BF30" i="42"/>
  <c r="BG30" i="42"/>
  <c r="BH30" i="42"/>
  <c r="BI30" i="42"/>
  <c r="BJ30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AQ31" i="42"/>
  <c r="AR31" i="42"/>
  <c r="AS31" i="42"/>
  <c r="AT31" i="42"/>
  <c r="AU31" i="42"/>
  <c r="AV31" i="42"/>
  <c r="AW31" i="42"/>
  <c r="AX31" i="42"/>
  <c r="AY31" i="42"/>
  <c r="AZ31" i="42"/>
  <c r="BA31" i="42"/>
  <c r="BB31" i="42"/>
  <c r="BC31" i="42"/>
  <c r="BD31" i="42"/>
  <c r="BE31" i="42"/>
  <c r="BF31" i="42"/>
  <c r="BG31" i="42"/>
  <c r="BH31" i="42"/>
  <c r="BI31" i="42"/>
  <c r="BJ31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S34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AQ34" i="42"/>
  <c r="AR34" i="42"/>
  <c r="AS34" i="42"/>
  <c r="AT34" i="42"/>
  <c r="AU34" i="42"/>
  <c r="AV34" i="42"/>
  <c r="AW34" i="42"/>
  <c r="AX34" i="42"/>
  <c r="AY34" i="42"/>
  <c r="AZ34" i="42"/>
  <c r="BA34" i="42"/>
  <c r="BB34" i="42"/>
  <c r="BC34" i="42"/>
  <c r="BD34" i="42"/>
  <c r="BE34" i="42"/>
  <c r="BF34" i="42"/>
  <c r="BG34" i="42"/>
  <c r="BH34" i="42"/>
  <c r="BI34" i="42"/>
  <c r="BJ34" i="42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S35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AQ35" i="42"/>
  <c r="AR35" i="42"/>
  <c r="AS35" i="42"/>
  <c r="AT35" i="42"/>
  <c r="AU35" i="42"/>
  <c r="AV35" i="42"/>
  <c r="AW35" i="42"/>
  <c r="AX35" i="42"/>
  <c r="AY35" i="42"/>
  <c r="AZ35" i="42"/>
  <c r="BA35" i="42"/>
  <c r="BB35" i="42"/>
  <c r="BC35" i="42"/>
  <c r="BD35" i="42"/>
  <c r="BE35" i="42"/>
  <c r="BF35" i="42"/>
  <c r="BG35" i="42"/>
  <c r="BH35" i="42"/>
  <c r="BI35" i="42"/>
  <c r="BJ35" i="42"/>
  <c r="C39" i="42"/>
  <c r="D39" i="42"/>
  <c r="E39" i="42"/>
  <c r="F39" i="42"/>
  <c r="G39" i="42"/>
  <c r="H39" i="42"/>
  <c r="I39" i="42"/>
  <c r="J39" i="42"/>
  <c r="K39" i="42"/>
  <c r="L39" i="42"/>
  <c r="M39" i="42"/>
  <c r="N39" i="42"/>
  <c r="C42" i="42"/>
  <c r="D42" i="42"/>
  <c r="E42" i="42"/>
  <c r="F42" i="42"/>
  <c r="G42" i="42"/>
  <c r="C43" i="42"/>
  <c r="D43" i="42"/>
  <c r="E43" i="42"/>
  <c r="F43" i="42"/>
  <c r="G43" i="42"/>
  <c r="H43" i="42"/>
  <c r="I43" i="42"/>
  <c r="J43" i="42"/>
  <c r="K43" i="42"/>
  <c r="L43" i="42"/>
  <c r="M43" i="42"/>
  <c r="N43" i="42"/>
  <c r="O43" i="42"/>
  <c r="P43" i="42"/>
  <c r="Q43" i="42"/>
  <c r="R43" i="42"/>
  <c r="S43" i="42"/>
  <c r="T43" i="42"/>
  <c r="U43" i="42"/>
  <c r="V43" i="42"/>
  <c r="W43" i="42"/>
  <c r="X43" i="42"/>
  <c r="Y43" i="42"/>
  <c r="Z43" i="42"/>
  <c r="AA43" i="42"/>
  <c r="AB43" i="42"/>
  <c r="AC43" i="42"/>
  <c r="AD43" i="42"/>
  <c r="AE43" i="42"/>
  <c r="AF43" i="42"/>
  <c r="AG43" i="42"/>
  <c r="AH43" i="42"/>
  <c r="AI43" i="42"/>
  <c r="AJ43" i="42"/>
  <c r="AK43" i="42"/>
  <c r="AL43" i="42"/>
  <c r="AM43" i="42"/>
  <c r="AN43" i="42"/>
  <c r="AO43" i="42"/>
  <c r="AP43" i="42"/>
  <c r="AQ43" i="42"/>
  <c r="AR43" i="42"/>
  <c r="AS43" i="42"/>
  <c r="AT43" i="42"/>
  <c r="AU43" i="42"/>
  <c r="AV43" i="42"/>
  <c r="AW43" i="42"/>
  <c r="AX43" i="42"/>
  <c r="AY43" i="42"/>
  <c r="AZ43" i="42"/>
  <c r="BA43" i="42"/>
  <c r="BB43" i="42"/>
  <c r="BC43" i="42"/>
  <c r="BD43" i="42"/>
  <c r="BE43" i="42"/>
  <c r="BF43" i="42"/>
  <c r="BG43" i="42"/>
  <c r="BH43" i="42"/>
  <c r="BI43" i="42"/>
  <c r="BJ43" i="42"/>
  <c r="C44" i="42"/>
  <c r="D44" i="42"/>
  <c r="E44" i="42"/>
  <c r="F44" i="42"/>
  <c r="G44" i="42"/>
  <c r="H44" i="42"/>
  <c r="I44" i="42"/>
  <c r="J44" i="42"/>
  <c r="K44" i="42"/>
  <c r="L44" i="42"/>
  <c r="M44" i="42"/>
  <c r="N44" i="42"/>
  <c r="C12" i="36"/>
  <c r="D12" i="36"/>
  <c r="B16" i="36"/>
  <c r="C16" i="36"/>
  <c r="D16" i="36"/>
  <c r="BH10" i="26"/>
  <c r="BI10" i="26"/>
  <c r="BJ10" i="26"/>
  <c r="BK10" i="26"/>
  <c r="BL10" i="26"/>
  <c r="BM10" i="26"/>
  <c r="BN10" i="26"/>
  <c r="BO10" i="26"/>
  <c r="BP10" i="26"/>
  <c r="BQ10" i="26"/>
  <c r="BR10" i="26"/>
  <c r="BS10" i="26"/>
  <c r="BT10" i="26"/>
  <c r="BU10" i="26"/>
  <c r="BV10" i="26"/>
  <c r="BW10" i="26"/>
  <c r="BX10" i="26"/>
  <c r="BY10" i="26"/>
  <c r="BZ10" i="26"/>
  <c r="CA10" i="26"/>
  <c r="CB10" i="26"/>
  <c r="CC10" i="26"/>
  <c r="CD10" i="26"/>
  <c r="CE10" i="26"/>
  <c r="CF10" i="26"/>
  <c r="CG10" i="26"/>
  <c r="CH10" i="26"/>
  <c r="CI10" i="26"/>
  <c r="CJ10" i="26"/>
  <c r="CK10" i="26"/>
  <c r="CL10" i="26"/>
  <c r="CM10" i="26"/>
  <c r="CN10" i="26"/>
  <c r="CO10" i="26"/>
  <c r="CP10" i="26"/>
  <c r="CQ10" i="26"/>
  <c r="CR10" i="26"/>
  <c r="CS10" i="26"/>
  <c r="CT10" i="26"/>
  <c r="CU10" i="26"/>
  <c r="CV10" i="26"/>
  <c r="CW10" i="26"/>
  <c r="CX10" i="26"/>
  <c r="CY10" i="26"/>
  <c r="CZ10" i="26"/>
  <c r="DA10" i="26"/>
  <c r="DB10" i="26"/>
  <c r="DC10" i="26"/>
  <c r="DD10" i="26"/>
  <c r="DE10" i="26"/>
  <c r="DF10" i="26"/>
  <c r="DG10" i="26"/>
  <c r="DH10" i="26"/>
  <c r="DI10" i="26"/>
  <c r="DJ10" i="26"/>
  <c r="DK10" i="26"/>
  <c r="DL10" i="26"/>
  <c r="DM10" i="26"/>
  <c r="DN10" i="26"/>
  <c r="DO10" i="26"/>
  <c r="DP10" i="26"/>
  <c r="DQ10" i="26"/>
  <c r="DR10" i="26"/>
  <c r="DS10" i="26"/>
  <c r="O1" i="25"/>
  <c r="O2" i="25"/>
  <c r="O3" i="25"/>
  <c r="O4" i="25"/>
  <c r="O5" i="25"/>
  <c r="O6" i="25"/>
  <c r="O7" i="25"/>
  <c r="B20" i="25"/>
  <c r="C20" i="25"/>
  <c r="D20" i="25"/>
  <c r="E20" i="25"/>
  <c r="F20" i="25"/>
  <c r="G20" i="25"/>
  <c r="H20" i="25"/>
  <c r="I20" i="25"/>
  <c r="J20" i="25"/>
  <c r="K20" i="25"/>
  <c r="L20" i="25"/>
  <c r="M20" i="25"/>
  <c r="N20" i="25"/>
  <c r="O20" i="25"/>
  <c r="P20" i="25"/>
  <c r="Q20" i="25"/>
  <c r="R20" i="25"/>
  <c r="S20" i="25"/>
  <c r="B21" i="25"/>
  <c r="C21" i="25"/>
  <c r="D21" i="25"/>
  <c r="E21" i="25"/>
  <c r="F21" i="25"/>
  <c r="F31" i="25" s="1"/>
  <c r="F32" i="25" s="1"/>
  <c r="G21" i="25"/>
  <c r="G26" i="25" s="1"/>
  <c r="H21" i="25"/>
  <c r="H26" i="25" s="1"/>
  <c r="I21" i="25"/>
  <c r="J21" i="25"/>
  <c r="J31" i="25" s="1"/>
  <c r="J32" i="25" s="1"/>
  <c r="K21" i="25"/>
  <c r="L21" i="25"/>
  <c r="L26" i="25" s="1"/>
  <c r="M21" i="25"/>
  <c r="N21" i="25"/>
  <c r="O21" i="25"/>
  <c r="P21" i="25"/>
  <c r="Q21" i="25"/>
  <c r="R21" i="25"/>
  <c r="R26" i="25" s="1"/>
  <c r="S21" i="25"/>
  <c r="S26" i="25" s="1"/>
  <c r="B22" i="25"/>
  <c r="C22" i="25"/>
  <c r="D22" i="25"/>
  <c r="E22" i="25"/>
  <c r="F22" i="25"/>
  <c r="G22" i="25"/>
  <c r="H22" i="25"/>
  <c r="I22" i="25"/>
  <c r="J22" i="25"/>
  <c r="K22" i="25"/>
  <c r="L22" i="25"/>
  <c r="L27" i="25" s="1"/>
  <c r="M22" i="25"/>
  <c r="M27" i="25" s="1"/>
  <c r="N22" i="25"/>
  <c r="O22" i="25"/>
  <c r="P22" i="25"/>
  <c r="Q22" i="25"/>
  <c r="R22" i="25"/>
  <c r="S22" i="25"/>
  <c r="H23" i="25"/>
  <c r="I23" i="25"/>
  <c r="J23" i="25"/>
  <c r="K23" i="25"/>
  <c r="L23" i="25"/>
  <c r="M23" i="25"/>
  <c r="N23" i="25"/>
  <c r="O23" i="25"/>
  <c r="P23" i="25"/>
  <c r="L25" i="25"/>
  <c r="M25" i="25"/>
  <c r="N25" i="25"/>
  <c r="O25" i="25"/>
  <c r="P25" i="25"/>
  <c r="Q25" i="25"/>
  <c r="R25" i="25"/>
  <c r="S25" i="25"/>
  <c r="B26" i="25"/>
  <c r="C26" i="25"/>
  <c r="D26" i="25"/>
  <c r="E26" i="25"/>
  <c r="I26" i="25"/>
  <c r="K26" i="25"/>
  <c r="M26" i="25"/>
  <c r="N26" i="25"/>
  <c r="O26" i="25"/>
  <c r="P26" i="25"/>
  <c r="Q26" i="25"/>
  <c r="B27" i="25"/>
  <c r="C27" i="25"/>
  <c r="D27" i="25"/>
  <c r="E27" i="25"/>
  <c r="F27" i="25"/>
  <c r="G27" i="25"/>
  <c r="H27" i="25"/>
  <c r="I27" i="25"/>
  <c r="J27" i="25"/>
  <c r="K27" i="25"/>
  <c r="N27" i="25"/>
  <c r="O27" i="25"/>
  <c r="P27" i="25"/>
  <c r="Q27" i="25"/>
  <c r="R27" i="25"/>
  <c r="S27" i="25"/>
  <c r="B28" i="25"/>
  <c r="C28" i="25"/>
  <c r="D28" i="25"/>
  <c r="E28" i="25"/>
  <c r="F28" i="25"/>
  <c r="G28" i="25"/>
  <c r="H28" i="25"/>
  <c r="I28" i="25"/>
  <c r="J28" i="25"/>
  <c r="K28" i="25"/>
  <c r="L28" i="25"/>
  <c r="M28" i="25"/>
  <c r="N28" i="25"/>
  <c r="O28" i="25"/>
  <c r="P28" i="25"/>
  <c r="Q28" i="25"/>
  <c r="R28" i="25"/>
  <c r="S28" i="25"/>
  <c r="B29" i="25"/>
  <c r="C29" i="25"/>
  <c r="D29" i="25"/>
  <c r="E29" i="25"/>
  <c r="F29" i="25"/>
  <c r="G29" i="25"/>
  <c r="H29" i="25"/>
  <c r="I29" i="25"/>
  <c r="J29" i="25"/>
  <c r="K29" i="25"/>
  <c r="L29" i="25"/>
  <c r="M29" i="25"/>
  <c r="N29" i="25"/>
  <c r="O29" i="25"/>
  <c r="P29" i="25"/>
  <c r="Q29" i="25"/>
  <c r="R29" i="25"/>
  <c r="S29" i="25"/>
  <c r="B30" i="25"/>
  <c r="C30" i="25"/>
  <c r="D30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B31" i="25"/>
  <c r="C31" i="25"/>
  <c r="C32" i="25" s="1"/>
  <c r="D31" i="25"/>
  <c r="E31" i="25"/>
  <c r="E32" i="25" s="1"/>
  <c r="H31" i="25"/>
  <c r="H32" i="25" s="1"/>
  <c r="I31" i="25"/>
  <c r="K31" i="25"/>
  <c r="K32" i="25" s="1"/>
  <c r="L31" i="25"/>
  <c r="L32" i="25" s="1"/>
  <c r="M31" i="25"/>
  <c r="N31" i="25"/>
  <c r="O31" i="25"/>
  <c r="O32" i="25" s="1"/>
  <c r="P31" i="25"/>
  <c r="Q31" i="25"/>
  <c r="B32" i="25"/>
  <c r="D32" i="25"/>
  <c r="I32" i="25"/>
  <c r="M32" i="25"/>
  <c r="N32" i="25"/>
  <c r="P32" i="25"/>
  <c r="Q32" i="25"/>
  <c r="D80" i="13"/>
  <c r="E80" i="13" s="1"/>
  <c r="F80" i="13" s="1"/>
  <c r="D81" i="13"/>
  <c r="E81" i="13" s="1"/>
  <c r="F81" i="13" s="1"/>
  <c r="D82" i="13"/>
  <c r="E82" i="13" s="1"/>
  <c r="F82" i="13" s="1"/>
  <c r="D83" i="13"/>
  <c r="E83" i="13" s="1"/>
  <c r="F83" i="13" s="1"/>
  <c r="D84" i="13"/>
  <c r="E84" i="13" s="1"/>
  <c r="F84" i="13" s="1"/>
  <c r="D85" i="13"/>
  <c r="E85" i="13" s="1"/>
  <c r="F85" i="13" s="1"/>
  <c r="D86" i="13"/>
  <c r="E86" i="13" s="1"/>
  <c r="F86" i="13" s="1"/>
  <c r="D87" i="13"/>
  <c r="E87" i="13" s="1"/>
  <c r="F87" i="13" s="1"/>
  <c r="D88" i="13"/>
  <c r="E88" i="13" s="1"/>
  <c r="F88" i="13" s="1"/>
  <c r="I105" i="13"/>
  <c r="I106" i="13"/>
  <c r="I107" i="13"/>
  <c r="I108" i="13"/>
  <c r="H110" i="13"/>
  <c r="I109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AC255" i="13"/>
  <c r="AD255" i="13"/>
  <c r="AE255" i="13"/>
  <c r="AF255" i="13"/>
  <c r="AG255" i="13"/>
  <c r="AC256" i="13"/>
  <c r="AD256" i="13"/>
  <c r="AE256" i="13"/>
  <c r="AF256" i="13"/>
  <c r="AG256" i="13"/>
  <c r="AC257" i="13"/>
  <c r="AD257" i="13"/>
  <c r="AE257" i="13"/>
  <c r="AF257" i="13"/>
  <c r="AG257" i="13"/>
  <c r="AC258" i="13"/>
  <c r="AD258" i="13"/>
  <c r="AE258" i="13"/>
  <c r="AF258" i="13"/>
  <c r="AG258" i="13"/>
  <c r="AC259" i="13"/>
  <c r="AD259" i="13"/>
  <c r="AE259" i="13"/>
  <c r="AF259" i="13"/>
  <c r="AG259" i="13"/>
  <c r="AC260" i="13"/>
  <c r="AD260" i="13"/>
  <c r="AE260" i="13"/>
  <c r="AF260" i="13"/>
  <c r="AG260" i="13"/>
  <c r="AC261" i="13"/>
  <c r="AD261" i="13"/>
  <c r="AE261" i="13"/>
  <c r="AF261" i="13"/>
  <c r="AG261" i="13"/>
  <c r="AC262" i="13"/>
  <c r="AD262" i="13"/>
  <c r="AE262" i="13"/>
  <c r="AF262" i="13"/>
  <c r="AG262" i="13"/>
  <c r="AC263" i="13"/>
  <c r="AD263" i="13"/>
  <c r="AE263" i="13"/>
  <c r="AF263" i="13"/>
  <c r="AG263" i="13"/>
  <c r="AC264" i="13"/>
  <c r="AD264" i="13"/>
  <c r="AE264" i="13"/>
  <c r="AF264" i="13"/>
  <c r="AG264" i="13"/>
  <c r="AC265" i="13"/>
  <c r="AD265" i="13"/>
  <c r="AE265" i="13"/>
  <c r="AF265" i="13"/>
  <c r="AG265" i="13"/>
  <c r="AC266" i="13"/>
  <c r="AD266" i="13"/>
  <c r="AE266" i="13"/>
  <c r="AF266" i="13"/>
  <c r="AG266" i="13"/>
  <c r="AC267" i="13"/>
  <c r="AD267" i="13"/>
  <c r="AE267" i="13"/>
  <c r="AF267" i="13"/>
  <c r="AG267" i="13"/>
  <c r="AC268" i="13"/>
  <c r="AD268" i="13"/>
  <c r="AE268" i="13"/>
  <c r="AF268" i="13"/>
  <c r="AG268" i="13"/>
  <c r="AC269" i="13"/>
  <c r="AD269" i="13"/>
  <c r="AE269" i="13"/>
  <c r="AF269" i="13"/>
  <c r="AG269" i="13"/>
  <c r="AC270" i="13"/>
  <c r="AD270" i="13"/>
  <c r="AE270" i="13"/>
  <c r="AF270" i="13"/>
  <c r="AG270" i="13"/>
  <c r="AC271" i="13"/>
  <c r="AD271" i="13"/>
  <c r="AE271" i="13"/>
  <c r="AF271" i="13"/>
  <c r="AG271" i="13"/>
  <c r="AC272" i="13"/>
  <c r="AD272" i="13"/>
  <c r="AE272" i="13"/>
  <c r="AF272" i="13"/>
  <c r="AG272" i="13"/>
  <c r="AC273" i="13"/>
  <c r="AD273" i="13"/>
  <c r="AE273" i="13"/>
  <c r="AF273" i="13"/>
  <c r="AG273" i="13"/>
  <c r="AC274" i="13"/>
  <c r="AD274" i="13"/>
  <c r="AE274" i="13"/>
  <c r="AF274" i="13"/>
  <c r="AG274" i="13"/>
  <c r="AC275" i="13"/>
  <c r="AD275" i="13"/>
  <c r="AE275" i="13"/>
  <c r="AF275" i="13"/>
  <c r="AG275" i="13"/>
  <c r="AC276" i="13"/>
  <c r="AD276" i="13"/>
  <c r="AE276" i="13"/>
  <c r="AF276" i="13"/>
  <c r="AG276" i="13"/>
  <c r="AC277" i="13"/>
  <c r="AD277" i="13"/>
  <c r="AE277" i="13"/>
  <c r="AF277" i="13"/>
  <c r="AG277" i="13"/>
  <c r="AC278" i="13"/>
  <c r="AD278" i="13"/>
  <c r="AE278" i="13"/>
  <c r="AF278" i="13"/>
  <c r="AG278" i="13"/>
  <c r="AC279" i="13"/>
  <c r="AD279" i="13"/>
  <c r="AE279" i="13"/>
  <c r="AF279" i="13"/>
  <c r="AG279" i="13"/>
  <c r="AC280" i="13"/>
  <c r="AD280" i="13"/>
  <c r="AE280" i="13"/>
  <c r="AF280" i="13"/>
  <c r="AG280" i="13"/>
  <c r="O1" i="16"/>
  <c r="O2" i="16"/>
  <c r="O3" i="16"/>
  <c r="O4" i="16"/>
  <c r="O5" i="16"/>
  <c r="O6" i="16"/>
  <c r="O7" i="16"/>
  <c r="B20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B21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B22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H23" i="16"/>
  <c r="I23" i="16"/>
  <c r="J23" i="16"/>
  <c r="K23" i="16"/>
  <c r="L23" i="16"/>
  <c r="M23" i="16"/>
  <c r="N23" i="16"/>
  <c r="O23" i="16"/>
  <c r="P23" i="16"/>
  <c r="L25" i="16"/>
  <c r="M25" i="16"/>
  <c r="N25" i="16"/>
  <c r="O25" i="16"/>
  <c r="P25" i="16"/>
  <c r="Q25" i="16"/>
  <c r="R25" i="16"/>
  <c r="S25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B28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B29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B30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B31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B35" i="16"/>
  <c r="C35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B36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N37" i="16"/>
  <c r="O37" i="16"/>
  <c r="P37" i="16"/>
  <c r="Q37" i="16"/>
  <c r="R37" i="16"/>
  <c r="S37" i="16"/>
  <c r="A57" i="16"/>
  <c r="B57" i="16"/>
  <c r="C57" i="16"/>
  <c r="A58" i="16"/>
  <c r="B58" i="16"/>
  <c r="C58" i="16"/>
  <c r="A59" i="16"/>
  <c r="B59" i="16"/>
  <c r="C59" i="16"/>
  <c r="A60" i="16"/>
  <c r="B60" i="16"/>
  <c r="C60" i="16"/>
  <c r="A61" i="16"/>
  <c r="B61" i="16"/>
  <c r="C61" i="16"/>
  <c r="A62" i="16"/>
  <c r="B62" i="16"/>
  <c r="C62" i="16"/>
  <c r="B63" i="16"/>
  <c r="C63" i="16"/>
  <c r="B64" i="16"/>
  <c r="C64" i="16"/>
  <c r="B65" i="16"/>
  <c r="C65" i="16"/>
  <c r="B66" i="16"/>
  <c r="C66" i="16"/>
  <c r="B70" i="16"/>
  <c r="C70" i="16"/>
  <c r="B71" i="16"/>
  <c r="C71" i="16"/>
  <c r="B72" i="16"/>
  <c r="C72" i="16"/>
  <c r="B73" i="16"/>
  <c r="C73" i="16"/>
  <c r="O1" i="14"/>
  <c r="O2" i="14"/>
  <c r="O3" i="14"/>
  <c r="O4" i="14"/>
  <c r="O5" i="14"/>
  <c r="A9" i="14"/>
  <c r="A10" i="14"/>
  <c r="A11" i="14"/>
  <c r="A12" i="14"/>
  <c r="B13" i="14"/>
  <c r="C13" i="14"/>
  <c r="D13" i="14"/>
  <c r="E13" i="14"/>
  <c r="F13" i="14"/>
  <c r="G13" i="14"/>
  <c r="A14" i="14"/>
  <c r="A15" i="14"/>
  <c r="E15" i="14"/>
  <c r="I15" i="14"/>
  <c r="A16" i="14"/>
  <c r="E16" i="14"/>
  <c r="B17" i="14"/>
  <c r="D17" i="14"/>
  <c r="E17" i="14"/>
  <c r="F17" i="14"/>
  <c r="G17" i="14"/>
  <c r="B18" i="14"/>
  <c r="C18" i="14"/>
  <c r="D18" i="14"/>
  <c r="E18" i="14"/>
  <c r="F18" i="14"/>
  <c r="I18" i="14"/>
  <c r="B19" i="14"/>
  <c r="C19" i="14"/>
  <c r="D19" i="14"/>
  <c r="E19" i="14"/>
  <c r="F19" i="14"/>
  <c r="G19" i="14"/>
  <c r="B20" i="14"/>
  <c r="C20" i="14"/>
  <c r="D20" i="14"/>
  <c r="E20" i="14"/>
  <c r="F20" i="14"/>
  <c r="G20" i="14"/>
  <c r="I34" i="14"/>
  <c r="J34" i="14"/>
  <c r="I35" i="14"/>
  <c r="I41" i="14"/>
  <c r="J35" i="14"/>
  <c r="I36" i="14"/>
  <c r="J36" i="14"/>
  <c r="J41" i="14"/>
  <c r="I37" i="14"/>
  <c r="J37" i="14"/>
  <c r="I38" i="14"/>
  <c r="J38" i="14"/>
  <c r="I39" i="14"/>
  <c r="J39" i="14"/>
  <c r="B41" i="14"/>
  <c r="C41" i="14"/>
  <c r="D41" i="14"/>
  <c r="E41" i="14"/>
  <c r="F41" i="14"/>
  <c r="G41" i="14"/>
  <c r="E59" i="14"/>
  <c r="F59" i="14"/>
  <c r="G59" i="14"/>
  <c r="E62" i="14"/>
  <c r="F62" i="14"/>
  <c r="G62" i="14"/>
  <c r="B11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M11" i="12"/>
  <c r="AO11" i="12"/>
  <c r="AP11" i="12"/>
  <c r="AQ11" i="12"/>
  <c r="AR11" i="12"/>
  <c r="AS11" i="12"/>
  <c r="AT11" i="12"/>
  <c r="AU11" i="12"/>
  <c r="AV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M12" i="12"/>
  <c r="AO12" i="12"/>
  <c r="AP12" i="12"/>
  <c r="AQ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M13" i="12"/>
  <c r="AO13" i="12"/>
  <c r="AP13" i="12"/>
  <c r="AQ13" i="12"/>
  <c r="B14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M14" i="12"/>
  <c r="AO14" i="12"/>
  <c r="AP14" i="12"/>
  <c r="AQ14" i="12"/>
  <c r="AR14" i="12"/>
  <c r="AS14" i="12"/>
  <c r="AT14" i="12"/>
  <c r="AU14" i="12"/>
  <c r="AV14" i="12"/>
  <c r="AL15" i="12"/>
  <c r="AM15" i="12"/>
  <c r="AN15" i="12"/>
  <c r="AO15" i="12"/>
  <c r="AP15" i="12"/>
  <c r="AQ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O16" i="12"/>
  <c r="AP16" i="12"/>
  <c r="AQ16" i="12"/>
  <c r="AR16" i="12"/>
  <c r="AS16" i="12"/>
  <c r="AT16" i="12"/>
  <c r="AU16" i="12"/>
  <c r="AV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AO17" i="12"/>
  <c r="AP17" i="12"/>
  <c r="AQ17" i="12"/>
  <c r="B19" i="12"/>
  <c r="B24" i="12" s="1"/>
  <c r="B31" i="12" s="1"/>
  <c r="C19" i="12"/>
  <c r="C24" i="12" s="1"/>
  <c r="C31" i="12" s="1"/>
  <c r="D19" i="12"/>
  <c r="D24" i="12" s="1"/>
  <c r="D31" i="12" s="1"/>
  <c r="E19" i="12"/>
  <c r="E24" i="12" s="1"/>
  <c r="E31" i="12" s="1"/>
  <c r="F19" i="12"/>
  <c r="F24" i="12" s="1"/>
  <c r="F31" i="12" s="1"/>
  <c r="G19" i="12"/>
  <c r="G24" i="12" s="1"/>
  <c r="G31" i="12" s="1"/>
  <c r="H19" i="12"/>
  <c r="H24" i="12" s="1"/>
  <c r="H31" i="12" s="1"/>
  <c r="I19" i="12"/>
  <c r="I24" i="12" s="1"/>
  <c r="I31" i="12" s="1"/>
  <c r="J19" i="12"/>
  <c r="J24" i="12" s="1"/>
  <c r="J31" i="12" s="1"/>
  <c r="K19" i="12"/>
  <c r="K24" i="12" s="1"/>
  <c r="K31" i="12" s="1"/>
  <c r="L19" i="12"/>
  <c r="L24" i="12" s="1"/>
  <c r="L31" i="12" s="1"/>
  <c r="M19" i="12"/>
  <c r="M24" i="12" s="1"/>
  <c r="M31" i="12" s="1"/>
  <c r="N19" i="12"/>
  <c r="N24" i="12" s="1"/>
  <c r="N31" i="12" s="1"/>
  <c r="O19" i="12"/>
  <c r="O24" i="12" s="1"/>
  <c r="O31" i="12" s="1"/>
  <c r="P19" i="12"/>
  <c r="P24" i="12" s="1"/>
  <c r="P31" i="12" s="1"/>
  <c r="Q19" i="12"/>
  <c r="Q24" i="12" s="1"/>
  <c r="Q31" i="12" s="1"/>
  <c r="R19" i="12"/>
  <c r="R24" i="12" s="1"/>
  <c r="R31" i="12" s="1"/>
  <c r="S19" i="12"/>
  <c r="S24" i="12" s="1"/>
  <c r="S31" i="12" s="1"/>
  <c r="Z19" i="12"/>
  <c r="Z24" i="12" s="1"/>
  <c r="Z31" i="12" s="1"/>
  <c r="AA19" i="12"/>
  <c r="AB19" i="12"/>
  <c r="AB24" i="12" s="1"/>
  <c r="AB31" i="12" s="1"/>
  <c r="AC19" i="12"/>
  <c r="AC24" i="12" s="1"/>
  <c r="AC31" i="12" s="1"/>
  <c r="AD19" i="12"/>
  <c r="AD24" i="12" s="1"/>
  <c r="AD31" i="12" s="1"/>
  <c r="AE19" i="12"/>
  <c r="AE24" i="12" s="1"/>
  <c r="AE31" i="12" s="1"/>
  <c r="AH19" i="12"/>
  <c r="AH24" i="12" s="1"/>
  <c r="AH31" i="12" s="1"/>
  <c r="AI19" i="12"/>
  <c r="AJ19" i="12"/>
  <c r="AJ24" i="12" s="1"/>
  <c r="AJ31" i="12" s="1"/>
  <c r="AK19" i="12"/>
  <c r="AK24" i="12" s="1"/>
  <c r="AK31" i="12" s="1"/>
  <c r="AL19" i="12"/>
  <c r="AL24" i="12" s="1"/>
  <c r="AL31" i="12" s="1"/>
  <c r="AM19" i="12"/>
  <c r="AM24" i="12" s="1"/>
  <c r="AM31" i="12" s="1"/>
  <c r="AN19" i="12"/>
  <c r="AN24" i="12" s="1"/>
  <c r="AN31" i="12" s="1"/>
  <c r="AO19" i="12"/>
  <c r="AO24" i="12" s="1"/>
  <c r="AO31" i="12" s="1"/>
  <c r="AP19" i="12"/>
  <c r="AP24" i="12" s="1"/>
  <c r="AP31" i="12" s="1"/>
  <c r="AQ19" i="12"/>
  <c r="B22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M22" i="12"/>
  <c r="AN22" i="12"/>
  <c r="AO22" i="12"/>
  <c r="AP22" i="12"/>
  <c r="AQ22" i="12"/>
  <c r="AY30" i="12"/>
  <c r="AZ30" i="12"/>
  <c r="BC30" i="12"/>
  <c r="BD30" i="12"/>
  <c r="BF30" i="12"/>
  <c r="BG30" i="12"/>
  <c r="BH30" i="12"/>
  <c r="BI36" i="12"/>
  <c r="BI37" i="12" s="1"/>
  <c r="T24" i="12"/>
  <c r="T31" i="12" s="1"/>
  <c r="U24" i="12"/>
  <c r="U31" i="12" s="1"/>
  <c r="V24" i="12"/>
  <c r="V31" i="12" s="1"/>
  <c r="W24" i="12"/>
  <c r="W31" i="12" s="1"/>
  <c r="X24" i="12"/>
  <c r="X31" i="12" s="1"/>
  <c r="Y24" i="12"/>
  <c r="Y31" i="12" s="1"/>
  <c r="H25" i="12"/>
  <c r="H32" i="12" s="1"/>
  <c r="I25" i="12"/>
  <c r="I32" i="12" s="1"/>
  <c r="J25" i="12"/>
  <c r="J32" i="12" s="1"/>
  <c r="K25" i="12"/>
  <c r="L25" i="12"/>
  <c r="L32" i="12" s="1"/>
  <c r="AL25" i="12"/>
  <c r="AL32" i="12" s="1"/>
  <c r="AM25" i="12"/>
  <c r="AN25" i="12"/>
  <c r="AN32" i="12" s="1"/>
  <c r="AO25" i="12"/>
  <c r="AO32" i="12" s="1"/>
  <c r="AP25" i="12"/>
  <c r="AP32" i="12" s="1"/>
  <c r="AQ25" i="12"/>
  <c r="AQ32" i="12" s="1"/>
  <c r="AR25" i="12"/>
  <c r="AR32" i="12" s="1"/>
  <c r="AS25" i="12"/>
  <c r="AT25" i="12"/>
  <c r="AT32" i="12" s="1"/>
  <c r="AU25" i="12"/>
  <c r="AV25" i="12"/>
  <c r="AV32" i="12" s="1"/>
  <c r="AF26" i="12"/>
  <c r="AF33" i="12" s="1"/>
  <c r="AG26" i="12"/>
  <c r="AG33" i="12" s="1"/>
  <c r="AH26" i="12"/>
  <c r="AH33" i="12" s="1"/>
  <c r="AI26" i="12"/>
  <c r="AI33" i="12" s="1"/>
  <c r="AJ26" i="12"/>
  <c r="AJ33" i="12" s="1"/>
  <c r="AK26" i="12"/>
  <c r="AK33" i="12" s="1"/>
  <c r="AL26" i="12"/>
  <c r="AL33" i="12" s="1"/>
  <c r="AM26" i="12"/>
  <c r="AM33" i="12" s="1"/>
  <c r="AN26" i="12"/>
  <c r="AN33" i="12" s="1"/>
  <c r="AO26" i="12"/>
  <c r="AO33" i="12" s="1"/>
  <c r="AP26" i="12"/>
  <c r="AP33" i="12" s="1"/>
  <c r="AL27" i="12"/>
  <c r="AL34" i="12" s="1"/>
  <c r="AM27" i="12"/>
  <c r="AM34" i="12" s="1"/>
  <c r="AN27" i="12"/>
  <c r="AN34" i="12" s="1"/>
  <c r="AO27" i="12"/>
  <c r="AO34" i="12" s="1"/>
  <c r="AP27" i="12"/>
  <c r="AP34" i="12" s="1"/>
  <c r="AQ27" i="12"/>
  <c r="AQ34" i="12" s="1"/>
  <c r="AR27" i="12"/>
  <c r="AR34" i="12" s="1"/>
  <c r="AS27" i="12"/>
  <c r="AS34" i="12" s="1"/>
  <c r="AT27" i="12"/>
  <c r="AU27" i="12"/>
  <c r="AU34" i="12" s="1"/>
  <c r="AV27" i="12"/>
  <c r="AV34" i="12" s="1"/>
  <c r="AL29" i="12"/>
  <c r="AL35" i="12" s="1"/>
  <c r="AM29" i="12"/>
  <c r="AN29" i="12"/>
  <c r="AN35" i="12" s="1"/>
  <c r="AO29" i="12"/>
  <c r="AO35" i="12" s="1"/>
  <c r="AP29" i="12"/>
  <c r="AP35" i="12" s="1"/>
  <c r="AQ29" i="12"/>
  <c r="AQ35" i="12" s="1"/>
  <c r="AR29" i="12"/>
  <c r="AR35" i="12" s="1"/>
  <c r="AS29" i="12"/>
  <c r="AS35" i="12" s="1"/>
  <c r="AT29" i="12"/>
  <c r="AT35" i="12" s="1"/>
  <c r="AU29" i="12"/>
  <c r="AV29" i="12"/>
  <c r="AV35" i="12" s="1"/>
  <c r="AQ30" i="12"/>
  <c r="AR30" i="12"/>
  <c r="AS30" i="12"/>
  <c r="AT30" i="12"/>
  <c r="AU30" i="12"/>
  <c r="AV30" i="12"/>
  <c r="AX30" i="12"/>
  <c r="BA30" i="12"/>
  <c r="BB30" i="12"/>
  <c r="BE30" i="12"/>
  <c r="BI30" i="12"/>
  <c r="AA31" i="12"/>
  <c r="AF31" i="12"/>
  <c r="AG31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BE31" i="12"/>
  <c r="BF31" i="12"/>
  <c r="BG31" i="12"/>
  <c r="BH31" i="12"/>
  <c r="BI31" i="12"/>
  <c r="B32" i="12"/>
  <c r="C32" i="12"/>
  <c r="D32" i="12"/>
  <c r="E32" i="12"/>
  <c r="F32" i="12"/>
  <c r="G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M32" i="12"/>
  <c r="AW32" i="12"/>
  <c r="AX32" i="12"/>
  <c r="AY32" i="12"/>
  <c r="AZ32" i="12"/>
  <c r="BA32" i="12"/>
  <c r="BB32" i="12"/>
  <c r="BC32" i="12"/>
  <c r="BD32" i="12"/>
  <c r="BE32" i="12"/>
  <c r="BF32" i="12"/>
  <c r="BG32" i="12"/>
  <c r="BH32" i="12"/>
  <c r="BI32" i="12"/>
  <c r="B33" i="12"/>
  <c r="C33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Q33" i="12"/>
  <c r="AR33" i="12"/>
  <c r="AS33" i="12"/>
  <c r="AT33" i="12"/>
  <c r="AU33" i="12"/>
  <c r="AV33" i="12"/>
  <c r="AX33" i="12"/>
  <c r="AY33" i="12"/>
  <c r="AZ33" i="12"/>
  <c r="BA33" i="12"/>
  <c r="BB33" i="12"/>
  <c r="BC33" i="12"/>
  <c r="BD33" i="12"/>
  <c r="BE33" i="12"/>
  <c r="BF33" i="12"/>
  <c r="BG33" i="12"/>
  <c r="BH33" i="12"/>
  <c r="BI33" i="12"/>
  <c r="B34" i="12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W34" i="12"/>
  <c r="AX34" i="12"/>
  <c r="AY34" i="12"/>
  <c r="AZ34" i="12"/>
  <c r="BA34" i="12"/>
  <c r="BB34" i="12"/>
  <c r="BC34" i="12"/>
  <c r="BD34" i="12"/>
  <c r="BE34" i="12"/>
  <c r="BF34" i="12"/>
  <c r="BG34" i="12"/>
  <c r="BH34" i="12"/>
  <c r="BI34" i="12"/>
  <c r="AH35" i="12"/>
  <c r="AI35" i="12"/>
  <c r="AJ35" i="12"/>
  <c r="AK35" i="12"/>
  <c r="AW35" i="12"/>
  <c r="AX35" i="12"/>
  <c r="AY35" i="12"/>
  <c r="AZ35" i="12"/>
  <c r="BA35" i="12"/>
  <c r="BB35" i="12"/>
  <c r="BC35" i="12"/>
  <c r="BD35" i="12"/>
  <c r="BE35" i="12"/>
  <c r="BF35" i="12"/>
  <c r="BG35" i="12"/>
  <c r="BH35" i="12"/>
  <c r="BI35" i="12"/>
  <c r="AX36" i="12"/>
  <c r="AX37" i="12" s="1"/>
  <c r="AZ36" i="12"/>
  <c r="AZ37" i="12" s="1"/>
  <c r="BA36" i="12"/>
  <c r="BA37" i="12" s="1"/>
  <c r="BB36" i="12"/>
  <c r="BB37" i="12" s="1"/>
  <c r="BD36" i="12"/>
  <c r="BD37" i="12" s="1"/>
  <c r="BE36" i="12"/>
  <c r="BE37" i="12" s="1"/>
  <c r="BH36" i="12"/>
  <c r="BH37" i="12" s="1"/>
  <c r="H133" i="15"/>
  <c r="H134" i="15"/>
  <c r="H135" i="15"/>
  <c r="H136" i="15"/>
  <c r="H137" i="15"/>
  <c r="H147" i="15"/>
  <c r="H148" i="15"/>
  <c r="H149" i="15"/>
  <c r="H150" i="15"/>
  <c r="H151" i="15"/>
  <c r="H152" i="15"/>
  <c r="H153" i="15"/>
  <c r="H154" i="15"/>
  <c r="B162" i="15"/>
  <c r="C162" i="15"/>
  <c r="D162" i="15"/>
  <c r="E162" i="15"/>
  <c r="F162" i="15"/>
  <c r="G162" i="15"/>
  <c r="B163" i="15"/>
  <c r="AR12" i="12" s="1"/>
  <c r="C163" i="15"/>
  <c r="AS12" i="12" s="1"/>
  <c r="D163" i="15"/>
  <c r="AT12" i="12" s="1"/>
  <c r="E163" i="15"/>
  <c r="F163" i="15"/>
  <c r="AV12" i="12" s="1"/>
  <c r="G163" i="15"/>
  <c r="B164" i="15"/>
  <c r="AR13" i="12" s="1"/>
  <c r="C164" i="15"/>
  <c r="AS13" i="12" s="1"/>
  <c r="D164" i="15"/>
  <c r="AT13" i="12" s="1"/>
  <c r="E164" i="15"/>
  <c r="AU13" i="12" s="1"/>
  <c r="F164" i="15"/>
  <c r="AV13" i="12" s="1"/>
  <c r="G164" i="15"/>
  <c r="B165" i="15"/>
  <c r="C165" i="15"/>
  <c r="D165" i="15"/>
  <c r="E165" i="15"/>
  <c r="F165" i="15"/>
  <c r="G165" i="15"/>
  <c r="B166" i="15"/>
  <c r="C166" i="15"/>
  <c r="D166" i="15"/>
  <c r="E166" i="15"/>
  <c r="F166" i="15"/>
  <c r="G166" i="15"/>
  <c r="B167" i="15"/>
  <c r="AR15" i="12" s="1"/>
  <c r="C167" i="15"/>
  <c r="AS15" i="12" s="1"/>
  <c r="D167" i="15"/>
  <c r="AT15" i="12" s="1"/>
  <c r="E167" i="15"/>
  <c r="F167" i="15"/>
  <c r="AV15" i="12" s="1"/>
  <c r="G167" i="15"/>
  <c r="H169" i="15"/>
  <c r="H170" i="15"/>
  <c r="H171" i="15"/>
  <c r="H178" i="15"/>
  <c r="H179" i="15"/>
  <c r="H180" i="15"/>
  <c r="H181" i="15"/>
  <c r="H182" i="15"/>
  <c r="H183" i="15"/>
  <c r="H184" i="15"/>
  <c r="B186" i="15"/>
  <c r="C186" i="15"/>
  <c r="D186" i="15"/>
  <c r="E186" i="15"/>
  <c r="F186" i="15"/>
  <c r="G186" i="15"/>
  <c r="H191" i="15"/>
  <c r="H192" i="15"/>
  <c r="H193" i="15"/>
  <c r="H194" i="15"/>
  <c r="H195" i="15"/>
  <c r="H196" i="15"/>
  <c r="H197" i="15"/>
  <c r="B199" i="15"/>
  <c r="C199" i="15"/>
  <c r="D199" i="15"/>
  <c r="E199" i="15"/>
  <c r="F199" i="15"/>
  <c r="G199" i="15"/>
  <c r="H204" i="15"/>
  <c r="H205" i="15"/>
  <c r="H206" i="15"/>
  <c r="H207" i="15"/>
  <c r="H208" i="15"/>
  <c r="H209" i="15"/>
  <c r="H210" i="15"/>
  <c r="B212" i="15"/>
  <c r="C212" i="15"/>
  <c r="D212" i="15"/>
  <c r="E212" i="15"/>
  <c r="F212" i="15"/>
  <c r="G212" i="15"/>
  <c r="H217" i="15"/>
  <c r="H218" i="15"/>
  <c r="H219" i="15"/>
  <c r="H220" i="15"/>
  <c r="H221" i="15"/>
  <c r="H222" i="15"/>
  <c r="H223" i="15"/>
  <c r="B227" i="15" s="1"/>
  <c r="B225" i="15"/>
  <c r="C225" i="15"/>
  <c r="D225" i="15"/>
  <c r="E225" i="15"/>
  <c r="F225" i="15"/>
  <c r="G225" i="15"/>
  <c r="B237" i="15"/>
  <c r="C237" i="15"/>
  <c r="D237" i="15"/>
  <c r="E237" i="15"/>
  <c r="F237" i="15"/>
  <c r="G237" i="15"/>
  <c r="H237" i="15"/>
  <c r="B238" i="15" s="1"/>
  <c r="B239" i="15"/>
  <c r="H250" i="15"/>
  <c r="B251" i="15" s="1"/>
  <c r="B252" i="15"/>
  <c r="H263" i="15"/>
  <c r="B264" i="15" s="1"/>
  <c r="B265" i="15"/>
  <c r="B277" i="15"/>
  <c r="B278" i="15"/>
  <c r="AT13" i="41"/>
  <c r="AV13" i="41"/>
  <c r="AW13" i="41"/>
  <c r="AX13" i="41"/>
  <c r="AY13" i="41"/>
  <c r="BA13" i="41"/>
  <c r="BB13" i="41"/>
  <c r="D17" i="41"/>
  <c r="E17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AI17" i="41"/>
  <c r="AJ17" i="41"/>
  <c r="AK17" i="41"/>
  <c r="AL17" i="41"/>
  <c r="AM17" i="41"/>
  <c r="AN17" i="41"/>
  <c r="AO17" i="41"/>
  <c r="AP17" i="41"/>
  <c r="AQ17" i="41"/>
  <c r="AR17" i="41"/>
  <c r="AS17" i="41"/>
  <c r="AT17" i="41"/>
  <c r="AU17" i="41"/>
  <c r="AV17" i="41"/>
  <c r="AW17" i="41"/>
  <c r="AX17" i="41"/>
  <c r="AY17" i="41"/>
  <c r="BA17" i="41"/>
  <c r="BB17" i="41"/>
  <c r="D18" i="41"/>
  <c r="E18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AK18" i="41"/>
  <c r="AL18" i="41"/>
  <c r="AM18" i="41"/>
  <c r="AN18" i="41"/>
  <c r="AO18" i="41"/>
  <c r="AP18" i="41"/>
  <c r="AQ18" i="41"/>
  <c r="AR18" i="41"/>
  <c r="AS18" i="41"/>
  <c r="AT18" i="41"/>
  <c r="AU18" i="41"/>
  <c r="AV18" i="41"/>
  <c r="AW18" i="41"/>
  <c r="AX18" i="41"/>
  <c r="AY18" i="41"/>
  <c r="AZ18" i="41"/>
  <c r="BA18" i="41"/>
  <c r="BB18" i="41"/>
  <c r="D19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AK19" i="41"/>
  <c r="AL19" i="41"/>
  <c r="AM19" i="41"/>
  <c r="AN19" i="41"/>
  <c r="AO19" i="41"/>
  <c r="AP19" i="41"/>
  <c r="AQ19" i="41"/>
  <c r="AR19" i="41"/>
  <c r="AS19" i="41"/>
  <c r="AT19" i="41"/>
  <c r="AU19" i="41"/>
  <c r="AV19" i="41"/>
  <c r="AW19" i="41"/>
  <c r="AX19" i="41"/>
  <c r="AY19" i="41"/>
  <c r="BA19" i="41"/>
  <c r="BB19" i="41"/>
  <c r="D20" i="41"/>
  <c r="E20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AI20" i="41"/>
  <c r="AJ20" i="41"/>
  <c r="AK20" i="41"/>
  <c r="AL20" i="41"/>
  <c r="AM20" i="41"/>
  <c r="AN20" i="41"/>
  <c r="AO20" i="41"/>
  <c r="AP20" i="41"/>
  <c r="AQ20" i="41"/>
  <c r="AR20" i="41"/>
  <c r="AS20" i="41"/>
  <c r="AT20" i="41"/>
  <c r="AU20" i="41"/>
  <c r="AV20" i="41"/>
  <c r="AW20" i="41"/>
  <c r="AX20" i="41"/>
  <c r="AY20" i="41"/>
  <c r="BA20" i="41"/>
  <c r="BB20" i="41"/>
  <c r="D21" i="41"/>
  <c r="E21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AK21" i="41"/>
  <c r="AL21" i="41"/>
  <c r="AM21" i="41"/>
  <c r="AN21" i="41"/>
  <c r="AO21" i="41"/>
  <c r="AP21" i="41"/>
  <c r="AQ21" i="41"/>
  <c r="AR21" i="41"/>
  <c r="AS21" i="41"/>
  <c r="AT21" i="41"/>
  <c r="AU21" i="41"/>
  <c r="AV21" i="41"/>
  <c r="AW21" i="41"/>
  <c r="AX21" i="41"/>
  <c r="AY21" i="41"/>
  <c r="BA21" i="41"/>
  <c r="BB21" i="41"/>
  <c r="H28" i="41"/>
  <c r="H30" i="41"/>
  <c r="A43" i="41"/>
  <c r="H25" i="41" s="1"/>
  <c r="A44" i="41"/>
  <c r="H26" i="41" s="1"/>
  <c r="A45" i="41"/>
  <c r="H27" i="41" s="1"/>
  <c r="A47" i="41"/>
  <c r="H29" i="41" s="1"/>
  <c r="J77" i="43"/>
  <c r="J78" i="43"/>
  <c r="J79" i="43"/>
  <c r="J80" i="43"/>
  <c r="J81" i="43"/>
  <c r="J82" i="43"/>
  <c r="J83" i="43"/>
  <c r="J84" i="43"/>
  <c r="J85" i="43"/>
  <c r="J86" i="43"/>
  <c r="J87" i="43"/>
  <c r="D111" i="43"/>
  <c r="J88" i="43"/>
  <c r="J89" i="43"/>
  <c r="J91" i="43"/>
  <c r="J92" i="43"/>
  <c r="J93" i="43"/>
  <c r="J94" i="43"/>
  <c r="J95" i="43"/>
  <c r="J96" i="43"/>
  <c r="J97" i="43"/>
  <c r="J98" i="43"/>
  <c r="J99" i="43"/>
  <c r="J100" i="43"/>
  <c r="J101" i="43"/>
  <c r="J102" i="43"/>
  <c r="J103" i="43"/>
  <c r="J105" i="43"/>
  <c r="J106" i="43"/>
  <c r="J107" i="43"/>
  <c r="J108" i="43"/>
  <c r="J109" i="43"/>
  <c r="J110" i="43"/>
  <c r="J111" i="43"/>
  <c r="J112" i="43"/>
  <c r="J113" i="43"/>
  <c r="J114" i="43"/>
  <c r="J115" i="43"/>
  <c r="J116" i="43"/>
  <c r="J117" i="43"/>
  <c r="C141" i="43"/>
  <c r="C155" i="43" s="1"/>
  <c r="C169" i="43" s="1"/>
  <c r="C183" i="43" s="1"/>
  <c r="C197" i="43" s="1"/>
  <c r="C211" i="43" s="1"/>
  <c r="J118" i="43"/>
  <c r="C142" i="43"/>
  <c r="C156" i="43" s="1"/>
  <c r="C170" i="43" s="1"/>
  <c r="C184" i="43" s="1"/>
  <c r="C198" i="43" s="1"/>
  <c r="C212" i="43" s="1"/>
  <c r="J119" i="43"/>
  <c r="C143" i="43"/>
  <c r="C157" i="43" s="1"/>
  <c r="C171" i="43" s="1"/>
  <c r="C185" i="43" s="1"/>
  <c r="C199" i="43" s="1"/>
  <c r="C213" i="43" s="1"/>
  <c r="J120" i="43"/>
  <c r="C144" i="43"/>
  <c r="C158" i="43" s="1"/>
  <c r="C172" i="43" s="1"/>
  <c r="C186" i="43" s="1"/>
  <c r="C200" i="43" s="1"/>
  <c r="C214" i="43" s="1"/>
  <c r="J121" i="43"/>
  <c r="C145" i="43"/>
  <c r="C159" i="43" s="1"/>
  <c r="C173" i="43" s="1"/>
  <c r="C187" i="43" s="1"/>
  <c r="C201" i="43" s="1"/>
  <c r="C215" i="43" s="1"/>
  <c r="J122" i="43"/>
  <c r="C146" i="43"/>
  <c r="C160" i="43" s="1"/>
  <c r="C174" i="43" s="1"/>
  <c r="C188" i="43" s="1"/>
  <c r="C202" i="43" s="1"/>
  <c r="C216" i="43" s="1"/>
  <c r="J123" i="43"/>
  <c r="C147" i="43"/>
  <c r="C161" i="43" s="1"/>
  <c r="C175" i="43" s="1"/>
  <c r="C189" i="43" s="1"/>
  <c r="C203" i="43" s="1"/>
  <c r="C217" i="43" s="1"/>
  <c r="J124" i="43"/>
  <c r="C148" i="43"/>
  <c r="C162" i="43" s="1"/>
  <c r="C176" i="43" s="1"/>
  <c r="C190" i="43" s="1"/>
  <c r="C204" i="43" s="1"/>
  <c r="C218" i="43" s="1"/>
  <c r="J125" i="43"/>
  <c r="C149" i="43"/>
  <c r="C163" i="43" s="1"/>
  <c r="J126" i="43"/>
  <c r="C150" i="43"/>
  <c r="J127" i="43"/>
  <c r="C151" i="43"/>
  <c r="C165" i="43" s="1"/>
  <c r="C179" i="43" s="1"/>
  <c r="C193" i="43" s="1"/>
  <c r="C207" i="43" s="1"/>
  <c r="C221" i="43" s="1"/>
  <c r="J128" i="43"/>
  <c r="C152" i="43"/>
  <c r="C166" i="43" s="1"/>
  <c r="C180" i="43" s="1"/>
  <c r="C194" i="43" s="1"/>
  <c r="C208" i="43" s="1"/>
  <c r="C222" i="43" s="1"/>
  <c r="J129" i="43"/>
  <c r="J130" i="43"/>
  <c r="J131" i="43"/>
  <c r="J132" i="43"/>
  <c r="J133" i="43"/>
  <c r="J134" i="43"/>
  <c r="J135" i="43"/>
  <c r="J136" i="43"/>
  <c r="J137" i="43"/>
  <c r="J138" i="43"/>
  <c r="J139" i="43"/>
  <c r="J140" i="43"/>
  <c r="J141" i="43"/>
  <c r="J142" i="43"/>
  <c r="J143" i="43"/>
  <c r="J144" i="43"/>
  <c r="J145" i="43"/>
  <c r="J146" i="43"/>
  <c r="J147" i="43"/>
  <c r="J148" i="43"/>
  <c r="J149" i="43"/>
  <c r="J150" i="43"/>
  <c r="J151" i="43"/>
  <c r="J152" i="43"/>
  <c r="J153" i="43"/>
  <c r="J154" i="43"/>
  <c r="J155" i="43"/>
  <c r="J156" i="43"/>
  <c r="J157" i="43"/>
  <c r="J158" i="43"/>
  <c r="J159" i="43"/>
  <c r="J160" i="43"/>
  <c r="J161" i="43"/>
  <c r="J162" i="43"/>
  <c r="J163" i="43"/>
  <c r="J164" i="43"/>
  <c r="J165" i="43"/>
  <c r="J166" i="43"/>
  <c r="J167" i="43"/>
  <c r="J168" i="43"/>
  <c r="J169" i="43"/>
  <c r="J170" i="43"/>
  <c r="J171" i="43"/>
  <c r="J172" i="43"/>
  <c r="L172" i="43"/>
  <c r="M172" i="43"/>
  <c r="N172" i="43"/>
  <c r="J173" i="43"/>
  <c r="L173" i="43"/>
  <c r="M173" i="43"/>
  <c r="N173" i="43"/>
  <c r="J174" i="43"/>
  <c r="L174" i="43"/>
  <c r="M174" i="43"/>
  <c r="N174" i="43"/>
  <c r="J175" i="43"/>
  <c r="L175" i="43"/>
  <c r="M175" i="43"/>
  <c r="N175" i="43"/>
  <c r="J176" i="43"/>
  <c r="L176" i="43"/>
  <c r="M176" i="43"/>
  <c r="N176" i="43"/>
  <c r="J177" i="43"/>
  <c r="L177" i="43"/>
  <c r="M177" i="43"/>
  <c r="N177" i="43"/>
  <c r="J178" i="43"/>
  <c r="L178" i="43"/>
  <c r="M178" i="43"/>
  <c r="N178" i="43"/>
  <c r="J179" i="43"/>
  <c r="L179" i="43"/>
  <c r="M179" i="43"/>
  <c r="N179" i="43"/>
  <c r="J180" i="43"/>
  <c r="L180" i="43"/>
  <c r="M180" i="43"/>
  <c r="N180" i="43"/>
  <c r="J181" i="43"/>
  <c r="L181" i="43"/>
  <c r="M181" i="43"/>
  <c r="N181" i="43"/>
  <c r="J182" i="43"/>
  <c r="L182" i="43"/>
  <c r="M182" i="43"/>
  <c r="N182" i="43"/>
  <c r="J183" i="43"/>
  <c r="L183" i="43"/>
  <c r="M183" i="43"/>
  <c r="N183" i="43"/>
  <c r="J184" i="43"/>
  <c r="L184" i="43"/>
  <c r="M184" i="43"/>
  <c r="N184" i="43"/>
  <c r="J185" i="43"/>
  <c r="L185" i="43"/>
  <c r="M185" i="43"/>
  <c r="N185" i="43"/>
  <c r="J186" i="43"/>
  <c r="L186" i="43"/>
  <c r="M186" i="43"/>
  <c r="N186" i="43"/>
  <c r="J187" i="43"/>
  <c r="L187" i="43"/>
  <c r="M187" i="43"/>
  <c r="N187" i="43"/>
  <c r="J188" i="43"/>
  <c r="L188" i="43"/>
  <c r="M188" i="43"/>
  <c r="N188" i="43"/>
  <c r="J189" i="43"/>
  <c r="M189" i="43"/>
  <c r="N189" i="43"/>
  <c r="R11" i="22"/>
  <c r="S11" i="22"/>
  <c r="R12" i="22"/>
  <c r="S12" i="22"/>
  <c r="R36" i="22"/>
  <c r="S36" i="22"/>
  <c r="R13" i="22"/>
  <c r="S13" i="22"/>
  <c r="R14" i="22"/>
  <c r="S14" i="22"/>
  <c r="R15" i="22"/>
  <c r="S15" i="22"/>
  <c r="R16" i="22"/>
  <c r="S16" i="22"/>
  <c r="R17" i="22"/>
  <c r="S17" i="22"/>
  <c r="R18" i="22"/>
  <c r="S18" i="22"/>
  <c r="R19" i="22"/>
  <c r="S19" i="22"/>
  <c r="R20" i="22"/>
  <c r="S20" i="22"/>
  <c r="R21" i="22"/>
  <c r="S21" i="22"/>
  <c r="R22" i="22"/>
  <c r="S22" i="22"/>
  <c r="R23" i="22"/>
  <c r="S23" i="22"/>
  <c r="R24" i="22"/>
  <c r="S24" i="22"/>
  <c r="R25" i="22"/>
  <c r="R26" i="22"/>
  <c r="S26" i="22"/>
  <c r="R27" i="22"/>
  <c r="S27" i="22"/>
  <c r="R28" i="22"/>
  <c r="S28" i="22"/>
  <c r="R29" i="22"/>
  <c r="S29" i="22"/>
  <c r="R30" i="22"/>
  <c r="S30" i="22"/>
  <c r="R31" i="22"/>
  <c r="S31" i="22"/>
  <c r="R32" i="22"/>
  <c r="S32" i="22"/>
  <c r="R33" i="22"/>
  <c r="S33" i="22"/>
  <c r="R34" i="22"/>
  <c r="S34" i="22"/>
  <c r="R35" i="22"/>
  <c r="S35" i="22"/>
  <c r="R37" i="22"/>
  <c r="S37" i="22"/>
  <c r="R38" i="22"/>
  <c r="S38" i="22"/>
  <c r="R39" i="22"/>
  <c r="S39" i="22"/>
  <c r="R40" i="22"/>
  <c r="S40" i="22"/>
  <c r="R41" i="22"/>
  <c r="R42" i="22"/>
  <c r="S42" i="22"/>
  <c r="R44" i="22"/>
  <c r="X70" i="31"/>
  <c r="W71" i="31"/>
  <c r="X71" i="31"/>
  <c r="W72" i="31"/>
  <c r="X72" i="31"/>
  <c r="W73" i="31"/>
  <c r="X73" i="31"/>
  <c r="W74" i="31"/>
  <c r="X74" i="31"/>
  <c r="W75" i="31"/>
  <c r="X75" i="31"/>
  <c r="W76" i="31"/>
  <c r="X76" i="31"/>
  <c r="W77" i="31"/>
  <c r="X77" i="31"/>
  <c r="W78" i="31"/>
  <c r="X78" i="31"/>
  <c r="W79" i="31"/>
  <c r="X79" i="31"/>
  <c r="W80" i="31"/>
  <c r="X80" i="31"/>
  <c r="W81" i="31"/>
  <c r="X81" i="31"/>
  <c r="W82" i="31"/>
  <c r="X82" i="31"/>
  <c r="W83" i="31"/>
  <c r="X83" i="31"/>
  <c r="W84" i="31"/>
  <c r="X84" i="31"/>
  <c r="W85" i="31"/>
  <c r="X85" i="31"/>
  <c r="W86" i="31"/>
  <c r="X86" i="31"/>
  <c r="W87" i="31"/>
  <c r="X87" i="31"/>
  <c r="W88" i="31"/>
  <c r="X88" i="31"/>
  <c r="W89" i="31"/>
  <c r="X89" i="31"/>
  <c r="W90" i="31"/>
  <c r="X90" i="31"/>
  <c r="W91" i="31"/>
  <c r="X91" i="31"/>
  <c r="W92" i="31"/>
  <c r="X92" i="31"/>
  <c r="W93" i="31"/>
  <c r="X93" i="31"/>
  <c r="W94" i="31"/>
  <c r="X94" i="31"/>
  <c r="W95" i="31"/>
  <c r="X95" i="31"/>
  <c r="W96" i="31"/>
  <c r="X96" i="31"/>
  <c r="W97" i="31"/>
  <c r="X97" i="31"/>
  <c r="W98" i="31"/>
  <c r="X98" i="31"/>
  <c r="W99" i="31"/>
  <c r="X99" i="31"/>
  <c r="W100" i="31"/>
  <c r="X100" i="31"/>
  <c r="X101" i="31"/>
  <c r="X102" i="31"/>
  <c r="X103" i="31"/>
  <c r="X104" i="31"/>
  <c r="X105" i="31"/>
  <c r="X106" i="31"/>
  <c r="X107" i="31"/>
  <c r="X108" i="31"/>
  <c r="X109" i="31"/>
  <c r="X110" i="31"/>
  <c r="X111" i="31"/>
  <c r="X112" i="31"/>
  <c r="C20" i="39"/>
  <c r="B15" i="38"/>
  <c r="C15" i="38"/>
  <c r="B21" i="39" s="1"/>
  <c r="B20" i="39" s="1"/>
  <c r="D15" i="38"/>
  <c r="C17" i="6"/>
  <c r="B17" i="6" s="1"/>
  <c r="B19" i="6" s="1"/>
  <c r="D19" i="6"/>
  <c r="E19" i="6"/>
  <c r="F19" i="6"/>
  <c r="G19" i="6"/>
  <c r="H19" i="6"/>
  <c r="I19" i="6"/>
  <c r="J19" i="6"/>
  <c r="K19" i="6"/>
  <c r="L19" i="6"/>
  <c r="M19" i="6"/>
  <c r="N19" i="6"/>
  <c r="O19" i="6"/>
  <c r="B15" i="5"/>
  <c r="C15" i="5"/>
  <c r="D15" i="5"/>
  <c r="E15" i="5"/>
  <c r="F15" i="5"/>
  <c r="G15" i="5"/>
  <c r="H15" i="5"/>
  <c r="I15" i="5"/>
  <c r="J15" i="5"/>
  <c r="K15" i="5"/>
  <c r="L15" i="5"/>
  <c r="M15" i="5"/>
  <c r="O15" i="5"/>
  <c r="B15" i="1"/>
  <c r="C15" i="1"/>
  <c r="D15" i="1"/>
  <c r="E15" i="1"/>
  <c r="F15" i="1"/>
  <c r="G15" i="1"/>
  <c r="H15" i="1"/>
  <c r="I15" i="1"/>
  <c r="J15" i="1"/>
  <c r="K15" i="1"/>
  <c r="L15" i="1"/>
  <c r="M15" i="1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8" i="19"/>
  <c r="C179" i="19"/>
  <c r="C180" i="19"/>
  <c r="C181" i="19"/>
  <c r="C182" i="19"/>
  <c r="C183" i="19"/>
  <c r="C190" i="19"/>
  <c r="D190" i="19"/>
  <c r="C191" i="19"/>
  <c r="D191" i="19"/>
  <c r="C192" i="19"/>
  <c r="D192" i="19"/>
  <c r="C193" i="19"/>
  <c r="D193" i="19"/>
  <c r="C194" i="19"/>
  <c r="D194" i="19"/>
  <c r="C195" i="19"/>
  <c r="D195" i="19"/>
  <c r="C196" i="19"/>
  <c r="D196" i="19"/>
  <c r="C197" i="19"/>
  <c r="D197" i="19"/>
  <c r="C198" i="19"/>
  <c r="D198" i="19"/>
  <c r="C199" i="19"/>
  <c r="D199" i="19"/>
  <c r="C200" i="19"/>
  <c r="D200" i="19"/>
  <c r="C201" i="19"/>
  <c r="D201" i="19"/>
  <c r="D74" i="18"/>
  <c r="D73" i="18" s="1"/>
  <c r="D72" i="18" s="1"/>
  <c r="D71" i="18" s="1"/>
  <c r="D70" i="18" s="1"/>
  <c r="D69" i="18" s="1"/>
  <c r="D86" i="18"/>
  <c r="D85" i="18" s="1"/>
  <c r="D84" i="18" s="1"/>
  <c r="D83" i="18" s="1"/>
  <c r="D82" i="18" s="1"/>
  <c r="D81" i="18" s="1"/>
  <c r="D80" i="18" s="1"/>
  <c r="D79" i="18" s="1"/>
  <c r="D78" i="18" s="1"/>
  <c r="D77" i="18" s="1"/>
  <c r="D76" i="18" s="1"/>
  <c r="D98" i="18"/>
  <c r="D97" i="18" s="1"/>
  <c r="D96" i="18" s="1"/>
  <c r="D95" i="18" s="1"/>
  <c r="D94" i="18" s="1"/>
  <c r="D93" i="18" s="1"/>
  <c r="D92" i="18" s="1"/>
  <c r="C106" i="18"/>
  <c r="C109" i="18"/>
  <c r="C110" i="18"/>
  <c r="C111" i="18"/>
  <c r="D111" i="18" s="1"/>
  <c r="C112" i="18"/>
  <c r="C113" i="18"/>
  <c r="C114" i="18"/>
  <c r="C115" i="18"/>
  <c r="C116" i="18"/>
  <c r="C117" i="18"/>
  <c r="C118" i="18"/>
  <c r="C119" i="18"/>
  <c r="C120" i="18"/>
  <c r="C121" i="18"/>
  <c r="C122" i="18"/>
  <c r="D135" i="18"/>
  <c r="D134" i="18" s="1"/>
  <c r="D133" i="18" s="1"/>
  <c r="D132" i="18" s="1"/>
  <c r="D131" i="18" s="1"/>
  <c r="D130" i="18" s="1"/>
  <c r="D129" i="18" s="1"/>
  <c r="D128" i="18" s="1"/>
  <c r="D127" i="18" s="1"/>
  <c r="D126" i="18" s="1"/>
  <c r="D125" i="18" s="1"/>
  <c r="D124" i="18" s="1"/>
  <c r="D147" i="18"/>
  <c r="D146" i="18" s="1"/>
  <c r="D145" i="18" s="1"/>
  <c r="D144" i="18" s="1"/>
  <c r="D143" i="18" s="1"/>
  <c r="D142" i="18" s="1"/>
  <c r="D141" i="18" s="1"/>
  <c r="D140" i="18" s="1"/>
  <c r="D139" i="18" s="1"/>
  <c r="D138" i="18" s="1"/>
  <c r="D137" i="18" s="1"/>
  <c r="D136" i="18" s="1"/>
  <c r="D159" i="18"/>
  <c r="D158" i="18" s="1"/>
  <c r="D157" i="18" s="1"/>
  <c r="D156" i="18" s="1"/>
  <c r="D155" i="18" s="1"/>
  <c r="D154" i="18" s="1"/>
  <c r="D153" i="18" s="1"/>
  <c r="D152" i="18" s="1"/>
  <c r="D151" i="18" s="1"/>
  <c r="D150" i="18" s="1"/>
  <c r="D149" i="18" s="1"/>
  <c r="D148" i="18" s="1"/>
  <c r="D171" i="18"/>
  <c r="D170" i="18" s="1"/>
  <c r="D169" i="18" s="1"/>
  <c r="D168" i="18" s="1"/>
  <c r="D167" i="18" s="1"/>
  <c r="D166" i="18" s="1"/>
  <c r="D165" i="18" s="1"/>
  <c r="D164" i="18" s="1"/>
  <c r="D163" i="18" s="1"/>
  <c r="D162" i="18" s="1"/>
  <c r="D161" i="18" s="1"/>
  <c r="D160" i="18" s="1"/>
  <c r="D183" i="18"/>
  <c r="D182" i="18" s="1"/>
  <c r="D181" i="18" s="1"/>
  <c r="D180" i="18" s="1"/>
  <c r="D179" i="18" s="1"/>
  <c r="D178" i="18" s="1"/>
  <c r="D177" i="18" s="1"/>
  <c r="D176" i="18" s="1"/>
  <c r="D175" i="18" s="1"/>
  <c r="D174" i="18" s="1"/>
  <c r="D173" i="18" s="1"/>
  <c r="D172" i="18" s="1"/>
  <c r="D9" i="17"/>
  <c r="D10" i="17"/>
  <c r="D11" i="17"/>
  <c r="D12" i="17"/>
  <c r="D13" i="17"/>
  <c r="D14" i="17"/>
  <c r="D15" i="17"/>
  <c r="AZ13" i="41"/>
  <c r="K41" i="14"/>
  <c r="BF36" i="12"/>
  <c r="BF37" i="12" s="1"/>
  <c r="BG36" i="12"/>
  <c r="BG37" i="12" s="1"/>
  <c r="BC36" i="12"/>
  <c r="BC37" i="12" s="1"/>
  <c r="AY36" i="12"/>
  <c r="AY37" i="12" s="1"/>
  <c r="G136" i="43"/>
  <c r="G137" i="43"/>
  <c r="G116" i="43"/>
  <c r="G133" i="43"/>
  <c r="G115" i="43"/>
  <c r="G120" i="43"/>
  <c r="G122" i="43"/>
  <c r="G117" i="43"/>
  <c r="G135" i="43"/>
  <c r="G114" i="43"/>
  <c r="G118" i="43"/>
  <c r="G129" i="43"/>
  <c r="G119" i="43"/>
  <c r="G121" i="43"/>
  <c r="G134" i="43"/>
  <c r="G132" i="43"/>
  <c r="G131" i="43"/>
  <c r="G138" i="43"/>
  <c r="G128" i="43"/>
  <c r="G124" i="43"/>
  <c r="G123" i="43"/>
  <c r="G130" i="43"/>
  <c r="I32" i="44"/>
  <c r="I36" i="44" s="1"/>
  <c r="H32" i="44"/>
  <c r="H36" i="44" s="1"/>
  <c r="BC32" i="44"/>
  <c r="AE32" i="44"/>
  <c r="AE36" i="44" s="1"/>
  <c r="G32" i="44"/>
  <c r="G36" i="44"/>
  <c r="E32" i="44"/>
  <c r="E36" i="44" s="1"/>
  <c r="D32" i="44"/>
  <c r="D36" i="44" s="1"/>
  <c r="K32" i="44"/>
  <c r="K36" i="44" s="1"/>
  <c r="C164" i="43"/>
  <c r="C178" i="43" s="1"/>
  <c r="C192" i="43" s="1"/>
  <c r="C206" i="43" s="1"/>
  <c r="C220" i="43" s="1"/>
  <c r="Y12" i="31" l="1"/>
  <c r="AC12" i="31" s="1"/>
  <c r="Y13" i="31"/>
  <c r="AC13" i="31" s="1"/>
  <c r="AB12" i="31"/>
  <c r="AB13" i="31"/>
  <c r="AA12" i="31"/>
  <c r="AA13" i="31"/>
  <c r="Z12" i="31"/>
  <c r="AD12" i="31"/>
  <c r="Z13" i="31"/>
  <c r="AD13" i="31"/>
  <c r="AB15" i="31"/>
  <c r="AB14" i="31"/>
  <c r="AA15" i="31"/>
  <c r="AA14" i="31"/>
  <c r="Y14" i="31"/>
  <c r="AC14" i="31" s="1"/>
  <c r="Y15" i="31"/>
  <c r="AC15" i="31" s="1"/>
  <c r="Z15" i="31"/>
  <c r="AD15" i="31"/>
  <c r="Z14" i="31"/>
  <c r="AD14" i="31"/>
  <c r="AB16" i="31"/>
  <c r="AA16" i="31"/>
  <c r="Y16" i="31"/>
  <c r="AC16" i="31" s="1"/>
  <c r="AD16" i="31"/>
  <c r="Z16" i="31"/>
  <c r="J54" i="45"/>
  <c r="F55" i="45" s="1"/>
  <c r="Y19" i="31"/>
  <c r="AC19" i="31" s="1"/>
  <c r="Y17" i="31"/>
  <c r="AC17" i="31" s="1"/>
  <c r="Y18" i="31"/>
  <c r="AC18" i="31" s="1"/>
  <c r="AB18" i="31"/>
  <c r="AB19" i="31"/>
  <c r="AB17" i="31"/>
  <c r="AA17" i="31"/>
  <c r="AA18" i="31"/>
  <c r="AA19" i="31"/>
  <c r="AD18" i="31"/>
  <c r="Z19" i="31"/>
  <c r="AD19" i="31"/>
  <c r="Z17" i="31"/>
  <c r="AD17" i="31"/>
  <c r="Z18" i="31"/>
  <c r="S31" i="25"/>
  <c r="S32" i="25" s="1"/>
  <c r="G31" i="25"/>
  <c r="G32" i="25" s="1"/>
  <c r="J26" i="25"/>
  <c r="R31" i="25"/>
  <c r="R32" i="25" s="1"/>
  <c r="F26" i="25"/>
  <c r="AB20" i="31"/>
  <c r="AA20" i="31"/>
  <c r="Y20" i="31"/>
  <c r="AC20" i="31" s="1"/>
  <c r="AD20" i="31"/>
  <c r="Z20" i="31"/>
  <c r="AB21" i="31"/>
  <c r="AA21" i="31"/>
  <c r="Y21" i="31"/>
  <c r="AC21" i="31" s="1"/>
  <c r="Z21" i="31"/>
  <c r="AD21" i="31"/>
  <c r="AB22" i="31"/>
  <c r="AA22" i="31"/>
  <c r="Y22" i="31"/>
  <c r="AC22" i="31" s="1"/>
  <c r="Z22" i="31"/>
  <c r="AD22" i="31"/>
  <c r="AB23" i="31"/>
  <c r="AA23" i="31"/>
  <c r="AD23" i="31"/>
  <c r="Z23" i="31"/>
  <c r="Y23" i="31"/>
  <c r="AC23" i="31" s="1"/>
  <c r="Y24" i="31"/>
  <c r="AC24" i="31" s="1"/>
  <c r="AB24" i="31"/>
  <c r="AA24" i="31"/>
  <c r="Z24" i="31"/>
  <c r="AD24" i="31"/>
  <c r="AB25" i="31"/>
  <c r="AA25" i="31"/>
  <c r="AD25" i="31"/>
  <c r="Z25" i="31"/>
  <c r="Y25" i="31"/>
  <c r="AC25" i="31" s="1"/>
  <c r="AB26" i="31"/>
  <c r="AD26" i="31"/>
  <c r="Z26" i="31"/>
  <c r="Y26" i="31"/>
  <c r="AC26" i="31" s="1"/>
  <c r="AA26" i="31"/>
  <c r="N24" i="14"/>
  <c r="Y27" i="31"/>
  <c r="AC27" i="31" s="1"/>
  <c r="AB27" i="31"/>
  <c r="AA27" i="31"/>
  <c r="Z27" i="31"/>
  <c r="AD27" i="31"/>
  <c r="BJ36" i="12"/>
  <c r="BJ37" i="12" s="1"/>
  <c r="BN36" i="12"/>
  <c r="BN37" i="12" s="1"/>
  <c r="BP36" i="12"/>
  <c r="BP37" i="12" s="1"/>
  <c r="Y28" i="31"/>
  <c r="AC28" i="31" s="1"/>
  <c r="AB28" i="31"/>
  <c r="AA28" i="31"/>
  <c r="Z28" i="31"/>
  <c r="AD28" i="31"/>
  <c r="C19" i="6"/>
  <c r="BQ36" i="12"/>
  <c r="BQ37" i="12" s="1"/>
  <c r="J24" i="14"/>
  <c r="K24" i="14"/>
  <c r="M24" i="14"/>
  <c r="AB29" i="31"/>
  <c r="AA29" i="31"/>
  <c r="Y29" i="31"/>
  <c r="AC29" i="31" s="1"/>
  <c r="Z29" i="31"/>
  <c r="AD29" i="31"/>
  <c r="AA30" i="31"/>
  <c r="Z30" i="31"/>
  <c r="AD30" i="31"/>
  <c r="AB30" i="31"/>
  <c r="Y30" i="31"/>
  <c r="AC30" i="31" s="1"/>
  <c r="I17" i="14"/>
  <c r="BL30" i="12"/>
  <c r="BV32" i="12"/>
  <c r="U17" i="14"/>
  <c r="CB32" i="12"/>
  <c r="V17" i="14"/>
  <c r="BW34" i="12"/>
  <c r="U19" i="14"/>
  <c r="U24" i="14" s="1"/>
  <c r="AB31" i="31"/>
  <c r="AA31" i="31"/>
  <c r="Z31" i="31"/>
  <c r="AD31" i="31"/>
  <c r="Y31" i="31"/>
  <c r="AC31" i="31" s="1"/>
  <c r="AA32" i="31"/>
  <c r="AB32" i="31"/>
  <c r="AD32" i="31"/>
  <c r="Z32" i="31"/>
  <c r="Y32" i="31"/>
  <c r="AC32" i="31" s="1"/>
  <c r="AA33" i="31"/>
  <c r="AD33" i="31"/>
  <c r="Z33" i="31"/>
  <c r="AB33" i="31"/>
  <c r="Y33" i="31"/>
  <c r="AC33" i="31" s="1"/>
  <c r="AA34" i="31"/>
  <c r="AD34" i="31"/>
  <c r="Z34" i="31"/>
  <c r="Y34" i="31"/>
  <c r="AC34" i="31" s="1"/>
  <c r="Y35" i="31"/>
  <c r="AC35" i="31" s="1"/>
  <c r="Y36" i="31"/>
  <c r="AC36" i="31" s="1"/>
  <c r="AB34" i="31"/>
  <c r="BC36" i="44"/>
  <c r="AQ36" i="44"/>
  <c r="AZ32" i="44"/>
  <c r="AZ36" i="44" s="1"/>
  <c r="AO32" i="44"/>
  <c r="AO36" i="44" s="1"/>
  <c r="N36" i="44"/>
  <c r="M36" i="44"/>
  <c r="AY32" i="44"/>
  <c r="AY36" i="44" s="1"/>
  <c r="AM32" i="44"/>
  <c r="AM36" i="44" s="1"/>
  <c r="O32" i="44"/>
  <c r="O36" i="44" s="1"/>
  <c r="BI32" i="44"/>
  <c r="BI36" i="44" s="1"/>
  <c r="AW32" i="44"/>
  <c r="AW36" i="44" s="1"/>
  <c r="AK32" i="44"/>
  <c r="AK36" i="44" s="1"/>
  <c r="Y32" i="44"/>
  <c r="Y36" i="44" s="1"/>
  <c r="AX32" i="44"/>
  <c r="AX36" i="44" s="1"/>
  <c r="H19" i="14"/>
  <c r="BH32" i="44"/>
  <c r="BH36" i="44" s="1"/>
  <c r="AV32" i="44"/>
  <c r="AV36" i="44" s="1"/>
  <c r="AJ32" i="44"/>
  <c r="AJ36" i="44" s="1"/>
  <c r="X32" i="44"/>
  <c r="X36" i="44" s="1"/>
  <c r="BG32" i="44"/>
  <c r="BG36" i="44" s="1"/>
  <c r="AU32" i="44"/>
  <c r="AU36" i="44" s="1"/>
  <c r="AI32" i="44"/>
  <c r="AI36" i="44" s="1"/>
  <c r="W32" i="44"/>
  <c r="W36" i="44" s="1"/>
  <c r="BF32" i="44"/>
  <c r="BF36" i="44" s="1"/>
  <c r="AT32" i="44"/>
  <c r="AT36" i="44" s="1"/>
  <c r="AH32" i="44"/>
  <c r="AH36" i="44" s="1"/>
  <c r="V32" i="44"/>
  <c r="V36" i="44" s="1"/>
  <c r="BJ32" i="44"/>
  <c r="BJ36" i="44" s="1"/>
  <c r="AS32" i="12"/>
  <c r="BE32" i="44"/>
  <c r="BE36" i="44" s="1"/>
  <c r="AS32" i="44"/>
  <c r="AS36" i="44" s="1"/>
  <c r="AG32" i="44"/>
  <c r="AG36" i="44" s="1"/>
  <c r="U32" i="44"/>
  <c r="U36" i="44" s="1"/>
  <c r="Z32" i="44"/>
  <c r="Z36" i="44" s="1"/>
  <c r="I20" i="14"/>
  <c r="BD32" i="44"/>
  <c r="BD36" i="44" s="1"/>
  <c r="AR32" i="44"/>
  <c r="AR36" i="44" s="1"/>
  <c r="AF32" i="44"/>
  <c r="AF36" i="44" s="1"/>
  <c r="T32" i="44"/>
  <c r="T36" i="44" s="1"/>
  <c r="AL32" i="44"/>
  <c r="AL36" i="44" s="1"/>
  <c r="S32" i="44"/>
  <c r="S36" i="44" s="1"/>
  <c r="BB32" i="44"/>
  <c r="BB36" i="44" s="1"/>
  <c r="AP32" i="44"/>
  <c r="AP36" i="44" s="1"/>
  <c r="AD32" i="44"/>
  <c r="AD36" i="44" s="1"/>
  <c r="R32" i="44"/>
  <c r="R36" i="44" s="1"/>
  <c r="BA32" i="44"/>
  <c r="BA36" i="44" s="1"/>
  <c r="AC32" i="44"/>
  <c r="AC36" i="44" s="1"/>
  <c r="Q32" i="44"/>
  <c r="Q36" i="44" s="1"/>
  <c r="AN32" i="44"/>
  <c r="AN36" i="44" s="1"/>
  <c r="AB32" i="44"/>
  <c r="AB36" i="44" s="1"/>
  <c r="P32" i="44"/>
  <c r="P36" i="44" s="1"/>
  <c r="AA35" i="31"/>
  <c r="AD35" i="31"/>
  <c r="Z35" i="31"/>
  <c r="Z36" i="31"/>
  <c r="AB35" i="31"/>
  <c r="AU35" i="12"/>
  <c r="H17" i="14"/>
  <c r="AT36" i="12"/>
  <c r="AT37" i="12" s="1"/>
  <c r="J23" i="14"/>
  <c r="BX23" i="12"/>
  <c r="BX30" i="12" s="1"/>
  <c r="AU36" i="12"/>
  <c r="AU37" i="12" s="1"/>
  <c r="BW23" i="12"/>
  <c r="BW30" i="12" s="1"/>
  <c r="AS36" i="12"/>
  <c r="AS37" i="12" s="1"/>
  <c r="P24" i="14"/>
  <c r="BR30" i="12"/>
  <c r="L24" i="14"/>
  <c r="AA36" i="31"/>
  <c r="AD36" i="31"/>
  <c r="AB36" i="31"/>
  <c r="AA37" i="31"/>
  <c r="AD37" i="31"/>
  <c r="Z37" i="31"/>
  <c r="Y37" i="31"/>
  <c r="AC37" i="31" s="1"/>
  <c r="AB37" i="31"/>
  <c r="AA38" i="31"/>
  <c r="AB38" i="31"/>
  <c r="AD38" i="31"/>
  <c r="Z38" i="31"/>
  <c r="Y38" i="31"/>
  <c r="AC38" i="31" s="1"/>
  <c r="AA39" i="31"/>
  <c r="AD39" i="31"/>
  <c r="Z39" i="31"/>
  <c r="AB39" i="31"/>
  <c r="Y39" i="31"/>
  <c r="AC39" i="31" s="1"/>
  <c r="G97" i="43"/>
  <c r="G111" i="43"/>
  <c r="G83" i="43"/>
  <c r="G139" i="43"/>
  <c r="G125" i="43"/>
  <c r="D163" i="43"/>
  <c r="C177" i="43"/>
  <c r="C191" i="43" s="1"/>
  <c r="C205" i="43" s="1"/>
  <c r="C219" i="43" s="1"/>
  <c r="D219" i="43" s="1"/>
  <c r="D144" i="43"/>
  <c r="F143" i="43"/>
  <c r="E161" i="43"/>
  <c r="D165" i="43"/>
  <c r="S44" i="22"/>
  <c r="F161" i="43"/>
  <c r="E192" i="43"/>
  <c r="E176" i="43"/>
  <c r="E163" i="43"/>
  <c r="D222" i="43"/>
  <c r="F197" i="43"/>
  <c r="E207" i="43"/>
  <c r="D200" i="43"/>
  <c r="D216" i="43"/>
  <c r="E204" i="43"/>
  <c r="F186" i="43"/>
  <c r="F193" i="43"/>
  <c r="F175" i="43"/>
  <c r="D190" i="43"/>
  <c r="F162" i="43"/>
  <c r="F144" i="43"/>
  <c r="E147" i="43"/>
  <c r="F150" i="43"/>
  <c r="F165" i="43"/>
  <c r="F163" i="43"/>
  <c r="E179" i="43"/>
  <c r="E222" i="43"/>
  <c r="D204" i="43"/>
  <c r="D164" i="43"/>
  <c r="D147" i="43"/>
  <c r="F141" i="43"/>
  <c r="F156" i="43"/>
  <c r="F220" i="43"/>
  <c r="D213" i="43"/>
  <c r="E198" i="43"/>
  <c r="E197" i="43"/>
  <c r="F207" i="43"/>
  <c r="E186" i="43"/>
  <c r="E193" i="43"/>
  <c r="D143" i="43"/>
  <c r="F166" i="43"/>
  <c r="D157" i="43"/>
  <c r="D215" i="43"/>
  <c r="E208" i="43"/>
  <c r="E185" i="43"/>
  <c r="F204" i="43"/>
  <c r="D207" i="43"/>
  <c r="E200" i="43"/>
  <c r="F216" i="43"/>
  <c r="F164" i="43"/>
  <c r="D193" i="43"/>
  <c r="F169" i="43"/>
  <c r="D160" i="43"/>
  <c r="D150" i="43"/>
  <c r="E174" i="43"/>
  <c r="E166" i="43"/>
  <c r="E145" i="43"/>
  <c r="D162" i="43"/>
  <c r="D218" i="43"/>
  <c r="D184" i="43"/>
  <c r="F155" i="43"/>
  <c r="D220" i="43"/>
  <c r="D211" i="43"/>
  <c r="F215" i="43"/>
  <c r="F185" i="43"/>
  <c r="E194" i="43"/>
  <c r="F183" i="43"/>
  <c r="F190" i="43"/>
  <c r="D170" i="43"/>
  <c r="E169" i="43"/>
  <c r="F158" i="43"/>
  <c r="F146" i="43"/>
  <c r="D174" i="43"/>
  <c r="E173" i="43"/>
  <c r="F157" i="43"/>
  <c r="D176" i="43"/>
  <c r="E144" i="43"/>
  <c r="F222" i="43"/>
  <c r="D178" i="43"/>
  <c r="E150" i="43"/>
  <c r="E211" i="43"/>
  <c r="E213" i="43"/>
  <c r="F214" i="43"/>
  <c r="D208" i="43"/>
  <c r="F211" i="43"/>
  <c r="D214" i="43"/>
  <c r="E215" i="43"/>
  <c r="F199" i="43"/>
  <c r="D185" i="43"/>
  <c r="D194" i="43"/>
  <c r="E183" i="43"/>
  <c r="E190" i="43"/>
  <c r="D145" i="43"/>
  <c r="D146" i="43"/>
  <c r="D151" i="43"/>
  <c r="D173" i="43"/>
  <c r="F145" i="43"/>
  <c r="F206" i="43"/>
  <c r="E175" i="43"/>
  <c r="E158" i="43"/>
  <c r="E143" i="43"/>
  <c r="E141" i="43"/>
  <c r="E217" i="43"/>
  <c r="D206" i="43"/>
  <c r="F192" i="43"/>
  <c r="F208" i="43"/>
  <c r="E216" i="43"/>
  <c r="D175" i="43"/>
  <c r="E159" i="43"/>
  <c r="F147" i="43"/>
  <c r="F174" i="43"/>
  <c r="F213" i="43"/>
  <c r="E220" i="43"/>
  <c r="E214" i="43"/>
  <c r="D203" i="43"/>
  <c r="D199" i="43"/>
  <c r="F194" i="43"/>
  <c r="F178" i="43"/>
  <c r="D183" i="43"/>
  <c r="E170" i="43"/>
  <c r="F202" i="43"/>
  <c r="D169" i="43"/>
  <c r="D158" i="43"/>
  <c r="E156" i="43"/>
  <c r="D172" i="43"/>
  <c r="D159" i="43"/>
  <c r="D148" i="43"/>
  <c r="E165" i="43"/>
  <c r="F152" i="43"/>
  <c r="D197" i="43"/>
  <c r="F200" i="43"/>
  <c r="D166" i="43"/>
  <c r="D217" i="43"/>
  <c r="F217" i="43"/>
  <c r="E212" i="43"/>
  <c r="F203" i="43"/>
  <c r="E199" i="43"/>
  <c r="F187" i="43"/>
  <c r="F170" i="43"/>
  <c r="D180" i="43"/>
  <c r="F151" i="43"/>
  <c r="D156" i="43"/>
  <c r="F148" i="43"/>
  <c r="E148" i="43"/>
  <c r="F179" i="43"/>
  <c r="E142" i="43"/>
  <c r="F173" i="43"/>
  <c r="D142" i="43"/>
  <c r="E155" i="43"/>
  <c r="F198" i="43"/>
  <c r="E189" i="43"/>
  <c r="F172" i="43"/>
  <c r="D198" i="43"/>
  <c r="D212" i="43"/>
  <c r="D221" i="43"/>
  <c r="D201" i="43"/>
  <c r="D187" i="43"/>
  <c r="F180" i="43"/>
  <c r="E202" i="43"/>
  <c r="E171" i="43"/>
  <c r="F160" i="43"/>
  <c r="D179" i="43"/>
  <c r="D141" i="43"/>
  <c r="E160" i="43"/>
  <c r="E151" i="43"/>
  <c r="F188" i="43"/>
  <c r="D152" i="43"/>
  <c r="E149" i="43"/>
  <c r="D186" i="43"/>
  <c r="F149" i="43"/>
  <c r="F221" i="43"/>
  <c r="D192" i="43"/>
  <c r="E203" i="43"/>
  <c r="F218" i="43"/>
  <c r="E201" i="43"/>
  <c r="D189" i="43"/>
  <c r="E178" i="43"/>
  <c r="E184" i="43"/>
  <c r="E187" i="43"/>
  <c r="E180" i="43"/>
  <c r="D202" i="43"/>
  <c r="D171" i="43"/>
  <c r="E146" i="43"/>
  <c r="E157" i="43"/>
  <c r="E152" i="43"/>
  <c r="F159" i="43"/>
  <c r="E188" i="43"/>
  <c r="E172" i="43"/>
  <c r="F201" i="43"/>
  <c r="F212" i="43"/>
  <c r="E206" i="43"/>
  <c r="E221" i="43"/>
  <c r="E218" i="43"/>
  <c r="F189" i="43"/>
  <c r="F184" i="43"/>
  <c r="E164" i="43"/>
  <c r="F171" i="43"/>
  <c r="F176" i="43"/>
  <c r="E162" i="43"/>
  <c r="D161" i="43"/>
  <c r="F142" i="43"/>
  <c r="D149" i="43"/>
  <c r="D155" i="43"/>
  <c r="D188" i="43"/>
  <c r="AA40" i="31"/>
  <c r="Z40" i="31"/>
  <c r="AD40" i="31"/>
  <c r="Y40" i="31"/>
  <c r="AC40" i="31" s="1"/>
  <c r="AB40" i="31"/>
  <c r="AD41" i="31"/>
  <c r="D91" i="18"/>
  <c r="D90" i="18" s="1"/>
  <c r="D89" i="18" s="1"/>
  <c r="H20" i="14"/>
  <c r="E24" i="14"/>
  <c r="K23" i="14"/>
  <c r="M23" i="14"/>
  <c r="T24" i="14"/>
  <c r="O23" i="14"/>
  <c r="C17" i="14"/>
  <c r="BV36" i="12"/>
  <c r="BV37" i="12" s="1"/>
  <c r="U15" i="14"/>
  <c r="K32" i="12"/>
  <c r="BO36" i="12"/>
  <c r="BO37" i="12" s="1"/>
  <c r="AU32" i="12"/>
  <c r="S24" i="14"/>
  <c r="BT36" i="12"/>
  <c r="BT37" i="12" s="1"/>
  <c r="BU30" i="12"/>
  <c r="CA23" i="12"/>
  <c r="CA36" i="12" s="1"/>
  <c r="CA37" i="12" s="1"/>
  <c r="S23" i="14"/>
  <c r="H18" i="14"/>
  <c r="I14" i="14"/>
  <c r="N23" i="14"/>
  <c r="Q23" i="14"/>
  <c r="O24" i="14"/>
  <c r="BY23" i="12"/>
  <c r="BY30" i="12" s="1"/>
  <c r="BZ23" i="12"/>
  <c r="BZ36" i="12" s="1"/>
  <c r="BZ37" i="12" s="1"/>
  <c r="AR36" i="12"/>
  <c r="AR37" i="12" s="1"/>
  <c r="I9" i="14"/>
  <c r="R24" i="14"/>
  <c r="R23" i="14"/>
  <c r="BK30" i="12"/>
  <c r="U11" i="14"/>
  <c r="BW33" i="12"/>
  <c r="U13" i="14"/>
  <c r="P23" i="14"/>
  <c r="T23" i="14"/>
  <c r="AT34" i="12"/>
  <c r="L23" i="14"/>
  <c r="Q24" i="14"/>
  <c r="U14" i="14"/>
  <c r="G69" i="43"/>
  <c r="AA41" i="31"/>
  <c r="Z41" i="31"/>
  <c r="AB41" i="31"/>
  <c r="Y41" i="31"/>
  <c r="AC41" i="31" s="1"/>
  <c r="V12" i="14"/>
  <c r="BY34" i="12"/>
  <c r="V13" i="14"/>
  <c r="BM30" i="12"/>
  <c r="V14" i="14"/>
  <c r="I19" i="14"/>
  <c r="AV36" i="12"/>
  <c r="AV37" i="12" s="1"/>
  <c r="U12" i="14"/>
  <c r="AM35" i="12"/>
  <c r="BS36" i="12"/>
  <c r="BS37" i="12" s="1"/>
  <c r="CB23" i="12"/>
  <c r="CB36" i="12" s="1"/>
  <c r="CB37" i="12" s="1"/>
  <c r="V10" i="14"/>
  <c r="U10" i="14"/>
  <c r="V11" i="14"/>
  <c r="AQ36" i="12"/>
  <c r="AQ37" i="12" s="1"/>
  <c r="G18" i="14"/>
  <c r="BU22" i="41"/>
  <c r="AB42" i="31"/>
  <c r="AD42" i="31"/>
  <c r="Z42" i="31"/>
  <c r="Y42" i="31"/>
  <c r="AC42" i="31" s="1"/>
  <c r="AA42" i="31"/>
  <c r="AA43" i="31"/>
  <c r="AB43" i="31"/>
  <c r="Z43" i="31"/>
  <c r="AD43" i="31"/>
  <c r="Y43" i="31"/>
  <c r="AC43" i="31" s="1"/>
  <c r="M25" i="41"/>
  <c r="BE22" i="41"/>
  <c r="BA22" i="41"/>
  <c r="CD22" i="41"/>
  <c r="Y64" i="31"/>
  <c r="AC64" i="31" s="1"/>
  <c r="BB22" i="41"/>
  <c r="AF22" i="41"/>
  <c r="T22" i="41"/>
  <c r="Q25" i="41"/>
  <c r="N43" i="41" s="1"/>
  <c r="BW22" i="41"/>
  <c r="BK22" i="41"/>
  <c r="D122" i="18"/>
  <c r="D121" i="18" s="1"/>
  <c r="D120" i="18" s="1"/>
  <c r="D119" i="18" s="1"/>
  <c r="D118" i="18" s="1"/>
  <c r="D117" i="18" s="1"/>
  <c r="D116" i="18" s="1"/>
  <c r="D115" i="18" s="1"/>
  <c r="D114" i="18" s="1"/>
  <c r="D113" i="18" s="1"/>
  <c r="D112" i="18" s="1"/>
  <c r="D110" i="18"/>
  <c r="D109" i="18" s="1"/>
  <c r="D108" i="18" s="1"/>
  <c r="D107" i="18" s="1"/>
  <c r="D106" i="18" s="1"/>
  <c r="D105" i="18" s="1"/>
  <c r="D104" i="18" s="1"/>
  <c r="D103" i="18" s="1"/>
  <c r="D102" i="18" s="1"/>
  <c r="D101" i="18" s="1"/>
  <c r="BS22" i="41"/>
  <c r="W22" i="41"/>
  <c r="I25" i="41"/>
  <c r="J43" i="41" s="1"/>
  <c r="M29" i="41"/>
  <c r="L47" i="41" s="1"/>
  <c r="D45" i="41"/>
  <c r="BG22" i="41"/>
  <c r="BM22" i="41"/>
  <c r="BQ22" i="41"/>
  <c r="Y89" i="31"/>
  <c r="AC89" i="31" s="1"/>
  <c r="Y83" i="31"/>
  <c r="AC83" i="31" s="1"/>
  <c r="V23" i="12"/>
  <c r="V30" i="12" s="1"/>
  <c r="H15" i="14"/>
  <c r="H117" i="15"/>
  <c r="T23" i="12"/>
  <c r="T30" i="12" s="1"/>
  <c r="H23" i="12"/>
  <c r="H30" i="12" s="1"/>
  <c r="F23" i="12"/>
  <c r="F36" i="12" s="1"/>
  <c r="F37" i="12" s="1"/>
  <c r="C15" i="14"/>
  <c r="AE23" i="12"/>
  <c r="AE30" i="12" s="1"/>
  <c r="K23" i="12"/>
  <c r="K30" i="12" s="1"/>
  <c r="AO23" i="12"/>
  <c r="AO36" i="12" s="1"/>
  <c r="AO37" i="12" s="1"/>
  <c r="I23" i="12"/>
  <c r="I36" i="12" s="1"/>
  <c r="I37" i="12" s="1"/>
  <c r="H114" i="15"/>
  <c r="H113" i="15"/>
  <c r="E10" i="14"/>
  <c r="B213" i="15"/>
  <c r="B9" i="14"/>
  <c r="H14" i="14"/>
  <c r="H164" i="15"/>
  <c r="F173" i="15"/>
  <c r="F14" i="14"/>
  <c r="X23" i="12"/>
  <c r="X36" i="12" s="1"/>
  <c r="X37" i="12" s="1"/>
  <c r="B14" i="14"/>
  <c r="B23" i="12"/>
  <c r="B36" i="12" s="1"/>
  <c r="B37" i="12" s="1"/>
  <c r="H186" i="15"/>
  <c r="D16" i="14"/>
  <c r="B200" i="15"/>
  <c r="H167" i="15"/>
  <c r="C173" i="15"/>
  <c r="H116" i="15"/>
  <c r="AH23" i="12"/>
  <c r="AH36" i="12" s="1"/>
  <c r="AH37" i="12" s="1"/>
  <c r="AL23" i="12"/>
  <c r="AL36" i="12" s="1"/>
  <c r="AL37" i="12" s="1"/>
  <c r="B16" i="14"/>
  <c r="B24" i="14" s="1"/>
  <c r="Q23" i="12"/>
  <c r="Q36" i="12" s="1"/>
  <c r="Q37" i="12" s="1"/>
  <c r="AM23" i="12"/>
  <c r="AM30" i="12" s="1"/>
  <c r="D23" i="12"/>
  <c r="D36" i="12" s="1"/>
  <c r="D37" i="12" s="1"/>
  <c r="W23" i="12"/>
  <c r="W30" i="12" s="1"/>
  <c r="I11" i="14"/>
  <c r="AI23" i="12"/>
  <c r="AI30" i="12" s="1"/>
  <c r="F15" i="14"/>
  <c r="U23" i="12"/>
  <c r="U36" i="12" s="1"/>
  <c r="U37" i="12" s="1"/>
  <c r="AF23" i="12"/>
  <c r="AF36" i="12" s="1"/>
  <c r="AF37" i="12" s="1"/>
  <c r="G16" i="14"/>
  <c r="G24" i="14" s="1"/>
  <c r="C16" i="14"/>
  <c r="C24" i="14" s="1"/>
  <c r="F11" i="14"/>
  <c r="P23" i="12"/>
  <c r="P36" i="12" s="1"/>
  <c r="P37" i="12" s="1"/>
  <c r="G10" i="14"/>
  <c r="S23" i="12"/>
  <c r="S30" i="12" s="1"/>
  <c r="G23" i="12"/>
  <c r="G30" i="12" s="1"/>
  <c r="Q8" i="28"/>
  <c r="Q36" i="28" s="1"/>
  <c r="Q38" i="28" s="1"/>
  <c r="Q45" i="28" s="1"/>
  <c r="H115" i="15"/>
  <c r="H165" i="15"/>
  <c r="E23" i="12"/>
  <c r="AD23" i="12"/>
  <c r="AD36" i="12" s="1"/>
  <c r="AD37" i="12" s="1"/>
  <c r="H212" i="15"/>
  <c r="H9" i="14"/>
  <c r="E12" i="14"/>
  <c r="D14" i="14"/>
  <c r="I12" i="14"/>
  <c r="G12" i="14"/>
  <c r="C12" i="14"/>
  <c r="H11" i="14"/>
  <c r="F9" i="14"/>
  <c r="D9" i="14"/>
  <c r="AC23" i="12"/>
  <c r="AC36" i="12" s="1"/>
  <c r="AC37" i="12" s="1"/>
  <c r="AA23" i="12"/>
  <c r="AA30" i="12" s="1"/>
  <c r="AB23" i="12"/>
  <c r="AB36" i="12" s="1"/>
  <c r="AB37" i="12" s="1"/>
  <c r="AJ23" i="12"/>
  <c r="AJ30" i="12" s="1"/>
  <c r="G173" i="15"/>
  <c r="R23" i="12"/>
  <c r="R36" i="12" s="1"/>
  <c r="R37" i="12" s="1"/>
  <c r="C10" i="14"/>
  <c r="B11" i="14"/>
  <c r="H225" i="15"/>
  <c r="B226" i="15" s="1"/>
  <c r="B187" i="15"/>
  <c r="H166" i="15"/>
  <c r="H163" i="15"/>
  <c r="C14" i="14"/>
  <c r="B12" i="14"/>
  <c r="F16" i="14"/>
  <c r="G14" i="14"/>
  <c r="E14" i="14"/>
  <c r="H112" i="15"/>
  <c r="O23" i="12"/>
  <c r="M23" i="12"/>
  <c r="D15" i="14"/>
  <c r="F10" i="14"/>
  <c r="C9" i="14"/>
  <c r="C11" i="14"/>
  <c r="H12" i="14"/>
  <c r="J23" i="12"/>
  <c r="H13" i="14"/>
  <c r="H199" i="15"/>
  <c r="C23" i="12"/>
  <c r="Y23" i="12"/>
  <c r="G15" i="14"/>
  <c r="B15" i="14"/>
  <c r="D10" i="14"/>
  <c r="E9" i="14"/>
  <c r="F12" i="14"/>
  <c r="G9" i="14"/>
  <c r="AU12" i="12"/>
  <c r="I10" i="14" s="1"/>
  <c r="E173" i="15"/>
  <c r="H162" i="15"/>
  <c r="B173" i="15"/>
  <c r="AK23" i="12"/>
  <c r="B10" i="14"/>
  <c r="G11" i="14"/>
  <c r="D12" i="14"/>
  <c r="AP23" i="12"/>
  <c r="Z23" i="12"/>
  <c r="D11" i="14"/>
  <c r="E11" i="14"/>
  <c r="AI24" i="12"/>
  <c r="AI31" i="12" s="1"/>
  <c r="AG23" i="12"/>
  <c r="AU15" i="12"/>
  <c r="I13" i="14" s="1"/>
  <c r="AN23" i="12"/>
  <c r="L23" i="12"/>
  <c r="H10" i="14"/>
  <c r="D173" i="15"/>
  <c r="N23" i="12"/>
  <c r="Y45" i="31"/>
  <c r="AC45" i="31" s="1"/>
  <c r="Y76" i="31"/>
  <c r="AC76" i="31" s="1"/>
  <c r="Z44" i="31"/>
  <c r="AA109" i="31"/>
  <c r="AA44" i="31"/>
  <c r="AD44" i="31"/>
  <c r="Y44" i="31"/>
  <c r="AC44" i="31" s="1"/>
  <c r="AB44" i="31"/>
  <c r="AA93" i="31"/>
  <c r="AA181" i="31"/>
  <c r="Y181" i="31"/>
  <c r="AC181" i="31" s="1"/>
  <c r="AA108" i="31"/>
  <c r="AA58" i="31"/>
  <c r="AA76" i="31"/>
  <c r="AA135" i="31"/>
  <c r="AA202" i="31"/>
  <c r="AA55" i="31"/>
  <c r="AA118" i="31"/>
  <c r="Y56" i="31"/>
  <c r="AC56" i="31" s="1"/>
  <c r="Z66" i="31"/>
  <c r="AA180" i="31"/>
  <c r="AA105" i="31"/>
  <c r="AD112" i="31"/>
  <c r="AD73" i="31"/>
  <c r="Y180" i="31"/>
  <c r="AC180" i="31" s="1"/>
  <c r="AA85" i="31"/>
  <c r="Y105" i="31"/>
  <c r="AC105" i="31" s="1"/>
  <c r="Y202" i="31"/>
  <c r="AC202" i="31" s="1"/>
  <c r="AA49" i="31"/>
  <c r="AA133" i="31"/>
  <c r="Y54" i="31"/>
  <c r="AC54" i="31" s="1"/>
  <c r="AB181" i="31"/>
  <c r="AB100" i="31"/>
  <c r="AB129" i="31"/>
  <c r="AB111" i="31"/>
  <c r="AB70" i="31"/>
  <c r="AB57" i="31"/>
  <c r="AB50" i="31"/>
  <c r="AB122" i="31"/>
  <c r="Y82" i="31"/>
  <c r="AC82" i="31" s="1"/>
  <c r="Y168" i="31"/>
  <c r="AC168" i="31" s="1"/>
  <c r="AA114" i="31"/>
  <c r="Y127" i="31"/>
  <c r="AC127" i="31" s="1"/>
  <c r="AA50" i="31"/>
  <c r="AD94" i="31"/>
  <c r="AB45" i="31"/>
  <c r="AB86" i="31"/>
  <c r="Y63" i="31"/>
  <c r="AC63" i="31" s="1"/>
  <c r="AB179" i="31"/>
  <c r="Y55" i="31"/>
  <c r="AC55" i="31" s="1"/>
  <c r="AB157" i="31"/>
  <c r="AB171" i="31"/>
  <c r="AB147" i="31"/>
  <c r="Y134" i="31"/>
  <c r="AC134" i="31" s="1"/>
  <c r="Y198" i="31"/>
  <c r="AC198" i="31" s="1"/>
  <c r="AA121" i="31"/>
  <c r="AA87" i="31"/>
  <c r="AB156" i="31"/>
  <c r="AB107" i="31"/>
  <c r="Y80" i="31"/>
  <c r="AC80" i="31" s="1"/>
  <c r="AA96" i="31"/>
  <c r="AA68" i="31"/>
  <c r="AB132" i="31"/>
  <c r="AB159" i="31"/>
  <c r="AB65" i="31"/>
  <c r="AD165" i="31"/>
  <c r="AA163" i="31"/>
  <c r="AB175" i="31"/>
  <c r="AB72" i="31"/>
  <c r="AB200" i="31"/>
  <c r="Z154" i="31"/>
  <c r="AA194" i="31"/>
  <c r="AB208" i="31"/>
  <c r="Y106" i="31"/>
  <c r="AC106" i="31" s="1"/>
  <c r="AB182" i="31"/>
  <c r="AB151" i="31"/>
  <c r="AA169" i="31"/>
  <c r="AB191" i="31"/>
  <c r="AB53" i="31"/>
  <c r="AB198" i="31"/>
  <c r="AA184" i="31"/>
  <c r="Y115" i="31"/>
  <c r="AC115" i="31" s="1"/>
  <c r="Y100" i="31"/>
  <c r="AC100" i="31" s="1"/>
  <c r="AA189" i="31"/>
  <c r="AA125" i="31"/>
  <c r="AA94" i="31"/>
  <c r="AA176" i="31"/>
  <c r="Z97" i="31"/>
  <c r="AA57" i="31"/>
  <c r="AA188" i="31"/>
  <c r="AA201" i="31"/>
  <c r="AA193" i="31"/>
  <c r="Y52" i="31"/>
  <c r="AC52" i="31" s="1"/>
  <c r="AB161" i="31"/>
  <c r="AB201" i="31"/>
  <c r="Y130" i="31"/>
  <c r="AC130" i="31" s="1"/>
  <c r="AB165" i="31"/>
  <c r="AB195" i="31"/>
  <c r="AB116" i="31"/>
  <c r="AB88" i="31"/>
  <c r="AA200" i="31"/>
  <c r="AA71" i="31"/>
  <c r="AA81" i="31"/>
  <c r="AA204" i="31"/>
  <c r="AB140" i="31"/>
  <c r="Y91" i="31"/>
  <c r="AC91" i="31" s="1"/>
  <c r="Y120" i="31"/>
  <c r="AC120" i="31" s="1"/>
  <c r="AA69" i="31"/>
  <c r="AA106" i="31"/>
  <c r="Y173" i="31"/>
  <c r="AC173" i="31" s="1"/>
  <c r="Y143" i="31"/>
  <c r="AC143" i="31" s="1"/>
  <c r="Y162" i="31"/>
  <c r="AC162" i="31" s="1"/>
  <c r="Y184" i="31"/>
  <c r="AC184" i="31" s="1"/>
  <c r="AB137" i="31"/>
  <c r="Y179" i="31"/>
  <c r="AC179" i="31" s="1"/>
  <c r="AA56" i="31"/>
  <c r="AA88" i="31"/>
  <c r="AA64" i="31"/>
  <c r="AA148" i="31"/>
  <c r="Z56" i="31"/>
  <c r="Z158" i="31"/>
  <c r="Z134" i="31"/>
  <c r="Z161" i="31"/>
  <c r="Z170" i="31"/>
  <c r="Z148" i="31"/>
  <c r="Z159" i="31"/>
  <c r="Z168" i="31"/>
  <c r="AA192" i="31"/>
  <c r="AA168" i="31"/>
  <c r="AB47" i="31"/>
  <c r="AB92" i="31"/>
  <c r="AA92" i="31"/>
  <c r="AB130" i="31"/>
  <c r="AB133" i="31"/>
  <c r="AA146" i="31"/>
  <c r="AA159" i="31"/>
  <c r="AA147" i="31"/>
  <c r="Y98" i="31"/>
  <c r="AC98" i="31" s="1"/>
  <c r="AB121" i="31"/>
  <c r="AD157" i="31"/>
  <c r="AD136" i="31"/>
  <c r="AD116" i="31"/>
  <c r="AD119" i="31"/>
  <c r="AD175" i="31"/>
  <c r="AD158" i="31"/>
  <c r="AD87" i="31"/>
  <c r="AD132" i="31"/>
  <c r="AD167" i="31"/>
  <c r="AD71" i="31"/>
  <c r="AD102" i="31"/>
  <c r="AA143" i="31"/>
  <c r="AB105" i="31"/>
  <c r="AA79" i="31"/>
  <c r="Y79" i="31"/>
  <c r="AC79" i="31" s="1"/>
  <c r="AB79" i="31"/>
  <c r="AD61" i="31"/>
  <c r="AA61" i="31"/>
  <c r="AB61" i="31"/>
  <c r="AB145" i="31"/>
  <c r="AB149" i="31"/>
  <c r="AB49" i="31"/>
  <c r="AB194" i="31"/>
  <c r="AB87" i="31"/>
  <c r="AB110" i="31"/>
  <c r="AA197" i="31"/>
  <c r="AA175" i="31"/>
  <c r="AA154" i="31"/>
  <c r="AA134" i="31"/>
  <c r="AA46" i="31"/>
  <c r="AB98" i="31"/>
  <c r="Y145" i="31"/>
  <c r="AC145" i="31" s="1"/>
  <c r="Y150" i="31"/>
  <c r="AC150" i="31" s="1"/>
  <c r="AB52" i="31"/>
  <c r="AD107" i="31"/>
  <c r="AA107" i="31"/>
  <c r="Y107" i="31"/>
  <c r="AC107" i="31" s="1"/>
  <c r="AB74" i="31"/>
  <c r="Y74" i="31"/>
  <c r="AC74" i="31" s="1"/>
  <c r="AA74" i="31"/>
  <c r="AB183" i="31"/>
  <c r="Y204" i="31"/>
  <c r="AC204" i="31" s="1"/>
  <c r="AA59" i="31"/>
  <c r="AB59" i="31"/>
  <c r="Y59" i="31"/>
  <c r="AC59" i="31" s="1"/>
  <c r="Y171" i="31"/>
  <c r="AC171" i="31" s="1"/>
  <c r="Y121" i="31"/>
  <c r="AC121" i="31" s="1"/>
  <c r="Y170" i="31"/>
  <c r="AC170" i="31" s="1"/>
  <c r="Y183" i="31"/>
  <c r="AC183" i="31" s="1"/>
  <c r="Y108" i="31"/>
  <c r="AC108" i="31" s="1"/>
  <c r="Y81" i="31"/>
  <c r="AC81" i="31" s="1"/>
  <c r="Y138" i="31"/>
  <c r="AC138" i="31" s="1"/>
  <c r="Y122" i="31"/>
  <c r="AC122" i="31" s="1"/>
  <c r="Y191" i="31"/>
  <c r="AC191" i="31" s="1"/>
  <c r="Y201" i="31"/>
  <c r="AC201" i="31" s="1"/>
  <c r="Y154" i="31"/>
  <c r="AC154" i="31" s="1"/>
  <c r="Y119" i="31"/>
  <c r="AC119" i="31" s="1"/>
  <c r="Y153" i="31"/>
  <c r="AC153" i="31" s="1"/>
  <c r="Y142" i="31"/>
  <c r="AC142" i="31" s="1"/>
  <c r="Y194" i="31"/>
  <c r="AC194" i="31" s="1"/>
  <c r="Y158" i="31"/>
  <c r="AC158" i="31" s="1"/>
  <c r="Y156" i="31"/>
  <c r="AC156" i="31" s="1"/>
  <c r="Y49" i="31"/>
  <c r="AC49" i="31" s="1"/>
  <c r="Y192" i="31"/>
  <c r="AC192" i="31" s="1"/>
  <c r="Y112" i="31"/>
  <c r="AC112" i="31" s="1"/>
  <c r="Y148" i="31"/>
  <c r="AC148" i="31" s="1"/>
  <c r="Y99" i="31"/>
  <c r="AC99" i="31" s="1"/>
  <c r="Y185" i="31"/>
  <c r="AC185" i="31" s="1"/>
  <c r="Y75" i="31"/>
  <c r="AC75" i="31" s="1"/>
  <c r="Y147" i="31"/>
  <c r="AC147" i="31" s="1"/>
  <c r="Y116" i="31"/>
  <c r="AC116" i="31" s="1"/>
  <c r="Y113" i="31"/>
  <c r="AC113" i="31" s="1"/>
  <c r="Y186" i="31"/>
  <c r="AC186" i="31" s="1"/>
  <c r="Y206" i="31"/>
  <c r="AC206" i="31" s="1"/>
  <c r="Y193" i="31"/>
  <c r="AC193" i="31" s="1"/>
  <c r="Y123" i="31"/>
  <c r="AC123" i="31" s="1"/>
  <c r="Y118" i="31"/>
  <c r="AC118" i="31" s="1"/>
  <c r="Y51" i="31"/>
  <c r="AC51" i="31" s="1"/>
  <c r="Y176" i="31"/>
  <c r="AC176" i="31" s="1"/>
  <c r="Y155" i="31"/>
  <c r="AC155" i="31" s="1"/>
  <c r="Y182" i="31"/>
  <c r="AC182" i="31" s="1"/>
  <c r="Y197" i="31"/>
  <c r="AC197" i="31" s="1"/>
  <c r="Y160" i="31"/>
  <c r="AC160" i="31" s="1"/>
  <c r="Y117" i="31"/>
  <c r="AC117" i="31" s="1"/>
  <c r="Y141" i="31"/>
  <c r="AC141" i="31" s="1"/>
  <c r="Y188" i="31"/>
  <c r="AC188" i="31" s="1"/>
  <c r="Y124" i="31"/>
  <c r="AC124" i="31" s="1"/>
  <c r="Y169" i="31"/>
  <c r="AC169" i="31" s="1"/>
  <c r="Y199" i="31"/>
  <c r="AC199" i="31" s="1"/>
  <c r="Y139" i="31"/>
  <c r="AC139" i="31" s="1"/>
  <c r="Y109" i="31"/>
  <c r="AC109" i="31" s="1"/>
  <c r="Y128" i="31"/>
  <c r="AC128" i="31" s="1"/>
  <c r="Y87" i="31"/>
  <c r="AC87" i="31" s="1"/>
  <c r="Y166" i="31"/>
  <c r="AC166" i="31" s="1"/>
  <c r="Y152" i="31"/>
  <c r="AC152" i="31" s="1"/>
  <c r="Y174" i="31"/>
  <c r="AC174" i="31" s="1"/>
  <c r="Y50" i="31"/>
  <c r="AC50" i="31" s="1"/>
  <c r="Y164" i="31"/>
  <c r="AC164" i="31" s="1"/>
  <c r="Y48" i="31"/>
  <c r="AC48" i="31" s="1"/>
  <c r="Y151" i="31"/>
  <c r="AC151" i="31" s="1"/>
  <c r="Y110" i="31"/>
  <c r="AC110" i="31" s="1"/>
  <c r="Y149" i="31"/>
  <c r="AC149" i="31" s="1"/>
  <c r="Y205" i="31"/>
  <c r="AC205" i="31" s="1"/>
  <c r="Y195" i="31"/>
  <c r="AC195" i="31" s="1"/>
  <c r="Y114" i="31"/>
  <c r="AC114" i="31" s="1"/>
  <c r="Y135" i="31"/>
  <c r="AC135" i="31" s="1"/>
  <c r="Y189" i="31"/>
  <c r="AC189" i="31" s="1"/>
  <c r="Y165" i="31"/>
  <c r="AC165" i="31" s="1"/>
  <c r="Y187" i="31"/>
  <c r="AC187" i="31" s="1"/>
  <c r="Y161" i="31"/>
  <c r="AC161" i="31" s="1"/>
  <c r="Y190" i="31"/>
  <c r="AC190" i="31" s="1"/>
  <c r="Y167" i="31"/>
  <c r="AC167" i="31" s="1"/>
  <c r="Y207" i="31"/>
  <c r="AC207" i="31" s="1"/>
  <c r="Y137" i="31"/>
  <c r="AC137" i="31" s="1"/>
  <c r="Y131" i="31"/>
  <c r="AC131" i="31" s="1"/>
  <c r="Y136" i="31"/>
  <c r="AC136" i="31" s="1"/>
  <c r="Y163" i="31"/>
  <c r="AC163" i="31" s="1"/>
  <c r="Y203" i="31"/>
  <c r="AC203" i="31" s="1"/>
  <c r="Y93" i="31"/>
  <c r="AC93" i="31" s="1"/>
  <c r="Y175" i="31"/>
  <c r="AC175" i="31" s="1"/>
  <c r="Y102" i="31"/>
  <c r="AC102" i="31" s="1"/>
  <c r="Y208" i="31"/>
  <c r="AC208" i="31" s="1"/>
  <c r="Y200" i="31"/>
  <c r="AC200" i="31" s="1"/>
  <c r="AA185" i="31"/>
  <c r="AA54" i="31"/>
  <c r="AA150" i="31"/>
  <c r="AB174" i="31"/>
  <c r="AA112" i="31"/>
  <c r="Y132" i="31"/>
  <c r="AC132" i="31" s="1"/>
  <c r="Y85" i="31"/>
  <c r="AC85" i="31" s="1"/>
  <c r="AB85" i="31"/>
  <c r="AB67" i="31"/>
  <c r="Y67" i="31"/>
  <c r="AC67" i="31" s="1"/>
  <c r="AA67" i="31"/>
  <c r="AB178" i="31"/>
  <c r="AA170" i="31"/>
  <c r="AB199" i="31"/>
  <c r="AB185" i="31"/>
  <c r="AA152" i="31"/>
  <c r="Y69" i="31"/>
  <c r="AC69" i="31" s="1"/>
  <c r="Y125" i="31"/>
  <c r="AC125" i="31" s="1"/>
  <c r="AA208" i="31"/>
  <c r="Y104" i="31"/>
  <c r="AC104" i="31" s="1"/>
  <c r="AB104" i="31"/>
  <c r="AA104" i="31"/>
  <c r="Y96" i="31"/>
  <c r="AC96" i="31" s="1"/>
  <c r="Y66" i="31"/>
  <c r="AC66" i="31" s="1"/>
  <c r="AA66" i="31"/>
  <c r="AB63" i="31"/>
  <c r="AD63" i="31"/>
  <c r="AA63" i="31"/>
  <c r="AB155" i="31"/>
  <c r="Y178" i="31"/>
  <c r="AC178" i="31" s="1"/>
  <c r="AB167" i="31"/>
  <c r="Y129" i="31"/>
  <c r="AC129" i="31" s="1"/>
  <c r="AB193" i="31"/>
  <c r="Y86" i="31"/>
  <c r="AC86" i="31" s="1"/>
  <c r="Y101" i="31"/>
  <c r="AC101" i="31" s="1"/>
  <c r="Y62" i="31"/>
  <c r="AC62" i="31" s="1"/>
  <c r="AA62" i="31"/>
  <c r="AA115" i="31"/>
  <c r="AA166" i="31"/>
  <c r="AA82" i="31"/>
  <c r="Y126" i="31"/>
  <c r="AC126" i="31" s="1"/>
  <c r="AA196" i="31"/>
  <c r="AA100" i="31"/>
  <c r="AB106" i="31"/>
  <c r="Y65" i="31"/>
  <c r="AC65" i="31" s="1"/>
  <c r="Y97" i="31"/>
  <c r="AC97" i="31" s="1"/>
  <c r="AA97" i="31"/>
  <c r="Y73" i="31"/>
  <c r="AC73" i="31" s="1"/>
  <c r="AB73" i="31"/>
  <c r="AB58" i="31"/>
  <c r="Y58" i="31"/>
  <c r="AC58" i="31" s="1"/>
  <c r="AA53" i="31"/>
  <c r="Y53" i="31"/>
  <c r="AC53" i="31" s="1"/>
  <c r="AA86" i="31"/>
  <c r="Z61" i="31"/>
  <c r="Y111" i="31"/>
  <c r="AC111" i="31" s="1"/>
  <c r="AA129" i="31"/>
  <c r="Y92" i="31"/>
  <c r="AC92" i="31" s="1"/>
  <c r="AA73" i="31"/>
  <c r="AB162" i="31"/>
  <c r="AB138" i="31"/>
  <c r="Y177" i="31"/>
  <c r="AC177" i="31" s="1"/>
  <c r="Y133" i="31"/>
  <c r="AC133" i="31" s="1"/>
  <c r="AA207" i="31"/>
  <c r="AA122" i="31"/>
  <c r="AB196" i="31"/>
  <c r="AA161" i="31"/>
  <c r="AA165" i="31"/>
  <c r="Y159" i="31"/>
  <c r="AC159" i="31" s="1"/>
  <c r="Y144" i="31"/>
  <c r="AC144" i="31" s="1"/>
  <c r="AB172" i="31"/>
  <c r="Y103" i="31"/>
  <c r="AC103" i="31" s="1"/>
  <c r="AB90" i="31"/>
  <c r="AB84" i="31"/>
  <c r="Z78" i="31"/>
  <c r="AA72" i="31"/>
  <c r="AB134" i="31"/>
  <c r="AB144" i="31"/>
  <c r="AB48" i="31"/>
  <c r="AB108" i="31"/>
  <c r="AB120" i="31"/>
  <c r="AB204" i="31"/>
  <c r="AB192" i="31"/>
  <c r="AB180" i="31"/>
  <c r="AB62" i="31"/>
  <c r="AB75" i="31"/>
  <c r="AB69" i="31"/>
  <c r="AA52" i="31"/>
  <c r="AA157" i="31"/>
  <c r="AB119" i="31"/>
  <c r="Y70" i="31"/>
  <c r="AC70" i="31" s="1"/>
  <c r="AB91" i="31"/>
  <c r="AA91" i="31"/>
  <c r="AB46" i="31"/>
  <c r="Z175" i="31"/>
  <c r="Y72" i="31"/>
  <c r="AC72" i="31" s="1"/>
  <c r="AA98" i="31"/>
  <c r="AB97" i="31"/>
  <c r="AB93" i="31"/>
  <c r="AB76" i="31"/>
  <c r="Y172" i="31"/>
  <c r="AC172" i="31" s="1"/>
  <c r="Z151" i="31"/>
  <c r="AA124" i="31"/>
  <c r="AB89" i="31"/>
  <c r="AB96" i="31"/>
  <c r="AA138" i="31"/>
  <c r="AA155" i="31"/>
  <c r="Y196" i="31"/>
  <c r="AC196" i="31" s="1"/>
  <c r="Y95" i="31"/>
  <c r="AC95" i="31" s="1"/>
  <c r="AB123" i="31"/>
  <c r="AB102" i="31"/>
  <c r="AB95" i="31"/>
  <c r="AB83" i="31"/>
  <c r="Y71" i="31"/>
  <c r="AC71" i="31" s="1"/>
  <c r="AB197" i="31"/>
  <c r="AB115" i="31"/>
  <c r="AB148" i="31"/>
  <c r="Z80" i="31"/>
  <c r="AA80" i="31"/>
  <c r="AB80" i="31"/>
  <c r="Y68" i="31"/>
  <c r="AC68" i="31" s="1"/>
  <c r="AB68" i="31"/>
  <c r="AD103" i="31"/>
  <c r="AB66" i="31"/>
  <c r="AB188" i="31"/>
  <c r="AB103" i="31"/>
  <c r="Y157" i="31"/>
  <c r="AC157" i="31" s="1"/>
  <c r="AA179" i="31"/>
  <c r="AB168" i="31"/>
  <c r="AA199" i="31"/>
  <c r="Y61" i="31"/>
  <c r="AC61" i="31" s="1"/>
  <c r="Y140" i="31"/>
  <c r="AC140" i="31" s="1"/>
  <c r="Y146" i="31"/>
  <c r="AC146" i="31" s="1"/>
  <c r="AA101" i="31"/>
  <c r="AA95" i="31"/>
  <c r="Z89" i="31"/>
  <c r="AA83" i="31"/>
  <c r="AA77" i="31"/>
  <c r="AB71" i="31"/>
  <c r="AB64" i="31"/>
  <c r="Y60" i="31"/>
  <c r="AC60" i="31" s="1"/>
  <c r="Y57" i="31"/>
  <c r="AC57" i="31" s="1"/>
  <c r="AB150" i="31"/>
  <c r="AA47" i="31"/>
  <c r="AD51" i="31"/>
  <c r="AA45" i="31"/>
  <c r="Y78" i="31"/>
  <c r="AC78" i="31" s="1"/>
  <c r="AB166" i="31"/>
  <c r="AB163" i="31"/>
  <c r="AB114" i="31"/>
  <c r="AB99" i="31"/>
  <c r="AA158" i="31"/>
  <c r="AB189" i="31"/>
  <c r="AB176" i="31"/>
  <c r="AB135" i="31"/>
  <c r="AB77" i="31"/>
  <c r="AB169" i="31"/>
  <c r="AA149" i="31"/>
  <c r="AB207" i="31"/>
  <c r="AB187" i="31"/>
  <c r="AB112" i="31"/>
  <c r="AA132" i="31"/>
  <c r="AB55" i="31"/>
  <c r="Y77" i="31"/>
  <c r="AC77" i="31" s="1"/>
  <c r="AB141" i="31"/>
  <c r="AA89" i="31"/>
  <c r="AA111" i="31"/>
  <c r="AB160" i="31"/>
  <c r="AA113" i="31"/>
  <c r="AA203" i="31"/>
  <c r="AA172" i="31"/>
  <c r="AB109" i="31"/>
  <c r="AA160" i="31"/>
  <c r="AA90" i="31"/>
  <c r="AA127" i="31"/>
  <c r="AB82" i="31"/>
  <c r="Y88" i="31"/>
  <c r="AC88" i="31" s="1"/>
  <c r="AA78" i="31"/>
  <c r="AA60" i="31"/>
  <c r="AA103" i="31"/>
  <c r="AA171" i="31"/>
  <c r="AB190" i="31"/>
  <c r="AA102" i="31"/>
  <c r="AA164" i="31"/>
  <c r="AB60" i="31"/>
  <c r="AA136" i="31"/>
  <c r="AA141" i="31"/>
  <c r="AA131" i="31"/>
  <c r="AB56" i="31"/>
  <c r="AB51" i="31"/>
  <c r="AD201" i="31"/>
  <c r="AB143" i="31"/>
  <c r="AB124" i="31"/>
  <c r="AA151" i="31"/>
  <c r="AA182" i="31"/>
  <c r="AA110" i="31"/>
  <c r="AA153" i="31"/>
  <c r="AA51" i="31"/>
  <c r="AB117" i="31"/>
  <c r="AA142" i="31"/>
  <c r="AA198" i="31"/>
  <c r="AB81" i="31"/>
  <c r="AA84" i="31"/>
  <c r="AB78" i="31"/>
  <c r="AA174" i="31"/>
  <c r="AA128" i="31"/>
  <c r="AA116" i="31"/>
  <c r="AA162" i="31"/>
  <c r="AA167" i="31"/>
  <c r="AA187" i="31"/>
  <c r="AB131" i="31"/>
  <c r="AA48" i="31"/>
  <c r="Z46" i="31"/>
  <c r="AB54" i="31"/>
  <c r="AB202" i="31"/>
  <c r="AA123" i="31"/>
  <c r="AA178" i="31"/>
  <c r="AA126" i="31"/>
  <c r="AB170" i="31"/>
  <c r="AB153" i="31"/>
  <c r="AB146" i="31"/>
  <c r="Y84" i="31"/>
  <c r="AC84" i="31" s="1"/>
  <c r="AA99" i="31"/>
  <c r="AA117" i="31"/>
  <c r="AB142" i="31"/>
  <c r="AB203" i="31"/>
  <c r="AB136" i="31"/>
  <c r="AB125" i="31"/>
  <c r="AB118" i="31"/>
  <c r="AB126" i="31"/>
  <c r="Y94" i="31"/>
  <c r="AC94" i="31" s="1"/>
  <c r="Y90" i="31"/>
  <c r="AC90" i="31" s="1"/>
  <c r="AB173" i="31"/>
  <c r="AA190" i="31"/>
  <c r="AA205" i="31"/>
  <c r="AA206" i="31"/>
  <c r="AA130" i="31"/>
  <c r="AB139" i="31"/>
  <c r="AB113" i="31"/>
  <c r="AB205" i="31"/>
  <c r="AB206" i="31"/>
  <c r="AB154" i="31"/>
  <c r="AA65" i="31"/>
  <c r="AA119" i="31"/>
  <c r="AA140" i="31"/>
  <c r="AA183" i="31"/>
  <c r="AA144" i="31"/>
  <c r="AB184" i="31"/>
  <c r="AA186" i="31"/>
  <c r="Y47" i="31"/>
  <c r="AC47" i="31" s="1"/>
  <c r="Z165" i="31"/>
  <c r="Y46" i="31"/>
  <c r="AC46" i="31" s="1"/>
  <c r="AB177" i="31"/>
  <c r="AB186" i="31"/>
  <c r="AB127" i="31"/>
  <c r="AA75" i="31"/>
  <c r="AA195" i="31"/>
  <c r="AA70" i="31"/>
  <c r="AA120" i="31"/>
  <c r="AA145" i="31"/>
  <c r="AA137" i="31"/>
  <c r="AB128" i="31"/>
  <c r="AB158" i="31"/>
  <c r="AB101" i="31"/>
  <c r="AA139" i="31"/>
  <c r="AA173" i="31"/>
  <c r="AA191" i="31"/>
  <c r="AB94" i="31"/>
  <c r="AB164" i="31"/>
  <c r="AB152" i="31"/>
  <c r="AA156" i="31"/>
  <c r="AA177" i="31"/>
  <c r="AD142" i="31"/>
  <c r="Z197" i="31"/>
  <c r="AD89" i="31"/>
  <c r="Z114" i="31"/>
  <c r="AD146" i="31"/>
  <c r="AD134" i="31"/>
  <c r="AD195" i="31"/>
  <c r="Z129" i="31"/>
  <c r="Z179" i="31"/>
  <c r="Z69" i="31"/>
  <c r="AD90" i="31"/>
  <c r="Z55" i="31"/>
  <c r="AD52" i="31"/>
  <c r="Z50" i="31"/>
  <c r="Z45" i="31"/>
  <c r="Z119" i="31"/>
  <c r="Z124" i="31"/>
  <c r="Z107" i="31"/>
  <c r="AD82" i="31"/>
  <c r="Z202" i="31"/>
  <c r="Z136" i="31"/>
  <c r="Z83" i="31"/>
  <c r="Z184" i="31"/>
  <c r="Z117" i="31"/>
  <c r="Z92" i="31"/>
  <c r="AD163" i="31"/>
  <c r="AD171" i="31"/>
  <c r="Z75" i="31"/>
  <c r="Z116" i="31"/>
  <c r="Z108" i="31"/>
  <c r="AD169" i="31"/>
  <c r="Z131" i="31"/>
  <c r="AD105" i="31"/>
  <c r="AD160" i="31"/>
  <c r="AD139" i="31"/>
  <c r="Z105" i="31"/>
  <c r="Z167" i="31"/>
  <c r="AD183" i="31"/>
  <c r="AD155" i="31"/>
  <c r="Z100" i="31"/>
  <c r="AD104" i="31"/>
  <c r="AD172" i="31"/>
  <c r="AD108" i="31"/>
  <c r="AD206" i="31"/>
  <c r="AD110" i="31"/>
  <c r="Z68" i="31"/>
  <c r="Z192" i="31"/>
  <c r="Z127" i="31"/>
  <c r="Z140" i="31"/>
  <c r="AD149" i="31"/>
  <c r="AD59" i="31"/>
  <c r="Z115" i="31"/>
  <c r="Z54" i="31"/>
  <c r="AD50" i="31"/>
  <c r="Z48" i="31"/>
  <c r="AD81" i="31"/>
  <c r="Z143" i="31"/>
  <c r="Z160" i="31"/>
  <c r="AD101" i="31"/>
  <c r="AD131" i="31"/>
  <c r="AD145" i="31"/>
  <c r="AD120" i="31"/>
  <c r="AD152" i="31"/>
  <c r="AD197" i="31"/>
  <c r="AD177" i="31"/>
  <c r="AD138" i="31"/>
  <c r="Z173" i="31"/>
  <c r="Z156" i="31"/>
  <c r="AD179" i="31"/>
  <c r="Z196" i="31"/>
  <c r="AD159" i="31"/>
  <c r="Z142" i="31"/>
  <c r="Z128" i="31"/>
  <c r="Z65" i="31"/>
  <c r="AD85" i="31"/>
  <c r="AD194" i="31"/>
  <c r="Z101" i="31"/>
  <c r="AD100" i="31"/>
  <c r="Z138" i="31"/>
  <c r="Z208" i="31"/>
  <c r="AD173" i="31"/>
  <c r="Z73" i="31"/>
  <c r="AD49" i="31"/>
  <c r="AD45" i="31"/>
  <c r="AD162" i="31"/>
  <c r="Z177" i="31"/>
  <c r="Z190" i="31"/>
  <c r="Z150" i="31"/>
  <c r="Z187" i="31"/>
  <c r="AD189" i="31"/>
  <c r="Z194" i="31"/>
  <c r="AD150" i="31"/>
  <c r="Z90" i="31"/>
  <c r="AD192" i="31"/>
  <c r="AD60" i="31"/>
  <c r="Z141" i="31"/>
  <c r="Z203" i="31"/>
  <c r="Z176" i="31"/>
  <c r="AD99" i="31"/>
  <c r="AD203" i="31"/>
  <c r="AD125" i="31"/>
  <c r="Z155" i="31"/>
  <c r="Z174" i="31"/>
  <c r="Z58" i="31"/>
  <c r="Z53" i="31"/>
  <c r="Z51" i="31"/>
  <c r="Z49" i="31"/>
  <c r="AD187" i="31"/>
  <c r="Z64" i="31"/>
  <c r="AD135" i="31"/>
  <c r="Z181" i="31"/>
  <c r="AD86" i="31"/>
  <c r="AD127" i="31"/>
  <c r="AD190" i="31"/>
  <c r="Z164" i="31"/>
  <c r="Z130" i="31"/>
  <c r="AD69" i="31"/>
  <c r="Z153" i="31"/>
  <c r="AD96" i="31"/>
  <c r="AD68" i="31"/>
  <c r="Z104" i="31"/>
  <c r="Z188" i="31"/>
  <c r="AD66" i="31"/>
  <c r="Z82" i="31"/>
  <c r="AD153" i="31"/>
  <c r="AD166" i="31"/>
  <c r="AD161" i="31"/>
  <c r="Z182" i="31"/>
  <c r="AD93" i="31"/>
  <c r="Z74" i="31"/>
  <c r="Z195" i="31"/>
  <c r="Z91" i="31"/>
  <c r="AD114" i="31"/>
  <c r="AD176" i="31"/>
  <c r="AD178" i="31"/>
  <c r="Z204" i="31"/>
  <c r="AD57" i="31"/>
  <c r="AD55" i="31"/>
  <c r="Z183" i="31"/>
  <c r="AD170" i="31"/>
  <c r="Z146" i="31"/>
  <c r="Z67" i="31"/>
  <c r="Z132" i="31"/>
  <c r="AD147" i="31"/>
  <c r="Z166" i="31"/>
  <c r="AD140" i="31"/>
  <c r="AD115" i="31"/>
  <c r="AD65" i="31"/>
  <c r="AD72" i="31"/>
  <c r="Z76" i="31"/>
  <c r="AD98" i="31"/>
  <c r="Z70" i="31"/>
  <c r="Z62" i="31"/>
  <c r="Z88" i="31"/>
  <c r="AD53" i="31"/>
  <c r="Z47" i="31"/>
  <c r="Z191" i="31"/>
  <c r="AD77" i="31"/>
  <c r="AD143" i="31"/>
  <c r="AD75" i="31"/>
  <c r="AD137" i="31"/>
  <c r="AD88" i="31"/>
  <c r="AD186" i="31"/>
  <c r="AD54" i="31"/>
  <c r="Z149" i="31"/>
  <c r="Z133" i="31"/>
  <c r="Z102" i="31"/>
  <c r="AD185" i="31"/>
  <c r="AD78" i="31"/>
  <c r="AD80" i="31"/>
  <c r="AD91" i="31"/>
  <c r="AD113" i="31"/>
  <c r="AD188" i="31"/>
  <c r="Z112" i="31"/>
  <c r="AD122" i="31"/>
  <c r="Z99" i="31"/>
  <c r="AD191" i="31"/>
  <c r="AD129" i="31"/>
  <c r="Z111" i="31"/>
  <c r="Z200" i="31"/>
  <c r="Z199" i="31"/>
  <c r="Z189" i="31"/>
  <c r="AD95" i="31"/>
  <c r="Z81" i="31"/>
  <c r="Z110" i="31"/>
  <c r="Z193" i="31"/>
  <c r="AD97" i="31"/>
  <c r="Z178" i="31"/>
  <c r="Z126" i="31"/>
  <c r="Z84" i="31"/>
  <c r="Z57" i="31"/>
  <c r="Z135" i="31"/>
  <c r="Z93" i="31"/>
  <c r="Z125" i="31"/>
  <c r="AD184" i="31"/>
  <c r="Z144" i="31"/>
  <c r="Z60" i="31"/>
  <c r="AD106" i="31"/>
  <c r="AD208" i="31"/>
  <c r="Z52" i="31"/>
  <c r="AD205" i="31"/>
  <c r="Z120" i="31"/>
  <c r="AD141" i="31"/>
  <c r="AD118" i="31"/>
  <c r="AD198" i="31"/>
  <c r="AD164" i="31"/>
  <c r="AD64" i="31"/>
  <c r="Z171" i="31"/>
  <c r="AD56" i="31"/>
  <c r="AD46" i="31"/>
  <c r="AD182" i="31"/>
  <c r="AD144" i="31"/>
  <c r="Z71" i="31"/>
  <c r="AD193" i="31"/>
  <c r="AD123" i="31"/>
  <c r="AD126" i="31"/>
  <c r="Z86" i="31"/>
  <c r="Z207" i="31"/>
  <c r="Z186" i="31"/>
  <c r="AD92" i="31"/>
  <c r="AD204" i="31"/>
  <c r="Z201" i="31"/>
  <c r="AD124" i="31"/>
  <c r="Z157" i="31"/>
  <c r="Z123" i="31"/>
  <c r="AD109" i="31"/>
  <c r="Z121" i="31"/>
  <c r="AD84" i="31"/>
  <c r="AD130" i="31"/>
  <c r="AD128" i="31"/>
  <c r="Z103" i="31"/>
  <c r="Z79" i="31"/>
  <c r="Z95" i="31"/>
  <c r="Z87" i="31"/>
  <c r="AD74" i="31"/>
  <c r="Z172" i="31"/>
  <c r="AD79" i="31"/>
  <c r="AD200" i="31"/>
  <c r="AD83" i="31"/>
  <c r="Z162" i="31"/>
  <c r="Z98" i="31"/>
  <c r="AD180" i="31"/>
  <c r="Z152" i="31"/>
  <c r="AD156" i="31"/>
  <c r="Z94" i="31"/>
  <c r="Z59" i="31"/>
  <c r="Z206" i="31"/>
  <c r="AD148" i="31"/>
  <c r="AD151" i="31"/>
  <c r="Z137" i="31"/>
  <c r="AD47" i="31"/>
  <c r="AD199" i="31"/>
  <c r="AD133" i="31"/>
  <c r="Z180" i="31"/>
  <c r="AD76" i="31"/>
  <c r="AD111" i="31"/>
  <c r="AD181" i="31"/>
  <c r="AD58" i="31"/>
  <c r="AD154" i="31"/>
  <c r="Z145" i="31"/>
  <c r="Z109" i="31"/>
  <c r="Z72" i="31"/>
  <c r="Z198" i="31"/>
  <c r="Z96" i="31"/>
  <c r="Z205" i="31"/>
  <c r="AD67" i="31"/>
  <c r="Z113" i="31"/>
  <c r="Z163" i="31"/>
  <c r="AD121" i="31"/>
  <c r="Z85" i="31"/>
  <c r="AD62" i="31"/>
  <c r="Z77" i="31"/>
  <c r="AD70" i="31"/>
  <c r="AD117" i="31"/>
  <c r="Z147" i="31"/>
  <c r="Z185" i="31"/>
  <c r="AD202" i="31"/>
  <c r="AD207" i="31"/>
  <c r="AD168" i="31"/>
  <c r="Z63" i="31"/>
  <c r="Z118" i="31"/>
  <c r="Z139" i="31"/>
  <c r="Z106" i="31"/>
  <c r="Z122" i="31"/>
  <c r="AD196" i="31"/>
  <c r="Z169" i="31"/>
  <c r="AD174" i="31"/>
  <c r="AD48" i="31"/>
  <c r="AU22" i="41"/>
  <c r="AI22" i="41"/>
  <c r="AW22" i="41"/>
  <c r="F45" i="41"/>
  <c r="I26" i="41"/>
  <c r="J44" i="41" s="1"/>
  <c r="H44" i="41"/>
  <c r="F44" i="41"/>
  <c r="D44" i="41"/>
  <c r="D22" i="41"/>
  <c r="AP22" i="41"/>
  <c r="AD22" i="41"/>
  <c r="R22" i="41"/>
  <c r="F22" i="41"/>
  <c r="BD22" i="41"/>
  <c r="BL22" i="41"/>
  <c r="AR22" i="41"/>
  <c r="AV22" i="41"/>
  <c r="AJ22" i="41"/>
  <c r="AY22" i="41"/>
  <c r="AO22" i="41"/>
  <c r="AC22" i="41"/>
  <c r="Q22" i="41"/>
  <c r="E22" i="41"/>
  <c r="BC22" i="41"/>
  <c r="BI22" i="41"/>
  <c r="I29" i="41"/>
  <c r="J47" i="41" s="1"/>
  <c r="AG22" i="41"/>
  <c r="I22" i="41"/>
  <c r="Z22" i="41"/>
  <c r="N22" i="41"/>
  <c r="H43" i="41"/>
  <c r="F43" i="41"/>
  <c r="D43" i="41"/>
  <c r="BH22" i="41"/>
  <c r="M28" i="41"/>
  <c r="L46" i="41" s="1"/>
  <c r="AM22" i="41"/>
  <c r="BJ22" i="41"/>
  <c r="AL22" i="41"/>
  <c r="H47" i="41"/>
  <c r="F47" i="41"/>
  <c r="B47" i="41"/>
  <c r="H22" i="41"/>
  <c r="K22" i="41"/>
  <c r="AK22" i="41"/>
  <c r="Y22" i="41"/>
  <c r="M22" i="41"/>
  <c r="I27" i="41"/>
  <c r="J45" i="41" s="1"/>
  <c r="BO22" i="41"/>
  <c r="BV22" i="41"/>
  <c r="O22" i="41"/>
  <c r="AS22" i="41"/>
  <c r="H46" i="41"/>
  <c r="F46" i="41"/>
  <c r="D46" i="41"/>
  <c r="B46" i="41"/>
  <c r="AQ22" i="41"/>
  <c r="AE22" i="41"/>
  <c r="S22" i="41"/>
  <c r="B45" i="41"/>
  <c r="AT22" i="41"/>
  <c r="AH22" i="41"/>
  <c r="V22" i="41"/>
  <c r="J22" i="41"/>
  <c r="X22" i="41"/>
  <c r="L22" i="41"/>
  <c r="I28" i="41"/>
  <c r="J46" i="41" s="1"/>
  <c r="BP22" i="41"/>
  <c r="D47" i="41"/>
  <c r="AA22" i="41"/>
  <c r="AX22" i="41"/>
  <c r="BF22" i="41"/>
  <c r="BT22" i="41"/>
  <c r="CB22" i="41"/>
  <c r="M26" i="41"/>
  <c r="L44" i="41" s="1"/>
  <c r="Q28" i="41"/>
  <c r="N46" i="41" s="1"/>
  <c r="U22" i="41"/>
  <c r="BN22" i="41"/>
  <c r="BR22" i="41"/>
  <c r="BY22" i="41"/>
  <c r="P22" i="41"/>
  <c r="B43" i="41"/>
  <c r="Q27" i="41"/>
  <c r="N45" i="41" s="1"/>
  <c r="Q26" i="41"/>
  <c r="N44" i="41" s="1"/>
  <c r="CC22" i="41"/>
  <c r="BX22" i="41"/>
  <c r="CA22" i="41"/>
  <c r="Q29" i="41"/>
  <c r="N47" i="41" s="1"/>
  <c r="AN22" i="41"/>
  <c r="BZ22" i="41"/>
  <c r="H45" i="41"/>
  <c r="B44" i="41"/>
  <c r="M27" i="41"/>
  <c r="AB22" i="41"/>
  <c r="G22" i="41"/>
  <c r="AZ22" i="41"/>
  <c r="H24" i="14" l="1"/>
  <c r="M25" i="14"/>
  <c r="G98" i="14"/>
  <c r="E97" i="14"/>
  <c r="F97" i="14"/>
  <c r="D24" i="14"/>
  <c r="E99" i="14" s="1"/>
  <c r="E98" i="14"/>
  <c r="G97" i="14"/>
  <c r="F24" i="14"/>
  <c r="F99" i="14" s="1"/>
  <c r="F98" i="14"/>
  <c r="G55" i="45"/>
  <c r="J55" i="45" s="1"/>
  <c r="E55" i="45"/>
  <c r="D55" i="45"/>
  <c r="I55" i="45"/>
  <c r="H55" i="45"/>
  <c r="K25" i="14"/>
  <c r="N25" i="14"/>
  <c r="BX36" i="12"/>
  <c r="BX37" i="12" s="1"/>
  <c r="I24" i="14"/>
  <c r="G99" i="14" s="1"/>
  <c r="BY36" i="12"/>
  <c r="BY37" i="12" s="1"/>
  <c r="J25" i="14"/>
  <c r="BZ30" i="12"/>
  <c r="P25" i="14"/>
  <c r="G207" i="43"/>
  <c r="G160" i="43"/>
  <c r="F191" i="43"/>
  <c r="F195" i="43" s="1"/>
  <c r="G174" i="43"/>
  <c r="G200" i="43"/>
  <c r="F219" i="43"/>
  <c r="F223" i="43" s="1"/>
  <c r="E191" i="43"/>
  <c r="E195" i="43" s="1"/>
  <c r="F205" i="43"/>
  <c r="F209" i="43" s="1"/>
  <c r="G176" i="43"/>
  <c r="E177" i="43"/>
  <c r="E181" i="43" s="1"/>
  <c r="D177" i="43"/>
  <c r="D181" i="43" s="1"/>
  <c r="D191" i="43"/>
  <c r="D195" i="43" s="1"/>
  <c r="E219" i="43"/>
  <c r="E223" i="43" s="1"/>
  <c r="D205" i="43"/>
  <c r="F177" i="43"/>
  <c r="E205" i="43"/>
  <c r="E209" i="43" s="1"/>
  <c r="BW36" i="12"/>
  <c r="BW37" i="12" s="1"/>
  <c r="R25" i="14"/>
  <c r="P26" i="14"/>
  <c r="CB30" i="12"/>
  <c r="N26" i="14"/>
  <c r="J26" i="14"/>
  <c r="S26" i="14"/>
  <c r="L26" i="14"/>
  <c r="Q25" i="14"/>
  <c r="O25" i="14"/>
  <c r="S25" i="14"/>
  <c r="T26" i="14"/>
  <c r="R26" i="14"/>
  <c r="Q26" i="14"/>
  <c r="L25" i="14"/>
  <c r="AH30" i="12"/>
  <c r="Q30" i="41"/>
  <c r="R30" i="41" s="1"/>
  <c r="G173" i="43"/>
  <c r="G212" i="43"/>
  <c r="G147" i="43"/>
  <c r="G198" i="43"/>
  <c r="G189" i="43"/>
  <c r="G143" i="43"/>
  <c r="G202" i="43"/>
  <c r="G215" i="43"/>
  <c r="G208" i="43"/>
  <c r="G170" i="43"/>
  <c r="G187" i="43"/>
  <c r="G158" i="43"/>
  <c r="G186" i="43"/>
  <c r="G221" i="43"/>
  <c r="G216" i="43"/>
  <c r="G163" i="43"/>
  <c r="G149" i="43"/>
  <c r="G203" i="43"/>
  <c r="G180" i="43"/>
  <c r="G213" i="43"/>
  <c r="G222" i="43"/>
  <c r="G190" i="43"/>
  <c r="G165" i="43"/>
  <c r="G184" i="43"/>
  <c r="E167" i="43"/>
  <c r="D167" i="43"/>
  <c r="G179" i="43"/>
  <c r="G217" i="43"/>
  <c r="G183" i="43"/>
  <c r="G204" i="43"/>
  <c r="G150" i="43"/>
  <c r="G197" i="43"/>
  <c r="G206" i="43"/>
  <c r="G199" i="43"/>
  <c r="G142" i="43"/>
  <c r="G201" i="43"/>
  <c r="G188" i="43"/>
  <c r="G148" i="43"/>
  <c r="G145" i="43"/>
  <c r="G157" i="43"/>
  <c r="G185" i="43"/>
  <c r="G220" i="43"/>
  <c r="G144" i="43"/>
  <c r="G164" i="43"/>
  <c r="G156" i="43"/>
  <c r="G162" i="43"/>
  <c r="E153" i="43"/>
  <c r="G151" i="43"/>
  <c r="G211" i="43"/>
  <c r="D223" i="43"/>
  <c r="F153" i="43"/>
  <c r="G141" i="43"/>
  <c r="D153" i="43"/>
  <c r="G172" i="43"/>
  <c r="G152" i="43"/>
  <c r="G178" i="43"/>
  <c r="G146" i="43"/>
  <c r="G166" i="43"/>
  <c r="G175" i="43"/>
  <c r="G161" i="43"/>
  <c r="G171" i="43"/>
  <c r="G159" i="43"/>
  <c r="G218" i="43"/>
  <c r="G194" i="43"/>
  <c r="G192" i="43"/>
  <c r="G214" i="43"/>
  <c r="G155" i="43"/>
  <c r="F167" i="43"/>
  <c r="G169" i="43"/>
  <c r="G193" i="43"/>
  <c r="CA30" i="12"/>
  <c r="T25" i="14"/>
  <c r="K26" i="14"/>
  <c r="O26" i="14"/>
  <c r="M26" i="14"/>
  <c r="U23" i="14"/>
  <c r="U26" i="14" s="1"/>
  <c r="V36" i="12"/>
  <c r="V37" i="12" s="1"/>
  <c r="V23" i="14"/>
  <c r="H36" i="12"/>
  <c r="H37" i="12" s="1"/>
  <c r="T36" i="12"/>
  <c r="T37" i="12" s="1"/>
  <c r="D48" i="41"/>
  <c r="E44" i="41" s="1"/>
  <c r="X30" i="12"/>
  <c r="AM36" i="12"/>
  <c r="AM37" i="12" s="1"/>
  <c r="AO30" i="12"/>
  <c r="I30" i="12"/>
  <c r="D30" i="12"/>
  <c r="W36" i="12"/>
  <c r="W37" i="12" s="1"/>
  <c r="G36" i="12"/>
  <c r="G37" i="12" s="1"/>
  <c r="S36" i="12"/>
  <c r="S37" i="12" s="1"/>
  <c r="K36" i="12"/>
  <c r="K37" i="12" s="1"/>
  <c r="AE36" i="12"/>
  <c r="AE37" i="12" s="1"/>
  <c r="F30" i="12"/>
  <c r="F23" i="14"/>
  <c r="B23" i="14"/>
  <c r="B25" i="14" s="1"/>
  <c r="Q44" i="28"/>
  <c r="AF30" i="12"/>
  <c r="R30" i="12"/>
  <c r="Q30" i="12"/>
  <c r="P30" i="12"/>
  <c r="B30" i="12"/>
  <c r="AA36" i="12"/>
  <c r="AA37" i="12" s="1"/>
  <c r="AL30" i="12"/>
  <c r="AD30" i="12"/>
  <c r="AJ36" i="12"/>
  <c r="AJ37" i="12" s="1"/>
  <c r="AC30" i="12"/>
  <c r="U30" i="12"/>
  <c r="B174" i="15"/>
  <c r="H23" i="14"/>
  <c r="H25" i="14" s="1"/>
  <c r="H173" i="15"/>
  <c r="AB30" i="12"/>
  <c r="E36" i="12"/>
  <c r="E37" i="12" s="1"/>
  <c r="E30" i="12"/>
  <c r="Q43" i="28"/>
  <c r="AN30" i="12"/>
  <c r="AN36" i="12"/>
  <c r="AN37" i="12" s="1"/>
  <c r="AG36" i="12"/>
  <c r="AG37" i="12" s="1"/>
  <c r="AG30" i="12"/>
  <c r="O36" i="12"/>
  <c r="O37" i="12" s="1"/>
  <c r="O30" i="12"/>
  <c r="AK30" i="12"/>
  <c r="AK36" i="12"/>
  <c r="AK37" i="12" s="1"/>
  <c r="AP30" i="12"/>
  <c r="AP36" i="12"/>
  <c r="AP37" i="12" s="1"/>
  <c r="G23" i="14"/>
  <c r="Z30" i="12"/>
  <c r="Z36" i="12"/>
  <c r="Z37" i="12" s="1"/>
  <c r="N36" i="12"/>
  <c r="N37" i="12" s="1"/>
  <c r="N30" i="12"/>
  <c r="E23" i="14"/>
  <c r="M36" i="12"/>
  <c r="M37" i="12" s="1"/>
  <c r="M30" i="12"/>
  <c r="J36" i="12"/>
  <c r="J37" i="12" s="1"/>
  <c r="J30" i="12"/>
  <c r="L30" i="12"/>
  <c r="L36" i="12"/>
  <c r="L37" i="12" s="1"/>
  <c r="D23" i="14"/>
  <c r="C23" i="14"/>
  <c r="AI36" i="12"/>
  <c r="AI37" i="12" s="1"/>
  <c r="I23" i="14"/>
  <c r="Y36" i="12"/>
  <c r="Y37" i="12" s="1"/>
  <c r="Y30" i="12"/>
  <c r="C30" i="12"/>
  <c r="C36" i="12"/>
  <c r="C37" i="12" s="1"/>
  <c r="B48" i="41"/>
  <c r="C46" i="41" s="1"/>
  <c r="F48" i="41"/>
  <c r="G46" i="41" s="1"/>
  <c r="H48" i="41"/>
  <c r="J48" i="41"/>
  <c r="K43" i="41" s="1"/>
  <c r="I30" i="41"/>
  <c r="L45" i="41"/>
  <c r="M30" i="41"/>
  <c r="N27" i="41" s="1"/>
  <c r="L43" i="41"/>
  <c r="R10" i="22"/>
  <c r="S10" i="22" s="1"/>
  <c r="Q44" i="22"/>
  <c r="G101" i="14" l="1"/>
  <c r="F25" i="14"/>
  <c r="F101" i="14"/>
  <c r="F103" i="14" s="1"/>
  <c r="E101" i="14"/>
  <c r="E105" i="14" s="1"/>
  <c r="G205" i="43"/>
  <c r="G209" i="43" s="1"/>
  <c r="G219" i="43"/>
  <c r="G223" i="43" s="1"/>
  <c r="G191" i="43"/>
  <c r="G195" i="43" s="1"/>
  <c r="G177" i="43"/>
  <c r="G181" i="43" s="1"/>
  <c r="F181" i="43"/>
  <c r="D209" i="43"/>
  <c r="U25" i="14"/>
  <c r="R27" i="41"/>
  <c r="G153" i="43"/>
  <c r="G167" i="43"/>
  <c r="V25" i="14"/>
  <c r="V26" i="14"/>
  <c r="C48" i="41"/>
  <c r="E43" i="41"/>
  <c r="K44" i="41"/>
  <c r="E48" i="41"/>
  <c r="E45" i="41"/>
  <c r="E46" i="41"/>
  <c r="K47" i="41"/>
  <c r="E47" i="41"/>
  <c r="C45" i="41"/>
  <c r="C44" i="41"/>
  <c r="C47" i="41"/>
  <c r="K46" i="41"/>
  <c r="K45" i="41"/>
  <c r="C43" i="41"/>
  <c r="F26" i="14"/>
  <c r="B26" i="14"/>
  <c r="H26" i="14"/>
  <c r="E26" i="14"/>
  <c r="E25" i="14"/>
  <c r="I25" i="14"/>
  <c r="I26" i="14"/>
  <c r="D25" i="14"/>
  <c r="D26" i="14"/>
  <c r="C25" i="14"/>
  <c r="C26" i="14"/>
  <c r="G25" i="14"/>
  <c r="G26" i="14"/>
  <c r="I48" i="41"/>
  <c r="I46" i="41"/>
  <c r="I44" i="41"/>
  <c r="I47" i="41"/>
  <c r="G48" i="41"/>
  <c r="G47" i="41"/>
  <c r="G43" i="41"/>
  <c r="G45" i="41"/>
  <c r="I45" i="41"/>
  <c r="I43" i="41"/>
  <c r="G44" i="41"/>
  <c r="R26" i="41"/>
  <c r="R28" i="41"/>
  <c r="N48" i="41"/>
  <c r="R25" i="41"/>
  <c r="R29" i="41"/>
  <c r="J30" i="41"/>
  <c r="J28" i="41"/>
  <c r="J25" i="41"/>
  <c r="J27" i="41"/>
  <c r="J26" i="41"/>
  <c r="J29" i="41"/>
  <c r="L48" i="41"/>
  <c r="M45" i="41" s="1"/>
  <c r="N30" i="41"/>
  <c r="N29" i="41"/>
  <c r="N28" i="41"/>
  <c r="N26" i="41"/>
  <c r="N25" i="41"/>
  <c r="G105" i="14" l="1"/>
  <c r="G104" i="14"/>
  <c r="E104" i="14"/>
  <c r="G103" i="14"/>
  <c r="F105" i="14"/>
  <c r="E103" i="14"/>
  <c r="F104" i="14"/>
  <c r="O46" i="41"/>
  <c r="O43" i="41"/>
  <c r="K48" i="41"/>
  <c r="O45" i="41"/>
  <c r="O47" i="41"/>
  <c r="O44" i="41"/>
  <c r="M44" i="41"/>
  <c r="M46" i="41"/>
  <c r="M47" i="41"/>
  <c r="M43" i="41"/>
  <c r="O48" i="41" l="1"/>
  <c r="M48" i="41"/>
  <c r="CD36" i="12"/>
  <c r="CD37" i="12" s="1"/>
</calcChain>
</file>

<file path=xl/sharedStrings.xml><?xml version="1.0" encoding="utf-8"?>
<sst xmlns="http://schemas.openxmlformats.org/spreadsheetml/2006/main" count="1913" uniqueCount="738">
  <si>
    <t>Indicadores económicos</t>
  </si>
  <si>
    <t>1. IPC - Inflación</t>
  </si>
  <si>
    <t>2. IPP</t>
  </si>
  <si>
    <t>3. TRM</t>
  </si>
  <si>
    <t>Panorama internacional</t>
  </si>
  <si>
    <t>4. Consumo mundial GLP sector</t>
  </si>
  <si>
    <t>5. Producción mundial de GLP</t>
  </si>
  <si>
    <t>6. Top 10 productores de GLP</t>
  </si>
  <si>
    <t>7. Consumo mundial de GLP</t>
  </si>
  <si>
    <t>8. Top 10 consumidores de GLP</t>
  </si>
  <si>
    <t>9. Vehiculos autogás</t>
  </si>
  <si>
    <t>9b. Top 10 autogás</t>
  </si>
  <si>
    <t>10. Precios internacionales</t>
  </si>
  <si>
    <t>Panorama nacional</t>
  </si>
  <si>
    <t>11. Demanda nacional por departamento</t>
  </si>
  <si>
    <t>12. Demanda nacional por canal de venta</t>
  </si>
  <si>
    <t>13. Comportamiento por sectores</t>
  </si>
  <si>
    <t>14. OPC ECOPETROL</t>
  </si>
  <si>
    <t>15. Oferta nacional de GLP</t>
  </si>
  <si>
    <t>16. Evolución oferta nacional de GLP</t>
  </si>
  <si>
    <t>17. Precios nacionales de GLP</t>
  </si>
  <si>
    <t>18. Tarifa de transporte por ducto</t>
  </si>
  <si>
    <t>19. Tarifa histórica de transporte por ducto</t>
  </si>
  <si>
    <t>20. Tarifa estampilla histórica</t>
  </si>
  <si>
    <t>21. Energético para cocción</t>
  </si>
  <si>
    <t>22. Leña, carbón y desechos</t>
  </si>
  <si>
    <t>23. Emisiones de CO2</t>
  </si>
  <si>
    <t>Sección</t>
  </si>
  <si>
    <t>Fuente</t>
  </si>
  <si>
    <t>URL</t>
  </si>
  <si>
    <t>DANE</t>
  </si>
  <si>
    <t>https://www.dane.gov.co/index.php/estadisticas-por-tema/precios-y-costos/indice-de-precios-al-consumidor-ipc</t>
  </si>
  <si>
    <t>https://www.dane.gov.co/index.php/estadisticas-por-tema/precios-y-costos/indice-de-precios-del-productor-ipp</t>
  </si>
  <si>
    <t>Banco de la Republica</t>
  </si>
  <si>
    <t>http://www.banrep.gov.co/es/trm</t>
  </si>
  <si>
    <t>4. Consumo mundial de GLP</t>
  </si>
  <si>
    <t xml:space="preserve">The World LPG Association (WLPGA) </t>
  </si>
  <si>
    <t>https://www.wlpga.org/publications/</t>
  </si>
  <si>
    <t>5. Principales productores internacionales de GLP</t>
  </si>
  <si>
    <t>6. Consumo Mundial de GLP</t>
  </si>
  <si>
    <t>7. Principales consumidores internacionales de GLP</t>
  </si>
  <si>
    <t>8. Precios de los Energeticos-Propano</t>
  </si>
  <si>
    <t>U.S. Energy Information Administration (EIA)</t>
  </si>
  <si>
    <t>https://www.eia.gov/dnav/pet/hist/LeafHandler.ashx?n=PET&amp;s=EER_EPLLPA_PF4_Y44MB_DPG&amp;f=D</t>
  </si>
  <si>
    <t>8. Precios de los Energeticos-Henry Hub</t>
  </si>
  <si>
    <t>https://www.eia.gov/dnav/ng/hist/rngwhhdD.htm</t>
  </si>
  <si>
    <t>8. Precios de los Energeticos-WTI</t>
  </si>
  <si>
    <t>https://www.eia.gov/dnav/pet/hist/LeafHandler.ashx?n=pet&amp;s=rwtc&amp;f=d</t>
  </si>
  <si>
    <t>8. Precios de los Energeticos-BRENT</t>
  </si>
  <si>
    <t>https://www.eia.gov/dnav/pet/hist/LeafHandler.ashx?n=pet&amp;s=rbrte&amp;f=d</t>
  </si>
  <si>
    <t xml:space="preserve">9. Demanda nacional por departamento </t>
  </si>
  <si>
    <t>SUI</t>
  </si>
  <si>
    <t>http://reportes.sui.gov.co/fabricaReportes/frameSet.jsp?idreporte=glp_com_178</t>
  </si>
  <si>
    <t xml:space="preserve">10. Demanda nacional por tipo de venta </t>
  </si>
  <si>
    <t>11. OPC ECOPETROL</t>
  </si>
  <si>
    <t>ECOPETROL</t>
  </si>
  <si>
    <t>12. Oferta nacional de GLP</t>
  </si>
  <si>
    <t>13. Evolución oferta nacional de GLP</t>
  </si>
  <si>
    <t>GASNOVA</t>
  </si>
  <si>
    <t>14. Precios Nacionales Ecopetrol</t>
  </si>
  <si>
    <t>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</t>
  </si>
  <si>
    <t>15. Tarifa de Transporte por ducto</t>
  </si>
  <si>
    <t>CENIT</t>
  </si>
  <si>
    <t>https://cenit-transporte.com/tarifas-vigentes-3/</t>
  </si>
  <si>
    <t>16. Tarifa estampilla histórica</t>
  </si>
  <si>
    <t>https://cenit-transporte.com/tarifas-vigentes-oleoductos/</t>
  </si>
  <si>
    <t>17. Consumo de leña por hogares y personas</t>
  </si>
  <si>
    <t>https://www.dane.gov.co/index.php/estadisticas-por-tema/pobreza-y-condiciones-de-vida/calidad-de-vida-ecv</t>
  </si>
  <si>
    <t xml:space="preserve">18. Declaración de producción </t>
  </si>
  <si>
    <t>MME</t>
  </si>
  <si>
    <t>https://www.minminas.gov.co/declaracion-de-produccion-de-glp</t>
  </si>
  <si>
    <t>Factores de Conversión:</t>
  </si>
  <si>
    <t>Barranca</t>
  </si>
  <si>
    <t>Cusiana</t>
  </si>
  <si>
    <t>Cartagena</t>
  </si>
  <si>
    <t>Apiay</t>
  </si>
  <si>
    <t>Dina</t>
  </si>
  <si>
    <t>Propilco</t>
  </si>
  <si>
    <t>Importado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</si>
  <si>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DANE</t>
    </r>
  </si>
  <si>
    <t>IPC</t>
  </si>
  <si>
    <t>IPC (Variación Mensual)</t>
  </si>
  <si>
    <t>Inflación acumulada anual</t>
  </si>
  <si>
    <t>IPP</t>
  </si>
  <si>
    <t>Variación Mensual</t>
  </si>
  <si>
    <t>Variación Anual</t>
  </si>
  <si>
    <t>3 TRM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</si>
  <si>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Banco de la Republica</t>
    </r>
  </si>
  <si>
    <t>TRM</t>
  </si>
  <si>
    <t xml:space="preserve"> </t>
  </si>
  <si>
    <t>4. Consumo mundial de GLP por sector</t>
  </si>
  <si>
    <t>Residencial</t>
  </si>
  <si>
    <t>Petroquimico</t>
  </si>
  <si>
    <t>Industria</t>
  </si>
  <si>
    <t>Refineria</t>
  </si>
  <si>
    <t>Trasporte</t>
  </si>
  <si>
    <t>Agricultura</t>
  </si>
  <si>
    <t>Industrial</t>
  </si>
  <si>
    <t>Transporte</t>
  </si>
  <si>
    <t>Petroquímica</t>
  </si>
  <si>
    <t>Total</t>
  </si>
  <si>
    <t>Norte América</t>
  </si>
  <si>
    <t>Sur y Centro América</t>
  </si>
  <si>
    <t>Europa y Eurasia</t>
  </si>
  <si>
    <t>Medio oriente</t>
  </si>
  <si>
    <t>Africa</t>
  </si>
  <si>
    <t>Asia Pacífico</t>
  </si>
  <si>
    <t>TOTAL</t>
  </si>
  <si>
    <t>Fuente: Statistical review of global LPG 2020, WLPGA y Argus media</t>
  </si>
  <si>
    <t>América del Norte</t>
  </si>
  <si>
    <t>Asia</t>
  </si>
  <si>
    <t>Medio Oriente</t>
  </si>
  <si>
    <t>Europa &amp; Eurasia</t>
  </si>
  <si>
    <t>Centro &amp; Sur América</t>
  </si>
  <si>
    <t>África</t>
  </si>
  <si>
    <t>World</t>
  </si>
  <si>
    <t>6. Principales productores internacionales de GLP</t>
  </si>
  <si>
    <t>Estados Unidos</t>
  </si>
  <si>
    <t>China</t>
  </si>
  <si>
    <t>Arabia Saudita</t>
  </si>
  <si>
    <t>Rusia</t>
  </si>
  <si>
    <t>Canada</t>
  </si>
  <si>
    <t>India</t>
  </si>
  <si>
    <t>Emiratos Árabes Unidos</t>
  </si>
  <si>
    <t>Qatar</t>
  </si>
  <si>
    <t>Algeria</t>
  </si>
  <si>
    <t>Irán</t>
  </si>
  <si>
    <t>Resto del mundo</t>
  </si>
  <si>
    <t>6. Consumo mundial de GLP</t>
  </si>
  <si>
    <t>Asia-Pacifico</t>
  </si>
  <si>
    <t>Japón</t>
  </si>
  <si>
    <t>Corea del Sur</t>
  </si>
  <si>
    <t>México</t>
  </si>
  <si>
    <t>Indonesia</t>
  </si>
  <si>
    <t>Suma de % de participación en 2019</t>
  </si>
  <si>
    <t>Demanda nacional GLP (Kg)</t>
  </si>
  <si>
    <t>ANTIOQUIA</t>
  </si>
  <si>
    <t>CUNDINAMARCA</t>
  </si>
  <si>
    <t>NARIÑO</t>
  </si>
  <si>
    <t>BOGOTÁ, D.C.</t>
  </si>
  <si>
    <t>VALLE DEL CAUCA</t>
  </si>
  <si>
    <t>SANTANDER</t>
  </si>
  <si>
    <t>NORTE DE SANTANDER</t>
  </si>
  <si>
    <t>CAUCA</t>
  </si>
  <si>
    <t>BOYACÁ</t>
  </si>
  <si>
    <t>META</t>
  </si>
  <si>
    <t>RISARALDA</t>
  </si>
  <si>
    <t>TOLIMA</t>
  </si>
  <si>
    <t>CALDAS</t>
  </si>
  <si>
    <t>HUILA</t>
  </si>
  <si>
    <t>BOLÍVAR</t>
  </si>
  <si>
    <t>CAQUETÁ</t>
  </si>
  <si>
    <t>CESAR</t>
  </si>
  <si>
    <t>CHOCÓ</t>
  </si>
  <si>
    <t>ARAUCA</t>
  </si>
  <si>
    <t>CÓRDOBA</t>
  </si>
  <si>
    <t>PUTUMAYO</t>
  </si>
  <si>
    <t>SUCRE</t>
  </si>
  <si>
    <t>QUINDIO</t>
  </si>
  <si>
    <t>GUAVIARE</t>
  </si>
  <si>
    <t>CASANARE</t>
  </si>
  <si>
    <t>MAGDALENA</t>
  </si>
  <si>
    <t>SAN ANDRÉS ISLAS</t>
  </si>
  <si>
    <t>ATLÁNTICO</t>
  </si>
  <si>
    <t>VICHADA</t>
  </si>
  <si>
    <t>AMAZONAS</t>
  </si>
  <si>
    <t>GUAINÍA</t>
  </si>
  <si>
    <t>LA GUAJIRA</t>
  </si>
  <si>
    <t>VAUPES</t>
  </si>
  <si>
    <t>Total general</t>
  </si>
  <si>
    <t>9. Vehiculos de autogás en el mundo</t>
  </si>
  <si>
    <t>Cifras en miles de vehiculos</t>
  </si>
  <si>
    <t>9b. Top 10 de países con vehiculos de autogás</t>
  </si>
  <si>
    <t>Turquia</t>
  </si>
  <si>
    <t>Polonia</t>
  </si>
  <si>
    <t>Ucrania</t>
  </si>
  <si>
    <t>Italia</t>
  </si>
  <si>
    <t>Tailandia</t>
  </si>
  <si>
    <t>Mexico</t>
  </si>
  <si>
    <t>Australia</t>
  </si>
  <si>
    <t>10, Precios de los energéticos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</si>
  <si>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U.S. Energy Information Administration (EIA)</t>
    </r>
  </si>
  <si>
    <t>Mont Belvieu, TX Propane Spot Price FOB</t>
  </si>
  <si>
    <t>Henry Hub Natural Gas Spot Price</t>
  </si>
  <si>
    <t>Cushing, OK WTI Spot Price FOB</t>
  </si>
  <si>
    <t>Europe Brent Spot Price FOB</t>
  </si>
  <si>
    <t>Precios Mensuales Organizados
 (USD/Gal)</t>
  </si>
  <si>
    <t>Precios Mensuales Organizados (USD/MBTU)</t>
  </si>
  <si>
    <t>Date</t>
  </si>
  <si>
    <t>Mes</t>
  </si>
  <si>
    <t>Año</t>
  </si>
  <si>
    <t>(US$/Galón)</t>
  </si>
  <si>
    <t>(US$/MMBTU)</t>
  </si>
  <si>
    <t>(US$/BL)</t>
  </si>
  <si>
    <t>Propano Mont Belvieu</t>
  </si>
  <si>
    <t>Henry Hub</t>
  </si>
  <si>
    <t>WTI</t>
  </si>
  <si>
    <t>Brent</t>
  </si>
  <si>
    <t>11. Demanda nacional - Departamento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</si>
  <si>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SUI O3</t>
    </r>
  </si>
  <si>
    <t>Variación 2016-2017</t>
  </si>
  <si>
    <t>Variación anual promedio 
2013-2017</t>
  </si>
  <si>
    <t xml:space="preserve">Total </t>
  </si>
  <si>
    <t>Total promedio mes</t>
  </si>
  <si>
    <t xml:space="preserve">*No se estiman promedios trimestrales, solo se toma información reportada en departamentos. </t>
  </si>
  <si>
    <t>**** Incluye redes de distribución de GLP a partir del año 2020.</t>
  </si>
  <si>
    <t>76.92</t>
  </si>
  <si>
    <t>73.93</t>
  </si>
  <si>
    <t>73.56</t>
  </si>
  <si>
    <t>73.86</t>
  </si>
  <si>
    <t>71.88</t>
  </si>
  <si>
    <t>73.64</t>
  </si>
  <si>
    <t>74.51</t>
  </si>
  <si>
    <t>76.23</t>
  </si>
  <si>
    <t>76.74</t>
  </si>
  <si>
    <t>76.72</t>
  </si>
  <si>
    <t>78.77</t>
  </si>
  <si>
    <t>77.83</t>
  </si>
  <si>
    <t>79.54</t>
  </si>
  <si>
    <t>80.35</t>
  </si>
  <si>
    <t>81.31</t>
  </si>
  <si>
    <t>79.90</t>
  </si>
  <si>
    <t>77.80</t>
  </si>
  <si>
    <t>79.38</t>
  </si>
  <si>
    <t>79.62</t>
  </si>
  <si>
    <t>81.06</t>
  </si>
  <si>
    <t>82.53</t>
  </si>
  <si>
    <t>83.46</t>
  </si>
  <si>
    <t>82.98</t>
  </si>
  <si>
    <t>84.28</t>
  </si>
  <si>
    <t>84.49</t>
  </si>
  <si>
    <t>69.71</t>
  </si>
  <si>
    <t>71.78</t>
  </si>
  <si>
    <t>71.76</t>
  </si>
  <si>
    <t>73.91</t>
  </si>
  <si>
    <t>73.05</t>
  </si>
  <si>
    <t>74.87</t>
  </si>
  <si>
    <t>75.77</t>
  </si>
  <si>
    <t>76.86</t>
  </si>
  <si>
    <t>75.44</t>
  </si>
  <si>
    <t>74.17</t>
  </si>
  <si>
    <t>75.76</t>
  </si>
  <si>
    <t>75.40</t>
  </si>
  <si>
    <t>75.65</t>
  </si>
  <si>
    <t>77.06</t>
  </si>
  <si>
    <t>78.81</t>
  </si>
  <si>
    <t>79.76</t>
  </si>
  <si>
    <t>79.11</t>
  </si>
  <si>
    <t>80.17</t>
  </si>
  <si>
    <t>80.55</t>
  </si>
  <si>
    <t>81.80</t>
  </si>
  <si>
    <t>12. Demanda nacional - Canal de venta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</si>
  <si>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SUI, y calculos GASNOVA.</t>
    </r>
  </si>
  <si>
    <t xml:space="preserve"> Demanda nacional por tipo de venta (Kg)</t>
  </si>
  <si>
    <t>Envasado</t>
  </si>
  <si>
    <t>Granel</t>
  </si>
  <si>
    <t>Redes *</t>
  </si>
  <si>
    <t>Datos 2024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</si>
  <si>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</si>
  <si>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</si>
  <si>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</si>
  <si>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</si>
  <si>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</si>
  <si>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</si>
  <si>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</si>
  <si>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</si>
  <si>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</si>
  <si>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</si>
  <si>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</si>
  <si>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</si>
  <si>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 la fecha 2024</t>
  </si>
  <si>
    <t>Datos 2023</t>
  </si>
  <si>
    <t>Total a la fecha 2023</t>
  </si>
  <si>
    <t>Datos 2022</t>
  </si>
  <si>
    <t>Redes</t>
  </si>
  <si>
    <t>Total a la fecha 2022</t>
  </si>
  <si>
    <t>Datos 2021</t>
  </si>
  <si>
    <t>Total a la fecha 2021</t>
  </si>
  <si>
    <t>Datos 2020</t>
  </si>
  <si>
    <t>Total a la fecha 2020</t>
  </si>
  <si>
    <t>Datos 2019</t>
  </si>
  <si>
    <t>Noviembre</t>
  </si>
  <si>
    <t>Diciembre</t>
  </si>
  <si>
    <t>Total a la fecha 2019</t>
  </si>
  <si>
    <t>Datos 2018</t>
  </si>
  <si>
    <t>Total 2018</t>
  </si>
  <si>
    <t>Datos 2017</t>
  </si>
  <si>
    <t>Total 2017</t>
  </si>
  <si>
    <t>Datos 2016</t>
  </si>
  <si>
    <t>Total 2016</t>
  </si>
  <si>
    <t>Datos 2015</t>
  </si>
  <si>
    <t>Total 2015</t>
  </si>
  <si>
    <t>Datos 2014</t>
  </si>
  <si>
    <t>Total 2014</t>
  </si>
  <si>
    <t>Datos 2013</t>
  </si>
  <si>
    <t>Total 2013</t>
  </si>
  <si>
    <t>Datos 2012</t>
  </si>
  <si>
    <t>Total 2012</t>
  </si>
  <si>
    <t>Actividad</t>
  </si>
  <si>
    <t>Medidas</t>
  </si>
  <si>
    <t>Zona</t>
  </si>
  <si>
    <t>DISTRIBUIDOR INVERSIONISTA - D</t>
  </si>
  <si>
    <t>Ventas por presentación de cilindro y tanques en Kg</t>
  </si>
  <si>
    <t>Estrato 6</t>
  </si>
  <si>
    <t>Otros</t>
  </si>
  <si>
    <t>INDUSTRIAL</t>
  </si>
  <si>
    <t>COMERCIAL</t>
  </si>
  <si>
    <t>OFICIAL</t>
  </si>
  <si>
    <t>Estrato 1</t>
  </si>
  <si>
    <t>Estrato 2</t>
  </si>
  <si>
    <t>Estrato 3</t>
  </si>
  <si>
    <t>Estrato 4</t>
  </si>
  <si>
    <t>Estrato 5</t>
  </si>
  <si>
    <t>COMERCIALIZADOR MINORISTA - Min</t>
  </si>
  <si>
    <t>NO APLICA</t>
  </si>
  <si>
    <t>Suma</t>
  </si>
  <si>
    <t>+suma(D2:D12)</t>
  </si>
  <si>
    <t>=suma(AA2:AA12)</t>
  </si>
  <si>
    <t>+suma(AA2:AA13</t>
  </si>
  <si>
    <t>Comercial</t>
  </si>
  <si>
    <t>Oficial</t>
  </si>
  <si>
    <t>Sector</t>
  </si>
  <si>
    <t>Promedio mes/2021</t>
  </si>
  <si>
    <t>%</t>
  </si>
  <si>
    <t>Promedio mes/2022</t>
  </si>
  <si>
    <t>Promedio mes/2023</t>
  </si>
  <si>
    <t>Promedio mes/2024</t>
  </si>
  <si>
    <t>Comportamiento 
anual de sectores</t>
  </si>
  <si>
    <t>Ventas promedio mes en kg
(año 2017)</t>
  </si>
  <si>
    <t>Participación por sectores 
2017</t>
  </si>
  <si>
    <t>Ventas promedio mes en kg
(año 2018)</t>
  </si>
  <si>
    <t>Participación por sectores 
2018</t>
  </si>
  <si>
    <t>Ventas promedio mes en kg
(año 2019)</t>
  </si>
  <si>
    <t>Participación por sectores 
2019</t>
  </si>
  <si>
    <t>Ventas promedio mes en kg
(año 2020)</t>
  </si>
  <si>
    <t>Participación por sectores 
promedio a dic 2020</t>
  </si>
  <si>
    <t>Ventas promedio mes en kg
(año 2021)</t>
  </si>
  <si>
    <t>Participación por sectores 
promedio a dic 2021</t>
  </si>
  <si>
    <t>Ventas promedio mes en kg
(año 2022)</t>
  </si>
  <si>
    <t>Participación por sectores 
promedio a dic 2022</t>
  </si>
  <si>
    <t>Ventas promedio mes en kg
(año 2023)</t>
  </si>
  <si>
    <t>Ventas promedio mes en kg
(año 2024)</t>
  </si>
  <si>
    <t>* Oficial hace referencia a ventas que se hacen a instituciones del estado (alcaldías, gobernaciones, cárceles, etc).</t>
  </si>
  <si>
    <t>* Otros hace referencia a ventas a escuelas, hospitales y centros asistenciales</t>
  </si>
  <si>
    <t>14. OPC Ecopetrol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</si>
  <si>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Ecopetrol</t>
    </r>
  </si>
  <si>
    <t xml:space="preserve">OPC septiembre/2023 febrero/2024
(Ton/mes).
</t>
  </si>
  <si>
    <t>Total septiembre /2023 - febrero/2024</t>
  </si>
  <si>
    <t>Barrancabermeja</t>
  </si>
  <si>
    <t>Cartagena (lineas locales)</t>
  </si>
  <si>
    <t>Cartagena - SPC</t>
  </si>
  <si>
    <t>Cupiagua</t>
  </si>
  <si>
    <t>Capachos</t>
  </si>
  <si>
    <t xml:space="preserve">OPC marzo/2023 - agosto/2023
(Ton/mes).
</t>
  </si>
  <si>
    <t>Total marzo/2023 - agosto/2023</t>
  </si>
  <si>
    <t>OPC Septiembre/2022 - Febrero/2023
(Ton/mes).
Res CREG 703 001 de 2022</t>
  </si>
  <si>
    <t>Total Septiembre/2022 - Febrero/2023</t>
  </si>
  <si>
    <t>OPC 2022 - II
(Ton/mes)</t>
  </si>
  <si>
    <t>Total 2022-II</t>
  </si>
  <si>
    <t>OPC 2022 - I
(Ton/mes)</t>
  </si>
  <si>
    <t>Total 2022-I</t>
  </si>
  <si>
    <t>OPC 2022 - I (Adicional)
(Ton/mes)</t>
  </si>
  <si>
    <t>OPC 2021 - II
(Ton/mes)</t>
  </si>
  <si>
    <t>Total 2021-II</t>
  </si>
  <si>
    <t>OPC 2021 - II (Adicional)
(Ton/mes)</t>
  </si>
  <si>
    <t>OPC 2021 - I (Adicional)
(Ton/mes)</t>
  </si>
  <si>
    <t>OPC 2021 - I
(Ton/mes)</t>
  </si>
  <si>
    <t>Total 2020-II</t>
  </si>
  <si>
    <t xml:space="preserve">Propilco </t>
  </si>
  <si>
    <t>OPC 2020 - II
(Ton/mes)</t>
  </si>
  <si>
    <t>OPC 2020 - II (Adicional)
(Ton/mes)</t>
  </si>
  <si>
    <t>Total [kg/Mes]</t>
  </si>
  <si>
    <t>Promedio Nacional Mes</t>
  </si>
  <si>
    <t>Promedio Importado Mes</t>
  </si>
  <si>
    <t>OPC 2020-I (cantidades modificadas por Resolución 038/2020)</t>
  </si>
  <si>
    <t>Total 2020-I</t>
  </si>
  <si>
    <t>Cartagena Malla</t>
  </si>
  <si>
    <t>OPC 2020-I</t>
  </si>
  <si>
    <t>OPC 2019-II</t>
  </si>
  <si>
    <t>Total 2019-ii</t>
  </si>
  <si>
    <t>OPC 2019-I</t>
  </si>
  <si>
    <t>Total 2019 - I</t>
  </si>
  <si>
    <t>OPC 2018-II</t>
  </si>
  <si>
    <t>Total 2018 - II</t>
  </si>
  <si>
    <t xml:space="preserve">Apiay </t>
  </si>
  <si>
    <t xml:space="preserve">Barranca </t>
  </si>
  <si>
    <t xml:space="preserve">Cartagena </t>
  </si>
  <si>
    <t xml:space="preserve">Cusiana </t>
  </si>
  <si>
    <t xml:space="preserve">Importado </t>
  </si>
  <si>
    <t>OPC 2018-I</t>
  </si>
  <si>
    <t>Total 2018 - I</t>
  </si>
  <si>
    <t>Terminal Fluvial</t>
  </si>
  <si>
    <t>OPC 2017-II</t>
  </si>
  <si>
    <t>Total 2017 - II</t>
  </si>
  <si>
    <t>* En el segundo semestre de 2017 se asumen el valor de importaciones constante al no contar con información mensual.</t>
  </si>
  <si>
    <t>OPC 2017-I</t>
  </si>
  <si>
    <t>Total 2017 - I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</si>
  <si>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 Ecopetrol - otras fuentes nacionales - importadores -Comite operativo de GLP</t>
    </r>
  </si>
  <si>
    <t>OPC Ecopetrol [Kg/Mes]</t>
  </si>
  <si>
    <t>Fuente [kg/Mes]</t>
  </si>
  <si>
    <t>Floreña</t>
  </si>
  <si>
    <t>Oferta total [kg/Mes]</t>
  </si>
  <si>
    <t>Fuente [kg/mes]</t>
  </si>
  <si>
    <t>Oferta Ecopetrol Nacional  [Kg/Mes]</t>
  </si>
  <si>
    <t>Oferta Ecopetrol Importado  [Kg/Mes]</t>
  </si>
  <si>
    <t>Oferta Termoyopal  [Kg/Mes]</t>
  </si>
  <si>
    <t>Oferta Otros Productores  [Kg/Mes]</t>
  </si>
  <si>
    <t>Oferta Importaciones G5  [Kg/Mes]</t>
  </si>
  <si>
    <t>Oferta Importaciones Tumaco  [Kg/Mes]</t>
  </si>
  <si>
    <t>Oferta Importaciones Plexa  [Kg/Mes]</t>
  </si>
  <si>
    <t>ECP Nacional</t>
  </si>
  <si>
    <t>ECP Importado</t>
  </si>
  <si>
    <t>TYGAS</t>
  </si>
  <si>
    <t>NO REGULADOS</t>
  </si>
  <si>
    <t>G5 Importaciones</t>
  </si>
  <si>
    <t>Plexa Importaciones</t>
  </si>
  <si>
    <t>Total Oferta  [Kg/Mes]</t>
  </si>
  <si>
    <t>Total Oferta  [Barriles/Día]</t>
  </si>
  <si>
    <r>
      <t xml:space="preserve">Fuente: </t>
    </r>
    <r>
      <rPr>
        <sz val="9"/>
        <rFont val="Segoe UI"/>
        <family val="2"/>
      </rPr>
      <t>Ecopetrol - otras fuentes nacionales - importadores -Comite operativo de GLP</t>
    </r>
  </si>
  <si>
    <t>2017 - I</t>
  </si>
  <si>
    <t>2017 - II</t>
  </si>
  <si>
    <t>2018 - I</t>
  </si>
  <si>
    <t>2018 - II</t>
  </si>
  <si>
    <t>2019 - I</t>
  </si>
  <si>
    <t>2019 - II</t>
  </si>
  <si>
    <t>2020 - I</t>
  </si>
  <si>
    <t>2020 - II</t>
  </si>
  <si>
    <t>2021 - I</t>
  </si>
  <si>
    <t>2021 - II</t>
  </si>
  <si>
    <t>2022 - II</t>
  </si>
  <si>
    <t>2023 - II</t>
  </si>
  <si>
    <t>2024 - II</t>
  </si>
  <si>
    <t>2025 - II</t>
  </si>
  <si>
    <t>2026 - II</t>
  </si>
  <si>
    <t>2027 - II</t>
  </si>
  <si>
    <t>2028 - II</t>
  </si>
  <si>
    <t>2022 - I</t>
  </si>
  <si>
    <t>2023 - I</t>
  </si>
  <si>
    <t xml:space="preserve">Oferta Termoyopal </t>
  </si>
  <si>
    <t>Oferta Otros Productores</t>
  </si>
  <si>
    <t>Oferta Importaciones G5</t>
  </si>
  <si>
    <t>Oferta Importaciones Plexa</t>
  </si>
  <si>
    <t>2017-I</t>
  </si>
  <si>
    <t>2017-II</t>
  </si>
  <si>
    <t>2018-I</t>
  </si>
  <si>
    <t>2018 -II</t>
  </si>
  <si>
    <t>2019-I</t>
  </si>
  <si>
    <t>2019 -II</t>
  </si>
  <si>
    <t>2020-II</t>
  </si>
  <si>
    <t>2021-I</t>
  </si>
  <si>
    <t>2021-II</t>
  </si>
  <si>
    <t>2022-I</t>
  </si>
  <si>
    <t>2022-II</t>
  </si>
  <si>
    <t>2023-I</t>
  </si>
  <si>
    <t>2023-II</t>
  </si>
  <si>
    <t>Oferta Nacional</t>
  </si>
  <si>
    <t>Oferta Importaciones</t>
  </si>
  <si>
    <t>Oferta Nacional (%)</t>
  </si>
  <si>
    <t>Oferta Importaciones (%)</t>
  </si>
  <si>
    <t>Cartalena (lineas locales y propilco)</t>
  </si>
  <si>
    <t>Importaciones</t>
  </si>
  <si>
    <t>total</t>
  </si>
  <si>
    <t>PSG - TY</t>
  </si>
  <si>
    <t>Las Monas</t>
  </si>
  <si>
    <t>Bloques Corcel y Guatiquia</t>
  </si>
  <si>
    <t>Planta de gas Capachos</t>
  </si>
  <si>
    <t>Planta de gas Campo la Punta</t>
  </si>
  <si>
    <t>Campo Toqui-Toqui</t>
  </si>
  <si>
    <t>Planta la Cañada</t>
  </si>
  <si>
    <t>Importación Ecopetrol</t>
  </si>
  <si>
    <t>Importación Okianus</t>
  </si>
  <si>
    <t>Importación Plexa port</t>
  </si>
  <si>
    <t>Ecopetrol</t>
  </si>
  <si>
    <t xml:space="preserve">Termoyopal </t>
  </si>
  <si>
    <t>Otros Productores</t>
  </si>
  <si>
    <t>Importaciones Ecopetrol</t>
  </si>
  <si>
    <t>Importaciones G5</t>
  </si>
  <si>
    <t>Importaciones Plexa</t>
  </si>
  <si>
    <t>5. Oferta Nacional de GLP</t>
  </si>
  <si>
    <t>Oferta Nacional Total</t>
  </si>
  <si>
    <t>OTROS</t>
  </si>
  <si>
    <t>Demanda Nacional Total</t>
  </si>
  <si>
    <t>Total Demanda  [Barriles/Día]</t>
  </si>
  <si>
    <t>Demanda Esperada  [Barriles/Día]</t>
  </si>
  <si>
    <t>Oferta Ecopetrol Nacional</t>
  </si>
  <si>
    <t>Oferta Termoyopal</t>
  </si>
  <si>
    <r>
      <t xml:space="preserve">* Los </t>
    </r>
    <r>
      <rPr>
        <b/>
        <i/>
        <sz val="11"/>
        <rFont val="Cambria"/>
        <family val="1"/>
      </rPr>
      <t xml:space="preserve">precios máximos regulados </t>
    </r>
    <r>
      <rPr>
        <i/>
        <sz val="11"/>
        <rFont val="Cambria"/>
        <family val="1"/>
      </rPr>
      <t>de suministro de GLP, son establecidos de acuerdo con la CREG 065 de 2016.</t>
    </r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</si>
  <si>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ECOPETROL S.A.</t>
    </r>
  </si>
  <si>
    <t>Fecha</t>
  </si>
  <si>
    <t>Refinería de Barranca ($/Kg)</t>
  </si>
  <si>
    <t>Reficar ($/Kg)</t>
  </si>
  <si>
    <t>Apiay ($/Kg)</t>
  </si>
  <si>
    <t>Dina ($/Kg)</t>
  </si>
  <si>
    <t>Cusiana  ($/Kg)</t>
  </si>
  <si>
    <t>Cupiagua  ($/Kg)
(Res. Creg 083 de 2019)</t>
  </si>
  <si>
    <t>Importado ECP ($/Kg)</t>
  </si>
  <si>
    <t>Importado G5 ($/Kg)</t>
  </si>
  <si>
    <t>Refinería de Barranca ($/GL)</t>
  </si>
  <si>
    <t>Reficar ($/GL)</t>
  </si>
  <si>
    <t>Apiay ($/GL)</t>
  </si>
  <si>
    <t>Dina ($/GL)</t>
  </si>
  <si>
    <t>Cusiana  ($/GL)</t>
  </si>
  <si>
    <t>Importado ($/GL)</t>
  </si>
  <si>
    <t>Cupiagua  ($/Kg)</t>
  </si>
  <si>
    <t>Factores de conversión usados de Galones a Kg:</t>
  </si>
  <si>
    <t>Trayecto</t>
  </si>
  <si>
    <t>Tarifa total por tramo ($/kg)</t>
  </si>
  <si>
    <t>Tarifa total por tramo ($/gl)</t>
  </si>
  <si>
    <t>Galan-Puerto Salgar</t>
  </si>
  <si>
    <t>Galan-Chimita</t>
  </si>
  <si>
    <t>Puerto Salgar-Cartago</t>
  </si>
  <si>
    <t>Cartago-Yumbo</t>
  </si>
  <si>
    <t>Entregas en Manizales y Pereira</t>
  </si>
  <si>
    <t>Por sitio de entrega</t>
  </si>
  <si>
    <t>Tarifa total por sitio de entrega ($/kg)</t>
  </si>
  <si>
    <t>Tarifa total por sitio de entrega ($/gl)</t>
  </si>
  <si>
    <t>Puerto Salgar*</t>
  </si>
  <si>
    <t>Sebastopol</t>
  </si>
  <si>
    <t>Chimitá</t>
  </si>
  <si>
    <t>Manizales</t>
  </si>
  <si>
    <t>Pereira</t>
  </si>
  <si>
    <t>Cartago</t>
  </si>
  <si>
    <t>Yumbo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</si>
  <si>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CENIT-TRANSPORTE.</t>
    </r>
  </si>
  <si>
    <t>Tarifa total ($/Kg)</t>
  </si>
  <si>
    <t>Puerto Salgar- Mansilla</t>
  </si>
  <si>
    <r>
      <t>Actualizado: octubre</t>
    </r>
    <r>
      <rPr>
        <sz val="9"/>
        <rFont val="Segoe UI"/>
        <family val="2"/>
      </rPr>
      <t xml:space="preserve"> 2022</t>
    </r>
  </si>
  <si>
    <t>20. Tarifa Estampilla histórica</t>
  </si>
  <si>
    <t>Tarifa Estampilla ($/kg)</t>
  </si>
  <si>
    <t>Volatilidad (%)</t>
  </si>
  <si>
    <t>* Tarifa estampilla calculada por Provigas  de acuerdo a lo estipulado en las Resoluciones CREG 030, 031 de 2016, Circular CREG 017 de 2016 y Resolución 074 de 2016.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</si>
  <si>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Provigas</t>
    </r>
  </si>
  <si>
    <t>21. Energéticos para cocción</t>
  </si>
  <si>
    <t>Energético</t>
  </si>
  <si>
    <t>Total, región y área</t>
  </si>
  <si>
    <t>Total de hogares que cocinan</t>
  </si>
  <si>
    <t>Electricidad</t>
  </si>
  <si>
    <t>Gas natural</t>
  </si>
  <si>
    <t>Combustibles liquidos</t>
  </si>
  <si>
    <t>GLP</t>
  </si>
  <si>
    <t>Carbón mineral</t>
  </si>
  <si>
    <t>Leña, madera</t>
  </si>
  <si>
    <t>Carbón de leña</t>
  </si>
  <si>
    <t>Material de desecho</t>
  </si>
  <si>
    <t>Total nacional</t>
  </si>
  <si>
    <t>Cabecera</t>
  </si>
  <si>
    <t>Centros poblados y rural disperso</t>
  </si>
  <si>
    <t>Caribe</t>
  </si>
  <si>
    <t>.</t>
  </si>
  <si>
    <t>Oriental</t>
  </si>
  <si>
    <t>Central</t>
  </si>
  <si>
    <t>Pacífica (Sin incluir Valle)</t>
  </si>
  <si>
    <t>Bogotá</t>
  </si>
  <si>
    <t>Antioquia</t>
  </si>
  <si>
    <t>Valle del Cauca</t>
  </si>
  <si>
    <t>San Andrés</t>
  </si>
  <si>
    <t>Orinoquia - Amazonia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</si>
  <si>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DANE - Encuesta Nacional de Calidad de Vida 2018</t>
    </r>
  </si>
  <si>
    <t>Nota: Resultados en miles. La diferencia en la sumatoria de variables obedece al sistema de aproximación de dígitos.</t>
  </si>
  <si>
    <t>Actualizado el 3 de mayo de 2019</t>
  </si>
  <si>
    <t>Indicador / Departamento</t>
  </si>
  <si>
    <t>Meta </t>
  </si>
  <si>
    <t>Avance </t>
  </si>
  <si>
    <t>Cumplimiento </t>
  </si>
  <si>
    <t>Programada</t>
  </si>
  <si>
    <t>Usuarios beneficiados con subsidios al consumo (Número)</t>
  </si>
  <si>
    <t>---Caqueta</t>
  </si>
  <si>
    <t>---Cauca</t>
  </si>
  <si>
    <t>---Nariño</t>
  </si>
  <si>
    <t>---Putumayo</t>
  </si>
  <si>
    <t>---San Andres</t>
  </si>
  <si>
    <t>---Amazonas</t>
  </si>
  <si>
    <t>Meta de familias</t>
  </si>
  <si>
    <t>Monto 2019</t>
  </si>
  <si>
    <t>Monto por familia/año</t>
  </si>
  <si>
    <t>Monto por familia/mes</t>
  </si>
  <si>
    <t>Meta de nacional</t>
  </si>
  <si>
    <t>23. Factor de emisiones de CO2</t>
  </si>
  <si>
    <t>Emisiones de CO2 - Kg/TJ</t>
  </si>
  <si>
    <t>Bagazo</t>
  </si>
  <si>
    <t>Leña</t>
  </si>
  <si>
    <t>Carbón</t>
  </si>
  <si>
    <t>Diésel</t>
  </si>
  <si>
    <t>Kerosene</t>
  </si>
  <si>
    <t>Gasolina</t>
  </si>
  <si>
    <t>Gas Natural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</si>
  <si>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UPME - Calculadora de emisiones - FECOC</t>
    </r>
  </si>
  <si>
    <t>24. Declaración y OPC 2020</t>
  </si>
  <si>
    <t>Declaración de producción y OPC (toneladas)</t>
  </si>
  <si>
    <t>Ecopetrol (campos)</t>
  </si>
  <si>
    <t>Ecopetrol (refinerías)</t>
  </si>
  <si>
    <t>Otros productores</t>
  </si>
  <si>
    <t>Tygas</t>
  </si>
  <si>
    <t>Petrosantander</t>
  </si>
  <si>
    <t>Frontera Energy</t>
  </si>
  <si>
    <t>Parex Resources</t>
  </si>
  <si>
    <t>PBI</t>
  </si>
  <si>
    <t>Turgas</t>
  </si>
  <si>
    <t>Surenergy</t>
  </si>
  <si>
    <t>G5</t>
  </si>
  <si>
    <t>Okianus</t>
  </si>
  <si>
    <t>Plexa</t>
  </si>
  <si>
    <t>Plexaport</t>
  </si>
  <si>
    <t>Oferta/demanda (toneladas)</t>
  </si>
  <si>
    <t>Total oferta</t>
  </si>
  <si>
    <t>Oferta nacional</t>
  </si>
  <si>
    <t xml:space="preserve">Oferta de importaciones </t>
  </si>
  <si>
    <t>Demanra real</t>
  </si>
  <si>
    <t>Demanda (2,3%)</t>
  </si>
  <si>
    <t>Demanda COVID-19 (1,5%mensual)</t>
  </si>
  <si>
    <t>Balance (toneladas)</t>
  </si>
  <si>
    <t>Balance demanda real</t>
  </si>
  <si>
    <t>Balance demanda 2,3%</t>
  </si>
  <si>
    <t>Balance COVID-19</t>
  </si>
  <si>
    <t>EMPRESA</t>
  </si>
  <si>
    <t>Cifras en ton/mes</t>
  </si>
  <si>
    <t>APIAY</t>
  </si>
  <si>
    <t>BARRANCABERMEJA</t>
  </si>
  <si>
    <t>CAPACHOS</t>
  </si>
  <si>
    <t>CARTAGENA</t>
  </si>
  <si>
    <t>PROPILCO</t>
  </si>
  <si>
    <t>CUPIAGUA</t>
  </si>
  <si>
    <t>CUSIANA</t>
  </si>
  <si>
    <t>DINA</t>
  </si>
  <si>
    <t>Cantidades adicionales</t>
  </si>
  <si>
    <t>EL MORRO</t>
  </si>
  <si>
    <t>Frontera</t>
  </si>
  <si>
    <t>Corcel y Guatiquia</t>
  </si>
  <si>
    <t>Parex</t>
  </si>
  <si>
    <t>Capachos - Parex</t>
  </si>
  <si>
    <t>La punta</t>
  </si>
  <si>
    <t>PAYOA</t>
  </si>
  <si>
    <t>TOQUI TOQUI</t>
  </si>
  <si>
    <t>SURENERGY SAS ESP</t>
  </si>
  <si>
    <t>PLANTA DE GAS LA CAÑADA</t>
  </si>
  <si>
    <t>Importación</t>
  </si>
  <si>
    <t>G5 (OKIANUS)</t>
  </si>
  <si>
    <t>PLEXAPORT</t>
  </si>
  <si>
    <t>Nacional</t>
  </si>
  <si>
    <t>Terceros</t>
  </si>
  <si>
    <t>20. Declaración de producción 2019 (PTDV)</t>
  </si>
  <si>
    <t>Empresa</t>
  </si>
  <si>
    <t>Total Ecopetrol</t>
  </si>
  <si>
    <t>ECOPETROL S.A.</t>
  </si>
  <si>
    <t>Total no regulados</t>
  </si>
  <si>
    <t>TYGAS S.A. ESP</t>
  </si>
  <si>
    <t>PETROSANTANDER</t>
  </si>
  <si>
    <t>FRONTERA ENERGY</t>
  </si>
  <si>
    <t>PAREX RESOURCES</t>
  </si>
  <si>
    <t>PEGASUS BLENDING INT.</t>
  </si>
  <si>
    <t>TURGAS</t>
  </si>
  <si>
    <t>SURENERGY</t>
  </si>
  <si>
    <t>Total importación</t>
  </si>
  <si>
    <t>Gupo G5</t>
  </si>
  <si>
    <t>ALMAGAS</t>
  </si>
  <si>
    <t>CHILCO</t>
  </si>
  <si>
    <t>MONTAGAS</t>
  </si>
  <si>
    <t>NORGAS</t>
  </si>
  <si>
    <t xml:space="preserve">INVERSIONES GLP </t>
  </si>
  <si>
    <t>PLEXA</t>
  </si>
  <si>
    <t>Tipo de Oferta</t>
  </si>
  <si>
    <t>Total oferta nacional</t>
  </si>
  <si>
    <t>Total oferta importaciones</t>
  </si>
  <si>
    <t>Total oferta nacional GLP</t>
  </si>
  <si>
    <t>Demanda al 2,2%</t>
  </si>
  <si>
    <t>Demanda al 3,2%</t>
  </si>
  <si>
    <t>Demanda contingencia Covid-19</t>
  </si>
  <si>
    <t>Sobreoferta/déficit al 2,2%</t>
  </si>
  <si>
    <t>Sobreoferta/déficit al 3,2%</t>
  </si>
  <si>
    <t>Balance contingencia Covid-19</t>
  </si>
  <si>
    <t>Declaracion de producción PTDV (Cifras en toneladas/mes)</t>
  </si>
  <si>
    <t>Cartalena (lineas locales)</t>
  </si>
  <si>
    <t>Cartagena (propilco)</t>
  </si>
  <si>
    <t>Muelle marítimo/fluvial</t>
  </si>
  <si>
    <t>Total oferta GLP</t>
  </si>
  <si>
    <t>Demanda al 1%</t>
  </si>
  <si>
    <t>Total marzo/2024 agosto/2024
(Ton/mes).</t>
  </si>
  <si>
    <t>2024-I</t>
  </si>
  <si>
    <t>Participación por sectores 
promedio a diciembre 2023</t>
  </si>
  <si>
    <t>2024- I</t>
  </si>
  <si>
    <t>2024- II</t>
  </si>
  <si>
    <t>2024-II</t>
  </si>
  <si>
    <t>Total septiembre /2024 - febrero/2025</t>
  </si>
  <si>
    <t>Tarifa total ($/kg)</t>
  </si>
  <si>
    <t>Participación por sectores 
promedio a diciembre 2024</t>
  </si>
  <si>
    <t>OPC 2024 - II (Adicional)
(Ton/mes)</t>
  </si>
  <si>
    <t xml:space="preserve">OPC 2024 II (septiembre/2024 febrero/2025)
(Ton/mes).
</t>
  </si>
  <si>
    <t xml:space="preserve">OPC 2024-I (marzo/2024 agosto/2024)
(Ton/mes).
</t>
  </si>
  <si>
    <t>Total OPC 2024 - II (Adicional)</t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</si>
  <si>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Statistical review of global LPG 2024, WLPGA y Argus media</t>
    </r>
  </si>
  <si>
    <t>Total a la fecha 2025</t>
  </si>
  <si>
    <t>Datos 2025</t>
  </si>
  <si>
    <t>Ventas promedio mes en kg
(año 2025)</t>
  </si>
  <si>
    <t>Promedio mes/2025</t>
  </si>
  <si>
    <t>2025- I</t>
  </si>
  <si>
    <t>2025-I</t>
  </si>
  <si>
    <r>
      <t>Actualizado:</t>
    </r>
    <r>
      <rPr>
        <sz val="9"/>
        <rFont val="Segoe UI"/>
        <family val="2"/>
      </rPr>
      <t xml:space="preserve"> agosto 2025</t>
    </r>
  </si>
  <si>
    <t>24. Declaración 2025</t>
  </si>
  <si>
    <r>
      <rPr>
        <b/>
        <sz val="9"/>
        <rFont val="Segoe UI"/>
        <family val="2"/>
        <charset val="1"/>
      </rPr>
      <t xml:space="preserve">Fuente: </t>
    </r>
    <r>
      <rPr>
        <sz val="9"/>
        <rFont val="Segoe UI"/>
        <family val="2"/>
      </rPr>
      <t>Resolución</t>
    </r>
    <r>
      <rPr>
        <b/>
        <sz val="9"/>
        <rFont val="Segoe UI"/>
        <family val="2"/>
        <charset val="1"/>
      </rPr>
      <t xml:space="preserve"> </t>
    </r>
    <r>
      <rPr>
        <sz val="9"/>
        <rFont val="Segoe UI"/>
        <family val="2"/>
      </rPr>
      <t>MME 00738 del 27 de mayo 2025</t>
    </r>
    <r>
      <rPr>
        <sz val="9"/>
        <rFont val="Segoe UI"/>
        <family val="2"/>
        <charset val="1"/>
      </rPr>
      <t xml:space="preserve"> y Resolución MME 01446 del 29 de agosto 2025 </t>
    </r>
  </si>
  <si>
    <t>24. Declaración de producción 2025</t>
  </si>
  <si>
    <t>Demanda 2,1%</t>
  </si>
  <si>
    <t>Demanda 3,9%</t>
  </si>
  <si>
    <t>2025- II</t>
  </si>
  <si>
    <t>2025-II</t>
  </si>
  <si>
    <t>ECP</t>
  </si>
  <si>
    <t>Imp</t>
  </si>
  <si>
    <r>
      <t>Actualizado:</t>
    </r>
    <r>
      <rPr>
        <sz val="9"/>
        <rFont val="Segoe UI"/>
        <family val="2"/>
      </rPr>
      <t xml:space="preserve"> enero 2026</t>
    </r>
  </si>
  <si>
    <r>
      <rPr>
        <b/>
        <sz val="9"/>
        <rFont val="Segoe UI"/>
        <family val="2"/>
        <charset val="1"/>
      </rPr>
      <t>Fuente:</t>
    </r>
    <r>
      <rPr>
        <sz val="9"/>
        <rFont val="Segoe UI"/>
        <family val="2"/>
        <charset val="1"/>
      </rPr>
      <t xml:space="preserve"> Statistical review of global LPG 2025, WLPGA y Argus media</t>
    </r>
  </si>
  <si>
    <r>
      <rPr>
        <b/>
        <sz val="9"/>
        <rFont val="Segoe UI"/>
        <family val="2"/>
      </rPr>
      <t>Actualizado</t>
    </r>
    <r>
      <rPr>
        <b/>
        <sz val="9"/>
        <color theme="1"/>
        <rFont val="Segoe UI"/>
        <family val="2"/>
      </rPr>
      <t xml:space="preserve"> </t>
    </r>
    <r>
      <rPr>
        <sz val="9"/>
        <color theme="1"/>
        <rFont val="Segoe UI"/>
        <family val="2"/>
      </rPr>
      <t>Enero 2026</t>
    </r>
  </si>
  <si>
    <t>5Granel</t>
  </si>
  <si>
    <t>Participación por sectores 
promedio a diciembre 2025</t>
  </si>
  <si>
    <t>24/23 ±%</t>
  </si>
  <si>
    <r>
      <t xml:space="preserve">Actualizado: </t>
    </r>
    <r>
      <rPr>
        <sz val="9"/>
        <rFont val="Segoe UI"/>
        <family val="2"/>
      </rPr>
      <t>enero 2026</t>
    </r>
  </si>
  <si>
    <t>△ (2024-2023)</t>
  </si>
  <si>
    <t>Datos 2026</t>
  </si>
  <si>
    <t>Total a la fecha 2026</t>
  </si>
  <si>
    <r>
      <t>Actualizado:</t>
    </r>
    <r>
      <rPr>
        <sz val="9"/>
        <rFont val="Segoe UI"/>
        <family val="2"/>
      </rPr>
      <t xml:space="preserve"> marzo 2026</t>
    </r>
  </si>
  <si>
    <t>2026*</t>
  </si>
  <si>
    <t>% de participación en 2026</t>
  </si>
  <si>
    <t>Ventas promedio mes en kg
(año 2026)</t>
  </si>
  <si>
    <t>Promedio mes/2026</t>
  </si>
  <si>
    <t xml:space="preserve">OPC 2025-I (marzo/2025 agosto/2025)
(Ton/mes).
</t>
  </si>
  <si>
    <t>Total marzo/2025 agosto/2025
(Ton/mes).</t>
  </si>
  <si>
    <t xml:space="preserve">OPC 2025 II (septiembre/2025 febrero/2026)
(Ton/mes).
</t>
  </si>
  <si>
    <t>Total septiembre /2025 - febrero/2026</t>
  </si>
  <si>
    <t xml:space="preserve">OPC 2026-I (marzo/2026 agosto/2026)
(Ton/mes).
</t>
  </si>
  <si>
    <t>Total marzo/2026 agosto/2026
(Ton/mes).</t>
  </si>
  <si>
    <t>2026- I</t>
  </si>
  <si>
    <r>
      <rPr>
        <b/>
        <sz val="9"/>
        <rFont val="Segoe UI"/>
        <family val="2"/>
      </rPr>
      <t>Actualizado:</t>
    </r>
    <r>
      <rPr>
        <sz val="9"/>
        <rFont val="Segoe UI"/>
        <family val="2"/>
        <charset val="1"/>
      </rPr>
      <t xml:space="preserve"> </t>
    </r>
    <r>
      <rPr>
        <sz val="9"/>
        <rFont val="Segoe UI"/>
        <family val="2"/>
      </rPr>
      <t>marzo 2026</t>
    </r>
  </si>
  <si>
    <r>
      <t>Actualizado: mayo</t>
    </r>
    <r>
      <rPr>
        <sz val="9"/>
        <rFont val="Segoe UI"/>
        <family val="2"/>
      </rPr>
      <t xml:space="preserve"> 2026</t>
    </r>
  </si>
  <si>
    <r>
      <t>Actualizado:</t>
    </r>
    <r>
      <rPr>
        <sz val="9"/>
        <rFont val="Segoe UI"/>
        <family val="2"/>
      </rPr>
      <t xml:space="preserve"> junio 2026</t>
    </r>
  </si>
  <si>
    <t>Actualizado: junio 2026</t>
  </si>
  <si>
    <r>
      <t xml:space="preserve">Actualizado: junio </t>
    </r>
    <r>
      <rPr>
        <sz val="9"/>
        <rFont val="Segoe UI"/>
        <family val="2"/>
      </rPr>
      <t>2026</t>
    </r>
  </si>
  <si>
    <r>
      <t xml:space="preserve">Actualizado: junio </t>
    </r>
    <r>
      <rPr>
        <sz val="9"/>
        <rFont val="Segoe UI"/>
        <family val="2"/>
      </rPr>
      <t xml:space="preserve"> 2026</t>
    </r>
  </si>
  <si>
    <t>**Corresponde a las ventas totales en envasado y granel por dpto a mayo de 2026.</t>
  </si>
  <si>
    <t>Participación por sectores 
promedio a mayo 2026</t>
  </si>
  <si>
    <t>Tarifas de transporte de GLP por ductos mensuales vigentes a partir de junio 15 de 2026</t>
  </si>
  <si>
    <r>
      <rPr>
        <b/>
        <sz val="9"/>
        <rFont val="Segoe UI"/>
        <family val="2"/>
      </rPr>
      <t>Actualizado: junio</t>
    </r>
    <r>
      <rPr>
        <sz val="9"/>
        <rFont val="Segoe UI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</si>
</sst>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\ #,##0.00;[Red]\-&quot;$&quot;\ #,##0.00"/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mmm\ dd\,\ yyyy"/>
    <numFmt numFmtId="166" formatCode="0.0%"/>
    <numFmt numFmtId="167" formatCode="_-&quot;$&quot;* #,##0.00_-;\-&quot;$&quot;* #,##0.00_-;_-&quot;$&quot;* &quot;-&quot;_-;_-@_-"/>
    <numFmt numFmtId="168" formatCode="mmm\,\ yyyy"/>
    <numFmt numFmtId="169" formatCode="yyyy"/>
    <numFmt numFmtId="170" formatCode="0.000000%"/>
    <numFmt numFmtId="171" formatCode="_(* #,##0.00_);_(* \(#,##0.00\);_(* &quot;-&quot;_);_(@_)"/>
    <numFmt numFmtId="172" formatCode="_(&quot;$&quot;\ * #,##0.00_);_(&quot;$&quot;\ * \(#,##0.00\);_(&quot;$&quot;\ * &quot;-&quot;??_);_(@_)"/>
    <numFmt numFmtId="173" formatCode="_([$$-240A]\ * #,##0.00_);_([$$-240A]\ * \(#,##0.00\);_([$$-240A]\ * &quot;-&quot;??_);_(@_)"/>
    <numFmt numFmtId="174" formatCode="_-* #,##0.00_-;\-* #,##0.00_-;_-* &quot;-&quot;_-;_-@_-"/>
    <numFmt numFmtId="175" formatCode="_-&quot;$&quot;* #,##0.0_-;\-&quot;$&quot;* #,##0.0_-;_-&quot;$&quot;* &quot;-&quot;_-;_-@_-"/>
    <numFmt numFmtId="176" formatCode="#,##0_ ;[Red]\-#,##0\ "/>
    <numFmt numFmtId="177" formatCode="_-* #,##0_-;\-* #,##0_-;_-* &quot;-&quot;??_-;_-@_-"/>
    <numFmt numFmtId="178" formatCode="_-* #,##0.000_-;\-* #,##0.000_-;_-* &quot;-&quot;_-;_-@_-"/>
    <numFmt numFmtId="179" formatCode="[$$]\ #,##0.00;\-[$$]\ #,##0.00"/>
    <numFmt numFmtId="180" formatCode="0.0"/>
    <numFmt numFmtId="181" formatCode="d\-mmm\-yyyy"/>
  </numFmts>
  <fonts count="16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i/>
      <sz val="9"/>
      <name val="Arial"/>
      <family val="2"/>
    </font>
    <font>
      <sz val="10"/>
      <name val="Arial Narrow"/>
      <family val="2"/>
    </font>
    <font>
      <i/>
      <sz val="11"/>
      <name val="Cambria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name val="Cambria"/>
      <family val="1"/>
    </font>
    <font>
      <b/>
      <sz val="10"/>
      <name val="Cambria"/>
      <family val="1"/>
    </font>
    <font>
      <b/>
      <sz val="11"/>
      <name val="Calibri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Segoe UI"/>
      <family val="2"/>
      <charset val="1"/>
    </font>
    <font>
      <sz val="8"/>
      <name val="Calibri"/>
      <family val="2"/>
    </font>
    <font>
      <b/>
      <sz val="9"/>
      <name val="Segoe UI"/>
      <family val="2"/>
      <charset val="1"/>
    </font>
    <font>
      <sz val="8"/>
      <name val="Segoe UI"/>
      <family val="2"/>
      <charset val="1"/>
    </font>
    <font>
      <b/>
      <sz val="8"/>
      <name val="Segoe UI"/>
      <family val="2"/>
      <charset val="1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1"/>
      <name val="Cambri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6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mbria"/>
      <family val="1"/>
    </font>
    <font>
      <sz val="12"/>
      <color theme="1"/>
      <name val="Courier New"/>
      <family val="3"/>
    </font>
    <font>
      <b/>
      <i/>
      <sz val="11"/>
      <color rgb="FF000000"/>
      <name val="Calibri"/>
      <family val="2"/>
    </font>
    <font>
      <b/>
      <sz val="11"/>
      <color theme="0"/>
      <name val="Calibri Light"/>
      <family val="1"/>
      <scheme val="major"/>
    </font>
    <font>
      <b/>
      <sz val="11"/>
      <color rgb="FF000000"/>
      <name val="Calibri Light"/>
      <family val="1"/>
      <scheme val="major"/>
    </font>
    <font>
      <b/>
      <sz val="11"/>
      <color rgb="FF000000"/>
      <name val="Calibri"/>
      <family val="2"/>
    </font>
    <font>
      <b/>
      <sz val="11"/>
      <color theme="1"/>
      <name val="Calibri Light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Calibri Light"/>
      <family val="1"/>
    </font>
    <font>
      <b/>
      <i/>
      <sz val="11"/>
      <color theme="0"/>
      <name val="Calibri"/>
      <family val="2"/>
    </font>
    <font>
      <sz val="11"/>
      <color theme="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mbria"/>
      <family val="1"/>
    </font>
    <font>
      <b/>
      <i/>
      <sz val="11"/>
      <color rgb="FF000000"/>
      <name val="Cambria"/>
      <family val="1"/>
    </font>
    <font>
      <b/>
      <sz val="11"/>
      <color theme="0"/>
      <name val="Cambria"/>
      <family val="1"/>
    </font>
    <font>
      <b/>
      <sz val="11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1"/>
      <name val="Calibri Light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i/>
      <sz val="11"/>
      <color theme="1"/>
      <name val="Cambria"/>
      <family val="1"/>
    </font>
    <font>
      <b/>
      <sz val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/>
      <name val="Calibri Light"/>
      <family val="2"/>
    </font>
    <font>
      <b/>
      <i/>
      <sz val="10"/>
      <color rgb="FFFFFFFF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8"/>
      <color rgb="FF000000"/>
      <name val="Segoe UI"/>
      <family val="2"/>
      <charset val="1"/>
    </font>
    <font>
      <sz val="8"/>
      <color rgb="FF000000"/>
      <name val="Segoe UI"/>
      <family val="2"/>
      <charset val="1"/>
    </font>
    <font>
      <b/>
      <sz val="10"/>
      <color theme="1"/>
      <name val="Calibri Light"/>
      <family val="2"/>
      <scheme val="major"/>
    </font>
    <font>
      <b/>
      <sz val="7"/>
      <color theme="1"/>
      <name val="TrebuchetMS"/>
    </font>
    <font>
      <sz val="7"/>
      <color theme="1"/>
      <name val="TrebuchetMS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4" tint="-0.249977111117893"/>
      <name val="Calibri Light"/>
      <family val="2"/>
    </font>
    <font>
      <sz val="10"/>
      <color rgb="FFFF0000"/>
      <name val="Calibri Light"/>
      <family val="2"/>
    </font>
    <font>
      <sz val="10"/>
      <color theme="5" tint="-0.249977111117893"/>
      <name val="Calibri Light"/>
      <family val="2"/>
    </font>
    <font>
      <sz val="11"/>
      <color rgb="FF0070C0"/>
      <name val="Calibri"/>
      <family val="2"/>
      <charset val="204"/>
    </font>
    <font>
      <b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333333"/>
      <name val="Arial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 Light"/>
      <family val="2"/>
    </font>
    <font>
      <b/>
      <sz val="8"/>
      <color rgb="FF000000"/>
      <name val="Calibri Light"/>
      <family val="2"/>
    </font>
    <font>
      <sz val="8"/>
      <color theme="1"/>
      <name val="Calibri Light"/>
      <family val="2"/>
    </font>
    <font>
      <sz val="8"/>
      <color rgb="FFFF0000"/>
      <name val="Calibri Light"/>
      <family val="2"/>
    </font>
    <font>
      <sz val="8"/>
      <color theme="4" tint="-0.249977111117893"/>
      <name val="Calibri Light"/>
      <family val="2"/>
    </font>
    <font>
      <sz val="8"/>
      <color rgb="FF000000"/>
      <name val="Calibri Light"/>
      <family val="2"/>
    </font>
    <font>
      <sz val="8"/>
      <color rgb="FF305496"/>
      <name val="Calibri Light"/>
      <family val="2"/>
    </font>
    <font>
      <sz val="8"/>
      <color rgb="FFC65911"/>
      <name val="Calibri Light"/>
      <family val="2"/>
    </font>
    <font>
      <b/>
      <sz val="8"/>
      <color theme="1"/>
      <name val="Calibri Light"/>
      <family val="2"/>
    </font>
    <font>
      <sz val="11"/>
      <color rgb="FF000000"/>
      <name val="Calibri"/>
      <family val="2"/>
    </font>
    <font>
      <sz val="12"/>
      <color theme="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  <font>
      <b/>
      <sz val="10"/>
      <color rgb="FFFFFFFF"/>
      <name val="Calibri Light"/>
      <family val="2"/>
    </font>
    <font>
      <sz val="12"/>
      <color theme="1"/>
      <name val="Calibri Light"/>
      <family val="2"/>
      <scheme val="maj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Segoe U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Segoe UI"/>
      <family val="2"/>
    </font>
    <font>
      <sz val="11"/>
      <color rgb="FF000000"/>
      <name val="Calibri Light"/>
      <family val="2"/>
      <scheme val="major"/>
    </font>
    <font>
      <sz val="11"/>
      <color theme="0"/>
      <name val="Calibri (Cuerpo)"/>
    </font>
    <font>
      <sz val="11"/>
      <color theme="1"/>
      <name val="Calibri"/>
      <family val="2"/>
    </font>
    <font>
      <sz val="9"/>
      <color rgb="FF000000"/>
      <name val="Times New Roman"/>
      <family val="1"/>
    </font>
    <font>
      <sz val="10"/>
      <color theme="1"/>
      <name val="Arial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11"/>
      <name val="Calibri"/>
      <family val="2"/>
    </font>
    <font>
      <b/>
      <sz val="11"/>
      <color theme="0"/>
      <name val="Calibri (Cuerpo)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Calibri (Cuerpo)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0"/>
      <name val="Cambria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rgb="FF000000"/>
      <name val="Segoe UI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5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7" fillId="24" borderId="0" applyNumberFormat="0" applyBorder="0" applyAlignment="0" applyProtection="0"/>
    <xf numFmtId="0" fontId="47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6" borderId="0" applyNumberFormat="0" applyBorder="0" applyAlignment="0" applyProtection="0"/>
    <xf numFmtId="0" fontId="47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9" borderId="0" applyNumberFormat="0" applyBorder="0" applyAlignment="0" applyProtection="0"/>
    <xf numFmtId="0" fontId="47" fillId="2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0" borderId="0" applyNumberFormat="0" applyBorder="0" applyAlignment="0" applyProtection="0"/>
    <xf numFmtId="0" fontId="47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31" borderId="0" applyNumberFormat="0" applyBorder="0" applyAlignment="0" applyProtection="0"/>
    <xf numFmtId="0" fontId="47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4" borderId="0" applyNumberFormat="0" applyBorder="0" applyAlignment="0" applyProtection="0"/>
    <xf numFmtId="0" fontId="47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7" fillId="3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47" fillId="37" borderId="0" applyNumberFormat="0" applyBorder="0" applyAlignment="0" applyProtection="0"/>
    <xf numFmtId="0" fontId="48" fillId="37" borderId="0" applyNumberFormat="0" applyBorder="0" applyAlignment="0" applyProtection="0"/>
    <xf numFmtId="0" fontId="47" fillId="3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47" fillId="38" borderId="0" applyNumberFormat="0" applyBorder="0" applyAlignment="0" applyProtection="0"/>
    <xf numFmtId="0" fontId="48" fillId="38" borderId="0" applyNumberFormat="0" applyBorder="0" applyAlignment="0" applyProtection="0"/>
    <xf numFmtId="0" fontId="47" fillId="38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47" fillId="39" borderId="0" applyNumberFormat="0" applyBorder="0" applyAlignment="0" applyProtection="0"/>
    <xf numFmtId="0" fontId="48" fillId="39" borderId="0" applyNumberFormat="0" applyBorder="0" applyAlignment="0" applyProtection="0"/>
    <xf numFmtId="0" fontId="47" fillId="39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47" fillId="40" borderId="0" applyNumberFormat="0" applyBorder="0" applyAlignment="0" applyProtection="0"/>
    <xf numFmtId="0" fontId="48" fillId="40" borderId="0" applyNumberFormat="0" applyBorder="0" applyAlignment="0" applyProtection="0"/>
    <xf numFmtId="0" fontId="47" fillId="4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41" borderId="0" applyNumberFormat="0" applyBorder="0" applyAlignment="0" applyProtection="0"/>
    <xf numFmtId="0" fontId="48" fillId="41" borderId="0" applyNumberFormat="0" applyBorder="0" applyAlignment="0" applyProtection="0"/>
    <xf numFmtId="0" fontId="47" fillId="41" borderId="0" applyNumberFormat="0" applyBorder="0" applyAlignment="0" applyProtection="0"/>
    <xf numFmtId="0" fontId="9" fillId="11" borderId="1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3" fillId="3" borderId="1" applyNumberFormat="0" applyAlignment="0" applyProtection="0"/>
    <xf numFmtId="0" fontId="4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4" fillId="4" borderId="0" applyNumberFormat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54" fillId="42" borderId="0" applyNumberFormat="0" applyBorder="0" applyAlignment="0" applyProtection="0"/>
    <xf numFmtId="0" fontId="15" fillId="13" borderId="0" applyNumberFormat="0" applyBorder="0" applyAlignment="0" applyProtection="0"/>
    <xf numFmtId="0" fontId="55" fillId="42" borderId="0" applyNumberFormat="0" applyBorder="0" applyAlignment="0" applyProtection="0"/>
    <xf numFmtId="0" fontId="2" fillId="0" borderId="0"/>
    <xf numFmtId="0" fontId="31" fillId="0" borderId="0"/>
    <xf numFmtId="0" fontId="2" fillId="0" borderId="0"/>
    <xf numFmtId="0" fontId="2" fillId="0" borderId="0"/>
    <xf numFmtId="0" fontId="47" fillId="0" borderId="0"/>
    <xf numFmtId="0" fontId="56" fillId="0" borderId="0"/>
    <xf numFmtId="0" fontId="47" fillId="0" borderId="0"/>
    <xf numFmtId="0" fontId="33" fillId="0" borderId="0"/>
    <xf numFmtId="0" fontId="2" fillId="0" borderId="0"/>
    <xf numFmtId="0" fontId="56" fillId="0" borderId="0"/>
    <xf numFmtId="0" fontId="35" fillId="0" borderId="0"/>
    <xf numFmtId="0" fontId="2" fillId="0" borderId="0"/>
    <xf numFmtId="0" fontId="42" fillId="0" borderId="0"/>
    <xf numFmtId="0" fontId="56" fillId="0" borderId="0"/>
    <xf numFmtId="0" fontId="44" fillId="0" borderId="0"/>
    <xf numFmtId="0" fontId="47" fillId="0" borderId="0"/>
    <xf numFmtId="0" fontId="56" fillId="0" borderId="0"/>
    <xf numFmtId="0" fontId="2" fillId="0" borderId="0"/>
    <xf numFmtId="0" fontId="47" fillId="0" borderId="0"/>
    <xf numFmtId="0" fontId="30" fillId="0" borderId="0"/>
    <xf numFmtId="0" fontId="2" fillId="0" borderId="0"/>
    <xf numFmtId="0" fontId="47" fillId="0" borderId="0"/>
    <xf numFmtId="0" fontId="47" fillId="0" borderId="0"/>
    <xf numFmtId="0" fontId="53" fillId="0" borderId="0"/>
    <xf numFmtId="0" fontId="50" fillId="0" borderId="0"/>
    <xf numFmtId="0" fontId="50" fillId="0" borderId="0"/>
    <xf numFmtId="0" fontId="47" fillId="0" borderId="0"/>
    <xf numFmtId="0" fontId="47" fillId="0" borderId="0"/>
    <xf numFmtId="0" fontId="2" fillId="0" borderId="0"/>
    <xf numFmtId="0" fontId="52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0" fontId="53" fillId="0" borderId="0"/>
    <xf numFmtId="0" fontId="47" fillId="0" borderId="0"/>
    <xf numFmtId="0" fontId="51" fillId="0" borderId="0"/>
    <xf numFmtId="0" fontId="56" fillId="0" borderId="0"/>
    <xf numFmtId="0" fontId="28" fillId="0" borderId="0"/>
    <xf numFmtId="0" fontId="47" fillId="0" borderId="0"/>
    <xf numFmtId="0" fontId="2" fillId="0" borderId="0"/>
    <xf numFmtId="0" fontId="56" fillId="0" borderId="0"/>
    <xf numFmtId="0" fontId="47" fillId="0" borderId="0"/>
    <xf numFmtId="0" fontId="53" fillId="0" borderId="0"/>
    <xf numFmtId="0" fontId="47" fillId="0" borderId="0"/>
    <xf numFmtId="0" fontId="2" fillId="6" borderId="4" applyNumberFormat="0" applyFont="0" applyAlignment="0" applyProtection="0"/>
    <xf numFmtId="0" fontId="2" fillId="6" borderId="4" applyNumberFormat="0" applyFont="0" applyAlignment="0" applyProtection="0"/>
    <xf numFmtId="0" fontId="47" fillId="43" borderId="27" applyNumberFormat="0" applyFont="0" applyAlignment="0" applyProtection="0"/>
    <xf numFmtId="0" fontId="47" fillId="43" borderId="27" applyNumberFormat="0" applyFont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" fillId="11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19" fillId="0" borderId="8" applyNumberFormat="0" applyFill="0" applyAlignment="0" applyProtection="0"/>
    <xf numFmtId="0" fontId="139" fillId="0" borderId="0"/>
    <xf numFmtId="41" fontId="47" fillId="0" borderId="0" applyFont="0" applyFill="0" applyBorder="0" applyAlignment="0" applyProtection="0"/>
    <xf numFmtId="0" fontId="47" fillId="0" borderId="0"/>
    <xf numFmtId="0" fontId="144" fillId="0" borderId="0"/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151" fillId="0" borderId="0"/>
    <xf numFmtId="0" fontId="152" fillId="0" borderId="0" applyNumberFormat="0" applyFill="0" applyBorder="0" applyAlignment="0" applyProtection="0">
      <alignment vertical="top"/>
      <protection locked="0"/>
    </xf>
    <xf numFmtId="0" fontId="154" fillId="0" borderId="0"/>
    <xf numFmtId="0" fontId="155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158" fillId="0" borderId="0"/>
    <xf numFmtId="0" fontId="159" fillId="0" borderId="0" applyNumberFormat="0" applyFill="0" applyBorder="0" applyAlignment="0" applyProtection="0">
      <alignment vertical="top"/>
      <protection locked="0"/>
    </xf>
    <xf numFmtId="0" fontId="160" fillId="0" borderId="0"/>
    <xf numFmtId="0" fontId="161" fillId="0" borderId="0" applyNumberFormat="0" applyFill="0" applyBorder="0" applyAlignment="0" applyProtection="0">
      <alignment vertical="top"/>
      <protection locked="0"/>
    </xf>
    <xf numFmtId="0" fontId="163" fillId="0" borderId="0"/>
    <xf numFmtId="0" fontId="164" fillId="0" borderId="0" applyNumberFormat="0" applyFill="0" applyBorder="0" applyAlignment="0" applyProtection="0">
      <alignment vertical="top"/>
      <protection locked="0"/>
    </xf>
  </cellStyleXfs>
  <cellXfs count="757">
    <xf numFmtId="0" fontId="0" fillId="0" borderId="0" xfId="0"/>
    <xf numFmtId="0" fontId="60" fillId="0" borderId="0" xfId="0" applyFont="1"/>
    <xf numFmtId="0" fontId="59" fillId="44" borderId="0" xfId="105" applyNumberFormat="1" applyFont="1" applyFill="1" applyAlignment="1">
      <alignment horizontal="center"/>
    </xf>
    <xf numFmtId="0" fontId="59" fillId="45" borderId="9" xfId="105" applyNumberFormat="1" applyFont="1" applyFill="1" applyBorder="1" applyAlignment="1">
      <alignment horizontal="center"/>
    </xf>
    <xf numFmtId="0" fontId="59" fillId="45" borderId="10" xfId="105" applyNumberFormat="1" applyFont="1" applyFill="1" applyBorder="1" applyAlignment="1">
      <alignment horizontal="center"/>
    </xf>
    <xf numFmtId="165" fontId="3" fillId="44" borderId="11" xfId="484" applyNumberFormat="1" applyFont="1" applyFill="1" applyBorder="1"/>
    <xf numFmtId="41" fontId="47" fillId="44" borderId="10" xfId="105" applyFont="1" applyFill="1" applyBorder="1" applyAlignment="1">
      <alignment horizontal="center"/>
    </xf>
    <xf numFmtId="165" fontId="3" fillId="44" borderId="12" xfId="484" applyNumberFormat="1" applyFont="1" applyFill="1" applyBorder="1"/>
    <xf numFmtId="41" fontId="47" fillId="44" borderId="0" xfId="105" applyFont="1" applyFill="1" applyBorder="1" applyAlignment="1">
      <alignment horizontal="center"/>
    </xf>
    <xf numFmtId="165" fontId="3" fillId="46" borderId="13" xfId="484" applyNumberFormat="1" applyFont="1" applyFill="1" applyBorder="1"/>
    <xf numFmtId="41" fontId="47" fillId="46" borderId="14" xfId="105" applyFont="1" applyFill="1" applyBorder="1" applyAlignment="1">
      <alignment horizontal="center"/>
    </xf>
    <xf numFmtId="0" fontId="59" fillId="45" borderId="15" xfId="105" applyNumberFormat="1" applyFont="1" applyFill="1" applyBorder="1" applyAlignment="1">
      <alignment horizontal="center"/>
    </xf>
    <xf numFmtId="0" fontId="59" fillId="45" borderId="14" xfId="105" applyNumberFormat="1" applyFont="1" applyFill="1" applyBorder="1" applyAlignment="1">
      <alignment horizontal="center"/>
    </xf>
    <xf numFmtId="3" fontId="0" fillId="0" borderId="0" xfId="0" applyNumberFormat="1"/>
    <xf numFmtId="0" fontId="59" fillId="0" borderId="12" xfId="0" applyFont="1" applyBorder="1"/>
    <xf numFmtId="0" fontId="0" fillId="44" borderId="0" xfId="0" applyFill="1"/>
    <xf numFmtId="41" fontId="61" fillId="44" borderId="0" xfId="105" applyFont="1" applyFill="1" applyBorder="1" applyAlignment="1">
      <alignment horizontal="center" vertical="center" wrapText="1"/>
    </xf>
    <xf numFmtId="41" fontId="59" fillId="44" borderId="0" xfId="105" applyFont="1" applyFill="1" applyBorder="1" applyAlignment="1">
      <alignment horizontal="center" vertical="center" wrapText="1"/>
    </xf>
    <xf numFmtId="0" fontId="3" fillId="44" borderId="0" xfId="484" applyFont="1" applyFill="1" applyAlignment="1">
      <alignment horizontal="center" wrapText="1"/>
    </xf>
    <xf numFmtId="0" fontId="59" fillId="46" borderId="16" xfId="0" applyFont="1" applyFill="1" applyBorder="1" applyAlignment="1">
      <alignment horizontal="left"/>
    </xf>
    <xf numFmtId="41" fontId="47" fillId="44" borderId="0" xfId="105" applyFont="1" applyFill="1" applyBorder="1"/>
    <xf numFmtId="2" fontId="0" fillId="44" borderId="0" xfId="0" applyNumberFormat="1" applyFill="1"/>
    <xf numFmtId="165" fontId="49" fillId="44" borderId="0" xfId="90" applyNumberFormat="1" applyFill="1" applyBorder="1"/>
    <xf numFmtId="165" fontId="62" fillId="44" borderId="0" xfId="484" applyNumberFormat="1" applyFont="1" applyFill="1"/>
    <xf numFmtId="165" fontId="2" fillId="44" borderId="0" xfId="484" applyNumberFormat="1" applyFill="1"/>
    <xf numFmtId="41" fontId="2" fillId="44" borderId="0" xfId="105" applyFont="1" applyFill="1" applyBorder="1"/>
    <xf numFmtId="0" fontId="63" fillId="0" borderId="0" xfId="0" applyFont="1" applyAlignment="1">
      <alignment vertical="center"/>
    </xf>
    <xf numFmtId="165" fontId="3" fillId="44" borderId="17" xfId="484" applyNumberFormat="1" applyFont="1" applyFill="1" applyBorder="1"/>
    <xf numFmtId="0" fontId="64" fillId="0" borderId="0" xfId="0" applyFont="1" applyAlignment="1">
      <alignment vertical="center" wrapText="1"/>
    </xf>
    <xf numFmtId="0" fontId="3" fillId="47" borderId="13" xfId="48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7" borderId="13" xfId="484" applyFont="1" applyFill="1" applyBorder="1" applyAlignment="1">
      <alignment horizontal="center" wrapText="1"/>
    </xf>
    <xf numFmtId="165" fontId="3" fillId="46" borderId="13" xfId="484" applyNumberFormat="1" applyFont="1" applyFill="1" applyBorder="1" applyAlignment="1">
      <alignment horizontal="center"/>
    </xf>
    <xf numFmtId="41" fontId="3" fillId="46" borderId="13" xfId="105" applyFont="1" applyFill="1" applyBorder="1" applyAlignment="1">
      <alignment horizontal="center"/>
    </xf>
    <xf numFmtId="167" fontId="2" fillId="0" borderId="13" xfId="437" applyNumberFormat="1" applyFont="1" applyBorder="1" applyAlignment="1">
      <alignment horizontal="center"/>
    </xf>
    <xf numFmtId="168" fontId="3" fillId="46" borderId="13" xfId="484" applyNumberFormat="1" applyFont="1" applyFill="1" applyBorder="1" applyAlignment="1">
      <alignment horizontal="center"/>
    </xf>
    <xf numFmtId="0" fontId="0" fillId="0" borderId="13" xfId="0" applyBorder="1"/>
    <xf numFmtId="0" fontId="48" fillId="0" borderId="0" xfId="0" applyFont="1"/>
    <xf numFmtId="167" fontId="2" fillId="48" borderId="13" xfId="437" applyNumberFormat="1" applyFont="1" applyFill="1" applyBorder="1" applyAlignment="1">
      <alignment horizontal="center"/>
    </xf>
    <xf numFmtId="0" fontId="49" fillId="0" borderId="0" xfId="90" applyFill="1"/>
    <xf numFmtId="0" fontId="0" fillId="49" borderId="9" xfId="0" applyFill="1" applyBorder="1"/>
    <xf numFmtId="0" fontId="0" fillId="0" borderId="10" xfId="0" applyBorder="1"/>
    <xf numFmtId="0" fontId="49" fillId="0" borderId="18" xfId="90" applyBorder="1" applyAlignment="1"/>
    <xf numFmtId="0" fontId="0" fillId="49" borderId="19" xfId="0" applyFill="1" applyBorder="1"/>
    <xf numFmtId="0" fontId="49" fillId="0" borderId="20" xfId="90" applyBorder="1" applyAlignment="1"/>
    <xf numFmtId="0" fontId="49" fillId="0" borderId="21" xfId="90" applyBorder="1" applyAlignment="1"/>
    <xf numFmtId="0" fontId="59" fillId="45" borderId="22" xfId="105" applyNumberFormat="1" applyFont="1" applyFill="1" applyBorder="1" applyAlignment="1">
      <alignment horizontal="center"/>
    </xf>
    <xf numFmtId="0" fontId="51" fillId="0" borderId="0" xfId="503"/>
    <xf numFmtId="0" fontId="65" fillId="0" borderId="0" xfId="503" applyFont="1"/>
    <xf numFmtId="0" fontId="51" fillId="50" borderId="13" xfId="503" applyFill="1" applyBorder="1"/>
    <xf numFmtId="0" fontId="51" fillId="0" borderId="13" xfId="503" applyBorder="1"/>
    <xf numFmtId="41" fontId="51" fillId="0" borderId="0" xfId="503" applyNumberFormat="1"/>
    <xf numFmtId="41" fontId="51" fillId="0" borderId="0" xfId="105" applyFont="1"/>
    <xf numFmtId="0" fontId="63" fillId="0" borderId="1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0" fillId="0" borderId="0" xfId="0" applyFont="1" applyAlignment="1">
      <alignment horizontal="left"/>
    </xf>
    <xf numFmtId="17" fontId="66" fillId="51" borderId="29" xfId="503" applyNumberFormat="1" applyFont="1" applyFill="1" applyBorder="1" applyAlignment="1">
      <alignment horizontal="center" vertical="center" wrapText="1"/>
    </xf>
    <xf numFmtId="17" fontId="67" fillId="49" borderId="29" xfId="503" applyNumberFormat="1" applyFont="1" applyFill="1" applyBorder="1" applyAlignment="1">
      <alignment horizontal="center" vertical="center" wrapText="1"/>
    </xf>
    <xf numFmtId="0" fontId="68" fillId="46" borderId="30" xfId="503" applyFont="1" applyFill="1" applyBorder="1"/>
    <xf numFmtId="41" fontId="47" fillId="0" borderId="30" xfId="108" applyFont="1" applyBorder="1"/>
    <xf numFmtId="41" fontId="47" fillId="0" borderId="30" xfId="108" applyFont="1" applyFill="1" applyBorder="1"/>
    <xf numFmtId="0" fontId="68" fillId="46" borderId="31" xfId="503" applyFont="1" applyFill="1" applyBorder="1"/>
    <xf numFmtId="41" fontId="51" fillId="52" borderId="13" xfId="503" applyNumberFormat="1" applyFill="1" applyBorder="1"/>
    <xf numFmtId="0" fontId="68" fillId="53" borderId="31" xfId="503" applyFont="1" applyFill="1" applyBorder="1"/>
    <xf numFmtId="41" fontId="51" fillId="54" borderId="13" xfId="503" applyNumberFormat="1" applyFill="1" applyBorder="1"/>
    <xf numFmtId="41" fontId="68" fillId="0" borderId="13" xfId="503" applyNumberFormat="1" applyFont="1" applyBorder="1"/>
    <xf numFmtId="41" fontId="59" fillId="0" borderId="13" xfId="108" applyFont="1" applyBorder="1" applyAlignment="1">
      <alignment horizontal="center"/>
    </xf>
    <xf numFmtId="41" fontId="47" fillId="0" borderId="0" xfId="108" applyFont="1" applyBorder="1" applyAlignment="1">
      <alignment horizontal="center"/>
    </xf>
    <xf numFmtId="166" fontId="51" fillId="0" borderId="0" xfId="516" applyNumberFormat="1" applyFont="1"/>
    <xf numFmtId="17" fontId="66" fillId="51" borderId="32" xfId="503" applyNumberFormat="1" applyFont="1" applyFill="1" applyBorder="1" applyAlignment="1">
      <alignment horizontal="center" vertical="center" wrapText="1"/>
    </xf>
    <xf numFmtId="17" fontId="67" fillId="49" borderId="13" xfId="503" applyNumberFormat="1" applyFont="1" applyFill="1" applyBorder="1" applyAlignment="1">
      <alignment horizontal="center" vertical="center" wrapText="1"/>
    </xf>
    <xf numFmtId="41" fontId="51" fillId="0" borderId="13" xfId="503" applyNumberFormat="1" applyBorder="1"/>
    <xf numFmtId="41" fontId="47" fillId="0" borderId="0" xfId="108" applyFont="1"/>
    <xf numFmtId="170" fontId="47" fillId="0" borderId="0" xfId="518" applyNumberFormat="1" applyFont="1"/>
    <xf numFmtId="41" fontId="51" fillId="0" borderId="0" xfId="105" applyFont="1" applyBorder="1"/>
    <xf numFmtId="3" fontId="69" fillId="0" borderId="0" xfId="0" applyNumberFormat="1" applyFont="1" applyAlignment="1">
      <alignment horizontal="center" vertical="center" wrapText="1"/>
    </xf>
    <xf numFmtId="0" fontId="60" fillId="0" borderId="16" xfId="0" applyFont="1" applyBorder="1"/>
    <xf numFmtId="0" fontId="6" fillId="0" borderId="0" xfId="0" applyFont="1" applyAlignment="1" applyProtection="1">
      <alignment horizontal="center" vertical="top" wrapText="1"/>
      <protection hidden="1"/>
    </xf>
    <xf numFmtId="0" fontId="70" fillId="55" borderId="0" xfId="499" applyFont="1" applyFill="1" applyAlignment="1">
      <alignment horizontal="center" vertical="center" wrapText="1"/>
    </xf>
    <xf numFmtId="10" fontId="70" fillId="55" borderId="33" xfId="484" applyNumberFormat="1" applyFont="1" applyFill="1" applyBorder="1" applyAlignment="1">
      <alignment horizontal="center" vertical="center" wrapText="1"/>
    </xf>
    <xf numFmtId="10" fontId="70" fillId="0" borderId="0" xfId="484" applyNumberFormat="1" applyFont="1" applyAlignment="1">
      <alignment horizontal="center" vertical="center" wrapText="1"/>
    </xf>
    <xf numFmtId="17" fontId="71" fillId="49" borderId="34" xfId="499" applyNumberFormat="1" applyFont="1" applyFill="1" applyBorder="1"/>
    <xf numFmtId="2" fontId="7" fillId="46" borderId="34" xfId="499" applyNumberFormat="1" applyFont="1" applyFill="1" applyBorder="1" applyAlignment="1">
      <alignment horizontal="center"/>
    </xf>
    <xf numFmtId="2" fontId="7" fillId="0" borderId="0" xfId="499" applyNumberFormat="1" applyFont="1" applyAlignment="1">
      <alignment horizontal="center"/>
    </xf>
    <xf numFmtId="171" fontId="7" fillId="0" borderId="0" xfId="105" applyNumberFormat="1" applyFont="1" applyBorder="1" applyAlignment="1">
      <alignment vertical="center"/>
    </xf>
    <xf numFmtId="17" fontId="72" fillId="56" borderId="30" xfId="0" applyNumberFormat="1" applyFont="1" applyFill="1" applyBorder="1" applyAlignment="1">
      <alignment horizontal="center" vertical="center" wrapText="1"/>
    </xf>
    <xf numFmtId="0" fontId="72" fillId="56" borderId="30" xfId="0" applyFont="1" applyFill="1" applyBorder="1" applyAlignment="1">
      <alignment horizontal="center" vertical="center" wrapText="1"/>
    </xf>
    <xf numFmtId="0" fontId="51" fillId="0" borderId="0" xfId="0" applyFont="1"/>
    <xf numFmtId="0" fontId="68" fillId="57" borderId="30" xfId="0" applyFont="1" applyFill="1" applyBorder="1"/>
    <xf numFmtId="41" fontId="51" fillId="0" borderId="30" xfId="108" applyFont="1" applyFill="1" applyBorder="1"/>
    <xf numFmtId="41" fontId="51" fillId="0" borderId="30" xfId="0" applyNumberFormat="1" applyFont="1" applyBorder="1"/>
    <xf numFmtId="41" fontId="51" fillId="0" borderId="13" xfId="108" applyFont="1" applyFill="1" applyBorder="1"/>
    <xf numFmtId="41" fontId="51" fillId="0" borderId="0" xfId="0" applyNumberFormat="1" applyFont="1"/>
    <xf numFmtId="41" fontId="51" fillId="0" borderId="0" xfId="108" applyFont="1" applyFill="1" applyBorder="1"/>
    <xf numFmtId="10" fontId="51" fillId="0" borderId="0" xfId="518" applyNumberFormat="1" applyFont="1" applyFill="1" applyBorder="1"/>
    <xf numFmtId="41" fontId="51" fillId="0" borderId="13" xfId="0" applyNumberFormat="1" applyFont="1" applyBorder="1"/>
    <xf numFmtId="41" fontId="51" fillId="58" borderId="13" xfId="0" applyNumberFormat="1" applyFont="1" applyFill="1" applyBorder="1"/>
    <xf numFmtId="0" fontId="68" fillId="57" borderId="35" xfId="0" applyFont="1" applyFill="1" applyBorder="1"/>
    <xf numFmtId="41" fontId="51" fillId="0" borderId="11" xfId="0" applyNumberFormat="1" applyFont="1" applyBorder="1"/>
    <xf numFmtId="0" fontId="68" fillId="57" borderId="13" xfId="0" applyFont="1" applyFill="1" applyBorder="1"/>
    <xf numFmtId="0" fontId="63" fillId="0" borderId="0" xfId="0" applyFont="1" applyAlignment="1">
      <alignment horizontal="left" vertical="center"/>
    </xf>
    <xf numFmtId="0" fontId="73" fillId="0" borderId="0" xfId="503" applyFont="1"/>
    <xf numFmtId="0" fontId="74" fillId="0" borderId="0" xfId="503" applyFont="1"/>
    <xf numFmtId="41" fontId="74" fillId="0" borderId="0" xfId="503" applyNumberFormat="1" applyFont="1"/>
    <xf numFmtId="2" fontId="4" fillId="0" borderId="0" xfId="484" applyNumberFormat="1" applyFont="1" applyAlignment="1">
      <alignment horizontal="right" wrapText="1"/>
    </xf>
    <xf numFmtId="0" fontId="4" fillId="0" borderId="19" xfId="484" applyFont="1" applyBorder="1" applyAlignment="1">
      <alignment horizontal="center" wrapText="1"/>
    </xf>
    <xf numFmtId="0" fontId="20" fillId="0" borderId="0" xfId="484" applyFont="1" applyAlignment="1">
      <alignment horizontal="right"/>
    </xf>
    <xf numFmtId="0" fontId="59" fillId="45" borderId="13" xfId="105" applyNumberFormat="1" applyFont="1" applyFill="1" applyBorder="1" applyAlignment="1">
      <alignment horizontal="center"/>
    </xf>
    <xf numFmtId="2" fontId="4" fillId="0" borderId="19" xfId="521" applyNumberFormat="1" applyFont="1" applyFill="1" applyBorder="1" applyAlignment="1">
      <alignment horizontal="center"/>
    </xf>
    <xf numFmtId="2" fontId="4" fillId="46" borderId="19" xfId="521" applyNumberFormat="1" applyFont="1" applyFill="1" applyBorder="1" applyAlignment="1">
      <alignment horizontal="center"/>
    </xf>
    <xf numFmtId="14" fontId="3" fillId="46" borderId="13" xfId="484" applyNumberFormat="1" applyFont="1" applyFill="1" applyBorder="1" applyAlignment="1">
      <alignment horizontal="center"/>
    </xf>
    <xf numFmtId="0" fontId="49" fillId="0" borderId="18" xfId="90" applyBorder="1"/>
    <xf numFmtId="0" fontId="49" fillId="0" borderId="20" xfId="90" applyBorder="1"/>
    <xf numFmtId="0" fontId="0" fillId="49" borderId="23" xfId="0" applyFill="1" applyBorder="1"/>
    <xf numFmtId="0" fontId="0" fillId="0" borderId="16" xfId="0" applyBorder="1"/>
    <xf numFmtId="0" fontId="49" fillId="0" borderId="21" xfId="90" applyBorder="1"/>
    <xf numFmtId="167" fontId="4" fillId="0" borderId="13" xfId="437" applyNumberFormat="1" applyFont="1" applyFill="1" applyBorder="1" applyAlignment="1">
      <alignment horizontal="right" wrapText="1"/>
    </xf>
    <xf numFmtId="41" fontId="47" fillId="44" borderId="0" xfId="105" applyFont="1" applyFill="1"/>
    <xf numFmtId="0" fontId="75" fillId="0" borderId="0" xfId="0" applyFont="1"/>
    <xf numFmtId="0" fontId="0" fillId="0" borderId="20" xfId="0" applyBorder="1"/>
    <xf numFmtId="0" fontId="49" fillId="0" borderId="20" xfId="90" applyBorder="1" applyAlignment="1">
      <alignment wrapText="1"/>
    </xf>
    <xf numFmtId="0" fontId="76" fillId="0" borderId="0" xfId="503" applyFont="1"/>
    <xf numFmtId="0" fontId="77" fillId="0" borderId="0" xfId="503" applyFont="1"/>
    <xf numFmtId="0" fontId="76" fillId="50" borderId="13" xfId="503" applyFont="1" applyFill="1" applyBorder="1"/>
    <xf numFmtId="0" fontId="76" fillId="0" borderId="13" xfId="503" applyFont="1" applyBorder="1"/>
    <xf numFmtId="41" fontId="76" fillId="0" borderId="0" xfId="503" applyNumberFormat="1" applyFont="1"/>
    <xf numFmtId="41" fontId="76" fillId="0" borderId="0" xfId="105" applyFont="1" applyBorder="1"/>
    <xf numFmtId="3" fontId="63" fillId="0" borderId="0" xfId="0" applyNumberFormat="1" applyFont="1" applyAlignment="1">
      <alignment horizontal="center" vertical="center" wrapText="1"/>
    </xf>
    <xf numFmtId="17" fontId="78" fillId="51" borderId="29" xfId="503" applyNumberFormat="1" applyFont="1" applyFill="1" applyBorder="1" applyAlignment="1">
      <alignment horizontal="center" vertical="center" wrapText="1"/>
    </xf>
    <xf numFmtId="17" fontId="79" fillId="49" borderId="29" xfId="503" applyNumberFormat="1" applyFont="1" applyFill="1" applyBorder="1" applyAlignment="1">
      <alignment horizontal="center" vertical="center" wrapText="1"/>
    </xf>
    <xf numFmtId="0" fontId="79" fillId="46" borderId="30" xfId="503" applyFont="1" applyFill="1" applyBorder="1"/>
    <xf numFmtId="41" fontId="60" fillId="0" borderId="30" xfId="108" applyFont="1" applyBorder="1"/>
    <xf numFmtId="41" fontId="76" fillId="0" borderId="0" xfId="105" applyFont="1"/>
    <xf numFmtId="41" fontId="60" fillId="0" borderId="30" xfId="108" applyFont="1" applyFill="1" applyBorder="1"/>
    <xf numFmtId="0" fontId="79" fillId="46" borderId="31" xfId="503" applyFont="1" applyFill="1" applyBorder="1"/>
    <xf numFmtId="41" fontId="76" fillId="52" borderId="13" xfId="503" applyNumberFormat="1" applyFont="1" applyFill="1" applyBorder="1"/>
    <xf numFmtId="0" fontId="79" fillId="53" borderId="31" xfId="503" applyFont="1" applyFill="1" applyBorder="1"/>
    <xf numFmtId="41" fontId="76" fillId="54" borderId="13" xfId="503" applyNumberFormat="1" applyFont="1" applyFill="1" applyBorder="1"/>
    <xf numFmtId="41" fontId="79" fillId="0" borderId="13" xfId="503" applyNumberFormat="1" applyFont="1" applyBorder="1"/>
    <xf numFmtId="41" fontId="63" fillId="0" borderId="13" xfId="108" applyFont="1" applyBorder="1" applyAlignment="1">
      <alignment horizontal="center"/>
    </xf>
    <xf numFmtId="41" fontId="60" fillId="0" borderId="0" xfId="108" applyFont="1" applyBorder="1" applyAlignment="1">
      <alignment horizontal="center"/>
    </xf>
    <xf numFmtId="166" fontId="76" fillId="0" borderId="0" xfId="516" applyNumberFormat="1" applyFont="1"/>
    <xf numFmtId="0" fontId="80" fillId="0" borderId="0" xfId="0" applyFont="1" applyAlignment="1" applyProtection="1">
      <alignment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vertical="center"/>
      <protection hidden="1"/>
    </xf>
    <xf numFmtId="0" fontId="60" fillId="44" borderId="0" xfId="0" applyFont="1" applyFill="1"/>
    <xf numFmtId="0" fontId="63" fillId="44" borderId="0" xfId="0" applyFont="1" applyFill="1"/>
    <xf numFmtId="41" fontId="60" fillId="44" borderId="0" xfId="105" applyFont="1" applyFill="1"/>
    <xf numFmtId="2" fontId="7" fillId="44" borderId="13" xfId="499" applyNumberFormat="1" applyFont="1" applyFill="1" applyBorder="1" applyAlignment="1">
      <alignment horizontal="center"/>
    </xf>
    <xf numFmtId="0" fontId="27" fillId="47" borderId="13" xfId="499" applyFont="1" applyFill="1" applyBorder="1" applyAlignment="1">
      <alignment horizontal="center" vertical="center" wrapText="1"/>
    </xf>
    <xf numFmtId="10" fontId="27" fillId="47" borderId="13" xfId="484" applyNumberFormat="1" applyFont="1" applyFill="1" applyBorder="1" applyAlignment="1">
      <alignment horizontal="center" vertical="center" wrapText="1"/>
    </xf>
    <xf numFmtId="17" fontId="71" fillId="46" borderId="13" xfId="499" applyNumberFormat="1" applyFont="1" applyFill="1" applyBorder="1"/>
    <xf numFmtId="0" fontId="68" fillId="46" borderId="32" xfId="503" applyFont="1" applyFill="1" applyBorder="1"/>
    <xf numFmtId="17" fontId="82" fillId="47" borderId="13" xfId="503" applyNumberFormat="1" applyFont="1" applyFill="1" applyBorder="1" applyAlignment="1">
      <alignment horizontal="center" vertical="center" wrapText="1"/>
    </xf>
    <xf numFmtId="41" fontId="59" fillId="44" borderId="0" xfId="105" applyFont="1" applyFill="1" applyBorder="1"/>
    <xf numFmtId="0" fontId="83" fillId="0" borderId="0" xfId="0" applyFont="1" applyAlignment="1" applyProtection="1">
      <alignment vertical="center"/>
      <protection hidden="1"/>
    </xf>
    <xf numFmtId="1" fontId="3" fillId="46" borderId="13" xfId="105" applyNumberFormat="1" applyFont="1" applyFill="1" applyBorder="1" applyAlignment="1">
      <alignment horizontal="center"/>
    </xf>
    <xf numFmtId="0" fontId="25" fillId="47" borderId="13" xfId="0" applyFont="1" applyFill="1" applyBorder="1" applyAlignment="1" applyProtection="1">
      <alignment horizontal="center" vertical="center" wrapText="1"/>
      <protection hidden="1"/>
    </xf>
    <xf numFmtId="17" fontId="25" fillId="47" borderId="13" xfId="0" applyNumberFormat="1" applyFont="1" applyFill="1" applyBorder="1" applyAlignment="1" applyProtection="1">
      <alignment horizontal="center" vertical="center" wrapText="1"/>
      <protection hidden="1"/>
    </xf>
    <xf numFmtId="2" fontId="0" fillId="0" borderId="0" xfId="0" applyNumberFormat="1"/>
    <xf numFmtId="0" fontId="84" fillId="0" borderId="0" xfId="0" applyFont="1" applyAlignment="1" applyProtection="1">
      <alignment vertical="center" wrapText="1"/>
      <protection hidden="1"/>
    </xf>
    <xf numFmtId="0" fontId="68" fillId="57" borderId="31" xfId="0" applyFont="1" applyFill="1" applyBorder="1"/>
    <xf numFmtId="17" fontId="72" fillId="56" borderId="37" xfId="0" applyNumberFormat="1" applyFont="1" applyFill="1" applyBorder="1" applyAlignment="1">
      <alignment horizontal="center" vertical="center" wrapText="1"/>
    </xf>
    <xf numFmtId="0" fontId="72" fillId="56" borderId="37" xfId="0" applyFont="1" applyFill="1" applyBorder="1" applyAlignment="1">
      <alignment horizontal="center" vertical="center" wrapText="1"/>
    </xf>
    <xf numFmtId="41" fontId="51" fillId="0" borderId="13" xfId="105" applyFont="1" applyFill="1" applyBorder="1"/>
    <xf numFmtId="166" fontId="47" fillId="0" borderId="0" xfId="516" applyNumberFormat="1" applyFont="1" applyFill="1"/>
    <xf numFmtId="2" fontId="7" fillId="44" borderId="0" xfId="499" applyNumberFormat="1" applyFont="1" applyFill="1" applyAlignment="1">
      <alignment horizontal="center"/>
    </xf>
    <xf numFmtId="2" fontId="7" fillId="46" borderId="0" xfId="499" applyNumberFormat="1" applyFont="1" applyFill="1" applyAlignment="1">
      <alignment horizontal="center"/>
    </xf>
    <xf numFmtId="169" fontId="84" fillId="47" borderId="13" xfId="105" applyNumberFormat="1" applyFont="1" applyFill="1" applyBorder="1" applyAlignment="1">
      <alignment horizontal="center" vertical="center" wrapText="1"/>
    </xf>
    <xf numFmtId="41" fontId="83" fillId="44" borderId="13" xfId="105" applyFont="1" applyFill="1" applyBorder="1"/>
    <xf numFmtId="0" fontId="0" fillId="0" borderId="34" xfId="0" applyBorder="1"/>
    <xf numFmtId="0" fontId="0" fillId="54" borderId="0" xfId="0" applyFill="1"/>
    <xf numFmtId="9" fontId="83" fillId="44" borderId="13" xfId="516" applyFont="1" applyFill="1" applyBorder="1"/>
    <xf numFmtId="41" fontId="84" fillId="46" borderId="13" xfId="105" applyFont="1" applyFill="1" applyBorder="1"/>
    <xf numFmtId="1" fontId="84" fillId="47" borderId="13" xfId="105" applyNumberFormat="1" applyFont="1" applyFill="1" applyBorder="1" applyAlignment="1">
      <alignment horizontal="center" vertical="center" wrapText="1"/>
    </xf>
    <xf numFmtId="41" fontId="84" fillId="47" borderId="13" xfId="105" applyFont="1" applyFill="1" applyBorder="1" applyAlignment="1">
      <alignment horizontal="center" vertical="center" wrapText="1"/>
    </xf>
    <xf numFmtId="166" fontId="83" fillId="44" borderId="13" xfId="516" applyNumberFormat="1" applyFont="1" applyFill="1" applyBorder="1"/>
    <xf numFmtId="17" fontId="71" fillId="49" borderId="0" xfId="499" applyNumberFormat="1" applyFont="1" applyFill="1"/>
    <xf numFmtId="0" fontId="59" fillId="54" borderId="16" xfId="0" applyFont="1" applyFill="1" applyBorder="1" applyAlignment="1">
      <alignment horizontal="left"/>
    </xf>
    <xf numFmtId="168" fontId="3" fillId="46" borderId="17" xfId="484" applyNumberFormat="1" applyFont="1" applyFill="1" applyBorder="1" applyAlignment="1">
      <alignment horizontal="center"/>
    </xf>
    <xf numFmtId="2" fontId="4" fillId="0" borderId="13" xfId="484" applyNumberFormat="1" applyFont="1" applyBorder="1" applyAlignment="1">
      <alignment horizontal="right" wrapText="1"/>
    </xf>
    <xf numFmtId="2" fontId="4" fillId="0" borderId="13" xfId="507" applyNumberFormat="1" applyFont="1" applyBorder="1"/>
    <xf numFmtId="2" fontId="4" fillId="0" borderId="13" xfId="484" applyNumberFormat="1" applyFont="1" applyBorder="1"/>
    <xf numFmtId="2" fontId="4" fillId="0" borderId="13" xfId="474" applyNumberFormat="1" applyFont="1" applyBorder="1"/>
    <xf numFmtId="174" fontId="85" fillId="0" borderId="13" xfId="105" applyNumberFormat="1" applyFont="1" applyBorder="1"/>
    <xf numFmtId="0" fontId="47" fillId="44" borderId="0" xfId="105" applyNumberFormat="1" applyFont="1" applyFill="1"/>
    <xf numFmtId="41" fontId="47" fillId="44" borderId="13" xfId="105" applyFont="1" applyFill="1" applyBorder="1"/>
    <xf numFmtId="10" fontId="70" fillId="55" borderId="0" xfId="484" applyNumberFormat="1" applyFont="1" applyFill="1" applyAlignment="1">
      <alignment horizontal="center" vertical="center" wrapText="1"/>
    </xf>
    <xf numFmtId="174" fontId="47" fillId="0" borderId="0" xfId="105" applyNumberFormat="1" applyFont="1" applyFill="1"/>
    <xf numFmtId="164" fontId="47" fillId="0" borderId="0" xfId="437" applyFont="1" applyFill="1"/>
    <xf numFmtId="41" fontId="0" fillId="0" borderId="0" xfId="0" applyNumberFormat="1"/>
    <xf numFmtId="0" fontId="59" fillId="45" borderId="11" xfId="105" applyNumberFormat="1" applyFont="1" applyFill="1" applyBorder="1" applyAlignment="1">
      <alignment horizontal="center"/>
    </xf>
    <xf numFmtId="165" fontId="3" fillId="46" borderId="17" xfId="484" applyNumberFormat="1" applyFont="1" applyFill="1" applyBorder="1"/>
    <xf numFmtId="165" fontId="3" fillId="44" borderId="9" xfId="484" applyNumberFormat="1" applyFont="1" applyFill="1" applyBorder="1"/>
    <xf numFmtId="3" fontId="0" fillId="0" borderId="10" xfId="0" applyNumberFormat="1" applyBorder="1"/>
    <xf numFmtId="165" fontId="3" fillId="44" borderId="19" xfId="484" applyNumberFormat="1" applyFont="1" applyFill="1" applyBorder="1"/>
    <xf numFmtId="165" fontId="3" fillId="44" borderId="23" xfId="484" applyNumberFormat="1" applyFont="1" applyFill="1" applyBorder="1"/>
    <xf numFmtId="2" fontId="4" fillId="44" borderId="13" xfId="474" applyNumberFormat="1" applyFont="1" applyFill="1" applyBorder="1"/>
    <xf numFmtId="2" fontId="4" fillId="44" borderId="13" xfId="484" applyNumberFormat="1" applyFont="1" applyFill="1" applyBorder="1" applyAlignment="1">
      <alignment horizontal="right" wrapText="1"/>
    </xf>
    <xf numFmtId="2" fontId="4" fillId="44" borderId="0" xfId="0" applyNumberFormat="1" applyFont="1" applyFill="1"/>
    <xf numFmtId="0" fontId="86" fillId="0" borderId="0" xfId="0" applyFont="1" applyAlignment="1">
      <alignment horizontal="right"/>
    </xf>
    <xf numFmtId="41" fontId="86" fillId="0" borderId="0" xfId="260" applyFont="1" applyFill="1" applyBorder="1"/>
    <xf numFmtId="0" fontId="87" fillId="0" borderId="0" xfId="0" applyFont="1"/>
    <xf numFmtId="41" fontId="88" fillId="0" borderId="0" xfId="260" applyFont="1" applyFill="1" applyBorder="1"/>
    <xf numFmtId="41" fontId="51" fillId="0" borderId="13" xfId="105" applyFont="1" applyBorder="1"/>
    <xf numFmtId="166" fontId="51" fillId="0" borderId="13" xfId="516" applyNumberFormat="1" applyFont="1" applyBorder="1"/>
    <xf numFmtId="0" fontId="51" fillId="50" borderId="0" xfId="503" applyFill="1"/>
    <xf numFmtId="164" fontId="7" fillId="44" borderId="13" xfId="437" applyFont="1" applyFill="1" applyBorder="1" applyAlignment="1">
      <alignment horizontal="center"/>
    </xf>
    <xf numFmtId="164" fontId="27" fillId="44" borderId="13" xfId="437" applyFont="1" applyFill="1" applyBorder="1" applyAlignment="1">
      <alignment horizontal="center" vertical="center" wrapText="1"/>
    </xf>
    <xf numFmtId="164" fontId="7" fillId="44" borderId="17" xfId="437" applyFont="1" applyFill="1" applyBorder="1" applyAlignment="1">
      <alignment horizontal="center"/>
    </xf>
    <xf numFmtId="164" fontId="7" fillId="44" borderId="21" xfId="437" applyFont="1" applyFill="1" applyBorder="1" applyAlignment="1">
      <alignment horizontal="center"/>
    </xf>
    <xf numFmtId="164" fontId="47" fillId="0" borderId="0" xfId="437" applyFont="1"/>
    <xf numFmtId="164" fontId="47" fillId="0" borderId="0" xfId="437" applyFont="1" applyAlignment="1"/>
    <xf numFmtId="0" fontId="0" fillId="0" borderId="38" xfId="0" applyBorder="1"/>
    <xf numFmtId="0" fontId="0" fillId="0" borderId="38" xfId="0" pivotButton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2" fontId="4" fillId="59" borderId="13" xfId="484" applyNumberFormat="1" applyFont="1" applyFill="1" applyBorder="1" applyAlignment="1">
      <alignment horizontal="right" wrapText="1"/>
    </xf>
    <xf numFmtId="2" fontId="37" fillId="44" borderId="0" xfId="516" applyNumberFormat="1" applyFont="1" applyFill="1" applyBorder="1"/>
    <xf numFmtId="0" fontId="57" fillId="0" borderId="0" xfId="0" applyFont="1"/>
    <xf numFmtId="17" fontId="47" fillId="44" borderId="0" xfId="105" applyNumberFormat="1" applyFont="1" applyFill="1"/>
    <xf numFmtId="3" fontId="47" fillId="44" borderId="0" xfId="105" applyNumberFormat="1" applyFont="1" applyFill="1"/>
    <xf numFmtId="164" fontId="51" fillId="0" borderId="0" xfId="437" applyFont="1"/>
    <xf numFmtId="167" fontId="47" fillId="0" borderId="13" xfId="437" applyNumberFormat="1" applyBorder="1"/>
    <xf numFmtId="0" fontId="89" fillId="0" borderId="0" xfId="0" applyFont="1"/>
    <xf numFmtId="165" fontId="3" fillId="0" borderId="0" xfId="484" applyNumberFormat="1" applyFont="1" applyAlignment="1">
      <alignment horizontal="center"/>
    </xf>
    <xf numFmtId="168" fontId="3" fillId="46" borderId="15" xfId="484" applyNumberFormat="1" applyFont="1" applyFill="1" applyBorder="1" applyAlignment="1">
      <alignment horizontal="center"/>
    </xf>
    <xf numFmtId="41" fontId="59" fillId="49" borderId="11" xfId="105" applyFont="1" applyFill="1" applyBorder="1" applyAlignment="1">
      <alignment horizontal="center" vertical="center" wrapText="1"/>
    </xf>
    <xf numFmtId="0" fontId="90" fillId="46" borderId="24" xfId="0" applyFont="1" applyFill="1" applyBorder="1" applyAlignment="1" applyProtection="1">
      <alignment horizontal="center" vertical="center" wrapText="1"/>
      <protection hidden="1"/>
    </xf>
    <xf numFmtId="0" fontId="25" fillId="46" borderId="15" xfId="0" applyFont="1" applyFill="1" applyBorder="1" applyAlignment="1" applyProtection="1">
      <alignment horizontal="center" vertical="center" wrapText="1"/>
      <protection hidden="1"/>
    </xf>
    <xf numFmtId="0" fontId="59" fillId="45" borderId="0" xfId="105" applyNumberFormat="1" applyFont="1" applyFill="1" applyBorder="1" applyAlignment="1">
      <alignment horizontal="center"/>
    </xf>
    <xf numFmtId="41" fontId="47" fillId="0" borderId="29" xfId="108" applyFont="1" applyBorder="1"/>
    <xf numFmtId="41" fontId="51" fillId="52" borderId="17" xfId="503" applyNumberFormat="1" applyFill="1" applyBorder="1"/>
    <xf numFmtId="41" fontId="47" fillId="0" borderId="32" xfId="108" applyFont="1" applyBorder="1"/>
    <xf numFmtId="41" fontId="47" fillId="0" borderId="31" xfId="108" applyFont="1" applyBorder="1"/>
    <xf numFmtId="0" fontId="91" fillId="0" borderId="0" xfId="0" applyFont="1"/>
    <xf numFmtId="0" fontId="92" fillId="0" borderId="0" xfId="0" applyFont="1"/>
    <xf numFmtId="17" fontId="93" fillId="60" borderId="0" xfId="0" applyNumberFormat="1" applyFont="1" applyFill="1" applyAlignment="1">
      <alignment horizontal="center"/>
    </xf>
    <xf numFmtId="0" fontId="92" fillId="44" borderId="0" xfId="0" applyFont="1" applyFill="1"/>
    <xf numFmtId="17" fontId="94" fillId="61" borderId="13" xfId="0" applyNumberFormat="1" applyFont="1" applyFill="1" applyBorder="1" applyAlignment="1">
      <alignment horizontal="center"/>
    </xf>
    <xf numFmtId="0" fontId="92" fillId="57" borderId="13" xfId="0" applyFont="1" applyFill="1" applyBorder="1"/>
    <xf numFmtId="41" fontId="92" fillId="0" borderId="13" xfId="105" applyFont="1" applyBorder="1" applyAlignment="1">
      <alignment horizontal="center"/>
    </xf>
    <xf numFmtId="41" fontId="94" fillId="62" borderId="13" xfId="105" applyFont="1" applyFill="1" applyBorder="1"/>
    <xf numFmtId="41" fontId="95" fillId="0" borderId="13" xfId="105" applyFont="1" applyBorder="1"/>
    <xf numFmtId="41" fontId="92" fillId="0" borderId="13" xfId="105" applyFont="1" applyBorder="1"/>
    <xf numFmtId="41" fontId="92" fillId="44" borderId="13" xfId="105" applyFont="1" applyFill="1" applyBorder="1" applyAlignment="1">
      <alignment horizontal="center" vertical="center"/>
    </xf>
    <xf numFmtId="41" fontId="92" fillId="0" borderId="13" xfId="105" applyFont="1" applyBorder="1" applyAlignment="1">
      <alignment vertical="center"/>
    </xf>
    <xf numFmtId="41" fontId="95" fillId="0" borderId="13" xfId="105" applyFont="1" applyBorder="1" applyAlignment="1">
      <alignment horizontal="center"/>
    </xf>
    <xf numFmtId="41" fontId="92" fillId="0" borderId="0" xfId="105" applyFont="1"/>
    <xf numFmtId="0" fontId="92" fillId="0" borderId="13" xfId="0" applyFont="1" applyBorder="1"/>
    <xf numFmtId="0" fontId="96" fillId="63" borderId="13" xfId="0" applyFont="1" applyFill="1" applyBorder="1"/>
    <xf numFmtId="41" fontId="94" fillId="64" borderId="13" xfId="105" applyFont="1" applyFill="1" applyBorder="1"/>
    <xf numFmtId="41" fontId="92" fillId="44" borderId="13" xfId="105" applyFont="1" applyFill="1" applyBorder="1"/>
    <xf numFmtId="17" fontId="94" fillId="65" borderId="13" xfId="0" applyNumberFormat="1" applyFont="1" applyFill="1" applyBorder="1" applyAlignment="1">
      <alignment horizontal="center"/>
    </xf>
    <xf numFmtId="0" fontId="97" fillId="66" borderId="13" xfId="0" applyFont="1" applyFill="1" applyBorder="1" applyAlignment="1">
      <alignment horizontal="center"/>
    </xf>
    <xf numFmtId="0" fontId="97" fillId="67" borderId="13" xfId="0" applyFont="1" applyFill="1" applyBorder="1" applyAlignment="1">
      <alignment horizontal="center"/>
    </xf>
    <xf numFmtId="0" fontId="59" fillId="45" borderId="18" xfId="105" applyNumberFormat="1" applyFont="1" applyFill="1" applyBorder="1" applyAlignment="1">
      <alignment horizontal="center"/>
    </xf>
    <xf numFmtId="0" fontId="0" fillId="49" borderId="44" xfId="0" applyFill="1" applyBorder="1"/>
    <xf numFmtId="0" fontId="0" fillId="0" borderId="45" xfId="0" applyBorder="1"/>
    <xf numFmtId="0" fontId="49" fillId="0" borderId="46" xfId="90" applyBorder="1" applyAlignment="1"/>
    <xf numFmtId="0" fontId="0" fillId="49" borderId="47" xfId="0" applyFill="1" applyBorder="1"/>
    <xf numFmtId="0" fontId="49" fillId="0" borderId="48" xfId="90" applyBorder="1" applyAlignment="1"/>
    <xf numFmtId="0" fontId="0" fillId="49" borderId="49" xfId="0" applyFill="1" applyBorder="1"/>
    <xf numFmtId="0" fontId="0" fillId="0" borderId="50" xfId="0" applyBorder="1"/>
    <xf numFmtId="0" fontId="49" fillId="0" borderId="51" xfId="90" applyBorder="1" applyAlignment="1"/>
    <xf numFmtId="173" fontId="83" fillId="0" borderId="13" xfId="0" applyNumberFormat="1" applyFont="1" applyBorder="1" applyAlignment="1">
      <alignment vertical="center" wrapText="1"/>
    </xf>
    <xf numFmtId="17" fontId="25" fillId="47" borderId="11" xfId="0" applyNumberFormat="1" applyFont="1" applyFill="1" applyBorder="1" applyAlignment="1" applyProtection="1">
      <alignment horizontal="center" vertical="center" wrapText="1"/>
      <protection hidden="1"/>
    </xf>
    <xf numFmtId="0" fontId="90" fillId="46" borderId="25" xfId="0" applyFont="1" applyFill="1" applyBorder="1" applyAlignment="1" applyProtection="1">
      <alignment horizontal="center" vertical="center" wrapText="1"/>
      <protection hidden="1"/>
    </xf>
    <xf numFmtId="173" fontId="83" fillId="0" borderId="17" xfId="0" applyNumberFormat="1" applyFont="1" applyBorder="1" applyAlignment="1">
      <alignment vertical="center" wrapText="1"/>
    </xf>
    <xf numFmtId="0" fontId="25" fillId="47" borderId="52" xfId="0" applyFont="1" applyFill="1" applyBorder="1" applyAlignment="1" applyProtection="1">
      <alignment horizontal="center" vertical="center" wrapText="1"/>
      <protection hidden="1"/>
    </xf>
    <xf numFmtId="0" fontId="98" fillId="46" borderId="13" xfId="0" applyFont="1" applyFill="1" applyBorder="1" applyAlignment="1">
      <alignment horizontal="center" vertical="center" wrapText="1"/>
    </xf>
    <xf numFmtId="3" fontId="99" fillId="46" borderId="13" xfId="0" applyNumberFormat="1" applyFont="1" applyFill="1" applyBorder="1" applyAlignment="1">
      <alignment horizontal="right" vertical="center" wrapText="1"/>
    </xf>
    <xf numFmtId="0" fontId="98" fillId="44" borderId="13" xfId="0" applyFont="1" applyFill="1" applyBorder="1" applyAlignment="1">
      <alignment horizontal="center" vertical="center" wrapText="1"/>
    </xf>
    <xf numFmtId="3" fontId="40" fillId="44" borderId="13" xfId="516" applyNumberFormat="1" applyFont="1" applyFill="1" applyBorder="1" applyAlignment="1">
      <alignment horizontal="right"/>
    </xf>
    <xf numFmtId="3" fontId="40" fillId="46" borderId="13" xfId="516" applyNumberFormat="1" applyFont="1" applyFill="1" applyBorder="1" applyAlignment="1">
      <alignment horizontal="right"/>
    </xf>
    <xf numFmtId="0" fontId="98" fillId="54" borderId="13" xfId="0" applyFont="1" applyFill="1" applyBorder="1" applyAlignment="1">
      <alignment horizontal="center" vertical="center" wrapText="1"/>
    </xf>
    <xf numFmtId="0" fontId="41" fillId="54" borderId="11" xfId="0" applyFont="1" applyFill="1" applyBorder="1" applyAlignment="1">
      <alignment horizontal="center" vertical="center" wrapText="1"/>
    </xf>
    <xf numFmtId="0" fontId="98" fillId="54" borderId="13" xfId="0" applyFont="1" applyFill="1" applyBorder="1" applyAlignment="1">
      <alignment vertical="center" wrapText="1"/>
    </xf>
    <xf numFmtId="0" fontId="87" fillId="46" borderId="52" xfId="0" applyFont="1" applyFill="1" applyBorder="1" applyAlignment="1">
      <alignment horizontal="center"/>
    </xf>
    <xf numFmtId="41" fontId="87" fillId="0" borderId="52" xfId="105" applyFont="1" applyBorder="1" applyAlignment="1">
      <alignment horizontal="center"/>
    </xf>
    <xf numFmtId="164" fontId="87" fillId="0" borderId="52" xfId="437" applyFont="1" applyBorder="1" applyAlignment="1">
      <alignment horizontal="center"/>
    </xf>
    <xf numFmtId="0" fontId="100" fillId="46" borderId="52" xfId="0" applyFont="1" applyFill="1" applyBorder="1" applyAlignment="1">
      <alignment horizontal="center" vertical="center"/>
    </xf>
    <xf numFmtId="0" fontId="87" fillId="0" borderId="52" xfId="0" applyFont="1" applyBorder="1"/>
    <xf numFmtId="41" fontId="87" fillId="0" borderId="52" xfId="105" applyFont="1" applyBorder="1"/>
    <xf numFmtId="10" fontId="87" fillId="0" borderId="52" xfId="0" applyNumberFormat="1" applyFont="1" applyBorder="1"/>
    <xf numFmtId="41" fontId="87" fillId="46" borderId="52" xfId="105" applyFont="1" applyFill="1" applyBorder="1" applyAlignment="1">
      <alignment horizontal="center"/>
    </xf>
    <xf numFmtId="164" fontId="87" fillId="59" borderId="52" xfId="437" applyFont="1" applyFill="1" applyBorder="1" applyAlignment="1">
      <alignment horizontal="center"/>
    </xf>
    <xf numFmtId="1" fontId="3" fillId="68" borderId="9" xfId="105" applyNumberFormat="1" applyFont="1" applyFill="1" applyBorder="1" applyAlignment="1">
      <alignment horizontal="center" vertical="center" wrapText="1"/>
    </xf>
    <xf numFmtId="1" fontId="3" fillId="68" borderId="10" xfId="105" applyNumberFormat="1" applyFont="1" applyFill="1" applyBorder="1" applyAlignment="1">
      <alignment horizontal="center" vertical="center" wrapText="1"/>
    </xf>
    <xf numFmtId="1" fontId="3" fillId="68" borderId="18" xfId="105" applyNumberFormat="1" applyFont="1" applyFill="1" applyBorder="1" applyAlignment="1">
      <alignment horizontal="center" vertical="center" wrapText="1"/>
    </xf>
    <xf numFmtId="0" fontId="68" fillId="57" borderId="0" xfId="0" applyFont="1" applyFill="1"/>
    <xf numFmtId="0" fontId="84" fillId="0" borderId="0" xfId="0" applyFont="1" applyAlignment="1" applyProtection="1">
      <alignment horizontal="center" vertical="center" wrapText="1"/>
      <protection hidden="1"/>
    </xf>
    <xf numFmtId="173" fontId="83" fillId="0" borderId="0" xfId="0" applyNumberFormat="1" applyFont="1" applyAlignment="1">
      <alignment wrapText="1"/>
    </xf>
    <xf numFmtId="0" fontId="0" fillId="44" borderId="0" xfId="0" applyFill="1" applyAlignment="1">
      <alignment horizontal="center"/>
    </xf>
    <xf numFmtId="164" fontId="47" fillId="44" borderId="0" xfId="437" applyFont="1" applyFill="1" applyBorder="1" applyAlignment="1">
      <alignment horizontal="center"/>
    </xf>
    <xf numFmtId="167" fontId="47" fillId="44" borderId="0" xfId="437" applyNumberFormat="1" applyFont="1" applyFill="1" applyBorder="1"/>
    <xf numFmtId="2" fontId="4" fillId="44" borderId="17" xfId="484" applyNumberFormat="1" applyFont="1" applyFill="1" applyBorder="1" applyAlignment="1">
      <alignment horizontal="right" wrapText="1"/>
    </xf>
    <xf numFmtId="14" fontId="0" fillId="0" borderId="0" xfId="0" applyNumberFormat="1"/>
    <xf numFmtId="9" fontId="47" fillId="0" borderId="13" xfId="516" applyFont="1" applyBorder="1"/>
    <xf numFmtId="166" fontId="47" fillId="0" borderId="12" xfId="516" applyNumberFormat="1" applyFont="1" applyBorder="1"/>
    <xf numFmtId="166" fontId="47" fillId="46" borderId="13" xfId="516" applyNumberFormat="1" applyFont="1" applyFill="1" applyBorder="1" applyAlignment="1">
      <alignment horizontal="right"/>
    </xf>
    <xf numFmtId="0" fontId="101" fillId="0" borderId="0" xfId="0" applyFont="1"/>
    <xf numFmtId="0" fontId="102" fillId="0" borderId="0" xfId="0" applyFont="1"/>
    <xf numFmtId="41" fontId="47" fillId="0" borderId="12" xfId="105" applyFont="1" applyBorder="1"/>
    <xf numFmtId="41" fontId="47" fillId="0" borderId="0" xfId="105" applyFont="1"/>
    <xf numFmtId="41" fontId="47" fillId="46" borderId="13" xfId="105" applyFont="1" applyFill="1" applyBorder="1" applyAlignment="1">
      <alignment horizontal="center"/>
    </xf>
    <xf numFmtId="0" fontId="95" fillId="57" borderId="13" xfId="0" applyFont="1" applyFill="1" applyBorder="1"/>
    <xf numFmtId="41" fontId="56" fillId="0" borderId="0" xfId="0" applyNumberFormat="1" applyFont="1"/>
    <xf numFmtId="0" fontId="68" fillId="60" borderId="0" xfId="0" applyFont="1" applyFill="1"/>
    <xf numFmtId="0" fontId="51" fillId="44" borderId="0" xfId="0" applyFont="1" applyFill="1"/>
    <xf numFmtId="41" fontId="51" fillId="44" borderId="0" xfId="105" applyFont="1" applyFill="1" applyBorder="1"/>
    <xf numFmtId="17" fontId="72" fillId="56" borderId="13" xfId="0" applyNumberFormat="1" applyFont="1" applyFill="1" applyBorder="1" applyAlignment="1">
      <alignment horizontal="center" vertical="center" wrapText="1"/>
    </xf>
    <xf numFmtId="0" fontId="72" fillId="56" borderId="13" xfId="0" applyFont="1" applyFill="1" applyBorder="1" applyAlignment="1">
      <alignment horizontal="center" vertical="center" wrapText="1"/>
    </xf>
    <xf numFmtId="41" fontId="68" fillId="48" borderId="30" xfId="0" applyNumberFormat="1" applyFont="1" applyFill="1" applyBorder="1"/>
    <xf numFmtId="41" fontId="68" fillId="58" borderId="30" xfId="0" applyNumberFormat="1" applyFont="1" applyFill="1" applyBorder="1"/>
    <xf numFmtId="0" fontId="90" fillId="46" borderId="13" xfId="0" applyFont="1" applyFill="1" applyBorder="1" applyAlignment="1" applyProtection="1">
      <alignment horizontal="center" vertical="center" wrapText="1"/>
      <protection hidden="1"/>
    </xf>
    <xf numFmtId="175" fontId="47" fillId="0" borderId="53" xfId="463" applyNumberFormat="1" applyFont="1" applyFill="1" applyBorder="1" applyAlignment="1">
      <alignment horizontal="center" vertical="center" wrapText="1"/>
    </xf>
    <xf numFmtId="175" fontId="47" fillId="0" borderId="22" xfId="463" applyNumberFormat="1" applyFont="1" applyFill="1" applyBorder="1" applyAlignment="1">
      <alignment horizontal="center" vertical="center" wrapText="1"/>
    </xf>
    <xf numFmtId="175" fontId="47" fillId="0" borderId="13" xfId="463" applyNumberFormat="1" applyFont="1" applyFill="1" applyBorder="1" applyAlignment="1">
      <alignment horizontal="center" vertical="center" wrapText="1"/>
    </xf>
    <xf numFmtId="175" fontId="60" fillId="0" borderId="22" xfId="459" applyNumberFormat="1" applyFont="1" applyFill="1" applyBorder="1" applyAlignment="1">
      <alignment horizontal="center" vertical="center" wrapText="1"/>
    </xf>
    <xf numFmtId="175" fontId="60" fillId="0" borderId="13" xfId="459" applyNumberFormat="1" applyFont="1" applyFill="1" applyBorder="1" applyAlignment="1">
      <alignment horizontal="center" vertical="center" wrapText="1"/>
    </xf>
    <xf numFmtId="176" fontId="92" fillId="0" borderId="13" xfId="105" applyNumberFormat="1" applyFont="1" applyBorder="1"/>
    <xf numFmtId="41" fontId="51" fillId="44" borderId="0" xfId="0" applyNumberFormat="1" applyFont="1" applyFill="1"/>
    <xf numFmtId="17" fontId="67" fillId="49" borderId="0" xfId="503" applyNumberFormat="1" applyFont="1" applyFill="1" applyAlignment="1">
      <alignment horizontal="center" vertical="center" wrapText="1"/>
    </xf>
    <xf numFmtId="166" fontId="51" fillId="0" borderId="0" xfId="516" applyNumberFormat="1" applyFont="1" applyBorder="1"/>
    <xf numFmtId="174" fontId="85" fillId="0" borderId="17" xfId="105" applyNumberFormat="1" applyFont="1" applyBorder="1"/>
    <xf numFmtId="41" fontId="59" fillId="49" borderId="13" xfId="105" applyFont="1" applyFill="1" applyBorder="1" applyAlignment="1">
      <alignment horizontal="center" vertical="center" wrapText="1"/>
    </xf>
    <xf numFmtId="0" fontId="103" fillId="0" borderId="0" xfId="0" applyFont="1"/>
    <xf numFmtId="41" fontId="103" fillId="44" borderId="0" xfId="105" applyFont="1" applyFill="1"/>
    <xf numFmtId="165" fontId="3" fillId="49" borderId="13" xfId="484" applyNumberFormat="1" applyFont="1" applyFill="1" applyBorder="1"/>
    <xf numFmtId="41" fontId="51" fillId="69" borderId="13" xfId="105" applyFont="1" applyFill="1" applyBorder="1"/>
    <xf numFmtId="0" fontId="49" fillId="44" borderId="0" xfId="90" applyFill="1" applyBorder="1"/>
    <xf numFmtId="0" fontId="59" fillId="54" borderId="13" xfId="0" applyFont="1" applyFill="1" applyBorder="1" applyAlignment="1">
      <alignment horizontal="center"/>
    </xf>
    <xf numFmtId="41" fontId="47" fillId="0" borderId="13" xfId="105" applyFont="1" applyBorder="1"/>
    <xf numFmtId="41" fontId="92" fillId="69" borderId="13" xfId="105" applyFont="1" applyFill="1" applyBorder="1" applyAlignment="1">
      <alignment horizontal="center"/>
    </xf>
    <xf numFmtId="41" fontId="95" fillId="69" borderId="13" xfId="105" applyFont="1" applyFill="1" applyBorder="1"/>
    <xf numFmtId="41" fontId="92" fillId="69" borderId="13" xfId="105" applyFont="1" applyFill="1" applyBorder="1"/>
    <xf numFmtId="41" fontId="47" fillId="0" borderId="0" xfId="105" applyFont="1" applyBorder="1"/>
    <xf numFmtId="41" fontId="95" fillId="70" borderId="13" xfId="105" applyFont="1" applyFill="1" applyBorder="1"/>
    <xf numFmtId="41" fontId="95" fillId="56" borderId="13" xfId="105" applyFont="1" applyFill="1" applyBorder="1"/>
    <xf numFmtId="0" fontId="96" fillId="71" borderId="13" xfId="0" applyFont="1" applyFill="1" applyBorder="1"/>
    <xf numFmtId="41" fontId="92" fillId="52" borderId="13" xfId="105" applyFont="1" applyFill="1" applyBorder="1"/>
    <xf numFmtId="41" fontId="95" fillId="72" borderId="13" xfId="105" applyFont="1" applyFill="1" applyBorder="1"/>
    <xf numFmtId="176" fontId="0" fillId="0" borderId="0" xfId="0" applyNumberFormat="1"/>
    <xf numFmtId="17" fontId="94" fillId="60" borderId="0" xfId="0" applyNumberFormat="1" applyFont="1" applyFill="1" applyAlignment="1">
      <alignment horizontal="center"/>
    </xf>
    <xf numFmtId="41" fontId="94" fillId="60" borderId="0" xfId="105" applyFont="1" applyFill="1" applyBorder="1"/>
    <xf numFmtId="41" fontId="95" fillId="44" borderId="0" xfId="105" applyFont="1" applyFill="1" applyBorder="1"/>
    <xf numFmtId="41" fontId="92" fillId="44" borderId="0" xfId="105" applyFont="1" applyFill="1" applyBorder="1"/>
    <xf numFmtId="41" fontId="92" fillId="44" borderId="0" xfId="105" applyFont="1" applyFill="1" applyBorder="1" applyAlignment="1">
      <alignment horizontal="center" vertical="center"/>
    </xf>
    <xf numFmtId="41" fontId="92" fillId="44" borderId="0" xfId="105" applyFont="1" applyFill="1" applyBorder="1" applyAlignment="1">
      <alignment vertical="center"/>
    </xf>
    <xf numFmtId="41" fontId="95" fillId="44" borderId="0" xfId="105" applyFont="1" applyFill="1" applyBorder="1" applyAlignment="1">
      <alignment horizontal="center"/>
    </xf>
    <xf numFmtId="0" fontId="94" fillId="72" borderId="22" xfId="0" applyFont="1" applyFill="1" applyBorder="1" applyAlignment="1">
      <alignment horizontal="right"/>
    </xf>
    <xf numFmtId="0" fontId="92" fillId="57" borderId="13" xfId="0" applyFont="1" applyFill="1" applyBorder="1" applyAlignment="1">
      <alignment horizontal="left" vertical="center"/>
    </xf>
    <xf numFmtId="41" fontId="105" fillId="0" borderId="13" xfId="105" applyFont="1" applyBorder="1" applyAlignment="1">
      <alignment horizontal="center"/>
    </xf>
    <xf numFmtId="41" fontId="106" fillId="0" borderId="13" xfId="105" applyFont="1" applyBorder="1" applyAlignment="1">
      <alignment horizontal="center"/>
    </xf>
    <xf numFmtId="41" fontId="107" fillId="0" borderId="13" xfId="105" applyFont="1" applyBorder="1" applyAlignment="1">
      <alignment horizontal="center"/>
    </xf>
    <xf numFmtId="41" fontId="108" fillId="0" borderId="13" xfId="105" applyFont="1" applyFill="1" applyBorder="1"/>
    <xf numFmtId="0" fontId="68" fillId="46" borderId="29" xfId="503" applyFont="1" applyFill="1" applyBorder="1"/>
    <xf numFmtId="49" fontId="109" fillId="59" borderId="0" xfId="492" applyNumberFormat="1" applyFont="1" applyFill="1" applyAlignment="1">
      <alignment horizontal="center" vertical="center"/>
    </xf>
    <xf numFmtId="17" fontId="110" fillId="46" borderId="13" xfId="492" applyNumberFormat="1" applyFont="1" applyFill="1" applyBorder="1" applyAlignment="1">
      <alignment horizontal="center" vertical="center"/>
    </xf>
    <xf numFmtId="0" fontId="50" fillId="0" borderId="0" xfId="492"/>
    <xf numFmtId="49" fontId="110" fillId="46" borderId="13" xfId="492" applyNumberFormat="1" applyFont="1" applyFill="1" applyBorder="1" applyAlignment="1">
      <alignment horizontal="left" vertical="center"/>
    </xf>
    <xf numFmtId="49" fontId="110" fillId="49" borderId="13" xfId="492" applyNumberFormat="1" applyFont="1" applyFill="1" applyBorder="1" applyAlignment="1">
      <alignment horizontal="left" vertical="center"/>
    </xf>
    <xf numFmtId="166" fontId="50" fillId="0" borderId="0" xfId="492" applyNumberFormat="1"/>
    <xf numFmtId="0" fontId="83" fillId="0" borderId="0" xfId="492" applyFont="1"/>
    <xf numFmtId="49" fontId="110" fillId="46" borderId="13" xfId="492" applyNumberFormat="1" applyFont="1" applyFill="1" applyBorder="1" applyAlignment="1">
      <alignment horizontal="center" vertical="center"/>
    </xf>
    <xf numFmtId="0" fontId="50" fillId="0" borderId="13" xfId="492" applyBorder="1"/>
    <xf numFmtId="41" fontId="47" fillId="0" borderId="13" xfId="264" applyFont="1" applyBorder="1"/>
    <xf numFmtId="41" fontId="47" fillId="0" borderId="13" xfId="264" applyFont="1" applyFill="1" applyBorder="1"/>
    <xf numFmtId="41" fontId="50" fillId="0" borderId="13" xfId="492" applyNumberFormat="1" applyBorder="1"/>
    <xf numFmtId="166" fontId="47" fillId="0" borderId="13" xfId="525" applyNumberFormat="1" applyFont="1" applyBorder="1"/>
    <xf numFmtId="41" fontId="47" fillId="52" borderId="13" xfId="264" applyFont="1" applyFill="1" applyBorder="1"/>
    <xf numFmtId="41" fontId="113" fillId="0" borderId="13" xfId="264" applyFont="1" applyFill="1" applyBorder="1"/>
    <xf numFmtId="166" fontId="113" fillId="74" borderId="13" xfId="525" applyNumberFormat="1" applyFont="1" applyFill="1" applyBorder="1"/>
    <xf numFmtId="49" fontId="114" fillId="46" borderId="13" xfId="492" applyNumberFormat="1" applyFont="1" applyFill="1" applyBorder="1" applyAlignment="1">
      <alignment horizontal="center" vertical="center" wrapText="1"/>
    </xf>
    <xf numFmtId="41" fontId="83" fillId="0" borderId="13" xfId="264" applyFont="1" applyFill="1" applyBorder="1"/>
    <xf numFmtId="166" fontId="83" fillId="46" borderId="13" xfId="525" applyNumberFormat="1" applyFont="1" applyFill="1" applyBorder="1"/>
    <xf numFmtId="41" fontId="83" fillId="0" borderId="13" xfId="264" applyFont="1" applyBorder="1"/>
    <xf numFmtId="41" fontId="84" fillId="0" borderId="13" xfId="264" applyFont="1" applyFill="1" applyBorder="1"/>
    <xf numFmtId="41" fontId="84" fillId="74" borderId="13" xfId="264" applyFont="1" applyFill="1" applyBorder="1"/>
    <xf numFmtId="166" fontId="83" fillId="49" borderId="13" xfId="525" applyNumberFormat="1" applyFont="1" applyFill="1" applyBorder="1"/>
    <xf numFmtId="0" fontId="115" fillId="0" borderId="0" xfId="492" applyFont="1"/>
    <xf numFmtId="0" fontId="116" fillId="0" borderId="0" xfId="0" applyFont="1"/>
    <xf numFmtId="0" fontId="117" fillId="67" borderId="13" xfId="485" applyFont="1" applyFill="1" applyBorder="1" applyAlignment="1">
      <alignment horizontal="center"/>
    </xf>
    <xf numFmtId="17" fontId="118" fillId="65" borderId="13" xfId="485" applyNumberFormat="1" applyFont="1" applyFill="1" applyBorder="1" applyAlignment="1">
      <alignment horizontal="center"/>
    </xf>
    <xf numFmtId="0" fontId="118" fillId="72" borderId="13" xfId="485" applyFont="1" applyFill="1" applyBorder="1" applyAlignment="1">
      <alignment horizontal="right"/>
    </xf>
    <xf numFmtId="41" fontId="118" fillId="64" borderId="13" xfId="126" applyFont="1" applyFill="1" applyBorder="1"/>
    <xf numFmtId="0" fontId="119" fillId="57" borderId="13" xfId="485" applyFont="1" applyFill="1" applyBorder="1"/>
    <xf numFmtId="41" fontId="119" fillId="0" borderId="13" xfId="126" applyFont="1" applyBorder="1" applyAlignment="1">
      <alignment horizontal="center"/>
    </xf>
    <xf numFmtId="41" fontId="120" fillId="0" borderId="13" xfId="126" applyFont="1" applyBorder="1" applyAlignment="1">
      <alignment horizontal="center"/>
    </xf>
    <xf numFmtId="41" fontId="121" fillId="0" borderId="13" xfId="126" applyFont="1" applyBorder="1" applyAlignment="1">
      <alignment horizontal="center"/>
    </xf>
    <xf numFmtId="41" fontId="122" fillId="60" borderId="13" xfId="126" applyFont="1" applyFill="1" applyBorder="1"/>
    <xf numFmtId="41" fontId="122" fillId="0" borderId="13" xfId="105" applyFont="1" applyFill="1" applyBorder="1" applyAlignment="1">
      <alignment horizontal="center"/>
    </xf>
    <xf numFmtId="41" fontId="122" fillId="44" borderId="13" xfId="105" applyFont="1" applyFill="1" applyBorder="1" applyAlignment="1">
      <alignment horizontal="center"/>
    </xf>
    <xf numFmtId="41" fontId="120" fillId="44" borderId="13" xfId="105" applyFont="1" applyFill="1" applyBorder="1" applyAlignment="1">
      <alignment horizontal="center"/>
    </xf>
    <xf numFmtId="41" fontId="123" fillId="44" borderId="13" xfId="105" applyFont="1" applyFill="1" applyBorder="1" applyAlignment="1">
      <alignment horizontal="center"/>
    </xf>
    <xf numFmtId="41" fontId="119" fillId="44" borderId="13" xfId="126" applyFont="1" applyFill="1" applyBorder="1" applyAlignment="1">
      <alignment horizontal="center"/>
    </xf>
    <xf numFmtId="41" fontId="124" fillId="44" borderId="13" xfId="105" applyFont="1" applyFill="1" applyBorder="1" applyAlignment="1">
      <alignment horizontal="center"/>
    </xf>
    <xf numFmtId="0" fontId="118" fillId="72" borderId="13" xfId="0" applyFont="1" applyFill="1" applyBorder="1" applyAlignment="1">
      <alignment horizontal="right"/>
    </xf>
    <xf numFmtId="0" fontId="116" fillId="49" borderId="15" xfId="0" applyFont="1" applyFill="1" applyBorder="1"/>
    <xf numFmtId="0" fontId="119" fillId="57" borderId="13" xfId="0" applyFont="1" applyFill="1" applyBorder="1"/>
    <xf numFmtId="41" fontId="122" fillId="44" borderId="13" xfId="126" applyFont="1" applyFill="1" applyBorder="1"/>
    <xf numFmtId="41" fontId="119" fillId="44" borderId="13" xfId="126" applyFont="1" applyFill="1" applyBorder="1"/>
    <xf numFmtId="41" fontId="119" fillId="0" borderId="13" xfId="126" applyFont="1" applyBorder="1"/>
    <xf numFmtId="41" fontId="119" fillId="44" borderId="13" xfId="126" applyFont="1" applyFill="1" applyBorder="1" applyAlignment="1">
      <alignment horizontal="center" vertical="center"/>
    </xf>
    <xf numFmtId="41" fontId="122" fillId="0" borderId="13" xfId="126" applyFont="1" applyBorder="1"/>
    <xf numFmtId="41" fontId="119" fillId="0" borderId="13" xfId="126" applyFont="1" applyBorder="1" applyAlignment="1">
      <alignment vertical="center"/>
    </xf>
    <xf numFmtId="0" fontId="116" fillId="44" borderId="0" xfId="0" applyFont="1" applyFill="1"/>
    <xf numFmtId="0" fontId="119" fillId="60" borderId="0" xfId="0" applyFont="1" applyFill="1"/>
    <xf numFmtId="41" fontId="119" fillId="44" borderId="0" xfId="126" applyFont="1" applyFill="1" applyBorder="1" applyAlignment="1">
      <alignment vertical="center"/>
    </xf>
    <xf numFmtId="41" fontId="118" fillId="54" borderId="13" xfId="126" applyFont="1" applyFill="1" applyBorder="1"/>
    <xf numFmtId="0" fontId="119" fillId="65" borderId="13" xfId="0" applyFont="1" applyFill="1" applyBorder="1"/>
    <xf numFmtId="41" fontId="118" fillId="68" borderId="13" xfId="126" applyFont="1" applyFill="1" applyBorder="1"/>
    <xf numFmtId="41" fontId="125" fillId="68" borderId="13" xfId="126" applyFont="1" applyFill="1" applyBorder="1" applyAlignment="1">
      <alignment vertical="center"/>
    </xf>
    <xf numFmtId="0" fontId="119" fillId="75" borderId="13" xfId="0" applyFont="1" applyFill="1" applyBorder="1"/>
    <xf numFmtId="41" fontId="119" fillId="74" borderId="13" xfId="126" applyFont="1" applyFill="1" applyBorder="1" applyAlignment="1">
      <alignment vertical="center"/>
    </xf>
    <xf numFmtId="41" fontId="119" fillId="44" borderId="13" xfId="126" applyFont="1" applyFill="1" applyBorder="1" applyAlignment="1">
      <alignment vertical="center"/>
    </xf>
    <xf numFmtId="41" fontId="126" fillId="0" borderId="13" xfId="260" applyFont="1" applyFill="1" applyBorder="1"/>
    <xf numFmtId="9" fontId="83" fillId="46" borderId="13" xfId="525" applyFont="1" applyFill="1" applyBorder="1"/>
    <xf numFmtId="4" fontId="111" fillId="0" borderId="13" xfId="0" applyNumberFormat="1" applyFont="1" applyBorder="1"/>
    <xf numFmtId="3" fontId="111" fillId="0" borderId="13" xfId="0" applyNumberFormat="1" applyFont="1" applyBorder="1"/>
    <xf numFmtId="41" fontId="3" fillId="46" borderId="15" xfId="105" applyFont="1" applyFill="1" applyBorder="1" applyAlignment="1">
      <alignment horizontal="center"/>
    </xf>
    <xf numFmtId="41" fontId="47" fillId="44" borderId="15" xfId="105" applyFont="1" applyFill="1" applyBorder="1"/>
    <xf numFmtId="41" fontId="113" fillId="54" borderId="13" xfId="492" applyNumberFormat="1" applyFont="1" applyFill="1" applyBorder="1"/>
    <xf numFmtId="2" fontId="37" fillId="0" borderId="0" xfId="516" applyNumberFormat="1" applyFont="1" applyFill="1" applyBorder="1"/>
    <xf numFmtId="166" fontId="47" fillId="0" borderId="12" xfId="516" applyNumberFormat="1" applyFont="1" applyFill="1" applyBorder="1" applyAlignment="1">
      <alignment horizontal="right"/>
    </xf>
    <xf numFmtId="41" fontId="47" fillId="0" borderId="19" xfId="105" applyFont="1" applyBorder="1"/>
    <xf numFmtId="41" fontId="47" fillId="0" borderId="11" xfId="105" applyFont="1" applyBorder="1" applyAlignment="1"/>
    <xf numFmtId="41" fontId="47" fillId="0" borderId="12" xfId="105" applyFont="1" applyBorder="1" applyAlignment="1"/>
    <xf numFmtId="0" fontId="92" fillId="57" borderId="13" xfId="490" applyFont="1" applyFill="1" applyBorder="1"/>
    <xf numFmtId="41" fontId="126" fillId="0" borderId="13" xfId="105" applyFont="1" applyFill="1" applyBorder="1"/>
    <xf numFmtId="0" fontId="113" fillId="0" borderId="13" xfId="491" applyFont="1" applyBorder="1" applyAlignment="1">
      <alignment horizontal="center"/>
    </xf>
    <xf numFmtId="0" fontId="127" fillId="51" borderId="13" xfId="491" applyFont="1" applyFill="1" applyBorder="1" applyAlignment="1">
      <alignment horizontal="center"/>
    </xf>
    <xf numFmtId="17" fontId="113" fillId="46" borderId="13" xfId="491" applyNumberFormat="1" applyFont="1" applyFill="1" applyBorder="1" applyAlignment="1">
      <alignment horizontal="center"/>
    </xf>
    <xf numFmtId="0" fontId="50" fillId="76" borderId="13" xfId="491" applyFill="1" applyBorder="1" applyAlignment="1">
      <alignment horizontal="left" vertical="center"/>
    </xf>
    <xf numFmtId="41" fontId="128" fillId="0" borderId="13" xfId="107" applyFont="1" applyFill="1" applyBorder="1" applyAlignment="1">
      <alignment horizontal="center"/>
    </xf>
    <xf numFmtId="0" fontId="50" fillId="76" borderId="13" xfId="491" applyFill="1" applyBorder="1" applyAlignment="1">
      <alignment horizontal="left" vertical="center" wrapText="1"/>
    </xf>
    <xf numFmtId="0" fontId="113" fillId="53" borderId="13" xfId="491" applyFont="1" applyFill="1" applyBorder="1" applyAlignment="1">
      <alignment horizontal="center" vertical="center"/>
    </xf>
    <xf numFmtId="0" fontId="50" fillId="74" borderId="13" xfId="491" applyFill="1" applyBorder="1" applyAlignment="1">
      <alignment horizontal="left" vertical="center" wrapText="1"/>
    </xf>
    <xf numFmtId="41" fontId="128" fillId="44" borderId="13" xfId="107" applyFont="1" applyFill="1" applyBorder="1"/>
    <xf numFmtId="41" fontId="129" fillId="44" borderId="13" xfId="107" applyFont="1" applyFill="1" applyBorder="1" applyAlignment="1">
      <alignment horizontal="center" vertical="center"/>
    </xf>
    <xf numFmtId="41" fontId="128" fillId="0" borderId="13" xfId="107" applyFont="1" applyBorder="1"/>
    <xf numFmtId="41" fontId="129" fillId="0" borderId="13" xfId="107" applyFont="1" applyBorder="1" applyAlignment="1">
      <alignment vertical="center"/>
    </xf>
    <xf numFmtId="41" fontId="129" fillId="0" borderId="13" xfId="107" applyFont="1" applyBorder="1"/>
    <xf numFmtId="0" fontId="113" fillId="68" borderId="13" xfId="491" applyFont="1" applyFill="1" applyBorder="1" applyAlignment="1">
      <alignment horizontal="left" vertical="center"/>
    </xf>
    <xf numFmtId="0" fontId="50" fillId="68" borderId="13" xfId="491" applyFill="1" applyBorder="1" applyAlignment="1">
      <alignment horizontal="left"/>
    </xf>
    <xf numFmtId="0" fontId="50" fillId="0" borderId="0" xfId="491"/>
    <xf numFmtId="0" fontId="50" fillId="52" borderId="13" xfId="491" applyFill="1" applyBorder="1" applyAlignment="1">
      <alignment horizontal="left"/>
    </xf>
    <xf numFmtId="41" fontId="50" fillId="0" borderId="13" xfId="107" applyFont="1" applyBorder="1"/>
    <xf numFmtId="41" fontId="50" fillId="0" borderId="0" xfId="491" applyNumberFormat="1"/>
    <xf numFmtId="0" fontId="50" fillId="54" borderId="11" xfId="491" applyFill="1" applyBorder="1" applyAlignment="1">
      <alignment horizontal="right" vertical="center"/>
    </xf>
    <xf numFmtId="41" fontId="50" fillId="44" borderId="13" xfId="491" applyNumberFormat="1" applyFill="1" applyBorder="1" applyAlignment="1">
      <alignment horizontal="center" vertical="center"/>
    </xf>
    <xf numFmtId="0" fontId="50" fillId="46" borderId="13" xfId="491" applyFill="1" applyBorder="1" applyAlignment="1">
      <alignment horizontal="center" vertical="center"/>
    </xf>
    <xf numFmtId="0" fontId="50" fillId="54" borderId="13" xfId="491" applyFill="1" applyBorder="1" applyAlignment="1">
      <alignment horizontal="right" vertical="center"/>
    </xf>
    <xf numFmtId="0" fontId="113" fillId="77" borderId="13" xfId="491" applyFont="1" applyFill="1" applyBorder="1" applyAlignment="1">
      <alignment horizontal="right"/>
    </xf>
    <xf numFmtId="41" fontId="50" fillId="0" borderId="13" xfId="491" applyNumberFormat="1" applyBorder="1"/>
    <xf numFmtId="0" fontId="51" fillId="47" borderId="0" xfId="503" applyFill="1"/>
    <xf numFmtId="0" fontId="130" fillId="60" borderId="0" xfId="490" applyFont="1" applyFill="1" applyAlignment="1">
      <alignment horizontal="center"/>
    </xf>
    <xf numFmtId="17" fontId="94" fillId="60" borderId="0" xfId="490" applyNumberFormat="1" applyFont="1" applyFill="1" applyAlignment="1">
      <alignment horizontal="center"/>
    </xf>
    <xf numFmtId="3" fontId="47" fillId="44" borderId="13" xfId="105" applyNumberFormat="1" applyFont="1" applyFill="1" applyBorder="1"/>
    <xf numFmtId="0" fontId="0" fillId="44" borderId="0" xfId="0" applyFill="1" applyAlignment="1">
      <alignment horizontal="left"/>
    </xf>
    <xf numFmtId="0" fontId="113" fillId="78" borderId="0" xfId="0" applyFont="1" applyFill="1" applyAlignment="1">
      <alignment horizontal="left"/>
    </xf>
    <xf numFmtId="41" fontId="113" fillId="78" borderId="0" xfId="0" applyNumberFormat="1" applyFont="1" applyFill="1"/>
    <xf numFmtId="0" fontId="49" fillId="0" borderId="0" xfId="90"/>
    <xf numFmtId="17" fontId="72" fillId="56" borderId="29" xfId="0" applyNumberFormat="1" applyFont="1" applyFill="1" applyBorder="1" applyAlignment="1">
      <alignment horizontal="center" vertical="center" wrapText="1"/>
    </xf>
    <xf numFmtId="0" fontId="92" fillId="57" borderId="10" xfId="490" applyFont="1" applyFill="1" applyBorder="1"/>
    <xf numFmtId="41" fontId="51" fillId="0" borderId="10" xfId="105" applyFont="1" applyFill="1" applyBorder="1"/>
    <xf numFmtId="41" fontId="131" fillId="44" borderId="13" xfId="110" applyFont="1" applyFill="1" applyBorder="1" applyAlignment="1">
      <alignment horizontal="center"/>
    </xf>
    <xf numFmtId="10" fontId="47" fillId="44" borderId="13" xfId="105" applyNumberFormat="1" applyFont="1" applyFill="1" applyBorder="1" applyAlignment="1">
      <alignment horizontal="center"/>
    </xf>
    <xf numFmtId="10" fontId="48" fillId="0" borderId="0" xfId="516" applyNumberFormat="1" applyFont="1"/>
    <xf numFmtId="10" fontId="48" fillId="0" borderId="0" xfId="0" applyNumberFormat="1" applyFont="1"/>
    <xf numFmtId="177" fontId="47" fillId="0" borderId="12" xfId="104" applyNumberFormat="1" applyFont="1" applyBorder="1"/>
    <xf numFmtId="177" fontId="47" fillId="0" borderId="12" xfId="104" applyNumberFormat="1" applyFont="1" applyBorder="1" applyAlignment="1"/>
    <xf numFmtId="177" fontId="47" fillId="46" borderId="13" xfId="104" applyNumberFormat="1" applyFont="1" applyFill="1" applyBorder="1" applyAlignment="1">
      <alignment horizontal="center"/>
    </xf>
    <xf numFmtId="3" fontId="103" fillId="44" borderId="13" xfId="105" applyNumberFormat="1" applyFont="1" applyFill="1" applyBorder="1"/>
    <xf numFmtId="41" fontId="103" fillId="44" borderId="13" xfId="105" applyFont="1" applyFill="1" applyBorder="1"/>
    <xf numFmtId="0" fontId="92" fillId="57" borderId="0" xfId="490" applyFont="1" applyFill="1"/>
    <xf numFmtId="41" fontId="51" fillId="0" borderId="0" xfId="105" applyFont="1" applyFill="1" applyBorder="1"/>
    <xf numFmtId="10" fontId="27" fillId="55" borderId="13" xfId="484" applyNumberFormat="1" applyFont="1" applyFill="1" applyBorder="1" applyAlignment="1">
      <alignment horizontal="center" vertical="center" wrapText="1"/>
    </xf>
    <xf numFmtId="10" fontId="70" fillId="55" borderId="54" xfId="484" applyNumberFormat="1" applyFont="1" applyFill="1" applyBorder="1" applyAlignment="1">
      <alignment horizontal="center" vertical="center" wrapText="1"/>
    </xf>
    <xf numFmtId="2" fontId="37" fillId="0" borderId="0" xfId="516" applyNumberFormat="1" applyFont="1" applyFill="1" applyBorder="1" applyAlignment="1">
      <alignment horizontal="center"/>
    </xf>
    <xf numFmtId="0" fontId="39" fillId="0" borderId="0" xfId="0" applyFont="1" applyAlignment="1">
      <alignment horizontal="left" vertical="justify"/>
    </xf>
    <xf numFmtId="2" fontId="37" fillId="0" borderId="0" xfId="521" applyNumberFormat="1" applyFont="1" applyFill="1" applyBorder="1" applyAlignment="1">
      <alignment horizontal="center"/>
    </xf>
    <xf numFmtId="2" fontId="37" fillId="44" borderId="0" xfId="521" applyNumberFormat="1" applyFont="1" applyFill="1" applyBorder="1" applyAlignment="1">
      <alignment horizontal="center"/>
    </xf>
    <xf numFmtId="0" fontId="37" fillId="44" borderId="0" xfId="0" applyFont="1" applyFill="1" applyAlignment="1">
      <alignment horizontal="left" vertical="center"/>
    </xf>
    <xf numFmtId="0" fontId="37" fillId="44" borderId="0" xfId="0" applyFont="1" applyFill="1" applyAlignment="1">
      <alignment vertical="center"/>
    </xf>
    <xf numFmtId="0" fontId="83" fillId="0" borderId="0" xfId="0" applyFont="1"/>
    <xf numFmtId="41" fontId="83" fillId="44" borderId="0" xfId="105" applyFont="1" applyFill="1" applyBorder="1"/>
    <xf numFmtId="41" fontId="83" fillId="44" borderId="0" xfId="105" applyFont="1" applyFill="1"/>
    <xf numFmtId="0" fontId="80" fillId="0" borderId="0" xfId="0" applyFont="1" applyAlignment="1">
      <alignment vertical="center"/>
    </xf>
    <xf numFmtId="41" fontId="84" fillId="44" borderId="36" xfId="105" applyFont="1" applyFill="1" applyBorder="1"/>
    <xf numFmtId="9" fontId="83" fillId="44" borderId="0" xfId="516" applyFont="1" applyFill="1"/>
    <xf numFmtId="41" fontId="84" fillId="44" borderId="13" xfId="105" applyFont="1" applyFill="1" applyBorder="1"/>
    <xf numFmtId="9" fontId="84" fillId="44" borderId="13" xfId="516" applyFont="1" applyFill="1" applyBorder="1"/>
    <xf numFmtId="10" fontId="84" fillId="44" borderId="22" xfId="516" applyNumberFormat="1" applyFont="1" applyFill="1" applyBorder="1"/>
    <xf numFmtId="10" fontId="84" fillId="44" borderId="13" xfId="516" applyNumberFormat="1" applyFont="1" applyFill="1" applyBorder="1"/>
    <xf numFmtId="0" fontId="136" fillId="0" borderId="0" xfId="0" applyFont="1" applyAlignment="1">
      <alignment horizontal="left" vertical="center" readingOrder="1"/>
    </xf>
    <xf numFmtId="10" fontId="137" fillId="44" borderId="0" xfId="516" applyNumberFormat="1" applyFont="1" applyFill="1"/>
    <xf numFmtId="41" fontId="137" fillId="44" borderId="0" xfId="516" applyNumberFormat="1" applyFont="1" applyFill="1"/>
    <xf numFmtId="10" fontId="83" fillId="44" borderId="0" xfId="105" applyNumberFormat="1" applyFont="1" applyFill="1"/>
    <xf numFmtId="41" fontId="138" fillId="44" borderId="0" xfId="105" applyFont="1" applyFill="1"/>
    <xf numFmtId="3" fontId="39" fillId="44" borderId="0" xfId="0" applyNumberFormat="1" applyFont="1" applyFill="1" applyAlignment="1">
      <alignment horizontal="left" vertical="center"/>
    </xf>
    <xf numFmtId="41" fontId="131" fillId="0" borderId="13" xfId="110" applyFont="1" applyBorder="1" applyAlignment="1">
      <alignment vertical="center"/>
    </xf>
    <xf numFmtId="167" fontId="2" fillId="0" borderId="12" xfId="437" applyNumberFormat="1" applyFont="1" applyFill="1" applyBorder="1" applyAlignment="1">
      <alignment horizontal="center"/>
    </xf>
    <xf numFmtId="41" fontId="47" fillId="44" borderId="0" xfId="536" applyFont="1" applyFill="1" applyBorder="1" applyAlignment="1">
      <alignment horizontal="center"/>
    </xf>
    <xf numFmtId="1" fontId="0" fillId="0" borderId="0" xfId="0" applyNumberFormat="1"/>
    <xf numFmtId="41" fontId="47" fillId="46" borderId="15" xfId="105" applyFont="1" applyFill="1" applyBorder="1" applyAlignment="1">
      <alignment horizontal="center"/>
    </xf>
    <xf numFmtId="178" fontId="51" fillId="0" borderId="13" xfId="105" applyNumberFormat="1" applyFont="1" applyBorder="1"/>
    <xf numFmtId="174" fontId="51" fillId="52" borderId="13" xfId="503" applyNumberFormat="1" applyFill="1" applyBorder="1"/>
    <xf numFmtId="178" fontId="51" fillId="54" borderId="13" xfId="503" applyNumberFormat="1" applyFill="1" applyBorder="1"/>
    <xf numFmtId="178" fontId="59" fillId="0" borderId="13" xfId="108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35" fillId="44" borderId="0" xfId="0" applyFont="1" applyFill="1" applyAlignment="1">
      <alignment horizontal="left" vertical="center"/>
    </xf>
    <xf numFmtId="41" fontId="48" fillId="44" borderId="0" xfId="105" applyFont="1" applyFill="1"/>
    <xf numFmtId="41" fontId="74" fillId="44" borderId="0" xfId="105" applyFont="1" applyFill="1"/>
    <xf numFmtId="49" fontId="48" fillId="44" borderId="0" xfId="105" applyNumberFormat="1" applyFont="1" applyFill="1"/>
    <xf numFmtId="41" fontId="140" fillId="44" borderId="0" xfId="105" applyFont="1" applyFill="1" applyBorder="1" applyAlignment="1"/>
    <xf numFmtId="41" fontId="48" fillId="44" borderId="0" xfId="105" applyFont="1" applyFill="1" applyBorder="1"/>
    <xf numFmtId="41" fontId="142" fillId="0" borderId="13" xfId="176" applyFont="1" applyBorder="1" applyAlignment="1">
      <alignment horizontal="left" vertical="center"/>
    </xf>
    <xf numFmtId="3" fontId="47" fillId="0" borderId="13" xfId="537" applyNumberFormat="1" applyBorder="1"/>
    <xf numFmtId="41" fontId="131" fillId="44" borderId="11" xfId="110" applyFont="1" applyFill="1" applyBorder="1" applyAlignment="1">
      <alignment horizontal="center"/>
    </xf>
    <xf numFmtId="0" fontId="20" fillId="44" borderId="0" xfId="484" applyFont="1" applyFill="1" applyAlignment="1">
      <alignment horizontal="right"/>
    </xf>
    <xf numFmtId="0" fontId="141" fillId="44" borderId="0" xfId="0" applyFont="1" applyFill="1" applyAlignment="1">
      <alignment horizontal="center"/>
    </xf>
    <xf numFmtId="0" fontId="145" fillId="0" borderId="0" xfId="0" applyFont="1"/>
    <xf numFmtId="14" fontId="47" fillId="44" borderId="0" xfId="105" applyNumberFormat="1" applyFont="1" applyFill="1"/>
    <xf numFmtId="179" fontId="146" fillId="81" borderId="60" xfId="538" applyNumberFormat="1" applyFont="1" applyFill="1" applyBorder="1" applyAlignment="1">
      <alignment horizontal="right" vertical="center" wrapText="1"/>
    </xf>
    <xf numFmtId="0" fontId="72" fillId="56" borderId="58" xfId="0" applyFont="1" applyFill="1" applyBorder="1" applyAlignment="1">
      <alignment horizontal="center" vertical="center" wrapText="1"/>
    </xf>
    <xf numFmtId="0" fontId="92" fillId="57" borderId="24" xfId="490" applyFont="1" applyFill="1" applyBorder="1"/>
    <xf numFmtId="41" fontId="51" fillId="0" borderId="56" xfId="105" applyFont="1" applyFill="1" applyBorder="1"/>
    <xf numFmtId="0" fontId="92" fillId="57" borderId="59" xfId="490" applyFont="1" applyFill="1" applyBorder="1"/>
    <xf numFmtId="41" fontId="51" fillId="0" borderId="55" xfId="105" applyFont="1" applyFill="1" applyBorder="1"/>
    <xf numFmtId="41" fontId="51" fillId="0" borderId="57" xfId="105" applyFont="1" applyFill="1" applyBorder="1"/>
    <xf numFmtId="0" fontId="92" fillId="57" borderId="25" xfId="490" applyFont="1" applyFill="1" applyBorder="1"/>
    <xf numFmtId="41" fontId="51" fillId="0" borderId="17" xfId="105" applyFont="1" applyFill="1" applyBorder="1"/>
    <xf numFmtId="41" fontId="51" fillId="0" borderId="62" xfId="105" applyFont="1" applyFill="1" applyBorder="1"/>
    <xf numFmtId="17" fontId="72" fillId="56" borderId="63" xfId="0" applyNumberFormat="1" applyFont="1" applyFill="1" applyBorder="1" applyAlignment="1">
      <alignment horizontal="center" vertical="center" wrapText="1"/>
    </xf>
    <xf numFmtId="0" fontId="72" fillId="56" borderId="64" xfId="0" applyFont="1" applyFill="1" applyBorder="1" applyAlignment="1">
      <alignment horizontal="center" vertical="center" wrapText="1"/>
    </xf>
    <xf numFmtId="17" fontId="72" fillId="56" borderId="65" xfId="0" applyNumberFormat="1" applyFont="1" applyFill="1" applyBorder="1" applyAlignment="1">
      <alignment horizontal="center" vertical="center" wrapText="1"/>
    </xf>
    <xf numFmtId="17" fontId="72" fillId="56" borderId="61" xfId="0" applyNumberFormat="1" applyFont="1" applyFill="1" applyBorder="1" applyAlignment="1">
      <alignment horizontal="center" vertical="top" wrapText="1"/>
    </xf>
    <xf numFmtId="17" fontId="72" fillId="56" borderId="61" xfId="0" applyNumberFormat="1" applyFont="1" applyFill="1" applyBorder="1" applyAlignment="1">
      <alignment horizontal="center" vertical="center" wrapText="1"/>
    </xf>
    <xf numFmtId="17" fontId="72" fillId="56" borderId="66" xfId="0" applyNumberFormat="1" applyFont="1" applyFill="1" applyBorder="1" applyAlignment="1">
      <alignment horizontal="center" vertical="center" wrapText="1"/>
    </xf>
    <xf numFmtId="41" fontId="51" fillId="0" borderId="22" xfId="105" applyFont="1" applyFill="1" applyBorder="1"/>
    <xf numFmtId="3" fontId="47" fillId="0" borderId="22" xfId="537" applyNumberFormat="1" applyBorder="1"/>
    <xf numFmtId="0" fontId="92" fillId="57" borderId="67" xfId="490" applyFont="1" applyFill="1" applyBorder="1"/>
    <xf numFmtId="0" fontId="92" fillId="57" borderId="68" xfId="490" applyFont="1" applyFill="1" applyBorder="1"/>
    <xf numFmtId="0" fontId="92" fillId="57" borderId="69" xfId="490" applyFont="1" applyFill="1" applyBorder="1"/>
    <xf numFmtId="41" fontId="51" fillId="0" borderId="21" xfId="105" applyFont="1" applyFill="1" applyBorder="1"/>
    <xf numFmtId="41" fontId="51" fillId="0" borderId="70" xfId="105" applyFont="1" applyFill="1" applyBorder="1"/>
    <xf numFmtId="0" fontId="92" fillId="57" borderId="71" xfId="490" applyFont="1" applyFill="1" applyBorder="1"/>
    <xf numFmtId="0" fontId="131" fillId="60" borderId="68" xfId="490" applyFont="1" applyFill="1" applyBorder="1"/>
    <xf numFmtId="17" fontId="72" fillId="56" borderId="72" xfId="0" applyNumberFormat="1" applyFont="1" applyFill="1" applyBorder="1" applyAlignment="1">
      <alignment horizontal="center" vertical="top" wrapText="1"/>
    </xf>
    <xf numFmtId="41" fontId="128" fillId="0" borderId="22" xfId="107" applyFont="1" applyFill="1" applyBorder="1" applyAlignment="1">
      <alignment horizontal="center"/>
    </xf>
    <xf numFmtId="41" fontId="128" fillId="0" borderId="11" xfId="107" applyFont="1" applyFill="1" applyBorder="1" applyAlignment="1">
      <alignment horizontal="center"/>
    </xf>
    <xf numFmtId="41" fontId="128" fillId="0" borderId="17" xfId="107" applyFont="1" applyFill="1" applyBorder="1" applyAlignment="1">
      <alignment horizontal="center"/>
    </xf>
    <xf numFmtId="3" fontId="142" fillId="0" borderId="13" xfId="0" applyNumberFormat="1" applyFont="1" applyBorder="1"/>
    <xf numFmtId="0" fontId="25" fillId="47" borderId="73" xfId="0" applyFont="1" applyFill="1" applyBorder="1" applyAlignment="1" applyProtection="1">
      <alignment horizontal="center" vertical="center" wrapText="1"/>
      <protection hidden="1"/>
    </xf>
    <xf numFmtId="0" fontId="53" fillId="0" borderId="0" xfId="0" applyFont="1"/>
    <xf numFmtId="9" fontId="143" fillId="44" borderId="0" xfId="516" applyFont="1" applyFill="1" applyBorder="1"/>
    <xf numFmtId="41" fontId="140" fillId="44" borderId="0" xfId="105" applyFont="1" applyFill="1"/>
    <xf numFmtId="41" fontId="140" fillId="44" borderId="0" xfId="105" applyFont="1" applyFill="1" applyBorder="1" applyAlignment="1">
      <alignment horizontal="center" vertical="center" wrapText="1"/>
    </xf>
    <xf numFmtId="41" fontId="51" fillId="0" borderId="13" xfId="105" applyFont="1" applyBorder="1" applyAlignment="1">
      <alignment wrapText="1"/>
    </xf>
    <xf numFmtId="166" fontId="47" fillId="49" borderId="13" xfId="516" applyNumberFormat="1" applyFont="1" applyFill="1" applyBorder="1"/>
    <xf numFmtId="41" fontId="59" fillId="46" borderId="14" xfId="105" applyFont="1" applyFill="1" applyBorder="1" applyAlignment="1">
      <alignment horizontal="center"/>
    </xf>
    <xf numFmtId="3" fontId="47" fillId="0" borderId="0" xfId="482" applyNumberFormat="1" applyAlignment="1">
      <alignment horizontal="center"/>
    </xf>
    <xf numFmtId="41" fontId="0" fillId="0" borderId="0" xfId="0" applyNumberFormat="1" applyAlignment="1">
      <alignment horizontal="center"/>
    </xf>
    <xf numFmtId="0" fontId="25" fillId="47" borderId="74" xfId="0" applyFont="1" applyFill="1" applyBorder="1" applyAlignment="1" applyProtection="1">
      <alignment horizontal="center" vertical="center" wrapText="1"/>
      <protection hidden="1"/>
    </xf>
    <xf numFmtId="0" fontId="25" fillId="47" borderId="46" xfId="0" applyFont="1" applyFill="1" applyBorder="1" applyAlignment="1" applyProtection="1">
      <alignment horizontal="center" vertical="center" wrapText="1"/>
      <protection hidden="1"/>
    </xf>
    <xf numFmtId="41" fontId="149" fillId="44" borderId="0" xfId="105" applyFont="1" applyFill="1"/>
    <xf numFmtId="41" fontId="150" fillId="44" borderId="0" xfId="105" applyFont="1" applyFill="1" applyBorder="1" applyAlignment="1">
      <alignment horizontal="center" vertical="center" wrapText="1"/>
    </xf>
    <xf numFmtId="41" fontId="143" fillId="44" borderId="0" xfId="105" applyFont="1" applyFill="1"/>
    <xf numFmtId="17" fontId="48" fillId="44" borderId="0" xfId="105" applyNumberFormat="1" applyFont="1" applyFill="1"/>
    <xf numFmtId="3" fontId="48" fillId="44" borderId="0" xfId="105" applyNumberFormat="1" applyFont="1" applyFill="1"/>
    <xf numFmtId="0" fontId="92" fillId="57" borderId="75" xfId="490" applyFont="1" applyFill="1" applyBorder="1"/>
    <xf numFmtId="3" fontId="47" fillId="0" borderId="70" xfId="537" applyNumberFormat="1" applyBorder="1"/>
    <xf numFmtId="41" fontId="128" fillId="0" borderId="15" xfId="107" applyFont="1" applyFill="1" applyBorder="1" applyAlignment="1">
      <alignment horizontal="center"/>
    </xf>
    <xf numFmtId="41" fontId="131" fillId="44" borderId="15" xfId="110" applyFont="1" applyFill="1" applyBorder="1" applyAlignment="1">
      <alignment horizontal="center"/>
    </xf>
    <xf numFmtId="2" fontId="146" fillId="81" borderId="76" xfId="0" applyNumberFormat="1" applyFont="1" applyFill="1" applyBorder="1" applyAlignment="1">
      <alignment horizontal="right" vertical="center" wrapText="1"/>
    </xf>
    <xf numFmtId="41" fontId="131" fillId="44" borderId="0" xfId="110" applyFont="1" applyFill="1" applyBorder="1" applyAlignment="1">
      <alignment horizontal="center"/>
    </xf>
    <xf numFmtId="41" fontId="51" fillId="52" borderId="0" xfId="503" applyNumberFormat="1" applyFill="1"/>
    <xf numFmtId="174" fontId="51" fillId="52" borderId="0" xfId="503" applyNumberFormat="1" applyFill="1"/>
    <xf numFmtId="179" fontId="146" fillId="81" borderId="60" xfId="0" applyNumberFormat="1" applyFont="1" applyFill="1" applyBorder="1" applyAlignment="1">
      <alignment horizontal="right" vertical="center" wrapText="1"/>
    </xf>
    <xf numFmtId="41" fontId="103" fillId="44" borderId="0" xfId="105" applyFont="1" applyFill="1" applyBorder="1"/>
    <xf numFmtId="0" fontId="0" fillId="0" borderId="13" xfId="0" applyBorder="1" applyAlignment="1">
      <alignment horizontal="center" vertical="center"/>
    </xf>
    <xf numFmtId="175" fontId="47" fillId="0" borderId="13" xfId="437" applyNumberFormat="1" applyFont="1" applyBorder="1" applyAlignment="1">
      <alignment horizontal="center" vertical="center"/>
    </xf>
    <xf numFmtId="9" fontId="47" fillId="0" borderId="13" xfId="516" applyFont="1" applyBorder="1" applyAlignment="1">
      <alignment horizontal="center" vertical="center"/>
    </xf>
    <xf numFmtId="0" fontId="62" fillId="0" borderId="13" xfId="0" applyFont="1" applyBorder="1" applyAlignment="1" applyProtection="1">
      <alignment horizontal="center" vertical="center" wrapText="1"/>
      <protection hidden="1"/>
    </xf>
    <xf numFmtId="0" fontId="83" fillId="0" borderId="13" xfId="0" applyFont="1" applyBorder="1" applyAlignment="1" applyProtection="1">
      <alignment horizontal="center" vertical="center" wrapText="1"/>
      <protection hidden="1"/>
    </xf>
    <xf numFmtId="17" fontId="113" fillId="46" borderId="22" xfId="491" applyNumberFormat="1" applyFont="1" applyFill="1" applyBorder="1" applyAlignment="1">
      <alignment horizontal="center"/>
    </xf>
    <xf numFmtId="41" fontId="128" fillId="0" borderId="18" xfId="107" applyFont="1" applyFill="1" applyBorder="1" applyAlignment="1">
      <alignment horizontal="center"/>
    </xf>
    <xf numFmtId="41" fontId="128" fillId="0" borderId="14" xfId="107" applyFont="1" applyFill="1" applyBorder="1" applyAlignment="1">
      <alignment horizontal="center"/>
    </xf>
    <xf numFmtId="41" fontId="131" fillId="44" borderId="14" xfId="110" applyFont="1" applyFill="1" applyBorder="1" applyAlignment="1">
      <alignment horizontal="center"/>
    </xf>
    <xf numFmtId="41" fontId="128" fillId="44" borderId="22" xfId="107" applyFont="1" applyFill="1" applyBorder="1"/>
    <xf numFmtId="41" fontId="129" fillId="44" borderId="22" xfId="107" applyFont="1" applyFill="1" applyBorder="1" applyAlignment="1">
      <alignment horizontal="center" vertical="center"/>
    </xf>
    <xf numFmtId="41" fontId="128" fillId="0" borderId="22" xfId="107" applyFont="1" applyBorder="1"/>
    <xf numFmtId="41" fontId="129" fillId="0" borderId="22" xfId="107" applyFont="1" applyBorder="1" applyAlignment="1">
      <alignment vertical="center"/>
    </xf>
    <xf numFmtId="41" fontId="129" fillId="0" borderId="22" xfId="107" applyFont="1" applyBorder="1"/>
    <xf numFmtId="41" fontId="50" fillId="0" borderId="22" xfId="107" applyFont="1" applyBorder="1"/>
    <xf numFmtId="0" fontId="113" fillId="0" borderId="22" xfId="491" applyFont="1" applyBorder="1" applyAlignment="1">
      <alignment horizontal="center"/>
    </xf>
    <xf numFmtId="41" fontId="50" fillId="44" borderId="22" xfId="491" applyNumberFormat="1" applyFill="1" applyBorder="1" applyAlignment="1">
      <alignment horizontal="center" vertical="center"/>
    </xf>
    <xf numFmtId="41" fontId="50" fillId="0" borderId="22" xfId="491" applyNumberFormat="1" applyBorder="1"/>
    <xf numFmtId="17" fontId="113" fillId="46" borderId="56" xfId="491" applyNumberFormat="1" applyFont="1" applyFill="1" applyBorder="1" applyAlignment="1">
      <alignment horizontal="center"/>
    </xf>
    <xf numFmtId="41" fontId="128" fillId="0" borderId="77" xfId="107" applyFont="1" applyFill="1" applyBorder="1" applyAlignment="1">
      <alignment horizontal="center"/>
    </xf>
    <xf numFmtId="41" fontId="128" fillId="0" borderId="56" xfId="107" applyFont="1" applyFill="1" applyBorder="1" applyAlignment="1">
      <alignment horizontal="center"/>
    </xf>
    <xf numFmtId="41" fontId="131" fillId="44" borderId="56" xfId="110" applyFont="1" applyFill="1" applyBorder="1" applyAlignment="1">
      <alignment horizontal="center"/>
    </xf>
    <xf numFmtId="41" fontId="128" fillId="0" borderId="62" xfId="107" applyFont="1" applyFill="1" applyBorder="1" applyAlignment="1">
      <alignment horizontal="center"/>
    </xf>
    <xf numFmtId="41" fontId="128" fillId="44" borderId="56" xfId="107" applyFont="1" applyFill="1" applyBorder="1"/>
    <xf numFmtId="41" fontId="129" fillId="44" borderId="56" xfId="107" applyFont="1" applyFill="1" applyBorder="1" applyAlignment="1">
      <alignment horizontal="center" vertical="center"/>
    </xf>
    <xf numFmtId="41" fontId="128" fillId="0" borderId="56" xfId="107" applyFont="1" applyBorder="1"/>
    <xf numFmtId="41" fontId="129" fillId="0" borderId="56" xfId="107" applyFont="1" applyBorder="1" applyAlignment="1">
      <alignment vertical="center"/>
    </xf>
    <xf numFmtId="41" fontId="129" fillId="0" borderId="56" xfId="107" applyFont="1" applyBorder="1"/>
    <xf numFmtId="41" fontId="50" fillId="0" borderId="56" xfId="107" applyFont="1" applyBorder="1"/>
    <xf numFmtId="41" fontId="50" fillId="0" borderId="78" xfId="491" applyNumberFormat="1" applyBorder="1"/>
    <xf numFmtId="0" fontId="113" fillId="0" borderId="56" xfId="491" applyFont="1" applyBorder="1" applyAlignment="1">
      <alignment horizontal="center"/>
    </xf>
    <xf numFmtId="41" fontId="50" fillId="44" borderId="56" xfId="491" applyNumberFormat="1" applyFill="1" applyBorder="1" applyAlignment="1">
      <alignment horizontal="center" vertical="center"/>
    </xf>
    <xf numFmtId="41" fontId="50" fillId="0" borderId="56" xfId="491" applyNumberFormat="1" applyBorder="1"/>
    <xf numFmtId="9" fontId="83" fillId="49" borderId="13" xfId="525" applyFont="1" applyFill="1" applyBorder="1"/>
    <xf numFmtId="0" fontId="3" fillId="47" borderId="13" xfId="484" applyFont="1" applyFill="1" applyBorder="1" applyAlignment="1">
      <alignment vertical="center" wrapText="1"/>
    </xf>
    <xf numFmtId="41" fontId="3" fillId="46" borderId="13" xfId="105" applyFont="1" applyFill="1" applyBorder="1" applyAlignment="1"/>
    <xf numFmtId="1" fontId="3" fillId="46" borderId="13" xfId="105" applyNumberFormat="1" applyFont="1" applyFill="1" applyBorder="1" applyAlignment="1"/>
    <xf numFmtId="167" fontId="47" fillId="0" borderId="13" xfId="437" applyNumberFormat="1" applyBorder="1" applyAlignment="1"/>
    <xf numFmtId="168" fontId="3" fillId="46" borderId="13" xfId="484" applyNumberFormat="1" applyFont="1" applyFill="1" applyBorder="1" applyAlignment="1">
      <alignment horizontal="center" vertical="center"/>
    </xf>
    <xf numFmtId="3" fontId="111" fillId="0" borderId="13" xfId="264" applyNumberFormat="1" applyFont="1" applyBorder="1"/>
    <xf numFmtId="3" fontId="112" fillId="73" borderId="0" xfId="492" applyNumberFormat="1" applyFont="1" applyFill="1" applyAlignment="1">
      <alignment horizontal="center" vertical="center"/>
    </xf>
    <xf numFmtId="3" fontId="112" fillId="73" borderId="13" xfId="492" applyNumberFormat="1" applyFont="1" applyFill="1" applyBorder="1" applyAlignment="1">
      <alignment horizontal="right"/>
    </xf>
    <xf numFmtId="3" fontId="112" fillId="73" borderId="0" xfId="0" applyNumberFormat="1" applyFont="1" applyFill="1" applyAlignment="1">
      <alignment horizontal="right"/>
    </xf>
    <xf numFmtId="41" fontId="47" fillId="0" borderId="13" xfId="105" applyFont="1" applyFill="1" applyBorder="1"/>
    <xf numFmtId="9" fontId="153" fillId="44" borderId="0" xfId="516" applyFont="1" applyFill="1" applyBorder="1"/>
    <xf numFmtId="41" fontId="153" fillId="44" borderId="0" xfId="105" applyFont="1" applyFill="1"/>
    <xf numFmtId="41" fontId="104" fillId="44" borderId="0" xfId="105" applyFont="1" applyFill="1"/>
    <xf numFmtId="41" fontId="153" fillId="44" borderId="0" xfId="105" applyFont="1" applyFill="1" applyBorder="1"/>
    <xf numFmtId="17" fontId="153" fillId="44" borderId="0" xfId="105" applyNumberFormat="1" applyFont="1" applyFill="1" applyBorder="1"/>
    <xf numFmtId="3" fontId="153" fillId="44" borderId="0" xfId="105" applyNumberFormat="1" applyFont="1" applyFill="1" applyBorder="1"/>
    <xf numFmtId="3" fontId="149" fillId="44" borderId="0" xfId="105" applyNumberFormat="1" applyFont="1" applyFill="1" applyBorder="1"/>
    <xf numFmtId="41" fontId="149" fillId="44" borderId="0" xfId="105" applyFont="1" applyFill="1" applyBorder="1"/>
    <xf numFmtId="17" fontId="103" fillId="44" borderId="0" xfId="105" applyNumberFormat="1" applyFont="1" applyFill="1"/>
    <xf numFmtId="3" fontId="103" fillId="44" borderId="0" xfId="105" applyNumberFormat="1" applyFont="1" applyFill="1"/>
    <xf numFmtId="8" fontId="136" fillId="0" borderId="13" xfId="0" applyNumberFormat="1" applyFont="1" applyBorder="1" applyAlignment="1">
      <alignment horizontal="center" vertical="center" wrapText="1"/>
    </xf>
    <xf numFmtId="180" fontId="83" fillId="0" borderId="13" xfId="0" applyNumberFormat="1" applyFont="1" applyBorder="1" applyAlignment="1" applyProtection="1">
      <alignment horizontal="center" vertical="center" wrapText="1"/>
      <protection hidden="1"/>
    </xf>
    <xf numFmtId="0" fontId="156" fillId="0" borderId="0" xfId="0" applyFont="1" applyAlignment="1">
      <alignment horizontal="left"/>
    </xf>
    <xf numFmtId="3" fontId="59" fillId="0" borderId="0" xfId="0" applyNumberFormat="1" applyFont="1" applyAlignment="1">
      <alignment horizontal="center"/>
    </xf>
    <xf numFmtId="166" fontId="0" fillId="0" borderId="0" xfId="516" applyNumberFormat="1" applyFont="1"/>
    <xf numFmtId="41" fontId="47" fillId="44" borderId="19" xfId="105" applyFont="1" applyFill="1" applyBorder="1"/>
    <xf numFmtId="166" fontId="47" fillId="0" borderId="12" xfId="516" applyNumberFormat="1" applyFont="1" applyBorder="1" applyAlignment="1">
      <alignment horizontal="center" vertical="center"/>
    </xf>
    <xf numFmtId="166" fontId="47" fillId="46" borderId="13" xfId="516" applyNumberFormat="1" applyFont="1" applyFill="1" applyBorder="1" applyAlignment="1">
      <alignment horizontal="center" vertical="center"/>
    </xf>
    <xf numFmtId="177" fontId="47" fillId="44" borderId="12" xfId="104" applyNumberFormat="1" applyFont="1" applyFill="1" applyBorder="1"/>
    <xf numFmtId="166" fontId="47" fillId="44" borderId="13" xfId="105" applyNumberFormat="1" applyFont="1" applyFill="1" applyBorder="1" applyAlignment="1">
      <alignment horizontal="center"/>
    </xf>
    <xf numFmtId="166" fontId="47" fillId="44" borderId="12" xfId="516" applyNumberFormat="1" applyFont="1" applyFill="1" applyBorder="1" applyAlignment="1">
      <alignment horizontal="center" vertical="center"/>
    </xf>
    <xf numFmtId="0" fontId="59" fillId="45" borderId="13" xfId="105" applyNumberFormat="1" applyFont="1" applyFill="1" applyBorder="1" applyAlignment="1">
      <alignment horizontal="center" vertical="center"/>
    </xf>
    <xf numFmtId="0" fontId="59" fillId="45" borderId="13" xfId="105" applyNumberFormat="1" applyFont="1" applyFill="1" applyBorder="1" applyAlignment="1">
      <alignment horizontal="center" vertical="center" wrapText="1"/>
    </xf>
    <xf numFmtId="0" fontId="84" fillId="47" borderId="13" xfId="105" applyNumberFormat="1" applyFont="1" applyFill="1" applyBorder="1" applyAlignment="1">
      <alignment horizontal="center" vertical="center" wrapText="1"/>
    </xf>
    <xf numFmtId="9" fontId="83" fillId="46" borderId="13" xfId="525" applyFont="1" applyFill="1" applyBorder="1" applyAlignment="1">
      <alignment horizontal="center"/>
    </xf>
    <xf numFmtId="9" fontId="83" fillId="49" borderId="13" xfId="525" applyFont="1" applyFill="1" applyBorder="1" applyAlignment="1">
      <alignment horizontal="center"/>
    </xf>
    <xf numFmtId="178" fontId="51" fillId="0" borderId="0" xfId="105" applyNumberFormat="1" applyFont="1" applyBorder="1"/>
    <xf numFmtId="181" fontId="157" fillId="44" borderId="13" xfId="482" applyNumberFormat="1" applyFont="1" applyFill="1" applyBorder="1" applyAlignment="1">
      <alignment horizontal="center" vertical="center"/>
    </xf>
    <xf numFmtId="41" fontId="162" fillId="0" borderId="13" xfId="107" applyFont="1" applyBorder="1"/>
    <xf numFmtId="41" fontId="50" fillId="44" borderId="13" xfId="107" applyFont="1" applyFill="1" applyBorder="1"/>
    <xf numFmtId="41" fontId="162" fillId="44" borderId="56" xfId="107" applyFont="1" applyFill="1" applyBorder="1"/>
    <xf numFmtId="41" fontId="162" fillId="44" borderId="22" xfId="107" applyFont="1" applyFill="1" applyBorder="1"/>
    <xf numFmtId="41" fontId="162" fillId="44" borderId="13" xfId="107" applyFont="1" applyFill="1" applyBorder="1"/>
    <xf numFmtId="41" fontId="162" fillId="44" borderId="78" xfId="491" applyNumberFormat="1" applyFont="1" applyFill="1" applyBorder="1"/>
    <xf numFmtId="41" fontId="162" fillId="44" borderId="0" xfId="491" applyNumberFormat="1" applyFont="1" applyFill="1"/>
    <xf numFmtId="41" fontId="50" fillId="44" borderId="0" xfId="491" applyNumberFormat="1" applyFill="1"/>
    <xf numFmtId="41" fontId="56" fillId="44" borderId="0" xfId="105" applyFont="1" applyFill="1"/>
    <xf numFmtId="49" fontId="103" fillId="44" borderId="0" xfId="105" applyNumberFormat="1" applyFont="1" applyFill="1"/>
    <xf numFmtId="41" fontId="104" fillId="44" borderId="0" xfId="105" applyFont="1" applyFill="1" applyBorder="1" applyAlignment="1"/>
    <xf numFmtId="9" fontId="103" fillId="44" borderId="0" xfId="516" applyFont="1" applyFill="1" applyBorder="1"/>
    <xf numFmtId="0" fontId="0" fillId="0" borderId="0" xfId="0" applyAlignment="1">
      <alignment horizontal="center" vertical="center"/>
    </xf>
    <xf numFmtId="180" fontId="0" fillId="0" borderId="0" xfId="0" applyNumberFormat="1"/>
    <xf numFmtId="0" fontId="76" fillId="0" borderId="0" xfId="503" applyFont="1" applyAlignment="1">
      <alignment horizontal="center"/>
    </xf>
    <xf numFmtId="9" fontId="51" fillId="0" borderId="0" xfId="516" applyFont="1"/>
    <xf numFmtId="166" fontId="59" fillId="46" borderId="14" xfId="516" applyNumberFormat="1" applyFont="1" applyFill="1" applyBorder="1" applyAlignment="1">
      <alignment horizontal="center" vertical="center"/>
    </xf>
    <xf numFmtId="166" fontId="47" fillId="46" borderId="13" xfId="516" applyNumberFormat="1" applyFont="1" applyFill="1" applyBorder="1" applyAlignment="1">
      <alignment horizontal="center"/>
    </xf>
    <xf numFmtId="17" fontId="143" fillId="60" borderId="0" xfId="108" applyNumberFormat="1" applyFont="1" applyFill="1" applyBorder="1"/>
    <xf numFmtId="41" fontId="143" fillId="60" borderId="0" xfId="105" applyFont="1" applyFill="1" applyBorder="1"/>
    <xf numFmtId="41" fontId="143" fillId="44" borderId="0" xfId="108" applyFont="1" applyFill="1" applyBorder="1"/>
    <xf numFmtId="41" fontId="143" fillId="60" borderId="0" xfId="108" applyFont="1" applyFill="1" applyBorder="1"/>
    <xf numFmtId="41" fontId="150" fillId="60" borderId="0" xfId="108" applyFont="1" applyFill="1" applyBorder="1"/>
    <xf numFmtId="41" fontId="48" fillId="60" borderId="0" xfId="105" applyFont="1" applyFill="1" applyBorder="1"/>
    <xf numFmtId="41" fontId="48" fillId="60" borderId="0" xfId="108" applyFont="1" applyFill="1" applyBorder="1"/>
    <xf numFmtId="41" fontId="140" fillId="60" borderId="0" xfId="108" applyFont="1" applyFill="1" applyBorder="1"/>
    <xf numFmtId="17" fontId="48" fillId="60" borderId="0" xfId="108" applyNumberFormat="1" applyFont="1" applyFill="1" applyBorder="1"/>
    <xf numFmtId="1" fontId="103" fillId="0" borderId="0" xfId="0" applyNumberFormat="1" applyFont="1"/>
    <xf numFmtId="41" fontId="84" fillId="44" borderId="0" xfId="105" applyFont="1" applyFill="1" applyBorder="1" applyAlignment="1">
      <alignment horizontal="center"/>
    </xf>
    <xf numFmtId="0" fontId="37" fillId="44" borderId="0" xfId="0" applyFont="1" applyFill="1" applyAlignment="1">
      <alignment horizontal="left" vertical="center"/>
    </xf>
    <xf numFmtId="3" fontId="39" fillId="44" borderId="0" xfId="0" applyNumberFormat="1" applyFont="1" applyFill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80" fillId="0" borderId="0" xfId="0" applyFont="1" applyAlignment="1">
      <alignment horizontal="left" vertical="center"/>
    </xf>
    <xf numFmtId="3" fontId="141" fillId="44" borderId="0" xfId="0" applyNumberFormat="1" applyFont="1" applyFill="1" applyAlignment="1">
      <alignment horizontal="left" vertical="center"/>
    </xf>
    <xf numFmtId="3" fontId="135" fillId="44" borderId="0" xfId="0" applyNumberFormat="1" applyFont="1" applyFill="1" applyAlignment="1">
      <alignment horizontal="left" vertical="center"/>
    </xf>
    <xf numFmtId="0" fontId="0" fillId="0" borderId="0" xfId="0"/>
    <xf numFmtId="0" fontId="141" fillId="44" borderId="0" xfId="0" applyFont="1" applyFill="1" applyAlignment="1">
      <alignment horizontal="left" vertical="center"/>
    </xf>
    <xf numFmtId="0" fontId="60" fillId="59" borderId="15" xfId="0" applyFont="1" applyFill="1" applyBorder="1" applyAlignment="1">
      <alignment horizontal="center" wrapText="1"/>
    </xf>
    <xf numFmtId="0" fontId="60" fillId="59" borderId="22" xfId="0" applyFont="1" applyFill="1" applyBorder="1" applyAlignment="1">
      <alignment horizontal="center" wrapText="1"/>
    </xf>
    <xf numFmtId="0" fontId="89" fillId="54" borderId="13" xfId="0" applyFont="1" applyFill="1" applyBorder="1" applyAlignment="1">
      <alignment horizontal="center"/>
    </xf>
    <xf numFmtId="0" fontId="89" fillId="54" borderId="15" xfId="0" applyFont="1" applyFill="1" applyBorder="1" applyAlignment="1">
      <alignment horizontal="center"/>
    </xf>
    <xf numFmtId="0" fontId="89" fillId="54" borderId="14" xfId="0" applyFont="1" applyFill="1" applyBorder="1" applyAlignment="1">
      <alignment horizontal="center"/>
    </xf>
    <xf numFmtId="0" fontId="89" fillId="54" borderId="22" xfId="0" applyFont="1" applyFill="1" applyBorder="1" applyAlignment="1">
      <alignment horizontal="center"/>
    </xf>
    <xf numFmtId="0" fontId="89" fillId="49" borderId="15" xfId="0" applyFont="1" applyFill="1" applyBorder="1" applyAlignment="1">
      <alignment horizontal="center"/>
    </xf>
    <xf numFmtId="0" fontId="89" fillId="49" borderId="14" xfId="0" applyFont="1" applyFill="1" applyBorder="1" applyAlignment="1">
      <alignment horizontal="center"/>
    </xf>
    <xf numFmtId="0" fontId="89" fillId="49" borderId="22" xfId="0" applyFont="1" applyFill="1" applyBorder="1" applyAlignment="1">
      <alignment horizontal="center"/>
    </xf>
    <xf numFmtId="0" fontId="60" fillId="54" borderId="15" xfId="0" applyFont="1" applyFill="1" applyBorder="1" applyAlignment="1">
      <alignment horizontal="center" wrapText="1"/>
    </xf>
    <xf numFmtId="0" fontId="60" fillId="54" borderId="14" xfId="0" applyFont="1" applyFill="1" applyBorder="1" applyAlignment="1">
      <alignment horizontal="center" wrapText="1"/>
    </xf>
    <xf numFmtId="0" fontId="60" fillId="54" borderId="22" xfId="0" applyFont="1" applyFill="1" applyBorder="1" applyAlignment="1">
      <alignment horizontal="center" wrapText="1"/>
    </xf>
    <xf numFmtId="49" fontId="110" fillId="49" borderId="13" xfId="492" applyNumberFormat="1" applyFont="1" applyFill="1" applyBorder="1" applyAlignment="1">
      <alignment horizontal="left" vertical="center"/>
    </xf>
    <xf numFmtId="49" fontId="110" fillId="46" borderId="13" xfId="492" applyNumberFormat="1" applyFont="1" applyFill="1" applyBorder="1" applyAlignment="1">
      <alignment horizontal="left" vertical="center"/>
    </xf>
    <xf numFmtId="49" fontId="112" fillId="73" borderId="0" xfId="492" applyNumberFormat="1" applyFont="1" applyFill="1" applyAlignment="1">
      <alignment horizontal="center" vertical="center"/>
    </xf>
    <xf numFmtId="0" fontId="135" fillId="44" borderId="0" xfId="0" applyFont="1" applyFill="1" applyAlignment="1">
      <alignment horizontal="left" vertical="center" wrapText="1"/>
    </xf>
    <xf numFmtId="0" fontId="26" fillId="47" borderId="23" xfId="503" applyFont="1" applyFill="1" applyBorder="1" applyAlignment="1">
      <alignment horizontal="center"/>
    </xf>
    <xf numFmtId="0" fontId="26" fillId="47" borderId="16" xfId="503" applyFont="1" applyFill="1" applyBorder="1" applyAlignment="1">
      <alignment horizontal="center"/>
    </xf>
    <xf numFmtId="0" fontId="39" fillId="44" borderId="0" xfId="0" applyFont="1" applyFill="1" applyAlignment="1">
      <alignment horizontal="left" vertical="center"/>
    </xf>
    <xf numFmtId="0" fontId="132" fillId="51" borderId="13" xfId="503" applyFont="1" applyFill="1" applyBorder="1" applyAlignment="1">
      <alignment horizontal="center"/>
    </xf>
    <xf numFmtId="0" fontId="8" fillId="0" borderId="0" xfId="0" applyFont="1" applyAlignment="1" applyProtection="1">
      <alignment horizontal="left" vertical="top" wrapText="1"/>
      <protection hidden="1"/>
    </xf>
    <xf numFmtId="0" fontId="0" fillId="79" borderId="13" xfId="0" applyFill="1" applyBorder="1" applyAlignment="1">
      <alignment horizontal="center"/>
    </xf>
    <xf numFmtId="0" fontId="78" fillId="51" borderId="13" xfId="503" applyFont="1" applyFill="1" applyBorder="1" applyAlignment="1">
      <alignment horizontal="center"/>
    </xf>
    <xf numFmtId="0" fontId="24" fillId="0" borderId="0" xfId="0" applyFont="1" applyAlignment="1" applyProtection="1">
      <alignment horizontal="center" vertical="center" wrapText="1"/>
      <protection hidden="1"/>
    </xf>
    <xf numFmtId="0" fontId="133" fillId="0" borderId="26" xfId="0" applyFont="1" applyBorder="1" applyAlignment="1" applyProtection="1">
      <alignment horizontal="left" vertical="center" wrapText="1"/>
      <protection hidden="1"/>
    </xf>
    <xf numFmtId="0" fontId="133" fillId="0" borderId="0" xfId="0" applyFont="1" applyAlignment="1" applyProtection="1">
      <alignment horizontal="left" vertical="center" wrapText="1"/>
      <protection hidden="1"/>
    </xf>
    <xf numFmtId="0" fontId="98" fillId="54" borderId="13" xfId="0" applyFont="1" applyFill="1" applyBorder="1" applyAlignment="1">
      <alignment horizontal="center" vertical="center" wrapText="1"/>
    </xf>
    <xf numFmtId="0" fontId="41" fillId="44" borderId="13" xfId="0" applyFont="1" applyFill="1" applyBorder="1" applyAlignment="1">
      <alignment horizontal="center" vertical="center" wrapText="1"/>
    </xf>
    <xf numFmtId="0" fontId="98" fillId="44" borderId="13" xfId="0" applyFont="1" applyFill="1" applyBorder="1" applyAlignment="1">
      <alignment horizontal="center" vertical="center" wrapText="1"/>
    </xf>
    <xf numFmtId="0" fontId="41" fillId="54" borderId="11" xfId="0" applyFont="1" applyFill="1" applyBorder="1" applyAlignment="1">
      <alignment horizontal="center" vertical="center" wrapText="1"/>
    </xf>
    <xf numFmtId="0" fontId="41" fillId="54" borderId="17" xfId="0" applyFont="1" applyFill="1" applyBorder="1" applyAlignment="1">
      <alignment horizontal="center" vertical="center" wrapText="1"/>
    </xf>
    <xf numFmtId="0" fontId="40" fillId="44" borderId="0" xfId="0" applyFont="1" applyFill="1" applyAlignment="1">
      <alignment horizontal="left" vertical="center" wrapText="1"/>
    </xf>
    <xf numFmtId="0" fontId="100" fillId="46" borderId="52" xfId="0" applyFont="1" applyFill="1" applyBorder="1" applyAlignment="1">
      <alignment horizontal="center" vertical="center"/>
    </xf>
    <xf numFmtId="0" fontId="134" fillId="49" borderId="15" xfId="0" applyFont="1" applyFill="1" applyBorder="1" applyAlignment="1">
      <alignment horizontal="center" vertical="center"/>
    </xf>
    <xf numFmtId="41" fontId="122" fillId="49" borderId="15" xfId="126" applyFont="1" applyFill="1" applyBorder="1" applyAlignment="1">
      <alignment horizontal="center"/>
    </xf>
    <xf numFmtId="41" fontId="122" fillId="49" borderId="14" xfId="126" applyFont="1" applyFill="1" applyBorder="1" applyAlignment="1">
      <alignment horizontal="center"/>
    </xf>
    <xf numFmtId="41" fontId="122" fillId="49" borderId="22" xfId="126" applyFont="1" applyFill="1" applyBorder="1" applyAlignment="1">
      <alignment horizontal="center"/>
    </xf>
    <xf numFmtId="41" fontId="119" fillId="49" borderId="15" xfId="126" applyFont="1" applyFill="1" applyBorder="1" applyAlignment="1">
      <alignment horizontal="center" vertical="center"/>
    </xf>
    <xf numFmtId="41" fontId="119" fillId="49" borderId="14" xfId="126" applyFont="1" applyFill="1" applyBorder="1" applyAlignment="1">
      <alignment horizontal="center" vertical="center"/>
    </xf>
    <xf numFmtId="41" fontId="119" fillId="49" borderId="22" xfId="126" applyFont="1" applyFill="1" applyBorder="1" applyAlignment="1">
      <alignment horizontal="center" vertical="center"/>
    </xf>
    <xf numFmtId="0" fontId="59" fillId="49" borderId="13" xfId="0" applyFont="1" applyFill="1" applyBorder="1" applyAlignment="1">
      <alignment horizontal="center"/>
    </xf>
    <xf numFmtId="0" fontId="113" fillId="80" borderId="11" xfId="491" applyFont="1" applyFill="1" applyBorder="1" applyAlignment="1">
      <alignment horizontal="center" vertical="center"/>
    </xf>
    <xf numFmtId="0" fontId="113" fillId="80" borderId="12" xfId="491" applyFont="1" applyFill="1" applyBorder="1" applyAlignment="1">
      <alignment horizontal="center" vertical="center"/>
    </xf>
    <xf numFmtId="0" fontId="113" fillId="80" borderId="17" xfId="491" applyFont="1" applyFill="1" applyBorder="1" applyAlignment="1">
      <alignment horizontal="center" vertical="center"/>
    </xf>
    <xf numFmtId="0" fontId="113" fillId="45" borderId="11" xfId="491" applyFont="1" applyFill="1" applyBorder="1" applyAlignment="1">
      <alignment horizontal="center" vertical="center"/>
    </xf>
    <xf numFmtId="0" fontId="113" fillId="45" borderId="17" xfId="491" applyFont="1" applyFill="1" applyBorder="1" applyAlignment="1">
      <alignment horizontal="center" vertical="center"/>
    </xf>
    <xf numFmtId="0" fontId="94" fillId="72" borderId="15" xfId="0" applyFont="1" applyFill="1" applyBorder="1" applyAlignment="1">
      <alignment horizontal="right"/>
    </xf>
    <xf numFmtId="0" fontId="94" fillId="72" borderId="22" xfId="0" applyFont="1" applyFill="1" applyBorder="1" applyAlignment="1">
      <alignment horizontal="right"/>
    </xf>
    <xf numFmtId="0" fontId="94" fillId="63" borderId="11" xfId="0" applyFont="1" applyFill="1" applyBorder="1" applyAlignment="1">
      <alignment horizontal="center" vertical="center"/>
    </xf>
    <xf numFmtId="0" fontId="94" fillId="63" borderId="12" xfId="0" applyFont="1" applyFill="1" applyBorder="1" applyAlignment="1">
      <alignment horizontal="center" vertical="center"/>
    </xf>
    <xf numFmtId="0" fontId="94" fillId="63" borderId="17" xfId="0" applyFont="1" applyFill="1" applyBorder="1" applyAlignment="1">
      <alignment horizontal="center" vertical="center"/>
    </xf>
    <xf numFmtId="0" fontId="92" fillId="57" borderId="11" xfId="0" applyFont="1" applyFill="1" applyBorder="1" applyAlignment="1">
      <alignment horizontal="left" vertical="center"/>
    </xf>
    <xf numFmtId="0" fontId="92" fillId="57" borderId="12" xfId="0" applyFont="1" applyFill="1" applyBorder="1" applyAlignment="1">
      <alignment horizontal="left" vertical="center"/>
    </xf>
    <xf numFmtId="0" fontId="92" fillId="57" borderId="17" xfId="0" applyFont="1" applyFill="1" applyBorder="1" applyAlignment="1">
      <alignment horizontal="left" vertical="center"/>
    </xf>
    <xf numFmtId="0" fontId="92" fillId="57" borderId="13" xfId="0" applyFont="1" applyFill="1" applyBorder="1" applyAlignment="1">
      <alignment horizontal="left" vertical="center"/>
    </xf>
    <xf numFmtId="17" fontId="96" fillId="60" borderId="0" xfId="0" applyNumberFormat="1" applyFont="1" applyFill="1" applyAlignment="1">
      <alignment horizontal="left"/>
    </xf>
    <xf numFmtId="0" fontId="94" fillId="72" borderId="13" xfId="0" applyFont="1" applyFill="1" applyBorder="1" applyAlignment="1">
      <alignment horizontal="right"/>
    </xf>
    <xf numFmtId="0" fontId="0" fillId="0" borderId="0" xfId="0"/>
    <xf numFmtId="2" fontId="165" fillId="81" borderId="0" xfId="0" applyNumberFormat="1" applyFont="1" applyFill="1" applyAlignment="1">
      <alignment horizontal="center" vertical="center" wrapText="1"/>
    </xf>
    <xf numFmtId="10" fontId="70" fillId="55" borderId="0" xfId="484" applyNumberFormat="1" applyFont="1" applyFill="1" applyBorder="1" applyAlignment="1">
      <alignment horizontal="center" vertical="center" wrapText="1"/>
    </xf>
    <xf numFmtId="0" fontId="133" fillId="0" borderId="0" xfId="0" applyFont="1" applyBorder="1" applyAlignment="1" applyProtection="1">
      <alignment horizontal="left" vertical="center" wrapText="1"/>
      <protection hidden="1"/>
    </xf>
  </cellXfs>
  <cellStyles count="552">
    <cellStyle name="20% - Énfasis1 2" xfId="1" xr:uid="{00000000-0005-0000-0000-000000000000}"/>
    <cellStyle name="20% - Énfasis1 2 2" xfId="2" xr:uid="{00000000-0005-0000-0000-000001000000}"/>
    <cellStyle name="20% - Énfasis1 2 3" xfId="3" xr:uid="{00000000-0005-0000-0000-000002000000}"/>
    <cellStyle name="20% - Énfasis1 3" xfId="4" xr:uid="{00000000-0005-0000-0000-000003000000}"/>
    <cellStyle name="20% - Énfasis2 2" xfId="5" xr:uid="{00000000-0005-0000-0000-000004000000}"/>
    <cellStyle name="20% - Énfasis2 2 2" xfId="6" xr:uid="{00000000-0005-0000-0000-000005000000}"/>
    <cellStyle name="20% - Énfasis2 2 3" xfId="7" xr:uid="{00000000-0005-0000-0000-000006000000}"/>
    <cellStyle name="20% - Énfasis2 3" xfId="8" xr:uid="{00000000-0005-0000-0000-000007000000}"/>
    <cellStyle name="20% - Énfasis3 2" xfId="9" xr:uid="{00000000-0005-0000-0000-000008000000}"/>
    <cellStyle name="20% - Énfasis3 2 2" xfId="10" xr:uid="{00000000-0005-0000-0000-000009000000}"/>
    <cellStyle name="20% - Énfasis3 2 3" xfId="11" xr:uid="{00000000-0005-0000-0000-00000A000000}"/>
    <cellStyle name="20% - Énfasis3 3" xfId="12" xr:uid="{00000000-0005-0000-0000-00000B000000}"/>
    <cellStyle name="20% - Énfasis4 2" xfId="13" xr:uid="{00000000-0005-0000-0000-00000C000000}"/>
    <cellStyle name="20% - Énfasis4 2 2" xfId="14" xr:uid="{00000000-0005-0000-0000-00000D000000}"/>
    <cellStyle name="20% - Énfasis4 2 3" xfId="15" xr:uid="{00000000-0005-0000-0000-00000E000000}"/>
    <cellStyle name="20% - Énfasis4 3" xfId="16" xr:uid="{00000000-0005-0000-0000-00000F000000}"/>
    <cellStyle name="20% - Énfasis5 2" xfId="17" xr:uid="{00000000-0005-0000-0000-000010000000}"/>
    <cellStyle name="20% - Énfasis5 2 2" xfId="18" xr:uid="{00000000-0005-0000-0000-000011000000}"/>
    <cellStyle name="20% - Énfasis5 2 3" xfId="19" xr:uid="{00000000-0005-0000-0000-000012000000}"/>
    <cellStyle name="20% - Énfasis5 3" xfId="20" xr:uid="{00000000-0005-0000-0000-000013000000}"/>
    <cellStyle name="20% - Énfasis6 2" xfId="21" xr:uid="{00000000-0005-0000-0000-000014000000}"/>
    <cellStyle name="20% - Énfasis6 2 2" xfId="22" xr:uid="{00000000-0005-0000-0000-000015000000}"/>
    <cellStyle name="20% - Énfasis6 2 3" xfId="23" xr:uid="{00000000-0005-0000-0000-000016000000}"/>
    <cellStyle name="20% - Énfasis6 3" xfId="24" xr:uid="{00000000-0005-0000-0000-000017000000}"/>
    <cellStyle name="40% - Énfasis1 2" xfId="25" xr:uid="{00000000-0005-0000-0000-000018000000}"/>
    <cellStyle name="40% - Énfasis1 2 2" xfId="26" xr:uid="{00000000-0005-0000-0000-000019000000}"/>
    <cellStyle name="40% - Énfasis1 2 3" xfId="27" xr:uid="{00000000-0005-0000-0000-00001A000000}"/>
    <cellStyle name="40% - Énfasis1 3" xfId="28" xr:uid="{00000000-0005-0000-0000-00001B000000}"/>
    <cellStyle name="40% - Énfasis2 2" xfId="29" xr:uid="{00000000-0005-0000-0000-00001C000000}"/>
    <cellStyle name="40% - Énfasis2 2 2" xfId="30" xr:uid="{00000000-0005-0000-0000-00001D000000}"/>
    <cellStyle name="40% - Énfasis2 2 3" xfId="31" xr:uid="{00000000-0005-0000-0000-00001E000000}"/>
    <cellStyle name="40% - Énfasis2 3" xfId="32" xr:uid="{00000000-0005-0000-0000-00001F000000}"/>
    <cellStyle name="40% - Énfasis3 2" xfId="33" xr:uid="{00000000-0005-0000-0000-000020000000}"/>
    <cellStyle name="40% - Énfasis3 2 2" xfId="34" xr:uid="{00000000-0005-0000-0000-000021000000}"/>
    <cellStyle name="40% - Énfasis3 2 3" xfId="35" xr:uid="{00000000-0005-0000-0000-000022000000}"/>
    <cellStyle name="40% - Énfasis3 3" xfId="36" xr:uid="{00000000-0005-0000-0000-000023000000}"/>
    <cellStyle name="40% - Énfasis4 2" xfId="37" xr:uid="{00000000-0005-0000-0000-000024000000}"/>
    <cellStyle name="40% - Énfasis4 2 2" xfId="38" xr:uid="{00000000-0005-0000-0000-000025000000}"/>
    <cellStyle name="40% - Énfasis4 2 3" xfId="39" xr:uid="{00000000-0005-0000-0000-000026000000}"/>
    <cellStyle name="40% - Énfasis4 3" xfId="40" xr:uid="{00000000-0005-0000-0000-000027000000}"/>
    <cellStyle name="40% - Énfasis5 2" xfId="41" xr:uid="{00000000-0005-0000-0000-000028000000}"/>
    <cellStyle name="40% - Énfasis5 2 2" xfId="42" xr:uid="{00000000-0005-0000-0000-000029000000}"/>
    <cellStyle name="40% - Énfasis5 2 3" xfId="43" xr:uid="{00000000-0005-0000-0000-00002A000000}"/>
    <cellStyle name="40% - Énfasis5 3" xfId="44" xr:uid="{00000000-0005-0000-0000-00002B000000}"/>
    <cellStyle name="40% - Énfasis6 2" xfId="45" xr:uid="{00000000-0005-0000-0000-00002C000000}"/>
    <cellStyle name="40% - Énfasis6 2 2" xfId="46" xr:uid="{00000000-0005-0000-0000-00002D000000}"/>
    <cellStyle name="40% - Énfasis6 2 3" xfId="47" xr:uid="{00000000-0005-0000-0000-00002E000000}"/>
    <cellStyle name="40% - Énfasis6 3" xfId="48" xr:uid="{00000000-0005-0000-0000-00002F000000}"/>
    <cellStyle name="60% - Énfasis1 2" xfId="49" xr:uid="{00000000-0005-0000-0000-000030000000}"/>
    <cellStyle name="60% - Énfasis1 2 2" xfId="50" xr:uid="{00000000-0005-0000-0000-000031000000}"/>
    <cellStyle name="60% - Énfasis1 2 3" xfId="51" xr:uid="{00000000-0005-0000-0000-000032000000}"/>
    <cellStyle name="60% - Énfasis1 2 4" xfId="52" xr:uid="{00000000-0005-0000-0000-000033000000}"/>
    <cellStyle name="60% - Énfasis1 3" xfId="53" xr:uid="{00000000-0005-0000-0000-000034000000}"/>
    <cellStyle name="60% - Énfasis2 2" xfId="54" xr:uid="{00000000-0005-0000-0000-000035000000}"/>
    <cellStyle name="60% - Énfasis2 2 2" xfId="55" xr:uid="{00000000-0005-0000-0000-000036000000}"/>
    <cellStyle name="60% - Énfasis2 2 3" xfId="56" xr:uid="{00000000-0005-0000-0000-000037000000}"/>
    <cellStyle name="60% - Énfasis2 2 4" xfId="57" xr:uid="{00000000-0005-0000-0000-000038000000}"/>
    <cellStyle name="60% - Énfasis2 3" xfId="58" xr:uid="{00000000-0005-0000-0000-000039000000}"/>
    <cellStyle name="60% - Énfasis3 2" xfId="59" xr:uid="{00000000-0005-0000-0000-00003A000000}"/>
    <cellStyle name="60% - Énfasis3 2 2" xfId="60" xr:uid="{00000000-0005-0000-0000-00003B000000}"/>
    <cellStyle name="60% - Énfasis3 2 3" xfId="61" xr:uid="{00000000-0005-0000-0000-00003C000000}"/>
    <cellStyle name="60% - Énfasis3 2 4" xfId="62" xr:uid="{00000000-0005-0000-0000-00003D000000}"/>
    <cellStyle name="60% - Énfasis3 3" xfId="63" xr:uid="{00000000-0005-0000-0000-00003E000000}"/>
    <cellStyle name="60% - Énfasis4 2" xfId="64" xr:uid="{00000000-0005-0000-0000-00003F000000}"/>
    <cellStyle name="60% - Énfasis4 2 2" xfId="65" xr:uid="{00000000-0005-0000-0000-000040000000}"/>
    <cellStyle name="60% - Énfasis4 2 3" xfId="66" xr:uid="{00000000-0005-0000-0000-000041000000}"/>
    <cellStyle name="60% - Énfasis4 2 4" xfId="67" xr:uid="{00000000-0005-0000-0000-000042000000}"/>
    <cellStyle name="60% - Énfasis4 3" xfId="68" xr:uid="{00000000-0005-0000-0000-000043000000}"/>
    <cellStyle name="60% - Énfasis5 2" xfId="69" xr:uid="{00000000-0005-0000-0000-000044000000}"/>
    <cellStyle name="60% - Énfasis5 2 2" xfId="70" xr:uid="{00000000-0005-0000-0000-000045000000}"/>
    <cellStyle name="60% - Énfasis5 2 3" xfId="71" xr:uid="{00000000-0005-0000-0000-000046000000}"/>
    <cellStyle name="60% - Énfasis5 2 4" xfId="72" xr:uid="{00000000-0005-0000-0000-000047000000}"/>
    <cellStyle name="60% - Énfasis5 3" xfId="73" xr:uid="{00000000-0005-0000-0000-000048000000}"/>
    <cellStyle name="60% - Énfasis6 2" xfId="74" xr:uid="{00000000-0005-0000-0000-000049000000}"/>
    <cellStyle name="60% - Énfasis6 2 2" xfId="75" xr:uid="{00000000-0005-0000-0000-00004A000000}"/>
    <cellStyle name="60% - Énfasis6 2 3" xfId="76" xr:uid="{00000000-0005-0000-0000-00004B000000}"/>
    <cellStyle name="60% - Énfasis6 2 4" xfId="77" xr:uid="{00000000-0005-0000-0000-00004C000000}"/>
    <cellStyle name="60% - Énfasis6 3" xfId="78" xr:uid="{00000000-0005-0000-0000-00004D000000}"/>
    <cellStyle name="Cálculo 2" xfId="79" xr:uid="{00000000-0005-0000-0000-00004E000000}"/>
    <cellStyle name="Celda de comprobación 2" xfId="80" xr:uid="{00000000-0005-0000-0000-00004F000000}"/>
    <cellStyle name="Celda vinculada 2" xfId="81" xr:uid="{00000000-0005-0000-0000-000050000000}"/>
    <cellStyle name="Encabezado 4 2" xfId="82" xr:uid="{00000000-0005-0000-0000-000054000000}"/>
    <cellStyle name="Énfasis1 2" xfId="83" xr:uid="{00000000-0005-0000-0000-000055000000}"/>
    <cellStyle name="Énfasis2 2" xfId="84" xr:uid="{00000000-0005-0000-0000-000056000000}"/>
    <cellStyle name="Énfasis3 2" xfId="85" xr:uid="{00000000-0005-0000-0000-000057000000}"/>
    <cellStyle name="Énfasis4 2" xfId="86" xr:uid="{00000000-0005-0000-0000-000058000000}"/>
    <cellStyle name="Énfasis5 2" xfId="87" xr:uid="{00000000-0005-0000-0000-000059000000}"/>
    <cellStyle name="Énfasis6 2" xfId="88" xr:uid="{00000000-0005-0000-0000-00005A000000}"/>
    <cellStyle name="Entrada 2" xfId="89" xr:uid="{00000000-0005-0000-0000-00005B000000}"/>
    <cellStyle name="Hipervínculo" xfId="90" builtinId="8"/>
    <cellStyle name="Hipervínculo 10" xfId="544" xr:uid="{69848636-AD2C-48A8-8C76-70896C776928}"/>
    <cellStyle name="Hipervínculo 11" xfId="547" xr:uid="{306F3D23-BF6D-4D70-AF4D-4D1FB01F189E}"/>
    <cellStyle name="Hipervínculo 12" xfId="549" xr:uid="{E17C898C-9D70-4345-96BD-7051EF7DA8E7}"/>
    <cellStyle name="Hipervínculo 13" xfId="551" xr:uid="{6F67D2D3-2E76-4FDC-9E49-8D508A5FF9A4}"/>
    <cellStyle name="Hipervínculo 2" xfId="91" xr:uid="{00000000-0005-0000-0000-00005C000000}"/>
    <cellStyle name="Hipervínculo 3" xfId="92" xr:uid="{00000000-0005-0000-0000-00005D000000}"/>
    <cellStyle name="Hipervínculo 3 2" xfId="93" xr:uid="{00000000-0005-0000-0000-00005E000000}"/>
    <cellStyle name="Hipervínculo 4" xfId="94" xr:uid="{00000000-0005-0000-0000-00005F000000}"/>
    <cellStyle name="Hipervínculo 4 2" xfId="95" xr:uid="{00000000-0005-0000-0000-000060000000}"/>
    <cellStyle name="Hipervínculo 4 3" xfId="96" xr:uid="{00000000-0005-0000-0000-000061000000}"/>
    <cellStyle name="Hipervínculo 5" xfId="97" xr:uid="{00000000-0005-0000-0000-000062000000}"/>
    <cellStyle name="Hipervínculo 5 2" xfId="98" xr:uid="{00000000-0005-0000-0000-000063000000}"/>
    <cellStyle name="Hipervínculo 6" xfId="99" xr:uid="{00000000-0005-0000-0000-000064000000}"/>
    <cellStyle name="Hipervínculo 6 2" xfId="100" xr:uid="{00000000-0005-0000-0000-000065000000}"/>
    <cellStyle name="Hipervínculo 7" xfId="101" xr:uid="{00000000-0005-0000-0000-000066000000}"/>
    <cellStyle name="Hipervínculo 8" xfId="102" xr:uid="{00000000-0005-0000-0000-000067000000}"/>
    <cellStyle name="Hipervínculo 9" xfId="542" xr:uid="{FBFA9C14-75B3-41A8-8D46-EA8DA1CB20FA}"/>
    <cellStyle name="Incorrecto 2" xfId="103" xr:uid="{00000000-0005-0000-0000-000069000000}"/>
    <cellStyle name="Millares" xfId="104" builtinId="3"/>
    <cellStyle name="Millares [0]" xfId="105" builtinId="6"/>
    <cellStyle name="Millares [0] 10" xfId="106" xr:uid="{00000000-0005-0000-0000-00006A000000}"/>
    <cellStyle name="Millares [0] 10 3" xfId="536" xr:uid="{A9B6854A-77B0-4E77-B558-58EB7206D56C}"/>
    <cellStyle name="Millares [0] 11" xfId="539" xr:uid="{6286BF09-F25D-4725-A398-7F3D29961931}"/>
    <cellStyle name="Millares [0] 12" xfId="107" xr:uid="{00000000-0005-0000-0000-00006B000000}"/>
    <cellStyle name="Millares [0] 13" xfId="540" xr:uid="{E187B250-67F6-4E43-8197-7BD0560EBF92}"/>
    <cellStyle name="Millares [0] 2" xfId="108" xr:uid="{00000000-0005-0000-0000-00006C000000}"/>
    <cellStyle name="Millares [0] 2 2" xfId="109" xr:uid="{00000000-0005-0000-0000-00006D000000}"/>
    <cellStyle name="Millares [0] 2 2 2" xfId="110" xr:uid="{00000000-0005-0000-0000-00006E000000}"/>
    <cellStyle name="Millares [0] 2 2 2 2" xfId="111" xr:uid="{00000000-0005-0000-0000-00006F000000}"/>
    <cellStyle name="Millares [0] 2 2 2 2 2" xfId="112" xr:uid="{00000000-0005-0000-0000-000070000000}"/>
    <cellStyle name="Millares [0] 2 2 2 2 2 2" xfId="113" xr:uid="{00000000-0005-0000-0000-000071000000}"/>
    <cellStyle name="Millares [0] 2 2 2 2 3" xfId="114" xr:uid="{00000000-0005-0000-0000-000072000000}"/>
    <cellStyle name="Millares [0] 2 2 2 3" xfId="115" xr:uid="{00000000-0005-0000-0000-000073000000}"/>
    <cellStyle name="Millares [0] 2 2 2 3 2" xfId="116" xr:uid="{00000000-0005-0000-0000-000074000000}"/>
    <cellStyle name="Millares [0] 2 2 2 4" xfId="117" xr:uid="{00000000-0005-0000-0000-000075000000}"/>
    <cellStyle name="Millares [0] 2 2 3" xfId="118" xr:uid="{00000000-0005-0000-0000-000076000000}"/>
    <cellStyle name="Millares [0] 2 2 3 2" xfId="119" xr:uid="{00000000-0005-0000-0000-000077000000}"/>
    <cellStyle name="Millares [0] 2 2 3 2 2" xfId="120" xr:uid="{00000000-0005-0000-0000-000078000000}"/>
    <cellStyle name="Millares [0] 2 2 3 2 2 2" xfId="121" xr:uid="{00000000-0005-0000-0000-000079000000}"/>
    <cellStyle name="Millares [0] 2 2 3 2 3" xfId="122" xr:uid="{00000000-0005-0000-0000-00007A000000}"/>
    <cellStyle name="Millares [0] 2 2 3 3" xfId="123" xr:uid="{00000000-0005-0000-0000-00007B000000}"/>
    <cellStyle name="Millares [0] 2 2 3 3 2" xfId="124" xr:uid="{00000000-0005-0000-0000-00007C000000}"/>
    <cellStyle name="Millares [0] 2 2 3 4" xfId="125" xr:uid="{00000000-0005-0000-0000-00007D000000}"/>
    <cellStyle name="Millares [0] 2 2 4" xfId="126" xr:uid="{00000000-0005-0000-0000-00007E000000}"/>
    <cellStyle name="Millares [0] 2 2 4 2" xfId="127" xr:uid="{00000000-0005-0000-0000-00007F000000}"/>
    <cellStyle name="Millares [0] 2 2 4 2 2" xfId="128" xr:uid="{00000000-0005-0000-0000-000080000000}"/>
    <cellStyle name="Millares [0] 2 2 4 3" xfId="129" xr:uid="{00000000-0005-0000-0000-000081000000}"/>
    <cellStyle name="Millares [0] 2 2 5" xfId="130" xr:uid="{00000000-0005-0000-0000-000082000000}"/>
    <cellStyle name="Millares [0] 2 2 5 2" xfId="131" xr:uid="{00000000-0005-0000-0000-000083000000}"/>
    <cellStyle name="Millares [0] 2 2 6" xfId="132" xr:uid="{00000000-0005-0000-0000-000084000000}"/>
    <cellStyle name="Millares [0] 2 3" xfId="133" xr:uid="{00000000-0005-0000-0000-000085000000}"/>
    <cellStyle name="Millares [0] 2 3 2" xfId="134" xr:uid="{00000000-0005-0000-0000-000086000000}"/>
    <cellStyle name="Millares [0] 2 3 2 2" xfId="135" xr:uid="{00000000-0005-0000-0000-000087000000}"/>
    <cellStyle name="Millares [0] 2 3 2 2 2" xfId="136" xr:uid="{00000000-0005-0000-0000-000088000000}"/>
    <cellStyle name="Millares [0] 2 3 2 3" xfId="137" xr:uid="{00000000-0005-0000-0000-000089000000}"/>
    <cellStyle name="Millares [0] 2 3 3" xfId="138" xr:uid="{00000000-0005-0000-0000-00008A000000}"/>
    <cellStyle name="Millares [0] 2 3 3 2" xfId="139" xr:uid="{00000000-0005-0000-0000-00008B000000}"/>
    <cellStyle name="Millares [0] 2 3 3 2 2" xfId="140" xr:uid="{00000000-0005-0000-0000-00008C000000}"/>
    <cellStyle name="Millares [0] 2 3 3 3" xfId="141" xr:uid="{00000000-0005-0000-0000-00008D000000}"/>
    <cellStyle name="Millares [0] 2 3 4" xfId="142" xr:uid="{00000000-0005-0000-0000-00008E000000}"/>
    <cellStyle name="Millares [0] 2 3 4 2" xfId="143" xr:uid="{00000000-0005-0000-0000-00008F000000}"/>
    <cellStyle name="Millares [0] 2 3 5" xfId="144" xr:uid="{00000000-0005-0000-0000-000090000000}"/>
    <cellStyle name="Millares [0] 2 4" xfId="145" xr:uid="{00000000-0005-0000-0000-000091000000}"/>
    <cellStyle name="Millares [0] 2 4 2" xfId="146" xr:uid="{00000000-0005-0000-0000-000092000000}"/>
    <cellStyle name="Millares [0] 2 4 2 2" xfId="147" xr:uid="{00000000-0005-0000-0000-000093000000}"/>
    <cellStyle name="Millares [0] 2 4 2 2 2" xfId="148" xr:uid="{00000000-0005-0000-0000-000094000000}"/>
    <cellStyle name="Millares [0] 2 4 2 2 2 2" xfId="149" xr:uid="{00000000-0005-0000-0000-000095000000}"/>
    <cellStyle name="Millares [0] 2 4 2 2 3" xfId="150" xr:uid="{00000000-0005-0000-0000-000096000000}"/>
    <cellStyle name="Millares [0] 2 4 2 3" xfId="151" xr:uid="{00000000-0005-0000-0000-000097000000}"/>
    <cellStyle name="Millares [0] 2 4 2 3 2" xfId="152" xr:uid="{00000000-0005-0000-0000-000098000000}"/>
    <cellStyle name="Millares [0] 2 4 2 4" xfId="153" xr:uid="{00000000-0005-0000-0000-000099000000}"/>
    <cellStyle name="Millares [0] 2 4 3" xfId="154" xr:uid="{00000000-0005-0000-0000-00009A000000}"/>
    <cellStyle name="Millares [0] 2 4 3 2" xfId="155" xr:uid="{00000000-0005-0000-0000-00009B000000}"/>
    <cellStyle name="Millares [0] 2 4 3 2 2" xfId="156" xr:uid="{00000000-0005-0000-0000-00009C000000}"/>
    <cellStyle name="Millares [0] 2 4 3 3" xfId="157" xr:uid="{00000000-0005-0000-0000-00009D000000}"/>
    <cellStyle name="Millares [0] 2 4 4" xfId="158" xr:uid="{00000000-0005-0000-0000-00009E000000}"/>
    <cellStyle name="Millares [0] 2 4 4 2" xfId="159" xr:uid="{00000000-0005-0000-0000-00009F000000}"/>
    <cellStyle name="Millares [0] 2 4 5" xfId="160" xr:uid="{00000000-0005-0000-0000-0000A0000000}"/>
    <cellStyle name="Millares [0] 2 5" xfId="161" xr:uid="{00000000-0005-0000-0000-0000A1000000}"/>
    <cellStyle name="Millares [0] 2 5 2" xfId="162" xr:uid="{00000000-0005-0000-0000-0000A2000000}"/>
    <cellStyle name="Millares [0] 2 5 2 2" xfId="163" xr:uid="{00000000-0005-0000-0000-0000A3000000}"/>
    <cellStyle name="Millares [0] 2 5 2 2 2" xfId="164" xr:uid="{00000000-0005-0000-0000-0000A4000000}"/>
    <cellStyle name="Millares [0] 2 5 2 3" xfId="165" xr:uid="{00000000-0005-0000-0000-0000A5000000}"/>
    <cellStyle name="Millares [0] 2 5 3" xfId="166" xr:uid="{00000000-0005-0000-0000-0000A6000000}"/>
    <cellStyle name="Millares [0] 2 5 3 2" xfId="167" xr:uid="{00000000-0005-0000-0000-0000A7000000}"/>
    <cellStyle name="Millares [0] 2 5 4" xfId="168" xr:uid="{00000000-0005-0000-0000-0000A8000000}"/>
    <cellStyle name="Millares [0] 2 6" xfId="169" xr:uid="{00000000-0005-0000-0000-0000A9000000}"/>
    <cellStyle name="Millares [0] 2 6 2" xfId="170" xr:uid="{00000000-0005-0000-0000-0000AA000000}"/>
    <cellStyle name="Millares [0] 2 6 2 2" xfId="171" xr:uid="{00000000-0005-0000-0000-0000AB000000}"/>
    <cellStyle name="Millares [0] 2 6 3" xfId="172" xr:uid="{00000000-0005-0000-0000-0000AC000000}"/>
    <cellStyle name="Millares [0] 2 7" xfId="173" xr:uid="{00000000-0005-0000-0000-0000AD000000}"/>
    <cellStyle name="Millares [0] 2 7 2" xfId="174" xr:uid="{00000000-0005-0000-0000-0000AE000000}"/>
    <cellStyle name="Millares [0] 2 8" xfId="175" xr:uid="{00000000-0005-0000-0000-0000AF000000}"/>
    <cellStyle name="Millares [0] 3" xfId="176" xr:uid="{00000000-0005-0000-0000-0000B0000000}"/>
    <cellStyle name="Millares [0] 3 2" xfId="177" xr:uid="{00000000-0005-0000-0000-0000B1000000}"/>
    <cellStyle name="Millares [0] 3 2 2" xfId="178" xr:uid="{00000000-0005-0000-0000-0000B2000000}"/>
    <cellStyle name="Millares [0] 3 2 2 2" xfId="179" xr:uid="{00000000-0005-0000-0000-0000B3000000}"/>
    <cellStyle name="Millares [0] 3 2 2 2 2" xfId="180" xr:uid="{00000000-0005-0000-0000-0000B4000000}"/>
    <cellStyle name="Millares [0] 3 2 2 3" xfId="181" xr:uid="{00000000-0005-0000-0000-0000B5000000}"/>
    <cellStyle name="Millares [0] 3 2 3" xfId="182" xr:uid="{00000000-0005-0000-0000-0000B6000000}"/>
    <cellStyle name="Millares [0] 3 2 3 2" xfId="183" xr:uid="{00000000-0005-0000-0000-0000B7000000}"/>
    <cellStyle name="Millares [0] 3 2 4" xfId="184" xr:uid="{00000000-0005-0000-0000-0000B8000000}"/>
    <cellStyle name="Millares [0] 3 3" xfId="185" xr:uid="{00000000-0005-0000-0000-0000B9000000}"/>
    <cellStyle name="Millares [0] 3 3 2" xfId="186" xr:uid="{00000000-0005-0000-0000-0000BA000000}"/>
    <cellStyle name="Millares [0] 3 3 2 2" xfId="187" xr:uid="{00000000-0005-0000-0000-0000BB000000}"/>
    <cellStyle name="Millares [0] 3 3 2 2 2" xfId="188" xr:uid="{00000000-0005-0000-0000-0000BC000000}"/>
    <cellStyle name="Millares [0] 3 3 2 3" xfId="189" xr:uid="{00000000-0005-0000-0000-0000BD000000}"/>
    <cellStyle name="Millares [0] 3 3 3" xfId="190" xr:uid="{00000000-0005-0000-0000-0000BE000000}"/>
    <cellStyle name="Millares [0] 3 3 3 2" xfId="191" xr:uid="{00000000-0005-0000-0000-0000BF000000}"/>
    <cellStyle name="Millares [0] 3 3 4" xfId="192" xr:uid="{00000000-0005-0000-0000-0000C0000000}"/>
    <cellStyle name="Millares [0] 3 4" xfId="193" xr:uid="{00000000-0005-0000-0000-0000C1000000}"/>
    <cellStyle name="Millares [0] 3 4 2" xfId="194" xr:uid="{00000000-0005-0000-0000-0000C2000000}"/>
    <cellStyle name="Millares [0] 3 4 2 2" xfId="195" xr:uid="{00000000-0005-0000-0000-0000C3000000}"/>
    <cellStyle name="Millares [0] 3 4 2 2 2" xfId="196" xr:uid="{00000000-0005-0000-0000-0000C4000000}"/>
    <cellStyle name="Millares [0] 3 4 2 3" xfId="197" xr:uid="{00000000-0005-0000-0000-0000C5000000}"/>
    <cellStyle name="Millares [0] 3 4 3" xfId="198" xr:uid="{00000000-0005-0000-0000-0000C6000000}"/>
    <cellStyle name="Millares [0] 3 4 3 2" xfId="199" xr:uid="{00000000-0005-0000-0000-0000C7000000}"/>
    <cellStyle name="Millares [0] 3 4 4" xfId="200" xr:uid="{00000000-0005-0000-0000-0000C8000000}"/>
    <cellStyle name="Millares [0] 3 5" xfId="201" xr:uid="{00000000-0005-0000-0000-0000C9000000}"/>
    <cellStyle name="Millares [0] 3 5 2" xfId="202" xr:uid="{00000000-0005-0000-0000-0000CA000000}"/>
    <cellStyle name="Millares [0] 3 5 2 2" xfId="203" xr:uid="{00000000-0005-0000-0000-0000CB000000}"/>
    <cellStyle name="Millares [0] 3 5 3" xfId="204" xr:uid="{00000000-0005-0000-0000-0000CC000000}"/>
    <cellStyle name="Millares [0] 3 6" xfId="205" xr:uid="{00000000-0005-0000-0000-0000CD000000}"/>
    <cellStyle name="Millares [0] 3 6 2" xfId="206" xr:uid="{00000000-0005-0000-0000-0000CE000000}"/>
    <cellStyle name="Millares [0] 3 7" xfId="207" xr:uid="{00000000-0005-0000-0000-0000CF000000}"/>
    <cellStyle name="Millares [0] 4" xfId="208" xr:uid="{00000000-0005-0000-0000-0000D0000000}"/>
    <cellStyle name="Millares [0] 4 2" xfId="209" xr:uid="{00000000-0005-0000-0000-0000D1000000}"/>
    <cellStyle name="Millares [0] 4 2 2" xfId="210" xr:uid="{00000000-0005-0000-0000-0000D2000000}"/>
    <cellStyle name="Millares [0] 4 2 2 2" xfId="211" xr:uid="{00000000-0005-0000-0000-0000D3000000}"/>
    <cellStyle name="Millares [0] 4 2 2 2 2" xfId="212" xr:uid="{00000000-0005-0000-0000-0000D4000000}"/>
    <cellStyle name="Millares [0] 4 2 2 3" xfId="213" xr:uid="{00000000-0005-0000-0000-0000D5000000}"/>
    <cellStyle name="Millares [0] 4 2 3" xfId="214" xr:uid="{00000000-0005-0000-0000-0000D6000000}"/>
    <cellStyle name="Millares [0] 4 2 3 2" xfId="215" xr:uid="{00000000-0005-0000-0000-0000D7000000}"/>
    <cellStyle name="Millares [0] 4 2 4" xfId="216" xr:uid="{00000000-0005-0000-0000-0000D8000000}"/>
    <cellStyle name="Millares [0] 4 3" xfId="217" xr:uid="{00000000-0005-0000-0000-0000D9000000}"/>
    <cellStyle name="Millares [0] 4 3 2" xfId="218" xr:uid="{00000000-0005-0000-0000-0000DA000000}"/>
    <cellStyle name="Millares [0] 4 3 2 2" xfId="219" xr:uid="{00000000-0005-0000-0000-0000DB000000}"/>
    <cellStyle name="Millares [0] 4 3 2 2 2" xfId="220" xr:uid="{00000000-0005-0000-0000-0000DC000000}"/>
    <cellStyle name="Millares [0] 4 3 2 3" xfId="221" xr:uid="{00000000-0005-0000-0000-0000DD000000}"/>
    <cellStyle name="Millares [0] 4 3 3" xfId="222" xr:uid="{00000000-0005-0000-0000-0000DE000000}"/>
    <cellStyle name="Millares [0] 4 3 3 2" xfId="223" xr:uid="{00000000-0005-0000-0000-0000DF000000}"/>
    <cellStyle name="Millares [0] 4 3 4" xfId="224" xr:uid="{00000000-0005-0000-0000-0000E0000000}"/>
    <cellStyle name="Millares [0] 4 4" xfId="225" xr:uid="{00000000-0005-0000-0000-0000E1000000}"/>
    <cellStyle name="Millares [0] 4 4 2" xfId="226" xr:uid="{00000000-0005-0000-0000-0000E2000000}"/>
    <cellStyle name="Millares [0] 4 4 2 2" xfId="227" xr:uid="{00000000-0005-0000-0000-0000E3000000}"/>
    <cellStyle name="Millares [0] 4 4 3" xfId="228" xr:uid="{00000000-0005-0000-0000-0000E4000000}"/>
    <cellStyle name="Millares [0] 4 5" xfId="229" xr:uid="{00000000-0005-0000-0000-0000E5000000}"/>
    <cellStyle name="Millares [0] 4 5 2" xfId="230" xr:uid="{00000000-0005-0000-0000-0000E6000000}"/>
    <cellStyle name="Millares [0] 4 5 2 2" xfId="231" xr:uid="{00000000-0005-0000-0000-0000E7000000}"/>
    <cellStyle name="Millares [0] 4 5 3" xfId="232" xr:uid="{00000000-0005-0000-0000-0000E8000000}"/>
    <cellStyle name="Millares [0] 4 6" xfId="233" xr:uid="{00000000-0005-0000-0000-0000E9000000}"/>
    <cellStyle name="Millares [0] 4 6 2" xfId="234" xr:uid="{00000000-0005-0000-0000-0000EA000000}"/>
    <cellStyle name="Millares [0] 4 7" xfId="235" xr:uid="{00000000-0005-0000-0000-0000EB000000}"/>
    <cellStyle name="Millares [0] 5" xfId="236" xr:uid="{00000000-0005-0000-0000-0000EC000000}"/>
    <cellStyle name="Millares [0] 5 2" xfId="237" xr:uid="{00000000-0005-0000-0000-0000ED000000}"/>
    <cellStyle name="Millares [0] 5 2 2" xfId="238" xr:uid="{00000000-0005-0000-0000-0000EE000000}"/>
    <cellStyle name="Millares [0] 5 2 2 2" xfId="239" xr:uid="{00000000-0005-0000-0000-0000EF000000}"/>
    <cellStyle name="Millares [0] 5 2 2 2 2" xfId="240" xr:uid="{00000000-0005-0000-0000-0000F0000000}"/>
    <cellStyle name="Millares [0] 5 2 2 3" xfId="241" xr:uid="{00000000-0005-0000-0000-0000F1000000}"/>
    <cellStyle name="Millares [0] 5 2 3" xfId="242" xr:uid="{00000000-0005-0000-0000-0000F2000000}"/>
    <cellStyle name="Millares [0] 5 2 3 2" xfId="243" xr:uid="{00000000-0005-0000-0000-0000F3000000}"/>
    <cellStyle name="Millares [0] 5 2 4" xfId="244" xr:uid="{00000000-0005-0000-0000-0000F4000000}"/>
    <cellStyle name="Millares [0] 5 3" xfId="245" xr:uid="{00000000-0005-0000-0000-0000F5000000}"/>
    <cellStyle name="Millares [0] 5 3 2" xfId="246" xr:uid="{00000000-0005-0000-0000-0000F6000000}"/>
    <cellStyle name="Millares [0] 5 3 2 2" xfId="247" xr:uid="{00000000-0005-0000-0000-0000F7000000}"/>
    <cellStyle name="Millares [0] 5 3 3" xfId="248" xr:uid="{00000000-0005-0000-0000-0000F8000000}"/>
    <cellStyle name="Millares [0] 5 4" xfId="249" xr:uid="{00000000-0005-0000-0000-0000F9000000}"/>
    <cellStyle name="Millares [0] 5 4 2" xfId="250" xr:uid="{00000000-0005-0000-0000-0000FA000000}"/>
    <cellStyle name="Millares [0] 5 5" xfId="251" xr:uid="{00000000-0005-0000-0000-0000FB000000}"/>
    <cellStyle name="Millares [0] 6" xfId="252" xr:uid="{00000000-0005-0000-0000-0000FC000000}"/>
    <cellStyle name="Millares [0] 6 2" xfId="253" xr:uid="{00000000-0005-0000-0000-0000FD000000}"/>
    <cellStyle name="Millares [0] 6 2 2" xfId="254" xr:uid="{00000000-0005-0000-0000-0000FE000000}"/>
    <cellStyle name="Millares [0] 6 2 2 2" xfId="255" xr:uid="{00000000-0005-0000-0000-0000FF000000}"/>
    <cellStyle name="Millares [0] 6 2 3" xfId="256" xr:uid="{00000000-0005-0000-0000-000000010000}"/>
    <cellStyle name="Millares [0] 6 3" xfId="257" xr:uid="{00000000-0005-0000-0000-000001010000}"/>
    <cellStyle name="Millares [0] 6 3 2" xfId="258" xr:uid="{00000000-0005-0000-0000-000002010000}"/>
    <cellStyle name="Millares [0] 6 4" xfId="259" xr:uid="{00000000-0005-0000-0000-000003010000}"/>
    <cellStyle name="Millares [0] 7" xfId="260" xr:uid="{00000000-0005-0000-0000-000004010000}"/>
    <cellStyle name="Millares [0] 7 2" xfId="261" xr:uid="{00000000-0005-0000-0000-000005010000}"/>
    <cellStyle name="Millares [0] 7 2 2" xfId="262" xr:uid="{00000000-0005-0000-0000-000006010000}"/>
    <cellStyle name="Millares [0] 7 3" xfId="263" xr:uid="{00000000-0005-0000-0000-000007010000}"/>
    <cellStyle name="Millares [0] 8" xfId="264" xr:uid="{00000000-0005-0000-0000-000008010000}"/>
    <cellStyle name="Millares [0] 8 2" xfId="265" xr:uid="{00000000-0005-0000-0000-000009010000}"/>
    <cellStyle name="Millares [0] 9" xfId="266" xr:uid="{00000000-0005-0000-0000-00000A010000}"/>
    <cellStyle name="Millares 10" xfId="267" xr:uid="{00000000-0005-0000-0000-00000B010000}"/>
    <cellStyle name="Millares 10 2" xfId="268" xr:uid="{00000000-0005-0000-0000-00000C010000}"/>
    <cellStyle name="Millares 10 2 2" xfId="269" xr:uid="{00000000-0005-0000-0000-00000D010000}"/>
    <cellStyle name="Millares 10 2 2 2" xfId="270" xr:uid="{00000000-0005-0000-0000-00000E010000}"/>
    <cellStyle name="Millares 10 2 3" xfId="271" xr:uid="{00000000-0005-0000-0000-00000F010000}"/>
    <cellStyle name="Millares 10 3" xfId="272" xr:uid="{00000000-0005-0000-0000-000010010000}"/>
    <cellStyle name="Millares 10 3 2" xfId="273" xr:uid="{00000000-0005-0000-0000-000011010000}"/>
    <cellStyle name="Millares 10 4" xfId="274" xr:uid="{00000000-0005-0000-0000-000012010000}"/>
    <cellStyle name="Millares 11" xfId="275" xr:uid="{00000000-0005-0000-0000-000013010000}"/>
    <cellStyle name="Millares 11 2" xfId="276" xr:uid="{00000000-0005-0000-0000-000014010000}"/>
    <cellStyle name="Millares 11 2 2" xfId="277" xr:uid="{00000000-0005-0000-0000-000015010000}"/>
    <cellStyle name="Millares 11 2 2 2" xfId="278" xr:uid="{00000000-0005-0000-0000-000016010000}"/>
    <cellStyle name="Millares 11 2 3" xfId="279" xr:uid="{00000000-0005-0000-0000-000017010000}"/>
    <cellStyle name="Millares 11 3" xfId="280" xr:uid="{00000000-0005-0000-0000-000018010000}"/>
    <cellStyle name="Millares 11 3 2" xfId="281" xr:uid="{00000000-0005-0000-0000-000019010000}"/>
    <cellStyle name="Millares 11 4" xfId="282" xr:uid="{00000000-0005-0000-0000-00001A010000}"/>
    <cellStyle name="Millares 12" xfId="283" xr:uid="{00000000-0005-0000-0000-00001B010000}"/>
    <cellStyle name="Millares 12 2" xfId="284" xr:uid="{00000000-0005-0000-0000-00001C010000}"/>
    <cellStyle name="Millares 12 2 2" xfId="285" xr:uid="{00000000-0005-0000-0000-00001D010000}"/>
    <cellStyle name="Millares 12 3" xfId="286" xr:uid="{00000000-0005-0000-0000-00001E010000}"/>
    <cellStyle name="Millares 13" xfId="287" xr:uid="{00000000-0005-0000-0000-00001F010000}"/>
    <cellStyle name="Millares 13 2" xfId="288" xr:uid="{00000000-0005-0000-0000-000020010000}"/>
    <cellStyle name="Millares 13 2 2" xfId="289" xr:uid="{00000000-0005-0000-0000-000021010000}"/>
    <cellStyle name="Millares 13 3" xfId="290" xr:uid="{00000000-0005-0000-0000-000022010000}"/>
    <cellStyle name="Millares 14" xfId="291" xr:uid="{00000000-0005-0000-0000-000023010000}"/>
    <cellStyle name="Millares 14 2" xfId="292" xr:uid="{00000000-0005-0000-0000-000024010000}"/>
    <cellStyle name="Millares 14 2 2" xfId="293" xr:uid="{00000000-0005-0000-0000-000025010000}"/>
    <cellStyle name="Millares 14 3" xfId="294" xr:uid="{00000000-0005-0000-0000-000026010000}"/>
    <cellStyle name="Millares 15" xfId="295" xr:uid="{00000000-0005-0000-0000-000027010000}"/>
    <cellStyle name="Millares 15 2" xfId="296" xr:uid="{00000000-0005-0000-0000-000028010000}"/>
    <cellStyle name="Millares 15 2 2" xfId="297" xr:uid="{00000000-0005-0000-0000-000029010000}"/>
    <cellStyle name="Millares 15 3" xfId="298" xr:uid="{00000000-0005-0000-0000-00002A010000}"/>
    <cellStyle name="Millares 16" xfId="299" xr:uid="{00000000-0005-0000-0000-00002B010000}"/>
    <cellStyle name="Millares 16 2" xfId="300" xr:uid="{00000000-0005-0000-0000-00002C010000}"/>
    <cellStyle name="Millares 16 2 2" xfId="301" xr:uid="{00000000-0005-0000-0000-00002D010000}"/>
    <cellStyle name="Millares 16 3" xfId="302" xr:uid="{00000000-0005-0000-0000-00002E010000}"/>
    <cellStyle name="Millares 17" xfId="303" xr:uid="{00000000-0005-0000-0000-00002F010000}"/>
    <cellStyle name="Millares 17 2" xfId="304" xr:uid="{00000000-0005-0000-0000-000030010000}"/>
    <cellStyle name="Millares 2" xfId="305" xr:uid="{00000000-0005-0000-0000-000031010000}"/>
    <cellStyle name="Millares 2 2" xfId="306" xr:uid="{00000000-0005-0000-0000-000032010000}"/>
    <cellStyle name="Millares 2 2 2" xfId="307" xr:uid="{00000000-0005-0000-0000-000033010000}"/>
    <cellStyle name="Millares 2 2 2 2" xfId="308" xr:uid="{00000000-0005-0000-0000-000034010000}"/>
    <cellStyle name="Millares 2 2 2 2 2" xfId="309" xr:uid="{00000000-0005-0000-0000-000035010000}"/>
    <cellStyle name="Millares 2 2 2 2 2 2" xfId="310" xr:uid="{00000000-0005-0000-0000-000036010000}"/>
    <cellStyle name="Millares 2 2 2 2 3" xfId="311" xr:uid="{00000000-0005-0000-0000-000037010000}"/>
    <cellStyle name="Millares 2 2 2 3" xfId="312" xr:uid="{00000000-0005-0000-0000-000038010000}"/>
    <cellStyle name="Millares 2 2 2 3 2" xfId="313" xr:uid="{00000000-0005-0000-0000-000039010000}"/>
    <cellStyle name="Millares 2 2 2 4" xfId="314" xr:uid="{00000000-0005-0000-0000-00003A010000}"/>
    <cellStyle name="Millares 2 2 3" xfId="315" xr:uid="{00000000-0005-0000-0000-00003B010000}"/>
    <cellStyle name="Millares 2 2 3 2" xfId="316" xr:uid="{00000000-0005-0000-0000-00003C010000}"/>
    <cellStyle name="Millares 2 2 3 2 2" xfId="317" xr:uid="{00000000-0005-0000-0000-00003D010000}"/>
    <cellStyle name="Millares 2 2 3 3" xfId="318" xr:uid="{00000000-0005-0000-0000-00003E010000}"/>
    <cellStyle name="Millares 2 2 4" xfId="319" xr:uid="{00000000-0005-0000-0000-00003F010000}"/>
    <cellStyle name="Millares 2 2 4 2" xfId="320" xr:uid="{00000000-0005-0000-0000-000040010000}"/>
    <cellStyle name="Millares 2 2 5" xfId="321" xr:uid="{00000000-0005-0000-0000-000041010000}"/>
    <cellStyle name="Millares 2 3" xfId="322" xr:uid="{00000000-0005-0000-0000-000042010000}"/>
    <cellStyle name="Millares 2 3 2" xfId="323" xr:uid="{00000000-0005-0000-0000-000043010000}"/>
    <cellStyle name="Millares 2 3 2 2" xfId="324" xr:uid="{00000000-0005-0000-0000-000044010000}"/>
    <cellStyle name="Millares 2 3 2 2 2" xfId="325" xr:uid="{00000000-0005-0000-0000-000045010000}"/>
    <cellStyle name="Millares 2 3 2 3" xfId="326" xr:uid="{00000000-0005-0000-0000-000046010000}"/>
    <cellStyle name="Millares 2 3 3" xfId="327" xr:uid="{00000000-0005-0000-0000-000047010000}"/>
    <cellStyle name="Millares 2 3 3 2" xfId="328" xr:uid="{00000000-0005-0000-0000-000048010000}"/>
    <cellStyle name="Millares 2 3 4" xfId="329" xr:uid="{00000000-0005-0000-0000-000049010000}"/>
    <cellStyle name="Millares 2 4" xfId="330" xr:uid="{00000000-0005-0000-0000-00004A010000}"/>
    <cellStyle name="Millares 2 4 2" xfId="331" xr:uid="{00000000-0005-0000-0000-00004B010000}"/>
    <cellStyle name="Millares 2 4 2 2" xfId="332" xr:uid="{00000000-0005-0000-0000-00004C010000}"/>
    <cellStyle name="Millares 2 4 2 2 2" xfId="333" xr:uid="{00000000-0005-0000-0000-00004D010000}"/>
    <cellStyle name="Millares 2 4 2 3" xfId="334" xr:uid="{00000000-0005-0000-0000-00004E010000}"/>
    <cellStyle name="Millares 2 4 3" xfId="335" xr:uid="{00000000-0005-0000-0000-00004F010000}"/>
    <cellStyle name="Millares 2 4 3 2" xfId="336" xr:uid="{00000000-0005-0000-0000-000050010000}"/>
    <cellStyle name="Millares 2 4 4" xfId="337" xr:uid="{00000000-0005-0000-0000-000051010000}"/>
    <cellStyle name="Millares 2 5" xfId="338" xr:uid="{00000000-0005-0000-0000-000052010000}"/>
    <cellStyle name="Millares 2 5 2" xfId="339" xr:uid="{00000000-0005-0000-0000-000053010000}"/>
    <cellStyle name="Millares 2 5 2 2" xfId="340" xr:uid="{00000000-0005-0000-0000-000054010000}"/>
    <cellStyle name="Millares 2 5 3" xfId="341" xr:uid="{00000000-0005-0000-0000-000055010000}"/>
    <cellStyle name="Millares 2 6" xfId="342" xr:uid="{00000000-0005-0000-0000-000056010000}"/>
    <cellStyle name="Millares 2 6 2" xfId="343" xr:uid="{00000000-0005-0000-0000-000057010000}"/>
    <cellStyle name="Millares 2 7" xfId="344" xr:uid="{00000000-0005-0000-0000-000058010000}"/>
    <cellStyle name="Millares 3" xfId="345" xr:uid="{00000000-0005-0000-0000-000059010000}"/>
    <cellStyle name="Millares 3 2" xfId="346" xr:uid="{00000000-0005-0000-0000-00005A010000}"/>
    <cellStyle name="Millares 3 2 2" xfId="347" xr:uid="{00000000-0005-0000-0000-00005B010000}"/>
    <cellStyle name="Millares 3 2 2 2" xfId="348" xr:uid="{00000000-0005-0000-0000-00005C010000}"/>
    <cellStyle name="Millares 3 2 2 2 2" xfId="349" xr:uid="{00000000-0005-0000-0000-00005D010000}"/>
    <cellStyle name="Millares 3 2 2 3" xfId="350" xr:uid="{00000000-0005-0000-0000-00005E010000}"/>
    <cellStyle name="Millares 3 2 3" xfId="351" xr:uid="{00000000-0005-0000-0000-00005F010000}"/>
    <cellStyle name="Millares 3 2 3 2" xfId="352" xr:uid="{00000000-0005-0000-0000-000060010000}"/>
    <cellStyle name="Millares 3 2 4" xfId="353" xr:uid="{00000000-0005-0000-0000-000061010000}"/>
    <cellStyle name="Millares 3 3" xfId="354" xr:uid="{00000000-0005-0000-0000-000062010000}"/>
    <cellStyle name="Millares 3 3 2" xfId="355" xr:uid="{00000000-0005-0000-0000-000063010000}"/>
    <cellStyle name="Millares 3 3 2 2" xfId="356" xr:uid="{00000000-0005-0000-0000-000064010000}"/>
    <cellStyle name="Millares 3 3 3" xfId="357" xr:uid="{00000000-0005-0000-0000-000065010000}"/>
    <cellStyle name="Millares 3 4" xfId="358" xr:uid="{00000000-0005-0000-0000-000066010000}"/>
    <cellStyle name="Millares 3 4 2" xfId="359" xr:uid="{00000000-0005-0000-0000-000067010000}"/>
    <cellStyle name="Millares 3 5" xfId="360" xr:uid="{00000000-0005-0000-0000-000068010000}"/>
    <cellStyle name="Millares 4" xfId="361" xr:uid="{00000000-0005-0000-0000-000069010000}"/>
    <cellStyle name="Millares 4 2" xfId="362" xr:uid="{00000000-0005-0000-0000-00006A010000}"/>
    <cellStyle name="Millares 4 2 2" xfId="363" xr:uid="{00000000-0005-0000-0000-00006B010000}"/>
    <cellStyle name="Millares 4 2 2 2" xfId="364" xr:uid="{00000000-0005-0000-0000-00006C010000}"/>
    <cellStyle name="Millares 4 2 2 2 2" xfId="365" xr:uid="{00000000-0005-0000-0000-00006D010000}"/>
    <cellStyle name="Millares 4 2 2 3" xfId="366" xr:uid="{00000000-0005-0000-0000-00006E010000}"/>
    <cellStyle name="Millares 4 2 3" xfId="367" xr:uid="{00000000-0005-0000-0000-00006F010000}"/>
    <cellStyle name="Millares 4 2 3 2" xfId="368" xr:uid="{00000000-0005-0000-0000-000070010000}"/>
    <cellStyle name="Millares 4 2 4" xfId="369" xr:uid="{00000000-0005-0000-0000-000071010000}"/>
    <cellStyle name="Millares 4 3" xfId="370" xr:uid="{00000000-0005-0000-0000-000072010000}"/>
    <cellStyle name="Millares 4 3 2" xfId="371" xr:uid="{00000000-0005-0000-0000-000073010000}"/>
    <cellStyle name="Millares 4 3 2 2" xfId="372" xr:uid="{00000000-0005-0000-0000-000074010000}"/>
    <cellStyle name="Millares 4 3 3" xfId="373" xr:uid="{00000000-0005-0000-0000-000075010000}"/>
    <cellStyle name="Millares 4 4" xfId="374" xr:uid="{00000000-0005-0000-0000-000076010000}"/>
    <cellStyle name="Millares 4 4 2" xfId="375" xr:uid="{00000000-0005-0000-0000-000077010000}"/>
    <cellStyle name="Millares 4 5" xfId="376" xr:uid="{00000000-0005-0000-0000-000078010000}"/>
    <cellStyle name="Millares 5" xfId="377" xr:uid="{00000000-0005-0000-0000-000079010000}"/>
    <cellStyle name="Millares 5 2" xfId="378" xr:uid="{00000000-0005-0000-0000-00007A010000}"/>
    <cellStyle name="Millares 5 2 2" xfId="379" xr:uid="{00000000-0005-0000-0000-00007B010000}"/>
    <cellStyle name="Millares 5 2 2 2" xfId="380" xr:uid="{00000000-0005-0000-0000-00007C010000}"/>
    <cellStyle name="Millares 5 2 2 2 2" xfId="381" xr:uid="{00000000-0005-0000-0000-00007D010000}"/>
    <cellStyle name="Millares 5 2 2 3" xfId="382" xr:uid="{00000000-0005-0000-0000-00007E010000}"/>
    <cellStyle name="Millares 5 2 3" xfId="383" xr:uid="{00000000-0005-0000-0000-00007F010000}"/>
    <cellStyle name="Millares 5 2 3 2" xfId="384" xr:uid="{00000000-0005-0000-0000-000080010000}"/>
    <cellStyle name="Millares 5 2 4" xfId="385" xr:uid="{00000000-0005-0000-0000-000081010000}"/>
    <cellStyle name="Millares 5 3" xfId="386" xr:uid="{00000000-0005-0000-0000-000082010000}"/>
    <cellStyle name="Millares 5 3 2" xfId="387" xr:uid="{00000000-0005-0000-0000-000083010000}"/>
    <cellStyle name="Millares 5 3 2 2" xfId="388" xr:uid="{00000000-0005-0000-0000-000084010000}"/>
    <cellStyle name="Millares 5 3 3" xfId="389" xr:uid="{00000000-0005-0000-0000-000085010000}"/>
    <cellStyle name="Millares 5 4" xfId="390" xr:uid="{00000000-0005-0000-0000-000086010000}"/>
    <cellStyle name="Millares 5 4 2" xfId="391" xr:uid="{00000000-0005-0000-0000-000087010000}"/>
    <cellStyle name="Millares 5 5" xfId="392" xr:uid="{00000000-0005-0000-0000-000088010000}"/>
    <cellStyle name="Millares 6" xfId="393" xr:uid="{00000000-0005-0000-0000-000089010000}"/>
    <cellStyle name="Millares 6 2" xfId="394" xr:uid="{00000000-0005-0000-0000-00008A010000}"/>
    <cellStyle name="Millares 6 2 2" xfId="395" xr:uid="{00000000-0005-0000-0000-00008B010000}"/>
    <cellStyle name="Millares 6 2 2 2" xfId="396" xr:uid="{00000000-0005-0000-0000-00008C010000}"/>
    <cellStyle name="Millares 6 2 3" xfId="397" xr:uid="{00000000-0005-0000-0000-00008D010000}"/>
    <cellStyle name="Millares 6 3" xfId="398" xr:uid="{00000000-0005-0000-0000-00008E010000}"/>
    <cellStyle name="Millares 6 3 2" xfId="399" xr:uid="{00000000-0005-0000-0000-00008F010000}"/>
    <cellStyle name="Millares 6 3 2 2" xfId="400" xr:uid="{00000000-0005-0000-0000-000090010000}"/>
    <cellStyle name="Millares 6 3 3" xfId="401" xr:uid="{00000000-0005-0000-0000-000091010000}"/>
    <cellStyle name="Millares 6 4" xfId="402" xr:uid="{00000000-0005-0000-0000-000092010000}"/>
    <cellStyle name="Millares 6 4 2" xfId="403" xr:uid="{00000000-0005-0000-0000-000093010000}"/>
    <cellStyle name="Millares 6 5" xfId="404" xr:uid="{00000000-0005-0000-0000-000094010000}"/>
    <cellStyle name="Millares 7" xfId="405" xr:uid="{00000000-0005-0000-0000-000095010000}"/>
    <cellStyle name="Millares 7 2" xfId="406" xr:uid="{00000000-0005-0000-0000-000096010000}"/>
    <cellStyle name="Millares 7 2 2" xfId="407" xr:uid="{00000000-0005-0000-0000-000097010000}"/>
    <cellStyle name="Millares 7 2 2 2" xfId="408" xr:uid="{00000000-0005-0000-0000-000098010000}"/>
    <cellStyle name="Millares 7 2 3" xfId="409" xr:uid="{00000000-0005-0000-0000-000099010000}"/>
    <cellStyle name="Millares 7 3" xfId="410" xr:uid="{00000000-0005-0000-0000-00009A010000}"/>
    <cellStyle name="Millares 7 3 2" xfId="411" xr:uid="{00000000-0005-0000-0000-00009B010000}"/>
    <cellStyle name="Millares 7 3 2 2" xfId="412" xr:uid="{00000000-0005-0000-0000-00009C010000}"/>
    <cellStyle name="Millares 7 3 3" xfId="413" xr:uid="{00000000-0005-0000-0000-00009D010000}"/>
    <cellStyle name="Millares 7 4" xfId="414" xr:uid="{00000000-0005-0000-0000-00009E010000}"/>
    <cellStyle name="Millares 7 4 2" xfId="415" xr:uid="{00000000-0005-0000-0000-00009F010000}"/>
    <cellStyle name="Millares 7 5" xfId="416" xr:uid="{00000000-0005-0000-0000-0000A0010000}"/>
    <cellStyle name="Millares 8" xfId="417" xr:uid="{00000000-0005-0000-0000-0000A1010000}"/>
    <cellStyle name="Millares 8 2" xfId="418" xr:uid="{00000000-0005-0000-0000-0000A2010000}"/>
    <cellStyle name="Millares 8 2 2" xfId="419" xr:uid="{00000000-0005-0000-0000-0000A3010000}"/>
    <cellStyle name="Millares 8 2 2 2" xfId="420" xr:uid="{00000000-0005-0000-0000-0000A4010000}"/>
    <cellStyle name="Millares 8 2 3" xfId="421" xr:uid="{00000000-0005-0000-0000-0000A5010000}"/>
    <cellStyle name="Millares 8 3" xfId="422" xr:uid="{00000000-0005-0000-0000-0000A6010000}"/>
    <cellStyle name="Millares 8 3 2" xfId="423" xr:uid="{00000000-0005-0000-0000-0000A7010000}"/>
    <cellStyle name="Millares 8 3 2 2" xfId="424" xr:uid="{00000000-0005-0000-0000-0000A8010000}"/>
    <cellStyle name="Millares 8 3 3" xfId="425" xr:uid="{00000000-0005-0000-0000-0000A9010000}"/>
    <cellStyle name="Millares 8 4" xfId="426" xr:uid="{00000000-0005-0000-0000-0000AA010000}"/>
    <cellStyle name="Millares 8 4 2" xfId="427" xr:uid="{00000000-0005-0000-0000-0000AB010000}"/>
    <cellStyle name="Millares 8 5" xfId="428" xr:uid="{00000000-0005-0000-0000-0000AC010000}"/>
    <cellStyle name="Millares 9" xfId="429" xr:uid="{00000000-0005-0000-0000-0000AD010000}"/>
    <cellStyle name="Millares 9 2" xfId="430" xr:uid="{00000000-0005-0000-0000-0000AE010000}"/>
    <cellStyle name="Millares 9 2 2" xfId="431" xr:uid="{00000000-0005-0000-0000-0000AF010000}"/>
    <cellStyle name="Millares 9 2 2 2" xfId="432" xr:uid="{00000000-0005-0000-0000-0000B0010000}"/>
    <cellStyle name="Millares 9 2 3" xfId="433" xr:uid="{00000000-0005-0000-0000-0000B1010000}"/>
    <cellStyle name="Millares 9 3" xfId="434" xr:uid="{00000000-0005-0000-0000-0000B2010000}"/>
    <cellStyle name="Millares 9 3 2" xfId="435" xr:uid="{00000000-0005-0000-0000-0000B3010000}"/>
    <cellStyle name="Millares 9 4" xfId="436" xr:uid="{00000000-0005-0000-0000-0000B4010000}"/>
    <cellStyle name="Moneda [0]" xfId="437" builtinId="7"/>
    <cellStyle name="Moneda [0] 2" xfId="438" xr:uid="{00000000-0005-0000-0000-0000B5010000}"/>
    <cellStyle name="Moneda [0] 2 2" xfId="439" xr:uid="{00000000-0005-0000-0000-0000B6010000}"/>
    <cellStyle name="Moneda [0] 2 2 2" xfId="440" xr:uid="{00000000-0005-0000-0000-0000B7010000}"/>
    <cellStyle name="Moneda [0] 2 3" xfId="441" xr:uid="{00000000-0005-0000-0000-0000B8010000}"/>
    <cellStyle name="Moneda [0] 2 3 2" xfId="442" xr:uid="{00000000-0005-0000-0000-0000B9010000}"/>
    <cellStyle name="Moneda [0] 2 4" xfId="443" xr:uid="{00000000-0005-0000-0000-0000BA010000}"/>
    <cellStyle name="Moneda [0] 3" xfId="444" xr:uid="{00000000-0005-0000-0000-0000BB010000}"/>
    <cellStyle name="Moneda [0] 3 2" xfId="445" xr:uid="{00000000-0005-0000-0000-0000BC010000}"/>
    <cellStyle name="Moneda [0] 3 2 2" xfId="446" xr:uid="{00000000-0005-0000-0000-0000BD010000}"/>
    <cellStyle name="Moneda [0] 3 3" xfId="447" xr:uid="{00000000-0005-0000-0000-0000BE010000}"/>
    <cellStyle name="Moneda [0] 3 3 2" xfId="448" xr:uid="{00000000-0005-0000-0000-0000BF010000}"/>
    <cellStyle name="Moneda [0] 3 4" xfId="449" xr:uid="{00000000-0005-0000-0000-0000C0010000}"/>
    <cellStyle name="Moneda [0] 4" xfId="450" xr:uid="{00000000-0005-0000-0000-0000C1010000}"/>
    <cellStyle name="Moneda [0] 4 2" xfId="451" xr:uid="{00000000-0005-0000-0000-0000C2010000}"/>
    <cellStyle name="Moneda [0] 4 2 2" xfId="452" xr:uid="{00000000-0005-0000-0000-0000C3010000}"/>
    <cellStyle name="Moneda [0] 4 3" xfId="453" xr:uid="{00000000-0005-0000-0000-0000C4010000}"/>
    <cellStyle name="Moneda [0] 4 3 2" xfId="454" xr:uid="{00000000-0005-0000-0000-0000C5010000}"/>
    <cellStyle name="Moneda [0] 4 4" xfId="455" xr:uid="{00000000-0005-0000-0000-0000C6010000}"/>
    <cellStyle name="Moneda [0] 5" xfId="456" xr:uid="{00000000-0005-0000-0000-0000C7010000}"/>
    <cellStyle name="Moneda [0] 5 2" xfId="457" xr:uid="{00000000-0005-0000-0000-0000C8010000}"/>
    <cellStyle name="Moneda [0] 6" xfId="458" xr:uid="{00000000-0005-0000-0000-0000C9010000}"/>
    <cellStyle name="Moneda 2" xfId="459" xr:uid="{00000000-0005-0000-0000-0000CA010000}"/>
    <cellStyle name="Moneda 3" xfId="460" xr:uid="{00000000-0005-0000-0000-0000CB010000}"/>
    <cellStyle name="Moneda 4" xfId="461" xr:uid="{00000000-0005-0000-0000-0000CC010000}"/>
    <cellStyle name="Moneda 5" xfId="462" xr:uid="{00000000-0005-0000-0000-0000CD010000}"/>
    <cellStyle name="Moneda 6" xfId="463" xr:uid="{00000000-0005-0000-0000-0000CE010000}"/>
    <cellStyle name="Neutral" xfId="464" builtinId="28" customBuiltin="1"/>
    <cellStyle name="Neutral 2" xfId="465" xr:uid="{00000000-0005-0000-0000-0000D0010000}"/>
    <cellStyle name="Neutral 2 2" xfId="466" xr:uid="{00000000-0005-0000-0000-0000D1010000}"/>
    <cellStyle name="Normal" xfId="0" builtinId="0"/>
    <cellStyle name="Normal 10" xfId="467" xr:uid="{00000000-0005-0000-0000-0000D3010000}"/>
    <cellStyle name="Normal 11" xfId="468" xr:uid="{00000000-0005-0000-0000-0000D4010000}"/>
    <cellStyle name="Normal 11 2" xfId="469" xr:uid="{00000000-0005-0000-0000-0000D5010000}"/>
    <cellStyle name="Normal 11 3" xfId="470" xr:uid="{00000000-0005-0000-0000-0000D6010000}"/>
    <cellStyle name="Normal 11 4" xfId="471" xr:uid="{00000000-0005-0000-0000-0000D7010000}"/>
    <cellStyle name="Normal 12" xfId="472" xr:uid="{00000000-0005-0000-0000-0000D8010000}"/>
    <cellStyle name="Normal 12 2" xfId="473" xr:uid="{00000000-0005-0000-0000-0000D9010000}"/>
    <cellStyle name="Normal 13" xfId="474" xr:uid="{00000000-0005-0000-0000-0000DA010000}"/>
    <cellStyle name="Normal 13 2" xfId="475" xr:uid="{00000000-0005-0000-0000-0000DB010000}"/>
    <cellStyle name="Normal 14" xfId="476" xr:uid="{00000000-0005-0000-0000-0000DC010000}"/>
    <cellStyle name="Normal 15" xfId="477" xr:uid="{00000000-0005-0000-0000-0000DD010000}"/>
    <cellStyle name="Normal 15 2" xfId="478" xr:uid="{00000000-0005-0000-0000-0000DE010000}"/>
    <cellStyle name="Normal 16" xfId="479" xr:uid="{00000000-0005-0000-0000-0000DF010000}"/>
    <cellStyle name="Normal 17" xfId="480" xr:uid="{00000000-0005-0000-0000-0000E0010000}"/>
    <cellStyle name="Normal 18" xfId="481" xr:uid="{00000000-0005-0000-0000-0000E1010000}"/>
    <cellStyle name="Normal 18 2 2" xfId="482" xr:uid="{00000000-0005-0000-0000-0000E2010000}"/>
    <cellStyle name="Normal 19" xfId="483" xr:uid="{00000000-0005-0000-0000-0000E3010000}"/>
    <cellStyle name="Normal 2" xfId="484" xr:uid="{00000000-0005-0000-0000-0000E4010000}"/>
    <cellStyle name="Normal 2 2" xfId="485" xr:uid="{00000000-0005-0000-0000-0000E5010000}"/>
    <cellStyle name="Normal 2 2 2" xfId="486" xr:uid="{00000000-0005-0000-0000-0000E6010000}"/>
    <cellStyle name="Normal 2 3" xfId="487" xr:uid="{00000000-0005-0000-0000-0000E7010000}"/>
    <cellStyle name="Normal 2 4" xfId="488" xr:uid="{00000000-0005-0000-0000-0000E8010000}"/>
    <cellStyle name="Normal 2 5" xfId="489" xr:uid="{00000000-0005-0000-0000-0000E9010000}"/>
    <cellStyle name="Normal 2 6" xfId="490" xr:uid="{00000000-0005-0000-0000-0000EA010000}"/>
    <cellStyle name="Normal 2 7" xfId="491" xr:uid="{00000000-0005-0000-0000-0000EB010000}"/>
    <cellStyle name="Normal 20" xfId="535" xr:uid="{ED5D24C6-BEDD-416E-8577-74C91C4227E6}"/>
    <cellStyle name="Normal 20 2" xfId="545" xr:uid="{D069F108-3C97-4CD0-9512-FEFDE93A0E6A}"/>
    <cellStyle name="Normal 21" xfId="538" xr:uid="{FFFC3FB3-F7EE-43BC-9293-B2DF27CDBD24}"/>
    <cellStyle name="Normal 22" xfId="541" xr:uid="{BDAB934C-6B81-4E7B-BE87-18FFA92C3852}"/>
    <cellStyle name="Normal 23" xfId="543" xr:uid="{1828B4A3-63B2-41DF-B568-A9CDBAA7A320}"/>
    <cellStyle name="Normal 24" xfId="546" xr:uid="{983F8B38-70CC-459D-A829-B7A1DEB5CC9E}"/>
    <cellStyle name="Normal 25" xfId="548" xr:uid="{85117EE7-C604-4559-8FC8-C4FFD78EE9A8}"/>
    <cellStyle name="Normal 26" xfId="550" xr:uid="{7E88E89A-F969-4C1B-AFED-7A987257936C}"/>
    <cellStyle name="Normal 28" xfId="492" xr:uid="{00000000-0005-0000-0000-0000EC010000}"/>
    <cellStyle name="Normal 3" xfId="493" xr:uid="{00000000-0005-0000-0000-0000ED010000}"/>
    <cellStyle name="Normal 3 2" xfId="494" xr:uid="{00000000-0005-0000-0000-0000EE010000}"/>
    <cellStyle name="Normal 3 3" xfId="495" xr:uid="{00000000-0005-0000-0000-0000EF010000}"/>
    <cellStyle name="Normal 3 4" xfId="496" xr:uid="{00000000-0005-0000-0000-0000F0010000}"/>
    <cellStyle name="Normal 3 5" xfId="497" xr:uid="{00000000-0005-0000-0000-0000F1010000}"/>
    <cellStyle name="Normal 3 6" xfId="498" xr:uid="{00000000-0005-0000-0000-0000F2010000}"/>
    <cellStyle name="Normal 4" xfId="499" xr:uid="{00000000-0005-0000-0000-0000F3010000}"/>
    <cellStyle name="Normal 4 2" xfId="500" xr:uid="{00000000-0005-0000-0000-0000F4010000}"/>
    <cellStyle name="Normal 4 3" xfId="501" xr:uid="{00000000-0005-0000-0000-0000F5010000}"/>
    <cellStyle name="Normal 4 4" xfId="502" xr:uid="{00000000-0005-0000-0000-0000F6010000}"/>
    <cellStyle name="Normal 42" xfId="537" xr:uid="{79606818-C0EB-4E36-BBD6-4CC40DBFB549}"/>
    <cellStyle name="Normal 5" xfId="503" xr:uid="{00000000-0005-0000-0000-0000F7010000}"/>
    <cellStyle name="Normal 6" xfId="504" xr:uid="{00000000-0005-0000-0000-0000F8010000}"/>
    <cellStyle name="Normal 7" xfId="505" xr:uid="{00000000-0005-0000-0000-0000F9010000}"/>
    <cellStyle name="Normal 7 2" xfId="506" xr:uid="{00000000-0005-0000-0000-0000FA010000}"/>
    <cellStyle name="Normal 7 3" xfId="507" xr:uid="{00000000-0005-0000-0000-0000FB010000}"/>
    <cellStyle name="Normal 8" xfId="508" xr:uid="{00000000-0005-0000-0000-0000FC010000}"/>
    <cellStyle name="Normal 8 2" xfId="509" xr:uid="{00000000-0005-0000-0000-0000FD010000}"/>
    <cellStyle name="Normal 9" xfId="510" xr:uid="{00000000-0005-0000-0000-0000FE010000}"/>
    <cellStyle name="Normal 9 2" xfId="511" xr:uid="{00000000-0005-0000-0000-0000FF010000}"/>
    <cellStyle name="Notas 2" xfId="512" xr:uid="{00000000-0005-0000-0000-000000020000}"/>
    <cellStyle name="Notas 2 2" xfId="513" xr:uid="{00000000-0005-0000-0000-000001020000}"/>
    <cellStyle name="Notas 2 3" xfId="514" xr:uid="{00000000-0005-0000-0000-000002020000}"/>
    <cellStyle name="Notas 3" xfId="515" xr:uid="{00000000-0005-0000-0000-000003020000}"/>
    <cellStyle name="Porcentaje" xfId="516" builtinId="5"/>
    <cellStyle name="Porcentaje 10" xfId="517" xr:uid="{00000000-0005-0000-0000-000005020000}"/>
    <cellStyle name="Porcentaje 2" xfId="518" xr:uid="{00000000-0005-0000-0000-000006020000}"/>
    <cellStyle name="Porcentaje 2 2" xfId="519" xr:uid="{00000000-0005-0000-0000-000007020000}"/>
    <cellStyle name="Porcentaje 2 3" xfId="520" xr:uid="{00000000-0005-0000-0000-000008020000}"/>
    <cellStyle name="Porcentaje 3" xfId="521" xr:uid="{00000000-0005-0000-0000-000009020000}"/>
    <cellStyle name="Porcentaje 4" xfId="522" xr:uid="{00000000-0005-0000-0000-00000A020000}"/>
    <cellStyle name="Porcentaje 5" xfId="523" xr:uid="{00000000-0005-0000-0000-00000B020000}"/>
    <cellStyle name="Porcentaje 6" xfId="524" xr:uid="{00000000-0005-0000-0000-00000C020000}"/>
    <cellStyle name="Porcentaje 7" xfId="525" xr:uid="{00000000-0005-0000-0000-00000D020000}"/>
    <cellStyle name="Salida 2" xfId="526" xr:uid="{00000000-0005-0000-0000-00000E020000}"/>
    <cellStyle name="Texto de advertencia 2" xfId="527" xr:uid="{00000000-0005-0000-0000-00000F020000}"/>
    <cellStyle name="Texto explicativo 2" xfId="528" xr:uid="{00000000-0005-0000-0000-000010020000}"/>
    <cellStyle name="Título 2 2" xfId="529" xr:uid="{00000000-0005-0000-0000-000011020000}"/>
    <cellStyle name="Título 3 2" xfId="530" xr:uid="{00000000-0005-0000-0000-000012020000}"/>
    <cellStyle name="Título 4" xfId="531" xr:uid="{00000000-0005-0000-0000-000013020000}"/>
    <cellStyle name="Título 4 2" xfId="532" xr:uid="{00000000-0005-0000-0000-000014020000}"/>
    <cellStyle name="Total" xfId="533" builtinId="25" customBuiltin="1"/>
    <cellStyle name="Total 2" xfId="534" xr:uid="{00000000-0005-0000-0000-00001602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Variación mensual IPC</a:t>
            </a:r>
          </a:p>
        </c:rich>
      </c:tx>
      <c:layout>
        <c:manualLayout>
          <c:xMode val="edge"/>
          <c:yMode val="edge"/>
          <c:x val="0.36280190223746783"/>
          <c:y val="3.912012921461740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155890274760088"/>
          <c:y val="0.13596191902590687"/>
          <c:w val="0.83369505316667436"/>
          <c:h val="0.72037159616041491"/>
        </c:manualLayout>
      </c:layout>
      <c:lineChart>
        <c:grouping val="standard"/>
        <c:varyColors val="0"/>
        <c:ser>
          <c:idx val="0"/>
          <c:order val="0"/>
          <c:tx>
            <c:strRef>
              <c:f>'1. IPC - Inflación'!$B$9</c:f>
              <c:strCache>
                <c:ptCount val="1"/>
                <c:pt idx="0">
                  <c:v>IPC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'1. IPC - Inflación'!$A$10:$A$99</c:f>
              <c:numCache>
                <c:formatCode>mmm\,\ yyyy</c:formatCode>
                <c:ptCount val="90"/>
                <c:pt idx="0">
                  <c:v>46182</c:v>
                </c:pt>
                <c:pt idx="1">
                  <c:v>46151</c:v>
                </c:pt>
                <c:pt idx="2">
                  <c:v>46121</c:v>
                </c:pt>
                <c:pt idx="3">
                  <c:v>46090</c:v>
                </c:pt>
                <c:pt idx="4">
                  <c:v>46062</c:v>
                </c:pt>
                <c:pt idx="5">
                  <c:v>46031</c:v>
                </c:pt>
                <c:pt idx="6">
                  <c:v>46000</c:v>
                </c:pt>
                <c:pt idx="7">
                  <c:v>45970</c:v>
                </c:pt>
                <c:pt idx="8">
                  <c:v>45939</c:v>
                </c:pt>
                <c:pt idx="9">
                  <c:v>45909</c:v>
                </c:pt>
                <c:pt idx="10">
                  <c:v>45878</c:v>
                </c:pt>
                <c:pt idx="11">
                  <c:v>45847</c:v>
                </c:pt>
                <c:pt idx="12">
                  <c:v>45817</c:v>
                </c:pt>
                <c:pt idx="13">
                  <c:v>45786</c:v>
                </c:pt>
                <c:pt idx="14">
                  <c:v>45756</c:v>
                </c:pt>
                <c:pt idx="15">
                  <c:v>45725</c:v>
                </c:pt>
                <c:pt idx="16">
                  <c:v>45697</c:v>
                </c:pt>
                <c:pt idx="17">
                  <c:v>45666</c:v>
                </c:pt>
                <c:pt idx="18">
                  <c:v>45635</c:v>
                </c:pt>
                <c:pt idx="19">
                  <c:v>45605</c:v>
                </c:pt>
                <c:pt idx="20">
                  <c:v>45574</c:v>
                </c:pt>
                <c:pt idx="21">
                  <c:v>45544</c:v>
                </c:pt>
                <c:pt idx="22">
                  <c:v>45513</c:v>
                </c:pt>
                <c:pt idx="23">
                  <c:v>45482</c:v>
                </c:pt>
                <c:pt idx="24">
                  <c:v>45452</c:v>
                </c:pt>
                <c:pt idx="25">
                  <c:v>45421</c:v>
                </c:pt>
                <c:pt idx="26">
                  <c:v>45391</c:v>
                </c:pt>
                <c:pt idx="27">
                  <c:v>45360</c:v>
                </c:pt>
                <c:pt idx="28">
                  <c:v>45331</c:v>
                </c:pt>
                <c:pt idx="29">
                  <c:v>45302</c:v>
                </c:pt>
                <c:pt idx="30">
                  <c:v>45273</c:v>
                </c:pt>
                <c:pt idx="31">
                  <c:v>45244</c:v>
                </c:pt>
                <c:pt idx="32">
                  <c:v>45215</c:v>
                </c:pt>
                <c:pt idx="33">
                  <c:v>45186</c:v>
                </c:pt>
                <c:pt idx="34">
                  <c:v>45156</c:v>
                </c:pt>
                <c:pt idx="35">
                  <c:v>45126</c:v>
                </c:pt>
                <c:pt idx="36">
                  <c:v>45097</c:v>
                </c:pt>
                <c:pt idx="37">
                  <c:v>45066</c:v>
                </c:pt>
                <c:pt idx="38">
                  <c:v>45036</c:v>
                </c:pt>
                <c:pt idx="39">
                  <c:v>45005</c:v>
                </c:pt>
                <c:pt idx="40">
                  <c:v>44977</c:v>
                </c:pt>
                <c:pt idx="41">
                  <c:v>44946</c:v>
                </c:pt>
                <c:pt idx="42">
                  <c:v>44915</c:v>
                </c:pt>
                <c:pt idx="43">
                  <c:v>44885</c:v>
                </c:pt>
                <c:pt idx="44">
                  <c:v>44854</c:v>
                </c:pt>
                <c:pt idx="45">
                  <c:v>44824</c:v>
                </c:pt>
                <c:pt idx="46">
                  <c:v>44793</c:v>
                </c:pt>
                <c:pt idx="47">
                  <c:v>44762</c:v>
                </c:pt>
                <c:pt idx="48">
                  <c:v>44732</c:v>
                </c:pt>
                <c:pt idx="49">
                  <c:v>44701</c:v>
                </c:pt>
                <c:pt idx="50">
                  <c:v>44671</c:v>
                </c:pt>
                <c:pt idx="51">
                  <c:v>44640</c:v>
                </c:pt>
                <c:pt idx="52">
                  <c:v>44612</c:v>
                </c:pt>
                <c:pt idx="53">
                  <c:v>44581</c:v>
                </c:pt>
                <c:pt idx="54">
                  <c:v>44550</c:v>
                </c:pt>
                <c:pt idx="55">
                  <c:v>44520</c:v>
                </c:pt>
                <c:pt idx="56">
                  <c:v>44490</c:v>
                </c:pt>
                <c:pt idx="57">
                  <c:v>44460</c:v>
                </c:pt>
                <c:pt idx="58">
                  <c:v>44430</c:v>
                </c:pt>
                <c:pt idx="59">
                  <c:v>44400</c:v>
                </c:pt>
                <c:pt idx="60">
                  <c:v>44370</c:v>
                </c:pt>
                <c:pt idx="61">
                  <c:v>44340</c:v>
                </c:pt>
                <c:pt idx="62">
                  <c:v>44311</c:v>
                </c:pt>
                <c:pt idx="63">
                  <c:v>44281</c:v>
                </c:pt>
                <c:pt idx="64">
                  <c:v>44253</c:v>
                </c:pt>
                <c:pt idx="65">
                  <c:v>44222</c:v>
                </c:pt>
                <c:pt idx="66">
                  <c:v>44191</c:v>
                </c:pt>
                <c:pt idx="67">
                  <c:v>44161</c:v>
                </c:pt>
                <c:pt idx="68">
                  <c:v>44130</c:v>
                </c:pt>
                <c:pt idx="69">
                  <c:v>44100</c:v>
                </c:pt>
                <c:pt idx="70">
                  <c:v>44069</c:v>
                </c:pt>
                <c:pt idx="71">
                  <c:v>44038</c:v>
                </c:pt>
                <c:pt idx="72">
                  <c:v>44008</c:v>
                </c:pt>
                <c:pt idx="73">
                  <c:v>43977</c:v>
                </c:pt>
                <c:pt idx="74">
                  <c:v>43947</c:v>
                </c:pt>
                <c:pt idx="75">
                  <c:v>43916</c:v>
                </c:pt>
                <c:pt idx="76">
                  <c:v>43887</c:v>
                </c:pt>
                <c:pt idx="77">
                  <c:v>43856</c:v>
                </c:pt>
                <c:pt idx="78">
                  <c:v>43825</c:v>
                </c:pt>
                <c:pt idx="79">
                  <c:v>43796</c:v>
                </c:pt>
                <c:pt idx="80">
                  <c:v>43766</c:v>
                </c:pt>
                <c:pt idx="81">
                  <c:v>43737</c:v>
                </c:pt>
                <c:pt idx="82">
                  <c:v>43707</c:v>
                </c:pt>
                <c:pt idx="83">
                  <c:v>43677</c:v>
                </c:pt>
                <c:pt idx="84">
                  <c:v>43646</c:v>
                </c:pt>
                <c:pt idx="85">
                  <c:v>43616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</c:numCache>
            </c:numRef>
          </c:cat>
          <c:val>
            <c:numRef>
              <c:f>'1. IPC - Inflación'!$C$10:$C$99</c:f>
              <c:numCache>
                <c:formatCode>0.00</c:formatCode>
                <c:ptCount val="90"/>
                <c:pt idx="0">
                  <c:v>0.39</c:v>
                </c:pt>
                <c:pt idx="1">
                  <c:v>0.47</c:v>
                </c:pt>
                <c:pt idx="2">
                  <c:v>0.78</c:v>
                </c:pt>
                <c:pt idx="3">
                  <c:v>0.78</c:v>
                </c:pt>
                <c:pt idx="4">
                  <c:v>1.08</c:v>
                </c:pt>
                <c:pt idx="5">
                  <c:v>1.18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0.18</c:v>
                </c:pt>
                <c:pt idx="9">
                  <c:v>0.32</c:v>
                </c:pt>
                <c:pt idx="10">
                  <c:v>0.19</c:v>
                </c:pt>
                <c:pt idx="11">
                  <c:v>0.28000000000000003</c:v>
                </c:pt>
                <c:pt idx="12">
                  <c:v>0.1</c:v>
                </c:pt>
                <c:pt idx="13">
                  <c:v>0.32</c:v>
                </c:pt>
                <c:pt idx="14">
                  <c:v>0.66</c:v>
                </c:pt>
                <c:pt idx="15">
                  <c:v>0.54</c:v>
                </c:pt>
                <c:pt idx="16">
                  <c:v>1.1399999999999999</c:v>
                </c:pt>
                <c:pt idx="17">
                  <c:v>0.94</c:v>
                </c:pt>
                <c:pt idx="18">
                  <c:v>0.46</c:v>
                </c:pt>
                <c:pt idx="19">
                  <c:v>0.27</c:v>
                </c:pt>
                <c:pt idx="20">
                  <c:v>-0.13</c:v>
                </c:pt>
                <c:pt idx="21">
                  <c:v>0.24</c:v>
                </c:pt>
                <c:pt idx="22">
                  <c:v>0</c:v>
                </c:pt>
                <c:pt idx="23">
                  <c:v>0.2</c:v>
                </c:pt>
                <c:pt idx="24">
                  <c:v>0.32</c:v>
                </c:pt>
                <c:pt idx="25">
                  <c:v>0.43</c:v>
                </c:pt>
                <c:pt idx="26">
                  <c:v>0.59</c:v>
                </c:pt>
                <c:pt idx="27">
                  <c:v>0.7</c:v>
                </c:pt>
                <c:pt idx="28">
                  <c:v>1.0900000000000001</c:v>
                </c:pt>
                <c:pt idx="29">
                  <c:v>0.92</c:v>
                </c:pt>
                <c:pt idx="30">
                  <c:v>0.45</c:v>
                </c:pt>
                <c:pt idx="31">
                  <c:v>0.47</c:v>
                </c:pt>
                <c:pt idx="32">
                  <c:v>0.25</c:v>
                </c:pt>
                <c:pt idx="33">
                  <c:v>0.54</c:v>
                </c:pt>
                <c:pt idx="34">
                  <c:v>0.7</c:v>
                </c:pt>
                <c:pt idx="35">
                  <c:v>0.5</c:v>
                </c:pt>
                <c:pt idx="36">
                  <c:v>0.3</c:v>
                </c:pt>
                <c:pt idx="37">
                  <c:v>0.43</c:v>
                </c:pt>
                <c:pt idx="38">
                  <c:v>0.78</c:v>
                </c:pt>
                <c:pt idx="39">
                  <c:v>1.05</c:v>
                </c:pt>
                <c:pt idx="40">
                  <c:v>1.66</c:v>
                </c:pt>
                <c:pt idx="41">
                  <c:v>1.78</c:v>
                </c:pt>
                <c:pt idx="42">
                  <c:v>1.26</c:v>
                </c:pt>
                <c:pt idx="43">
                  <c:v>0.77</c:v>
                </c:pt>
                <c:pt idx="44">
                  <c:v>0.72</c:v>
                </c:pt>
                <c:pt idx="45">
                  <c:v>0.93</c:v>
                </c:pt>
                <c:pt idx="46">
                  <c:v>1.02</c:v>
                </c:pt>
                <c:pt idx="47">
                  <c:v>0.81</c:v>
                </c:pt>
                <c:pt idx="48">
                  <c:v>0.51</c:v>
                </c:pt>
                <c:pt idx="49">
                  <c:v>0.84</c:v>
                </c:pt>
                <c:pt idx="50">
                  <c:v>1.25</c:v>
                </c:pt>
                <c:pt idx="51">
                  <c:v>1</c:v>
                </c:pt>
                <c:pt idx="52">
                  <c:v>1.63</c:v>
                </c:pt>
                <c:pt idx="53">
                  <c:v>1.67</c:v>
                </c:pt>
                <c:pt idx="54">
                  <c:v>0.73</c:v>
                </c:pt>
                <c:pt idx="55">
                  <c:v>0.5</c:v>
                </c:pt>
                <c:pt idx="56">
                  <c:v>0.01</c:v>
                </c:pt>
                <c:pt idx="57">
                  <c:v>0.38</c:v>
                </c:pt>
                <c:pt idx="58">
                  <c:v>0.45</c:v>
                </c:pt>
                <c:pt idx="59">
                  <c:v>0.32</c:v>
                </c:pt>
                <c:pt idx="60">
                  <c:v>-0.05</c:v>
                </c:pt>
                <c:pt idx="61">
                  <c:v>1</c:v>
                </c:pt>
                <c:pt idx="62">
                  <c:v>0.59</c:v>
                </c:pt>
                <c:pt idx="63">
                  <c:v>0.51</c:v>
                </c:pt>
                <c:pt idx="64">
                  <c:v>0.64</c:v>
                </c:pt>
                <c:pt idx="65">
                  <c:v>0.41</c:v>
                </c:pt>
                <c:pt idx="66">
                  <c:v>0.41</c:v>
                </c:pt>
                <c:pt idx="67">
                  <c:v>-0.15</c:v>
                </c:pt>
                <c:pt idx="68">
                  <c:v>-0.06</c:v>
                </c:pt>
                <c:pt idx="69">
                  <c:v>0.32</c:v>
                </c:pt>
                <c:pt idx="70">
                  <c:v>-0.01</c:v>
                </c:pt>
                <c:pt idx="71">
                  <c:v>0</c:v>
                </c:pt>
                <c:pt idx="72">
                  <c:v>-0.38</c:v>
                </c:pt>
                <c:pt idx="73">
                  <c:v>-0.32</c:v>
                </c:pt>
                <c:pt idx="74">
                  <c:v>0.16</c:v>
                </c:pt>
                <c:pt idx="75">
                  <c:v>0.56999999999999995</c:v>
                </c:pt>
                <c:pt idx="76">
                  <c:v>0.67</c:v>
                </c:pt>
                <c:pt idx="77">
                  <c:v>0.42</c:v>
                </c:pt>
                <c:pt idx="78">
                  <c:v>0.26</c:v>
                </c:pt>
                <c:pt idx="79">
                  <c:v>0.1</c:v>
                </c:pt>
                <c:pt idx="80">
                  <c:v>0.16</c:v>
                </c:pt>
                <c:pt idx="81">
                  <c:v>0.23</c:v>
                </c:pt>
                <c:pt idx="82">
                  <c:v>0.09</c:v>
                </c:pt>
                <c:pt idx="83">
                  <c:v>0.22</c:v>
                </c:pt>
                <c:pt idx="84">
                  <c:v>0.27</c:v>
                </c:pt>
                <c:pt idx="85">
                  <c:v>0.31</c:v>
                </c:pt>
                <c:pt idx="86">
                  <c:v>0.5</c:v>
                </c:pt>
                <c:pt idx="87">
                  <c:v>0.43</c:v>
                </c:pt>
                <c:pt idx="88">
                  <c:v>0.56999999999999995</c:v>
                </c:pt>
                <c:pt idx="8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0-4972-B322-14C593623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7248"/>
        <c:axId val="1"/>
      </c:lineChart>
      <c:dateAx>
        <c:axId val="1998167248"/>
        <c:scaling>
          <c:orientation val="minMax"/>
          <c:max val="46203"/>
          <c:min val="4428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  <c:min val="-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Variación mensual IPC</a:t>
                </a:r>
              </a:p>
            </c:rich>
          </c:tx>
          <c:layout>
            <c:manualLayout>
              <c:xMode val="edge"/>
              <c:yMode val="edge"/>
              <c:x val="2.4515128678222153E-2"/>
              <c:y val="0.212480516858469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72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97769027457884"/>
          <c:y val="4.8450519776621251E-2"/>
          <c:w val="0.83946674162308199"/>
          <c:h val="0.66970656009984819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'8. Top 10 consumidores de GLP'!$A$9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GLP'!$B$9:$T$9</c:f>
              <c:numCache>
                <c:formatCode>#,##0</c:formatCode>
                <c:ptCount val="19"/>
                <c:pt idx="0">
                  <c:v>22007</c:v>
                </c:pt>
                <c:pt idx="1">
                  <c:v>22945</c:v>
                </c:pt>
                <c:pt idx="2">
                  <c:v>24090</c:v>
                </c:pt>
                <c:pt idx="3">
                  <c:v>25654</c:v>
                </c:pt>
                <c:pt idx="4">
                  <c:v>23469</c:v>
                </c:pt>
                <c:pt idx="5">
                  <c:v>24256</c:v>
                </c:pt>
                <c:pt idx="6">
                  <c:v>24842</c:v>
                </c:pt>
                <c:pt idx="7">
                  <c:v>27884</c:v>
                </c:pt>
                <c:pt idx="8">
                  <c:v>32594</c:v>
                </c:pt>
                <c:pt idx="9">
                  <c:v>39312</c:v>
                </c:pt>
                <c:pt idx="10">
                  <c:v>48411</c:v>
                </c:pt>
                <c:pt idx="11">
                  <c:v>52316</c:v>
                </c:pt>
                <c:pt idx="12">
                  <c:v>56115</c:v>
                </c:pt>
                <c:pt idx="13">
                  <c:v>59729</c:v>
                </c:pt>
                <c:pt idx="14">
                  <c:v>62939</c:v>
                </c:pt>
                <c:pt idx="15">
                  <c:v>71079</c:v>
                </c:pt>
                <c:pt idx="16">
                  <c:v>73929</c:v>
                </c:pt>
                <c:pt idx="17">
                  <c:v>81647</c:v>
                </c:pt>
                <c:pt idx="18">
                  <c:v>86403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3-4591-A61F-6B9748F2683F}"/>
            </c:ext>
          </c:extLst>
        </c:ser>
        <c:ser>
          <c:idx val="1"/>
          <c:order val="1"/>
          <c:tx>
            <c:strRef>
              <c:f>'8. Top 10 consumidores de GLP'!$A$10</c:f>
              <c:strCache>
                <c:ptCount val="1"/>
                <c:pt idx="0">
                  <c:v>Estados Unidos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GLP'!$B$10:$T$10</c:f>
              <c:numCache>
                <c:formatCode>_(* #,##0_);_(* \(#,##0\);_(* "-"_);_(@_)</c:formatCode>
                <c:ptCount val="19"/>
                <c:pt idx="0">
                  <c:v>40147</c:v>
                </c:pt>
                <c:pt idx="1">
                  <c:v>39094</c:v>
                </c:pt>
                <c:pt idx="2">
                  <c:v>39794</c:v>
                </c:pt>
                <c:pt idx="3">
                  <c:v>40748</c:v>
                </c:pt>
                <c:pt idx="4">
                  <c:v>42355</c:v>
                </c:pt>
                <c:pt idx="5">
                  <c:v>40863</c:v>
                </c:pt>
                <c:pt idx="6">
                  <c:v>41994</c:v>
                </c:pt>
                <c:pt idx="7">
                  <c:v>46368</c:v>
                </c:pt>
                <c:pt idx="8">
                  <c:v>42726</c:v>
                </c:pt>
                <c:pt idx="9">
                  <c:v>42035</c:v>
                </c:pt>
                <c:pt idx="10">
                  <c:v>41016</c:v>
                </c:pt>
                <c:pt idx="11">
                  <c:v>43256</c:v>
                </c:pt>
                <c:pt idx="12">
                  <c:v>46223</c:v>
                </c:pt>
                <c:pt idx="13">
                  <c:v>47250</c:v>
                </c:pt>
                <c:pt idx="14">
                  <c:v>43649</c:v>
                </c:pt>
                <c:pt idx="15" formatCode="#,##0">
                  <c:v>43455</c:v>
                </c:pt>
                <c:pt idx="16" formatCode="#,##0">
                  <c:v>46550</c:v>
                </c:pt>
                <c:pt idx="17" formatCode="#,##0">
                  <c:v>47993</c:v>
                </c:pt>
                <c:pt idx="18" formatCode="#,##0">
                  <c:v>47824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3-4591-A61F-6B9748F2683F}"/>
            </c:ext>
          </c:extLst>
        </c:ser>
        <c:ser>
          <c:idx val="2"/>
          <c:order val="2"/>
          <c:tx>
            <c:strRef>
              <c:f>'8. Top 10 consumidores de GLP'!$A$11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GLP'!$B$11:$T$11</c:f>
              <c:numCache>
                <c:formatCode>#,##0</c:formatCode>
                <c:ptCount val="19"/>
                <c:pt idx="0">
                  <c:v>12385</c:v>
                </c:pt>
                <c:pt idx="1">
                  <c:v>12439</c:v>
                </c:pt>
                <c:pt idx="2">
                  <c:v>13128</c:v>
                </c:pt>
                <c:pt idx="3">
                  <c:v>14126</c:v>
                </c:pt>
                <c:pt idx="4">
                  <c:v>14681</c:v>
                </c:pt>
                <c:pt idx="5">
                  <c:v>15881</c:v>
                </c:pt>
                <c:pt idx="6">
                  <c:v>16317</c:v>
                </c:pt>
                <c:pt idx="7">
                  <c:v>16527</c:v>
                </c:pt>
                <c:pt idx="8">
                  <c:v>18343</c:v>
                </c:pt>
                <c:pt idx="9">
                  <c:v>19780</c:v>
                </c:pt>
                <c:pt idx="10">
                  <c:v>22041</c:v>
                </c:pt>
                <c:pt idx="11">
                  <c:v>23762</c:v>
                </c:pt>
                <c:pt idx="12">
                  <c:v>24642</c:v>
                </c:pt>
                <c:pt idx="13">
                  <c:v>27046</c:v>
                </c:pt>
                <c:pt idx="14">
                  <c:v>28309</c:v>
                </c:pt>
                <c:pt idx="15">
                  <c:v>29036</c:v>
                </c:pt>
                <c:pt idx="16">
                  <c:v>30140</c:v>
                </c:pt>
                <c:pt idx="17">
                  <c:v>31317</c:v>
                </c:pt>
                <c:pt idx="18">
                  <c:v>33391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03-4591-A61F-6B9748F2683F}"/>
            </c:ext>
          </c:extLst>
        </c:ser>
        <c:ser>
          <c:idx val="3"/>
          <c:order val="3"/>
          <c:tx>
            <c:strRef>
              <c:f>'8. Top 10 consumidores de GLP'!$A$12</c:f>
              <c:strCache>
                <c:ptCount val="1"/>
                <c:pt idx="0">
                  <c:v>Arabia Saudita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GLP'!$B$12:$T$12</c:f>
              <c:numCache>
                <c:formatCode>#,##0</c:formatCode>
                <c:ptCount val="19"/>
                <c:pt idx="0">
                  <c:v>8908</c:v>
                </c:pt>
                <c:pt idx="1">
                  <c:v>12778</c:v>
                </c:pt>
                <c:pt idx="2">
                  <c:v>13920</c:v>
                </c:pt>
                <c:pt idx="3">
                  <c:v>11110</c:v>
                </c:pt>
                <c:pt idx="4">
                  <c:v>16774</c:v>
                </c:pt>
                <c:pt idx="5">
                  <c:v>18306</c:v>
                </c:pt>
                <c:pt idx="6">
                  <c:v>20098</c:v>
                </c:pt>
                <c:pt idx="7">
                  <c:v>18973</c:v>
                </c:pt>
                <c:pt idx="8">
                  <c:v>20625</c:v>
                </c:pt>
                <c:pt idx="9">
                  <c:v>19644</c:v>
                </c:pt>
                <c:pt idx="10">
                  <c:v>21810</c:v>
                </c:pt>
                <c:pt idx="11">
                  <c:v>18583</c:v>
                </c:pt>
                <c:pt idx="12">
                  <c:v>19622</c:v>
                </c:pt>
                <c:pt idx="13">
                  <c:v>19585</c:v>
                </c:pt>
                <c:pt idx="14">
                  <c:v>19567</c:v>
                </c:pt>
                <c:pt idx="15">
                  <c:v>17924</c:v>
                </c:pt>
                <c:pt idx="16">
                  <c:v>18686</c:v>
                </c:pt>
                <c:pt idx="17">
                  <c:v>17560</c:v>
                </c:pt>
                <c:pt idx="18">
                  <c:v>18554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03-4591-A61F-6B9748F2683F}"/>
            </c:ext>
          </c:extLst>
        </c:ser>
        <c:ser>
          <c:idx val="4"/>
          <c:order val="4"/>
          <c:tx>
            <c:strRef>
              <c:f>'8. Top 10 consumidores de GLP'!$A$13</c:f>
              <c:strCache>
                <c:ptCount val="1"/>
                <c:pt idx="0">
                  <c:v>Japón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GLP'!$B$13:$T$13</c:f>
              <c:numCache>
                <c:formatCode>#,##0</c:formatCode>
                <c:ptCount val="19"/>
                <c:pt idx="0">
                  <c:v>16451</c:v>
                </c:pt>
                <c:pt idx="1">
                  <c:v>17208</c:v>
                </c:pt>
                <c:pt idx="2">
                  <c:v>16880</c:v>
                </c:pt>
                <c:pt idx="3">
                  <c:v>16856</c:v>
                </c:pt>
                <c:pt idx="4">
                  <c:v>16412</c:v>
                </c:pt>
                <c:pt idx="5">
                  <c:v>16656</c:v>
                </c:pt>
                <c:pt idx="6">
                  <c:v>16781</c:v>
                </c:pt>
                <c:pt idx="7">
                  <c:v>16368</c:v>
                </c:pt>
                <c:pt idx="8">
                  <c:v>15930</c:v>
                </c:pt>
                <c:pt idx="9">
                  <c:v>16450</c:v>
                </c:pt>
                <c:pt idx="10">
                  <c:v>16046</c:v>
                </c:pt>
                <c:pt idx="11">
                  <c:v>15576</c:v>
                </c:pt>
                <c:pt idx="12">
                  <c:v>15934</c:v>
                </c:pt>
                <c:pt idx="13">
                  <c:v>15836</c:v>
                </c:pt>
                <c:pt idx="14">
                  <c:v>14269</c:v>
                </c:pt>
                <c:pt idx="15">
                  <c:v>13892</c:v>
                </c:pt>
                <c:pt idx="16">
                  <c:v>13510</c:v>
                </c:pt>
                <c:pt idx="17">
                  <c:v>13198</c:v>
                </c:pt>
                <c:pt idx="18">
                  <c:v>12561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03-4591-A61F-6B9748F2683F}"/>
            </c:ext>
          </c:extLst>
        </c:ser>
        <c:ser>
          <c:idx val="5"/>
          <c:order val="5"/>
          <c:tx>
            <c:strRef>
              <c:f>'8. Top 10 consumidores de GLP'!$A$14</c:f>
              <c:strCache>
                <c:ptCount val="1"/>
                <c:pt idx="0">
                  <c:v>Rusia</c:v>
                </c:pt>
              </c:strCache>
            </c:strRef>
          </c:tx>
          <c:spPr>
            <a:solidFill>
              <a:srgbClr val="AF6C09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GLP'!$B$14:$T$14</c:f>
              <c:numCache>
                <c:formatCode>#,##0</c:formatCode>
                <c:ptCount val="19"/>
                <c:pt idx="0">
                  <c:v>7412</c:v>
                </c:pt>
                <c:pt idx="1">
                  <c:v>7903</c:v>
                </c:pt>
                <c:pt idx="2">
                  <c:v>8693</c:v>
                </c:pt>
                <c:pt idx="3">
                  <c:v>9159</c:v>
                </c:pt>
                <c:pt idx="4">
                  <c:v>9028</c:v>
                </c:pt>
                <c:pt idx="5">
                  <c:v>9463</c:v>
                </c:pt>
                <c:pt idx="6">
                  <c:v>9738</c:v>
                </c:pt>
                <c:pt idx="7">
                  <c:v>9548</c:v>
                </c:pt>
                <c:pt idx="8">
                  <c:v>10007</c:v>
                </c:pt>
                <c:pt idx="9">
                  <c:v>9657</c:v>
                </c:pt>
                <c:pt idx="10">
                  <c:v>10175</c:v>
                </c:pt>
                <c:pt idx="11">
                  <c:v>10290</c:v>
                </c:pt>
                <c:pt idx="12">
                  <c:v>10255</c:v>
                </c:pt>
                <c:pt idx="13">
                  <c:v>11015</c:v>
                </c:pt>
                <c:pt idx="14">
                  <c:v>11820</c:v>
                </c:pt>
                <c:pt idx="15">
                  <c:v>10867</c:v>
                </c:pt>
                <c:pt idx="16">
                  <c:v>13071</c:v>
                </c:pt>
                <c:pt idx="17">
                  <c:v>13627</c:v>
                </c:pt>
                <c:pt idx="18">
                  <c:v>12190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03-4591-A61F-6B9748F2683F}"/>
            </c:ext>
          </c:extLst>
        </c:ser>
        <c:ser>
          <c:idx val="0"/>
          <c:order val="6"/>
          <c:tx>
            <c:strRef>
              <c:f>'8. Top 10 consumidores de GLP'!$A$15</c:f>
              <c:strCache>
                <c:ptCount val="1"/>
                <c:pt idx="0">
                  <c:v>Corea del Sur</c:v>
                </c:pt>
              </c:strCache>
            </c:strRef>
          </c:tx>
          <c:spPr>
            <a:solidFill>
              <a:srgbClr val="9966FF"/>
            </a:solidFill>
            <a:ln w="25400">
              <a:noFill/>
            </a:ln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GLP'!$B$15:$T$15</c:f>
              <c:numCache>
                <c:formatCode>#,##0</c:formatCode>
                <c:ptCount val="19"/>
                <c:pt idx="0">
                  <c:v>7726</c:v>
                </c:pt>
                <c:pt idx="1">
                  <c:v>8338</c:v>
                </c:pt>
                <c:pt idx="2">
                  <c:v>8498</c:v>
                </c:pt>
                <c:pt idx="3">
                  <c:v>8805</c:v>
                </c:pt>
                <c:pt idx="4">
                  <c:v>9316</c:v>
                </c:pt>
                <c:pt idx="5">
                  <c:v>9177</c:v>
                </c:pt>
                <c:pt idx="6">
                  <c:v>8667</c:v>
                </c:pt>
                <c:pt idx="7">
                  <c:v>8338</c:v>
                </c:pt>
                <c:pt idx="8">
                  <c:v>8176</c:v>
                </c:pt>
                <c:pt idx="9">
                  <c:v>7794</c:v>
                </c:pt>
                <c:pt idx="10">
                  <c:v>9386</c:v>
                </c:pt>
                <c:pt idx="11">
                  <c:v>8986</c:v>
                </c:pt>
                <c:pt idx="12">
                  <c:v>9381</c:v>
                </c:pt>
                <c:pt idx="13">
                  <c:v>10361</c:v>
                </c:pt>
                <c:pt idx="14">
                  <c:v>10334</c:v>
                </c:pt>
                <c:pt idx="15">
                  <c:v>10390</c:v>
                </c:pt>
                <c:pt idx="16">
                  <c:v>10390</c:v>
                </c:pt>
                <c:pt idx="17">
                  <c:v>11161</c:v>
                </c:pt>
                <c:pt idx="18">
                  <c:v>11568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03-4591-A61F-6B9748F2683F}"/>
            </c:ext>
          </c:extLst>
        </c:ser>
        <c:ser>
          <c:idx val="6"/>
          <c:order val="7"/>
          <c:tx>
            <c:strRef>
              <c:f>'8. Top 10 consumidores de GLP'!$A$16</c:f>
              <c:strCache>
                <c:ptCount val="1"/>
                <c:pt idx="0">
                  <c:v>México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GLP'!$B$16:$T$16</c:f>
              <c:numCache>
                <c:formatCode>#,##0</c:formatCode>
                <c:ptCount val="19"/>
                <c:pt idx="0">
                  <c:v>10333</c:v>
                </c:pt>
                <c:pt idx="1">
                  <c:v>9908</c:v>
                </c:pt>
                <c:pt idx="2">
                  <c:v>9803</c:v>
                </c:pt>
                <c:pt idx="3">
                  <c:v>9533</c:v>
                </c:pt>
                <c:pt idx="4">
                  <c:v>9183</c:v>
                </c:pt>
                <c:pt idx="5">
                  <c:v>9077</c:v>
                </c:pt>
                <c:pt idx="6">
                  <c:v>9119</c:v>
                </c:pt>
                <c:pt idx="7">
                  <c:v>8988</c:v>
                </c:pt>
                <c:pt idx="8">
                  <c:v>9070</c:v>
                </c:pt>
                <c:pt idx="9">
                  <c:v>8800</c:v>
                </c:pt>
                <c:pt idx="10">
                  <c:v>8947</c:v>
                </c:pt>
                <c:pt idx="11">
                  <c:v>8976</c:v>
                </c:pt>
                <c:pt idx="12">
                  <c:v>8752</c:v>
                </c:pt>
                <c:pt idx="13">
                  <c:v>9010</c:v>
                </c:pt>
                <c:pt idx="14">
                  <c:v>9100</c:v>
                </c:pt>
                <c:pt idx="15">
                  <c:v>9111</c:v>
                </c:pt>
                <c:pt idx="16">
                  <c:v>9433</c:v>
                </c:pt>
                <c:pt idx="17">
                  <c:v>9522</c:v>
                </c:pt>
                <c:pt idx="18">
                  <c:v>9490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03-4591-A61F-6B9748F2683F}"/>
            </c:ext>
          </c:extLst>
        </c:ser>
        <c:ser>
          <c:idx val="9"/>
          <c:order val="8"/>
          <c:tx>
            <c:strRef>
              <c:f>'8. Top 10 consumidores de GLP'!$A$17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GLP'!$B$17:$T$17</c:f>
              <c:numCache>
                <c:formatCode>#,##0</c:formatCode>
                <c:ptCount val="19"/>
                <c:pt idx="0">
                  <c:v>3075.6666666666665</c:v>
                </c:pt>
                <c:pt idx="1">
                  <c:v>3247</c:v>
                </c:pt>
                <c:pt idx="2">
                  <c:v>2858</c:v>
                </c:pt>
                <c:pt idx="3">
                  <c:v>3122</c:v>
                </c:pt>
                <c:pt idx="4">
                  <c:v>3761</c:v>
                </c:pt>
                <c:pt idx="5">
                  <c:v>4347</c:v>
                </c:pt>
                <c:pt idx="6">
                  <c:v>5032</c:v>
                </c:pt>
                <c:pt idx="7">
                  <c:v>5608</c:v>
                </c:pt>
                <c:pt idx="8">
                  <c:v>6094</c:v>
                </c:pt>
                <c:pt idx="9">
                  <c:v>6400</c:v>
                </c:pt>
                <c:pt idx="10">
                  <c:v>6667</c:v>
                </c:pt>
                <c:pt idx="11">
                  <c:v>7192</c:v>
                </c:pt>
                <c:pt idx="12">
                  <c:v>7564</c:v>
                </c:pt>
                <c:pt idx="13">
                  <c:v>7825</c:v>
                </c:pt>
                <c:pt idx="14">
                  <c:v>8230</c:v>
                </c:pt>
                <c:pt idx="15" formatCode="0">
                  <c:v>8620</c:v>
                </c:pt>
                <c:pt idx="16" formatCode="0">
                  <c:v>8627</c:v>
                </c:pt>
                <c:pt idx="17" formatCode="0">
                  <c:v>8777</c:v>
                </c:pt>
                <c:pt idx="18">
                  <c:v>8970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03-4591-A61F-6B9748F2683F}"/>
            </c:ext>
          </c:extLst>
        </c:ser>
        <c:ser>
          <c:idx val="8"/>
          <c:order val="9"/>
          <c:tx>
            <c:strRef>
              <c:f>'8. Top 10 consumidores de GLP'!$A$18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GLP'!$B$18:$T$18</c:f>
              <c:numCache>
                <c:formatCode>#,##0</c:formatCode>
                <c:ptCount val="19"/>
                <c:pt idx="3">
                  <c:v>6716</c:v>
                </c:pt>
                <c:pt idx="4">
                  <c:v>6741</c:v>
                </c:pt>
                <c:pt idx="5">
                  <c:v>7126</c:v>
                </c:pt>
                <c:pt idx="6">
                  <c:v>7145</c:v>
                </c:pt>
                <c:pt idx="7">
                  <c:v>7410</c:v>
                </c:pt>
                <c:pt idx="8">
                  <c:v>7428</c:v>
                </c:pt>
                <c:pt idx="9">
                  <c:v>7308</c:v>
                </c:pt>
                <c:pt idx="10">
                  <c:v>7400</c:v>
                </c:pt>
                <c:pt idx="11">
                  <c:v>7390</c:v>
                </c:pt>
                <c:pt idx="12">
                  <c:v>7300</c:v>
                </c:pt>
                <c:pt idx="13">
                  <c:v>7539</c:v>
                </c:pt>
                <c:pt idx="14">
                  <c:v>7688</c:v>
                </c:pt>
                <c:pt idx="15">
                  <c:v>8396</c:v>
                </c:pt>
                <c:pt idx="16">
                  <c:v>9866</c:v>
                </c:pt>
                <c:pt idx="17">
                  <c:v>10811</c:v>
                </c:pt>
                <c:pt idx="18" formatCode="0">
                  <c:v>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03-4591-A61F-6B9748F2683F}"/>
            </c:ext>
          </c:extLst>
        </c:ser>
        <c:ser>
          <c:idx val="7"/>
          <c:order val="10"/>
          <c:tx>
            <c:strRef>
              <c:f>'8. Top 10 consumidores de GLP'!$A$19</c:f>
              <c:strCache>
                <c:ptCount val="1"/>
                <c:pt idx="0">
                  <c:v>Resto del mundo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'8. Top 10 consumidores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'8. Top 10 consumidores de GLP'!$B$19:$T$19</c:f>
              <c:numCache>
                <c:formatCode>#,##0</c:formatCode>
                <c:ptCount val="19"/>
                <c:pt idx="0">
                  <c:v>85823.333333333328</c:v>
                </c:pt>
                <c:pt idx="1">
                  <c:v>91339</c:v>
                </c:pt>
                <c:pt idx="2">
                  <c:v>92787</c:v>
                </c:pt>
                <c:pt idx="3">
                  <c:v>97196</c:v>
                </c:pt>
                <c:pt idx="4">
                  <c:v>99368</c:v>
                </c:pt>
                <c:pt idx="5">
                  <c:v>101622</c:v>
                </c:pt>
                <c:pt idx="6">
                  <c:v>102192</c:v>
                </c:pt>
                <c:pt idx="7">
                  <c:v>107460</c:v>
                </c:pt>
                <c:pt idx="8">
                  <c:v>108723</c:v>
                </c:pt>
                <c:pt idx="9">
                  <c:v>109595</c:v>
                </c:pt>
                <c:pt idx="10">
                  <c:v>113894</c:v>
                </c:pt>
                <c:pt idx="11">
                  <c:v>112868</c:v>
                </c:pt>
                <c:pt idx="12">
                  <c:v>116306</c:v>
                </c:pt>
                <c:pt idx="13">
                  <c:v>117485</c:v>
                </c:pt>
                <c:pt idx="14">
                  <c:v>100979</c:v>
                </c:pt>
                <c:pt idx="15">
                  <c:v>108838</c:v>
                </c:pt>
                <c:pt idx="16">
                  <c:v>108239</c:v>
                </c:pt>
                <c:pt idx="17">
                  <c:v>111961</c:v>
                </c:pt>
                <c:pt idx="18">
                  <c:v>116218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03-4591-A61F-6B9748F2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13424"/>
        <c:axId val="1"/>
      </c:barChart>
      <c:catAx>
        <c:axId val="199461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1.7079185856484921E-2"/>
              <c:y val="7.56793447091607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34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763564931742014E-2"/>
          <c:y val="0.82779183450397753"/>
          <c:w val="0.91512273229997187"/>
          <c:h val="0.12339763442166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53781736176751"/>
          <c:y val="0.1168976382447732"/>
          <c:w val="0.73260006636746489"/>
          <c:h val="0.65450736211165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'9. Vehiculos Autogás'!$B$8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Autogás'!$B$9:$B$15</c:f>
              <c:numCache>
                <c:formatCode>_(* #,##0_);_(* \(#,##0\);_(* "-"_);_(@_)</c:formatCode>
                <c:ptCount val="7"/>
                <c:pt idx="0">
                  <c:v>199634</c:v>
                </c:pt>
                <c:pt idx="1">
                  <c:v>6402098</c:v>
                </c:pt>
                <c:pt idx="2">
                  <c:v>80000</c:v>
                </c:pt>
                <c:pt idx="3">
                  <c:v>18701793</c:v>
                </c:pt>
                <c:pt idx="4">
                  <c:v>1003864</c:v>
                </c:pt>
                <c:pt idx="5">
                  <c:v>267500</c:v>
                </c:pt>
                <c:pt idx="6">
                  <c:v>26654889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1-459C-B376-0A4EA20153E8}"/>
            </c:ext>
          </c:extLst>
        </c:ser>
        <c:ser>
          <c:idx val="1"/>
          <c:order val="1"/>
          <c:tx>
            <c:strRef>
              <c:f>'9. Vehiculos Autogás'!$C$8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Autogás'!$C$9:$C$15</c:f>
              <c:numCache>
                <c:formatCode>_(* #,##0_);_(* \(#,##0\);_(* "-"_);_(@_)</c:formatCode>
                <c:ptCount val="7"/>
                <c:pt idx="0">
                  <c:v>209108</c:v>
                </c:pt>
                <c:pt idx="1">
                  <c:v>6258239</c:v>
                </c:pt>
                <c:pt idx="2">
                  <c:v>80000</c:v>
                </c:pt>
                <c:pt idx="3">
                  <c:v>19210161</c:v>
                </c:pt>
                <c:pt idx="4">
                  <c:v>1003291</c:v>
                </c:pt>
                <c:pt idx="5">
                  <c:v>337500</c:v>
                </c:pt>
                <c:pt idx="6">
                  <c:v>27098299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1-459C-B376-0A4EA20153E8}"/>
            </c:ext>
          </c:extLst>
        </c:ser>
        <c:ser>
          <c:idx val="2"/>
          <c:order val="2"/>
          <c:tx>
            <c:strRef>
              <c:f>'9. Vehiculos Autogás'!$D$8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Autogás'!$D$9:$D$15</c:f>
              <c:numCache>
                <c:formatCode>_(* #,##0_);_(* \(#,##0\);_(* "-"_);_(@_)</c:formatCode>
                <c:ptCount val="7"/>
                <c:pt idx="0">
                  <c:v>240061</c:v>
                </c:pt>
                <c:pt idx="1">
                  <c:v>6028304</c:v>
                </c:pt>
                <c:pt idx="2">
                  <c:v>80000</c:v>
                </c:pt>
                <c:pt idx="3">
                  <c:v>19877706</c:v>
                </c:pt>
                <c:pt idx="4">
                  <c:v>1011391</c:v>
                </c:pt>
                <c:pt idx="5">
                  <c:v>373000</c:v>
                </c:pt>
                <c:pt idx="6">
                  <c:v>27610462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1-459C-B376-0A4EA20153E8}"/>
            </c:ext>
          </c:extLst>
        </c:ser>
        <c:ser>
          <c:idx val="3"/>
          <c:order val="3"/>
          <c:tx>
            <c:strRef>
              <c:f>'9. Vehiculos Autogás'!$E$8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Autogás'!$E$9:$E$15</c:f>
              <c:numCache>
                <c:formatCode>_(* #,##0_);_(* \(#,##0\);_(* "-"_);_(@_)</c:formatCode>
                <c:ptCount val="7"/>
                <c:pt idx="0">
                  <c:v>238000</c:v>
                </c:pt>
                <c:pt idx="1">
                  <c:v>6078225</c:v>
                </c:pt>
                <c:pt idx="2">
                  <c:v>73800</c:v>
                </c:pt>
                <c:pt idx="3">
                  <c:v>19443376</c:v>
                </c:pt>
                <c:pt idx="4">
                  <c:v>1010000</c:v>
                </c:pt>
                <c:pt idx="5">
                  <c:v>430000</c:v>
                </c:pt>
                <c:pt idx="6">
                  <c:v>27273401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A1-459C-B376-0A4EA20153E8}"/>
            </c:ext>
          </c:extLst>
        </c:ser>
        <c:ser>
          <c:idx val="4"/>
          <c:order val="4"/>
          <c:tx>
            <c:strRef>
              <c:f>'9. Vehiculos Autogás'!$F$8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Autogás'!$F$9:$F$15</c:f>
              <c:numCache>
                <c:formatCode>_(* #,##0_);_(* \(#,##0\);_(* "-"_);_(@_)</c:formatCode>
                <c:ptCount val="7"/>
                <c:pt idx="0">
                  <c:v>241500</c:v>
                </c:pt>
                <c:pt idx="1">
                  <c:v>6030517</c:v>
                </c:pt>
                <c:pt idx="2">
                  <c:v>72250</c:v>
                </c:pt>
                <c:pt idx="3">
                  <c:v>20534118</c:v>
                </c:pt>
                <c:pt idx="4">
                  <c:v>1024500</c:v>
                </c:pt>
                <c:pt idx="5">
                  <c:v>570000</c:v>
                </c:pt>
                <c:pt idx="6">
                  <c:v>28472885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0-446C-9970-8E4D14E91E9E}"/>
            </c:ext>
          </c:extLst>
        </c:ser>
        <c:ser>
          <c:idx val="5"/>
          <c:order val="5"/>
          <c:tx>
            <c:strRef>
              <c:f>'9. Vehiculos Autogás'!$G$8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Autogás'!$G$9:$G$15</c:f>
              <c:numCache>
                <c:formatCode>_(* #,##0_);_(* \(#,##0\);_(* "-"_);_(@_)</c:formatCode>
                <c:ptCount val="7"/>
                <c:pt idx="0">
                  <c:v>245000</c:v>
                </c:pt>
                <c:pt idx="1">
                  <c:v>5994017</c:v>
                </c:pt>
                <c:pt idx="2">
                  <c:v>73800</c:v>
                </c:pt>
                <c:pt idx="3">
                  <c:v>19530349</c:v>
                </c:pt>
                <c:pt idx="4">
                  <c:v>1336400</c:v>
                </c:pt>
                <c:pt idx="5">
                  <c:v>799000</c:v>
                </c:pt>
                <c:pt idx="6">
                  <c:v>27978566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5-465D-992F-42F2D7AD53AB}"/>
            </c:ext>
          </c:extLst>
        </c:ser>
        <c:ser>
          <c:idx val="6"/>
          <c:order val="6"/>
          <c:tx>
            <c:strRef>
              <c:f>'9. Vehiculos Autogás'!$H$8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Autogás'!$H$9:$H$15</c:f>
              <c:numCache>
                <c:formatCode>_(* #,##0_);_(* \(#,##0\);_(* "-"_);_(@_)</c:formatCode>
                <c:ptCount val="7"/>
                <c:pt idx="0">
                  <c:v>247500</c:v>
                </c:pt>
                <c:pt idx="1">
                  <c:v>5890916</c:v>
                </c:pt>
                <c:pt idx="2">
                  <c:v>72801</c:v>
                </c:pt>
                <c:pt idx="3">
                  <c:v>20070850</c:v>
                </c:pt>
                <c:pt idx="4">
                  <c:v>1456800</c:v>
                </c:pt>
                <c:pt idx="5">
                  <c:v>1023000</c:v>
                </c:pt>
                <c:pt idx="6">
                  <c:v>28761867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D-4FF8-B9A0-14EB25793179}"/>
            </c:ext>
          </c:extLst>
        </c:ser>
        <c:ser>
          <c:idx val="7"/>
          <c:order val="7"/>
          <c:tx>
            <c:strRef>
              <c:f>'9. Vehiculos Autogás'!$I$8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'9. Vehiculos Autogás'!$A$9:$A$15</c:f>
              <c:strCache>
                <c:ptCount val="7"/>
                <c:pt idx="0">
                  <c:v>América del Norte</c:v>
                </c:pt>
                <c:pt idx="1">
                  <c:v>Asia</c:v>
                </c:pt>
                <c:pt idx="2">
                  <c:v>Medio Oriente</c:v>
                </c:pt>
                <c:pt idx="3">
                  <c:v>Europa &amp; Eurasia</c:v>
                </c:pt>
                <c:pt idx="4">
                  <c:v>Centro &amp; Sur América</c:v>
                </c:pt>
                <c:pt idx="5">
                  <c:v>África</c:v>
                </c:pt>
                <c:pt idx="6">
                  <c:v>Total</c:v>
                </c:pt>
              </c:strCache>
            </c:strRef>
          </c:cat>
          <c:val>
            <c:numRef>
              <c:f>'9. Vehiculos Autogás'!$I$9:$I$15</c:f>
              <c:numCache>
                <c:formatCode>_(* #,##0_);_(* \(#,##0\);_(* "-"_);_(@_)</c:formatCode>
                <c:ptCount val="7"/>
                <c:pt idx="0">
                  <c:v>244000</c:v>
                </c:pt>
                <c:pt idx="1">
                  <c:v>5993583</c:v>
                </c:pt>
                <c:pt idx="2">
                  <c:v>71930</c:v>
                </c:pt>
                <c:pt idx="3">
                  <c:v>20869201</c:v>
                </c:pt>
                <c:pt idx="4">
                  <c:v>1621900</c:v>
                </c:pt>
                <c:pt idx="5">
                  <c:v>1110400</c:v>
                </c:pt>
                <c:pt idx="6">
                  <c:v>29911014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A-4DDD-A3BF-9CF6E59B5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4596784"/>
        <c:axId val="1"/>
      </c:barChart>
      <c:catAx>
        <c:axId val="1994596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vehiculos</a:t>
                </a:r>
              </a:p>
            </c:rich>
          </c:tx>
          <c:layout>
            <c:manualLayout>
              <c:xMode val="edge"/>
              <c:yMode val="edge"/>
              <c:x val="0.78945054614954246"/>
              <c:y val="0.8939330987881833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596784"/>
        <c:crosses val="autoZero"/>
        <c:crossBetween val="between"/>
        <c:dispUnits>
          <c:builtInUnit val="thousands"/>
        </c:dispUnits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5286517296925867E-2"/>
          <c:y val="0.86232162469053075"/>
          <c:w val="0.90032149414799545"/>
          <c:h val="0.137678375309469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F8-4367-A727-9549DF697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51856"/>
        <c:axId val="1"/>
      </c:lineChart>
      <c:catAx>
        <c:axId val="1998151856"/>
        <c:scaling>
          <c:orientation val="minMax"/>
        </c:scaling>
        <c:delete val="0"/>
        <c:axPos val="b"/>
        <c:numFmt formatCode="mmm\ dd\,\ 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1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79049696192229"/>
          <c:y val="2.9342042354046301E-2"/>
          <c:w val="0.81762230161758409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'10. Precios internacionales'!$Y$10</c:f>
              <c:strCache>
                <c:ptCount val="1"/>
                <c:pt idx="0">
                  <c:v>Propano Mont Belvieu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'10. Precios internacionales'!$V$11:$V$208</c:f>
              <c:numCache>
                <c:formatCode>mmm\,\ yyyy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45353</c:v>
                </c:pt>
                <c:pt idx="28">
                  <c:v>45323</c:v>
                </c:pt>
                <c:pt idx="29">
                  <c:v>45322</c:v>
                </c:pt>
                <c:pt idx="30">
                  <c:v>45262</c:v>
                </c:pt>
                <c:pt idx="31">
                  <c:v>45233</c:v>
                </c:pt>
                <c:pt idx="32">
                  <c:v>45204</c:v>
                </c:pt>
                <c:pt idx="33">
                  <c:v>45175</c:v>
                </c:pt>
                <c:pt idx="34">
                  <c:v>45145</c:v>
                </c:pt>
                <c:pt idx="35">
                  <c:v>45115</c:v>
                </c:pt>
                <c:pt idx="36">
                  <c:v>45086</c:v>
                </c:pt>
                <c:pt idx="37">
                  <c:v>45056</c:v>
                </c:pt>
                <c:pt idx="38">
                  <c:v>45026</c:v>
                </c:pt>
                <c:pt idx="39">
                  <c:v>44996</c:v>
                </c:pt>
                <c:pt idx="40">
                  <c:v>44966</c:v>
                </c:pt>
                <c:pt idx="41">
                  <c:v>44936</c:v>
                </c:pt>
                <c:pt idx="42">
                  <c:v>44905</c:v>
                </c:pt>
                <c:pt idx="43">
                  <c:v>44875</c:v>
                </c:pt>
                <c:pt idx="44">
                  <c:v>44844</c:v>
                </c:pt>
                <c:pt idx="45">
                  <c:v>44814</c:v>
                </c:pt>
                <c:pt idx="46">
                  <c:v>44783</c:v>
                </c:pt>
                <c:pt idx="47">
                  <c:v>44752</c:v>
                </c:pt>
                <c:pt idx="48">
                  <c:v>44722</c:v>
                </c:pt>
                <c:pt idx="49">
                  <c:v>44691</c:v>
                </c:pt>
                <c:pt idx="50">
                  <c:v>44661</c:v>
                </c:pt>
                <c:pt idx="51">
                  <c:v>44630</c:v>
                </c:pt>
                <c:pt idx="52">
                  <c:v>44602</c:v>
                </c:pt>
                <c:pt idx="53">
                  <c:v>44571</c:v>
                </c:pt>
                <c:pt idx="54">
                  <c:v>44540</c:v>
                </c:pt>
                <c:pt idx="55">
                  <c:v>44510</c:v>
                </c:pt>
                <c:pt idx="56">
                  <c:v>44480</c:v>
                </c:pt>
                <c:pt idx="57">
                  <c:v>44451</c:v>
                </c:pt>
                <c:pt idx="58">
                  <c:v>44420</c:v>
                </c:pt>
                <c:pt idx="59">
                  <c:v>44390</c:v>
                </c:pt>
                <c:pt idx="60">
                  <c:v>44361</c:v>
                </c:pt>
                <c:pt idx="61">
                  <c:v>44331</c:v>
                </c:pt>
                <c:pt idx="62">
                  <c:v>44302</c:v>
                </c:pt>
                <c:pt idx="63">
                  <c:v>44272</c:v>
                </c:pt>
                <c:pt idx="64">
                  <c:v>44244</c:v>
                </c:pt>
                <c:pt idx="65">
                  <c:v>44213</c:v>
                </c:pt>
                <c:pt idx="66">
                  <c:v>44182</c:v>
                </c:pt>
                <c:pt idx="67">
                  <c:v>44152</c:v>
                </c:pt>
                <c:pt idx="68">
                  <c:v>44121</c:v>
                </c:pt>
                <c:pt idx="69">
                  <c:v>44091</c:v>
                </c:pt>
                <c:pt idx="70">
                  <c:v>44060</c:v>
                </c:pt>
                <c:pt idx="71">
                  <c:v>44029</c:v>
                </c:pt>
                <c:pt idx="72">
                  <c:v>43999</c:v>
                </c:pt>
                <c:pt idx="73">
                  <c:v>43968</c:v>
                </c:pt>
                <c:pt idx="74">
                  <c:v>43938</c:v>
                </c:pt>
                <c:pt idx="75">
                  <c:v>43907</c:v>
                </c:pt>
                <c:pt idx="76">
                  <c:v>43878</c:v>
                </c:pt>
                <c:pt idx="77">
                  <c:v>43848</c:v>
                </c:pt>
                <c:pt idx="78">
                  <c:v>43817</c:v>
                </c:pt>
                <c:pt idx="79">
                  <c:v>43788</c:v>
                </c:pt>
                <c:pt idx="80">
                  <c:v>43758</c:v>
                </c:pt>
                <c:pt idx="81">
                  <c:v>43729</c:v>
                </c:pt>
                <c:pt idx="82">
                  <c:v>43699</c:v>
                </c:pt>
                <c:pt idx="83">
                  <c:v>43669</c:v>
                </c:pt>
                <c:pt idx="84">
                  <c:v>43640</c:v>
                </c:pt>
                <c:pt idx="85">
                  <c:v>43607</c:v>
                </c:pt>
                <c:pt idx="86">
                  <c:v>43578</c:v>
                </c:pt>
                <c:pt idx="87">
                  <c:v>43548</c:v>
                </c:pt>
                <c:pt idx="88">
                  <c:v>43521</c:v>
                </c:pt>
                <c:pt idx="89">
                  <c:v>43466</c:v>
                </c:pt>
                <c:pt idx="90">
                  <c:v>43442</c:v>
                </c:pt>
                <c:pt idx="91">
                  <c:v>43410</c:v>
                </c:pt>
                <c:pt idx="92">
                  <c:v>43378</c:v>
                </c:pt>
                <c:pt idx="93">
                  <c:v>43346</c:v>
                </c:pt>
                <c:pt idx="94">
                  <c:v>43314</c:v>
                </c:pt>
                <c:pt idx="95">
                  <c:v>43282</c:v>
                </c:pt>
                <c:pt idx="96">
                  <c:v>43253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</c:numCache>
            </c:numRef>
          </c:cat>
          <c:val>
            <c:numRef>
              <c:f>'10. Precios internacionales'!$Y$11:$Y$208</c:f>
              <c:numCache>
                <c:formatCode>_-"$"* #,##0.00_-;\-"$"* #,##0.00_-;_-"$"* "-"_-;_-@_-</c:formatCode>
                <c:ptCount val="198"/>
                <c:pt idx="0">
                  <c:v>0.75086458333333317</c:v>
                </c:pt>
                <c:pt idx="1">
                  <c:v>0.82978947368421041</c:v>
                </c:pt>
                <c:pt idx="2">
                  <c:v>0.76571428571428568</c:v>
                </c:pt>
                <c:pt idx="3">
                  <c:v>0.72709090909090923</c:v>
                </c:pt>
                <c:pt idx="4">
                  <c:v>0.61399999999999999</c:v>
                </c:pt>
                <c:pt idx="5">
                  <c:v>0.62178947368421056</c:v>
                </c:pt>
                <c:pt idx="6">
                  <c:v>0.64571428571428569</c:v>
                </c:pt>
                <c:pt idx="7">
                  <c:v>0.60472222222222227</c:v>
                </c:pt>
                <c:pt idx="8">
                  <c:v>0.63817391304347815</c:v>
                </c:pt>
                <c:pt idx="9">
                  <c:v>0.68414285714285705</c:v>
                </c:pt>
                <c:pt idx="10">
                  <c:v>0.66616071428571433</c:v>
                </c:pt>
                <c:pt idx="11">
                  <c:v>0.70715931818181821</c:v>
                </c:pt>
                <c:pt idx="12">
                  <c:v>0.75279411764705884</c:v>
                </c:pt>
                <c:pt idx="13">
                  <c:v>0.73389880952380959</c:v>
                </c:pt>
                <c:pt idx="14">
                  <c:v>0.85235357142857127</c:v>
                </c:pt>
                <c:pt idx="15">
                  <c:v>0.87175595238095249</c:v>
                </c:pt>
                <c:pt idx="16">
                  <c:v>0.92295138888888872</c:v>
                </c:pt>
                <c:pt idx="17">
                  <c:v>0.8859134615384614</c:v>
                </c:pt>
                <c:pt idx="18">
                  <c:v>0.7685119047619049</c:v>
                </c:pt>
                <c:pt idx="19">
                  <c:v>0.80131578947368431</c:v>
                </c:pt>
                <c:pt idx="20">
                  <c:v>0.77360869565217383</c:v>
                </c:pt>
                <c:pt idx="21">
                  <c:v>0.65564999999999984</c:v>
                </c:pt>
                <c:pt idx="22">
                  <c:v>0.75477272727272726</c:v>
                </c:pt>
                <c:pt idx="23">
                  <c:v>0.79733333333333345</c:v>
                </c:pt>
                <c:pt idx="24">
                  <c:v>0.76200000000000012</c:v>
                </c:pt>
                <c:pt idx="25">
                  <c:v>0.69768181818181829</c:v>
                </c:pt>
                <c:pt idx="26">
                  <c:v>0.80009090909090896</c:v>
                </c:pt>
                <c:pt idx="27">
                  <c:v>0.80289999999999995</c:v>
                </c:pt>
                <c:pt idx="28">
                  <c:v>0.90754761904761894</c:v>
                </c:pt>
                <c:pt idx="29">
                  <c:v>0.85228879310344818</c:v>
                </c:pt>
                <c:pt idx="30">
                  <c:v>0.68704999999999994</c:v>
                </c:pt>
                <c:pt idx="31">
                  <c:v>0.63923809523809527</c:v>
                </c:pt>
                <c:pt idx="32">
                  <c:v>0.67477272727272741</c:v>
                </c:pt>
                <c:pt idx="33">
                  <c:v>0.73</c:v>
                </c:pt>
                <c:pt idx="34">
                  <c:v>0.67930434782608706</c:v>
                </c:pt>
                <c:pt idx="35">
                  <c:v>0.62944999999999995</c:v>
                </c:pt>
                <c:pt idx="36">
                  <c:v>0.57385714285714273</c:v>
                </c:pt>
                <c:pt idx="37">
                  <c:v>0.66572727272727261</c:v>
                </c:pt>
                <c:pt idx="38">
                  <c:v>0.8107894736842105</c:v>
                </c:pt>
                <c:pt idx="39">
                  <c:v>0.79369565217391314</c:v>
                </c:pt>
                <c:pt idx="40">
                  <c:v>0.82815789473684209</c:v>
                </c:pt>
                <c:pt idx="41">
                  <c:v>0.84956521739130442</c:v>
                </c:pt>
                <c:pt idx="42">
                  <c:v>0.69214285714285706</c:v>
                </c:pt>
                <c:pt idx="43">
                  <c:v>0.85139999999999993</c:v>
                </c:pt>
                <c:pt idx="44">
                  <c:v>0.85823809523809524</c:v>
                </c:pt>
                <c:pt idx="45">
                  <c:v>0.99057142857142855</c:v>
                </c:pt>
                <c:pt idx="46">
                  <c:v>1.0927391304347827</c:v>
                </c:pt>
                <c:pt idx="47">
                  <c:v>1.14235</c:v>
                </c:pt>
                <c:pt idx="48">
                  <c:v>1.2192857142857143</c:v>
                </c:pt>
                <c:pt idx="49">
                  <c:v>1.2232380952380957</c:v>
                </c:pt>
                <c:pt idx="50">
                  <c:v>1.3024500000000003</c:v>
                </c:pt>
                <c:pt idx="51">
                  <c:v>1.4484782608695652</c:v>
                </c:pt>
                <c:pt idx="52">
                  <c:v>1.2826315789473686</c:v>
                </c:pt>
                <c:pt idx="53">
                  <c:v>1.1685789473684212</c:v>
                </c:pt>
                <c:pt idx="54">
                  <c:v>1.0332857142857141</c:v>
                </c:pt>
                <c:pt idx="55">
                  <c:v>1.2584062499999999</c:v>
                </c:pt>
                <c:pt idx="56">
                  <c:v>1.4460416666666669</c:v>
                </c:pt>
                <c:pt idx="57">
                  <c:v>1.2911785714285715</c:v>
                </c:pt>
                <c:pt idx="58">
                  <c:v>1.1153636363636361</c:v>
                </c:pt>
                <c:pt idx="59">
                  <c:v>1.0896666666666668</c:v>
                </c:pt>
                <c:pt idx="60">
                  <c:v>0.9618695652173912</c:v>
                </c:pt>
                <c:pt idx="61">
                  <c:v>0.81555</c:v>
                </c:pt>
                <c:pt idx="62">
                  <c:v>0.82252380952380966</c:v>
                </c:pt>
                <c:pt idx="63">
                  <c:v>0.92191304347826075</c:v>
                </c:pt>
                <c:pt idx="64">
                  <c:v>0.90452631578947373</c:v>
                </c:pt>
                <c:pt idx="65">
                  <c:v>0.86342105263157887</c:v>
                </c:pt>
                <c:pt idx="66">
                  <c:v>0.64400000000000002</c:v>
                </c:pt>
                <c:pt idx="67">
                  <c:v>0.54521052631578959</c:v>
                </c:pt>
                <c:pt idx="68">
                  <c:v>0.52599999999999991</c:v>
                </c:pt>
                <c:pt idx="69">
                  <c:v>0.49476190476190479</c:v>
                </c:pt>
                <c:pt idx="70">
                  <c:v>0.50619047619047619</c:v>
                </c:pt>
                <c:pt idx="71">
                  <c:v>0.49113636363636365</c:v>
                </c:pt>
                <c:pt idx="72">
                  <c:v>0.49563636363636371</c:v>
                </c:pt>
                <c:pt idx="73">
                  <c:v>0.41649999999999998</c:v>
                </c:pt>
                <c:pt idx="74">
                  <c:v>0.32680952380952388</c:v>
                </c:pt>
                <c:pt idx="75">
                  <c:v>0.30054545454545462</c:v>
                </c:pt>
                <c:pt idx="76">
                  <c:v>0.39663157894736839</c:v>
                </c:pt>
                <c:pt idx="77">
                  <c:v>0.43000000000000005</c:v>
                </c:pt>
                <c:pt idx="78">
                  <c:v>0.49747619047619052</c:v>
                </c:pt>
                <c:pt idx="79">
                  <c:v>0.53110526315789486</c:v>
                </c:pt>
                <c:pt idx="80">
                  <c:v>0.46600000000000008</c:v>
                </c:pt>
                <c:pt idx="81">
                  <c:v>0.44776190476190486</c:v>
                </c:pt>
                <c:pt idx="82">
                  <c:v>0.40481818181818185</c:v>
                </c:pt>
                <c:pt idx="83">
                  <c:v>0.48847619047619051</c:v>
                </c:pt>
                <c:pt idx="84">
                  <c:v>0.44919999999999993</c:v>
                </c:pt>
                <c:pt idx="85">
                  <c:v>0.5794999999999999</c:v>
                </c:pt>
                <c:pt idx="86">
                  <c:v>0.64236363636363647</c:v>
                </c:pt>
                <c:pt idx="87">
                  <c:v>0.66919047619047611</c:v>
                </c:pt>
                <c:pt idx="88">
                  <c:v>0.6694</c:v>
                </c:pt>
                <c:pt idx="89">
                  <c:v>0.66576190476190478</c:v>
                </c:pt>
                <c:pt idx="90">
                  <c:v>0.68316666666666659</c:v>
                </c:pt>
                <c:pt idx="91">
                  <c:v>0.74644999999999984</c:v>
                </c:pt>
                <c:pt idx="92">
                  <c:v>0.9589130434782609</c:v>
                </c:pt>
                <c:pt idx="93">
                  <c:v>1.0584736842105265</c:v>
                </c:pt>
                <c:pt idx="94">
                  <c:v>0.9740000000000002</c:v>
                </c:pt>
                <c:pt idx="95">
                  <c:v>0.9386363636363636</c:v>
                </c:pt>
                <c:pt idx="96">
                  <c:v>0.88023809523809526</c:v>
                </c:pt>
                <c:pt idx="97">
                  <c:v>0.91640909090909095</c:v>
                </c:pt>
                <c:pt idx="98">
                  <c:v>0.82152380952380943</c:v>
                </c:pt>
                <c:pt idx="99">
                  <c:v>0.78728571428571414</c:v>
                </c:pt>
                <c:pt idx="100">
                  <c:v>0.82636842105263175</c:v>
                </c:pt>
                <c:pt idx="101">
                  <c:v>0.90061904761904765</c:v>
                </c:pt>
                <c:pt idx="102">
                  <c:v>0.95719999999999994</c:v>
                </c:pt>
                <c:pt idx="103">
                  <c:v>0.97961904761904761</c:v>
                </c:pt>
                <c:pt idx="104">
                  <c:v>0.9345</c:v>
                </c:pt>
                <c:pt idx="105">
                  <c:v>0.8871</c:v>
                </c:pt>
                <c:pt idx="106">
                  <c:v>0.75843478260869579</c:v>
                </c:pt>
                <c:pt idx="107">
                  <c:v>0.65173684210526306</c:v>
                </c:pt>
                <c:pt idx="108">
                  <c:v>0.59040909090909088</c:v>
                </c:pt>
                <c:pt idx="109">
                  <c:v>0.63877272727272727</c:v>
                </c:pt>
                <c:pt idx="110">
                  <c:v>0.64884210526315789</c:v>
                </c:pt>
                <c:pt idx="111">
                  <c:v>0.61504347826086958</c:v>
                </c:pt>
                <c:pt idx="112">
                  <c:v>0.77010526315789474</c:v>
                </c:pt>
                <c:pt idx="113">
                  <c:v>0.75104999999999988</c:v>
                </c:pt>
                <c:pt idx="114">
                  <c:v>0.63700000000000001</c:v>
                </c:pt>
                <c:pt idx="115">
                  <c:v>0.53847619047619033</c:v>
                </c:pt>
                <c:pt idx="116">
                  <c:v>0.57347619047619047</c:v>
                </c:pt>
                <c:pt idx="117">
                  <c:v>0.49714285714285711</c:v>
                </c:pt>
                <c:pt idx="118">
                  <c:v>0.44904347826086954</c:v>
                </c:pt>
                <c:pt idx="119">
                  <c:v>0.47719999999999996</c:v>
                </c:pt>
                <c:pt idx="120">
                  <c:v>0.50722727272727275</c:v>
                </c:pt>
                <c:pt idx="121">
                  <c:v>0.51595238095238094</c:v>
                </c:pt>
                <c:pt idx="122">
                  <c:v>0.45704761904761892</c:v>
                </c:pt>
                <c:pt idx="123">
                  <c:v>0.45277272727272727</c:v>
                </c:pt>
                <c:pt idx="124">
                  <c:v>0.37489999999999996</c:v>
                </c:pt>
                <c:pt idx="125">
                  <c:v>0.33473684210526317</c:v>
                </c:pt>
                <c:pt idx="126">
                  <c:v>0.3877272727272727</c:v>
                </c:pt>
                <c:pt idx="127">
                  <c:v>0.43065000000000009</c:v>
                </c:pt>
                <c:pt idx="128">
                  <c:v>0.45100000000000001</c:v>
                </c:pt>
                <c:pt idx="129">
                  <c:v>0.45428571428571435</c:v>
                </c:pt>
                <c:pt idx="130">
                  <c:v>0.37419047619047624</c:v>
                </c:pt>
                <c:pt idx="131">
                  <c:v>0.40881818181818175</c:v>
                </c:pt>
                <c:pt idx="132">
                  <c:v>0.38650000000000001</c:v>
                </c:pt>
                <c:pt idx="133">
                  <c:v>0.4703500000000001</c:v>
                </c:pt>
                <c:pt idx="134">
                  <c:v>0.54823809523809519</c:v>
                </c:pt>
                <c:pt idx="135">
                  <c:v>0.54249999999999987</c:v>
                </c:pt>
                <c:pt idx="136">
                  <c:v>0.57310526315789478</c:v>
                </c:pt>
                <c:pt idx="137">
                  <c:v>0.47770000000000001</c:v>
                </c:pt>
                <c:pt idx="138">
                  <c:v>0.55831818181818182</c:v>
                </c:pt>
                <c:pt idx="139">
                  <c:v>0.80215789473684207</c:v>
                </c:pt>
                <c:pt idx="140">
                  <c:v>0.9364347826086955</c:v>
                </c:pt>
                <c:pt idx="141">
                  <c:v>1.0620000000000001</c:v>
                </c:pt>
                <c:pt idx="142">
                  <c:v>1.0180952380952379</c:v>
                </c:pt>
                <c:pt idx="143">
                  <c:v>1.0363636363636362</c:v>
                </c:pt>
                <c:pt idx="144">
                  <c:v>1.046142857142857</c:v>
                </c:pt>
                <c:pt idx="145">
                  <c:v>1.0427619047619046</c:v>
                </c:pt>
                <c:pt idx="146">
                  <c:v>1.1011904761904763</c:v>
                </c:pt>
                <c:pt idx="147">
                  <c:v>1.0640476190476194</c:v>
                </c:pt>
                <c:pt idx="148">
                  <c:v>1.4430000000000001</c:v>
                </c:pt>
                <c:pt idx="149">
                  <c:v>1.3952380952380952</c:v>
                </c:pt>
                <c:pt idx="150">
                  <c:v>1.2754000000000001</c:v>
                </c:pt>
                <c:pt idx="151">
                  <c:v>1.1810000000000003</c:v>
                </c:pt>
                <c:pt idx="152">
                  <c:v>1.1357391304347821</c:v>
                </c:pt>
                <c:pt idx="153">
                  <c:v>1.1065</c:v>
                </c:pt>
                <c:pt idx="154">
                  <c:v>1.061318181818182</c:v>
                </c:pt>
                <c:pt idx="155">
                  <c:v>0.92054545454545444</c:v>
                </c:pt>
                <c:pt idx="156">
                  <c:v>0.86290000000000011</c:v>
                </c:pt>
                <c:pt idx="157">
                  <c:v>0.93213636363636354</c:v>
                </c:pt>
                <c:pt idx="158">
                  <c:v>0.93913636363636366</c:v>
                </c:pt>
                <c:pt idx="159">
                  <c:v>0.89542105263157901</c:v>
                </c:pt>
                <c:pt idx="160">
                  <c:v>0.86199999999999999</c:v>
                </c:pt>
                <c:pt idx="161">
                  <c:v>0.83814285714285741</c:v>
                </c:pt>
                <c:pt idx="162">
                  <c:v>0.79705263157894746</c:v>
                </c:pt>
                <c:pt idx="163">
                  <c:v>0.88970000000000005</c:v>
                </c:pt>
                <c:pt idx="164">
                  <c:v>0.96231818181818174</c:v>
                </c:pt>
                <c:pt idx="165">
                  <c:v>0.91052631578947352</c:v>
                </c:pt>
                <c:pt idx="166">
                  <c:v>0.90156521739130435</c:v>
                </c:pt>
                <c:pt idx="167">
                  <c:v>0.87452380952380948</c:v>
                </c:pt>
                <c:pt idx="168">
                  <c:v>0.78769999999999996</c:v>
                </c:pt>
                <c:pt idx="169">
                  <c:v>0.95376190476190437</c:v>
                </c:pt>
                <c:pt idx="170">
                  <c:v>1.1957499999999999</c:v>
                </c:pt>
                <c:pt idx="171">
                  <c:v>1.2614090909090909</c:v>
                </c:pt>
                <c:pt idx="172">
                  <c:v>1.2202499999999998</c:v>
                </c:pt>
                <c:pt idx="173">
                  <c:v>1.2942499999999999</c:v>
                </c:pt>
                <c:pt idx="174">
                  <c:v>1.3950000000000002</c:v>
                </c:pt>
                <c:pt idx="175">
                  <c:v>1.4579047619047618</c:v>
                </c:pt>
                <c:pt idx="176">
                  <c:v>1.4724285714285716</c:v>
                </c:pt>
                <c:pt idx="177">
                  <c:v>1.5598095238095238</c:v>
                </c:pt>
                <c:pt idx="178">
                  <c:v>1.5277826086956521</c:v>
                </c:pt>
                <c:pt idx="179">
                  <c:v>1.5282500000000001</c:v>
                </c:pt>
                <c:pt idx="180">
                  <c:v>1.5201363636363636</c:v>
                </c:pt>
                <c:pt idx="181">
                  <c:v>1.5206666666666668</c:v>
                </c:pt>
                <c:pt idx="182">
                  <c:v>1.4538500000000001</c:v>
                </c:pt>
                <c:pt idx="183">
                  <c:v>1.3970869565217392</c:v>
                </c:pt>
                <c:pt idx="184">
                  <c:v>1.3787368421052635</c:v>
                </c:pt>
                <c:pt idx="185">
                  <c:v>1.3478000000000001</c:v>
                </c:pt>
                <c:pt idx="186">
                  <c:v>1.2963181818181819</c:v>
                </c:pt>
                <c:pt idx="187">
                  <c:v>1.2538095238095239</c:v>
                </c:pt>
                <c:pt idx="188">
                  <c:v>1.2338571428571428</c:v>
                </c:pt>
                <c:pt idx="189">
                  <c:v>1.1319999999999999</c:v>
                </c:pt>
                <c:pt idx="190">
                  <c:v>1.0725</c:v>
                </c:pt>
                <c:pt idx="191">
                  <c:v>1.0098095238095237</c:v>
                </c:pt>
                <c:pt idx="192">
                  <c:v>1.0372727272727273</c:v>
                </c:pt>
                <c:pt idx="193">
                  <c:v>1.0818000000000001</c:v>
                </c:pt>
                <c:pt idx="194">
                  <c:v>1.1372380952380949</c:v>
                </c:pt>
                <c:pt idx="195">
                  <c:v>1.1361304347826084</c:v>
                </c:pt>
                <c:pt idx="196">
                  <c:v>1.284</c:v>
                </c:pt>
                <c:pt idx="197">
                  <c:v>1.3125263157894738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6-463B-81C1-7330C9438BF8}"/>
            </c:ext>
          </c:extLst>
        </c:ser>
        <c:ser>
          <c:idx val="1"/>
          <c:order val="1"/>
          <c:tx>
            <c:strRef>
              <c:f>'10. Precios internacionales'!$AA$10</c:f>
              <c:strCache>
                <c:ptCount val="1"/>
                <c:pt idx="0">
                  <c:v>WTI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FF00"/>
              </a:solidFill>
              <a:ln w="12700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cat>
            <c:numRef>
              <c:f>'10. Precios internacionales'!$V$11:$V$208</c:f>
              <c:numCache>
                <c:formatCode>mmm\,\ yyyy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45353</c:v>
                </c:pt>
                <c:pt idx="28">
                  <c:v>45323</c:v>
                </c:pt>
                <c:pt idx="29">
                  <c:v>45322</c:v>
                </c:pt>
                <c:pt idx="30">
                  <c:v>45262</c:v>
                </c:pt>
                <c:pt idx="31">
                  <c:v>45233</c:v>
                </c:pt>
                <c:pt idx="32">
                  <c:v>45204</c:v>
                </c:pt>
                <c:pt idx="33">
                  <c:v>45175</c:v>
                </c:pt>
                <c:pt idx="34">
                  <c:v>45145</c:v>
                </c:pt>
                <c:pt idx="35">
                  <c:v>45115</c:v>
                </c:pt>
                <c:pt idx="36">
                  <c:v>45086</c:v>
                </c:pt>
                <c:pt idx="37">
                  <c:v>45056</c:v>
                </c:pt>
                <c:pt idx="38">
                  <c:v>45026</c:v>
                </c:pt>
                <c:pt idx="39">
                  <c:v>44996</c:v>
                </c:pt>
                <c:pt idx="40">
                  <c:v>44966</c:v>
                </c:pt>
                <c:pt idx="41">
                  <c:v>44936</c:v>
                </c:pt>
                <c:pt idx="42">
                  <c:v>44905</c:v>
                </c:pt>
                <c:pt idx="43">
                  <c:v>44875</c:v>
                </c:pt>
                <c:pt idx="44">
                  <c:v>44844</c:v>
                </c:pt>
                <c:pt idx="45">
                  <c:v>44814</c:v>
                </c:pt>
                <c:pt idx="46">
                  <c:v>44783</c:v>
                </c:pt>
                <c:pt idx="47">
                  <c:v>44752</c:v>
                </c:pt>
                <c:pt idx="48">
                  <c:v>44722</c:v>
                </c:pt>
                <c:pt idx="49">
                  <c:v>44691</c:v>
                </c:pt>
                <c:pt idx="50">
                  <c:v>44661</c:v>
                </c:pt>
                <c:pt idx="51">
                  <c:v>44630</c:v>
                </c:pt>
                <c:pt idx="52">
                  <c:v>44602</c:v>
                </c:pt>
                <c:pt idx="53">
                  <c:v>44571</c:v>
                </c:pt>
                <c:pt idx="54">
                  <c:v>44540</c:v>
                </c:pt>
                <c:pt idx="55">
                  <c:v>44510</c:v>
                </c:pt>
                <c:pt idx="56">
                  <c:v>44480</c:v>
                </c:pt>
                <c:pt idx="57">
                  <c:v>44451</c:v>
                </c:pt>
                <c:pt idx="58">
                  <c:v>44420</c:v>
                </c:pt>
                <c:pt idx="59">
                  <c:v>44390</c:v>
                </c:pt>
                <c:pt idx="60">
                  <c:v>44361</c:v>
                </c:pt>
                <c:pt idx="61">
                  <c:v>44331</c:v>
                </c:pt>
                <c:pt idx="62">
                  <c:v>44302</c:v>
                </c:pt>
                <c:pt idx="63">
                  <c:v>44272</c:v>
                </c:pt>
                <c:pt idx="64">
                  <c:v>44244</c:v>
                </c:pt>
                <c:pt idx="65">
                  <c:v>44213</c:v>
                </c:pt>
                <c:pt idx="66">
                  <c:v>44182</c:v>
                </c:pt>
                <c:pt idx="67">
                  <c:v>44152</c:v>
                </c:pt>
                <c:pt idx="68">
                  <c:v>44121</c:v>
                </c:pt>
                <c:pt idx="69">
                  <c:v>44091</c:v>
                </c:pt>
                <c:pt idx="70">
                  <c:v>44060</c:v>
                </c:pt>
                <c:pt idx="71">
                  <c:v>44029</c:v>
                </c:pt>
                <c:pt idx="72">
                  <c:v>43999</c:v>
                </c:pt>
                <c:pt idx="73">
                  <c:v>43968</c:v>
                </c:pt>
                <c:pt idx="74">
                  <c:v>43938</c:v>
                </c:pt>
                <c:pt idx="75">
                  <c:v>43907</c:v>
                </c:pt>
                <c:pt idx="76">
                  <c:v>43878</c:v>
                </c:pt>
                <c:pt idx="77">
                  <c:v>43848</c:v>
                </c:pt>
                <c:pt idx="78">
                  <c:v>43817</c:v>
                </c:pt>
                <c:pt idx="79">
                  <c:v>43788</c:v>
                </c:pt>
                <c:pt idx="80">
                  <c:v>43758</c:v>
                </c:pt>
                <c:pt idx="81">
                  <c:v>43729</c:v>
                </c:pt>
                <c:pt idx="82">
                  <c:v>43699</c:v>
                </c:pt>
                <c:pt idx="83">
                  <c:v>43669</c:v>
                </c:pt>
                <c:pt idx="84">
                  <c:v>43640</c:v>
                </c:pt>
                <c:pt idx="85">
                  <c:v>43607</c:v>
                </c:pt>
                <c:pt idx="86">
                  <c:v>43578</c:v>
                </c:pt>
                <c:pt idx="87">
                  <c:v>43548</c:v>
                </c:pt>
                <c:pt idx="88">
                  <c:v>43521</c:v>
                </c:pt>
                <c:pt idx="89">
                  <c:v>43466</c:v>
                </c:pt>
                <c:pt idx="90">
                  <c:v>43442</c:v>
                </c:pt>
                <c:pt idx="91">
                  <c:v>43410</c:v>
                </c:pt>
                <c:pt idx="92">
                  <c:v>43378</c:v>
                </c:pt>
                <c:pt idx="93">
                  <c:v>43346</c:v>
                </c:pt>
                <c:pt idx="94">
                  <c:v>43314</c:v>
                </c:pt>
                <c:pt idx="95">
                  <c:v>43282</c:v>
                </c:pt>
                <c:pt idx="96">
                  <c:v>43253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</c:numCache>
            </c:numRef>
          </c:cat>
          <c:val>
            <c:numRef>
              <c:f>'10. Precios internacionales'!$AA$11:$AA$208</c:f>
              <c:numCache>
                <c:formatCode>_-"$"* #,##0.00_-;\-"$"* #,##0.00_-;_-"$"* "-"_-;_-@_-</c:formatCode>
                <c:ptCount val="198"/>
                <c:pt idx="0">
                  <c:v>2.0192176870748302</c:v>
                </c:pt>
                <c:pt idx="1">
                  <c:v>2.4317619047619048</c:v>
                </c:pt>
                <c:pt idx="2">
                  <c:v>2.5377380952380952</c:v>
                </c:pt>
                <c:pt idx="3">
                  <c:v>2.1758008658008658</c:v>
                </c:pt>
                <c:pt idx="4">
                  <c:v>1.5359147869674186</c:v>
                </c:pt>
                <c:pt idx="5">
                  <c:v>1.4294523809523807</c:v>
                </c:pt>
                <c:pt idx="6">
                  <c:v>1.380292207792208</c:v>
                </c:pt>
                <c:pt idx="7">
                  <c:v>1.43005291005291</c:v>
                </c:pt>
                <c:pt idx="8">
                  <c:v>1.44987012987013</c:v>
                </c:pt>
                <c:pt idx="9">
                  <c:v>1.5228344671201814</c:v>
                </c:pt>
                <c:pt idx="10">
                  <c:v>1.5443877551020408</c:v>
                </c:pt>
                <c:pt idx="11">
                  <c:v>1.6283549783549784</c:v>
                </c:pt>
                <c:pt idx="12">
                  <c:v>1.6230714285714289</c:v>
                </c:pt>
                <c:pt idx="13">
                  <c:v>1.4801814058956917</c:v>
                </c:pt>
                <c:pt idx="14">
                  <c:v>1.5127777777777776</c:v>
                </c:pt>
                <c:pt idx="15">
                  <c:v>1.6247392290249434</c:v>
                </c:pt>
                <c:pt idx="16">
                  <c:v>1.7031704260651626</c:v>
                </c:pt>
                <c:pt idx="17">
                  <c:v>1.8033928571428572</c:v>
                </c:pt>
                <c:pt idx="18">
                  <c:v>1.6694784580498863</c:v>
                </c:pt>
                <c:pt idx="19">
                  <c:v>1.6654761904761906</c:v>
                </c:pt>
                <c:pt idx="20">
                  <c:v>1.7139285714285715</c:v>
                </c:pt>
                <c:pt idx="21">
                  <c:v>1.6722857142857144</c:v>
                </c:pt>
                <c:pt idx="22">
                  <c:v>1.8257900432900434</c:v>
                </c:pt>
                <c:pt idx="23">
                  <c:v>1.94762987012987</c:v>
                </c:pt>
                <c:pt idx="24">
                  <c:v>1.8992230576441098</c:v>
                </c:pt>
                <c:pt idx="25">
                  <c:v>1.9053463203463212</c:v>
                </c:pt>
                <c:pt idx="26">
                  <c:v>2.0320779220779221</c:v>
                </c:pt>
                <c:pt idx="27">
                  <c:v>1.9337380952380956</c:v>
                </c:pt>
                <c:pt idx="28">
                  <c:v>1.8392619047619045</c:v>
                </c:pt>
                <c:pt idx="29">
                  <c:v>1.7655328798185945</c:v>
                </c:pt>
                <c:pt idx="30">
                  <c:v>1.711904761904762</c:v>
                </c:pt>
                <c:pt idx="31">
                  <c:v>1.8496428571428569</c:v>
                </c:pt>
                <c:pt idx="32">
                  <c:v>2.039036281179138</c:v>
                </c:pt>
                <c:pt idx="33">
                  <c:v>2.1291666666666673</c:v>
                </c:pt>
                <c:pt idx="34">
                  <c:v>1.9375776397515529</c:v>
                </c:pt>
                <c:pt idx="35">
                  <c:v>1.8111785714285709</c:v>
                </c:pt>
                <c:pt idx="36">
                  <c:v>1.6680045351473927</c:v>
                </c:pt>
                <c:pt idx="37">
                  <c:v>1.708614718614718</c:v>
                </c:pt>
                <c:pt idx="38">
                  <c:v>1.8915789473684208</c:v>
                </c:pt>
                <c:pt idx="39">
                  <c:v>1.7452795031055903</c:v>
                </c:pt>
                <c:pt idx="40">
                  <c:v>1.8293483709273184</c:v>
                </c:pt>
                <c:pt idx="41">
                  <c:v>1.8532142857142859</c:v>
                </c:pt>
                <c:pt idx="42">
                  <c:v>1.8259523809523817</c:v>
                </c:pt>
                <c:pt idx="43">
                  <c:v>2.0152947845804987</c:v>
                </c:pt>
                <c:pt idx="44">
                  <c:v>2.0865646258503401</c:v>
                </c:pt>
                <c:pt idx="45">
                  <c:v>2.0061451247165536</c:v>
                </c:pt>
                <c:pt idx="46">
                  <c:v>2.2301242236024845</c:v>
                </c:pt>
                <c:pt idx="47">
                  <c:v>2.4194999999999998</c:v>
                </c:pt>
                <c:pt idx="48">
                  <c:v>2.7342176870748296</c:v>
                </c:pt>
                <c:pt idx="49">
                  <c:v>2.6083900226757373</c:v>
                </c:pt>
                <c:pt idx="50">
                  <c:v>2.4232738095238093</c:v>
                </c:pt>
                <c:pt idx="51">
                  <c:v>2.5833954451345758</c:v>
                </c:pt>
                <c:pt idx="52">
                  <c:v>2.1819298245614034</c:v>
                </c:pt>
                <c:pt idx="53">
                  <c:v>1.9814761904761904</c:v>
                </c:pt>
                <c:pt idx="54">
                  <c:v>1.7074242424242423</c:v>
                </c:pt>
                <c:pt idx="55">
                  <c:v>1.8844642857142859</c:v>
                </c:pt>
                <c:pt idx="56">
                  <c:v>1.9399206349206355</c:v>
                </c:pt>
                <c:pt idx="57">
                  <c:v>1.705861678004535</c:v>
                </c:pt>
                <c:pt idx="58">
                  <c:v>1.6126298701298702</c:v>
                </c:pt>
                <c:pt idx="59">
                  <c:v>1.7258390022675738</c:v>
                </c:pt>
                <c:pt idx="60">
                  <c:v>1.6994805194805194</c:v>
                </c:pt>
                <c:pt idx="61">
                  <c:v>1.5516547619047623</c:v>
                </c:pt>
                <c:pt idx="62">
                  <c:v>1.4694444444444443</c:v>
                </c:pt>
                <c:pt idx="63">
                  <c:v>1.4841200828157348</c:v>
                </c:pt>
                <c:pt idx="64">
                  <c:v>1.4058646616541353</c:v>
                </c:pt>
                <c:pt idx="65">
                  <c:v>1.2382957393483707</c:v>
                </c:pt>
                <c:pt idx="66">
                  <c:v>1.1196428571428567</c:v>
                </c:pt>
                <c:pt idx="67">
                  <c:v>0.97469924812030095</c:v>
                </c:pt>
                <c:pt idx="68">
                  <c:v>0.9380612244897959</c:v>
                </c:pt>
                <c:pt idx="69">
                  <c:v>0.94367346938775498</c:v>
                </c:pt>
                <c:pt idx="70">
                  <c:v>1.0080725623582767</c:v>
                </c:pt>
                <c:pt idx="71">
                  <c:v>0.96929653679653693</c:v>
                </c:pt>
                <c:pt idx="72">
                  <c:v>0.91207792207792204</c:v>
                </c:pt>
                <c:pt idx="73">
                  <c:v>0.68005952380952395</c:v>
                </c:pt>
                <c:pt idx="74">
                  <c:v>0.39399092970521549</c:v>
                </c:pt>
                <c:pt idx="75">
                  <c:v>0.69542207792207777</c:v>
                </c:pt>
                <c:pt idx="76">
                  <c:v>1.2033959899749371</c:v>
                </c:pt>
                <c:pt idx="77">
                  <c:v>1.3695011337868479</c:v>
                </c:pt>
                <c:pt idx="78">
                  <c:v>1.424206349206349</c:v>
                </c:pt>
                <c:pt idx="79">
                  <c:v>1.3564160401002505</c:v>
                </c:pt>
                <c:pt idx="80">
                  <c:v>1.2848343685300203</c:v>
                </c:pt>
                <c:pt idx="81">
                  <c:v>1.3537528344671201</c:v>
                </c:pt>
                <c:pt idx="82">
                  <c:v>1.3049025974025974</c:v>
                </c:pt>
                <c:pt idx="83">
                  <c:v>1.3656689342403625</c:v>
                </c:pt>
                <c:pt idx="84">
                  <c:v>1.3013690476190478</c:v>
                </c:pt>
                <c:pt idx="85">
                  <c:v>1.4482575757575757</c:v>
                </c:pt>
                <c:pt idx="86">
                  <c:v>1.520532879818594</c:v>
                </c:pt>
                <c:pt idx="87">
                  <c:v>1.3845578231292517</c:v>
                </c:pt>
                <c:pt idx="88">
                  <c:v>1.3084461152882207</c:v>
                </c:pt>
                <c:pt idx="89">
                  <c:v>1.2237229437229438</c:v>
                </c:pt>
                <c:pt idx="90">
                  <c:v>1.1791137566137566</c:v>
                </c:pt>
                <c:pt idx="91">
                  <c:v>1.3562738095238094</c:v>
                </c:pt>
                <c:pt idx="92">
                  <c:v>1.6829166666666668</c:v>
                </c:pt>
                <c:pt idx="93">
                  <c:v>1.6721929824561406</c:v>
                </c:pt>
                <c:pt idx="94">
                  <c:v>1.6203726708074535</c:v>
                </c:pt>
                <c:pt idx="95">
                  <c:v>1.6900340136054424</c:v>
                </c:pt>
                <c:pt idx="96">
                  <c:v>1.6160317460317462</c:v>
                </c:pt>
                <c:pt idx="97">
                  <c:v>1.6661471861471859</c:v>
                </c:pt>
                <c:pt idx="98">
                  <c:v>1.5774716553287982</c:v>
                </c:pt>
                <c:pt idx="99">
                  <c:v>1.4934467120181405</c:v>
                </c:pt>
                <c:pt idx="100">
                  <c:v>1.4816541353383461</c:v>
                </c:pt>
                <c:pt idx="101">
                  <c:v>1.5166326530612246</c:v>
                </c:pt>
                <c:pt idx="102">
                  <c:v>1.3781309523809522</c:v>
                </c:pt>
                <c:pt idx="103">
                  <c:v>1.3485374149659866</c:v>
                </c:pt>
                <c:pt idx="104">
                  <c:v>1.2280411255411254</c:v>
                </c:pt>
                <c:pt idx="105">
                  <c:v>1.1862380952380953</c:v>
                </c:pt>
                <c:pt idx="106">
                  <c:v>1.1437370600414081</c:v>
                </c:pt>
                <c:pt idx="107">
                  <c:v>1.110250626566416</c:v>
                </c:pt>
                <c:pt idx="108">
                  <c:v>1.0756601731601731</c:v>
                </c:pt>
                <c:pt idx="109">
                  <c:v>1.1541991341991342</c:v>
                </c:pt>
                <c:pt idx="110">
                  <c:v>1.2157268170426068</c:v>
                </c:pt>
                <c:pt idx="111">
                  <c:v>1.1744720496894407</c:v>
                </c:pt>
                <c:pt idx="112">
                  <c:v>1.2730576441102754</c:v>
                </c:pt>
                <c:pt idx="113">
                  <c:v>1.2500952380952381</c:v>
                </c:pt>
                <c:pt idx="114">
                  <c:v>1.2373922902494332</c:v>
                </c:pt>
                <c:pt idx="115">
                  <c:v>1.0871655328798187</c:v>
                </c:pt>
                <c:pt idx="116">
                  <c:v>1.1851247165532879</c:v>
                </c:pt>
                <c:pt idx="117">
                  <c:v>1.0757709750566895</c:v>
                </c:pt>
                <c:pt idx="118">
                  <c:v>1.0648654244306419</c:v>
                </c:pt>
                <c:pt idx="119">
                  <c:v>1.0631309523809525</c:v>
                </c:pt>
                <c:pt idx="120">
                  <c:v>1.1608874458874456</c:v>
                </c:pt>
                <c:pt idx="121">
                  <c:v>1.1121995464852605</c:v>
                </c:pt>
                <c:pt idx="122">
                  <c:v>0.97036281179138295</c:v>
                </c:pt>
                <c:pt idx="123">
                  <c:v>0.89396103896103896</c:v>
                </c:pt>
                <c:pt idx="124">
                  <c:v>0.72197619047619044</c:v>
                </c:pt>
                <c:pt idx="125">
                  <c:v>0.75436090225563912</c:v>
                </c:pt>
                <c:pt idx="126">
                  <c:v>0.88544372294372287</c:v>
                </c:pt>
                <c:pt idx="127">
                  <c:v>1.0105595238095237</c:v>
                </c:pt>
                <c:pt idx="128">
                  <c:v>1.1005627705627705</c:v>
                </c:pt>
                <c:pt idx="129">
                  <c:v>1.082845804988662</c:v>
                </c:pt>
                <c:pt idx="130">
                  <c:v>1.0206575963718822</c:v>
                </c:pt>
                <c:pt idx="131">
                  <c:v>1.2119264069264069</c:v>
                </c:pt>
                <c:pt idx="132">
                  <c:v>1.4242748917748915</c:v>
                </c:pt>
                <c:pt idx="133">
                  <c:v>1.4110714285714285</c:v>
                </c:pt>
                <c:pt idx="134">
                  <c:v>1.2964965986394557</c:v>
                </c:pt>
                <c:pt idx="135">
                  <c:v>1.1386580086580085</c:v>
                </c:pt>
                <c:pt idx="136">
                  <c:v>1.2043859649122808</c:v>
                </c:pt>
                <c:pt idx="137">
                  <c:v>1.1242619047619047</c:v>
                </c:pt>
                <c:pt idx="138">
                  <c:v>1.4116774891774893</c:v>
                </c:pt>
                <c:pt idx="139">
                  <c:v>1.8045112781954886</c:v>
                </c:pt>
                <c:pt idx="140">
                  <c:v>2.0094513457556933</c:v>
                </c:pt>
                <c:pt idx="141">
                  <c:v>2.2193310657596368</c:v>
                </c:pt>
                <c:pt idx="142">
                  <c:v>2.2984807256235826</c:v>
                </c:pt>
                <c:pt idx="143">
                  <c:v>2.4663961038961038</c:v>
                </c:pt>
                <c:pt idx="144">
                  <c:v>2.5189115646258506</c:v>
                </c:pt>
                <c:pt idx="145">
                  <c:v>2.4327891156462584</c:v>
                </c:pt>
                <c:pt idx="146">
                  <c:v>2.4302154195011334</c:v>
                </c:pt>
                <c:pt idx="147">
                  <c:v>2.4000907029478462</c:v>
                </c:pt>
                <c:pt idx="148">
                  <c:v>2.4004135338345867</c:v>
                </c:pt>
                <c:pt idx="149">
                  <c:v>2.2527891156462583</c:v>
                </c:pt>
                <c:pt idx="150">
                  <c:v>2.3244104308390026</c:v>
                </c:pt>
                <c:pt idx="151">
                  <c:v>2.2348571428571424</c:v>
                </c:pt>
                <c:pt idx="152">
                  <c:v>2.393768115942029</c:v>
                </c:pt>
                <c:pt idx="153">
                  <c:v>2.530702380952381</c:v>
                </c:pt>
                <c:pt idx="154">
                  <c:v>2.5374458874458878</c:v>
                </c:pt>
                <c:pt idx="155">
                  <c:v>2.4921645021645018</c:v>
                </c:pt>
                <c:pt idx="156">
                  <c:v>2.280297619047619</c:v>
                </c:pt>
                <c:pt idx="157">
                  <c:v>2.250227272727273</c:v>
                </c:pt>
                <c:pt idx="158">
                  <c:v>2.1909848484848484</c:v>
                </c:pt>
                <c:pt idx="159">
                  <c:v>2.2128214285714285</c:v>
                </c:pt>
                <c:pt idx="160">
                  <c:v>2.2692606516290725</c:v>
                </c:pt>
                <c:pt idx="161">
                  <c:v>2.2561111111111112</c:v>
                </c:pt>
                <c:pt idx="162">
                  <c:v>2.0918928571428572</c:v>
                </c:pt>
                <c:pt idx="163">
                  <c:v>2.0602721088435372</c:v>
                </c:pt>
                <c:pt idx="164">
                  <c:v>2.1307453416149067</c:v>
                </c:pt>
                <c:pt idx="165">
                  <c:v>2.2503258145363412</c:v>
                </c:pt>
                <c:pt idx="166">
                  <c:v>2.2412215320910973</c:v>
                </c:pt>
                <c:pt idx="167">
                  <c:v>2.0927437641723352</c:v>
                </c:pt>
                <c:pt idx="168">
                  <c:v>1.9596031746031741</c:v>
                </c:pt>
                <c:pt idx="169">
                  <c:v>2.2536796536796535</c:v>
                </c:pt>
                <c:pt idx="170">
                  <c:v>2.4600238095238094</c:v>
                </c:pt>
                <c:pt idx="171">
                  <c:v>2.5275649350649347</c:v>
                </c:pt>
                <c:pt idx="172">
                  <c:v>2.4334285714285713</c:v>
                </c:pt>
                <c:pt idx="173">
                  <c:v>2.3874642857142856</c:v>
                </c:pt>
                <c:pt idx="174">
                  <c:v>2.3467346938775515</c:v>
                </c:pt>
                <c:pt idx="175">
                  <c:v>2.313344671201814</c:v>
                </c:pt>
                <c:pt idx="176">
                  <c:v>2.0552947845804987</c:v>
                </c:pt>
                <c:pt idx="177">
                  <c:v>2.0360770975056695</c:v>
                </c:pt>
                <c:pt idx="178">
                  <c:v>2.0555486542443062</c:v>
                </c:pt>
                <c:pt idx="179">
                  <c:v>2.3167499999999999</c:v>
                </c:pt>
                <c:pt idx="180">
                  <c:v>2.2920021645021649</c:v>
                </c:pt>
                <c:pt idx="181">
                  <c:v>2.4023922902494328</c:v>
                </c:pt>
                <c:pt idx="182">
                  <c:v>2.6079166666666667</c:v>
                </c:pt>
                <c:pt idx="183">
                  <c:v>2.4489648033126294</c:v>
                </c:pt>
                <c:pt idx="184">
                  <c:v>2.1090100250626564</c:v>
                </c:pt>
                <c:pt idx="185">
                  <c:v>2.1231071428571431</c:v>
                </c:pt>
                <c:pt idx="186">
                  <c:v>2.1225216450216449</c:v>
                </c:pt>
                <c:pt idx="187">
                  <c:v>2.0060204081632653</c:v>
                </c:pt>
                <c:pt idx="188">
                  <c:v>1.9498299319727894</c:v>
                </c:pt>
                <c:pt idx="189">
                  <c:v>1.7914739229024943</c:v>
                </c:pt>
                <c:pt idx="190">
                  <c:v>1.823787878787879</c:v>
                </c:pt>
                <c:pt idx="191">
                  <c:v>1.8171315192743762</c:v>
                </c:pt>
                <c:pt idx="192">
                  <c:v>1.7937121212121214</c:v>
                </c:pt>
                <c:pt idx="193">
                  <c:v>1.755797619047619</c:v>
                </c:pt>
                <c:pt idx="194">
                  <c:v>2.0069727891156464</c:v>
                </c:pt>
                <c:pt idx="195">
                  <c:v>1.9334161490683233</c:v>
                </c:pt>
                <c:pt idx="196">
                  <c:v>1.8187468671679201</c:v>
                </c:pt>
                <c:pt idx="197">
                  <c:v>1.8648997493734336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6-463B-81C1-7330C9438BF8}"/>
            </c:ext>
          </c:extLst>
        </c:ser>
        <c:ser>
          <c:idx val="2"/>
          <c:order val="2"/>
          <c:tx>
            <c:strRef>
              <c:f>'10. Precios internacionales'!$AB$10</c:f>
              <c:strCache>
                <c:ptCount val="1"/>
                <c:pt idx="0">
                  <c:v>Brent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 w="12700">
                <a:solidFill>
                  <a:srgbClr val="C00000"/>
                </a:solidFill>
              </a:ln>
              <a:effectLst/>
            </c:spPr>
          </c:marker>
          <c:cat>
            <c:numRef>
              <c:f>'10. Precios internacionales'!$V$11:$V$208</c:f>
              <c:numCache>
                <c:formatCode>mmm\,\ yyyy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45353</c:v>
                </c:pt>
                <c:pt idx="28">
                  <c:v>45323</c:v>
                </c:pt>
                <c:pt idx="29">
                  <c:v>45322</c:v>
                </c:pt>
                <c:pt idx="30">
                  <c:v>45262</c:v>
                </c:pt>
                <c:pt idx="31">
                  <c:v>45233</c:v>
                </c:pt>
                <c:pt idx="32">
                  <c:v>45204</c:v>
                </c:pt>
                <c:pt idx="33">
                  <c:v>45175</c:v>
                </c:pt>
                <c:pt idx="34">
                  <c:v>45145</c:v>
                </c:pt>
                <c:pt idx="35">
                  <c:v>45115</c:v>
                </c:pt>
                <c:pt idx="36">
                  <c:v>45086</c:v>
                </c:pt>
                <c:pt idx="37">
                  <c:v>45056</c:v>
                </c:pt>
                <c:pt idx="38">
                  <c:v>45026</c:v>
                </c:pt>
                <c:pt idx="39">
                  <c:v>44996</c:v>
                </c:pt>
                <c:pt idx="40">
                  <c:v>44966</c:v>
                </c:pt>
                <c:pt idx="41">
                  <c:v>44936</c:v>
                </c:pt>
                <c:pt idx="42">
                  <c:v>44905</c:v>
                </c:pt>
                <c:pt idx="43">
                  <c:v>44875</c:v>
                </c:pt>
                <c:pt idx="44">
                  <c:v>44844</c:v>
                </c:pt>
                <c:pt idx="45">
                  <c:v>44814</c:v>
                </c:pt>
                <c:pt idx="46">
                  <c:v>44783</c:v>
                </c:pt>
                <c:pt idx="47">
                  <c:v>44752</c:v>
                </c:pt>
                <c:pt idx="48">
                  <c:v>44722</c:v>
                </c:pt>
                <c:pt idx="49">
                  <c:v>44691</c:v>
                </c:pt>
                <c:pt idx="50">
                  <c:v>44661</c:v>
                </c:pt>
                <c:pt idx="51">
                  <c:v>44630</c:v>
                </c:pt>
                <c:pt idx="52">
                  <c:v>44602</c:v>
                </c:pt>
                <c:pt idx="53">
                  <c:v>44571</c:v>
                </c:pt>
                <c:pt idx="54">
                  <c:v>44540</c:v>
                </c:pt>
                <c:pt idx="55">
                  <c:v>44510</c:v>
                </c:pt>
                <c:pt idx="56">
                  <c:v>44480</c:v>
                </c:pt>
                <c:pt idx="57">
                  <c:v>44451</c:v>
                </c:pt>
                <c:pt idx="58">
                  <c:v>44420</c:v>
                </c:pt>
                <c:pt idx="59">
                  <c:v>44390</c:v>
                </c:pt>
                <c:pt idx="60">
                  <c:v>44361</c:v>
                </c:pt>
                <c:pt idx="61">
                  <c:v>44331</c:v>
                </c:pt>
                <c:pt idx="62">
                  <c:v>44302</c:v>
                </c:pt>
                <c:pt idx="63">
                  <c:v>44272</c:v>
                </c:pt>
                <c:pt idx="64">
                  <c:v>44244</c:v>
                </c:pt>
                <c:pt idx="65">
                  <c:v>44213</c:v>
                </c:pt>
                <c:pt idx="66">
                  <c:v>44182</c:v>
                </c:pt>
                <c:pt idx="67">
                  <c:v>44152</c:v>
                </c:pt>
                <c:pt idx="68">
                  <c:v>44121</c:v>
                </c:pt>
                <c:pt idx="69">
                  <c:v>44091</c:v>
                </c:pt>
                <c:pt idx="70">
                  <c:v>44060</c:v>
                </c:pt>
                <c:pt idx="71">
                  <c:v>44029</c:v>
                </c:pt>
                <c:pt idx="72">
                  <c:v>43999</c:v>
                </c:pt>
                <c:pt idx="73">
                  <c:v>43968</c:v>
                </c:pt>
                <c:pt idx="74">
                  <c:v>43938</c:v>
                </c:pt>
                <c:pt idx="75">
                  <c:v>43907</c:v>
                </c:pt>
                <c:pt idx="76">
                  <c:v>43878</c:v>
                </c:pt>
                <c:pt idx="77">
                  <c:v>43848</c:v>
                </c:pt>
                <c:pt idx="78">
                  <c:v>43817</c:v>
                </c:pt>
                <c:pt idx="79">
                  <c:v>43788</c:v>
                </c:pt>
                <c:pt idx="80">
                  <c:v>43758</c:v>
                </c:pt>
                <c:pt idx="81">
                  <c:v>43729</c:v>
                </c:pt>
                <c:pt idx="82">
                  <c:v>43699</c:v>
                </c:pt>
                <c:pt idx="83">
                  <c:v>43669</c:v>
                </c:pt>
                <c:pt idx="84">
                  <c:v>43640</c:v>
                </c:pt>
                <c:pt idx="85">
                  <c:v>43607</c:v>
                </c:pt>
                <c:pt idx="86">
                  <c:v>43578</c:v>
                </c:pt>
                <c:pt idx="87">
                  <c:v>43548</c:v>
                </c:pt>
                <c:pt idx="88">
                  <c:v>43521</c:v>
                </c:pt>
                <c:pt idx="89">
                  <c:v>43466</c:v>
                </c:pt>
                <c:pt idx="90">
                  <c:v>43442</c:v>
                </c:pt>
                <c:pt idx="91">
                  <c:v>43410</c:v>
                </c:pt>
                <c:pt idx="92">
                  <c:v>43378</c:v>
                </c:pt>
                <c:pt idx="93">
                  <c:v>43346</c:v>
                </c:pt>
                <c:pt idx="94">
                  <c:v>43314</c:v>
                </c:pt>
                <c:pt idx="95">
                  <c:v>43282</c:v>
                </c:pt>
                <c:pt idx="96">
                  <c:v>43253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</c:numCache>
            </c:numRef>
          </c:cat>
          <c:val>
            <c:numRef>
              <c:f>'10. Precios internacionales'!$AB$11:$AB$208</c:f>
              <c:numCache>
                <c:formatCode>_-"$"* #,##0.00_-;\-"$"* #,##0.00_-;_-"$"* "-"_-;_-@_-</c:formatCode>
                <c:ptCount val="198"/>
                <c:pt idx="0">
                  <c:v>2.033311688311688</c:v>
                </c:pt>
                <c:pt idx="1">
                  <c:v>2.5509398496240601</c:v>
                </c:pt>
                <c:pt idx="2">
                  <c:v>2.7925595238095235</c:v>
                </c:pt>
                <c:pt idx="3">
                  <c:v>2.4555844155844162</c:v>
                </c:pt>
                <c:pt idx="4">
                  <c:v>1.6877857142857147</c:v>
                </c:pt>
                <c:pt idx="5">
                  <c:v>1.5857709750566897</c:v>
                </c:pt>
                <c:pt idx="6">
                  <c:v>1.4891496598639453</c:v>
                </c:pt>
                <c:pt idx="7">
                  <c:v>1.5189761904761903</c:v>
                </c:pt>
                <c:pt idx="8">
                  <c:v>1.5367494824016563</c:v>
                </c:pt>
                <c:pt idx="9">
                  <c:v>1.618701298701299</c:v>
                </c:pt>
                <c:pt idx="10">
                  <c:v>1.615952380952381</c:v>
                </c:pt>
                <c:pt idx="11">
                  <c:v>1.6914596273291931</c:v>
                </c:pt>
                <c:pt idx="12">
                  <c:v>1.7010657596371885</c:v>
                </c:pt>
                <c:pt idx="13">
                  <c:v>1.5345952380952381</c:v>
                </c:pt>
                <c:pt idx="14">
                  <c:v>1.62225</c:v>
                </c:pt>
                <c:pt idx="15">
                  <c:v>1.7317346938775511</c:v>
                </c:pt>
                <c:pt idx="16">
                  <c:v>1.7961428571428573</c:v>
                </c:pt>
                <c:pt idx="17">
                  <c:v>1.8873917748917748</c:v>
                </c:pt>
                <c:pt idx="18">
                  <c:v>1.7585595238095237</c:v>
                </c:pt>
                <c:pt idx="19">
                  <c:v>1.7696938775510205</c:v>
                </c:pt>
                <c:pt idx="20">
                  <c:v>1.8033549783549783</c:v>
                </c:pt>
                <c:pt idx="21">
                  <c:v>1.7623015873015873</c:v>
                </c:pt>
                <c:pt idx="22">
                  <c:v>1.9132199546485258</c:v>
                </c:pt>
                <c:pt idx="23">
                  <c:v>2.0274534161490685</c:v>
                </c:pt>
                <c:pt idx="24">
                  <c:v>1.9582380952380956</c:v>
                </c:pt>
                <c:pt idx="25">
                  <c:v>1.946337868480726</c:v>
                </c:pt>
                <c:pt idx="26">
                  <c:v>2.1413832199546485</c:v>
                </c:pt>
                <c:pt idx="27">
                  <c:v>2.0335357142857142</c:v>
                </c:pt>
                <c:pt idx="28">
                  <c:v>1.9875736961451242</c:v>
                </c:pt>
                <c:pt idx="29">
                  <c:v>1.9077164502164503</c:v>
                </c:pt>
                <c:pt idx="30">
                  <c:v>1.8483583959899748</c:v>
                </c:pt>
                <c:pt idx="31">
                  <c:v>1.9746536796536798</c:v>
                </c:pt>
                <c:pt idx="32">
                  <c:v>2.1570454545454547</c:v>
                </c:pt>
                <c:pt idx="33">
                  <c:v>2.2314852607709748</c:v>
                </c:pt>
                <c:pt idx="34">
                  <c:v>2.0511363636363633</c:v>
                </c:pt>
                <c:pt idx="35">
                  <c:v>1.9073242630385485</c:v>
                </c:pt>
                <c:pt idx="36">
                  <c:v>1.7818831168831166</c:v>
                </c:pt>
                <c:pt idx="37">
                  <c:v>1.7968095238095241</c:v>
                </c:pt>
                <c:pt idx="38">
                  <c:v>2.0165162907268162</c:v>
                </c:pt>
                <c:pt idx="39">
                  <c:v>1.8674844720496893</c:v>
                </c:pt>
                <c:pt idx="40">
                  <c:v>1.9663095238095241</c:v>
                </c:pt>
                <c:pt idx="41">
                  <c:v>1.9628458049886621</c:v>
                </c:pt>
                <c:pt idx="42">
                  <c:v>1.930547619047619</c:v>
                </c:pt>
                <c:pt idx="43">
                  <c:v>2.1755303030303033</c:v>
                </c:pt>
                <c:pt idx="44">
                  <c:v>2.2197392290249431</c:v>
                </c:pt>
                <c:pt idx="45">
                  <c:v>2.1372562358276648</c:v>
                </c:pt>
                <c:pt idx="46">
                  <c:v>2.3915800865800869</c:v>
                </c:pt>
                <c:pt idx="47">
                  <c:v>2.6648979591836737</c:v>
                </c:pt>
                <c:pt idx="48">
                  <c:v>2.9216893424036292</c:v>
                </c:pt>
                <c:pt idx="49">
                  <c:v>2.6985147392290254</c:v>
                </c:pt>
                <c:pt idx="50">
                  <c:v>2.4898872180451126</c:v>
                </c:pt>
                <c:pt idx="51">
                  <c:v>2.7915527950310555</c:v>
                </c:pt>
                <c:pt idx="52">
                  <c:v>2.3125952380952381</c:v>
                </c:pt>
                <c:pt idx="53">
                  <c:v>2.0596485260770971</c:v>
                </c:pt>
                <c:pt idx="54">
                  <c:v>1.7659637188208617</c:v>
                </c:pt>
                <c:pt idx="55">
                  <c:v>1.9297619047619048</c:v>
                </c:pt>
                <c:pt idx="56">
                  <c:v>1.9890022675736958</c:v>
                </c:pt>
                <c:pt idx="57">
                  <c:v>1.7735606060606059</c:v>
                </c:pt>
                <c:pt idx="58">
                  <c:v>1.6844557823129254</c:v>
                </c:pt>
                <c:pt idx="59">
                  <c:v>1.7896645021645019</c:v>
                </c:pt>
                <c:pt idx="60">
                  <c:v>1.7420021645021646</c:v>
                </c:pt>
                <c:pt idx="61">
                  <c:v>1.631766917293233</c:v>
                </c:pt>
                <c:pt idx="62">
                  <c:v>1.5430119047619049</c:v>
                </c:pt>
                <c:pt idx="63">
                  <c:v>1.5573809523809523</c:v>
                </c:pt>
                <c:pt idx="64">
                  <c:v>1.4827738095238094</c:v>
                </c:pt>
                <c:pt idx="65">
                  <c:v>1.3041428571428573</c:v>
                </c:pt>
                <c:pt idx="66">
                  <c:v>1.1903246753246752</c:v>
                </c:pt>
                <c:pt idx="67">
                  <c:v>1.0164852607709751</c:v>
                </c:pt>
                <c:pt idx="68">
                  <c:v>0.95689393939393952</c:v>
                </c:pt>
                <c:pt idx="69">
                  <c:v>0.97403679653679642</c:v>
                </c:pt>
                <c:pt idx="70">
                  <c:v>1.0651428571428572</c:v>
                </c:pt>
                <c:pt idx="71">
                  <c:v>1.0295755693581781</c:v>
                </c:pt>
                <c:pt idx="72">
                  <c:v>0.95873376623376638</c:v>
                </c:pt>
                <c:pt idx="73">
                  <c:v>0.69949874686716795</c:v>
                </c:pt>
                <c:pt idx="74">
                  <c:v>0.43758333333333338</c:v>
                </c:pt>
                <c:pt idx="75">
                  <c:v>0.76670995670995679</c:v>
                </c:pt>
                <c:pt idx="76">
                  <c:v>1.3262380952380954</c:v>
                </c:pt>
                <c:pt idx="77">
                  <c:v>1.515367965367965</c:v>
                </c:pt>
                <c:pt idx="78">
                  <c:v>1.5979761904761904</c:v>
                </c:pt>
                <c:pt idx="79">
                  <c:v>1.5050453514739228</c:v>
                </c:pt>
                <c:pt idx="80">
                  <c:v>1.420982142857143</c:v>
                </c:pt>
                <c:pt idx="81">
                  <c:v>1.495873015873016</c:v>
                </c:pt>
                <c:pt idx="82">
                  <c:v>1.4057575757575758</c:v>
                </c:pt>
                <c:pt idx="83">
                  <c:v>1.5218840579710142</c:v>
                </c:pt>
                <c:pt idx="84">
                  <c:v>1.5290595238095235</c:v>
                </c:pt>
                <c:pt idx="85">
                  <c:v>1.6980411255411261</c:v>
                </c:pt>
                <c:pt idx="86">
                  <c:v>1.6966547619047621</c:v>
                </c:pt>
                <c:pt idx="87">
                  <c:v>1.5747278911564624</c:v>
                </c:pt>
                <c:pt idx="88">
                  <c:v>1.5228690476190474</c:v>
                </c:pt>
                <c:pt idx="89">
                  <c:v>1.4145129870129869</c:v>
                </c:pt>
                <c:pt idx="90">
                  <c:v>1.3657703081232495</c:v>
                </c:pt>
                <c:pt idx="91">
                  <c:v>1.5416233766233767</c:v>
                </c:pt>
                <c:pt idx="92">
                  <c:v>1.9293374741200828</c:v>
                </c:pt>
                <c:pt idx="93">
                  <c:v>1.8783571428571433</c:v>
                </c:pt>
                <c:pt idx="94">
                  <c:v>1.72482683982684</c:v>
                </c:pt>
                <c:pt idx="95">
                  <c:v>1.7679545454545458</c:v>
                </c:pt>
                <c:pt idx="96">
                  <c:v>1.7715419501133784</c:v>
                </c:pt>
                <c:pt idx="97">
                  <c:v>1.8327437641723361</c:v>
                </c:pt>
                <c:pt idx="98">
                  <c:v>1.716809523809524</c:v>
                </c:pt>
                <c:pt idx="99">
                  <c:v>1.5718253968253968</c:v>
                </c:pt>
                <c:pt idx="100">
                  <c:v>1.5551785714285711</c:v>
                </c:pt>
                <c:pt idx="101">
                  <c:v>1.6446969696969693</c:v>
                </c:pt>
                <c:pt idx="102">
                  <c:v>1.5327067669172934</c:v>
                </c:pt>
                <c:pt idx="103">
                  <c:v>1.4931926406926403</c:v>
                </c:pt>
                <c:pt idx="104">
                  <c:v>1.3692316017316017</c:v>
                </c:pt>
                <c:pt idx="105">
                  <c:v>1.3369727891156462</c:v>
                </c:pt>
                <c:pt idx="106">
                  <c:v>1.2310559006211181</c:v>
                </c:pt>
                <c:pt idx="107">
                  <c:v>1.1542517006802722</c:v>
                </c:pt>
                <c:pt idx="108">
                  <c:v>1.1040043290043291</c:v>
                </c:pt>
                <c:pt idx="109">
                  <c:v>1.1982505175983438</c:v>
                </c:pt>
                <c:pt idx="110">
                  <c:v>1.2454260651629074</c:v>
                </c:pt>
                <c:pt idx="111">
                  <c:v>1.2283126293995859</c:v>
                </c:pt>
                <c:pt idx="112">
                  <c:v>1.3064166666666668</c:v>
                </c:pt>
                <c:pt idx="113">
                  <c:v>1.2994444444444444</c:v>
                </c:pt>
                <c:pt idx="114">
                  <c:v>1.26925</c:v>
                </c:pt>
                <c:pt idx="115">
                  <c:v>1.0650974025974027</c:v>
                </c:pt>
                <c:pt idx="116">
                  <c:v>1.1791043083900228</c:v>
                </c:pt>
                <c:pt idx="117">
                  <c:v>1.1087554112554112</c:v>
                </c:pt>
                <c:pt idx="118">
                  <c:v>1.0915010351966874</c:v>
                </c:pt>
                <c:pt idx="119">
                  <c:v>1.0702834467120184</c:v>
                </c:pt>
                <c:pt idx="120">
                  <c:v>1.1487445887445886</c:v>
                </c:pt>
                <c:pt idx="121">
                  <c:v>1.1129138321995462</c:v>
                </c:pt>
                <c:pt idx="122">
                  <c:v>0.99007936507936511</c:v>
                </c:pt>
                <c:pt idx="123">
                  <c:v>0.9097727272727274</c:v>
                </c:pt>
                <c:pt idx="124">
                  <c:v>0.76622619047619045</c:v>
                </c:pt>
                <c:pt idx="125">
                  <c:v>0.7309404761904762</c:v>
                </c:pt>
                <c:pt idx="126">
                  <c:v>0.90489177489177497</c:v>
                </c:pt>
                <c:pt idx="127">
                  <c:v>1.0539909297052157</c:v>
                </c:pt>
                <c:pt idx="128">
                  <c:v>1.1530952380952382</c:v>
                </c:pt>
                <c:pt idx="129">
                  <c:v>1.1338852813852813</c:v>
                </c:pt>
                <c:pt idx="130">
                  <c:v>1.1074999999999999</c:v>
                </c:pt>
                <c:pt idx="131">
                  <c:v>1.3466977225672878</c:v>
                </c:pt>
                <c:pt idx="132">
                  <c:v>1.4637554112554116</c:v>
                </c:pt>
                <c:pt idx="133">
                  <c:v>1.5255952380952382</c:v>
                </c:pt>
                <c:pt idx="134">
                  <c:v>1.4172448979591838</c:v>
                </c:pt>
                <c:pt idx="135">
                  <c:v>1.3306060606060606</c:v>
                </c:pt>
                <c:pt idx="136">
                  <c:v>1.3832261904761909</c:v>
                </c:pt>
                <c:pt idx="137">
                  <c:v>1.1371309523809525</c:v>
                </c:pt>
                <c:pt idx="138">
                  <c:v>1.4841666666666664</c:v>
                </c:pt>
                <c:pt idx="139">
                  <c:v>1.8913784461152883</c:v>
                </c:pt>
                <c:pt idx="140">
                  <c:v>2.0815527950310564</c:v>
                </c:pt>
                <c:pt idx="141">
                  <c:v>2.3117006802721085</c:v>
                </c:pt>
                <c:pt idx="142">
                  <c:v>2.4192403628117911</c:v>
                </c:pt>
                <c:pt idx="143">
                  <c:v>2.5420995670995672</c:v>
                </c:pt>
                <c:pt idx="144">
                  <c:v>2.6617913832199549</c:v>
                </c:pt>
                <c:pt idx="145">
                  <c:v>2.6080735930735934</c:v>
                </c:pt>
                <c:pt idx="146">
                  <c:v>2.5656009070294785</c:v>
                </c:pt>
                <c:pt idx="147">
                  <c:v>2.5590702947845805</c:v>
                </c:pt>
                <c:pt idx="148">
                  <c:v>2.5928696741854638</c:v>
                </c:pt>
                <c:pt idx="149">
                  <c:v>2.574231601731602</c:v>
                </c:pt>
                <c:pt idx="150">
                  <c:v>2.6370634920634921</c:v>
                </c:pt>
                <c:pt idx="151">
                  <c:v>2.5664761904761901</c:v>
                </c:pt>
                <c:pt idx="152">
                  <c:v>2.5970600414078673</c:v>
                </c:pt>
                <c:pt idx="153">
                  <c:v>2.6570595238095236</c:v>
                </c:pt>
                <c:pt idx="154">
                  <c:v>2.6495346320346318</c:v>
                </c:pt>
                <c:pt idx="155">
                  <c:v>2.5698376623376613</c:v>
                </c:pt>
                <c:pt idx="156">
                  <c:v>2.4504642857142858</c:v>
                </c:pt>
                <c:pt idx="157">
                  <c:v>2.4418722943722937</c:v>
                </c:pt>
                <c:pt idx="158">
                  <c:v>2.4344805194805197</c:v>
                </c:pt>
                <c:pt idx="159">
                  <c:v>2.5827142857142857</c:v>
                </c:pt>
                <c:pt idx="160">
                  <c:v>2.7631077694235584</c:v>
                </c:pt>
                <c:pt idx="161">
                  <c:v>2.6895238095238096</c:v>
                </c:pt>
                <c:pt idx="162">
                  <c:v>2.6070000000000002</c:v>
                </c:pt>
                <c:pt idx="163">
                  <c:v>2.5966326530612243</c:v>
                </c:pt>
                <c:pt idx="164">
                  <c:v>2.6597826086956524</c:v>
                </c:pt>
                <c:pt idx="165">
                  <c:v>2.6872305764411033</c:v>
                </c:pt>
                <c:pt idx="166">
                  <c:v>2.6989544513457555</c:v>
                </c:pt>
                <c:pt idx="167">
                  <c:v>2.4432993197278909</c:v>
                </c:pt>
                <c:pt idx="168">
                  <c:v>2.2656122448979596</c:v>
                </c:pt>
                <c:pt idx="169">
                  <c:v>2.6271315192743763</c:v>
                </c:pt>
                <c:pt idx="170">
                  <c:v>2.8433730158730164</c:v>
                </c:pt>
                <c:pt idx="171">
                  <c:v>2.9867965367965366</c:v>
                </c:pt>
                <c:pt idx="172">
                  <c:v>2.8411190476190478</c:v>
                </c:pt>
                <c:pt idx="173">
                  <c:v>2.6353809523809524</c:v>
                </c:pt>
                <c:pt idx="174">
                  <c:v>2.5683452380952381</c:v>
                </c:pt>
                <c:pt idx="175">
                  <c:v>2.6373356009070292</c:v>
                </c:pt>
                <c:pt idx="176">
                  <c:v>2.6083333333333329</c:v>
                </c:pt>
                <c:pt idx="177">
                  <c:v>2.6865192743764177</c:v>
                </c:pt>
                <c:pt idx="178">
                  <c:v>2.6242748917748919</c:v>
                </c:pt>
                <c:pt idx="179">
                  <c:v>2.7850833333333331</c:v>
                </c:pt>
                <c:pt idx="180">
                  <c:v>2.7103138528138535</c:v>
                </c:pt>
                <c:pt idx="181">
                  <c:v>2.7378344671201811</c:v>
                </c:pt>
                <c:pt idx="182">
                  <c:v>2.9347354497354496</c:v>
                </c:pt>
                <c:pt idx="183">
                  <c:v>2.7296066252587989</c:v>
                </c:pt>
                <c:pt idx="184">
                  <c:v>2.4694360902255639</c:v>
                </c:pt>
                <c:pt idx="185">
                  <c:v>2.2981785714285712</c:v>
                </c:pt>
                <c:pt idx="186">
                  <c:v>2.1773051948051942</c:v>
                </c:pt>
                <c:pt idx="187">
                  <c:v>2.0303514739229023</c:v>
                </c:pt>
                <c:pt idx="188">
                  <c:v>1.9682086167800452</c:v>
                </c:pt>
                <c:pt idx="189">
                  <c:v>1.8533446712018142</c:v>
                </c:pt>
                <c:pt idx="190">
                  <c:v>1.8342748917748917</c:v>
                </c:pt>
                <c:pt idx="191">
                  <c:v>1.7995238095238095</c:v>
                </c:pt>
                <c:pt idx="192">
                  <c:v>1.7800216450216451</c:v>
                </c:pt>
                <c:pt idx="193">
                  <c:v>1.8082261904761903</c:v>
                </c:pt>
                <c:pt idx="194">
                  <c:v>2.0194671201814054</c:v>
                </c:pt>
                <c:pt idx="195">
                  <c:v>1.87684265010352</c:v>
                </c:pt>
                <c:pt idx="196">
                  <c:v>1.7560025062656639</c:v>
                </c:pt>
                <c:pt idx="197">
                  <c:v>1.8135087719298244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6-463B-81C1-7330C9438BF8}"/>
            </c:ext>
          </c:extLst>
        </c:ser>
        <c:ser>
          <c:idx val="3"/>
          <c:order val="3"/>
          <c:tx>
            <c:strRef>
              <c:f>'10. Precios internacionales'!$Z$10</c:f>
              <c:strCache>
                <c:ptCount val="1"/>
                <c:pt idx="0">
                  <c:v>Henry Hub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7030A0"/>
                </a:solidFill>
              </a:ln>
              <a:effectLst/>
            </c:spPr>
          </c:marker>
          <c:cat>
            <c:numRef>
              <c:f>'10. Precios internacionales'!$V$11:$V$208</c:f>
              <c:numCache>
                <c:formatCode>mmm\,\ yyyy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45353</c:v>
                </c:pt>
                <c:pt idx="28">
                  <c:v>45323</c:v>
                </c:pt>
                <c:pt idx="29">
                  <c:v>45322</c:v>
                </c:pt>
                <c:pt idx="30">
                  <c:v>45262</c:v>
                </c:pt>
                <c:pt idx="31">
                  <c:v>45233</c:v>
                </c:pt>
                <c:pt idx="32">
                  <c:v>45204</c:v>
                </c:pt>
                <c:pt idx="33">
                  <c:v>45175</c:v>
                </c:pt>
                <c:pt idx="34">
                  <c:v>45145</c:v>
                </c:pt>
                <c:pt idx="35">
                  <c:v>45115</c:v>
                </c:pt>
                <c:pt idx="36">
                  <c:v>45086</c:v>
                </c:pt>
                <c:pt idx="37">
                  <c:v>45056</c:v>
                </c:pt>
                <c:pt idx="38">
                  <c:v>45026</c:v>
                </c:pt>
                <c:pt idx="39">
                  <c:v>44996</c:v>
                </c:pt>
                <c:pt idx="40">
                  <c:v>44966</c:v>
                </c:pt>
                <c:pt idx="41">
                  <c:v>44936</c:v>
                </c:pt>
                <c:pt idx="42">
                  <c:v>44905</c:v>
                </c:pt>
                <c:pt idx="43">
                  <c:v>44875</c:v>
                </c:pt>
                <c:pt idx="44">
                  <c:v>44844</c:v>
                </c:pt>
                <c:pt idx="45">
                  <c:v>44814</c:v>
                </c:pt>
                <c:pt idx="46">
                  <c:v>44783</c:v>
                </c:pt>
                <c:pt idx="47">
                  <c:v>44752</c:v>
                </c:pt>
                <c:pt idx="48">
                  <c:v>44722</c:v>
                </c:pt>
                <c:pt idx="49">
                  <c:v>44691</c:v>
                </c:pt>
                <c:pt idx="50">
                  <c:v>44661</c:v>
                </c:pt>
                <c:pt idx="51">
                  <c:v>44630</c:v>
                </c:pt>
                <c:pt idx="52">
                  <c:v>44602</c:v>
                </c:pt>
                <c:pt idx="53">
                  <c:v>44571</c:v>
                </c:pt>
                <c:pt idx="54">
                  <c:v>44540</c:v>
                </c:pt>
                <c:pt idx="55">
                  <c:v>44510</c:v>
                </c:pt>
                <c:pt idx="56">
                  <c:v>44480</c:v>
                </c:pt>
                <c:pt idx="57">
                  <c:v>44451</c:v>
                </c:pt>
                <c:pt idx="58">
                  <c:v>44420</c:v>
                </c:pt>
                <c:pt idx="59">
                  <c:v>44390</c:v>
                </c:pt>
                <c:pt idx="60">
                  <c:v>44361</c:v>
                </c:pt>
                <c:pt idx="61">
                  <c:v>44331</c:v>
                </c:pt>
                <c:pt idx="62">
                  <c:v>44302</c:v>
                </c:pt>
                <c:pt idx="63">
                  <c:v>44272</c:v>
                </c:pt>
                <c:pt idx="64">
                  <c:v>44244</c:v>
                </c:pt>
                <c:pt idx="65">
                  <c:v>44213</c:v>
                </c:pt>
                <c:pt idx="66">
                  <c:v>44182</c:v>
                </c:pt>
                <c:pt idx="67">
                  <c:v>44152</c:v>
                </c:pt>
                <c:pt idx="68">
                  <c:v>44121</c:v>
                </c:pt>
                <c:pt idx="69">
                  <c:v>44091</c:v>
                </c:pt>
                <c:pt idx="70">
                  <c:v>44060</c:v>
                </c:pt>
                <c:pt idx="71">
                  <c:v>44029</c:v>
                </c:pt>
                <c:pt idx="72">
                  <c:v>43999</c:v>
                </c:pt>
                <c:pt idx="73">
                  <c:v>43968</c:v>
                </c:pt>
                <c:pt idx="74">
                  <c:v>43938</c:v>
                </c:pt>
                <c:pt idx="75">
                  <c:v>43907</c:v>
                </c:pt>
                <c:pt idx="76">
                  <c:v>43878</c:v>
                </c:pt>
                <c:pt idx="77">
                  <c:v>43848</c:v>
                </c:pt>
                <c:pt idx="78">
                  <c:v>43817</c:v>
                </c:pt>
                <c:pt idx="79">
                  <c:v>43788</c:v>
                </c:pt>
                <c:pt idx="80">
                  <c:v>43758</c:v>
                </c:pt>
                <c:pt idx="81">
                  <c:v>43729</c:v>
                </c:pt>
                <c:pt idx="82">
                  <c:v>43699</c:v>
                </c:pt>
                <c:pt idx="83">
                  <c:v>43669</c:v>
                </c:pt>
                <c:pt idx="84">
                  <c:v>43640</c:v>
                </c:pt>
                <c:pt idx="85">
                  <c:v>43607</c:v>
                </c:pt>
                <c:pt idx="86">
                  <c:v>43578</c:v>
                </c:pt>
                <c:pt idx="87">
                  <c:v>43548</c:v>
                </c:pt>
                <c:pt idx="88">
                  <c:v>43521</c:v>
                </c:pt>
                <c:pt idx="89">
                  <c:v>43466</c:v>
                </c:pt>
                <c:pt idx="90">
                  <c:v>43442</c:v>
                </c:pt>
                <c:pt idx="91">
                  <c:v>43410</c:v>
                </c:pt>
                <c:pt idx="92">
                  <c:v>43378</c:v>
                </c:pt>
                <c:pt idx="93">
                  <c:v>43346</c:v>
                </c:pt>
                <c:pt idx="94">
                  <c:v>43314</c:v>
                </c:pt>
                <c:pt idx="95">
                  <c:v>43282</c:v>
                </c:pt>
                <c:pt idx="96">
                  <c:v>43253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</c:numCache>
            </c:numRef>
          </c:cat>
          <c:val>
            <c:numRef>
              <c:f>'10. Precios internacionales'!$Z$11:$Z$208</c:f>
              <c:numCache>
                <c:formatCode>_-"$"* #,##0.00_-;\-"$"* #,##0.00_-;_-"$"* "-"_-;_-@_-</c:formatCode>
                <c:ptCount val="198"/>
                <c:pt idx="0">
                  <c:v>0.30502055332317207</c:v>
                </c:pt>
                <c:pt idx="1">
                  <c:v>0.28501454898157125</c:v>
                </c:pt>
                <c:pt idx="2">
                  <c:v>0.26844025680107153</c:v>
                </c:pt>
                <c:pt idx="3">
                  <c:v>0.29525615025130053</c:v>
                </c:pt>
                <c:pt idx="4">
                  <c:v>0.35126856909490017</c:v>
                </c:pt>
                <c:pt idx="5">
                  <c:v>0.74858338863647955</c:v>
                </c:pt>
                <c:pt idx="6">
                  <c:v>0.41356057456930395</c:v>
                </c:pt>
                <c:pt idx="7">
                  <c:v>0.36800365150910019</c:v>
                </c:pt>
                <c:pt idx="8">
                  <c:v>0.30902880276641498</c:v>
                </c:pt>
                <c:pt idx="9">
                  <c:v>0.28848552029929325</c:v>
                </c:pt>
                <c:pt idx="10">
                  <c:v>0.28252736594152694</c:v>
                </c:pt>
                <c:pt idx="11">
                  <c:v>0.31051053698968345</c:v>
                </c:pt>
                <c:pt idx="12">
                  <c:v>0.29330746847720646</c:v>
                </c:pt>
                <c:pt idx="13">
                  <c:v>0.30248025495358177</c:v>
                </c:pt>
                <c:pt idx="14">
                  <c:v>0.3320400905269964</c:v>
                </c:pt>
                <c:pt idx="15">
                  <c:v>0.39961202715809885</c:v>
                </c:pt>
                <c:pt idx="16">
                  <c:v>0.40629945377507776</c:v>
                </c:pt>
                <c:pt idx="17">
                  <c:v>0.40021246131818394</c:v>
                </c:pt>
                <c:pt idx="18">
                  <c:v>0.2915338783428017</c:v>
                </c:pt>
                <c:pt idx="19">
                  <c:v>0.20499515033947624</c:v>
                </c:pt>
                <c:pt idx="20">
                  <c:v>0.21001138615949061</c:v>
                </c:pt>
                <c:pt idx="21">
                  <c:v>0.22075654704170705</c:v>
                </c:pt>
                <c:pt idx="22">
                  <c:v>0.19213473238691475</c:v>
                </c:pt>
                <c:pt idx="23">
                  <c:v>0.20130499955912173</c:v>
                </c:pt>
                <c:pt idx="24">
                  <c:v>0.24544131910766245</c:v>
                </c:pt>
                <c:pt idx="25">
                  <c:v>0.20566969403050878</c:v>
                </c:pt>
                <c:pt idx="26">
                  <c:v>0.154912013301926</c:v>
                </c:pt>
                <c:pt idx="27">
                  <c:v>0.14548981571290009</c:v>
                </c:pt>
                <c:pt idx="28">
                  <c:v>0.1669738118331717</c:v>
                </c:pt>
                <c:pt idx="29">
                  <c:v>0.30806891136668058</c:v>
                </c:pt>
                <c:pt idx="30">
                  <c:v>0.24471387002909792</c:v>
                </c:pt>
                <c:pt idx="31">
                  <c:v>0.26262066417255558</c:v>
                </c:pt>
                <c:pt idx="32">
                  <c:v>0.28917832894554524</c:v>
                </c:pt>
                <c:pt idx="33">
                  <c:v>0.25572259941804076</c:v>
                </c:pt>
                <c:pt idx="34">
                  <c:v>0.25020031206511195</c:v>
                </c:pt>
                <c:pt idx="35">
                  <c:v>0.24718719689621726</c:v>
                </c:pt>
                <c:pt idx="36">
                  <c:v>0.21116807537758064</c:v>
                </c:pt>
                <c:pt idx="37">
                  <c:v>0.20871175381359669</c:v>
                </c:pt>
                <c:pt idx="38">
                  <c:v>0.20960743274286589</c:v>
                </c:pt>
                <c:pt idx="39">
                  <c:v>0.2236326065871041</c:v>
                </c:pt>
                <c:pt idx="40">
                  <c:v>0.23089488998927965</c:v>
                </c:pt>
                <c:pt idx="41">
                  <c:v>0.31745877788554799</c:v>
                </c:pt>
                <c:pt idx="42">
                  <c:v>0.54066786753498686</c:v>
                </c:pt>
                <c:pt idx="43">
                  <c:v>0.52870537157637054</c:v>
                </c:pt>
                <c:pt idx="44">
                  <c:v>0.54903006789524733</c:v>
                </c:pt>
                <c:pt idx="45">
                  <c:v>0.74791002725047318</c:v>
                </c:pt>
                <c:pt idx="46">
                  <c:v>0.85408847467633786</c:v>
                </c:pt>
                <c:pt idx="47">
                  <c:v>0.70654704170708038</c:v>
                </c:pt>
                <c:pt idx="48">
                  <c:v>0.74717103136113805</c:v>
                </c:pt>
                <c:pt idx="49">
                  <c:v>0.78998660569950585</c:v>
                </c:pt>
                <c:pt idx="50">
                  <c:v>0.63976721629485922</c:v>
                </c:pt>
                <c:pt idx="51">
                  <c:v>0.47509804748450207</c:v>
                </c:pt>
                <c:pt idx="52">
                  <c:v>0.45505130430343554</c:v>
                </c:pt>
                <c:pt idx="53">
                  <c:v>0.42512124151309405</c:v>
                </c:pt>
                <c:pt idx="54">
                  <c:v>0.36447403227228636</c:v>
                </c:pt>
                <c:pt idx="55">
                  <c:v>0.48986420950533466</c:v>
                </c:pt>
                <c:pt idx="56">
                  <c:v>0.53480208766338733</c:v>
                </c:pt>
                <c:pt idx="57">
                  <c:v>0.50062352778162666</c:v>
                </c:pt>
                <c:pt idx="58">
                  <c:v>0.39515915704082533</c:v>
                </c:pt>
                <c:pt idx="59">
                  <c:v>0.37250011546810768</c:v>
                </c:pt>
                <c:pt idx="60">
                  <c:v>0.31602151485759628</c:v>
                </c:pt>
                <c:pt idx="61">
                  <c:v>0.28249272550921439</c:v>
                </c:pt>
                <c:pt idx="62">
                  <c:v>0.25827906332271022</c:v>
                </c:pt>
                <c:pt idx="63">
                  <c:v>0.25395352760089407</c:v>
                </c:pt>
                <c:pt idx="64">
                  <c:v>0.51927101944969101</c:v>
                </c:pt>
                <c:pt idx="65">
                  <c:v>0.26310684567869719</c:v>
                </c:pt>
                <c:pt idx="66">
                  <c:v>0.25070435545702274</c:v>
                </c:pt>
                <c:pt idx="67">
                  <c:v>0.25350962274746019</c:v>
                </c:pt>
                <c:pt idx="68">
                  <c:v>0.23172559739000093</c:v>
                </c:pt>
                <c:pt idx="69">
                  <c:v>0.18645790032792936</c:v>
                </c:pt>
                <c:pt idx="70">
                  <c:v>0.2233153203085308</c:v>
                </c:pt>
                <c:pt idx="71">
                  <c:v>0.17140085908272137</c:v>
                </c:pt>
                <c:pt idx="72">
                  <c:v>0.15827528436645799</c:v>
                </c:pt>
                <c:pt idx="73">
                  <c:v>0.1695926285160039</c:v>
                </c:pt>
                <c:pt idx="74">
                  <c:v>0.16867581174079718</c:v>
                </c:pt>
                <c:pt idx="75">
                  <c:v>0.17384878296614475</c:v>
                </c:pt>
                <c:pt idx="76">
                  <c:v>0.18556332635662873</c:v>
                </c:pt>
                <c:pt idx="77">
                  <c:v>0.19619081209769859</c:v>
                </c:pt>
                <c:pt idx="78">
                  <c:v>0.2157406124428434</c:v>
                </c:pt>
                <c:pt idx="79">
                  <c:v>0.25819592628516003</c:v>
                </c:pt>
                <c:pt idx="80">
                  <c:v>0.22612069329060003</c:v>
                </c:pt>
                <c:pt idx="81">
                  <c:v>0.24714793773959623</c:v>
                </c:pt>
                <c:pt idx="82">
                  <c:v>0.21541310290097873</c:v>
                </c:pt>
                <c:pt idx="83">
                  <c:v>0.22950441088171444</c:v>
                </c:pt>
                <c:pt idx="84">
                  <c:v>0.23263821532492737</c:v>
                </c:pt>
                <c:pt idx="85">
                  <c:v>0.25597390000881753</c:v>
                </c:pt>
                <c:pt idx="86">
                  <c:v>0.25675488430095605</c:v>
                </c:pt>
                <c:pt idx="87">
                  <c:v>0.28599140917278643</c:v>
                </c:pt>
                <c:pt idx="88">
                  <c:v>0.26116698146919193</c:v>
                </c:pt>
                <c:pt idx="89">
                  <c:v>0.3029274314434352</c:v>
                </c:pt>
                <c:pt idx="90">
                  <c:v>0.39201422567086974</c:v>
                </c:pt>
                <c:pt idx="91">
                  <c:v>0.39938109094268165</c:v>
                </c:pt>
                <c:pt idx="92">
                  <c:v>0.31767384978703672</c:v>
                </c:pt>
                <c:pt idx="93">
                  <c:v>0.29052018990249628</c:v>
                </c:pt>
                <c:pt idx="94">
                  <c:v>0.2872685868510943</c:v>
                </c:pt>
                <c:pt idx="95">
                  <c:v>0.27472172186042215</c:v>
                </c:pt>
                <c:pt idx="96">
                  <c:v>0.28779271165304143</c:v>
                </c:pt>
                <c:pt idx="97">
                  <c:v>0.27166916497663346</c:v>
                </c:pt>
                <c:pt idx="98">
                  <c:v>0.2712114913860792</c:v>
                </c:pt>
                <c:pt idx="99">
                  <c:v>0.26118885963696825</c:v>
                </c:pt>
                <c:pt idx="100">
                  <c:v>0.259022921027107</c:v>
                </c:pt>
                <c:pt idx="101">
                  <c:v>0.38314627499884535</c:v>
                </c:pt>
                <c:pt idx="102">
                  <c:v>0.27287423213708373</c:v>
                </c:pt>
                <c:pt idx="103">
                  <c:v>0.29230226611409926</c:v>
                </c:pt>
                <c:pt idx="104">
                  <c:v>0.27920818269993825</c:v>
                </c:pt>
                <c:pt idx="105">
                  <c:v>0.28862408202854373</c:v>
                </c:pt>
                <c:pt idx="106">
                  <c:v>0.28140682326150213</c:v>
                </c:pt>
                <c:pt idx="107">
                  <c:v>0.28945545240404602</c:v>
                </c:pt>
                <c:pt idx="108">
                  <c:v>0.28859888898686187</c:v>
                </c:pt>
                <c:pt idx="109">
                  <c:v>0.30548644203601399</c:v>
                </c:pt>
                <c:pt idx="110">
                  <c:v>0.30087293889427746</c:v>
                </c:pt>
                <c:pt idx="111">
                  <c:v>0.27929827520769196</c:v>
                </c:pt>
                <c:pt idx="112">
                  <c:v>0.27672162948593604</c:v>
                </c:pt>
                <c:pt idx="113">
                  <c:v>0.32051847279781309</c:v>
                </c:pt>
                <c:pt idx="114">
                  <c:v>0.34833788907503743</c:v>
                </c:pt>
                <c:pt idx="115">
                  <c:v>0.24728859888898683</c:v>
                </c:pt>
                <c:pt idx="116">
                  <c:v>0.28890120548704445</c:v>
                </c:pt>
                <c:pt idx="117">
                  <c:v>0.29036240190459395</c:v>
                </c:pt>
                <c:pt idx="118">
                  <c:v>0.273900392189938</c:v>
                </c:pt>
                <c:pt idx="119">
                  <c:v>0.27379797699875286</c:v>
                </c:pt>
                <c:pt idx="120">
                  <c:v>0.25085971254739442</c:v>
                </c:pt>
                <c:pt idx="121">
                  <c:v>0.18644740322722866</c:v>
                </c:pt>
                <c:pt idx="122">
                  <c:v>0.18608840238326177</c:v>
                </c:pt>
                <c:pt idx="123">
                  <c:v>0.16762957027790659</c:v>
                </c:pt>
                <c:pt idx="124">
                  <c:v>0.19292411435961387</c:v>
                </c:pt>
                <c:pt idx="125">
                  <c:v>0.22137545609902542</c:v>
                </c:pt>
                <c:pt idx="126">
                  <c:v>0.18715472525618859</c:v>
                </c:pt>
                <c:pt idx="127">
                  <c:v>0.20294674610872479</c:v>
                </c:pt>
                <c:pt idx="128">
                  <c:v>0.22705228815801071</c:v>
                </c:pt>
                <c:pt idx="129">
                  <c:v>0.25809011551009603</c:v>
                </c:pt>
                <c:pt idx="130">
                  <c:v>0.26904069096115651</c:v>
                </c:pt>
                <c:pt idx="131">
                  <c:v>0.27541854678868133</c:v>
                </c:pt>
                <c:pt idx="132">
                  <c:v>0.26999382770478786</c:v>
                </c:pt>
                <c:pt idx="133">
                  <c:v>0.27643064985451021</c:v>
                </c:pt>
                <c:pt idx="134">
                  <c:v>0.25305990485427921</c:v>
                </c:pt>
                <c:pt idx="135">
                  <c:v>0.27457896129089143</c:v>
                </c:pt>
                <c:pt idx="136">
                  <c:v>0.27882995558731943</c:v>
                </c:pt>
                <c:pt idx="137">
                  <c:v>0.29044616876818624</c:v>
                </c:pt>
                <c:pt idx="138">
                  <c:v>0.33771272374570138</c:v>
                </c:pt>
                <c:pt idx="139">
                  <c:v>0.39986727244882331</c:v>
                </c:pt>
                <c:pt idx="140">
                  <c:v>0.36680301944081295</c:v>
                </c:pt>
                <c:pt idx="141">
                  <c:v>0.38058288300771326</c:v>
                </c:pt>
                <c:pt idx="142">
                  <c:v>0.37947438917371024</c:v>
                </c:pt>
                <c:pt idx="143">
                  <c:v>0.39291067807071683</c:v>
                </c:pt>
                <c:pt idx="144">
                  <c:v>0.44496789986605695</c:v>
                </c:pt>
                <c:pt idx="145">
                  <c:v>0.44441365294905538</c:v>
                </c:pt>
                <c:pt idx="146">
                  <c:v>0.45175742459932572</c:v>
                </c:pt>
                <c:pt idx="147">
                  <c:v>0.47559004203039129</c:v>
                </c:pt>
                <c:pt idx="148">
                  <c:v>0.58201031190974517</c:v>
                </c:pt>
                <c:pt idx="149">
                  <c:v>0.45716133204009057</c:v>
                </c:pt>
                <c:pt idx="150">
                  <c:v>0.41115883792896407</c:v>
                </c:pt>
                <c:pt idx="151">
                  <c:v>0.35286129970902042</c:v>
                </c:pt>
                <c:pt idx="152">
                  <c:v>0.3567241597436005</c:v>
                </c:pt>
                <c:pt idx="153">
                  <c:v>0.35111542192046563</c:v>
                </c:pt>
                <c:pt idx="154">
                  <c:v>0.3322458337007318</c:v>
                </c:pt>
                <c:pt idx="155">
                  <c:v>0.35137994885812546</c:v>
                </c:pt>
                <c:pt idx="156">
                  <c:v>0.37109602327837043</c:v>
                </c:pt>
                <c:pt idx="157">
                  <c:v>0.39198483378890753</c:v>
                </c:pt>
                <c:pt idx="158">
                  <c:v>0.40410898509831578</c:v>
                </c:pt>
                <c:pt idx="159">
                  <c:v>0.36949563530552859</c:v>
                </c:pt>
                <c:pt idx="160">
                  <c:v>0.32298739088263817</c:v>
                </c:pt>
                <c:pt idx="161">
                  <c:v>0.32284882915338786</c:v>
                </c:pt>
                <c:pt idx="162">
                  <c:v>0.32410281280310382</c:v>
                </c:pt>
                <c:pt idx="163">
                  <c:v>0.34340215232552768</c:v>
                </c:pt>
                <c:pt idx="164">
                  <c:v>0.32176443301142843</c:v>
                </c:pt>
                <c:pt idx="165">
                  <c:v>0.27622645362193071</c:v>
                </c:pt>
                <c:pt idx="166">
                  <c:v>0.2752920339054527</c:v>
                </c:pt>
                <c:pt idx="167">
                  <c:v>0.28645328160362116</c:v>
                </c:pt>
                <c:pt idx="168">
                  <c:v>0.23814142533832158</c:v>
                </c:pt>
                <c:pt idx="169">
                  <c:v>0.23586985274667135</c:v>
                </c:pt>
                <c:pt idx="170">
                  <c:v>0.18865179437439381</c:v>
                </c:pt>
                <c:pt idx="171">
                  <c:v>0.21065161802310206</c:v>
                </c:pt>
                <c:pt idx="172">
                  <c:v>0.24291949563530549</c:v>
                </c:pt>
                <c:pt idx="173">
                  <c:v>0.25902036857419974</c:v>
                </c:pt>
                <c:pt idx="174">
                  <c:v>0.30742228996351201</c:v>
                </c:pt>
                <c:pt idx="175">
                  <c:v>0.31411944021061383</c:v>
                </c:pt>
                <c:pt idx="176">
                  <c:v>0.34585007620895097</c:v>
                </c:pt>
                <c:pt idx="177">
                  <c:v>0.37790402290887259</c:v>
                </c:pt>
                <c:pt idx="178">
                  <c:v>0.39328638299666852</c:v>
                </c:pt>
                <c:pt idx="179">
                  <c:v>0.42904946653734233</c:v>
                </c:pt>
                <c:pt idx="180">
                  <c:v>0.4400405607971079</c:v>
                </c:pt>
                <c:pt idx="181">
                  <c:v>0.41813311163456662</c:v>
                </c:pt>
                <c:pt idx="182">
                  <c:v>0.41076624636275461</c:v>
                </c:pt>
                <c:pt idx="183">
                  <c:v>0.38544258423649463</c:v>
                </c:pt>
                <c:pt idx="184">
                  <c:v>0.39695747613456533</c:v>
                </c:pt>
                <c:pt idx="185">
                  <c:v>0.43583899127061104</c:v>
                </c:pt>
                <c:pt idx="186">
                  <c:v>0.41208888105105362</c:v>
                </c:pt>
                <c:pt idx="187">
                  <c:v>0.36021430880790722</c:v>
                </c:pt>
                <c:pt idx="188">
                  <c:v>0.33310239711791595</c:v>
                </c:pt>
                <c:pt idx="189">
                  <c:v>0.37771927393653865</c:v>
                </c:pt>
                <c:pt idx="190">
                  <c:v>0.41852570320077587</c:v>
                </c:pt>
                <c:pt idx="191">
                  <c:v>0.44875525379890074</c:v>
                </c:pt>
                <c:pt idx="192">
                  <c:v>0.46569967375011034</c:v>
                </c:pt>
                <c:pt idx="193">
                  <c:v>0.40155189136760422</c:v>
                </c:pt>
                <c:pt idx="194">
                  <c:v>0.39125213615999255</c:v>
                </c:pt>
                <c:pt idx="195">
                  <c:v>0.4161852148610467</c:v>
                </c:pt>
                <c:pt idx="196">
                  <c:v>0.51600387972841899</c:v>
                </c:pt>
                <c:pt idx="197">
                  <c:v>0.56567461330338464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16-463B-81C1-7330C9438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3920"/>
        <c:axId val="1"/>
      </c:lineChart>
      <c:dateAx>
        <c:axId val="1998163920"/>
        <c:scaling>
          <c:orientation val="minMax"/>
          <c:max val="46203"/>
          <c:min val="44316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$/Galón</a:t>
                </a:r>
              </a:p>
            </c:rich>
          </c:tx>
          <c:layout>
            <c:manualLayout>
              <c:xMode val="edge"/>
              <c:yMode val="edge"/>
              <c:x val="1.1380250620423421E-2"/>
              <c:y val="0.3669395745421325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39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301222713014532"/>
          <c:y val="0.89591716103980157"/>
          <c:w val="0.78831714615439608"/>
          <c:h val="7.94544742680645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rgbClr val="002060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901107010461"/>
          <c:y val="6.0666852484147452E-2"/>
          <c:w val="0.82052041508056528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'10. Precios internacionales'!$Y$10</c:f>
              <c:strCache>
                <c:ptCount val="1"/>
                <c:pt idx="0">
                  <c:v>Propano Mont Belvieu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12700">
                <a:solidFill>
                  <a:srgbClr val="002060"/>
                </a:solidFill>
              </a:ln>
              <a:effectLst/>
            </c:spPr>
          </c:marker>
          <c:cat>
            <c:numRef>
              <c:f>'10. Precios internacionales'!$V$11:$V$208</c:f>
              <c:numCache>
                <c:formatCode>mmm\,\ yyyy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45353</c:v>
                </c:pt>
                <c:pt idx="28">
                  <c:v>45323</c:v>
                </c:pt>
                <c:pt idx="29">
                  <c:v>45322</c:v>
                </c:pt>
                <c:pt idx="30">
                  <c:v>45262</c:v>
                </c:pt>
                <c:pt idx="31">
                  <c:v>45233</c:v>
                </c:pt>
                <c:pt idx="32">
                  <c:v>45204</c:v>
                </c:pt>
                <c:pt idx="33">
                  <c:v>45175</c:v>
                </c:pt>
                <c:pt idx="34">
                  <c:v>45145</c:v>
                </c:pt>
                <c:pt idx="35">
                  <c:v>45115</c:v>
                </c:pt>
                <c:pt idx="36">
                  <c:v>45086</c:v>
                </c:pt>
                <c:pt idx="37">
                  <c:v>45056</c:v>
                </c:pt>
                <c:pt idx="38">
                  <c:v>45026</c:v>
                </c:pt>
                <c:pt idx="39">
                  <c:v>44996</c:v>
                </c:pt>
                <c:pt idx="40">
                  <c:v>44966</c:v>
                </c:pt>
                <c:pt idx="41">
                  <c:v>44936</c:v>
                </c:pt>
                <c:pt idx="42">
                  <c:v>44905</c:v>
                </c:pt>
                <c:pt idx="43">
                  <c:v>44875</c:v>
                </c:pt>
                <c:pt idx="44">
                  <c:v>44844</c:v>
                </c:pt>
                <c:pt idx="45">
                  <c:v>44814</c:v>
                </c:pt>
                <c:pt idx="46">
                  <c:v>44783</c:v>
                </c:pt>
                <c:pt idx="47">
                  <c:v>44752</c:v>
                </c:pt>
                <c:pt idx="48">
                  <c:v>44722</c:v>
                </c:pt>
                <c:pt idx="49">
                  <c:v>44691</c:v>
                </c:pt>
                <c:pt idx="50">
                  <c:v>44661</c:v>
                </c:pt>
                <c:pt idx="51">
                  <c:v>44630</c:v>
                </c:pt>
                <c:pt idx="52">
                  <c:v>44602</c:v>
                </c:pt>
                <c:pt idx="53">
                  <c:v>44571</c:v>
                </c:pt>
                <c:pt idx="54">
                  <c:v>44540</c:v>
                </c:pt>
                <c:pt idx="55">
                  <c:v>44510</c:v>
                </c:pt>
                <c:pt idx="56">
                  <c:v>44480</c:v>
                </c:pt>
                <c:pt idx="57">
                  <c:v>44451</c:v>
                </c:pt>
                <c:pt idx="58">
                  <c:v>44420</c:v>
                </c:pt>
                <c:pt idx="59">
                  <c:v>44390</c:v>
                </c:pt>
                <c:pt idx="60">
                  <c:v>44361</c:v>
                </c:pt>
                <c:pt idx="61">
                  <c:v>44331</c:v>
                </c:pt>
                <c:pt idx="62">
                  <c:v>44302</c:v>
                </c:pt>
                <c:pt idx="63">
                  <c:v>44272</c:v>
                </c:pt>
                <c:pt idx="64">
                  <c:v>44244</c:v>
                </c:pt>
                <c:pt idx="65">
                  <c:v>44213</c:v>
                </c:pt>
                <c:pt idx="66">
                  <c:v>44182</c:v>
                </c:pt>
                <c:pt idx="67">
                  <c:v>44152</c:v>
                </c:pt>
                <c:pt idx="68">
                  <c:v>44121</c:v>
                </c:pt>
                <c:pt idx="69">
                  <c:v>44091</c:v>
                </c:pt>
                <c:pt idx="70">
                  <c:v>44060</c:v>
                </c:pt>
                <c:pt idx="71">
                  <c:v>44029</c:v>
                </c:pt>
                <c:pt idx="72">
                  <c:v>43999</c:v>
                </c:pt>
                <c:pt idx="73">
                  <c:v>43968</c:v>
                </c:pt>
                <c:pt idx="74">
                  <c:v>43938</c:v>
                </c:pt>
                <c:pt idx="75">
                  <c:v>43907</c:v>
                </c:pt>
                <c:pt idx="76">
                  <c:v>43878</c:v>
                </c:pt>
                <c:pt idx="77">
                  <c:v>43848</c:v>
                </c:pt>
                <c:pt idx="78">
                  <c:v>43817</c:v>
                </c:pt>
                <c:pt idx="79">
                  <c:v>43788</c:v>
                </c:pt>
                <c:pt idx="80">
                  <c:v>43758</c:v>
                </c:pt>
                <c:pt idx="81">
                  <c:v>43729</c:v>
                </c:pt>
                <c:pt idx="82">
                  <c:v>43699</c:v>
                </c:pt>
                <c:pt idx="83">
                  <c:v>43669</c:v>
                </c:pt>
                <c:pt idx="84">
                  <c:v>43640</c:v>
                </c:pt>
                <c:pt idx="85">
                  <c:v>43607</c:v>
                </c:pt>
                <c:pt idx="86">
                  <c:v>43578</c:v>
                </c:pt>
                <c:pt idx="87">
                  <c:v>43548</c:v>
                </c:pt>
                <c:pt idx="88">
                  <c:v>43521</c:v>
                </c:pt>
                <c:pt idx="89">
                  <c:v>43466</c:v>
                </c:pt>
                <c:pt idx="90">
                  <c:v>43442</c:v>
                </c:pt>
                <c:pt idx="91">
                  <c:v>43410</c:v>
                </c:pt>
                <c:pt idx="92">
                  <c:v>43378</c:v>
                </c:pt>
                <c:pt idx="93">
                  <c:v>43346</c:v>
                </c:pt>
                <c:pt idx="94">
                  <c:v>43314</c:v>
                </c:pt>
                <c:pt idx="95">
                  <c:v>43282</c:v>
                </c:pt>
                <c:pt idx="96">
                  <c:v>43253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</c:numCache>
            </c:numRef>
          </c:cat>
          <c:val>
            <c:numRef>
              <c:f>'10. Precios internacionales'!$AC$11:$AC$208</c:f>
              <c:numCache>
                <c:formatCode>_-"$"* #,##0.00_-;\-"$"* #,##0.00_-;_-"$"* "-"_-;_-@_-</c:formatCode>
                <c:ptCount val="198"/>
                <c:pt idx="0">
                  <c:v>8.1891654851492319</c:v>
                </c:pt>
                <c:pt idx="1">
                  <c:v>9.0499451814179341</c:v>
                </c:pt>
                <c:pt idx="2">
                  <c:v>8.3511210133524454</c:v>
                </c:pt>
                <c:pt idx="3">
                  <c:v>7.9298823109489502</c:v>
                </c:pt>
                <c:pt idx="4">
                  <c:v>6.696477260333733</c:v>
                </c:pt>
                <c:pt idx="5">
                  <c:v>6.781431712119212</c:v>
                </c:pt>
                <c:pt idx="6">
                  <c:v>7.042363242603181</c:v>
                </c:pt>
                <c:pt idx="7">
                  <c:v>6.5952908956508045</c:v>
                </c:pt>
                <c:pt idx="8">
                  <c:v>6.960125564875975</c:v>
                </c:pt>
                <c:pt idx="9">
                  <c:v>7.46147733823598</c:v>
                </c:pt>
                <c:pt idx="10">
                  <c:v>7.2653584282442401</c:v>
                </c:pt>
                <c:pt idx="11">
                  <c:v>7.7125021069017139</c:v>
                </c:pt>
                <c:pt idx="12">
                  <c:v>8.2102095937076971</c:v>
                </c:pt>
                <c:pt idx="13">
                  <c:v>8.0041314158993302</c:v>
                </c:pt>
                <c:pt idx="14">
                  <c:v>9.2960363336085852</c:v>
                </c:pt>
                <c:pt idx="15">
                  <c:v>9.5076448072958062</c:v>
                </c:pt>
                <c:pt idx="16">
                  <c:v>10.065998351934658</c:v>
                </c:pt>
                <c:pt idx="17">
                  <c:v>9.6620510583320041</c:v>
                </c:pt>
                <c:pt idx="18">
                  <c:v>8.3816327272538445</c:v>
                </c:pt>
                <c:pt idx="19">
                  <c:v>8.7394022191480456</c:v>
                </c:pt>
                <c:pt idx="20">
                  <c:v>8.4372199329498727</c:v>
                </c:pt>
                <c:pt idx="21">
                  <c:v>7.1507252699312884</c:v>
                </c:pt>
                <c:pt idx="22">
                  <c:v>8.2317889330649727</c:v>
                </c:pt>
                <c:pt idx="23">
                  <c:v>8.6959682989784426</c:v>
                </c:pt>
                <c:pt idx="24">
                  <c:v>8.3106118442578261</c:v>
                </c:pt>
                <c:pt idx="25">
                  <c:v>7.6091375087994146</c:v>
                </c:pt>
                <c:pt idx="26">
                  <c:v>8.7260432881547487</c:v>
                </c:pt>
                <c:pt idx="27">
                  <c:v>8.7566801177881999</c:v>
                </c:pt>
                <c:pt idx="28">
                  <c:v>9.897999989613032</c:v>
                </c:pt>
                <c:pt idx="29">
                  <c:v>9.2953298408054117</c:v>
                </c:pt>
                <c:pt idx="30">
                  <c:v>7.4931835532773468</c:v>
                </c:pt>
                <c:pt idx="31">
                  <c:v>6.9717318708484592</c:v>
                </c:pt>
                <c:pt idx="32">
                  <c:v>7.3592837525654646</c:v>
                </c:pt>
                <c:pt idx="33">
                  <c:v>7.9616097720580221</c:v>
                </c:pt>
                <c:pt idx="34">
                  <c:v>7.4087070326762685</c:v>
                </c:pt>
                <c:pt idx="35">
                  <c:v>6.8649798233177002</c:v>
                </c:pt>
                <c:pt idx="36">
                  <c:v>6.2586666251187992</c:v>
                </c:pt>
                <c:pt idx="37">
                  <c:v>7.2606311781794366</c:v>
                </c:pt>
                <c:pt idx="38">
                  <c:v>8.8427252010493014</c:v>
                </c:pt>
                <c:pt idx="39">
                  <c:v>8.6562946032709469</c:v>
                </c:pt>
                <c:pt idx="40">
                  <c:v>9.0321506678682759</c:v>
                </c:pt>
                <c:pt idx="41">
                  <c:v>9.2656256668263097</c:v>
                </c:pt>
                <c:pt idx="42">
                  <c:v>7.5487278562859315</c:v>
                </c:pt>
                <c:pt idx="43">
                  <c:v>9.2856363834660272</c:v>
                </c:pt>
                <c:pt idx="44">
                  <c:v>9.3602148024658653</c:v>
                </c:pt>
                <c:pt idx="45">
                  <c:v>10.803483788542136</c:v>
                </c:pt>
                <c:pt idx="46">
                  <c:v>11.917756902985959</c:v>
                </c:pt>
                <c:pt idx="47">
                  <c:v>12.458828661795179</c:v>
                </c:pt>
                <c:pt idx="48">
                  <c:v>13.297913777791626</c:v>
                </c:pt>
                <c:pt idx="49">
                  <c:v>13.341019688494882</c:v>
                </c:pt>
                <c:pt idx="50">
                  <c:v>14.204929654269826</c:v>
                </c:pt>
                <c:pt idx="51">
                  <c:v>15.797559830620191</c:v>
                </c:pt>
                <c:pt idx="52">
                  <c:v>13.988783716298055</c:v>
                </c:pt>
                <c:pt idx="53">
                  <c:v>12.744889817520134</c:v>
                </c:pt>
                <c:pt idx="54">
                  <c:v>11.269339233130266</c:v>
                </c:pt>
                <c:pt idx="55">
                  <c:v>13.724574653724506</c:v>
                </c:pt>
                <c:pt idx="56">
                  <c:v>15.770985567310143</c:v>
                </c:pt>
                <c:pt idx="57">
                  <c:v>14.081999906517304</c:v>
                </c:pt>
                <c:pt idx="58">
                  <c:v>12.164506885850541</c:v>
                </c:pt>
                <c:pt idx="59">
                  <c:v>11.884247646053732</c:v>
                </c:pt>
                <c:pt idx="60">
                  <c:v>10.490452232712304</c:v>
                </c:pt>
                <c:pt idx="61">
                  <c:v>8.8946449994546839</c:v>
                </c:pt>
                <c:pt idx="62">
                  <c:v>8.9707035611714439</c:v>
                </c:pt>
                <c:pt idx="63">
                  <c:v>10.054673830060647</c:v>
                </c:pt>
                <c:pt idx="64">
                  <c:v>9.8650487053056359</c:v>
                </c:pt>
                <c:pt idx="65">
                  <c:v>9.4167417671673999</c:v>
                </c:pt>
                <c:pt idx="66">
                  <c:v>7.0236667030210489</c:v>
                </c:pt>
                <c:pt idx="67">
                  <c:v>5.9462376084173805</c:v>
                </c:pt>
                <c:pt idx="68">
                  <c:v>5.7367215617842726</c:v>
                </c:pt>
                <c:pt idx="69">
                  <c:v>5.3960290627320839</c:v>
                </c:pt>
                <c:pt idx="70">
                  <c:v>5.5206726599462996</c:v>
                </c:pt>
                <c:pt idx="71">
                  <c:v>5.3564877700552254</c:v>
                </c:pt>
                <c:pt idx="72">
                  <c:v>5.4055661864583238</c:v>
                </c:pt>
                <c:pt idx="73">
                  <c:v>4.54248009597557</c:v>
                </c:pt>
                <c:pt idx="74">
                  <c:v>3.5642875320048413</c:v>
                </c:pt>
                <c:pt idx="75">
                  <c:v>3.2778433258311113</c:v>
                </c:pt>
                <c:pt idx="76">
                  <c:v>4.3257888422659869</c:v>
                </c:pt>
                <c:pt idx="77">
                  <c:v>4.6897153451848625</c:v>
                </c:pt>
                <c:pt idx="78">
                  <c:v>5.4256319170704606</c:v>
                </c:pt>
                <c:pt idx="79">
                  <c:v>5.7924011686977295</c:v>
                </c:pt>
                <c:pt idx="80">
                  <c:v>5.0823426764096418</c:v>
                </c:pt>
                <c:pt idx="81">
                  <c:v>4.8834322691886234</c:v>
                </c:pt>
                <c:pt idx="82">
                  <c:v>4.4150745099594486</c:v>
                </c:pt>
                <c:pt idx="83">
                  <c:v>5.3274750842642655</c:v>
                </c:pt>
                <c:pt idx="84">
                  <c:v>4.899116588504743</c:v>
                </c:pt>
                <c:pt idx="85">
                  <c:v>6.3202094012433188</c:v>
                </c:pt>
                <c:pt idx="86">
                  <c:v>7.0058200061471965</c:v>
                </c:pt>
                <c:pt idx="87">
                  <c:v>7.2984019652140484</c:v>
                </c:pt>
                <c:pt idx="88">
                  <c:v>7.3006870978296439</c:v>
                </c:pt>
                <c:pt idx="89">
                  <c:v>7.261008886049785</c:v>
                </c:pt>
                <c:pt idx="90">
                  <c:v>7.4508306976405994</c:v>
                </c:pt>
                <c:pt idx="91">
                  <c:v>8.141018649798232</c:v>
                </c:pt>
                <c:pt idx="92">
                  <c:v>10.458207476041672</c:v>
                </c:pt>
                <c:pt idx="93">
                  <c:v>11.544047161201073</c:v>
                </c:pt>
                <c:pt idx="94">
                  <c:v>10.622750572581527</c:v>
                </c:pt>
                <c:pt idx="95">
                  <c:v>10.237063623474356</c:v>
                </c:pt>
                <c:pt idx="96">
                  <c:v>9.6001537271032316</c:v>
                </c:pt>
                <c:pt idx="97">
                  <c:v>9.9946459909378458</c:v>
                </c:pt>
                <c:pt idx="98">
                  <c:v>8.9597972464151958</c:v>
                </c:pt>
                <c:pt idx="99">
                  <c:v>8.5863858030942755</c:v>
                </c:pt>
                <c:pt idx="100">
                  <c:v>9.0126341046202612</c:v>
                </c:pt>
                <c:pt idx="101">
                  <c:v>9.8224348088019156</c:v>
                </c:pt>
                <c:pt idx="102">
                  <c:v>10.439524484676628</c:v>
                </c:pt>
                <c:pt idx="103">
                  <c:v>10.68403367454518</c:v>
                </c:pt>
                <c:pt idx="104">
                  <c:v>10.191951139709891</c:v>
                </c:pt>
                <c:pt idx="105">
                  <c:v>9.6749918202639336</c:v>
                </c:pt>
                <c:pt idx="106">
                  <c:v>8.2717284612138258</c:v>
                </c:pt>
                <c:pt idx="107">
                  <c:v>7.1080471382404085</c:v>
                </c:pt>
                <c:pt idx="108">
                  <c:v>6.4391873804023438</c:v>
                </c:pt>
                <c:pt idx="109">
                  <c:v>6.9666564213406836</c:v>
                </c:pt>
                <c:pt idx="110">
                  <c:v>7.0764762271039139</c:v>
                </c:pt>
                <c:pt idx="111">
                  <c:v>6.7078577626880751</c:v>
                </c:pt>
                <c:pt idx="112">
                  <c:v>8.3990103954400119</c:v>
                </c:pt>
                <c:pt idx="113">
                  <c:v>8.1911876976769538</c:v>
                </c:pt>
                <c:pt idx="114">
                  <c:v>6.9473224997273419</c:v>
                </c:pt>
                <c:pt idx="115">
                  <c:v>5.8727908220764569</c:v>
                </c:pt>
                <c:pt idx="116">
                  <c:v>6.2545118385449934</c:v>
                </c:pt>
                <c:pt idx="117">
                  <c:v>5.4219964788183788</c:v>
                </c:pt>
                <c:pt idx="118">
                  <c:v>4.8974095131515929</c:v>
                </c:pt>
                <c:pt idx="119">
                  <c:v>5.2044934016795716</c:v>
                </c:pt>
                <c:pt idx="120">
                  <c:v>5.5319802893147862</c:v>
                </c:pt>
                <c:pt idx="121">
                  <c:v>5.6271390659001082</c:v>
                </c:pt>
                <c:pt idx="122">
                  <c:v>4.9847051919251708</c:v>
                </c:pt>
                <c:pt idx="123">
                  <c:v>4.9380818766793251</c:v>
                </c:pt>
                <c:pt idx="124">
                  <c:v>4.0887774021158245</c:v>
                </c:pt>
                <c:pt idx="125">
                  <c:v>3.6507453605111047</c:v>
                </c:pt>
                <c:pt idx="126">
                  <c:v>4.2286756759436432</c:v>
                </c:pt>
                <c:pt idx="127">
                  <c:v>4.6968044497764216</c:v>
                </c:pt>
                <c:pt idx="128">
                  <c:v>4.9187479550659834</c:v>
                </c:pt>
                <c:pt idx="129">
                  <c:v>4.9545829892650701</c:v>
                </c:pt>
                <c:pt idx="130">
                  <c:v>4.0810391121221103</c:v>
                </c:pt>
                <c:pt idx="131">
                  <c:v>4.458699768984423</c:v>
                </c:pt>
                <c:pt idx="132">
                  <c:v>4.2152906532882541</c:v>
                </c:pt>
                <c:pt idx="133">
                  <c:v>5.1297851455993033</c:v>
                </c:pt>
                <c:pt idx="134">
                  <c:v>5.9792572280302672</c:v>
                </c:pt>
                <c:pt idx="135">
                  <c:v>5.9166757552622951</c:v>
                </c:pt>
                <c:pt idx="136">
                  <c:v>6.2504663884599712</c:v>
                </c:pt>
                <c:pt idx="137">
                  <c:v>5.2099465590576948</c:v>
                </c:pt>
                <c:pt idx="138">
                  <c:v>6.0891938250428819</c:v>
                </c:pt>
                <c:pt idx="139">
                  <c:v>8.7485864842059335</c:v>
                </c:pt>
                <c:pt idx="140">
                  <c:v>10.213052487825232</c:v>
                </c:pt>
                <c:pt idx="141">
                  <c:v>11.582506271130985</c:v>
                </c:pt>
                <c:pt idx="142">
                  <c:v>11.103667118499704</c:v>
                </c:pt>
                <c:pt idx="143">
                  <c:v>11.302908020107276</c:v>
                </c:pt>
                <c:pt idx="144">
                  <c:v>11.409563279996259</c:v>
                </c:pt>
                <c:pt idx="145">
                  <c:v>11.372689549153719</c:v>
                </c:pt>
                <c:pt idx="146">
                  <c:v>12.0099299399114</c:v>
                </c:pt>
                <c:pt idx="147">
                  <c:v>11.604838248965203</c:v>
                </c:pt>
                <c:pt idx="148">
                  <c:v>15.737812193259897</c:v>
                </c:pt>
                <c:pt idx="149">
                  <c:v>15.216905826568821</c:v>
                </c:pt>
                <c:pt idx="150">
                  <c:v>13.909913840113425</c:v>
                </c:pt>
                <c:pt idx="151">
                  <c:v>12.880357727124007</c:v>
                </c:pt>
                <c:pt idx="152">
                  <c:v>12.386728437504441</c:v>
                </c:pt>
                <c:pt idx="153">
                  <c:v>12.067837277783838</c:v>
                </c:pt>
                <c:pt idx="154">
                  <c:v>11.575070147433548</c:v>
                </c:pt>
                <c:pt idx="155">
                  <c:v>10.039758474702305</c:v>
                </c:pt>
                <c:pt idx="156">
                  <c:v>9.4110590031628334</c:v>
                </c:pt>
                <c:pt idx="157">
                  <c:v>10.166172577558768</c:v>
                </c:pt>
                <c:pt idx="158">
                  <c:v>10.242516780852476</c:v>
                </c:pt>
                <c:pt idx="159">
                  <c:v>9.7657438393672056</c:v>
                </c:pt>
                <c:pt idx="160">
                  <c:v>9.4012433198822105</c:v>
                </c:pt>
                <c:pt idx="161">
                  <c:v>9.14104981069754</c:v>
                </c:pt>
                <c:pt idx="162">
                  <c:v>8.6929068772924794</c:v>
                </c:pt>
                <c:pt idx="163">
                  <c:v>9.7033482386301682</c:v>
                </c:pt>
                <c:pt idx="164">
                  <c:v>10.495344986565403</c:v>
                </c:pt>
                <c:pt idx="165">
                  <c:v>9.9304865938430957</c:v>
                </c:pt>
                <c:pt idx="166">
                  <c:v>9.8327540341509909</c:v>
                </c:pt>
                <c:pt idx="167">
                  <c:v>9.5378319284961233</c:v>
                </c:pt>
                <c:pt idx="168">
                  <c:v>8.590904133493293</c:v>
                </c:pt>
                <c:pt idx="169">
                  <c:v>10.402027535848013</c:v>
                </c:pt>
                <c:pt idx="170">
                  <c:v>13.0412258697786</c:v>
                </c:pt>
                <c:pt idx="171">
                  <c:v>13.757324581841978</c:v>
                </c:pt>
                <c:pt idx="172">
                  <c:v>13.308430581306576</c:v>
                </c:pt>
                <c:pt idx="173">
                  <c:v>14.115497873268621</c:v>
                </c:pt>
                <c:pt idx="174">
                  <c:v>15.214309084960195</c:v>
                </c:pt>
                <c:pt idx="175">
                  <c:v>15.900368217960104</c:v>
                </c:pt>
                <c:pt idx="176">
                  <c:v>16.058769456086505</c:v>
                </c:pt>
                <c:pt idx="177">
                  <c:v>17.011773626453525</c:v>
                </c:pt>
                <c:pt idx="178">
                  <c:v>16.662478009550135</c:v>
                </c:pt>
                <c:pt idx="179">
                  <c:v>16.66757552622969</c:v>
                </c:pt>
                <c:pt idx="180">
                  <c:v>16.579085654230163</c:v>
                </c:pt>
                <c:pt idx="181">
                  <c:v>16.58486930599484</c:v>
                </c:pt>
                <c:pt idx="182">
                  <c:v>15.856145708365144</c:v>
                </c:pt>
                <c:pt idx="183">
                  <c:v>15.237070089668876</c:v>
                </c:pt>
                <c:pt idx="184">
                  <c:v>15.036937966029704</c:v>
                </c:pt>
                <c:pt idx="185">
                  <c:v>14.699531028465483</c:v>
                </c:pt>
                <c:pt idx="186">
                  <c:v>14.138054115150855</c:v>
                </c:pt>
                <c:pt idx="187">
                  <c:v>13.674441311042905</c:v>
                </c:pt>
                <c:pt idx="188">
                  <c:v>13.45683436423975</c:v>
                </c:pt>
                <c:pt idx="189">
                  <c:v>12.345948304068054</c:v>
                </c:pt>
                <c:pt idx="190">
                  <c:v>11.697022576071546</c:v>
                </c:pt>
                <c:pt idx="191">
                  <c:v>11.013300510519398</c:v>
                </c:pt>
                <c:pt idx="192">
                  <c:v>11.312822851703864</c:v>
                </c:pt>
                <c:pt idx="193">
                  <c:v>11.798451303304613</c:v>
                </c:pt>
                <c:pt idx="194">
                  <c:v>12.403076619457901</c:v>
                </c:pt>
                <c:pt idx="195">
                  <c:v>12.39099612588732</c:v>
                </c:pt>
                <c:pt idx="196">
                  <c:v>14.003708147017123</c:v>
                </c:pt>
                <c:pt idx="197">
                  <c:v>14.314825125853133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D-4B14-A854-6D57591BFBCA}"/>
            </c:ext>
          </c:extLst>
        </c:ser>
        <c:ser>
          <c:idx val="3"/>
          <c:order val="1"/>
          <c:tx>
            <c:strRef>
              <c:f>'10. Precios internacionales'!$AD$10</c:f>
              <c:strCache>
                <c:ptCount val="1"/>
                <c:pt idx="0">
                  <c:v>Henry Hub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rgbClr val="7030A0"/>
                </a:solidFill>
              </a:ln>
              <a:effectLst/>
            </c:spPr>
          </c:marker>
          <c:cat>
            <c:numRef>
              <c:f>'10. Precios internacionales'!$V$11:$V$208</c:f>
              <c:numCache>
                <c:formatCode>mmm\,\ yyyy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45353</c:v>
                </c:pt>
                <c:pt idx="28">
                  <c:v>45323</c:v>
                </c:pt>
                <c:pt idx="29">
                  <c:v>45322</c:v>
                </c:pt>
                <c:pt idx="30">
                  <c:v>45262</c:v>
                </c:pt>
                <c:pt idx="31">
                  <c:v>45233</c:v>
                </c:pt>
                <c:pt idx="32">
                  <c:v>45204</c:v>
                </c:pt>
                <c:pt idx="33">
                  <c:v>45175</c:v>
                </c:pt>
                <c:pt idx="34">
                  <c:v>45145</c:v>
                </c:pt>
                <c:pt idx="35">
                  <c:v>45115</c:v>
                </c:pt>
                <c:pt idx="36">
                  <c:v>45086</c:v>
                </c:pt>
                <c:pt idx="37">
                  <c:v>45056</c:v>
                </c:pt>
                <c:pt idx="38">
                  <c:v>45026</c:v>
                </c:pt>
                <c:pt idx="39">
                  <c:v>44996</c:v>
                </c:pt>
                <c:pt idx="40">
                  <c:v>44966</c:v>
                </c:pt>
                <c:pt idx="41">
                  <c:v>44936</c:v>
                </c:pt>
                <c:pt idx="42">
                  <c:v>44905</c:v>
                </c:pt>
                <c:pt idx="43">
                  <c:v>44875</c:v>
                </c:pt>
                <c:pt idx="44">
                  <c:v>44844</c:v>
                </c:pt>
                <c:pt idx="45">
                  <c:v>44814</c:v>
                </c:pt>
                <c:pt idx="46">
                  <c:v>44783</c:v>
                </c:pt>
                <c:pt idx="47">
                  <c:v>44752</c:v>
                </c:pt>
                <c:pt idx="48">
                  <c:v>44722</c:v>
                </c:pt>
                <c:pt idx="49">
                  <c:v>44691</c:v>
                </c:pt>
                <c:pt idx="50">
                  <c:v>44661</c:v>
                </c:pt>
                <c:pt idx="51">
                  <c:v>44630</c:v>
                </c:pt>
                <c:pt idx="52">
                  <c:v>44602</c:v>
                </c:pt>
                <c:pt idx="53">
                  <c:v>44571</c:v>
                </c:pt>
                <c:pt idx="54">
                  <c:v>44540</c:v>
                </c:pt>
                <c:pt idx="55">
                  <c:v>44510</c:v>
                </c:pt>
                <c:pt idx="56">
                  <c:v>44480</c:v>
                </c:pt>
                <c:pt idx="57">
                  <c:v>44451</c:v>
                </c:pt>
                <c:pt idx="58">
                  <c:v>44420</c:v>
                </c:pt>
                <c:pt idx="59">
                  <c:v>44390</c:v>
                </c:pt>
                <c:pt idx="60">
                  <c:v>44361</c:v>
                </c:pt>
                <c:pt idx="61">
                  <c:v>44331</c:v>
                </c:pt>
                <c:pt idx="62">
                  <c:v>44302</c:v>
                </c:pt>
                <c:pt idx="63">
                  <c:v>44272</c:v>
                </c:pt>
                <c:pt idx="64">
                  <c:v>44244</c:v>
                </c:pt>
                <c:pt idx="65">
                  <c:v>44213</c:v>
                </c:pt>
                <c:pt idx="66">
                  <c:v>44182</c:v>
                </c:pt>
                <c:pt idx="67">
                  <c:v>44152</c:v>
                </c:pt>
                <c:pt idx="68">
                  <c:v>44121</c:v>
                </c:pt>
                <c:pt idx="69">
                  <c:v>44091</c:v>
                </c:pt>
                <c:pt idx="70">
                  <c:v>44060</c:v>
                </c:pt>
                <c:pt idx="71">
                  <c:v>44029</c:v>
                </c:pt>
                <c:pt idx="72">
                  <c:v>43999</c:v>
                </c:pt>
                <c:pt idx="73">
                  <c:v>43968</c:v>
                </c:pt>
                <c:pt idx="74">
                  <c:v>43938</c:v>
                </c:pt>
                <c:pt idx="75">
                  <c:v>43907</c:v>
                </c:pt>
                <c:pt idx="76">
                  <c:v>43878</c:v>
                </c:pt>
                <c:pt idx="77">
                  <c:v>43848</c:v>
                </c:pt>
                <c:pt idx="78">
                  <c:v>43817</c:v>
                </c:pt>
                <c:pt idx="79">
                  <c:v>43788</c:v>
                </c:pt>
                <c:pt idx="80">
                  <c:v>43758</c:v>
                </c:pt>
                <c:pt idx="81">
                  <c:v>43729</c:v>
                </c:pt>
                <c:pt idx="82">
                  <c:v>43699</c:v>
                </c:pt>
                <c:pt idx="83">
                  <c:v>43669</c:v>
                </c:pt>
                <c:pt idx="84">
                  <c:v>43640</c:v>
                </c:pt>
                <c:pt idx="85">
                  <c:v>43607</c:v>
                </c:pt>
                <c:pt idx="86">
                  <c:v>43578</c:v>
                </c:pt>
                <c:pt idx="87">
                  <c:v>43548</c:v>
                </c:pt>
                <c:pt idx="88">
                  <c:v>43521</c:v>
                </c:pt>
                <c:pt idx="89">
                  <c:v>43466</c:v>
                </c:pt>
                <c:pt idx="90">
                  <c:v>43442</c:v>
                </c:pt>
                <c:pt idx="91">
                  <c:v>43410</c:v>
                </c:pt>
                <c:pt idx="92">
                  <c:v>43378</c:v>
                </c:pt>
                <c:pt idx="93">
                  <c:v>43346</c:v>
                </c:pt>
                <c:pt idx="94">
                  <c:v>43314</c:v>
                </c:pt>
                <c:pt idx="95">
                  <c:v>43282</c:v>
                </c:pt>
                <c:pt idx="96">
                  <c:v>43253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  <c:pt idx="102">
                  <c:v>43070</c:v>
                </c:pt>
                <c:pt idx="103">
                  <c:v>43040</c:v>
                </c:pt>
                <c:pt idx="104">
                  <c:v>43009</c:v>
                </c:pt>
                <c:pt idx="105">
                  <c:v>42979</c:v>
                </c:pt>
                <c:pt idx="106">
                  <c:v>42948</c:v>
                </c:pt>
                <c:pt idx="107">
                  <c:v>42917</c:v>
                </c:pt>
                <c:pt idx="108">
                  <c:v>42887</c:v>
                </c:pt>
                <c:pt idx="109">
                  <c:v>42856</c:v>
                </c:pt>
                <c:pt idx="110">
                  <c:v>42826</c:v>
                </c:pt>
                <c:pt idx="111">
                  <c:v>42795</c:v>
                </c:pt>
                <c:pt idx="112">
                  <c:v>42767</c:v>
                </c:pt>
                <c:pt idx="113">
                  <c:v>42736</c:v>
                </c:pt>
                <c:pt idx="114">
                  <c:v>42705</c:v>
                </c:pt>
                <c:pt idx="115">
                  <c:v>42675</c:v>
                </c:pt>
                <c:pt idx="116">
                  <c:v>42644</c:v>
                </c:pt>
                <c:pt idx="117">
                  <c:v>42614</c:v>
                </c:pt>
                <c:pt idx="118">
                  <c:v>42583</c:v>
                </c:pt>
                <c:pt idx="119">
                  <c:v>42552</c:v>
                </c:pt>
                <c:pt idx="120">
                  <c:v>42522</c:v>
                </c:pt>
                <c:pt idx="121">
                  <c:v>42491</c:v>
                </c:pt>
                <c:pt idx="122">
                  <c:v>42461</c:v>
                </c:pt>
                <c:pt idx="123">
                  <c:v>42430</c:v>
                </c:pt>
                <c:pt idx="124">
                  <c:v>42401</c:v>
                </c:pt>
                <c:pt idx="125">
                  <c:v>42370</c:v>
                </c:pt>
                <c:pt idx="126">
                  <c:v>42339</c:v>
                </c:pt>
                <c:pt idx="127">
                  <c:v>42309</c:v>
                </c:pt>
                <c:pt idx="128">
                  <c:v>42278</c:v>
                </c:pt>
                <c:pt idx="129">
                  <c:v>42248</c:v>
                </c:pt>
                <c:pt idx="130">
                  <c:v>42217</c:v>
                </c:pt>
                <c:pt idx="131">
                  <c:v>42186</c:v>
                </c:pt>
                <c:pt idx="132">
                  <c:v>42156</c:v>
                </c:pt>
                <c:pt idx="133">
                  <c:v>42125</c:v>
                </c:pt>
                <c:pt idx="134">
                  <c:v>42095</c:v>
                </c:pt>
                <c:pt idx="135">
                  <c:v>42064</c:v>
                </c:pt>
                <c:pt idx="136">
                  <c:v>42036</c:v>
                </c:pt>
                <c:pt idx="137">
                  <c:v>42005</c:v>
                </c:pt>
                <c:pt idx="138">
                  <c:v>41974</c:v>
                </c:pt>
                <c:pt idx="139">
                  <c:v>41944</c:v>
                </c:pt>
                <c:pt idx="140">
                  <c:v>41913</c:v>
                </c:pt>
                <c:pt idx="141">
                  <c:v>41883</c:v>
                </c:pt>
                <c:pt idx="142">
                  <c:v>41852</c:v>
                </c:pt>
                <c:pt idx="143">
                  <c:v>41821</c:v>
                </c:pt>
                <c:pt idx="144">
                  <c:v>41791</c:v>
                </c:pt>
                <c:pt idx="145">
                  <c:v>41760</c:v>
                </c:pt>
                <c:pt idx="146">
                  <c:v>41730</c:v>
                </c:pt>
                <c:pt idx="147">
                  <c:v>41699</c:v>
                </c:pt>
                <c:pt idx="148">
                  <c:v>41671</c:v>
                </c:pt>
                <c:pt idx="149">
                  <c:v>41640</c:v>
                </c:pt>
                <c:pt idx="150">
                  <c:v>41609</c:v>
                </c:pt>
                <c:pt idx="151">
                  <c:v>41579</c:v>
                </c:pt>
                <c:pt idx="152">
                  <c:v>41548</c:v>
                </c:pt>
                <c:pt idx="153">
                  <c:v>41518</c:v>
                </c:pt>
                <c:pt idx="154">
                  <c:v>41487</c:v>
                </c:pt>
                <c:pt idx="155">
                  <c:v>41456</c:v>
                </c:pt>
                <c:pt idx="156">
                  <c:v>41426</c:v>
                </c:pt>
                <c:pt idx="157">
                  <c:v>41395</c:v>
                </c:pt>
                <c:pt idx="158">
                  <c:v>41365</c:v>
                </c:pt>
                <c:pt idx="159">
                  <c:v>41334</c:v>
                </c:pt>
                <c:pt idx="160">
                  <c:v>41306</c:v>
                </c:pt>
                <c:pt idx="161">
                  <c:v>41275</c:v>
                </c:pt>
                <c:pt idx="162">
                  <c:v>41244</c:v>
                </c:pt>
                <c:pt idx="163">
                  <c:v>41214</c:v>
                </c:pt>
                <c:pt idx="164">
                  <c:v>41183</c:v>
                </c:pt>
                <c:pt idx="165">
                  <c:v>41153</c:v>
                </c:pt>
                <c:pt idx="166">
                  <c:v>41122</c:v>
                </c:pt>
                <c:pt idx="167">
                  <c:v>41091</c:v>
                </c:pt>
                <c:pt idx="168">
                  <c:v>41061</c:v>
                </c:pt>
                <c:pt idx="169">
                  <c:v>41030</c:v>
                </c:pt>
                <c:pt idx="170">
                  <c:v>41000</c:v>
                </c:pt>
                <c:pt idx="171">
                  <c:v>40969</c:v>
                </c:pt>
                <c:pt idx="172">
                  <c:v>40940</c:v>
                </c:pt>
                <c:pt idx="173">
                  <c:v>40909</c:v>
                </c:pt>
                <c:pt idx="174">
                  <c:v>40878</c:v>
                </c:pt>
                <c:pt idx="175">
                  <c:v>40848</c:v>
                </c:pt>
                <c:pt idx="176">
                  <c:v>40817</c:v>
                </c:pt>
                <c:pt idx="177">
                  <c:v>40787</c:v>
                </c:pt>
                <c:pt idx="178">
                  <c:v>40756</c:v>
                </c:pt>
                <c:pt idx="179">
                  <c:v>40725</c:v>
                </c:pt>
                <c:pt idx="180">
                  <c:v>40695</c:v>
                </c:pt>
                <c:pt idx="181">
                  <c:v>40664</c:v>
                </c:pt>
                <c:pt idx="182">
                  <c:v>40634</c:v>
                </c:pt>
                <c:pt idx="183">
                  <c:v>40603</c:v>
                </c:pt>
                <c:pt idx="184">
                  <c:v>40575</c:v>
                </c:pt>
                <c:pt idx="185">
                  <c:v>40544</c:v>
                </c:pt>
                <c:pt idx="186">
                  <c:v>40513</c:v>
                </c:pt>
                <c:pt idx="187">
                  <c:v>40483</c:v>
                </c:pt>
                <c:pt idx="188">
                  <c:v>40452</c:v>
                </c:pt>
                <c:pt idx="189">
                  <c:v>40422</c:v>
                </c:pt>
                <c:pt idx="190">
                  <c:v>40391</c:v>
                </c:pt>
                <c:pt idx="191">
                  <c:v>40360</c:v>
                </c:pt>
                <c:pt idx="192">
                  <c:v>40330</c:v>
                </c:pt>
                <c:pt idx="193">
                  <c:v>40299</c:v>
                </c:pt>
                <c:pt idx="194">
                  <c:v>40269</c:v>
                </c:pt>
                <c:pt idx="195">
                  <c:v>40238</c:v>
                </c:pt>
                <c:pt idx="196">
                  <c:v>40210</c:v>
                </c:pt>
                <c:pt idx="197">
                  <c:v>40179</c:v>
                </c:pt>
              </c:numCache>
            </c:numRef>
          </c:cat>
          <c:val>
            <c:numRef>
              <c:f>'10. Precios internacionales'!$AD$11:$AD$208</c:f>
              <c:numCache>
                <c:formatCode>_-"$"* #,##0.00_-;\-"$"* #,##0.00_-;_-"$"* "-"_-;_-@_-</c:formatCode>
                <c:ptCount val="198"/>
                <c:pt idx="0">
                  <c:v>3.1447619047619044</c:v>
                </c:pt>
                <c:pt idx="1">
                  <c:v>2.9384999999999999</c:v>
                </c:pt>
                <c:pt idx="2">
                  <c:v>2.7676190476190476</c:v>
                </c:pt>
                <c:pt idx="3">
                  <c:v>3.0440909090909085</c:v>
                </c:pt>
                <c:pt idx="4">
                  <c:v>3.621578947368421</c:v>
                </c:pt>
                <c:pt idx="5">
                  <c:v>7.7178947368421049</c:v>
                </c:pt>
                <c:pt idx="6">
                  <c:v>4.2638095238095239</c:v>
                </c:pt>
                <c:pt idx="7">
                  <c:v>3.7941176470588234</c:v>
                </c:pt>
                <c:pt idx="8">
                  <c:v>3.1860869565217387</c:v>
                </c:pt>
                <c:pt idx="9">
                  <c:v>2.9742857142857138</c:v>
                </c:pt>
                <c:pt idx="10">
                  <c:v>2.9128571428571428</c:v>
                </c:pt>
                <c:pt idx="11">
                  <c:v>3.2013636363636366</c:v>
                </c:pt>
                <c:pt idx="12">
                  <c:v>3.0239999999999987</c:v>
                </c:pt>
                <c:pt idx="13">
                  <c:v>3.1185714285714283</c:v>
                </c:pt>
                <c:pt idx="14">
                  <c:v>3.4233333333333333</c:v>
                </c:pt>
                <c:pt idx="15">
                  <c:v>4.1199999999999992</c:v>
                </c:pt>
                <c:pt idx="16">
                  <c:v>4.1889473684210516</c:v>
                </c:pt>
                <c:pt idx="17">
                  <c:v>4.1261904761904766</c:v>
                </c:pt>
                <c:pt idx="18">
                  <c:v>3.0057142857142858</c:v>
                </c:pt>
                <c:pt idx="19">
                  <c:v>2.1135000000000002</c:v>
                </c:pt>
                <c:pt idx="20">
                  <c:v>2.1652173913043482</c:v>
                </c:pt>
                <c:pt idx="21">
                  <c:v>2.2759999999999998</c:v>
                </c:pt>
                <c:pt idx="22">
                  <c:v>1.9809090909090912</c:v>
                </c:pt>
                <c:pt idx="23">
                  <c:v>2.0754545454545452</c:v>
                </c:pt>
                <c:pt idx="24">
                  <c:v>2.5305</c:v>
                </c:pt>
                <c:pt idx="25">
                  <c:v>2.1204545454545456</c:v>
                </c:pt>
                <c:pt idx="26">
                  <c:v>1.5971428571428572</c:v>
                </c:pt>
                <c:pt idx="27">
                  <c:v>1.5</c:v>
                </c:pt>
                <c:pt idx="28">
                  <c:v>1.7215000000000003</c:v>
                </c:pt>
                <c:pt idx="29">
                  <c:v>3.1761904761904769</c:v>
                </c:pt>
                <c:pt idx="30">
                  <c:v>2.5229999999999997</c:v>
                </c:pt>
                <c:pt idx="31">
                  <c:v>2.707619047619048</c:v>
                </c:pt>
                <c:pt idx="32">
                  <c:v>2.9814285714285713</c:v>
                </c:pt>
                <c:pt idx="33">
                  <c:v>2.6365000000000003</c:v>
                </c:pt>
                <c:pt idx="34">
                  <c:v>2.5795652173913042</c:v>
                </c:pt>
                <c:pt idx="35">
                  <c:v>2.5485000000000002</c:v>
                </c:pt>
                <c:pt idx="36">
                  <c:v>2.1771428571428566</c:v>
                </c:pt>
                <c:pt idx="37">
                  <c:v>2.1518181818181819</c:v>
                </c:pt>
                <c:pt idx="38">
                  <c:v>2.1610526315789476</c:v>
                </c:pt>
                <c:pt idx="39">
                  <c:v>2.3056521739130433</c:v>
                </c:pt>
                <c:pt idx="40">
                  <c:v>2.3805263157894734</c:v>
                </c:pt>
                <c:pt idx="41">
                  <c:v>3.2729999999999997</c:v>
                </c:pt>
                <c:pt idx="42">
                  <c:v>5.5742857142857147</c:v>
                </c:pt>
                <c:pt idx="43">
                  <c:v>5.4509523809523808</c:v>
                </c:pt>
                <c:pt idx="44">
                  <c:v>5.6604999999999999</c:v>
                </c:pt>
                <c:pt idx="45">
                  <c:v>7.7109523809523788</c:v>
                </c:pt>
                <c:pt idx="46">
                  <c:v>8.8056521739130442</c:v>
                </c:pt>
                <c:pt idx="47">
                  <c:v>7.2844999999999995</c:v>
                </c:pt>
                <c:pt idx="48">
                  <c:v>7.703333333333334</c:v>
                </c:pt>
                <c:pt idx="49">
                  <c:v>8.1447619047619053</c:v>
                </c:pt>
                <c:pt idx="50">
                  <c:v>6.5959999999999992</c:v>
                </c:pt>
                <c:pt idx="51">
                  <c:v>4.8982608695652168</c:v>
                </c:pt>
                <c:pt idx="52">
                  <c:v>4.6915789473684208</c:v>
                </c:pt>
                <c:pt idx="53">
                  <c:v>4.383</c:v>
                </c:pt>
                <c:pt idx="54">
                  <c:v>3.7577272727272724</c:v>
                </c:pt>
                <c:pt idx="55">
                  <c:v>5.0505000000000004</c:v>
                </c:pt>
                <c:pt idx="56">
                  <c:v>5.5138095238095239</c:v>
                </c:pt>
                <c:pt idx="57">
                  <c:v>5.161428571428571</c:v>
                </c:pt>
                <c:pt idx="58">
                  <c:v>4.0740909090909092</c:v>
                </c:pt>
                <c:pt idx="59">
                  <c:v>3.8404761904761906</c:v>
                </c:pt>
                <c:pt idx="60">
                  <c:v>3.2581818181818178</c:v>
                </c:pt>
                <c:pt idx="61">
                  <c:v>2.9125000000000005</c:v>
                </c:pt>
                <c:pt idx="62">
                  <c:v>2.6628571428571428</c:v>
                </c:pt>
                <c:pt idx="63">
                  <c:v>2.6182608695652179</c:v>
                </c:pt>
                <c:pt idx="64">
                  <c:v>5.353684210526314</c:v>
                </c:pt>
                <c:pt idx="65">
                  <c:v>2.7126315789473683</c:v>
                </c:pt>
                <c:pt idx="66">
                  <c:v>2.5847619047619044</c:v>
                </c:pt>
                <c:pt idx="67">
                  <c:v>2.6136842105263147</c:v>
                </c:pt>
                <c:pt idx="68">
                  <c:v>2.3890909090909096</c:v>
                </c:pt>
                <c:pt idx="69">
                  <c:v>1.9223809523809519</c:v>
                </c:pt>
                <c:pt idx="70">
                  <c:v>2.3023809523809526</c:v>
                </c:pt>
                <c:pt idx="71">
                  <c:v>1.7671428571428573</c:v>
                </c:pt>
                <c:pt idx="72">
                  <c:v>1.6318181818181818</c:v>
                </c:pt>
                <c:pt idx="73">
                  <c:v>1.7485000000000004</c:v>
                </c:pt>
                <c:pt idx="74">
                  <c:v>1.739047619047619</c:v>
                </c:pt>
                <c:pt idx="75">
                  <c:v>1.7923809523809524</c:v>
                </c:pt>
                <c:pt idx="76">
                  <c:v>1.9131578947368422</c:v>
                </c:pt>
                <c:pt idx="77">
                  <c:v>2.0227272727272725</c:v>
                </c:pt>
                <c:pt idx="78">
                  <c:v>2.2242857142857155</c:v>
                </c:pt>
                <c:pt idx="79">
                  <c:v>2.6619999999999999</c:v>
                </c:pt>
                <c:pt idx="80">
                  <c:v>2.3313043478260864</c:v>
                </c:pt>
                <c:pt idx="81">
                  <c:v>2.5480952380952373</c:v>
                </c:pt>
                <c:pt idx="82">
                  <c:v>2.2209090909090907</c:v>
                </c:pt>
                <c:pt idx="83">
                  <c:v>2.366190476190476</c:v>
                </c:pt>
                <c:pt idx="84">
                  <c:v>2.3985000000000012</c:v>
                </c:pt>
                <c:pt idx="85">
                  <c:v>2.6390909090909092</c:v>
                </c:pt>
                <c:pt idx="86">
                  <c:v>2.6471428571428568</c:v>
                </c:pt>
                <c:pt idx="87">
                  <c:v>2.9485714285714284</c:v>
                </c:pt>
                <c:pt idx="88">
                  <c:v>2.6926315789473687</c:v>
                </c:pt>
                <c:pt idx="89">
                  <c:v>3.1231818181818172</c:v>
                </c:pt>
                <c:pt idx="90">
                  <c:v>4.041666666666667</c:v>
                </c:pt>
                <c:pt idx="91">
                  <c:v>4.1176190476190477</c:v>
                </c:pt>
                <c:pt idx="92">
                  <c:v>3.2752173913043485</c:v>
                </c:pt>
                <c:pt idx="93">
                  <c:v>2.9952631578947368</c:v>
                </c:pt>
                <c:pt idx="94">
                  <c:v>2.9617391304347822</c:v>
                </c:pt>
                <c:pt idx="95">
                  <c:v>2.8323809523809524</c:v>
                </c:pt>
                <c:pt idx="96">
                  <c:v>2.9671428571428575</c:v>
                </c:pt>
                <c:pt idx="97">
                  <c:v>2.8009090909090912</c:v>
                </c:pt>
                <c:pt idx="98">
                  <c:v>2.7961904761904766</c:v>
                </c:pt>
                <c:pt idx="99">
                  <c:v>2.6928571428571431</c:v>
                </c:pt>
                <c:pt idx="100">
                  <c:v>2.6705263157894734</c:v>
                </c:pt>
                <c:pt idx="101">
                  <c:v>3.9502380952380958</c:v>
                </c:pt>
                <c:pt idx="102">
                  <c:v>2.8133333333333335</c:v>
                </c:pt>
                <c:pt idx="103">
                  <c:v>3.0136363636363637</c:v>
                </c:pt>
                <c:pt idx="104">
                  <c:v>2.8786363636363634</c:v>
                </c:pt>
                <c:pt idx="105">
                  <c:v>2.975714285714286</c:v>
                </c:pt>
                <c:pt idx="106">
                  <c:v>2.9013043478260871</c:v>
                </c:pt>
                <c:pt idx="107">
                  <c:v>2.9842857142857149</c:v>
                </c:pt>
                <c:pt idx="108">
                  <c:v>2.975454545454546</c:v>
                </c:pt>
                <c:pt idx="109">
                  <c:v>3.1495652173913045</c:v>
                </c:pt>
                <c:pt idx="110">
                  <c:v>3.1020000000000008</c:v>
                </c:pt>
                <c:pt idx="111">
                  <c:v>2.8795652173913044</c:v>
                </c:pt>
                <c:pt idx="112">
                  <c:v>2.8530000000000006</c:v>
                </c:pt>
                <c:pt idx="113">
                  <c:v>3.3045454545454533</c:v>
                </c:pt>
                <c:pt idx="114">
                  <c:v>3.5913636363636359</c:v>
                </c:pt>
                <c:pt idx="115">
                  <c:v>2.5495454545454543</c:v>
                </c:pt>
                <c:pt idx="116">
                  <c:v>2.9785714285714282</c:v>
                </c:pt>
                <c:pt idx="117">
                  <c:v>2.9936363636363637</c:v>
                </c:pt>
                <c:pt idx="118">
                  <c:v>2.8239130434782611</c:v>
                </c:pt>
                <c:pt idx="119">
                  <c:v>2.8228571428571421</c:v>
                </c:pt>
                <c:pt idx="120">
                  <c:v>2.5863636363636364</c:v>
                </c:pt>
                <c:pt idx="121">
                  <c:v>1.9222727272727276</c:v>
                </c:pt>
                <c:pt idx="122">
                  <c:v>1.9185714285714288</c:v>
                </c:pt>
                <c:pt idx="123">
                  <c:v>1.7282608695652171</c:v>
                </c:pt>
                <c:pt idx="124">
                  <c:v>1.9890476190476192</c:v>
                </c:pt>
                <c:pt idx="125">
                  <c:v>2.2823809523809522</c:v>
                </c:pt>
                <c:pt idx="126">
                  <c:v>1.9295652173913045</c:v>
                </c:pt>
                <c:pt idx="127">
                  <c:v>2.0923809523809527</c:v>
                </c:pt>
                <c:pt idx="128">
                  <c:v>2.3409090909090904</c:v>
                </c:pt>
                <c:pt idx="129">
                  <c:v>2.6609090909090902</c:v>
                </c:pt>
                <c:pt idx="130">
                  <c:v>2.7738095238095237</c:v>
                </c:pt>
                <c:pt idx="131">
                  <c:v>2.8395652173913044</c:v>
                </c:pt>
                <c:pt idx="132">
                  <c:v>2.7836363636363632</c:v>
                </c:pt>
                <c:pt idx="133">
                  <c:v>2.8500000000000005</c:v>
                </c:pt>
                <c:pt idx="134">
                  <c:v>2.6090476190476188</c:v>
                </c:pt>
                <c:pt idx="135">
                  <c:v>2.8309090909090906</c:v>
                </c:pt>
                <c:pt idx="136">
                  <c:v>2.8747368421052633</c:v>
                </c:pt>
                <c:pt idx="137">
                  <c:v>2.9945000000000004</c:v>
                </c:pt>
                <c:pt idx="138">
                  <c:v>3.4818181818181815</c:v>
                </c:pt>
                <c:pt idx="139">
                  <c:v>4.1226315789473684</c:v>
                </c:pt>
                <c:pt idx="140">
                  <c:v>3.7817391304347816</c:v>
                </c:pt>
                <c:pt idx="141">
                  <c:v>3.9238095238095241</c:v>
                </c:pt>
                <c:pt idx="142">
                  <c:v>3.912380952380953</c:v>
                </c:pt>
                <c:pt idx="143">
                  <c:v>4.0509090909090908</c:v>
                </c:pt>
                <c:pt idx="144">
                  <c:v>4.5876190476190475</c:v>
                </c:pt>
                <c:pt idx="145">
                  <c:v>4.5819047619047613</c:v>
                </c:pt>
                <c:pt idx="146">
                  <c:v>4.6576190476190487</c:v>
                </c:pt>
                <c:pt idx="147">
                  <c:v>4.9033333333333342</c:v>
                </c:pt>
                <c:pt idx="148">
                  <c:v>6.0005263157894726</c:v>
                </c:pt>
                <c:pt idx="149">
                  <c:v>4.7133333333333338</c:v>
                </c:pt>
                <c:pt idx="150">
                  <c:v>4.2390476190476196</c:v>
                </c:pt>
                <c:pt idx="151">
                  <c:v>3.6380000000000008</c:v>
                </c:pt>
                <c:pt idx="152">
                  <c:v>3.6778260869565211</c:v>
                </c:pt>
                <c:pt idx="153">
                  <c:v>3.620000000000001</c:v>
                </c:pt>
                <c:pt idx="154">
                  <c:v>3.4254545454545449</c:v>
                </c:pt>
                <c:pt idx="155">
                  <c:v>3.6227272727272735</c:v>
                </c:pt>
                <c:pt idx="156">
                  <c:v>3.8259999999999996</c:v>
                </c:pt>
                <c:pt idx="157">
                  <c:v>4.0413636363636369</c:v>
                </c:pt>
                <c:pt idx="158">
                  <c:v>4.166363636363636</c:v>
                </c:pt>
                <c:pt idx="159">
                  <c:v>3.8094999999999999</c:v>
                </c:pt>
                <c:pt idx="160">
                  <c:v>3.3299999999999996</c:v>
                </c:pt>
                <c:pt idx="161">
                  <c:v>3.3285714285714287</c:v>
                </c:pt>
                <c:pt idx="162">
                  <c:v>3.3415000000000008</c:v>
                </c:pt>
                <c:pt idx="163">
                  <c:v>3.5404761904761908</c:v>
                </c:pt>
                <c:pt idx="164">
                  <c:v>3.3173913043478271</c:v>
                </c:pt>
                <c:pt idx="165">
                  <c:v>2.8478947368421057</c:v>
                </c:pt>
                <c:pt idx="166">
                  <c:v>2.8382608695652176</c:v>
                </c:pt>
                <c:pt idx="167">
                  <c:v>2.953333333333334</c:v>
                </c:pt>
                <c:pt idx="168">
                  <c:v>2.4552380952380957</c:v>
                </c:pt>
                <c:pt idx="169">
                  <c:v>2.4318181818181817</c:v>
                </c:pt>
                <c:pt idx="170">
                  <c:v>1.9450000000000003</c:v>
                </c:pt>
                <c:pt idx="171">
                  <c:v>2.1718181818181823</c:v>
                </c:pt>
                <c:pt idx="172">
                  <c:v>2.5044999999999997</c:v>
                </c:pt>
                <c:pt idx="173">
                  <c:v>2.6704999999999997</c:v>
                </c:pt>
                <c:pt idx="174">
                  <c:v>3.1695238095238087</c:v>
                </c:pt>
                <c:pt idx="175">
                  <c:v>3.2385714285714289</c:v>
                </c:pt>
                <c:pt idx="176">
                  <c:v>3.5657142857142849</c:v>
                </c:pt>
                <c:pt idx="177">
                  <c:v>3.8961904761904766</c:v>
                </c:pt>
                <c:pt idx="178">
                  <c:v>4.0547826086956524</c:v>
                </c:pt>
                <c:pt idx="179">
                  <c:v>4.4234999999999998</c:v>
                </c:pt>
                <c:pt idx="180">
                  <c:v>4.536818181818183</c:v>
                </c:pt>
                <c:pt idx="181">
                  <c:v>4.310952380952382</c:v>
                </c:pt>
                <c:pt idx="182">
                  <c:v>4.2350000000000003</c:v>
                </c:pt>
                <c:pt idx="183">
                  <c:v>3.9739130434782597</c:v>
                </c:pt>
                <c:pt idx="184">
                  <c:v>4.0926315789473691</c:v>
                </c:pt>
                <c:pt idx="185">
                  <c:v>4.4935</c:v>
                </c:pt>
                <c:pt idx="186">
                  <c:v>4.2486363636363631</c:v>
                </c:pt>
                <c:pt idx="187">
                  <c:v>3.7138095238095237</c:v>
                </c:pt>
                <c:pt idx="188">
                  <c:v>3.4342857142857137</c:v>
                </c:pt>
                <c:pt idx="189">
                  <c:v>3.8942857142857137</c:v>
                </c:pt>
                <c:pt idx="190">
                  <c:v>4.3149999999999995</c:v>
                </c:pt>
                <c:pt idx="191">
                  <c:v>4.6266666666666669</c:v>
                </c:pt>
                <c:pt idx="192">
                  <c:v>4.8013636363636376</c:v>
                </c:pt>
                <c:pt idx="193">
                  <c:v>4.1399999999999997</c:v>
                </c:pt>
                <c:pt idx="194">
                  <c:v>4.0338095238095235</c:v>
                </c:pt>
                <c:pt idx="195">
                  <c:v>4.2908695652173918</c:v>
                </c:pt>
                <c:pt idx="196">
                  <c:v>5.32</c:v>
                </c:pt>
                <c:pt idx="197">
                  <c:v>5.8321052631578958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D-4B14-A854-6D57591B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74320"/>
        <c:axId val="1"/>
      </c:lineChart>
      <c:dateAx>
        <c:axId val="1998174320"/>
        <c:scaling>
          <c:orientation val="minMax"/>
          <c:max val="46203"/>
          <c:min val="43891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$/MMBTU</a:t>
                </a:r>
              </a:p>
            </c:rich>
          </c:tx>
          <c:layout>
            <c:manualLayout>
              <c:xMode val="edge"/>
              <c:yMode val="edge"/>
              <c:x val="1.1380065296715959E-2"/>
              <c:y val="0.30132687260246316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43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74292298828501"/>
          <c:y val="0.87255493063367084"/>
          <c:w val="0.86989001984508041"/>
          <c:h val="0.10549773585994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rgbClr val="002060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45128867289633"/>
          <c:y val="3.7179866830099044E-2"/>
          <c:w val="0.79999066926662021"/>
          <c:h val="0.71454201990263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'9b. Top 10 Autogás'!$B$8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Autogás'!$B$9:$B$20</c:f>
              <c:numCache>
                <c:formatCode>_(* #,##0_);_(* \(#,##0\);_(* "-"_);_(@_)</c:formatCode>
                <c:ptCount val="12"/>
                <c:pt idx="0">
                  <c:v>4695717</c:v>
                </c:pt>
                <c:pt idx="1">
                  <c:v>3000000</c:v>
                </c:pt>
                <c:pt idx="2">
                  <c:v>2052870</c:v>
                </c:pt>
                <c:pt idx="3">
                  <c:v>3135000</c:v>
                </c:pt>
                <c:pt idx="4">
                  <c:v>2250000</c:v>
                </c:pt>
                <c:pt idx="5">
                  <c:v>2380000</c:v>
                </c:pt>
                <c:pt idx="6">
                  <c:v>2409840</c:v>
                </c:pt>
                <c:pt idx="7">
                  <c:v>982000</c:v>
                </c:pt>
                <c:pt idx="8">
                  <c:v>420000</c:v>
                </c:pt>
                <c:pt idx="9">
                  <c:v>360000</c:v>
                </c:pt>
                <c:pt idx="10">
                  <c:v>320000</c:v>
                </c:pt>
                <c:pt idx="11">
                  <c:v>5092872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1-4165-90A0-BBEA09BFD2C1}"/>
            </c:ext>
          </c:extLst>
        </c:ser>
        <c:ser>
          <c:idx val="1"/>
          <c:order val="1"/>
          <c:tx>
            <c:strRef>
              <c:f>'9b. Top 10 Autogás'!$C$8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Autogás'!$C$9:$C$20</c:f>
              <c:numCache>
                <c:formatCode>_-* #,##0_-;\-* #,##0_-;_-* "-"??_-;_-@_-</c:formatCode>
                <c:ptCount val="12"/>
                <c:pt idx="0">
                  <c:v>4661707</c:v>
                </c:pt>
                <c:pt idx="1">
                  <c:v>3000000</c:v>
                </c:pt>
                <c:pt idx="2">
                  <c:v>2021720</c:v>
                </c:pt>
                <c:pt idx="3">
                  <c:v>3282000</c:v>
                </c:pt>
                <c:pt idx="4">
                  <c:v>2600000</c:v>
                </c:pt>
                <c:pt idx="5">
                  <c:v>2500000</c:v>
                </c:pt>
                <c:pt idx="6">
                  <c:v>2574287</c:v>
                </c:pt>
                <c:pt idx="7">
                  <c:v>854384</c:v>
                </c:pt>
                <c:pt idx="8">
                  <c:v>407000</c:v>
                </c:pt>
                <c:pt idx="9">
                  <c:v>347000</c:v>
                </c:pt>
                <c:pt idx="10">
                  <c:v>355500</c:v>
                </c:pt>
                <c:pt idx="11">
                  <c:v>5145939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31-4165-90A0-BBEA09BFD2C1}"/>
            </c:ext>
          </c:extLst>
        </c:ser>
        <c:ser>
          <c:idx val="2"/>
          <c:order val="2"/>
          <c:tx>
            <c:strRef>
              <c:f>'9b. Top 10 Autogás'!$D$8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Autogás'!$D$9:$D$20</c:f>
              <c:numCache>
                <c:formatCode>_-* #,##0_-;\-* #,##0_-;_-* "-"??_-;_-@_-</c:formatCode>
                <c:ptCount val="12"/>
                <c:pt idx="0">
                  <c:v>4650000</c:v>
                </c:pt>
                <c:pt idx="1">
                  <c:v>3000000</c:v>
                </c:pt>
                <c:pt idx="2">
                  <c:v>1995740</c:v>
                </c:pt>
                <c:pt idx="3">
                  <c:v>3327000</c:v>
                </c:pt>
                <c:pt idx="4">
                  <c:v>2660000</c:v>
                </c:pt>
                <c:pt idx="5">
                  <c:v>2600000</c:v>
                </c:pt>
                <c:pt idx="6">
                  <c:v>2678656</c:v>
                </c:pt>
                <c:pt idx="7">
                  <c:v>744955</c:v>
                </c:pt>
                <c:pt idx="8">
                  <c:v>407000</c:v>
                </c:pt>
                <c:pt idx="9">
                  <c:v>330000</c:v>
                </c:pt>
                <c:pt idx="10">
                  <c:v>355500</c:v>
                </c:pt>
                <c:pt idx="11">
                  <c:v>6484308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31-4165-90A0-BBEA09BFD2C1}"/>
            </c:ext>
          </c:extLst>
        </c:ser>
        <c:ser>
          <c:idx val="3"/>
          <c:order val="3"/>
          <c:tx>
            <c:strRef>
              <c:f>'9b. Top 10 Autogás'!$E$8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Autogás'!$E$9:$E$20</c:f>
              <c:numCache>
                <c:formatCode>_-* #,##0_-;\-* #,##0_-;_-* "-"??_-;_-@_-</c:formatCode>
                <c:ptCount val="12"/>
                <c:pt idx="0">
                  <c:v>4923275</c:v>
                </c:pt>
                <c:pt idx="1">
                  <c:v>3000000</c:v>
                </c:pt>
                <c:pt idx="2">
                  <c:v>1960971</c:v>
                </c:pt>
                <c:pt idx="3">
                  <c:v>3388000</c:v>
                </c:pt>
                <c:pt idx="4">
                  <c:v>2660000</c:v>
                </c:pt>
                <c:pt idx="5">
                  <c:v>2704000</c:v>
                </c:pt>
                <c:pt idx="6">
                  <c:v>2846644</c:v>
                </c:pt>
                <c:pt idx="7">
                  <c:v>707800</c:v>
                </c:pt>
                <c:pt idx="8">
                  <c:v>407000</c:v>
                </c:pt>
                <c:pt idx="9">
                  <c:v>270000</c:v>
                </c:pt>
                <c:pt idx="10">
                  <c:v>547000</c:v>
                </c:pt>
                <c:pt idx="11">
                  <c:v>4560445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B-4EA2-810E-76A342E4FF94}"/>
            </c:ext>
          </c:extLst>
        </c:ser>
        <c:ser>
          <c:idx val="4"/>
          <c:order val="4"/>
          <c:tx>
            <c:strRef>
              <c:f>'9b. Top 10 Autogás'!$F$8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Autogás'!$F$9:$F$20</c:f>
              <c:numCache>
                <c:formatCode>_-* #,##0_-;\-* #,##0_-;_-* "-"??_-;_-@_-</c:formatCode>
                <c:ptCount val="12"/>
                <c:pt idx="0">
                  <c:v>4883888</c:v>
                </c:pt>
                <c:pt idx="1">
                  <c:v>3000000</c:v>
                </c:pt>
                <c:pt idx="2">
                  <c:v>1919024</c:v>
                </c:pt>
                <c:pt idx="3">
                  <c:v>3415000</c:v>
                </c:pt>
                <c:pt idx="4">
                  <c:v>1600000</c:v>
                </c:pt>
                <c:pt idx="5">
                  <c:v>2704000</c:v>
                </c:pt>
                <c:pt idx="6">
                  <c:v>2900799</c:v>
                </c:pt>
                <c:pt idx="7">
                  <c:v>690500</c:v>
                </c:pt>
                <c:pt idx="8">
                  <c:v>426000</c:v>
                </c:pt>
                <c:pt idx="9">
                  <c:v>256000</c:v>
                </c:pt>
                <c:pt idx="10">
                  <c:v>776000</c:v>
                </c:pt>
                <c:pt idx="11">
                  <c:v>5407355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B-4EA2-810E-76A342E4FF94}"/>
            </c:ext>
          </c:extLst>
        </c:ser>
        <c:ser>
          <c:idx val="5"/>
          <c:order val="5"/>
          <c:tx>
            <c:strRef>
              <c:f>'9b. Top 10 Autogás'!$G$8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Autogás'!$G$9:$G$20</c:f>
              <c:numCache>
                <c:formatCode>_-* #,##0_-;\-* #,##0_-;_-* "-"??_-;_-@_-</c:formatCode>
                <c:ptCount val="12"/>
                <c:pt idx="0">
                  <c:v>4883889</c:v>
                </c:pt>
                <c:pt idx="1">
                  <c:v>3100000</c:v>
                </c:pt>
                <c:pt idx="2">
                  <c:v>1845590</c:v>
                </c:pt>
                <c:pt idx="3">
                  <c:v>3452000</c:v>
                </c:pt>
                <c:pt idx="4">
                  <c:v>1810000</c:v>
                </c:pt>
                <c:pt idx="5">
                  <c:v>2665000</c:v>
                </c:pt>
                <c:pt idx="6">
                  <c:v>3032796</c:v>
                </c:pt>
                <c:pt idx="7">
                  <c:v>714700</c:v>
                </c:pt>
                <c:pt idx="8">
                  <c:v>427000</c:v>
                </c:pt>
                <c:pt idx="9">
                  <c:v>235500</c:v>
                </c:pt>
                <c:pt idx="10">
                  <c:v>1000000</c:v>
                </c:pt>
                <c:pt idx="11">
                  <c:v>5595392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1-452F-B40B-E5758E3E3E96}"/>
            </c:ext>
          </c:extLst>
        </c:ser>
        <c:ser>
          <c:idx val="6"/>
          <c:order val="6"/>
          <c:tx>
            <c:strRef>
              <c:f>'9b. Top 10 Autogás'!$H$8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'9b. Top 10 Autogás'!$A$9:$A$20</c:f>
              <c:strCache>
                <c:ptCount val="12"/>
                <c:pt idx="0">
                  <c:v>Turquia</c:v>
                </c:pt>
                <c:pt idx="1">
                  <c:v>Rusia</c:v>
                </c:pt>
                <c:pt idx="2">
                  <c:v>Corea del Sur</c:v>
                </c:pt>
                <c:pt idx="3">
                  <c:v>Polonia</c:v>
                </c:pt>
                <c:pt idx="4">
                  <c:v>Ucrania</c:v>
                </c:pt>
                <c:pt idx="5">
                  <c:v>India</c:v>
                </c:pt>
                <c:pt idx="6">
                  <c:v>Italia</c:v>
                </c:pt>
                <c:pt idx="7">
                  <c:v>Tailandia</c:v>
                </c:pt>
                <c:pt idx="8">
                  <c:v>Mexico</c:v>
                </c:pt>
                <c:pt idx="9">
                  <c:v>Australia</c:v>
                </c:pt>
                <c:pt idx="10">
                  <c:v>Algeria</c:v>
                </c:pt>
                <c:pt idx="11">
                  <c:v>Resto del mundo</c:v>
                </c:pt>
              </c:strCache>
            </c:strRef>
          </c:cat>
          <c:val>
            <c:numRef>
              <c:f>'9b. Top 10 Autogás'!$H$9:$H$20</c:f>
              <c:numCache>
                <c:formatCode>_-* #,##0_-;\-* #,##0_-;_-* "-"??_-;_-@_-</c:formatCode>
                <c:ptCount val="12"/>
                <c:pt idx="0">
                  <c:v>4883890</c:v>
                </c:pt>
                <c:pt idx="1">
                  <c:v>3100000</c:v>
                </c:pt>
                <c:pt idx="2">
                  <c:v>1861402</c:v>
                </c:pt>
                <c:pt idx="3">
                  <c:v>3508000</c:v>
                </c:pt>
                <c:pt idx="4">
                  <c:v>1710000</c:v>
                </c:pt>
                <c:pt idx="5">
                  <c:v>2580000</c:v>
                </c:pt>
                <c:pt idx="6">
                  <c:v>3153648</c:v>
                </c:pt>
                <c:pt idx="7">
                  <c:v>768400</c:v>
                </c:pt>
                <c:pt idx="8">
                  <c:v>432000</c:v>
                </c:pt>
                <c:pt idx="9">
                  <c:v>240000</c:v>
                </c:pt>
                <c:pt idx="10">
                  <c:v>1050000</c:v>
                </c:pt>
                <c:pt idx="11">
                  <c:v>6623674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6-4CF0-A1B6-8CBAE000C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4614672"/>
        <c:axId val="1"/>
      </c:barChart>
      <c:catAx>
        <c:axId val="199461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46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9534906716559055E-2"/>
          <c:y val="0.83881049159677334"/>
          <c:w val="0.86798773233753146"/>
          <c:h val="0.161189508403226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6458938621977E-2"/>
          <c:y val="3.1658521773779515E-2"/>
          <c:w val="0.91909385658343512"/>
          <c:h val="0.60991869794101194"/>
        </c:manualLayout>
      </c:layout>
      <c:barChart>
        <c:barDir val="col"/>
        <c:grouping val="clustered"/>
        <c:varyColors val="0"/>
        <c:ser>
          <c:idx val="0"/>
          <c:order val="0"/>
          <c:tx>
            <c:v>Serie1</c:v>
          </c:tx>
          <c:spPr>
            <a:solidFill>
              <a:srgbClr val="FFC000"/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 Demanda nacional por dpto'!$A$10:$A$42</c:f>
              <c:strCache>
                <c:ptCount val="33"/>
                <c:pt idx="0">
                  <c:v> AMAZONAS </c:v>
                </c:pt>
                <c:pt idx="1">
                  <c:v> ANTIOQUIA </c:v>
                </c:pt>
                <c:pt idx="2">
                  <c:v> ARAUCA </c:v>
                </c:pt>
                <c:pt idx="3">
                  <c:v> ATLÁNTICO </c:v>
                </c:pt>
                <c:pt idx="4">
                  <c:v> BOGOTÁ, D.C. </c:v>
                </c:pt>
                <c:pt idx="5">
                  <c:v> BOLÍVAR </c:v>
                </c:pt>
                <c:pt idx="6">
                  <c:v> BOYACÁ </c:v>
                </c:pt>
                <c:pt idx="7">
                  <c:v> CALDAS </c:v>
                </c:pt>
                <c:pt idx="8">
                  <c:v> CAQUETÁ </c:v>
                </c:pt>
                <c:pt idx="9">
                  <c:v> CASANARE </c:v>
                </c:pt>
                <c:pt idx="10">
                  <c:v> CAUCA </c:v>
                </c:pt>
                <c:pt idx="11">
                  <c:v> CESAR </c:v>
                </c:pt>
                <c:pt idx="12">
                  <c:v> CHOCÓ </c:v>
                </c:pt>
                <c:pt idx="13">
                  <c:v> CÓRDOBA </c:v>
                </c:pt>
                <c:pt idx="14">
                  <c:v> CUNDINAMARCA </c:v>
                </c:pt>
                <c:pt idx="15">
                  <c:v> GUAINÍA </c:v>
                </c:pt>
                <c:pt idx="16">
                  <c:v> GUAVIARE </c:v>
                </c:pt>
                <c:pt idx="17">
                  <c:v> HUILA </c:v>
                </c:pt>
                <c:pt idx="18">
                  <c:v> LA GUAJIRA </c:v>
                </c:pt>
                <c:pt idx="19">
                  <c:v> MAGDALENA </c:v>
                </c:pt>
                <c:pt idx="20">
                  <c:v> META </c:v>
                </c:pt>
                <c:pt idx="21">
                  <c:v> NARIÑO </c:v>
                </c:pt>
                <c:pt idx="22">
                  <c:v> NORTE DE SANTANDER </c:v>
                </c:pt>
                <c:pt idx="23">
                  <c:v> PUTUMAYO </c:v>
                </c:pt>
                <c:pt idx="24">
                  <c:v> QUINDIO </c:v>
                </c:pt>
                <c:pt idx="25">
                  <c:v> RISARALDA </c:v>
                </c:pt>
                <c:pt idx="26">
                  <c:v> SAN ANDRÉS ISLAS </c:v>
                </c:pt>
                <c:pt idx="27">
                  <c:v> SANTANDER </c:v>
                </c:pt>
                <c:pt idx="28">
                  <c:v> SUCRE </c:v>
                </c:pt>
                <c:pt idx="29">
                  <c:v> TOLIMA </c:v>
                </c:pt>
                <c:pt idx="30">
                  <c:v> VALLE DEL CAUCA </c:v>
                </c:pt>
                <c:pt idx="31">
                  <c:v> VAUPES </c:v>
                </c:pt>
                <c:pt idx="32">
                  <c:v> VICHADA </c:v>
                </c:pt>
              </c:strCache>
            </c:strRef>
          </c:cat>
          <c:val>
            <c:numRef>
              <c:f>'11. Demanda nacional por dpto'!$Q$10:$Q$42</c:f>
              <c:numCache>
                <c:formatCode>0.0%</c:formatCode>
                <c:ptCount val="33"/>
                <c:pt idx="0">
                  <c:v>1.2880265654127288E-3</c:v>
                </c:pt>
                <c:pt idx="1">
                  <c:v>0.18543270987970295</c:v>
                </c:pt>
                <c:pt idx="2">
                  <c:v>1.5511045840624359E-2</c:v>
                </c:pt>
                <c:pt idx="3">
                  <c:v>1.0819302200087222E-2</c:v>
                </c:pt>
                <c:pt idx="4">
                  <c:v>5.2751837257873198E-2</c:v>
                </c:pt>
                <c:pt idx="5">
                  <c:v>2.9960911335563289E-2</c:v>
                </c:pt>
                <c:pt idx="6">
                  <c:v>3.1164299630823313E-2</c:v>
                </c:pt>
                <c:pt idx="7">
                  <c:v>2.071822971913298E-2</c:v>
                </c:pt>
                <c:pt idx="8">
                  <c:v>1.8426556214321939E-2</c:v>
                </c:pt>
                <c:pt idx="9">
                  <c:v>6.3641294203464838E-3</c:v>
                </c:pt>
                <c:pt idx="10">
                  <c:v>3.4403318930577902E-2</c:v>
                </c:pt>
                <c:pt idx="11">
                  <c:v>1.9479472975037524E-2</c:v>
                </c:pt>
                <c:pt idx="12">
                  <c:v>1.6861661765392489E-2</c:v>
                </c:pt>
                <c:pt idx="13">
                  <c:v>1.8854837131459579E-2</c:v>
                </c:pt>
                <c:pt idx="14">
                  <c:v>0.12026081926201504</c:v>
                </c:pt>
                <c:pt idx="15">
                  <c:v>6.4340408392230008E-4</c:v>
                </c:pt>
                <c:pt idx="16">
                  <c:v>4.2011802389838393E-3</c:v>
                </c:pt>
                <c:pt idx="17">
                  <c:v>3.3223800697593828E-2</c:v>
                </c:pt>
                <c:pt idx="18">
                  <c:v>5.5366708869267625E-3</c:v>
                </c:pt>
                <c:pt idx="19">
                  <c:v>7.9372116177251137E-3</c:v>
                </c:pt>
                <c:pt idx="20">
                  <c:v>3.367750592632985E-2</c:v>
                </c:pt>
                <c:pt idx="21">
                  <c:v>7.0769884522922252E-2</c:v>
                </c:pt>
                <c:pt idx="22">
                  <c:v>3.6118488472246392E-2</c:v>
                </c:pt>
                <c:pt idx="23">
                  <c:v>1.5830299081800156E-2</c:v>
                </c:pt>
                <c:pt idx="24">
                  <c:v>1.4731465073509422E-2</c:v>
                </c:pt>
                <c:pt idx="25">
                  <c:v>1.8150196781346755E-2</c:v>
                </c:pt>
                <c:pt idx="26">
                  <c:v>4.911056663320177E-3</c:v>
                </c:pt>
                <c:pt idx="27">
                  <c:v>5.0595960330623024E-2</c:v>
                </c:pt>
                <c:pt idx="28">
                  <c:v>7.0719652560598135E-3</c:v>
                </c:pt>
                <c:pt idx="29">
                  <c:v>2.8624397139476565E-2</c:v>
                </c:pt>
                <c:pt idx="30">
                  <c:v>8.494639138431892E-2</c:v>
                </c:pt>
                <c:pt idx="31">
                  <c:v>4.5379093098673478E-5</c:v>
                </c:pt>
                <c:pt idx="32">
                  <c:v>6.8758462142519731E-4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F-4A5C-A5F9-0C018CC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98152272"/>
        <c:axId val="1"/>
      </c:barChart>
      <c:catAx>
        <c:axId val="199815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2272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050" b="0" i="0" u="none" strike="noStrike" kern="1200" spc="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50"/>
              <a:t>Deman</a:t>
            </a:r>
            <a:r>
              <a:rPr lang="es-CO" sz="1050" baseline="0"/>
              <a:t>nda nacional de GLP</a:t>
            </a:r>
            <a:endParaRPr lang="es-CO" sz="1050"/>
          </a:p>
        </c:rich>
      </c:tx>
      <c:layout>
        <c:manualLayout>
          <c:xMode val="edge"/>
          <c:yMode val="edge"/>
          <c:x val="0.4259643566661031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spc="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172609032919923"/>
          <c:y val="0.11958369787109947"/>
          <c:w val="0.81748114492011248"/>
          <c:h val="0.67248396033829094"/>
        </c:manualLayout>
      </c:layout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'11. Demanda nacional por dpto'!$G$9:$P$9</c15:sqref>
                  </c15:fullRef>
                </c:ext>
              </c:extLst>
              <c:f>'11. Demanda nacional por dpto'!$J$9:$P$9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2026*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'11. Demanda nacional por dpto'!$G$45:$P$45</c15:sqref>
                  </c15:fullRef>
                </c:ext>
              </c:extLst>
              <c:f>'11. Demanda nacional por dpto'!$J$45:$P$45</c:f>
              <c:numCache>
                <c:formatCode>_(* #,##0_);_(* \(#,##0\);_(* "-"_);_(@_)</c:formatCode>
                <c:ptCount val="7"/>
                <c:pt idx="0">
                  <c:v>55531867.970499992</c:v>
                </c:pt>
                <c:pt idx="1">
                  <c:v>58509204.480166666</c:v>
                </c:pt>
                <c:pt idx="2">
                  <c:v>59149450.891916685</c:v>
                </c:pt>
                <c:pt idx="3">
                  <c:v>58564765.929916658</c:v>
                </c:pt>
                <c:pt idx="4">
                  <c:v>61233441.238000005</c:v>
                </c:pt>
                <c:pt idx="5">
                  <c:v>66357650.50333333</c:v>
                </c:pt>
                <c:pt idx="6">
                  <c:v>75371971.817400008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2-44C0-ABD0-B3CFE2A68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782815"/>
        <c:axId val="1943766495"/>
      </c:lineChart>
      <c:catAx>
        <c:axId val="194378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43766495"/>
        <c:crosses val="autoZero"/>
        <c:auto val="1"/>
        <c:lblAlgn val="ctr"/>
        <c:lblOffset val="100"/>
        <c:noMultiLvlLbl val="0"/>
      </c:catAx>
      <c:valAx>
        <c:axId val="1943766495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kilorgamos/mes</a:t>
                </a:r>
              </a:p>
            </c:rich>
          </c:tx>
          <c:layout>
            <c:manualLayout>
              <c:xMode val="edge"/>
              <c:yMode val="edge"/>
              <c:x val="1.0967708529570864E-2"/>
              <c:y val="0.27757327209098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4378281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1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Demanda nacional - canal de ventas</a:t>
            </a:r>
          </a:p>
        </c:rich>
      </c:tx>
      <c:layout>
        <c:manualLayout>
          <c:xMode val="edge"/>
          <c:yMode val="edge"/>
          <c:x val="0.33619049726411487"/>
          <c:y val="2.37523027576984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43325083003791"/>
          <c:y val="0.13524879055262895"/>
          <c:w val="0.79244784011008862"/>
          <c:h val="0.696744476912038"/>
        </c:manualLayout>
      </c:layout>
      <c:areaChart>
        <c:grouping val="stacked"/>
        <c:varyColors val="0"/>
        <c:ser>
          <c:idx val="1"/>
          <c:order val="0"/>
          <c:tx>
            <c:strRef>
              <c:f>'12.Demanda nacional-canal'!$L$75</c:f>
              <c:strCache>
                <c:ptCount val="1"/>
                <c:pt idx="0">
                  <c:v> Envasado 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nacional-canal'!$L$76:$L$334</c:f>
              <c:numCache>
                <c:formatCode>_(* #,##0_);_(* \(#,##0\);_(* "-"_);_(@_)</c:formatCode>
                <c:ptCount val="259"/>
                <c:pt idx="0">
                  <c:v>37722224</c:v>
                </c:pt>
                <c:pt idx="1">
                  <c:v>37709614</c:v>
                </c:pt>
                <c:pt idx="2">
                  <c:v>39655027</c:v>
                </c:pt>
                <c:pt idx="3">
                  <c:v>36046789</c:v>
                </c:pt>
                <c:pt idx="4">
                  <c:v>39172781</c:v>
                </c:pt>
                <c:pt idx="5">
                  <c:v>36762598</c:v>
                </c:pt>
                <c:pt idx="6">
                  <c:v>38155308</c:v>
                </c:pt>
                <c:pt idx="7">
                  <c:v>36539319</c:v>
                </c:pt>
                <c:pt idx="8">
                  <c:v>38622114</c:v>
                </c:pt>
                <c:pt idx="9">
                  <c:v>37780326</c:v>
                </c:pt>
                <c:pt idx="10">
                  <c:v>36282802</c:v>
                </c:pt>
                <c:pt idx="11">
                  <c:v>38656149</c:v>
                </c:pt>
                <c:pt idx="12">
                  <c:v>37065951</c:v>
                </c:pt>
                <c:pt idx="13">
                  <c:v>34939984</c:v>
                </c:pt>
                <c:pt idx="14">
                  <c:v>37366534</c:v>
                </c:pt>
                <c:pt idx="15">
                  <c:v>38480198</c:v>
                </c:pt>
                <c:pt idx="16">
                  <c:v>39170567</c:v>
                </c:pt>
                <c:pt idx="17">
                  <c:v>36630147</c:v>
                </c:pt>
                <c:pt idx="18">
                  <c:v>38621977</c:v>
                </c:pt>
                <c:pt idx="19">
                  <c:v>37904142</c:v>
                </c:pt>
                <c:pt idx="20">
                  <c:v>37289031</c:v>
                </c:pt>
                <c:pt idx="21">
                  <c:v>38151255</c:v>
                </c:pt>
                <c:pt idx="22">
                  <c:v>36215801</c:v>
                </c:pt>
                <c:pt idx="23">
                  <c:v>38395963</c:v>
                </c:pt>
                <c:pt idx="24">
                  <c:v>37840834</c:v>
                </c:pt>
                <c:pt idx="25">
                  <c:v>34594869</c:v>
                </c:pt>
                <c:pt idx="26">
                  <c:v>37949438</c:v>
                </c:pt>
                <c:pt idx="27">
                  <c:v>37620765</c:v>
                </c:pt>
                <c:pt idx="28">
                  <c:v>38071909</c:v>
                </c:pt>
                <c:pt idx="29">
                  <c:v>35313034</c:v>
                </c:pt>
                <c:pt idx="30">
                  <c:v>38271171</c:v>
                </c:pt>
                <c:pt idx="31">
                  <c:v>36967802</c:v>
                </c:pt>
                <c:pt idx="32">
                  <c:v>36546587</c:v>
                </c:pt>
                <c:pt idx="33">
                  <c:v>37467393</c:v>
                </c:pt>
                <c:pt idx="34">
                  <c:v>40093209</c:v>
                </c:pt>
                <c:pt idx="35">
                  <c:v>37674268</c:v>
                </c:pt>
                <c:pt idx="36">
                  <c:v>37545628</c:v>
                </c:pt>
                <c:pt idx="37">
                  <c:v>34794406</c:v>
                </c:pt>
                <c:pt idx="38">
                  <c:v>37923514</c:v>
                </c:pt>
                <c:pt idx="39">
                  <c:v>36704124</c:v>
                </c:pt>
                <c:pt idx="40">
                  <c:v>37386166</c:v>
                </c:pt>
                <c:pt idx="41">
                  <c:v>37875881</c:v>
                </c:pt>
                <c:pt idx="42">
                  <c:v>40228816</c:v>
                </c:pt>
                <c:pt idx="43">
                  <c:v>37199981</c:v>
                </c:pt>
                <c:pt idx="44">
                  <c:v>37523476</c:v>
                </c:pt>
                <c:pt idx="45">
                  <c:v>37900971</c:v>
                </c:pt>
                <c:pt idx="46">
                  <c:v>38775800</c:v>
                </c:pt>
                <c:pt idx="47">
                  <c:v>36487959</c:v>
                </c:pt>
                <c:pt idx="48">
                  <c:v>36662622</c:v>
                </c:pt>
                <c:pt idx="49">
                  <c:v>37034000</c:v>
                </c:pt>
                <c:pt idx="50">
                  <c:v>37771048</c:v>
                </c:pt>
                <c:pt idx="51">
                  <c:v>39171812</c:v>
                </c:pt>
                <c:pt idx="52">
                  <c:v>39962769</c:v>
                </c:pt>
                <c:pt idx="53">
                  <c:v>37697116</c:v>
                </c:pt>
                <c:pt idx="54">
                  <c:v>39285484</c:v>
                </c:pt>
                <c:pt idx="55">
                  <c:v>39275405</c:v>
                </c:pt>
                <c:pt idx="56">
                  <c:v>39364497</c:v>
                </c:pt>
                <c:pt idx="57">
                  <c:v>39806050</c:v>
                </c:pt>
                <c:pt idx="58">
                  <c:v>38137732.5</c:v>
                </c:pt>
                <c:pt idx="59">
                  <c:v>38785946</c:v>
                </c:pt>
                <c:pt idx="60">
                  <c:v>39331025.204356655</c:v>
                </c:pt>
                <c:pt idx="61">
                  <c:v>34774618.800823033</c:v>
                </c:pt>
                <c:pt idx="62">
                  <c:v>38040550.485283941</c:v>
                </c:pt>
                <c:pt idx="63">
                  <c:v>37271196.502962962</c:v>
                </c:pt>
                <c:pt idx="64">
                  <c:v>39085721.722888902</c:v>
                </c:pt>
                <c:pt idx="65">
                  <c:v>38174937.700555563</c:v>
                </c:pt>
                <c:pt idx="66">
                  <c:v>38485111.984037034</c:v>
                </c:pt>
                <c:pt idx="67">
                  <c:v>38914035.935370363</c:v>
                </c:pt>
                <c:pt idx="68">
                  <c:v>36930821.04859259</c:v>
                </c:pt>
                <c:pt idx="69">
                  <c:v>36656830.828790113</c:v>
                </c:pt>
                <c:pt idx="70">
                  <c:v>38709537.751028791</c:v>
                </c:pt>
                <c:pt idx="71">
                  <c:v>40033951.366367638</c:v>
                </c:pt>
                <c:pt idx="72">
                  <c:v>36818521</c:v>
                </c:pt>
                <c:pt idx="73">
                  <c:v>33406081</c:v>
                </c:pt>
                <c:pt idx="74">
                  <c:v>36571279.366666667</c:v>
                </c:pt>
                <c:pt idx="75">
                  <c:v>37029600.166666664</c:v>
                </c:pt>
                <c:pt idx="76">
                  <c:v>37462303.222222224</c:v>
                </c:pt>
                <c:pt idx="77">
                  <c:v>36363541.607407406</c:v>
                </c:pt>
                <c:pt idx="78">
                  <c:v>37089419.496296294</c:v>
                </c:pt>
                <c:pt idx="79">
                  <c:v>37987768.5</c:v>
                </c:pt>
                <c:pt idx="80">
                  <c:v>35525411</c:v>
                </c:pt>
                <c:pt idx="81">
                  <c:v>37214445.5</c:v>
                </c:pt>
                <c:pt idx="82">
                  <c:v>36256193</c:v>
                </c:pt>
                <c:pt idx="83">
                  <c:v>37622888</c:v>
                </c:pt>
                <c:pt idx="84">
                  <c:v>36076927.5</c:v>
                </c:pt>
                <c:pt idx="85">
                  <c:v>32865879.5</c:v>
                </c:pt>
                <c:pt idx="86">
                  <c:v>35288935</c:v>
                </c:pt>
                <c:pt idx="87">
                  <c:v>36710414</c:v>
                </c:pt>
                <c:pt idx="88">
                  <c:v>37448850.219999999</c:v>
                </c:pt>
                <c:pt idx="89">
                  <c:v>36743292</c:v>
                </c:pt>
                <c:pt idx="90">
                  <c:v>38591947</c:v>
                </c:pt>
                <c:pt idx="91">
                  <c:v>38319294.333333328</c:v>
                </c:pt>
                <c:pt idx="92">
                  <c:v>37094021</c:v>
                </c:pt>
                <c:pt idx="93">
                  <c:v>39005399.5</c:v>
                </c:pt>
                <c:pt idx="94">
                  <c:v>37877467.399999999</c:v>
                </c:pt>
                <c:pt idx="95">
                  <c:v>38144052</c:v>
                </c:pt>
                <c:pt idx="96">
                  <c:v>38058482</c:v>
                </c:pt>
                <c:pt idx="97">
                  <c:v>35362041.5</c:v>
                </c:pt>
                <c:pt idx="98">
                  <c:v>39076093</c:v>
                </c:pt>
                <c:pt idx="99">
                  <c:v>35887312.5</c:v>
                </c:pt>
                <c:pt idx="100">
                  <c:v>37347400</c:v>
                </c:pt>
                <c:pt idx="101">
                  <c:v>38068387</c:v>
                </c:pt>
                <c:pt idx="102">
                  <c:v>40479984</c:v>
                </c:pt>
                <c:pt idx="103">
                  <c:v>39815060.5</c:v>
                </c:pt>
                <c:pt idx="104">
                  <c:v>40679345</c:v>
                </c:pt>
                <c:pt idx="105">
                  <c:v>42553145.5</c:v>
                </c:pt>
                <c:pt idx="106">
                  <c:v>41843298.5</c:v>
                </c:pt>
                <c:pt idx="107">
                  <c:v>44154192</c:v>
                </c:pt>
                <c:pt idx="108">
                  <c:v>41536444</c:v>
                </c:pt>
                <c:pt idx="109">
                  <c:v>39443843</c:v>
                </c:pt>
                <c:pt idx="110">
                  <c:v>42827378</c:v>
                </c:pt>
                <c:pt idx="111">
                  <c:v>40276901</c:v>
                </c:pt>
                <c:pt idx="112">
                  <c:v>35432872</c:v>
                </c:pt>
                <c:pt idx="113">
                  <c:v>42242627</c:v>
                </c:pt>
                <c:pt idx="114">
                  <c:v>42084570.5</c:v>
                </c:pt>
                <c:pt idx="115">
                  <c:v>40109116</c:v>
                </c:pt>
                <c:pt idx="116">
                  <c:v>39425133.5</c:v>
                </c:pt>
                <c:pt idx="117">
                  <c:v>40308571.5</c:v>
                </c:pt>
                <c:pt idx="118">
                  <c:v>38467988.5</c:v>
                </c:pt>
                <c:pt idx="119">
                  <c:v>38405550.5</c:v>
                </c:pt>
                <c:pt idx="120">
                  <c:v>38575923</c:v>
                </c:pt>
                <c:pt idx="121">
                  <c:v>36134448.5</c:v>
                </c:pt>
                <c:pt idx="122">
                  <c:v>40910623.5</c:v>
                </c:pt>
                <c:pt idx="123">
                  <c:v>39339273</c:v>
                </c:pt>
                <c:pt idx="124">
                  <c:v>37628136.5</c:v>
                </c:pt>
                <c:pt idx="125">
                  <c:v>42300913</c:v>
                </c:pt>
                <c:pt idx="126">
                  <c:v>36990597</c:v>
                </c:pt>
                <c:pt idx="127">
                  <c:v>37871196.833333328</c:v>
                </c:pt>
                <c:pt idx="128">
                  <c:v>37085281.777777776</c:v>
                </c:pt>
                <c:pt idx="129">
                  <c:v>38134708.370370373</c:v>
                </c:pt>
                <c:pt idx="130">
                  <c:v>37706791.493827164</c:v>
                </c:pt>
                <c:pt idx="131">
                  <c:v>38555354.380658433</c:v>
                </c:pt>
                <c:pt idx="132">
                  <c:v>37828232</c:v>
                </c:pt>
                <c:pt idx="133">
                  <c:v>34478693.5</c:v>
                </c:pt>
                <c:pt idx="134">
                  <c:v>37557655</c:v>
                </c:pt>
                <c:pt idx="135">
                  <c:v>37301682</c:v>
                </c:pt>
                <c:pt idx="136">
                  <c:v>40563470</c:v>
                </c:pt>
                <c:pt idx="137">
                  <c:v>37605488</c:v>
                </c:pt>
                <c:pt idx="138">
                  <c:v>37954870.5</c:v>
                </c:pt>
                <c:pt idx="139">
                  <c:v>37742643</c:v>
                </c:pt>
                <c:pt idx="140">
                  <c:v>37094823</c:v>
                </c:pt>
                <c:pt idx="141">
                  <c:v>37192804.5</c:v>
                </c:pt>
                <c:pt idx="142">
                  <c:v>37818360</c:v>
                </c:pt>
                <c:pt idx="143">
                  <c:v>37914013.5</c:v>
                </c:pt>
                <c:pt idx="144">
                  <c:v>37681926</c:v>
                </c:pt>
                <c:pt idx="145">
                  <c:v>34956148</c:v>
                </c:pt>
                <c:pt idx="146">
                  <c:v>35739695.5</c:v>
                </c:pt>
                <c:pt idx="147">
                  <c:v>37323969.5</c:v>
                </c:pt>
                <c:pt idx="148">
                  <c:v>38727184.5</c:v>
                </c:pt>
                <c:pt idx="149">
                  <c:v>37943413.5</c:v>
                </c:pt>
                <c:pt idx="150">
                  <c:v>38372040.5</c:v>
                </c:pt>
                <c:pt idx="151">
                  <c:v>39095781.5</c:v>
                </c:pt>
                <c:pt idx="152">
                  <c:v>37014827</c:v>
                </c:pt>
                <c:pt idx="153">
                  <c:v>39260216.5</c:v>
                </c:pt>
                <c:pt idx="154">
                  <c:v>38356073.5</c:v>
                </c:pt>
                <c:pt idx="155">
                  <c:v>39078325</c:v>
                </c:pt>
                <c:pt idx="156">
                  <c:v>38531893.333333328</c:v>
                </c:pt>
                <c:pt idx="157">
                  <c:v>36100215.230000004</c:v>
                </c:pt>
                <c:pt idx="158">
                  <c:v>37986119.448148146</c:v>
                </c:pt>
                <c:pt idx="159">
                  <c:v>38179809.197530866</c:v>
                </c:pt>
                <c:pt idx="160">
                  <c:v>39554216.052263379</c:v>
                </c:pt>
                <c:pt idx="161">
                  <c:v>38136756</c:v>
                </c:pt>
                <c:pt idx="162">
                  <c:v>40310082.833333328</c:v>
                </c:pt>
                <c:pt idx="163">
                  <c:v>39287567.344444439</c:v>
                </c:pt>
                <c:pt idx="164">
                  <c:v>39279152.259259261</c:v>
                </c:pt>
                <c:pt idx="165">
                  <c:v>40262904.722222224</c:v>
                </c:pt>
                <c:pt idx="166">
                  <c:v>38536790.133333333</c:v>
                </c:pt>
                <c:pt idx="167">
                  <c:v>39840920.444444448</c:v>
                </c:pt>
                <c:pt idx="168">
                  <c:v>39270686.092592597</c:v>
                </c:pt>
                <c:pt idx="169">
                  <c:v>36757631.623456791</c:v>
                </c:pt>
                <c:pt idx="170">
                  <c:v>39966240.5</c:v>
                </c:pt>
                <c:pt idx="171">
                  <c:v>39970320.100000001</c:v>
                </c:pt>
                <c:pt idx="172">
                  <c:v>39159619.666666701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B-4262-83E3-0D4EC6C22A59}"/>
            </c:ext>
          </c:extLst>
        </c:ser>
        <c:ser>
          <c:idx val="0"/>
          <c:order val="1"/>
          <c:tx>
            <c:strRef>
              <c:f>'12.Demanda nacional-canal'!$M$75</c:f>
              <c:strCache>
                <c:ptCount val="1"/>
                <c:pt idx="0">
                  <c:v> Granel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nacional-canal'!$M$76:$M$334</c:f>
              <c:numCache>
                <c:formatCode>_(* #,##0_);_(* \(#,##0\);_(* "-"_);_(@_)</c:formatCode>
                <c:ptCount val="259"/>
                <c:pt idx="0">
                  <c:v>8040189</c:v>
                </c:pt>
                <c:pt idx="1">
                  <c:v>6847338</c:v>
                </c:pt>
                <c:pt idx="2">
                  <c:v>7278742</c:v>
                </c:pt>
                <c:pt idx="3">
                  <c:v>7062807</c:v>
                </c:pt>
                <c:pt idx="4">
                  <c:v>7639209</c:v>
                </c:pt>
                <c:pt idx="5">
                  <c:v>7086784</c:v>
                </c:pt>
                <c:pt idx="6">
                  <c:v>6899515</c:v>
                </c:pt>
                <c:pt idx="7">
                  <c:v>7538993</c:v>
                </c:pt>
                <c:pt idx="8">
                  <c:v>6712591</c:v>
                </c:pt>
                <c:pt idx="9">
                  <c:v>7113412</c:v>
                </c:pt>
                <c:pt idx="10">
                  <c:v>7423084</c:v>
                </c:pt>
                <c:pt idx="11">
                  <c:v>6364706</c:v>
                </c:pt>
                <c:pt idx="12">
                  <c:v>6842585</c:v>
                </c:pt>
                <c:pt idx="13">
                  <c:v>6637493</c:v>
                </c:pt>
                <c:pt idx="14">
                  <c:v>6838097</c:v>
                </c:pt>
                <c:pt idx="15">
                  <c:v>7597614</c:v>
                </c:pt>
                <c:pt idx="16">
                  <c:v>7573440</c:v>
                </c:pt>
                <c:pt idx="17">
                  <c:v>8069243</c:v>
                </c:pt>
                <c:pt idx="18">
                  <c:v>8383504</c:v>
                </c:pt>
                <c:pt idx="19">
                  <c:v>10048658</c:v>
                </c:pt>
                <c:pt idx="20">
                  <c:v>8785823</c:v>
                </c:pt>
                <c:pt idx="21">
                  <c:v>9486950</c:v>
                </c:pt>
                <c:pt idx="22">
                  <c:v>9523748</c:v>
                </c:pt>
                <c:pt idx="23">
                  <c:v>11236355</c:v>
                </c:pt>
                <c:pt idx="24">
                  <c:v>8524246</c:v>
                </c:pt>
                <c:pt idx="25">
                  <c:v>10177348</c:v>
                </c:pt>
                <c:pt idx="26">
                  <c:v>8367787</c:v>
                </c:pt>
                <c:pt idx="27">
                  <c:v>9087003</c:v>
                </c:pt>
                <c:pt idx="28">
                  <c:v>9076395</c:v>
                </c:pt>
                <c:pt idx="29">
                  <c:v>9196136</c:v>
                </c:pt>
                <c:pt idx="30">
                  <c:v>9411357</c:v>
                </c:pt>
                <c:pt idx="31">
                  <c:v>9364941</c:v>
                </c:pt>
                <c:pt idx="32">
                  <c:v>9651041</c:v>
                </c:pt>
                <c:pt idx="33">
                  <c:v>10362263</c:v>
                </c:pt>
                <c:pt idx="34">
                  <c:v>9659029</c:v>
                </c:pt>
                <c:pt idx="35">
                  <c:v>10231908</c:v>
                </c:pt>
                <c:pt idx="36">
                  <c:v>9544358</c:v>
                </c:pt>
                <c:pt idx="37">
                  <c:v>9780632</c:v>
                </c:pt>
                <c:pt idx="38">
                  <c:v>9535103</c:v>
                </c:pt>
                <c:pt idx="39">
                  <c:v>10276641</c:v>
                </c:pt>
                <c:pt idx="40">
                  <c:v>10689516</c:v>
                </c:pt>
                <c:pt idx="41">
                  <c:v>10577725</c:v>
                </c:pt>
                <c:pt idx="42">
                  <c:v>10689192</c:v>
                </c:pt>
                <c:pt idx="43">
                  <c:v>10910591</c:v>
                </c:pt>
                <c:pt idx="44">
                  <c:v>10633272</c:v>
                </c:pt>
                <c:pt idx="45">
                  <c:v>12464959</c:v>
                </c:pt>
                <c:pt idx="46">
                  <c:v>11491258</c:v>
                </c:pt>
                <c:pt idx="47">
                  <c:v>12304165</c:v>
                </c:pt>
                <c:pt idx="48">
                  <c:v>9505986.3899999987</c:v>
                </c:pt>
                <c:pt idx="49">
                  <c:v>11264086</c:v>
                </c:pt>
                <c:pt idx="50">
                  <c:v>10761413</c:v>
                </c:pt>
                <c:pt idx="51">
                  <c:v>10656233</c:v>
                </c:pt>
                <c:pt idx="52">
                  <c:v>11435246</c:v>
                </c:pt>
                <c:pt idx="53">
                  <c:v>11893831</c:v>
                </c:pt>
                <c:pt idx="54">
                  <c:v>10989152</c:v>
                </c:pt>
                <c:pt idx="55">
                  <c:v>12961658</c:v>
                </c:pt>
                <c:pt idx="56">
                  <c:v>11850941</c:v>
                </c:pt>
                <c:pt idx="57">
                  <c:v>13500730</c:v>
                </c:pt>
                <c:pt idx="58">
                  <c:v>12346152</c:v>
                </c:pt>
                <c:pt idx="59">
                  <c:v>11757894</c:v>
                </c:pt>
                <c:pt idx="60">
                  <c:v>12539808.120000001</c:v>
                </c:pt>
                <c:pt idx="61">
                  <c:v>11586569.691000005</c:v>
                </c:pt>
                <c:pt idx="62">
                  <c:v>12465727.030000011</c:v>
                </c:pt>
                <c:pt idx="63">
                  <c:v>11246319.028000001</c:v>
                </c:pt>
                <c:pt idx="64">
                  <c:v>11350330.979999987</c:v>
                </c:pt>
                <c:pt idx="65">
                  <c:v>12897738.439999994</c:v>
                </c:pt>
                <c:pt idx="66">
                  <c:v>12187493.288999995</c:v>
                </c:pt>
                <c:pt idx="67">
                  <c:v>12811957.016999992</c:v>
                </c:pt>
                <c:pt idx="68">
                  <c:v>13220040.571</c:v>
                </c:pt>
                <c:pt idx="69">
                  <c:v>13629999.441000003</c:v>
                </c:pt>
                <c:pt idx="70">
                  <c:v>11775912.592000004</c:v>
                </c:pt>
                <c:pt idx="71">
                  <c:v>11874045.614999998</c:v>
                </c:pt>
                <c:pt idx="72">
                  <c:v>13668414.915999999</c:v>
                </c:pt>
                <c:pt idx="73">
                  <c:v>12260866.467999998</c:v>
                </c:pt>
                <c:pt idx="74">
                  <c:v>13272775.341666669</c:v>
                </c:pt>
                <c:pt idx="75">
                  <c:v>13486605.078222224</c:v>
                </c:pt>
                <c:pt idx="76">
                  <c:v>13871445.676999999</c:v>
                </c:pt>
                <c:pt idx="77">
                  <c:v>14592745.453333333</c:v>
                </c:pt>
                <c:pt idx="78">
                  <c:v>13859292.552074075</c:v>
                </c:pt>
                <c:pt idx="79">
                  <c:v>14762416.5</c:v>
                </c:pt>
                <c:pt idx="80">
                  <c:v>14699075.719999999</c:v>
                </c:pt>
                <c:pt idx="81">
                  <c:v>14859161.779999999</c:v>
                </c:pt>
                <c:pt idx="82">
                  <c:v>14011392.450000001</c:v>
                </c:pt>
                <c:pt idx="83">
                  <c:v>13761920.985555556</c:v>
                </c:pt>
                <c:pt idx="84">
                  <c:v>14026721.353333335</c:v>
                </c:pt>
                <c:pt idx="85">
                  <c:v>13113940.449999999</c:v>
                </c:pt>
                <c:pt idx="86">
                  <c:v>14083614.560000002</c:v>
                </c:pt>
                <c:pt idx="87">
                  <c:v>14202700.719999999</c:v>
                </c:pt>
                <c:pt idx="88">
                  <c:v>15136242.499999998</c:v>
                </c:pt>
                <c:pt idx="89">
                  <c:v>14550538.229999999</c:v>
                </c:pt>
                <c:pt idx="90">
                  <c:v>15561114.790000003</c:v>
                </c:pt>
                <c:pt idx="91">
                  <c:v>16093118.260000002</c:v>
                </c:pt>
                <c:pt idx="92">
                  <c:v>15921275.950000003</c:v>
                </c:pt>
                <c:pt idx="93">
                  <c:v>17126213.740000002</c:v>
                </c:pt>
                <c:pt idx="94">
                  <c:v>16489518.596666666</c:v>
                </c:pt>
                <c:pt idx="95">
                  <c:v>16762961.59</c:v>
                </c:pt>
                <c:pt idx="96">
                  <c:v>16850198.199999999</c:v>
                </c:pt>
                <c:pt idx="97">
                  <c:v>16919639</c:v>
                </c:pt>
                <c:pt idx="98">
                  <c:v>15064827.189999999</c:v>
                </c:pt>
                <c:pt idx="99">
                  <c:v>11682437.75</c:v>
                </c:pt>
                <c:pt idx="100">
                  <c:v>12831106.24</c:v>
                </c:pt>
                <c:pt idx="101">
                  <c:v>13916400.640000001</c:v>
                </c:pt>
                <c:pt idx="102">
                  <c:v>15735652.799999999</c:v>
                </c:pt>
                <c:pt idx="103">
                  <c:v>17748066.949999999</c:v>
                </c:pt>
                <c:pt idx="104">
                  <c:v>17835764.310000002</c:v>
                </c:pt>
                <c:pt idx="105">
                  <c:v>18658859.669999998</c:v>
                </c:pt>
                <c:pt idx="106">
                  <c:v>17666592.870000001</c:v>
                </c:pt>
                <c:pt idx="107">
                  <c:v>17872128.499999996</c:v>
                </c:pt>
                <c:pt idx="108">
                  <c:v>17024052.625</c:v>
                </c:pt>
                <c:pt idx="109">
                  <c:v>17181286.470999997</c:v>
                </c:pt>
                <c:pt idx="110">
                  <c:v>18787300.311000001</c:v>
                </c:pt>
                <c:pt idx="111">
                  <c:v>18250166.419000003</c:v>
                </c:pt>
                <c:pt idx="112">
                  <c:v>14749087.393999996</c:v>
                </c:pt>
                <c:pt idx="113">
                  <c:v>17473355.844999999</c:v>
                </c:pt>
                <c:pt idx="114">
                  <c:v>19235870.764999993</c:v>
                </c:pt>
                <c:pt idx="115">
                  <c:v>20323675.033000004</c:v>
                </c:pt>
                <c:pt idx="116">
                  <c:v>21296386.476999998</c:v>
                </c:pt>
                <c:pt idx="117">
                  <c:v>19114160.435000002</c:v>
                </c:pt>
                <c:pt idx="118">
                  <c:v>19590878.155999996</c:v>
                </c:pt>
                <c:pt idx="119">
                  <c:v>19270081.331</c:v>
                </c:pt>
                <c:pt idx="120">
                  <c:v>17772970.732000005</c:v>
                </c:pt>
                <c:pt idx="121">
                  <c:v>18335274.017999999</c:v>
                </c:pt>
                <c:pt idx="122">
                  <c:v>20184495.802333333</c:v>
                </c:pt>
                <c:pt idx="123">
                  <c:v>19870078.791777778</c:v>
                </c:pt>
                <c:pt idx="124">
                  <c:v>19945687.955000002</c:v>
                </c:pt>
                <c:pt idx="125">
                  <c:v>22065673.652370371</c:v>
                </c:pt>
                <c:pt idx="126">
                  <c:v>20088729.33904938</c:v>
                </c:pt>
                <c:pt idx="127">
                  <c:v>20374808.346444447</c:v>
                </c:pt>
                <c:pt idx="128">
                  <c:v>20422889.605592594</c:v>
                </c:pt>
                <c:pt idx="129">
                  <c:v>23847029.019456789</c:v>
                </c:pt>
                <c:pt idx="130">
                  <c:v>21432918.07594239</c:v>
                </c:pt>
                <c:pt idx="131">
                  <c:v>21542144.447207127</c:v>
                </c:pt>
                <c:pt idx="132">
                  <c:v>19687416.339333333</c:v>
                </c:pt>
                <c:pt idx="133">
                  <c:v>19595907.383111116</c:v>
                </c:pt>
                <c:pt idx="134">
                  <c:v>21647632.52</c:v>
                </c:pt>
                <c:pt idx="135">
                  <c:v>20244217.119999997</c:v>
                </c:pt>
                <c:pt idx="136">
                  <c:v>21771102.199999999</c:v>
                </c:pt>
                <c:pt idx="137">
                  <c:v>21459678.239999998</c:v>
                </c:pt>
                <c:pt idx="138">
                  <c:v>20397013.649666667</c:v>
                </c:pt>
                <c:pt idx="139">
                  <c:v>21523241.963888895</c:v>
                </c:pt>
                <c:pt idx="140">
                  <c:v>22206722.759814814</c:v>
                </c:pt>
                <c:pt idx="141">
                  <c:v>23971805.273753081</c:v>
                </c:pt>
                <c:pt idx="142">
                  <c:v>23299221.072226338</c:v>
                </c:pt>
                <c:pt idx="143">
                  <c:v>23155408.693931408</c:v>
                </c:pt>
                <c:pt idx="144">
                  <c:v>22408450.326000016</c:v>
                </c:pt>
                <c:pt idx="145">
                  <c:v>20227721.592000015</c:v>
                </c:pt>
                <c:pt idx="146">
                  <c:v>20492959.064000014</c:v>
                </c:pt>
                <c:pt idx="147">
                  <c:v>21816729.572000045</c:v>
                </c:pt>
                <c:pt idx="148">
                  <c:v>22641837.633000001</c:v>
                </c:pt>
                <c:pt idx="149">
                  <c:v>22661319.247000009</c:v>
                </c:pt>
                <c:pt idx="150">
                  <c:v>23163929.796999983</c:v>
                </c:pt>
                <c:pt idx="151">
                  <c:v>23260773.338</c:v>
                </c:pt>
                <c:pt idx="152">
                  <c:v>23026435.434999984</c:v>
                </c:pt>
                <c:pt idx="153">
                  <c:v>28251432.062000014</c:v>
                </c:pt>
                <c:pt idx="154">
                  <c:v>26324853.044000007</c:v>
                </c:pt>
                <c:pt idx="155">
                  <c:v>26972942.546</c:v>
                </c:pt>
                <c:pt idx="156">
                  <c:v>25775515.579999994</c:v>
                </c:pt>
                <c:pt idx="157">
                  <c:v>23535537.617540002</c:v>
                </c:pt>
                <c:pt idx="158">
                  <c:v>24322576.98885186</c:v>
                </c:pt>
                <c:pt idx="159">
                  <c:v>25120263.870802481</c:v>
                </c:pt>
                <c:pt idx="160">
                  <c:v>26586643.156847741</c:v>
                </c:pt>
                <c:pt idx="161">
                  <c:v>26732653.740447193</c:v>
                </c:pt>
                <c:pt idx="162">
                  <c:v>27805637.646904897</c:v>
                </c:pt>
                <c:pt idx="163">
                  <c:v>27244013.592136558</c:v>
                </c:pt>
                <c:pt idx="164">
                  <c:v>27866065.195273995</c:v>
                </c:pt>
                <c:pt idx="165">
                  <c:v>28258887.125524908</c:v>
                </c:pt>
                <c:pt idx="166">
                  <c:v>27262091.531435277</c:v>
                </c:pt>
                <c:pt idx="167">
                  <c:v>38079636.925279699</c:v>
                </c:pt>
                <c:pt idx="168">
                  <c:v>35332871.922528513</c:v>
                </c:pt>
                <c:pt idx="169">
                  <c:v>34127889.188554414</c:v>
                </c:pt>
                <c:pt idx="170">
                  <c:v>34696448.292000011</c:v>
                </c:pt>
                <c:pt idx="171">
                  <c:v>37220551.597333342</c:v>
                </c:pt>
                <c:pt idx="172">
                  <c:v>36305779.494111106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B-4262-83E3-0D4EC6C22A59}"/>
            </c:ext>
          </c:extLst>
        </c:ser>
        <c:ser>
          <c:idx val="2"/>
          <c:order val="2"/>
          <c:tx>
            <c:strRef>
              <c:f>'12.Demanda nacional-canal'!$N$75</c:f>
              <c:strCache>
                <c:ptCount val="1"/>
                <c:pt idx="0">
                  <c:v> Redes 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</c:spPr>
          <c:cat>
            <c:numRef>
              <c:f>'12.Demanda nacional-canal'!$I$76:$I$334</c:f>
              <c:numCache>
                <c:formatCode>mmm\-yy</c:formatCode>
                <c:ptCount val="25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  <c:pt idx="174">
                  <c:v>46204</c:v>
                </c:pt>
                <c:pt idx="175">
                  <c:v>46235</c:v>
                </c:pt>
                <c:pt idx="176">
                  <c:v>46266</c:v>
                </c:pt>
                <c:pt idx="177">
                  <c:v>46296</c:v>
                </c:pt>
                <c:pt idx="178">
                  <c:v>46327</c:v>
                </c:pt>
                <c:pt idx="179">
                  <c:v>46357</c:v>
                </c:pt>
                <c:pt idx="180">
                  <c:v>46388</c:v>
                </c:pt>
                <c:pt idx="181">
                  <c:v>46419</c:v>
                </c:pt>
                <c:pt idx="182">
                  <c:v>46447</c:v>
                </c:pt>
                <c:pt idx="183">
                  <c:v>46478</c:v>
                </c:pt>
                <c:pt idx="184">
                  <c:v>46508</c:v>
                </c:pt>
                <c:pt idx="185">
                  <c:v>46539</c:v>
                </c:pt>
                <c:pt idx="186">
                  <c:v>46569</c:v>
                </c:pt>
                <c:pt idx="187">
                  <c:v>46600</c:v>
                </c:pt>
                <c:pt idx="188">
                  <c:v>46631</c:v>
                </c:pt>
                <c:pt idx="189">
                  <c:v>46661</c:v>
                </c:pt>
                <c:pt idx="190">
                  <c:v>46692</c:v>
                </c:pt>
                <c:pt idx="191">
                  <c:v>46722</c:v>
                </c:pt>
                <c:pt idx="192">
                  <c:v>46753</c:v>
                </c:pt>
                <c:pt idx="193">
                  <c:v>46784</c:v>
                </c:pt>
                <c:pt idx="194">
                  <c:v>46813</c:v>
                </c:pt>
                <c:pt idx="195">
                  <c:v>46844</c:v>
                </c:pt>
                <c:pt idx="196">
                  <c:v>46874</c:v>
                </c:pt>
                <c:pt idx="197">
                  <c:v>46905</c:v>
                </c:pt>
                <c:pt idx="198">
                  <c:v>46935</c:v>
                </c:pt>
                <c:pt idx="199">
                  <c:v>46966</c:v>
                </c:pt>
                <c:pt idx="200">
                  <c:v>46997</c:v>
                </c:pt>
                <c:pt idx="201">
                  <c:v>47027</c:v>
                </c:pt>
                <c:pt idx="202">
                  <c:v>47058</c:v>
                </c:pt>
                <c:pt idx="203">
                  <c:v>47088</c:v>
                </c:pt>
                <c:pt idx="204">
                  <c:v>47119</c:v>
                </c:pt>
                <c:pt idx="205">
                  <c:v>47150</c:v>
                </c:pt>
                <c:pt idx="206">
                  <c:v>47178</c:v>
                </c:pt>
                <c:pt idx="207">
                  <c:v>47209</c:v>
                </c:pt>
                <c:pt idx="208">
                  <c:v>47239</c:v>
                </c:pt>
                <c:pt idx="209">
                  <c:v>47270</c:v>
                </c:pt>
                <c:pt idx="210">
                  <c:v>47300</c:v>
                </c:pt>
                <c:pt idx="211">
                  <c:v>47331</c:v>
                </c:pt>
                <c:pt idx="212">
                  <c:v>47362</c:v>
                </c:pt>
                <c:pt idx="213">
                  <c:v>47392</c:v>
                </c:pt>
                <c:pt idx="214">
                  <c:v>47423</c:v>
                </c:pt>
                <c:pt idx="215">
                  <c:v>47453</c:v>
                </c:pt>
              </c:numCache>
            </c:numRef>
          </c:cat>
          <c:val>
            <c:numRef>
              <c:f>'12.Demanda nacional-canal'!$N$76:$N$334</c:f>
              <c:numCache>
                <c:formatCode>_(* #,##0_);_(* \(#,##0\);_(* "-"_);_(@_)</c:formatCode>
                <c:ptCount val="259"/>
                <c:pt idx="0">
                  <c:v>220244.96</c:v>
                </c:pt>
                <c:pt idx="1">
                  <c:v>228342.40000000002</c:v>
                </c:pt>
                <c:pt idx="2">
                  <c:v>244520.64</c:v>
                </c:pt>
                <c:pt idx="3">
                  <c:v>240194.24</c:v>
                </c:pt>
                <c:pt idx="4">
                  <c:v>245232.00000000003</c:v>
                </c:pt>
                <c:pt idx="5">
                  <c:v>247341.12000000002</c:v>
                </c:pt>
                <c:pt idx="6">
                  <c:v>250956.15999999997</c:v>
                </c:pt>
                <c:pt idx="7">
                  <c:v>250338.40000000002</c:v>
                </c:pt>
                <c:pt idx="8">
                  <c:v>264442.87999999995</c:v>
                </c:pt>
                <c:pt idx="9">
                  <c:v>261626.56</c:v>
                </c:pt>
                <c:pt idx="10">
                  <c:v>268207.68</c:v>
                </c:pt>
                <c:pt idx="11">
                  <c:v>267198.88</c:v>
                </c:pt>
                <c:pt idx="12">
                  <c:v>273110.24</c:v>
                </c:pt>
                <c:pt idx="13">
                  <c:v>250987.36</c:v>
                </c:pt>
                <c:pt idx="14">
                  <c:v>277908.8</c:v>
                </c:pt>
                <c:pt idx="15">
                  <c:v>291145.92</c:v>
                </c:pt>
                <c:pt idx="16">
                  <c:v>301862.08</c:v>
                </c:pt>
                <c:pt idx="17">
                  <c:v>323914.23999999999</c:v>
                </c:pt>
                <c:pt idx="18">
                  <c:v>323766.56000000006</c:v>
                </c:pt>
                <c:pt idx="19">
                  <c:v>299671.84000000003</c:v>
                </c:pt>
                <c:pt idx="20">
                  <c:v>323433.76</c:v>
                </c:pt>
                <c:pt idx="21">
                  <c:v>347077.12</c:v>
                </c:pt>
                <c:pt idx="22">
                  <c:v>367791.83999999997</c:v>
                </c:pt>
                <c:pt idx="23">
                  <c:v>373355.84</c:v>
                </c:pt>
                <c:pt idx="24">
                  <c:v>330385.12</c:v>
                </c:pt>
                <c:pt idx="25">
                  <c:v>342865.12</c:v>
                </c:pt>
                <c:pt idx="26">
                  <c:v>351536.64000000001</c:v>
                </c:pt>
                <c:pt idx="27">
                  <c:v>318227.52</c:v>
                </c:pt>
                <c:pt idx="28">
                  <c:v>347644.96</c:v>
                </c:pt>
                <c:pt idx="29">
                  <c:v>424544.64</c:v>
                </c:pt>
                <c:pt idx="30">
                  <c:v>397448.48</c:v>
                </c:pt>
                <c:pt idx="31">
                  <c:v>416187.19999999995</c:v>
                </c:pt>
                <c:pt idx="32">
                  <c:v>471590.08</c:v>
                </c:pt>
                <c:pt idx="33">
                  <c:v>481024.96</c:v>
                </c:pt>
                <c:pt idx="34">
                  <c:v>498205.76000000007</c:v>
                </c:pt>
                <c:pt idx="35">
                  <c:v>490665.76000000007</c:v>
                </c:pt>
                <c:pt idx="36">
                  <c:v>519825.28</c:v>
                </c:pt>
                <c:pt idx="37">
                  <c:v>523475.68000000005</c:v>
                </c:pt>
                <c:pt idx="38">
                  <c:v>494118.56000000011</c:v>
                </c:pt>
                <c:pt idx="39">
                  <c:v>553111.52000000014</c:v>
                </c:pt>
                <c:pt idx="40">
                  <c:v>532627.68000000005</c:v>
                </c:pt>
                <c:pt idx="41">
                  <c:v>560971.84000000008</c:v>
                </c:pt>
                <c:pt idx="42">
                  <c:v>567486.4</c:v>
                </c:pt>
                <c:pt idx="43">
                  <c:v>600437.76000000001</c:v>
                </c:pt>
                <c:pt idx="44">
                  <c:v>603616.00000000012</c:v>
                </c:pt>
                <c:pt idx="45">
                  <c:v>509194.39999999997</c:v>
                </c:pt>
                <c:pt idx="46">
                  <c:v>525227.04</c:v>
                </c:pt>
                <c:pt idx="47">
                  <c:v>528656.96000000008</c:v>
                </c:pt>
                <c:pt idx="48">
                  <c:v>574246.40000000002</c:v>
                </c:pt>
                <c:pt idx="49">
                  <c:v>579508.80000000005</c:v>
                </c:pt>
                <c:pt idx="50">
                  <c:v>578730.88</c:v>
                </c:pt>
                <c:pt idx="51">
                  <c:v>600907.84000000008</c:v>
                </c:pt>
                <c:pt idx="52">
                  <c:v>617868.16</c:v>
                </c:pt>
                <c:pt idx="53">
                  <c:v>633112.48</c:v>
                </c:pt>
                <c:pt idx="54">
                  <c:v>636419.68000000017</c:v>
                </c:pt>
                <c:pt idx="55">
                  <c:v>643753.76000000013</c:v>
                </c:pt>
                <c:pt idx="56">
                  <c:v>729568.32000000007</c:v>
                </c:pt>
                <c:pt idx="57">
                  <c:v>649521.60000000009</c:v>
                </c:pt>
                <c:pt idx="58">
                  <c:v>739953.76</c:v>
                </c:pt>
                <c:pt idx="59">
                  <c:v>647400.00000000012</c:v>
                </c:pt>
                <c:pt idx="60">
                  <c:v>807335.36</c:v>
                </c:pt>
                <c:pt idx="61">
                  <c:v>822650.4</c:v>
                </c:pt>
                <c:pt idx="62">
                  <c:v>810066.39999999991</c:v>
                </c:pt>
                <c:pt idx="63">
                  <c:v>864054.88000000012</c:v>
                </c:pt>
                <c:pt idx="64">
                  <c:v>867266.4</c:v>
                </c:pt>
                <c:pt idx="65">
                  <c:v>884018.72000000009</c:v>
                </c:pt>
                <c:pt idx="66">
                  <c:v>879005.92</c:v>
                </c:pt>
                <c:pt idx="67">
                  <c:v>925215.2</c:v>
                </c:pt>
                <c:pt idx="68">
                  <c:v>932513.92</c:v>
                </c:pt>
                <c:pt idx="69">
                  <c:v>925425.28000000014</c:v>
                </c:pt>
                <c:pt idx="70">
                  <c:v>928686.72</c:v>
                </c:pt>
                <c:pt idx="71">
                  <c:v>903637.28000000014</c:v>
                </c:pt>
                <c:pt idx="72">
                  <c:v>1001126.88</c:v>
                </c:pt>
                <c:pt idx="73">
                  <c:v>1041888.6400000001</c:v>
                </c:pt>
                <c:pt idx="74">
                  <c:v>968219.20000000007</c:v>
                </c:pt>
                <c:pt idx="75">
                  <c:v>1046079.8400000001</c:v>
                </c:pt>
                <c:pt idx="76">
                  <c:v>999300.64000000013</c:v>
                </c:pt>
                <c:pt idx="77">
                  <c:v>1014802.88</c:v>
                </c:pt>
                <c:pt idx="78">
                  <c:v>1037487.3600000001</c:v>
                </c:pt>
                <c:pt idx="79">
                  <c:v>1124267.0400000003</c:v>
                </c:pt>
                <c:pt idx="80">
                  <c:v>1063518.56</c:v>
                </c:pt>
                <c:pt idx="81">
                  <c:v>1059079.8400000001</c:v>
                </c:pt>
                <c:pt idx="82">
                  <c:v>1082521.4400000002</c:v>
                </c:pt>
                <c:pt idx="83">
                  <c:v>1050572.6400000001</c:v>
                </c:pt>
                <c:pt idx="84">
                  <c:v>1118569.92</c:v>
                </c:pt>
                <c:pt idx="85">
                  <c:v>1143084.8</c:v>
                </c:pt>
                <c:pt idx="86">
                  <c:v>1074910.7200000002</c:v>
                </c:pt>
                <c:pt idx="87">
                  <c:v>1150200.4800000002</c:v>
                </c:pt>
                <c:pt idx="88">
                  <c:v>1189090.24</c:v>
                </c:pt>
                <c:pt idx="89">
                  <c:v>1165363.68</c:v>
                </c:pt>
                <c:pt idx="90">
                  <c:v>1123961.2800000005</c:v>
                </c:pt>
                <c:pt idx="91">
                  <c:v>1181281.9199999997</c:v>
                </c:pt>
                <c:pt idx="92">
                  <c:v>1170686.4000000006</c:v>
                </c:pt>
                <c:pt idx="93">
                  <c:v>1183495.0399999996</c:v>
                </c:pt>
                <c:pt idx="94">
                  <c:v>1217430.2400000002</c:v>
                </c:pt>
                <c:pt idx="95">
                  <c:v>1198799.6800000002</c:v>
                </c:pt>
                <c:pt idx="96">
                  <c:v>1143461.28</c:v>
                </c:pt>
                <c:pt idx="97">
                  <c:v>1323645.27984</c:v>
                </c:pt>
                <c:pt idx="98">
                  <c:v>1290253.9998399999</c:v>
                </c:pt>
                <c:pt idx="99">
                  <c:v>1403806.3935999998</c:v>
                </c:pt>
                <c:pt idx="100">
                  <c:v>1395393.5444800002</c:v>
                </c:pt>
                <c:pt idx="101">
                  <c:v>1432918.4771199997</c:v>
                </c:pt>
                <c:pt idx="102">
                  <c:v>1488639.3599999996</c:v>
                </c:pt>
                <c:pt idx="103">
                  <c:v>1499808.9600000002</c:v>
                </c:pt>
                <c:pt idx="104">
                  <c:v>1548218.88</c:v>
                </c:pt>
                <c:pt idx="105">
                  <c:v>1504119.4133333333</c:v>
                </c:pt>
                <c:pt idx="106">
                  <c:v>1534039.7511111109</c:v>
                </c:pt>
                <c:pt idx="107">
                  <c:v>1516191.7333333336</c:v>
                </c:pt>
                <c:pt idx="108">
                  <c:v>1575138.24</c:v>
                </c:pt>
                <c:pt idx="109">
                  <c:v>1626164.8</c:v>
                </c:pt>
                <c:pt idx="110">
                  <c:v>1509056.6399999994</c:v>
                </c:pt>
                <c:pt idx="111">
                  <c:v>1658228.0000000007</c:v>
                </c:pt>
                <c:pt idx="112">
                  <c:v>1564544.8</c:v>
                </c:pt>
                <c:pt idx="113">
                  <c:v>1650105.6</c:v>
                </c:pt>
                <c:pt idx="114">
                  <c:v>1689981.2800000005</c:v>
                </c:pt>
                <c:pt idx="115">
                  <c:v>1731997.2799999998</c:v>
                </c:pt>
                <c:pt idx="116">
                  <c:v>1746608.5866666671</c:v>
                </c:pt>
                <c:pt idx="117">
                  <c:v>1699883.2355555554</c:v>
                </c:pt>
                <c:pt idx="118">
                  <c:v>1758497.3274074071</c:v>
                </c:pt>
                <c:pt idx="119">
                  <c:v>1703755.4765432104</c:v>
                </c:pt>
                <c:pt idx="120">
                  <c:v>1841661.1200000003</c:v>
                </c:pt>
                <c:pt idx="121">
                  <c:v>1948601.5466666669</c:v>
                </c:pt>
                <c:pt idx="122">
                  <c:v>1753767.0222222221</c:v>
                </c:pt>
                <c:pt idx="123">
                  <c:v>1886342.9096296299</c:v>
                </c:pt>
                <c:pt idx="124">
                  <c:v>1855746.5461728394</c:v>
                </c:pt>
                <c:pt idx="125">
                  <c:v>1938586.1326748971</c:v>
                </c:pt>
                <c:pt idx="126">
                  <c:v>1892911</c:v>
                </c:pt>
                <c:pt idx="127">
                  <c:v>1955218</c:v>
                </c:pt>
                <c:pt idx="128">
                  <c:v>1951744.766834324</c:v>
                </c:pt>
                <c:pt idx="129">
                  <c:v>1904915.1382208001</c:v>
                </c:pt>
                <c:pt idx="130">
                  <c:v>1950640.6389080253</c:v>
                </c:pt>
                <c:pt idx="131">
                  <c:v>1912955.4879877167</c:v>
                </c:pt>
                <c:pt idx="132">
                  <c:v>2037195.6800000004</c:v>
                </c:pt>
                <c:pt idx="133">
                  <c:v>2089339.1999999997</c:v>
                </c:pt>
                <c:pt idx="134">
                  <c:v>1912483.0400000003</c:v>
                </c:pt>
                <c:pt idx="135">
                  <c:v>2115969.4400000004</c:v>
                </c:pt>
                <c:pt idx="136">
                  <c:v>2079935.5200000003</c:v>
                </c:pt>
                <c:pt idx="137">
                  <c:v>2212606.2400000002</c:v>
                </c:pt>
                <c:pt idx="138">
                  <c:v>2226681.6</c:v>
                </c:pt>
                <c:pt idx="139">
                  <c:v>2431730.7733333334</c:v>
                </c:pt>
                <c:pt idx="140">
                  <c:v>2394118.364444444</c:v>
                </c:pt>
                <c:pt idx="141">
                  <c:v>2345046.6192592601</c:v>
                </c:pt>
                <c:pt idx="142">
                  <c:v>2488021.8390123453</c:v>
                </c:pt>
                <c:pt idx="143">
                  <c:v>2372027.8742386843</c:v>
                </c:pt>
                <c:pt idx="144">
                  <c:v>2566774.25</c:v>
                </c:pt>
                <c:pt idx="145">
                  <c:v>2510427.9499999997</c:v>
                </c:pt>
                <c:pt idx="146">
                  <c:v>2330895.0999999996</c:v>
                </c:pt>
                <c:pt idx="147">
                  <c:v>2656983.3333333302</c:v>
                </c:pt>
                <c:pt idx="148">
                  <c:v>2475883.4</c:v>
                </c:pt>
                <c:pt idx="149">
                  <c:v>2543422.6999999997</c:v>
                </c:pt>
                <c:pt idx="150">
                  <c:v>2346036.4</c:v>
                </c:pt>
                <c:pt idx="151">
                  <c:v>2525991.5499999998</c:v>
                </c:pt>
                <c:pt idx="152">
                  <c:v>2522715.65</c:v>
                </c:pt>
                <c:pt idx="153">
                  <c:v>2480885.4</c:v>
                </c:pt>
                <c:pt idx="154">
                  <c:v>2840113.05</c:v>
                </c:pt>
                <c:pt idx="155">
                  <c:v>2671822</c:v>
                </c:pt>
                <c:pt idx="156">
                  <c:v>2605866.7623333335</c:v>
                </c:pt>
                <c:pt idx="157">
                  <c:v>2487789.7136666668</c:v>
                </c:pt>
                <c:pt idx="158">
                  <c:v>2546565.0172198517</c:v>
                </c:pt>
                <c:pt idx="159">
                  <c:v>2631989.7027679011</c:v>
                </c:pt>
                <c:pt idx="160">
                  <c:v>2611217.1439079954</c:v>
                </c:pt>
                <c:pt idx="161">
                  <c:v>2592309.8271825393</c:v>
                </c:pt>
                <c:pt idx="162">
                  <c:v>2617811.8689153437</c:v>
                </c:pt>
                <c:pt idx="163">
                  <c:v>2649463.0491071427</c:v>
                </c:pt>
                <c:pt idx="164">
                  <c:v>2973896.8559986777</c:v>
                </c:pt>
                <c:pt idx="165">
                  <c:v>2700292.7367861839</c:v>
                </c:pt>
                <c:pt idx="166">
                  <c:v>2817080.8387726317</c:v>
                </c:pt>
                <c:pt idx="167">
                  <c:v>2649946.1691503134</c:v>
                </c:pt>
                <c:pt idx="168">
                  <c:v>2795977.7606062628</c:v>
                </c:pt>
                <c:pt idx="169">
                  <c:v>2709801.2456910713</c:v>
                </c:pt>
                <c:pt idx="170">
                  <c:v>2817080.8387726317</c:v>
                </c:pt>
                <c:pt idx="171">
                  <c:v>2959416.6416666666</c:v>
                </c:pt>
                <c:pt idx="172">
                  <c:v>2961305.6023809519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B-4262-83E3-0D4EC6C22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53104"/>
        <c:axId val="1"/>
      </c:areaChart>
      <c:dateAx>
        <c:axId val="1998153104"/>
        <c:scaling>
          <c:orientation val="minMax"/>
          <c:max val="46170"/>
          <c:min val="44256"/>
        </c:scaling>
        <c:delete val="0"/>
        <c:axPos val="b"/>
        <c:minorGridlines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7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Kilogramos</a:t>
                </a:r>
              </a:p>
            </c:rich>
          </c:tx>
          <c:layout>
            <c:manualLayout>
              <c:xMode val="edge"/>
              <c:yMode val="edge"/>
              <c:x val="2.3092334860356476E-2"/>
              <c:y val="0.2811061527593514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3104"/>
        <c:crosses val="autoZero"/>
        <c:crossBetween val="midCat"/>
        <c:majorUnit val="20000000"/>
      </c:valAx>
      <c:spPr>
        <a:solidFill>
          <a:schemeClr val="bg1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41854143024678292"/>
          <c:y val="0.93607153038967139"/>
          <c:w val="0.35302437748786936"/>
          <c:h val="4.5953238339737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9577532711978254"/>
          <c:y val="3.9506188201103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9234956741517"/>
          <c:y val="0.18271378738749389"/>
          <c:w val="0.52256514944178989"/>
          <c:h val="0.67933495842712488"/>
        </c:manualLayout>
      </c:layout>
      <c:pieChart>
        <c:varyColors val="1"/>
        <c:ser>
          <c:idx val="0"/>
          <c:order val="0"/>
          <c:tx>
            <c:strRef>
              <c:f>'13. Comportamiento por sectores'!$I$42</c:f>
              <c:strCache>
                <c:ptCount val="1"/>
                <c:pt idx="0">
                  <c:v>Participación por sectores 
promedio a dic 2020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186-44EA-AA0E-6FE7088B3F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6-44EA-AA0E-6FE7088B3F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86-44EA-AA0E-6FE7088B3F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86-44EA-AA0E-6FE7088B3F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6-44EA-AA0E-6FE7088B3F94}"/>
              </c:ext>
            </c:extLst>
          </c:dPt>
          <c:dLbls>
            <c:dLbl>
              <c:idx val="0"/>
              <c:layout>
                <c:manualLayout>
                  <c:x val="-0.25562256730292632"/>
                  <c:y val="-0.203899972626121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262125902992778"/>
                      <c:h val="0.211942740286298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86-44EA-AA0E-6FE7088B3F94}"/>
                </c:ext>
              </c:extLst>
            </c:dLbl>
            <c:dLbl>
              <c:idx val="1"/>
              <c:layout>
                <c:manualLayout>
                  <c:x val="0.14180227471566051"/>
                  <c:y val="1.31750804608070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6-44EA-AA0E-6FE7088B3F94}"/>
                </c:ext>
              </c:extLst>
            </c:dLbl>
            <c:dLbl>
              <c:idx val="2"/>
              <c:layout>
                <c:manualLayout>
                  <c:x val="0.14413232533967438"/>
                  <c:y val="0.153064315374478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6-44EA-AA0E-6FE7088B3F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6-44EA-AA0E-6FE7088B3F94}"/>
                </c:ext>
              </c:extLst>
            </c:dLbl>
            <c:dLbl>
              <c:idx val="4"/>
              <c:layout>
                <c:manualLayout>
                  <c:x val="3.5777938098354008E-2"/>
                  <c:y val="0.148722523076707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6-44EA-AA0E-6FE7088B3F9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sectores'!$I$43:$I$47</c:f>
              <c:numCache>
                <c:formatCode>0%</c:formatCode>
                <c:ptCount val="5"/>
                <c:pt idx="0">
                  <c:v>0.72938395851699966</c:v>
                </c:pt>
                <c:pt idx="1">
                  <c:v>6.6604900190790947E-2</c:v>
                </c:pt>
                <c:pt idx="2">
                  <c:v>0.14517828342636388</c:v>
                </c:pt>
                <c:pt idx="3">
                  <c:v>4.7651071298478675E-4</c:v>
                </c:pt>
                <c:pt idx="4">
                  <c:v>5.83563471528609E-2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86-44EA-AA0E-6FE7088B3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Inflación acumulada anual</a:t>
            </a:r>
          </a:p>
        </c:rich>
      </c:tx>
      <c:layout>
        <c:manualLayout>
          <c:xMode val="edge"/>
          <c:yMode val="edge"/>
          <c:x val="0.35827696648051149"/>
          <c:y val="3.91203908500201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00432642708889"/>
          <c:y val="0.13596209393423811"/>
          <c:w val="0.84239282407407412"/>
          <c:h val="0.72471827047540294"/>
        </c:manualLayout>
      </c:layout>
      <c:lineChart>
        <c:grouping val="standard"/>
        <c:varyColors val="0"/>
        <c:ser>
          <c:idx val="0"/>
          <c:order val="0"/>
          <c:tx>
            <c:strRef>
              <c:f>'1. IPC - Inflación'!$D$9</c:f>
              <c:strCache>
                <c:ptCount val="1"/>
                <c:pt idx="0">
                  <c:v>Inflación acumulada anual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2060"/>
              </a:solidFill>
              <a:ln w="12700">
                <a:solidFill>
                  <a:srgbClr val="002060"/>
                </a:solidFill>
              </a:ln>
              <a:effectLst/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1-A83E-4AF1-8514-F2B9587D201D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3-A83E-4AF1-8514-F2B9587D201D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05-A83E-4AF1-8514-F2B9587D201D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07-A83E-4AF1-8514-F2B9587D201D}"/>
              </c:ext>
            </c:extLst>
          </c:dPt>
          <c:dPt>
            <c:idx val="59"/>
            <c:bubble3D val="0"/>
            <c:extLst>
              <c:ext xmlns:c16="http://schemas.microsoft.com/office/drawing/2014/chart" uri="{C3380CC4-5D6E-409C-BE32-E72D297353CC}">
                <c16:uniqueId val="{00000009-A83E-4AF1-8514-F2B9587D201D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A83E-4AF1-8514-F2B9587D201D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0D-A83E-4AF1-8514-F2B9587D201D}"/>
              </c:ext>
            </c:extLst>
          </c:dPt>
          <c:cat>
            <c:numRef>
              <c:f>'1. IPC - Inflación'!$A$10:$A$111</c:f>
              <c:numCache>
                <c:formatCode>mmm\,\ yyyy</c:formatCode>
                <c:ptCount val="102"/>
                <c:pt idx="0">
                  <c:v>46182</c:v>
                </c:pt>
                <c:pt idx="1">
                  <c:v>46151</c:v>
                </c:pt>
                <c:pt idx="2">
                  <c:v>46121</c:v>
                </c:pt>
                <c:pt idx="3">
                  <c:v>46090</c:v>
                </c:pt>
                <c:pt idx="4">
                  <c:v>46062</c:v>
                </c:pt>
                <c:pt idx="5">
                  <c:v>46031</c:v>
                </c:pt>
                <c:pt idx="6">
                  <c:v>46000</c:v>
                </c:pt>
                <c:pt idx="7">
                  <c:v>45970</c:v>
                </c:pt>
                <c:pt idx="8">
                  <c:v>45939</c:v>
                </c:pt>
                <c:pt idx="9">
                  <c:v>45909</c:v>
                </c:pt>
                <c:pt idx="10">
                  <c:v>45878</c:v>
                </c:pt>
                <c:pt idx="11">
                  <c:v>45847</c:v>
                </c:pt>
                <c:pt idx="12">
                  <c:v>45817</c:v>
                </c:pt>
                <c:pt idx="13">
                  <c:v>45786</c:v>
                </c:pt>
                <c:pt idx="14">
                  <c:v>45756</c:v>
                </c:pt>
                <c:pt idx="15">
                  <c:v>45725</c:v>
                </c:pt>
                <c:pt idx="16">
                  <c:v>45697</c:v>
                </c:pt>
                <c:pt idx="17">
                  <c:v>45666</c:v>
                </c:pt>
                <c:pt idx="18">
                  <c:v>45635</c:v>
                </c:pt>
                <c:pt idx="19">
                  <c:v>45605</c:v>
                </c:pt>
                <c:pt idx="20">
                  <c:v>45574</c:v>
                </c:pt>
                <c:pt idx="21">
                  <c:v>45544</c:v>
                </c:pt>
                <c:pt idx="22">
                  <c:v>45513</c:v>
                </c:pt>
                <c:pt idx="23">
                  <c:v>45482</c:v>
                </c:pt>
                <c:pt idx="24">
                  <c:v>45452</c:v>
                </c:pt>
                <c:pt idx="25">
                  <c:v>45421</c:v>
                </c:pt>
                <c:pt idx="26">
                  <c:v>45391</c:v>
                </c:pt>
                <c:pt idx="27">
                  <c:v>45360</c:v>
                </c:pt>
                <c:pt idx="28">
                  <c:v>45331</c:v>
                </c:pt>
                <c:pt idx="29">
                  <c:v>45302</c:v>
                </c:pt>
                <c:pt idx="30">
                  <c:v>45273</c:v>
                </c:pt>
                <c:pt idx="31">
                  <c:v>45244</c:v>
                </c:pt>
                <c:pt idx="32">
                  <c:v>45215</c:v>
                </c:pt>
                <c:pt idx="33">
                  <c:v>45186</c:v>
                </c:pt>
                <c:pt idx="34">
                  <c:v>45156</c:v>
                </c:pt>
                <c:pt idx="35">
                  <c:v>45126</c:v>
                </c:pt>
                <c:pt idx="36">
                  <c:v>45097</c:v>
                </c:pt>
                <c:pt idx="37">
                  <c:v>45066</c:v>
                </c:pt>
                <c:pt idx="38">
                  <c:v>45036</c:v>
                </c:pt>
                <c:pt idx="39">
                  <c:v>45005</c:v>
                </c:pt>
                <c:pt idx="40">
                  <c:v>44977</c:v>
                </c:pt>
                <c:pt idx="41">
                  <c:v>44946</c:v>
                </c:pt>
                <c:pt idx="42">
                  <c:v>44915</c:v>
                </c:pt>
                <c:pt idx="43">
                  <c:v>44885</c:v>
                </c:pt>
                <c:pt idx="44">
                  <c:v>44854</c:v>
                </c:pt>
                <c:pt idx="45">
                  <c:v>44824</c:v>
                </c:pt>
                <c:pt idx="46">
                  <c:v>44793</c:v>
                </c:pt>
                <c:pt idx="47">
                  <c:v>44762</c:v>
                </c:pt>
                <c:pt idx="48">
                  <c:v>44732</c:v>
                </c:pt>
                <c:pt idx="49">
                  <c:v>44701</c:v>
                </c:pt>
                <c:pt idx="50">
                  <c:v>44671</c:v>
                </c:pt>
                <c:pt idx="51">
                  <c:v>44640</c:v>
                </c:pt>
                <c:pt idx="52">
                  <c:v>44612</c:v>
                </c:pt>
                <c:pt idx="53">
                  <c:v>44581</c:v>
                </c:pt>
                <c:pt idx="54">
                  <c:v>44550</c:v>
                </c:pt>
                <c:pt idx="55">
                  <c:v>44520</c:v>
                </c:pt>
                <c:pt idx="56">
                  <c:v>44490</c:v>
                </c:pt>
                <c:pt idx="57">
                  <c:v>44460</c:v>
                </c:pt>
                <c:pt idx="58">
                  <c:v>44430</c:v>
                </c:pt>
                <c:pt idx="59">
                  <c:v>44400</c:v>
                </c:pt>
                <c:pt idx="60">
                  <c:v>44370</c:v>
                </c:pt>
                <c:pt idx="61">
                  <c:v>44340</c:v>
                </c:pt>
                <c:pt idx="62">
                  <c:v>44311</c:v>
                </c:pt>
                <c:pt idx="63">
                  <c:v>44281</c:v>
                </c:pt>
                <c:pt idx="64">
                  <c:v>44253</c:v>
                </c:pt>
                <c:pt idx="65">
                  <c:v>44222</c:v>
                </c:pt>
                <c:pt idx="66">
                  <c:v>44191</c:v>
                </c:pt>
                <c:pt idx="67">
                  <c:v>44161</c:v>
                </c:pt>
                <c:pt idx="68">
                  <c:v>44130</c:v>
                </c:pt>
                <c:pt idx="69">
                  <c:v>44100</c:v>
                </c:pt>
                <c:pt idx="70">
                  <c:v>44069</c:v>
                </c:pt>
                <c:pt idx="71">
                  <c:v>44038</c:v>
                </c:pt>
                <c:pt idx="72">
                  <c:v>44008</c:v>
                </c:pt>
                <c:pt idx="73">
                  <c:v>43977</c:v>
                </c:pt>
                <c:pt idx="74">
                  <c:v>43947</c:v>
                </c:pt>
                <c:pt idx="75">
                  <c:v>43916</c:v>
                </c:pt>
                <c:pt idx="76">
                  <c:v>43887</c:v>
                </c:pt>
                <c:pt idx="77">
                  <c:v>43856</c:v>
                </c:pt>
                <c:pt idx="78">
                  <c:v>43825</c:v>
                </c:pt>
                <c:pt idx="79">
                  <c:v>43796</c:v>
                </c:pt>
                <c:pt idx="80">
                  <c:v>43766</c:v>
                </c:pt>
                <c:pt idx="81">
                  <c:v>43737</c:v>
                </c:pt>
                <c:pt idx="82">
                  <c:v>43707</c:v>
                </c:pt>
                <c:pt idx="83">
                  <c:v>43677</c:v>
                </c:pt>
                <c:pt idx="84">
                  <c:v>43646</c:v>
                </c:pt>
                <c:pt idx="85">
                  <c:v>43616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  <c:pt idx="90">
                  <c:v>43435</c:v>
                </c:pt>
                <c:pt idx="91">
                  <c:v>43405</c:v>
                </c:pt>
                <c:pt idx="92">
                  <c:v>43374</c:v>
                </c:pt>
                <c:pt idx="93">
                  <c:v>43344</c:v>
                </c:pt>
                <c:pt idx="94">
                  <c:v>43313</c:v>
                </c:pt>
                <c:pt idx="95">
                  <c:v>43282</c:v>
                </c:pt>
                <c:pt idx="96">
                  <c:v>43252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</c:numCache>
            </c:numRef>
          </c:cat>
          <c:val>
            <c:numRef>
              <c:f>'1. IPC - Inflación'!$D$10:$D$111</c:f>
              <c:numCache>
                <c:formatCode>0.00</c:formatCode>
                <c:ptCount val="102"/>
                <c:pt idx="0">
                  <c:v>4.68</c:v>
                </c:pt>
                <c:pt idx="1">
                  <c:v>4.29</c:v>
                </c:pt>
                <c:pt idx="2">
                  <c:v>3.8200000000000003</c:v>
                </c:pt>
                <c:pt idx="3">
                  <c:v>3.04</c:v>
                </c:pt>
                <c:pt idx="4">
                  <c:v>2.2599999999999998</c:v>
                </c:pt>
                <c:pt idx="5">
                  <c:v>1.18</c:v>
                </c:pt>
                <c:pt idx="6">
                  <c:v>5.0100000000000016</c:v>
                </c:pt>
                <c:pt idx="7">
                  <c:v>4.7400000000000011</c:v>
                </c:pt>
                <c:pt idx="8">
                  <c:v>4.6700000000000008</c:v>
                </c:pt>
                <c:pt idx="9">
                  <c:v>4.4900000000000011</c:v>
                </c:pt>
                <c:pt idx="10">
                  <c:v>4.1700000000000008</c:v>
                </c:pt>
                <c:pt idx="11">
                  <c:v>3.9800000000000004</c:v>
                </c:pt>
                <c:pt idx="12">
                  <c:v>3.7</c:v>
                </c:pt>
                <c:pt idx="13">
                  <c:v>3.6</c:v>
                </c:pt>
                <c:pt idx="14">
                  <c:v>3.2800000000000002</c:v>
                </c:pt>
                <c:pt idx="15">
                  <c:v>2.62</c:v>
                </c:pt>
                <c:pt idx="16">
                  <c:v>2.08</c:v>
                </c:pt>
                <c:pt idx="17">
                  <c:v>0.94</c:v>
                </c:pt>
                <c:pt idx="18">
                  <c:v>5.0900000000000007</c:v>
                </c:pt>
                <c:pt idx="19">
                  <c:v>4.6300000000000008</c:v>
                </c:pt>
                <c:pt idx="20">
                  <c:v>4.3600000000000003</c:v>
                </c:pt>
                <c:pt idx="21">
                  <c:v>4.49</c:v>
                </c:pt>
                <c:pt idx="22">
                  <c:v>4.25</c:v>
                </c:pt>
                <c:pt idx="23">
                  <c:v>4.25</c:v>
                </c:pt>
                <c:pt idx="24">
                  <c:v>4.05</c:v>
                </c:pt>
                <c:pt idx="25">
                  <c:v>3.73</c:v>
                </c:pt>
                <c:pt idx="26">
                  <c:v>3.3</c:v>
                </c:pt>
                <c:pt idx="27">
                  <c:v>2.71</c:v>
                </c:pt>
                <c:pt idx="28">
                  <c:v>2.0100000000000002</c:v>
                </c:pt>
                <c:pt idx="29">
                  <c:v>0.92</c:v>
                </c:pt>
                <c:pt idx="30">
                  <c:v>8.91</c:v>
                </c:pt>
                <c:pt idx="31">
                  <c:v>8.4600000000000009</c:v>
                </c:pt>
                <c:pt idx="32">
                  <c:v>7.99</c:v>
                </c:pt>
                <c:pt idx="33">
                  <c:v>7.74</c:v>
                </c:pt>
                <c:pt idx="34">
                  <c:v>7.2</c:v>
                </c:pt>
                <c:pt idx="35">
                  <c:v>6.5</c:v>
                </c:pt>
                <c:pt idx="36">
                  <c:v>6</c:v>
                </c:pt>
                <c:pt idx="37">
                  <c:v>5.7</c:v>
                </c:pt>
                <c:pt idx="38">
                  <c:v>5.2700000000000005</c:v>
                </c:pt>
                <c:pt idx="39">
                  <c:v>4.49</c:v>
                </c:pt>
                <c:pt idx="40">
                  <c:v>3.44</c:v>
                </c:pt>
                <c:pt idx="41">
                  <c:v>1.78</c:v>
                </c:pt>
                <c:pt idx="42">
                  <c:v>12.409999999999998</c:v>
                </c:pt>
                <c:pt idx="43">
                  <c:v>11.149999999999999</c:v>
                </c:pt>
                <c:pt idx="44">
                  <c:v>10.379999999999999</c:v>
                </c:pt>
                <c:pt idx="45">
                  <c:v>9.6599999999999984</c:v>
                </c:pt>
                <c:pt idx="46">
                  <c:v>8.7299999999999986</c:v>
                </c:pt>
                <c:pt idx="47">
                  <c:v>7.7099999999999991</c:v>
                </c:pt>
                <c:pt idx="48">
                  <c:v>6.8999999999999995</c:v>
                </c:pt>
                <c:pt idx="49">
                  <c:v>6.39</c:v>
                </c:pt>
                <c:pt idx="50">
                  <c:v>5.55</c:v>
                </c:pt>
                <c:pt idx="51">
                  <c:v>4.3</c:v>
                </c:pt>
                <c:pt idx="52">
                  <c:v>3.3</c:v>
                </c:pt>
                <c:pt idx="53">
                  <c:v>1.67</c:v>
                </c:pt>
                <c:pt idx="54">
                  <c:v>5.5500000000000007</c:v>
                </c:pt>
                <c:pt idx="55">
                  <c:v>4.82</c:v>
                </c:pt>
                <c:pt idx="56">
                  <c:v>4.32</c:v>
                </c:pt>
                <c:pt idx="57">
                  <c:v>4.3100000000000005</c:v>
                </c:pt>
                <c:pt idx="58">
                  <c:v>3.93</c:v>
                </c:pt>
                <c:pt idx="59">
                  <c:v>3.42</c:v>
                </c:pt>
                <c:pt idx="60">
                  <c:v>3.1</c:v>
                </c:pt>
                <c:pt idx="61">
                  <c:v>3.15</c:v>
                </c:pt>
                <c:pt idx="62">
                  <c:v>2.15</c:v>
                </c:pt>
                <c:pt idx="63">
                  <c:v>1.56</c:v>
                </c:pt>
                <c:pt idx="64">
                  <c:v>1.05</c:v>
                </c:pt>
                <c:pt idx="65">
                  <c:v>0.41</c:v>
                </c:pt>
                <c:pt idx="66">
                  <c:v>1.6300000000000001</c:v>
                </c:pt>
                <c:pt idx="67">
                  <c:v>1.2200000000000002</c:v>
                </c:pt>
                <c:pt idx="68">
                  <c:v>1.37</c:v>
                </c:pt>
                <c:pt idx="69">
                  <c:v>1.4300000000000002</c:v>
                </c:pt>
                <c:pt idx="70">
                  <c:v>1.1100000000000001</c:v>
                </c:pt>
                <c:pt idx="71">
                  <c:v>1.1200000000000001</c:v>
                </c:pt>
                <c:pt idx="72">
                  <c:v>1.1200000000000001</c:v>
                </c:pt>
                <c:pt idx="73">
                  <c:v>1.5</c:v>
                </c:pt>
                <c:pt idx="74">
                  <c:v>1.82</c:v>
                </c:pt>
                <c:pt idx="75">
                  <c:v>1.6600000000000001</c:v>
                </c:pt>
                <c:pt idx="76">
                  <c:v>1.0900000000000001</c:v>
                </c:pt>
                <c:pt idx="77">
                  <c:v>0.42</c:v>
                </c:pt>
                <c:pt idx="78">
                  <c:v>3.8</c:v>
                </c:pt>
                <c:pt idx="79">
                  <c:v>3.48</c:v>
                </c:pt>
                <c:pt idx="80">
                  <c:v>3.38</c:v>
                </c:pt>
                <c:pt idx="81">
                  <c:v>3.2199999999999998</c:v>
                </c:pt>
                <c:pt idx="82">
                  <c:v>2.9899999999999998</c:v>
                </c:pt>
                <c:pt idx="83">
                  <c:v>2.9</c:v>
                </c:pt>
                <c:pt idx="84">
                  <c:v>2.6799999999999997</c:v>
                </c:pt>
                <c:pt idx="85">
                  <c:v>2.4099999999999997</c:v>
                </c:pt>
                <c:pt idx="86">
                  <c:v>2.0999999999999996</c:v>
                </c:pt>
                <c:pt idx="87">
                  <c:v>1.5999999999999999</c:v>
                </c:pt>
                <c:pt idx="88">
                  <c:v>1.17</c:v>
                </c:pt>
                <c:pt idx="89">
                  <c:v>0.6</c:v>
                </c:pt>
                <c:pt idx="90">
                  <c:v>3.18</c:v>
                </c:pt>
                <c:pt idx="91">
                  <c:v>2.8314135650888286</c:v>
                </c:pt>
                <c:pt idx="92">
                  <c:v>2.7114135650888285</c:v>
                </c:pt>
                <c:pt idx="93">
                  <c:v>2.5914135650888284</c:v>
                </c:pt>
                <c:pt idx="94">
                  <c:v>2.4314135650888282</c:v>
                </c:pt>
                <c:pt idx="95">
                  <c:v>2.3114135650888281</c:v>
                </c:pt>
                <c:pt idx="96">
                  <c:v>2.441413565088828</c:v>
                </c:pt>
                <c:pt idx="97">
                  <c:v>2.2867671430446843</c:v>
                </c:pt>
                <c:pt idx="98">
                  <c:v>2.0367671430446843</c:v>
                </c:pt>
                <c:pt idx="99">
                  <c:v>1.5767671430446843</c:v>
                </c:pt>
                <c:pt idx="100">
                  <c:v>1.3351354182205757</c:v>
                </c:pt>
                <c:pt idx="101">
                  <c:v>0.62657544112351793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3E-4AF1-8514-F2B9587D2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58928"/>
        <c:axId val="1"/>
      </c:lineChart>
      <c:dateAx>
        <c:axId val="1998158928"/>
        <c:scaling>
          <c:orientation val="minMax"/>
          <c:max val="46203"/>
          <c:min val="43466"/>
        </c:scaling>
        <c:delete val="0"/>
        <c:axPos val="b"/>
        <c:majorGridlines>
          <c:spPr>
            <a:ln>
              <a:solidFill>
                <a:srgbClr val="00B0F0"/>
              </a:solidFill>
              <a:prstDash val="sysDash"/>
            </a:ln>
          </c:spPr>
        </c:majorGridlines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Variación anual (%)</a:t>
                </a:r>
              </a:p>
            </c:rich>
          </c:tx>
          <c:layout>
            <c:manualLayout>
              <c:xMode val="edge"/>
              <c:yMode val="edge"/>
              <c:x val="1.6811312682830946E-2"/>
              <c:y val="0.281672712259282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8928"/>
        <c:crosses val="autoZero"/>
        <c:crossBetween val="between"/>
        <c:dispUnits>
          <c:builtInUnit val="hundreds"/>
        </c:dispUnits>
      </c:val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Participación por sectores 
promedio a dic 2021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sectores'!$K$42</c:f>
              <c:strCache>
                <c:ptCount val="1"/>
                <c:pt idx="0">
                  <c:v>Participación por sectores 
promedio a dic 2021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177-4B9A-99C2-EEA9E22052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77-4B9A-99C2-EEA9E22052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177-4B9A-99C2-EEA9E22052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77-4B9A-99C2-EEA9E22052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77-4B9A-99C2-EEA9E220526A}"/>
              </c:ext>
            </c:extLst>
          </c:dPt>
          <c:dLbls>
            <c:dLbl>
              <c:idx val="0"/>
              <c:layout>
                <c:manualLayout>
                  <c:x val="-0.197177304964539"/>
                  <c:y val="-0.1625219176066816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7-4B9A-99C2-EEA9E220526A}"/>
                </c:ext>
              </c:extLst>
            </c:dLbl>
            <c:dLbl>
              <c:idx val="1"/>
              <c:layout>
                <c:manualLayout>
                  <c:x val="1.6945137955316561E-3"/>
                  <c:y val="-4.4431408824613253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7-4B9A-99C2-EEA9E220526A}"/>
                </c:ext>
              </c:extLst>
            </c:dLbl>
            <c:dLbl>
              <c:idx val="2"/>
              <c:layout>
                <c:manualLayout>
                  <c:x val="-5.8988617854836911E-3"/>
                  <c:y val="2.2307337210989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B9A-99C2-EEA9E220526A}"/>
                </c:ext>
              </c:extLst>
            </c:dLbl>
            <c:dLbl>
              <c:idx val="4"/>
              <c:layout>
                <c:manualLayout>
                  <c:x val="3.8676452163185847E-2"/>
                  <c:y val="1.538901858373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7-4B9A-99C2-EEA9E220526A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sectores'!$K$43:$K$47</c:f>
              <c:numCache>
                <c:formatCode>0%</c:formatCode>
                <c:ptCount val="5"/>
                <c:pt idx="0">
                  <c:v>0.70197396803796897</c:v>
                </c:pt>
                <c:pt idx="1">
                  <c:v>8.1359431712063987E-2</c:v>
                </c:pt>
                <c:pt idx="2">
                  <c:v>0.15932030385978313</c:v>
                </c:pt>
                <c:pt idx="3">
                  <c:v>5.0259339884366552E-4</c:v>
                </c:pt>
                <c:pt idx="4">
                  <c:v>5.6843702991340186E-2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77-4B9A-99C2-EEA9E2205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Participación por sectores 
promedio a dic 2022</a:t>
            </a:r>
          </a:p>
        </c:rich>
      </c:tx>
      <c:layout>
        <c:manualLayout>
          <c:xMode val="edge"/>
          <c:yMode val="edge"/>
          <c:x val="0.42995432064888794"/>
          <c:y val="1.10739326958164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sectores'!$M$42</c:f>
              <c:strCache>
                <c:ptCount val="1"/>
                <c:pt idx="0">
                  <c:v>Participación por sectores 
promedio a dic 2022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317-4439-9376-DFA3319CDD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7-4439-9376-DFA3319CDD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317-4439-9376-DFA3319CDD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317-4439-9376-DFA3319CDD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317-4439-9376-DFA3319CDD33}"/>
              </c:ext>
            </c:extLst>
          </c:dPt>
          <c:dLbls>
            <c:dLbl>
              <c:idx val="0"/>
              <c:layout>
                <c:manualLayout>
                  <c:x val="-0.20116469101493031"/>
                  <c:y val="-0.153875825951957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7-4439-9376-DFA3319CDD33}"/>
                </c:ext>
              </c:extLst>
            </c:dLbl>
            <c:dLbl>
              <c:idx val="1"/>
              <c:layout>
                <c:manualLayout>
                  <c:x val="1.6678503422366309E-2"/>
                  <c:y val="-2.46815281877438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7-4439-9376-DFA3319CDD33}"/>
                </c:ext>
              </c:extLst>
            </c:dLbl>
            <c:dLbl>
              <c:idx val="2"/>
              <c:layout>
                <c:manualLayout>
                  <c:x val="-5.8988617854836911E-3"/>
                  <c:y val="2.2307337210989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7-4439-9376-DFA3319CDD33}"/>
                </c:ext>
              </c:extLst>
            </c:dLbl>
            <c:dLbl>
              <c:idx val="4"/>
              <c:layout>
                <c:manualLayout>
                  <c:x val="3.8676452163185847E-2"/>
                  <c:y val="1.538901858373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7-4439-9376-DFA3319CDD3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sectores'!$M$43:$M$47</c:f>
              <c:numCache>
                <c:formatCode>0%</c:formatCode>
                <c:ptCount val="5"/>
                <c:pt idx="0">
                  <c:v>0.66945384531778129</c:v>
                </c:pt>
                <c:pt idx="1">
                  <c:v>9.6056971052238621E-2</c:v>
                </c:pt>
                <c:pt idx="2">
                  <c:v>0.17793161441985395</c:v>
                </c:pt>
                <c:pt idx="3">
                  <c:v>6.8486459539467484E-4</c:v>
                </c:pt>
                <c:pt idx="4" formatCode="0.0%">
                  <c:v>5.587270461473149E-2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17-4439-9376-DFA3319CD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DiciemBRE 2025</a:t>
            </a:r>
          </a:p>
        </c:rich>
      </c:tx>
      <c:layout>
        <c:manualLayout>
          <c:xMode val="edge"/>
          <c:yMode val="edge"/>
          <c:x val="0.1765449637808536"/>
          <c:y val="1.107407784621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sectores'!$S$42</c:f>
              <c:strCache>
                <c:ptCount val="1"/>
                <c:pt idx="0">
                  <c:v>Participación por sectores 
promedio a diciembre 2025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74-44D7-A16C-3377EC21F15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74-44D7-A16C-3377EC21F1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74-44D7-A16C-3377EC21F15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74-44D7-A16C-3377EC21F15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74-44D7-A16C-3377EC21F159}"/>
              </c:ext>
            </c:extLst>
          </c:dPt>
          <c:dLbls>
            <c:dLbl>
              <c:idx val="3"/>
              <c:layout>
                <c:manualLayout>
                  <c:x val="-3.3860280328392688E-2"/>
                  <c:y val="2.5572910175767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4-44D7-A16C-3377EC21F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sectores'!$S$43:$S$47</c:f>
              <c:numCache>
                <c:formatCode>0%</c:formatCode>
                <c:ptCount val="5"/>
                <c:pt idx="0">
                  <c:v>0.61754629694671903</c:v>
                </c:pt>
                <c:pt idx="1">
                  <c:v>0.10099591373485911</c:v>
                </c:pt>
                <c:pt idx="2">
                  <c:v>0.21134387243844022</c:v>
                </c:pt>
                <c:pt idx="3">
                  <c:v>6.0352415604683694E-4</c:v>
                </c:pt>
                <c:pt idx="4">
                  <c:v>6.9510392723934847E-2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74-44D7-A16C-3377EC21F1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DiciemBRE 2024</a:t>
            </a:r>
          </a:p>
        </c:rich>
      </c:tx>
      <c:layout>
        <c:manualLayout>
          <c:xMode val="edge"/>
          <c:yMode val="edge"/>
          <c:x val="0.1324397781223319"/>
          <c:y val="1.1074146981627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sectores'!$Q$42</c:f>
              <c:strCache>
                <c:ptCount val="1"/>
                <c:pt idx="0">
                  <c:v>Participación por sectores 
promedio a diciembre 2024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D6F-45A6-88B3-E64E03AA1D3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D6F-45A6-88B3-E64E03AA1D3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D6F-45A6-88B3-E64E03AA1D30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D6F-45A6-88B3-E64E03AA1D30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D6F-45A6-88B3-E64E03AA1D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sectores'!$Q$43:$Q$47</c:f>
              <c:numCache>
                <c:formatCode>0%</c:formatCode>
                <c:ptCount val="5"/>
                <c:pt idx="0">
                  <c:v>0.65236239785930772</c:v>
                </c:pt>
                <c:pt idx="1">
                  <c:v>9.8618111431159811E-2</c:v>
                </c:pt>
                <c:pt idx="2">
                  <c:v>0.18804907659005848</c:v>
                </c:pt>
                <c:pt idx="3">
                  <c:v>6.2823896043967314E-4</c:v>
                </c:pt>
                <c:pt idx="4">
                  <c:v>6.0342175159034235E-2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6F-45A6-88B3-E64E03AA1D3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Participación por sectores 
promedio a MAYO 2026</a:t>
            </a:r>
          </a:p>
        </c:rich>
      </c:tx>
      <c:layout>
        <c:manualLayout>
          <c:xMode val="edge"/>
          <c:yMode val="edge"/>
          <c:x val="0.18333037695908769"/>
          <c:y val="1.1074077846215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'13. Comportamiento por sectores'!$U$42</c:f>
              <c:strCache>
                <c:ptCount val="1"/>
                <c:pt idx="0">
                  <c:v>Participación por sectores 
promedio a mayo 2026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32-4FA7-99E3-6B24E66103C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32-4FA7-99E3-6B24E66103C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32-4FA7-99E3-6B24E66103C1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32-4FA7-99E3-6B24E66103C1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32-4FA7-99E3-6B24E66103C1}"/>
              </c:ext>
            </c:extLst>
          </c:dPt>
          <c:dLbls>
            <c:dLbl>
              <c:idx val="3"/>
              <c:layout>
                <c:manualLayout>
                  <c:x val="-5.8830333682043018E-2"/>
                  <c:y val="2.23993585865997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2-4FA7-99E3-6B24E66103C1}"/>
                </c:ext>
              </c:extLst>
            </c:dLbl>
            <c:dLbl>
              <c:idx val="4"/>
              <c:layout>
                <c:manualLayout>
                  <c:x val="5.8444847413688945E-2"/>
                  <c:y val="0.16747651399366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91097217339455"/>
                      <c:h val="0.194102719206250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032-4FA7-99E3-6B24E6610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'13. Comportamiento por sectores'!$A$43:$A$47</c:f>
              <c:strCache>
                <c:ptCount val="5"/>
                <c:pt idx="0">
                  <c:v> Residencial </c:v>
                </c:pt>
                <c:pt idx="1">
                  <c:v> Comercial </c:v>
                </c:pt>
                <c:pt idx="2">
                  <c:v> Industrial </c:v>
                </c:pt>
                <c:pt idx="3">
                  <c:v> Oficial </c:v>
                </c:pt>
                <c:pt idx="4">
                  <c:v> Otros </c:v>
                </c:pt>
              </c:strCache>
            </c:strRef>
          </c:cat>
          <c:val>
            <c:numRef>
              <c:f>'13. Comportamiento por sectores'!$U$43:$U$47</c:f>
              <c:numCache>
                <c:formatCode>0%</c:formatCode>
                <c:ptCount val="5"/>
                <c:pt idx="0">
                  <c:v>0.55917678929853476</c:v>
                </c:pt>
                <c:pt idx="1">
                  <c:v>8.2461904257169066E-2</c:v>
                </c:pt>
                <c:pt idx="2">
                  <c:v>0.30038406797756856</c:v>
                </c:pt>
                <c:pt idx="3">
                  <c:v>7.8961121747753973E-4</c:v>
                </c:pt>
                <c:pt idx="4">
                  <c:v>5.7187627249249952E-2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32-4FA7-99E3-6B24E66103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793020633797"/>
          <c:y val="3.2491311945073972E-2"/>
          <c:w val="0.86673490430911004"/>
          <c:h val="0.72236023658577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'15. Oferta nacional de GLP'!$A$30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F2-4AD8-840C-A4A044E4DA29}"/>
              </c:ext>
            </c:extLst>
          </c:dPt>
          <c:cat>
            <c:numRef>
              <c:f>'15. Oferta nacional de GLP'!$B$10:$DJ$10</c:f>
              <c:numCache>
                <c:formatCode>mmm\-yy</c:formatCode>
                <c:ptCount val="11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'15. Oferta nacional de GLP'!$B$30:$DJ$30</c:f>
              <c:numCache>
                <c:formatCode>_(* #,##0_);_(* \(#,##0\);_(* "-"_);_(@_)</c:formatCode>
                <c:ptCount val="113"/>
                <c:pt idx="0">
                  <c:v>16828.11843137255</c:v>
                </c:pt>
                <c:pt idx="1">
                  <c:v>15140.757647058823</c:v>
                </c:pt>
                <c:pt idx="2">
                  <c:v>16344.178039215687</c:v>
                </c:pt>
                <c:pt idx="3">
                  <c:v>15673.447058823529</c:v>
                </c:pt>
                <c:pt idx="4">
                  <c:v>16263.386666666667</c:v>
                </c:pt>
                <c:pt idx="5">
                  <c:v>16025.441568627451</c:v>
                </c:pt>
                <c:pt idx="6">
                  <c:v>15450.72705882353</c:v>
                </c:pt>
                <c:pt idx="7">
                  <c:v>15491.416470588236</c:v>
                </c:pt>
                <c:pt idx="8">
                  <c:v>14249.217254901961</c:v>
                </c:pt>
                <c:pt idx="9">
                  <c:v>15717.29568627451</c:v>
                </c:pt>
                <c:pt idx="10">
                  <c:v>13548.050980392158</c:v>
                </c:pt>
                <c:pt idx="11">
                  <c:v>16071.920392156862</c:v>
                </c:pt>
                <c:pt idx="12">
                  <c:v>16684.872992156863</c:v>
                </c:pt>
                <c:pt idx="13">
                  <c:v>14271.989380392157</c:v>
                </c:pt>
                <c:pt idx="14">
                  <c:v>15582.765243137253</c:v>
                </c:pt>
                <c:pt idx="15">
                  <c:v>14973.766980392156</c:v>
                </c:pt>
                <c:pt idx="16">
                  <c:v>16130.502709803923</c:v>
                </c:pt>
                <c:pt idx="17">
                  <c:v>15460.166392156862</c:v>
                </c:pt>
                <c:pt idx="18">
                  <c:v>14826.316862745098</c:v>
                </c:pt>
                <c:pt idx="19">
                  <c:v>14794.154509803922</c:v>
                </c:pt>
                <c:pt idx="20">
                  <c:v>14525.982352941177</c:v>
                </c:pt>
                <c:pt idx="21">
                  <c:v>14647.377254901961</c:v>
                </c:pt>
                <c:pt idx="22">
                  <c:v>14395.183921568627</c:v>
                </c:pt>
                <c:pt idx="23">
                  <c:v>14940.27294117647</c:v>
                </c:pt>
                <c:pt idx="24">
                  <c:v>13229.89725490196</c:v>
                </c:pt>
                <c:pt idx="25">
                  <c:v>12008.69568627451</c:v>
                </c:pt>
                <c:pt idx="26">
                  <c:v>13354.884705882352</c:v>
                </c:pt>
                <c:pt idx="27">
                  <c:v>11236.12862745098</c:v>
                </c:pt>
                <c:pt idx="28">
                  <c:v>13461.454901960784</c:v>
                </c:pt>
                <c:pt idx="29">
                  <c:v>12834.598431372549</c:v>
                </c:pt>
                <c:pt idx="30">
                  <c:v>16204.128070588235</c:v>
                </c:pt>
                <c:pt idx="31">
                  <c:v>14698.505478431372</c:v>
                </c:pt>
                <c:pt idx="32">
                  <c:v>14933.849803921568</c:v>
                </c:pt>
                <c:pt idx="33">
                  <c:v>21126.719215686273</c:v>
                </c:pt>
                <c:pt idx="34">
                  <c:v>21108.119215686274</c:v>
                </c:pt>
                <c:pt idx="35">
                  <c:v>20804.770196078432</c:v>
                </c:pt>
                <c:pt idx="36">
                  <c:v>21842.083529411764</c:v>
                </c:pt>
                <c:pt idx="37">
                  <c:v>18762.476862745098</c:v>
                </c:pt>
                <c:pt idx="38">
                  <c:v>19652.605333333329</c:v>
                </c:pt>
                <c:pt idx="39">
                  <c:v>19349.212549019609</c:v>
                </c:pt>
                <c:pt idx="40">
                  <c:v>20779.802352941177</c:v>
                </c:pt>
                <c:pt idx="41">
                  <c:v>20649.262352941176</c:v>
                </c:pt>
                <c:pt idx="42">
                  <c:v>16845.759215686274</c:v>
                </c:pt>
                <c:pt idx="43">
                  <c:v>18933.362745098038</c:v>
                </c:pt>
                <c:pt idx="44">
                  <c:v>21426.291764705882</c:v>
                </c:pt>
                <c:pt idx="45">
                  <c:v>20269.074509803922</c:v>
                </c:pt>
                <c:pt idx="46">
                  <c:v>19479.280392156863</c:v>
                </c:pt>
                <c:pt idx="47">
                  <c:v>20100.158039215687</c:v>
                </c:pt>
                <c:pt idx="48">
                  <c:v>21652.072059764705</c:v>
                </c:pt>
                <c:pt idx="49">
                  <c:v>18928.260663968627</c:v>
                </c:pt>
                <c:pt idx="50">
                  <c:v>21045.594853019607</c:v>
                </c:pt>
                <c:pt idx="51">
                  <c:v>19834.167882352944</c:v>
                </c:pt>
                <c:pt idx="52">
                  <c:v>14561.917593960783</c:v>
                </c:pt>
                <c:pt idx="53">
                  <c:v>21544.5314372549</c:v>
                </c:pt>
                <c:pt idx="54">
                  <c:v>20835.703137254903</c:v>
                </c:pt>
                <c:pt idx="55">
                  <c:v>18012.601123137254</c:v>
                </c:pt>
                <c:pt idx="56">
                  <c:v>18975.85008627451</c:v>
                </c:pt>
                <c:pt idx="57">
                  <c:v>15651.051558431373</c:v>
                </c:pt>
                <c:pt idx="58">
                  <c:v>15702.171271372548</c:v>
                </c:pt>
                <c:pt idx="59">
                  <c:v>16665.832426274508</c:v>
                </c:pt>
                <c:pt idx="60" formatCode="_-* #,##0.000_-;\-* #,##0.000_-;_-* &quot;-&quot;_-;_-@_-">
                  <c:v>18702.985022204863</c:v>
                </c:pt>
                <c:pt idx="61" formatCode="_-* #,##0.000_-;\-* #,##0.000_-;_-* &quot;-&quot;_-;_-@_-">
                  <c:v>17954.203012885646</c:v>
                </c:pt>
                <c:pt idx="62" formatCode="_-* #,##0.000_-;\-* #,##0.000_-;_-* &quot;-&quot;_-;_-@_-">
                  <c:v>19082.794148280784</c:v>
                </c:pt>
                <c:pt idx="63" formatCode="_-* #,##0.000_-;\-* #,##0.000_-;_-* &quot;-&quot;_-;_-@_-">
                  <c:v>17598.883949225881</c:v>
                </c:pt>
                <c:pt idx="64" formatCode="_-* #,##0.000_-;\-* #,##0.000_-;_-* &quot;-&quot;_-;_-@_-">
                  <c:v>18005.95737843106</c:v>
                </c:pt>
                <c:pt idx="65" formatCode="_-* #,##0.000_-;\-* #,##0.000_-;_-* &quot;-&quot;_-;_-@_-">
                  <c:v>19038.982009280779</c:v>
                </c:pt>
                <c:pt idx="66" formatCode="_-* #,##0.000_-;\-* #,##0.000_-;_-* &quot;-&quot;_-;_-@_-">
                  <c:v>20912.585636579606</c:v>
                </c:pt>
                <c:pt idx="67" formatCode="_-* #,##0.000_-;\-* #,##0.000_-;_-* &quot;-&quot;_-;_-@_-">
                  <c:v>21272.659715010981</c:v>
                </c:pt>
                <c:pt idx="68" formatCode="_-* #,##0.000_-;\-* #,##0.000_-;_-* &quot;-&quot;_-;_-@_-">
                  <c:v>20247.509714956857</c:v>
                </c:pt>
                <c:pt idx="69" formatCode="_-* #,##0.000_-;\-* #,##0.000_-;_-* &quot;-&quot;_-;_-@_-">
                  <c:v>17284.587949019609</c:v>
                </c:pt>
                <c:pt idx="70" formatCode="_-* #,##0.000_-;\-* #,##0.000_-;_-* &quot;-&quot;_-;_-@_-">
                  <c:v>20395.401924705882</c:v>
                </c:pt>
                <c:pt idx="71" formatCode="_-* #,##0.000_-;\-* #,##0.000_-;_-* &quot;-&quot;_-;_-@_-">
                  <c:v>22109.992713725493</c:v>
                </c:pt>
                <c:pt idx="72" formatCode="_-* #,##0.000_-;\-* #,##0.000_-;_-* &quot;-&quot;_-;_-@_-">
                  <c:v>20704.527184313727</c:v>
                </c:pt>
                <c:pt idx="73" formatCode="_-* #,##0.000_-;\-* #,##0.000_-;_-* &quot;-&quot;_-;_-@_-">
                  <c:v>18400.75785490196</c:v>
                </c:pt>
                <c:pt idx="74" formatCode="_-* #,##0.000_-;\-* #,##0.000_-;_-* &quot;-&quot;_-;_-@_-">
                  <c:v>19147.489019607841</c:v>
                </c:pt>
                <c:pt idx="75" formatCode="_-* #,##0.000_-;\-* #,##0.000_-;_-* &quot;-&quot;_-;_-@_-">
                  <c:v>19017.858984313727</c:v>
                </c:pt>
                <c:pt idx="76" formatCode="_-* #,##0.000_-;\-* #,##0.000_-;_-* &quot;-&quot;_-;_-@_-">
                  <c:v>20613.93031764706</c:v>
                </c:pt>
                <c:pt idx="77" formatCode="_-* #,##0.000_-;\-* #,##0.000_-;_-* &quot;-&quot;_-;_-@_-">
                  <c:v>19535.721960784314</c:v>
                </c:pt>
                <c:pt idx="78" formatCode="_-* #,##0.000_-;\-* #,##0.000_-;_-* &quot;-&quot;_-;_-@_-">
                  <c:v>17771.6504627451</c:v>
                </c:pt>
                <c:pt idx="79" formatCode="_-* #,##0.000_-;\-* #,##0.000_-;_-* &quot;-&quot;_-;_-@_-">
                  <c:v>17771.6504627451</c:v>
                </c:pt>
                <c:pt idx="80" formatCode="_-* #,##0.000_-;\-* #,##0.000_-;_-* &quot;-&quot;_-;_-@_-">
                  <c:v>17652.892562745095</c:v>
                </c:pt>
                <c:pt idx="81" formatCode="_-* #,##0.000_-;\-* #,##0.000_-;_-* &quot;-&quot;_-;_-@_-">
                  <c:v>18154.142692156864</c:v>
                </c:pt>
                <c:pt idx="82" formatCode="_-* #,##0.000_-;\-* #,##0.000_-;_-* &quot;-&quot;_-;_-@_-">
                  <c:v>15637.749294117648</c:v>
                </c:pt>
                <c:pt idx="83" formatCode="_-* #,##0.000_-;\-* #,##0.000_-;_-* &quot;-&quot;_-;_-@_-">
                  <c:v>14710.456631372548</c:v>
                </c:pt>
                <c:pt idx="84" formatCode="_-* #,##0.000_-;\-* #,##0.000_-;_-* &quot;-&quot;_-;_-@_-">
                  <c:v>14710.45663137255</c:v>
                </c:pt>
                <c:pt idx="85" formatCode="_-* #,##0.000_-;\-* #,##0.000_-;_-* &quot;-&quot;_-;_-@_-">
                  <c:v>18766.003215686273</c:v>
                </c:pt>
                <c:pt idx="86" formatCode="_-* #,##0.000_-;\-* #,##0.000_-;_-* &quot;-&quot;_-;_-@_-">
                  <c:v>17558.533333333333</c:v>
                </c:pt>
                <c:pt idx="87" formatCode="_-* #,##0.000_-;\-* #,##0.000_-;_-* &quot;-&quot;_-;_-@_-">
                  <c:v>16582.959215686275</c:v>
                </c:pt>
                <c:pt idx="88" formatCode="_-* #,##0.000_-;\-* #,##0.000_-;_-* &quot;-&quot;_-;_-@_-">
                  <c:v>16413.885960784315</c:v>
                </c:pt>
                <c:pt idx="89" formatCode="_-* #,##0.000_-;\-* #,##0.000_-;_-* &quot;-&quot;_-;_-@_-">
                  <c:v>15728.909411764706</c:v>
                </c:pt>
                <c:pt idx="90" formatCode="_-* #,##0.000_-;\-* #,##0.000_-;_-* &quot;-&quot;_-;_-@_-">
                  <c:v>16338.529411764706</c:v>
                </c:pt>
                <c:pt idx="91" formatCode="_-* #,##0.000_-;\-* #,##0.000_-;_-* &quot;-&quot;_-;_-@_-">
                  <c:v>16591.703450980393</c:v>
                </c:pt>
                <c:pt idx="92" formatCode="_-* #,##0.000_-;\-* #,##0.000_-;_-* &quot;-&quot;_-;_-@_-">
                  <c:v>14226.761325490193</c:v>
                </c:pt>
                <c:pt idx="93" formatCode="_-* #,##0.000_-;\-* #,##0.000_-;_-* &quot;-&quot;_-;_-@_-">
                  <c:v>13860.021784313725</c:v>
                </c:pt>
                <c:pt idx="94" formatCode="_-* #,##0.000_-;\-* #,##0.000_-;_-* &quot;-&quot;_-;_-@_-">
                  <c:v>12810.921408235296</c:v>
                </c:pt>
                <c:pt idx="95" formatCode="_-* #,##0.000_-;\-* #,##0.000_-;_-* &quot;-&quot;_-;_-@_-">
                  <c:v>15170.550588235294</c:v>
                </c:pt>
                <c:pt idx="96" formatCode="_-* #,##0.000_-;\-* #,##0.000_-;_-* &quot;-&quot;_-;_-@_-">
                  <c:v>14125.824282352942</c:v>
                </c:pt>
                <c:pt idx="97" formatCode="_-* #,##0.000_-;\-* #,##0.000_-;_-* &quot;-&quot;_-;_-@_-">
                  <c:v>12526.918334117645</c:v>
                </c:pt>
                <c:pt idx="98" formatCode="_-* #,##0.000_-;\-* #,##0.000_-;_-* &quot;-&quot;_-;_-@_-">
                  <c:v>13697.126919607841</c:v>
                </c:pt>
                <c:pt idx="99" formatCode="_-* #,##0.000_-;\-* #,##0.000_-;_-* &quot;-&quot;_-;_-@_-">
                  <c:v>13658.227815686272</c:v>
                </c:pt>
                <c:pt idx="100" formatCode="_-* #,##0.000_-;\-* #,##0.000_-;_-* &quot;-&quot;_-;_-@_-">
                  <c:v>13688.406005882352</c:v>
                </c:pt>
                <c:pt idx="101" formatCode="_-* #,##0.000_-;\-* #,##0.000_-;_-* &quot;-&quot;_-;_-@_-">
                  <c:v>13703.111941176468</c:v>
                </c:pt>
                <c:pt idx="102" formatCode="_-* #,##0.000_-;\-* #,##0.000_-;_-* &quot;-&quot;_-;_-@_-">
                  <c:v>13310.746396078432</c:v>
                </c:pt>
                <c:pt idx="103" formatCode="_-* #,##0.000_-;\-* #,##0.000_-;_-* &quot;-&quot;_-;_-@_-">
                  <c:v>12790.179913725489</c:v>
                </c:pt>
                <c:pt idx="104" formatCode="_-* #,##0.000_-;\-* #,##0.000_-;_-* &quot;-&quot;_-;_-@_-">
                  <c:v>10472.276470588235</c:v>
                </c:pt>
                <c:pt idx="105" formatCode="_-* #,##0.000_-;\-* #,##0.000_-;_-* &quot;-&quot;_-;_-@_-">
                  <c:v>10745.561176470588</c:v>
                </c:pt>
                <c:pt idx="106" formatCode="_-* #,##0.000_-;\-* #,##0.000_-;_-* &quot;-&quot;_-;_-@_-">
                  <c:v>10490.624839215689</c:v>
                </c:pt>
                <c:pt idx="107" formatCode="_-* #,##0.000_-;\-* #,##0.000_-;_-* &quot;-&quot;_-;_-@_-">
                  <c:v>11227.986568627452</c:v>
                </c:pt>
                <c:pt idx="108" formatCode="_-* #,##0.000_-;\-* #,##0.000_-;_-* &quot;-&quot;_-;_-@_-">
                  <c:v>10259.718301960782</c:v>
                </c:pt>
                <c:pt idx="109" formatCode="_-* #,##0.000_-;\-* #,##0.000_-;_-* &quot;-&quot;_-;_-@_-">
                  <c:v>10321.321686274508</c:v>
                </c:pt>
                <c:pt idx="110" formatCode="_-* #,##0.000_-;\-* #,##0.000_-;_-* &quot;-&quot;_-;_-@_-">
                  <c:v>13720.722180392158</c:v>
                </c:pt>
                <c:pt idx="111" formatCode="_-* #,##0.000_-;\-* #,##0.000_-;_-* &quot;-&quot;_-;_-@_-">
                  <c:v>12437.334690196079</c:v>
                </c:pt>
                <c:pt idx="112" formatCode="_-* #,##0.000_-;\-* #,##0.000_-;_-* &quot;-&quot;_-;_-@_-">
                  <c:v>10054.134568627451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F2-4AD8-840C-A4A044E4DA29}"/>
            </c:ext>
          </c:extLst>
        </c:ser>
        <c:ser>
          <c:idx val="1"/>
          <c:order val="1"/>
          <c:tx>
            <c:strRef>
              <c:f>'15. Oferta nacional de GLP'!$A$31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GLP'!$B$10:$DJ$10</c:f>
              <c:numCache>
                <c:formatCode>mmm\-yy</c:formatCode>
                <c:ptCount val="11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'15. Oferta nacional de GLP'!$B$31:$BW$31</c:f>
              <c:numCache>
                <c:formatCode>_(* #,##0_);_(* \(#,##0\);_(* "-"_);_(@_)</c:formatCode>
                <c:ptCount val="74"/>
                <c:pt idx="0">
                  <c:v>2274.5098039215686</c:v>
                </c:pt>
                <c:pt idx="1">
                  <c:v>2274.5098039215686</c:v>
                </c:pt>
                <c:pt idx="2">
                  <c:v>2549.0196078431372</c:v>
                </c:pt>
                <c:pt idx="3">
                  <c:v>2549.0196078431372</c:v>
                </c:pt>
                <c:pt idx="4">
                  <c:v>0</c:v>
                </c:pt>
                <c:pt idx="5">
                  <c:v>0</c:v>
                </c:pt>
                <c:pt idx="6">
                  <c:v>754.23159744725899</c:v>
                </c:pt>
                <c:pt idx="7">
                  <c:v>754.23159744725899</c:v>
                </c:pt>
                <c:pt idx="8">
                  <c:v>754.23159744725899</c:v>
                </c:pt>
                <c:pt idx="9">
                  <c:v>754.23159744725899</c:v>
                </c:pt>
                <c:pt idx="10">
                  <c:v>754.23159744725899</c:v>
                </c:pt>
                <c:pt idx="11">
                  <c:v>754.23159744725899</c:v>
                </c:pt>
                <c:pt idx="12">
                  <c:v>901.57372549019613</c:v>
                </c:pt>
                <c:pt idx="13">
                  <c:v>885.4588235294118</c:v>
                </c:pt>
                <c:pt idx="14">
                  <c:v>980.32941176470592</c:v>
                </c:pt>
                <c:pt idx="15">
                  <c:v>948.70588235294122</c:v>
                </c:pt>
                <c:pt idx="16">
                  <c:v>980.32941176470592</c:v>
                </c:pt>
                <c:pt idx="17">
                  <c:v>948.70588235294122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1269.5647058823529</c:v>
                </c:pt>
                <c:pt idx="25">
                  <c:v>705.88235294117646</c:v>
                </c:pt>
                <c:pt idx="26">
                  <c:v>1587.4482352941177</c:v>
                </c:pt>
                <c:pt idx="27">
                  <c:v>1587.6705882352942</c:v>
                </c:pt>
                <c:pt idx="28">
                  <c:v>1587.4482352941177</c:v>
                </c:pt>
                <c:pt idx="29">
                  <c:v>1587.6705882352942</c:v>
                </c:pt>
                <c:pt idx="30">
                  <c:v>0</c:v>
                </c:pt>
                <c:pt idx="31">
                  <c:v>3166.6666666666665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2-4AD8-840C-A4A044E4DA29}"/>
            </c:ext>
          </c:extLst>
        </c:ser>
        <c:ser>
          <c:idx val="2"/>
          <c:order val="2"/>
          <c:tx>
            <c:strRef>
              <c:f>'15. Oferta nacional de GLP'!$A$32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GLP'!$B$10:$DJ$10</c:f>
              <c:numCache>
                <c:formatCode>mmm\-yy</c:formatCode>
                <c:ptCount val="11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'15. Oferta nacional de GLP'!$B$32:$DJ$32</c:f>
              <c:numCache>
                <c:formatCode>_(* #,##0_);_(* \(#,##0\);_(* "-"_);_(@_)</c:formatCode>
                <c:ptCount val="113"/>
                <c:pt idx="0">
                  <c:v>1568.6274509803923</c:v>
                </c:pt>
                <c:pt idx="1">
                  <c:v>1568.6274509803923</c:v>
                </c:pt>
                <c:pt idx="2">
                  <c:v>1568.6274509803923</c:v>
                </c:pt>
                <c:pt idx="3">
                  <c:v>1568.6274509803923</c:v>
                </c:pt>
                <c:pt idx="4">
                  <c:v>1568.6274509803923</c:v>
                </c:pt>
                <c:pt idx="5">
                  <c:v>1568.6274509803923</c:v>
                </c:pt>
                <c:pt idx="6">
                  <c:v>1619.6717647058824</c:v>
                </c:pt>
                <c:pt idx="7">
                  <c:v>2088.1960784313724</c:v>
                </c:pt>
                <c:pt idx="8">
                  <c:v>1740.2125490196079</c:v>
                </c:pt>
                <c:pt idx="9">
                  <c:v>2177.4854901960784</c:v>
                </c:pt>
                <c:pt idx="10">
                  <c:v>2062.8101960784315</c:v>
                </c:pt>
                <c:pt idx="11">
                  <c:v>2225.4901960784314</c:v>
                </c:pt>
                <c:pt idx="12">
                  <c:v>2403.9215686274511</c:v>
                </c:pt>
                <c:pt idx="13">
                  <c:v>1901.9607843137255</c:v>
                </c:pt>
                <c:pt idx="14">
                  <c:v>1843.1372549019609</c:v>
                </c:pt>
                <c:pt idx="15">
                  <c:v>2298.0392156862745</c:v>
                </c:pt>
                <c:pt idx="16">
                  <c:v>1568.6274509803923</c:v>
                </c:pt>
                <c:pt idx="17">
                  <c:v>1862.7450980392157</c:v>
                </c:pt>
                <c:pt idx="18">
                  <c:v>1917.6470588235295</c:v>
                </c:pt>
                <c:pt idx="19">
                  <c:v>1901.9607843137255</c:v>
                </c:pt>
                <c:pt idx="20">
                  <c:v>1749.0196078431372</c:v>
                </c:pt>
                <c:pt idx="21">
                  <c:v>2015.686274509804</c:v>
                </c:pt>
                <c:pt idx="22">
                  <c:v>2078.4313725490197</c:v>
                </c:pt>
                <c:pt idx="23">
                  <c:v>2564.705882352941</c:v>
                </c:pt>
                <c:pt idx="24">
                  <c:v>2077.6078431372553</c:v>
                </c:pt>
                <c:pt idx="25">
                  <c:v>1876.5490196078431</c:v>
                </c:pt>
                <c:pt idx="26">
                  <c:v>2077.6078431372553</c:v>
                </c:pt>
                <c:pt idx="27">
                  <c:v>2010.5882352941176</c:v>
                </c:pt>
                <c:pt idx="28">
                  <c:v>2077.6078431372553</c:v>
                </c:pt>
                <c:pt idx="29">
                  <c:v>2010.5882352941176</c:v>
                </c:pt>
                <c:pt idx="30">
                  <c:v>2484.2600000000002</c:v>
                </c:pt>
                <c:pt idx="31">
                  <c:v>1909.6894117647059</c:v>
                </c:pt>
                <c:pt idx="32">
                  <c:v>2031.2113725490196</c:v>
                </c:pt>
                <c:pt idx="33">
                  <c:v>2201.225882352941</c:v>
                </c:pt>
                <c:pt idx="34">
                  <c:v>1939.6078431372548</c:v>
                </c:pt>
                <c:pt idx="35">
                  <c:v>1948.2352941176471</c:v>
                </c:pt>
                <c:pt idx="36">
                  <c:v>2078.4313725490197</c:v>
                </c:pt>
                <c:pt idx="37">
                  <c:v>1940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2207.1760941176472</c:v>
                </c:pt>
                <c:pt idx="42">
                  <c:v>2153.9027450980393</c:v>
                </c:pt>
                <c:pt idx="43">
                  <c:v>2280.7486305882353</c:v>
                </c:pt>
                <c:pt idx="44">
                  <c:v>2207.1760941176472</c:v>
                </c:pt>
                <c:pt idx="45">
                  <c:v>2280.7486305882353</c:v>
                </c:pt>
                <c:pt idx="46">
                  <c:v>2207.1760941176472</c:v>
                </c:pt>
                <c:pt idx="47">
                  <c:v>1686.2745098039215</c:v>
                </c:pt>
                <c:pt idx="48">
                  <c:v>1560.7843137254902</c:v>
                </c:pt>
                <c:pt idx="49">
                  <c:v>1260</c:v>
                </c:pt>
                <c:pt idx="50">
                  <c:v>1426.2745098039215</c:v>
                </c:pt>
                <c:pt idx="51">
                  <c:v>1510.5882352941176</c:v>
                </c:pt>
                <c:pt idx="52">
                  <c:v>1513.7254901960785</c:v>
                </c:pt>
                <c:pt idx="53">
                  <c:v>1494.1176470588234</c:v>
                </c:pt>
                <c:pt idx="54">
                  <c:v>1056.4705882352941</c:v>
                </c:pt>
                <c:pt idx="55">
                  <c:v>1862.7450980392157</c:v>
                </c:pt>
                <c:pt idx="56">
                  <c:v>1931.3725490196077</c:v>
                </c:pt>
                <c:pt idx="57">
                  <c:v>1873.3333333333333</c:v>
                </c:pt>
                <c:pt idx="58">
                  <c:v>1958.8235294117646</c:v>
                </c:pt>
                <c:pt idx="59">
                  <c:v>2023.9215686274511</c:v>
                </c:pt>
                <c:pt idx="60">
                  <c:v>1528.8066666666666</c:v>
                </c:pt>
                <c:pt idx="61">
                  <c:v>1679.3482352941176</c:v>
                </c:pt>
                <c:pt idx="62">
                  <c:v>1564.724705882353</c:v>
                </c:pt>
                <c:pt idx="63">
                  <c:v>1976.4882352941177</c:v>
                </c:pt>
                <c:pt idx="64">
                  <c:v>1816.8031372549019</c:v>
                </c:pt>
                <c:pt idx="65">
                  <c:v>2024.6364705882354</c:v>
                </c:pt>
                <c:pt idx="66">
                  <c:v>1787.8270588235293</c:v>
                </c:pt>
                <c:pt idx="67">
                  <c:v>2161.7725490196081</c:v>
                </c:pt>
                <c:pt idx="68" formatCode="_-* #,##0.000_-;\-* #,##0.000_-;_-* &quot;-&quot;_-;_-@_-">
                  <c:v>1986.224705882353</c:v>
                </c:pt>
                <c:pt idx="69" formatCode="_-* #,##0.000_-;\-* #,##0.000_-;_-* &quot;-&quot;_-;_-@_-">
                  <c:v>1862.38</c:v>
                </c:pt>
                <c:pt idx="70" formatCode="_-* #,##0.000_-;\-* #,##0.000_-;_-* &quot;-&quot;_-;_-@_-">
                  <c:v>1892.0949019607842</c:v>
                </c:pt>
                <c:pt idx="71" formatCode="_-* #,##0.000_-;\-* #,##0.000_-;_-* &quot;-&quot;_-;_-@_-">
                  <c:v>1749.3101960784313</c:v>
                </c:pt>
                <c:pt idx="72" formatCode="_-* #,##0.000_-;\-* #,##0.000_-;_-* &quot;-&quot;_-;_-@_-">
                  <c:v>1686.2745098039215</c:v>
                </c:pt>
                <c:pt idx="73" formatCode="_-* #,##0.000_-;\-* #,##0.000_-;_-* &quot;-&quot;_-;_-@_-">
                  <c:v>1686.2745098039215</c:v>
                </c:pt>
                <c:pt idx="74" formatCode="_-* #,##0.000_-;\-* #,##0.000_-;_-* &quot;-&quot;_-;_-@_-">
                  <c:v>2280.7486305882353</c:v>
                </c:pt>
                <c:pt idx="75" formatCode="_-* #,##0.000_-;\-* #,##0.000_-;_-* &quot;-&quot;_-;_-@_-">
                  <c:v>2207.1760941176472</c:v>
                </c:pt>
                <c:pt idx="76" formatCode="_-* #,##0.000_-;\-* #,##0.000_-;_-* &quot;-&quot;_-;_-@_-">
                  <c:v>2280.9015843137254</c:v>
                </c:pt>
                <c:pt idx="77" formatCode="_-* #,##0.000_-;\-* #,##0.000_-;_-* &quot;-&quot;_-;_-@_-">
                  <c:v>2207.1760941176472</c:v>
                </c:pt>
                <c:pt idx="78" formatCode="_-* #,##0.000_-;\-* #,##0.000_-;_-* &quot;-&quot;_-;_-@_-">
                  <c:v>2207.1760941176472</c:v>
                </c:pt>
                <c:pt idx="79" formatCode="_-* #,##0.000_-;\-* #,##0.000_-;_-* &quot;-&quot;_-;_-@_-">
                  <c:v>2207.1760941176472</c:v>
                </c:pt>
                <c:pt idx="80" formatCode="_-* #,##0.000_-;\-* #,##0.000_-;_-* &quot;-&quot;_-;_-@_-">
                  <c:v>2207.1760941176472</c:v>
                </c:pt>
                <c:pt idx="81" formatCode="_-* #,##0.000_-;\-* #,##0.000_-;_-* &quot;-&quot;_-;_-@_-">
                  <c:v>2207.1760941176472</c:v>
                </c:pt>
                <c:pt idx="82" formatCode="_-* #,##0.000_-;\-* #,##0.000_-;_-* &quot;-&quot;_-;_-@_-">
                  <c:v>2207.1760941176472</c:v>
                </c:pt>
                <c:pt idx="83" formatCode="_-* #,##0.000_-;\-* #,##0.000_-;_-* &quot;-&quot;_-;_-@_-">
                  <c:v>2207.1760941176472</c:v>
                </c:pt>
                <c:pt idx="84" formatCode="_-* #,##0.000_-;\-* #,##0.000_-;_-* &quot;-&quot;_-;_-@_-">
                  <c:v>1872.5490196078431</c:v>
                </c:pt>
                <c:pt idx="85" formatCode="_-* #,##0.000_-;\-* #,##0.000_-;_-* &quot;-&quot;_-;_-@_-">
                  <c:v>1872.5490196078431</c:v>
                </c:pt>
                <c:pt idx="86" formatCode="_-* #,##0.000_-;\-* #,##0.000_-;_-* &quot;-&quot;_-;_-@_-">
                  <c:v>1872.5490196078431</c:v>
                </c:pt>
                <c:pt idx="87" formatCode="_-* #,##0.000_-;\-* #,##0.000_-;_-* &quot;-&quot;_-;_-@_-">
                  <c:v>1872.5490196078431</c:v>
                </c:pt>
                <c:pt idx="88" formatCode="_-* #,##0.000_-;\-* #,##0.000_-;_-* &quot;-&quot;_-;_-@_-">
                  <c:v>1872.5490196078431</c:v>
                </c:pt>
                <c:pt idx="89" formatCode="_-* #,##0.000_-;\-* #,##0.000_-;_-* &quot;-&quot;_-;_-@_-">
                  <c:v>1872.5490196078431</c:v>
                </c:pt>
                <c:pt idx="90" formatCode="_-* #,##0.000_-;\-* #,##0.000_-;_-* &quot;-&quot;_-;_-@_-">
                  <c:v>1872.5490196078431</c:v>
                </c:pt>
                <c:pt idx="91" formatCode="_-* #,##0.000_-;\-* #,##0.000_-;_-* &quot;-&quot;_-;_-@_-">
                  <c:v>1872.5490196078431</c:v>
                </c:pt>
                <c:pt idx="92" formatCode="_-* #,##0.000_-;\-* #,##0.000_-;_-* &quot;-&quot;_-;_-@_-">
                  <c:v>1872.5490196078431</c:v>
                </c:pt>
                <c:pt idx="93" formatCode="_-* #,##0.000_-;\-* #,##0.000_-;_-* &quot;-&quot;_-;_-@_-">
                  <c:v>1872.5490196078431</c:v>
                </c:pt>
                <c:pt idx="94" formatCode="_-* #,##0.000_-;\-* #,##0.000_-;_-* &quot;-&quot;_-;_-@_-">
                  <c:v>1872.5490196078431</c:v>
                </c:pt>
                <c:pt idx="95" formatCode="_-* #,##0.000_-;\-* #,##0.000_-;_-* &quot;-&quot;_-;_-@_-">
                  <c:v>1872.5490196078431</c:v>
                </c:pt>
                <c:pt idx="96" formatCode="_-* #,##0.000_-;\-* #,##0.000_-;_-* &quot;-&quot;_-;_-@_-">
                  <c:v>1669.8886274509805</c:v>
                </c:pt>
                <c:pt idx="97" formatCode="_-* #,##0.000_-;\-* #,##0.000_-;_-* &quot;-&quot;_-;_-@_-">
                  <c:v>1489.4074509803922</c:v>
                </c:pt>
                <c:pt idx="98" formatCode="_-* #,##0.000_-;\-* #,##0.000_-;_-* &quot;-&quot;_-;_-@_-">
                  <c:v>1536.9635294117647</c:v>
                </c:pt>
                <c:pt idx="99" formatCode="_-* #,##0.000_-;\-* #,##0.000_-;_-* &quot;-&quot;_-;_-@_-">
                  <c:v>1637.3066666666664</c:v>
                </c:pt>
                <c:pt idx="100" formatCode="_-* #,##0.000_-;\-* #,##0.000_-;_-* &quot;-&quot;_-;_-@_-">
                  <c:v>1691.7376470588235</c:v>
                </c:pt>
                <c:pt idx="101" formatCode="_-* #,##0.000_-;\-* #,##0.000_-;_-* &quot;-&quot;_-;_-@_-">
                  <c:v>1557.8921568627452</c:v>
                </c:pt>
                <c:pt idx="102" formatCode="_-* #,##0.000_-;\-* #,##0.000_-;_-* &quot;-&quot;_-;_-@_-">
                  <c:v>1534.4992156862745</c:v>
                </c:pt>
                <c:pt idx="103" formatCode="_-* #,##0.000_-;\-* #,##0.000_-;_-* &quot;-&quot;_-;_-@_-">
                  <c:v>1626.4992156862747</c:v>
                </c:pt>
                <c:pt idx="104" formatCode="_-* #,##0.000_-;\-* #,##0.000_-;_-* &quot;-&quot;_-;_-@_-">
                  <c:v>1301.7847058823529</c:v>
                </c:pt>
                <c:pt idx="105" formatCode="_-* #,##0.000_-;\-* #,##0.000_-;_-* &quot;-&quot;_-;_-@_-">
                  <c:v>1477.6470588235295</c:v>
                </c:pt>
                <c:pt idx="106" formatCode="_-* #,##0.000_-;\-* #,##0.000_-;_-* &quot;-&quot;_-;_-@_-">
                  <c:v>1497.2549019607843</c:v>
                </c:pt>
                <c:pt idx="107" formatCode="_-* #,##0.000_-;\-* #,##0.000_-;_-* &quot;-&quot;_-;_-@_-">
                  <c:v>1438.4313725490197</c:v>
                </c:pt>
                <c:pt idx="108" formatCode="_-* #,##0.000_-;\-* #,##0.000_-;_-* &quot;-&quot;_-;_-@_-">
                  <c:v>1084.313725490196</c:v>
                </c:pt>
                <c:pt idx="109" formatCode="_-* #,##0.000_-;\-* #,##0.000_-;_-* &quot;-&quot;_-;_-@_-">
                  <c:v>809.01960784313724</c:v>
                </c:pt>
                <c:pt idx="110" formatCode="_-* #,##0.000_-;\-* #,##0.000_-;_-* &quot;-&quot;_-;_-@_-">
                  <c:v>806.27450980392155</c:v>
                </c:pt>
                <c:pt idx="111" formatCode="_-* #,##0.000_-;\-* #,##0.000_-;_-* &quot;-&quot;_-;_-@_-">
                  <c:v>510.58823529411762</c:v>
                </c:pt>
                <c:pt idx="112" formatCode="_-* #,##0.000_-;\-* #,##0.000_-;_-* &quot;-&quot;_-;_-@_-">
                  <c:v>1108.2352941176471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F2-4AD8-840C-A4A044E4DA29}"/>
            </c:ext>
          </c:extLst>
        </c:ser>
        <c:ser>
          <c:idx val="3"/>
          <c:order val="3"/>
          <c:tx>
            <c:strRef>
              <c:f>'15. Oferta nacional de GLP'!$A$33</c:f>
              <c:strCache>
                <c:ptCount val="1"/>
                <c:pt idx="0">
                  <c:v>NO REGULADOS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GLP'!$B$10:$DJ$10</c:f>
              <c:numCache>
                <c:formatCode>mmm\-yy</c:formatCode>
                <c:ptCount val="11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'15. Oferta nacional de GLP'!$B$33:$DJ$33</c:f>
              <c:numCache>
                <c:formatCode>_(* #,##0_);_(* \(#,##0\);_(* "-"_);_(@_)</c:formatCode>
                <c:ptCount val="113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  <c:pt idx="6">
                  <c:v>392.15686274509807</c:v>
                </c:pt>
                <c:pt idx="7">
                  <c:v>392.15686274509807</c:v>
                </c:pt>
                <c:pt idx="8">
                  <c:v>392.15686274509807</c:v>
                </c:pt>
                <c:pt idx="9">
                  <c:v>392.15686274509807</c:v>
                </c:pt>
                <c:pt idx="10">
                  <c:v>392.15686274509807</c:v>
                </c:pt>
                <c:pt idx="11">
                  <c:v>784.31372549019613</c:v>
                </c:pt>
                <c:pt idx="12">
                  <c:v>784.31372549019613</c:v>
                </c:pt>
                <c:pt idx="13">
                  <c:v>784.31372549019613</c:v>
                </c:pt>
                <c:pt idx="14">
                  <c:v>784.31372549019613</c:v>
                </c:pt>
                <c:pt idx="15">
                  <c:v>784.31372549019613</c:v>
                </c:pt>
                <c:pt idx="16">
                  <c:v>784.31372549019613</c:v>
                </c:pt>
                <c:pt idx="17">
                  <c:v>784.31372549019613</c:v>
                </c:pt>
                <c:pt idx="18">
                  <c:v>484.70588235294116</c:v>
                </c:pt>
                <c:pt idx="19">
                  <c:v>484.70588235294116</c:v>
                </c:pt>
                <c:pt idx="20">
                  <c:v>484.70588235294116</c:v>
                </c:pt>
                <c:pt idx="21">
                  <c:v>484.70588235294116</c:v>
                </c:pt>
                <c:pt idx="22">
                  <c:v>484.70588235294116</c:v>
                </c:pt>
                <c:pt idx="23">
                  <c:v>484.70588235294116</c:v>
                </c:pt>
                <c:pt idx="24">
                  <c:v>577.66039215686271</c:v>
                </c:pt>
                <c:pt idx="25">
                  <c:v>535.0234696</c:v>
                </c:pt>
                <c:pt idx="26">
                  <c:v>590.8208503364707</c:v>
                </c:pt>
                <c:pt idx="27">
                  <c:v>585.37615521568637</c:v>
                </c:pt>
                <c:pt idx="28">
                  <c:v>663.87327277490192</c:v>
                </c:pt>
                <c:pt idx="29">
                  <c:v>672.19299660392153</c:v>
                </c:pt>
                <c:pt idx="30">
                  <c:v>437.07101580808853</c:v>
                </c:pt>
                <c:pt idx="31">
                  <c:v>434.87062365122586</c:v>
                </c:pt>
                <c:pt idx="32">
                  <c:v>488.74086412009382</c:v>
                </c:pt>
                <c:pt idx="33">
                  <c:v>494.72870725734873</c:v>
                </c:pt>
                <c:pt idx="34">
                  <c:v>484.89380529656438</c:v>
                </c:pt>
                <c:pt idx="35">
                  <c:v>490.91145235538795</c:v>
                </c:pt>
                <c:pt idx="36">
                  <c:v>635.67262882597606</c:v>
                </c:pt>
                <c:pt idx="37">
                  <c:v>617.60086412009377</c:v>
                </c:pt>
                <c:pt idx="38">
                  <c:v>632.26870725734875</c:v>
                </c:pt>
                <c:pt idx="39">
                  <c:v>623.03027588479972</c:v>
                </c:pt>
                <c:pt idx="40">
                  <c:v>629.09576608087809</c:v>
                </c:pt>
                <c:pt idx="41">
                  <c:v>620.06557000244675</c:v>
                </c:pt>
                <c:pt idx="42">
                  <c:v>779.48076925232078</c:v>
                </c:pt>
                <c:pt idx="43">
                  <c:v>769.30032629193806</c:v>
                </c:pt>
                <c:pt idx="44">
                  <c:v>924.1355491348877</c:v>
                </c:pt>
                <c:pt idx="45">
                  <c:v>929.68274348284081</c:v>
                </c:pt>
                <c:pt idx="46">
                  <c:v>907.03790400633659</c:v>
                </c:pt>
                <c:pt idx="47">
                  <c:v>909.54066044716717</c:v>
                </c:pt>
                <c:pt idx="48">
                  <c:v>879.60061902727068</c:v>
                </c:pt>
                <c:pt idx="49">
                  <c:v>890.00293132206934</c:v>
                </c:pt>
                <c:pt idx="50">
                  <c:v>894.99987245054592</c:v>
                </c:pt>
                <c:pt idx="51">
                  <c:v>857.72888784682357</c:v>
                </c:pt>
                <c:pt idx="52">
                  <c:v>863.43175958077165</c:v>
                </c:pt>
                <c:pt idx="53">
                  <c:v>840.05192197116708</c:v>
                </c:pt>
                <c:pt idx="54">
                  <c:v>641.10289029584226</c:v>
                </c:pt>
                <c:pt idx="55">
                  <c:v>635.93800602211513</c:v>
                </c:pt>
                <c:pt idx="56">
                  <c:v>625.73791539451679</c:v>
                </c:pt>
                <c:pt idx="57">
                  <c:v>626.26978235212368</c:v>
                </c:pt>
                <c:pt idx="58">
                  <c:v>616.58869014187599</c:v>
                </c:pt>
                <c:pt idx="59">
                  <c:v>617.41819685584528</c:v>
                </c:pt>
                <c:pt idx="60">
                  <c:v>463.63818549706366</c:v>
                </c:pt>
                <c:pt idx="61">
                  <c:v>437.36270857697974</c:v>
                </c:pt>
                <c:pt idx="62">
                  <c:v>462.25944245940366</c:v>
                </c:pt>
                <c:pt idx="63">
                  <c:v>446.58468999905779</c:v>
                </c:pt>
                <c:pt idx="64">
                  <c:v>449.13574602513933</c:v>
                </c:pt>
                <c:pt idx="65">
                  <c:v>444.8105925606593</c:v>
                </c:pt>
                <c:pt idx="66">
                  <c:v>637.51950690561637</c:v>
                </c:pt>
                <c:pt idx="67">
                  <c:v>635.07443888897103</c:v>
                </c:pt>
                <c:pt idx="68">
                  <c:v>623.3212235214595</c:v>
                </c:pt>
                <c:pt idx="69">
                  <c:v>867.72094283701142</c:v>
                </c:pt>
                <c:pt idx="70">
                  <c:v>856.21526397145715</c:v>
                </c:pt>
                <c:pt idx="71">
                  <c:v>863.18962652797688</c:v>
                </c:pt>
                <c:pt idx="72">
                  <c:v>0</c:v>
                </c:pt>
                <c:pt idx="73">
                  <c:v>594.50980392156862</c:v>
                </c:pt>
                <c:pt idx="74">
                  <c:v>0</c:v>
                </c:pt>
                <c:pt idx="75">
                  <c:v>940.0945098039216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1260.3921568627452</c:v>
                </c:pt>
                <c:pt idx="80">
                  <c:v>1836.0227450980392</c:v>
                </c:pt>
                <c:pt idx="81">
                  <c:v>4617.554509803922</c:v>
                </c:pt>
                <c:pt idx="82">
                  <c:v>3114.0392156862745</c:v>
                </c:pt>
                <c:pt idx="83">
                  <c:v>3114.0392156862745</c:v>
                </c:pt>
                <c:pt idx="84">
                  <c:v>3539.2160784313724</c:v>
                </c:pt>
                <c:pt idx="85">
                  <c:v>2808.7607843137257</c:v>
                </c:pt>
                <c:pt idx="86">
                  <c:v>1392.6043137254901</c:v>
                </c:pt>
                <c:pt idx="87">
                  <c:v>2570.132156862745</c:v>
                </c:pt>
                <c:pt idx="88">
                  <c:v>3149.4117647058824</c:v>
                </c:pt>
                <c:pt idx="89">
                  <c:v>3649.8039215686276</c:v>
                </c:pt>
                <c:pt idx="90">
                  <c:v>4096.8627450980393</c:v>
                </c:pt>
                <c:pt idx="91">
                  <c:v>5788.2352941176468</c:v>
                </c:pt>
                <c:pt idx="92">
                  <c:v>4794.5098039215691</c:v>
                </c:pt>
                <c:pt idx="93">
                  <c:v>8787.0588235294126</c:v>
                </c:pt>
                <c:pt idx="94">
                  <c:v>8761.5686274509808</c:v>
                </c:pt>
                <c:pt idx="95">
                  <c:v>9903.1372549019616</c:v>
                </c:pt>
                <c:pt idx="96">
                  <c:v>8006.2745098039213</c:v>
                </c:pt>
                <c:pt idx="97">
                  <c:v>5058.8235294117649</c:v>
                </c:pt>
                <c:pt idx="98">
                  <c:v>7892.9411764705883</c:v>
                </c:pt>
                <c:pt idx="99">
                  <c:v>6434.5098039215691</c:v>
                </c:pt>
                <c:pt idx="100">
                  <c:v>7276.0784313725489</c:v>
                </c:pt>
                <c:pt idx="101">
                  <c:v>8389.4117647058829</c:v>
                </c:pt>
                <c:pt idx="102">
                  <c:v>9592.9411764705874</c:v>
                </c:pt>
                <c:pt idx="103">
                  <c:v>9330.5882352941171</c:v>
                </c:pt>
                <c:pt idx="104">
                  <c:v>12100.784313725489</c:v>
                </c:pt>
                <c:pt idx="105">
                  <c:v>12274.117647058823</c:v>
                </c:pt>
                <c:pt idx="106">
                  <c:v>11953.333333333334</c:v>
                </c:pt>
                <c:pt idx="107">
                  <c:v>12026.666666666666</c:v>
                </c:pt>
                <c:pt idx="108">
                  <c:v>13133.333333333334</c:v>
                </c:pt>
                <c:pt idx="109">
                  <c:v>15439.607843137255</c:v>
                </c:pt>
                <c:pt idx="110">
                  <c:v>12756.470588235294</c:v>
                </c:pt>
                <c:pt idx="111">
                  <c:v>18438.039215686276</c:v>
                </c:pt>
                <c:pt idx="112">
                  <c:v>15093.333333333334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F2-4AD8-840C-A4A044E4DA29}"/>
            </c:ext>
          </c:extLst>
        </c:ser>
        <c:ser>
          <c:idx val="4"/>
          <c:order val="4"/>
          <c:tx>
            <c:strRef>
              <c:f>'15. Oferta nacional de GLP'!$A$34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'15. Oferta nacional de GLP'!$B$10:$DJ$10</c:f>
              <c:numCache>
                <c:formatCode>mmm\-yy</c:formatCode>
                <c:ptCount val="11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'15. Oferta nacional de GLP'!$B$34:$DJ$34</c:f>
              <c:numCache>
                <c:formatCode>_(* #,##0_);_(* \(#,##0\);_(* "-"_);_(@_)</c:formatCode>
                <c:ptCount val="1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1866.5058823529412</c:v>
                </c:pt>
                <c:pt idx="11">
                  <c:v>2468.294117647059</c:v>
                </c:pt>
                <c:pt idx="12">
                  <c:v>1862.8615686274509</c:v>
                </c:pt>
                <c:pt idx="13">
                  <c:v>1097.5486274509803</c:v>
                </c:pt>
                <c:pt idx="14">
                  <c:v>392.50705882352941</c:v>
                </c:pt>
                <c:pt idx="15">
                  <c:v>478.08823529411762</c:v>
                </c:pt>
                <c:pt idx="16">
                  <c:v>393.74901960784314</c:v>
                </c:pt>
                <c:pt idx="17">
                  <c:v>924.33921568627454</c:v>
                </c:pt>
                <c:pt idx="18">
                  <c:v>1755.8341176470587</c:v>
                </c:pt>
                <c:pt idx="19">
                  <c:v>1946.6317647058825</c:v>
                </c:pt>
                <c:pt idx="20">
                  <c:v>1860.3498039215685</c:v>
                </c:pt>
                <c:pt idx="21">
                  <c:v>2430.7180392156861</c:v>
                </c:pt>
                <c:pt idx="22">
                  <c:v>1741.1411764705883</c:v>
                </c:pt>
                <c:pt idx="23">
                  <c:v>3103.0917647058823</c:v>
                </c:pt>
                <c:pt idx="24">
                  <c:v>2867.0588235294117</c:v>
                </c:pt>
                <c:pt idx="25">
                  <c:v>3034.5098039215686</c:v>
                </c:pt>
                <c:pt idx="26">
                  <c:v>2063.1372549019607</c:v>
                </c:pt>
                <c:pt idx="27">
                  <c:v>2405.0980392156862</c:v>
                </c:pt>
                <c:pt idx="28">
                  <c:v>2722.7450980392155</c:v>
                </c:pt>
                <c:pt idx="29">
                  <c:v>2049.0196078431372</c:v>
                </c:pt>
                <c:pt idx="30">
                  <c:v>0</c:v>
                </c:pt>
                <c:pt idx="31">
                  <c:v>3166.6666666666665</c:v>
                </c:pt>
                <c:pt idx="32">
                  <c:v>4016.8627450980393</c:v>
                </c:pt>
                <c:pt idx="33">
                  <c:v>174.50980392156862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823.52941176470586</c:v>
                </c:pt>
                <c:pt idx="40">
                  <c:v>627.45098039215691</c:v>
                </c:pt>
                <c:pt idx="41">
                  <c:v>627.45098039215691</c:v>
                </c:pt>
                <c:pt idx="42">
                  <c:v>1555.4717176470588</c:v>
                </c:pt>
                <c:pt idx="43">
                  <c:v>1555.4717176470588</c:v>
                </c:pt>
                <c:pt idx="44">
                  <c:v>1555.4717176470588</c:v>
                </c:pt>
                <c:pt idx="45">
                  <c:v>1712.3344627450981</c:v>
                </c:pt>
                <c:pt idx="46">
                  <c:v>1712.3344627450981</c:v>
                </c:pt>
                <c:pt idx="47">
                  <c:v>0</c:v>
                </c:pt>
                <c:pt idx="48">
                  <c:v>0</c:v>
                </c:pt>
                <c:pt idx="49">
                  <c:v>865.8160784313726</c:v>
                </c:pt>
                <c:pt idx="50">
                  <c:v>0</c:v>
                </c:pt>
                <c:pt idx="51">
                  <c:v>412.6313725490196</c:v>
                </c:pt>
                <c:pt idx="52">
                  <c:v>313.83764705882351</c:v>
                </c:pt>
                <c:pt idx="53">
                  <c:v>630.67686274509799</c:v>
                </c:pt>
                <c:pt idx="54">
                  <c:v>490.22784313725492</c:v>
                </c:pt>
                <c:pt idx="55">
                  <c:v>1208.8360784313725</c:v>
                </c:pt>
                <c:pt idx="56">
                  <c:v>510.98039215686276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666.02196078431371</c:v>
                </c:pt>
                <c:pt idx="61">
                  <c:v>0</c:v>
                </c:pt>
                <c:pt idx="62">
                  <c:v>1340.3509803921568</c:v>
                </c:pt>
                <c:pt idx="63">
                  <c:v>592.84274509803925</c:v>
                </c:pt>
                <c:pt idx="64">
                  <c:v>2684.2964705882355</c:v>
                </c:pt>
                <c:pt idx="65">
                  <c:v>1001.7796078431372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1721.724705882353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594.50980392156862</c:v>
                </c:pt>
                <c:pt idx="74">
                  <c:v>0</c:v>
                </c:pt>
                <c:pt idx="75">
                  <c:v>940.0945098039216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1260.3921568627452</c:v>
                </c:pt>
                <c:pt idx="80">
                  <c:v>1836.0227450980392</c:v>
                </c:pt>
                <c:pt idx="81">
                  <c:v>4617.554509803922</c:v>
                </c:pt>
                <c:pt idx="82">
                  <c:v>3114.0392156862745</c:v>
                </c:pt>
                <c:pt idx="83">
                  <c:v>3114.0392156862745</c:v>
                </c:pt>
                <c:pt idx="84">
                  <c:v>3539.2160784313724</c:v>
                </c:pt>
                <c:pt idx="85">
                  <c:v>2808.7607843137257</c:v>
                </c:pt>
                <c:pt idx="86">
                  <c:v>1392.6043137254901</c:v>
                </c:pt>
                <c:pt idx="87">
                  <c:v>2570.132156862745</c:v>
                </c:pt>
                <c:pt idx="88">
                  <c:v>3149.4117647058824</c:v>
                </c:pt>
                <c:pt idx="89">
                  <c:v>3649.8039215686276</c:v>
                </c:pt>
                <c:pt idx="90">
                  <c:v>4096.8627450980393</c:v>
                </c:pt>
                <c:pt idx="91">
                  <c:v>5788.2352941176468</c:v>
                </c:pt>
                <c:pt idx="92">
                  <c:v>4794.5098039215691</c:v>
                </c:pt>
                <c:pt idx="93">
                  <c:v>8787.0588235294126</c:v>
                </c:pt>
                <c:pt idx="94">
                  <c:v>8761.5686274509808</c:v>
                </c:pt>
                <c:pt idx="95">
                  <c:v>9903.1372549019616</c:v>
                </c:pt>
                <c:pt idx="96">
                  <c:v>8006.2745098039213</c:v>
                </c:pt>
                <c:pt idx="97">
                  <c:v>5058.8235294117649</c:v>
                </c:pt>
                <c:pt idx="98">
                  <c:v>7892.9411764705883</c:v>
                </c:pt>
                <c:pt idx="99">
                  <c:v>6434.5098039215691</c:v>
                </c:pt>
                <c:pt idx="100">
                  <c:v>7276.0784313725489</c:v>
                </c:pt>
                <c:pt idx="101">
                  <c:v>8389.4117647058829</c:v>
                </c:pt>
                <c:pt idx="102">
                  <c:v>9592.9411764705874</c:v>
                </c:pt>
                <c:pt idx="103">
                  <c:v>9330.5882352941171</c:v>
                </c:pt>
                <c:pt idx="104">
                  <c:v>12100.784313725489</c:v>
                </c:pt>
                <c:pt idx="105">
                  <c:v>12274.117647058823</c:v>
                </c:pt>
                <c:pt idx="106">
                  <c:v>11953.333333333334</c:v>
                </c:pt>
                <c:pt idx="107">
                  <c:v>12026.666666666666</c:v>
                </c:pt>
                <c:pt idx="108">
                  <c:v>13133.333333333334</c:v>
                </c:pt>
                <c:pt idx="109">
                  <c:v>15439.607843137255</c:v>
                </c:pt>
                <c:pt idx="110">
                  <c:v>12756.470588235294</c:v>
                </c:pt>
                <c:pt idx="111">
                  <c:v>18438.039215686276</c:v>
                </c:pt>
                <c:pt idx="112">
                  <c:v>15093.333333333334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F2-4AD8-840C-A4A044E4DA29}"/>
            </c:ext>
          </c:extLst>
        </c:ser>
        <c:ser>
          <c:idx val="5"/>
          <c:order val="5"/>
          <c:tx>
            <c:strRef>
              <c:f>'15. Oferta nacional de GLP'!$A$35</c:f>
              <c:strCache>
                <c:ptCount val="1"/>
                <c:pt idx="0">
                  <c:v>Plexa Importaciones</c:v>
                </c:pt>
              </c:strCache>
            </c:strRef>
          </c:tx>
          <c:spPr>
            <a:solidFill>
              <a:srgbClr val="FF40FF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'15. Oferta nacional de GLP'!$B$10:$DJ$10</c:f>
              <c:numCache>
                <c:formatCode>mmm\-yy</c:formatCode>
                <c:ptCount val="11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</c:numCache>
            </c:numRef>
          </c:cat>
          <c:val>
            <c:numRef>
              <c:f>'15. Oferta nacional de GLP'!$B$35:$DJ$35</c:f>
              <c:numCache>
                <c:formatCode>_(* #,##0_);_(* \(#,##0\);_(* "-"_);_(@_)</c:formatCode>
                <c:ptCount val="113"/>
                <c:pt idx="32">
                  <c:v>352.94117647058823</c:v>
                </c:pt>
                <c:pt idx="33">
                  <c:v>235.29411764705881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588.23529411764707</c:v>
                </c:pt>
                <c:pt idx="40">
                  <c:v>705.88235294117646</c:v>
                </c:pt>
                <c:pt idx="41">
                  <c:v>784.31372549019613</c:v>
                </c:pt>
                <c:pt idx="42">
                  <c:v>784.31372549019613</c:v>
                </c:pt>
                <c:pt idx="43">
                  <c:v>1568.6274509803923</c:v>
                </c:pt>
                <c:pt idx="44">
                  <c:v>1568.6274509803923</c:v>
                </c:pt>
                <c:pt idx="45">
                  <c:v>1568.6274509803923</c:v>
                </c:pt>
                <c:pt idx="46">
                  <c:v>1568.6274509803923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549.01960784313724</c:v>
                </c:pt>
                <c:pt idx="51">
                  <c:v>0</c:v>
                </c:pt>
                <c:pt idx="52">
                  <c:v>0</c:v>
                </c:pt>
                <c:pt idx="53">
                  <c:v>1058.8235294117646</c:v>
                </c:pt>
                <c:pt idx="54">
                  <c:v>608.23529411764707</c:v>
                </c:pt>
                <c:pt idx="55">
                  <c:v>285.0980392156863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281.1764705882353</c:v>
                </c:pt>
                <c:pt idx="65">
                  <c:v>510.98039215686276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783.13725490196077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550.44705882352946</c:v>
                </c:pt>
                <c:pt idx="83">
                  <c:v>550.44705882352946</c:v>
                </c:pt>
                <c:pt idx="84">
                  <c:v>550.44705882352946</c:v>
                </c:pt>
                <c:pt idx="85">
                  <c:v>0</c:v>
                </c:pt>
                <c:pt idx="86">
                  <c:v>0</c:v>
                </c:pt>
                <c:pt idx="87">
                  <c:v>741.56862745098044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784.31372549019613</c:v>
                </c:pt>
                <c:pt idx="92">
                  <c:v>0</c:v>
                </c:pt>
                <c:pt idx="93">
                  <c:v>1647.0588235294117</c:v>
                </c:pt>
                <c:pt idx="94">
                  <c:v>1568.6274509803923</c:v>
                </c:pt>
                <c:pt idx="95">
                  <c:v>1764.7058823529412</c:v>
                </c:pt>
                <c:pt idx="96">
                  <c:v>823.52941176470586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784.31372549019613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F2-4AD8-840C-A4A044E4D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3520"/>
        <c:axId val="1"/>
      </c:barChart>
      <c:dateAx>
        <c:axId val="1998153520"/>
        <c:scaling>
          <c:orientation val="minMax"/>
          <c:min val="44136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86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1.59215526868467E-2"/>
              <c:y val="0.1853833166489862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35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55528529375127E-2"/>
          <c:y val="0.92769711186481196"/>
          <c:w val="0.91238272568135481"/>
          <c:h val="4.340101699811238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'16. Evolución oferta nacional'!$A$25</c:f>
              <c:strCache>
                <c:ptCount val="1"/>
                <c:pt idx="0">
                  <c:v>Oferta Nacional (%)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'16. Evolución oferta nacional'!$B$22:$AA$22</c:f>
              <c:strCache>
                <c:ptCount val="19"/>
                <c:pt idx="0">
                  <c:v>2017-I</c:v>
                </c:pt>
                <c:pt idx="1">
                  <c:v>2017-II</c:v>
                </c:pt>
                <c:pt idx="2">
                  <c:v>2018-I</c:v>
                </c:pt>
                <c:pt idx="3">
                  <c:v>2018 -II</c:v>
                </c:pt>
                <c:pt idx="4">
                  <c:v>2019-I</c:v>
                </c:pt>
                <c:pt idx="5">
                  <c:v>2019 -II</c:v>
                </c:pt>
                <c:pt idx="6">
                  <c:v>2020 - I</c:v>
                </c:pt>
                <c:pt idx="7">
                  <c:v>2020-II</c:v>
                </c:pt>
                <c:pt idx="8">
                  <c:v>2021-I</c:v>
                </c:pt>
                <c:pt idx="9">
                  <c:v>2021-II</c:v>
                </c:pt>
                <c:pt idx="10">
                  <c:v>2022-I</c:v>
                </c:pt>
                <c:pt idx="11">
                  <c:v>2022-II</c:v>
                </c:pt>
                <c:pt idx="12">
                  <c:v>2023-I</c:v>
                </c:pt>
                <c:pt idx="13">
                  <c:v>2023-II</c:v>
                </c:pt>
                <c:pt idx="14">
                  <c:v>2024-I</c:v>
                </c:pt>
                <c:pt idx="15">
                  <c:v>2024-II</c:v>
                </c:pt>
                <c:pt idx="16">
                  <c:v>2025-I</c:v>
                </c:pt>
                <c:pt idx="17">
                  <c:v>2025-II</c:v>
                </c:pt>
                <c:pt idx="18">
                  <c:v>2026- I</c:v>
                </c:pt>
              </c:strCache>
            </c:strRef>
          </c:cat>
          <c:val>
            <c:numRef>
              <c:f>'16. Evolución oferta nacional'!$B$25:$AA$25</c:f>
              <c:numCache>
                <c:formatCode>0.0%</c:formatCode>
                <c:ptCount val="19"/>
                <c:pt idx="0">
                  <c:v>0.91802789510729499</c:v>
                </c:pt>
                <c:pt idx="1">
                  <c:v>0.92231160089757458</c:v>
                </c:pt>
                <c:pt idx="2">
                  <c:v>0.91040864683802836</c:v>
                </c:pt>
                <c:pt idx="3">
                  <c:v>0.88942753134040453</c:v>
                </c:pt>
                <c:pt idx="4">
                  <c:v>0.79267506138368971</c:v>
                </c:pt>
                <c:pt idx="5">
                  <c:v>0.94054713448346949</c:v>
                </c:pt>
                <c:pt idx="6">
                  <c:v>0.96936551790020464</c:v>
                </c:pt>
                <c:pt idx="7">
                  <c:v>0.89916131176293845</c:v>
                </c:pt>
                <c:pt idx="8">
                  <c:v>0.97170377894746451</c:v>
                </c:pt>
                <c:pt idx="9">
                  <c:v>0.97485052175861997</c:v>
                </c:pt>
                <c:pt idx="10">
                  <c:v>0.94586506933658254</c:v>
                </c:pt>
                <c:pt idx="11">
                  <c:v>0.98218568778641036</c:v>
                </c:pt>
                <c:pt idx="12">
                  <c:v>0.98970583014190849</c:v>
                </c:pt>
                <c:pt idx="13">
                  <c:v>0.91185122703807597</c:v>
                </c:pt>
                <c:pt idx="14">
                  <c:v>0.85778801362742574</c:v>
                </c:pt>
                <c:pt idx="15">
                  <c:v>0.67585393315171616</c:v>
                </c:pt>
                <c:pt idx="16">
                  <c:v>0.654093581105892</c:v>
                </c:pt>
                <c:pt idx="17">
                  <c:v>0.52606764969514452</c:v>
                </c:pt>
                <c:pt idx="18">
                  <c:v>0.44944151625723888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E-42D3-8F87-2C0FF7733B6A}"/>
            </c:ext>
          </c:extLst>
        </c:ser>
        <c:ser>
          <c:idx val="1"/>
          <c:order val="1"/>
          <c:tx>
            <c:strRef>
              <c:f>'16. Evolución oferta nacional'!$A$26</c:f>
              <c:strCache>
                <c:ptCount val="1"/>
                <c:pt idx="0">
                  <c:v>Oferta Importaciones (%)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7048315902847817E-3"/>
                  <c:y val="2.9433982159625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6-4BCE-9D1E-2C0609B29DEF}"/>
                </c:ext>
              </c:extLst>
            </c:dLbl>
            <c:dLbl>
              <c:idx val="1"/>
              <c:layout>
                <c:manualLayout>
                  <c:x val="2.29655978577417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06-4BCE-9D1E-2C0609B29DEF}"/>
                </c:ext>
              </c:extLst>
            </c:dLbl>
            <c:dLbl>
              <c:idx val="2"/>
              <c:layout>
                <c:manualLayout>
                  <c:x val="8.7075272284241714E-4"/>
                  <c:y val="-6.8140198752926199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6-4BCE-9D1E-2C0609B29DEF}"/>
                </c:ext>
              </c:extLst>
            </c:dLbl>
            <c:dLbl>
              <c:idx val="3"/>
              <c:layout>
                <c:manualLayout>
                  <c:x val="8.5802334931508791E-3"/>
                  <c:y val="5.77226024439842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6-4BCE-9D1E-2C0609B29DEF}"/>
                </c:ext>
              </c:extLst>
            </c:dLbl>
            <c:dLbl>
              <c:idx val="4"/>
              <c:layout>
                <c:manualLayout>
                  <c:x val="4.302793818419092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6-4BCE-9D1E-2C0609B29DEF}"/>
                </c:ext>
              </c:extLst>
            </c:dLbl>
            <c:dLbl>
              <c:idx val="5"/>
              <c:layout>
                <c:manualLayout>
                  <c:x val="5.1481400958904647E-3"/>
                  <c:y val="-6.613971791539980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6-4BCE-9D1E-2C0609B29DEF}"/>
                </c:ext>
              </c:extLst>
            </c:dLbl>
            <c:dLbl>
              <c:idx val="6"/>
              <c:layout>
                <c:manualLayout>
                  <c:x val="2.6968374566771051E-3"/>
                  <c:y val="-2.9841648932033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6-4BCE-9D1E-2C0609B29DEF}"/>
                </c:ext>
              </c:extLst>
            </c:dLbl>
            <c:dLbl>
              <c:idx val="7"/>
              <c:layout>
                <c:manualLayout>
                  <c:x val="7.4903248429834691E-3"/>
                  <c:y val="2.8860961916184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6-4BCE-9D1E-2C0609B29DEF}"/>
                </c:ext>
              </c:extLst>
            </c:dLbl>
            <c:dLbl>
              <c:idx val="8"/>
              <c:layout>
                <c:manualLayout>
                  <c:x val="2.6968374566771641E-3"/>
                  <c:y val="-2.9918250330079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6-4BCE-9D1E-2C0609B29DEF}"/>
                </c:ext>
              </c:extLst>
            </c:dLbl>
            <c:dLbl>
              <c:idx val="9"/>
              <c:layout>
                <c:manualLayout>
                  <c:x val="3.6520991160478521E-3"/>
                  <c:y val="-3.282581382523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6-4BCE-9D1E-2C0609B29DEF}"/>
                </c:ext>
              </c:extLst>
            </c:dLbl>
            <c:dLbl>
              <c:idx val="10"/>
              <c:layout>
                <c:manualLayout>
                  <c:x val="3.432093397260351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6-4BCE-9D1E-2C0609B29DEF}"/>
                </c:ext>
              </c:extLst>
            </c:dLbl>
            <c:dLbl>
              <c:idx val="11"/>
              <c:layout>
                <c:manualLayout>
                  <c:x val="3.5421441236169792E-3"/>
                  <c:y val="-2.3873319145626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930057449730305E-2"/>
                      <c:h val="4.85447086553906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306-4BCE-9D1E-2C0609B29DEF}"/>
                </c:ext>
              </c:extLst>
            </c:dLbl>
            <c:dLbl>
              <c:idx val="12"/>
              <c:layout>
                <c:manualLayout>
                  <c:x val="0"/>
                  <c:y val="-2.3873319145626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1-483E-95B1-2CB4AD87A507}"/>
                </c:ext>
              </c:extLst>
            </c:dLbl>
            <c:dLbl>
              <c:idx val="13"/>
              <c:layout>
                <c:manualLayout>
                  <c:x val="0"/>
                  <c:y val="-4.4762473398049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85004263522218E-2"/>
                      <c:h val="6.21303130764930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932-4DA7-9D91-AD1976B195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'16. Evolución oferta nacional'!$B$22:$AA$22</c:f>
              <c:strCache>
                <c:ptCount val="19"/>
                <c:pt idx="0">
                  <c:v>2017-I</c:v>
                </c:pt>
                <c:pt idx="1">
                  <c:v>2017-II</c:v>
                </c:pt>
                <c:pt idx="2">
                  <c:v>2018-I</c:v>
                </c:pt>
                <c:pt idx="3">
                  <c:v>2018 -II</c:v>
                </c:pt>
                <c:pt idx="4">
                  <c:v>2019-I</c:v>
                </c:pt>
                <c:pt idx="5">
                  <c:v>2019 -II</c:v>
                </c:pt>
                <c:pt idx="6">
                  <c:v>2020 - I</c:v>
                </c:pt>
                <c:pt idx="7">
                  <c:v>2020-II</c:v>
                </c:pt>
                <c:pt idx="8">
                  <c:v>2021-I</c:v>
                </c:pt>
                <c:pt idx="9">
                  <c:v>2021-II</c:v>
                </c:pt>
                <c:pt idx="10">
                  <c:v>2022-I</c:v>
                </c:pt>
                <c:pt idx="11">
                  <c:v>2022-II</c:v>
                </c:pt>
                <c:pt idx="12">
                  <c:v>2023-I</c:v>
                </c:pt>
                <c:pt idx="13">
                  <c:v>2023-II</c:v>
                </c:pt>
                <c:pt idx="14">
                  <c:v>2024-I</c:v>
                </c:pt>
                <c:pt idx="15">
                  <c:v>2024-II</c:v>
                </c:pt>
                <c:pt idx="16">
                  <c:v>2025-I</c:v>
                </c:pt>
                <c:pt idx="17">
                  <c:v>2025-II</c:v>
                </c:pt>
                <c:pt idx="18">
                  <c:v>2026- I</c:v>
                </c:pt>
              </c:strCache>
            </c:strRef>
          </c:cat>
          <c:val>
            <c:numRef>
              <c:f>'16. Evolución oferta nacional'!$B$26:$AA$26</c:f>
              <c:numCache>
                <c:formatCode>0.0%</c:formatCode>
                <c:ptCount val="19"/>
                <c:pt idx="0">
                  <c:v>8.1972104892705011E-2</c:v>
                </c:pt>
                <c:pt idx="1">
                  <c:v>7.7688399102425407E-2</c:v>
                </c:pt>
                <c:pt idx="2">
                  <c:v>8.9591353161971601E-2</c:v>
                </c:pt>
                <c:pt idx="3">
                  <c:v>0.11057246865959547</c:v>
                </c:pt>
                <c:pt idx="4">
                  <c:v>0.20732493861631021</c:v>
                </c:pt>
                <c:pt idx="5">
                  <c:v>5.9452865516530548E-2</c:v>
                </c:pt>
                <c:pt idx="6">
                  <c:v>3.0634482099795388E-2</c:v>
                </c:pt>
                <c:pt idx="7">
                  <c:v>0.10083868823706159</c:v>
                </c:pt>
                <c:pt idx="8">
                  <c:v>2.8296221052535507E-2</c:v>
                </c:pt>
                <c:pt idx="9">
                  <c:v>2.5149478241380047E-2</c:v>
                </c:pt>
                <c:pt idx="10">
                  <c:v>5.4134930663417548E-2</c:v>
                </c:pt>
                <c:pt idx="11">
                  <c:v>1.78143122135896E-2</c:v>
                </c:pt>
                <c:pt idx="12">
                  <c:v>1.0294169858091503E-2</c:v>
                </c:pt>
                <c:pt idx="13">
                  <c:v>8.8148772961924027E-2</c:v>
                </c:pt>
                <c:pt idx="14">
                  <c:v>0.14221198637257423</c:v>
                </c:pt>
                <c:pt idx="15">
                  <c:v>0.32414606684828379</c:v>
                </c:pt>
                <c:pt idx="16">
                  <c:v>0.34590641889410806</c:v>
                </c:pt>
                <c:pt idx="17">
                  <c:v>0.47393235030485542</c:v>
                </c:pt>
                <c:pt idx="18">
                  <c:v>0.55055848374276117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E-42D3-8F87-2C0FF7733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3936"/>
        <c:axId val="1"/>
      </c:barChart>
      <c:catAx>
        <c:axId val="19981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98153936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73900657497408"/>
          <c:y val="0.92276825353067193"/>
          <c:w val="0.70522511024761558"/>
          <c:h val="5.739703762412629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71065742530688"/>
          <c:y val="3.7414965986394558E-2"/>
          <c:w val="0.84833325475034183"/>
          <c:h val="0.80591756387594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'16. Evolución oferta nacional'!$A$34</c:f>
              <c:strCache>
                <c:ptCount val="1"/>
                <c:pt idx="0">
                  <c:v>Apiay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val>
            <c:numRef>
              <c:f>'16. Evolución oferta nacional'!$B$34:$J$34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E97-4DDB-89DC-98D8033D59B3}"/>
            </c:ext>
          </c:extLst>
        </c:ser>
        <c:ser>
          <c:idx val="1"/>
          <c:order val="1"/>
          <c:tx>
            <c:strRef>
              <c:f>'16. Evolución oferta nacional'!$A$35</c:f>
              <c:strCache>
                <c:ptCount val="1"/>
                <c:pt idx="0">
                  <c:v>Barranca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val>
            <c:numRef>
              <c:f>'16. Evolución oferta nacional'!$B$35:$J$35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E97-4DDB-89DC-98D8033D59B3}"/>
            </c:ext>
          </c:extLst>
        </c:ser>
        <c:ser>
          <c:idx val="2"/>
          <c:order val="2"/>
          <c:tx>
            <c:strRef>
              <c:f>'16. Evolución oferta nacional'!$A$36</c:f>
              <c:strCache>
                <c:ptCount val="1"/>
                <c:pt idx="0">
                  <c:v>Cartagena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val>
            <c:numRef>
              <c:f>'16. Evolución oferta nacional'!$B$36:$J$36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E97-4DDB-89DC-98D8033D59B3}"/>
            </c:ext>
          </c:extLst>
        </c:ser>
        <c:ser>
          <c:idx val="3"/>
          <c:order val="3"/>
          <c:tx>
            <c:strRef>
              <c:f>'16. Evolución oferta nacional'!$A$37</c:f>
              <c:strCache>
                <c:ptCount val="1"/>
                <c:pt idx="0">
                  <c:v>Cusiana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val>
            <c:numRef>
              <c:f>'16. Evolución oferta nacional'!$B$37:$J$37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FE97-4DDB-89DC-98D8033D59B3}"/>
            </c:ext>
          </c:extLst>
        </c:ser>
        <c:ser>
          <c:idx val="4"/>
          <c:order val="4"/>
          <c:tx>
            <c:strRef>
              <c:f>'16. Evolución oferta nacional'!$A$38</c:f>
              <c:strCache>
                <c:ptCount val="1"/>
                <c:pt idx="0">
                  <c:v>Cupiagua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val>
            <c:numRef>
              <c:f>'16. Evolución oferta nacional'!$B$38:$J$38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FE97-4DDB-89DC-98D8033D59B3}"/>
            </c:ext>
          </c:extLst>
        </c:ser>
        <c:ser>
          <c:idx val="5"/>
          <c:order val="5"/>
          <c:tx>
            <c:strRef>
              <c:f>'16. Evolución oferta nacional'!$A$39</c:f>
              <c:strCache>
                <c:ptCount val="1"/>
                <c:pt idx="0">
                  <c:v>Dina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val>
            <c:numRef>
              <c:f>'16. Evolución oferta nacional'!$B$39:$J$39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FE97-4DDB-89DC-98D8033D59B3}"/>
            </c:ext>
          </c:extLst>
        </c:ser>
        <c:ser>
          <c:idx val="6"/>
          <c:order val="6"/>
          <c:tx>
            <c:strRef>
              <c:f>'16. Evolución oferta nacional'!$A$40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'16. Evolución oferta nacional'!$B$40:$G$40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'16. Evolución oferta nacional'!$B$33:$J$33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FE97-4DDB-89DC-98D8033D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54352"/>
        <c:axId val="1"/>
      </c:barChart>
      <c:lineChart>
        <c:grouping val="standard"/>
        <c:varyColors val="0"/>
        <c:ser>
          <c:idx val="7"/>
          <c:order val="7"/>
          <c:marker>
            <c:symbol val="dot"/>
            <c:size val="5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'16. Evolución oferta nacional'!$B$41:$J$41</c:f>
            </c:numRef>
          </c:val>
          <c:smooth val="0"/>
          <c:extLst>
            <c:ext xmlns:c16="http://schemas.microsoft.com/office/drawing/2014/chart" uri="{C3380CC4-5D6E-409C-BE32-E72D297353CC}">
              <c16:uniqueId val="{00000007-FE97-4DDB-89DC-98D8033D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54352"/>
        <c:axId val="1"/>
      </c:lineChart>
      <c:catAx>
        <c:axId val="199815435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4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0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4"/>
              <c:layout>
                <c:manualLayout>
                  <c:x val="7.3254989928584507E-2"/>
                  <c:y val="5.30094755104764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6-421A-A6BB-0CEB86617A7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'16. Evolución oferta nacional'!$A$59:$A$64</c:f>
            </c:multiLvlStrRef>
          </c:cat>
          <c:val>
            <c:numRef>
              <c:f>'16. Evolución oferta nacional'!$G$59:$G$64</c:f>
            </c:numRef>
          </c:val>
          <c:extLst>
            <c:ext xmlns:c16="http://schemas.microsoft.com/office/drawing/2014/chart" uri="{C3380CC4-5D6E-409C-BE32-E72D297353CC}">
              <c16:uniqueId val="{00000001-5396-421A-A6BB-0CEB8661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5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4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2026-I</a:t>
            </a:r>
          </a:p>
        </c:rich>
      </c:tx>
      <c:layout>
        <c:manualLayout>
          <c:xMode val="edge"/>
          <c:yMode val="edge"/>
          <c:x val="0.32537750219914607"/>
          <c:y val="2.08954146807037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120057963960636"/>
          <c:y val="0.21569847393236921"/>
          <c:w val="0.39288559518295507"/>
          <c:h val="0.73768668468680221"/>
        </c:manualLayout>
      </c:layout>
      <c:pieChart>
        <c:varyColors val="1"/>
        <c:ser>
          <c:idx val="0"/>
          <c:order val="0"/>
          <c:dLbls>
            <c:dLbl>
              <c:idx val="6"/>
              <c:layout>
                <c:manualLayout>
                  <c:x val="7.2644029765919133E-2"/>
                  <c:y val="-0.1202447345088575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62-412B-95A0-4725C84C1079}"/>
                </c:ext>
              </c:extLst>
            </c:dLbl>
            <c:dLbl>
              <c:idx val="7"/>
              <c:layout>
                <c:manualLayout>
                  <c:x val="-0.29145273281263184"/>
                  <c:y val="3.48633937536329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62-412B-95A0-4725C84C1079}"/>
                </c:ext>
              </c:extLst>
            </c:dLbl>
            <c:dLbl>
              <c:idx val="8"/>
              <c:layout>
                <c:manualLayout>
                  <c:x val="6.0163022258144308E-2"/>
                  <c:y val="-3.554263770719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2-412B-95A0-4725C84C1079}"/>
                </c:ext>
              </c:extLst>
            </c:dLbl>
            <c:dLbl>
              <c:idx val="9"/>
              <c:layout>
                <c:manualLayout>
                  <c:x val="2.5904233228149748E-2"/>
                  <c:y val="-6.447180679596258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62-412B-95A0-4725C84C1079}"/>
                </c:ext>
              </c:extLst>
            </c:dLbl>
            <c:dLbl>
              <c:idx val="11"/>
              <c:layout>
                <c:manualLayout>
                  <c:x val="1.7540561858724677E-3"/>
                  <c:y val="-1.31912370014150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62-412B-95A0-4725C84C1079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'16. Evolución oferta nacional'!$A$9:$A$20</c:f>
              <c:strCache>
                <c:ptCount val="12"/>
                <c:pt idx="0">
                  <c:v>Apiay</c:v>
                </c:pt>
                <c:pt idx="1">
                  <c:v>Barranca</c:v>
                </c:pt>
                <c:pt idx="2">
                  <c:v>Cartagena</c:v>
                </c:pt>
                <c:pt idx="3">
                  <c:v>Cusiana</c:v>
                </c:pt>
                <c:pt idx="4">
                  <c:v>Cupiagua</c:v>
                </c:pt>
                <c:pt idx="5">
                  <c:v>Dina</c:v>
                </c:pt>
                <c:pt idx="6">
                  <c:v>Propilco</c:v>
                </c:pt>
                <c:pt idx="7">
                  <c:v>Terminal Fluvial</c:v>
                </c:pt>
                <c:pt idx="8">
                  <c:v>Oferta Termoyopal </c:v>
                </c:pt>
                <c:pt idx="9">
                  <c:v>Oferta Otros Productores</c:v>
                </c:pt>
                <c:pt idx="10">
                  <c:v>Oferta Importaciones G5</c:v>
                </c:pt>
                <c:pt idx="11">
                  <c:v>Oferta Importaciones Plexa</c:v>
                </c:pt>
              </c:strCache>
            </c:strRef>
          </c:cat>
          <c:val>
            <c:numRef>
              <c:f>'16. Evolución oferta nacional'!$AA$9:$AA$20</c:f>
              <c:numCache>
                <c:formatCode>_(* #,##0_);_(* \(#,##0\);_(* "-"_);_(@_)</c:formatCode>
                <c:ptCount val="12"/>
                <c:pt idx="1">
                  <c:v>21542510</c:v>
                </c:pt>
                <c:pt idx="2">
                  <c:v>35324109.200000003</c:v>
                </c:pt>
                <c:pt idx="3">
                  <c:v>19220071.34</c:v>
                </c:pt>
                <c:pt idx="4">
                  <c:v>67013636.979999997</c:v>
                </c:pt>
                <c:pt idx="5">
                  <c:v>1722412.62</c:v>
                </c:pt>
                <c:pt idx="6">
                  <c:v>0</c:v>
                </c:pt>
                <c:pt idx="7">
                  <c:v>0</c:v>
                </c:pt>
                <c:pt idx="8">
                  <c:v>11012000</c:v>
                </c:pt>
                <c:pt idx="9">
                  <c:v>0</c:v>
                </c:pt>
                <c:pt idx="10">
                  <c:v>190895000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D8-44B2-9BE9-51B7D43109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8751508847280018"/>
          <c:y val="7.655666254524586E-2"/>
          <c:w val="0.29100803628107397"/>
          <c:h val="0.863561057085159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IPP</a:t>
            </a:r>
          </a:p>
        </c:rich>
      </c:tx>
      <c:layout>
        <c:manualLayout>
          <c:xMode val="edge"/>
          <c:yMode val="edge"/>
          <c:x val="0.51561573253527815"/>
          <c:y val="3.91201881014873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92683247579439"/>
          <c:y val="0.13511675930214606"/>
          <c:w val="0.85415198999441355"/>
          <c:h val="0.72799484126984126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'2. IPP'!$A$10:$A$111</c:f>
              <c:numCache>
                <c:formatCode>mmm\,\ yyyy</c:formatCode>
                <c:ptCount val="102"/>
                <c:pt idx="0">
                  <c:v>46184</c:v>
                </c:pt>
                <c:pt idx="1">
                  <c:v>46153</c:v>
                </c:pt>
                <c:pt idx="2">
                  <c:v>46123</c:v>
                </c:pt>
                <c:pt idx="3">
                  <c:v>46092</c:v>
                </c:pt>
                <c:pt idx="4">
                  <c:v>46064</c:v>
                </c:pt>
                <c:pt idx="5">
                  <c:v>46033</c:v>
                </c:pt>
                <c:pt idx="6">
                  <c:v>46002</c:v>
                </c:pt>
                <c:pt idx="7">
                  <c:v>45972</c:v>
                </c:pt>
                <c:pt idx="8">
                  <c:v>45941</c:v>
                </c:pt>
                <c:pt idx="9">
                  <c:v>45911</c:v>
                </c:pt>
                <c:pt idx="10">
                  <c:v>45880</c:v>
                </c:pt>
                <c:pt idx="11">
                  <c:v>45849</c:v>
                </c:pt>
                <c:pt idx="12">
                  <c:v>45819</c:v>
                </c:pt>
                <c:pt idx="13">
                  <c:v>45788</c:v>
                </c:pt>
                <c:pt idx="14">
                  <c:v>45758</c:v>
                </c:pt>
                <c:pt idx="15">
                  <c:v>45727</c:v>
                </c:pt>
                <c:pt idx="16">
                  <c:v>45699</c:v>
                </c:pt>
                <c:pt idx="17">
                  <c:v>45668</c:v>
                </c:pt>
                <c:pt idx="18">
                  <c:v>45637</c:v>
                </c:pt>
                <c:pt idx="19">
                  <c:v>45607</c:v>
                </c:pt>
                <c:pt idx="20">
                  <c:v>45576</c:v>
                </c:pt>
                <c:pt idx="21">
                  <c:v>45546</c:v>
                </c:pt>
                <c:pt idx="22">
                  <c:v>45515</c:v>
                </c:pt>
                <c:pt idx="23">
                  <c:v>45484</c:v>
                </c:pt>
                <c:pt idx="24">
                  <c:v>45454</c:v>
                </c:pt>
                <c:pt idx="25">
                  <c:v>45423</c:v>
                </c:pt>
                <c:pt idx="26">
                  <c:v>45393</c:v>
                </c:pt>
                <c:pt idx="27">
                  <c:v>45362</c:v>
                </c:pt>
                <c:pt idx="28">
                  <c:v>45333</c:v>
                </c:pt>
                <c:pt idx="29">
                  <c:v>45304</c:v>
                </c:pt>
                <c:pt idx="30">
                  <c:v>45275</c:v>
                </c:pt>
                <c:pt idx="31">
                  <c:v>45246</c:v>
                </c:pt>
                <c:pt idx="32">
                  <c:v>45217</c:v>
                </c:pt>
                <c:pt idx="33">
                  <c:v>45188</c:v>
                </c:pt>
                <c:pt idx="34">
                  <c:v>45158</c:v>
                </c:pt>
                <c:pt idx="35">
                  <c:v>45128</c:v>
                </c:pt>
                <c:pt idx="36">
                  <c:v>45099</c:v>
                </c:pt>
                <c:pt idx="37">
                  <c:v>45068</c:v>
                </c:pt>
                <c:pt idx="38">
                  <c:v>45038</c:v>
                </c:pt>
                <c:pt idx="39">
                  <c:v>45007</c:v>
                </c:pt>
                <c:pt idx="40">
                  <c:v>44979</c:v>
                </c:pt>
                <c:pt idx="41">
                  <c:v>44948</c:v>
                </c:pt>
                <c:pt idx="42">
                  <c:v>44917</c:v>
                </c:pt>
                <c:pt idx="43">
                  <c:v>44887</c:v>
                </c:pt>
                <c:pt idx="44">
                  <c:v>44856</c:v>
                </c:pt>
                <c:pt idx="45">
                  <c:v>44826</c:v>
                </c:pt>
                <c:pt idx="46">
                  <c:v>44795</c:v>
                </c:pt>
                <c:pt idx="47">
                  <c:v>44764</c:v>
                </c:pt>
                <c:pt idx="48">
                  <c:v>44734</c:v>
                </c:pt>
                <c:pt idx="49">
                  <c:v>44703</c:v>
                </c:pt>
                <c:pt idx="50">
                  <c:v>44673</c:v>
                </c:pt>
                <c:pt idx="51">
                  <c:v>44642</c:v>
                </c:pt>
                <c:pt idx="52">
                  <c:v>44614</c:v>
                </c:pt>
                <c:pt idx="53">
                  <c:v>44583</c:v>
                </c:pt>
                <c:pt idx="54">
                  <c:v>44552</c:v>
                </c:pt>
                <c:pt idx="55">
                  <c:v>44522</c:v>
                </c:pt>
                <c:pt idx="56">
                  <c:v>44491</c:v>
                </c:pt>
                <c:pt idx="57">
                  <c:v>44461</c:v>
                </c:pt>
                <c:pt idx="58">
                  <c:v>44431</c:v>
                </c:pt>
                <c:pt idx="59">
                  <c:v>44401</c:v>
                </c:pt>
                <c:pt idx="60">
                  <c:v>44372</c:v>
                </c:pt>
                <c:pt idx="61">
                  <c:v>44342</c:v>
                </c:pt>
                <c:pt idx="62">
                  <c:v>44312</c:v>
                </c:pt>
                <c:pt idx="63">
                  <c:v>44281</c:v>
                </c:pt>
                <c:pt idx="64">
                  <c:v>44253</c:v>
                </c:pt>
                <c:pt idx="65">
                  <c:v>44222</c:v>
                </c:pt>
                <c:pt idx="66">
                  <c:v>44191</c:v>
                </c:pt>
                <c:pt idx="67">
                  <c:v>44161</c:v>
                </c:pt>
                <c:pt idx="68">
                  <c:v>44130</c:v>
                </c:pt>
                <c:pt idx="69">
                  <c:v>44100</c:v>
                </c:pt>
                <c:pt idx="70">
                  <c:v>44069</c:v>
                </c:pt>
                <c:pt idx="71">
                  <c:v>44038</c:v>
                </c:pt>
                <c:pt idx="72">
                  <c:v>44008</c:v>
                </c:pt>
                <c:pt idx="73">
                  <c:v>43977</c:v>
                </c:pt>
                <c:pt idx="74">
                  <c:v>43947</c:v>
                </c:pt>
                <c:pt idx="75">
                  <c:v>43916</c:v>
                </c:pt>
                <c:pt idx="76">
                  <c:v>43887</c:v>
                </c:pt>
                <c:pt idx="77">
                  <c:v>43856</c:v>
                </c:pt>
                <c:pt idx="78">
                  <c:v>43825</c:v>
                </c:pt>
                <c:pt idx="79">
                  <c:v>43796</c:v>
                </c:pt>
                <c:pt idx="80">
                  <c:v>43766</c:v>
                </c:pt>
                <c:pt idx="81">
                  <c:v>43737</c:v>
                </c:pt>
                <c:pt idx="82">
                  <c:v>43707</c:v>
                </c:pt>
                <c:pt idx="83">
                  <c:v>43647</c:v>
                </c:pt>
                <c:pt idx="84">
                  <c:v>43617</c:v>
                </c:pt>
                <c:pt idx="85">
                  <c:v>43586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  <c:pt idx="90">
                  <c:v>43435</c:v>
                </c:pt>
                <c:pt idx="91">
                  <c:v>43405</c:v>
                </c:pt>
                <c:pt idx="92">
                  <c:v>43374</c:v>
                </c:pt>
                <c:pt idx="93">
                  <c:v>43344</c:v>
                </c:pt>
                <c:pt idx="94">
                  <c:v>43313</c:v>
                </c:pt>
                <c:pt idx="95">
                  <c:v>43282</c:v>
                </c:pt>
                <c:pt idx="96">
                  <c:v>43252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</c:numCache>
            </c:numRef>
          </c:cat>
          <c:val>
            <c:numRef>
              <c:f>'2. IPP'!$B$10:$B$111</c:f>
              <c:numCache>
                <c:formatCode>0.00</c:formatCode>
                <c:ptCount val="102"/>
                <c:pt idx="0">
                  <c:v>190.15</c:v>
                </c:pt>
                <c:pt idx="1">
                  <c:v>196.95</c:v>
                </c:pt>
                <c:pt idx="2">
                  <c:v>194.87</c:v>
                </c:pt>
                <c:pt idx="3">
                  <c:v>194.09</c:v>
                </c:pt>
                <c:pt idx="4">
                  <c:v>186.77</c:v>
                </c:pt>
                <c:pt idx="5">
                  <c:v>184.3</c:v>
                </c:pt>
                <c:pt idx="6">
                  <c:v>181.51</c:v>
                </c:pt>
                <c:pt idx="7">
                  <c:v>182.23</c:v>
                </c:pt>
                <c:pt idx="8">
                  <c:v>185.03</c:v>
                </c:pt>
                <c:pt idx="9">
                  <c:v>186.53</c:v>
                </c:pt>
                <c:pt idx="10">
                  <c:v>185.51</c:v>
                </c:pt>
                <c:pt idx="11">
                  <c:v>183.7</c:v>
                </c:pt>
                <c:pt idx="12">
                  <c:v>182.59</c:v>
                </c:pt>
                <c:pt idx="13">
                  <c:v>183.75</c:v>
                </c:pt>
                <c:pt idx="14">
                  <c:v>185.5</c:v>
                </c:pt>
                <c:pt idx="15">
                  <c:v>185.59</c:v>
                </c:pt>
                <c:pt idx="16">
                  <c:v>187.15</c:v>
                </c:pt>
                <c:pt idx="17">
                  <c:v>188.03</c:v>
                </c:pt>
                <c:pt idx="18">
                  <c:v>186.42</c:v>
                </c:pt>
                <c:pt idx="19">
                  <c:v>184.92</c:v>
                </c:pt>
                <c:pt idx="20">
                  <c:v>181.96</c:v>
                </c:pt>
                <c:pt idx="21">
                  <c:v>179.93</c:v>
                </c:pt>
                <c:pt idx="22">
                  <c:v>178.54</c:v>
                </c:pt>
                <c:pt idx="23">
                  <c:v>180.55</c:v>
                </c:pt>
                <c:pt idx="24">
                  <c:v>180.15</c:v>
                </c:pt>
                <c:pt idx="25" formatCode="_-* #,##0.00_-;\-* #,##0.00_-;_-* &quot;-&quot;_-;_-@_-">
                  <c:v>177.83</c:v>
                </c:pt>
                <c:pt idx="26" formatCode="_-* #,##0.00_-;\-* #,##0.00_-;_-* &quot;-&quot;_-;_-@_-">
                  <c:v>179.17</c:v>
                </c:pt>
                <c:pt idx="27" formatCode="_-* #,##0.00_-;\-* #,##0.00_-;_-* &quot;-&quot;_-;_-@_-">
                  <c:v>176.98</c:v>
                </c:pt>
                <c:pt idx="28" formatCode="_-* #,##0.00_-;\-* #,##0.00_-;_-* &quot;-&quot;_-;_-@_-">
                  <c:v>176.77</c:v>
                </c:pt>
                <c:pt idx="29" formatCode="_-* #,##0.00_-;\-* #,##0.00_-;_-* &quot;-&quot;_-;_-@_-">
                  <c:v>174.91</c:v>
                </c:pt>
                <c:pt idx="30" formatCode="_-* #,##0.00_-;\-* #,##0.00_-;_-* &quot;-&quot;_-;_-@_-">
                  <c:v>173.88</c:v>
                </c:pt>
                <c:pt idx="31" formatCode="_-* #,##0.00_-;\-* #,##0.00_-;_-* &quot;-&quot;_-;_-@_-">
                  <c:v>176.45</c:v>
                </c:pt>
                <c:pt idx="32" formatCode="_-* #,##0.00_-;\-* #,##0.00_-;_-* &quot;-&quot;_-;_-@_-">
                  <c:v>180.13</c:v>
                </c:pt>
                <c:pt idx="33" formatCode="_-* #,##0.00_-;\-* #,##0.00_-;_-* &quot;-&quot;_-;_-@_-">
                  <c:v>176.96</c:v>
                </c:pt>
                <c:pt idx="34" formatCode="_-* #,##0.00_-;\-* #,##0.00_-;_-* &quot;-&quot;_-;_-@_-">
                  <c:v>176.26</c:v>
                </c:pt>
                <c:pt idx="35" formatCode="_-* #,##0.00_-;\-* #,##0.00_-;_-* &quot;-&quot;_-;_-@_-">
                  <c:v>173.02</c:v>
                </c:pt>
                <c:pt idx="36" formatCode="_-* #,##0.00_-;\-* #,##0.00_-;_-* &quot;-&quot;_-;_-@_-">
                  <c:v>174.08</c:v>
                </c:pt>
                <c:pt idx="37" formatCode="_-* #,##0.00_-;\-* #,##0.00_-;_-* &quot;-&quot;_-;_-@_-">
                  <c:v>178.28</c:v>
                </c:pt>
                <c:pt idx="38" formatCode="_-* #,##0.00_-;\-* #,##0.00_-;_-* &quot;-&quot;_-;_-@_-">
                  <c:v>182.27</c:v>
                </c:pt>
                <c:pt idx="39" formatCode="_-* #,##0.00_-;\-* #,##0.00_-;_-* &quot;-&quot;_-;_-@_-">
                  <c:v>185.11</c:v>
                </c:pt>
                <c:pt idx="40" formatCode="_-* #,##0.00_-;\-* #,##0.00_-;_-* &quot;-&quot;_-;_-@_-">
                  <c:v>187.15</c:v>
                </c:pt>
                <c:pt idx="41" formatCode="_-* #,##0.00_-;\-* #,##0.00_-;_-* &quot;-&quot;_-;_-@_-">
                  <c:v>185.05</c:v>
                </c:pt>
                <c:pt idx="42" formatCode="_-* #,##0.00_-;\-* #,##0.00_-;_-* &quot;-&quot;_-;_-@_-">
                  <c:v>184.57</c:v>
                </c:pt>
                <c:pt idx="43" formatCode="_-* #,##0.00_-;\-* #,##0.00_-;_-* &quot;-&quot;_-;_-@_-">
                  <c:v>187.27</c:v>
                </c:pt>
                <c:pt idx="44" formatCode="_-* #,##0.00_-;\-* #,##0.00_-;_-* &quot;-&quot;_-;_-@_-">
                  <c:v>184.68</c:v>
                </c:pt>
                <c:pt idx="45" formatCode="_-* #,##0.00_-;\-* #,##0.00_-;_-* &quot;-&quot;_-;_-@_-">
                  <c:v>180.9</c:v>
                </c:pt>
                <c:pt idx="46" formatCode="_-* #,##0.00_-;\-* #,##0.00_-;_-* &quot;-&quot;_-;_-@_-">
                  <c:v>181.19</c:v>
                </c:pt>
                <c:pt idx="47" formatCode="_-* #,##0.00_-;\-* #,##0.00_-;_-* &quot;-&quot;_-;_-@_-">
                  <c:v>184.9</c:v>
                </c:pt>
                <c:pt idx="48" formatCode="_-* #,##0.00_-;\-* #,##0.00_-;_-* &quot;-&quot;_-;_-@_-">
                  <c:v>180.03</c:v>
                </c:pt>
                <c:pt idx="49" formatCode="_-* #,##0.00_-;\-* #,##0.00_-;_-* &quot;-&quot;_-;_-@_-">
                  <c:v>181.71</c:v>
                </c:pt>
                <c:pt idx="50" formatCode="_-* #,##0.00_-;\-* #,##0.00_-;_-* &quot;-&quot;_-;_-@_-">
                  <c:v>175.83</c:v>
                </c:pt>
                <c:pt idx="51" formatCode="_-* #,##0.00_-;\-* #,##0.00_-;_-* &quot;-&quot;_-;_-@_-">
                  <c:v>172.86</c:v>
                </c:pt>
                <c:pt idx="52" formatCode="_-* #,##0.00_-;\-* #,##0.00_-;_-* &quot;-&quot;_-;_-@_-">
                  <c:v>165.4</c:v>
                </c:pt>
                <c:pt idx="53" formatCode="_-* #,##0.00_-;\-* #,##0.00_-;_-* &quot;-&quot;_-;_-@_-">
                  <c:v>159.25</c:v>
                </c:pt>
                <c:pt idx="54" formatCode="_-* #,##0.00_-;\-* #,##0.00_-;_-* &quot;-&quot;_-;_-@_-">
                  <c:v>151.53</c:v>
                </c:pt>
                <c:pt idx="55" formatCode="_-* #,##0.00_-;\-* #,##0.00_-;_-* &quot;-&quot;_-;_-@_-">
                  <c:v>150.38999999999999</c:v>
                </c:pt>
                <c:pt idx="56" formatCode="_-* #,##0.00_-;\-* #,##0.00_-;_-* &quot;-&quot;_-;_-@_-">
                  <c:v>146.16999999999999</c:v>
                </c:pt>
                <c:pt idx="57" formatCode="_-* #,##0.00_-;\-* #,##0.00_-;_-* &quot;-&quot;_-;_-@_-">
                  <c:v>142.13999999999999</c:v>
                </c:pt>
                <c:pt idx="58" formatCode="_-* #,##0.00_-;\-* #,##0.00_-;_-* &quot;-&quot;_-;_-@_-">
                  <c:v>140.32</c:v>
                </c:pt>
                <c:pt idx="59" formatCode="_-* #,##0.00_-;\-* #,##0.00_-;_-* &quot;-&quot;_-;_-@_-">
                  <c:v>139.03</c:v>
                </c:pt>
                <c:pt idx="60" formatCode="_-* #,##0.00_-;\-* #,##0.00_-;_-* &quot;-&quot;_-;_-@_-">
                  <c:v>136.76</c:v>
                </c:pt>
                <c:pt idx="61" formatCode="_-* #,##0.00_-;\-* #,##0.00_-;_-* &quot;-&quot;_-;_-@_-">
                  <c:v>135.01</c:v>
                </c:pt>
                <c:pt idx="62" formatCode="_-* #,##0.00_-;\-* #,##0.00_-;_-* &quot;-&quot;_-;_-@_-">
                  <c:v>130.88</c:v>
                </c:pt>
                <c:pt idx="63" formatCode="_-* #,##0.00_-;\-* #,##0.00_-;_-* &quot;-&quot;_-;_-@_-">
                  <c:v>129.22999999999999</c:v>
                </c:pt>
                <c:pt idx="64" formatCode="_-* #,##0.00_-;\-* #,##0.00_-;_-* &quot;-&quot;_-;_-@_-">
                  <c:v>126.19</c:v>
                </c:pt>
                <c:pt idx="65" formatCode="_-* #,##0.00_-;\-* #,##0.00_-;_-* &quot;-&quot;_-;_-@_-">
                  <c:v>123.03</c:v>
                </c:pt>
                <c:pt idx="66" formatCode="_-* #,##0.00_-;\-* #,##0.00_-;_-* &quot;-&quot;_-;_-@_-">
                  <c:v>119.74</c:v>
                </c:pt>
                <c:pt idx="67" formatCode="_-* #,##0.00_-;\-* #,##0.00_-;_-* &quot;-&quot;_-;_-@_-">
                  <c:v>119.54</c:v>
                </c:pt>
                <c:pt idx="68" formatCode="_-* #,##0.00_-;\-* #,##0.00_-;_-* &quot;-&quot;_-;_-@_-">
                  <c:v>119.52</c:v>
                </c:pt>
                <c:pt idx="69" formatCode="_-* #,##0.00_-;\-* #,##0.00_-;_-* &quot;-&quot;_-;_-@_-">
                  <c:v>118.78</c:v>
                </c:pt>
                <c:pt idx="70" formatCode="_-* #,##0.00_-;\-* #,##0.00_-;_-* &quot;-&quot;_-;_-@_-">
                  <c:v>119.31</c:v>
                </c:pt>
                <c:pt idx="71" formatCode="_-* #,##0.00_-;\-* #,##0.00_-;_-* &quot;-&quot;_-;_-@_-">
                  <c:v>117.49</c:v>
                </c:pt>
                <c:pt idx="72" formatCode="_-* #,##0.00_-;\-* #,##0.00_-;_-* &quot;-&quot;_-;_-@_-">
                  <c:v>115.73</c:v>
                </c:pt>
                <c:pt idx="73" formatCode="_-* #,##0.00_-;\-* #,##0.00_-;_-* &quot;-&quot;_-;_-@_-">
                  <c:v>113.73</c:v>
                </c:pt>
                <c:pt idx="74" formatCode="_-* #,##0.00_-;\-* #,##0.00_-;_-* &quot;-&quot;_-;_-@_-">
                  <c:v>112.33</c:v>
                </c:pt>
                <c:pt idx="75" formatCode="_-* #,##0.00_-;\-* #,##0.00_-;_-* &quot;-&quot;_-;_-@_-">
                  <c:v>116.16</c:v>
                </c:pt>
                <c:pt idx="76" formatCode="_-* #,##0.00_-;\-* #,##0.00_-;_-* &quot;-&quot;_-;_-@_-">
                  <c:v>118.69</c:v>
                </c:pt>
                <c:pt idx="77" formatCode="_-* #,##0.00_-;\-* #,##0.00_-;_-* &quot;-&quot;_-;_-@_-">
                  <c:v>119.91</c:v>
                </c:pt>
                <c:pt idx="78" formatCode="_-* #,##0.00_-;\-* #,##0.00_-;_-* &quot;-&quot;_-;_-@_-">
                  <c:v>120.79</c:v>
                </c:pt>
                <c:pt idx="79" formatCode="_-* #,##0.00_-;\-* #,##0.00_-;_-* &quot;-&quot;_-;_-@_-">
                  <c:v>120.31</c:v>
                </c:pt>
                <c:pt idx="80" formatCode="_-* #,##0.00_-;\-* #,##0.00_-;_-* &quot;-&quot;_-;_-@_-">
                  <c:v>120.34</c:v>
                </c:pt>
                <c:pt idx="81" formatCode="_-* #,##0.00_-;\-* #,##0.00_-;_-* &quot;-&quot;_-;_-@_-">
                  <c:v>120.35</c:v>
                </c:pt>
                <c:pt idx="82" formatCode="_-* #,##0.00_-;\-* #,##0.00_-;_-* &quot;-&quot;_-;_-@_-">
                  <c:v>118.91</c:v>
                </c:pt>
                <c:pt idx="83" formatCode="_-* #,##0.00_-;\-* #,##0.00_-;_-* &quot;-&quot;_-;_-@_-">
                  <c:v>118.68</c:v>
                </c:pt>
                <c:pt idx="84" formatCode="_-* #,##0.00_-;\-* #,##0.00_-;_-* &quot;-&quot;_-;_-@_-">
                  <c:v>117.99</c:v>
                </c:pt>
                <c:pt idx="85" formatCode="_-* #,##0.00_-;\-* #,##0.00_-;_-* &quot;-&quot;_-;_-@_-">
                  <c:v>119.91</c:v>
                </c:pt>
                <c:pt idx="86">
                  <c:v>118.03</c:v>
                </c:pt>
                <c:pt idx="87">
                  <c:v>116.37</c:v>
                </c:pt>
                <c:pt idx="88">
                  <c:v>115.6</c:v>
                </c:pt>
                <c:pt idx="89">
                  <c:v>114.53</c:v>
                </c:pt>
                <c:pt idx="90">
                  <c:v>113.86</c:v>
                </c:pt>
                <c:pt idx="91">
                  <c:v>115.67</c:v>
                </c:pt>
                <c:pt idx="92">
                  <c:v>117.52</c:v>
                </c:pt>
                <c:pt idx="93">
                  <c:v>115.97</c:v>
                </c:pt>
                <c:pt idx="94">
                  <c:v>113.26</c:v>
                </c:pt>
                <c:pt idx="95">
                  <c:v>113.45</c:v>
                </c:pt>
                <c:pt idx="96">
                  <c:v>113.72</c:v>
                </c:pt>
                <c:pt idx="97">
                  <c:v>113.86</c:v>
                </c:pt>
                <c:pt idx="98">
                  <c:v>111.41</c:v>
                </c:pt>
                <c:pt idx="99">
                  <c:v>111.14</c:v>
                </c:pt>
                <c:pt idx="100">
                  <c:v>111.35</c:v>
                </c:pt>
                <c:pt idx="101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E-4DD8-B570-72B2617AB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75568"/>
        <c:axId val="1"/>
      </c:lineChart>
      <c:dateAx>
        <c:axId val="1998175568"/>
        <c:scaling>
          <c:orientation val="minMax"/>
          <c:max val="46203"/>
          <c:min val="43466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2"/>
        <c:majorTimeUnit val="months"/>
        <c:minorUnit val="12"/>
        <c:minorTimeUnit val="days"/>
      </c:dateAx>
      <c:valAx>
        <c:axId val="1"/>
        <c:scaling>
          <c:orientation val="minMax"/>
          <c:max val="20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Índice</a:t>
                </a:r>
              </a:p>
            </c:rich>
          </c:tx>
          <c:layout>
            <c:manualLayout>
              <c:xMode val="edge"/>
              <c:yMode val="edge"/>
              <c:x val="5.0525418640013173E-3"/>
              <c:y val="0.367346073928258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5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30745452023292"/>
          <c:y val="6.7579166666666662E-2"/>
          <c:w val="0.82451325146128795"/>
          <c:h val="0.4904770833333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'7. Balance nacional de GLP'!$A$26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9F-408D-9C58-955229E000C1}"/>
              </c:ext>
            </c:extLst>
          </c:dPt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GLP'!$B$26:$S$26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F-408D-9C58-955229E000C1}"/>
            </c:ext>
          </c:extLst>
        </c:ser>
        <c:ser>
          <c:idx val="1"/>
          <c:order val="1"/>
          <c:tx>
            <c:strRef>
              <c:f>'7. Balance nacional de GLP'!$A$27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GLP'!$B$27:$S$27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F-408D-9C58-955229E000C1}"/>
            </c:ext>
          </c:extLst>
        </c:ser>
        <c:ser>
          <c:idx val="2"/>
          <c:order val="2"/>
          <c:tx>
            <c:strRef>
              <c:f>'7. Balance nacional de GLP'!$A$28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GLP'!$B$28:$S$28</c:f>
              <c:numCache>
                <c:formatCode>_(* #,##0_);_(* \(#,##0\);_(* "-"_);_(@_)</c:formatCode>
                <c:ptCount val="18"/>
                <c:pt idx="0">
                  <c:v>2000</c:v>
                </c:pt>
                <c:pt idx="1">
                  <c:v>1490.1960784313726</c:v>
                </c:pt>
                <c:pt idx="2">
                  <c:v>1433.7254901960785</c:v>
                </c:pt>
                <c:pt idx="3">
                  <c:v>1176.4705882352941</c:v>
                </c:pt>
                <c:pt idx="4">
                  <c:v>1176.4705882352941</c:v>
                </c:pt>
                <c:pt idx="5">
                  <c:v>1176.4705882352941</c:v>
                </c:pt>
                <c:pt idx="6">
                  <c:v>1619.6717647058824</c:v>
                </c:pt>
                <c:pt idx="7">
                  <c:v>2088.1960784313724</c:v>
                </c:pt>
                <c:pt idx="8">
                  <c:v>2177.4854901960784</c:v>
                </c:pt>
                <c:pt idx="9">
                  <c:v>2062.8101960784315</c:v>
                </c:pt>
                <c:pt idx="10">
                  <c:v>2062.8101960784315</c:v>
                </c:pt>
                <c:pt idx="11">
                  <c:v>1923.7286274509804</c:v>
                </c:pt>
                <c:pt idx="12">
                  <c:v>2000</c:v>
                </c:pt>
                <c:pt idx="13">
                  <c:v>1490.1960784313726</c:v>
                </c:pt>
                <c:pt idx="14">
                  <c:v>1433.7254901960785</c:v>
                </c:pt>
                <c:pt idx="15">
                  <c:v>1176.4705882352941</c:v>
                </c:pt>
                <c:pt idx="16">
                  <c:v>1176.4705882352941</c:v>
                </c:pt>
                <c:pt idx="17">
                  <c:v>1176.4705882352941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F-408D-9C58-955229E000C1}"/>
            </c:ext>
          </c:extLst>
        </c:ser>
        <c:ser>
          <c:idx val="3"/>
          <c:order val="3"/>
          <c:tx>
            <c:strRef>
              <c:f>'7. Balance nacional de GLP'!$A$29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GLP'!$B$29:$S$29</c:f>
              <c:numCache>
                <c:formatCode>_(* #,##0_);_(* \(#,##0\);_(* "-"_);_(@_)</c:formatCode>
                <c:ptCount val="18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  <c:pt idx="6">
                  <c:v>392.15686274509807</c:v>
                </c:pt>
                <c:pt idx="7">
                  <c:v>392.15686274509807</c:v>
                </c:pt>
                <c:pt idx="8">
                  <c:v>392.15686274509807</c:v>
                </c:pt>
                <c:pt idx="9">
                  <c:v>392.15686274509807</c:v>
                </c:pt>
                <c:pt idx="10">
                  <c:v>392.15686274509807</c:v>
                </c:pt>
                <c:pt idx="11">
                  <c:v>392.15686274509807</c:v>
                </c:pt>
                <c:pt idx="12">
                  <c:v>392.15686274509807</c:v>
                </c:pt>
                <c:pt idx="13">
                  <c:v>392.15686274509807</c:v>
                </c:pt>
                <c:pt idx="14">
                  <c:v>392.15686274509807</c:v>
                </c:pt>
                <c:pt idx="15">
                  <c:v>392.15686274509807</c:v>
                </c:pt>
                <c:pt idx="16">
                  <c:v>392.15686274509807</c:v>
                </c:pt>
                <c:pt idx="17">
                  <c:v>392.15686274509807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F-408D-9C58-955229E000C1}"/>
            </c:ext>
          </c:extLst>
        </c:ser>
        <c:ser>
          <c:idx val="4"/>
          <c:order val="4"/>
          <c:tx>
            <c:strRef>
              <c:f>'7. Balance nacional de GLP'!$A$30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GLP'!$B$20:$M$20</c:f>
              <c:numCache>
                <c:formatCode>mmm\-yy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'7. Balance nacional de GLP'!$B$30:$S$30</c:f>
              <c:numCache>
                <c:formatCode>_(* #,##0_);_(* \(#,##0\);_(* "-"_);_(@_)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2509.8039215686276</c:v>
                </c:pt>
                <c:pt idx="11">
                  <c:v>1764.7058823529412</c:v>
                </c:pt>
                <c:pt idx="12">
                  <c:v>1764.7058823529412</c:v>
                </c:pt>
                <c:pt idx="13">
                  <c:v>1764.7058823529412</c:v>
                </c:pt>
                <c:pt idx="14">
                  <c:v>1764.7058823529412</c:v>
                </c:pt>
                <c:pt idx="15">
                  <c:v>1764.7058823529412</c:v>
                </c:pt>
                <c:pt idx="16">
                  <c:v>1764.7058823529412</c:v>
                </c:pt>
                <c:pt idx="17">
                  <c:v>1764.7058823529412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F-408D-9C58-955229E0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598864"/>
        <c:axId val="1"/>
      </c:barChart>
      <c:lineChart>
        <c:grouping val="stacked"/>
        <c:varyColors val="0"/>
        <c:ser>
          <c:idx val="5"/>
          <c:order val="5"/>
          <c:tx>
            <c:strRef>
              <c:f>'7. Balance nacional de GLP'!$A$36</c:f>
              <c:strCache>
                <c:ptCount val="1"/>
                <c:pt idx="0">
                  <c:v>Total Demanda  [Barriles/Día]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pPr>
              <a:solidFill>
                <a:srgbClr val="FFFF00"/>
              </a:solidFill>
              <a:ln w="12700">
                <a:solidFill>
                  <a:srgbClr val="C00000"/>
                </a:solidFill>
              </a:ln>
              <a:effectLst/>
            </c:spPr>
          </c:marker>
          <c:val>
            <c:numRef>
              <c:f>'7. Balance nacional de GLP'!$B$36:$M$36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9F-408D-9C58-955229E00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459886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236805830926E-3"/>
              <c:y val="0.321231776720979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598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_(* #,##0_);_(* \(#,##0\);_(* &quot;-&quot;_);_(@_)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wMode val="edge"/>
          <c:hMode val="edge"/>
          <c:x val="0.17291595385109235"/>
          <c:y val="0.80200653136179756"/>
          <c:w val="0.94527404218357602"/>
          <c:h val="0.914221563888672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'7. Balance nacional de GLP'!$A$26</c:f>
              <c:strCache>
                <c:ptCount val="1"/>
                <c:pt idx="0">
                  <c:v>ECP Nacional</c:v>
                </c:pt>
              </c:strCache>
            </c:strRef>
          </c:tx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accent1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6BC-40DC-A1AB-91002F4C5BB3}"/>
              </c:ext>
            </c:extLst>
          </c:dPt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GLP'!$N$26:$S$26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C-40DC-A1AB-91002F4C5BB3}"/>
            </c:ext>
          </c:extLst>
        </c:ser>
        <c:ser>
          <c:idx val="1"/>
          <c:order val="1"/>
          <c:tx>
            <c:strRef>
              <c:f>'7. Balance nacional de GLP'!$A$27</c:f>
              <c:strCache>
                <c:ptCount val="1"/>
                <c:pt idx="0">
                  <c:v>ECP Importado</c:v>
                </c:pt>
              </c:strCache>
            </c:strRef>
          </c:tx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GLP'!$N$27:$S$27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BC-40DC-A1AB-91002F4C5BB3}"/>
            </c:ext>
          </c:extLst>
        </c:ser>
        <c:ser>
          <c:idx val="2"/>
          <c:order val="2"/>
          <c:tx>
            <c:strRef>
              <c:f>'7. Balance nacional de GLP'!$A$28</c:f>
              <c:strCache>
                <c:ptCount val="1"/>
                <c:pt idx="0">
                  <c:v>TYGAS</c:v>
                </c:pt>
              </c:strCache>
            </c:strRef>
          </c:tx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GLP'!$N$28:$S$28</c:f>
              <c:numCache>
                <c:formatCode>_(* #,##0_);_(* \(#,##0\);_(* "-"_);_(@_)</c:formatCode>
                <c:ptCount val="6"/>
                <c:pt idx="0">
                  <c:v>2000</c:v>
                </c:pt>
                <c:pt idx="1">
                  <c:v>1490.1960784313726</c:v>
                </c:pt>
                <c:pt idx="2">
                  <c:v>1433.7254901960785</c:v>
                </c:pt>
                <c:pt idx="3">
                  <c:v>1176.4705882352941</c:v>
                </c:pt>
                <c:pt idx="4">
                  <c:v>1176.4705882352941</c:v>
                </c:pt>
                <c:pt idx="5">
                  <c:v>1176.4705882352941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C-40DC-A1AB-91002F4C5BB3}"/>
            </c:ext>
          </c:extLst>
        </c:ser>
        <c:ser>
          <c:idx val="3"/>
          <c:order val="3"/>
          <c:tx>
            <c:strRef>
              <c:f>'7. Balance nacional de GLP'!$A$29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GLP'!$N$29:$S$29</c:f>
              <c:numCache>
                <c:formatCode>_(* #,##0_);_(* \(#,##0\);_(* "-"_);_(@_)</c:formatCode>
                <c:ptCount val="6"/>
                <c:pt idx="0">
                  <c:v>392.15686274509807</c:v>
                </c:pt>
                <c:pt idx="1">
                  <c:v>392.15686274509807</c:v>
                </c:pt>
                <c:pt idx="2">
                  <c:v>392.15686274509807</c:v>
                </c:pt>
                <c:pt idx="3">
                  <c:v>392.15686274509807</c:v>
                </c:pt>
                <c:pt idx="4">
                  <c:v>392.15686274509807</c:v>
                </c:pt>
                <c:pt idx="5">
                  <c:v>392.15686274509807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BC-40DC-A1AB-91002F4C5BB3}"/>
            </c:ext>
          </c:extLst>
        </c:ser>
        <c:ser>
          <c:idx val="4"/>
          <c:order val="4"/>
          <c:tx>
            <c:strRef>
              <c:f>'7. Balance nacional de GLP'!$A$30</c:f>
              <c:strCache>
                <c:ptCount val="1"/>
                <c:pt idx="0">
                  <c:v>G5 Importaciones</c:v>
                </c:pt>
              </c:strCache>
            </c:strRef>
          </c:tx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'7. Balance nacional de GLP'!$N$20:$S$20</c:f>
              <c:numCache>
                <c:formatCode>mmm\-yy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'7. Balance nacional de GLP'!$N$30:$S$30</c:f>
              <c:numCache>
                <c:formatCode>_(* #,##0_);_(* \(#,##0\);_(* "-"_);_(@_)</c:formatCode>
                <c:ptCount val="6"/>
                <c:pt idx="0">
                  <c:v>1764.7058823529412</c:v>
                </c:pt>
                <c:pt idx="1">
                  <c:v>1764.7058823529412</c:v>
                </c:pt>
                <c:pt idx="2">
                  <c:v>1764.7058823529412</c:v>
                </c:pt>
                <c:pt idx="3">
                  <c:v>1764.7058823529412</c:v>
                </c:pt>
                <c:pt idx="4">
                  <c:v>1764.7058823529412</c:v>
                </c:pt>
                <c:pt idx="5">
                  <c:v>1764.7058823529412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BC-40DC-A1AB-91002F4C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9264"/>
        <c:axId val="1"/>
      </c:barChart>
      <c:lineChart>
        <c:grouping val="stacked"/>
        <c:varyColors val="0"/>
        <c:ser>
          <c:idx val="5"/>
          <c:order val="5"/>
          <c:tx>
            <c:strRef>
              <c:f>'7. Balance nacional de GLP'!$A$37</c:f>
              <c:strCache>
                <c:ptCount val="1"/>
                <c:pt idx="0">
                  <c:v>Demanda Esperada  [Barriles/Día]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pPr>
              <a:solidFill>
                <a:srgbClr val="FFFF00"/>
              </a:solidFill>
              <a:ln w="12700">
                <a:solidFill>
                  <a:srgbClr val="C00000"/>
                </a:solidFill>
              </a:ln>
              <a:effectLst/>
            </c:spPr>
          </c:marker>
          <c:val>
            <c:numRef>
              <c:f>'7. Balance nacional de GLP'!$N$37:$S$37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19607.843137254902</c:v>
                </c:pt>
                <c:pt idx="2">
                  <c:v>19607.843137254902</c:v>
                </c:pt>
                <c:pt idx="3">
                  <c:v>19607.843137254902</c:v>
                </c:pt>
                <c:pt idx="4">
                  <c:v>19607.843137254902</c:v>
                </c:pt>
                <c:pt idx="5">
                  <c:v>19607.843137254902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BC-40DC-A1AB-91002F4C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460926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086395764375E-3"/>
              <c:y val="0.321231776720979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92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wMode val="edge"/>
          <c:hMode val="edge"/>
          <c:x val="2.1552435070436856E-2"/>
          <c:y val="0.86801555746125791"/>
          <c:w val="0.88795896926083662"/>
          <c:h val="0.9637282468404320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652735125744377E-4"/>
                  <c:y val="2.7816227850447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8-4CC0-9F0C-3A0246E2B813}"/>
                </c:ext>
              </c:extLst>
            </c:dLbl>
            <c:dLbl>
              <c:idx val="3"/>
              <c:layout>
                <c:manualLayout>
                  <c:x val="5.1229468810099932E-2"/>
                  <c:y val="1.732003475768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8-4CC0-9F0C-3A0246E2B81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'15. Oferta nacional de GLP'!#REF!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958-4CC0-9F0C-3A0246E2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652735125744377E-4"/>
                  <c:y val="2.7816227850447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9-443A-9A13-E33A65B80163}"/>
                </c:ext>
              </c:extLst>
            </c:dLbl>
            <c:dLbl>
              <c:idx val="3"/>
              <c:layout>
                <c:manualLayout>
                  <c:x val="5.1229468810099932E-2"/>
                  <c:y val="1.732003475768333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8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9-443A-9A13-E33A65B8016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'15. Oferta nacional de GLP'!#REF!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'15. Oferta nacional de GLP'!#REF!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EB9-443A-9A13-E33A65B80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3591807738464"/>
          <c:y val="6.2068623809471021E-2"/>
          <c:w val="0.83281817714047646"/>
          <c:h val="0.74645159845974751"/>
        </c:manualLayout>
      </c:layout>
      <c:lineChart>
        <c:grouping val="standard"/>
        <c:varyColors val="0"/>
        <c:ser>
          <c:idx val="0"/>
          <c:order val="0"/>
          <c:tx>
            <c:strRef>
              <c:f>'17. Precios nacionales de GLP'!$B$10</c:f>
              <c:strCache>
                <c:ptCount val="1"/>
                <c:pt idx="0">
                  <c:v>Refinería de Barranca ($/Kg)</c:v>
                </c:pt>
              </c:strCache>
            </c:strRef>
          </c:tx>
          <c:spPr>
            <a:ln w="127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'17. Precios nacionales de GLP'!$A$11:$A$208</c:f>
              <c:numCache>
                <c:formatCode>mmm\-yy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45352</c:v>
                </c:pt>
                <c:pt idx="28">
                  <c:v>45323</c:v>
                </c:pt>
                <c:pt idx="29">
                  <c:v>45292</c:v>
                </c:pt>
                <c:pt idx="30">
                  <c:v>45261</c:v>
                </c:pt>
                <c:pt idx="31">
                  <c:v>45231</c:v>
                </c:pt>
                <c:pt idx="32">
                  <c:v>45200</c:v>
                </c:pt>
                <c:pt idx="33">
                  <c:v>45170</c:v>
                </c:pt>
                <c:pt idx="34">
                  <c:v>45139</c:v>
                </c:pt>
                <c:pt idx="35">
                  <c:v>45108</c:v>
                </c:pt>
                <c:pt idx="36">
                  <c:v>45078</c:v>
                </c:pt>
                <c:pt idx="37">
                  <c:v>45047</c:v>
                </c:pt>
                <c:pt idx="38">
                  <c:v>45017</c:v>
                </c:pt>
                <c:pt idx="39">
                  <c:v>44986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44927</c:v>
                </c:pt>
                <c:pt idx="44">
                  <c:v>44896</c:v>
                </c:pt>
                <c:pt idx="45">
                  <c:v>44866</c:v>
                </c:pt>
                <c:pt idx="46">
                  <c:v>44835</c:v>
                </c:pt>
                <c:pt idx="47">
                  <c:v>44805</c:v>
                </c:pt>
                <c:pt idx="48">
                  <c:v>44774</c:v>
                </c:pt>
                <c:pt idx="49">
                  <c:v>44743</c:v>
                </c:pt>
                <c:pt idx="50">
                  <c:v>44713</c:v>
                </c:pt>
                <c:pt idx="51">
                  <c:v>44682</c:v>
                </c:pt>
                <c:pt idx="52">
                  <c:v>44652</c:v>
                </c:pt>
                <c:pt idx="53">
                  <c:v>44621</c:v>
                </c:pt>
                <c:pt idx="54">
                  <c:v>44593</c:v>
                </c:pt>
                <c:pt idx="55">
                  <c:v>44562</c:v>
                </c:pt>
                <c:pt idx="56">
                  <c:v>44531</c:v>
                </c:pt>
                <c:pt idx="57">
                  <c:v>44501</c:v>
                </c:pt>
                <c:pt idx="58">
                  <c:v>44470</c:v>
                </c:pt>
                <c:pt idx="59">
                  <c:v>44440</c:v>
                </c:pt>
                <c:pt idx="60">
                  <c:v>44409</c:v>
                </c:pt>
                <c:pt idx="61">
                  <c:v>44378</c:v>
                </c:pt>
                <c:pt idx="62">
                  <c:v>44348</c:v>
                </c:pt>
                <c:pt idx="63">
                  <c:v>44331</c:v>
                </c:pt>
                <c:pt idx="64">
                  <c:v>44301</c:v>
                </c:pt>
                <c:pt idx="65">
                  <c:v>44270</c:v>
                </c:pt>
                <c:pt idx="66">
                  <c:v>44242</c:v>
                </c:pt>
                <c:pt idx="67">
                  <c:v>44211</c:v>
                </c:pt>
                <c:pt idx="68">
                  <c:v>44180</c:v>
                </c:pt>
                <c:pt idx="69">
                  <c:v>44150</c:v>
                </c:pt>
                <c:pt idx="70">
                  <c:v>44119</c:v>
                </c:pt>
                <c:pt idx="71">
                  <c:v>44089</c:v>
                </c:pt>
                <c:pt idx="72">
                  <c:v>44058</c:v>
                </c:pt>
                <c:pt idx="73">
                  <c:v>44027</c:v>
                </c:pt>
                <c:pt idx="74">
                  <c:v>43997</c:v>
                </c:pt>
                <c:pt idx="75">
                  <c:v>43966</c:v>
                </c:pt>
                <c:pt idx="76">
                  <c:v>43936</c:v>
                </c:pt>
                <c:pt idx="77">
                  <c:v>43905</c:v>
                </c:pt>
                <c:pt idx="78">
                  <c:v>43876</c:v>
                </c:pt>
                <c:pt idx="79">
                  <c:v>43845</c:v>
                </c:pt>
                <c:pt idx="80">
                  <c:v>43814</c:v>
                </c:pt>
                <c:pt idx="81">
                  <c:v>43784</c:v>
                </c:pt>
                <c:pt idx="82">
                  <c:v>43753</c:v>
                </c:pt>
                <c:pt idx="83">
                  <c:v>43723</c:v>
                </c:pt>
                <c:pt idx="84">
                  <c:v>43692</c:v>
                </c:pt>
                <c:pt idx="85">
                  <c:v>43661</c:v>
                </c:pt>
                <c:pt idx="86">
                  <c:v>43631</c:v>
                </c:pt>
                <c:pt idx="87">
                  <c:v>43600</c:v>
                </c:pt>
                <c:pt idx="88">
                  <c:v>43570</c:v>
                </c:pt>
                <c:pt idx="89">
                  <c:v>43539</c:v>
                </c:pt>
                <c:pt idx="90">
                  <c:v>43511</c:v>
                </c:pt>
                <c:pt idx="91">
                  <c:v>43480</c:v>
                </c:pt>
                <c:pt idx="92">
                  <c:v>43449</c:v>
                </c:pt>
                <c:pt idx="93">
                  <c:v>43419</c:v>
                </c:pt>
                <c:pt idx="94">
                  <c:v>43388</c:v>
                </c:pt>
                <c:pt idx="95">
                  <c:v>43358</c:v>
                </c:pt>
                <c:pt idx="96">
                  <c:v>43327</c:v>
                </c:pt>
                <c:pt idx="97">
                  <c:v>43296</c:v>
                </c:pt>
                <c:pt idx="98">
                  <c:v>43266</c:v>
                </c:pt>
                <c:pt idx="99">
                  <c:v>43235</c:v>
                </c:pt>
                <c:pt idx="100">
                  <c:v>43205</c:v>
                </c:pt>
                <c:pt idx="101">
                  <c:v>43174</c:v>
                </c:pt>
                <c:pt idx="102">
                  <c:v>43146</c:v>
                </c:pt>
                <c:pt idx="103">
                  <c:v>43115</c:v>
                </c:pt>
                <c:pt idx="104">
                  <c:v>43084</c:v>
                </c:pt>
                <c:pt idx="105">
                  <c:v>43054</c:v>
                </c:pt>
                <c:pt idx="106">
                  <c:v>43023</c:v>
                </c:pt>
                <c:pt idx="107">
                  <c:v>42993</c:v>
                </c:pt>
                <c:pt idx="108">
                  <c:v>42962</c:v>
                </c:pt>
                <c:pt idx="109">
                  <c:v>42931</c:v>
                </c:pt>
                <c:pt idx="110">
                  <c:v>42901</c:v>
                </c:pt>
                <c:pt idx="111">
                  <c:v>42870</c:v>
                </c:pt>
                <c:pt idx="112">
                  <c:v>42840</c:v>
                </c:pt>
                <c:pt idx="113">
                  <c:v>42809</c:v>
                </c:pt>
                <c:pt idx="114">
                  <c:v>42781</c:v>
                </c:pt>
                <c:pt idx="115">
                  <c:v>42750</c:v>
                </c:pt>
                <c:pt idx="116">
                  <c:v>42719</c:v>
                </c:pt>
                <c:pt idx="117">
                  <c:v>42689</c:v>
                </c:pt>
                <c:pt idx="118">
                  <c:v>42658</c:v>
                </c:pt>
                <c:pt idx="119">
                  <c:v>42628</c:v>
                </c:pt>
                <c:pt idx="120">
                  <c:v>42597</c:v>
                </c:pt>
                <c:pt idx="121">
                  <c:v>42566</c:v>
                </c:pt>
                <c:pt idx="122">
                  <c:v>42536</c:v>
                </c:pt>
                <c:pt idx="123">
                  <c:v>42505</c:v>
                </c:pt>
                <c:pt idx="124">
                  <c:v>42475</c:v>
                </c:pt>
                <c:pt idx="125">
                  <c:v>42444</c:v>
                </c:pt>
                <c:pt idx="126">
                  <c:v>42415</c:v>
                </c:pt>
                <c:pt idx="127">
                  <c:v>42384</c:v>
                </c:pt>
                <c:pt idx="128">
                  <c:v>42353</c:v>
                </c:pt>
                <c:pt idx="129">
                  <c:v>42323</c:v>
                </c:pt>
                <c:pt idx="130">
                  <c:v>42292</c:v>
                </c:pt>
                <c:pt idx="131">
                  <c:v>42262</c:v>
                </c:pt>
                <c:pt idx="132">
                  <c:v>42231</c:v>
                </c:pt>
                <c:pt idx="133">
                  <c:v>42200</c:v>
                </c:pt>
                <c:pt idx="134">
                  <c:v>42170</c:v>
                </c:pt>
                <c:pt idx="135">
                  <c:v>42139</c:v>
                </c:pt>
                <c:pt idx="136">
                  <c:v>42109</c:v>
                </c:pt>
                <c:pt idx="137">
                  <c:v>42078</c:v>
                </c:pt>
                <c:pt idx="138">
                  <c:v>42050</c:v>
                </c:pt>
                <c:pt idx="139">
                  <c:v>42019</c:v>
                </c:pt>
                <c:pt idx="140">
                  <c:v>41988</c:v>
                </c:pt>
                <c:pt idx="141">
                  <c:v>41958</c:v>
                </c:pt>
                <c:pt idx="142">
                  <c:v>41927</c:v>
                </c:pt>
                <c:pt idx="143">
                  <c:v>41897</c:v>
                </c:pt>
                <c:pt idx="144">
                  <c:v>41866</c:v>
                </c:pt>
                <c:pt idx="145">
                  <c:v>41835</c:v>
                </c:pt>
                <c:pt idx="146">
                  <c:v>41805</c:v>
                </c:pt>
                <c:pt idx="147">
                  <c:v>41774</c:v>
                </c:pt>
                <c:pt idx="148">
                  <c:v>41744</c:v>
                </c:pt>
                <c:pt idx="149">
                  <c:v>41713</c:v>
                </c:pt>
                <c:pt idx="150">
                  <c:v>41685</c:v>
                </c:pt>
                <c:pt idx="151">
                  <c:v>41654</c:v>
                </c:pt>
                <c:pt idx="152">
                  <c:v>41623</c:v>
                </c:pt>
                <c:pt idx="153">
                  <c:v>41593</c:v>
                </c:pt>
                <c:pt idx="154">
                  <c:v>41562</c:v>
                </c:pt>
                <c:pt idx="155">
                  <c:v>41532</c:v>
                </c:pt>
                <c:pt idx="156">
                  <c:v>41501</c:v>
                </c:pt>
                <c:pt idx="157">
                  <c:v>41470</c:v>
                </c:pt>
                <c:pt idx="158">
                  <c:v>41440</c:v>
                </c:pt>
                <c:pt idx="159">
                  <c:v>41409</c:v>
                </c:pt>
                <c:pt idx="160">
                  <c:v>41379</c:v>
                </c:pt>
                <c:pt idx="161">
                  <c:v>41348</c:v>
                </c:pt>
                <c:pt idx="162">
                  <c:v>41320</c:v>
                </c:pt>
                <c:pt idx="163">
                  <c:v>41289</c:v>
                </c:pt>
                <c:pt idx="164">
                  <c:v>41258</c:v>
                </c:pt>
                <c:pt idx="165">
                  <c:v>41228</c:v>
                </c:pt>
                <c:pt idx="166">
                  <c:v>41197</c:v>
                </c:pt>
                <c:pt idx="167">
                  <c:v>41167</c:v>
                </c:pt>
                <c:pt idx="168">
                  <c:v>41136</c:v>
                </c:pt>
                <c:pt idx="169">
                  <c:v>41105</c:v>
                </c:pt>
                <c:pt idx="170">
                  <c:v>41075</c:v>
                </c:pt>
                <c:pt idx="171">
                  <c:v>41044</c:v>
                </c:pt>
                <c:pt idx="172">
                  <c:v>41014</c:v>
                </c:pt>
                <c:pt idx="173">
                  <c:v>40983</c:v>
                </c:pt>
                <c:pt idx="174">
                  <c:v>40954</c:v>
                </c:pt>
                <c:pt idx="175">
                  <c:v>40923</c:v>
                </c:pt>
                <c:pt idx="176">
                  <c:v>40892</c:v>
                </c:pt>
                <c:pt idx="177">
                  <c:v>40862</c:v>
                </c:pt>
                <c:pt idx="178">
                  <c:v>40831</c:v>
                </c:pt>
                <c:pt idx="179">
                  <c:v>40801</c:v>
                </c:pt>
                <c:pt idx="180">
                  <c:v>40770</c:v>
                </c:pt>
                <c:pt idx="181">
                  <c:v>40739</c:v>
                </c:pt>
                <c:pt idx="182">
                  <c:v>40709</c:v>
                </c:pt>
                <c:pt idx="183">
                  <c:v>40678</c:v>
                </c:pt>
                <c:pt idx="184">
                  <c:v>40648</c:v>
                </c:pt>
                <c:pt idx="185">
                  <c:v>40617</c:v>
                </c:pt>
                <c:pt idx="186">
                  <c:v>40589</c:v>
                </c:pt>
                <c:pt idx="187">
                  <c:v>40558</c:v>
                </c:pt>
                <c:pt idx="188">
                  <c:v>40527</c:v>
                </c:pt>
                <c:pt idx="189">
                  <c:v>40497</c:v>
                </c:pt>
                <c:pt idx="190">
                  <c:v>40466</c:v>
                </c:pt>
                <c:pt idx="191">
                  <c:v>40436</c:v>
                </c:pt>
                <c:pt idx="192">
                  <c:v>40405</c:v>
                </c:pt>
                <c:pt idx="193">
                  <c:v>40374</c:v>
                </c:pt>
                <c:pt idx="194">
                  <c:v>40344</c:v>
                </c:pt>
                <c:pt idx="195">
                  <c:v>40313</c:v>
                </c:pt>
                <c:pt idx="196">
                  <c:v>40283</c:v>
                </c:pt>
                <c:pt idx="197">
                  <c:v>40252</c:v>
                </c:pt>
              </c:numCache>
            </c:numRef>
          </c:cat>
          <c:val>
            <c:numRef>
              <c:f>'17. Precios nacionales de GLP'!$B$11:$B$294</c:f>
              <c:numCache>
                <c:formatCode>_-"$"* #,##0_-;\-"$"* #,##0_-;_-"$"* "-"_-;_-@_-</c:formatCode>
                <c:ptCount val="284"/>
                <c:pt idx="0">
                  <c:v>1323</c:v>
                </c:pt>
                <c:pt idx="1">
                  <c:v>1106</c:v>
                </c:pt>
                <c:pt idx="2">
                  <c:v>1150</c:v>
                </c:pt>
                <c:pt idx="3">
                  <c:v>825.62</c:v>
                </c:pt>
                <c:pt idx="4">
                  <c:v>772.67</c:v>
                </c:pt>
                <c:pt idx="5">
                  <c:v>884.45</c:v>
                </c:pt>
                <c:pt idx="6">
                  <c:v>845.23</c:v>
                </c:pt>
                <c:pt idx="7">
                  <c:v>908.03</c:v>
                </c:pt>
                <c:pt idx="8">
                  <c:v>1030</c:v>
                </c:pt>
                <c:pt idx="9">
                  <c:v>1001.64</c:v>
                </c:pt>
                <c:pt idx="10">
                  <c:v>1138.92</c:v>
                </c:pt>
                <c:pt idx="11">
                  <c:v>1163</c:v>
                </c:pt>
                <c:pt idx="12">
                  <c:v>1161</c:v>
                </c:pt>
                <c:pt idx="13">
                  <c:v>1327</c:v>
                </c:pt>
                <c:pt idx="14">
                  <c:v>1392</c:v>
                </c:pt>
                <c:pt idx="15">
                  <c:v>1535</c:v>
                </c:pt>
                <c:pt idx="16">
                  <c:v>1636</c:v>
                </c:pt>
                <c:pt idx="17">
                  <c:v>1533</c:v>
                </c:pt>
                <c:pt idx="18">
                  <c:v>1594</c:v>
                </c:pt>
                <c:pt idx="19">
                  <c:v>1593</c:v>
                </c:pt>
                <c:pt idx="20">
                  <c:v>1192</c:v>
                </c:pt>
                <c:pt idx="21">
                  <c:v>1285</c:v>
                </c:pt>
                <c:pt idx="22">
                  <c:v>1315</c:v>
                </c:pt>
                <c:pt idx="23">
                  <c:v>1249</c:v>
                </c:pt>
                <c:pt idx="24">
                  <c:v>996.57</c:v>
                </c:pt>
                <c:pt idx="25">
                  <c:v>1207.83</c:v>
                </c:pt>
                <c:pt idx="26">
                  <c:v>1216</c:v>
                </c:pt>
                <c:pt idx="27">
                  <c:v>1451.81</c:v>
                </c:pt>
                <c:pt idx="28">
                  <c:v>1335.69</c:v>
                </c:pt>
                <c:pt idx="29">
                  <c:v>1155.8946933566433</c:v>
                </c:pt>
                <c:pt idx="30">
                  <c:v>1030.08</c:v>
                </c:pt>
                <c:pt idx="31">
                  <c:v>1032.19</c:v>
                </c:pt>
                <c:pt idx="32">
                  <c:v>1169.48</c:v>
                </c:pt>
                <c:pt idx="33">
                  <c:v>1082.843728142831</c:v>
                </c:pt>
                <c:pt idx="34">
                  <c:v>893.19</c:v>
                </c:pt>
                <c:pt idx="35">
                  <c:v>804.75</c:v>
                </c:pt>
                <c:pt idx="36">
                  <c:v>1046.7312276294253</c:v>
                </c:pt>
                <c:pt idx="37">
                  <c:v>1558.17</c:v>
                </c:pt>
                <c:pt idx="38">
                  <c:v>1529.18</c:v>
                </c:pt>
                <c:pt idx="39">
                  <c:v>1941.91</c:v>
                </c:pt>
                <c:pt idx="40">
                  <c:v>1756.63</c:v>
                </c:pt>
                <c:pt idx="41">
                  <c:v>1756.63</c:v>
                </c:pt>
                <c:pt idx="42">
                  <c:v>1756.63</c:v>
                </c:pt>
                <c:pt idx="43">
                  <c:v>1452.56</c:v>
                </c:pt>
                <c:pt idx="44">
                  <c:v>1732.76</c:v>
                </c:pt>
                <c:pt idx="45">
                  <c:v>1740.23</c:v>
                </c:pt>
                <c:pt idx="46">
                  <c:v>1869.15</c:v>
                </c:pt>
                <c:pt idx="47">
                  <c:v>2068.7600000000002</c:v>
                </c:pt>
                <c:pt idx="48">
                  <c:v>2146.7800000000002</c:v>
                </c:pt>
                <c:pt idx="49">
                  <c:v>2263</c:v>
                </c:pt>
                <c:pt idx="50">
                  <c:v>2192.23</c:v>
                </c:pt>
                <c:pt idx="51">
                  <c:v>2360.6831609921915</c:v>
                </c:pt>
                <c:pt idx="52">
                  <c:v>2495.5027409074119</c:v>
                </c:pt>
                <c:pt idx="53">
                  <c:v>2322.04</c:v>
                </c:pt>
                <c:pt idx="54">
                  <c:v>2207.37</c:v>
                </c:pt>
                <c:pt idx="55">
                  <c:v>1865.32</c:v>
                </c:pt>
                <c:pt idx="56">
                  <c:v>2309.64</c:v>
                </c:pt>
                <c:pt idx="57">
                  <c:v>2490</c:v>
                </c:pt>
                <c:pt idx="58">
                  <c:v>2244</c:v>
                </c:pt>
                <c:pt idx="59">
                  <c:v>1902.32</c:v>
                </c:pt>
                <c:pt idx="60">
                  <c:v>1872.8</c:v>
                </c:pt>
                <c:pt idx="61">
                  <c:v>1577.2</c:v>
                </c:pt>
                <c:pt idx="62">
                  <c:v>1272.5898054645324</c:v>
                </c:pt>
                <c:pt idx="63">
                  <c:v>1215.5762439687037</c:v>
                </c:pt>
                <c:pt idx="64">
                  <c:v>1433.1311274266236</c:v>
                </c:pt>
                <c:pt idx="65">
                  <c:v>1335.09</c:v>
                </c:pt>
                <c:pt idx="66">
                  <c:v>1228.3</c:v>
                </c:pt>
                <c:pt idx="67">
                  <c:v>950.92</c:v>
                </c:pt>
                <c:pt idx="68">
                  <c:v>827.19</c:v>
                </c:pt>
                <c:pt idx="69">
                  <c:v>776.24116961111292</c:v>
                </c:pt>
                <c:pt idx="70">
                  <c:v>747.76898131515975</c:v>
                </c:pt>
                <c:pt idx="71">
                  <c:v>691.95746820659929</c:v>
                </c:pt>
                <c:pt idx="72">
                  <c:v>632.22</c:v>
                </c:pt>
                <c:pt idx="73">
                  <c:v>640.91</c:v>
                </c:pt>
                <c:pt idx="74">
                  <c:v>458.33540369409678</c:v>
                </c:pt>
                <c:pt idx="75">
                  <c:v>447.91</c:v>
                </c:pt>
                <c:pt idx="76">
                  <c:v>450.39</c:v>
                </c:pt>
                <c:pt idx="77">
                  <c:v>564.01</c:v>
                </c:pt>
                <c:pt idx="78">
                  <c:v>594.94000000000005</c:v>
                </c:pt>
                <c:pt idx="79">
                  <c:v>626.38</c:v>
                </c:pt>
                <c:pt idx="80">
                  <c:v>761.49</c:v>
                </c:pt>
                <c:pt idx="81">
                  <c:v>570.33824405849782</c:v>
                </c:pt>
                <c:pt idx="82">
                  <c:v>535.00762834494321</c:v>
                </c:pt>
                <c:pt idx="83">
                  <c:v>451.23949011462696</c:v>
                </c:pt>
                <c:pt idx="84">
                  <c:v>467.95</c:v>
                </c:pt>
                <c:pt idx="85">
                  <c:v>420.56</c:v>
                </c:pt>
                <c:pt idx="86">
                  <c:v>692</c:v>
                </c:pt>
                <c:pt idx="87">
                  <c:v>800.17910784108801</c:v>
                </c:pt>
                <c:pt idx="88">
                  <c:v>816.32030158061002</c:v>
                </c:pt>
                <c:pt idx="89">
                  <c:v>829.63072645478655</c:v>
                </c:pt>
                <c:pt idx="90">
                  <c:v>834.33568979358449</c:v>
                </c:pt>
                <c:pt idx="91">
                  <c:v>857.9</c:v>
                </c:pt>
                <c:pt idx="92">
                  <c:v>957.06607462298348</c:v>
                </c:pt>
                <c:pt idx="93">
                  <c:v>1320.04</c:v>
                </c:pt>
                <c:pt idx="94">
                  <c:v>1382.24</c:v>
                </c:pt>
                <c:pt idx="95">
                  <c:v>1286.74</c:v>
                </c:pt>
                <c:pt idx="96">
                  <c:v>1216.5648524985154</c:v>
                </c:pt>
                <c:pt idx="97">
                  <c:v>1083.1928814646458</c:v>
                </c:pt>
                <c:pt idx="98">
                  <c:v>1084.4016431585105</c:v>
                </c:pt>
                <c:pt idx="99">
                  <c:v>910.89009132690421</c:v>
                </c:pt>
                <c:pt idx="100">
                  <c:v>862.41244504809401</c:v>
                </c:pt>
                <c:pt idx="101">
                  <c:v>968.57338137014995</c:v>
                </c:pt>
                <c:pt idx="102">
                  <c:v>1038.0422489346411</c:v>
                </c:pt>
                <c:pt idx="103">
                  <c:v>1171.7958844646409</c:v>
                </c:pt>
                <c:pt idx="104">
                  <c:v>1206.0380989942271</c:v>
                </c:pt>
                <c:pt idx="105">
                  <c:v>1182.1884980249918</c:v>
                </c:pt>
                <c:pt idx="106">
                  <c:v>1085.2409632232916</c:v>
                </c:pt>
                <c:pt idx="107">
                  <c:v>913.12227692639544</c:v>
                </c:pt>
                <c:pt idx="108">
                  <c:v>781.83038980666379</c:v>
                </c:pt>
                <c:pt idx="109">
                  <c:v>679.56965745725142</c:v>
                </c:pt>
                <c:pt idx="110">
                  <c:v>722.74940775612004</c:v>
                </c:pt>
                <c:pt idx="111">
                  <c:v>754.51011600889046</c:v>
                </c:pt>
                <c:pt idx="112">
                  <c:v>686.55934029574087</c:v>
                </c:pt>
                <c:pt idx="113">
                  <c:v>1047.2335621721186</c:v>
                </c:pt>
                <c:pt idx="114">
                  <c:v>961.70384170047168</c:v>
                </c:pt>
                <c:pt idx="115">
                  <c:v>869.30655855683699</c:v>
                </c:pt>
                <c:pt idx="116">
                  <c:v>678.5933563733679</c:v>
                </c:pt>
                <c:pt idx="117">
                  <c:v>681.77105580885541</c:v>
                </c:pt>
                <c:pt idx="118">
                  <c:v>527.01320857454152</c:v>
                </c:pt>
                <c:pt idx="119">
                  <c:v>463.56158175937952</c:v>
                </c:pt>
                <c:pt idx="120">
                  <c:v>531.6596553460621</c:v>
                </c:pt>
                <c:pt idx="121">
                  <c:v>599.72802770570229</c:v>
                </c:pt>
                <c:pt idx="122">
                  <c:v>889.63910557661927</c:v>
                </c:pt>
                <c:pt idx="123">
                  <c:v>830.21709600101917</c:v>
                </c:pt>
                <c:pt idx="124">
                  <c:v>876.87875843021914</c:v>
                </c:pt>
                <c:pt idx="125">
                  <c:v>954.1848769282193</c:v>
                </c:pt>
                <c:pt idx="126">
                  <c:v>924.86291194850469</c:v>
                </c:pt>
                <c:pt idx="127">
                  <c:v>904.27132880598901</c:v>
                </c:pt>
                <c:pt idx="128">
                  <c:v>891.14815504158901</c:v>
                </c:pt>
                <c:pt idx="129">
                  <c:v>894.86363636363581</c:v>
                </c:pt>
                <c:pt idx="130">
                  <c:v>895.94545454545448</c:v>
                </c:pt>
                <c:pt idx="131">
                  <c:v>883.45187552077527</c:v>
                </c:pt>
                <c:pt idx="132">
                  <c:v>820.304177442997</c:v>
                </c:pt>
                <c:pt idx="133">
                  <c:v>735.41574820953986</c:v>
                </c:pt>
                <c:pt idx="134">
                  <c:v>383.71713556356815</c:v>
                </c:pt>
                <c:pt idx="135">
                  <c:v>443.67660021738425</c:v>
                </c:pt>
                <c:pt idx="136">
                  <c:v>500.34708977640059</c:v>
                </c:pt>
                <c:pt idx="137">
                  <c:v>521.82821055758643</c:v>
                </c:pt>
                <c:pt idx="138">
                  <c:v>429.51999343291254</c:v>
                </c:pt>
                <c:pt idx="139">
                  <c:v>506.88149623104709</c:v>
                </c:pt>
                <c:pt idx="140">
                  <c:v>748.82727272727266</c:v>
                </c:pt>
                <c:pt idx="141">
                  <c:v>792.10454545454547</c:v>
                </c:pt>
                <c:pt idx="142">
                  <c:v>909.57272727272721</c:v>
                </c:pt>
                <c:pt idx="143">
                  <c:v>810.44999999999993</c:v>
                </c:pt>
                <c:pt idx="144">
                  <c:v>801.81363636363631</c:v>
                </c:pt>
                <c:pt idx="145">
                  <c:v>812.33181818181822</c:v>
                </c:pt>
                <c:pt idx="146">
                  <c:v>808.83615068582765</c:v>
                </c:pt>
                <c:pt idx="147">
                  <c:v>881.24736664160287</c:v>
                </c:pt>
                <c:pt idx="148">
                  <c:v>871.80909090909086</c:v>
                </c:pt>
                <c:pt idx="149">
                  <c:v>1203.2945742154918</c:v>
                </c:pt>
                <c:pt idx="150">
                  <c:v>1168.0061993429943</c:v>
                </c:pt>
                <c:pt idx="151">
                  <c:v>1010.9240383641131</c:v>
                </c:pt>
                <c:pt idx="152">
                  <c:v>974.18434539506131</c:v>
                </c:pt>
                <c:pt idx="153">
                  <c:v>947.85551858327335</c:v>
                </c:pt>
                <c:pt idx="154">
                  <c:v>902.94183751416494</c:v>
                </c:pt>
                <c:pt idx="155">
                  <c:v>889.90771943837342</c:v>
                </c:pt>
                <c:pt idx="156">
                  <c:v>741.77024835808641</c:v>
                </c:pt>
                <c:pt idx="157">
                  <c:v>690.79842072817132</c:v>
                </c:pt>
                <c:pt idx="158">
                  <c:v>745.52016390905305</c:v>
                </c:pt>
                <c:pt idx="159">
                  <c:v>742.9744050012556</c:v>
                </c:pt>
                <c:pt idx="160">
                  <c:v>769.76165610930991</c:v>
                </c:pt>
                <c:pt idx="161">
                  <c:v>819.28998327226191</c:v>
                </c:pt>
                <c:pt idx="162">
                  <c:v>810.27838770852929</c:v>
                </c:pt>
                <c:pt idx="163">
                  <c:v>801.57799932762293</c:v>
                </c:pt>
                <c:pt idx="164">
                  <c:v>839.39545454545453</c:v>
                </c:pt>
                <c:pt idx="165">
                  <c:v>840.78668057809864</c:v>
                </c:pt>
                <c:pt idx="166">
                  <c:v>789.49141645258339</c:v>
                </c:pt>
                <c:pt idx="167">
                  <c:v>782.33830988643115</c:v>
                </c:pt>
                <c:pt idx="168">
                  <c:v>695.29458102578803</c:v>
                </c:pt>
                <c:pt idx="169">
                  <c:v>629.24391251791985</c:v>
                </c:pt>
                <c:pt idx="170">
                  <c:v>859.37825201531712</c:v>
                </c:pt>
                <c:pt idx="171">
                  <c:v>1058.4172322440484</c:v>
                </c:pt>
                <c:pt idx="172">
                  <c:v>1122.0890191909018</c:v>
                </c:pt>
                <c:pt idx="173">
                  <c:v>1059.2786252346239</c:v>
                </c:pt>
                <c:pt idx="174">
                  <c:v>1149.1129757562585</c:v>
                </c:pt>
                <c:pt idx="175">
                  <c:v>1319.0628207262712</c:v>
                </c:pt>
                <c:pt idx="176">
                  <c:v>1289.8223375823591</c:v>
                </c:pt>
                <c:pt idx="177">
                  <c:v>1201.8113564840605</c:v>
                </c:pt>
                <c:pt idx="178">
                  <c:v>1363.9432843345942</c:v>
                </c:pt>
                <c:pt idx="179">
                  <c:v>1291.0164969722023</c:v>
                </c:pt>
                <c:pt idx="180">
                  <c:v>1241.5529890837893</c:v>
                </c:pt>
                <c:pt idx="181">
                  <c:v>1287.4092006598794</c:v>
                </c:pt>
                <c:pt idx="182">
                  <c:v>1301.0602669129489</c:v>
                </c:pt>
                <c:pt idx="183">
                  <c:v>1224.6385604300269</c:v>
                </c:pt>
                <c:pt idx="184">
                  <c:v>1260.7344359445751</c:v>
                </c:pt>
                <c:pt idx="185">
                  <c:v>1286.3361331110384</c:v>
                </c:pt>
                <c:pt idx="186">
                  <c:v>1158.5773811912466</c:v>
                </c:pt>
                <c:pt idx="187">
                  <c:v>1200.3720785382629</c:v>
                </c:pt>
                <c:pt idx="188">
                  <c:v>1158.8960461513316</c:v>
                </c:pt>
                <c:pt idx="189">
                  <c:v>1058.733218846744</c:v>
                </c:pt>
                <c:pt idx="190">
                  <c:v>955.53071340415261</c:v>
                </c:pt>
                <c:pt idx="191">
                  <c:v>919.4436234562844</c:v>
                </c:pt>
                <c:pt idx="192">
                  <c:v>911.51393548715998</c:v>
                </c:pt>
                <c:pt idx="193">
                  <c:v>960.42333032493013</c:v>
                </c:pt>
                <c:pt idx="194">
                  <c:v>992.80445015930889</c:v>
                </c:pt>
                <c:pt idx="195">
                  <c:v>1118.8128247614397</c:v>
                </c:pt>
                <c:pt idx="196">
                  <c:v>971.27922960366129</c:v>
                </c:pt>
                <c:pt idx="197">
                  <c:v>1101.1417688004176</c:v>
                </c:pt>
                <c:pt idx="198">
                  <c:v>1222.6727272727271</c:v>
                </c:pt>
                <c:pt idx="199">
                  <c:v>1201.2181818181816</c:v>
                </c:pt>
                <c:pt idx="200">
                  <c:v>1069.6495600416072</c:v>
                </c:pt>
                <c:pt idx="201">
                  <c:v>929.55427830583869</c:v>
                </c:pt>
                <c:pt idx="202">
                  <c:v>787.85080980889927</c:v>
                </c:pt>
                <c:pt idx="203">
                  <c:v>806.61872585204696</c:v>
                </c:pt>
                <c:pt idx="204">
                  <c:v>732.92240577094549</c:v>
                </c:pt>
                <c:pt idx="205">
                  <c:v>776.25373923877305</c:v>
                </c:pt>
                <c:pt idx="206">
                  <c:v>621.94940022817491</c:v>
                </c:pt>
                <c:pt idx="207">
                  <c:v>606.09545454545457</c:v>
                </c:pt>
                <c:pt idx="208">
                  <c:v>722.45377608459228</c:v>
                </c:pt>
                <c:pt idx="209">
                  <c:v>691.39545454545441</c:v>
                </c:pt>
                <c:pt idx="210">
                  <c:v>691.39545454545441</c:v>
                </c:pt>
                <c:pt idx="211">
                  <c:v>437.13181818181818</c:v>
                </c:pt>
                <c:pt idx="212">
                  <c:v>628.5454545454545</c:v>
                </c:pt>
                <c:pt idx="213">
                  <c:v>1020.3545454545455</c:v>
                </c:pt>
                <c:pt idx="214">
                  <c:v>1192.9409090909089</c:v>
                </c:pt>
                <c:pt idx="215">
                  <c:v>1192.9409090909089</c:v>
                </c:pt>
                <c:pt idx="216">
                  <c:v>985.9</c:v>
                </c:pt>
                <c:pt idx="217">
                  <c:v>1192.9409090909089</c:v>
                </c:pt>
                <c:pt idx="218">
                  <c:v>985.9</c:v>
                </c:pt>
                <c:pt idx="219">
                  <c:v>985.9</c:v>
                </c:pt>
                <c:pt idx="220">
                  <c:v>985.9</c:v>
                </c:pt>
                <c:pt idx="221">
                  <c:v>985.9</c:v>
                </c:pt>
                <c:pt idx="222">
                  <c:v>966.50454545454534</c:v>
                </c:pt>
                <c:pt idx="223">
                  <c:v>966.50454545454534</c:v>
                </c:pt>
                <c:pt idx="224">
                  <c:v>966.50454545454534</c:v>
                </c:pt>
                <c:pt idx="225">
                  <c:v>966.50454545454534</c:v>
                </c:pt>
                <c:pt idx="226">
                  <c:v>966.50454545454534</c:v>
                </c:pt>
                <c:pt idx="227">
                  <c:v>966.50454545454534</c:v>
                </c:pt>
                <c:pt idx="228">
                  <c:v>966.50454545454534</c:v>
                </c:pt>
                <c:pt idx="229">
                  <c:v>966.50454545454534</c:v>
                </c:pt>
                <c:pt idx="230">
                  <c:v>966.50454545454534</c:v>
                </c:pt>
                <c:pt idx="231">
                  <c:v>966.50454545454534</c:v>
                </c:pt>
                <c:pt idx="232">
                  <c:v>966.50454545454534</c:v>
                </c:pt>
                <c:pt idx="233">
                  <c:v>966.50454545454534</c:v>
                </c:pt>
                <c:pt idx="234">
                  <c:v>794.87727272727273</c:v>
                </c:pt>
                <c:pt idx="235">
                  <c:v>794.87727272727273</c:v>
                </c:pt>
                <c:pt idx="236">
                  <c:v>794.87727272727273</c:v>
                </c:pt>
                <c:pt idx="237">
                  <c:v>794.87727272727273</c:v>
                </c:pt>
                <c:pt idx="238">
                  <c:v>794.87727272727273</c:v>
                </c:pt>
                <c:pt idx="239">
                  <c:v>794.87727272727273</c:v>
                </c:pt>
                <c:pt idx="240">
                  <c:v>757.02934772727281</c:v>
                </c:pt>
                <c:pt idx="241">
                  <c:v>757.02934772727281</c:v>
                </c:pt>
                <c:pt idx="242">
                  <c:v>757.02934772727281</c:v>
                </c:pt>
                <c:pt idx="243">
                  <c:v>757.02934772727281</c:v>
                </c:pt>
                <c:pt idx="244">
                  <c:v>757.02934772727281</c:v>
                </c:pt>
                <c:pt idx="245">
                  <c:v>757.02934772727281</c:v>
                </c:pt>
                <c:pt idx="246">
                  <c:v>669.52272727272725</c:v>
                </c:pt>
                <c:pt idx="247">
                  <c:v>669.52272727272725</c:v>
                </c:pt>
                <c:pt idx="248">
                  <c:v>669.52272727272725</c:v>
                </c:pt>
                <c:pt idx="249">
                  <c:v>669.52272727272725</c:v>
                </c:pt>
                <c:pt idx="250">
                  <c:v>669.52272727272725</c:v>
                </c:pt>
                <c:pt idx="251">
                  <c:v>669.52272727272725</c:v>
                </c:pt>
                <c:pt idx="252">
                  <c:v>669.52272727272725</c:v>
                </c:pt>
                <c:pt idx="253">
                  <c:v>669.52272727272725</c:v>
                </c:pt>
                <c:pt idx="254">
                  <c:v>669.52272727272725</c:v>
                </c:pt>
                <c:pt idx="255">
                  <c:v>669.52272727272725</c:v>
                </c:pt>
                <c:pt idx="256">
                  <c:v>669.52272727272725</c:v>
                </c:pt>
                <c:pt idx="257">
                  <c:v>669.52272727272725</c:v>
                </c:pt>
                <c:pt idx="258">
                  <c:v>639.32727272727266</c:v>
                </c:pt>
                <c:pt idx="259">
                  <c:v>639.32727272727266</c:v>
                </c:pt>
                <c:pt idx="260">
                  <c:v>639.32727272727266</c:v>
                </c:pt>
                <c:pt idx="261">
                  <c:v>639.32727272727266</c:v>
                </c:pt>
                <c:pt idx="262">
                  <c:v>639.32727272727266</c:v>
                </c:pt>
                <c:pt idx="263">
                  <c:v>639.32727272727266</c:v>
                </c:pt>
                <c:pt idx="264">
                  <c:v>639.32727272727266</c:v>
                </c:pt>
                <c:pt idx="265">
                  <c:v>639.32727272727266</c:v>
                </c:pt>
                <c:pt idx="266">
                  <c:v>639.32727272727266</c:v>
                </c:pt>
                <c:pt idx="267">
                  <c:v>639.32727272727266</c:v>
                </c:pt>
                <c:pt idx="268">
                  <c:v>639.32727272727266</c:v>
                </c:pt>
                <c:pt idx="269">
                  <c:v>577.94999999999993</c:v>
                </c:pt>
                <c:pt idx="270">
                  <c:v>632.4727272727273</c:v>
                </c:pt>
                <c:pt idx="271">
                  <c:v>632.4727272727273</c:v>
                </c:pt>
                <c:pt idx="272">
                  <c:v>632.4636363636364</c:v>
                </c:pt>
                <c:pt idx="273">
                  <c:v>632.4636363636364</c:v>
                </c:pt>
                <c:pt idx="274">
                  <c:v>632.4636363636364</c:v>
                </c:pt>
                <c:pt idx="275">
                  <c:v>632.4636363636364</c:v>
                </c:pt>
                <c:pt idx="276">
                  <c:v>632.4636363636364</c:v>
                </c:pt>
                <c:pt idx="277">
                  <c:v>632.4636363636364</c:v>
                </c:pt>
                <c:pt idx="278">
                  <c:v>632.4636363636364</c:v>
                </c:pt>
                <c:pt idx="279">
                  <c:v>632.4636363636364</c:v>
                </c:pt>
                <c:pt idx="280">
                  <c:v>632.4636363636364</c:v>
                </c:pt>
                <c:pt idx="281">
                  <c:v>632.4636363636364</c:v>
                </c:pt>
                <c:pt idx="282">
                  <c:v>632.4636363636364</c:v>
                </c:pt>
                <c:pt idx="283">
                  <c:v>632.4636363636364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3-4D4C-8F0F-7239C1AEF36C}"/>
            </c:ext>
          </c:extLst>
        </c:ser>
        <c:ser>
          <c:idx val="1"/>
          <c:order val="1"/>
          <c:tx>
            <c:strRef>
              <c:f>'17. Precios nacionales de GLP'!$C$10</c:f>
              <c:strCache>
                <c:ptCount val="1"/>
                <c:pt idx="0">
                  <c:v>Reficar ($/Kg)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'17. Precios nacionales de GLP'!$A$11:$A$208</c:f>
              <c:numCache>
                <c:formatCode>mmm\-yy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45352</c:v>
                </c:pt>
                <c:pt idx="28">
                  <c:v>45323</c:v>
                </c:pt>
                <c:pt idx="29">
                  <c:v>45292</c:v>
                </c:pt>
                <c:pt idx="30">
                  <c:v>45261</c:v>
                </c:pt>
                <c:pt idx="31">
                  <c:v>45231</c:v>
                </c:pt>
                <c:pt idx="32">
                  <c:v>45200</c:v>
                </c:pt>
                <c:pt idx="33">
                  <c:v>45170</c:v>
                </c:pt>
                <c:pt idx="34">
                  <c:v>45139</c:v>
                </c:pt>
                <c:pt idx="35">
                  <c:v>45108</c:v>
                </c:pt>
                <c:pt idx="36">
                  <c:v>45078</c:v>
                </c:pt>
                <c:pt idx="37">
                  <c:v>45047</c:v>
                </c:pt>
                <c:pt idx="38">
                  <c:v>45017</c:v>
                </c:pt>
                <c:pt idx="39">
                  <c:v>44986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44927</c:v>
                </c:pt>
                <c:pt idx="44">
                  <c:v>44896</c:v>
                </c:pt>
                <c:pt idx="45">
                  <c:v>44866</c:v>
                </c:pt>
                <c:pt idx="46">
                  <c:v>44835</c:v>
                </c:pt>
                <c:pt idx="47">
                  <c:v>44805</c:v>
                </c:pt>
                <c:pt idx="48">
                  <c:v>44774</c:v>
                </c:pt>
                <c:pt idx="49">
                  <c:v>44743</c:v>
                </c:pt>
                <c:pt idx="50">
                  <c:v>44713</c:v>
                </c:pt>
                <c:pt idx="51">
                  <c:v>44682</c:v>
                </c:pt>
                <c:pt idx="52">
                  <c:v>44652</c:v>
                </c:pt>
                <c:pt idx="53">
                  <c:v>44621</c:v>
                </c:pt>
                <c:pt idx="54">
                  <c:v>44593</c:v>
                </c:pt>
                <c:pt idx="55">
                  <c:v>44562</c:v>
                </c:pt>
                <c:pt idx="56">
                  <c:v>44531</c:v>
                </c:pt>
                <c:pt idx="57">
                  <c:v>44501</c:v>
                </c:pt>
                <c:pt idx="58">
                  <c:v>44470</c:v>
                </c:pt>
                <c:pt idx="59">
                  <c:v>44440</c:v>
                </c:pt>
                <c:pt idx="60">
                  <c:v>44409</c:v>
                </c:pt>
                <c:pt idx="61">
                  <c:v>44378</c:v>
                </c:pt>
                <c:pt idx="62">
                  <c:v>44348</c:v>
                </c:pt>
                <c:pt idx="63">
                  <c:v>44331</c:v>
                </c:pt>
                <c:pt idx="64">
                  <c:v>44301</c:v>
                </c:pt>
                <c:pt idx="65">
                  <c:v>44270</c:v>
                </c:pt>
                <c:pt idx="66">
                  <c:v>44242</c:v>
                </c:pt>
                <c:pt idx="67">
                  <c:v>44211</c:v>
                </c:pt>
                <c:pt idx="68">
                  <c:v>44180</c:v>
                </c:pt>
                <c:pt idx="69">
                  <c:v>44150</c:v>
                </c:pt>
                <c:pt idx="70">
                  <c:v>44119</c:v>
                </c:pt>
                <c:pt idx="71">
                  <c:v>44089</c:v>
                </c:pt>
                <c:pt idx="72">
                  <c:v>44058</c:v>
                </c:pt>
                <c:pt idx="73">
                  <c:v>44027</c:v>
                </c:pt>
                <c:pt idx="74">
                  <c:v>43997</c:v>
                </c:pt>
                <c:pt idx="75">
                  <c:v>43966</c:v>
                </c:pt>
                <c:pt idx="76">
                  <c:v>43936</c:v>
                </c:pt>
                <c:pt idx="77">
                  <c:v>43905</c:v>
                </c:pt>
                <c:pt idx="78">
                  <c:v>43876</c:v>
                </c:pt>
                <c:pt idx="79">
                  <c:v>43845</c:v>
                </c:pt>
                <c:pt idx="80">
                  <c:v>43814</c:v>
                </c:pt>
                <c:pt idx="81">
                  <c:v>43784</c:v>
                </c:pt>
                <c:pt idx="82">
                  <c:v>43753</c:v>
                </c:pt>
                <c:pt idx="83">
                  <c:v>43723</c:v>
                </c:pt>
                <c:pt idx="84">
                  <c:v>43692</c:v>
                </c:pt>
                <c:pt idx="85">
                  <c:v>43661</c:v>
                </c:pt>
                <c:pt idx="86">
                  <c:v>43631</c:v>
                </c:pt>
                <c:pt idx="87">
                  <c:v>43600</c:v>
                </c:pt>
                <c:pt idx="88">
                  <c:v>43570</c:v>
                </c:pt>
                <c:pt idx="89">
                  <c:v>43539</c:v>
                </c:pt>
                <c:pt idx="90">
                  <c:v>43511</c:v>
                </c:pt>
                <c:pt idx="91">
                  <c:v>43480</c:v>
                </c:pt>
                <c:pt idx="92">
                  <c:v>43449</c:v>
                </c:pt>
                <c:pt idx="93">
                  <c:v>43419</c:v>
                </c:pt>
                <c:pt idx="94">
                  <c:v>43388</c:v>
                </c:pt>
                <c:pt idx="95">
                  <c:v>43358</c:v>
                </c:pt>
                <c:pt idx="96">
                  <c:v>43327</c:v>
                </c:pt>
                <c:pt idx="97">
                  <c:v>43296</c:v>
                </c:pt>
                <c:pt idx="98">
                  <c:v>43266</c:v>
                </c:pt>
                <c:pt idx="99">
                  <c:v>43235</c:v>
                </c:pt>
                <c:pt idx="100">
                  <c:v>43205</c:v>
                </c:pt>
                <c:pt idx="101">
                  <c:v>43174</c:v>
                </c:pt>
                <c:pt idx="102">
                  <c:v>43146</c:v>
                </c:pt>
                <c:pt idx="103">
                  <c:v>43115</c:v>
                </c:pt>
                <c:pt idx="104">
                  <c:v>43084</c:v>
                </c:pt>
                <c:pt idx="105">
                  <c:v>43054</c:v>
                </c:pt>
                <c:pt idx="106">
                  <c:v>43023</c:v>
                </c:pt>
                <c:pt idx="107">
                  <c:v>42993</c:v>
                </c:pt>
                <c:pt idx="108">
                  <c:v>42962</c:v>
                </c:pt>
                <c:pt idx="109">
                  <c:v>42931</c:v>
                </c:pt>
                <c:pt idx="110">
                  <c:v>42901</c:v>
                </c:pt>
                <c:pt idx="111">
                  <c:v>42870</c:v>
                </c:pt>
                <c:pt idx="112">
                  <c:v>42840</c:v>
                </c:pt>
                <c:pt idx="113">
                  <c:v>42809</c:v>
                </c:pt>
                <c:pt idx="114">
                  <c:v>42781</c:v>
                </c:pt>
                <c:pt idx="115">
                  <c:v>42750</c:v>
                </c:pt>
                <c:pt idx="116">
                  <c:v>42719</c:v>
                </c:pt>
                <c:pt idx="117">
                  <c:v>42689</c:v>
                </c:pt>
                <c:pt idx="118">
                  <c:v>42658</c:v>
                </c:pt>
                <c:pt idx="119">
                  <c:v>42628</c:v>
                </c:pt>
                <c:pt idx="120">
                  <c:v>42597</c:v>
                </c:pt>
                <c:pt idx="121">
                  <c:v>42566</c:v>
                </c:pt>
                <c:pt idx="122">
                  <c:v>42536</c:v>
                </c:pt>
                <c:pt idx="123">
                  <c:v>42505</c:v>
                </c:pt>
                <c:pt idx="124">
                  <c:v>42475</c:v>
                </c:pt>
                <c:pt idx="125">
                  <c:v>42444</c:v>
                </c:pt>
                <c:pt idx="126">
                  <c:v>42415</c:v>
                </c:pt>
                <c:pt idx="127">
                  <c:v>42384</c:v>
                </c:pt>
                <c:pt idx="128">
                  <c:v>42353</c:v>
                </c:pt>
                <c:pt idx="129">
                  <c:v>42323</c:v>
                </c:pt>
                <c:pt idx="130">
                  <c:v>42292</c:v>
                </c:pt>
                <c:pt idx="131">
                  <c:v>42262</c:v>
                </c:pt>
                <c:pt idx="132">
                  <c:v>42231</c:v>
                </c:pt>
                <c:pt idx="133">
                  <c:v>42200</c:v>
                </c:pt>
                <c:pt idx="134">
                  <c:v>42170</c:v>
                </c:pt>
                <c:pt idx="135">
                  <c:v>42139</c:v>
                </c:pt>
                <c:pt idx="136">
                  <c:v>42109</c:v>
                </c:pt>
                <c:pt idx="137">
                  <c:v>42078</c:v>
                </c:pt>
                <c:pt idx="138">
                  <c:v>42050</c:v>
                </c:pt>
                <c:pt idx="139">
                  <c:v>42019</c:v>
                </c:pt>
                <c:pt idx="140">
                  <c:v>41988</c:v>
                </c:pt>
                <c:pt idx="141">
                  <c:v>41958</c:v>
                </c:pt>
                <c:pt idx="142">
                  <c:v>41927</c:v>
                </c:pt>
                <c:pt idx="143">
                  <c:v>41897</c:v>
                </c:pt>
                <c:pt idx="144">
                  <c:v>41866</c:v>
                </c:pt>
                <c:pt idx="145">
                  <c:v>41835</c:v>
                </c:pt>
                <c:pt idx="146">
                  <c:v>41805</c:v>
                </c:pt>
                <c:pt idx="147">
                  <c:v>41774</c:v>
                </c:pt>
                <c:pt idx="148">
                  <c:v>41744</c:v>
                </c:pt>
                <c:pt idx="149">
                  <c:v>41713</c:v>
                </c:pt>
                <c:pt idx="150">
                  <c:v>41685</c:v>
                </c:pt>
                <c:pt idx="151">
                  <c:v>41654</c:v>
                </c:pt>
                <c:pt idx="152">
                  <c:v>41623</c:v>
                </c:pt>
                <c:pt idx="153">
                  <c:v>41593</c:v>
                </c:pt>
                <c:pt idx="154">
                  <c:v>41562</c:v>
                </c:pt>
                <c:pt idx="155">
                  <c:v>41532</c:v>
                </c:pt>
                <c:pt idx="156">
                  <c:v>41501</c:v>
                </c:pt>
                <c:pt idx="157">
                  <c:v>41470</c:v>
                </c:pt>
                <c:pt idx="158">
                  <c:v>41440</c:v>
                </c:pt>
                <c:pt idx="159">
                  <c:v>41409</c:v>
                </c:pt>
                <c:pt idx="160">
                  <c:v>41379</c:v>
                </c:pt>
                <c:pt idx="161">
                  <c:v>41348</c:v>
                </c:pt>
                <c:pt idx="162">
                  <c:v>41320</c:v>
                </c:pt>
                <c:pt idx="163">
                  <c:v>41289</c:v>
                </c:pt>
                <c:pt idx="164">
                  <c:v>41258</c:v>
                </c:pt>
                <c:pt idx="165">
                  <c:v>41228</c:v>
                </c:pt>
                <c:pt idx="166">
                  <c:v>41197</c:v>
                </c:pt>
                <c:pt idx="167">
                  <c:v>41167</c:v>
                </c:pt>
                <c:pt idx="168">
                  <c:v>41136</c:v>
                </c:pt>
                <c:pt idx="169">
                  <c:v>41105</c:v>
                </c:pt>
                <c:pt idx="170">
                  <c:v>41075</c:v>
                </c:pt>
                <c:pt idx="171">
                  <c:v>41044</c:v>
                </c:pt>
                <c:pt idx="172">
                  <c:v>41014</c:v>
                </c:pt>
                <c:pt idx="173">
                  <c:v>40983</c:v>
                </c:pt>
                <c:pt idx="174">
                  <c:v>40954</c:v>
                </c:pt>
                <c:pt idx="175">
                  <c:v>40923</c:v>
                </c:pt>
                <c:pt idx="176">
                  <c:v>40892</c:v>
                </c:pt>
                <c:pt idx="177">
                  <c:v>40862</c:v>
                </c:pt>
                <c:pt idx="178">
                  <c:v>40831</c:v>
                </c:pt>
                <c:pt idx="179">
                  <c:v>40801</c:v>
                </c:pt>
                <c:pt idx="180">
                  <c:v>40770</c:v>
                </c:pt>
                <c:pt idx="181">
                  <c:v>40739</c:v>
                </c:pt>
                <c:pt idx="182">
                  <c:v>40709</c:v>
                </c:pt>
                <c:pt idx="183">
                  <c:v>40678</c:v>
                </c:pt>
                <c:pt idx="184">
                  <c:v>40648</c:v>
                </c:pt>
                <c:pt idx="185">
                  <c:v>40617</c:v>
                </c:pt>
                <c:pt idx="186">
                  <c:v>40589</c:v>
                </c:pt>
                <c:pt idx="187">
                  <c:v>40558</c:v>
                </c:pt>
                <c:pt idx="188">
                  <c:v>40527</c:v>
                </c:pt>
                <c:pt idx="189">
                  <c:v>40497</c:v>
                </c:pt>
                <c:pt idx="190">
                  <c:v>40466</c:v>
                </c:pt>
                <c:pt idx="191">
                  <c:v>40436</c:v>
                </c:pt>
                <c:pt idx="192">
                  <c:v>40405</c:v>
                </c:pt>
                <c:pt idx="193">
                  <c:v>40374</c:v>
                </c:pt>
                <c:pt idx="194">
                  <c:v>40344</c:v>
                </c:pt>
                <c:pt idx="195">
                  <c:v>40313</c:v>
                </c:pt>
                <c:pt idx="196">
                  <c:v>40283</c:v>
                </c:pt>
                <c:pt idx="197">
                  <c:v>40252</c:v>
                </c:pt>
              </c:numCache>
            </c:numRef>
          </c:cat>
          <c:val>
            <c:numRef>
              <c:f>'17. Precios nacionales de GLP'!$C$11:$C$294</c:f>
              <c:numCache>
                <c:formatCode>_-"$"* #,##0_-;\-"$"* #,##0_-;_-"$"* "-"_-;_-@_-</c:formatCode>
                <c:ptCount val="284"/>
                <c:pt idx="0">
                  <c:v>1803</c:v>
                </c:pt>
                <c:pt idx="1">
                  <c:v>1584</c:v>
                </c:pt>
                <c:pt idx="2">
                  <c:v>1567</c:v>
                </c:pt>
                <c:pt idx="3">
                  <c:v>1264</c:v>
                </c:pt>
                <c:pt idx="4">
                  <c:v>1223</c:v>
                </c:pt>
                <c:pt idx="5">
                  <c:v>1339</c:v>
                </c:pt>
                <c:pt idx="6">
                  <c:v>1212</c:v>
                </c:pt>
                <c:pt idx="7">
                  <c:v>1353</c:v>
                </c:pt>
                <c:pt idx="8">
                  <c:v>1498</c:v>
                </c:pt>
                <c:pt idx="9">
                  <c:v>1444.39</c:v>
                </c:pt>
                <c:pt idx="10">
                  <c:v>1601.42</c:v>
                </c:pt>
                <c:pt idx="11">
                  <c:v>1629</c:v>
                </c:pt>
                <c:pt idx="12">
                  <c:v>1630</c:v>
                </c:pt>
                <c:pt idx="13">
                  <c:v>1826</c:v>
                </c:pt>
                <c:pt idx="14">
                  <c:v>1899</c:v>
                </c:pt>
                <c:pt idx="15">
                  <c:v>1989</c:v>
                </c:pt>
                <c:pt idx="16">
                  <c:v>1977</c:v>
                </c:pt>
                <c:pt idx="17">
                  <c:v>1791</c:v>
                </c:pt>
                <c:pt idx="18">
                  <c:v>1885</c:v>
                </c:pt>
                <c:pt idx="19">
                  <c:v>1842</c:v>
                </c:pt>
                <c:pt idx="20">
                  <c:v>1477</c:v>
                </c:pt>
                <c:pt idx="21">
                  <c:v>1640</c:v>
                </c:pt>
                <c:pt idx="22">
                  <c:v>1707</c:v>
                </c:pt>
                <c:pt idx="23">
                  <c:v>1654</c:v>
                </c:pt>
                <c:pt idx="24">
                  <c:v>1414.21</c:v>
                </c:pt>
                <c:pt idx="25">
                  <c:v>1618.24</c:v>
                </c:pt>
                <c:pt idx="26">
                  <c:v>1612</c:v>
                </c:pt>
                <c:pt idx="27">
                  <c:v>1872.18</c:v>
                </c:pt>
                <c:pt idx="28">
                  <c:v>1688.66</c:v>
                </c:pt>
                <c:pt idx="29">
                  <c:v>1400.9526402693939</c:v>
                </c:pt>
                <c:pt idx="30">
                  <c:v>1343.03</c:v>
                </c:pt>
                <c:pt idx="31">
                  <c:v>1453.47</c:v>
                </c:pt>
                <c:pt idx="32">
                  <c:v>1569.01</c:v>
                </c:pt>
                <c:pt idx="33">
                  <c:v>1455.960296702739</c:v>
                </c:pt>
                <c:pt idx="34">
                  <c:v>1297.354199960625</c:v>
                </c:pt>
                <c:pt idx="35">
                  <c:v>1250.6355275145665</c:v>
                </c:pt>
                <c:pt idx="36">
                  <c:v>1485.90468807975</c:v>
                </c:pt>
                <c:pt idx="37">
                  <c:v>1981.802825858947</c:v>
                </c:pt>
                <c:pt idx="38">
                  <c:v>1924.67</c:v>
                </c:pt>
                <c:pt idx="39">
                  <c:v>2144.2600000000002</c:v>
                </c:pt>
                <c:pt idx="40">
                  <c:v>2060.71</c:v>
                </c:pt>
                <c:pt idx="41">
                  <c:v>2060.71</c:v>
                </c:pt>
                <c:pt idx="42">
                  <c:v>2060.71</c:v>
                </c:pt>
                <c:pt idx="43">
                  <c:v>1822.53</c:v>
                </c:pt>
                <c:pt idx="44">
                  <c:v>2144.58</c:v>
                </c:pt>
                <c:pt idx="45">
                  <c:v>2167.66</c:v>
                </c:pt>
                <c:pt idx="46">
                  <c:v>2311.31</c:v>
                </c:pt>
                <c:pt idx="47">
                  <c:v>2513.4499999999998</c:v>
                </c:pt>
                <c:pt idx="48">
                  <c:v>2572.5100000000002</c:v>
                </c:pt>
                <c:pt idx="49">
                  <c:v>2633.92</c:v>
                </c:pt>
                <c:pt idx="50">
                  <c:v>2528.5100000000002</c:v>
                </c:pt>
                <c:pt idx="51">
                  <c:v>2696.7617470908331</c:v>
                </c:pt>
                <c:pt idx="52">
                  <c:v>2812.346705568265</c:v>
                </c:pt>
                <c:pt idx="53">
                  <c:v>2685.3</c:v>
                </c:pt>
                <c:pt idx="54">
                  <c:v>2432.62</c:v>
                </c:pt>
                <c:pt idx="55">
                  <c:v>2148.8200000000002</c:v>
                </c:pt>
                <c:pt idx="56">
                  <c:v>2633.2</c:v>
                </c:pt>
                <c:pt idx="57">
                  <c:v>2852</c:v>
                </c:pt>
                <c:pt idx="58">
                  <c:v>2596</c:v>
                </c:pt>
                <c:pt idx="59">
                  <c:v>2231.79</c:v>
                </c:pt>
                <c:pt idx="60">
                  <c:v>2204.94</c:v>
                </c:pt>
                <c:pt idx="61">
                  <c:v>1908.85</c:v>
                </c:pt>
                <c:pt idx="62">
                  <c:v>1607.359562968044</c:v>
                </c:pt>
                <c:pt idx="63">
                  <c:v>1600.889556739457</c:v>
                </c:pt>
                <c:pt idx="64">
                  <c:v>1785.2399027835063</c:v>
                </c:pt>
                <c:pt idx="65">
                  <c:v>1695.15</c:v>
                </c:pt>
                <c:pt idx="66">
                  <c:v>1606.27</c:v>
                </c:pt>
                <c:pt idx="67">
                  <c:v>1170.49</c:v>
                </c:pt>
                <c:pt idx="68">
                  <c:v>1047.58</c:v>
                </c:pt>
                <c:pt idx="69">
                  <c:v>1054.4659519985019</c:v>
                </c:pt>
                <c:pt idx="70">
                  <c:v>1000.0857448805415</c:v>
                </c:pt>
                <c:pt idx="71">
                  <c:v>1017.6011667845446</c:v>
                </c:pt>
                <c:pt idx="72">
                  <c:v>965.12</c:v>
                </c:pt>
                <c:pt idx="73">
                  <c:v>969.66</c:v>
                </c:pt>
                <c:pt idx="74">
                  <c:v>798.43734911808588</c:v>
                </c:pt>
                <c:pt idx="75">
                  <c:v>659.32542307827407</c:v>
                </c:pt>
                <c:pt idx="76">
                  <c:v>673.27</c:v>
                </c:pt>
                <c:pt idx="77">
                  <c:v>732.51</c:v>
                </c:pt>
                <c:pt idx="78">
                  <c:v>722.29</c:v>
                </c:pt>
                <c:pt idx="79">
                  <c:v>851.2</c:v>
                </c:pt>
                <c:pt idx="80">
                  <c:v>987.8</c:v>
                </c:pt>
                <c:pt idx="81">
                  <c:v>886.74730236663731</c:v>
                </c:pt>
                <c:pt idx="82">
                  <c:v>846.06951157747142</c:v>
                </c:pt>
                <c:pt idx="83">
                  <c:v>747.68489473475574</c:v>
                </c:pt>
                <c:pt idx="84">
                  <c:v>771.02</c:v>
                </c:pt>
                <c:pt idx="85">
                  <c:v>724.85</c:v>
                </c:pt>
                <c:pt idx="86">
                  <c:v>1004</c:v>
                </c:pt>
                <c:pt idx="87">
                  <c:v>1070.6034570095198</c:v>
                </c:pt>
                <c:pt idx="88">
                  <c:v>1095.4624520960338</c:v>
                </c:pt>
                <c:pt idx="89">
                  <c:v>1074.5968123882285</c:v>
                </c:pt>
                <c:pt idx="90">
                  <c:v>1090.8907039597593</c:v>
                </c:pt>
                <c:pt idx="91">
                  <c:v>1144</c:v>
                </c:pt>
                <c:pt idx="92">
                  <c:v>1254.3293921884522</c:v>
                </c:pt>
                <c:pt idx="93">
                  <c:v>1597.6</c:v>
                </c:pt>
                <c:pt idx="94">
                  <c:v>1640.38</c:v>
                </c:pt>
                <c:pt idx="95">
                  <c:v>1544.42</c:v>
                </c:pt>
                <c:pt idx="96">
                  <c:v>1420.1121290009214</c:v>
                </c:pt>
                <c:pt idx="97">
                  <c:v>1348.8917984575323</c:v>
                </c:pt>
                <c:pt idx="98">
                  <c:v>1373.9595171607089</c:v>
                </c:pt>
                <c:pt idx="99">
                  <c:v>1197.5841841085651</c:v>
                </c:pt>
                <c:pt idx="100">
                  <c:v>1133.6128824038101</c:v>
                </c:pt>
                <c:pt idx="101">
                  <c:v>1263.0860054361085</c:v>
                </c:pt>
                <c:pt idx="102">
                  <c:v>1335.6321128122347</c:v>
                </c:pt>
                <c:pt idx="103">
                  <c:v>1487.6096192100626</c:v>
                </c:pt>
                <c:pt idx="104">
                  <c:v>1526.2027831732564</c:v>
                </c:pt>
                <c:pt idx="105">
                  <c:v>1463.0200105019999</c:v>
                </c:pt>
                <c:pt idx="106">
                  <c:v>1359.361034916782</c:v>
                </c:pt>
                <c:pt idx="107">
                  <c:v>1170.2285085602773</c:v>
                </c:pt>
                <c:pt idx="108">
                  <c:v>1071.9478747631636</c:v>
                </c:pt>
                <c:pt idx="109">
                  <c:v>956.78328731703255</c:v>
                </c:pt>
                <c:pt idx="110">
                  <c:v>1018.7034766979625</c:v>
                </c:pt>
                <c:pt idx="111">
                  <c:v>1053.9069501799263</c:v>
                </c:pt>
                <c:pt idx="112">
                  <c:v>997.79069806024063</c:v>
                </c:pt>
                <c:pt idx="113">
                  <c:v>1386.7057840931079</c:v>
                </c:pt>
                <c:pt idx="114">
                  <c:v>1228.0878019409397</c:v>
                </c:pt>
                <c:pt idx="115">
                  <c:v>1156.7741009329679</c:v>
                </c:pt>
                <c:pt idx="116">
                  <c:v>936.50144606038361</c:v>
                </c:pt>
                <c:pt idx="117">
                  <c:v>939.54891335557545</c:v>
                </c:pt>
                <c:pt idx="118">
                  <c:v>781.78556144693334</c:v>
                </c:pt>
                <c:pt idx="119">
                  <c:v>738.31174360188857</c:v>
                </c:pt>
                <c:pt idx="120">
                  <c:v>837.18520343526325</c:v>
                </c:pt>
                <c:pt idx="121">
                  <c:v>900.14266825041057</c:v>
                </c:pt>
                <c:pt idx="122">
                  <c:v>1099.8523641574568</c:v>
                </c:pt>
                <c:pt idx="123">
                  <c:v>1024.2083383393247</c:v>
                </c:pt>
                <c:pt idx="124">
                  <c:v>1083.6084835501783</c:v>
                </c:pt>
                <c:pt idx="125">
                  <c:v>1182.0189221288747</c:v>
                </c:pt>
                <c:pt idx="126">
                  <c:v>1175.5345537275496</c:v>
                </c:pt>
                <c:pt idx="127">
                  <c:v>1123.5917234388364</c:v>
                </c:pt>
                <c:pt idx="128">
                  <c:v>1001.0343036481652</c:v>
                </c:pt>
                <c:pt idx="129">
                  <c:v>953.54474209377929</c:v>
                </c:pt>
                <c:pt idx="130">
                  <c:v>956.2614782937319</c:v>
                </c:pt>
                <c:pt idx="131">
                  <c:v>953.0536820314461</c:v>
                </c:pt>
                <c:pt idx="132">
                  <c:v>881.5294821872684</c:v>
                </c:pt>
                <c:pt idx="133">
                  <c:v>798.17729832936482</c:v>
                </c:pt>
                <c:pt idx="134">
                  <c:v>574.62983873320627</c:v>
                </c:pt>
                <c:pt idx="153">
                  <c:v>1214.3820145359145</c:v>
                </c:pt>
                <c:pt idx="154">
                  <c:v>1167.3232820116805</c:v>
                </c:pt>
                <c:pt idx="155">
                  <c:v>1160.3774878328391</c:v>
                </c:pt>
                <c:pt idx="156">
                  <c:v>1039.4560952719298</c:v>
                </c:pt>
                <c:pt idx="157">
                  <c:v>979.89132474032624</c:v>
                </c:pt>
                <c:pt idx="158">
                  <c:v>1082.4798141324222</c:v>
                </c:pt>
                <c:pt idx="159">
                  <c:v>1000.071142489317</c:v>
                </c:pt>
                <c:pt idx="160">
                  <c:v>981.05657877311683</c:v>
                </c:pt>
                <c:pt idx="161">
                  <c:v>1042.2575424680253</c:v>
                </c:pt>
                <c:pt idx="162">
                  <c:v>918.68671996398302</c:v>
                </c:pt>
                <c:pt idx="163">
                  <c:v>1031.9810057901791</c:v>
                </c:pt>
                <c:pt idx="164">
                  <c:v>995.74438146537943</c:v>
                </c:pt>
                <c:pt idx="165">
                  <c:v>1069.6315258480715</c:v>
                </c:pt>
                <c:pt idx="166">
                  <c:v>1123.6989444627425</c:v>
                </c:pt>
                <c:pt idx="167">
                  <c:v>1026.5573071485217</c:v>
                </c:pt>
                <c:pt idx="168">
                  <c:v>1050.9423905633519</c:v>
                </c:pt>
                <c:pt idx="169">
                  <c:v>936.23878979445885</c:v>
                </c:pt>
                <c:pt idx="170">
                  <c:v>983.83329530213075</c:v>
                </c:pt>
                <c:pt idx="171">
                  <c:v>1061.59347376649</c:v>
                </c:pt>
                <c:pt idx="172">
                  <c:v>1142.6763968658486</c:v>
                </c:pt>
                <c:pt idx="173">
                  <c:v>1095.7742129524931</c:v>
                </c:pt>
                <c:pt idx="174">
                  <c:v>1429.6935253788902</c:v>
                </c:pt>
                <c:pt idx="175">
                  <c:v>1688.7040512221827</c:v>
                </c:pt>
                <c:pt idx="176">
                  <c:v>1677.1433877074876</c:v>
                </c:pt>
                <c:pt idx="177">
                  <c:v>1603.2257226377335</c:v>
                </c:pt>
                <c:pt idx="178">
                  <c:v>1700.8461550049217</c:v>
                </c:pt>
                <c:pt idx="179">
                  <c:v>1378.1956118346279</c:v>
                </c:pt>
                <c:pt idx="180">
                  <c:v>1365.6244218042696</c:v>
                </c:pt>
                <c:pt idx="181">
                  <c:v>1347.8179637440908</c:v>
                </c:pt>
                <c:pt idx="182">
                  <c:v>1337.0121961247821</c:v>
                </c:pt>
                <c:pt idx="183">
                  <c:v>1311.3449206359387</c:v>
                </c:pt>
                <c:pt idx="184">
                  <c:v>1330.4269440563608</c:v>
                </c:pt>
                <c:pt idx="185">
                  <c:v>1345.7854752622602</c:v>
                </c:pt>
                <c:pt idx="186">
                  <c:v>1233.2997608435737</c:v>
                </c:pt>
                <c:pt idx="187">
                  <c:v>1299.8141223142688</c:v>
                </c:pt>
                <c:pt idx="188">
                  <c:v>1193.9497062824421</c:v>
                </c:pt>
                <c:pt idx="189">
                  <c:v>1102.612916408209</c:v>
                </c:pt>
                <c:pt idx="190">
                  <c:v>993.8336248880787</c:v>
                </c:pt>
                <c:pt idx="191">
                  <c:v>953.10408707257773</c:v>
                </c:pt>
                <c:pt idx="192">
                  <c:v>955.12471306878354</c:v>
                </c:pt>
                <c:pt idx="193">
                  <c:v>973.67003437582434</c:v>
                </c:pt>
                <c:pt idx="194">
                  <c:v>1007.7010448230607</c:v>
                </c:pt>
                <c:pt idx="195">
                  <c:v>1134.8936674615811</c:v>
                </c:pt>
                <c:pt idx="196">
                  <c:v>953.35989945877475</c:v>
                </c:pt>
                <c:pt idx="197">
                  <c:v>1121.9861507887369</c:v>
                </c:pt>
                <c:pt idx="198">
                  <c:v>1257.2086106455179</c:v>
                </c:pt>
                <c:pt idx="199">
                  <c:v>1222.2000409787966</c:v>
                </c:pt>
                <c:pt idx="200">
                  <c:v>1064.9618733314148</c:v>
                </c:pt>
                <c:pt idx="201">
                  <c:v>924.6712504924817</c:v>
                </c:pt>
                <c:pt idx="202">
                  <c:v>819.02128627943375</c:v>
                </c:pt>
                <c:pt idx="203">
                  <c:v>838.53173489110895</c:v>
                </c:pt>
                <c:pt idx="204">
                  <c:v>761.919698557066</c:v>
                </c:pt>
                <c:pt idx="205">
                  <c:v>806.96538998896472</c:v>
                </c:pt>
                <c:pt idx="206">
                  <c:v>646.55616448393255</c:v>
                </c:pt>
                <c:pt idx="207">
                  <c:v>623.97917936269425</c:v>
                </c:pt>
                <c:pt idx="208">
                  <c:v>742.59845921749115</c:v>
                </c:pt>
                <c:pt idx="209">
                  <c:v>720.65939117355947</c:v>
                </c:pt>
                <c:pt idx="210">
                  <c:v>720.65939117355947</c:v>
                </c:pt>
                <c:pt idx="211">
                  <c:v>584.22929938522782</c:v>
                </c:pt>
                <c:pt idx="212">
                  <c:v>683.65838349304215</c:v>
                </c:pt>
                <c:pt idx="213">
                  <c:v>1109.8225817887701</c:v>
                </c:pt>
                <c:pt idx="214">
                  <c:v>1297.5418843838474</c:v>
                </c:pt>
                <c:pt idx="215">
                  <c:v>1297.5418843838474</c:v>
                </c:pt>
                <c:pt idx="216">
                  <c:v>1072.346948675686</c:v>
                </c:pt>
                <c:pt idx="217">
                  <c:v>1297.5418843838474</c:v>
                </c:pt>
                <c:pt idx="218">
                  <c:v>1072.346948675686</c:v>
                </c:pt>
                <c:pt idx="219">
                  <c:v>1072.346948675686</c:v>
                </c:pt>
                <c:pt idx="220">
                  <c:v>1072.346948675686</c:v>
                </c:pt>
                <c:pt idx="221">
                  <c:v>1072.346948675686</c:v>
                </c:pt>
                <c:pt idx="222">
                  <c:v>1051.250837001078</c:v>
                </c:pt>
                <c:pt idx="223">
                  <c:v>1051.250837001078</c:v>
                </c:pt>
                <c:pt idx="224">
                  <c:v>1051.250837001078</c:v>
                </c:pt>
                <c:pt idx="225">
                  <c:v>1051.250837001078</c:v>
                </c:pt>
                <c:pt idx="226">
                  <c:v>1051.250837001078</c:v>
                </c:pt>
                <c:pt idx="227">
                  <c:v>1051.250837001078</c:v>
                </c:pt>
                <c:pt idx="228">
                  <c:v>1051.250837001078</c:v>
                </c:pt>
                <c:pt idx="229">
                  <c:v>1051.250837001078</c:v>
                </c:pt>
                <c:pt idx="230">
                  <c:v>1051.250837001078</c:v>
                </c:pt>
                <c:pt idx="231">
                  <c:v>1051.250837001078</c:v>
                </c:pt>
                <c:pt idx="232">
                  <c:v>1051.250837001078</c:v>
                </c:pt>
                <c:pt idx="233">
                  <c:v>1051.250837001078</c:v>
                </c:pt>
                <c:pt idx="234">
                  <c:v>864.5747215546628</c:v>
                </c:pt>
                <c:pt idx="235">
                  <c:v>864.5747215546628</c:v>
                </c:pt>
                <c:pt idx="236">
                  <c:v>864.5747215546628</c:v>
                </c:pt>
                <c:pt idx="237">
                  <c:v>864.5747215546628</c:v>
                </c:pt>
                <c:pt idx="238">
                  <c:v>864.5747215546628</c:v>
                </c:pt>
                <c:pt idx="239">
                  <c:v>864.5747215546628</c:v>
                </c:pt>
                <c:pt idx="240">
                  <c:v>823.40816623723094</c:v>
                </c:pt>
                <c:pt idx="241">
                  <c:v>823.40816623723094</c:v>
                </c:pt>
                <c:pt idx="242">
                  <c:v>823.40816623723094</c:v>
                </c:pt>
                <c:pt idx="243">
                  <c:v>823.40816623723094</c:v>
                </c:pt>
                <c:pt idx="244">
                  <c:v>823.40816623723094</c:v>
                </c:pt>
                <c:pt idx="245">
                  <c:v>823.40816623723094</c:v>
                </c:pt>
                <c:pt idx="246">
                  <c:v>728.22867802001485</c:v>
                </c:pt>
                <c:pt idx="247">
                  <c:v>728.22867802001485</c:v>
                </c:pt>
                <c:pt idx="248">
                  <c:v>728.22867802001485</c:v>
                </c:pt>
                <c:pt idx="249">
                  <c:v>728.22867802001485</c:v>
                </c:pt>
                <c:pt idx="250">
                  <c:v>728.22867802001485</c:v>
                </c:pt>
                <c:pt idx="251">
                  <c:v>728.22867802001485</c:v>
                </c:pt>
                <c:pt idx="252">
                  <c:v>728.22867802001485</c:v>
                </c:pt>
                <c:pt idx="253">
                  <c:v>728.22867802001485</c:v>
                </c:pt>
                <c:pt idx="254">
                  <c:v>728.22867802001485</c:v>
                </c:pt>
                <c:pt idx="255">
                  <c:v>728.22867802001485</c:v>
                </c:pt>
                <c:pt idx="256">
                  <c:v>728.22867802001485</c:v>
                </c:pt>
                <c:pt idx="257">
                  <c:v>728.22867802001485</c:v>
                </c:pt>
                <c:pt idx="258">
                  <c:v>695.38558688937928</c:v>
                </c:pt>
                <c:pt idx="259">
                  <c:v>695.38558688937928</c:v>
                </c:pt>
                <c:pt idx="260">
                  <c:v>695.38558688937928</c:v>
                </c:pt>
                <c:pt idx="261">
                  <c:v>695.38558688937928</c:v>
                </c:pt>
                <c:pt idx="262">
                  <c:v>695.38558688937928</c:v>
                </c:pt>
                <c:pt idx="263">
                  <c:v>695.38558688937928</c:v>
                </c:pt>
                <c:pt idx="264">
                  <c:v>695.38558688937928</c:v>
                </c:pt>
                <c:pt idx="265">
                  <c:v>695.38558688937928</c:v>
                </c:pt>
                <c:pt idx="266">
                  <c:v>695.38558688937928</c:v>
                </c:pt>
                <c:pt idx="267">
                  <c:v>695.38558688937928</c:v>
                </c:pt>
                <c:pt idx="268">
                  <c:v>695.38558688937928</c:v>
                </c:pt>
                <c:pt idx="269">
                  <c:v>628.62655338991055</c:v>
                </c:pt>
                <c:pt idx="270">
                  <c:v>687.93001238614306</c:v>
                </c:pt>
                <c:pt idx="271">
                  <c:v>687.93001238614306</c:v>
                </c:pt>
                <c:pt idx="272">
                  <c:v>687.92012435629795</c:v>
                </c:pt>
                <c:pt idx="273">
                  <c:v>687.92012435629795</c:v>
                </c:pt>
                <c:pt idx="274">
                  <c:v>687.92012435629795</c:v>
                </c:pt>
                <c:pt idx="275">
                  <c:v>687.92012435629795</c:v>
                </c:pt>
                <c:pt idx="276">
                  <c:v>687.92012435629795</c:v>
                </c:pt>
                <c:pt idx="277">
                  <c:v>687.92012435629795</c:v>
                </c:pt>
                <c:pt idx="278">
                  <c:v>687.92012435629795</c:v>
                </c:pt>
                <c:pt idx="279">
                  <c:v>687.92012435629795</c:v>
                </c:pt>
                <c:pt idx="280">
                  <c:v>687.92012435629795</c:v>
                </c:pt>
                <c:pt idx="281">
                  <c:v>687.92012435629795</c:v>
                </c:pt>
                <c:pt idx="282">
                  <c:v>687.92012435629795</c:v>
                </c:pt>
                <c:pt idx="283">
                  <c:v>687.92012435629795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3-4D4C-8F0F-7239C1AEF36C}"/>
            </c:ext>
          </c:extLst>
        </c:ser>
        <c:ser>
          <c:idx val="3"/>
          <c:order val="2"/>
          <c:spPr>
            <a:ln w="12700" cap="rnd">
              <a:solidFill>
                <a:srgbClr val="00B050"/>
              </a:solidFill>
              <a:round/>
            </a:ln>
            <a:effectLst/>
          </c:spPr>
          <c:cat>
            <c:numRef>
              <c:f>'17. Precios nacionales de GLP'!$A$11:$A$208</c:f>
              <c:numCache>
                <c:formatCode>mmm\-yy</c:formatCode>
                <c:ptCount val="198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45352</c:v>
                </c:pt>
                <c:pt idx="28">
                  <c:v>45323</c:v>
                </c:pt>
                <c:pt idx="29">
                  <c:v>45292</c:v>
                </c:pt>
                <c:pt idx="30">
                  <c:v>45261</c:v>
                </c:pt>
                <c:pt idx="31">
                  <c:v>45231</c:v>
                </c:pt>
                <c:pt idx="32">
                  <c:v>45200</c:v>
                </c:pt>
                <c:pt idx="33">
                  <c:v>45170</c:v>
                </c:pt>
                <c:pt idx="34">
                  <c:v>45139</c:v>
                </c:pt>
                <c:pt idx="35">
                  <c:v>45108</c:v>
                </c:pt>
                <c:pt idx="36">
                  <c:v>45078</c:v>
                </c:pt>
                <c:pt idx="37">
                  <c:v>45047</c:v>
                </c:pt>
                <c:pt idx="38">
                  <c:v>45017</c:v>
                </c:pt>
                <c:pt idx="39">
                  <c:v>44986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44927</c:v>
                </c:pt>
                <c:pt idx="44">
                  <c:v>44896</c:v>
                </c:pt>
                <c:pt idx="45">
                  <c:v>44866</c:v>
                </c:pt>
                <c:pt idx="46">
                  <c:v>44835</c:v>
                </c:pt>
                <c:pt idx="47">
                  <c:v>44805</c:v>
                </c:pt>
                <c:pt idx="48">
                  <c:v>44774</c:v>
                </c:pt>
                <c:pt idx="49">
                  <c:v>44743</c:v>
                </c:pt>
                <c:pt idx="50">
                  <c:v>44713</c:v>
                </c:pt>
                <c:pt idx="51">
                  <c:v>44682</c:v>
                </c:pt>
                <c:pt idx="52">
                  <c:v>44652</c:v>
                </c:pt>
                <c:pt idx="53">
                  <c:v>44621</c:v>
                </c:pt>
                <c:pt idx="54">
                  <c:v>44593</c:v>
                </c:pt>
                <c:pt idx="55">
                  <c:v>44562</c:v>
                </c:pt>
                <c:pt idx="56">
                  <c:v>44531</c:v>
                </c:pt>
                <c:pt idx="57">
                  <c:v>44501</c:v>
                </c:pt>
                <c:pt idx="58">
                  <c:v>44470</c:v>
                </c:pt>
                <c:pt idx="59">
                  <c:v>44440</c:v>
                </c:pt>
                <c:pt idx="60">
                  <c:v>44409</c:v>
                </c:pt>
                <c:pt idx="61">
                  <c:v>44378</c:v>
                </c:pt>
                <c:pt idx="62">
                  <c:v>44348</c:v>
                </c:pt>
                <c:pt idx="63">
                  <c:v>44331</c:v>
                </c:pt>
                <c:pt idx="64">
                  <c:v>44301</c:v>
                </c:pt>
                <c:pt idx="65">
                  <c:v>44270</c:v>
                </c:pt>
                <c:pt idx="66">
                  <c:v>44242</c:v>
                </c:pt>
                <c:pt idx="67">
                  <c:v>44211</c:v>
                </c:pt>
                <c:pt idx="68">
                  <c:v>44180</c:v>
                </c:pt>
                <c:pt idx="69">
                  <c:v>44150</c:v>
                </c:pt>
                <c:pt idx="70">
                  <c:v>44119</c:v>
                </c:pt>
                <c:pt idx="71">
                  <c:v>44089</c:v>
                </c:pt>
                <c:pt idx="72">
                  <c:v>44058</c:v>
                </c:pt>
                <c:pt idx="73">
                  <c:v>44027</c:v>
                </c:pt>
                <c:pt idx="74">
                  <c:v>43997</c:v>
                </c:pt>
                <c:pt idx="75">
                  <c:v>43966</c:v>
                </c:pt>
                <c:pt idx="76">
                  <c:v>43936</c:v>
                </c:pt>
                <c:pt idx="77">
                  <c:v>43905</c:v>
                </c:pt>
                <c:pt idx="78">
                  <c:v>43876</c:v>
                </c:pt>
                <c:pt idx="79">
                  <c:v>43845</c:v>
                </c:pt>
                <c:pt idx="80">
                  <c:v>43814</c:v>
                </c:pt>
                <c:pt idx="81">
                  <c:v>43784</c:v>
                </c:pt>
                <c:pt idx="82">
                  <c:v>43753</c:v>
                </c:pt>
                <c:pt idx="83">
                  <c:v>43723</c:v>
                </c:pt>
                <c:pt idx="84">
                  <c:v>43692</c:v>
                </c:pt>
                <c:pt idx="85">
                  <c:v>43661</c:v>
                </c:pt>
                <c:pt idx="86">
                  <c:v>43631</c:v>
                </c:pt>
                <c:pt idx="87">
                  <c:v>43600</c:v>
                </c:pt>
                <c:pt idx="88">
                  <c:v>43570</c:v>
                </c:pt>
                <c:pt idx="89">
                  <c:v>43539</c:v>
                </c:pt>
                <c:pt idx="90">
                  <c:v>43511</c:v>
                </c:pt>
                <c:pt idx="91">
                  <c:v>43480</c:v>
                </c:pt>
                <c:pt idx="92">
                  <c:v>43449</c:v>
                </c:pt>
                <c:pt idx="93">
                  <c:v>43419</c:v>
                </c:pt>
                <c:pt idx="94">
                  <c:v>43388</c:v>
                </c:pt>
                <c:pt idx="95">
                  <c:v>43358</c:v>
                </c:pt>
                <c:pt idx="96">
                  <c:v>43327</c:v>
                </c:pt>
                <c:pt idx="97">
                  <c:v>43296</c:v>
                </c:pt>
                <c:pt idx="98">
                  <c:v>43266</c:v>
                </c:pt>
                <c:pt idx="99">
                  <c:v>43235</c:v>
                </c:pt>
                <c:pt idx="100">
                  <c:v>43205</c:v>
                </c:pt>
                <c:pt idx="101">
                  <c:v>43174</c:v>
                </c:pt>
                <c:pt idx="102">
                  <c:v>43146</c:v>
                </c:pt>
                <c:pt idx="103">
                  <c:v>43115</c:v>
                </c:pt>
                <c:pt idx="104">
                  <c:v>43084</c:v>
                </c:pt>
                <c:pt idx="105">
                  <c:v>43054</c:v>
                </c:pt>
                <c:pt idx="106">
                  <c:v>43023</c:v>
                </c:pt>
                <c:pt idx="107">
                  <c:v>42993</c:v>
                </c:pt>
                <c:pt idx="108">
                  <c:v>42962</c:v>
                </c:pt>
                <c:pt idx="109">
                  <c:v>42931</c:v>
                </c:pt>
                <c:pt idx="110">
                  <c:v>42901</c:v>
                </c:pt>
                <c:pt idx="111">
                  <c:v>42870</c:v>
                </c:pt>
                <c:pt idx="112">
                  <c:v>42840</c:v>
                </c:pt>
                <c:pt idx="113">
                  <c:v>42809</c:v>
                </c:pt>
                <c:pt idx="114">
                  <c:v>42781</c:v>
                </c:pt>
                <c:pt idx="115">
                  <c:v>42750</c:v>
                </c:pt>
                <c:pt idx="116">
                  <c:v>42719</c:v>
                </c:pt>
                <c:pt idx="117">
                  <c:v>42689</c:v>
                </c:pt>
                <c:pt idx="118">
                  <c:v>42658</c:v>
                </c:pt>
                <c:pt idx="119">
                  <c:v>42628</c:v>
                </c:pt>
                <c:pt idx="120">
                  <c:v>42597</c:v>
                </c:pt>
                <c:pt idx="121">
                  <c:v>42566</c:v>
                </c:pt>
                <c:pt idx="122">
                  <c:v>42536</c:v>
                </c:pt>
                <c:pt idx="123">
                  <c:v>42505</c:v>
                </c:pt>
                <c:pt idx="124">
                  <c:v>42475</c:v>
                </c:pt>
                <c:pt idx="125">
                  <c:v>42444</c:v>
                </c:pt>
                <c:pt idx="126">
                  <c:v>42415</c:v>
                </c:pt>
                <c:pt idx="127">
                  <c:v>42384</c:v>
                </c:pt>
                <c:pt idx="128">
                  <c:v>42353</c:v>
                </c:pt>
                <c:pt idx="129">
                  <c:v>42323</c:v>
                </c:pt>
                <c:pt idx="130">
                  <c:v>42292</c:v>
                </c:pt>
                <c:pt idx="131">
                  <c:v>42262</c:v>
                </c:pt>
                <c:pt idx="132">
                  <c:v>42231</c:v>
                </c:pt>
                <c:pt idx="133">
                  <c:v>42200</c:v>
                </c:pt>
                <c:pt idx="134">
                  <c:v>42170</c:v>
                </c:pt>
                <c:pt idx="135">
                  <c:v>42139</c:v>
                </c:pt>
                <c:pt idx="136">
                  <c:v>42109</c:v>
                </c:pt>
                <c:pt idx="137">
                  <c:v>42078</c:v>
                </c:pt>
                <c:pt idx="138">
                  <c:v>42050</c:v>
                </c:pt>
                <c:pt idx="139">
                  <c:v>42019</c:v>
                </c:pt>
                <c:pt idx="140">
                  <c:v>41988</c:v>
                </c:pt>
                <c:pt idx="141">
                  <c:v>41958</c:v>
                </c:pt>
                <c:pt idx="142">
                  <c:v>41927</c:v>
                </c:pt>
                <c:pt idx="143">
                  <c:v>41897</c:v>
                </c:pt>
                <c:pt idx="144">
                  <c:v>41866</c:v>
                </c:pt>
                <c:pt idx="145">
                  <c:v>41835</c:v>
                </c:pt>
                <c:pt idx="146">
                  <c:v>41805</c:v>
                </c:pt>
                <c:pt idx="147">
                  <c:v>41774</c:v>
                </c:pt>
                <c:pt idx="148">
                  <c:v>41744</c:v>
                </c:pt>
                <c:pt idx="149">
                  <c:v>41713</c:v>
                </c:pt>
                <c:pt idx="150">
                  <c:v>41685</c:v>
                </c:pt>
                <c:pt idx="151">
                  <c:v>41654</c:v>
                </c:pt>
                <c:pt idx="152">
                  <c:v>41623</c:v>
                </c:pt>
                <c:pt idx="153">
                  <c:v>41593</c:v>
                </c:pt>
                <c:pt idx="154">
                  <c:v>41562</c:v>
                </c:pt>
                <c:pt idx="155">
                  <c:v>41532</c:v>
                </c:pt>
                <c:pt idx="156">
                  <c:v>41501</c:v>
                </c:pt>
                <c:pt idx="157">
                  <c:v>41470</c:v>
                </c:pt>
                <c:pt idx="158">
                  <c:v>41440</c:v>
                </c:pt>
                <c:pt idx="159">
                  <c:v>41409</c:v>
                </c:pt>
                <c:pt idx="160">
                  <c:v>41379</c:v>
                </c:pt>
                <c:pt idx="161">
                  <c:v>41348</c:v>
                </c:pt>
                <c:pt idx="162">
                  <c:v>41320</c:v>
                </c:pt>
                <c:pt idx="163">
                  <c:v>41289</c:v>
                </c:pt>
                <c:pt idx="164">
                  <c:v>41258</c:v>
                </c:pt>
                <c:pt idx="165">
                  <c:v>41228</c:v>
                </c:pt>
                <c:pt idx="166">
                  <c:v>41197</c:v>
                </c:pt>
                <c:pt idx="167">
                  <c:v>41167</c:v>
                </c:pt>
                <c:pt idx="168">
                  <c:v>41136</c:v>
                </c:pt>
                <c:pt idx="169">
                  <c:v>41105</c:v>
                </c:pt>
                <c:pt idx="170">
                  <c:v>41075</c:v>
                </c:pt>
                <c:pt idx="171">
                  <c:v>41044</c:v>
                </c:pt>
                <c:pt idx="172">
                  <c:v>41014</c:v>
                </c:pt>
                <c:pt idx="173">
                  <c:v>40983</c:v>
                </c:pt>
                <c:pt idx="174">
                  <c:v>40954</c:v>
                </c:pt>
                <c:pt idx="175">
                  <c:v>40923</c:v>
                </c:pt>
                <c:pt idx="176">
                  <c:v>40892</c:v>
                </c:pt>
                <c:pt idx="177">
                  <c:v>40862</c:v>
                </c:pt>
                <c:pt idx="178">
                  <c:v>40831</c:v>
                </c:pt>
                <c:pt idx="179">
                  <c:v>40801</c:v>
                </c:pt>
                <c:pt idx="180">
                  <c:v>40770</c:v>
                </c:pt>
                <c:pt idx="181">
                  <c:v>40739</c:v>
                </c:pt>
                <c:pt idx="182">
                  <c:v>40709</c:v>
                </c:pt>
                <c:pt idx="183">
                  <c:v>40678</c:v>
                </c:pt>
                <c:pt idx="184">
                  <c:v>40648</c:v>
                </c:pt>
                <c:pt idx="185">
                  <c:v>40617</c:v>
                </c:pt>
                <c:pt idx="186">
                  <c:v>40589</c:v>
                </c:pt>
                <c:pt idx="187">
                  <c:v>40558</c:v>
                </c:pt>
                <c:pt idx="188">
                  <c:v>40527</c:v>
                </c:pt>
                <c:pt idx="189">
                  <c:v>40497</c:v>
                </c:pt>
                <c:pt idx="190">
                  <c:v>40466</c:v>
                </c:pt>
                <c:pt idx="191">
                  <c:v>40436</c:v>
                </c:pt>
                <c:pt idx="192">
                  <c:v>40405</c:v>
                </c:pt>
                <c:pt idx="193">
                  <c:v>40374</c:v>
                </c:pt>
                <c:pt idx="194">
                  <c:v>40344</c:v>
                </c:pt>
                <c:pt idx="195">
                  <c:v>40313</c:v>
                </c:pt>
                <c:pt idx="196">
                  <c:v>40283</c:v>
                </c:pt>
                <c:pt idx="197">
                  <c:v>40252</c:v>
                </c:pt>
              </c:numCache>
            </c:numRef>
          </c:cat>
          <c:val>
            <c:numRef>
              <c:f>'17. Precios nacionales de GLP'!$I$184:$I$282</c:f>
            </c:numRef>
          </c:val>
          <c:smooth val="0"/>
          <c:extLst>
            <c:ext xmlns:c16="http://schemas.microsoft.com/office/drawing/2014/chart" uri="{C3380CC4-5D6E-409C-BE32-E72D297353CC}">
              <c16:uniqueId val="{00000002-3CF3-4D4C-8F0F-7239C1AE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8150608"/>
        <c:axId val="1"/>
      </c:lineChart>
      <c:dateAx>
        <c:axId val="1998150608"/>
        <c:scaling>
          <c:orientation val="minMax"/>
          <c:max val="46203"/>
          <c:min val="43466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7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50608"/>
        <c:crosses val="autoZero"/>
        <c:crossBetween val="between"/>
        <c:majorUnit val="2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039181207069328"/>
          <c:y val="0.87502732746641965"/>
          <c:w val="0.54491402282579848"/>
          <c:h val="0.122731090431877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60-4E26-983D-46EFC6E3E3AC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A60-4E26-983D-46EFC6E3E3AC}"/>
            </c:ext>
          </c:extLst>
        </c:ser>
        <c:ser>
          <c:idx val="1"/>
          <c:order val="1"/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A60-4E26-983D-46EFC6E3E3AC}"/>
            </c:ext>
          </c:extLst>
        </c:ser>
        <c:ser>
          <c:idx val="2"/>
          <c:order val="2"/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A60-4E26-983D-46EFC6E3E3AC}"/>
            </c:ext>
          </c:extLst>
        </c:ser>
        <c:ser>
          <c:idx val="3"/>
          <c:order val="3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A60-4E26-983D-46EFC6E3E3AC}"/>
            </c:ext>
          </c:extLst>
        </c:ser>
        <c:ser>
          <c:idx val="4"/>
          <c:order val="4"/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A60-4E26-983D-46EFC6E3E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69744"/>
        <c:axId val="1"/>
      </c:barChart>
      <c:catAx>
        <c:axId val="199816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1281186915333E-3"/>
              <c:y val="0.32123172610660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97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pattFill prst="dkUpDiag">
              <a:fgClr>
                <a:schemeClr val="accent1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D2-43FD-A31E-76190A96D59E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1D2-43FD-A31E-76190A96D59E}"/>
            </c:ext>
          </c:extLst>
        </c:ser>
        <c:ser>
          <c:idx val="1"/>
          <c:order val="1"/>
          <c:spPr>
            <a:pattFill prst="dkDnDiag">
              <a:fgClr>
                <a:srgbClr val="C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1D2-43FD-A31E-76190A96D59E}"/>
            </c:ext>
          </c:extLst>
        </c:ser>
        <c:ser>
          <c:idx val="2"/>
          <c:order val="2"/>
          <c:spPr>
            <a:pattFill prst="pct75">
              <a:fgClr>
                <a:srgbClr val="FFC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1D2-43FD-A31E-76190A96D59E}"/>
            </c:ext>
          </c:extLst>
        </c:ser>
        <c:ser>
          <c:idx val="3"/>
          <c:order val="3"/>
          <c:spPr>
            <a:solidFill>
              <a:srgbClr val="7030A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01D2-43FD-A31E-76190A96D59E}"/>
            </c:ext>
          </c:extLst>
        </c:ser>
        <c:ser>
          <c:idx val="4"/>
          <c:order val="4"/>
          <c:spPr>
            <a:pattFill prst="pct60">
              <a:fgClr>
                <a:srgbClr val="92D05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1D2-43FD-A31E-76190A96D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8168080"/>
        <c:axId val="1"/>
      </c:barChart>
      <c:catAx>
        <c:axId val="19981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Barriles/día</a:t>
                </a:r>
              </a:p>
            </c:rich>
          </c:tx>
          <c:layout>
            <c:manualLayout>
              <c:xMode val="edge"/>
              <c:yMode val="edge"/>
              <c:x val="9.5011281186915333E-3"/>
              <c:y val="0.321231726106601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8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Tarifa total por tramo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77580927384077"/>
          <c:y val="0.23412002921986841"/>
          <c:w val="0.81666863517060373"/>
          <c:h val="0.5547403707842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 Tarifa de trans. por ducto'!$A$59:$A$63</c:f>
              <c:strCache>
                <c:ptCount val="5"/>
                <c:pt idx="0">
                  <c:v>Galan-Puerto Salgar</c:v>
                </c:pt>
                <c:pt idx="1">
                  <c:v>Galan-Chimita</c:v>
                </c:pt>
                <c:pt idx="2">
                  <c:v>Puerto Salgar-Cartago</c:v>
                </c:pt>
                <c:pt idx="3">
                  <c:v>Cartago-Yumbo</c:v>
                </c:pt>
                <c:pt idx="4">
                  <c:v>Entregas en Manizales y Pereira</c:v>
                </c:pt>
              </c:strCache>
            </c:strRef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\$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 Tarifa de trans. por ducto'!$A$59:$A$63</c:f>
              <c:strCache>
                <c:ptCount val="5"/>
                <c:pt idx="0">
                  <c:v>Galan-Puerto Salgar</c:v>
                </c:pt>
                <c:pt idx="1">
                  <c:v>Galan-Chimita</c:v>
                </c:pt>
                <c:pt idx="2">
                  <c:v>Puerto Salgar-Cartago</c:v>
                </c:pt>
                <c:pt idx="3">
                  <c:v>Cartago-Yumbo</c:v>
                </c:pt>
                <c:pt idx="4">
                  <c:v>Entregas en Manizales y Pereira</c:v>
                </c:pt>
              </c:strCache>
            </c:strRef>
          </c:cat>
          <c:val>
            <c:numRef>
              <c:f>'18. Tarifa de trans. por ducto'!$B$59:$B$63</c:f>
              <c:numCache>
                <c:formatCode>General</c:formatCode>
                <c:ptCount val="5"/>
                <c:pt idx="0">
                  <c:v>146.52000000000001</c:v>
                </c:pt>
                <c:pt idx="1">
                  <c:v>103.4</c:v>
                </c:pt>
                <c:pt idx="2">
                  <c:v>247.61</c:v>
                </c:pt>
                <c:pt idx="3">
                  <c:v>134.19999999999999</c:v>
                </c:pt>
                <c:pt idx="4">
                  <c:v>247.61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F-4650-A3E0-D242EA8E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68496"/>
        <c:axId val="1"/>
      </c:barChart>
      <c:catAx>
        <c:axId val="199816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layout>
            <c:manualLayout>
              <c:xMode val="edge"/>
              <c:yMode val="edge"/>
              <c:x val="1.9485973344241063E-2"/>
              <c:y val="0.36682495769109946"/>
            </c:manualLayout>
          </c:layout>
          <c:overlay val="0"/>
          <c:spPr>
            <a:noFill/>
            <a:ln w="25400">
              <a:noFill/>
            </a:ln>
          </c:spPr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8496"/>
        <c:crosses val="autoZero"/>
        <c:crossBetween val="between"/>
        <c:majorUnit val="40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Tarifa total por sitio de entrega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998031496063"/>
          <c:y val="0.22012350315234405"/>
          <c:w val="0.81944641294838139"/>
          <c:h val="0.593925019599322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'18. Tarifa de trans. por ducto'!$A$65:$A$71</c:f>
              <c:strCache>
                <c:ptCount val="7"/>
                <c:pt idx="0">
                  <c:v>Puerto Salgar*</c:v>
                </c:pt>
                <c:pt idx="1">
                  <c:v>Sebastopol</c:v>
                </c:pt>
                <c:pt idx="2">
                  <c:v>Chimitá</c:v>
                </c:pt>
                <c:pt idx="3">
                  <c:v>Manizales</c:v>
                </c:pt>
                <c:pt idx="4">
                  <c:v>Pereira</c:v>
                </c:pt>
                <c:pt idx="5">
                  <c:v>Cartago</c:v>
                </c:pt>
                <c:pt idx="6">
                  <c:v>Yumbo</c:v>
                </c:pt>
              </c:strCache>
            </c:strRef>
          </c:tx>
          <c:spPr>
            <a:pattFill prst="dkDn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\$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 Tarifa de trans. por ducto'!$A$65:$A$71</c:f>
              <c:strCache>
                <c:ptCount val="7"/>
                <c:pt idx="0">
                  <c:v>Puerto Salgar*</c:v>
                </c:pt>
                <c:pt idx="1">
                  <c:v>Sebastopol</c:v>
                </c:pt>
                <c:pt idx="2">
                  <c:v>Chimitá</c:v>
                </c:pt>
                <c:pt idx="3">
                  <c:v>Manizales</c:v>
                </c:pt>
                <c:pt idx="4">
                  <c:v>Pereira</c:v>
                </c:pt>
                <c:pt idx="5">
                  <c:v>Cartago</c:v>
                </c:pt>
                <c:pt idx="6">
                  <c:v>Yumbo</c:v>
                </c:pt>
              </c:strCache>
            </c:strRef>
          </c:cat>
          <c:val>
            <c:numRef>
              <c:f>'18. Tarifa de trans. por ducto'!$B$65:$B$71</c:f>
              <c:numCache>
                <c:formatCode>General</c:formatCode>
                <c:ptCount val="7"/>
                <c:pt idx="0">
                  <c:v>146.52000000000001</c:v>
                </c:pt>
                <c:pt idx="1">
                  <c:v>146.52000000000001</c:v>
                </c:pt>
                <c:pt idx="2">
                  <c:v>103</c:v>
                </c:pt>
                <c:pt idx="3">
                  <c:v>394.1</c:v>
                </c:pt>
                <c:pt idx="4">
                  <c:v>394.1</c:v>
                </c:pt>
                <c:pt idx="5">
                  <c:v>394.1</c:v>
                </c:pt>
                <c:pt idx="6">
                  <c:v>528.29999999999995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D-4274-98F0-0EE268148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8161008"/>
        <c:axId val="1"/>
      </c:barChart>
      <c:catAx>
        <c:axId val="199816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$/kg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1008"/>
        <c:crosses val="autoZero"/>
        <c:crossBetween val="between"/>
        <c:majorUnit val="60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19891827054057E-2"/>
          <c:y val="3.606615471300946E-2"/>
          <c:w val="0.84919365167603711"/>
          <c:h val="0.7773611111111110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20000"/>
                <a:lumOff val="80000"/>
              </a:schemeClr>
            </a:solidFill>
            <a:ln w="9525" cap="rnd">
              <a:solidFill>
                <a:srgbClr val="002060"/>
              </a:solidFill>
              <a:round/>
            </a:ln>
            <a:effectLst/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3BB-44EE-845F-A7DE6A24CA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3BB-44EE-845F-A7DE6A24CA3C}"/>
                </c:ext>
              </c:extLst>
            </c:dLbl>
            <c:dLbl>
              <c:idx val="14"/>
              <c:layout>
                <c:manualLayout>
                  <c:x val="-1.6997700224543634E-3"/>
                  <c:y val="-0.1000152254148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3BB-44EE-845F-A7DE6A24CA3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14-4D91-944A-38216F33A9F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3BB-44EE-845F-A7DE6A24CA3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3BB-44EE-845F-A7DE6A24CA3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3BB-44EE-845F-A7DE6A24CA3C}"/>
                </c:ext>
              </c:extLst>
            </c:dLbl>
            <c:dLbl>
              <c:idx val="20"/>
              <c:layout>
                <c:manualLayout>
                  <c:x val="0"/>
                  <c:y val="-7.7789619767138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3BB-44EE-845F-A7DE6A24CA3C}"/>
                </c:ext>
              </c:extLst>
            </c:dLbl>
            <c:dLbl>
              <c:idx val="21"/>
              <c:layout>
                <c:manualLayout>
                  <c:x val="1.1331800149695756E-3"/>
                  <c:y val="-7.2233218355200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3BB-44EE-845F-A7DE6A24CA3C}"/>
                </c:ext>
              </c:extLst>
            </c:dLbl>
            <c:dLbl>
              <c:idx val="22"/>
              <c:layout>
                <c:manualLayout>
                  <c:x val="0"/>
                  <c:y val="3.8894809883569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3BB-44EE-845F-A7DE6A24CA3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3BB-44EE-845F-A7DE6A24CA3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3BB-44EE-845F-A7DE6A24CA3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4-4D91-944A-38216F33A9F9}"/>
                </c:ext>
              </c:extLst>
            </c:dLbl>
            <c:dLbl>
              <c:idx val="28"/>
              <c:layout>
                <c:manualLayout>
                  <c:x val="-1.6997700224543634E-3"/>
                  <c:y val="-2.778200705969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BB-44EE-845F-A7DE6A24CA3C}"/>
                </c:ext>
              </c:extLst>
            </c:dLbl>
            <c:dLbl>
              <c:idx val="29"/>
              <c:layout>
                <c:manualLayout>
                  <c:x val="5.6659546035130366E-4"/>
                  <c:y val="-0.1304184829874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3BB-44EE-845F-A7DE6A24CA3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BB-44EE-845F-A7DE6A24CA3C}"/>
                </c:ext>
              </c:extLst>
            </c:dLbl>
            <c:dLbl>
              <c:idx val="32"/>
              <c:layout>
                <c:manualLayout>
                  <c:x val="5.6659000748482944E-4"/>
                  <c:y val="-1.1112802823876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BB-44EE-845F-A7DE6A24CA3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BB-44EE-845F-A7DE6A24CA3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14-4D91-944A-38216F33A9F9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BB-44EE-845F-A7DE6A24CA3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BB-44EE-845F-A7DE6A24CA3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BB-44EE-845F-A7DE6A24CA3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BB-44EE-845F-A7DE6A24CA3C}"/>
                </c:ext>
              </c:extLst>
            </c:dLbl>
            <c:dLbl>
              <c:idx val="42"/>
              <c:layout>
                <c:manualLayout>
                  <c:x val="0"/>
                  <c:y val="2.8306298218218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51-4E99-8305-058EE9A1E1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BB-44EE-845F-A7DE6A24CA3C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BB-44EE-845F-A7DE6A24CA3C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BB-44EE-845F-A7DE6A24CA3C}"/>
                </c:ext>
              </c:extLst>
            </c:dLbl>
            <c:dLbl>
              <c:idx val="47"/>
              <c:layout>
                <c:manualLayout>
                  <c:x val="0"/>
                  <c:y val="2.778200705969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4-4D91-944A-38216F33A9F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BB-44EE-845F-A7DE6A24CA3C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B-44EE-845F-A7DE6A24CA3C}"/>
                </c:ext>
              </c:extLst>
            </c:dLbl>
            <c:dLbl>
              <c:idx val="50"/>
              <c:layout>
                <c:manualLayout>
                  <c:x val="-4.5656308536466015E-3"/>
                  <c:y val="1.132251928728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51-4E99-8305-058EE9A1E12E}"/>
                </c:ext>
              </c:extLst>
            </c:dLbl>
            <c:dLbl>
              <c:idx val="51"/>
              <c:layout>
                <c:manualLayout>
                  <c:x val="-1.6997863810539109E-3"/>
                  <c:y val="-7.2652683503936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BB-44EE-845F-A7DE6A24CA3C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BB-44EE-845F-A7DE6A24CA3C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4-4D91-944A-38216F33A9F9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B-44EE-845F-A7DE6A24CA3C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B-44EE-845F-A7DE6A24CA3C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B-44EE-845F-A7DE6A24CA3C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B-44EE-845F-A7DE6A24CA3C}"/>
                </c:ext>
              </c:extLst>
            </c:dLbl>
            <c:dLbl>
              <c:idx val="59"/>
              <c:layout>
                <c:manualLayout>
                  <c:x val="0"/>
                  <c:y val="2.778200705969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3BB-44EE-845F-A7DE6A24CA3C}"/>
                </c:ext>
              </c:extLst>
            </c:dLbl>
            <c:dLbl>
              <c:idx val="60"/>
              <c:layout>
                <c:manualLayout>
                  <c:x val="-1.0358915251272445E-16"/>
                  <c:y val="-2.095111836624070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3BB-44EE-845F-A7DE6A24CA3C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B-44EE-845F-A7DE6A24CA3C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B-44EE-845F-A7DE6A24CA3C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B-44EE-845F-A7DE6A24CA3C}"/>
                </c:ext>
              </c:extLst>
            </c:dLbl>
            <c:dLbl>
              <c:idx val="65"/>
              <c:layout>
                <c:manualLayout>
                  <c:x val="5.6659546035130366E-4"/>
                  <c:y val="-0.13995881990819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B-44EE-845F-A7DE6A24CA3C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B-44EE-845F-A7DE6A24CA3C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B-44EE-845F-A7DE6A24CA3C}"/>
                </c:ext>
              </c:extLst>
            </c:dLbl>
            <c:dLbl>
              <c:idx val="68"/>
              <c:layout>
                <c:manualLayout>
                  <c:x val="5.665900074846216E-4"/>
                  <c:y val="2.222582440371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915764215932896E-2"/>
                      <c:h val="0.103626886332652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F14-4D91-944A-38216F33A9F9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B-44EE-845F-A7DE6A24CA3C}"/>
                </c:ext>
              </c:extLst>
            </c:dLbl>
            <c:dLbl>
              <c:idx val="70"/>
              <c:layout>
                <c:manualLayout>
                  <c:x val="0"/>
                  <c:y val="-7.2233218355200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51-4E99-8305-058EE9A1E12E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51-4E99-8305-058EE9A1E12E}"/>
                </c:ext>
              </c:extLst>
            </c:dLbl>
            <c:dLbl>
              <c:idx val="72"/>
              <c:layout>
                <c:manualLayout>
                  <c:x val="-1.016116650191442E-3"/>
                  <c:y val="-3.3338408471630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51-4E99-8305-058EE9A1E12E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B4-401A-A4D9-AF69469222F7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B4-401A-A4D9-AF69469222F7}"/>
                </c:ext>
              </c:extLst>
            </c:dLbl>
            <c:dLbl>
              <c:idx val="75"/>
              <c:layout>
                <c:manualLayout>
                  <c:x val="-6.1760163692639212E-4"/>
                  <c:y val="-4.5290077149150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A7-405F-BA44-1442F468F4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'20. Tarifa estampilla histórica'!$B$7:$DS$7</c:f>
              <c:numCache>
                <c:formatCode>mmm\-yy</c:formatCode>
                <c:ptCount val="102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45931</c:v>
                </c:pt>
                <c:pt idx="9">
                  <c:v>45901</c:v>
                </c:pt>
                <c:pt idx="10">
                  <c:v>45870</c:v>
                </c:pt>
                <c:pt idx="11">
                  <c:v>45839</c:v>
                </c:pt>
                <c:pt idx="12">
                  <c:v>45809</c:v>
                </c:pt>
                <c:pt idx="13">
                  <c:v>45778</c:v>
                </c:pt>
                <c:pt idx="14">
                  <c:v>45748</c:v>
                </c:pt>
                <c:pt idx="15">
                  <c:v>45717</c:v>
                </c:pt>
                <c:pt idx="16">
                  <c:v>45689</c:v>
                </c:pt>
                <c:pt idx="17">
                  <c:v>45658</c:v>
                </c:pt>
                <c:pt idx="18">
                  <c:v>45627</c:v>
                </c:pt>
                <c:pt idx="19">
                  <c:v>45597</c:v>
                </c:pt>
                <c:pt idx="20">
                  <c:v>45566</c:v>
                </c:pt>
                <c:pt idx="21">
                  <c:v>45536</c:v>
                </c:pt>
                <c:pt idx="22">
                  <c:v>45505</c:v>
                </c:pt>
                <c:pt idx="23">
                  <c:v>45474</c:v>
                </c:pt>
                <c:pt idx="24">
                  <c:v>45444</c:v>
                </c:pt>
                <c:pt idx="25">
                  <c:v>45413</c:v>
                </c:pt>
                <c:pt idx="26">
                  <c:v>45383</c:v>
                </c:pt>
                <c:pt idx="27">
                  <c:v>45352</c:v>
                </c:pt>
                <c:pt idx="28">
                  <c:v>45323</c:v>
                </c:pt>
                <c:pt idx="29">
                  <c:v>45292</c:v>
                </c:pt>
                <c:pt idx="30">
                  <c:v>45261</c:v>
                </c:pt>
                <c:pt idx="31">
                  <c:v>45231</c:v>
                </c:pt>
                <c:pt idx="32">
                  <c:v>45200</c:v>
                </c:pt>
                <c:pt idx="33">
                  <c:v>45170</c:v>
                </c:pt>
                <c:pt idx="34">
                  <c:v>45139</c:v>
                </c:pt>
                <c:pt idx="35">
                  <c:v>45108</c:v>
                </c:pt>
                <c:pt idx="36">
                  <c:v>45078</c:v>
                </c:pt>
                <c:pt idx="37">
                  <c:v>45047</c:v>
                </c:pt>
                <c:pt idx="38">
                  <c:v>45017</c:v>
                </c:pt>
                <c:pt idx="39">
                  <c:v>44986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44866</c:v>
                </c:pt>
                <c:pt idx="44">
                  <c:v>44835</c:v>
                </c:pt>
                <c:pt idx="45">
                  <c:v>44805</c:v>
                </c:pt>
                <c:pt idx="46">
                  <c:v>44774</c:v>
                </c:pt>
                <c:pt idx="47">
                  <c:v>44743</c:v>
                </c:pt>
                <c:pt idx="48">
                  <c:v>44713</c:v>
                </c:pt>
                <c:pt idx="49">
                  <c:v>44682</c:v>
                </c:pt>
                <c:pt idx="50">
                  <c:v>44652</c:v>
                </c:pt>
                <c:pt idx="51">
                  <c:v>44621</c:v>
                </c:pt>
                <c:pt idx="52">
                  <c:v>44593</c:v>
                </c:pt>
                <c:pt idx="53">
                  <c:v>44562</c:v>
                </c:pt>
                <c:pt idx="54">
                  <c:v>44531</c:v>
                </c:pt>
                <c:pt idx="55">
                  <c:v>44501</c:v>
                </c:pt>
                <c:pt idx="56">
                  <c:v>44470</c:v>
                </c:pt>
                <c:pt idx="57">
                  <c:v>44440</c:v>
                </c:pt>
                <c:pt idx="58">
                  <c:v>44409</c:v>
                </c:pt>
                <c:pt idx="59">
                  <c:v>44378</c:v>
                </c:pt>
                <c:pt idx="60">
                  <c:v>44348</c:v>
                </c:pt>
                <c:pt idx="61">
                  <c:v>44317</c:v>
                </c:pt>
                <c:pt idx="62">
                  <c:v>44287</c:v>
                </c:pt>
                <c:pt idx="63">
                  <c:v>44256</c:v>
                </c:pt>
                <c:pt idx="64">
                  <c:v>44228</c:v>
                </c:pt>
                <c:pt idx="65">
                  <c:v>44197</c:v>
                </c:pt>
                <c:pt idx="66">
                  <c:v>44166</c:v>
                </c:pt>
                <c:pt idx="67">
                  <c:v>44136</c:v>
                </c:pt>
                <c:pt idx="68">
                  <c:v>44105</c:v>
                </c:pt>
                <c:pt idx="69">
                  <c:v>44075</c:v>
                </c:pt>
                <c:pt idx="70">
                  <c:v>44044</c:v>
                </c:pt>
                <c:pt idx="71">
                  <c:v>44013</c:v>
                </c:pt>
                <c:pt idx="72">
                  <c:v>43983</c:v>
                </c:pt>
                <c:pt idx="73">
                  <c:v>43952</c:v>
                </c:pt>
                <c:pt idx="74">
                  <c:v>43922</c:v>
                </c:pt>
                <c:pt idx="75">
                  <c:v>43891</c:v>
                </c:pt>
                <c:pt idx="76">
                  <c:v>43862</c:v>
                </c:pt>
                <c:pt idx="77">
                  <c:v>43831</c:v>
                </c:pt>
                <c:pt idx="78">
                  <c:v>43800</c:v>
                </c:pt>
                <c:pt idx="79">
                  <c:v>43770</c:v>
                </c:pt>
                <c:pt idx="80">
                  <c:v>43739</c:v>
                </c:pt>
                <c:pt idx="81">
                  <c:v>43709</c:v>
                </c:pt>
                <c:pt idx="82">
                  <c:v>43678</c:v>
                </c:pt>
                <c:pt idx="83">
                  <c:v>43647</c:v>
                </c:pt>
                <c:pt idx="84">
                  <c:v>43617</c:v>
                </c:pt>
                <c:pt idx="85">
                  <c:v>43586</c:v>
                </c:pt>
                <c:pt idx="86">
                  <c:v>43556</c:v>
                </c:pt>
                <c:pt idx="87">
                  <c:v>43525</c:v>
                </c:pt>
                <c:pt idx="88">
                  <c:v>43497</c:v>
                </c:pt>
                <c:pt idx="89">
                  <c:v>43466</c:v>
                </c:pt>
                <c:pt idx="90">
                  <c:v>43435</c:v>
                </c:pt>
                <c:pt idx="91">
                  <c:v>43405</c:v>
                </c:pt>
                <c:pt idx="92">
                  <c:v>43374</c:v>
                </c:pt>
                <c:pt idx="93">
                  <c:v>43344</c:v>
                </c:pt>
                <c:pt idx="94">
                  <c:v>43313</c:v>
                </c:pt>
                <c:pt idx="95">
                  <c:v>43282</c:v>
                </c:pt>
                <c:pt idx="96">
                  <c:v>43252</c:v>
                </c:pt>
                <c:pt idx="97">
                  <c:v>43221</c:v>
                </c:pt>
                <c:pt idx="98">
                  <c:v>43191</c:v>
                </c:pt>
                <c:pt idx="99">
                  <c:v>43160</c:v>
                </c:pt>
                <c:pt idx="100">
                  <c:v>43132</c:v>
                </c:pt>
                <c:pt idx="101">
                  <c:v>43101</c:v>
                </c:pt>
              </c:numCache>
            </c:numRef>
          </c:cat>
          <c:val>
            <c:numRef>
              <c:f>'20. Tarifa estampilla histórica'!$B$8:$DT$8</c:f>
              <c:numCache>
                <c:formatCode>General</c:formatCode>
                <c:ptCount val="102"/>
                <c:pt idx="0">
                  <c:v>742.15</c:v>
                </c:pt>
                <c:pt idx="1">
                  <c:v>375.08</c:v>
                </c:pt>
                <c:pt idx="2">
                  <c:v>626.69000000000005</c:v>
                </c:pt>
                <c:pt idx="3">
                  <c:v>400.6</c:v>
                </c:pt>
                <c:pt idx="4">
                  <c:v>405.48</c:v>
                </c:pt>
                <c:pt idx="5">
                  <c:v>399.52</c:v>
                </c:pt>
                <c:pt idx="6">
                  <c:v>260.5</c:v>
                </c:pt>
                <c:pt idx="7">
                  <c:v>345.1</c:v>
                </c:pt>
                <c:pt idx="8">
                  <c:v>454.33</c:v>
                </c:pt>
                <c:pt idx="9">
                  <c:v>250.79</c:v>
                </c:pt>
                <c:pt idx="10">
                  <c:v>230.84</c:v>
                </c:pt>
                <c:pt idx="11">
                  <c:v>297.48</c:v>
                </c:pt>
                <c:pt idx="12">
                  <c:v>339.28</c:v>
                </c:pt>
                <c:pt idx="13">
                  <c:v>282.94</c:v>
                </c:pt>
                <c:pt idx="14">
                  <c:v>280.39999999999998</c:v>
                </c:pt>
                <c:pt idx="15">
                  <c:v>363.93</c:v>
                </c:pt>
                <c:pt idx="16">
                  <c:v>211.67</c:v>
                </c:pt>
                <c:pt idx="17">
                  <c:v>236.97</c:v>
                </c:pt>
                <c:pt idx="18">
                  <c:v>275.02999999999997</c:v>
                </c:pt>
                <c:pt idx="19">
                  <c:v>232.82</c:v>
                </c:pt>
                <c:pt idx="20">
                  <c:v>194.01</c:v>
                </c:pt>
                <c:pt idx="21">
                  <c:v>215.28</c:v>
                </c:pt>
                <c:pt idx="22">
                  <c:v>211.19</c:v>
                </c:pt>
                <c:pt idx="23">
                  <c:v>148.96</c:v>
                </c:pt>
                <c:pt idx="24">
                  <c:v>182.25</c:v>
                </c:pt>
                <c:pt idx="25">
                  <c:v>232.36</c:v>
                </c:pt>
                <c:pt idx="26">
                  <c:v>166.23</c:v>
                </c:pt>
                <c:pt idx="27">
                  <c:v>192.96</c:v>
                </c:pt>
                <c:pt idx="28">
                  <c:v>191.88</c:v>
                </c:pt>
                <c:pt idx="29">
                  <c:v>225.46</c:v>
                </c:pt>
                <c:pt idx="30">
                  <c:v>172.18</c:v>
                </c:pt>
                <c:pt idx="31">
                  <c:v>167.3</c:v>
                </c:pt>
                <c:pt idx="32">
                  <c:v>183.65</c:v>
                </c:pt>
                <c:pt idx="33">
                  <c:v>132.86000000000001</c:v>
                </c:pt>
                <c:pt idx="34">
                  <c:v>158.76</c:v>
                </c:pt>
                <c:pt idx="35">
                  <c:v>167.88</c:v>
                </c:pt>
                <c:pt idx="36">
                  <c:v>139.38</c:v>
                </c:pt>
                <c:pt idx="37">
                  <c:v>251.55</c:v>
                </c:pt>
                <c:pt idx="38">
                  <c:v>187.26</c:v>
                </c:pt>
                <c:pt idx="39">
                  <c:v>219.99</c:v>
                </c:pt>
                <c:pt idx="40">
                  <c:v>188.71</c:v>
                </c:pt>
                <c:pt idx="41">
                  <c:v>182</c:v>
                </c:pt>
                <c:pt idx="42">
                  <c:v>266.77999999999997</c:v>
                </c:pt>
                <c:pt idx="43">
                  <c:v>237.56</c:v>
                </c:pt>
                <c:pt idx="44">
                  <c:v>227.28</c:v>
                </c:pt>
                <c:pt idx="45">
                  <c:v>194.52</c:v>
                </c:pt>
                <c:pt idx="46">
                  <c:v>190.92</c:v>
                </c:pt>
                <c:pt idx="47">
                  <c:v>177.9</c:v>
                </c:pt>
                <c:pt idx="48">
                  <c:v>207.77</c:v>
                </c:pt>
                <c:pt idx="49">
                  <c:v>227.51</c:v>
                </c:pt>
                <c:pt idx="50">
                  <c:v>156.76</c:v>
                </c:pt>
                <c:pt idx="51">
                  <c:v>257.83</c:v>
                </c:pt>
                <c:pt idx="52">
                  <c:v>224.68</c:v>
                </c:pt>
                <c:pt idx="53">
                  <c:v>181.05</c:v>
                </c:pt>
                <c:pt idx="54">
                  <c:v>267.88</c:v>
                </c:pt>
                <c:pt idx="55">
                  <c:v>211.05</c:v>
                </c:pt>
                <c:pt idx="56">
                  <c:v>130.46</c:v>
                </c:pt>
                <c:pt idx="57">
                  <c:v>146.43</c:v>
                </c:pt>
                <c:pt idx="58">
                  <c:v>154.54</c:v>
                </c:pt>
                <c:pt idx="59">
                  <c:v>159.38</c:v>
                </c:pt>
                <c:pt idx="60">
                  <c:v>111.74</c:v>
                </c:pt>
                <c:pt idx="61">
                  <c:v>124.34</c:v>
                </c:pt>
                <c:pt idx="62">
                  <c:v>111.71</c:v>
                </c:pt>
                <c:pt idx="63">
                  <c:v>96.01</c:v>
                </c:pt>
                <c:pt idx="64">
                  <c:v>103</c:v>
                </c:pt>
                <c:pt idx="65">
                  <c:v>128.38999999999999</c:v>
                </c:pt>
                <c:pt idx="66" formatCode="_-&quot;$&quot;* #,##0.0_-;\-&quot;$&quot;* #,##0.0_-;_-&quot;$&quot;* &quot;-&quot;_-;_-@_-">
                  <c:v>83.32</c:v>
                </c:pt>
                <c:pt idx="67" formatCode="_-&quot;$&quot;* #,##0.0_-;\-&quot;$&quot;* #,##0.0_-;_-&quot;$&quot;* &quot;-&quot;_-;_-@_-">
                  <c:v>59.17</c:v>
                </c:pt>
                <c:pt idx="68" formatCode="_-&quot;$&quot;* #,##0.0_-;\-&quot;$&quot;* #,##0.0_-;_-&quot;$&quot;* &quot;-&quot;_-;_-@_-">
                  <c:v>89.89</c:v>
                </c:pt>
                <c:pt idx="69" formatCode="_-&quot;$&quot;* #,##0.0_-;\-&quot;$&quot;* #,##0.0_-;_-&quot;$&quot;* &quot;-&quot;_-;_-@_-">
                  <c:v>255.49799999999999</c:v>
                </c:pt>
                <c:pt idx="70" formatCode="_-&quot;$&quot;* #,##0.0_-;\-&quot;$&quot;* #,##0.0_-;_-&quot;$&quot;* &quot;-&quot;_-;_-@_-">
                  <c:v>83.28</c:v>
                </c:pt>
                <c:pt idx="71" formatCode="_-&quot;$&quot;* #,##0.0_-;\-&quot;$&quot;* #,##0.0_-;_-&quot;$&quot;* &quot;-&quot;_-;_-@_-">
                  <c:v>80.19</c:v>
                </c:pt>
                <c:pt idx="72" formatCode="_-&quot;$&quot;* #,##0.0_-;\-&quot;$&quot;* #,##0.0_-;_-&quot;$&quot;* &quot;-&quot;_-;_-@_-">
                  <c:v>156.81</c:v>
                </c:pt>
                <c:pt idx="73" formatCode="_-&quot;$&quot;* #,##0.0_-;\-&quot;$&quot;* #,##0.0_-;_-&quot;$&quot;* &quot;-&quot;_-;_-@_-">
                  <c:v>89.94</c:v>
                </c:pt>
                <c:pt idx="74" formatCode="_-&quot;$&quot;* #,##0.0_-;\-&quot;$&quot;* #,##0.0_-;_-&quot;$&quot;* &quot;-&quot;_-;_-@_-">
                  <c:v>189.6</c:v>
                </c:pt>
                <c:pt idx="75" formatCode="_-&quot;$&quot;* #,##0.0_-;\-&quot;$&quot;* #,##0.0_-;_-&quot;$&quot;* &quot;-&quot;_-;_-@_-">
                  <c:v>179.64</c:v>
                </c:pt>
                <c:pt idx="76" formatCode="_-&quot;$&quot;* #,##0.0_-;\-&quot;$&quot;* #,##0.0_-;_-&quot;$&quot;* &quot;-&quot;_-;_-@_-">
                  <c:v>104.63</c:v>
                </c:pt>
                <c:pt idx="77" formatCode="_-&quot;$&quot;* #,##0.0_-;\-&quot;$&quot;* #,##0.0_-;_-&quot;$&quot;* &quot;-&quot;_-;_-@_-">
                  <c:v>194.55</c:v>
                </c:pt>
                <c:pt idx="78" formatCode="_-&quot;$&quot;* #,##0.0_-;\-&quot;$&quot;* #,##0.0_-;_-&quot;$&quot;* &quot;-&quot;_-;_-@_-">
                  <c:v>142.34</c:v>
                </c:pt>
                <c:pt idx="79" formatCode="_-&quot;$&quot;* #,##0.0_-;\-&quot;$&quot;* #,##0.0_-;_-&quot;$&quot;* &quot;-&quot;_-;_-@_-">
                  <c:v>139.15</c:v>
                </c:pt>
                <c:pt idx="80" formatCode="_-&quot;$&quot;* #,##0.0_-;\-&quot;$&quot;* #,##0.0_-;_-&quot;$&quot;* &quot;-&quot;_-;_-@_-">
                  <c:v>220.77</c:v>
                </c:pt>
                <c:pt idx="81" formatCode="_-&quot;$&quot;* #,##0.0_-;\-&quot;$&quot;* #,##0.0_-;_-&quot;$&quot;* &quot;-&quot;_-;_-@_-">
                  <c:v>76.599999999999994</c:v>
                </c:pt>
                <c:pt idx="82" formatCode="_-&quot;$&quot;* #,##0.0_-;\-&quot;$&quot;* #,##0.0_-;_-&quot;$&quot;* &quot;-&quot;_-;_-@_-">
                  <c:v>94.33</c:v>
                </c:pt>
                <c:pt idx="83" formatCode="_-&quot;$&quot;* #,##0.0_-;\-&quot;$&quot;* #,##0.0_-;_-&quot;$&quot;* &quot;-&quot;_-;_-@_-">
                  <c:v>107.46</c:v>
                </c:pt>
                <c:pt idx="84" formatCode="_-&quot;$&quot;* #,##0.0_-;\-&quot;$&quot;* #,##0.0_-;_-&quot;$&quot;* &quot;-&quot;_-;_-@_-">
                  <c:v>104.27</c:v>
                </c:pt>
                <c:pt idx="85" formatCode="_-&quot;$&quot;* #,##0.0_-;\-&quot;$&quot;* #,##0.0_-;_-&quot;$&quot;* &quot;-&quot;_-;_-@_-">
                  <c:v>121.04</c:v>
                </c:pt>
                <c:pt idx="86" formatCode="_-&quot;$&quot;* #,##0.0_-;\-&quot;$&quot;* #,##0.0_-;_-&quot;$&quot;* &quot;-&quot;_-;_-@_-">
                  <c:v>118.44</c:v>
                </c:pt>
                <c:pt idx="87" formatCode="_-&quot;$&quot;* #,##0.0_-;\-&quot;$&quot;* #,##0.0_-;_-&quot;$&quot;* &quot;-&quot;_-;_-@_-">
                  <c:v>176.55</c:v>
                </c:pt>
                <c:pt idx="88" formatCode="_-&quot;$&quot;* #,##0.0_-;\-&quot;$&quot;* #,##0.0_-;_-&quot;$&quot;* &quot;-&quot;_-;_-@_-">
                  <c:v>105.52</c:v>
                </c:pt>
                <c:pt idx="89" formatCode="_-&quot;$&quot;* #,##0.0_-;\-&quot;$&quot;* #,##0.0_-;_-&quot;$&quot;* &quot;-&quot;_-;_-@_-">
                  <c:v>103.14</c:v>
                </c:pt>
                <c:pt idx="90" formatCode="_-&quot;$&quot;* #,##0.0_-;\-&quot;$&quot;* #,##0.0_-;_-&quot;$&quot;* &quot;-&quot;_-;_-@_-">
                  <c:v>89.02</c:v>
                </c:pt>
                <c:pt idx="91" formatCode="_-&quot;$&quot;* #,##0.0_-;\-&quot;$&quot;* #,##0.0_-;_-&quot;$&quot;* &quot;-&quot;_-;_-@_-">
                  <c:v>76.67</c:v>
                </c:pt>
                <c:pt idx="92" formatCode="_-&quot;$&quot;* #,##0.0_-;\-&quot;$&quot;* #,##0.0_-;_-&quot;$&quot;* &quot;-&quot;_-;_-@_-">
                  <c:v>85.95</c:v>
                </c:pt>
                <c:pt idx="93" formatCode="_-&quot;$&quot;* #,##0.0_-;\-&quot;$&quot;* #,##0.0_-;_-&quot;$&quot;* &quot;-&quot;_-;_-@_-">
                  <c:v>79.290000000000006</c:v>
                </c:pt>
                <c:pt idx="94" formatCode="_-&quot;$&quot;* #,##0.0_-;\-&quot;$&quot;* #,##0.0_-;_-&quot;$&quot;* &quot;-&quot;_-;_-@_-">
                  <c:v>59.77</c:v>
                </c:pt>
                <c:pt idx="95" formatCode="_-&quot;$&quot;* #,##0.0_-;\-&quot;$&quot;* #,##0.0_-;_-&quot;$&quot;* &quot;-&quot;_-;_-@_-">
                  <c:v>155.96</c:v>
                </c:pt>
                <c:pt idx="96" formatCode="_-&quot;$&quot;* #,##0.0_-;\-&quot;$&quot;* #,##0.0_-;_-&quot;$&quot;* &quot;-&quot;_-;_-@_-">
                  <c:v>75.22</c:v>
                </c:pt>
                <c:pt idx="97" formatCode="_-&quot;$&quot;* #,##0.0_-;\-&quot;$&quot;* #,##0.0_-;_-&quot;$&quot;* &quot;-&quot;_-;_-@_-">
                  <c:v>78.05</c:v>
                </c:pt>
                <c:pt idx="98" formatCode="_-&quot;$&quot;* #,##0.0_-;\-&quot;$&quot;* #,##0.0_-;_-&quot;$&quot;* &quot;-&quot;_-;_-@_-">
                  <c:v>61.9</c:v>
                </c:pt>
                <c:pt idx="99" formatCode="_-&quot;$&quot;* #,##0.0_-;\-&quot;$&quot;* #,##0.0_-;_-&quot;$&quot;* &quot;-&quot;_-;_-@_-">
                  <c:v>71.176301194287277</c:v>
                </c:pt>
                <c:pt idx="100" formatCode="_-&quot;$&quot;* #,##0.0_-;\-&quot;$&quot;* #,##0.0_-;_-&quot;$&quot;* &quot;-&quot;_-;_-@_-">
                  <c:v>56.15</c:v>
                </c:pt>
                <c:pt idx="101" formatCode="_-&quot;$&quot;* #,##0.0_-;\-&quot;$&quot;* #,##0.0_-;_-&quot;$&quot;* &quot;-&quot;_-;_-@_-">
                  <c:v>49.47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14-4D91-944A-38216F33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163088"/>
        <c:axId val="1"/>
      </c:barChart>
      <c:lineChart>
        <c:grouping val="standard"/>
        <c:varyColors val="0"/>
        <c:ser>
          <c:idx val="0"/>
          <c:order val="1"/>
          <c:tx>
            <c:strRef>
              <c:f>'20. Tarifa estampilla histórica'!$A$10</c:f>
              <c:strCache>
                <c:ptCount val="1"/>
                <c:pt idx="0">
                  <c:v>Volatilidad (%)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20000"/>
                  <a:lumOff val="80000"/>
                </a:schemeClr>
              </a:solidFill>
              <a:ln w="12700">
                <a:solidFill>
                  <a:srgbClr val="002060"/>
                </a:solidFill>
              </a:ln>
              <a:effectLst/>
            </c:spPr>
          </c:marker>
          <c:dPt>
            <c:idx val="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9-73BB-44EE-845F-A7DE6A24C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A-1F14-4D91-944A-38216F33A9F9}"/>
              </c:ext>
            </c:extLst>
          </c:dPt>
          <c:dPt>
            <c:idx val="6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D-73BB-44EE-845F-A7DE6A24C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C-1F14-4D91-944A-38216F33A9F9}"/>
              </c:ext>
            </c:extLst>
          </c:dPt>
          <c:dPt>
            <c:idx val="1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70-73BB-44EE-845F-A7DE6A24C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E-1F14-4D91-944A-38216F33A9F9}"/>
              </c:ext>
            </c:extLst>
          </c:dPt>
          <c:dPt>
            <c:idx val="1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73BB-44EE-845F-A7DE6A24CA3C}"/>
              </c:ext>
            </c:extLst>
          </c:dPt>
          <c:dPt>
            <c:idx val="1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14-4D91-944A-38216F33A9F9}"/>
              </c:ext>
            </c:extLst>
          </c:dPt>
          <c:dPt>
            <c:idx val="15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14-4D91-944A-38216F33A9F9}"/>
              </c:ext>
            </c:extLst>
          </c:dPt>
          <c:dPt>
            <c:idx val="16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14-4D91-944A-38216F33A9F9}"/>
              </c:ext>
            </c:extLst>
          </c:dPt>
          <c:dPt>
            <c:idx val="17"/>
            <c:marker>
              <c:spPr>
                <a:solidFill>
                  <a:schemeClr val="bg2">
                    <a:lumMod val="90000"/>
                  </a:schemeClr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14-4D91-944A-38216F33A9F9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8-1F14-4D91-944A-38216F33A9F9}"/>
              </c:ext>
            </c:extLst>
          </c:dPt>
          <c:dPt>
            <c:idx val="1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73BB-44EE-845F-A7DE6A24CA3C}"/>
              </c:ext>
            </c:extLst>
          </c:dPt>
          <c:dPt>
            <c:idx val="2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73BB-44EE-845F-A7DE6A24CA3C}"/>
              </c:ext>
            </c:extLst>
          </c:dPt>
          <c:dPt>
            <c:idx val="2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14-4D91-944A-38216F33A9F9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5A-73BB-44EE-845F-A7DE6A24CA3C}"/>
              </c:ext>
            </c:extLst>
          </c:dPt>
          <c:dPt>
            <c:idx val="2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73BB-44EE-845F-A7DE6A24CA3C}"/>
              </c:ext>
            </c:extLst>
          </c:dPt>
          <c:dPt>
            <c:idx val="2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73BB-44EE-845F-A7DE6A24CA3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53-73BB-44EE-845F-A7DE6A24CA3C}"/>
              </c:ext>
            </c:extLst>
          </c:dPt>
          <c:dPt>
            <c:idx val="26"/>
            <c:marker>
              <c:spPr>
                <a:solidFill>
                  <a:schemeClr val="bg2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73BB-44EE-845F-A7DE6A24CA3C}"/>
              </c:ext>
            </c:extLst>
          </c:dPt>
          <c:dPt>
            <c:idx val="2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14-4D91-944A-38216F33A9F9}"/>
              </c:ext>
            </c:extLst>
          </c:dPt>
          <c:dPt>
            <c:idx val="28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73BB-44EE-845F-A7DE6A24CA3C}"/>
              </c:ext>
            </c:extLst>
          </c:dPt>
          <c:dPt>
            <c:idx val="2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73BB-44EE-845F-A7DE6A24CA3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4D-73BB-44EE-845F-A7DE6A24CA3C}"/>
              </c:ext>
            </c:extLst>
          </c:dPt>
          <c:dPt>
            <c:idx val="3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73BB-44EE-845F-A7DE6A24CA3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47-73BB-44EE-845F-A7DE6A24CA3C}"/>
              </c:ext>
            </c:extLst>
          </c:dPt>
          <c:dPt>
            <c:idx val="34"/>
            <c:marker>
              <c:spPr>
                <a:solidFill>
                  <a:schemeClr val="bg2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73BB-44EE-845F-A7DE6A24CA3C}"/>
              </c:ext>
            </c:extLst>
          </c:dPt>
          <c:dPt>
            <c:idx val="35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14-4D91-944A-38216F33A9F9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41-73BB-44EE-845F-A7DE6A24CA3C}"/>
              </c:ext>
            </c:extLst>
          </c:dPt>
          <c:dPt>
            <c:idx val="3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73BB-44EE-845F-A7DE6A24CA3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43-73BB-44EE-845F-A7DE6A24CA3C}"/>
              </c:ext>
            </c:extLst>
          </c:dPt>
          <c:dPt>
            <c:idx val="4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14-4D91-944A-38216F33A9F9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22-1F14-4D91-944A-38216F33A9F9}"/>
              </c:ext>
            </c:extLst>
          </c:dPt>
          <c:dPt>
            <c:idx val="4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73BB-44EE-845F-A7DE6A24CA3C}"/>
              </c:ext>
            </c:extLst>
          </c:dPt>
          <c:dPt>
            <c:idx val="45"/>
            <c:bubble3D val="0"/>
            <c:extLst>
              <c:ext xmlns:c16="http://schemas.microsoft.com/office/drawing/2014/chart" uri="{C3380CC4-5D6E-409C-BE32-E72D297353CC}">
                <c16:uniqueId val="{00000024-1F14-4D91-944A-38216F33A9F9}"/>
              </c:ext>
            </c:extLst>
          </c:dPt>
          <c:dPt>
            <c:idx val="46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73BB-44EE-845F-A7DE6A24CA3C}"/>
              </c:ext>
            </c:extLst>
          </c:dPt>
          <c:dPt>
            <c:idx val="47"/>
            <c:bubble3D val="0"/>
            <c:extLst>
              <c:ext xmlns:c16="http://schemas.microsoft.com/office/drawing/2014/chart" uri="{C3380CC4-5D6E-409C-BE32-E72D297353CC}">
                <c16:uniqueId val="{00000026-1F14-4D91-944A-38216F33A9F9}"/>
              </c:ext>
            </c:extLst>
          </c:dPt>
          <c:dPt>
            <c:idx val="4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73BB-44EE-845F-A7DE6A24CA3C}"/>
              </c:ext>
            </c:extLst>
          </c:dPt>
          <c:dPt>
            <c:idx val="50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73BB-44EE-845F-A7DE6A24CA3C}"/>
              </c:ext>
            </c:extLst>
          </c:dPt>
          <c:dPt>
            <c:idx val="51"/>
            <c:bubble3D val="0"/>
            <c:extLst>
              <c:ext xmlns:c16="http://schemas.microsoft.com/office/drawing/2014/chart" uri="{C3380CC4-5D6E-409C-BE32-E72D297353CC}">
                <c16:uniqueId val="{00000034-73BB-44EE-845F-A7DE6A24CA3C}"/>
              </c:ext>
            </c:extLst>
          </c:dPt>
          <c:dPt>
            <c:idx val="5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73BB-44EE-845F-A7DE6A24CA3C}"/>
              </c:ext>
            </c:extLst>
          </c:dPt>
          <c:dPt>
            <c:idx val="54"/>
            <c:bubble3D val="0"/>
            <c:extLst>
              <c:ext xmlns:c16="http://schemas.microsoft.com/office/drawing/2014/chart" uri="{C3380CC4-5D6E-409C-BE32-E72D297353CC}">
                <c16:uniqueId val="{0000002E-73BB-44EE-845F-A7DE6A24CA3C}"/>
              </c:ext>
            </c:extLst>
          </c:dPt>
          <c:dPt>
            <c:idx val="58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3BB-44EE-845F-A7DE6A24CA3C}"/>
              </c:ext>
            </c:extLst>
          </c:dPt>
          <c:dPt>
            <c:idx val="5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3BB-44EE-845F-A7DE6A24CA3C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28-73BB-44EE-845F-A7DE6A24CA3C}"/>
              </c:ext>
            </c:extLst>
          </c:dPt>
          <c:dPt>
            <c:idx val="63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BB-44EE-845F-A7DE6A24CA3C}"/>
              </c:ext>
            </c:extLst>
          </c:dPt>
          <c:dPt>
            <c:idx val="64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3BB-44EE-845F-A7DE6A24CA3C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23-73BB-44EE-845F-A7DE6A24CA3C}"/>
              </c:ext>
            </c:extLst>
          </c:dPt>
          <c:dPt>
            <c:idx val="67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BB-44EE-845F-A7DE6A24CA3C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22-73BB-44EE-845F-A7DE6A24CA3C}"/>
              </c:ext>
            </c:extLst>
          </c:dPt>
          <c:dPt>
            <c:idx val="69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BB-44EE-845F-A7DE6A24CA3C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71-73BB-44EE-845F-A7DE6A24CA3C}"/>
              </c:ext>
            </c:extLst>
          </c:dPt>
          <c:dPt>
            <c:idx val="71"/>
            <c:marker>
              <c:spPr>
                <a:solidFill>
                  <a:srgbClr val="FF0000"/>
                </a:solidFill>
                <a:ln w="12700">
                  <a:solidFill>
                    <a:srgbClr val="00206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951-4E99-8305-058EE9A1E12E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25-6951-4E99-8305-058EE9A1E12E}"/>
              </c:ext>
            </c:extLst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3BB-44EE-845F-A7DE6A24CA3C}"/>
                </c:ext>
              </c:extLst>
            </c:dLbl>
            <c:dLbl>
              <c:idx val="1"/>
              <c:layout>
                <c:manualLayout>
                  <c:x val="0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3BB-44EE-845F-A7DE6A24CA3C}"/>
                </c:ext>
              </c:extLst>
            </c:dLbl>
            <c:dLbl>
              <c:idx val="2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14-4D91-944A-38216F33A9F9}"/>
                </c:ext>
              </c:extLst>
            </c:dLbl>
            <c:dLbl>
              <c:idx val="3"/>
              <c:layout>
                <c:manualLayout>
                  <c:x val="0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3BB-44EE-845F-A7DE6A24CA3C}"/>
                </c:ext>
              </c:extLst>
            </c:dLbl>
            <c:dLbl>
              <c:idx val="4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3BB-44EE-845F-A7DE6A24CA3C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3BB-44EE-845F-A7DE6A24CA3C}"/>
                </c:ext>
              </c:extLst>
            </c:dLbl>
            <c:dLbl>
              <c:idx val="6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3BB-44EE-845F-A7DE6A24CA3C}"/>
                </c:ext>
              </c:extLst>
            </c:dLbl>
            <c:dLbl>
              <c:idx val="7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14-4D91-944A-38216F33A9F9}"/>
                </c:ext>
              </c:extLst>
            </c:dLbl>
            <c:dLbl>
              <c:idx val="8"/>
              <c:layout>
                <c:manualLayout>
                  <c:x val="0"/>
                  <c:y val="-2.546654561300994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3BB-44EE-845F-A7DE6A24CA3C}"/>
                </c:ext>
              </c:extLst>
            </c:dLbl>
            <c:dLbl>
              <c:idx val="9"/>
              <c:layout>
                <c:manualLayout>
                  <c:x val="-3.2460510858891231E-19"/>
                  <c:y val="-5.0933091226019892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3BB-44EE-845F-A7DE6A24CA3C}"/>
                </c:ext>
              </c:extLst>
            </c:dLbl>
            <c:dLbl>
              <c:idx val="10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3BB-44EE-845F-A7DE6A24CA3C}"/>
                </c:ext>
              </c:extLst>
            </c:dLbl>
            <c:dLbl>
              <c:idx val="11"/>
              <c:layout>
                <c:manualLayout>
                  <c:x val="0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14-4D91-944A-38216F33A9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3BB-44EE-845F-A7DE6A24CA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3BB-44EE-845F-A7DE6A24CA3C}"/>
                </c:ext>
              </c:extLst>
            </c:dLbl>
            <c:dLbl>
              <c:idx val="14"/>
              <c:layout>
                <c:manualLayout>
                  <c:x val="-1.1706686435750456E-2"/>
                  <c:y val="5.012224083106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14-4D91-944A-38216F33A9F9}"/>
                </c:ext>
              </c:extLst>
            </c:dLbl>
            <c:dLbl>
              <c:idx val="15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14-4D91-944A-38216F33A9F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14-4D91-944A-38216F33A9F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14-4D91-944A-38216F33A9F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14-4D91-944A-38216F33A9F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3BB-44EE-845F-A7DE6A24CA3C}"/>
                </c:ext>
              </c:extLst>
            </c:dLbl>
            <c:dLbl>
              <c:idx val="20"/>
              <c:layout>
                <c:manualLayout>
                  <c:x val="-1.2273276443235264E-2"/>
                  <c:y val="-7.767499164352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3BB-44EE-845F-A7DE6A24CA3C}"/>
                </c:ext>
              </c:extLst>
            </c:dLbl>
            <c:dLbl>
              <c:idx val="21"/>
              <c:layout>
                <c:manualLayout>
                  <c:x val="1.3248837363996234E-3"/>
                  <c:y val="1.6783832359431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14-4D91-944A-38216F33A9F9}"/>
                </c:ext>
              </c:extLst>
            </c:dLbl>
            <c:dLbl>
              <c:idx val="22"/>
              <c:layout>
                <c:manualLayout>
                  <c:x val="-4.9076063459330427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3BB-44EE-845F-A7DE6A24CA3C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3BB-44EE-845F-A7DE6A24CA3C}"/>
                </c:ext>
              </c:extLst>
            </c:dLbl>
            <c:dLbl>
              <c:idx val="24"/>
              <c:layout>
                <c:manualLayout>
                  <c:x val="-1.057350642078092E-2"/>
                  <c:y val="-0.13323900576290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3BB-44EE-845F-A7DE6A24CA3C}"/>
                </c:ext>
              </c:extLst>
            </c:dLbl>
            <c:dLbl>
              <c:idx val="25"/>
              <c:layout>
                <c:manualLayout>
                  <c:x val="-1.0006916413296091E-2"/>
                  <c:y val="-6.6562188819645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3BB-44EE-845F-A7DE6A24CA3C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BB-44EE-845F-A7DE6A24CA3C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14-4D91-944A-38216F33A9F9}"/>
                </c:ext>
              </c:extLst>
            </c:dLbl>
            <c:dLbl>
              <c:idx val="28"/>
              <c:layout>
                <c:manualLayout>
                  <c:x val="-1.2273276443235285E-2"/>
                  <c:y val="-6.6562188819645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BB-44EE-845F-A7DE6A24CA3C}"/>
                </c:ext>
              </c:extLst>
            </c:dLbl>
            <c:dLbl>
              <c:idx val="29"/>
              <c:layout>
                <c:manualLayout>
                  <c:x val="-1.6208367427034291E-2"/>
                  <c:y val="-0.10032019549622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3BB-44EE-845F-A7DE6A24CA3C}"/>
                </c:ext>
              </c:extLst>
            </c:dLbl>
            <c:dLbl>
              <c:idx val="30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3BB-44EE-845F-A7DE6A24CA3C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3BB-44EE-845F-A7DE6A24CA3C}"/>
                </c:ext>
              </c:extLst>
            </c:dLbl>
            <c:dLbl>
              <c:idx val="32"/>
              <c:layout>
                <c:manualLayout>
                  <c:x val="7.5829372891483555E-4"/>
                  <c:y val="6.4969645422837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BB-44EE-845F-A7DE6A24CA3C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BB-44EE-845F-A7DE6A24CA3C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BB-44EE-845F-A7DE6A24CA3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14-4D91-944A-38216F33A9F9}"/>
                </c:ext>
              </c:extLst>
            </c:dLbl>
            <c:dLbl>
              <c:idx val="36"/>
              <c:layout>
                <c:manualLayout>
                  <c:x val="-4.9076063459330844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BB-44EE-845F-A7DE6A24CA3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BB-44EE-845F-A7DE6A24CA3C}"/>
                </c:ext>
              </c:extLst>
            </c:dLbl>
            <c:dLbl>
              <c:idx val="38"/>
              <c:layout>
                <c:manualLayout>
                  <c:x val="-4.9076063459330844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BB-44EE-845F-A7DE6A24CA3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BB-44EE-845F-A7DE6A24CA3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BB-44EE-845F-A7DE6A24CA3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14-4D91-944A-38216F33A9F9}"/>
                </c:ext>
              </c:extLst>
            </c:dLbl>
            <c:dLbl>
              <c:idx val="42"/>
              <c:layout>
                <c:manualLayout>
                  <c:x val="-4.9076063459330011E-3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14-4D91-944A-38216F33A9F9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BB-44EE-845F-A7DE6A24CA3C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BB-44EE-845F-A7DE6A24CA3C}"/>
                </c:ext>
              </c:extLst>
            </c:dLbl>
            <c:dLbl>
              <c:idx val="45"/>
              <c:layout>
                <c:manualLayout>
                  <c:x val="-4.9076063459330011E-3"/>
                  <c:y val="-7.7674991643522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14-4D91-944A-38216F33A9F9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BB-44EE-845F-A7DE6A24CA3C}"/>
                </c:ext>
              </c:extLst>
            </c:dLbl>
            <c:dLbl>
              <c:idx val="47"/>
              <c:layout>
                <c:manualLayout>
                  <c:x val="1.8914737438844528E-3"/>
                  <c:y val="-9.990059729127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14-4D91-944A-38216F33A9F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BB-44EE-845F-A7DE6A24CA3C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BB-44EE-845F-A7DE6A24CA3C}"/>
                </c:ext>
              </c:extLst>
            </c:dLbl>
            <c:dLbl>
              <c:idx val="50"/>
              <c:layout>
                <c:manualLayout>
                  <c:x val="-1.5106226480659183E-2"/>
                  <c:y val="-9.990059729127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BB-44EE-845F-A7DE6A24CA3C}"/>
                </c:ext>
              </c:extLst>
            </c:dLbl>
            <c:dLbl>
              <c:idx val="51"/>
              <c:layout>
                <c:manualLayout>
                  <c:x val="-1.1706686435750539E-2"/>
                  <c:y val="-0.17213381564647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BB-44EE-845F-A7DE6A24CA3C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BB-44EE-845F-A7DE6A24CA3C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BB-44EE-845F-A7DE6A24CA3C}"/>
                </c:ext>
              </c:extLst>
            </c:dLbl>
            <c:dLbl>
              <c:idx val="54"/>
              <c:layout>
                <c:manualLayout>
                  <c:x val="-8.8737363983264327E-3"/>
                  <c:y val="-0.13323900576290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BB-44EE-845F-A7DE6A24CA3C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BB-44EE-845F-A7DE6A24CA3C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BB-44EE-845F-A7DE6A24CA3C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BB-44EE-845F-A7DE6A24CA3C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BB-44EE-845F-A7DE6A24CA3C}"/>
                </c:ext>
              </c:extLst>
            </c:dLbl>
            <c:dLbl>
              <c:idx val="59"/>
              <c:layout>
                <c:manualLayout>
                  <c:x val="-1.9072353685162125E-2"/>
                  <c:y val="-5.9328217991483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BB-44EE-845F-A7DE6A24CA3C}"/>
                </c:ext>
              </c:extLst>
            </c:dLbl>
            <c:dLbl>
              <c:idx val="60"/>
              <c:layout>
                <c:manualLayout>
                  <c:x val="-1.0573506420780881E-2"/>
                  <c:y val="-0.14990820999872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BB-44EE-845F-A7DE6A24CA3C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BB-44EE-845F-A7DE6A24CA3C}"/>
                </c:ext>
              </c:extLst>
            </c:dLbl>
            <c:dLbl>
              <c:idx val="6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BB-44EE-845F-A7DE6A24CA3C}"/>
                </c:ext>
              </c:extLst>
            </c:dLbl>
            <c:dLbl>
              <c:idx val="6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BB-44EE-845F-A7DE6A24CA3C}"/>
                </c:ext>
              </c:extLst>
            </c:dLbl>
            <c:dLbl>
              <c:idx val="64"/>
              <c:layout>
                <c:manualLayout>
                  <c:x val="-2.1905306570476638E-2"/>
                  <c:y val="-7.76749916435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BB-44EE-845F-A7DE6A24CA3C}"/>
                </c:ext>
              </c:extLst>
            </c:dLbl>
            <c:dLbl>
              <c:idx val="65"/>
              <c:layout>
                <c:manualLayout>
                  <c:x val="-4.3064193903860739E-3"/>
                  <c:y val="3.34531410406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BB-44EE-845F-A7DE6A24CA3C}"/>
                </c:ext>
              </c:extLst>
            </c:dLbl>
            <c:dLbl>
              <c:idx val="6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BB-44EE-845F-A7DE6A24CA3C}"/>
                </c:ext>
              </c:extLst>
            </c:dLbl>
            <c:dLbl>
              <c:idx val="6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BB-44EE-845F-A7DE6A24CA3C}"/>
                </c:ext>
              </c:extLst>
            </c:dLbl>
            <c:dLbl>
              <c:idx val="68"/>
              <c:layout>
                <c:manualLayout>
                  <c:x val="-1.2273276443235243E-2"/>
                  <c:y val="-7.7674991643522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BB-44EE-845F-A7DE6A24CA3C}"/>
                </c:ext>
              </c:extLst>
            </c:dLbl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BB-44EE-845F-A7DE6A24CA3C}"/>
                </c:ext>
              </c:extLst>
            </c:dLbl>
            <c:dLbl>
              <c:idx val="70"/>
              <c:layout>
                <c:manualLayout>
                  <c:x val="-1.6983302769949901E-2"/>
                  <c:y val="3.8475168689935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3BB-44EE-845F-A7DE6A24CA3C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51-4E99-8305-058EE9A1E12E}"/>
                </c:ext>
              </c:extLst>
            </c:dLbl>
            <c:dLbl>
              <c:idx val="72"/>
              <c:layout>
                <c:manualLayout>
                  <c:x val="-2.1084822345958282E-2"/>
                  <c:y val="-5.0951336792793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51-4E99-8305-058EE9A1E12E}"/>
                </c:ext>
              </c:extLst>
            </c:dLbl>
            <c:dLbl>
              <c:idx val="7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B4-401A-A4D9-AF69469222F7}"/>
                </c:ext>
              </c:extLst>
            </c:dLbl>
            <c:dLbl>
              <c:idx val="7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B4-401A-A4D9-AF69469222F7}"/>
                </c:ext>
              </c:extLst>
            </c:dLbl>
            <c:dLbl>
              <c:idx val="75"/>
              <c:layout>
                <c:manualLayout>
                  <c:x val="-1.7946945041230025E-2"/>
                  <c:y val="8.4918894654656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3E-4CB7-BCF2-9282EA80B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1" i="0" u="none" strike="noStrike" baseline="0">
                    <a:solidFill>
                      <a:srgbClr val="FF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'20. Tarifa estampilla histórica'!$C$7:$DT$7</c:f>
              <c:numCache>
                <c:formatCode>mmm\-yy</c:formatCode>
                <c:ptCount val="101"/>
                <c:pt idx="0">
                  <c:v>46143</c:v>
                </c:pt>
                <c:pt idx="1">
                  <c:v>46113</c:v>
                </c:pt>
                <c:pt idx="2">
                  <c:v>46082</c:v>
                </c:pt>
                <c:pt idx="3">
                  <c:v>46054</c:v>
                </c:pt>
                <c:pt idx="4">
                  <c:v>46023</c:v>
                </c:pt>
                <c:pt idx="5">
                  <c:v>45992</c:v>
                </c:pt>
                <c:pt idx="6">
                  <c:v>45962</c:v>
                </c:pt>
                <c:pt idx="7">
                  <c:v>45931</c:v>
                </c:pt>
                <c:pt idx="8">
                  <c:v>45901</c:v>
                </c:pt>
                <c:pt idx="9">
                  <c:v>45870</c:v>
                </c:pt>
                <c:pt idx="10">
                  <c:v>45839</c:v>
                </c:pt>
                <c:pt idx="11">
                  <c:v>45809</c:v>
                </c:pt>
                <c:pt idx="12">
                  <c:v>45778</c:v>
                </c:pt>
                <c:pt idx="13">
                  <c:v>45748</c:v>
                </c:pt>
                <c:pt idx="14">
                  <c:v>45717</c:v>
                </c:pt>
                <c:pt idx="15">
                  <c:v>45689</c:v>
                </c:pt>
                <c:pt idx="16">
                  <c:v>45658</c:v>
                </c:pt>
                <c:pt idx="17">
                  <c:v>45627</c:v>
                </c:pt>
                <c:pt idx="18">
                  <c:v>45597</c:v>
                </c:pt>
                <c:pt idx="19">
                  <c:v>45566</c:v>
                </c:pt>
                <c:pt idx="20">
                  <c:v>45536</c:v>
                </c:pt>
                <c:pt idx="21">
                  <c:v>45505</c:v>
                </c:pt>
                <c:pt idx="22">
                  <c:v>45474</c:v>
                </c:pt>
                <c:pt idx="23">
                  <c:v>45444</c:v>
                </c:pt>
                <c:pt idx="24">
                  <c:v>45413</c:v>
                </c:pt>
                <c:pt idx="25">
                  <c:v>45383</c:v>
                </c:pt>
                <c:pt idx="26">
                  <c:v>45352</c:v>
                </c:pt>
                <c:pt idx="27">
                  <c:v>45323</c:v>
                </c:pt>
                <c:pt idx="28">
                  <c:v>45292</c:v>
                </c:pt>
                <c:pt idx="29">
                  <c:v>45261</c:v>
                </c:pt>
                <c:pt idx="30">
                  <c:v>45231</c:v>
                </c:pt>
                <c:pt idx="31">
                  <c:v>45200</c:v>
                </c:pt>
                <c:pt idx="32">
                  <c:v>45170</c:v>
                </c:pt>
                <c:pt idx="33">
                  <c:v>45139</c:v>
                </c:pt>
                <c:pt idx="34">
                  <c:v>45108</c:v>
                </c:pt>
                <c:pt idx="35">
                  <c:v>45078</c:v>
                </c:pt>
                <c:pt idx="36">
                  <c:v>45047</c:v>
                </c:pt>
                <c:pt idx="37">
                  <c:v>45017</c:v>
                </c:pt>
                <c:pt idx="38">
                  <c:v>44986</c:v>
                </c:pt>
                <c:pt idx="39">
                  <c:v>44958</c:v>
                </c:pt>
                <c:pt idx="40">
                  <c:v>44927</c:v>
                </c:pt>
                <c:pt idx="41">
                  <c:v>44896</c:v>
                </c:pt>
                <c:pt idx="42">
                  <c:v>44866</c:v>
                </c:pt>
                <c:pt idx="43">
                  <c:v>44835</c:v>
                </c:pt>
                <c:pt idx="44">
                  <c:v>44805</c:v>
                </c:pt>
                <c:pt idx="45">
                  <c:v>44774</c:v>
                </c:pt>
                <c:pt idx="46">
                  <c:v>44743</c:v>
                </c:pt>
                <c:pt idx="47">
                  <c:v>44713</c:v>
                </c:pt>
                <c:pt idx="48">
                  <c:v>44682</c:v>
                </c:pt>
                <c:pt idx="49">
                  <c:v>44652</c:v>
                </c:pt>
                <c:pt idx="50">
                  <c:v>44621</c:v>
                </c:pt>
                <c:pt idx="51">
                  <c:v>44593</c:v>
                </c:pt>
                <c:pt idx="52">
                  <c:v>44562</c:v>
                </c:pt>
                <c:pt idx="53">
                  <c:v>44531</c:v>
                </c:pt>
                <c:pt idx="54">
                  <c:v>44501</c:v>
                </c:pt>
                <c:pt idx="55">
                  <c:v>44470</c:v>
                </c:pt>
                <c:pt idx="56">
                  <c:v>44440</c:v>
                </c:pt>
                <c:pt idx="57">
                  <c:v>44409</c:v>
                </c:pt>
                <c:pt idx="58">
                  <c:v>44378</c:v>
                </c:pt>
                <c:pt idx="59">
                  <c:v>44348</c:v>
                </c:pt>
                <c:pt idx="60">
                  <c:v>44317</c:v>
                </c:pt>
                <c:pt idx="61">
                  <c:v>44287</c:v>
                </c:pt>
                <c:pt idx="62">
                  <c:v>44256</c:v>
                </c:pt>
                <c:pt idx="63">
                  <c:v>44228</c:v>
                </c:pt>
                <c:pt idx="64">
                  <c:v>44197</c:v>
                </c:pt>
                <c:pt idx="65">
                  <c:v>44166</c:v>
                </c:pt>
                <c:pt idx="66">
                  <c:v>44136</c:v>
                </c:pt>
                <c:pt idx="67">
                  <c:v>44105</c:v>
                </c:pt>
                <c:pt idx="68">
                  <c:v>44075</c:v>
                </c:pt>
                <c:pt idx="69">
                  <c:v>44044</c:v>
                </c:pt>
                <c:pt idx="70">
                  <c:v>44013</c:v>
                </c:pt>
                <c:pt idx="71">
                  <c:v>43983</c:v>
                </c:pt>
                <c:pt idx="72">
                  <c:v>43952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</c:numCache>
            </c:numRef>
          </c:cat>
          <c:val>
            <c:numRef>
              <c:f>'20. Tarifa estampilla histórica'!$C$10:$DT$10</c:f>
              <c:numCache>
                <c:formatCode>0%</c:formatCode>
                <c:ptCount val="101"/>
                <c:pt idx="0">
                  <c:v>-0.40149037003941351</c:v>
                </c:pt>
                <c:pt idx="1">
                  <c:v>0.56437843235147289</c:v>
                </c:pt>
                <c:pt idx="2">
                  <c:v>-1.2035118871460972E-2</c:v>
                </c:pt>
                <c:pt idx="3">
                  <c:v>1.4917901481778226E-2</c:v>
                </c:pt>
                <c:pt idx="4">
                  <c:v>0.53366602687140108</c:v>
                </c:pt>
                <c:pt idx="5">
                  <c:v>-0.24514633439582734</c:v>
                </c:pt>
                <c:pt idx="6">
                  <c:v>-0.24041995906059466</c:v>
                </c:pt>
                <c:pt idx="7">
                  <c:v>0.81159535866661348</c:v>
                </c:pt>
                <c:pt idx="8">
                  <c:v>8.6423496794316365E-2</c:v>
                </c:pt>
                <c:pt idx="9">
                  <c:v>-0.2240150598359554</c:v>
                </c:pt>
                <c:pt idx="10">
                  <c:v>-0.12320207498231536</c:v>
                </c:pt>
                <c:pt idx="11">
                  <c:v>0.19912348907895658</c:v>
                </c:pt>
                <c:pt idx="12">
                  <c:v>9.0584878744651241E-3</c:v>
                </c:pt>
                <c:pt idx="13">
                  <c:v>-0.22952216085510957</c:v>
                </c:pt>
                <c:pt idx="14">
                  <c:v>0.71932725468890268</c:v>
                </c:pt>
                <c:pt idx="15">
                  <c:v>-0.10676456935477069</c:v>
                </c:pt>
                <c:pt idx="16">
                  <c:v>-0.13838490346507645</c:v>
                </c:pt>
                <c:pt idx="17">
                  <c:v>0.18129885748647015</c:v>
                </c:pt>
                <c:pt idx="18">
                  <c:v>0.20004123498788726</c:v>
                </c:pt>
                <c:pt idx="19">
                  <c:v>-9.8801560758082538E-2</c:v>
                </c:pt>
                <c:pt idx="20">
                  <c:v>1.9366447274965688E-2</c:v>
                </c:pt>
                <c:pt idx="21">
                  <c:v>0.41776315789473673</c:v>
                </c:pt>
                <c:pt idx="22">
                  <c:v>-0.18266117969821669</c:v>
                </c:pt>
                <c:pt idx="23">
                  <c:v>-0.21565673954208991</c:v>
                </c:pt>
                <c:pt idx="24">
                  <c:v>0.39782229441135791</c:v>
                </c:pt>
                <c:pt idx="25">
                  <c:v>-0.13852611940298518</c:v>
                </c:pt>
                <c:pt idx="26">
                  <c:v>5.6285178236398399E-3</c:v>
                </c:pt>
                <c:pt idx="27">
                  <c:v>-0.14893994500133068</c:v>
                </c:pt>
                <c:pt idx="28">
                  <c:v>0.30944360552909744</c:v>
                </c:pt>
                <c:pt idx="29">
                  <c:v>2.9169157202629976E-2</c:v>
                </c:pt>
                <c:pt idx="30">
                  <c:v>-8.9028042472093616E-2</c:v>
                </c:pt>
                <c:pt idx="31">
                  <c:v>0.38228210146018354</c:v>
                </c:pt>
                <c:pt idx="32">
                  <c:v>-0.16313932980599635</c:v>
                </c:pt>
                <c:pt idx="33">
                  <c:v>-5.4324517512508962E-2</c:v>
                </c:pt>
                <c:pt idx="34">
                  <c:v>0.20447696943607405</c:v>
                </c:pt>
                <c:pt idx="35">
                  <c:v>-0.44591532498509245</c:v>
                </c:pt>
                <c:pt idx="36">
                  <c:v>0.34331944889458521</c:v>
                </c:pt>
                <c:pt idx="37">
                  <c:v>-0.1487794899768172</c:v>
                </c:pt>
                <c:pt idx="38">
                  <c:v>0.16575698161199726</c:v>
                </c:pt>
                <c:pt idx="39">
                  <c:v>3.6868131868131912E-2</c:v>
                </c:pt>
                <c:pt idx="40">
                  <c:v>-0.31778993927580773</c:v>
                </c:pt>
                <c:pt idx="41">
                  <c:v>0.12300050513554459</c:v>
                </c:pt>
                <c:pt idx="42">
                  <c:v>4.5230552622316088E-2</c:v>
                </c:pt>
                <c:pt idx="43">
                  <c:v>0.16841455891425042</c:v>
                </c:pt>
                <c:pt idx="44">
                  <c:v>1.8856065367693395E-2</c:v>
                </c:pt>
                <c:pt idx="45">
                  <c:v>7.318718381112975E-2</c:v>
                </c:pt>
                <c:pt idx="46">
                  <c:v>-0.14376473985657218</c:v>
                </c:pt>
                <c:pt idx="47">
                  <c:v>-8.6765416904751355E-2</c:v>
                </c:pt>
                <c:pt idx="48">
                  <c:v>0.45132686909926006</c:v>
                </c:pt>
                <c:pt idx="49">
                  <c:v>-0.39200248225574991</c:v>
                </c:pt>
                <c:pt idx="50">
                  <c:v>0.14754317251201698</c:v>
                </c:pt>
                <c:pt idx="51">
                  <c:v>0.2409831538249102</c:v>
                </c:pt>
                <c:pt idx="52">
                  <c:v>-0.32413767358518736</c:v>
                </c:pt>
                <c:pt idx="53">
                  <c:v>0.26927268419805722</c:v>
                </c:pt>
                <c:pt idx="54">
                  <c:v>0.61773723746742293</c:v>
                </c:pt>
                <c:pt idx="55">
                  <c:v>-0.10906235061121354</c:v>
                </c:pt>
                <c:pt idx="56">
                  <c:v>-5.2478322764332765E-2</c:v>
                </c:pt>
                <c:pt idx="57">
                  <c:v>-3.0367674739616036E-2</c:v>
                </c:pt>
                <c:pt idx="58">
                  <c:v>0.42634687667800253</c:v>
                </c:pt>
                <c:pt idx="59">
                  <c:v>-0.10133504905903175</c:v>
                </c:pt>
                <c:pt idx="60">
                  <c:v>0.11306060334795462</c:v>
                </c:pt>
                <c:pt idx="61">
                  <c:v>0.16352463285074459</c:v>
                </c:pt>
                <c:pt idx="62">
                  <c:v>-6.7864077669902864E-2</c:v>
                </c:pt>
                <c:pt idx="63">
                  <c:v>-0.19775683464444263</c:v>
                </c:pt>
                <c:pt idx="64">
                  <c:v>0.54092654824771957</c:v>
                </c:pt>
                <c:pt idx="65">
                  <c:v>0.4081460199425383</c:v>
                </c:pt>
                <c:pt idx="66">
                  <c:v>-0.34175102903548782</c:v>
                </c:pt>
                <c:pt idx="67">
                  <c:v>-0.64817728514508921</c:v>
                </c:pt>
                <c:pt idx="68">
                  <c:v>2.0679394812680112</c:v>
                </c:pt>
                <c:pt idx="69">
                  <c:v>3.8533482977927469E-2</c:v>
                </c:pt>
                <c:pt idx="70">
                  <c:v>-0.48861679739812514</c:v>
                </c:pt>
                <c:pt idx="71">
                  <c:v>0.74349566377585063</c:v>
                </c:pt>
                <c:pt idx="72">
                  <c:v>-0.52563291139240509</c:v>
                </c:pt>
                <c:pt idx="73">
                  <c:v>5.5444221776887154E-2</c:v>
                </c:pt>
                <c:pt idx="74">
                  <c:v>0.71690719678868386</c:v>
                </c:pt>
                <c:pt idx="75">
                  <c:v>-0.46219480853251099</c:v>
                </c:pt>
                <c:pt idx="76">
                  <c:v>0.36679780806519607</c:v>
                </c:pt>
                <c:pt idx="77">
                  <c:v>2.2924901185770733E-2</c:v>
                </c:pt>
                <c:pt idx="78">
                  <c:v>-0.36970602889885401</c:v>
                </c:pt>
                <c:pt idx="79">
                  <c:v>1.8821148825065277</c:v>
                </c:pt>
                <c:pt idx="80">
                  <c:v>-0.18795717163150646</c:v>
                </c:pt>
                <c:pt idx="81">
                  <c:v>-0.12218499906942114</c:v>
                </c:pt>
                <c:pt idx="82">
                  <c:v>3.0593651098110655E-2</c:v>
                </c:pt>
                <c:pt idx="83">
                  <c:v>-0.13854923992068746</c:v>
                </c:pt>
                <c:pt idx="84">
                  <c:v>2.1952043228639046E-2</c:v>
                </c:pt>
                <c:pt idx="85">
                  <c:v>-0.32914188615123202</c:v>
                </c:pt>
                <c:pt idx="86">
                  <c:v>0.67314253222137999</c:v>
                </c:pt>
                <c:pt idx="87">
                  <c:v>2.3075431452394757E-2</c:v>
                </c:pt>
                <c:pt idx="88">
                  <c:v>0.15861604133902499</c:v>
                </c:pt>
                <c:pt idx="89">
                  <c:v>0.16107995304551967</c:v>
                </c:pt>
                <c:pt idx="90">
                  <c:v>-0.10796974985456662</c:v>
                </c:pt>
                <c:pt idx="91">
                  <c:v>8.3995459704880773E-2</c:v>
                </c:pt>
                <c:pt idx="92">
                  <c:v>0.32658524343316048</c:v>
                </c:pt>
                <c:pt idx="93">
                  <c:v>-0.61676070787381376</c:v>
                </c:pt>
                <c:pt idx="94">
                  <c:v>1.0733847381015689</c:v>
                </c:pt>
                <c:pt idx="95">
                  <c:v>-3.6258808456117855E-2</c:v>
                </c:pt>
                <c:pt idx="96">
                  <c:v>0.26090468497576735</c:v>
                </c:pt>
                <c:pt idx="97">
                  <c:v>-0.13032850876819388</c:v>
                </c:pt>
                <c:pt idx="98">
                  <c:v>0.26760999455542794</c:v>
                </c:pt>
                <c:pt idx="99">
                  <c:v>0.13503133212047705</c:v>
                </c:pt>
                <c:pt idx="100">
                  <c:v>-0.39906127621160481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F14-4D91-944A-38216F33A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1998163088"/>
        <c:scaling>
          <c:orientation val="minMax"/>
          <c:max val="46203"/>
          <c:min val="44927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12700" cap="flat" cmpd="sng" algn="ctr">
            <a:solidFill>
              <a:sysClr val="windowText" lastClr="000000"/>
            </a:solidFill>
            <a:prstDash val="dash"/>
            <a:round/>
          </a:ln>
          <a:effectLst/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0"/>
        <c:lblOffset val="100"/>
        <c:baseTimeUnit val="months"/>
        <c:majorUnit val="1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$/kg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308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in val="-5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"/>
        <c:crosses val="max"/>
        <c:crossBetween val="between"/>
      </c:valAx>
      <c:spPr>
        <a:solidFill>
          <a:schemeClr val="bg1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TRM</a:t>
            </a:r>
          </a:p>
        </c:rich>
      </c:tx>
      <c:layout>
        <c:manualLayout>
          <c:xMode val="edge"/>
          <c:yMode val="edge"/>
          <c:x val="0.51561550176598303"/>
          <c:y val="3.911912796614708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98862056637464"/>
          <c:y val="0.11515716018491227"/>
          <c:w val="0.82761628837027423"/>
          <c:h val="0.67789610753160923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'3. TRM'!$A$9:$A$3111</c:f>
              <c:numCache>
                <c:formatCode>m/d/yyyy</c:formatCode>
                <c:ptCount val="3103"/>
                <c:pt idx="0">
                  <c:v>46203</c:v>
                </c:pt>
                <c:pt idx="1">
                  <c:v>46202</c:v>
                </c:pt>
                <c:pt idx="2">
                  <c:v>46201</c:v>
                </c:pt>
                <c:pt idx="3">
                  <c:v>46200</c:v>
                </c:pt>
                <c:pt idx="4">
                  <c:v>46199</c:v>
                </c:pt>
                <c:pt idx="5">
                  <c:v>46198</c:v>
                </c:pt>
                <c:pt idx="6">
                  <c:v>46197</c:v>
                </c:pt>
                <c:pt idx="7">
                  <c:v>46196</c:v>
                </c:pt>
                <c:pt idx="8">
                  <c:v>46195</c:v>
                </c:pt>
                <c:pt idx="9">
                  <c:v>46194</c:v>
                </c:pt>
                <c:pt idx="10">
                  <c:v>46193</c:v>
                </c:pt>
                <c:pt idx="11">
                  <c:v>46192</c:v>
                </c:pt>
                <c:pt idx="12">
                  <c:v>46191</c:v>
                </c:pt>
                <c:pt idx="13">
                  <c:v>46190</c:v>
                </c:pt>
                <c:pt idx="14">
                  <c:v>46189</c:v>
                </c:pt>
                <c:pt idx="15">
                  <c:v>46188</c:v>
                </c:pt>
                <c:pt idx="16">
                  <c:v>46187</c:v>
                </c:pt>
                <c:pt idx="17">
                  <c:v>46186</c:v>
                </c:pt>
                <c:pt idx="18">
                  <c:v>46185</c:v>
                </c:pt>
                <c:pt idx="19">
                  <c:v>46184</c:v>
                </c:pt>
                <c:pt idx="20">
                  <c:v>46183</c:v>
                </c:pt>
                <c:pt idx="21">
                  <c:v>46182</c:v>
                </c:pt>
                <c:pt idx="22">
                  <c:v>46181</c:v>
                </c:pt>
                <c:pt idx="23">
                  <c:v>46180</c:v>
                </c:pt>
                <c:pt idx="24">
                  <c:v>46179</c:v>
                </c:pt>
                <c:pt idx="25">
                  <c:v>46178</c:v>
                </c:pt>
                <c:pt idx="26">
                  <c:v>46177</c:v>
                </c:pt>
                <c:pt idx="27">
                  <c:v>46176</c:v>
                </c:pt>
                <c:pt idx="28">
                  <c:v>46175</c:v>
                </c:pt>
                <c:pt idx="29">
                  <c:v>46174</c:v>
                </c:pt>
                <c:pt idx="30">
                  <c:v>46173</c:v>
                </c:pt>
                <c:pt idx="31">
                  <c:v>46172</c:v>
                </c:pt>
                <c:pt idx="32">
                  <c:v>46171</c:v>
                </c:pt>
                <c:pt idx="33">
                  <c:v>46170</c:v>
                </c:pt>
                <c:pt idx="34">
                  <c:v>46169</c:v>
                </c:pt>
                <c:pt idx="35">
                  <c:v>46168</c:v>
                </c:pt>
                <c:pt idx="36">
                  <c:v>46167</c:v>
                </c:pt>
                <c:pt idx="37">
                  <c:v>46166</c:v>
                </c:pt>
                <c:pt idx="38">
                  <c:v>46165</c:v>
                </c:pt>
                <c:pt idx="39">
                  <c:v>46164</c:v>
                </c:pt>
                <c:pt idx="40">
                  <c:v>46163</c:v>
                </c:pt>
                <c:pt idx="41">
                  <c:v>46162</c:v>
                </c:pt>
                <c:pt idx="42">
                  <c:v>46161</c:v>
                </c:pt>
                <c:pt idx="43">
                  <c:v>46160</c:v>
                </c:pt>
                <c:pt idx="44">
                  <c:v>46159</c:v>
                </c:pt>
                <c:pt idx="45">
                  <c:v>46158</c:v>
                </c:pt>
                <c:pt idx="46">
                  <c:v>46157</c:v>
                </c:pt>
                <c:pt idx="47">
                  <c:v>46156</c:v>
                </c:pt>
                <c:pt idx="48">
                  <c:v>46155</c:v>
                </c:pt>
                <c:pt idx="49">
                  <c:v>46154</c:v>
                </c:pt>
                <c:pt idx="50">
                  <c:v>46153</c:v>
                </c:pt>
                <c:pt idx="51">
                  <c:v>46152</c:v>
                </c:pt>
                <c:pt idx="52">
                  <c:v>46151</c:v>
                </c:pt>
                <c:pt idx="53">
                  <c:v>46150</c:v>
                </c:pt>
                <c:pt idx="54">
                  <c:v>46149</c:v>
                </c:pt>
                <c:pt idx="55">
                  <c:v>46148</c:v>
                </c:pt>
                <c:pt idx="56">
                  <c:v>46147</c:v>
                </c:pt>
                <c:pt idx="57">
                  <c:v>46146</c:v>
                </c:pt>
                <c:pt idx="58">
                  <c:v>46145</c:v>
                </c:pt>
                <c:pt idx="59">
                  <c:v>46144</c:v>
                </c:pt>
                <c:pt idx="60">
                  <c:v>46143</c:v>
                </c:pt>
                <c:pt idx="61">
                  <c:v>46142</c:v>
                </c:pt>
                <c:pt idx="62">
                  <c:v>46141</c:v>
                </c:pt>
                <c:pt idx="63">
                  <c:v>46140</c:v>
                </c:pt>
                <c:pt idx="64">
                  <c:v>46139</c:v>
                </c:pt>
                <c:pt idx="65">
                  <c:v>46138</c:v>
                </c:pt>
                <c:pt idx="66">
                  <c:v>46137</c:v>
                </c:pt>
                <c:pt idx="67">
                  <c:v>46136</c:v>
                </c:pt>
                <c:pt idx="68">
                  <c:v>46135</c:v>
                </c:pt>
                <c:pt idx="69">
                  <c:v>46134</c:v>
                </c:pt>
                <c:pt idx="70">
                  <c:v>46133</c:v>
                </c:pt>
                <c:pt idx="71">
                  <c:v>46132</c:v>
                </c:pt>
                <c:pt idx="72">
                  <c:v>46131</c:v>
                </c:pt>
                <c:pt idx="73">
                  <c:v>46130</c:v>
                </c:pt>
                <c:pt idx="74">
                  <c:v>46129</c:v>
                </c:pt>
                <c:pt idx="75">
                  <c:v>46128</c:v>
                </c:pt>
                <c:pt idx="76">
                  <c:v>46127</c:v>
                </c:pt>
                <c:pt idx="77">
                  <c:v>46126</c:v>
                </c:pt>
                <c:pt idx="78">
                  <c:v>46125</c:v>
                </c:pt>
                <c:pt idx="79">
                  <c:v>46124</c:v>
                </c:pt>
                <c:pt idx="80">
                  <c:v>46123</c:v>
                </c:pt>
                <c:pt idx="81">
                  <c:v>46122</c:v>
                </c:pt>
                <c:pt idx="82">
                  <c:v>46121</c:v>
                </c:pt>
                <c:pt idx="83">
                  <c:v>46120</c:v>
                </c:pt>
                <c:pt idx="84">
                  <c:v>46119</c:v>
                </c:pt>
                <c:pt idx="85">
                  <c:v>46118</c:v>
                </c:pt>
                <c:pt idx="86">
                  <c:v>46117</c:v>
                </c:pt>
                <c:pt idx="87">
                  <c:v>46116</c:v>
                </c:pt>
                <c:pt idx="88">
                  <c:v>46115</c:v>
                </c:pt>
                <c:pt idx="89">
                  <c:v>46114</c:v>
                </c:pt>
                <c:pt idx="90">
                  <c:v>46113</c:v>
                </c:pt>
                <c:pt idx="91">
                  <c:v>46112</c:v>
                </c:pt>
                <c:pt idx="92">
                  <c:v>46111</c:v>
                </c:pt>
                <c:pt idx="93">
                  <c:v>46110</c:v>
                </c:pt>
                <c:pt idx="94">
                  <c:v>46109</c:v>
                </c:pt>
                <c:pt idx="95">
                  <c:v>46108</c:v>
                </c:pt>
                <c:pt idx="96">
                  <c:v>46107</c:v>
                </c:pt>
                <c:pt idx="97">
                  <c:v>46106</c:v>
                </c:pt>
                <c:pt idx="98">
                  <c:v>46105</c:v>
                </c:pt>
                <c:pt idx="99">
                  <c:v>46104</c:v>
                </c:pt>
                <c:pt idx="100">
                  <c:v>46103</c:v>
                </c:pt>
                <c:pt idx="101">
                  <c:v>46102</c:v>
                </c:pt>
                <c:pt idx="102">
                  <c:v>46101</c:v>
                </c:pt>
                <c:pt idx="103">
                  <c:v>46100</c:v>
                </c:pt>
                <c:pt idx="104">
                  <c:v>46099</c:v>
                </c:pt>
                <c:pt idx="105">
                  <c:v>46098</c:v>
                </c:pt>
                <c:pt idx="106">
                  <c:v>46097</c:v>
                </c:pt>
                <c:pt idx="107">
                  <c:v>46096</c:v>
                </c:pt>
                <c:pt idx="108">
                  <c:v>46095</c:v>
                </c:pt>
                <c:pt idx="109">
                  <c:v>46094</c:v>
                </c:pt>
                <c:pt idx="110">
                  <c:v>46093</c:v>
                </c:pt>
                <c:pt idx="111">
                  <c:v>46092</c:v>
                </c:pt>
                <c:pt idx="112">
                  <c:v>46091</c:v>
                </c:pt>
                <c:pt idx="113">
                  <c:v>46090</c:v>
                </c:pt>
                <c:pt idx="114">
                  <c:v>46089</c:v>
                </c:pt>
                <c:pt idx="115">
                  <c:v>46088</c:v>
                </c:pt>
                <c:pt idx="116">
                  <c:v>46087</c:v>
                </c:pt>
                <c:pt idx="117">
                  <c:v>46086</c:v>
                </c:pt>
                <c:pt idx="118">
                  <c:v>46085</c:v>
                </c:pt>
                <c:pt idx="119">
                  <c:v>46084</c:v>
                </c:pt>
                <c:pt idx="120">
                  <c:v>46083</c:v>
                </c:pt>
                <c:pt idx="121">
                  <c:v>46082</c:v>
                </c:pt>
                <c:pt idx="122">
                  <c:v>46081</c:v>
                </c:pt>
                <c:pt idx="123">
                  <c:v>46080</c:v>
                </c:pt>
                <c:pt idx="124">
                  <c:v>46079</c:v>
                </c:pt>
                <c:pt idx="125">
                  <c:v>46078</c:v>
                </c:pt>
                <c:pt idx="126">
                  <c:v>46077</c:v>
                </c:pt>
                <c:pt idx="127">
                  <c:v>46076</c:v>
                </c:pt>
                <c:pt idx="128">
                  <c:v>46075</c:v>
                </c:pt>
                <c:pt idx="129">
                  <c:v>46074</c:v>
                </c:pt>
                <c:pt idx="130">
                  <c:v>46073</c:v>
                </c:pt>
                <c:pt idx="131">
                  <c:v>46072</c:v>
                </c:pt>
                <c:pt idx="132">
                  <c:v>46071</c:v>
                </c:pt>
                <c:pt idx="133">
                  <c:v>46070</c:v>
                </c:pt>
                <c:pt idx="134">
                  <c:v>46069</c:v>
                </c:pt>
                <c:pt idx="135">
                  <c:v>46068</c:v>
                </c:pt>
                <c:pt idx="136">
                  <c:v>46067</c:v>
                </c:pt>
                <c:pt idx="137">
                  <c:v>46066</c:v>
                </c:pt>
                <c:pt idx="138">
                  <c:v>46065</c:v>
                </c:pt>
                <c:pt idx="139">
                  <c:v>46064</c:v>
                </c:pt>
                <c:pt idx="140">
                  <c:v>46063</c:v>
                </c:pt>
                <c:pt idx="141">
                  <c:v>46062</c:v>
                </c:pt>
                <c:pt idx="142">
                  <c:v>46061</c:v>
                </c:pt>
                <c:pt idx="143">
                  <c:v>46060</c:v>
                </c:pt>
                <c:pt idx="144">
                  <c:v>46059</c:v>
                </c:pt>
                <c:pt idx="145">
                  <c:v>46058</c:v>
                </c:pt>
                <c:pt idx="146">
                  <c:v>46057</c:v>
                </c:pt>
                <c:pt idx="147">
                  <c:v>46056</c:v>
                </c:pt>
                <c:pt idx="148">
                  <c:v>46055</c:v>
                </c:pt>
                <c:pt idx="149">
                  <c:v>46054</c:v>
                </c:pt>
                <c:pt idx="150">
                  <c:v>46053</c:v>
                </c:pt>
                <c:pt idx="151">
                  <c:v>46052</c:v>
                </c:pt>
                <c:pt idx="152">
                  <c:v>46051</c:v>
                </c:pt>
                <c:pt idx="153">
                  <c:v>46050</c:v>
                </c:pt>
                <c:pt idx="154">
                  <c:v>46049</c:v>
                </c:pt>
                <c:pt idx="155">
                  <c:v>46048</c:v>
                </c:pt>
                <c:pt idx="156">
                  <c:v>46047</c:v>
                </c:pt>
                <c:pt idx="157">
                  <c:v>46046</c:v>
                </c:pt>
                <c:pt idx="158">
                  <c:v>46045</c:v>
                </c:pt>
                <c:pt idx="159">
                  <c:v>46044</c:v>
                </c:pt>
                <c:pt idx="160">
                  <c:v>46043</c:v>
                </c:pt>
                <c:pt idx="161">
                  <c:v>46042</c:v>
                </c:pt>
                <c:pt idx="162">
                  <c:v>46041</c:v>
                </c:pt>
                <c:pt idx="163">
                  <c:v>46040</c:v>
                </c:pt>
                <c:pt idx="164">
                  <c:v>46039</c:v>
                </c:pt>
                <c:pt idx="165">
                  <c:v>46038</c:v>
                </c:pt>
                <c:pt idx="166">
                  <c:v>46037</c:v>
                </c:pt>
                <c:pt idx="167">
                  <c:v>46036</c:v>
                </c:pt>
                <c:pt idx="168">
                  <c:v>46035</c:v>
                </c:pt>
                <c:pt idx="169">
                  <c:v>46034</c:v>
                </c:pt>
                <c:pt idx="170">
                  <c:v>46033</c:v>
                </c:pt>
                <c:pt idx="171">
                  <c:v>46032</c:v>
                </c:pt>
                <c:pt idx="172">
                  <c:v>46031</c:v>
                </c:pt>
                <c:pt idx="173">
                  <c:v>46030</c:v>
                </c:pt>
                <c:pt idx="174">
                  <c:v>46029</c:v>
                </c:pt>
                <c:pt idx="175">
                  <c:v>46028</c:v>
                </c:pt>
                <c:pt idx="176">
                  <c:v>46027</c:v>
                </c:pt>
                <c:pt idx="177">
                  <c:v>46026</c:v>
                </c:pt>
                <c:pt idx="178">
                  <c:v>46025</c:v>
                </c:pt>
                <c:pt idx="179">
                  <c:v>46024</c:v>
                </c:pt>
                <c:pt idx="180">
                  <c:v>46023</c:v>
                </c:pt>
                <c:pt idx="181">
                  <c:v>46022</c:v>
                </c:pt>
                <c:pt idx="182">
                  <c:v>46021</c:v>
                </c:pt>
                <c:pt idx="183">
                  <c:v>46020</c:v>
                </c:pt>
                <c:pt idx="184">
                  <c:v>46019</c:v>
                </c:pt>
                <c:pt idx="185">
                  <c:v>46018</c:v>
                </c:pt>
                <c:pt idx="186">
                  <c:v>46017</c:v>
                </c:pt>
                <c:pt idx="187">
                  <c:v>46016</c:v>
                </c:pt>
                <c:pt idx="188">
                  <c:v>46015</c:v>
                </c:pt>
                <c:pt idx="189">
                  <c:v>46014</c:v>
                </c:pt>
                <c:pt idx="190">
                  <c:v>46013</c:v>
                </c:pt>
                <c:pt idx="191">
                  <c:v>46012</c:v>
                </c:pt>
                <c:pt idx="192">
                  <c:v>46011</c:v>
                </c:pt>
                <c:pt idx="193">
                  <c:v>46010</c:v>
                </c:pt>
                <c:pt idx="194">
                  <c:v>46009</c:v>
                </c:pt>
                <c:pt idx="195">
                  <c:v>46008</c:v>
                </c:pt>
                <c:pt idx="196">
                  <c:v>46007</c:v>
                </c:pt>
                <c:pt idx="197">
                  <c:v>46006</c:v>
                </c:pt>
                <c:pt idx="198">
                  <c:v>46005</c:v>
                </c:pt>
                <c:pt idx="199">
                  <c:v>46004</c:v>
                </c:pt>
                <c:pt idx="200">
                  <c:v>46003</c:v>
                </c:pt>
                <c:pt idx="201">
                  <c:v>46002</c:v>
                </c:pt>
                <c:pt idx="202">
                  <c:v>46001</c:v>
                </c:pt>
                <c:pt idx="203">
                  <c:v>46000</c:v>
                </c:pt>
                <c:pt idx="204">
                  <c:v>45999</c:v>
                </c:pt>
                <c:pt idx="205">
                  <c:v>45998</c:v>
                </c:pt>
                <c:pt idx="206">
                  <c:v>45997</c:v>
                </c:pt>
                <c:pt idx="207">
                  <c:v>45996</c:v>
                </c:pt>
                <c:pt idx="208">
                  <c:v>45995</c:v>
                </c:pt>
                <c:pt idx="209">
                  <c:v>45994</c:v>
                </c:pt>
                <c:pt idx="210">
                  <c:v>45993</c:v>
                </c:pt>
                <c:pt idx="211">
                  <c:v>45992</c:v>
                </c:pt>
                <c:pt idx="212">
                  <c:v>45991</c:v>
                </c:pt>
                <c:pt idx="213">
                  <c:v>45990</c:v>
                </c:pt>
                <c:pt idx="214">
                  <c:v>45989</c:v>
                </c:pt>
                <c:pt idx="215">
                  <c:v>45988</c:v>
                </c:pt>
                <c:pt idx="216">
                  <c:v>45987</c:v>
                </c:pt>
                <c:pt idx="217">
                  <c:v>45986</c:v>
                </c:pt>
                <c:pt idx="218">
                  <c:v>45985</c:v>
                </c:pt>
                <c:pt idx="219">
                  <c:v>45984</c:v>
                </c:pt>
                <c:pt idx="220">
                  <c:v>45983</c:v>
                </c:pt>
                <c:pt idx="221">
                  <c:v>45982</c:v>
                </c:pt>
                <c:pt idx="222">
                  <c:v>45981</c:v>
                </c:pt>
                <c:pt idx="223">
                  <c:v>45980</c:v>
                </c:pt>
                <c:pt idx="224">
                  <c:v>45979</c:v>
                </c:pt>
                <c:pt idx="225">
                  <c:v>45978</c:v>
                </c:pt>
                <c:pt idx="226">
                  <c:v>45977</c:v>
                </c:pt>
                <c:pt idx="227">
                  <c:v>45976</c:v>
                </c:pt>
                <c:pt idx="228">
                  <c:v>45975</c:v>
                </c:pt>
                <c:pt idx="229">
                  <c:v>45974</c:v>
                </c:pt>
                <c:pt idx="230">
                  <c:v>45973</c:v>
                </c:pt>
                <c:pt idx="231">
                  <c:v>45972</c:v>
                </c:pt>
                <c:pt idx="232">
                  <c:v>45971</c:v>
                </c:pt>
                <c:pt idx="233">
                  <c:v>45970</c:v>
                </c:pt>
                <c:pt idx="234">
                  <c:v>45969</c:v>
                </c:pt>
                <c:pt idx="235">
                  <c:v>45968</c:v>
                </c:pt>
                <c:pt idx="236">
                  <c:v>45967</c:v>
                </c:pt>
                <c:pt idx="237">
                  <c:v>45966</c:v>
                </c:pt>
                <c:pt idx="238">
                  <c:v>45965</c:v>
                </c:pt>
                <c:pt idx="239">
                  <c:v>45964</c:v>
                </c:pt>
                <c:pt idx="240">
                  <c:v>45963</c:v>
                </c:pt>
                <c:pt idx="241">
                  <c:v>45962</c:v>
                </c:pt>
                <c:pt idx="242">
                  <c:v>45961</c:v>
                </c:pt>
                <c:pt idx="243">
                  <c:v>45960</c:v>
                </c:pt>
                <c:pt idx="244">
                  <c:v>45959</c:v>
                </c:pt>
                <c:pt idx="245">
                  <c:v>45958</c:v>
                </c:pt>
                <c:pt idx="246">
                  <c:v>45957</c:v>
                </c:pt>
                <c:pt idx="247">
                  <c:v>45956</c:v>
                </c:pt>
                <c:pt idx="248">
                  <c:v>45955</c:v>
                </c:pt>
                <c:pt idx="249">
                  <c:v>45954</c:v>
                </c:pt>
                <c:pt idx="250">
                  <c:v>45953</c:v>
                </c:pt>
                <c:pt idx="251">
                  <c:v>45952</c:v>
                </c:pt>
                <c:pt idx="252">
                  <c:v>45951</c:v>
                </c:pt>
                <c:pt idx="253">
                  <c:v>45950</c:v>
                </c:pt>
                <c:pt idx="254">
                  <c:v>45949</c:v>
                </c:pt>
                <c:pt idx="255">
                  <c:v>45948</c:v>
                </c:pt>
                <c:pt idx="256">
                  <c:v>45947</c:v>
                </c:pt>
                <c:pt idx="257">
                  <c:v>45946</c:v>
                </c:pt>
                <c:pt idx="258">
                  <c:v>45945</c:v>
                </c:pt>
                <c:pt idx="259">
                  <c:v>45944</c:v>
                </c:pt>
                <c:pt idx="260">
                  <c:v>45943</c:v>
                </c:pt>
                <c:pt idx="261">
                  <c:v>45942</c:v>
                </c:pt>
                <c:pt idx="262">
                  <c:v>45941</c:v>
                </c:pt>
                <c:pt idx="263">
                  <c:v>45940</c:v>
                </c:pt>
                <c:pt idx="264">
                  <c:v>45939</c:v>
                </c:pt>
                <c:pt idx="265">
                  <c:v>45938</c:v>
                </c:pt>
                <c:pt idx="266">
                  <c:v>45937</c:v>
                </c:pt>
                <c:pt idx="267">
                  <c:v>45936</c:v>
                </c:pt>
                <c:pt idx="268">
                  <c:v>45935</c:v>
                </c:pt>
                <c:pt idx="269">
                  <c:v>45934</c:v>
                </c:pt>
                <c:pt idx="270">
                  <c:v>45933</c:v>
                </c:pt>
                <c:pt idx="271">
                  <c:v>45932</c:v>
                </c:pt>
                <c:pt idx="272">
                  <c:v>45931</c:v>
                </c:pt>
                <c:pt idx="273">
                  <c:v>45930</c:v>
                </c:pt>
                <c:pt idx="274">
                  <c:v>45929</c:v>
                </c:pt>
                <c:pt idx="275">
                  <c:v>45928</c:v>
                </c:pt>
                <c:pt idx="276">
                  <c:v>45927</c:v>
                </c:pt>
                <c:pt idx="277">
                  <c:v>45926</c:v>
                </c:pt>
                <c:pt idx="278">
                  <c:v>45925</c:v>
                </c:pt>
                <c:pt idx="279">
                  <c:v>45924</c:v>
                </c:pt>
                <c:pt idx="280">
                  <c:v>45923</c:v>
                </c:pt>
                <c:pt idx="281">
                  <c:v>45922</c:v>
                </c:pt>
                <c:pt idx="282">
                  <c:v>45921</c:v>
                </c:pt>
                <c:pt idx="283">
                  <c:v>45920</c:v>
                </c:pt>
                <c:pt idx="284">
                  <c:v>45919</c:v>
                </c:pt>
                <c:pt idx="285">
                  <c:v>45918</c:v>
                </c:pt>
                <c:pt idx="286">
                  <c:v>45917</c:v>
                </c:pt>
                <c:pt idx="287">
                  <c:v>45916</c:v>
                </c:pt>
                <c:pt idx="288">
                  <c:v>45915</c:v>
                </c:pt>
                <c:pt idx="289">
                  <c:v>45914</c:v>
                </c:pt>
                <c:pt idx="290">
                  <c:v>45913</c:v>
                </c:pt>
                <c:pt idx="291">
                  <c:v>45912</c:v>
                </c:pt>
                <c:pt idx="292">
                  <c:v>45911</c:v>
                </c:pt>
                <c:pt idx="293">
                  <c:v>45910</c:v>
                </c:pt>
                <c:pt idx="294">
                  <c:v>45909</c:v>
                </c:pt>
                <c:pt idx="295">
                  <c:v>45908</c:v>
                </c:pt>
                <c:pt idx="296">
                  <c:v>45907</c:v>
                </c:pt>
                <c:pt idx="297">
                  <c:v>45906</c:v>
                </c:pt>
                <c:pt idx="298">
                  <c:v>45905</c:v>
                </c:pt>
                <c:pt idx="299">
                  <c:v>45904</c:v>
                </c:pt>
                <c:pt idx="300">
                  <c:v>45903</c:v>
                </c:pt>
                <c:pt idx="301">
                  <c:v>45902</c:v>
                </c:pt>
                <c:pt idx="302">
                  <c:v>45901</c:v>
                </c:pt>
                <c:pt idx="303">
                  <c:v>45900</c:v>
                </c:pt>
                <c:pt idx="304">
                  <c:v>45899</c:v>
                </c:pt>
                <c:pt idx="305">
                  <c:v>45898</c:v>
                </c:pt>
                <c:pt idx="306">
                  <c:v>45897</c:v>
                </c:pt>
                <c:pt idx="307">
                  <c:v>45896</c:v>
                </c:pt>
                <c:pt idx="308">
                  <c:v>45895</c:v>
                </c:pt>
                <c:pt idx="309">
                  <c:v>45894</c:v>
                </c:pt>
                <c:pt idx="310">
                  <c:v>45893</c:v>
                </c:pt>
                <c:pt idx="311">
                  <c:v>45892</c:v>
                </c:pt>
                <c:pt idx="312">
                  <c:v>45891</c:v>
                </c:pt>
                <c:pt idx="313">
                  <c:v>45890</c:v>
                </c:pt>
                <c:pt idx="314">
                  <c:v>45889</c:v>
                </c:pt>
                <c:pt idx="315">
                  <c:v>45888</c:v>
                </c:pt>
                <c:pt idx="316">
                  <c:v>45887</c:v>
                </c:pt>
                <c:pt idx="317">
                  <c:v>45886</c:v>
                </c:pt>
                <c:pt idx="318">
                  <c:v>45885</c:v>
                </c:pt>
                <c:pt idx="319">
                  <c:v>45884</c:v>
                </c:pt>
                <c:pt idx="320">
                  <c:v>45883</c:v>
                </c:pt>
                <c:pt idx="321">
                  <c:v>45882</c:v>
                </c:pt>
                <c:pt idx="322">
                  <c:v>45881</c:v>
                </c:pt>
                <c:pt idx="323">
                  <c:v>45880</c:v>
                </c:pt>
                <c:pt idx="324">
                  <c:v>45879</c:v>
                </c:pt>
                <c:pt idx="325">
                  <c:v>45878</c:v>
                </c:pt>
                <c:pt idx="326">
                  <c:v>45877</c:v>
                </c:pt>
                <c:pt idx="327">
                  <c:v>45876</c:v>
                </c:pt>
                <c:pt idx="328">
                  <c:v>45875</c:v>
                </c:pt>
                <c:pt idx="329">
                  <c:v>45874</c:v>
                </c:pt>
                <c:pt idx="330">
                  <c:v>45873</c:v>
                </c:pt>
                <c:pt idx="331">
                  <c:v>45872</c:v>
                </c:pt>
                <c:pt idx="332">
                  <c:v>45871</c:v>
                </c:pt>
                <c:pt idx="333">
                  <c:v>45870</c:v>
                </c:pt>
                <c:pt idx="334">
                  <c:v>45869</c:v>
                </c:pt>
                <c:pt idx="335">
                  <c:v>45868</c:v>
                </c:pt>
                <c:pt idx="336">
                  <c:v>45867</c:v>
                </c:pt>
                <c:pt idx="337">
                  <c:v>45866</c:v>
                </c:pt>
                <c:pt idx="338">
                  <c:v>45865</c:v>
                </c:pt>
                <c:pt idx="339">
                  <c:v>45864</c:v>
                </c:pt>
                <c:pt idx="340">
                  <c:v>45863</c:v>
                </c:pt>
                <c:pt idx="341">
                  <c:v>45862</c:v>
                </c:pt>
                <c:pt idx="342">
                  <c:v>45861</c:v>
                </c:pt>
                <c:pt idx="343">
                  <c:v>45860</c:v>
                </c:pt>
                <c:pt idx="344">
                  <c:v>45859</c:v>
                </c:pt>
                <c:pt idx="345">
                  <c:v>45858</c:v>
                </c:pt>
                <c:pt idx="346">
                  <c:v>45857</c:v>
                </c:pt>
                <c:pt idx="347">
                  <c:v>45856</c:v>
                </c:pt>
                <c:pt idx="348">
                  <c:v>45855</c:v>
                </c:pt>
                <c:pt idx="349">
                  <c:v>45854</c:v>
                </c:pt>
                <c:pt idx="350">
                  <c:v>45853</c:v>
                </c:pt>
                <c:pt idx="351">
                  <c:v>45852</c:v>
                </c:pt>
                <c:pt idx="352">
                  <c:v>45851</c:v>
                </c:pt>
                <c:pt idx="353">
                  <c:v>45850</c:v>
                </c:pt>
                <c:pt idx="354">
                  <c:v>45849</c:v>
                </c:pt>
                <c:pt idx="355">
                  <c:v>45848</c:v>
                </c:pt>
                <c:pt idx="356">
                  <c:v>45847</c:v>
                </c:pt>
                <c:pt idx="357">
                  <c:v>45846</c:v>
                </c:pt>
                <c:pt idx="358">
                  <c:v>45845</c:v>
                </c:pt>
                <c:pt idx="359">
                  <c:v>45844</c:v>
                </c:pt>
                <c:pt idx="360">
                  <c:v>45843</c:v>
                </c:pt>
                <c:pt idx="361">
                  <c:v>45842</c:v>
                </c:pt>
                <c:pt idx="362">
                  <c:v>45841</c:v>
                </c:pt>
                <c:pt idx="363">
                  <c:v>45840</c:v>
                </c:pt>
                <c:pt idx="364">
                  <c:v>45839</c:v>
                </c:pt>
                <c:pt idx="365">
                  <c:v>45838</c:v>
                </c:pt>
                <c:pt idx="366">
                  <c:v>45837</c:v>
                </c:pt>
                <c:pt idx="367">
                  <c:v>45836</c:v>
                </c:pt>
                <c:pt idx="368">
                  <c:v>45835</c:v>
                </c:pt>
                <c:pt idx="369">
                  <c:v>45834</c:v>
                </c:pt>
                <c:pt idx="370">
                  <c:v>45833</c:v>
                </c:pt>
                <c:pt idx="371">
                  <c:v>45832</c:v>
                </c:pt>
                <c:pt idx="372">
                  <c:v>45831</c:v>
                </c:pt>
                <c:pt idx="373">
                  <c:v>45830</c:v>
                </c:pt>
                <c:pt idx="374">
                  <c:v>45829</c:v>
                </c:pt>
                <c:pt idx="375">
                  <c:v>45828</c:v>
                </c:pt>
                <c:pt idx="376">
                  <c:v>45827</c:v>
                </c:pt>
                <c:pt idx="377">
                  <c:v>45826</c:v>
                </c:pt>
                <c:pt idx="378">
                  <c:v>45825</c:v>
                </c:pt>
                <c:pt idx="379">
                  <c:v>45824</c:v>
                </c:pt>
                <c:pt idx="380">
                  <c:v>45823</c:v>
                </c:pt>
                <c:pt idx="381">
                  <c:v>45822</c:v>
                </c:pt>
                <c:pt idx="382">
                  <c:v>45821</c:v>
                </c:pt>
                <c:pt idx="383">
                  <c:v>45820</c:v>
                </c:pt>
                <c:pt idx="384">
                  <c:v>45819</c:v>
                </c:pt>
                <c:pt idx="385">
                  <c:v>45818</c:v>
                </c:pt>
                <c:pt idx="386">
                  <c:v>45817</c:v>
                </c:pt>
                <c:pt idx="387">
                  <c:v>45816</c:v>
                </c:pt>
                <c:pt idx="388">
                  <c:v>45815</c:v>
                </c:pt>
                <c:pt idx="389">
                  <c:v>45814</c:v>
                </c:pt>
                <c:pt idx="390">
                  <c:v>45813</c:v>
                </c:pt>
                <c:pt idx="391">
                  <c:v>45812</c:v>
                </c:pt>
                <c:pt idx="392">
                  <c:v>45811</c:v>
                </c:pt>
                <c:pt idx="393">
                  <c:v>45810</c:v>
                </c:pt>
                <c:pt idx="394">
                  <c:v>45809</c:v>
                </c:pt>
                <c:pt idx="395">
                  <c:v>45808</c:v>
                </c:pt>
                <c:pt idx="396">
                  <c:v>45807</c:v>
                </c:pt>
                <c:pt idx="397">
                  <c:v>45806</c:v>
                </c:pt>
                <c:pt idx="398">
                  <c:v>45805</c:v>
                </c:pt>
                <c:pt idx="399">
                  <c:v>45804</c:v>
                </c:pt>
                <c:pt idx="400">
                  <c:v>45803</c:v>
                </c:pt>
                <c:pt idx="401">
                  <c:v>45802</c:v>
                </c:pt>
                <c:pt idx="402">
                  <c:v>45801</c:v>
                </c:pt>
                <c:pt idx="403">
                  <c:v>45800</c:v>
                </c:pt>
                <c:pt idx="404">
                  <c:v>45799</c:v>
                </c:pt>
                <c:pt idx="405">
                  <c:v>45798</c:v>
                </c:pt>
                <c:pt idx="406">
                  <c:v>45797</c:v>
                </c:pt>
                <c:pt idx="407">
                  <c:v>45796</c:v>
                </c:pt>
                <c:pt idx="408">
                  <c:v>45795</c:v>
                </c:pt>
                <c:pt idx="409">
                  <c:v>45794</c:v>
                </c:pt>
                <c:pt idx="410">
                  <c:v>45793</c:v>
                </c:pt>
                <c:pt idx="411">
                  <c:v>45792</c:v>
                </c:pt>
                <c:pt idx="412">
                  <c:v>45791</c:v>
                </c:pt>
                <c:pt idx="413">
                  <c:v>45790</c:v>
                </c:pt>
                <c:pt idx="414">
                  <c:v>45789</c:v>
                </c:pt>
                <c:pt idx="415">
                  <c:v>45788</c:v>
                </c:pt>
                <c:pt idx="416">
                  <c:v>45787</c:v>
                </c:pt>
                <c:pt idx="417">
                  <c:v>45786</c:v>
                </c:pt>
                <c:pt idx="418">
                  <c:v>45785</c:v>
                </c:pt>
                <c:pt idx="419">
                  <c:v>45784</c:v>
                </c:pt>
                <c:pt idx="420">
                  <c:v>45783</c:v>
                </c:pt>
                <c:pt idx="421">
                  <c:v>45782</c:v>
                </c:pt>
                <c:pt idx="422">
                  <c:v>45781</c:v>
                </c:pt>
                <c:pt idx="423">
                  <c:v>45780</c:v>
                </c:pt>
                <c:pt idx="424">
                  <c:v>45779</c:v>
                </c:pt>
                <c:pt idx="425">
                  <c:v>45778</c:v>
                </c:pt>
                <c:pt idx="426">
                  <c:v>45777</c:v>
                </c:pt>
                <c:pt idx="427">
                  <c:v>45776</c:v>
                </c:pt>
                <c:pt idx="428">
                  <c:v>45775</c:v>
                </c:pt>
                <c:pt idx="429">
                  <c:v>45774</c:v>
                </c:pt>
                <c:pt idx="430">
                  <c:v>45773</c:v>
                </c:pt>
                <c:pt idx="431">
                  <c:v>45772</c:v>
                </c:pt>
                <c:pt idx="432">
                  <c:v>45771</c:v>
                </c:pt>
                <c:pt idx="433">
                  <c:v>45770</c:v>
                </c:pt>
                <c:pt idx="434">
                  <c:v>45769</c:v>
                </c:pt>
                <c:pt idx="435">
                  <c:v>45768</c:v>
                </c:pt>
                <c:pt idx="436">
                  <c:v>45767</c:v>
                </c:pt>
                <c:pt idx="437">
                  <c:v>45766</c:v>
                </c:pt>
                <c:pt idx="438">
                  <c:v>45765</c:v>
                </c:pt>
                <c:pt idx="439">
                  <c:v>45764</c:v>
                </c:pt>
                <c:pt idx="440">
                  <c:v>45763</c:v>
                </c:pt>
                <c:pt idx="441">
                  <c:v>45762</c:v>
                </c:pt>
                <c:pt idx="442">
                  <c:v>45761</c:v>
                </c:pt>
                <c:pt idx="443">
                  <c:v>45760</c:v>
                </c:pt>
                <c:pt idx="444">
                  <c:v>45759</c:v>
                </c:pt>
                <c:pt idx="445">
                  <c:v>45758</c:v>
                </c:pt>
                <c:pt idx="446">
                  <c:v>45757</c:v>
                </c:pt>
                <c:pt idx="447">
                  <c:v>45756</c:v>
                </c:pt>
                <c:pt idx="448">
                  <c:v>45755</c:v>
                </c:pt>
                <c:pt idx="449">
                  <c:v>45754</c:v>
                </c:pt>
                <c:pt idx="450">
                  <c:v>45753</c:v>
                </c:pt>
                <c:pt idx="451">
                  <c:v>45752</c:v>
                </c:pt>
                <c:pt idx="452">
                  <c:v>45751</c:v>
                </c:pt>
                <c:pt idx="453">
                  <c:v>45750</c:v>
                </c:pt>
                <c:pt idx="454">
                  <c:v>45749</c:v>
                </c:pt>
                <c:pt idx="455">
                  <c:v>45748</c:v>
                </c:pt>
                <c:pt idx="456">
                  <c:v>45747</c:v>
                </c:pt>
                <c:pt idx="457">
                  <c:v>45746</c:v>
                </c:pt>
                <c:pt idx="458">
                  <c:v>45745</c:v>
                </c:pt>
                <c:pt idx="459">
                  <c:v>45744</c:v>
                </c:pt>
                <c:pt idx="460">
                  <c:v>45743</c:v>
                </c:pt>
                <c:pt idx="461">
                  <c:v>45742</c:v>
                </c:pt>
                <c:pt idx="462">
                  <c:v>45741</c:v>
                </c:pt>
                <c:pt idx="463">
                  <c:v>45740</c:v>
                </c:pt>
                <c:pt idx="464">
                  <c:v>45739</c:v>
                </c:pt>
                <c:pt idx="465">
                  <c:v>45738</c:v>
                </c:pt>
                <c:pt idx="466">
                  <c:v>45737</c:v>
                </c:pt>
                <c:pt idx="467">
                  <c:v>45736</c:v>
                </c:pt>
                <c:pt idx="468">
                  <c:v>45735</c:v>
                </c:pt>
                <c:pt idx="469">
                  <c:v>45734</c:v>
                </c:pt>
                <c:pt idx="470">
                  <c:v>45733</c:v>
                </c:pt>
                <c:pt idx="471">
                  <c:v>45732</c:v>
                </c:pt>
                <c:pt idx="472">
                  <c:v>45731</c:v>
                </c:pt>
                <c:pt idx="473">
                  <c:v>45730</c:v>
                </c:pt>
                <c:pt idx="474">
                  <c:v>45729</c:v>
                </c:pt>
                <c:pt idx="475">
                  <c:v>45728</c:v>
                </c:pt>
                <c:pt idx="476">
                  <c:v>45727</c:v>
                </c:pt>
                <c:pt idx="477">
                  <c:v>45726</c:v>
                </c:pt>
                <c:pt idx="478">
                  <c:v>45725</c:v>
                </c:pt>
                <c:pt idx="479">
                  <c:v>45724</c:v>
                </c:pt>
                <c:pt idx="480">
                  <c:v>45723</c:v>
                </c:pt>
                <c:pt idx="481">
                  <c:v>45722</c:v>
                </c:pt>
                <c:pt idx="482">
                  <c:v>45721</c:v>
                </c:pt>
                <c:pt idx="483">
                  <c:v>45720</c:v>
                </c:pt>
                <c:pt idx="484">
                  <c:v>45719</c:v>
                </c:pt>
                <c:pt idx="485">
                  <c:v>45718</c:v>
                </c:pt>
                <c:pt idx="486">
                  <c:v>45717</c:v>
                </c:pt>
                <c:pt idx="487">
                  <c:v>45716</c:v>
                </c:pt>
                <c:pt idx="488">
                  <c:v>45715</c:v>
                </c:pt>
                <c:pt idx="489">
                  <c:v>45714</c:v>
                </c:pt>
                <c:pt idx="490">
                  <c:v>45713</c:v>
                </c:pt>
                <c:pt idx="491">
                  <c:v>45712</c:v>
                </c:pt>
                <c:pt idx="492">
                  <c:v>45711</c:v>
                </c:pt>
                <c:pt idx="493">
                  <c:v>45710</c:v>
                </c:pt>
                <c:pt idx="494">
                  <c:v>45709</c:v>
                </c:pt>
                <c:pt idx="495">
                  <c:v>45708</c:v>
                </c:pt>
                <c:pt idx="496">
                  <c:v>45707</c:v>
                </c:pt>
                <c:pt idx="497">
                  <c:v>45706</c:v>
                </c:pt>
                <c:pt idx="498">
                  <c:v>45705</c:v>
                </c:pt>
                <c:pt idx="499">
                  <c:v>45704</c:v>
                </c:pt>
                <c:pt idx="500">
                  <c:v>45703</c:v>
                </c:pt>
                <c:pt idx="501">
                  <c:v>45702</c:v>
                </c:pt>
                <c:pt idx="502">
                  <c:v>45701</c:v>
                </c:pt>
                <c:pt idx="503">
                  <c:v>45700</c:v>
                </c:pt>
                <c:pt idx="504">
                  <c:v>45699</c:v>
                </c:pt>
                <c:pt idx="505">
                  <c:v>45698</c:v>
                </c:pt>
                <c:pt idx="506">
                  <c:v>45697</c:v>
                </c:pt>
                <c:pt idx="507">
                  <c:v>45696</c:v>
                </c:pt>
                <c:pt idx="508">
                  <c:v>45695</c:v>
                </c:pt>
                <c:pt idx="509">
                  <c:v>45694</c:v>
                </c:pt>
                <c:pt idx="510">
                  <c:v>45693</c:v>
                </c:pt>
                <c:pt idx="511">
                  <c:v>45692</c:v>
                </c:pt>
                <c:pt idx="512">
                  <c:v>45691</c:v>
                </c:pt>
                <c:pt idx="513">
                  <c:v>45690</c:v>
                </c:pt>
                <c:pt idx="514">
                  <c:v>45689</c:v>
                </c:pt>
                <c:pt idx="515">
                  <c:v>45688</c:v>
                </c:pt>
                <c:pt idx="516">
                  <c:v>45687</c:v>
                </c:pt>
                <c:pt idx="517">
                  <c:v>45686</c:v>
                </c:pt>
                <c:pt idx="518">
                  <c:v>45685</c:v>
                </c:pt>
                <c:pt idx="519">
                  <c:v>45684</c:v>
                </c:pt>
                <c:pt idx="520">
                  <c:v>45683</c:v>
                </c:pt>
                <c:pt idx="521">
                  <c:v>45682</c:v>
                </c:pt>
                <c:pt idx="522">
                  <c:v>45681</c:v>
                </c:pt>
                <c:pt idx="523">
                  <c:v>45680</c:v>
                </c:pt>
                <c:pt idx="524">
                  <c:v>45679</c:v>
                </c:pt>
                <c:pt idx="525">
                  <c:v>45678</c:v>
                </c:pt>
                <c:pt idx="526">
                  <c:v>45677</c:v>
                </c:pt>
                <c:pt idx="527">
                  <c:v>45676</c:v>
                </c:pt>
                <c:pt idx="528">
                  <c:v>45675</c:v>
                </c:pt>
                <c:pt idx="529">
                  <c:v>45674</c:v>
                </c:pt>
                <c:pt idx="530">
                  <c:v>45673</c:v>
                </c:pt>
                <c:pt idx="531">
                  <c:v>45672</c:v>
                </c:pt>
                <c:pt idx="532">
                  <c:v>45671</c:v>
                </c:pt>
                <c:pt idx="533">
                  <c:v>45670</c:v>
                </c:pt>
                <c:pt idx="534">
                  <c:v>45669</c:v>
                </c:pt>
                <c:pt idx="535">
                  <c:v>45668</c:v>
                </c:pt>
                <c:pt idx="536">
                  <c:v>45667</c:v>
                </c:pt>
                <c:pt idx="537">
                  <c:v>45666</c:v>
                </c:pt>
                <c:pt idx="538">
                  <c:v>45665</c:v>
                </c:pt>
                <c:pt idx="539">
                  <c:v>45664</c:v>
                </c:pt>
                <c:pt idx="540">
                  <c:v>45663</c:v>
                </c:pt>
                <c:pt idx="541">
                  <c:v>45662</c:v>
                </c:pt>
                <c:pt idx="542">
                  <c:v>45661</c:v>
                </c:pt>
                <c:pt idx="543">
                  <c:v>45660</c:v>
                </c:pt>
                <c:pt idx="544">
                  <c:v>45659</c:v>
                </c:pt>
                <c:pt idx="545">
                  <c:v>45658</c:v>
                </c:pt>
                <c:pt idx="546">
                  <c:v>45657</c:v>
                </c:pt>
                <c:pt idx="547">
                  <c:v>45656</c:v>
                </c:pt>
                <c:pt idx="548">
                  <c:v>45655</c:v>
                </c:pt>
                <c:pt idx="549">
                  <c:v>45654</c:v>
                </c:pt>
                <c:pt idx="550">
                  <c:v>45653</c:v>
                </c:pt>
                <c:pt idx="551">
                  <c:v>45652</c:v>
                </c:pt>
                <c:pt idx="552">
                  <c:v>45651</c:v>
                </c:pt>
                <c:pt idx="553">
                  <c:v>45650</c:v>
                </c:pt>
                <c:pt idx="554">
                  <c:v>45649</c:v>
                </c:pt>
                <c:pt idx="555">
                  <c:v>45648</c:v>
                </c:pt>
                <c:pt idx="556">
                  <c:v>45647</c:v>
                </c:pt>
                <c:pt idx="557">
                  <c:v>45646</c:v>
                </c:pt>
                <c:pt idx="558">
                  <c:v>45645</c:v>
                </c:pt>
                <c:pt idx="559">
                  <c:v>45644</c:v>
                </c:pt>
                <c:pt idx="560">
                  <c:v>45643</c:v>
                </c:pt>
                <c:pt idx="561">
                  <c:v>45642</c:v>
                </c:pt>
                <c:pt idx="562">
                  <c:v>45641</c:v>
                </c:pt>
                <c:pt idx="563">
                  <c:v>45640</c:v>
                </c:pt>
                <c:pt idx="564">
                  <c:v>45639</c:v>
                </c:pt>
                <c:pt idx="565">
                  <c:v>45638</c:v>
                </c:pt>
                <c:pt idx="566">
                  <c:v>45637</c:v>
                </c:pt>
                <c:pt idx="567">
                  <c:v>45636</c:v>
                </c:pt>
                <c:pt idx="568">
                  <c:v>45635</c:v>
                </c:pt>
                <c:pt idx="569">
                  <c:v>45634</c:v>
                </c:pt>
                <c:pt idx="570">
                  <c:v>45633</c:v>
                </c:pt>
                <c:pt idx="571">
                  <c:v>45632</c:v>
                </c:pt>
                <c:pt idx="572">
                  <c:v>45631</c:v>
                </c:pt>
                <c:pt idx="573">
                  <c:v>45630</c:v>
                </c:pt>
                <c:pt idx="574">
                  <c:v>45629</c:v>
                </c:pt>
                <c:pt idx="575">
                  <c:v>45628</c:v>
                </c:pt>
                <c:pt idx="576">
                  <c:v>45627</c:v>
                </c:pt>
                <c:pt idx="577">
                  <c:v>45626</c:v>
                </c:pt>
                <c:pt idx="578">
                  <c:v>45625</c:v>
                </c:pt>
                <c:pt idx="579">
                  <c:v>45624</c:v>
                </c:pt>
                <c:pt idx="580">
                  <c:v>45623</c:v>
                </c:pt>
                <c:pt idx="581">
                  <c:v>45622</c:v>
                </c:pt>
                <c:pt idx="582">
                  <c:v>45621</c:v>
                </c:pt>
                <c:pt idx="583">
                  <c:v>45620</c:v>
                </c:pt>
                <c:pt idx="584">
                  <c:v>45619</c:v>
                </c:pt>
                <c:pt idx="585">
                  <c:v>45618</c:v>
                </c:pt>
                <c:pt idx="586">
                  <c:v>45617</c:v>
                </c:pt>
                <c:pt idx="587">
                  <c:v>45616</c:v>
                </c:pt>
                <c:pt idx="588">
                  <c:v>45615</c:v>
                </c:pt>
                <c:pt idx="589">
                  <c:v>45614</c:v>
                </c:pt>
                <c:pt idx="590">
                  <c:v>45613</c:v>
                </c:pt>
                <c:pt idx="591">
                  <c:v>45612</c:v>
                </c:pt>
                <c:pt idx="592">
                  <c:v>45611</c:v>
                </c:pt>
                <c:pt idx="593">
                  <c:v>45610</c:v>
                </c:pt>
                <c:pt idx="594">
                  <c:v>45609</c:v>
                </c:pt>
                <c:pt idx="595">
                  <c:v>45608</c:v>
                </c:pt>
                <c:pt idx="596">
                  <c:v>45607</c:v>
                </c:pt>
                <c:pt idx="597">
                  <c:v>45606</c:v>
                </c:pt>
                <c:pt idx="598">
                  <c:v>45605</c:v>
                </c:pt>
                <c:pt idx="599">
                  <c:v>45604</c:v>
                </c:pt>
                <c:pt idx="600">
                  <c:v>45603</c:v>
                </c:pt>
                <c:pt idx="601">
                  <c:v>45602</c:v>
                </c:pt>
                <c:pt idx="602">
                  <c:v>45601</c:v>
                </c:pt>
                <c:pt idx="603">
                  <c:v>45600</c:v>
                </c:pt>
                <c:pt idx="604">
                  <c:v>45599</c:v>
                </c:pt>
                <c:pt idx="605">
                  <c:v>45598</c:v>
                </c:pt>
                <c:pt idx="606">
                  <c:v>45597</c:v>
                </c:pt>
                <c:pt idx="607">
                  <c:v>45596</c:v>
                </c:pt>
                <c:pt idx="608">
                  <c:v>45595</c:v>
                </c:pt>
                <c:pt idx="609">
                  <c:v>45594</c:v>
                </c:pt>
                <c:pt idx="610">
                  <c:v>45593</c:v>
                </c:pt>
                <c:pt idx="611">
                  <c:v>45592</c:v>
                </c:pt>
                <c:pt idx="612">
                  <c:v>45591</c:v>
                </c:pt>
                <c:pt idx="613">
                  <c:v>45590</c:v>
                </c:pt>
                <c:pt idx="614">
                  <c:v>45589</c:v>
                </c:pt>
                <c:pt idx="615">
                  <c:v>45588</c:v>
                </c:pt>
                <c:pt idx="616">
                  <c:v>45587</c:v>
                </c:pt>
                <c:pt idx="617">
                  <c:v>45586</c:v>
                </c:pt>
                <c:pt idx="618">
                  <c:v>45585</c:v>
                </c:pt>
                <c:pt idx="619">
                  <c:v>45584</c:v>
                </c:pt>
                <c:pt idx="620">
                  <c:v>45583</c:v>
                </c:pt>
                <c:pt idx="621">
                  <c:v>45582</c:v>
                </c:pt>
                <c:pt idx="622">
                  <c:v>45581</c:v>
                </c:pt>
                <c:pt idx="623">
                  <c:v>45580</c:v>
                </c:pt>
                <c:pt idx="624">
                  <c:v>45579</c:v>
                </c:pt>
                <c:pt idx="625">
                  <c:v>45578</c:v>
                </c:pt>
                <c:pt idx="626">
                  <c:v>45577</c:v>
                </c:pt>
                <c:pt idx="627">
                  <c:v>45576</c:v>
                </c:pt>
                <c:pt idx="628">
                  <c:v>45575</c:v>
                </c:pt>
                <c:pt idx="629">
                  <c:v>45574</c:v>
                </c:pt>
                <c:pt idx="630">
                  <c:v>45573</c:v>
                </c:pt>
                <c:pt idx="631">
                  <c:v>45572</c:v>
                </c:pt>
                <c:pt idx="632">
                  <c:v>45571</c:v>
                </c:pt>
                <c:pt idx="633">
                  <c:v>45570</c:v>
                </c:pt>
                <c:pt idx="634">
                  <c:v>45569</c:v>
                </c:pt>
                <c:pt idx="635">
                  <c:v>45568</c:v>
                </c:pt>
                <c:pt idx="636">
                  <c:v>45567</c:v>
                </c:pt>
                <c:pt idx="637">
                  <c:v>45566</c:v>
                </c:pt>
                <c:pt idx="638">
                  <c:v>45565</c:v>
                </c:pt>
                <c:pt idx="639">
                  <c:v>45564</c:v>
                </c:pt>
                <c:pt idx="640">
                  <c:v>45563</c:v>
                </c:pt>
                <c:pt idx="641">
                  <c:v>45562</c:v>
                </c:pt>
                <c:pt idx="642">
                  <c:v>45561</c:v>
                </c:pt>
                <c:pt idx="643">
                  <c:v>45560</c:v>
                </c:pt>
                <c:pt idx="644">
                  <c:v>45559</c:v>
                </c:pt>
                <c:pt idx="645">
                  <c:v>45558</c:v>
                </c:pt>
                <c:pt idx="646">
                  <c:v>45557</c:v>
                </c:pt>
                <c:pt idx="647">
                  <c:v>45556</c:v>
                </c:pt>
                <c:pt idx="648">
                  <c:v>45555</c:v>
                </c:pt>
                <c:pt idx="649">
                  <c:v>45554</c:v>
                </c:pt>
                <c:pt idx="650">
                  <c:v>45553</c:v>
                </c:pt>
                <c:pt idx="651">
                  <c:v>45552</c:v>
                </c:pt>
                <c:pt idx="652">
                  <c:v>45551</c:v>
                </c:pt>
                <c:pt idx="653">
                  <c:v>45550</c:v>
                </c:pt>
                <c:pt idx="654">
                  <c:v>45549</c:v>
                </c:pt>
                <c:pt idx="655">
                  <c:v>45548</c:v>
                </c:pt>
                <c:pt idx="656">
                  <c:v>45547</c:v>
                </c:pt>
                <c:pt idx="657">
                  <c:v>45546</c:v>
                </c:pt>
                <c:pt idx="658">
                  <c:v>45545</c:v>
                </c:pt>
                <c:pt idx="659">
                  <c:v>45544</c:v>
                </c:pt>
                <c:pt idx="660">
                  <c:v>45543</c:v>
                </c:pt>
                <c:pt idx="661">
                  <c:v>45542</c:v>
                </c:pt>
                <c:pt idx="662">
                  <c:v>45541</c:v>
                </c:pt>
                <c:pt idx="663">
                  <c:v>45540</c:v>
                </c:pt>
                <c:pt idx="664">
                  <c:v>45539</c:v>
                </c:pt>
                <c:pt idx="665">
                  <c:v>45538</c:v>
                </c:pt>
                <c:pt idx="666">
                  <c:v>45537</c:v>
                </c:pt>
                <c:pt idx="667">
                  <c:v>45536</c:v>
                </c:pt>
                <c:pt idx="668">
                  <c:v>45535</c:v>
                </c:pt>
                <c:pt idx="669">
                  <c:v>45534</c:v>
                </c:pt>
                <c:pt idx="670">
                  <c:v>45533</c:v>
                </c:pt>
                <c:pt idx="671">
                  <c:v>45532</c:v>
                </c:pt>
                <c:pt idx="672">
                  <c:v>45531</c:v>
                </c:pt>
                <c:pt idx="673">
                  <c:v>45530</c:v>
                </c:pt>
                <c:pt idx="674">
                  <c:v>45529</c:v>
                </c:pt>
                <c:pt idx="675">
                  <c:v>45528</c:v>
                </c:pt>
                <c:pt idx="676">
                  <c:v>45527</c:v>
                </c:pt>
                <c:pt idx="677">
                  <c:v>45526</c:v>
                </c:pt>
                <c:pt idx="678">
                  <c:v>45525</c:v>
                </c:pt>
                <c:pt idx="679">
                  <c:v>45524</c:v>
                </c:pt>
                <c:pt idx="680">
                  <c:v>45523</c:v>
                </c:pt>
                <c:pt idx="681">
                  <c:v>45522</c:v>
                </c:pt>
                <c:pt idx="682">
                  <c:v>45521</c:v>
                </c:pt>
                <c:pt idx="683">
                  <c:v>45520</c:v>
                </c:pt>
                <c:pt idx="684">
                  <c:v>45519</c:v>
                </c:pt>
                <c:pt idx="685">
                  <c:v>45518</c:v>
                </c:pt>
                <c:pt idx="686">
                  <c:v>45517</c:v>
                </c:pt>
                <c:pt idx="687">
                  <c:v>45516</c:v>
                </c:pt>
                <c:pt idx="688">
                  <c:v>45515</c:v>
                </c:pt>
                <c:pt idx="689">
                  <c:v>45514</c:v>
                </c:pt>
                <c:pt idx="690">
                  <c:v>45513</c:v>
                </c:pt>
                <c:pt idx="691">
                  <c:v>45512</c:v>
                </c:pt>
                <c:pt idx="692">
                  <c:v>45511</c:v>
                </c:pt>
                <c:pt idx="693">
                  <c:v>45510</c:v>
                </c:pt>
                <c:pt idx="694">
                  <c:v>45509</c:v>
                </c:pt>
                <c:pt idx="695">
                  <c:v>45508</c:v>
                </c:pt>
                <c:pt idx="696">
                  <c:v>45507</c:v>
                </c:pt>
                <c:pt idx="697">
                  <c:v>45506</c:v>
                </c:pt>
                <c:pt idx="698">
                  <c:v>45505</c:v>
                </c:pt>
                <c:pt idx="699">
                  <c:v>45504</c:v>
                </c:pt>
                <c:pt idx="700">
                  <c:v>45503</c:v>
                </c:pt>
                <c:pt idx="701">
                  <c:v>45502</c:v>
                </c:pt>
                <c:pt idx="702">
                  <c:v>45501</c:v>
                </c:pt>
                <c:pt idx="703">
                  <c:v>45500</c:v>
                </c:pt>
                <c:pt idx="704">
                  <c:v>45499</c:v>
                </c:pt>
                <c:pt idx="705">
                  <c:v>45498</c:v>
                </c:pt>
                <c:pt idx="706">
                  <c:v>45497</c:v>
                </c:pt>
                <c:pt idx="707">
                  <c:v>45496</c:v>
                </c:pt>
                <c:pt idx="708">
                  <c:v>45495</c:v>
                </c:pt>
                <c:pt idx="709">
                  <c:v>45494</c:v>
                </c:pt>
                <c:pt idx="710">
                  <c:v>45493</c:v>
                </c:pt>
                <c:pt idx="711">
                  <c:v>45492</c:v>
                </c:pt>
                <c:pt idx="712">
                  <c:v>45491</c:v>
                </c:pt>
                <c:pt idx="713">
                  <c:v>45490</c:v>
                </c:pt>
                <c:pt idx="714">
                  <c:v>45489</c:v>
                </c:pt>
                <c:pt idx="715">
                  <c:v>45488</c:v>
                </c:pt>
                <c:pt idx="716">
                  <c:v>45487</c:v>
                </c:pt>
                <c:pt idx="717">
                  <c:v>45486</c:v>
                </c:pt>
                <c:pt idx="718">
                  <c:v>45485</c:v>
                </c:pt>
                <c:pt idx="719">
                  <c:v>45484</c:v>
                </c:pt>
                <c:pt idx="720">
                  <c:v>45483</c:v>
                </c:pt>
                <c:pt idx="721">
                  <c:v>45482</c:v>
                </c:pt>
                <c:pt idx="722">
                  <c:v>45481</c:v>
                </c:pt>
                <c:pt idx="723">
                  <c:v>45480</c:v>
                </c:pt>
                <c:pt idx="724">
                  <c:v>45479</c:v>
                </c:pt>
                <c:pt idx="725">
                  <c:v>45478</c:v>
                </c:pt>
                <c:pt idx="726">
                  <c:v>45477</c:v>
                </c:pt>
                <c:pt idx="727">
                  <c:v>45476</c:v>
                </c:pt>
                <c:pt idx="728">
                  <c:v>45475</c:v>
                </c:pt>
                <c:pt idx="729">
                  <c:v>45474</c:v>
                </c:pt>
                <c:pt idx="730">
                  <c:v>45473</c:v>
                </c:pt>
                <c:pt idx="731">
                  <c:v>45472</c:v>
                </c:pt>
                <c:pt idx="732">
                  <c:v>45471</c:v>
                </c:pt>
                <c:pt idx="733">
                  <c:v>45470</c:v>
                </c:pt>
                <c:pt idx="734">
                  <c:v>45469</c:v>
                </c:pt>
                <c:pt idx="735">
                  <c:v>45468</c:v>
                </c:pt>
                <c:pt idx="736">
                  <c:v>45467</c:v>
                </c:pt>
                <c:pt idx="737">
                  <c:v>45466</c:v>
                </c:pt>
                <c:pt idx="738">
                  <c:v>45465</c:v>
                </c:pt>
                <c:pt idx="739">
                  <c:v>45464</c:v>
                </c:pt>
                <c:pt idx="740">
                  <c:v>45463</c:v>
                </c:pt>
                <c:pt idx="741">
                  <c:v>45462</c:v>
                </c:pt>
                <c:pt idx="742">
                  <c:v>45461</c:v>
                </c:pt>
                <c:pt idx="743">
                  <c:v>45460</c:v>
                </c:pt>
                <c:pt idx="744">
                  <c:v>45459</c:v>
                </c:pt>
                <c:pt idx="745">
                  <c:v>45458</c:v>
                </c:pt>
                <c:pt idx="746">
                  <c:v>45457</c:v>
                </c:pt>
                <c:pt idx="747">
                  <c:v>45456</c:v>
                </c:pt>
                <c:pt idx="748">
                  <c:v>45455</c:v>
                </c:pt>
                <c:pt idx="749">
                  <c:v>45454</c:v>
                </c:pt>
                <c:pt idx="750">
                  <c:v>45453</c:v>
                </c:pt>
                <c:pt idx="751">
                  <c:v>45452</c:v>
                </c:pt>
                <c:pt idx="752">
                  <c:v>45451</c:v>
                </c:pt>
                <c:pt idx="753">
                  <c:v>45450</c:v>
                </c:pt>
                <c:pt idx="754">
                  <c:v>45449</c:v>
                </c:pt>
                <c:pt idx="755">
                  <c:v>45448</c:v>
                </c:pt>
                <c:pt idx="756">
                  <c:v>45447</c:v>
                </c:pt>
                <c:pt idx="757">
                  <c:v>45446</c:v>
                </c:pt>
                <c:pt idx="758">
                  <c:v>45445</c:v>
                </c:pt>
                <c:pt idx="759">
                  <c:v>45444</c:v>
                </c:pt>
                <c:pt idx="760">
                  <c:v>45443</c:v>
                </c:pt>
                <c:pt idx="761">
                  <c:v>45442</c:v>
                </c:pt>
                <c:pt idx="762">
                  <c:v>45441</c:v>
                </c:pt>
                <c:pt idx="763">
                  <c:v>45440</c:v>
                </c:pt>
                <c:pt idx="764">
                  <c:v>45439</c:v>
                </c:pt>
                <c:pt idx="765">
                  <c:v>45438</c:v>
                </c:pt>
                <c:pt idx="766">
                  <c:v>45437</c:v>
                </c:pt>
                <c:pt idx="767">
                  <c:v>45436</c:v>
                </c:pt>
                <c:pt idx="768">
                  <c:v>45435</c:v>
                </c:pt>
                <c:pt idx="769">
                  <c:v>45434</c:v>
                </c:pt>
                <c:pt idx="770">
                  <c:v>45433</c:v>
                </c:pt>
                <c:pt idx="771">
                  <c:v>45432</c:v>
                </c:pt>
                <c:pt idx="772">
                  <c:v>45431</c:v>
                </c:pt>
                <c:pt idx="773">
                  <c:v>45430</c:v>
                </c:pt>
                <c:pt idx="774">
                  <c:v>45429</c:v>
                </c:pt>
                <c:pt idx="775">
                  <c:v>45428</c:v>
                </c:pt>
                <c:pt idx="776">
                  <c:v>45427</c:v>
                </c:pt>
                <c:pt idx="777">
                  <c:v>45426</c:v>
                </c:pt>
                <c:pt idx="778">
                  <c:v>45425</c:v>
                </c:pt>
                <c:pt idx="779">
                  <c:v>45424</c:v>
                </c:pt>
                <c:pt idx="780">
                  <c:v>45423</c:v>
                </c:pt>
                <c:pt idx="781">
                  <c:v>45422</c:v>
                </c:pt>
                <c:pt idx="782">
                  <c:v>45421</c:v>
                </c:pt>
                <c:pt idx="783">
                  <c:v>45420</c:v>
                </c:pt>
                <c:pt idx="784">
                  <c:v>45419</c:v>
                </c:pt>
                <c:pt idx="785">
                  <c:v>45418</c:v>
                </c:pt>
                <c:pt idx="786">
                  <c:v>45417</c:v>
                </c:pt>
                <c:pt idx="787">
                  <c:v>45416</c:v>
                </c:pt>
                <c:pt idx="788">
                  <c:v>45415</c:v>
                </c:pt>
                <c:pt idx="789">
                  <c:v>45414</c:v>
                </c:pt>
                <c:pt idx="790">
                  <c:v>45413</c:v>
                </c:pt>
                <c:pt idx="791">
                  <c:v>45412</c:v>
                </c:pt>
                <c:pt idx="792">
                  <c:v>45411</c:v>
                </c:pt>
                <c:pt idx="793">
                  <c:v>45410</c:v>
                </c:pt>
                <c:pt idx="794">
                  <c:v>45409</c:v>
                </c:pt>
                <c:pt idx="795">
                  <c:v>45408</c:v>
                </c:pt>
                <c:pt idx="796">
                  <c:v>45407</c:v>
                </c:pt>
                <c:pt idx="797">
                  <c:v>45406</c:v>
                </c:pt>
                <c:pt idx="798">
                  <c:v>45405</c:v>
                </c:pt>
                <c:pt idx="799">
                  <c:v>45404</c:v>
                </c:pt>
                <c:pt idx="800">
                  <c:v>45403</c:v>
                </c:pt>
                <c:pt idx="801">
                  <c:v>45402</c:v>
                </c:pt>
                <c:pt idx="802">
                  <c:v>45401</c:v>
                </c:pt>
                <c:pt idx="803">
                  <c:v>45400</c:v>
                </c:pt>
                <c:pt idx="804">
                  <c:v>45399</c:v>
                </c:pt>
                <c:pt idx="805">
                  <c:v>45398</c:v>
                </c:pt>
                <c:pt idx="806">
                  <c:v>45397</c:v>
                </c:pt>
                <c:pt idx="807">
                  <c:v>45396</c:v>
                </c:pt>
                <c:pt idx="808">
                  <c:v>45395</c:v>
                </c:pt>
                <c:pt idx="809">
                  <c:v>45394</c:v>
                </c:pt>
                <c:pt idx="810">
                  <c:v>45393</c:v>
                </c:pt>
                <c:pt idx="811">
                  <c:v>45392</c:v>
                </c:pt>
                <c:pt idx="812">
                  <c:v>45391</c:v>
                </c:pt>
                <c:pt idx="813">
                  <c:v>45390</c:v>
                </c:pt>
                <c:pt idx="814">
                  <c:v>45389</c:v>
                </c:pt>
                <c:pt idx="815">
                  <c:v>45388</c:v>
                </c:pt>
                <c:pt idx="816">
                  <c:v>45387</c:v>
                </c:pt>
                <c:pt idx="817">
                  <c:v>45386</c:v>
                </c:pt>
                <c:pt idx="818">
                  <c:v>45385</c:v>
                </c:pt>
                <c:pt idx="819">
                  <c:v>45384</c:v>
                </c:pt>
                <c:pt idx="820">
                  <c:v>45383</c:v>
                </c:pt>
                <c:pt idx="821">
                  <c:v>45382</c:v>
                </c:pt>
                <c:pt idx="822">
                  <c:v>45381</c:v>
                </c:pt>
                <c:pt idx="823">
                  <c:v>45380</c:v>
                </c:pt>
                <c:pt idx="824">
                  <c:v>45379</c:v>
                </c:pt>
                <c:pt idx="825">
                  <c:v>45378</c:v>
                </c:pt>
                <c:pt idx="826">
                  <c:v>45377</c:v>
                </c:pt>
                <c:pt idx="827">
                  <c:v>45376</c:v>
                </c:pt>
                <c:pt idx="828">
                  <c:v>45375</c:v>
                </c:pt>
                <c:pt idx="829">
                  <c:v>45374</c:v>
                </c:pt>
                <c:pt idx="830">
                  <c:v>45373</c:v>
                </c:pt>
                <c:pt idx="831">
                  <c:v>45372</c:v>
                </c:pt>
                <c:pt idx="832">
                  <c:v>45371</c:v>
                </c:pt>
                <c:pt idx="833">
                  <c:v>45370</c:v>
                </c:pt>
                <c:pt idx="834">
                  <c:v>45369</c:v>
                </c:pt>
                <c:pt idx="835">
                  <c:v>45368</c:v>
                </c:pt>
                <c:pt idx="836">
                  <c:v>45367</c:v>
                </c:pt>
                <c:pt idx="837">
                  <c:v>45366</c:v>
                </c:pt>
                <c:pt idx="838">
                  <c:v>45365</c:v>
                </c:pt>
                <c:pt idx="839">
                  <c:v>45364</c:v>
                </c:pt>
                <c:pt idx="840">
                  <c:v>45363</c:v>
                </c:pt>
                <c:pt idx="841">
                  <c:v>45362</c:v>
                </c:pt>
                <c:pt idx="842">
                  <c:v>45361</c:v>
                </c:pt>
                <c:pt idx="843">
                  <c:v>45360</c:v>
                </c:pt>
                <c:pt idx="844">
                  <c:v>45359</c:v>
                </c:pt>
                <c:pt idx="845">
                  <c:v>45358</c:v>
                </c:pt>
                <c:pt idx="846">
                  <c:v>45357</c:v>
                </c:pt>
                <c:pt idx="847">
                  <c:v>45356</c:v>
                </c:pt>
                <c:pt idx="848">
                  <c:v>45355</c:v>
                </c:pt>
                <c:pt idx="849">
                  <c:v>45354</c:v>
                </c:pt>
                <c:pt idx="850">
                  <c:v>45353</c:v>
                </c:pt>
                <c:pt idx="851">
                  <c:v>45352</c:v>
                </c:pt>
                <c:pt idx="852">
                  <c:v>45351</c:v>
                </c:pt>
                <c:pt idx="853">
                  <c:v>45350</c:v>
                </c:pt>
                <c:pt idx="854">
                  <c:v>45349</c:v>
                </c:pt>
                <c:pt idx="855">
                  <c:v>45348</c:v>
                </c:pt>
                <c:pt idx="856">
                  <c:v>45347</c:v>
                </c:pt>
                <c:pt idx="857">
                  <c:v>45346</c:v>
                </c:pt>
                <c:pt idx="858">
                  <c:v>45345</c:v>
                </c:pt>
                <c:pt idx="859">
                  <c:v>45344</c:v>
                </c:pt>
                <c:pt idx="860">
                  <c:v>45343</c:v>
                </c:pt>
                <c:pt idx="861">
                  <c:v>45342</c:v>
                </c:pt>
                <c:pt idx="862">
                  <c:v>45341</c:v>
                </c:pt>
                <c:pt idx="863">
                  <c:v>45340</c:v>
                </c:pt>
                <c:pt idx="864">
                  <c:v>45339</c:v>
                </c:pt>
                <c:pt idx="865">
                  <c:v>45338</c:v>
                </c:pt>
                <c:pt idx="866">
                  <c:v>45337</c:v>
                </c:pt>
                <c:pt idx="867">
                  <c:v>45336</c:v>
                </c:pt>
                <c:pt idx="868">
                  <c:v>45335</c:v>
                </c:pt>
                <c:pt idx="869">
                  <c:v>45334</c:v>
                </c:pt>
                <c:pt idx="870">
                  <c:v>45333</c:v>
                </c:pt>
                <c:pt idx="871">
                  <c:v>45332</c:v>
                </c:pt>
                <c:pt idx="872">
                  <c:v>45331</c:v>
                </c:pt>
                <c:pt idx="873">
                  <c:v>45330</c:v>
                </c:pt>
                <c:pt idx="874">
                  <c:v>45329</c:v>
                </c:pt>
                <c:pt idx="875">
                  <c:v>45328</c:v>
                </c:pt>
                <c:pt idx="876">
                  <c:v>45327</c:v>
                </c:pt>
                <c:pt idx="877">
                  <c:v>45326</c:v>
                </c:pt>
                <c:pt idx="878">
                  <c:v>45325</c:v>
                </c:pt>
                <c:pt idx="879">
                  <c:v>45324</c:v>
                </c:pt>
                <c:pt idx="880">
                  <c:v>45323</c:v>
                </c:pt>
                <c:pt idx="881">
                  <c:v>45322</c:v>
                </c:pt>
                <c:pt idx="882">
                  <c:v>45321</c:v>
                </c:pt>
                <c:pt idx="883">
                  <c:v>45320</c:v>
                </c:pt>
                <c:pt idx="884">
                  <c:v>45319</c:v>
                </c:pt>
                <c:pt idx="885">
                  <c:v>45318</c:v>
                </c:pt>
                <c:pt idx="886">
                  <c:v>45317</c:v>
                </c:pt>
                <c:pt idx="887">
                  <c:v>45316</c:v>
                </c:pt>
                <c:pt idx="888">
                  <c:v>45315</c:v>
                </c:pt>
                <c:pt idx="889">
                  <c:v>45314</c:v>
                </c:pt>
                <c:pt idx="890">
                  <c:v>45313</c:v>
                </c:pt>
                <c:pt idx="891">
                  <c:v>45312</c:v>
                </c:pt>
                <c:pt idx="892">
                  <c:v>45311</c:v>
                </c:pt>
                <c:pt idx="893">
                  <c:v>45310</c:v>
                </c:pt>
                <c:pt idx="894">
                  <c:v>45309</c:v>
                </c:pt>
                <c:pt idx="895">
                  <c:v>45308</c:v>
                </c:pt>
                <c:pt idx="896">
                  <c:v>45307</c:v>
                </c:pt>
                <c:pt idx="897">
                  <c:v>45306</c:v>
                </c:pt>
                <c:pt idx="898">
                  <c:v>45305</c:v>
                </c:pt>
                <c:pt idx="899">
                  <c:v>45304</c:v>
                </c:pt>
                <c:pt idx="900">
                  <c:v>45303</c:v>
                </c:pt>
                <c:pt idx="901">
                  <c:v>45302</c:v>
                </c:pt>
                <c:pt idx="902">
                  <c:v>45301</c:v>
                </c:pt>
                <c:pt idx="903">
                  <c:v>45300</c:v>
                </c:pt>
                <c:pt idx="904">
                  <c:v>45299</c:v>
                </c:pt>
                <c:pt idx="905">
                  <c:v>45298</c:v>
                </c:pt>
                <c:pt idx="906">
                  <c:v>45297</c:v>
                </c:pt>
                <c:pt idx="907">
                  <c:v>45296</c:v>
                </c:pt>
                <c:pt idx="908">
                  <c:v>45295</c:v>
                </c:pt>
                <c:pt idx="909">
                  <c:v>45294</c:v>
                </c:pt>
                <c:pt idx="910">
                  <c:v>45293</c:v>
                </c:pt>
                <c:pt idx="911">
                  <c:v>45292</c:v>
                </c:pt>
                <c:pt idx="912">
                  <c:v>45291</c:v>
                </c:pt>
                <c:pt idx="913">
                  <c:v>45290</c:v>
                </c:pt>
                <c:pt idx="914">
                  <c:v>45289</c:v>
                </c:pt>
                <c:pt idx="915">
                  <c:v>45288</c:v>
                </c:pt>
                <c:pt idx="916">
                  <c:v>45287</c:v>
                </c:pt>
                <c:pt idx="917">
                  <c:v>45286</c:v>
                </c:pt>
                <c:pt idx="918">
                  <c:v>45285</c:v>
                </c:pt>
                <c:pt idx="919">
                  <c:v>45284</c:v>
                </c:pt>
                <c:pt idx="920">
                  <c:v>45283</c:v>
                </c:pt>
                <c:pt idx="921">
                  <c:v>45282</c:v>
                </c:pt>
                <c:pt idx="922">
                  <c:v>45281</c:v>
                </c:pt>
                <c:pt idx="923">
                  <c:v>45280</c:v>
                </c:pt>
                <c:pt idx="924">
                  <c:v>45279</c:v>
                </c:pt>
                <c:pt idx="925">
                  <c:v>45278</c:v>
                </c:pt>
                <c:pt idx="926">
                  <c:v>45277</c:v>
                </c:pt>
                <c:pt idx="927">
                  <c:v>45276</c:v>
                </c:pt>
                <c:pt idx="928">
                  <c:v>45275</c:v>
                </c:pt>
                <c:pt idx="929">
                  <c:v>45274</c:v>
                </c:pt>
                <c:pt idx="930">
                  <c:v>45273</c:v>
                </c:pt>
                <c:pt idx="931">
                  <c:v>45272</c:v>
                </c:pt>
                <c:pt idx="932">
                  <c:v>45271</c:v>
                </c:pt>
                <c:pt idx="933">
                  <c:v>45270</c:v>
                </c:pt>
                <c:pt idx="934">
                  <c:v>45269</c:v>
                </c:pt>
                <c:pt idx="935">
                  <c:v>45268</c:v>
                </c:pt>
                <c:pt idx="936">
                  <c:v>45267</c:v>
                </c:pt>
                <c:pt idx="937">
                  <c:v>45266</c:v>
                </c:pt>
                <c:pt idx="938">
                  <c:v>45265</c:v>
                </c:pt>
                <c:pt idx="939">
                  <c:v>45264</c:v>
                </c:pt>
                <c:pt idx="940">
                  <c:v>45263</c:v>
                </c:pt>
                <c:pt idx="941">
                  <c:v>45262</c:v>
                </c:pt>
                <c:pt idx="942">
                  <c:v>45261</c:v>
                </c:pt>
                <c:pt idx="943">
                  <c:v>45260</c:v>
                </c:pt>
                <c:pt idx="944">
                  <c:v>45259</c:v>
                </c:pt>
                <c:pt idx="945">
                  <c:v>45258</c:v>
                </c:pt>
                <c:pt idx="946">
                  <c:v>45257</c:v>
                </c:pt>
                <c:pt idx="947">
                  <c:v>45256</c:v>
                </c:pt>
                <c:pt idx="948">
                  <c:v>45255</c:v>
                </c:pt>
                <c:pt idx="949">
                  <c:v>45254</c:v>
                </c:pt>
                <c:pt idx="950">
                  <c:v>45253</c:v>
                </c:pt>
                <c:pt idx="951">
                  <c:v>45252</c:v>
                </c:pt>
                <c:pt idx="952">
                  <c:v>45251</c:v>
                </c:pt>
                <c:pt idx="953">
                  <c:v>45250</c:v>
                </c:pt>
                <c:pt idx="954">
                  <c:v>45249</c:v>
                </c:pt>
                <c:pt idx="955">
                  <c:v>45248</c:v>
                </c:pt>
                <c:pt idx="956">
                  <c:v>45247</c:v>
                </c:pt>
                <c:pt idx="957">
                  <c:v>45246</c:v>
                </c:pt>
                <c:pt idx="958">
                  <c:v>45245</c:v>
                </c:pt>
                <c:pt idx="959">
                  <c:v>45244</c:v>
                </c:pt>
                <c:pt idx="960">
                  <c:v>45243</c:v>
                </c:pt>
                <c:pt idx="961">
                  <c:v>45242</c:v>
                </c:pt>
                <c:pt idx="962">
                  <c:v>45241</c:v>
                </c:pt>
                <c:pt idx="963">
                  <c:v>45240</c:v>
                </c:pt>
                <c:pt idx="964">
                  <c:v>45239</c:v>
                </c:pt>
                <c:pt idx="965">
                  <c:v>45238</c:v>
                </c:pt>
                <c:pt idx="966">
                  <c:v>45237</c:v>
                </c:pt>
                <c:pt idx="967">
                  <c:v>45236</c:v>
                </c:pt>
                <c:pt idx="968">
                  <c:v>45235</c:v>
                </c:pt>
                <c:pt idx="969">
                  <c:v>45234</c:v>
                </c:pt>
                <c:pt idx="970">
                  <c:v>45233</c:v>
                </c:pt>
                <c:pt idx="971">
                  <c:v>45232</c:v>
                </c:pt>
                <c:pt idx="972">
                  <c:v>45231</c:v>
                </c:pt>
                <c:pt idx="973">
                  <c:v>45230</c:v>
                </c:pt>
                <c:pt idx="974">
                  <c:v>45229</c:v>
                </c:pt>
                <c:pt idx="975">
                  <c:v>45228</c:v>
                </c:pt>
                <c:pt idx="976">
                  <c:v>45227</c:v>
                </c:pt>
                <c:pt idx="977">
                  <c:v>45226</c:v>
                </c:pt>
                <c:pt idx="978">
                  <c:v>45225</c:v>
                </c:pt>
                <c:pt idx="979">
                  <c:v>45224</c:v>
                </c:pt>
                <c:pt idx="980">
                  <c:v>45223</c:v>
                </c:pt>
                <c:pt idx="981">
                  <c:v>45222</c:v>
                </c:pt>
                <c:pt idx="982">
                  <c:v>45221</c:v>
                </c:pt>
                <c:pt idx="983">
                  <c:v>45220</c:v>
                </c:pt>
                <c:pt idx="984">
                  <c:v>45219</c:v>
                </c:pt>
                <c:pt idx="985">
                  <c:v>45218</c:v>
                </c:pt>
                <c:pt idx="986">
                  <c:v>45217</c:v>
                </c:pt>
                <c:pt idx="987">
                  <c:v>45216</c:v>
                </c:pt>
                <c:pt idx="988">
                  <c:v>45215</c:v>
                </c:pt>
                <c:pt idx="989">
                  <c:v>45214</c:v>
                </c:pt>
                <c:pt idx="990">
                  <c:v>45213</c:v>
                </c:pt>
                <c:pt idx="991">
                  <c:v>45212</c:v>
                </c:pt>
                <c:pt idx="992">
                  <c:v>45211</c:v>
                </c:pt>
                <c:pt idx="993">
                  <c:v>45210</c:v>
                </c:pt>
                <c:pt idx="994">
                  <c:v>45209</c:v>
                </c:pt>
                <c:pt idx="995">
                  <c:v>45208</c:v>
                </c:pt>
                <c:pt idx="996">
                  <c:v>45207</c:v>
                </c:pt>
                <c:pt idx="997">
                  <c:v>45206</c:v>
                </c:pt>
                <c:pt idx="998">
                  <c:v>45205</c:v>
                </c:pt>
                <c:pt idx="999">
                  <c:v>45204</c:v>
                </c:pt>
                <c:pt idx="1000">
                  <c:v>45203</c:v>
                </c:pt>
                <c:pt idx="1001">
                  <c:v>45202</c:v>
                </c:pt>
                <c:pt idx="1002">
                  <c:v>45201</c:v>
                </c:pt>
                <c:pt idx="1003">
                  <c:v>45200</c:v>
                </c:pt>
                <c:pt idx="1004">
                  <c:v>45199</c:v>
                </c:pt>
                <c:pt idx="1005">
                  <c:v>45198</c:v>
                </c:pt>
                <c:pt idx="1006">
                  <c:v>45197</c:v>
                </c:pt>
                <c:pt idx="1007">
                  <c:v>45196</c:v>
                </c:pt>
                <c:pt idx="1008">
                  <c:v>45195</c:v>
                </c:pt>
                <c:pt idx="1009">
                  <c:v>45194</c:v>
                </c:pt>
                <c:pt idx="1010">
                  <c:v>45193</c:v>
                </c:pt>
                <c:pt idx="1011">
                  <c:v>45192</c:v>
                </c:pt>
                <c:pt idx="1012">
                  <c:v>45191</c:v>
                </c:pt>
                <c:pt idx="1013">
                  <c:v>45190</c:v>
                </c:pt>
                <c:pt idx="1014">
                  <c:v>45189</c:v>
                </c:pt>
                <c:pt idx="1015">
                  <c:v>45188</c:v>
                </c:pt>
                <c:pt idx="1016">
                  <c:v>45187</c:v>
                </c:pt>
                <c:pt idx="1017">
                  <c:v>45186</c:v>
                </c:pt>
                <c:pt idx="1018">
                  <c:v>45185</c:v>
                </c:pt>
                <c:pt idx="1019">
                  <c:v>45184</c:v>
                </c:pt>
                <c:pt idx="1020">
                  <c:v>45183</c:v>
                </c:pt>
                <c:pt idx="1021">
                  <c:v>45182</c:v>
                </c:pt>
                <c:pt idx="1022">
                  <c:v>45181</c:v>
                </c:pt>
                <c:pt idx="1023">
                  <c:v>45180</c:v>
                </c:pt>
                <c:pt idx="1024">
                  <c:v>45179</c:v>
                </c:pt>
                <c:pt idx="1025">
                  <c:v>45178</c:v>
                </c:pt>
                <c:pt idx="1026">
                  <c:v>45177</c:v>
                </c:pt>
                <c:pt idx="1027">
                  <c:v>45176</c:v>
                </c:pt>
                <c:pt idx="1028">
                  <c:v>45175</c:v>
                </c:pt>
                <c:pt idx="1029">
                  <c:v>45174</c:v>
                </c:pt>
                <c:pt idx="1030">
                  <c:v>45173</c:v>
                </c:pt>
                <c:pt idx="1031">
                  <c:v>45172</c:v>
                </c:pt>
                <c:pt idx="1032">
                  <c:v>45171</c:v>
                </c:pt>
                <c:pt idx="1033">
                  <c:v>45170</c:v>
                </c:pt>
                <c:pt idx="1034">
                  <c:v>45169</c:v>
                </c:pt>
                <c:pt idx="1035">
                  <c:v>45168</c:v>
                </c:pt>
                <c:pt idx="1036">
                  <c:v>45167</c:v>
                </c:pt>
                <c:pt idx="1037">
                  <c:v>45166</c:v>
                </c:pt>
                <c:pt idx="1038">
                  <c:v>45165</c:v>
                </c:pt>
                <c:pt idx="1039">
                  <c:v>45164</c:v>
                </c:pt>
                <c:pt idx="1040">
                  <c:v>45163</c:v>
                </c:pt>
                <c:pt idx="1041">
                  <c:v>45162</c:v>
                </c:pt>
                <c:pt idx="1042">
                  <c:v>45161</c:v>
                </c:pt>
                <c:pt idx="1043">
                  <c:v>45160</c:v>
                </c:pt>
                <c:pt idx="1044">
                  <c:v>45159</c:v>
                </c:pt>
                <c:pt idx="1045">
                  <c:v>45158</c:v>
                </c:pt>
                <c:pt idx="1046">
                  <c:v>45157</c:v>
                </c:pt>
                <c:pt idx="1047">
                  <c:v>45156</c:v>
                </c:pt>
                <c:pt idx="1048">
                  <c:v>45155</c:v>
                </c:pt>
                <c:pt idx="1049">
                  <c:v>45154</c:v>
                </c:pt>
                <c:pt idx="1050">
                  <c:v>45153</c:v>
                </c:pt>
                <c:pt idx="1051">
                  <c:v>45152</c:v>
                </c:pt>
                <c:pt idx="1052">
                  <c:v>45151</c:v>
                </c:pt>
                <c:pt idx="1053">
                  <c:v>45150</c:v>
                </c:pt>
                <c:pt idx="1054">
                  <c:v>45149</c:v>
                </c:pt>
                <c:pt idx="1055">
                  <c:v>45148</c:v>
                </c:pt>
                <c:pt idx="1056">
                  <c:v>45147</c:v>
                </c:pt>
                <c:pt idx="1057">
                  <c:v>45146</c:v>
                </c:pt>
                <c:pt idx="1058">
                  <c:v>45145</c:v>
                </c:pt>
                <c:pt idx="1059">
                  <c:v>45144</c:v>
                </c:pt>
                <c:pt idx="1060">
                  <c:v>45143</c:v>
                </c:pt>
                <c:pt idx="1061">
                  <c:v>45142</c:v>
                </c:pt>
                <c:pt idx="1062">
                  <c:v>45141</c:v>
                </c:pt>
                <c:pt idx="1063">
                  <c:v>45140</c:v>
                </c:pt>
                <c:pt idx="1064">
                  <c:v>45139</c:v>
                </c:pt>
                <c:pt idx="1065">
                  <c:v>45138</c:v>
                </c:pt>
                <c:pt idx="1066">
                  <c:v>45137</c:v>
                </c:pt>
                <c:pt idx="1067">
                  <c:v>45136</c:v>
                </c:pt>
                <c:pt idx="1068">
                  <c:v>45135</c:v>
                </c:pt>
                <c:pt idx="1069">
                  <c:v>45134</c:v>
                </c:pt>
                <c:pt idx="1070">
                  <c:v>45133</c:v>
                </c:pt>
                <c:pt idx="1071">
                  <c:v>45132</c:v>
                </c:pt>
                <c:pt idx="1072">
                  <c:v>45131</c:v>
                </c:pt>
                <c:pt idx="1073">
                  <c:v>45130</c:v>
                </c:pt>
                <c:pt idx="1074">
                  <c:v>45129</c:v>
                </c:pt>
                <c:pt idx="1075">
                  <c:v>45128</c:v>
                </c:pt>
                <c:pt idx="1076">
                  <c:v>45127</c:v>
                </c:pt>
                <c:pt idx="1077">
                  <c:v>45126</c:v>
                </c:pt>
                <c:pt idx="1078">
                  <c:v>45125</c:v>
                </c:pt>
                <c:pt idx="1079">
                  <c:v>45124</c:v>
                </c:pt>
                <c:pt idx="1080">
                  <c:v>45123</c:v>
                </c:pt>
                <c:pt idx="1081">
                  <c:v>45122</c:v>
                </c:pt>
                <c:pt idx="1082">
                  <c:v>45121</c:v>
                </c:pt>
                <c:pt idx="1083">
                  <c:v>45120</c:v>
                </c:pt>
                <c:pt idx="1084">
                  <c:v>45119</c:v>
                </c:pt>
                <c:pt idx="1085">
                  <c:v>45118</c:v>
                </c:pt>
                <c:pt idx="1086">
                  <c:v>45117</c:v>
                </c:pt>
                <c:pt idx="1087">
                  <c:v>45116</c:v>
                </c:pt>
                <c:pt idx="1088">
                  <c:v>45115</c:v>
                </c:pt>
                <c:pt idx="1089">
                  <c:v>45114</c:v>
                </c:pt>
                <c:pt idx="1090">
                  <c:v>45113</c:v>
                </c:pt>
                <c:pt idx="1091">
                  <c:v>45112</c:v>
                </c:pt>
                <c:pt idx="1092">
                  <c:v>45111</c:v>
                </c:pt>
                <c:pt idx="1093">
                  <c:v>45110</c:v>
                </c:pt>
                <c:pt idx="1094">
                  <c:v>45109</c:v>
                </c:pt>
                <c:pt idx="1095">
                  <c:v>45108</c:v>
                </c:pt>
                <c:pt idx="1096">
                  <c:v>45107</c:v>
                </c:pt>
                <c:pt idx="1097">
                  <c:v>45106</c:v>
                </c:pt>
                <c:pt idx="1098">
                  <c:v>45105</c:v>
                </c:pt>
                <c:pt idx="1099">
                  <c:v>45104</c:v>
                </c:pt>
                <c:pt idx="1100">
                  <c:v>45103</c:v>
                </c:pt>
                <c:pt idx="1101">
                  <c:v>45102</c:v>
                </c:pt>
                <c:pt idx="1102">
                  <c:v>45101</c:v>
                </c:pt>
                <c:pt idx="1103">
                  <c:v>45100</c:v>
                </c:pt>
                <c:pt idx="1104">
                  <c:v>45099</c:v>
                </c:pt>
                <c:pt idx="1105">
                  <c:v>45098</c:v>
                </c:pt>
                <c:pt idx="1106">
                  <c:v>45097</c:v>
                </c:pt>
                <c:pt idx="1107">
                  <c:v>45096</c:v>
                </c:pt>
                <c:pt idx="1108">
                  <c:v>45095</c:v>
                </c:pt>
                <c:pt idx="1109">
                  <c:v>45094</c:v>
                </c:pt>
                <c:pt idx="1110">
                  <c:v>45093</c:v>
                </c:pt>
                <c:pt idx="1111">
                  <c:v>45092</c:v>
                </c:pt>
                <c:pt idx="1112">
                  <c:v>45091</c:v>
                </c:pt>
                <c:pt idx="1113">
                  <c:v>45090</c:v>
                </c:pt>
                <c:pt idx="1114">
                  <c:v>45089</c:v>
                </c:pt>
                <c:pt idx="1115">
                  <c:v>45088</c:v>
                </c:pt>
                <c:pt idx="1116">
                  <c:v>45087</c:v>
                </c:pt>
                <c:pt idx="1117">
                  <c:v>45086</c:v>
                </c:pt>
                <c:pt idx="1118">
                  <c:v>45085</c:v>
                </c:pt>
                <c:pt idx="1119">
                  <c:v>45084</c:v>
                </c:pt>
                <c:pt idx="1120">
                  <c:v>45083</c:v>
                </c:pt>
                <c:pt idx="1121">
                  <c:v>45082</c:v>
                </c:pt>
                <c:pt idx="1122">
                  <c:v>45081</c:v>
                </c:pt>
                <c:pt idx="1123">
                  <c:v>45080</c:v>
                </c:pt>
                <c:pt idx="1124">
                  <c:v>45079</c:v>
                </c:pt>
                <c:pt idx="1125">
                  <c:v>45078</c:v>
                </c:pt>
                <c:pt idx="1126">
                  <c:v>45077</c:v>
                </c:pt>
                <c:pt idx="1127">
                  <c:v>45076</c:v>
                </c:pt>
                <c:pt idx="1128">
                  <c:v>45075</c:v>
                </c:pt>
                <c:pt idx="1129">
                  <c:v>45074</c:v>
                </c:pt>
                <c:pt idx="1130">
                  <c:v>45073</c:v>
                </c:pt>
                <c:pt idx="1131">
                  <c:v>45072</c:v>
                </c:pt>
                <c:pt idx="1132">
                  <c:v>45071</c:v>
                </c:pt>
                <c:pt idx="1133">
                  <c:v>45070</c:v>
                </c:pt>
                <c:pt idx="1134">
                  <c:v>45069</c:v>
                </c:pt>
                <c:pt idx="1135">
                  <c:v>45068</c:v>
                </c:pt>
                <c:pt idx="1136">
                  <c:v>45067</c:v>
                </c:pt>
                <c:pt idx="1137">
                  <c:v>45066</c:v>
                </c:pt>
                <c:pt idx="1138">
                  <c:v>45065</c:v>
                </c:pt>
                <c:pt idx="1139">
                  <c:v>45064</c:v>
                </c:pt>
                <c:pt idx="1140">
                  <c:v>45063</c:v>
                </c:pt>
                <c:pt idx="1141">
                  <c:v>45062</c:v>
                </c:pt>
                <c:pt idx="1142">
                  <c:v>45061</c:v>
                </c:pt>
                <c:pt idx="1143">
                  <c:v>45060</c:v>
                </c:pt>
                <c:pt idx="1144">
                  <c:v>45059</c:v>
                </c:pt>
                <c:pt idx="1145">
                  <c:v>45058</c:v>
                </c:pt>
                <c:pt idx="1146">
                  <c:v>45057</c:v>
                </c:pt>
                <c:pt idx="1147">
                  <c:v>45056</c:v>
                </c:pt>
                <c:pt idx="1148">
                  <c:v>45055</c:v>
                </c:pt>
                <c:pt idx="1149">
                  <c:v>45054</c:v>
                </c:pt>
                <c:pt idx="1150">
                  <c:v>45053</c:v>
                </c:pt>
                <c:pt idx="1151">
                  <c:v>45052</c:v>
                </c:pt>
                <c:pt idx="1152">
                  <c:v>45051</c:v>
                </c:pt>
                <c:pt idx="1153">
                  <c:v>45050</c:v>
                </c:pt>
                <c:pt idx="1154">
                  <c:v>45049</c:v>
                </c:pt>
                <c:pt idx="1155">
                  <c:v>45048</c:v>
                </c:pt>
                <c:pt idx="1156">
                  <c:v>45047</c:v>
                </c:pt>
                <c:pt idx="1157">
                  <c:v>45046</c:v>
                </c:pt>
                <c:pt idx="1158">
                  <c:v>45045</c:v>
                </c:pt>
                <c:pt idx="1159">
                  <c:v>45044</c:v>
                </c:pt>
                <c:pt idx="1160">
                  <c:v>45043</c:v>
                </c:pt>
                <c:pt idx="1161">
                  <c:v>45042</c:v>
                </c:pt>
                <c:pt idx="1162">
                  <c:v>45041</c:v>
                </c:pt>
                <c:pt idx="1163">
                  <c:v>45040</c:v>
                </c:pt>
                <c:pt idx="1164">
                  <c:v>45039</c:v>
                </c:pt>
                <c:pt idx="1165">
                  <c:v>45038</c:v>
                </c:pt>
                <c:pt idx="1166">
                  <c:v>45037</c:v>
                </c:pt>
                <c:pt idx="1167">
                  <c:v>45036</c:v>
                </c:pt>
                <c:pt idx="1168">
                  <c:v>45035</c:v>
                </c:pt>
                <c:pt idx="1169">
                  <c:v>45034</c:v>
                </c:pt>
                <c:pt idx="1170">
                  <c:v>45033</c:v>
                </c:pt>
                <c:pt idx="1171">
                  <c:v>45032</c:v>
                </c:pt>
                <c:pt idx="1172">
                  <c:v>45031</c:v>
                </c:pt>
                <c:pt idx="1173">
                  <c:v>45030</c:v>
                </c:pt>
                <c:pt idx="1174">
                  <c:v>45029</c:v>
                </c:pt>
                <c:pt idx="1175">
                  <c:v>45028</c:v>
                </c:pt>
                <c:pt idx="1176">
                  <c:v>45027</c:v>
                </c:pt>
                <c:pt idx="1177">
                  <c:v>45026</c:v>
                </c:pt>
                <c:pt idx="1178">
                  <c:v>45025</c:v>
                </c:pt>
                <c:pt idx="1179">
                  <c:v>45024</c:v>
                </c:pt>
                <c:pt idx="1180">
                  <c:v>45023</c:v>
                </c:pt>
                <c:pt idx="1181">
                  <c:v>45022</c:v>
                </c:pt>
                <c:pt idx="1182">
                  <c:v>45021</c:v>
                </c:pt>
                <c:pt idx="1183">
                  <c:v>45020</c:v>
                </c:pt>
                <c:pt idx="1184">
                  <c:v>45019</c:v>
                </c:pt>
                <c:pt idx="1185">
                  <c:v>45018</c:v>
                </c:pt>
                <c:pt idx="1186">
                  <c:v>45017</c:v>
                </c:pt>
                <c:pt idx="1187">
                  <c:v>45016</c:v>
                </c:pt>
                <c:pt idx="1188">
                  <c:v>45015</c:v>
                </c:pt>
                <c:pt idx="1189">
                  <c:v>45014</c:v>
                </c:pt>
                <c:pt idx="1190">
                  <c:v>45013</c:v>
                </c:pt>
                <c:pt idx="1191">
                  <c:v>45012</c:v>
                </c:pt>
                <c:pt idx="1192">
                  <c:v>45011</c:v>
                </c:pt>
                <c:pt idx="1193">
                  <c:v>45010</c:v>
                </c:pt>
                <c:pt idx="1194">
                  <c:v>45009</c:v>
                </c:pt>
                <c:pt idx="1195">
                  <c:v>45008</c:v>
                </c:pt>
                <c:pt idx="1196">
                  <c:v>45007</c:v>
                </c:pt>
                <c:pt idx="1197">
                  <c:v>45006</c:v>
                </c:pt>
                <c:pt idx="1198">
                  <c:v>45005</c:v>
                </c:pt>
                <c:pt idx="1199">
                  <c:v>45004</c:v>
                </c:pt>
                <c:pt idx="1200">
                  <c:v>45003</c:v>
                </c:pt>
                <c:pt idx="1201">
                  <c:v>45002</c:v>
                </c:pt>
                <c:pt idx="1202">
                  <c:v>45001</c:v>
                </c:pt>
                <c:pt idx="1203">
                  <c:v>45000</c:v>
                </c:pt>
                <c:pt idx="1204">
                  <c:v>44999</c:v>
                </c:pt>
                <c:pt idx="1205">
                  <c:v>44998</c:v>
                </c:pt>
                <c:pt idx="1206">
                  <c:v>44997</c:v>
                </c:pt>
                <c:pt idx="1207">
                  <c:v>44996</c:v>
                </c:pt>
                <c:pt idx="1208">
                  <c:v>44995</c:v>
                </c:pt>
                <c:pt idx="1209">
                  <c:v>44994</c:v>
                </c:pt>
                <c:pt idx="1210">
                  <c:v>44993</c:v>
                </c:pt>
                <c:pt idx="1211">
                  <c:v>44992</c:v>
                </c:pt>
                <c:pt idx="1212">
                  <c:v>44991</c:v>
                </c:pt>
                <c:pt idx="1213">
                  <c:v>44988</c:v>
                </c:pt>
                <c:pt idx="1214">
                  <c:v>44987</c:v>
                </c:pt>
                <c:pt idx="1215">
                  <c:v>44986</c:v>
                </c:pt>
                <c:pt idx="1216">
                  <c:v>44985</c:v>
                </c:pt>
                <c:pt idx="1217">
                  <c:v>44984</c:v>
                </c:pt>
                <c:pt idx="1218">
                  <c:v>44981</c:v>
                </c:pt>
                <c:pt idx="1219">
                  <c:v>44980</c:v>
                </c:pt>
                <c:pt idx="1220">
                  <c:v>44979</c:v>
                </c:pt>
                <c:pt idx="1221">
                  <c:v>44978</c:v>
                </c:pt>
                <c:pt idx="1222">
                  <c:v>44977</c:v>
                </c:pt>
                <c:pt idx="1223">
                  <c:v>44976</c:v>
                </c:pt>
                <c:pt idx="1224">
                  <c:v>44975</c:v>
                </c:pt>
                <c:pt idx="1225">
                  <c:v>44974</c:v>
                </c:pt>
                <c:pt idx="1226">
                  <c:v>44973</c:v>
                </c:pt>
                <c:pt idx="1227">
                  <c:v>44972</c:v>
                </c:pt>
                <c:pt idx="1228">
                  <c:v>44971</c:v>
                </c:pt>
                <c:pt idx="1229">
                  <c:v>44970</c:v>
                </c:pt>
                <c:pt idx="1230">
                  <c:v>44969</c:v>
                </c:pt>
                <c:pt idx="1231">
                  <c:v>44968</c:v>
                </c:pt>
                <c:pt idx="1232">
                  <c:v>44967</c:v>
                </c:pt>
                <c:pt idx="1233">
                  <c:v>44966</c:v>
                </c:pt>
                <c:pt idx="1234">
                  <c:v>44965</c:v>
                </c:pt>
                <c:pt idx="1235">
                  <c:v>44964</c:v>
                </c:pt>
                <c:pt idx="1236">
                  <c:v>44963</c:v>
                </c:pt>
                <c:pt idx="1237">
                  <c:v>44962</c:v>
                </c:pt>
                <c:pt idx="1238">
                  <c:v>44961</c:v>
                </c:pt>
                <c:pt idx="1239">
                  <c:v>44960</c:v>
                </c:pt>
                <c:pt idx="1240">
                  <c:v>44959</c:v>
                </c:pt>
                <c:pt idx="1241">
                  <c:v>44958</c:v>
                </c:pt>
                <c:pt idx="1242">
                  <c:v>44957</c:v>
                </c:pt>
                <c:pt idx="1243">
                  <c:v>44956</c:v>
                </c:pt>
                <c:pt idx="1244">
                  <c:v>44955</c:v>
                </c:pt>
                <c:pt idx="1245">
                  <c:v>44954</c:v>
                </c:pt>
                <c:pt idx="1246">
                  <c:v>44953</c:v>
                </c:pt>
                <c:pt idx="1247">
                  <c:v>44952</c:v>
                </c:pt>
                <c:pt idx="1248">
                  <c:v>44951</c:v>
                </c:pt>
                <c:pt idx="1249">
                  <c:v>44950</c:v>
                </c:pt>
                <c:pt idx="1250">
                  <c:v>44949</c:v>
                </c:pt>
                <c:pt idx="1251">
                  <c:v>44948</c:v>
                </c:pt>
                <c:pt idx="1252">
                  <c:v>44947</c:v>
                </c:pt>
                <c:pt idx="1253">
                  <c:v>44946</c:v>
                </c:pt>
                <c:pt idx="1254">
                  <c:v>44945</c:v>
                </c:pt>
                <c:pt idx="1255">
                  <c:v>44944</c:v>
                </c:pt>
                <c:pt idx="1256">
                  <c:v>44943</c:v>
                </c:pt>
                <c:pt idx="1257">
                  <c:v>44942</c:v>
                </c:pt>
                <c:pt idx="1258">
                  <c:v>44941</c:v>
                </c:pt>
                <c:pt idx="1259">
                  <c:v>44940</c:v>
                </c:pt>
                <c:pt idx="1260">
                  <c:v>44939</c:v>
                </c:pt>
                <c:pt idx="1261">
                  <c:v>44938</c:v>
                </c:pt>
                <c:pt idx="1262">
                  <c:v>44937</c:v>
                </c:pt>
                <c:pt idx="1263">
                  <c:v>44936</c:v>
                </c:pt>
                <c:pt idx="1264">
                  <c:v>44935</c:v>
                </c:pt>
                <c:pt idx="1265">
                  <c:v>44934</c:v>
                </c:pt>
                <c:pt idx="1266">
                  <c:v>44933</c:v>
                </c:pt>
                <c:pt idx="1267">
                  <c:v>44932</c:v>
                </c:pt>
                <c:pt idx="1268">
                  <c:v>44931</c:v>
                </c:pt>
                <c:pt idx="1269">
                  <c:v>44930</c:v>
                </c:pt>
                <c:pt idx="1270">
                  <c:v>44929</c:v>
                </c:pt>
                <c:pt idx="1271">
                  <c:v>44928</c:v>
                </c:pt>
                <c:pt idx="1272">
                  <c:v>44927</c:v>
                </c:pt>
                <c:pt idx="1273">
                  <c:v>44926</c:v>
                </c:pt>
                <c:pt idx="1274">
                  <c:v>44925</c:v>
                </c:pt>
                <c:pt idx="1275">
                  <c:v>44924</c:v>
                </c:pt>
                <c:pt idx="1276">
                  <c:v>44923</c:v>
                </c:pt>
                <c:pt idx="1277">
                  <c:v>44922</c:v>
                </c:pt>
                <c:pt idx="1278">
                  <c:v>44921</c:v>
                </c:pt>
                <c:pt idx="1279">
                  <c:v>44920</c:v>
                </c:pt>
                <c:pt idx="1280">
                  <c:v>44919</c:v>
                </c:pt>
                <c:pt idx="1281">
                  <c:v>44918</c:v>
                </c:pt>
                <c:pt idx="1282">
                  <c:v>44917</c:v>
                </c:pt>
                <c:pt idx="1283">
                  <c:v>44916</c:v>
                </c:pt>
                <c:pt idx="1284">
                  <c:v>44915</c:v>
                </c:pt>
                <c:pt idx="1285">
                  <c:v>44914</c:v>
                </c:pt>
                <c:pt idx="1286">
                  <c:v>44913</c:v>
                </c:pt>
                <c:pt idx="1287">
                  <c:v>44912</c:v>
                </c:pt>
                <c:pt idx="1288">
                  <c:v>44911</c:v>
                </c:pt>
                <c:pt idx="1289">
                  <c:v>44910</c:v>
                </c:pt>
                <c:pt idx="1290">
                  <c:v>44909</c:v>
                </c:pt>
                <c:pt idx="1291">
                  <c:v>44908</c:v>
                </c:pt>
                <c:pt idx="1292">
                  <c:v>44907</c:v>
                </c:pt>
                <c:pt idx="1293">
                  <c:v>44906</c:v>
                </c:pt>
                <c:pt idx="1294">
                  <c:v>44905</c:v>
                </c:pt>
                <c:pt idx="1295">
                  <c:v>44904</c:v>
                </c:pt>
                <c:pt idx="1296">
                  <c:v>44903</c:v>
                </c:pt>
                <c:pt idx="1297">
                  <c:v>44902</c:v>
                </c:pt>
                <c:pt idx="1298">
                  <c:v>44901</c:v>
                </c:pt>
                <c:pt idx="1299">
                  <c:v>44900</c:v>
                </c:pt>
                <c:pt idx="1300">
                  <c:v>44899</c:v>
                </c:pt>
                <c:pt idx="1301">
                  <c:v>44898</c:v>
                </c:pt>
                <c:pt idx="1302">
                  <c:v>44897</c:v>
                </c:pt>
                <c:pt idx="1303">
                  <c:v>44896</c:v>
                </c:pt>
                <c:pt idx="1304">
                  <c:v>44895</c:v>
                </c:pt>
                <c:pt idx="1305">
                  <c:v>44894</c:v>
                </c:pt>
                <c:pt idx="1306">
                  <c:v>44893</c:v>
                </c:pt>
                <c:pt idx="1307">
                  <c:v>44892</c:v>
                </c:pt>
                <c:pt idx="1308">
                  <c:v>44891</c:v>
                </c:pt>
                <c:pt idx="1309">
                  <c:v>44890</c:v>
                </c:pt>
                <c:pt idx="1310">
                  <c:v>44889</c:v>
                </c:pt>
                <c:pt idx="1311">
                  <c:v>44888</c:v>
                </c:pt>
                <c:pt idx="1312">
                  <c:v>44887</c:v>
                </c:pt>
                <c:pt idx="1313">
                  <c:v>44886</c:v>
                </c:pt>
                <c:pt idx="1314">
                  <c:v>44885</c:v>
                </c:pt>
                <c:pt idx="1315">
                  <c:v>44884</c:v>
                </c:pt>
                <c:pt idx="1316">
                  <c:v>44883</c:v>
                </c:pt>
                <c:pt idx="1317">
                  <c:v>44882</c:v>
                </c:pt>
                <c:pt idx="1318">
                  <c:v>44881</c:v>
                </c:pt>
                <c:pt idx="1319">
                  <c:v>44880</c:v>
                </c:pt>
                <c:pt idx="1320">
                  <c:v>44879</c:v>
                </c:pt>
                <c:pt idx="1321">
                  <c:v>44878</c:v>
                </c:pt>
                <c:pt idx="1322">
                  <c:v>44877</c:v>
                </c:pt>
                <c:pt idx="1323">
                  <c:v>44876</c:v>
                </c:pt>
                <c:pt idx="1324">
                  <c:v>44875</c:v>
                </c:pt>
                <c:pt idx="1325">
                  <c:v>44874</c:v>
                </c:pt>
                <c:pt idx="1326">
                  <c:v>44873</c:v>
                </c:pt>
                <c:pt idx="1327">
                  <c:v>44872</c:v>
                </c:pt>
                <c:pt idx="1328">
                  <c:v>44871</c:v>
                </c:pt>
                <c:pt idx="1329">
                  <c:v>44870</c:v>
                </c:pt>
                <c:pt idx="1330">
                  <c:v>44869</c:v>
                </c:pt>
                <c:pt idx="1331">
                  <c:v>44868</c:v>
                </c:pt>
                <c:pt idx="1332">
                  <c:v>44867</c:v>
                </c:pt>
                <c:pt idx="1333">
                  <c:v>44866</c:v>
                </c:pt>
                <c:pt idx="1334">
                  <c:v>44865</c:v>
                </c:pt>
                <c:pt idx="1335">
                  <c:v>44864</c:v>
                </c:pt>
                <c:pt idx="1336">
                  <c:v>44863</c:v>
                </c:pt>
                <c:pt idx="1337">
                  <c:v>44862</c:v>
                </c:pt>
                <c:pt idx="1338">
                  <c:v>44861</c:v>
                </c:pt>
                <c:pt idx="1339">
                  <c:v>44860</c:v>
                </c:pt>
                <c:pt idx="1340">
                  <c:v>44859</c:v>
                </c:pt>
                <c:pt idx="1341">
                  <c:v>44858</c:v>
                </c:pt>
                <c:pt idx="1342">
                  <c:v>44857</c:v>
                </c:pt>
                <c:pt idx="1343">
                  <c:v>44856</c:v>
                </c:pt>
                <c:pt idx="1344">
                  <c:v>44855</c:v>
                </c:pt>
                <c:pt idx="1345">
                  <c:v>44854</c:v>
                </c:pt>
                <c:pt idx="1346">
                  <c:v>44853</c:v>
                </c:pt>
                <c:pt idx="1347">
                  <c:v>44852</c:v>
                </c:pt>
                <c:pt idx="1348">
                  <c:v>44851</c:v>
                </c:pt>
                <c:pt idx="1349">
                  <c:v>44850</c:v>
                </c:pt>
                <c:pt idx="1350">
                  <c:v>44849</c:v>
                </c:pt>
                <c:pt idx="1351">
                  <c:v>44848</c:v>
                </c:pt>
                <c:pt idx="1352">
                  <c:v>44847</c:v>
                </c:pt>
                <c:pt idx="1353">
                  <c:v>44846</c:v>
                </c:pt>
                <c:pt idx="1354">
                  <c:v>44845</c:v>
                </c:pt>
                <c:pt idx="1355">
                  <c:v>44844</c:v>
                </c:pt>
                <c:pt idx="1356">
                  <c:v>44843</c:v>
                </c:pt>
                <c:pt idx="1357">
                  <c:v>44842</c:v>
                </c:pt>
                <c:pt idx="1358">
                  <c:v>44841</c:v>
                </c:pt>
                <c:pt idx="1359">
                  <c:v>44840</c:v>
                </c:pt>
                <c:pt idx="1360">
                  <c:v>44839</c:v>
                </c:pt>
                <c:pt idx="1361">
                  <c:v>44838</c:v>
                </c:pt>
                <c:pt idx="1362">
                  <c:v>44837</c:v>
                </c:pt>
                <c:pt idx="1363">
                  <c:v>44836</c:v>
                </c:pt>
                <c:pt idx="1364">
                  <c:v>44835</c:v>
                </c:pt>
                <c:pt idx="1365">
                  <c:v>44834</c:v>
                </c:pt>
                <c:pt idx="1366">
                  <c:v>44833</c:v>
                </c:pt>
                <c:pt idx="1367">
                  <c:v>44832</c:v>
                </c:pt>
                <c:pt idx="1368">
                  <c:v>44831</c:v>
                </c:pt>
                <c:pt idx="1369">
                  <c:v>44830</c:v>
                </c:pt>
                <c:pt idx="1370">
                  <c:v>44829</c:v>
                </c:pt>
                <c:pt idx="1371">
                  <c:v>44828</c:v>
                </c:pt>
                <c:pt idx="1372">
                  <c:v>44827</c:v>
                </c:pt>
                <c:pt idx="1373">
                  <c:v>44826</c:v>
                </c:pt>
                <c:pt idx="1374">
                  <c:v>44825</c:v>
                </c:pt>
                <c:pt idx="1375">
                  <c:v>44824</c:v>
                </c:pt>
                <c:pt idx="1376">
                  <c:v>44823</c:v>
                </c:pt>
                <c:pt idx="1377">
                  <c:v>44822</c:v>
                </c:pt>
                <c:pt idx="1378">
                  <c:v>44821</c:v>
                </c:pt>
                <c:pt idx="1379">
                  <c:v>44820</c:v>
                </c:pt>
                <c:pt idx="1380">
                  <c:v>44819</c:v>
                </c:pt>
                <c:pt idx="1381">
                  <c:v>44818</c:v>
                </c:pt>
                <c:pt idx="1382">
                  <c:v>44817</c:v>
                </c:pt>
                <c:pt idx="1383">
                  <c:v>44816</c:v>
                </c:pt>
                <c:pt idx="1384">
                  <c:v>44815</c:v>
                </c:pt>
                <c:pt idx="1385">
                  <c:v>44814</c:v>
                </c:pt>
                <c:pt idx="1386">
                  <c:v>44813</c:v>
                </c:pt>
                <c:pt idx="1387">
                  <c:v>44812</c:v>
                </c:pt>
                <c:pt idx="1388">
                  <c:v>44811</c:v>
                </c:pt>
                <c:pt idx="1389">
                  <c:v>44810</c:v>
                </c:pt>
                <c:pt idx="1390">
                  <c:v>44809</c:v>
                </c:pt>
                <c:pt idx="1391">
                  <c:v>44808</c:v>
                </c:pt>
                <c:pt idx="1392">
                  <c:v>44807</c:v>
                </c:pt>
                <c:pt idx="1393">
                  <c:v>44806</c:v>
                </c:pt>
                <c:pt idx="1394">
                  <c:v>44805</c:v>
                </c:pt>
                <c:pt idx="1395">
                  <c:v>44804</c:v>
                </c:pt>
                <c:pt idx="1396">
                  <c:v>44803</c:v>
                </c:pt>
                <c:pt idx="1397">
                  <c:v>44802</c:v>
                </c:pt>
                <c:pt idx="1398">
                  <c:v>44801</c:v>
                </c:pt>
                <c:pt idx="1399">
                  <c:v>44800</c:v>
                </c:pt>
                <c:pt idx="1400">
                  <c:v>44799</c:v>
                </c:pt>
                <c:pt idx="1401">
                  <c:v>44798</c:v>
                </c:pt>
                <c:pt idx="1402">
                  <c:v>44797</c:v>
                </c:pt>
                <c:pt idx="1403">
                  <c:v>44796</c:v>
                </c:pt>
                <c:pt idx="1404">
                  <c:v>44795</c:v>
                </c:pt>
                <c:pt idx="1405">
                  <c:v>44794</c:v>
                </c:pt>
                <c:pt idx="1406">
                  <c:v>44793</c:v>
                </c:pt>
                <c:pt idx="1407">
                  <c:v>44792</c:v>
                </c:pt>
                <c:pt idx="1408">
                  <c:v>44791</c:v>
                </c:pt>
                <c:pt idx="1409">
                  <c:v>44790</c:v>
                </c:pt>
                <c:pt idx="1410">
                  <c:v>44789</c:v>
                </c:pt>
                <c:pt idx="1411">
                  <c:v>44788</c:v>
                </c:pt>
                <c:pt idx="1412">
                  <c:v>44787</c:v>
                </c:pt>
                <c:pt idx="1413">
                  <c:v>44786</c:v>
                </c:pt>
                <c:pt idx="1414">
                  <c:v>44785</c:v>
                </c:pt>
                <c:pt idx="1415">
                  <c:v>44784</c:v>
                </c:pt>
                <c:pt idx="1416">
                  <c:v>44783</c:v>
                </c:pt>
                <c:pt idx="1417">
                  <c:v>44782</c:v>
                </c:pt>
                <c:pt idx="1418">
                  <c:v>44781</c:v>
                </c:pt>
                <c:pt idx="1419">
                  <c:v>44780</c:v>
                </c:pt>
                <c:pt idx="1420">
                  <c:v>44779</c:v>
                </c:pt>
                <c:pt idx="1421">
                  <c:v>44778</c:v>
                </c:pt>
                <c:pt idx="1422">
                  <c:v>44777</c:v>
                </c:pt>
                <c:pt idx="1423">
                  <c:v>44776</c:v>
                </c:pt>
                <c:pt idx="1424">
                  <c:v>44775</c:v>
                </c:pt>
                <c:pt idx="1425">
                  <c:v>44774</c:v>
                </c:pt>
                <c:pt idx="1426">
                  <c:v>44773</c:v>
                </c:pt>
                <c:pt idx="1427">
                  <c:v>44772</c:v>
                </c:pt>
                <c:pt idx="1428">
                  <c:v>44771</c:v>
                </c:pt>
                <c:pt idx="1429">
                  <c:v>44770</c:v>
                </c:pt>
                <c:pt idx="1430">
                  <c:v>44769</c:v>
                </c:pt>
                <c:pt idx="1431">
                  <c:v>44768</c:v>
                </c:pt>
                <c:pt idx="1432">
                  <c:v>44767</c:v>
                </c:pt>
                <c:pt idx="1433">
                  <c:v>44766</c:v>
                </c:pt>
                <c:pt idx="1434">
                  <c:v>44765</c:v>
                </c:pt>
                <c:pt idx="1435">
                  <c:v>44764</c:v>
                </c:pt>
                <c:pt idx="1436">
                  <c:v>44763</c:v>
                </c:pt>
                <c:pt idx="1437">
                  <c:v>44762</c:v>
                </c:pt>
                <c:pt idx="1438">
                  <c:v>44761</c:v>
                </c:pt>
                <c:pt idx="1439">
                  <c:v>44760</c:v>
                </c:pt>
                <c:pt idx="1440">
                  <c:v>44759</c:v>
                </c:pt>
                <c:pt idx="1441">
                  <c:v>44758</c:v>
                </c:pt>
                <c:pt idx="1442">
                  <c:v>44757</c:v>
                </c:pt>
                <c:pt idx="1443">
                  <c:v>44756</c:v>
                </c:pt>
                <c:pt idx="1444">
                  <c:v>44755</c:v>
                </c:pt>
                <c:pt idx="1445">
                  <c:v>44754</c:v>
                </c:pt>
                <c:pt idx="1446">
                  <c:v>44753</c:v>
                </c:pt>
                <c:pt idx="1447">
                  <c:v>44752</c:v>
                </c:pt>
                <c:pt idx="1448">
                  <c:v>44751</c:v>
                </c:pt>
                <c:pt idx="1449">
                  <c:v>44750</c:v>
                </c:pt>
                <c:pt idx="1450">
                  <c:v>44749</c:v>
                </c:pt>
                <c:pt idx="1451">
                  <c:v>44748</c:v>
                </c:pt>
                <c:pt idx="1452">
                  <c:v>44747</c:v>
                </c:pt>
                <c:pt idx="1453">
                  <c:v>44746</c:v>
                </c:pt>
                <c:pt idx="1454">
                  <c:v>44745</c:v>
                </c:pt>
                <c:pt idx="1455">
                  <c:v>44744</c:v>
                </c:pt>
                <c:pt idx="1456">
                  <c:v>44743</c:v>
                </c:pt>
                <c:pt idx="1457">
                  <c:v>44742</c:v>
                </c:pt>
                <c:pt idx="1458">
                  <c:v>44741</c:v>
                </c:pt>
                <c:pt idx="1459">
                  <c:v>44740</c:v>
                </c:pt>
                <c:pt idx="1460">
                  <c:v>44739</c:v>
                </c:pt>
                <c:pt idx="1461">
                  <c:v>44738</c:v>
                </c:pt>
                <c:pt idx="1462">
                  <c:v>44737</c:v>
                </c:pt>
                <c:pt idx="1463">
                  <c:v>44736</c:v>
                </c:pt>
                <c:pt idx="1464">
                  <c:v>44735</c:v>
                </c:pt>
                <c:pt idx="1465">
                  <c:v>44734</c:v>
                </c:pt>
                <c:pt idx="1466">
                  <c:v>44733</c:v>
                </c:pt>
                <c:pt idx="1467">
                  <c:v>44732</c:v>
                </c:pt>
                <c:pt idx="1468">
                  <c:v>44731</c:v>
                </c:pt>
                <c:pt idx="1469">
                  <c:v>44730</c:v>
                </c:pt>
                <c:pt idx="1470">
                  <c:v>44729</c:v>
                </c:pt>
                <c:pt idx="1471">
                  <c:v>44728</c:v>
                </c:pt>
                <c:pt idx="1472">
                  <c:v>44727</c:v>
                </c:pt>
                <c:pt idx="1473">
                  <c:v>44726</c:v>
                </c:pt>
                <c:pt idx="1474">
                  <c:v>44725</c:v>
                </c:pt>
                <c:pt idx="1475">
                  <c:v>44724</c:v>
                </c:pt>
                <c:pt idx="1476">
                  <c:v>44723</c:v>
                </c:pt>
                <c:pt idx="1477">
                  <c:v>44722</c:v>
                </c:pt>
                <c:pt idx="1478">
                  <c:v>44721</c:v>
                </c:pt>
                <c:pt idx="1479">
                  <c:v>44720</c:v>
                </c:pt>
                <c:pt idx="1480">
                  <c:v>44719</c:v>
                </c:pt>
                <c:pt idx="1481">
                  <c:v>44718</c:v>
                </c:pt>
                <c:pt idx="1482">
                  <c:v>44717</c:v>
                </c:pt>
                <c:pt idx="1483">
                  <c:v>44716</c:v>
                </c:pt>
                <c:pt idx="1484">
                  <c:v>44715</c:v>
                </c:pt>
                <c:pt idx="1485">
                  <c:v>44714</c:v>
                </c:pt>
                <c:pt idx="1486">
                  <c:v>44713</c:v>
                </c:pt>
                <c:pt idx="1487">
                  <c:v>44712</c:v>
                </c:pt>
                <c:pt idx="1488">
                  <c:v>44711</c:v>
                </c:pt>
                <c:pt idx="1489">
                  <c:v>44710</c:v>
                </c:pt>
                <c:pt idx="1490">
                  <c:v>44709</c:v>
                </c:pt>
                <c:pt idx="1491">
                  <c:v>44708</c:v>
                </c:pt>
                <c:pt idx="1492">
                  <c:v>44707</c:v>
                </c:pt>
                <c:pt idx="1493">
                  <c:v>44706</c:v>
                </c:pt>
                <c:pt idx="1494">
                  <c:v>44705</c:v>
                </c:pt>
                <c:pt idx="1495">
                  <c:v>44704</c:v>
                </c:pt>
                <c:pt idx="1496">
                  <c:v>44703</c:v>
                </c:pt>
                <c:pt idx="1497">
                  <c:v>44702</c:v>
                </c:pt>
                <c:pt idx="1498">
                  <c:v>44701</c:v>
                </c:pt>
                <c:pt idx="1499">
                  <c:v>44700</c:v>
                </c:pt>
                <c:pt idx="1500">
                  <c:v>44699</c:v>
                </c:pt>
                <c:pt idx="1501">
                  <c:v>44698</c:v>
                </c:pt>
                <c:pt idx="1502">
                  <c:v>44697</c:v>
                </c:pt>
                <c:pt idx="1503">
                  <c:v>44696</c:v>
                </c:pt>
                <c:pt idx="1504">
                  <c:v>44695</c:v>
                </c:pt>
                <c:pt idx="1505">
                  <c:v>44694</c:v>
                </c:pt>
                <c:pt idx="1506">
                  <c:v>44693</c:v>
                </c:pt>
                <c:pt idx="1507">
                  <c:v>44692</c:v>
                </c:pt>
                <c:pt idx="1508">
                  <c:v>44691</c:v>
                </c:pt>
                <c:pt idx="1509">
                  <c:v>44690</c:v>
                </c:pt>
                <c:pt idx="1510">
                  <c:v>44689</c:v>
                </c:pt>
                <c:pt idx="1511">
                  <c:v>44688</c:v>
                </c:pt>
                <c:pt idx="1512">
                  <c:v>44687</c:v>
                </c:pt>
                <c:pt idx="1513">
                  <c:v>44686</c:v>
                </c:pt>
                <c:pt idx="1514">
                  <c:v>44685</c:v>
                </c:pt>
                <c:pt idx="1515">
                  <c:v>44684</c:v>
                </c:pt>
                <c:pt idx="1516">
                  <c:v>44683</c:v>
                </c:pt>
                <c:pt idx="1517">
                  <c:v>44682</c:v>
                </c:pt>
                <c:pt idx="1518">
                  <c:v>44681</c:v>
                </c:pt>
                <c:pt idx="1519">
                  <c:v>44680</c:v>
                </c:pt>
                <c:pt idx="1520">
                  <c:v>44679</c:v>
                </c:pt>
                <c:pt idx="1521">
                  <c:v>44678</c:v>
                </c:pt>
                <c:pt idx="1522">
                  <c:v>44677</c:v>
                </c:pt>
                <c:pt idx="1523">
                  <c:v>44676</c:v>
                </c:pt>
                <c:pt idx="1524">
                  <c:v>44675</c:v>
                </c:pt>
                <c:pt idx="1525">
                  <c:v>44674</c:v>
                </c:pt>
                <c:pt idx="1526">
                  <c:v>44673</c:v>
                </c:pt>
                <c:pt idx="1527">
                  <c:v>44672</c:v>
                </c:pt>
                <c:pt idx="1528">
                  <c:v>44671</c:v>
                </c:pt>
                <c:pt idx="1529">
                  <c:v>44670</c:v>
                </c:pt>
                <c:pt idx="1530">
                  <c:v>44669</c:v>
                </c:pt>
                <c:pt idx="1531">
                  <c:v>44668</c:v>
                </c:pt>
                <c:pt idx="1532">
                  <c:v>44667</c:v>
                </c:pt>
                <c:pt idx="1533">
                  <c:v>44666</c:v>
                </c:pt>
                <c:pt idx="1534">
                  <c:v>44665</c:v>
                </c:pt>
                <c:pt idx="1535">
                  <c:v>44664</c:v>
                </c:pt>
                <c:pt idx="1536">
                  <c:v>44663</c:v>
                </c:pt>
                <c:pt idx="1537">
                  <c:v>44662</c:v>
                </c:pt>
                <c:pt idx="1538">
                  <c:v>44661</c:v>
                </c:pt>
                <c:pt idx="1539">
                  <c:v>44660</c:v>
                </c:pt>
                <c:pt idx="1540">
                  <c:v>44659</c:v>
                </c:pt>
                <c:pt idx="1541">
                  <c:v>44658</c:v>
                </c:pt>
                <c:pt idx="1542">
                  <c:v>44657</c:v>
                </c:pt>
                <c:pt idx="1543">
                  <c:v>44656</c:v>
                </c:pt>
                <c:pt idx="1544">
                  <c:v>44655</c:v>
                </c:pt>
                <c:pt idx="1545">
                  <c:v>44654</c:v>
                </c:pt>
                <c:pt idx="1546">
                  <c:v>44653</c:v>
                </c:pt>
                <c:pt idx="1547">
                  <c:v>44652</c:v>
                </c:pt>
                <c:pt idx="1548">
                  <c:v>44651</c:v>
                </c:pt>
                <c:pt idx="1549">
                  <c:v>44650</c:v>
                </c:pt>
                <c:pt idx="1550">
                  <c:v>44649</c:v>
                </c:pt>
                <c:pt idx="1551">
                  <c:v>44648</c:v>
                </c:pt>
                <c:pt idx="1552">
                  <c:v>44647</c:v>
                </c:pt>
                <c:pt idx="1553">
                  <c:v>44646</c:v>
                </c:pt>
                <c:pt idx="1554">
                  <c:v>44645</c:v>
                </c:pt>
                <c:pt idx="1555">
                  <c:v>44644</c:v>
                </c:pt>
                <c:pt idx="1556">
                  <c:v>44643</c:v>
                </c:pt>
                <c:pt idx="1557">
                  <c:v>44642</c:v>
                </c:pt>
                <c:pt idx="1558">
                  <c:v>44641</c:v>
                </c:pt>
                <c:pt idx="1559">
                  <c:v>44640</c:v>
                </c:pt>
                <c:pt idx="1560">
                  <c:v>44639</c:v>
                </c:pt>
                <c:pt idx="1561">
                  <c:v>44638</c:v>
                </c:pt>
                <c:pt idx="1562">
                  <c:v>44637</c:v>
                </c:pt>
                <c:pt idx="1563">
                  <c:v>44636</c:v>
                </c:pt>
                <c:pt idx="1564">
                  <c:v>44635</c:v>
                </c:pt>
                <c:pt idx="1565">
                  <c:v>44634</c:v>
                </c:pt>
                <c:pt idx="1566">
                  <c:v>44633</c:v>
                </c:pt>
                <c:pt idx="1567">
                  <c:v>44632</c:v>
                </c:pt>
                <c:pt idx="1568">
                  <c:v>44631</c:v>
                </c:pt>
                <c:pt idx="1569">
                  <c:v>44630</c:v>
                </c:pt>
                <c:pt idx="1570">
                  <c:v>44629</c:v>
                </c:pt>
                <c:pt idx="1571">
                  <c:v>44628</c:v>
                </c:pt>
                <c:pt idx="1572">
                  <c:v>44627</c:v>
                </c:pt>
                <c:pt idx="1573">
                  <c:v>44626</c:v>
                </c:pt>
                <c:pt idx="1574">
                  <c:v>44625</c:v>
                </c:pt>
                <c:pt idx="1575">
                  <c:v>44624</c:v>
                </c:pt>
                <c:pt idx="1576">
                  <c:v>44623</c:v>
                </c:pt>
                <c:pt idx="1577">
                  <c:v>44622</c:v>
                </c:pt>
                <c:pt idx="1578">
                  <c:v>44621</c:v>
                </c:pt>
                <c:pt idx="1579">
                  <c:v>44620</c:v>
                </c:pt>
                <c:pt idx="1580">
                  <c:v>44619</c:v>
                </c:pt>
                <c:pt idx="1581">
                  <c:v>44618</c:v>
                </c:pt>
                <c:pt idx="1582">
                  <c:v>44617</c:v>
                </c:pt>
                <c:pt idx="1583">
                  <c:v>44616</c:v>
                </c:pt>
                <c:pt idx="1584">
                  <c:v>44615</c:v>
                </c:pt>
                <c:pt idx="1585">
                  <c:v>44614</c:v>
                </c:pt>
                <c:pt idx="1586">
                  <c:v>44613</c:v>
                </c:pt>
                <c:pt idx="1587">
                  <c:v>44612</c:v>
                </c:pt>
                <c:pt idx="1588">
                  <c:v>44611</c:v>
                </c:pt>
                <c:pt idx="1589">
                  <c:v>44610</c:v>
                </c:pt>
                <c:pt idx="1590">
                  <c:v>44609</c:v>
                </c:pt>
                <c:pt idx="1591">
                  <c:v>44608</c:v>
                </c:pt>
                <c:pt idx="1592">
                  <c:v>44607</c:v>
                </c:pt>
                <c:pt idx="1593">
                  <c:v>44606</c:v>
                </c:pt>
                <c:pt idx="1594">
                  <c:v>44605</c:v>
                </c:pt>
                <c:pt idx="1595">
                  <c:v>44604</c:v>
                </c:pt>
                <c:pt idx="1596">
                  <c:v>44603</c:v>
                </c:pt>
                <c:pt idx="1597">
                  <c:v>44602</c:v>
                </c:pt>
                <c:pt idx="1598">
                  <c:v>44601</c:v>
                </c:pt>
                <c:pt idx="1599">
                  <c:v>44600</c:v>
                </c:pt>
                <c:pt idx="1600">
                  <c:v>44599</c:v>
                </c:pt>
                <c:pt idx="1601">
                  <c:v>44598</c:v>
                </c:pt>
                <c:pt idx="1602">
                  <c:v>44597</c:v>
                </c:pt>
                <c:pt idx="1603">
                  <c:v>44596</c:v>
                </c:pt>
                <c:pt idx="1604">
                  <c:v>44595</c:v>
                </c:pt>
                <c:pt idx="1605">
                  <c:v>44594</c:v>
                </c:pt>
                <c:pt idx="1606">
                  <c:v>44593</c:v>
                </c:pt>
                <c:pt idx="1607">
                  <c:v>44592</c:v>
                </c:pt>
                <c:pt idx="1608">
                  <c:v>44591</c:v>
                </c:pt>
                <c:pt idx="1609">
                  <c:v>44590</c:v>
                </c:pt>
                <c:pt idx="1610">
                  <c:v>44589</c:v>
                </c:pt>
                <c:pt idx="1611">
                  <c:v>44588</c:v>
                </c:pt>
                <c:pt idx="1612">
                  <c:v>44587</c:v>
                </c:pt>
                <c:pt idx="1613">
                  <c:v>44586</c:v>
                </c:pt>
                <c:pt idx="1614">
                  <c:v>44585</c:v>
                </c:pt>
                <c:pt idx="1615">
                  <c:v>44584</c:v>
                </c:pt>
                <c:pt idx="1616">
                  <c:v>44583</c:v>
                </c:pt>
                <c:pt idx="1617">
                  <c:v>44582</c:v>
                </c:pt>
                <c:pt idx="1618">
                  <c:v>44581</c:v>
                </c:pt>
                <c:pt idx="1619">
                  <c:v>44580</c:v>
                </c:pt>
                <c:pt idx="1620">
                  <c:v>44579</c:v>
                </c:pt>
                <c:pt idx="1621">
                  <c:v>44578</c:v>
                </c:pt>
                <c:pt idx="1622">
                  <c:v>44577</c:v>
                </c:pt>
                <c:pt idx="1623">
                  <c:v>44576</c:v>
                </c:pt>
                <c:pt idx="1624">
                  <c:v>44575</c:v>
                </c:pt>
                <c:pt idx="1625">
                  <c:v>44574</c:v>
                </c:pt>
                <c:pt idx="1626">
                  <c:v>44573</c:v>
                </c:pt>
                <c:pt idx="1627">
                  <c:v>44572</c:v>
                </c:pt>
                <c:pt idx="1628">
                  <c:v>44571</c:v>
                </c:pt>
                <c:pt idx="1629">
                  <c:v>44570</c:v>
                </c:pt>
                <c:pt idx="1630">
                  <c:v>44569</c:v>
                </c:pt>
                <c:pt idx="1631">
                  <c:v>44568</c:v>
                </c:pt>
                <c:pt idx="1632">
                  <c:v>44567</c:v>
                </c:pt>
                <c:pt idx="1633">
                  <c:v>44566</c:v>
                </c:pt>
                <c:pt idx="1634">
                  <c:v>44565</c:v>
                </c:pt>
                <c:pt idx="1635">
                  <c:v>44564</c:v>
                </c:pt>
                <c:pt idx="1636">
                  <c:v>44563</c:v>
                </c:pt>
                <c:pt idx="1637">
                  <c:v>44562</c:v>
                </c:pt>
                <c:pt idx="1638">
                  <c:v>44561</c:v>
                </c:pt>
                <c:pt idx="1639">
                  <c:v>44560</c:v>
                </c:pt>
                <c:pt idx="1640">
                  <c:v>44559</c:v>
                </c:pt>
                <c:pt idx="1641">
                  <c:v>44558</c:v>
                </c:pt>
                <c:pt idx="1642">
                  <c:v>44557</c:v>
                </c:pt>
                <c:pt idx="1643">
                  <c:v>44556</c:v>
                </c:pt>
                <c:pt idx="1644">
                  <c:v>44555</c:v>
                </c:pt>
                <c:pt idx="1645">
                  <c:v>44554</c:v>
                </c:pt>
                <c:pt idx="1646">
                  <c:v>44553</c:v>
                </c:pt>
                <c:pt idx="1647">
                  <c:v>44552</c:v>
                </c:pt>
                <c:pt idx="1648">
                  <c:v>44551</c:v>
                </c:pt>
                <c:pt idx="1649">
                  <c:v>44550</c:v>
                </c:pt>
                <c:pt idx="1650">
                  <c:v>44549</c:v>
                </c:pt>
                <c:pt idx="1651">
                  <c:v>44548</c:v>
                </c:pt>
                <c:pt idx="1652">
                  <c:v>44547</c:v>
                </c:pt>
                <c:pt idx="1653">
                  <c:v>44546</c:v>
                </c:pt>
                <c:pt idx="1654">
                  <c:v>44545</c:v>
                </c:pt>
                <c:pt idx="1655">
                  <c:v>44544</c:v>
                </c:pt>
                <c:pt idx="1656">
                  <c:v>44543</c:v>
                </c:pt>
                <c:pt idx="1657">
                  <c:v>44542</c:v>
                </c:pt>
                <c:pt idx="1658">
                  <c:v>44541</c:v>
                </c:pt>
                <c:pt idx="1659">
                  <c:v>44540</c:v>
                </c:pt>
                <c:pt idx="1660">
                  <c:v>44539</c:v>
                </c:pt>
                <c:pt idx="1661">
                  <c:v>44538</c:v>
                </c:pt>
                <c:pt idx="1662">
                  <c:v>44537</c:v>
                </c:pt>
                <c:pt idx="1663">
                  <c:v>44536</c:v>
                </c:pt>
                <c:pt idx="1664">
                  <c:v>44535</c:v>
                </c:pt>
                <c:pt idx="1665">
                  <c:v>44534</c:v>
                </c:pt>
                <c:pt idx="1666">
                  <c:v>44533</c:v>
                </c:pt>
                <c:pt idx="1667">
                  <c:v>44532</c:v>
                </c:pt>
                <c:pt idx="1668">
                  <c:v>44531</c:v>
                </c:pt>
                <c:pt idx="1669">
                  <c:v>44530</c:v>
                </c:pt>
                <c:pt idx="1670">
                  <c:v>44529</c:v>
                </c:pt>
                <c:pt idx="1671">
                  <c:v>44528</c:v>
                </c:pt>
                <c:pt idx="1672">
                  <c:v>44527</c:v>
                </c:pt>
                <c:pt idx="1673">
                  <c:v>44526</c:v>
                </c:pt>
                <c:pt idx="1674">
                  <c:v>44525</c:v>
                </c:pt>
                <c:pt idx="1675">
                  <c:v>44524</c:v>
                </c:pt>
                <c:pt idx="1676">
                  <c:v>44523</c:v>
                </c:pt>
                <c:pt idx="1677">
                  <c:v>44522</c:v>
                </c:pt>
                <c:pt idx="1678">
                  <c:v>44521</c:v>
                </c:pt>
                <c:pt idx="1679">
                  <c:v>44520</c:v>
                </c:pt>
                <c:pt idx="1680">
                  <c:v>44519</c:v>
                </c:pt>
                <c:pt idx="1681">
                  <c:v>44518</c:v>
                </c:pt>
                <c:pt idx="1682">
                  <c:v>44517</c:v>
                </c:pt>
                <c:pt idx="1683">
                  <c:v>44516</c:v>
                </c:pt>
                <c:pt idx="1684">
                  <c:v>44515</c:v>
                </c:pt>
                <c:pt idx="1685">
                  <c:v>44514</c:v>
                </c:pt>
                <c:pt idx="1686">
                  <c:v>44513</c:v>
                </c:pt>
                <c:pt idx="1687">
                  <c:v>44512</c:v>
                </c:pt>
                <c:pt idx="1688">
                  <c:v>44511</c:v>
                </c:pt>
                <c:pt idx="1689">
                  <c:v>44510</c:v>
                </c:pt>
                <c:pt idx="1690">
                  <c:v>44509</c:v>
                </c:pt>
                <c:pt idx="1691">
                  <c:v>44508</c:v>
                </c:pt>
                <c:pt idx="1692">
                  <c:v>44507</c:v>
                </c:pt>
                <c:pt idx="1693">
                  <c:v>44506</c:v>
                </c:pt>
                <c:pt idx="1694">
                  <c:v>44505</c:v>
                </c:pt>
                <c:pt idx="1695">
                  <c:v>44504</c:v>
                </c:pt>
                <c:pt idx="1696">
                  <c:v>44503</c:v>
                </c:pt>
                <c:pt idx="1697">
                  <c:v>44502</c:v>
                </c:pt>
                <c:pt idx="1698">
                  <c:v>44501</c:v>
                </c:pt>
                <c:pt idx="1699">
                  <c:v>44500</c:v>
                </c:pt>
                <c:pt idx="1700">
                  <c:v>44499</c:v>
                </c:pt>
                <c:pt idx="1701">
                  <c:v>44498</c:v>
                </c:pt>
                <c:pt idx="1702">
                  <c:v>44497</c:v>
                </c:pt>
                <c:pt idx="1703">
                  <c:v>44496</c:v>
                </c:pt>
                <c:pt idx="1704">
                  <c:v>44495</c:v>
                </c:pt>
                <c:pt idx="1705">
                  <c:v>44494</c:v>
                </c:pt>
                <c:pt idx="1706">
                  <c:v>44493</c:v>
                </c:pt>
                <c:pt idx="1707">
                  <c:v>44492</c:v>
                </c:pt>
                <c:pt idx="1708">
                  <c:v>44491</c:v>
                </c:pt>
                <c:pt idx="1709">
                  <c:v>44490</c:v>
                </c:pt>
                <c:pt idx="1710">
                  <c:v>44489</c:v>
                </c:pt>
                <c:pt idx="1711">
                  <c:v>44488</c:v>
                </c:pt>
                <c:pt idx="1712">
                  <c:v>44487</c:v>
                </c:pt>
                <c:pt idx="1713">
                  <c:v>44486</c:v>
                </c:pt>
                <c:pt idx="1714">
                  <c:v>44485</c:v>
                </c:pt>
                <c:pt idx="1715">
                  <c:v>44484</c:v>
                </c:pt>
                <c:pt idx="1716">
                  <c:v>44483</c:v>
                </c:pt>
                <c:pt idx="1717">
                  <c:v>44482</c:v>
                </c:pt>
                <c:pt idx="1718">
                  <c:v>44481</c:v>
                </c:pt>
                <c:pt idx="1719">
                  <c:v>44480</c:v>
                </c:pt>
                <c:pt idx="1720">
                  <c:v>44479</c:v>
                </c:pt>
                <c:pt idx="1721">
                  <c:v>44478</c:v>
                </c:pt>
                <c:pt idx="1722">
                  <c:v>44477</c:v>
                </c:pt>
                <c:pt idx="1723">
                  <c:v>44476</c:v>
                </c:pt>
                <c:pt idx="1724">
                  <c:v>44475</c:v>
                </c:pt>
                <c:pt idx="1725">
                  <c:v>44474</c:v>
                </c:pt>
                <c:pt idx="1726">
                  <c:v>44473</c:v>
                </c:pt>
                <c:pt idx="1727">
                  <c:v>44472</c:v>
                </c:pt>
                <c:pt idx="1728">
                  <c:v>44471</c:v>
                </c:pt>
                <c:pt idx="1729">
                  <c:v>44470</c:v>
                </c:pt>
                <c:pt idx="1730">
                  <c:v>44469</c:v>
                </c:pt>
                <c:pt idx="1731">
                  <c:v>44468</c:v>
                </c:pt>
                <c:pt idx="1732">
                  <c:v>44467</c:v>
                </c:pt>
                <c:pt idx="1733">
                  <c:v>44466</c:v>
                </c:pt>
                <c:pt idx="1734">
                  <c:v>44465</c:v>
                </c:pt>
                <c:pt idx="1735">
                  <c:v>44464</c:v>
                </c:pt>
                <c:pt idx="1736">
                  <c:v>44463</c:v>
                </c:pt>
                <c:pt idx="1737">
                  <c:v>44462</c:v>
                </c:pt>
                <c:pt idx="1738">
                  <c:v>44461</c:v>
                </c:pt>
                <c:pt idx="1739">
                  <c:v>44460</c:v>
                </c:pt>
                <c:pt idx="1740">
                  <c:v>44459</c:v>
                </c:pt>
                <c:pt idx="1741">
                  <c:v>44458</c:v>
                </c:pt>
                <c:pt idx="1742">
                  <c:v>44457</c:v>
                </c:pt>
                <c:pt idx="1743">
                  <c:v>44456</c:v>
                </c:pt>
                <c:pt idx="1744">
                  <c:v>44455</c:v>
                </c:pt>
                <c:pt idx="1745">
                  <c:v>44454</c:v>
                </c:pt>
                <c:pt idx="1746">
                  <c:v>44453</c:v>
                </c:pt>
                <c:pt idx="1747">
                  <c:v>44452</c:v>
                </c:pt>
                <c:pt idx="1748">
                  <c:v>44451</c:v>
                </c:pt>
                <c:pt idx="1749">
                  <c:v>44450</c:v>
                </c:pt>
                <c:pt idx="1750">
                  <c:v>44449</c:v>
                </c:pt>
                <c:pt idx="1751">
                  <c:v>44448</c:v>
                </c:pt>
                <c:pt idx="1752">
                  <c:v>44447</c:v>
                </c:pt>
                <c:pt idx="1753">
                  <c:v>44446</c:v>
                </c:pt>
                <c:pt idx="1754">
                  <c:v>44445</c:v>
                </c:pt>
                <c:pt idx="1755">
                  <c:v>44444</c:v>
                </c:pt>
                <c:pt idx="1756">
                  <c:v>44443</c:v>
                </c:pt>
                <c:pt idx="1757">
                  <c:v>44442</c:v>
                </c:pt>
                <c:pt idx="1758">
                  <c:v>44441</c:v>
                </c:pt>
                <c:pt idx="1759">
                  <c:v>44440</c:v>
                </c:pt>
                <c:pt idx="1760">
                  <c:v>44439</c:v>
                </c:pt>
                <c:pt idx="1761">
                  <c:v>44438</c:v>
                </c:pt>
                <c:pt idx="1762">
                  <c:v>44437</c:v>
                </c:pt>
                <c:pt idx="1763">
                  <c:v>44436</c:v>
                </c:pt>
                <c:pt idx="1764">
                  <c:v>44435</c:v>
                </c:pt>
                <c:pt idx="1765">
                  <c:v>44434</c:v>
                </c:pt>
                <c:pt idx="1766">
                  <c:v>44433</c:v>
                </c:pt>
                <c:pt idx="1767">
                  <c:v>44432</c:v>
                </c:pt>
                <c:pt idx="1768">
                  <c:v>44431</c:v>
                </c:pt>
                <c:pt idx="1769">
                  <c:v>44430</c:v>
                </c:pt>
                <c:pt idx="1770">
                  <c:v>44429</c:v>
                </c:pt>
                <c:pt idx="1771">
                  <c:v>44428</c:v>
                </c:pt>
                <c:pt idx="1772">
                  <c:v>44427</c:v>
                </c:pt>
                <c:pt idx="1773">
                  <c:v>44426</c:v>
                </c:pt>
                <c:pt idx="1774">
                  <c:v>44425</c:v>
                </c:pt>
                <c:pt idx="1775">
                  <c:v>44424</c:v>
                </c:pt>
                <c:pt idx="1776">
                  <c:v>44423</c:v>
                </c:pt>
                <c:pt idx="1777">
                  <c:v>44422</c:v>
                </c:pt>
                <c:pt idx="1778">
                  <c:v>44421</c:v>
                </c:pt>
                <c:pt idx="1779">
                  <c:v>44420</c:v>
                </c:pt>
                <c:pt idx="1780">
                  <c:v>44419</c:v>
                </c:pt>
                <c:pt idx="1781">
                  <c:v>44418</c:v>
                </c:pt>
                <c:pt idx="1782">
                  <c:v>44417</c:v>
                </c:pt>
                <c:pt idx="1783">
                  <c:v>44416</c:v>
                </c:pt>
                <c:pt idx="1784">
                  <c:v>44415</c:v>
                </c:pt>
                <c:pt idx="1785">
                  <c:v>44414</c:v>
                </c:pt>
                <c:pt idx="1786">
                  <c:v>44413</c:v>
                </c:pt>
                <c:pt idx="1787">
                  <c:v>44412</c:v>
                </c:pt>
                <c:pt idx="1788">
                  <c:v>44411</c:v>
                </c:pt>
                <c:pt idx="1789">
                  <c:v>44410</c:v>
                </c:pt>
                <c:pt idx="1790">
                  <c:v>44409</c:v>
                </c:pt>
                <c:pt idx="1791">
                  <c:v>44408</c:v>
                </c:pt>
                <c:pt idx="1792">
                  <c:v>44407</c:v>
                </c:pt>
                <c:pt idx="1793">
                  <c:v>44406</c:v>
                </c:pt>
                <c:pt idx="1794">
                  <c:v>44405</c:v>
                </c:pt>
                <c:pt idx="1795">
                  <c:v>44404</c:v>
                </c:pt>
                <c:pt idx="1796">
                  <c:v>44403</c:v>
                </c:pt>
                <c:pt idx="1797">
                  <c:v>44402</c:v>
                </c:pt>
                <c:pt idx="1798">
                  <c:v>44401</c:v>
                </c:pt>
                <c:pt idx="1799">
                  <c:v>44400</c:v>
                </c:pt>
                <c:pt idx="1800">
                  <c:v>44399</c:v>
                </c:pt>
                <c:pt idx="1801">
                  <c:v>44398</c:v>
                </c:pt>
                <c:pt idx="1802">
                  <c:v>44397</c:v>
                </c:pt>
                <c:pt idx="1803">
                  <c:v>44396</c:v>
                </c:pt>
                <c:pt idx="1804">
                  <c:v>44395</c:v>
                </c:pt>
                <c:pt idx="1805">
                  <c:v>44394</c:v>
                </c:pt>
                <c:pt idx="1806">
                  <c:v>44393</c:v>
                </c:pt>
                <c:pt idx="1807">
                  <c:v>44392</c:v>
                </c:pt>
                <c:pt idx="1808">
                  <c:v>44391</c:v>
                </c:pt>
                <c:pt idx="1809">
                  <c:v>44390</c:v>
                </c:pt>
                <c:pt idx="1810">
                  <c:v>44389</c:v>
                </c:pt>
                <c:pt idx="1811">
                  <c:v>44388</c:v>
                </c:pt>
                <c:pt idx="1812">
                  <c:v>44387</c:v>
                </c:pt>
                <c:pt idx="1813">
                  <c:v>44386</c:v>
                </c:pt>
                <c:pt idx="1814">
                  <c:v>44385</c:v>
                </c:pt>
                <c:pt idx="1815">
                  <c:v>44384</c:v>
                </c:pt>
                <c:pt idx="1816">
                  <c:v>44383</c:v>
                </c:pt>
                <c:pt idx="1817">
                  <c:v>44382</c:v>
                </c:pt>
                <c:pt idx="1818">
                  <c:v>44381</c:v>
                </c:pt>
                <c:pt idx="1819">
                  <c:v>44380</c:v>
                </c:pt>
                <c:pt idx="1820">
                  <c:v>44379</c:v>
                </c:pt>
                <c:pt idx="1821">
                  <c:v>44378</c:v>
                </c:pt>
                <c:pt idx="1822">
                  <c:v>44377</c:v>
                </c:pt>
                <c:pt idx="1823">
                  <c:v>44376</c:v>
                </c:pt>
                <c:pt idx="1824">
                  <c:v>44375</c:v>
                </c:pt>
                <c:pt idx="1825">
                  <c:v>44374</c:v>
                </c:pt>
                <c:pt idx="1826">
                  <c:v>44373</c:v>
                </c:pt>
                <c:pt idx="1827">
                  <c:v>44372</c:v>
                </c:pt>
                <c:pt idx="1828">
                  <c:v>44371</c:v>
                </c:pt>
                <c:pt idx="1829">
                  <c:v>44370</c:v>
                </c:pt>
                <c:pt idx="1830">
                  <c:v>44369</c:v>
                </c:pt>
                <c:pt idx="1831">
                  <c:v>44368</c:v>
                </c:pt>
                <c:pt idx="1832">
                  <c:v>44367</c:v>
                </c:pt>
                <c:pt idx="1833">
                  <c:v>44366</c:v>
                </c:pt>
                <c:pt idx="1834">
                  <c:v>44365</c:v>
                </c:pt>
                <c:pt idx="1835">
                  <c:v>44364</c:v>
                </c:pt>
                <c:pt idx="1836">
                  <c:v>44363</c:v>
                </c:pt>
                <c:pt idx="1837">
                  <c:v>44362</c:v>
                </c:pt>
                <c:pt idx="1838">
                  <c:v>44361</c:v>
                </c:pt>
                <c:pt idx="1839">
                  <c:v>44360</c:v>
                </c:pt>
                <c:pt idx="1840">
                  <c:v>44359</c:v>
                </c:pt>
                <c:pt idx="1841">
                  <c:v>44358</c:v>
                </c:pt>
                <c:pt idx="1842">
                  <c:v>44357</c:v>
                </c:pt>
                <c:pt idx="1843">
                  <c:v>44356</c:v>
                </c:pt>
                <c:pt idx="1844">
                  <c:v>44355</c:v>
                </c:pt>
                <c:pt idx="1845">
                  <c:v>44354</c:v>
                </c:pt>
                <c:pt idx="1846">
                  <c:v>44353</c:v>
                </c:pt>
                <c:pt idx="1847">
                  <c:v>44352</c:v>
                </c:pt>
                <c:pt idx="1848">
                  <c:v>44351</c:v>
                </c:pt>
                <c:pt idx="1849">
                  <c:v>44350</c:v>
                </c:pt>
                <c:pt idx="1850">
                  <c:v>44349</c:v>
                </c:pt>
                <c:pt idx="1851">
                  <c:v>44348</c:v>
                </c:pt>
                <c:pt idx="1852">
                  <c:v>44347</c:v>
                </c:pt>
                <c:pt idx="1853">
                  <c:v>44346</c:v>
                </c:pt>
                <c:pt idx="1854">
                  <c:v>44345</c:v>
                </c:pt>
                <c:pt idx="1855">
                  <c:v>44344</c:v>
                </c:pt>
                <c:pt idx="1856">
                  <c:v>44343</c:v>
                </c:pt>
                <c:pt idx="1857">
                  <c:v>44342</c:v>
                </c:pt>
                <c:pt idx="1858">
                  <c:v>44341</c:v>
                </c:pt>
                <c:pt idx="1859">
                  <c:v>44340</c:v>
                </c:pt>
                <c:pt idx="1860">
                  <c:v>44339</c:v>
                </c:pt>
                <c:pt idx="1861">
                  <c:v>44338</c:v>
                </c:pt>
                <c:pt idx="1862">
                  <c:v>44337</c:v>
                </c:pt>
                <c:pt idx="1863">
                  <c:v>44336</c:v>
                </c:pt>
                <c:pt idx="1864">
                  <c:v>44335</c:v>
                </c:pt>
                <c:pt idx="1865">
                  <c:v>44334</c:v>
                </c:pt>
                <c:pt idx="1866">
                  <c:v>44333</c:v>
                </c:pt>
                <c:pt idx="1867">
                  <c:v>44332</c:v>
                </c:pt>
                <c:pt idx="1868">
                  <c:v>44331</c:v>
                </c:pt>
                <c:pt idx="1869">
                  <c:v>44330</c:v>
                </c:pt>
                <c:pt idx="1870">
                  <c:v>44329</c:v>
                </c:pt>
                <c:pt idx="1871">
                  <c:v>44328</c:v>
                </c:pt>
                <c:pt idx="1872">
                  <c:v>44327</c:v>
                </c:pt>
                <c:pt idx="1873">
                  <c:v>44326</c:v>
                </c:pt>
                <c:pt idx="1874">
                  <c:v>44325</c:v>
                </c:pt>
                <c:pt idx="1875">
                  <c:v>44324</c:v>
                </c:pt>
                <c:pt idx="1876">
                  <c:v>44323</c:v>
                </c:pt>
                <c:pt idx="1877">
                  <c:v>44322</c:v>
                </c:pt>
                <c:pt idx="1878">
                  <c:v>44321</c:v>
                </c:pt>
                <c:pt idx="1879">
                  <c:v>44320</c:v>
                </c:pt>
                <c:pt idx="1880">
                  <c:v>44319</c:v>
                </c:pt>
                <c:pt idx="1881">
                  <c:v>44318</c:v>
                </c:pt>
                <c:pt idx="1882">
                  <c:v>44317</c:v>
                </c:pt>
                <c:pt idx="1883">
                  <c:v>44316</c:v>
                </c:pt>
                <c:pt idx="1884">
                  <c:v>44315</c:v>
                </c:pt>
                <c:pt idx="1885">
                  <c:v>44314</c:v>
                </c:pt>
                <c:pt idx="1886">
                  <c:v>44313</c:v>
                </c:pt>
                <c:pt idx="1887">
                  <c:v>44312</c:v>
                </c:pt>
                <c:pt idx="1888">
                  <c:v>44311</c:v>
                </c:pt>
                <c:pt idx="1889">
                  <c:v>44310</c:v>
                </c:pt>
                <c:pt idx="1890">
                  <c:v>44309</c:v>
                </c:pt>
                <c:pt idx="1891">
                  <c:v>44308</c:v>
                </c:pt>
                <c:pt idx="1892">
                  <c:v>44307</c:v>
                </c:pt>
                <c:pt idx="1893">
                  <c:v>44306</c:v>
                </c:pt>
                <c:pt idx="1894">
                  <c:v>44305</c:v>
                </c:pt>
                <c:pt idx="1895">
                  <c:v>44304</c:v>
                </c:pt>
                <c:pt idx="1896">
                  <c:v>44303</c:v>
                </c:pt>
                <c:pt idx="1897">
                  <c:v>44302</c:v>
                </c:pt>
                <c:pt idx="1898">
                  <c:v>44301</c:v>
                </c:pt>
                <c:pt idx="1899">
                  <c:v>44300</c:v>
                </c:pt>
                <c:pt idx="1900">
                  <c:v>44299</c:v>
                </c:pt>
                <c:pt idx="1901">
                  <c:v>44298</c:v>
                </c:pt>
                <c:pt idx="1902">
                  <c:v>44297</c:v>
                </c:pt>
                <c:pt idx="1903">
                  <c:v>44296</c:v>
                </c:pt>
                <c:pt idx="1904">
                  <c:v>44295</c:v>
                </c:pt>
                <c:pt idx="1905">
                  <c:v>44294</c:v>
                </c:pt>
                <c:pt idx="1906">
                  <c:v>44293</c:v>
                </c:pt>
                <c:pt idx="1907">
                  <c:v>44292</c:v>
                </c:pt>
                <c:pt idx="1908">
                  <c:v>44291</c:v>
                </c:pt>
                <c:pt idx="1909">
                  <c:v>44290</c:v>
                </c:pt>
                <c:pt idx="1910">
                  <c:v>44289</c:v>
                </c:pt>
                <c:pt idx="1911">
                  <c:v>44288</c:v>
                </c:pt>
                <c:pt idx="1912">
                  <c:v>44287</c:v>
                </c:pt>
                <c:pt idx="1913">
                  <c:v>44286</c:v>
                </c:pt>
                <c:pt idx="1914">
                  <c:v>44285</c:v>
                </c:pt>
                <c:pt idx="1915">
                  <c:v>44284</c:v>
                </c:pt>
                <c:pt idx="1916">
                  <c:v>44283</c:v>
                </c:pt>
                <c:pt idx="1917">
                  <c:v>44282</c:v>
                </c:pt>
                <c:pt idx="1918">
                  <c:v>44281</c:v>
                </c:pt>
                <c:pt idx="1919">
                  <c:v>44280</c:v>
                </c:pt>
                <c:pt idx="1920">
                  <c:v>44279</c:v>
                </c:pt>
                <c:pt idx="1921">
                  <c:v>44278</c:v>
                </c:pt>
                <c:pt idx="1922">
                  <c:v>44277</c:v>
                </c:pt>
                <c:pt idx="1923">
                  <c:v>44276</c:v>
                </c:pt>
                <c:pt idx="1924">
                  <c:v>44275</c:v>
                </c:pt>
                <c:pt idx="1925">
                  <c:v>44274</c:v>
                </c:pt>
                <c:pt idx="1926">
                  <c:v>44273</c:v>
                </c:pt>
                <c:pt idx="1927">
                  <c:v>44272</c:v>
                </c:pt>
                <c:pt idx="1928">
                  <c:v>44271</c:v>
                </c:pt>
                <c:pt idx="1929">
                  <c:v>44270</c:v>
                </c:pt>
                <c:pt idx="1930">
                  <c:v>44269</c:v>
                </c:pt>
                <c:pt idx="1931">
                  <c:v>44268</c:v>
                </c:pt>
                <c:pt idx="1932">
                  <c:v>44267</c:v>
                </c:pt>
                <c:pt idx="1933">
                  <c:v>44266</c:v>
                </c:pt>
                <c:pt idx="1934">
                  <c:v>44265</c:v>
                </c:pt>
                <c:pt idx="1935">
                  <c:v>44264</c:v>
                </c:pt>
                <c:pt idx="1936">
                  <c:v>44263</c:v>
                </c:pt>
                <c:pt idx="1937">
                  <c:v>44262</c:v>
                </c:pt>
                <c:pt idx="1938">
                  <c:v>44261</c:v>
                </c:pt>
                <c:pt idx="1939">
                  <c:v>44260</c:v>
                </c:pt>
                <c:pt idx="1940">
                  <c:v>44259</c:v>
                </c:pt>
                <c:pt idx="1941">
                  <c:v>44258</c:v>
                </c:pt>
                <c:pt idx="1942">
                  <c:v>44257</c:v>
                </c:pt>
                <c:pt idx="1943">
                  <c:v>44256</c:v>
                </c:pt>
                <c:pt idx="1944">
                  <c:v>44255</c:v>
                </c:pt>
                <c:pt idx="1945">
                  <c:v>44254</c:v>
                </c:pt>
                <c:pt idx="1946">
                  <c:v>44253</c:v>
                </c:pt>
                <c:pt idx="1947">
                  <c:v>44252</c:v>
                </c:pt>
                <c:pt idx="1948">
                  <c:v>44251</c:v>
                </c:pt>
                <c:pt idx="1949">
                  <c:v>44250</c:v>
                </c:pt>
                <c:pt idx="1950">
                  <c:v>44249</c:v>
                </c:pt>
                <c:pt idx="1951">
                  <c:v>44248</c:v>
                </c:pt>
                <c:pt idx="1952">
                  <c:v>44247</c:v>
                </c:pt>
                <c:pt idx="1953">
                  <c:v>44246</c:v>
                </c:pt>
                <c:pt idx="1954">
                  <c:v>44245</c:v>
                </c:pt>
                <c:pt idx="1955">
                  <c:v>44244</c:v>
                </c:pt>
                <c:pt idx="1956">
                  <c:v>44243</c:v>
                </c:pt>
                <c:pt idx="1957">
                  <c:v>44242</c:v>
                </c:pt>
                <c:pt idx="1958">
                  <c:v>44241</c:v>
                </c:pt>
                <c:pt idx="1959">
                  <c:v>44240</c:v>
                </c:pt>
                <c:pt idx="1960">
                  <c:v>44239</c:v>
                </c:pt>
                <c:pt idx="1961">
                  <c:v>44238</c:v>
                </c:pt>
                <c:pt idx="1962">
                  <c:v>44237</c:v>
                </c:pt>
                <c:pt idx="1963">
                  <c:v>44236</c:v>
                </c:pt>
                <c:pt idx="1964">
                  <c:v>44235</c:v>
                </c:pt>
                <c:pt idx="1965">
                  <c:v>44234</c:v>
                </c:pt>
                <c:pt idx="1966">
                  <c:v>44233</c:v>
                </c:pt>
                <c:pt idx="1967">
                  <c:v>44232</c:v>
                </c:pt>
                <c:pt idx="1968">
                  <c:v>44231</c:v>
                </c:pt>
                <c:pt idx="1969">
                  <c:v>44230</c:v>
                </c:pt>
                <c:pt idx="1970">
                  <c:v>44229</c:v>
                </c:pt>
                <c:pt idx="1971">
                  <c:v>44228</c:v>
                </c:pt>
                <c:pt idx="1972">
                  <c:v>44227</c:v>
                </c:pt>
                <c:pt idx="1973">
                  <c:v>44226</c:v>
                </c:pt>
                <c:pt idx="1974">
                  <c:v>44225</c:v>
                </c:pt>
                <c:pt idx="1975">
                  <c:v>44224</c:v>
                </c:pt>
                <c:pt idx="1976">
                  <c:v>44223</c:v>
                </c:pt>
                <c:pt idx="1977">
                  <c:v>44222</c:v>
                </c:pt>
                <c:pt idx="1978">
                  <c:v>44221</c:v>
                </c:pt>
                <c:pt idx="1979">
                  <c:v>44220</c:v>
                </c:pt>
                <c:pt idx="1980">
                  <c:v>44219</c:v>
                </c:pt>
                <c:pt idx="1981">
                  <c:v>44218</c:v>
                </c:pt>
                <c:pt idx="1982">
                  <c:v>44217</c:v>
                </c:pt>
                <c:pt idx="1983">
                  <c:v>44216</c:v>
                </c:pt>
                <c:pt idx="1984">
                  <c:v>44215</c:v>
                </c:pt>
                <c:pt idx="1985">
                  <c:v>44214</c:v>
                </c:pt>
                <c:pt idx="1986">
                  <c:v>44213</c:v>
                </c:pt>
                <c:pt idx="1987">
                  <c:v>44212</c:v>
                </c:pt>
                <c:pt idx="1988">
                  <c:v>44211</c:v>
                </c:pt>
                <c:pt idx="1989">
                  <c:v>44210</c:v>
                </c:pt>
                <c:pt idx="1990">
                  <c:v>44209</c:v>
                </c:pt>
                <c:pt idx="1991">
                  <c:v>44208</c:v>
                </c:pt>
                <c:pt idx="1992">
                  <c:v>44207</c:v>
                </c:pt>
                <c:pt idx="1993">
                  <c:v>44206</c:v>
                </c:pt>
                <c:pt idx="1994">
                  <c:v>44205</c:v>
                </c:pt>
                <c:pt idx="1995">
                  <c:v>44204</c:v>
                </c:pt>
                <c:pt idx="1996">
                  <c:v>44203</c:v>
                </c:pt>
                <c:pt idx="1997">
                  <c:v>44202</c:v>
                </c:pt>
                <c:pt idx="1998">
                  <c:v>44201</c:v>
                </c:pt>
                <c:pt idx="1999">
                  <c:v>44200</c:v>
                </c:pt>
                <c:pt idx="2000">
                  <c:v>44199</c:v>
                </c:pt>
                <c:pt idx="2001">
                  <c:v>44198</c:v>
                </c:pt>
                <c:pt idx="2002">
                  <c:v>44197</c:v>
                </c:pt>
                <c:pt idx="2003">
                  <c:v>44196</c:v>
                </c:pt>
                <c:pt idx="2004">
                  <c:v>44195</c:v>
                </c:pt>
                <c:pt idx="2005">
                  <c:v>44194</c:v>
                </c:pt>
                <c:pt idx="2006">
                  <c:v>44193</c:v>
                </c:pt>
                <c:pt idx="2007">
                  <c:v>44192</c:v>
                </c:pt>
                <c:pt idx="2008">
                  <c:v>44191</c:v>
                </c:pt>
                <c:pt idx="2009">
                  <c:v>44190</c:v>
                </c:pt>
                <c:pt idx="2010">
                  <c:v>44189</c:v>
                </c:pt>
                <c:pt idx="2011">
                  <c:v>44188</c:v>
                </c:pt>
                <c:pt idx="2012">
                  <c:v>44187</c:v>
                </c:pt>
                <c:pt idx="2013">
                  <c:v>44186</c:v>
                </c:pt>
                <c:pt idx="2014">
                  <c:v>44185</c:v>
                </c:pt>
                <c:pt idx="2015">
                  <c:v>44184</c:v>
                </c:pt>
                <c:pt idx="2016">
                  <c:v>44183</c:v>
                </c:pt>
                <c:pt idx="2017">
                  <c:v>44182</c:v>
                </c:pt>
                <c:pt idx="2018">
                  <c:v>44181</c:v>
                </c:pt>
                <c:pt idx="2019">
                  <c:v>44180</c:v>
                </c:pt>
                <c:pt idx="2020">
                  <c:v>44179</c:v>
                </c:pt>
                <c:pt idx="2021">
                  <c:v>44178</c:v>
                </c:pt>
                <c:pt idx="2022">
                  <c:v>44177</c:v>
                </c:pt>
                <c:pt idx="2023">
                  <c:v>44176</c:v>
                </c:pt>
                <c:pt idx="2024">
                  <c:v>44175</c:v>
                </c:pt>
                <c:pt idx="2025">
                  <c:v>44174</c:v>
                </c:pt>
                <c:pt idx="2026">
                  <c:v>44173</c:v>
                </c:pt>
                <c:pt idx="2027">
                  <c:v>44172</c:v>
                </c:pt>
                <c:pt idx="2028">
                  <c:v>44171</c:v>
                </c:pt>
                <c:pt idx="2029">
                  <c:v>44170</c:v>
                </c:pt>
                <c:pt idx="2030">
                  <c:v>44169</c:v>
                </c:pt>
                <c:pt idx="2031">
                  <c:v>44168</c:v>
                </c:pt>
                <c:pt idx="2032">
                  <c:v>44167</c:v>
                </c:pt>
                <c:pt idx="2033">
                  <c:v>44166</c:v>
                </c:pt>
                <c:pt idx="2034">
                  <c:v>44165</c:v>
                </c:pt>
                <c:pt idx="2035">
                  <c:v>44164</c:v>
                </c:pt>
                <c:pt idx="2036">
                  <c:v>44163</c:v>
                </c:pt>
                <c:pt idx="2037">
                  <c:v>44162</c:v>
                </c:pt>
                <c:pt idx="2038">
                  <c:v>44161</c:v>
                </c:pt>
                <c:pt idx="2039">
                  <c:v>44160</c:v>
                </c:pt>
                <c:pt idx="2040">
                  <c:v>44159</c:v>
                </c:pt>
                <c:pt idx="2041">
                  <c:v>44158</c:v>
                </c:pt>
                <c:pt idx="2042">
                  <c:v>44157</c:v>
                </c:pt>
                <c:pt idx="2043">
                  <c:v>44156</c:v>
                </c:pt>
                <c:pt idx="2044">
                  <c:v>44155</c:v>
                </c:pt>
                <c:pt idx="2045">
                  <c:v>44154</c:v>
                </c:pt>
                <c:pt idx="2046">
                  <c:v>44153</c:v>
                </c:pt>
                <c:pt idx="2047">
                  <c:v>44152</c:v>
                </c:pt>
                <c:pt idx="2048">
                  <c:v>44151</c:v>
                </c:pt>
                <c:pt idx="2049">
                  <c:v>44150</c:v>
                </c:pt>
                <c:pt idx="2050">
                  <c:v>44149</c:v>
                </c:pt>
                <c:pt idx="2051">
                  <c:v>44148</c:v>
                </c:pt>
                <c:pt idx="2052">
                  <c:v>44147</c:v>
                </c:pt>
                <c:pt idx="2053">
                  <c:v>44146</c:v>
                </c:pt>
                <c:pt idx="2054">
                  <c:v>44145</c:v>
                </c:pt>
                <c:pt idx="2055">
                  <c:v>44144</c:v>
                </c:pt>
                <c:pt idx="2056">
                  <c:v>44143</c:v>
                </c:pt>
                <c:pt idx="2057">
                  <c:v>44142</c:v>
                </c:pt>
                <c:pt idx="2058">
                  <c:v>44141</c:v>
                </c:pt>
                <c:pt idx="2059">
                  <c:v>44140</c:v>
                </c:pt>
                <c:pt idx="2060">
                  <c:v>44139</c:v>
                </c:pt>
                <c:pt idx="2061">
                  <c:v>44138</c:v>
                </c:pt>
                <c:pt idx="2062">
                  <c:v>44137</c:v>
                </c:pt>
                <c:pt idx="2063">
                  <c:v>44136</c:v>
                </c:pt>
                <c:pt idx="2064">
                  <c:v>44135</c:v>
                </c:pt>
                <c:pt idx="2065">
                  <c:v>44134</c:v>
                </c:pt>
                <c:pt idx="2066">
                  <c:v>44133</c:v>
                </c:pt>
                <c:pt idx="2067">
                  <c:v>44132</c:v>
                </c:pt>
                <c:pt idx="2068">
                  <c:v>44131</c:v>
                </c:pt>
                <c:pt idx="2069">
                  <c:v>44130</c:v>
                </c:pt>
                <c:pt idx="2070">
                  <c:v>44129</c:v>
                </c:pt>
                <c:pt idx="2071">
                  <c:v>44128</c:v>
                </c:pt>
                <c:pt idx="2072">
                  <c:v>44127</c:v>
                </c:pt>
                <c:pt idx="2073">
                  <c:v>44126</c:v>
                </c:pt>
                <c:pt idx="2074">
                  <c:v>44125</c:v>
                </c:pt>
                <c:pt idx="2075">
                  <c:v>44124</c:v>
                </c:pt>
                <c:pt idx="2076">
                  <c:v>44123</c:v>
                </c:pt>
                <c:pt idx="2077">
                  <c:v>44122</c:v>
                </c:pt>
                <c:pt idx="2078">
                  <c:v>44121</c:v>
                </c:pt>
                <c:pt idx="2079">
                  <c:v>44120</c:v>
                </c:pt>
                <c:pt idx="2080">
                  <c:v>44119</c:v>
                </c:pt>
                <c:pt idx="2081">
                  <c:v>44118</c:v>
                </c:pt>
                <c:pt idx="2082">
                  <c:v>44117</c:v>
                </c:pt>
                <c:pt idx="2083">
                  <c:v>44116</c:v>
                </c:pt>
                <c:pt idx="2084">
                  <c:v>44115</c:v>
                </c:pt>
                <c:pt idx="2085">
                  <c:v>44114</c:v>
                </c:pt>
                <c:pt idx="2086">
                  <c:v>44113</c:v>
                </c:pt>
                <c:pt idx="2087">
                  <c:v>44112</c:v>
                </c:pt>
                <c:pt idx="2088">
                  <c:v>44111</c:v>
                </c:pt>
                <c:pt idx="2089">
                  <c:v>44110</c:v>
                </c:pt>
                <c:pt idx="2090">
                  <c:v>44109</c:v>
                </c:pt>
                <c:pt idx="2091">
                  <c:v>44108</c:v>
                </c:pt>
                <c:pt idx="2092">
                  <c:v>44107</c:v>
                </c:pt>
                <c:pt idx="2093">
                  <c:v>44106</c:v>
                </c:pt>
                <c:pt idx="2094">
                  <c:v>44105</c:v>
                </c:pt>
                <c:pt idx="2095">
                  <c:v>44104</c:v>
                </c:pt>
                <c:pt idx="2096">
                  <c:v>44103</c:v>
                </c:pt>
                <c:pt idx="2097">
                  <c:v>44102</c:v>
                </c:pt>
                <c:pt idx="2098">
                  <c:v>44101</c:v>
                </c:pt>
                <c:pt idx="2099">
                  <c:v>44100</c:v>
                </c:pt>
                <c:pt idx="2100">
                  <c:v>44099</c:v>
                </c:pt>
                <c:pt idx="2101">
                  <c:v>44098</c:v>
                </c:pt>
                <c:pt idx="2102">
                  <c:v>44097</c:v>
                </c:pt>
                <c:pt idx="2103">
                  <c:v>44096</c:v>
                </c:pt>
                <c:pt idx="2104">
                  <c:v>44095</c:v>
                </c:pt>
                <c:pt idx="2105">
                  <c:v>44094</c:v>
                </c:pt>
                <c:pt idx="2106">
                  <c:v>44093</c:v>
                </c:pt>
                <c:pt idx="2107">
                  <c:v>44092</c:v>
                </c:pt>
                <c:pt idx="2108">
                  <c:v>44091</c:v>
                </c:pt>
                <c:pt idx="2109">
                  <c:v>44090</c:v>
                </c:pt>
                <c:pt idx="2110">
                  <c:v>44089</c:v>
                </c:pt>
                <c:pt idx="2111">
                  <c:v>44088</c:v>
                </c:pt>
                <c:pt idx="2112">
                  <c:v>44087</c:v>
                </c:pt>
                <c:pt idx="2113">
                  <c:v>44086</c:v>
                </c:pt>
                <c:pt idx="2114">
                  <c:v>44085</c:v>
                </c:pt>
                <c:pt idx="2115">
                  <c:v>44084</c:v>
                </c:pt>
                <c:pt idx="2116">
                  <c:v>44083</c:v>
                </c:pt>
                <c:pt idx="2117">
                  <c:v>44082</c:v>
                </c:pt>
                <c:pt idx="2118">
                  <c:v>44081</c:v>
                </c:pt>
                <c:pt idx="2119">
                  <c:v>44080</c:v>
                </c:pt>
                <c:pt idx="2120">
                  <c:v>44079</c:v>
                </c:pt>
                <c:pt idx="2121">
                  <c:v>44078</c:v>
                </c:pt>
                <c:pt idx="2122">
                  <c:v>44077</c:v>
                </c:pt>
                <c:pt idx="2123">
                  <c:v>44076</c:v>
                </c:pt>
                <c:pt idx="2124">
                  <c:v>44075</c:v>
                </c:pt>
                <c:pt idx="2125">
                  <c:v>44074</c:v>
                </c:pt>
                <c:pt idx="2126">
                  <c:v>44073</c:v>
                </c:pt>
                <c:pt idx="2127">
                  <c:v>44072</c:v>
                </c:pt>
                <c:pt idx="2128">
                  <c:v>44071</c:v>
                </c:pt>
                <c:pt idx="2129">
                  <c:v>44070</c:v>
                </c:pt>
                <c:pt idx="2130">
                  <c:v>44069</c:v>
                </c:pt>
                <c:pt idx="2131">
                  <c:v>44068</c:v>
                </c:pt>
                <c:pt idx="2132">
                  <c:v>44067</c:v>
                </c:pt>
                <c:pt idx="2133">
                  <c:v>44066</c:v>
                </c:pt>
                <c:pt idx="2134">
                  <c:v>44065</c:v>
                </c:pt>
                <c:pt idx="2135">
                  <c:v>44064</c:v>
                </c:pt>
                <c:pt idx="2136">
                  <c:v>44063</c:v>
                </c:pt>
                <c:pt idx="2137">
                  <c:v>44062</c:v>
                </c:pt>
                <c:pt idx="2138">
                  <c:v>44061</c:v>
                </c:pt>
                <c:pt idx="2139">
                  <c:v>44060</c:v>
                </c:pt>
                <c:pt idx="2140">
                  <c:v>44059</c:v>
                </c:pt>
                <c:pt idx="2141">
                  <c:v>44058</c:v>
                </c:pt>
                <c:pt idx="2142">
                  <c:v>44057</c:v>
                </c:pt>
                <c:pt idx="2143">
                  <c:v>44056</c:v>
                </c:pt>
                <c:pt idx="2144">
                  <c:v>44055</c:v>
                </c:pt>
                <c:pt idx="2145">
                  <c:v>44054</c:v>
                </c:pt>
                <c:pt idx="2146">
                  <c:v>44053</c:v>
                </c:pt>
                <c:pt idx="2147">
                  <c:v>44052</c:v>
                </c:pt>
                <c:pt idx="2148">
                  <c:v>44051</c:v>
                </c:pt>
                <c:pt idx="2149">
                  <c:v>44050</c:v>
                </c:pt>
                <c:pt idx="2150">
                  <c:v>44049</c:v>
                </c:pt>
                <c:pt idx="2151">
                  <c:v>44048</c:v>
                </c:pt>
                <c:pt idx="2152">
                  <c:v>44047</c:v>
                </c:pt>
                <c:pt idx="2153">
                  <c:v>44046</c:v>
                </c:pt>
                <c:pt idx="2154">
                  <c:v>44045</c:v>
                </c:pt>
                <c:pt idx="2155">
                  <c:v>44044</c:v>
                </c:pt>
                <c:pt idx="2156">
                  <c:v>44043</c:v>
                </c:pt>
                <c:pt idx="2157">
                  <c:v>44042</c:v>
                </c:pt>
                <c:pt idx="2158">
                  <c:v>44041</c:v>
                </c:pt>
                <c:pt idx="2159">
                  <c:v>44040</c:v>
                </c:pt>
                <c:pt idx="2160">
                  <c:v>44039</c:v>
                </c:pt>
                <c:pt idx="2161">
                  <c:v>44038</c:v>
                </c:pt>
                <c:pt idx="2162">
                  <c:v>44037</c:v>
                </c:pt>
                <c:pt idx="2163">
                  <c:v>44036</c:v>
                </c:pt>
                <c:pt idx="2164">
                  <c:v>44035</c:v>
                </c:pt>
                <c:pt idx="2165">
                  <c:v>44034</c:v>
                </c:pt>
                <c:pt idx="2166">
                  <c:v>44033</c:v>
                </c:pt>
                <c:pt idx="2167">
                  <c:v>44032</c:v>
                </c:pt>
                <c:pt idx="2168">
                  <c:v>44031</c:v>
                </c:pt>
                <c:pt idx="2169">
                  <c:v>44030</c:v>
                </c:pt>
                <c:pt idx="2170">
                  <c:v>44029</c:v>
                </c:pt>
                <c:pt idx="2171">
                  <c:v>44028</c:v>
                </c:pt>
                <c:pt idx="2172">
                  <c:v>44027</c:v>
                </c:pt>
                <c:pt idx="2173">
                  <c:v>44026</c:v>
                </c:pt>
                <c:pt idx="2174">
                  <c:v>44025</c:v>
                </c:pt>
                <c:pt idx="2175">
                  <c:v>44024</c:v>
                </c:pt>
                <c:pt idx="2176">
                  <c:v>44023</c:v>
                </c:pt>
                <c:pt idx="2177">
                  <c:v>44022</c:v>
                </c:pt>
                <c:pt idx="2178">
                  <c:v>44021</c:v>
                </c:pt>
                <c:pt idx="2179">
                  <c:v>44020</c:v>
                </c:pt>
                <c:pt idx="2180">
                  <c:v>44019</c:v>
                </c:pt>
                <c:pt idx="2181">
                  <c:v>44018</c:v>
                </c:pt>
                <c:pt idx="2182">
                  <c:v>44017</c:v>
                </c:pt>
                <c:pt idx="2183">
                  <c:v>44016</c:v>
                </c:pt>
                <c:pt idx="2184">
                  <c:v>44015</c:v>
                </c:pt>
                <c:pt idx="2185">
                  <c:v>44014</c:v>
                </c:pt>
                <c:pt idx="2186">
                  <c:v>44013</c:v>
                </c:pt>
                <c:pt idx="2187">
                  <c:v>44012</c:v>
                </c:pt>
                <c:pt idx="2188">
                  <c:v>44011</c:v>
                </c:pt>
                <c:pt idx="2189">
                  <c:v>44010</c:v>
                </c:pt>
                <c:pt idx="2190">
                  <c:v>44009</c:v>
                </c:pt>
                <c:pt idx="2191">
                  <c:v>44008</c:v>
                </c:pt>
                <c:pt idx="2192">
                  <c:v>44007</c:v>
                </c:pt>
                <c:pt idx="2193">
                  <c:v>44006</c:v>
                </c:pt>
                <c:pt idx="2194">
                  <c:v>44005</c:v>
                </c:pt>
                <c:pt idx="2195">
                  <c:v>44004</c:v>
                </c:pt>
                <c:pt idx="2196">
                  <c:v>44003</c:v>
                </c:pt>
                <c:pt idx="2197">
                  <c:v>44002</c:v>
                </c:pt>
                <c:pt idx="2198">
                  <c:v>44001</c:v>
                </c:pt>
                <c:pt idx="2199">
                  <c:v>44000</c:v>
                </c:pt>
                <c:pt idx="2200">
                  <c:v>43999</c:v>
                </c:pt>
                <c:pt idx="2201">
                  <c:v>43998</c:v>
                </c:pt>
                <c:pt idx="2202">
                  <c:v>43997</c:v>
                </c:pt>
                <c:pt idx="2203">
                  <c:v>43996</c:v>
                </c:pt>
                <c:pt idx="2204">
                  <c:v>43995</c:v>
                </c:pt>
                <c:pt idx="2205">
                  <c:v>43994</c:v>
                </c:pt>
                <c:pt idx="2206">
                  <c:v>43993</c:v>
                </c:pt>
                <c:pt idx="2207">
                  <c:v>43992</c:v>
                </c:pt>
                <c:pt idx="2208">
                  <c:v>43991</c:v>
                </c:pt>
                <c:pt idx="2209">
                  <c:v>43990</c:v>
                </c:pt>
                <c:pt idx="2210">
                  <c:v>43989</c:v>
                </c:pt>
                <c:pt idx="2211">
                  <c:v>43988</c:v>
                </c:pt>
                <c:pt idx="2212">
                  <c:v>43987</c:v>
                </c:pt>
                <c:pt idx="2213">
                  <c:v>43986</c:v>
                </c:pt>
                <c:pt idx="2214">
                  <c:v>43985</c:v>
                </c:pt>
                <c:pt idx="2215">
                  <c:v>43984</c:v>
                </c:pt>
                <c:pt idx="2216">
                  <c:v>43983</c:v>
                </c:pt>
                <c:pt idx="2217">
                  <c:v>43982</c:v>
                </c:pt>
                <c:pt idx="2218">
                  <c:v>43981</c:v>
                </c:pt>
                <c:pt idx="2219">
                  <c:v>43980</c:v>
                </c:pt>
                <c:pt idx="2220">
                  <c:v>43979</c:v>
                </c:pt>
                <c:pt idx="2221">
                  <c:v>43978</c:v>
                </c:pt>
                <c:pt idx="2222">
                  <c:v>43977</c:v>
                </c:pt>
                <c:pt idx="2223">
                  <c:v>43976</c:v>
                </c:pt>
                <c:pt idx="2224">
                  <c:v>43975</c:v>
                </c:pt>
                <c:pt idx="2225">
                  <c:v>43974</c:v>
                </c:pt>
                <c:pt idx="2226">
                  <c:v>43973</c:v>
                </c:pt>
                <c:pt idx="2227">
                  <c:v>43972</c:v>
                </c:pt>
                <c:pt idx="2228">
                  <c:v>43971</c:v>
                </c:pt>
                <c:pt idx="2229">
                  <c:v>43970</c:v>
                </c:pt>
                <c:pt idx="2230">
                  <c:v>43969</c:v>
                </c:pt>
                <c:pt idx="2231">
                  <c:v>43968</c:v>
                </c:pt>
                <c:pt idx="2232">
                  <c:v>43967</c:v>
                </c:pt>
                <c:pt idx="2233">
                  <c:v>43966</c:v>
                </c:pt>
                <c:pt idx="2234">
                  <c:v>43965</c:v>
                </c:pt>
                <c:pt idx="2235">
                  <c:v>43964</c:v>
                </c:pt>
                <c:pt idx="2236">
                  <c:v>43963</c:v>
                </c:pt>
                <c:pt idx="2237">
                  <c:v>43962</c:v>
                </c:pt>
                <c:pt idx="2238">
                  <c:v>43961</c:v>
                </c:pt>
                <c:pt idx="2239">
                  <c:v>43960</c:v>
                </c:pt>
                <c:pt idx="2240">
                  <c:v>43959</c:v>
                </c:pt>
                <c:pt idx="2241">
                  <c:v>43958</c:v>
                </c:pt>
                <c:pt idx="2242">
                  <c:v>43957</c:v>
                </c:pt>
                <c:pt idx="2243">
                  <c:v>43956</c:v>
                </c:pt>
                <c:pt idx="2244">
                  <c:v>43955</c:v>
                </c:pt>
                <c:pt idx="2245">
                  <c:v>43954</c:v>
                </c:pt>
                <c:pt idx="2246">
                  <c:v>43953</c:v>
                </c:pt>
                <c:pt idx="2247">
                  <c:v>43952</c:v>
                </c:pt>
                <c:pt idx="2248">
                  <c:v>43951</c:v>
                </c:pt>
                <c:pt idx="2249">
                  <c:v>43950</c:v>
                </c:pt>
                <c:pt idx="2250">
                  <c:v>43949</c:v>
                </c:pt>
                <c:pt idx="2251">
                  <c:v>43948</c:v>
                </c:pt>
                <c:pt idx="2252">
                  <c:v>43947</c:v>
                </c:pt>
                <c:pt idx="2253">
                  <c:v>43946</c:v>
                </c:pt>
                <c:pt idx="2254">
                  <c:v>43945</c:v>
                </c:pt>
                <c:pt idx="2255">
                  <c:v>43944</c:v>
                </c:pt>
                <c:pt idx="2256">
                  <c:v>43943</c:v>
                </c:pt>
                <c:pt idx="2257">
                  <c:v>43942</c:v>
                </c:pt>
                <c:pt idx="2258">
                  <c:v>43941</c:v>
                </c:pt>
                <c:pt idx="2259">
                  <c:v>43940</c:v>
                </c:pt>
                <c:pt idx="2260">
                  <c:v>43939</c:v>
                </c:pt>
                <c:pt idx="2261">
                  <c:v>43938</c:v>
                </c:pt>
                <c:pt idx="2262">
                  <c:v>43937</c:v>
                </c:pt>
                <c:pt idx="2263">
                  <c:v>43936</c:v>
                </c:pt>
                <c:pt idx="2264">
                  <c:v>43935</c:v>
                </c:pt>
                <c:pt idx="2265">
                  <c:v>43934</c:v>
                </c:pt>
                <c:pt idx="2266">
                  <c:v>43933</c:v>
                </c:pt>
                <c:pt idx="2267">
                  <c:v>43932</c:v>
                </c:pt>
                <c:pt idx="2268">
                  <c:v>43931</c:v>
                </c:pt>
                <c:pt idx="2269">
                  <c:v>43930</c:v>
                </c:pt>
                <c:pt idx="2270">
                  <c:v>43929</c:v>
                </c:pt>
                <c:pt idx="2271">
                  <c:v>43928</c:v>
                </c:pt>
                <c:pt idx="2272">
                  <c:v>43927</c:v>
                </c:pt>
                <c:pt idx="2273">
                  <c:v>43926</c:v>
                </c:pt>
                <c:pt idx="2274">
                  <c:v>43925</c:v>
                </c:pt>
                <c:pt idx="2275">
                  <c:v>43924</c:v>
                </c:pt>
                <c:pt idx="2276">
                  <c:v>43923</c:v>
                </c:pt>
                <c:pt idx="2277">
                  <c:v>43922</c:v>
                </c:pt>
                <c:pt idx="2278">
                  <c:v>43921</c:v>
                </c:pt>
                <c:pt idx="2279">
                  <c:v>43920</c:v>
                </c:pt>
                <c:pt idx="2280">
                  <c:v>43919</c:v>
                </c:pt>
                <c:pt idx="2281">
                  <c:v>43918</c:v>
                </c:pt>
                <c:pt idx="2282">
                  <c:v>43917</c:v>
                </c:pt>
                <c:pt idx="2283">
                  <c:v>43916</c:v>
                </c:pt>
                <c:pt idx="2284">
                  <c:v>43915</c:v>
                </c:pt>
                <c:pt idx="2285">
                  <c:v>43914</c:v>
                </c:pt>
                <c:pt idx="2286">
                  <c:v>43913</c:v>
                </c:pt>
                <c:pt idx="2287">
                  <c:v>43912</c:v>
                </c:pt>
                <c:pt idx="2288">
                  <c:v>43911</c:v>
                </c:pt>
                <c:pt idx="2289">
                  <c:v>43910</c:v>
                </c:pt>
                <c:pt idx="2290">
                  <c:v>43909</c:v>
                </c:pt>
                <c:pt idx="2291">
                  <c:v>43908</c:v>
                </c:pt>
                <c:pt idx="2292">
                  <c:v>43907</c:v>
                </c:pt>
                <c:pt idx="2293">
                  <c:v>43906</c:v>
                </c:pt>
                <c:pt idx="2294">
                  <c:v>43905</c:v>
                </c:pt>
                <c:pt idx="2295">
                  <c:v>43904</c:v>
                </c:pt>
                <c:pt idx="2296">
                  <c:v>43903</c:v>
                </c:pt>
                <c:pt idx="2297">
                  <c:v>43902</c:v>
                </c:pt>
                <c:pt idx="2298">
                  <c:v>43901</c:v>
                </c:pt>
                <c:pt idx="2299">
                  <c:v>43900</c:v>
                </c:pt>
                <c:pt idx="2300">
                  <c:v>43899</c:v>
                </c:pt>
                <c:pt idx="2301">
                  <c:v>43898</c:v>
                </c:pt>
                <c:pt idx="2302">
                  <c:v>43897</c:v>
                </c:pt>
                <c:pt idx="2303">
                  <c:v>43896</c:v>
                </c:pt>
                <c:pt idx="2304">
                  <c:v>43895</c:v>
                </c:pt>
                <c:pt idx="2305">
                  <c:v>43894</c:v>
                </c:pt>
                <c:pt idx="2306">
                  <c:v>43893</c:v>
                </c:pt>
                <c:pt idx="2307">
                  <c:v>43892</c:v>
                </c:pt>
                <c:pt idx="2308">
                  <c:v>43891</c:v>
                </c:pt>
                <c:pt idx="2309">
                  <c:v>43890</c:v>
                </c:pt>
                <c:pt idx="2310">
                  <c:v>43889</c:v>
                </c:pt>
                <c:pt idx="2311">
                  <c:v>43888</c:v>
                </c:pt>
                <c:pt idx="2312">
                  <c:v>43887</c:v>
                </c:pt>
                <c:pt idx="2313">
                  <c:v>43886</c:v>
                </c:pt>
                <c:pt idx="2314">
                  <c:v>43885</c:v>
                </c:pt>
                <c:pt idx="2315">
                  <c:v>43884</c:v>
                </c:pt>
                <c:pt idx="2316">
                  <c:v>43883</c:v>
                </c:pt>
                <c:pt idx="2317">
                  <c:v>43882</c:v>
                </c:pt>
                <c:pt idx="2318">
                  <c:v>43881</c:v>
                </c:pt>
                <c:pt idx="2319">
                  <c:v>43880</c:v>
                </c:pt>
                <c:pt idx="2320">
                  <c:v>43879</c:v>
                </c:pt>
                <c:pt idx="2321">
                  <c:v>43878</c:v>
                </c:pt>
                <c:pt idx="2322">
                  <c:v>43877</c:v>
                </c:pt>
                <c:pt idx="2323">
                  <c:v>43876</c:v>
                </c:pt>
                <c:pt idx="2324">
                  <c:v>43875</c:v>
                </c:pt>
                <c:pt idx="2325">
                  <c:v>43874</c:v>
                </c:pt>
                <c:pt idx="2326">
                  <c:v>43873</c:v>
                </c:pt>
                <c:pt idx="2327">
                  <c:v>43872</c:v>
                </c:pt>
                <c:pt idx="2328">
                  <c:v>43871</c:v>
                </c:pt>
                <c:pt idx="2329">
                  <c:v>43870</c:v>
                </c:pt>
                <c:pt idx="2330">
                  <c:v>43869</c:v>
                </c:pt>
                <c:pt idx="2331">
                  <c:v>43868</c:v>
                </c:pt>
                <c:pt idx="2332">
                  <c:v>43867</c:v>
                </c:pt>
                <c:pt idx="2333">
                  <c:v>43866</c:v>
                </c:pt>
                <c:pt idx="2334">
                  <c:v>43865</c:v>
                </c:pt>
                <c:pt idx="2335">
                  <c:v>43864</c:v>
                </c:pt>
                <c:pt idx="2336">
                  <c:v>43863</c:v>
                </c:pt>
                <c:pt idx="2337">
                  <c:v>43862</c:v>
                </c:pt>
                <c:pt idx="2338">
                  <c:v>43861</c:v>
                </c:pt>
                <c:pt idx="2339">
                  <c:v>43860</c:v>
                </c:pt>
                <c:pt idx="2340">
                  <c:v>43859</c:v>
                </c:pt>
                <c:pt idx="2341">
                  <c:v>43858</c:v>
                </c:pt>
                <c:pt idx="2342">
                  <c:v>43857</c:v>
                </c:pt>
                <c:pt idx="2343">
                  <c:v>43856</c:v>
                </c:pt>
                <c:pt idx="2344">
                  <c:v>43855</c:v>
                </c:pt>
                <c:pt idx="2345">
                  <c:v>43854</c:v>
                </c:pt>
                <c:pt idx="2346">
                  <c:v>43853</c:v>
                </c:pt>
                <c:pt idx="2347">
                  <c:v>43852</c:v>
                </c:pt>
                <c:pt idx="2348">
                  <c:v>43853</c:v>
                </c:pt>
                <c:pt idx="2349">
                  <c:v>43852</c:v>
                </c:pt>
                <c:pt idx="2350">
                  <c:v>43851</c:v>
                </c:pt>
                <c:pt idx="2351">
                  <c:v>43850</c:v>
                </c:pt>
                <c:pt idx="2352">
                  <c:v>43849</c:v>
                </c:pt>
                <c:pt idx="2353">
                  <c:v>43848</c:v>
                </c:pt>
                <c:pt idx="2354">
                  <c:v>43847</c:v>
                </c:pt>
                <c:pt idx="2355">
                  <c:v>43846</c:v>
                </c:pt>
                <c:pt idx="2356">
                  <c:v>43845</c:v>
                </c:pt>
                <c:pt idx="2357">
                  <c:v>43844</c:v>
                </c:pt>
                <c:pt idx="2358">
                  <c:v>43843</c:v>
                </c:pt>
                <c:pt idx="2359">
                  <c:v>43842</c:v>
                </c:pt>
                <c:pt idx="2360">
                  <c:v>43841</c:v>
                </c:pt>
                <c:pt idx="2361">
                  <c:v>43840</c:v>
                </c:pt>
                <c:pt idx="2362">
                  <c:v>43839</c:v>
                </c:pt>
                <c:pt idx="2363">
                  <c:v>43838</c:v>
                </c:pt>
                <c:pt idx="2364">
                  <c:v>43837</c:v>
                </c:pt>
                <c:pt idx="2365">
                  <c:v>43836</c:v>
                </c:pt>
                <c:pt idx="2366">
                  <c:v>43835</c:v>
                </c:pt>
                <c:pt idx="2367">
                  <c:v>43834</c:v>
                </c:pt>
                <c:pt idx="2368">
                  <c:v>43833</c:v>
                </c:pt>
                <c:pt idx="2369">
                  <c:v>43832</c:v>
                </c:pt>
                <c:pt idx="2370">
                  <c:v>43831</c:v>
                </c:pt>
                <c:pt idx="2371">
                  <c:v>43830</c:v>
                </c:pt>
                <c:pt idx="2372">
                  <c:v>43829</c:v>
                </c:pt>
                <c:pt idx="2373">
                  <c:v>43828</c:v>
                </c:pt>
                <c:pt idx="2374">
                  <c:v>43827</c:v>
                </c:pt>
                <c:pt idx="2375">
                  <c:v>43826</c:v>
                </c:pt>
                <c:pt idx="2376">
                  <c:v>43825</c:v>
                </c:pt>
                <c:pt idx="2377">
                  <c:v>43824</c:v>
                </c:pt>
                <c:pt idx="2378">
                  <c:v>43823</c:v>
                </c:pt>
                <c:pt idx="2379">
                  <c:v>43822</c:v>
                </c:pt>
                <c:pt idx="2380">
                  <c:v>43821</c:v>
                </c:pt>
                <c:pt idx="2381">
                  <c:v>43820</c:v>
                </c:pt>
                <c:pt idx="2382">
                  <c:v>43819</c:v>
                </c:pt>
                <c:pt idx="2383">
                  <c:v>43818</c:v>
                </c:pt>
                <c:pt idx="2384">
                  <c:v>43817</c:v>
                </c:pt>
                <c:pt idx="2385">
                  <c:v>43816</c:v>
                </c:pt>
                <c:pt idx="2386">
                  <c:v>43815</c:v>
                </c:pt>
                <c:pt idx="2387">
                  <c:v>43814</c:v>
                </c:pt>
                <c:pt idx="2388">
                  <c:v>43813</c:v>
                </c:pt>
                <c:pt idx="2389">
                  <c:v>43812</c:v>
                </c:pt>
                <c:pt idx="2390">
                  <c:v>43811</c:v>
                </c:pt>
                <c:pt idx="2391">
                  <c:v>43810</c:v>
                </c:pt>
                <c:pt idx="2392">
                  <c:v>43809</c:v>
                </c:pt>
                <c:pt idx="2393">
                  <c:v>43808</c:v>
                </c:pt>
                <c:pt idx="2394">
                  <c:v>43807</c:v>
                </c:pt>
                <c:pt idx="2395">
                  <c:v>43806</c:v>
                </c:pt>
                <c:pt idx="2396">
                  <c:v>43805</c:v>
                </c:pt>
                <c:pt idx="2397">
                  <c:v>43804</c:v>
                </c:pt>
                <c:pt idx="2398">
                  <c:v>43803</c:v>
                </c:pt>
                <c:pt idx="2399">
                  <c:v>43802</c:v>
                </c:pt>
                <c:pt idx="2400">
                  <c:v>43801</c:v>
                </c:pt>
                <c:pt idx="2401">
                  <c:v>43800</c:v>
                </c:pt>
                <c:pt idx="2402">
                  <c:v>43799</c:v>
                </c:pt>
                <c:pt idx="2403">
                  <c:v>43798</c:v>
                </c:pt>
                <c:pt idx="2404">
                  <c:v>43797</c:v>
                </c:pt>
                <c:pt idx="2405">
                  <c:v>43796</c:v>
                </c:pt>
                <c:pt idx="2406">
                  <c:v>43795</c:v>
                </c:pt>
                <c:pt idx="2407">
                  <c:v>43794</c:v>
                </c:pt>
                <c:pt idx="2408">
                  <c:v>43793</c:v>
                </c:pt>
                <c:pt idx="2409">
                  <c:v>43792</c:v>
                </c:pt>
                <c:pt idx="2410">
                  <c:v>43791</c:v>
                </c:pt>
                <c:pt idx="2411">
                  <c:v>43790</c:v>
                </c:pt>
                <c:pt idx="2412">
                  <c:v>43789</c:v>
                </c:pt>
                <c:pt idx="2413">
                  <c:v>43788</c:v>
                </c:pt>
                <c:pt idx="2414">
                  <c:v>43787</c:v>
                </c:pt>
                <c:pt idx="2415">
                  <c:v>43786</c:v>
                </c:pt>
                <c:pt idx="2416">
                  <c:v>43785</c:v>
                </c:pt>
                <c:pt idx="2417">
                  <c:v>43784</c:v>
                </c:pt>
                <c:pt idx="2418">
                  <c:v>43783</c:v>
                </c:pt>
                <c:pt idx="2419">
                  <c:v>43782</c:v>
                </c:pt>
                <c:pt idx="2420">
                  <c:v>43781</c:v>
                </c:pt>
                <c:pt idx="2421">
                  <c:v>43780</c:v>
                </c:pt>
                <c:pt idx="2422">
                  <c:v>43779</c:v>
                </c:pt>
                <c:pt idx="2423">
                  <c:v>43778</c:v>
                </c:pt>
                <c:pt idx="2424">
                  <c:v>43777</c:v>
                </c:pt>
                <c:pt idx="2425">
                  <c:v>43776</c:v>
                </c:pt>
                <c:pt idx="2426">
                  <c:v>43775</c:v>
                </c:pt>
                <c:pt idx="2427">
                  <c:v>43774</c:v>
                </c:pt>
                <c:pt idx="2428">
                  <c:v>43773</c:v>
                </c:pt>
                <c:pt idx="2429">
                  <c:v>43772</c:v>
                </c:pt>
                <c:pt idx="2430">
                  <c:v>43771</c:v>
                </c:pt>
                <c:pt idx="2431">
                  <c:v>43770</c:v>
                </c:pt>
                <c:pt idx="2432">
                  <c:v>43769</c:v>
                </c:pt>
                <c:pt idx="2433">
                  <c:v>43768</c:v>
                </c:pt>
                <c:pt idx="2434">
                  <c:v>43767</c:v>
                </c:pt>
                <c:pt idx="2435">
                  <c:v>43766</c:v>
                </c:pt>
                <c:pt idx="2436">
                  <c:v>43765</c:v>
                </c:pt>
                <c:pt idx="2437">
                  <c:v>43764</c:v>
                </c:pt>
                <c:pt idx="2438">
                  <c:v>43763</c:v>
                </c:pt>
                <c:pt idx="2439">
                  <c:v>43762</c:v>
                </c:pt>
                <c:pt idx="2440">
                  <c:v>43761</c:v>
                </c:pt>
                <c:pt idx="2441">
                  <c:v>43760</c:v>
                </c:pt>
                <c:pt idx="2442">
                  <c:v>43759</c:v>
                </c:pt>
                <c:pt idx="2443">
                  <c:v>43758</c:v>
                </c:pt>
                <c:pt idx="2444">
                  <c:v>43757</c:v>
                </c:pt>
                <c:pt idx="2445">
                  <c:v>43756</c:v>
                </c:pt>
                <c:pt idx="2446">
                  <c:v>43755</c:v>
                </c:pt>
                <c:pt idx="2447">
                  <c:v>43754</c:v>
                </c:pt>
                <c:pt idx="2448">
                  <c:v>43753</c:v>
                </c:pt>
                <c:pt idx="2449">
                  <c:v>43752</c:v>
                </c:pt>
                <c:pt idx="2450">
                  <c:v>43751</c:v>
                </c:pt>
                <c:pt idx="2451">
                  <c:v>43750</c:v>
                </c:pt>
                <c:pt idx="2452">
                  <c:v>43749</c:v>
                </c:pt>
                <c:pt idx="2453">
                  <c:v>43748</c:v>
                </c:pt>
                <c:pt idx="2454">
                  <c:v>43747</c:v>
                </c:pt>
                <c:pt idx="2455">
                  <c:v>43746</c:v>
                </c:pt>
                <c:pt idx="2456">
                  <c:v>43745</c:v>
                </c:pt>
                <c:pt idx="2457">
                  <c:v>43744</c:v>
                </c:pt>
                <c:pt idx="2458">
                  <c:v>43743</c:v>
                </c:pt>
                <c:pt idx="2459">
                  <c:v>43742</c:v>
                </c:pt>
                <c:pt idx="2460">
                  <c:v>43741</c:v>
                </c:pt>
                <c:pt idx="2461">
                  <c:v>43740</c:v>
                </c:pt>
                <c:pt idx="2462">
                  <c:v>43739</c:v>
                </c:pt>
                <c:pt idx="2463">
                  <c:v>43738</c:v>
                </c:pt>
                <c:pt idx="2464">
                  <c:v>43737</c:v>
                </c:pt>
                <c:pt idx="2465">
                  <c:v>43736</c:v>
                </c:pt>
                <c:pt idx="2466">
                  <c:v>43735</c:v>
                </c:pt>
                <c:pt idx="2467">
                  <c:v>43734</c:v>
                </c:pt>
                <c:pt idx="2468">
                  <c:v>43733</c:v>
                </c:pt>
                <c:pt idx="2469">
                  <c:v>43732</c:v>
                </c:pt>
                <c:pt idx="2470">
                  <c:v>43731</c:v>
                </c:pt>
                <c:pt idx="2471">
                  <c:v>43730</c:v>
                </c:pt>
                <c:pt idx="2472">
                  <c:v>43729</c:v>
                </c:pt>
                <c:pt idx="2473">
                  <c:v>43728</c:v>
                </c:pt>
                <c:pt idx="2474">
                  <c:v>43727</c:v>
                </c:pt>
                <c:pt idx="2475">
                  <c:v>43726</c:v>
                </c:pt>
                <c:pt idx="2476">
                  <c:v>43725</c:v>
                </c:pt>
                <c:pt idx="2477">
                  <c:v>43724</c:v>
                </c:pt>
                <c:pt idx="2478">
                  <c:v>43723</c:v>
                </c:pt>
                <c:pt idx="2479">
                  <c:v>43722</c:v>
                </c:pt>
                <c:pt idx="2480">
                  <c:v>43721</c:v>
                </c:pt>
                <c:pt idx="2481">
                  <c:v>43720</c:v>
                </c:pt>
                <c:pt idx="2482">
                  <c:v>43719</c:v>
                </c:pt>
                <c:pt idx="2483">
                  <c:v>43718</c:v>
                </c:pt>
                <c:pt idx="2484">
                  <c:v>43717</c:v>
                </c:pt>
                <c:pt idx="2485">
                  <c:v>43716</c:v>
                </c:pt>
                <c:pt idx="2486">
                  <c:v>43715</c:v>
                </c:pt>
                <c:pt idx="2487">
                  <c:v>43714</c:v>
                </c:pt>
                <c:pt idx="2488">
                  <c:v>43713</c:v>
                </c:pt>
                <c:pt idx="2489">
                  <c:v>43712</c:v>
                </c:pt>
                <c:pt idx="2490">
                  <c:v>43711</c:v>
                </c:pt>
                <c:pt idx="2491">
                  <c:v>43710</c:v>
                </c:pt>
                <c:pt idx="2492">
                  <c:v>43709</c:v>
                </c:pt>
                <c:pt idx="2493">
                  <c:v>43708</c:v>
                </c:pt>
                <c:pt idx="2494">
                  <c:v>43707</c:v>
                </c:pt>
                <c:pt idx="2495">
                  <c:v>43706</c:v>
                </c:pt>
                <c:pt idx="2496">
                  <c:v>43705</c:v>
                </c:pt>
                <c:pt idx="2497">
                  <c:v>43704</c:v>
                </c:pt>
                <c:pt idx="2498">
                  <c:v>43703</c:v>
                </c:pt>
                <c:pt idx="2499">
                  <c:v>43702</c:v>
                </c:pt>
                <c:pt idx="2500">
                  <c:v>43701</c:v>
                </c:pt>
                <c:pt idx="2501">
                  <c:v>43700</c:v>
                </c:pt>
                <c:pt idx="2502">
                  <c:v>43699</c:v>
                </c:pt>
                <c:pt idx="2503">
                  <c:v>43698</c:v>
                </c:pt>
                <c:pt idx="2504">
                  <c:v>43697</c:v>
                </c:pt>
                <c:pt idx="2505">
                  <c:v>43696</c:v>
                </c:pt>
                <c:pt idx="2506">
                  <c:v>43695</c:v>
                </c:pt>
                <c:pt idx="2507">
                  <c:v>43694</c:v>
                </c:pt>
                <c:pt idx="2508">
                  <c:v>43693</c:v>
                </c:pt>
                <c:pt idx="2509">
                  <c:v>43692</c:v>
                </c:pt>
                <c:pt idx="2510">
                  <c:v>43691</c:v>
                </c:pt>
                <c:pt idx="2511">
                  <c:v>43690</c:v>
                </c:pt>
                <c:pt idx="2512">
                  <c:v>43689</c:v>
                </c:pt>
                <c:pt idx="2513">
                  <c:v>43688</c:v>
                </c:pt>
                <c:pt idx="2514">
                  <c:v>43687</c:v>
                </c:pt>
                <c:pt idx="2515">
                  <c:v>43686</c:v>
                </c:pt>
                <c:pt idx="2516">
                  <c:v>43685</c:v>
                </c:pt>
                <c:pt idx="2517">
                  <c:v>43684</c:v>
                </c:pt>
                <c:pt idx="2518">
                  <c:v>43683</c:v>
                </c:pt>
                <c:pt idx="2519">
                  <c:v>43682</c:v>
                </c:pt>
                <c:pt idx="2520">
                  <c:v>43681</c:v>
                </c:pt>
                <c:pt idx="2521">
                  <c:v>43680</c:v>
                </c:pt>
                <c:pt idx="2522">
                  <c:v>43679</c:v>
                </c:pt>
                <c:pt idx="2523">
                  <c:v>43678</c:v>
                </c:pt>
                <c:pt idx="2524">
                  <c:v>43677</c:v>
                </c:pt>
                <c:pt idx="2525">
                  <c:v>43676</c:v>
                </c:pt>
                <c:pt idx="2526">
                  <c:v>43675</c:v>
                </c:pt>
                <c:pt idx="2527">
                  <c:v>43674</c:v>
                </c:pt>
                <c:pt idx="2528">
                  <c:v>43673</c:v>
                </c:pt>
                <c:pt idx="2529">
                  <c:v>43672</c:v>
                </c:pt>
                <c:pt idx="2530">
                  <c:v>43671</c:v>
                </c:pt>
                <c:pt idx="2531">
                  <c:v>43670</c:v>
                </c:pt>
                <c:pt idx="2532">
                  <c:v>43669</c:v>
                </c:pt>
                <c:pt idx="2533">
                  <c:v>43668</c:v>
                </c:pt>
                <c:pt idx="2534">
                  <c:v>43667</c:v>
                </c:pt>
                <c:pt idx="2535">
                  <c:v>43666</c:v>
                </c:pt>
                <c:pt idx="2536">
                  <c:v>43665</c:v>
                </c:pt>
                <c:pt idx="2537">
                  <c:v>43664</c:v>
                </c:pt>
                <c:pt idx="2538">
                  <c:v>43663</c:v>
                </c:pt>
                <c:pt idx="2539">
                  <c:v>43662</c:v>
                </c:pt>
                <c:pt idx="2540">
                  <c:v>43661</c:v>
                </c:pt>
                <c:pt idx="2541">
                  <c:v>43660</c:v>
                </c:pt>
                <c:pt idx="2542">
                  <c:v>43659</c:v>
                </c:pt>
                <c:pt idx="2543">
                  <c:v>43658</c:v>
                </c:pt>
                <c:pt idx="2544">
                  <c:v>43657</c:v>
                </c:pt>
                <c:pt idx="2545">
                  <c:v>43656</c:v>
                </c:pt>
                <c:pt idx="2546">
                  <c:v>43655</c:v>
                </c:pt>
                <c:pt idx="2547">
                  <c:v>43654</c:v>
                </c:pt>
                <c:pt idx="2548">
                  <c:v>43653</c:v>
                </c:pt>
                <c:pt idx="2549">
                  <c:v>43652</c:v>
                </c:pt>
                <c:pt idx="2550">
                  <c:v>43651</c:v>
                </c:pt>
                <c:pt idx="2551">
                  <c:v>43650</c:v>
                </c:pt>
                <c:pt idx="2552">
                  <c:v>43649</c:v>
                </c:pt>
                <c:pt idx="2553">
                  <c:v>43648</c:v>
                </c:pt>
                <c:pt idx="2554">
                  <c:v>43647</c:v>
                </c:pt>
                <c:pt idx="2555">
                  <c:v>43646</c:v>
                </c:pt>
                <c:pt idx="2556">
                  <c:v>43645</c:v>
                </c:pt>
                <c:pt idx="2557">
                  <c:v>43644</c:v>
                </c:pt>
                <c:pt idx="2558">
                  <c:v>43643</c:v>
                </c:pt>
                <c:pt idx="2559">
                  <c:v>43642</c:v>
                </c:pt>
                <c:pt idx="2560">
                  <c:v>43641</c:v>
                </c:pt>
                <c:pt idx="2561">
                  <c:v>43640</c:v>
                </c:pt>
                <c:pt idx="2562">
                  <c:v>43639</c:v>
                </c:pt>
                <c:pt idx="2563">
                  <c:v>43638</c:v>
                </c:pt>
                <c:pt idx="2564">
                  <c:v>43637</c:v>
                </c:pt>
                <c:pt idx="2565">
                  <c:v>43636</c:v>
                </c:pt>
                <c:pt idx="2566">
                  <c:v>43635</c:v>
                </c:pt>
                <c:pt idx="2567">
                  <c:v>43634</c:v>
                </c:pt>
                <c:pt idx="2568">
                  <c:v>43633</c:v>
                </c:pt>
                <c:pt idx="2569">
                  <c:v>43632</c:v>
                </c:pt>
                <c:pt idx="2570">
                  <c:v>43631</c:v>
                </c:pt>
                <c:pt idx="2571">
                  <c:v>43630</c:v>
                </c:pt>
                <c:pt idx="2572">
                  <c:v>43629</c:v>
                </c:pt>
                <c:pt idx="2573">
                  <c:v>43628</c:v>
                </c:pt>
                <c:pt idx="2574">
                  <c:v>43627</c:v>
                </c:pt>
                <c:pt idx="2575">
                  <c:v>43626</c:v>
                </c:pt>
                <c:pt idx="2576">
                  <c:v>43625</c:v>
                </c:pt>
                <c:pt idx="2577">
                  <c:v>43624</c:v>
                </c:pt>
                <c:pt idx="2578">
                  <c:v>43623</c:v>
                </c:pt>
                <c:pt idx="2579">
                  <c:v>43622</c:v>
                </c:pt>
                <c:pt idx="2580">
                  <c:v>43621</c:v>
                </c:pt>
                <c:pt idx="2581">
                  <c:v>43620</c:v>
                </c:pt>
                <c:pt idx="2582">
                  <c:v>43619</c:v>
                </c:pt>
                <c:pt idx="2583">
                  <c:v>43618</c:v>
                </c:pt>
                <c:pt idx="2584">
                  <c:v>43617</c:v>
                </c:pt>
                <c:pt idx="2585">
                  <c:v>43616</c:v>
                </c:pt>
                <c:pt idx="2586">
                  <c:v>43615</c:v>
                </c:pt>
                <c:pt idx="2587">
                  <c:v>43614</c:v>
                </c:pt>
                <c:pt idx="2588">
                  <c:v>43613</c:v>
                </c:pt>
                <c:pt idx="2589">
                  <c:v>43612</c:v>
                </c:pt>
                <c:pt idx="2590">
                  <c:v>43611</c:v>
                </c:pt>
                <c:pt idx="2591">
                  <c:v>43610</c:v>
                </c:pt>
                <c:pt idx="2592">
                  <c:v>43609</c:v>
                </c:pt>
                <c:pt idx="2593">
                  <c:v>43608</c:v>
                </c:pt>
                <c:pt idx="2594">
                  <c:v>43607</c:v>
                </c:pt>
                <c:pt idx="2595">
                  <c:v>43606</c:v>
                </c:pt>
                <c:pt idx="2596">
                  <c:v>43605</c:v>
                </c:pt>
                <c:pt idx="2597">
                  <c:v>43604</c:v>
                </c:pt>
                <c:pt idx="2598">
                  <c:v>43603</c:v>
                </c:pt>
                <c:pt idx="2599">
                  <c:v>43602</c:v>
                </c:pt>
                <c:pt idx="2600">
                  <c:v>43601</c:v>
                </c:pt>
                <c:pt idx="2601">
                  <c:v>43600</c:v>
                </c:pt>
                <c:pt idx="2602">
                  <c:v>43599</c:v>
                </c:pt>
                <c:pt idx="2603">
                  <c:v>43598</c:v>
                </c:pt>
                <c:pt idx="2604">
                  <c:v>43597</c:v>
                </c:pt>
                <c:pt idx="2605">
                  <c:v>43596</c:v>
                </c:pt>
                <c:pt idx="2606">
                  <c:v>43595</c:v>
                </c:pt>
                <c:pt idx="2607">
                  <c:v>43594</c:v>
                </c:pt>
                <c:pt idx="2608">
                  <c:v>43593</c:v>
                </c:pt>
                <c:pt idx="2609">
                  <c:v>43592</c:v>
                </c:pt>
                <c:pt idx="2610">
                  <c:v>43591</c:v>
                </c:pt>
                <c:pt idx="2611">
                  <c:v>43590</c:v>
                </c:pt>
                <c:pt idx="2612">
                  <c:v>43589</c:v>
                </c:pt>
                <c:pt idx="2613">
                  <c:v>43588</c:v>
                </c:pt>
                <c:pt idx="2614">
                  <c:v>43587</c:v>
                </c:pt>
                <c:pt idx="2615">
                  <c:v>43586</c:v>
                </c:pt>
                <c:pt idx="2616">
                  <c:v>43585</c:v>
                </c:pt>
                <c:pt idx="2617">
                  <c:v>43584</c:v>
                </c:pt>
                <c:pt idx="2618">
                  <c:v>43583</c:v>
                </c:pt>
                <c:pt idx="2619">
                  <c:v>43582</c:v>
                </c:pt>
                <c:pt idx="2620">
                  <c:v>43581</c:v>
                </c:pt>
                <c:pt idx="2621">
                  <c:v>43580</c:v>
                </c:pt>
                <c:pt idx="2622">
                  <c:v>43579</c:v>
                </c:pt>
                <c:pt idx="2623">
                  <c:v>43578</c:v>
                </c:pt>
                <c:pt idx="2624">
                  <c:v>43577</c:v>
                </c:pt>
                <c:pt idx="2625">
                  <c:v>43576</c:v>
                </c:pt>
                <c:pt idx="2626">
                  <c:v>43575</c:v>
                </c:pt>
                <c:pt idx="2627">
                  <c:v>43574</c:v>
                </c:pt>
                <c:pt idx="2628">
                  <c:v>43573</c:v>
                </c:pt>
                <c:pt idx="2629">
                  <c:v>43572</c:v>
                </c:pt>
                <c:pt idx="2630">
                  <c:v>43571</c:v>
                </c:pt>
                <c:pt idx="2631">
                  <c:v>43570</c:v>
                </c:pt>
                <c:pt idx="2632">
                  <c:v>43569</c:v>
                </c:pt>
                <c:pt idx="2633">
                  <c:v>43568</c:v>
                </c:pt>
                <c:pt idx="2634">
                  <c:v>43567</c:v>
                </c:pt>
                <c:pt idx="2635">
                  <c:v>43566</c:v>
                </c:pt>
                <c:pt idx="2636">
                  <c:v>43565</c:v>
                </c:pt>
                <c:pt idx="2637">
                  <c:v>43564</c:v>
                </c:pt>
                <c:pt idx="2638">
                  <c:v>43563</c:v>
                </c:pt>
                <c:pt idx="2639">
                  <c:v>43562</c:v>
                </c:pt>
                <c:pt idx="2640">
                  <c:v>43561</c:v>
                </c:pt>
                <c:pt idx="2641">
                  <c:v>43560</c:v>
                </c:pt>
                <c:pt idx="2642">
                  <c:v>43559</c:v>
                </c:pt>
                <c:pt idx="2643">
                  <c:v>43558</c:v>
                </c:pt>
                <c:pt idx="2644">
                  <c:v>43557</c:v>
                </c:pt>
                <c:pt idx="2645">
                  <c:v>43556</c:v>
                </c:pt>
                <c:pt idx="2646">
                  <c:v>43555</c:v>
                </c:pt>
                <c:pt idx="2647">
                  <c:v>43554</c:v>
                </c:pt>
                <c:pt idx="2648">
                  <c:v>43553</c:v>
                </c:pt>
                <c:pt idx="2649">
                  <c:v>43552</c:v>
                </c:pt>
                <c:pt idx="2650">
                  <c:v>43551</c:v>
                </c:pt>
                <c:pt idx="2651">
                  <c:v>43550</c:v>
                </c:pt>
                <c:pt idx="2652">
                  <c:v>43549</c:v>
                </c:pt>
                <c:pt idx="2653">
                  <c:v>43548</c:v>
                </c:pt>
                <c:pt idx="2654">
                  <c:v>43547</c:v>
                </c:pt>
                <c:pt idx="2655">
                  <c:v>43546</c:v>
                </c:pt>
                <c:pt idx="2656">
                  <c:v>43545</c:v>
                </c:pt>
                <c:pt idx="2657">
                  <c:v>43544</c:v>
                </c:pt>
                <c:pt idx="2658">
                  <c:v>43543</c:v>
                </c:pt>
                <c:pt idx="2659">
                  <c:v>43542</c:v>
                </c:pt>
                <c:pt idx="2660">
                  <c:v>43541</c:v>
                </c:pt>
                <c:pt idx="2661">
                  <c:v>43540</c:v>
                </c:pt>
                <c:pt idx="2662">
                  <c:v>43539</c:v>
                </c:pt>
                <c:pt idx="2663">
                  <c:v>43538</c:v>
                </c:pt>
                <c:pt idx="2664">
                  <c:v>43537</c:v>
                </c:pt>
                <c:pt idx="2665">
                  <c:v>43536</c:v>
                </c:pt>
                <c:pt idx="2666">
                  <c:v>43535</c:v>
                </c:pt>
                <c:pt idx="2667">
                  <c:v>43534</c:v>
                </c:pt>
                <c:pt idx="2668">
                  <c:v>43533</c:v>
                </c:pt>
                <c:pt idx="2669">
                  <c:v>43532</c:v>
                </c:pt>
                <c:pt idx="2670">
                  <c:v>43531</c:v>
                </c:pt>
                <c:pt idx="2671">
                  <c:v>43530</c:v>
                </c:pt>
                <c:pt idx="2672">
                  <c:v>43529</c:v>
                </c:pt>
                <c:pt idx="2673">
                  <c:v>43528</c:v>
                </c:pt>
                <c:pt idx="2674">
                  <c:v>43527</c:v>
                </c:pt>
                <c:pt idx="2675">
                  <c:v>43526</c:v>
                </c:pt>
                <c:pt idx="2676">
                  <c:v>43525</c:v>
                </c:pt>
                <c:pt idx="2677">
                  <c:v>43524</c:v>
                </c:pt>
                <c:pt idx="2678">
                  <c:v>43523</c:v>
                </c:pt>
                <c:pt idx="2679">
                  <c:v>43522</c:v>
                </c:pt>
                <c:pt idx="2680">
                  <c:v>43521</c:v>
                </c:pt>
                <c:pt idx="2681">
                  <c:v>43520</c:v>
                </c:pt>
                <c:pt idx="2682">
                  <c:v>43519</c:v>
                </c:pt>
                <c:pt idx="2683">
                  <c:v>43518</c:v>
                </c:pt>
                <c:pt idx="2684">
                  <c:v>43517</c:v>
                </c:pt>
                <c:pt idx="2685">
                  <c:v>43516</c:v>
                </c:pt>
                <c:pt idx="2686">
                  <c:v>43515</c:v>
                </c:pt>
                <c:pt idx="2687">
                  <c:v>43514</c:v>
                </c:pt>
                <c:pt idx="2688">
                  <c:v>43513</c:v>
                </c:pt>
                <c:pt idx="2689">
                  <c:v>43512</c:v>
                </c:pt>
                <c:pt idx="2690">
                  <c:v>43511</c:v>
                </c:pt>
                <c:pt idx="2691">
                  <c:v>43510</c:v>
                </c:pt>
                <c:pt idx="2692">
                  <c:v>43509</c:v>
                </c:pt>
                <c:pt idx="2693">
                  <c:v>43508</c:v>
                </c:pt>
                <c:pt idx="2694">
                  <c:v>43507</c:v>
                </c:pt>
                <c:pt idx="2695">
                  <c:v>43506</c:v>
                </c:pt>
                <c:pt idx="2696">
                  <c:v>43505</c:v>
                </c:pt>
                <c:pt idx="2697">
                  <c:v>43504</c:v>
                </c:pt>
                <c:pt idx="2698">
                  <c:v>43503</c:v>
                </c:pt>
                <c:pt idx="2699">
                  <c:v>43502</c:v>
                </c:pt>
                <c:pt idx="2700">
                  <c:v>43501</c:v>
                </c:pt>
                <c:pt idx="2701">
                  <c:v>43500</c:v>
                </c:pt>
                <c:pt idx="2702">
                  <c:v>43499</c:v>
                </c:pt>
                <c:pt idx="2703">
                  <c:v>43498</c:v>
                </c:pt>
                <c:pt idx="2704">
                  <c:v>43497</c:v>
                </c:pt>
                <c:pt idx="2705">
                  <c:v>43496</c:v>
                </c:pt>
                <c:pt idx="2706">
                  <c:v>43495</c:v>
                </c:pt>
                <c:pt idx="2707">
                  <c:v>43494</c:v>
                </c:pt>
                <c:pt idx="2708">
                  <c:v>43493</c:v>
                </c:pt>
                <c:pt idx="2709">
                  <c:v>43492</c:v>
                </c:pt>
                <c:pt idx="2710">
                  <c:v>43491</c:v>
                </c:pt>
                <c:pt idx="2711">
                  <c:v>43490</c:v>
                </c:pt>
                <c:pt idx="2712">
                  <c:v>43489</c:v>
                </c:pt>
                <c:pt idx="2713">
                  <c:v>43488</c:v>
                </c:pt>
                <c:pt idx="2714">
                  <c:v>43487</c:v>
                </c:pt>
                <c:pt idx="2715">
                  <c:v>43486</c:v>
                </c:pt>
                <c:pt idx="2716">
                  <c:v>43485</c:v>
                </c:pt>
                <c:pt idx="2717">
                  <c:v>43484</c:v>
                </c:pt>
                <c:pt idx="2718">
                  <c:v>43483</c:v>
                </c:pt>
                <c:pt idx="2719">
                  <c:v>43482</c:v>
                </c:pt>
                <c:pt idx="2720">
                  <c:v>43481</c:v>
                </c:pt>
                <c:pt idx="2721">
                  <c:v>43480</c:v>
                </c:pt>
                <c:pt idx="2722">
                  <c:v>43479</c:v>
                </c:pt>
                <c:pt idx="2723">
                  <c:v>43478</c:v>
                </c:pt>
                <c:pt idx="2724">
                  <c:v>43477</c:v>
                </c:pt>
                <c:pt idx="2725">
                  <c:v>43476</c:v>
                </c:pt>
                <c:pt idx="2726">
                  <c:v>43475</c:v>
                </c:pt>
                <c:pt idx="2727">
                  <c:v>43474</c:v>
                </c:pt>
                <c:pt idx="2728">
                  <c:v>43473</c:v>
                </c:pt>
                <c:pt idx="2729">
                  <c:v>43472</c:v>
                </c:pt>
                <c:pt idx="2730">
                  <c:v>43471</c:v>
                </c:pt>
                <c:pt idx="2731">
                  <c:v>43470</c:v>
                </c:pt>
                <c:pt idx="2732">
                  <c:v>43469</c:v>
                </c:pt>
                <c:pt idx="2733">
                  <c:v>43468</c:v>
                </c:pt>
                <c:pt idx="2734">
                  <c:v>43467</c:v>
                </c:pt>
                <c:pt idx="2735">
                  <c:v>43466</c:v>
                </c:pt>
                <c:pt idx="2736">
                  <c:v>43465</c:v>
                </c:pt>
                <c:pt idx="2737">
                  <c:v>43464</c:v>
                </c:pt>
                <c:pt idx="2738">
                  <c:v>43463</c:v>
                </c:pt>
                <c:pt idx="2739">
                  <c:v>43462</c:v>
                </c:pt>
                <c:pt idx="2740">
                  <c:v>43461</c:v>
                </c:pt>
                <c:pt idx="2741">
                  <c:v>43460</c:v>
                </c:pt>
                <c:pt idx="2742">
                  <c:v>43459</c:v>
                </c:pt>
                <c:pt idx="2743">
                  <c:v>43458</c:v>
                </c:pt>
                <c:pt idx="2744">
                  <c:v>43457</c:v>
                </c:pt>
                <c:pt idx="2745">
                  <c:v>43456</c:v>
                </c:pt>
                <c:pt idx="2746">
                  <c:v>43455</c:v>
                </c:pt>
                <c:pt idx="2747">
                  <c:v>43454</c:v>
                </c:pt>
                <c:pt idx="2748">
                  <c:v>43454</c:v>
                </c:pt>
                <c:pt idx="2749">
                  <c:v>43453</c:v>
                </c:pt>
                <c:pt idx="2750">
                  <c:v>43452</c:v>
                </c:pt>
                <c:pt idx="2751">
                  <c:v>43451</c:v>
                </c:pt>
                <c:pt idx="2752">
                  <c:v>43450</c:v>
                </c:pt>
                <c:pt idx="2753">
                  <c:v>43449</c:v>
                </c:pt>
                <c:pt idx="2754">
                  <c:v>43448</c:v>
                </c:pt>
                <c:pt idx="2755">
                  <c:v>43447</c:v>
                </c:pt>
                <c:pt idx="2756">
                  <c:v>43446</c:v>
                </c:pt>
                <c:pt idx="2757">
                  <c:v>43445</c:v>
                </c:pt>
                <c:pt idx="2758">
                  <c:v>43444</c:v>
                </c:pt>
                <c:pt idx="2759">
                  <c:v>43443</c:v>
                </c:pt>
                <c:pt idx="2760">
                  <c:v>43442</c:v>
                </c:pt>
                <c:pt idx="2761">
                  <c:v>43441</c:v>
                </c:pt>
                <c:pt idx="2762">
                  <c:v>43440</c:v>
                </c:pt>
                <c:pt idx="2763">
                  <c:v>43439</c:v>
                </c:pt>
                <c:pt idx="2764">
                  <c:v>43438</c:v>
                </c:pt>
                <c:pt idx="2765">
                  <c:v>43437</c:v>
                </c:pt>
                <c:pt idx="2766">
                  <c:v>43436</c:v>
                </c:pt>
                <c:pt idx="2767">
                  <c:v>43435</c:v>
                </c:pt>
                <c:pt idx="2768">
                  <c:v>43434</c:v>
                </c:pt>
                <c:pt idx="2769">
                  <c:v>43433</c:v>
                </c:pt>
                <c:pt idx="2770">
                  <c:v>43432</c:v>
                </c:pt>
                <c:pt idx="2771">
                  <c:v>43431</c:v>
                </c:pt>
                <c:pt idx="2772">
                  <c:v>43430</c:v>
                </c:pt>
                <c:pt idx="2773">
                  <c:v>43429</c:v>
                </c:pt>
                <c:pt idx="2774">
                  <c:v>43428</c:v>
                </c:pt>
                <c:pt idx="2775">
                  <c:v>43427</c:v>
                </c:pt>
                <c:pt idx="2776">
                  <c:v>43426</c:v>
                </c:pt>
                <c:pt idx="2777">
                  <c:v>43425</c:v>
                </c:pt>
                <c:pt idx="2778">
                  <c:v>43424</c:v>
                </c:pt>
                <c:pt idx="2779">
                  <c:v>43423</c:v>
                </c:pt>
                <c:pt idx="2780">
                  <c:v>43422</c:v>
                </c:pt>
                <c:pt idx="2781">
                  <c:v>43421</c:v>
                </c:pt>
                <c:pt idx="2782">
                  <c:v>43420</c:v>
                </c:pt>
                <c:pt idx="2783">
                  <c:v>43419</c:v>
                </c:pt>
                <c:pt idx="2784">
                  <c:v>43418</c:v>
                </c:pt>
                <c:pt idx="2785">
                  <c:v>43417</c:v>
                </c:pt>
                <c:pt idx="2786">
                  <c:v>43416</c:v>
                </c:pt>
                <c:pt idx="2787">
                  <c:v>43415</c:v>
                </c:pt>
                <c:pt idx="2788">
                  <c:v>43414</c:v>
                </c:pt>
                <c:pt idx="2789">
                  <c:v>43413</c:v>
                </c:pt>
                <c:pt idx="2790">
                  <c:v>43412</c:v>
                </c:pt>
                <c:pt idx="2791">
                  <c:v>43411</c:v>
                </c:pt>
                <c:pt idx="2792">
                  <c:v>43410</c:v>
                </c:pt>
                <c:pt idx="2793">
                  <c:v>43409</c:v>
                </c:pt>
                <c:pt idx="2794">
                  <c:v>43408</c:v>
                </c:pt>
                <c:pt idx="2795">
                  <c:v>43407</c:v>
                </c:pt>
                <c:pt idx="2796">
                  <c:v>43406</c:v>
                </c:pt>
                <c:pt idx="2797">
                  <c:v>43405</c:v>
                </c:pt>
                <c:pt idx="2798">
                  <c:v>43404</c:v>
                </c:pt>
                <c:pt idx="2799">
                  <c:v>43404</c:v>
                </c:pt>
                <c:pt idx="2800">
                  <c:v>43403</c:v>
                </c:pt>
                <c:pt idx="2801">
                  <c:v>43402</c:v>
                </c:pt>
                <c:pt idx="2802">
                  <c:v>43401</c:v>
                </c:pt>
                <c:pt idx="2803">
                  <c:v>43400</c:v>
                </c:pt>
                <c:pt idx="2804">
                  <c:v>43399</c:v>
                </c:pt>
                <c:pt idx="2805">
                  <c:v>43398</c:v>
                </c:pt>
                <c:pt idx="2806">
                  <c:v>43397</c:v>
                </c:pt>
                <c:pt idx="2807">
                  <c:v>43396</c:v>
                </c:pt>
                <c:pt idx="2808">
                  <c:v>43395</c:v>
                </c:pt>
                <c:pt idx="2809">
                  <c:v>43394</c:v>
                </c:pt>
                <c:pt idx="2810">
                  <c:v>43393</c:v>
                </c:pt>
                <c:pt idx="2811">
                  <c:v>43392</c:v>
                </c:pt>
                <c:pt idx="2812">
                  <c:v>43391</c:v>
                </c:pt>
                <c:pt idx="2813">
                  <c:v>43390</c:v>
                </c:pt>
                <c:pt idx="2814">
                  <c:v>43389</c:v>
                </c:pt>
                <c:pt idx="2815">
                  <c:v>43388</c:v>
                </c:pt>
                <c:pt idx="2816">
                  <c:v>43387</c:v>
                </c:pt>
                <c:pt idx="2817">
                  <c:v>43386</c:v>
                </c:pt>
                <c:pt idx="2818">
                  <c:v>43385</c:v>
                </c:pt>
                <c:pt idx="2819">
                  <c:v>43384</c:v>
                </c:pt>
                <c:pt idx="2820">
                  <c:v>43383</c:v>
                </c:pt>
                <c:pt idx="2821">
                  <c:v>43382</c:v>
                </c:pt>
                <c:pt idx="2822">
                  <c:v>43381</c:v>
                </c:pt>
                <c:pt idx="2823">
                  <c:v>43380</c:v>
                </c:pt>
                <c:pt idx="2824">
                  <c:v>43379</c:v>
                </c:pt>
                <c:pt idx="2825">
                  <c:v>43378</c:v>
                </c:pt>
                <c:pt idx="2826">
                  <c:v>43377</c:v>
                </c:pt>
                <c:pt idx="2827">
                  <c:v>43376</c:v>
                </c:pt>
                <c:pt idx="2828">
                  <c:v>43375</c:v>
                </c:pt>
                <c:pt idx="2829">
                  <c:v>43374</c:v>
                </c:pt>
                <c:pt idx="2830">
                  <c:v>43373</c:v>
                </c:pt>
                <c:pt idx="2831">
                  <c:v>43372</c:v>
                </c:pt>
                <c:pt idx="2832">
                  <c:v>43371</c:v>
                </c:pt>
                <c:pt idx="2833">
                  <c:v>43370</c:v>
                </c:pt>
                <c:pt idx="2834">
                  <c:v>43369</c:v>
                </c:pt>
                <c:pt idx="2835">
                  <c:v>43368</c:v>
                </c:pt>
                <c:pt idx="2836">
                  <c:v>43367</c:v>
                </c:pt>
                <c:pt idx="2837">
                  <c:v>43366</c:v>
                </c:pt>
                <c:pt idx="2838">
                  <c:v>43365</c:v>
                </c:pt>
                <c:pt idx="2839">
                  <c:v>43364</c:v>
                </c:pt>
                <c:pt idx="2840">
                  <c:v>43363</c:v>
                </c:pt>
                <c:pt idx="2841">
                  <c:v>43362</c:v>
                </c:pt>
                <c:pt idx="2842">
                  <c:v>43361</c:v>
                </c:pt>
                <c:pt idx="2843">
                  <c:v>43360</c:v>
                </c:pt>
                <c:pt idx="2844">
                  <c:v>43359</c:v>
                </c:pt>
                <c:pt idx="2845">
                  <c:v>43358</c:v>
                </c:pt>
                <c:pt idx="2846">
                  <c:v>43357</c:v>
                </c:pt>
                <c:pt idx="2847">
                  <c:v>43356</c:v>
                </c:pt>
                <c:pt idx="2848">
                  <c:v>43355</c:v>
                </c:pt>
                <c:pt idx="2849">
                  <c:v>43354</c:v>
                </c:pt>
                <c:pt idx="2850">
                  <c:v>43353</c:v>
                </c:pt>
                <c:pt idx="2851">
                  <c:v>43352</c:v>
                </c:pt>
                <c:pt idx="2852">
                  <c:v>43351</c:v>
                </c:pt>
                <c:pt idx="2853">
                  <c:v>43350</c:v>
                </c:pt>
                <c:pt idx="2854">
                  <c:v>43349</c:v>
                </c:pt>
                <c:pt idx="2855">
                  <c:v>43348</c:v>
                </c:pt>
                <c:pt idx="2856">
                  <c:v>43347</c:v>
                </c:pt>
                <c:pt idx="2857">
                  <c:v>43346</c:v>
                </c:pt>
                <c:pt idx="2858">
                  <c:v>43345</c:v>
                </c:pt>
                <c:pt idx="2859">
                  <c:v>43344</c:v>
                </c:pt>
                <c:pt idx="2860">
                  <c:v>43343</c:v>
                </c:pt>
                <c:pt idx="2861">
                  <c:v>43342</c:v>
                </c:pt>
                <c:pt idx="2862">
                  <c:v>43341</c:v>
                </c:pt>
                <c:pt idx="2863">
                  <c:v>43340</c:v>
                </c:pt>
                <c:pt idx="2864">
                  <c:v>43339</c:v>
                </c:pt>
                <c:pt idx="2865">
                  <c:v>43338</c:v>
                </c:pt>
                <c:pt idx="2866">
                  <c:v>43337</c:v>
                </c:pt>
                <c:pt idx="2867">
                  <c:v>43336</c:v>
                </c:pt>
                <c:pt idx="2868">
                  <c:v>43335</c:v>
                </c:pt>
                <c:pt idx="2869">
                  <c:v>43334</c:v>
                </c:pt>
                <c:pt idx="2870">
                  <c:v>43333</c:v>
                </c:pt>
                <c:pt idx="2871">
                  <c:v>43332</c:v>
                </c:pt>
                <c:pt idx="2872">
                  <c:v>43331</c:v>
                </c:pt>
                <c:pt idx="2873">
                  <c:v>43330</c:v>
                </c:pt>
                <c:pt idx="2874">
                  <c:v>43329</c:v>
                </c:pt>
                <c:pt idx="2875">
                  <c:v>43328</c:v>
                </c:pt>
                <c:pt idx="2876">
                  <c:v>43327</c:v>
                </c:pt>
                <c:pt idx="2877">
                  <c:v>43326</c:v>
                </c:pt>
                <c:pt idx="2878">
                  <c:v>43325</c:v>
                </c:pt>
                <c:pt idx="2879">
                  <c:v>43324</c:v>
                </c:pt>
                <c:pt idx="2880">
                  <c:v>43323</c:v>
                </c:pt>
                <c:pt idx="2881">
                  <c:v>43322</c:v>
                </c:pt>
                <c:pt idx="2882">
                  <c:v>43321</c:v>
                </c:pt>
                <c:pt idx="2883">
                  <c:v>43320</c:v>
                </c:pt>
                <c:pt idx="2884">
                  <c:v>43319</c:v>
                </c:pt>
                <c:pt idx="2885">
                  <c:v>43318</c:v>
                </c:pt>
                <c:pt idx="2886">
                  <c:v>43317</c:v>
                </c:pt>
                <c:pt idx="2887">
                  <c:v>43316</c:v>
                </c:pt>
                <c:pt idx="2888">
                  <c:v>43315</c:v>
                </c:pt>
                <c:pt idx="2889">
                  <c:v>43314</c:v>
                </c:pt>
                <c:pt idx="2890">
                  <c:v>43313</c:v>
                </c:pt>
                <c:pt idx="2891">
                  <c:v>43312</c:v>
                </c:pt>
                <c:pt idx="2892">
                  <c:v>43311</c:v>
                </c:pt>
                <c:pt idx="2893">
                  <c:v>43310</c:v>
                </c:pt>
                <c:pt idx="2894">
                  <c:v>43309</c:v>
                </c:pt>
                <c:pt idx="2895">
                  <c:v>43308</c:v>
                </c:pt>
                <c:pt idx="2896">
                  <c:v>43307</c:v>
                </c:pt>
                <c:pt idx="2897">
                  <c:v>43306</c:v>
                </c:pt>
                <c:pt idx="2898">
                  <c:v>43305</c:v>
                </c:pt>
                <c:pt idx="2899">
                  <c:v>43304</c:v>
                </c:pt>
                <c:pt idx="2900">
                  <c:v>43303</c:v>
                </c:pt>
                <c:pt idx="2901">
                  <c:v>43302</c:v>
                </c:pt>
                <c:pt idx="2902">
                  <c:v>43301</c:v>
                </c:pt>
                <c:pt idx="2903">
                  <c:v>43300</c:v>
                </c:pt>
                <c:pt idx="2904">
                  <c:v>43299</c:v>
                </c:pt>
                <c:pt idx="2905">
                  <c:v>43298</c:v>
                </c:pt>
                <c:pt idx="2906">
                  <c:v>43297</c:v>
                </c:pt>
                <c:pt idx="2907">
                  <c:v>43296</c:v>
                </c:pt>
                <c:pt idx="2908">
                  <c:v>43295</c:v>
                </c:pt>
                <c:pt idx="2909">
                  <c:v>43294</c:v>
                </c:pt>
                <c:pt idx="2910">
                  <c:v>43293</c:v>
                </c:pt>
                <c:pt idx="2911">
                  <c:v>43292</c:v>
                </c:pt>
                <c:pt idx="2912">
                  <c:v>43291</c:v>
                </c:pt>
                <c:pt idx="2913">
                  <c:v>43290</c:v>
                </c:pt>
                <c:pt idx="2914">
                  <c:v>43289</c:v>
                </c:pt>
                <c:pt idx="2915">
                  <c:v>43288</c:v>
                </c:pt>
                <c:pt idx="2916">
                  <c:v>43287</c:v>
                </c:pt>
                <c:pt idx="2917">
                  <c:v>43286</c:v>
                </c:pt>
                <c:pt idx="2918">
                  <c:v>43285</c:v>
                </c:pt>
                <c:pt idx="2919">
                  <c:v>43284</c:v>
                </c:pt>
                <c:pt idx="2920">
                  <c:v>43283</c:v>
                </c:pt>
                <c:pt idx="2921">
                  <c:v>43282</c:v>
                </c:pt>
                <c:pt idx="2922">
                  <c:v>43281</c:v>
                </c:pt>
                <c:pt idx="2923">
                  <c:v>43280</c:v>
                </c:pt>
                <c:pt idx="2924">
                  <c:v>43279</c:v>
                </c:pt>
                <c:pt idx="2925">
                  <c:v>43278</c:v>
                </c:pt>
                <c:pt idx="2926">
                  <c:v>43277</c:v>
                </c:pt>
                <c:pt idx="2927">
                  <c:v>43276</c:v>
                </c:pt>
                <c:pt idx="2928">
                  <c:v>43275</c:v>
                </c:pt>
                <c:pt idx="2929">
                  <c:v>43274</c:v>
                </c:pt>
                <c:pt idx="2930">
                  <c:v>43273</c:v>
                </c:pt>
                <c:pt idx="2931">
                  <c:v>43272</c:v>
                </c:pt>
                <c:pt idx="2932">
                  <c:v>43271</c:v>
                </c:pt>
                <c:pt idx="2933">
                  <c:v>43270</c:v>
                </c:pt>
                <c:pt idx="2934">
                  <c:v>43269</c:v>
                </c:pt>
                <c:pt idx="2935">
                  <c:v>43268</c:v>
                </c:pt>
                <c:pt idx="2936">
                  <c:v>43267</c:v>
                </c:pt>
                <c:pt idx="2937">
                  <c:v>43266</c:v>
                </c:pt>
                <c:pt idx="2938">
                  <c:v>43265</c:v>
                </c:pt>
                <c:pt idx="2939">
                  <c:v>43264</c:v>
                </c:pt>
                <c:pt idx="2940">
                  <c:v>43263</c:v>
                </c:pt>
                <c:pt idx="2941">
                  <c:v>43262</c:v>
                </c:pt>
                <c:pt idx="2942">
                  <c:v>43261</c:v>
                </c:pt>
                <c:pt idx="2943">
                  <c:v>43260</c:v>
                </c:pt>
                <c:pt idx="2944">
                  <c:v>43259</c:v>
                </c:pt>
                <c:pt idx="2945">
                  <c:v>43258</c:v>
                </c:pt>
                <c:pt idx="2946">
                  <c:v>43257</c:v>
                </c:pt>
                <c:pt idx="2947">
                  <c:v>43256</c:v>
                </c:pt>
                <c:pt idx="2948">
                  <c:v>43255</c:v>
                </c:pt>
                <c:pt idx="2949">
                  <c:v>43254</c:v>
                </c:pt>
                <c:pt idx="2950">
                  <c:v>43253</c:v>
                </c:pt>
                <c:pt idx="2951">
                  <c:v>43252</c:v>
                </c:pt>
                <c:pt idx="2952">
                  <c:v>43251</c:v>
                </c:pt>
                <c:pt idx="2953">
                  <c:v>43250</c:v>
                </c:pt>
                <c:pt idx="2954">
                  <c:v>43249</c:v>
                </c:pt>
                <c:pt idx="2955">
                  <c:v>43248</c:v>
                </c:pt>
                <c:pt idx="2956">
                  <c:v>43247</c:v>
                </c:pt>
                <c:pt idx="2957">
                  <c:v>43246</c:v>
                </c:pt>
                <c:pt idx="2958">
                  <c:v>43245</c:v>
                </c:pt>
                <c:pt idx="2959">
                  <c:v>43244</c:v>
                </c:pt>
                <c:pt idx="2960">
                  <c:v>43243</c:v>
                </c:pt>
                <c:pt idx="2961">
                  <c:v>43242</c:v>
                </c:pt>
                <c:pt idx="2962">
                  <c:v>43241</c:v>
                </c:pt>
                <c:pt idx="2963">
                  <c:v>43240</c:v>
                </c:pt>
                <c:pt idx="2964">
                  <c:v>43239</c:v>
                </c:pt>
                <c:pt idx="2965">
                  <c:v>43238</c:v>
                </c:pt>
                <c:pt idx="2966">
                  <c:v>43237</c:v>
                </c:pt>
                <c:pt idx="2967">
                  <c:v>43236</c:v>
                </c:pt>
                <c:pt idx="2968">
                  <c:v>43235</c:v>
                </c:pt>
                <c:pt idx="2969">
                  <c:v>43234</c:v>
                </c:pt>
                <c:pt idx="2970">
                  <c:v>43233</c:v>
                </c:pt>
                <c:pt idx="2971">
                  <c:v>43232</c:v>
                </c:pt>
                <c:pt idx="2972">
                  <c:v>43231</c:v>
                </c:pt>
                <c:pt idx="2973">
                  <c:v>43230</c:v>
                </c:pt>
                <c:pt idx="2974">
                  <c:v>43229</c:v>
                </c:pt>
                <c:pt idx="2975">
                  <c:v>43228</c:v>
                </c:pt>
                <c:pt idx="2976">
                  <c:v>43227</c:v>
                </c:pt>
                <c:pt idx="2977">
                  <c:v>43226</c:v>
                </c:pt>
                <c:pt idx="2978">
                  <c:v>43225</c:v>
                </c:pt>
                <c:pt idx="2979">
                  <c:v>43224</c:v>
                </c:pt>
                <c:pt idx="2980">
                  <c:v>43223</c:v>
                </c:pt>
                <c:pt idx="2981">
                  <c:v>43222</c:v>
                </c:pt>
                <c:pt idx="2982">
                  <c:v>43221</c:v>
                </c:pt>
                <c:pt idx="2983">
                  <c:v>43220</c:v>
                </c:pt>
                <c:pt idx="2984">
                  <c:v>43219</c:v>
                </c:pt>
                <c:pt idx="2985">
                  <c:v>43218</c:v>
                </c:pt>
                <c:pt idx="2986">
                  <c:v>43217</c:v>
                </c:pt>
                <c:pt idx="2987">
                  <c:v>43216</c:v>
                </c:pt>
                <c:pt idx="2988">
                  <c:v>43215</c:v>
                </c:pt>
                <c:pt idx="2989">
                  <c:v>43214</c:v>
                </c:pt>
                <c:pt idx="2990">
                  <c:v>43213</c:v>
                </c:pt>
                <c:pt idx="2991">
                  <c:v>43212</c:v>
                </c:pt>
                <c:pt idx="2992">
                  <c:v>43211</c:v>
                </c:pt>
                <c:pt idx="2993">
                  <c:v>43210</c:v>
                </c:pt>
                <c:pt idx="2994">
                  <c:v>43209</c:v>
                </c:pt>
                <c:pt idx="2995">
                  <c:v>43208</c:v>
                </c:pt>
                <c:pt idx="2996">
                  <c:v>43207</c:v>
                </c:pt>
                <c:pt idx="2997">
                  <c:v>43206</c:v>
                </c:pt>
                <c:pt idx="2998">
                  <c:v>43205</c:v>
                </c:pt>
                <c:pt idx="2999">
                  <c:v>43204</c:v>
                </c:pt>
                <c:pt idx="3000">
                  <c:v>43203</c:v>
                </c:pt>
                <c:pt idx="3001">
                  <c:v>43202</c:v>
                </c:pt>
                <c:pt idx="3002">
                  <c:v>43201</c:v>
                </c:pt>
                <c:pt idx="3003">
                  <c:v>43200</c:v>
                </c:pt>
                <c:pt idx="3004">
                  <c:v>43199</c:v>
                </c:pt>
                <c:pt idx="3005">
                  <c:v>43198</c:v>
                </c:pt>
                <c:pt idx="3006">
                  <c:v>43197</c:v>
                </c:pt>
                <c:pt idx="3007">
                  <c:v>43196</c:v>
                </c:pt>
                <c:pt idx="3008">
                  <c:v>43195</c:v>
                </c:pt>
                <c:pt idx="3009">
                  <c:v>43194</c:v>
                </c:pt>
                <c:pt idx="3010">
                  <c:v>43193</c:v>
                </c:pt>
                <c:pt idx="3011">
                  <c:v>43192</c:v>
                </c:pt>
                <c:pt idx="3012">
                  <c:v>43191</c:v>
                </c:pt>
                <c:pt idx="3013">
                  <c:v>43190</c:v>
                </c:pt>
                <c:pt idx="3014">
                  <c:v>43189</c:v>
                </c:pt>
                <c:pt idx="3015">
                  <c:v>43188</c:v>
                </c:pt>
                <c:pt idx="3016">
                  <c:v>43187</c:v>
                </c:pt>
                <c:pt idx="3017">
                  <c:v>43186</c:v>
                </c:pt>
                <c:pt idx="3018">
                  <c:v>43185</c:v>
                </c:pt>
                <c:pt idx="3019">
                  <c:v>43184</c:v>
                </c:pt>
                <c:pt idx="3020">
                  <c:v>43183</c:v>
                </c:pt>
                <c:pt idx="3021">
                  <c:v>43182</c:v>
                </c:pt>
                <c:pt idx="3022">
                  <c:v>43181</c:v>
                </c:pt>
                <c:pt idx="3023">
                  <c:v>43180</c:v>
                </c:pt>
                <c:pt idx="3024">
                  <c:v>43179</c:v>
                </c:pt>
                <c:pt idx="3025">
                  <c:v>43178</c:v>
                </c:pt>
                <c:pt idx="3026">
                  <c:v>43177</c:v>
                </c:pt>
                <c:pt idx="3027">
                  <c:v>43176</c:v>
                </c:pt>
                <c:pt idx="3028">
                  <c:v>43175</c:v>
                </c:pt>
                <c:pt idx="3029">
                  <c:v>43174</c:v>
                </c:pt>
                <c:pt idx="3030">
                  <c:v>43173</c:v>
                </c:pt>
                <c:pt idx="3031">
                  <c:v>43172</c:v>
                </c:pt>
                <c:pt idx="3032">
                  <c:v>43171</c:v>
                </c:pt>
                <c:pt idx="3033">
                  <c:v>43170</c:v>
                </c:pt>
                <c:pt idx="3034">
                  <c:v>43169</c:v>
                </c:pt>
                <c:pt idx="3035">
                  <c:v>43168</c:v>
                </c:pt>
                <c:pt idx="3036">
                  <c:v>43167</c:v>
                </c:pt>
                <c:pt idx="3037">
                  <c:v>43166</c:v>
                </c:pt>
                <c:pt idx="3038">
                  <c:v>43165</c:v>
                </c:pt>
                <c:pt idx="3039">
                  <c:v>43164</c:v>
                </c:pt>
                <c:pt idx="3040">
                  <c:v>43163</c:v>
                </c:pt>
                <c:pt idx="3041">
                  <c:v>43162</c:v>
                </c:pt>
                <c:pt idx="3042">
                  <c:v>43161</c:v>
                </c:pt>
                <c:pt idx="3043">
                  <c:v>43160</c:v>
                </c:pt>
                <c:pt idx="3044">
                  <c:v>43159</c:v>
                </c:pt>
                <c:pt idx="3045">
                  <c:v>43158</c:v>
                </c:pt>
                <c:pt idx="3046">
                  <c:v>43157</c:v>
                </c:pt>
                <c:pt idx="3047">
                  <c:v>43156</c:v>
                </c:pt>
                <c:pt idx="3048">
                  <c:v>43155</c:v>
                </c:pt>
                <c:pt idx="3049">
                  <c:v>43154</c:v>
                </c:pt>
                <c:pt idx="3050">
                  <c:v>43153</c:v>
                </c:pt>
                <c:pt idx="3051">
                  <c:v>43152</c:v>
                </c:pt>
                <c:pt idx="3052">
                  <c:v>43151</c:v>
                </c:pt>
                <c:pt idx="3053">
                  <c:v>43150</c:v>
                </c:pt>
                <c:pt idx="3054">
                  <c:v>43149</c:v>
                </c:pt>
                <c:pt idx="3055">
                  <c:v>43148</c:v>
                </c:pt>
                <c:pt idx="3056">
                  <c:v>43147</c:v>
                </c:pt>
                <c:pt idx="3057">
                  <c:v>43146</c:v>
                </c:pt>
                <c:pt idx="3058">
                  <c:v>43145</c:v>
                </c:pt>
                <c:pt idx="3059">
                  <c:v>43144</c:v>
                </c:pt>
                <c:pt idx="3060">
                  <c:v>43143</c:v>
                </c:pt>
                <c:pt idx="3061">
                  <c:v>43142</c:v>
                </c:pt>
                <c:pt idx="3062">
                  <c:v>43141</c:v>
                </c:pt>
                <c:pt idx="3063">
                  <c:v>43140</c:v>
                </c:pt>
                <c:pt idx="3064">
                  <c:v>43139</c:v>
                </c:pt>
                <c:pt idx="3065">
                  <c:v>43138</c:v>
                </c:pt>
                <c:pt idx="3066">
                  <c:v>43137</c:v>
                </c:pt>
                <c:pt idx="3067">
                  <c:v>43136</c:v>
                </c:pt>
                <c:pt idx="3068">
                  <c:v>43135</c:v>
                </c:pt>
                <c:pt idx="3069">
                  <c:v>43134</c:v>
                </c:pt>
                <c:pt idx="3070">
                  <c:v>43133</c:v>
                </c:pt>
                <c:pt idx="3071">
                  <c:v>43132</c:v>
                </c:pt>
                <c:pt idx="3072">
                  <c:v>43131</c:v>
                </c:pt>
                <c:pt idx="3073">
                  <c:v>43130</c:v>
                </c:pt>
                <c:pt idx="3074">
                  <c:v>43129</c:v>
                </c:pt>
                <c:pt idx="3075">
                  <c:v>43128</c:v>
                </c:pt>
                <c:pt idx="3076">
                  <c:v>43127</c:v>
                </c:pt>
                <c:pt idx="3077">
                  <c:v>43126</c:v>
                </c:pt>
                <c:pt idx="3078">
                  <c:v>43125</c:v>
                </c:pt>
                <c:pt idx="3079">
                  <c:v>43124</c:v>
                </c:pt>
                <c:pt idx="3080">
                  <c:v>43123</c:v>
                </c:pt>
                <c:pt idx="3081">
                  <c:v>43122</c:v>
                </c:pt>
                <c:pt idx="3082">
                  <c:v>43121</c:v>
                </c:pt>
                <c:pt idx="3083">
                  <c:v>43120</c:v>
                </c:pt>
                <c:pt idx="3084">
                  <c:v>43119</c:v>
                </c:pt>
                <c:pt idx="3085">
                  <c:v>43118</c:v>
                </c:pt>
                <c:pt idx="3086">
                  <c:v>43117</c:v>
                </c:pt>
                <c:pt idx="3087">
                  <c:v>43116</c:v>
                </c:pt>
                <c:pt idx="3088">
                  <c:v>43115</c:v>
                </c:pt>
                <c:pt idx="3089">
                  <c:v>43114</c:v>
                </c:pt>
                <c:pt idx="3090">
                  <c:v>43113</c:v>
                </c:pt>
                <c:pt idx="3091">
                  <c:v>43112</c:v>
                </c:pt>
                <c:pt idx="3092">
                  <c:v>43111</c:v>
                </c:pt>
                <c:pt idx="3093">
                  <c:v>43110</c:v>
                </c:pt>
                <c:pt idx="3094">
                  <c:v>43109</c:v>
                </c:pt>
                <c:pt idx="3095">
                  <c:v>43108</c:v>
                </c:pt>
                <c:pt idx="3096">
                  <c:v>43107</c:v>
                </c:pt>
                <c:pt idx="3097">
                  <c:v>43106</c:v>
                </c:pt>
                <c:pt idx="3098">
                  <c:v>43105</c:v>
                </c:pt>
                <c:pt idx="3099">
                  <c:v>43104</c:v>
                </c:pt>
                <c:pt idx="3100">
                  <c:v>43103</c:v>
                </c:pt>
                <c:pt idx="3101">
                  <c:v>43102</c:v>
                </c:pt>
                <c:pt idx="3102">
                  <c:v>43101</c:v>
                </c:pt>
              </c:numCache>
            </c:numRef>
          </c:cat>
          <c:val>
            <c:numRef>
              <c:f>'3. TRM'!$B$9:$B$3111</c:f>
              <c:numCache>
                <c:formatCode>[$$]\ #,##0.00;\-[$$]\ #,##0.00</c:formatCode>
                <c:ptCount val="3103"/>
                <c:pt idx="0">
                  <c:v>3443.59</c:v>
                </c:pt>
                <c:pt idx="1">
                  <c:v>3443.59</c:v>
                </c:pt>
                <c:pt idx="2">
                  <c:v>3443.59</c:v>
                </c:pt>
                <c:pt idx="3">
                  <c:v>3443.59</c:v>
                </c:pt>
                <c:pt idx="4">
                  <c:v>3433.71</c:v>
                </c:pt>
                <c:pt idx="5">
                  <c:v>3428.32</c:v>
                </c:pt>
                <c:pt idx="6">
                  <c:v>3425.95</c:v>
                </c:pt>
                <c:pt idx="7">
                  <c:v>3406.14</c:v>
                </c:pt>
                <c:pt idx="8">
                  <c:v>3459.53</c:v>
                </c:pt>
                <c:pt idx="9">
                  <c:v>3459.53</c:v>
                </c:pt>
                <c:pt idx="10">
                  <c:v>3459.53</c:v>
                </c:pt>
                <c:pt idx="11">
                  <c:v>3459.53</c:v>
                </c:pt>
                <c:pt idx="12">
                  <c:v>3439.91</c:v>
                </c:pt>
                <c:pt idx="13">
                  <c:v>3427.07</c:v>
                </c:pt>
                <c:pt idx="14">
                  <c:v>3475.72</c:v>
                </c:pt>
                <c:pt idx="15">
                  <c:v>3475.72</c:v>
                </c:pt>
                <c:pt idx="16">
                  <c:v>3475.72</c:v>
                </c:pt>
                <c:pt idx="17">
                  <c:v>3475.72</c:v>
                </c:pt>
                <c:pt idx="18">
                  <c:v>3513.54</c:v>
                </c:pt>
                <c:pt idx="19">
                  <c:v>3567.11</c:v>
                </c:pt>
                <c:pt idx="20">
                  <c:v>3581.46</c:v>
                </c:pt>
                <c:pt idx="21">
                  <c:v>3588.09</c:v>
                </c:pt>
                <c:pt idx="22">
                  <c:v>3588.09</c:v>
                </c:pt>
                <c:pt idx="23">
                  <c:v>3588.09</c:v>
                </c:pt>
                <c:pt idx="24">
                  <c:v>3588.09</c:v>
                </c:pt>
                <c:pt idx="25">
                  <c:v>3565.32</c:v>
                </c:pt>
                <c:pt idx="26">
                  <c:v>3572.85</c:v>
                </c:pt>
                <c:pt idx="27">
                  <c:v>3562</c:v>
                </c:pt>
                <c:pt idx="28">
                  <c:v>3560.24</c:v>
                </c:pt>
                <c:pt idx="29">
                  <c:v>3678.15</c:v>
                </c:pt>
                <c:pt idx="30">
                  <c:v>3678.15</c:v>
                </c:pt>
                <c:pt idx="31">
                  <c:v>3678.15</c:v>
                </c:pt>
                <c:pt idx="32">
                  <c:v>3646.58</c:v>
                </c:pt>
                <c:pt idx="33">
                  <c:v>3631.57</c:v>
                </c:pt>
                <c:pt idx="34">
                  <c:v>3644.47</c:v>
                </c:pt>
                <c:pt idx="35">
                  <c:v>3667.06</c:v>
                </c:pt>
                <c:pt idx="36">
                  <c:v>3667.06</c:v>
                </c:pt>
                <c:pt idx="37">
                  <c:v>3667.06</c:v>
                </c:pt>
                <c:pt idx="38">
                  <c:v>3667.06</c:v>
                </c:pt>
                <c:pt idx="39">
                  <c:v>3701.37</c:v>
                </c:pt>
                <c:pt idx="40">
                  <c:v>3730.49</c:v>
                </c:pt>
                <c:pt idx="41">
                  <c:v>3796.87</c:v>
                </c:pt>
                <c:pt idx="42">
                  <c:v>3796.78</c:v>
                </c:pt>
                <c:pt idx="43">
                  <c:v>3796.78</c:v>
                </c:pt>
                <c:pt idx="44">
                  <c:v>3796.78</c:v>
                </c:pt>
                <c:pt idx="45">
                  <c:v>3796.78</c:v>
                </c:pt>
                <c:pt idx="46">
                  <c:v>3784.7</c:v>
                </c:pt>
                <c:pt idx="47">
                  <c:v>3794.91</c:v>
                </c:pt>
                <c:pt idx="48">
                  <c:v>3775.07</c:v>
                </c:pt>
                <c:pt idx="49">
                  <c:v>3759</c:v>
                </c:pt>
                <c:pt idx="50">
                  <c:v>3747.1</c:v>
                </c:pt>
                <c:pt idx="51">
                  <c:v>3747.1</c:v>
                </c:pt>
                <c:pt idx="52">
                  <c:v>3747.1</c:v>
                </c:pt>
                <c:pt idx="53">
                  <c:v>3729.27</c:v>
                </c:pt>
                <c:pt idx="54">
                  <c:v>3706.44</c:v>
                </c:pt>
                <c:pt idx="55">
                  <c:v>3723.33</c:v>
                </c:pt>
                <c:pt idx="56">
                  <c:v>3707.58</c:v>
                </c:pt>
                <c:pt idx="57">
                  <c:v>3637.51</c:v>
                </c:pt>
                <c:pt idx="58">
                  <c:v>3637.51</c:v>
                </c:pt>
                <c:pt idx="59">
                  <c:v>3637.51</c:v>
                </c:pt>
                <c:pt idx="60">
                  <c:v>3637.51</c:v>
                </c:pt>
                <c:pt idx="61">
                  <c:v>3621.86</c:v>
                </c:pt>
                <c:pt idx="62">
                  <c:v>3633.76</c:v>
                </c:pt>
                <c:pt idx="63">
                  <c:v>3593.17</c:v>
                </c:pt>
                <c:pt idx="64">
                  <c:v>3551.17</c:v>
                </c:pt>
                <c:pt idx="65">
                  <c:v>3551.17</c:v>
                </c:pt>
                <c:pt idx="66">
                  <c:v>3551.17</c:v>
                </c:pt>
                <c:pt idx="67">
                  <c:v>3560.62</c:v>
                </c:pt>
                <c:pt idx="68">
                  <c:v>3568.88</c:v>
                </c:pt>
                <c:pt idx="69">
                  <c:v>3576.05</c:v>
                </c:pt>
                <c:pt idx="70">
                  <c:v>3573.3</c:v>
                </c:pt>
                <c:pt idx="71">
                  <c:v>3593.14</c:v>
                </c:pt>
                <c:pt idx="72">
                  <c:v>3593.14</c:v>
                </c:pt>
                <c:pt idx="73">
                  <c:v>3593.14</c:v>
                </c:pt>
                <c:pt idx="74">
                  <c:v>3615.1</c:v>
                </c:pt>
                <c:pt idx="75">
                  <c:v>3603.19</c:v>
                </c:pt>
                <c:pt idx="76">
                  <c:v>3578.82</c:v>
                </c:pt>
                <c:pt idx="77">
                  <c:v>3608.1</c:v>
                </c:pt>
                <c:pt idx="78">
                  <c:v>3631.49</c:v>
                </c:pt>
                <c:pt idx="79">
                  <c:v>3631.49</c:v>
                </c:pt>
                <c:pt idx="80">
                  <c:v>3631.49</c:v>
                </c:pt>
                <c:pt idx="81">
                  <c:v>3642.93</c:v>
                </c:pt>
                <c:pt idx="82">
                  <c:v>3640.63</c:v>
                </c:pt>
                <c:pt idx="83">
                  <c:v>3678.19</c:v>
                </c:pt>
                <c:pt idx="84">
                  <c:v>3664.41</c:v>
                </c:pt>
                <c:pt idx="85">
                  <c:v>3675.81</c:v>
                </c:pt>
                <c:pt idx="86">
                  <c:v>3675.81</c:v>
                </c:pt>
                <c:pt idx="87">
                  <c:v>3675.81</c:v>
                </c:pt>
                <c:pt idx="88">
                  <c:v>3675.81</c:v>
                </c:pt>
                <c:pt idx="89">
                  <c:v>3675.81</c:v>
                </c:pt>
                <c:pt idx="90">
                  <c:v>3660.1</c:v>
                </c:pt>
                <c:pt idx="91">
                  <c:v>3669.96</c:v>
                </c:pt>
                <c:pt idx="92">
                  <c:v>3668.89</c:v>
                </c:pt>
                <c:pt idx="93">
                  <c:v>3668.89</c:v>
                </c:pt>
                <c:pt idx="94">
                  <c:v>3668.89</c:v>
                </c:pt>
                <c:pt idx="95">
                  <c:v>3675.29</c:v>
                </c:pt>
                <c:pt idx="96">
                  <c:v>3688.46</c:v>
                </c:pt>
                <c:pt idx="97">
                  <c:v>3700.67</c:v>
                </c:pt>
                <c:pt idx="98">
                  <c:v>3704.87</c:v>
                </c:pt>
                <c:pt idx="99">
                  <c:v>3704.87</c:v>
                </c:pt>
                <c:pt idx="100">
                  <c:v>3704.87</c:v>
                </c:pt>
                <c:pt idx="101">
                  <c:v>3704.87</c:v>
                </c:pt>
                <c:pt idx="102">
                  <c:v>3692.48</c:v>
                </c:pt>
                <c:pt idx="103">
                  <c:v>3704.17</c:v>
                </c:pt>
                <c:pt idx="104">
                  <c:v>3689.97</c:v>
                </c:pt>
                <c:pt idx="105">
                  <c:v>3691.9</c:v>
                </c:pt>
                <c:pt idx="106">
                  <c:v>3685.53</c:v>
                </c:pt>
                <c:pt idx="107">
                  <c:v>3685.53</c:v>
                </c:pt>
                <c:pt idx="108">
                  <c:v>3685.53</c:v>
                </c:pt>
                <c:pt idx="109">
                  <c:v>3700.46</c:v>
                </c:pt>
                <c:pt idx="110">
                  <c:v>3687.87</c:v>
                </c:pt>
                <c:pt idx="111">
                  <c:v>3710.5</c:v>
                </c:pt>
                <c:pt idx="112">
                  <c:v>3744.84</c:v>
                </c:pt>
                <c:pt idx="113">
                  <c:v>3795.55</c:v>
                </c:pt>
                <c:pt idx="114">
                  <c:v>3795.55</c:v>
                </c:pt>
                <c:pt idx="115">
                  <c:v>3795.55</c:v>
                </c:pt>
                <c:pt idx="116">
                  <c:v>3767.94</c:v>
                </c:pt>
                <c:pt idx="117">
                  <c:v>3751.41</c:v>
                </c:pt>
                <c:pt idx="118">
                  <c:v>3797.64</c:v>
                </c:pt>
                <c:pt idx="119">
                  <c:v>3768.73</c:v>
                </c:pt>
                <c:pt idx="120">
                  <c:v>3766.3</c:v>
                </c:pt>
                <c:pt idx="121">
                  <c:v>3766.3</c:v>
                </c:pt>
                <c:pt idx="122">
                  <c:v>3766.3</c:v>
                </c:pt>
                <c:pt idx="123">
                  <c:v>3745.78</c:v>
                </c:pt>
                <c:pt idx="124">
                  <c:v>3703.69</c:v>
                </c:pt>
                <c:pt idx="125">
                  <c:v>3703.28</c:v>
                </c:pt>
                <c:pt idx="126">
                  <c:v>3697.36</c:v>
                </c:pt>
                <c:pt idx="127">
                  <c:v>3691.34</c:v>
                </c:pt>
                <c:pt idx="128">
                  <c:v>3691.34</c:v>
                </c:pt>
                <c:pt idx="129">
                  <c:v>3691.34</c:v>
                </c:pt>
                <c:pt idx="130">
                  <c:v>3695.72</c:v>
                </c:pt>
                <c:pt idx="131">
                  <c:v>3669.21</c:v>
                </c:pt>
                <c:pt idx="132">
                  <c:v>3664.26</c:v>
                </c:pt>
                <c:pt idx="133">
                  <c:v>3652.89</c:v>
                </c:pt>
                <c:pt idx="134">
                  <c:v>3652.89</c:v>
                </c:pt>
                <c:pt idx="135">
                  <c:v>3652.89</c:v>
                </c:pt>
                <c:pt idx="136">
                  <c:v>3652.89</c:v>
                </c:pt>
                <c:pt idx="137">
                  <c:v>3665.78</c:v>
                </c:pt>
                <c:pt idx="138">
                  <c:v>3671.01</c:v>
                </c:pt>
                <c:pt idx="139">
                  <c:v>3659.71</c:v>
                </c:pt>
                <c:pt idx="140">
                  <c:v>3651.9</c:v>
                </c:pt>
                <c:pt idx="141">
                  <c:v>3670.2</c:v>
                </c:pt>
                <c:pt idx="142">
                  <c:v>3670.2</c:v>
                </c:pt>
                <c:pt idx="143">
                  <c:v>3670.2</c:v>
                </c:pt>
                <c:pt idx="144">
                  <c:v>3691.75</c:v>
                </c:pt>
                <c:pt idx="145">
                  <c:v>3644.93</c:v>
                </c:pt>
                <c:pt idx="146">
                  <c:v>3622</c:v>
                </c:pt>
                <c:pt idx="147">
                  <c:v>3628.16</c:v>
                </c:pt>
                <c:pt idx="148">
                  <c:v>3670.47</c:v>
                </c:pt>
                <c:pt idx="149">
                  <c:v>3670.47</c:v>
                </c:pt>
                <c:pt idx="150">
                  <c:v>3670.47</c:v>
                </c:pt>
                <c:pt idx="151">
                  <c:v>3661.29</c:v>
                </c:pt>
                <c:pt idx="152">
                  <c:v>3665.97</c:v>
                </c:pt>
                <c:pt idx="153">
                  <c:v>3678.59</c:v>
                </c:pt>
                <c:pt idx="154">
                  <c:v>3676.02</c:v>
                </c:pt>
                <c:pt idx="155">
                  <c:v>3637.88</c:v>
                </c:pt>
                <c:pt idx="156">
                  <c:v>3637.88</c:v>
                </c:pt>
                <c:pt idx="157">
                  <c:v>3637.88</c:v>
                </c:pt>
                <c:pt idx="158">
                  <c:v>3630.33</c:v>
                </c:pt>
                <c:pt idx="159">
                  <c:v>3669.15</c:v>
                </c:pt>
                <c:pt idx="160">
                  <c:v>3682.97</c:v>
                </c:pt>
                <c:pt idx="161">
                  <c:v>3700.05</c:v>
                </c:pt>
                <c:pt idx="162">
                  <c:v>3700.05</c:v>
                </c:pt>
                <c:pt idx="163">
                  <c:v>3700.05</c:v>
                </c:pt>
                <c:pt idx="164">
                  <c:v>3700.05</c:v>
                </c:pt>
                <c:pt idx="165">
                  <c:v>3687.32</c:v>
                </c:pt>
                <c:pt idx="166">
                  <c:v>3655.16</c:v>
                </c:pt>
                <c:pt idx="167">
                  <c:v>3663.24</c:v>
                </c:pt>
                <c:pt idx="168">
                  <c:v>3717.09</c:v>
                </c:pt>
                <c:pt idx="169">
                  <c:v>3717.09</c:v>
                </c:pt>
                <c:pt idx="170">
                  <c:v>3717.09</c:v>
                </c:pt>
                <c:pt idx="171">
                  <c:v>3717.09</c:v>
                </c:pt>
                <c:pt idx="172">
                  <c:v>3734.67</c:v>
                </c:pt>
                <c:pt idx="173">
                  <c:v>3748.83</c:v>
                </c:pt>
                <c:pt idx="174">
                  <c:v>3730.26</c:v>
                </c:pt>
                <c:pt idx="175">
                  <c:v>3770.03</c:v>
                </c:pt>
                <c:pt idx="176">
                  <c:v>3790.77</c:v>
                </c:pt>
                <c:pt idx="177">
                  <c:v>3790.77</c:v>
                </c:pt>
                <c:pt idx="178">
                  <c:v>3790.77</c:v>
                </c:pt>
                <c:pt idx="179">
                  <c:v>3757.08</c:v>
                </c:pt>
                <c:pt idx="180">
                  <c:v>3757.08</c:v>
                </c:pt>
                <c:pt idx="181">
                  <c:v>3757.08</c:v>
                </c:pt>
                <c:pt idx="182">
                  <c:v>3706.97</c:v>
                </c:pt>
                <c:pt idx="183">
                  <c:v>3716.05</c:v>
                </c:pt>
                <c:pt idx="184">
                  <c:v>3716.05</c:v>
                </c:pt>
                <c:pt idx="185">
                  <c:v>3716.05</c:v>
                </c:pt>
                <c:pt idx="186">
                  <c:v>3706.94</c:v>
                </c:pt>
                <c:pt idx="187">
                  <c:v>3706.94</c:v>
                </c:pt>
                <c:pt idx="188">
                  <c:v>3759.48</c:v>
                </c:pt>
                <c:pt idx="189">
                  <c:v>3792.59</c:v>
                </c:pt>
                <c:pt idx="190">
                  <c:v>3817.93</c:v>
                </c:pt>
                <c:pt idx="191">
                  <c:v>3817.93</c:v>
                </c:pt>
                <c:pt idx="192">
                  <c:v>3817.93</c:v>
                </c:pt>
                <c:pt idx="193">
                  <c:v>3874.71</c:v>
                </c:pt>
                <c:pt idx="194">
                  <c:v>3866.77</c:v>
                </c:pt>
                <c:pt idx="195">
                  <c:v>3847.1</c:v>
                </c:pt>
                <c:pt idx="196">
                  <c:v>3817.59</c:v>
                </c:pt>
                <c:pt idx="197">
                  <c:v>3788.53</c:v>
                </c:pt>
                <c:pt idx="198">
                  <c:v>3788.53</c:v>
                </c:pt>
                <c:pt idx="199">
                  <c:v>3788.53</c:v>
                </c:pt>
                <c:pt idx="200">
                  <c:v>3810.99</c:v>
                </c:pt>
                <c:pt idx="201">
                  <c:v>3854.28</c:v>
                </c:pt>
                <c:pt idx="202">
                  <c:v>3861.34</c:v>
                </c:pt>
                <c:pt idx="203">
                  <c:v>3830.02</c:v>
                </c:pt>
                <c:pt idx="204">
                  <c:v>3830.02</c:v>
                </c:pt>
                <c:pt idx="205">
                  <c:v>3830.02</c:v>
                </c:pt>
                <c:pt idx="206">
                  <c:v>3830.02</c:v>
                </c:pt>
                <c:pt idx="207">
                  <c:v>3757.92</c:v>
                </c:pt>
                <c:pt idx="208">
                  <c:v>3780.8</c:v>
                </c:pt>
                <c:pt idx="209">
                  <c:v>3817.66</c:v>
                </c:pt>
                <c:pt idx="210">
                  <c:v>3784.43</c:v>
                </c:pt>
                <c:pt idx="211">
                  <c:v>3744.43</c:v>
                </c:pt>
                <c:pt idx="212">
                  <c:v>3744.43</c:v>
                </c:pt>
                <c:pt idx="213">
                  <c:v>3744.43</c:v>
                </c:pt>
                <c:pt idx="214">
                  <c:v>3773.6</c:v>
                </c:pt>
                <c:pt idx="215">
                  <c:v>3773.6</c:v>
                </c:pt>
                <c:pt idx="216">
                  <c:v>3806.16</c:v>
                </c:pt>
                <c:pt idx="217">
                  <c:v>3804.09</c:v>
                </c:pt>
                <c:pt idx="218">
                  <c:v>3808.77</c:v>
                </c:pt>
                <c:pt idx="219">
                  <c:v>3808.77</c:v>
                </c:pt>
                <c:pt idx="220">
                  <c:v>3808.77</c:v>
                </c:pt>
                <c:pt idx="221">
                  <c:v>3741.27</c:v>
                </c:pt>
                <c:pt idx="222">
                  <c:v>3716.73</c:v>
                </c:pt>
                <c:pt idx="223">
                  <c:v>3737.55</c:v>
                </c:pt>
                <c:pt idx="224">
                  <c:v>3764.77</c:v>
                </c:pt>
                <c:pt idx="225">
                  <c:v>3764.77</c:v>
                </c:pt>
                <c:pt idx="226">
                  <c:v>3764.77</c:v>
                </c:pt>
                <c:pt idx="227">
                  <c:v>3764.77</c:v>
                </c:pt>
                <c:pt idx="228">
                  <c:v>3719.6</c:v>
                </c:pt>
                <c:pt idx="229">
                  <c:v>3719.71</c:v>
                </c:pt>
                <c:pt idx="230">
                  <c:v>3760.93</c:v>
                </c:pt>
                <c:pt idx="231">
                  <c:v>3760.93</c:v>
                </c:pt>
                <c:pt idx="232">
                  <c:v>3779.2</c:v>
                </c:pt>
                <c:pt idx="233">
                  <c:v>3779.2</c:v>
                </c:pt>
                <c:pt idx="234">
                  <c:v>3779.2</c:v>
                </c:pt>
                <c:pt idx="235">
                  <c:v>3807.06</c:v>
                </c:pt>
                <c:pt idx="236">
                  <c:v>3839.47</c:v>
                </c:pt>
                <c:pt idx="237">
                  <c:v>3872.47</c:v>
                </c:pt>
                <c:pt idx="238">
                  <c:v>3860.12</c:v>
                </c:pt>
                <c:pt idx="239">
                  <c:v>3860.12</c:v>
                </c:pt>
                <c:pt idx="240">
                  <c:v>3860.12</c:v>
                </c:pt>
                <c:pt idx="241">
                  <c:v>3860.12</c:v>
                </c:pt>
                <c:pt idx="242">
                  <c:v>3870.42</c:v>
                </c:pt>
                <c:pt idx="243">
                  <c:v>3885.29</c:v>
                </c:pt>
                <c:pt idx="244">
                  <c:v>3874.84</c:v>
                </c:pt>
                <c:pt idx="245">
                  <c:v>3844.2</c:v>
                </c:pt>
                <c:pt idx="246">
                  <c:v>3858.63</c:v>
                </c:pt>
                <c:pt idx="247">
                  <c:v>3858.63</c:v>
                </c:pt>
                <c:pt idx="248">
                  <c:v>3858.63</c:v>
                </c:pt>
                <c:pt idx="249">
                  <c:v>3888.76</c:v>
                </c:pt>
                <c:pt idx="250">
                  <c:v>3900.82</c:v>
                </c:pt>
                <c:pt idx="251">
                  <c:v>3876.6</c:v>
                </c:pt>
                <c:pt idx="252">
                  <c:v>3877.26</c:v>
                </c:pt>
                <c:pt idx="253">
                  <c:v>3808.12</c:v>
                </c:pt>
                <c:pt idx="254">
                  <c:v>3808.12</c:v>
                </c:pt>
                <c:pt idx="255">
                  <c:v>3808.12</c:v>
                </c:pt>
                <c:pt idx="256">
                  <c:v>3877.07</c:v>
                </c:pt>
                <c:pt idx="257">
                  <c:v>3902.16</c:v>
                </c:pt>
                <c:pt idx="258">
                  <c:v>3933.31</c:v>
                </c:pt>
                <c:pt idx="259">
                  <c:v>3913.24</c:v>
                </c:pt>
                <c:pt idx="260">
                  <c:v>3913.24</c:v>
                </c:pt>
                <c:pt idx="261">
                  <c:v>3913.24</c:v>
                </c:pt>
                <c:pt idx="262">
                  <c:v>3913.24</c:v>
                </c:pt>
                <c:pt idx="263">
                  <c:v>3894.99</c:v>
                </c:pt>
                <c:pt idx="264">
                  <c:v>3879.8</c:v>
                </c:pt>
                <c:pt idx="265">
                  <c:v>3867.54</c:v>
                </c:pt>
                <c:pt idx="266">
                  <c:v>3853.19</c:v>
                </c:pt>
                <c:pt idx="267">
                  <c:v>3874.18</c:v>
                </c:pt>
                <c:pt idx="268">
                  <c:v>3874.18</c:v>
                </c:pt>
                <c:pt idx="269">
                  <c:v>3874.18</c:v>
                </c:pt>
                <c:pt idx="270">
                  <c:v>3897.64</c:v>
                </c:pt>
                <c:pt idx="271">
                  <c:v>3890</c:v>
                </c:pt>
                <c:pt idx="272">
                  <c:v>3923.55</c:v>
                </c:pt>
                <c:pt idx="273">
                  <c:v>3901.29</c:v>
                </c:pt>
                <c:pt idx="274">
                  <c:v>3908.12</c:v>
                </c:pt>
                <c:pt idx="275">
                  <c:v>3908.12</c:v>
                </c:pt>
                <c:pt idx="276">
                  <c:v>3908.12</c:v>
                </c:pt>
                <c:pt idx="277">
                  <c:v>3898.87</c:v>
                </c:pt>
                <c:pt idx="278">
                  <c:v>3881.26</c:v>
                </c:pt>
                <c:pt idx="279">
                  <c:v>3844.47</c:v>
                </c:pt>
                <c:pt idx="280">
                  <c:v>3852.16</c:v>
                </c:pt>
                <c:pt idx="281">
                  <c:v>3891.19</c:v>
                </c:pt>
                <c:pt idx="282">
                  <c:v>3891.19</c:v>
                </c:pt>
                <c:pt idx="283">
                  <c:v>3891.19</c:v>
                </c:pt>
                <c:pt idx="284">
                  <c:v>3892.45</c:v>
                </c:pt>
                <c:pt idx="285">
                  <c:v>3880.01</c:v>
                </c:pt>
                <c:pt idx="286">
                  <c:v>3881.92</c:v>
                </c:pt>
                <c:pt idx="287">
                  <c:v>3897.57</c:v>
                </c:pt>
                <c:pt idx="288">
                  <c:v>3906.24</c:v>
                </c:pt>
                <c:pt idx="289">
                  <c:v>3906.24</c:v>
                </c:pt>
                <c:pt idx="290">
                  <c:v>3906.24</c:v>
                </c:pt>
                <c:pt idx="291">
                  <c:v>3903.18</c:v>
                </c:pt>
                <c:pt idx="292">
                  <c:v>3921.58</c:v>
                </c:pt>
                <c:pt idx="293">
                  <c:v>3919.13</c:v>
                </c:pt>
                <c:pt idx="294">
                  <c:v>3945.29</c:v>
                </c:pt>
                <c:pt idx="295">
                  <c:v>3960.94</c:v>
                </c:pt>
                <c:pt idx="296">
                  <c:v>3960.94</c:v>
                </c:pt>
                <c:pt idx="297">
                  <c:v>3960.94</c:v>
                </c:pt>
                <c:pt idx="298">
                  <c:v>3991.09</c:v>
                </c:pt>
                <c:pt idx="299">
                  <c:v>4002.86</c:v>
                </c:pt>
                <c:pt idx="300">
                  <c:v>4016.94</c:v>
                </c:pt>
                <c:pt idx="301">
                  <c:v>4018.41</c:v>
                </c:pt>
                <c:pt idx="302">
                  <c:v>4018.41</c:v>
                </c:pt>
                <c:pt idx="303">
                  <c:v>4018.41</c:v>
                </c:pt>
                <c:pt idx="304">
                  <c:v>4018.41</c:v>
                </c:pt>
                <c:pt idx="305">
                  <c:v>4019.09</c:v>
                </c:pt>
                <c:pt idx="306">
                  <c:v>4051.97</c:v>
                </c:pt>
                <c:pt idx="307">
                  <c:v>4044.51</c:v>
                </c:pt>
                <c:pt idx="308">
                  <c:v>4017.44</c:v>
                </c:pt>
                <c:pt idx="309">
                  <c:v>4008.7</c:v>
                </c:pt>
                <c:pt idx="310">
                  <c:v>4008.7</c:v>
                </c:pt>
                <c:pt idx="311">
                  <c:v>4008.7</c:v>
                </c:pt>
                <c:pt idx="312">
                  <c:v>4034.18</c:v>
                </c:pt>
                <c:pt idx="313">
                  <c:v>4025.51</c:v>
                </c:pt>
                <c:pt idx="314">
                  <c:v>4036.42</c:v>
                </c:pt>
                <c:pt idx="315">
                  <c:v>4019.24</c:v>
                </c:pt>
                <c:pt idx="316">
                  <c:v>4019.24</c:v>
                </c:pt>
                <c:pt idx="317">
                  <c:v>4019.24</c:v>
                </c:pt>
                <c:pt idx="318">
                  <c:v>4019.24</c:v>
                </c:pt>
                <c:pt idx="319">
                  <c:v>4048.74</c:v>
                </c:pt>
                <c:pt idx="320">
                  <c:v>4020.64</c:v>
                </c:pt>
                <c:pt idx="321">
                  <c:v>4017.12</c:v>
                </c:pt>
                <c:pt idx="322">
                  <c:v>4045.87</c:v>
                </c:pt>
                <c:pt idx="323">
                  <c:v>4034.74</c:v>
                </c:pt>
                <c:pt idx="324">
                  <c:v>4034.74</c:v>
                </c:pt>
                <c:pt idx="325">
                  <c:v>4034.74</c:v>
                </c:pt>
                <c:pt idx="326">
                  <c:v>4049.35</c:v>
                </c:pt>
                <c:pt idx="327">
                  <c:v>4049.35</c:v>
                </c:pt>
                <c:pt idx="328">
                  <c:v>4093.12</c:v>
                </c:pt>
                <c:pt idx="329">
                  <c:v>4097.38</c:v>
                </c:pt>
                <c:pt idx="330">
                  <c:v>4129.42</c:v>
                </c:pt>
                <c:pt idx="331">
                  <c:v>4129.42</c:v>
                </c:pt>
                <c:pt idx="332">
                  <c:v>4129.42</c:v>
                </c:pt>
                <c:pt idx="333">
                  <c:v>4186.71</c:v>
                </c:pt>
                <c:pt idx="334">
                  <c:v>4179.6899999999996</c:v>
                </c:pt>
                <c:pt idx="335">
                  <c:v>4154.79</c:v>
                </c:pt>
                <c:pt idx="336">
                  <c:v>4170.59</c:v>
                </c:pt>
                <c:pt idx="337">
                  <c:v>4110.4799999999996</c:v>
                </c:pt>
                <c:pt idx="338">
                  <c:v>4110.4799999999996</c:v>
                </c:pt>
                <c:pt idx="339">
                  <c:v>4110.4799999999996</c:v>
                </c:pt>
                <c:pt idx="340">
                  <c:v>4063.31</c:v>
                </c:pt>
                <c:pt idx="341">
                  <c:v>4052.86</c:v>
                </c:pt>
                <c:pt idx="342">
                  <c:v>4061.36</c:v>
                </c:pt>
                <c:pt idx="343">
                  <c:v>4026.27</c:v>
                </c:pt>
                <c:pt idx="344">
                  <c:v>4000.61</c:v>
                </c:pt>
                <c:pt idx="345">
                  <c:v>4000.61</c:v>
                </c:pt>
                <c:pt idx="346">
                  <c:v>4000.61</c:v>
                </c:pt>
                <c:pt idx="347">
                  <c:v>4016.44</c:v>
                </c:pt>
                <c:pt idx="348">
                  <c:v>4031.86</c:v>
                </c:pt>
                <c:pt idx="349">
                  <c:v>4015.04</c:v>
                </c:pt>
                <c:pt idx="350">
                  <c:v>4011.79</c:v>
                </c:pt>
                <c:pt idx="351">
                  <c:v>4003.9</c:v>
                </c:pt>
                <c:pt idx="352">
                  <c:v>4003.9</c:v>
                </c:pt>
                <c:pt idx="353">
                  <c:v>4003.9</c:v>
                </c:pt>
                <c:pt idx="354">
                  <c:v>4013.5</c:v>
                </c:pt>
                <c:pt idx="355">
                  <c:v>4026.09</c:v>
                </c:pt>
                <c:pt idx="356">
                  <c:v>4054.13</c:v>
                </c:pt>
                <c:pt idx="357">
                  <c:v>4022.29</c:v>
                </c:pt>
                <c:pt idx="358">
                  <c:v>3974.37</c:v>
                </c:pt>
                <c:pt idx="359">
                  <c:v>3974.37</c:v>
                </c:pt>
                <c:pt idx="360">
                  <c:v>3974.37</c:v>
                </c:pt>
                <c:pt idx="361">
                  <c:v>3974.37</c:v>
                </c:pt>
                <c:pt idx="362">
                  <c:v>4006.46</c:v>
                </c:pt>
                <c:pt idx="363">
                  <c:v>4047.71</c:v>
                </c:pt>
                <c:pt idx="364">
                  <c:v>4069.67</c:v>
                </c:pt>
                <c:pt idx="365">
                  <c:v>4069.67</c:v>
                </c:pt>
                <c:pt idx="366">
                  <c:v>4069.67</c:v>
                </c:pt>
                <c:pt idx="367">
                  <c:v>4069.67</c:v>
                </c:pt>
                <c:pt idx="368">
                  <c:v>4042.87</c:v>
                </c:pt>
                <c:pt idx="369">
                  <c:v>4067.64</c:v>
                </c:pt>
                <c:pt idx="370">
                  <c:v>4081.15</c:v>
                </c:pt>
                <c:pt idx="371">
                  <c:v>4080.06</c:v>
                </c:pt>
                <c:pt idx="372">
                  <c:v>4080.06</c:v>
                </c:pt>
                <c:pt idx="373">
                  <c:v>4080.06</c:v>
                </c:pt>
                <c:pt idx="374">
                  <c:v>4080.06</c:v>
                </c:pt>
                <c:pt idx="375">
                  <c:v>4076.32</c:v>
                </c:pt>
                <c:pt idx="376">
                  <c:v>4076.32</c:v>
                </c:pt>
                <c:pt idx="377">
                  <c:v>4098.83</c:v>
                </c:pt>
                <c:pt idx="378">
                  <c:v>4096.4399999999996</c:v>
                </c:pt>
                <c:pt idx="379">
                  <c:v>4147.34</c:v>
                </c:pt>
                <c:pt idx="380">
                  <c:v>4147.34</c:v>
                </c:pt>
                <c:pt idx="381">
                  <c:v>4147.34</c:v>
                </c:pt>
                <c:pt idx="382">
                  <c:v>4169.13</c:v>
                </c:pt>
                <c:pt idx="383">
                  <c:v>4190.6099999999997</c:v>
                </c:pt>
                <c:pt idx="384">
                  <c:v>4190.8999999999996</c:v>
                </c:pt>
                <c:pt idx="385">
                  <c:v>4138.53</c:v>
                </c:pt>
                <c:pt idx="386">
                  <c:v>4138.72</c:v>
                </c:pt>
                <c:pt idx="387">
                  <c:v>4138.72</c:v>
                </c:pt>
                <c:pt idx="388">
                  <c:v>4138.72</c:v>
                </c:pt>
                <c:pt idx="389">
                  <c:v>4097.66</c:v>
                </c:pt>
                <c:pt idx="390">
                  <c:v>4107.8500000000004</c:v>
                </c:pt>
                <c:pt idx="391">
                  <c:v>4136.71</c:v>
                </c:pt>
                <c:pt idx="392">
                  <c:v>4148.72</c:v>
                </c:pt>
                <c:pt idx="393">
                  <c:v>4148.72</c:v>
                </c:pt>
                <c:pt idx="394">
                  <c:v>4148.72</c:v>
                </c:pt>
                <c:pt idx="395">
                  <c:v>4148.72</c:v>
                </c:pt>
                <c:pt idx="396">
                  <c:v>4106.79</c:v>
                </c:pt>
                <c:pt idx="397">
                  <c:v>4126.4399999999996</c:v>
                </c:pt>
                <c:pt idx="398">
                  <c:v>4128.1499999999996</c:v>
                </c:pt>
                <c:pt idx="399">
                  <c:v>4165.41</c:v>
                </c:pt>
                <c:pt idx="400">
                  <c:v>4165.41</c:v>
                </c:pt>
                <c:pt idx="401">
                  <c:v>4165.41</c:v>
                </c:pt>
                <c:pt idx="402">
                  <c:v>4165.41</c:v>
                </c:pt>
                <c:pt idx="403">
                  <c:v>4176.54</c:v>
                </c:pt>
                <c:pt idx="404">
                  <c:v>4169.47</c:v>
                </c:pt>
                <c:pt idx="405">
                  <c:v>4172.76</c:v>
                </c:pt>
                <c:pt idx="406">
                  <c:v>4168.03</c:v>
                </c:pt>
                <c:pt idx="407">
                  <c:v>4194.28</c:v>
                </c:pt>
                <c:pt idx="408">
                  <c:v>4194.28</c:v>
                </c:pt>
                <c:pt idx="409">
                  <c:v>4194.28</c:v>
                </c:pt>
                <c:pt idx="410">
                  <c:v>4196.66</c:v>
                </c:pt>
                <c:pt idx="411">
                  <c:v>4194.18</c:v>
                </c:pt>
                <c:pt idx="412">
                  <c:v>4204.63</c:v>
                </c:pt>
                <c:pt idx="413">
                  <c:v>4218.6000000000004</c:v>
                </c:pt>
                <c:pt idx="414">
                  <c:v>4239.2299999999996</c:v>
                </c:pt>
                <c:pt idx="415">
                  <c:v>4239.2299999999996</c:v>
                </c:pt>
                <c:pt idx="416">
                  <c:v>4239.2299999999996</c:v>
                </c:pt>
                <c:pt idx="417">
                  <c:v>4260.22</c:v>
                </c:pt>
                <c:pt idx="418">
                  <c:v>4306.79</c:v>
                </c:pt>
                <c:pt idx="419">
                  <c:v>4305.0200000000004</c:v>
                </c:pt>
                <c:pt idx="420">
                  <c:v>4283.62</c:v>
                </c:pt>
                <c:pt idx="421">
                  <c:v>4243.8</c:v>
                </c:pt>
                <c:pt idx="422">
                  <c:v>4243.8</c:v>
                </c:pt>
                <c:pt idx="423">
                  <c:v>4243.8</c:v>
                </c:pt>
                <c:pt idx="424">
                  <c:v>4222.25</c:v>
                </c:pt>
                <c:pt idx="425">
                  <c:v>4222.25</c:v>
                </c:pt>
                <c:pt idx="426">
                  <c:v>4198.83</c:v>
                </c:pt>
                <c:pt idx="427">
                  <c:v>4227.32</c:v>
                </c:pt>
                <c:pt idx="428">
                  <c:v>4239.62</c:v>
                </c:pt>
                <c:pt idx="429">
                  <c:v>4239.62</c:v>
                </c:pt>
                <c:pt idx="430">
                  <c:v>4239.62</c:v>
                </c:pt>
                <c:pt idx="431">
                  <c:v>4274.57</c:v>
                </c:pt>
                <c:pt idx="432">
                  <c:v>4298.3100000000004</c:v>
                </c:pt>
                <c:pt idx="433">
                  <c:v>4283.22</c:v>
                </c:pt>
                <c:pt idx="434">
                  <c:v>4272.83</c:v>
                </c:pt>
                <c:pt idx="435">
                  <c:v>4306.54</c:v>
                </c:pt>
                <c:pt idx="436">
                  <c:v>4306.54</c:v>
                </c:pt>
                <c:pt idx="437">
                  <c:v>4306.54</c:v>
                </c:pt>
                <c:pt idx="438">
                  <c:v>4306.54</c:v>
                </c:pt>
                <c:pt idx="439">
                  <c:v>4306.54</c:v>
                </c:pt>
                <c:pt idx="440">
                  <c:v>4329.8999999999996</c:v>
                </c:pt>
                <c:pt idx="441">
                  <c:v>4286.17</c:v>
                </c:pt>
                <c:pt idx="442">
                  <c:v>4338.3599999999997</c:v>
                </c:pt>
                <c:pt idx="443">
                  <c:v>4338.3599999999997</c:v>
                </c:pt>
                <c:pt idx="444">
                  <c:v>4338.3599999999997</c:v>
                </c:pt>
                <c:pt idx="445">
                  <c:v>4351.55</c:v>
                </c:pt>
                <c:pt idx="446">
                  <c:v>4416.6899999999996</c:v>
                </c:pt>
                <c:pt idx="447">
                  <c:v>4387.9799999999996</c:v>
                </c:pt>
                <c:pt idx="448">
                  <c:v>4374.53</c:v>
                </c:pt>
                <c:pt idx="449">
                  <c:v>4274.03</c:v>
                </c:pt>
                <c:pt idx="450">
                  <c:v>4274.03</c:v>
                </c:pt>
                <c:pt idx="451">
                  <c:v>4274.03</c:v>
                </c:pt>
                <c:pt idx="452">
                  <c:v>4130.01</c:v>
                </c:pt>
                <c:pt idx="453">
                  <c:v>4146.07</c:v>
                </c:pt>
                <c:pt idx="454">
                  <c:v>4149.24</c:v>
                </c:pt>
                <c:pt idx="455">
                  <c:v>4191.79</c:v>
                </c:pt>
                <c:pt idx="456">
                  <c:v>4192.57</c:v>
                </c:pt>
                <c:pt idx="457">
                  <c:v>4192.57</c:v>
                </c:pt>
                <c:pt idx="458">
                  <c:v>4192.57</c:v>
                </c:pt>
                <c:pt idx="459">
                  <c:v>4152.59</c:v>
                </c:pt>
                <c:pt idx="460">
                  <c:v>4131.42</c:v>
                </c:pt>
                <c:pt idx="461">
                  <c:v>4107.1400000000003</c:v>
                </c:pt>
                <c:pt idx="462">
                  <c:v>4168.82</c:v>
                </c:pt>
                <c:pt idx="463">
                  <c:v>4168.82</c:v>
                </c:pt>
                <c:pt idx="464">
                  <c:v>4168.82</c:v>
                </c:pt>
                <c:pt idx="465">
                  <c:v>4168.82</c:v>
                </c:pt>
                <c:pt idx="466">
                  <c:v>4187.72</c:v>
                </c:pt>
                <c:pt idx="467">
                  <c:v>4143.1400000000003</c:v>
                </c:pt>
                <c:pt idx="468">
                  <c:v>4126.03</c:v>
                </c:pt>
                <c:pt idx="469">
                  <c:v>4076.7</c:v>
                </c:pt>
                <c:pt idx="470">
                  <c:v>4102.67</c:v>
                </c:pt>
                <c:pt idx="471">
                  <c:v>4102.67</c:v>
                </c:pt>
                <c:pt idx="472">
                  <c:v>4102.67</c:v>
                </c:pt>
                <c:pt idx="473">
                  <c:v>4114.18</c:v>
                </c:pt>
                <c:pt idx="474">
                  <c:v>4110.08</c:v>
                </c:pt>
                <c:pt idx="475">
                  <c:v>4152.76</c:v>
                </c:pt>
                <c:pt idx="476">
                  <c:v>4161.96</c:v>
                </c:pt>
                <c:pt idx="477">
                  <c:v>4116.8</c:v>
                </c:pt>
                <c:pt idx="478">
                  <c:v>4116.8</c:v>
                </c:pt>
                <c:pt idx="479">
                  <c:v>4116.8</c:v>
                </c:pt>
                <c:pt idx="480">
                  <c:v>4104.5600000000004</c:v>
                </c:pt>
                <c:pt idx="481">
                  <c:v>4125.63</c:v>
                </c:pt>
                <c:pt idx="482">
                  <c:v>4144.18</c:v>
                </c:pt>
                <c:pt idx="483">
                  <c:v>4116.6099999999997</c:v>
                </c:pt>
                <c:pt idx="484">
                  <c:v>4134.04</c:v>
                </c:pt>
                <c:pt idx="485">
                  <c:v>4134.04</c:v>
                </c:pt>
                <c:pt idx="486">
                  <c:v>4134.04</c:v>
                </c:pt>
                <c:pt idx="487">
                  <c:v>4120.1099999999997</c:v>
                </c:pt>
                <c:pt idx="488">
                  <c:v>4123.1000000000004</c:v>
                </c:pt>
                <c:pt idx="489">
                  <c:v>4126.54</c:v>
                </c:pt>
                <c:pt idx="490">
                  <c:v>4112.63</c:v>
                </c:pt>
                <c:pt idx="491">
                  <c:v>4073.56</c:v>
                </c:pt>
                <c:pt idx="492">
                  <c:v>4073.56</c:v>
                </c:pt>
                <c:pt idx="493">
                  <c:v>4073.56</c:v>
                </c:pt>
                <c:pt idx="494">
                  <c:v>4077.56</c:v>
                </c:pt>
                <c:pt idx="495">
                  <c:v>4098.67</c:v>
                </c:pt>
                <c:pt idx="496">
                  <c:v>4111.38</c:v>
                </c:pt>
                <c:pt idx="497">
                  <c:v>4100.66</c:v>
                </c:pt>
                <c:pt idx="498">
                  <c:v>4100.66</c:v>
                </c:pt>
                <c:pt idx="499">
                  <c:v>4100.66</c:v>
                </c:pt>
                <c:pt idx="500">
                  <c:v>4100.66</c:v>
                </c:pt>
                <c:pt idx="501">
                  <c:v>4161.46</c:v>
                </c:pt>
                <c:pt idx="502">
                  <c:v>4165.07</c:v>
                </c:pt>
                <c:pt idx="503">
                  <c:v>4153.8</c:v>
                </c:pt>
                <c:pt idx="504">
                  <c:v>4132.93</c:v>
                </c:pt>
                <c:pt idx="505">
                  <c:v>4113.7</c:v>
                </c:pt>
                <c:pt idx="506">
                  <c:v>4113.7</c:v>
                </c:pt>
                <c:pt idx="507">
                  <c:v>4113.7</c:v>
                </c:pt>
                <c:pt idx="508">
                  <c:v>4150.99</c:v>
                </c:pt>
                <c:pt idx="509">
                  <c:v>4180.0600000000004</c:v>
                </c:pt>
                <c:pt idx="510">
                  <c:v>4153.54</c:v>
                </c:pt>
                <c:pt idx="511">
                  <c:v>4198.66</c:v>
                </c:pt>
                <c:pt idx="512">
                  <c:v>4183.93</c:v>
                </c:pt>
                <c:pt idx="513">
                  <c:v>4183.93</c:v>
                </c:pt>
                <c:pt idx="514">
                  <c:v>4183.93</c:v>
                </c:pt>
                <c:pt idx="515">
                  <c:v>4170.01</c:v>
                </c:pt>
                <c:pt idx="516">
                  <c:v>4195.6000000000004</c:v>
                </c:pt>
                <c:pt idx="517">
                  <c:v>4219</c:v>
                </c:pt>
                <c:pt idx="518">
                  <c:v>4220.8599999999997</c:v>
                </c:pt>
                <c:pt idx="519">
                  <c:v>4188.46</c:v>
                </c:pt>
                <c:pt idx="520">
                  <c:v>4188.46</c:v>
                </c:pt>
                <c:pt idx="521">
                  <c:v>4188.46</c:v>
                </c:pt>
                <c:pt idx="522">
                  <c:v>4245.6499999999996</c:v>
                </c:pt>
                <c:pt idx="523">
                  <c:v>4278.01</c:v>
                </c:pt>
                <c:pt idx="524">
                  <c:v>4307.07</c:v>
                </c:pt>
                <c:pt idx="525">
                  <c:v>4344.2700000000004</c:v>
                </c:pt>
                <c:pt idx="526">
                  <c:v>4344.2700000000004</c:v>
                </c:pt>
                <c:pt idx="527">
                  <c:v>4344.2700000000004</c:v>
                </c:pt>
                <c:pt idx="528">
                  <c:v>4344.2700000000004</c:v>
                </c:pt>
                <c:pt idx="529">
                  <c:v>4338.1499999999996</c:v>
                </c:pt>
                <c:pt idx="530">
                  <c:v>4294.1099999999997</c:v>
                </c:pt>
                <c:pt idx="531">
                  <c:v>4300.24</c:v>
                </c:pt>
                <c:pt idx="532">
                  <c:v>4331.2299999999996</c:v>
                </c:pt>
                <c:pt idx="533">
                  <c:v>4343.4799999999996</c:v>
                </c:pt>
                <c:pt idx="534">
                  <c:v>4343.4799999999996</c:v>
                </c:pt>
                <c:pt idx="535">
                  <c:v>4343.4799999999996</c:v>
                </c:pt>
                <c:pt idx="536">
                  <c:v>4321.1899999999996</c:v>
                </c:pt>
                <c:pt idx="537">
                  <c:v>4347.42</c:v>
                </c:pt>
                <c:pt idx="538">
                  <c:v>4342.3100000000004</c:v>
                </c:pt>
                <c:pt idx="539">
                  <c:v>4355.51</c:v>
                </c:pt>
                <c:pt idx="540">
                  <c:v>4355.51</c:v>
                </c:pt>
                <c:pt idx="541">
                  <c:v>4355.51</c:v>
                </c:pt>
                <c:pt idx="542">
                  <c:v>4355.51</c:v>
                </c:pt>
                <c:pt idx="543">
                  <c:v>4410.5</c:v>
                </c:pt>
                <c:pt idx="544">
                  <c:v>4409.1499999999996</c:v>
                </c:pt>
                <c:pt idx="545">
                  <c:v>4409.1499999999996</c:v>
                </c:pt>
                <c:pt idx="546">
                  <c:v>4409.1499999999996</c:v>
                </c:pt>
                <c:pt idx="547">
                  <c:v>4401.9799999999996</c:v>
                </c:pt>
                <c:pt idx="548">
                  <c:v>4401.9799999999996</c:v>
                </c:pt>
                <c:pt idx="549">
                  <c:v>4401.9799999999996</c:v>
                </c:pt>
                <c:pt idx="550">
                  <c:v>4375.8599999999997</c:v>
                </c:pt>
                <c:pt idx="551">
                  <c:v>4380.9399999999996</c:v>
                </c:pt>
                <c:pt idx="552">
                  <c:v>4380.9399999999996</c:v>
                </c:pt>
                <c:pt idx="553">
                  <c:v>4395.4399999999996</c:v>
                </c:pt>
                <c:pt idx="554">
                  <c:v>4374.62</c:v>
                </c:pt>
                <c:pt idx="555">
                  <c:v>4374.62</c:v>
                </c:pt>
                <c:pt idx="556">
                  <c:v>4374.62</c:v>
                </c:pt>
                <c:pt idx="557">
                  <c:v>4394.5</c:v>
                </c:pt>
                <c:pt idx="558">
                  <c:v>4359.1099999999997</c:v>
                </c:pt>
                <c:pt idx="559">
                  <c:v>4345.32</c:v>
                </c:pt>
                <c:pt idx="560">
                  <c:v>4324.1899999999996</c:v>
                </c:pt>
                <c:pt idx="561">
                  <c:v>4341.32</c:v>
                </c:pt>
                <c:pt idx="562">
                  <c:v>4341.32</c:v>
                </c:pt>
                <c:pt idx="563">
                  <c:v>4341.32</c:v>
                </c:pt>
                <c:pt idx="564">
                  <c:v>4335.2</c:v>
                </c:pt>
                <c:pt idx="565">
                  <c:v>4361.22</c:v>
                </c:pt>
                <c:pt idx="566">
                  <c:v>4377.34</c:v>
                </c:pt>
                <c:pt idx="567">
                  <c:v>4379.71</c:v>
                </c:pt>
                <c:pt idx="568">
                  <c:v>4396.5200000000004</c:v>
                </c:pt>
                <c:pt idx="569">
                  <c:v>4396.5200000000004</c:v>
                </c:pt>
                <c:pt idx="570">
                  <c:v>4396.5200000000004</c:v>
                </c:pt>
                <c:pt idx="571">
                  <c:v>4407.13</c:v>
                </c:pt>
                <c:pt idx="572">
                  <c:v>4424.5600000000004</c:v>
                </c:pt>
                <c:pt idx="573">
                  <c:v>4443.53</c:v>
                </c:pt>
                <c:pt idx="574">
                  <c:v>4462.97</c:v>
                </c:pt>
                <c:pt idx="575">
                  <c:v>4419.59</c:v>
                </c:pt>
                <c:pt idx="576">
                  <c:v>4419.59</c:v>
                </c:pt>
                <c:pt idx="577">
                  <c:v>4419.59</c:v>
                </c:pt>
                <c:pt idx="578">
                  <c:v>4406.16</c:v>
                </c:pt>
                <c:pt idx="579">
                  <c:v>4406.16</c:v>
                </c:pt>
                <c:pt idx="580">
                  <c:v>4405.96</c:v>
                </c:pt>
                <c:pt idx="581">
                  <c:v>4381.99</c:v>
                </c:pt>
                <c:pt idx="582">
                  <c:v>4418.58</c:v>
                </c:pt>
                <c:pt idx="583">
                  <c:v>4418.58</c:v>
                </c:pt>
                <c:pt idx="584">
                  <c:v>4418.58</c:v>
                </c:pt>
                <c:pt idx="585">
                  <c:v>4387.09</c:v>
                </c:pt>
                <c:pt idx="586">
                  <c:v>4414.0600000000004</c:v>
                </c:pt>
                <c:pt idx="587">
                  <c:v>4401.34</c:v>
                </c:pt>
                <c:pt idx="588">
                  <c:v>4400.6899999999996</c:v>
                </c:pt>
                <c:pt idx="589">
                  <c:v>4454.68</c:v>
                </c:pt>
                <c:pt idx="590">
                  <c:v>4454.68</c:v>
                </c:pt>
                <c:pt idx="591">
                  <c:v>4454.68</c:v>
                </c:pt>
                <c:pt idx="592">
                  <c:v>4475.57</c:v>
                </c:pt>
                <c:pt idx="593">
                  <c:v>4478.21</c:v>
                </c:pt>
                <c:pt idx="594">
                  <c:v>4413.79</c:v>
                </c:pt>
                <c:pt idx="595">
                  <c:v>4346.7</c:v>
                </c:pt>
                <c:pt idx="596">
                  <c:v>4346.7</c:v>
                </c:pt>
                <c:pt idx="597">
                  <c:v>4346.7</c:v>
                </c:pt>
                <c:pt idx="598">
                  <c:v>4346.7</c:v>
                </c:pt>
                <c:pt idx="599">
                  <c:v>4344.55</c:v>
                </c:pt>
                <c:pt idx="600">
                  <c:v>4430.3999999999996</c:v>
                </c:pt>
                <c:pt idx="601">
                  <c:v>4421.8599999999997</c:v>
                </c:pt>
                <c:pt idx="602">
                  <c:v>4414</c:v>
                </c:pt>
                <c:pt idx="603">
                  <c:v>4414</c:v>
                </c:pt>
                <c:pt idx="604">
                  <c:v>4414</c:v>
                </c:pt>
                <c:pt idx="605">
                  <c:v>4414</c:v>
                </c:pt>
                <c:pt idx="606">
                  <c:v>4409.57</c:v>
                </c:pt>
                <c:pt idx="607">
                  <c:v>4413.46</c:v>
                </c:pt>
                <c:pt idx="608">
                  <c:v>4367.3900000000003</c:v>
                </c:pt>
                <c:pt idx="609">
                  <c:v>4342.8999999999996</c:v>
                </c:pt>
                <c:pt idx="610">
                  <c:v>4316.7299999999996</c:v>
                </c:pt>
                <c:pt idx="611">
                  <c:v>4316.7299999999996</c:v>
                </c:pt>
                <c:pt idx="612">
                  <c:v>4316.7299999999996</c:v>
                </c:pt>
                <c:pt idx="613">
                  <c:v>4311.83</c:v>
                </c:pt>
                <c:pt idx="614">
                  <c:v>4293.91</c:v>
                </c:pt>
                <c:pt idx="615">
                  <c:v>4262.3</c:v>
                </c:pt>
                <c:pt idx="616">
                  <c:v>4286.96</c:v>
                </c:pt>
                <c:pt idx="617">
                  <c:v>4252.1499999999996</c:v>
                </c:pt>
                <c:pt idx="618">
                  <c:v>4252.1499999999996</c:v>
                </c:pt>
                <c:pt idx="619">
                  <c:v>4252.1499999999996</c:v>
                </c:pt>
                <c:pt idx="620">
                  <c:v>4263.17</c:v>
                </c:pt>
                <c:pt idx="621">
                  <c:v>4266.2</c:v>
                </c:pt>
                <c:pt idx="622">
                  <c:v>4244.84</c:v>
                </c:pt>
                <c:pt idx="623">
                  <c:v>4192.5600000000004</c:v>
                </c:pt>
                <c:pt idx="624">
                  <c:v>4192.5600000000004</c:v>
                </c:pt>
                <c:pt idx="625">
                  <c:v>4192.5600000000004</c:v>
                </c:pt>
                <c:pt idx="626">
                  <c:v>4192.5600000000004</c:v>
                </c:pt>
                <c:pt idx="627">
                  <c:v>4217.3999999999996</c:v>
                </c:pt>
                <c:pt idx="628">
                  <c:v>4233.17</c:v>
                </c:pt>
                <c:pt idx="629">
                  <c:v>4233.54</c:v>
                </c:pt>
                <c:pt idx="630">
                  <c:v>4194.97</c:v>
                </c:pt>
                <c:pt idx="631">
                  <c:v>4173.66</c:v>
                </c:pt>
                <c:pt idx="632">
                  <c:v>4173.66</c:v>
                </c:pt>
                <c:pt idx="633">
                  <c:v>4173.66</c:v>
                </c:pt>
                <c:pt idx="634">
                  <c:v>4197.7299999999996</c:v>
                </c:pt>
                <c:pt idx="635">
                  <c:v>4203.43</c:v>
                </c:pt>
                <c:pt idx="636">
                  <c:v>4224.21</c:v>
                </c:pt>
                <c:pt idx="637">
                  <c:v>4178.3</c:v>
                </c:pt>
                <c:pt idx="638">
                  <c:v>4233.54</c:v>
                </c:pt>
                <c:pt idx="639">
                  <c:v>4194.97</c:v>
                </c:pt>
                <c:pt idx="640">
                  <c:v>4173.66</c:v>
                </c:pt>
                <c:pt idx="641">
                  <c:v>4173.66</c:v>
                </c:pt>
                <c:pt idx="642">
                  <c:v>4173.66</c:v>
                </c:pt>
                <c:pt idx="643">
                  <c:v>4197.7299999999996</c:v>
                </c:pt>
                <c:pt idx="644">
                  <c:v>4203.43</c:v>
                </c:pt>
                <c:pt idx="645">
                  <c:v>4224.21</c:v>
                </c:pt>
                <c:pt idx="646">
                  <c:v>4178.3</c:v>
                </c:pt>
                <c:pt idx="647">
                  <c:v>4164.21</c:v>
                </c:pt>
                <c:pt idx="648">
                  <c:v>4164.21</c:v>
                </c:pt>
                <c:pt idx="649">
                  <c:v>4164.21</c:v>
                </c:pt>
                <c:pt idx="650">
                  <c:v>4188.1099999999997</c:v>
                </c:pt>
                <c:pt idx="651">
                  <c:v>4192.74</c:v>
                </c:pt>
                <c:pt idx="652">
                  <c:v>4139.43</c:v>
                </c:pt>
                <c:pt idx="653">
                  <c:v>4155.3100000000004</c:v>
                </c:pt>
                <c:pt idx="654">
                  <c:v>4156.8900000000003</c:v>
                </c:pt>
                <c:pt idx="655">
                  <c:v>4156.8900000000003</c:v>
                </c:pt>
                <c:pt idx="656">
                  <c:v>4156.8900000000003</c:v>
                </c:pt>
                <c:pt idx="657">
                  <c:v>4175.1000000000004</c:v>
                </c:pt>
                <c:pt idx="658">
                  <c:v>4189.46</c:v>
                </c:pt>
                <c:pt idx="659">
                  <c:v>4239.33</c:v>
                </c:pt>
                <c:pt idx="660">
                  <c:v>4220.58</c:v>
                </c:pt>
                <c:pt idx="661">
                  <c:v>4172.13</c:v>
                </c:pt>
                <c:pt idx="662">
                  <c:v>4172.13</c:v>
                </c:pt>
                <c:pt idx="663">
                  <c:v>4172.13</c:v>
                </c:pt>
                <c:pt idx="664">
                  <c:v>4236.63</c:v>
                </c:pt>
                <c:pt idx="665">
                  <c:v>4278.28</c:v>
                </c:pt>
                <c:pt idx="666">
                  <c:v>4285.6099999999997</c:v>
                </c:pt>
                <c:pt idx="667">
                  <c:v>4220.68</c:v>
                </c:pt>
                <c:pt idx="668">
                  <c:v>4149.79</c:v>
                </c:pt>
                <c:pt idx="669">
                  <c:v>4149.79</c:v>
                </c:pt>
                <c:pt idx="670">
                  <c:v>4149.79</c:v>
                </c:pt>
                <c:pt idx="671">
                  <c:v>4172.5</c:v>
                </c:pt>
                <c:pt idx="672">
                  <c:v>4185.82</c:v>
                </c:pt>
                <c:pt idx="673">
                  <c:v>4185.8</c:v>
                </c:pt>
                <c:pt idx="674">
                  <c:v>4160.3100000000004</c:v>
                </c:pt>
                <c:pt idx="675">
                  <c:v>4160.3100000000004</c:v>
                </c:pt>
                <c:pt idx="676">
                  <c:v>4160.3100000000004</c:v>
                </c:pt>
                <c:pt idx="677">
                  <c:v>4013.98</c:v>
                </c:pt>
                <c:pt idx="678">
                  <c:v>4011.37</c:v>
                </c:pt>
                <c:pt idx="679">
                  <c:v>4021.63</c:v>
                </c:pt>
                <c:pt idx="680">
                  <c:v>4021.63</c:v>
                </c:pt>
                <c:pt idx="681">
                  <c:v>4021.63</c:v>
                </c:pt>
                <c:pt idx="682">
                  <c:v>4021.63</c:v>
                </c:pt>
                <c:pt idx="683">
                  <c:v>4014.18</c:v>
                </c:pt>
                <c:pt idx="684">
                  <c:v>4021.1</c:v>
                </c:pt>
                <c:pt idx="685">
                  <c:v>4038.87</c:v>
                </c:pt>
                <c:pt idx="686">
                  <c:v>4063.26</c:v>
                </c:pt>
                <c:pt idx="687">
                  <c:v>4064.51</c:v>
                </c:pt>
                <c:pt idx="688">
                  <c:v>4064.51</c:v>
                </c:pt>
                <c:pt idx="689">
                  <c:v>4064.51</c:v>
                </c:pt>
                <c:pt idx="690">
                  <c:v>4100.79</c:v>
                </c:pt>
                <c:pt idx="691">
                  <c:v>4136.2700000000004</c:v>
                </c:pt>
                <c:pt idx="692">
                  <c:v>4136.2700000000004</c:v>
                </c:pt>
                <c:pt idx="693">
                  <c:v>4184.3</c:v>
                </c:pt>
                <c:pt idx="694">
                  <c:v>4110.37</c:v>
                </c:pt>
                <c:pt idx="695">
                  <c:v>4110.37</c:v>
                </c:pt>
                <c:pt idx="696">
                  <c:v>4110.37</c:v>
                </c:pt>
                <c:pt idx="697">
                  <c:v>4057.14</c:v>
                </c:pt>
                <c:pt idx="698">
                  <c:v>4060.34</c:v>
                </c:pt>
                <c:pt idx="699">
                  <c:v>4089.05</c:v>
                </c:pt>
                <c:pt idx="700">
                  <c:v>4059.91</c:v>
                </c:pt>
                <c:pt idx="701">
                  <c:v>4014.56</c:v>
                </c:pt>
                <c:pt idx="702">
                  <c:v>4014.56</c:v>
                </c:pt>
                <c:pt idx="703">
                  <c:v>4014.56</c:v>
                </c:pt>
                <c:pt idx="704">
                  <c:v>4035</c:v>
                </c:pt>
                <c:pt idx="705">
                  <c:v>4047.66</c:v>
                </c:pt>
                <c:pt idx="706">
                  <c:v>4010.53</c:v>
                </c:pt>
                <c:pt idx="707">
                  <c:v>4006.01</c:v>
                </c:pt>
                <c:pt idx="708">
                  <c:v>4040.2</c:v>
                </c:pt>
                <c:pt idx="709">
                  <c:v>4040.2</c:v>
                </c:pt>
                <c:pt idx="710">
                  <c:v>4040.2</c:v>
                </c:pt>
                <c:pt idx="711">
                  <c:v>4036.73</c:v>
                </c:pt>
                <c:pt idx="712">
                  <c:v>4011.19</c:v>
                </c:pt>
                <c:pt idx="713">
                  <c:v>3977.63</c:v>
                </c:pt>
                <c:pt idx="714">
                  <c:v>3948.41</c:v>
                </c:pt>
                <c:pt idx="715">
                  <c:v>3944.97</c:v>
                </c:pt>
                <c:pt idx="716">
                  <c:v>3944.97</c:v>
                </c:pt>
                <c:pt idx="717">
                  <c:v>3944.97</c:v>
                </c:pt>
                <c:pt idx="718">
                  <c:v>3968.87</c:v>
                </c:pt>
                <c:pt idx="719">
                  <c:v>3979.91</c:v>
                </c:pt>
                <c:pt idx="720">
                  <c:v>4022.05</c:v>
                </c:pt>
                <c:pt idx="721">
                  <c:v>4052.99</c:v>
                </c:pt>
                <c:pt idx="722">
                  <c:v>4093.72</c:v>
                </c:pt>
                <c:pt idx="723">
                  <c:v>4093.72</c:v>
                </c:pt>
                <c:pt idx="724">
                  <c:v>4093.72</c:v>
                </c:pt>
                <c:pt idx="725">
                  <c:v>4096.09</c:v>
                </c:pt>
                <c:pt idx="726">
                  <c:v>4096.09</c:v>
                </c:pt>
                <c:pt idx="727">
                  <c:v>4130.03</c:v>
                </c:pt>
                <c:pt idx="728">
                  <c:v>4148.04</c:v>
                </c:pt>
                <c:pt idx="729">
                  <c:v>4148.04</c:v>
                </c:pt>
                <c:pt idx="730">
                  <c:v>4148.04</c:v>
                </c:pt>
                <c:pt idx="731">
                  <c:v>4148.04</c:v>
                </c:pt>
                <c:pt idx="732">
                  <c:v>4158.1000000000004</c:v>
                </c:pt>
                <c:pt idx="733">
                  <c:v>4133.6099999999997</c:v>
                </c:pt>
                <c:pt idx="734">
                  <c:v>4093.66</c:v>
                </c:pt>
                <c:pt idx="735">
                  <c:v>4104.38</c:v>
                </c:pt>
                <c:pt idx="736">
                  <c:v>4143.72</c:v>
                </c:pt>
                <c:pt idx="737">
                  <c:v>4143.72</c:v>
                </c:pt>
                <c:pt idx="738">
                  <c:v>4143.72</c:v>
                </c:pt>
                <c:pt idx="739">
                  <c:v>4175.96</c:v>
                </c:pt>
                <c:pt idx="740">
                  <c:v>4101.87</c:v>
                </c:pt>
                <c:pt idx="741">
                  <c:v>4101.87</c:v>
                </c:pt>
                <c:pt idx="742">
                  <c:v>4144.63</c:v>
                </c:pt>
                <c:pt idx="743">
                  <c:v>4151.55</c:v>
                </c:pt>
                <c:pt idx="744">
                  <c:v>4151.55</c:v>
                </c:pt>
                <c:pt idx="745">
                  <c:v>4151.55</c:v>
                </c:pt>
                <c:pt idx="746">
                  <c:v>4107.5200000000004</c:v>
                </c:pt>
                <c:pt idx="747">
                  <c:v>4023.26</c:v>
                </c:pt>
                <c:pt idx="748">
                  <c:v>3960.83</c:v>
                </c:pt>
                <c:pt idx="749">
                  <c:v>3944.14</c:v>
                </c:pt>
                <c:pt idx="750">
                  <c:v>3944.14</c:v>
                </c:pt>
                <c:pt idx="751">
                  <c:v>3944.14</c:v>
                </c:pt>
                <c:pt idx="752">
                  <c:v>3944.14</c:v>
                </c:pt>
                <c:pt idx="753">
                  <c:v>3938.53</c:v>
                </c:pt>
                <c:pt idx="754">
                  <c:v>3927.91</c:v>
                </c:pt>
                <c:pt idx="755">
                  <c:v>3909.65</c:v>
                </c:pt>
                <c:pt idx="756">
                  <c:v>3860.92</c:v>
                </c:pt>
                <c:pt idx="757">
                  <c:v>3860.92</c:v>
                </c:pt>
                <c:pt idx="758">
                  <c:v>3860.92</c:v>
                </c:pt>
                <c:pt idx="759">
                  <c:v>3860.92</c:v>
                </c:pt>
                <c:pt idx="760">
                  <c:v>3874.32</c:v>
                </c:pt>
                <c:pt idx="761">
                  <c:v>3867.02</c:v>
                </c:pt>
                <c:pt idx="762">
                  <c:v>3853.09</c:v>
                </c:pt>
                <c:pt idx="763">
                  <c:v>3878.07</c:v>
                </c:pt>
                <c:pt idx="764">
                  <c:v>3878.07</c:v>
                </c:pt>
                <c:pt idx="765">
                  <c:v>3878.07</c:v>
                </c:pt>
                <c:pt idx="766">
                  <c:v>3878.07</c:v>
                </c:pt>
                <c:pt idx="767">
                  <c:v>3837.58</c:v>
                </c:pt>
                <c:pt idx="768">
                  <c:v>3829.59</c:v>
                </c:pt>
                <c:pt idx="769">
                  <c:v>3814.94</c:v>
                </c:pt>
                <c:pt idx="770">
                  <c:v>3822.39</c:v>
                </c:pt>
                <c:pt idx="771">
                  <c:v>3832.26</c:v>
                </c:pt>
                <c:pt idx="772">
                  <c:v>3832.26</c:v>
                </c:pt>
                <c:pt idx="773">
                  <c:v>3832.26</c:v>
                </c:pt>
                <c:pt idx="774">
                  <c:v>3828.98</c:v>
                </c:pt>
                <c:pt idx="775">
                  <c:v>3825.42</c:v>
                </c:pt>
                <c:pt idx="776">
                  <c:v>3861.82</c:v>
                </c:pt>
                <c:pt idx="777">
                  <c:v>3888.21</c:v>
                </c:pt>
                <c:pt idx="778">
                  <c:v>3888.21</c:v>
                </c:pt>
                <c:pt idx="779">
                  <c:v>3888.21</c:v>
                </c:pt>
                <c:pt idx="780">
                  <c:v>3888.21</c:v>
                </c:pt>
                <c:pt idx="781">
                  <c:v>3900.38</c:v>
                </c:pt>
                <c:pt idx="782">
                  <c:v>3902.63</c:v>
                </c:pt>
                <c:pt idx="783">
                  <c:v>3884.84</c:v>
                </c:pt>
                <c:pt idx="784">
                  <c:v>3894.23</c:v>
                </c:pt>
                <c:pt idx="785">
                  <c:v>3895.41</c:v>
                </c:pt>
                <c:pt idx="786">
                  <c:v>3895.41</c:v>
                </c:pt>
                <c:pt idx="787">
                  <c:v>3895.41</c:v>
                </c:pt>
                <c:pt idx="788">
                  <c:v>3898.62</c:v>
                </c:pt>
                <c:pt idx="789">
                  <c:v>3899.07</c:v>
                </c:pt>
                <c:pt idx="790">
                  <c:v>3899.07</c:v>
                </c:pt>
                <c:pt idx="791">
                  <c:v>3873.44</c:v>
                </c:pt>
                <c:pt idx="792">
                  <c:v>3926.02</c:v>
                </c:pt>
                <c:pt idx="793">
                  <c:v>3926.02</c:v>
                </c:pt>
                <c:pt idx="794">
                  <c:v>3926.02</c:v>
                </c:pt>
                <c:pt idx="795">
                  <c:v>3964.59</c:v>
                </c:pt>
                <c:pt idx="796">
                  <c:v>3935.65</c:v>
                </c:pt>
                <c:pt idx="797">
                  <c:v>3910.01</c:v>
                </c:pt>
                <c:pt idx="798">
                  <c:v>3924.82</c:v>
                </c:pt>
                <c:pt idx="799">
                  <c:v>3937.13</c:v>
                </c:pt>
                <c:pt idx="800">
                  <c:v>3937.13</c:v>
                </c:pt>
                <c:pt idx="801">
                  <c:v>3937.13</c:v>
                </c:pt>
                <c:pt idx="802">
                  <c:v>3918.23</c:v>
                </c:pt>
                <c:pt idx="803">
                  <c:v>3901.94</c:v>
                </c:pt>
                <c:pt idx="804">
                  <c:v>3938.11</c:v>
                </c:pt>
                <c:pt idx="805">
                  <c:v>3889.58</c:v>
                </c:pt>
                <c:pt idx="806">
                  <c:v>3864.97</c:v>
                </c:pt>
                <c:pt idx="807">
                  <c:v>3864.97</c:v>
                </c:pt>
                <c:pt idx="808">
                  <c:v>3864.97</c:v>
                </c:pt>
                <c:pt idx="809">
                  <c:v>3820.1</c:v>
                </c:pt>
                <c:pt idx="810">
                  <c:v>3815.44</c:v>
                </c:pt>
                <c:pt idx="811">
                  <c:v>3763.43</c:v>
                </c:pt>
                <c:pt idx="812">
                  <c:v>3768.8</c:v>
                </c:pt>
                <c:pt idx="813">
                  <c:v>3764.23</c:v>
                </c:pt>
                <c:pt idx="814">
                  <c:v>3764.23</c:v>
                </c:pt>
                <c:pt idx="815">
                  <c:v>3764.23</c:v>
                </c:pt>
                <c:pt idx="816">
                  <c:v>3775.37</c:v>
                </c:pt>
                <c:pt idx="817">
                  <c:v>3812.13</c:v>
                </c:pt>
                <c:pt idx="818">
                  <c:v>3845.22</c:v>
                </c:pt>
                <c:pt idx="819">
                  <c:v>3863.05</c:v>
                </c:pt>
                <c:pt idx="820">
                  <c:v>3842.3</c:v>
                </c:pt>
                <c:pt idx="821">
                  <c:v>3842.3</c:v>
                </c:pt>
                <c:pt idx="822">
                  <c:v>3842.3</c:v>
                </c:pt>
                <c:pt idx="823">
                  <c:v>3842.3</c:v>
                </c:pt>
                <c:pt idx="824">
                  <c:v>3842.3</c:v>
                </c:pt>
                <c:pt idx="825">
                  <c:v>3865.97</c:v>
                </c:pt>
                <c:pt idx="826">
                  <c:v>3901.51</c:v>
                </c:pt>
                <c:pt idx="827">
                  <c:v>3901.51</c:v>
                </c:pt>
                <c:pt idx="828">
                  <c:v>3901.51</c:v>
                </c:pt>
                <c:pt idx="829">
                  <c:v>3901.51</c:v>
                </c:pt>
                <c:pt idx="830">
                  <c:v>3888.02</c:v>
                </c:pt>
                <c:pt idx="831">
                  <c:v>3886.94</c:v>
                </c:pt>
                <c:pt idx="832">
                  <c:v>3894.37</c:v>
                </c:pt>
                <c:pt idx="833">
                  <c:v>3880.59</c:v>
                </c:pt>
                <c:pt idx="834">
                  <c:v>3884.64</c:v>
                </c:pt>
                <c:pt idx="835">
                  <c:v>3884.64</c:v>
                </c:pt>
                <c:pt idx="836">
                  <c:v>3884.64</c:v>
                </c:pt>
                <c:pt idx="837">
                  <c:v>3899.39</c:v>
                </c:pt>
                <c:pt idx="838">
                  <c:v>3908.02</c:v>
                </c:pt>
                <c:pt idx="839">
                  <c:v>3919.86</c:v>
                </c:pt>
                <c:pt idx="840">
                  <c:v>3907.81</c:v>
                </c:pt>
                <c:pt idx="841">
                  <c:v>3905.45</c:v>
                </c:pt>
                <c:pt idx="842">
                  <c:v>3905.45</c:v>
                </c:pt>
                <c:pt idx="843">
                  <c:v>3905.45</c:v>
                </c:pt>
                <c:pt idx="844">
                  <c:v>3920.79</c:v>
                </c:pt>
                <c:pt idx="845">
                  <c:v>3932.55</c:v>
                </c:pt>
                <c:pt idx="846">
                  <c:v>3945.32</c:v>
                </c:pt>
                <c:pt idx="847">
                  <c:v>3948.67</c:v>
                </c:pt>
                <c:pt idx="848">
                  <c:v>3934.82</c:v>
                </c:pt>
                <c:pt idx="849">
                  <c:v>3934.82</c:v>
                </c:pt>
                <c:pt idx="850">
                  <c:v>3934.82</c:v>
                </c:pt>
                <c:pt idx="851">
                  <c:v>3931.31</c:v>
                </c:pt>
                <c:pt idx="852">
                  <c:v>3933.56</c:v>
                </c:pt>
                <c:pt idx="853">
                  <c:v>3935.59</c:v>
                </c:pt>
                <c:pt idx="854">
                  <c:v>3963.08</c:v>
                </c:pt>
                <c:pt idx="855">
                  <c:v>3949.36</c:v>
                </c:pt>
                <c:pt idx="856">
                  <c:v>3949.36</c:v>
                </c:pt>
                <c:pt idx="857">
                  <c:v>3949.36</c:v>
                </c:pt>
                <c:pt idx="858">
                  <c:v>3935.64</c:v>
                </c:pt>
                <c:pt idx="859">
                  <c:v>3930.26</c:v>
                </c:pt>
                <c:pt idx="860">
                  <c:v>3912.97</c:v>
                </c:pt>
                <c:pt idx="861">
                  <c:v>3917.84</c:v>
                </c:pt>
                <c:pt idx="862">
                  <c:v>3917.84</c:v>
                </c:pt>
                <c:pt idx="863">
                  <c:v>3917.84</c:v>
                </c:pt>
                <c:pt idx="864">
                  <c:v>3917.84</c:v>
                </c:pt>
                <c:pt idx="865">
                  <c:v>3909.89</c:v>
                </c:pt>
                <c:pt idx="866">
                  <c:v>3916.61</c:v>
                </c:pt>
                <c:pt idx="867">
                  <c:v>3929</c:v>
                </c:pt>
                <c:pt idx="868">
                  <c:v>3915.28</c:v>
                </c:pt>
                <c:pt idx="869">
                  <c:v>3926.08</c:v>
                </c:pt>
                <c:pt idx="870">
                  <c:v>3926.08</c:v>
                </c:pt>
                <c:pt idx="871">
                  <c:v>3926.08</c:v>
                </c:pt>
                <c:pt idx="872">
                  <c:v>3954.68</c:v>
                </c:pt>
                <c:pt idx="873">
                  <c:v>3962.23</c:v>
                </c:pt>
                <c:pt idx="874">
                  <c:v>3950.57</c:v>
                </c:pt>
                <c:pt idx="875">
                  <c:v>3975.74</c:v>
                </c:pt>
                <c:pt idx="876">
                  <c:v>3928.11</c:v>
                </c:pt>
                <c:pt idx="877">
                  <c:v>3928.11</c:v>
                </c:pt>
                <c:pt idx="878">
                  <c:v>3928.11</c:v>
                </c:pt>
                <c:pt idx="879">
                  <c:v>3889.05</c:v>
                </c:pt>
                <c:pt idx="880">
                  <c:v>3915.56</c:v>
                </c:pt>
                <c:pt idx="881">
                  <c:v>3925.6</c:v>
                </c:pt>
                <c:pt idx="882">
                  <c:v>3918.93</c:v>
                </c:pt>
                <c:pt idx="883">
                  <c:v>3925.26</c:v>
                </c:pt>
                <c:pt idx="884">
                  <c:v>3925.26</c:v>
                </c:pt>
                <c:pt idx="885">
                  <c:v>3925.26</c:v>
                </c:pt>
                <c:pt idx="886">
                  <c:v>3932.96</c:v>
                </c:pt>
                <c:pt idx="887">
                  <c:v>3929.95</c:v>
                </c:pt>
                <c:pt idx="888">
                  <c:v>3934.62</c:v>
                </c:pt>
                <c:pt idx="889">
                  <c:v>3904.49</c:v>
                </c:pt>
                <c:pt idx="890">
                  <c:v>3916.39</c:v>
                </c:pt>
                <c:pt idx="891">
                  <c:v>3916.39</c:v>
                </c:pt>
                <c:pt idx="892">
                  <c:v>3916.39</c:v>
                </c:pt>
                <c:pt idx="893">
                  <c:v>3939.89</c:v>
                </c:pt>
                <c:pt idx="894">
                  <c:v>3969.5</c:v>
                </c:pt>
                <c:pt idx="895">
                  <c:v>3940.85</c:v>
                </c:pt>
                <c:pt idx="896">
                  <c:v>3901.38</c:v>
                </c:pt>
                <c:pt idx="897">
                  <c:v>3901.38</c:v>
                </c:pt>
                <c:pt idx="898">
                  <c:v>3901.38</c:v>
                </c:pt>
                <c:pt idx="899">
                  <c:v>3901.38</c:v>
                </c:pt>
                <c:pt idx="900">
                  <c:v>3929.79</c:v>
                </c:pt>
                <c:pt idx="901">
                  <c:v>3946.39</c:v>
                </c:pt>
                <c:pt idx="902">
                  <c:v>3934.13</c:v>
                </c:pt>
                <c:pt idx="903">
                  <c:v>3912.93</c:v>
                </c:pt>
                <c:pt idx="904">
                  <c:v>3912.93</c:v>
                </c:pt>
                <c:pt idx="905">
                  <c:v>3912.93</c:v>
                </c:pt>
                <c:pt idx="906">
                  <c:v>3912.93</c:v>
                </c:pt>
                <c:pt idx="907">
                  <c:v>3927.64</c:v>
                </c:pt>
                <c:pt idx="908">
                  <c:v>3914.6</c:v>
                </c:pt>
                <c:pt idx="909">
                  <c:v>3895.53</c:v>
                </c:pt>
                <c:pt idx="910">
                  <c:v>3822.05</c:v>
                </c:pt>
                <c:pt idx="911">
                  <c:v>3822.05</c:v>
                </c:pt>
                <c:pt idx="912">
                  <c:v>3822.05</c:v>
                </c:pt>
                <c:pt idx="913">
                  <c:v>3822.05</c:v>
                </c:pt>
                <c:pt idx="914">
                  <c:v>3822.05</c:v>
                </c:pt>
                <c:pt idx="915">
                  <c:v>3844.81</c:v>
                </c:pt>
                <c:pt idx="916">
                  <c:v>3871.45</c:v>
                </c:pt>
                <c:pt idx="917">
                  <c:v>3915.43</c:v>
                </c:pt>
                <c:pt idx="918">
                  <c:v>3915.43</c:v>
                </c:pt>
                <c:pt idx="919">
                  <c:v>3915.43</c:v>
                </c:pt>
                <c:pt idx="920">
                  <c:v>3915.43</c:v>
                </c:pt>
                <c:pt idx="921">
                  <c:v>3943.03</c:v>
                </c:pt>
                <c:pt idx="922">
                  <c:v>3948.54</c:v>
                </c:pt>
                <c:pt idx="923">
                  <c:v>3925.77</c:v>
                </c:pt>
                <c:pt idx="924">
                  <c:v>3932.59</c:v>
                </c:pt>
                <c:pt idx="925">
                  <c:v>3956.76</c:v>
                </c:pt>
                <c:pt idx="926">
                  <c:v>3956.76</c:v>
                </c:pt>
                <c:pt idx="927">
                  <c:v>3956.76</c:v>
                </c:pt>
                <c:pt idx="928">
                  <c:v>3955.88</c:v>
                </c:pt>
                <c:pt idx="929">
                  <c:v>3999.43</c:v>
                </c:pt>
                <c:pt idx="930">
                  <c:v>3990.88</c:v>
                </c:pt>
                <c:pt idx="931">
                  <c:v>3982.5</c:v>
                </c:pt>
                <c:pt idx="932">
                  <c:v>3998.51</c:v>
                </c:pt>
                <c:pt idx="933">
                  <c:v>3998.51</c:v>
                </c:pt>
                <c:pt idx="934">
                  <c:v>3998.51</c:v>
                </c:pt>
                <c:pt idx="935">
                  <c:v>3998.51</c:v>
                </c:pt>
                <c:pt idx="936">
                  <c:v>3989.55</c:v>
                </c:pt>
                <c:pt idx="937">
                  <c:v>4023.21</c:v>
                </c:pt>
                <c:pt idx="938">
                  <c:v>3999.91</c:v>
                </c:pt>
                <c:pt idx="939">
                  <c:v>3983.15</c:v>
                </c:pt>
                <c:pt idx="940">
                  <c:v>3983.15</c:v>
                </c:pt>
                <c:pt idx="941">
                  <c:v>3983.15</c:v>
                </c:pt>
                <c:pt idx="942">
                  <c:v>4045.22</c:v>
                </c:pt>
                <c:pt idx="943">
                  <c:v>3980.67</c:v>
                </c:pt>
                <c:pt idx="944">
                  <c:v>3957.77</c:v>
                </c:pt>
                <c:pt idx="945">
                  <c:v>3989.89</c:v>
                </c:pt>
                <c:pt idx="946">
                  <c:v>4044.51</c:v>
                </c:pt>
                <c:pt idx="947">
                  <c:v>4044.51</c:v>
                </c:pt>
                <c:pt idx="948">
                  <c:v>4044.51</c:v>
                </c:pt>
                <c:pt idx="949">
                  <c:v>4092.33</c:v>
                </c:pt>
                <c:pt idx="950">
                  <c:v>4092.33</c:v>
                </c:pt>
                <c:pt idx="951">
                  <c:v>4060.15</c:v>
                </c:pt>
                <c:pt idx="952">
                  <c:v>4033.83</c:v>
                </c:pt>
                <c:pt idx="953">
                  <c:v>4116.59</c:v>
                </c:pt>
                <c:pt idx="954">
                  <c:v>4116.59</c:v>
                </c:pt>
                <c:pt idx="955">
                  <c:v>4116.59</c:v>
                </c:pt>
                <c:pt idx="956">
                  <c:v>4077.44</c:v>
                </c:pt>
                <c:pt idx="957">
                  <c:v>3976.84</c:v>
                </c:pt>
                <c:pt idx="958">
                  <c:v>3963.57</c:v>
                </c:pt>
                <c:pt idx="959">
                  <c:v>4037.19</c:v>
                </c:pt>
                <c:pt idx="960">
                  <c:v>4037.19</c:v>
                </c:pt>
                <c:pt idx="961">
                  <c:v>4037.19</c:v>
                </c:pt>
                <c:pt idx="962">
                  <c:v>4037.19</c:v>
                </c:pt>
                <c:pt idx="963">
                  <c:v>4056.94</c:v>
                </c:pt>
                <c:pt idx="964">
                  <c:v>4065.79</c:v>
                </c:pt>
                <c:pt idx="965">
                  <c:v>4005.06</c:v>
                </c:pt>
                <c:pt idx="966">
                  <c:v>3975.09</c:v>
                </c:pt>
                <c:pt idx="967">
                  <c:v>3975.09</c:v>
                </c:pt>
                <c:pt idx="968">
                  <c:v>3975.09</c:v>
                </c:pt>
                <c:pt idx="969">
                  <c:v>3975.09</c:v>
                </c:pt>
                <c:pt idx="970">
                  <c:v>4047.11</c:v>
                </c:pt>
                <c:pt idx="971">
                  <c:v>4117.71</c:v>
                </c:pt>
                <c:pt idx="972">
                  <c:v>4114.29</c:v>
                </c:pt>
                <c:pt idx="973">
                  <c:v>4060.83</c:v>
                </c:pt>
                <c:pt idx="974">
                  <c:v>4120.62</c:v>
                </c:pt>
                <c:pt idx="975">
                  <c:v>4120.62</c:v>
                </c:pt>
                <c:pt idx="976">
                  <c:v>4120.62</c:v>
                </c:pt>
                <c:pt idx="977">
                  <c:v>4154.9399999999996</c:v>
                </c:pt>
                <c:pt idx="978">
                  <c:v>4201.53</c:v>
                </c:pt>
                <c:pt idx="979">
                  <c:v>4213.97</c:v>
                </c:pt>
                <c:pt idx="980">
                  <c:v>4221.3900000000003</c:v>
                </c:pt>
                <c:pt idx="981">
                  <c:v>4238.8500000000004</c:v>
                </c:pt>
                <c:pt idx="982">
                  <c:v>4238.8500000000004</c:v>
                </c:pt>
                <c:pt idx="983">
                  <c:v>4238.8500000000004</c:v>
                </c:pt>
                <c:pt idx="984">
                  <c:v>4249.71</c:v>
                </c:pt>
                <c:pt idx="985">
                  <c:v>4227.3900000000003</c:v>
                </c:pt>
                <c:pt idx="986">
                  <c:v>4222.09</c:v>
                </c:pt>
                <c:pt idx="987">
                  <c:v>4249</c:v>
                </c:pt>
                <c:pt idx="988">
                  <c:v>4249</c:v>
                </c:pt>
                <c:pt idx="989">
                  <c:v>4249</c:v>
                </c:pt>
                <c:pt idx="990">
                  <c:v>4249</c:v>
                </c:pt>
                <c:pt idx="991">
                  <c:v>4230.6099999999997</c:v>
                </c:pt>
                <c:pt idx="992">
                  <c:v>4212.5</c:v>
                </c:pt>
                <c:pt idx="993">
                  <c:v>4231.97</c:v>
                </c:pt>
                <c:pt idx="994">
                  <c:v>4386.66</c:v>
                </c:pt>
                <c:pt idx="995">
                  <c:v>4386.66</c:v>
                </c:pt>
                <c:pt idx="996">
                  <c:v>4386.66</c:v>
                </c:pt>
                <c:pt idx="997">
                  <c:v>4386.66</c:v>
                </c:pt>
                <c:pt idx="998">
                  <c:v>4359.3999999999996</c:v>
                </c:pt>
                <c:pt idx="999">
                  <c:v>4252.09</c:v>
                </c:pt>
                <c:pt idx="1000">
                  <c:v>4187.01</c:v>
                </c:pt>
                <c:pt idx="1001">
                  <c:v>4141.43</c:v>
                </c:pt>
                <c:pt idx="1002">
                  <c:v>4053.76</c:v>
                </c:pt>
                <c:pt idx="1003">
                  <c:v>4053.76</c:v>
                </c:pt>
                <c:pt idx="1004">
                  <c:v>4053.76</c:v>
                </c:pt>
                <c:pt idx="1005">
                  <c:v>4085.57</c:v>
                </c:pt>
                <c:pt idx="1006">
                  <c:v>4093.6</c:v>
                </c:pt>
                <c:pt idx="1007">
                  <c:v>4068.73</c:v>
                </c:pt>
                <c:pt idx="1008">
                  <c:v>4052.54</c:v>
                </c:pt>
                <c:pt idx="1009">
                  <c:v>3948.7</c:v>
                </c:pt>
                <c:pt idx="1010">
                  <c:v>3948.7</c:v>
                </c:pt>
                <c:pt idx="1011">
                  <c:v>3948.7</c:v>
                </c:pt>
                <c:pt idx="1012">
                  <c:v>3948.25</c:v>
                </c:pt>
                <c:pt idx="1013">
                  <c:v>3907.21</c:v>
                </c:pt>
                <c:pt idx="1014">
                  <c:v>3902.54</c:v>
                </c:pt>
                <c:pt idx="1015">
                  <c:v>3905.95</c:v>
                </c:pt>
                <c:pt idx="1016">
                  <c:v>3928.28</c:v>
                </c:pt>
                <c:pt idx="1017">
                  <c:v>3928.28</c:v>
                </c:pt>
                <c:pt idx="1018">
                  <c:v>3928.28</c:v>
                </c:pt>
                <c:pt idx="1019">
                  <c:v>3926.59</c:v>
                </c:pt>
                <c:pt idx="1020">
                  <c:v>3950.92</c:v>
                </c:pt>
                <c:pt idx="1021">
                  <c:v>3993.53</c:v>
                </c:pt>
                <c:pt idx="1022">
                  <c:v>3997.74</c:v>
                </c:pt>
                <c:pt idx="1023">
                  <c:v>4012.26</c:v>
                </c:pt>
                <c:pt idx="1024">
                  <c:v>4012.26</c:v>
                </c:pt>
                <c:pt idx="1025">
                  <c:v>4012.26</c:v>
                </c:pt>
                <c:pt idx="1026">
                  <c:v>4045.83</c:v>
                </c:pt>
                <c:pt idx="1027">
                  <c:v>4093.04</c:v>
                </c:pt>
                <c:pt idx="1028">
                  <c:v>4089.46</c:v>
                </c:pt>
                <c:pt idx="1029">
                  <c:v>4063.36</c:v>
                </c:pt>
                <c:pt idx="1030">
                  <c:v>4063.36</c:v>
                </c:pt>
                <c:pt idx="1031">
                  <c:v>4063.36</c:v>
                </c:pt>
                <c:pt idx="1032">
                  <c:v>4063.36</c:v>
                </c:pt>
                <c:pt idx="1033">
                  <c:v>4099.2</c:v>
                </c:pt>
                <c:pt idx="1034">
                  <c:v>4085.33</c:v>
                </c:pt>
                <c:pt idx="1035">
                  <c:v>4110.08</c:v>
                </c:pt>
                <c:pt idx="1036">
                  <c:v>4111.5200000000004</c:v>
                </c:pt>
                <c:pt idx="1037">
                  <c:v>4117.78</c:v>
                </c:pt>
                <c:pt idx="1038">
                  <c:v>4117.78</c:v>
                </c:pt>
                <c:pt idx="1039">
                  <c:v>4117.78</c:v>
                </c:pt>
                <c:pt idx="1040">
                  <c:v>4076.9</c:v>
                </c:pt>
                <c:pt idx="1041">
                  <c:v>4085.89</c:v>
                </c:pt>
                <c:pt idx="1042">
                  <c:v>4120.07</c:v>
                </c:pt>
                <c:pt idx="1043">
                  <c:v>4124.04</c:v>
                </c:pt>
                <c:pt idx="1044">
                  <c:v>4124.04</c:v>
                </c:pt>
                <c:pt idx="1045">
                  <c:v>4124.04</c:v>
                </c:pt>
                <c:pt idx="1046">
                  <c:v>4124.04</c:v>
                </c:pt>
                <c:pt idx="1047">
                  <c:v>4093.96</c:v>
                </c:pt>
                <c:pt idx="1048">
                  <c:v>4130.33</c:v>
                </c:pt>
                <c:pt idx="1049">
                  <c:v>4096.08</c:v>
                </c:pt>
                <c:pt idx="1050">
                  <c:v>4029.95</c:v>
                </c:pt>
                <c:pt idx="1051">
                  <c:v>3973.41</c:v>
                </c:pt>
                <c:pt idx="1052">
                  <c:v>3973.41</c:v>
                </c:pt>
                <c:pt idx="1053">
                  <c:v>3973.41</c:v>
                </c:pt>
                <c:pt idx="1054">
                  <c:v>3955.23</c:v>
                </c:pt>
                <c:pt idx="1055">
                  <c:v>4031.65</c:v>
                </c:pt>
                <c:pt idx="1056">
                  <c:v>4076.46</c:v>
                </c:pt>
                <c:pt idx="1057">
                  <c:v>4077.9</c:v>
                </c:pt>
                <c:pt idx="1058">
                  <c:v>4077.9</c:v>
                </c:pt>
                <c:pt idx="1059">
                  <c:v>4077.9</c:v>
                </c:pt>
                <c:pt idx="1060">
                  <c:v>4077.9</c:v>
                </c:pt>
                <c:pt idx="1061">
                  <c:v>4144.79</c:v>
                </c:pt>
                <c:pt idx="1062">
                  <c:v>4056.99</c:v>
                </c:pt>
                <c:pt idx="1063">
                  <c:v>4007.44</c:v>
                </c:pt>
                <c:pt idx="1064">
                  <c:v>3898.48</c:v>
                </c:pt>
                <c:pt idx="1065" formatCode="_-&quot;$&quot;* #,##0.00_-;\-&quot;$&quot;* #,##0.00_-;_-&quot;$&quot;* &quot;-&quot;_-;_-@_-">
                  <c:v>3923.49</c:v>
                </c:pt>
                <c:pt idx="1066" formatCode="_-&quot;$&quot;* #,##0.00_-;\-&quot;$&quot;* #,##0.00_-;_-&quot;$&quot;* &quot;-&quot;_-;_-@_-">
                  <c:v>3923.49</c:v>
                </c:pt>
                <c:pt idx="1067" formatCode="_-&quot;$&quot;* #,##0.00_-;\-&quot;$&quot;* #,##0.00_-;_-&quot;$&quot;* &quot;-&quot;_-;_-@_-">
                  <c:v>3923.49</c:v>
                </c:pt>
                <c:pt idx="1068" formatCode="_-&quot;$&quot;* #,##0.00_-;\-&quot;$&quot;* #,##0.00_-;_-&quot;$&quot;* &quot;-&quot;_-;_-@_-">
                  <c:v>3932.04</c:v>
                </c:pt>
                <c:pt idx="1069" formatCode="_-&quot;$&quot;* #,##0.00_-;\-&quot;$&quot;* #,##0.00_-;_-&quot;$&quot;* &quot;-&quot;_-;_-@_-">
                  <c:v>3951.1</c:v>
                </c:pt>
                <c:pt idx="1070" formatCode="_-&quot;$&quot;* #,##0.00_-;\-&quot;$&quot;* #,##0.00_-;_-&quot;$&quot;* &quot;-&quot;_-;_-@_-">
                  <c:v>3978.83</c:v>
                </c:pt>
                <c:pt idx="1071" formatCode="_-&quot;$&quot;* #,##0.00_-;\-&quot;$&quot;* #,##0.00_-;_-&quot;$&quot;* &quot;-&quot;_-;_-@_-">
                  <c:v>3950.58</c:v>
                </c:pt>
                <c:pt idx="1072" formatCode="_-&quot;$&quot;* #,##0.00_-;\-&quot;$&quot;* #,##0.00_-;_-&quot;$&quot;* &quot;-&quot;_-;_-@_-">
                  <c:v>3971.38</c:v>
                </c:pt>
                <c:pt idx="1073" formatCode="_-&quot;$&quot;* #,##0.00_-;\-&quot;$&quot;* #,##0.00_-;_-&quot;$&quot;* &quot;-&quot;_-;_-@_-">
                  <c:v>3971.38</c:v>
                </c:pt>
                <c:pt idx="1074" formatCode="_-&quot;$&quot;* #,##0.00_-;\-&quot;$&quot;* #,##0.00_-;_-&quot;$&quot;* &quot;-&quot;_-;_-@_-">
                  <c:v>3971.38</c:v>
                </c:pt>
                <c:pt idx="1075" formatCode="_-&quot;$&quot;* #,##0.00_-;\-&quot;$&quot;* #,##0.00_-;_-&quot;$&quot;* &quot;-&quot;_-;_-@_-">
                  <c:v>3980.2</c:v>
                </c:pt>
                <c:pt idx="1076" formatCode="_-&quot;$&quot;* #,##0.00_-;\-&quot;$&quot;* #,##0.00_-;_-&quot;$&quot;* &quot;-&quot;_-;_-@_-">
                  <c:v>3980.2</c:v>
                </c:pt>
                <c:pt idx="1077" formatCode="_-&quot;$&quot;* #,##0.00_-;\-&quot;$&quot;* #,##0.00_-;_-&quot;$&quot;* &quot;-&quot;_-;_-@_-">
                  <c:v>3991.15</c:v>
                </c:pt>
                <c:pt idx="1078" formatCode="_-&quot;$&quot;* #,##0.00_-;\-&quot;$&quot;* #,##0.00_-;_-&quot;$&quot;* &quot;-&quot;_-;_-@_-">
                  <c:v>4069.39</c:v>
                </c:pt>
                <c:pt idx="1079" formatCode="_-&quot;$&quot;* #,##0.00_-;\-&quot;$&quot;* #,##0.00_-;_-&quot;$&quot;* &quot;-&quot;_-;_-@_-">
                  <c:v>4089.3</c:v>
                </c:pt>
                <c:pt idx="1080" formatCode="_-&quot;$&quot;* #,##0.00_-;\-&quot;$&quot;* #,##0.00_-;_-&quot;$&quot;* &quot;-&quot;_-;_-@_-">
                  <c:v>4089.3</c:v>
                </c:pt>
                <c:pt idx="1081" formatCode="_-&quot;$&quot;* #,##0.00_-;\-&quot;$&quot;* #,##0.00_-;_-&quot;$&quot;* &quot;-&quot;_-;_-@_-">
                  <c:v>4089.3</c:v>
                </c:pt>
                <c:pt idx="1082" formatCode="_-&quot;$&quot;* #,##0.00_-;\-&quot;$&quot;* #,##0.00_-;_-&quot;$&quot;* &quot;-&quot;_-;_-@_-">
                  <c:v>4102.13</c:v>
                </c:pt>
                <c:pt idx="1083" formatCode="_-&quot;$&quot;* #,##0.00_-;\-&quot;$&quot;* #,##0.00_-;_-&quot;$&quot;* &quot;-&quot;_-;_-@_-">
                  <c:v>4128.67</c:v>
                </c:pt>
                <c:pt idx="1084" formatCode="_-&quot;$&quot;* #,##0.00_-;\-&quot;$&quot;* #,##0.00_-;_-&quot;$&quot;* &quot;-&quot;_-;_-@_-">
                  <c:v>4193.59</c:v>
                </c:pt>
                <c:pt idx="1085" formatCode="_-&quot;$&quot;* #,##0.00_-;\-&quot;$&quot;* #,##0.00_-;_-&quot;$&quot;* &quot;-&quot;_-;_-@_-">
                  <c:v>4154.0600000000004</c:v>
                </c:pt>
                <c:pt idx="1086" formatCode="_-&quot;$&quot;* #,##0.00_-;\-&quot;$&quot;* #,##0.00_-;_-&quot;$&quot;* &quot;-&quot;_-;_-@_-">
                  <c:v>4189.96</c:v>
                </c:pt>
                <c:pt idx="1087" formatCode="_-&quot;$&quot;* #,##0.00_-;\-&quot;$&quot;* #,##0.00_-;_-&quot;$&quot;* &quot;-&quot;_-;_-@_-">
                  <c:v>4189.96</c:v>
                </c:pt>
                <c:pt idx="1088" formatCode="_-&quot;$&quot;* #,##0.00_-;\-&quot;$&quot;* #,##0.00_-;_-&quot;$&quot;* &quot;-&quot;_-;_-@_-">
                  <c:v>4189.96</c:v>
                </c:pt>
                <c:pt idx="1089" formatCode="_-&quot;$&quot;* #,##0.00_-;\-&quot;$&quot;* #,##0.00_-;_-&quot;$&quot;* &quot;-&quot;_-;_-@_-">
                  <c:v>4195.93</c:v>
                </c:pt>
                <c:pt idx="1090" formatCode="_-&quot;$&quot;* #,##0.00_-;\-&quot;$&quot;* #,##0.00_-;_-&quot;$&quot;* &quot;-&quot;_-;_-@_-">
                  <c:v>4128.08</c:v>
                </c:pt>
                <c:pt idx="1091" formatCode="_-&quot;$&quot;* #,##0.00_-;\-&quot;$&quot;* #,##0.00_-;_-&quot;$&quot;* &quot;-&quot;_-;_-@_-">
                  <c:v>4177.58</c:v>
                </c:pt>
                <c:pt idx="1092" formatCode="_-&quot;$&quot;* #,##0.00_-;\-&quot;$&quot;* #,##0.00_-;_-&quot;$&quot;* &quot;-&quot;_-;_-@_-">
                  <c:v>4177.58</c:v>
                </c:pt>
                <c:pt idx="1093" formatCode="_-&quot;$&quot;* #,##0.00_-;\-&quot;$&quot;* #,##0.00_-;_-&quot;$&quot;* &quot;-&quot;_-;_-@_-">
                  <c:v>4177.58</c:v>
                </c:pt>
                <c:pt idx="1094" formatCode="_-&quot;$&quot;* #,##0.00_-;\-&quot;$&quot;* #,##0.00_-;_-&quot;$&quot;* &quot;-&quot;_-;_-@_-">
                  <c:v>4177.58</c:v>
                </c:pt>
                <c:pt idx="1095" formatCode="_-&quot;$&quot;* #,##0.00_-;\-&quot;$&quot;* #,##0.00_-;_-&quot;$&quot;* &quot;-&quot;_-;_-@_-">
                  <c:v>4177.58</c:v>
                </c:pt>
                <c:pt idx="1096" formatCode="_-&quot;$&quot;* #,##0.00_-;\-&quot;$&quot;* #,##0.00_-;_-&quot;$&quot;* &quot;-&quot;_-;_-@_-">
                  <c:v>4191.28</c:v>
                </c:pt>
                <c:pt idx="1097" formatCode="_-&quot;$&quot;* #,##0.00_-;\-&quot;$&quot;* #,##0.00_-;_-&quot;$&quot;* &quot;-&quot;_-;_-@_-">
                  <c:v>4169.6000000000004</c:v>
                </c:pt>
                <c:pt idx="1098" formatCode="_-&quot;$&quot;* #,##0.00_-;\-&quot;$&quot;* #,##0.00_-;_-&quot;$&quot;* &quot;-&quot;_-;_-@_-">
                  <c:v>4152.4799999999996</c:v>
                </c:pt>
                <c:pt idx="1099" formatCode="_-&quot;$&quot;* #,##0.00_-;\-&quot;$&quot;* #,##0.00_-;_-&quot;$&quot;* &quot;-&quot;_-;_-@_-">
                  <c:v>4172.33</c:v>
                </c:pt>
                <c:pt idx="1100" formatCode="_-&quot;$&quot;* #,##0.00_-;\-&quot;$&quot;* #,##0.00_-;_-&quot;$&quot;* &quot;-&quot;_-;_-@_-">
                  <c:v>4168.88</c:v>
                </c:pt>
                <c:pt idx="1101" formatCode="_-&quot;$&quot;* #,##0.00_-;\-&quot;$&quot;* #,##0.00_-;_-&quot;$&quot;* &quot;-&quot;_-;_-@_-">
                  <c:v>4168.88</c:v>
                </c:pt>
                <c:pt idx="1102" formatCode="_-&quot;$&quot;* #,##0.00_-;\-&quot;$&quot;* #,##0.00_-;_-&quot;$&quot;* &quot;-&quot;_-;_-@_-">
                  <c:v>4168.88</c:v>
                </c:pt>
                <c:pt idx="1103" formatCode="_-&quot;$&quot;* #,##0.00_-;\-&quot;$&quot;* #,##0.00_-;_-&quot;$&quot;* &quot;-&quot;_-;_-@_-">
                  <c:v>4114.3900000000003</c:v>
                </c:pt>
                <c:pt idx="1104" formatCode="_-&quot;$&quot;* #,##0.00_-;\-&quot;$&quot;* #,##0.00_-;_-&quot;$&quot;* &quot;-&quot;_-;_-@_-">
                  <c:v>4158.21</c:v>
                </c:pt>
                <c:pt idx="1105" formatCode="_-&quot;$&quot;* #,##0.00_-;\-&quot;$&quot;* #,##0.00_-;_-&quot;$&quot;* &quot;-&quot;_-;_-@_-">
                  <c:v>4149.18</c:v>
                </c:pt>
                <c:pt idx="1106" formatCode="_-&quot;$&quot;* #,##0.00_-;\-&quot;$&quot;* #,##0.00_-;_-&quot;$&quot;* &quot;-&quot;_-;_-@_-">
                  <c:v>4145.72</c:v>
                </c:pt>
                <c:pt idx="1107" formatCode="_-&quot;$&quot;* #,##0.00_-;\-&quot;$&quot;* #,##0.00_-;_-&quot;$&quot;* &quot;-&quot;_-;_-@_-">
                  <c:v>4145.72</c:v>
                </c:pt>
                <c:pt idx="1108" formatCode="_-&quot;$&quot;* #,##0.00_-;\-&quot;$&quot;* #,##0.00_-;_-&quot;$&quot;* &quot;-&quot;_-;_-@_-">
                  <c:v>4145.72</c:v>
                </c:pt>
                <c:pt idx="1109" formatCode="_-&quot;$&quot;* #,##0.00_-;\-&quot;$&quot;* #,##0.00_-;_-&quot;$&quot;* &quot;-&quot;_-;_-@_-">
                  <c:v>4145.72</c:v>
                </c:pt>
                <c:pt idx="1110" formatCode="_-&quot;$&quot;* #,##0.00_-;\-&quot;$&quot;* #,##0.00_-;_-&quot;$&quot;* &quot;-&quot;_-;_-@_-">
                  <c:v>4164.66</c:v>
                </c:pt>
                <c:pt idx="1111" formatCode="_-&quot;$&quot;* #,##0.00_-;\-&quot;$&quot;* #,##0.00_-;_-&quot;$&quot;* &quot;-&quot;_-;_-@_-">
                  <c:v>4182.33</c:v>
                </c:pt>
                <c:pt idx="1112" formatCode="_-&quot;$&quot;* #,##0.00_-;\-&quot;$&quot;* #,##0.00_-;_-&quot;$&quot;* &quot;-&quot;_-;_-@_-">
                  <c:v>4186.3</c:v>
                </c:pt>
                <c:pt idx="1113" formatCode="_-&quot;$&quot;* #,##0.00_-;\-&quot;$&quot;* #,##0.00_-;_-&quot;$&quot;* &quot;-&quot;_-;_-@_-">
                  <c:v>4173.66</c:v>
                </c:pt>
                <c:pt idx="1114" formatCode="_-&quot;$&quot;* #,##0.00_-;\-&quot;$&quot;* #,##0.00_-;_-&quot;$&quot;* &quot;-&quot;_-;_-@_-">
                  <c:v>4173.66</c:v>
                </c:pt>
                <c:pt idx="1115" formatCode="_-&quot;$&quot;* #,##0.00_-;\-&quot;$&quot;* #,##0.00_-;_-&quot;$&quot;* &quot;-&quot;_-;_-@_-">
                  <c:v>4173.66</c:v>
                </c:pt>
                <c:pt idx="1116" formatCode="_-&quot;$&quot;* #,##0.00_-;\-&quot;$&quot;* #,##0.00_-;_-&quot;$&quot;* &quot;-&quot;_-;_-@_-">
                  <c:v>4173.66</c:v>
                </c:pt>
                <c:pt idx="1117" formatCode="_-&quot;$&quot;* #,##0.00_-;\-&quot;$&quot;* #,##0.00_-;_-&quot;$&quot;* &quot;-&quot;_-;_-@_-">
                  <c:v>4179.9799999999996</c:v>
                </c:pt>
                <c:pt idx="1118" formatCode="_-&quot;$&quot;* #,##0.00_-;\-&quot;$&quot;* #,##0.00_-;_-&quot;$&quot;* &quot;-&quot;_-;_-@_-">
                  <c:v>4209.1400000000003</c:v>
                </c:pt>
                <c:pt idx="1119" formatCode="_-&quot;$&quot;* #,##0.00_-;\-&quot;$&quot;* #,##0.00_-;_-&quot;$&quot;* &quot;-&quot;_-;_-@_-">
                  <c:v>4245</c:v>
                </c:pt>
                <c:pt idx="1120" formatCode="_-&quot;$&quot;* #,##0.00_-;\-&quot;$&quot;* #,##0.00_-;_-&quot;$&quot;* &quot;-&quot;_-;_-@_-">
                  <c:v>4307.0200000000004</c:v>
                </c:pt>
                <c:pt idx="1121" formatCode="_-&quot;$&quot;* #,##0.00_-;\-&quot;$&quot;* #,##0.00_-;_-&quot;$&quot;* &quot;-&quot;_-;_-@_-">
                  <c:v>4355.8</c:v>
                </c:pt>
                <c:pt idx="1122" formatCode="_-&quot;$&quot;* #,##0.00_-;\-&quot;$&quot;* #,##0.00_-;_-&quot;$&quot;* &quot;-&quot;_-;_-@_-">
                  <c:v>4355.8</c:v>
                </c:pt>
                <c:pt idx="1123" formatCode="_-&quot;$&quot;* #,##0.00_-;\-&quot;$&quot;* #,##0.00_-;_-&quot;$&quot;* &quot;-&quot;_-;_-@_-">
                  <c:v>4355.8</c:v>
                </c:pt>
                <c:pt idx="1124" formatCode="_-&quot;$&quot;* #,##0.00_-;\-&quot;$&quot;* #,##0.00_-;_-&quot;$&quot;* &quot;-&quot;_-;_-@_-">
                  <c:v>4410.49</c:v>
                </c:pt>
                <c:pt idx="1125" formatCode="_-&quot;$&quot;* #,##0.00_-;\-&quot;$&quot;* #,##0.00_-;_-&quot;$&quot;* &quot;-&quot;_-;_-@_-">
                  <c:v>4434.09</c:v>
                </c:pt>
                <c:pt idx="1126" formatCode="_-&quot;$&quot;* #,##0.00_-;\-&quot;$&quot;* #,##0.00_-;_-&quot;$&quot;* &quot;-&quot;_-;_-@_-">
                  <c:v>4408.6499999999996</c:v>
                </c:pt>
                <c:pt idx="1127" formatCode="_-&quot;$&quot;* #,##0.00_-;\-&quot;$&quot;* #,##0.00_-;_-&quot;$&quot;* &quot;-&quot;_-;_-@_-">
                  <c:v>4461.66</c:v>
                </c:pt>
                <c:pt idx="1128" formatCode="_-&quot;$&quot;* #,##0.00_-;\-&quot;$&quot;* #,##0.00_-;_-&quot;$&quot;* &quot;-&quot;_-;_-@_-">
                  <c:v>4461.66</c:v>
                </c:pt>
                <c:pt idx="1129" formatCode="_-&quot;$&quot;* #,##0.00_-;\-&quot;$&quot;* #,##0.00_-;_-&quot;$&quot;* &quot;-&quot;_-;_-@_-">
                  <c:v>4461.66</c:v>
                </c:pt>
                <c:pt idx="1130" formatCode="_-&quot;$&quot;* #,##0.00_-;\-&quot;$&quot;* #,##0.00_-;_-&quot;$&quot;* &quot;-&quot;_-;_-@_-">
                  <c:v>4461.66</c:v>
                </c:pt>
                <c:pt idx="1131" formatCode="_-&quot;$&quot;* #,##0.00_-;\-&quot;$&quot;* #,##0.00_-;_-&quot;$&quot;* &quot;-&quot;_-;_-@_-">
                  <c:v>4470.83</c:v>
                </c:pt>
                <c:pt idx="1132" formatCode="_-&quot;$&quot;* #,##0.00_-;\-&quot;$&quot;* #,##0.00_-;_-&quot;$&quot;* &quot;-&quot;_-;_-@_-">
                  <c:v>4448.93</c:v>
                </c:pt>
                <c:pt idx="1133" formatCode="_-&quot;$&quot;* #,##0.00_-;\-&quot;$&quot;* #,##0.00_-;_-&quot;$&quot;* &quot;-&quot;_-;_-@_-">
                  <c:v>4501.8100000000004</c:v>
                </c:pt>
                <c:pt idx="1134" formatCode="_-&quot;$&quot;* #,##0.00_-;\-&quot;$&quot;* #,##0.00_-;_-&quot;$&quot;* &quot;-&quot;_-;_-@_-">
                  <c:v>4528.67</c:v>
                </c:pt>
                <c:pt idx="1135" formatCode="_-&quot;$&quot;* #,##0.00_-;\-&quot;$&quot;* #,##0.00_-;_-&quot;$&quot;* &quot;-&quot;_-;_-@_-">
                  <c:v>4528.67</c:v>
                </c:pt>
                <c:pt idx="1136" formatCode="_-&quot;$&quot;* #,##0.00_-;\-&quot;$&quot;* #,##0.00_-;_-&quot;$&quot;* &quot;-&quot;_-;_-@_-">
                  <c:v>4528.67</c:v>
                </c:pt>
                <c:pt idx="1137" formatCode="_-&quot;$&quot;* #,##0.00_-;\-&quot;$&quot;* #,##0.00_-;_-&quot;$&quot;* &quot;-&quot;_-;_-@_-">
                  <c:v>4528.67</c:v>
                </c:pt>
                <c:pt idx="1138" formatCode="_-&quot;$&quot;* #,##0.00_-;\-&quot;$&quot;* #,##0.00_-;_-&quot;$&quot;* &quot;-&quot;_-;_-@_-">
                  <c:v>4521.6400000000003</c:v>
                </c:pt>
                <c:pt idx="1139" formatCode="_-&quot;$&quot;* #,##0.00_-;\-&quot;$&quot;* #,##0.00_-;_-&quot;$&quot;* &quot;-&quot;_-;_-@_-">
                  <c:v>4528.3</c:v>
                </c:pt>
                <c:pt idx="1140" formatCode="_-&quot;$&quot;* #,##0.00_-;\-&quot;$&quot;* #,##0.00_-;_-&quot;$&quot;* &quot;-&quot;_-;_-@_-">
                  <c:v>4531.58</c:v>
                </c:pt>
                <c:pt idx="1141" formatCode="_-&quot;$&quot;* #,##0.00_-;\-&quot;$&quot;* #,##0.00_-;_-&quot;$&quot;* &quot;-&quot;_-;_-@_-">
                  <c:v>4506.49</c:v>
                </c:pt>
                <c:pt idx="1142" formatCode="_-&quot;$&quot;* #,##0.00_-;\-&quot;$&quot;* #,##0.00_-;_-&quot;$&quot;* &quot;-&quot;_-;_-@_-">
                  <c:v>4564.4399999999996</c:v>
                </c:pt>
                <c:pt idx="1143" formatCode="_-&quot;$&quot;* #,##0.00_-;\-&quot;$&quot;* #,##0.00_-;_-&quot;$&quot;* &quot;-&quot;_-;_-@_-">
                  <c:v>4564.4399999999996</c:v>
                </c:pt>
                <c:pt idx="1144" formatCode="_-&quot;$&quot;* #,##0.00_-;\-&quot;$&quot;* #,##0.00_-;_-&quot;$&quot;* &quot;-&quot;_-;_-@_-">
                  <c:v>4564.4399999999996</c:v>
                </c:pt>
                <c:pt idx="1145" formatCode="_-&quot;$&quot;* #,##0.00_-;\-&quot;$&quot;* #,##0.00_-;_-&quot;$&quot;* &quot;-&quot;_-;_-@_-">
                  <c:v>4601.1499999999996</c:v>
                </c:pt>
                <c:pt idx="1146" formatCode="_-&quot;$&quot;* #,##0.00_-;\-&quot;$&quot;* #,##0.00_-;_-&quot;$&quot;* &quot;-&quot;_-;_-@_-">
                  <c:v>4545.3900000000003</c:v>
                </c:pt>
                <c:pt idx="1147" formatCode="_-&quot;$&quot;* #,##0.00_-;\-&quot;$&quot;* #,##0.00_-;_-&quot;$&quot;* &quot;-&quot;_-;_-@_-">
                  <c:v>4540.34</c:v>
                </c:pt>
                <c:pt idx="1148" formatCode="_-&quot;$&quot;* #,##0.00_-;\-&quot;$&quot;* #,##0.00_-;_-&quot;$&quot;* &quot;-&quot;_-;_-@_-">
                  <c:v>4490.58</c:v>
                </c:pt>
                <c:pt idx="1149" formatCode="_-&quot;$&quot;* #,##0.00_-;\-&quot;$&quot;* #,##0.00_-;_-&quot;$&quot;* &quot;-&quot;_-;_-@_-">
                  <c:v>4552.5600000000004</c:v>
                </c:pt>
                <c:pt idx="1150" formatCode="_-&quot;$&quot;* #,##0.00_-;\-&quot;$&quot;* #,##0.00_-;_-&quot;$&quot;* &quot;-&quot;_-;_-@_-">
                  <c:v>4552.5600000000004</c:v>
                </c:pt>
                <c:pt idx="1151" formatCode="_-&quot;$&quot;* #,##0.00_-;\-&quot;$&quot;* #,##0.00_-;_-&quot;$&quot;* &quot;-&quot;_-;_-@_-">
                  <c:v>4552.5600000000004</c:v>
                </c:pt>
                <c:pt idx="1152" formatCode="_-&quot;$&quot;* #,##0.00_-;\-&quot;$&quot;* #,##0.00_-;_-&quot;$&quot;* &quot;-&quot;_-;_-@_-">
                  <c:v>4616.58</c:v>
                </c:pt>
                <c:pt idx="1153" formatCode="_-&quot;$&quot;* #,##0.00_-;\-&quot;$&quot;* #,##0.00_-;_-&quot;$&quot;* &quot;-&quot;_-;_-@_-">
                  <c:v>4667.09</c:v>
                </c:pt>
                <c:pt idx="1154" formatCode="_-&quot;$&quot;* #,##0.00_-;\-&quot;$&quot;* #,##0.00_-;_-&quot;$&quot;* &quot;-&quot;_-;_-@_-">
                  <c:v>4713.08</c:v>
                </c:pt>
                <c:pt idx="1155" formatCode="_-&quot;$&quot;* #,##0.00_-;\-&quot;$&quot;* #,##0.00_-;_-&quot;$&quot;* &quot;-&quot;_-;_-@_-">
                  <c:v>4669</c:v>
                </c:pt>
                <c:pt idx="1156" formatCode="_-&quot;$&quot;* #,##0.00_-;\-&quot;$&quot;* #,##0.00_-;_-&quot;$&quot;* &quot;-&quot;_-;_-@_-">
                  <c:v>4669</c:v>
                </c:pt>
                <c:pt idx="1157" formatCode="_-&quot;$&quot;* #,##0.00_-;\-&quot;$&quot;* #,##0.00_-;_-&quot;$&quot;* &quot;-&quot;_-;_-@_-">
                  <c:v>4669</c:v>
                </c:pt>
                <c:pt idx="1158" formatCode="_-&quot;$&quot;* #,##0.00_-;\-&quot;$&quot;* #,##0.00_-;_-&quot;$&quot;* &quot;-&quot;_-;_-@_-">
                  <c:v>4669</c:v>
                </c:pt>
                <c:pt idx="1159" formatCode="_-&quot;$&quot;* #,##0.00_-;\-&quot;$&quot;* #,##0.00_-;_-&quot;$&quot;* &quot;-&quot;_-;_-@_-">
                  <c:v>4654.1400000000003</c:v>
                </c:pt>
                <c:pt idx="1160" formatCode="_-&quot;$&quot;* #,##0.00_-;\-&quot;$&quot;* #,##0.00_-;_-&quot;$&quot;* &quot;-&quot;_-;_-@_-">
                  <c:v>4552.59</c:v>
                </c:pt>
                <c:pt idx="1161" formatCode="_-&quot;$&quot;* #,##0.00_-;\-&quot;$&quot;* #,##0.00_-;_-&quot;$&quot;* &quot;-&quot;_-;_-@_-">
                  <c:v>4486.6000000000004</c:v>
                </c:pt>
                <c:pt idx="1162" formatCode="_-&quot;$&quot;* #,##0.00_-;\-&quot;$&quot;* #,##0.00_-;_-&quot;$&quot;* &quot;-&quot;_-;_-@_-">
                  <c:v>4482.45</c:v>
                </c:pt>
                <c:pt idx="1163" formatCode="_-&quot;$&quot;* #,##0.00_-;\-&quot;$&quot;* #,##0.00_-;_-&quot;$&quot;* &quot;-&quot;_-;_-@_-">
                  <c:v>4523.6400000000003</c:v>
                </c:pt>
                <c:pt idx="1164" formatCode="_-&quot;$&quot;* #,##0.00_-;\-&quot;$&quot;* #,##0.00_-;_-&quot;$&quot;* &quot;-&quot;_-;_-@_-">
                  <c:v>4523.6400000000003</c:v>
                </c:pt>
                <c:pt idx="1165" formatCode="_-&quot;$&quot;* #,##0.00_-;\-&quot;$&quot;* #,##0.00_-;_-&quot;$&quot;* &quot;-&quot;_-;_-@_-">
                  <c:v>4523.6400000000003</c:v>
                </c:pt>
                <c:pt idx="1166" formatCode="_-&quot;$&quot;* #,##0.00_-;\-&quot;$&quot;* #,##0.00_-;_-&quot;$&quot;* &quot;-&quot;_-;_-@_-">
                  <c:v>4535.78</c:v>
                </c:pt>
                <c:pt idx="1167" formatCode="_-&quot;$&quot;* #,##0.00_-;\-&quot;$&quot;* #,##0.00_-;_-&quot;$&quot;* &quot;-&quot;_-;_-@_-">
                  <c:v>4532.43</c:v>
                </c:pt>
                <c:pt idx="1168" formatCode="_-&quot;$&quot;* #,##0.00_-;\-&quot;$&quot;* #,##0.00_-;_-&quot;$&quot;* &quot;-&quot;_-;_-@_-">
                  <c:v>4473.07</c:v>
                </c:pt>
                <c:pt idx="1169" formatCode="_-&quot;$&quot;* #,##0.00_-;\-&quot;$&quot;* #,##0.00_-;_-&quot;$&quot;* &quot;-&quot;_-;_-@_-">
                  <c:v>4431.45</c:v>
                </c:pt>
                <c:pt idx="1170" formatCode="_-&quot;$&quot;* #,##0.00_-;\-&quot;$&quot;* #,##0.00_-;_-&quot;$&quot;* &quot;-&quot;_-;_-@_-">
                  <c:v>4425.2700000000004</c:v>
                </c:pt>
                <c:pt idx="1171" formatCode="_-&quot;$&quot;* #,##0.00_-;\-&quot;$&quot;* #,##0.00_-;_-&quot;$&quot;* &quot;-&quot;_-;_-@_-">
                  <c:v>4425.2700000000004</c:v>
                </c:pt>
                <c:pt idx="1172" formatCode="_-&quot;$&quot;* #,##0.00_-;\-&quot;$&quot;* #,##0.00_-;_-&quot;$&quot;* &quot;-&quot;_-;_-@_-">
                  <c:v>4425.2700000000004</c:v>
                </c:pt>
                <c:pt idx="1173" formatCode="_-&quot;$&quot;* #,##0.00_-;\-&quot;$&quot;* #,##0.00_-;_-&quot;$&quot;* &quot;-&quot;_-;_-@_-">
                  <c:v>4424.0200000000004</c:v>
                </c:pt>
                <c:pt idx="1174" formatCode="_-&quot;$&quot;* #,##0.00_-;\-&quot;$&quot;* #,##0.00_-;_-&quot;$&quot;* &quot;-&quot;_-;_-@_-">
                  <c:v>4458.87</c:v>
                </c:pt>
                <c:pt idx="1175" formatCode="_-&quot;$&quot;* #,##0.00_-;\-&quot;$&quot;* #,##0.00_-;_-&quot;$&quot;* &quot;-&quot;_-;_-@_-">
                  <c:v>4516.76</c:v>
                </c:pt>
                <c:pt idx="1176" formatCode="_-&quot;$&quot;* #,##0.00_-;\-&quot;$&quot;* #,##0.00_-;_-&quot;$&quot;* &quot;-&quot;_-;_-@_-">
                  <c:v>4564.24</c:v>
                </c:pt>
                <c:pt idx="1177" formatCode="_-&quot;$&quot;* #,##0.00_-;\-&quot;$&quot;* #,##0.00_-;_-&quot;$&quot;* &quot;-&quot;_-;_-@_-">
                  <c:v>4570.91</c:v>
                </c:pt>
                <c:pt idx="1178" formatCode="_-&quot;$&quot;* #,##0.00_-;\-&quot;$&quot;* #,##0.00_-;_-&quot;$&quot;* &quot;-&quot;_-;_-@_-">
                  <c:v>4570.91</c:v>
                </c:pt>
                <c:pt idx="1179" formatCode="_-&quot;$&quot;* #,##0.00_-;\-&quot;$&quot;* #,##0.00_-;_-&quot;$&quot;* &quot;-&quot;_-;_-@_-">
                  <c:v>4570.91</c:v>
                </c:pt>
                <c:pt idx="1180" formatCode="_-&quot;$&quot;* #,##0.00_-;\-&quot;$&quot;* #,##0.00_-;_-&quot;$&quot;* &quot;-&quot;_-;_-@_-">
                  <c:v>4570.91</c:v>
                </c:pt>
                <c:pt idx="1181" formatCode="_-&quot;$&quot;* #,##0.00_-;\-&quot;$&quot;* #,##0.00_-;_-&quot;$&quot;* &quot;-&quot;_-;_-@_-">
                  <c:v>4570.91</c:v>
                </c:pt>
                <c:pt idx="1182" formatCode="_-&quot;$&quot;* #,##0.00_-;\-&quot;$&quot;* #,##0.00_-;_-&quot;$&quot;* &quot;-&quot;_-;_-@_-">
                  <c:v>4587.3100000000004</c:v>
                </c:pt>
                <c:pt idx="1183" formatCode="_-&quot;$&quot;* #,##0.00_-;\-&quot;$&quot;* #,##0.00_-;_-&quot;$&quot;* &quot;-&quot;_-;_-@_-">
                  <c:v>4603</c:v>
                </c:pt>
                <c:pt idx="1184" formatCode="_-&quot;$&quot;* #,##0.00_-;\-&quot;$&quot;* #,##0.00_-;_-&quot;$&quot;* &quot;-&quot;_-;_-@_-">
                  <c:v>4646.08</c:v>
                </c:pt>
                <c:pt idx="1185" formatCode="_-&quot;$&quot;* #,##0.00_-;\-&quot;$&quot;* #,##0.00_-;_-&quot;$&quot;* &quot;-&quot;_-;_-@_-">
                  <c:v>4646.08</c:v>
                </c:pt>
                <c:pt idx="1186" formatCode="_-&quot;$&quot;* #,##0.00_-;\-&quot;$&quot;* #,##0.00_-;_-&quot;$&quot;* &quot;-&quot;_-;_-@_-">
                  <c:v>4646.08</c:v>
                </c:pt>
                <c:pt idx="1187" formatCode="_-&quot;$&quot;* #,##0.00_-;\-&quot;$&quot;* #,##0.00_-;_-&quot;$&quot;* &quot;-&quot;_-;_-@_-">
                  <c:v>4627.2700000000004</c:v>
                </c:pt>
                <c:pt idx="1188" formatCode="_-&quot;$&quot;* #,##0.00_-;\-&quot;$&quot;* #,##0.00_-;_-&quot;$&quot;* &quot;-&quot;_-;_-@_-">
                  <c:v>4627.63</c:v>
                </c:pt>
                <c:pt idx="1189" formatCode="_-&quot;$&quot;* #,##0.00_-;\-&quot;$&quot;* #,##0.00_-;_-&quot;$&quot;* &quot;-&quot;_-;_-@_-">
                  <c:v>4658.79</c:v>
                </c:pt>
                <c:pt idx="1190" formatCode="_-&quot;$&quot;* #,##0.00_-;\-&quot;$&quot;* #,##0.00_-;_-&quot;$&quot;* &quot;-&quot;_-;_-@_-">
                  <c:v>4686.83</c:v>
                </c:pt>
                <c:pt idx="1191" formatCode="_-&quot;$&quot;* #,##0.00_-;\-&quot;$&quot;* #,##0.00_-;_-&quot;$&quot;* &quot;-&quot;_-;_-@_-">
                  <c:v>4741.76</c:v>
                </c:pt>
                <c:pt idx="1192" formatCode="_-&quot;$&quot;* #,##0.00_-;\-&quot;$&quot;* #,##0.00_-;_-&quot;$&quot;* &quot;-&quot;_-;_-@_-">
                  <c:v>4741.76</c:v>
                </c:pt>
                <c:pt idx="1193" formatCode="_-&quot;$&quot;* #,##0.00_-;\-&quot;$&quot;* #,##0.00_-;_-&quot;$&quot;* &quot;-&quot;_-;_-@_-">
                  <c:v>4741.76</c:v>
                </c:pt>
                <c:pt idx="1194" formatCode="_-&quot;$&quot;* #,##0.00_-;\-&quot;$&quot;* #,##0.00_-;_-&quot;$&quot;* &quot;-&quot;_-;_-@_-">
                  <c:v>4755.12</c:v>
                </c:pt>
                <c:pt idx="1195" formatCode="_-&quot;$&quot;* #,##0.00_-;\-&quot;$&quot;* #,##0.00_-;_-&quot;$&quot;* &quot;-&quot;_-;_-@_-">
                  <c:v>4776.09</c:v>
                </c:pt>
                <c:pt idx="1196" formatCode="_-&quot;$&quot;* #,##0.00_-;\-&quot;$&quot;* #,##0.00_-;_-&quot;$&quot;* &quot;-&quot;_-;_-@_-">
                  <c:v>4804.29</c:v>
                </c:pt>
                <c:pt idx="1197" formatCode="_-&quot;$&quot;* #,##0.00_-;\-&quot;$&quot;* #,##0.00_-;_-&quot;$&quot;* &quot;-&quot;_-;_-@_-">
                  <c:v>4824.25</c:v>
                </c:pt>
                <c:pt idx="1198" formatCode="_-&quot;$&quot;* #,##0.00_-;\-&quot;$&quot;* #,##0.00_-;_-&quot;$&quot;* &quot;-&quot;_-;_-@_-">
                  <c:v>4824.25</c:v>
                </c:pt>
                <c:pt idx="1199" formatCode="_-&quot;$&quot;* #,##0.00_-;\-&quot;$&quot;* #,##0.00_-;_-&quot;$&quot;* &quot;-&quot;_-;_-@_-">
                  <c:v>4824.25</c:v>
                </c:pt>
                <c:pt idx="1200" formatCode="_-&quot;$&quot;* #,##0.00_-;\-&quot;$&quot;* #,##0.00_-;_-&quot;$&quot;* &quot;-&quot;_-;_-@_-">
                  <c:v>4824.25</c:v>
                </c:pt>
                <c:pt idx="1201" formatCode="_-&quot;$&quot;* #,##0.00_-;\-&quot;$&quot;* #,##0.00_-;_-&quot;$&quot;* &quot;-&quot;_-;_-@_-">
                  <c:v>4866.5</c:v>
                </c:pt>
                <c:pt idx="1202" formatCode="_-&quot;$&quot;* #,##0.00_-;\-&quot;$&quot;* #,##0.00_-;_-&quot;$&quot;* &quot;-&quot;_-;_-@_-">
                  <c:v>4835.51</c:v>
                </c:pt>
                <c:pt idx="1203" formatCode="_-&quot;$&quot;* #,##0.00_-;\-&quot;$&quot;* #,##0.00_-;_-&quot;$&quot;* &quot;-&quot;_-;_-@_-">
                  <c:v>4736.03</c:v>
                </c:pt>
                <c:pt idx="1204" formatCode="_-&quot;$&quot;* #,##0.00_-;\-&quot;$&quot;* #,##0.00_-;_-&quot;$&quot;* &quot;-&quot;_-;_-@_-">
                  <c:v>4769.76</c:v>
                </c:pt>
                <c:pt idx="1205" formatCode="_-&quot;$&quot;* #,##0.00_-;\-&quot;$&quot;* #,##0.00_-;_-&quot;$&quot;* &quot;-&quot;_-;_-@_-">
                  <c:v>4748.1400000000003</c:v>
                </c:pt>
                <c:pt idx="1206" formatCode="_-&quot;$&quot;* #,##0.00_-;\-&quot;$&quot;* #,##0.00_-;_-&quot;$&quot;* &quot;-&quot;_-;_-@_-">
                  <c:v>4748.1400000000003</c:v>
                </c:pt>
                <c:pt idx="1207" formatCode="_-&quot;$&quot;* #,##0.00_-;\-&quot;$&quot;* #,##0.00_-;_-&quot;$&quot;* &quot;-&quot;_-;_-@_-">
                  <c:v>4748.1400000000003</c:v>
                </c:pt>
                <c:pt idx="1208" formatCode="_-&quot;$&quot;* #,##0.00_-;\-&quot;$&quot;* #,##0.00_-;_-&quot;$&quot;* &quot;-&quot;_-;_-@_-">
                  <c:v>4748.6099999999997</c:v>
                </c:pt>
                <c:pt idx="1209" formatCode="_-&quot;$&quot;* #,##0.00_-;\-&quot;$&quot;* #,##0.00_-;_-&quot;$&quot;* &quot;-&quot;_-;_-@_-">
                  <c:v>4755.59</c:v>
                </c:pt>
                <c:pt idx="1210" formatCode="_-&quot;$&quot;* #,##0.00_-;\-&quot;$&quot;* #,##0.00_-;_-&quot;$&quot;* &quot;-&quot;_-;_-@_-">
                  <c:v>4744.95</c:v>
                </c:pt>
                <c:pt idx="1211" formatCode="_-&quot;$&quot;* #,##0.00_-;\-&quot;$&quot;* #,##0.00_-;_-&quot;$&quot;* &quot;-&quot;_-;_-@_-">
                  <c:v>4734.42</c:v>
                </c:pt>
                <c:pt idx="1212" formatCode="_-&quot;$&quot;* #,##0.00_-;\-&quot;$&quot;* #,##0.00_-;_-&quot;$&quot;* &quot;-&quot;_-;_-@_-">
                  <c:v>4780.8900000000003</c:v>
                </c:pt>
                <c:pt idx="1213" formatCode="_-&quot;$&quot;* #,##0.00_-;\-&quot;$&quot;* #,##0.00_-;_-&quot;$&quot;* &quot;-&quot;_-;_-@_-">
                  <c:v>4855.83</c:v>
                </c:pt>
                <c:pt idx="1214" formatCode="_-&quot;$&quot;* #,##0.00_-;\-&quot;$&quot;* #,##0.00_-;_-&quot;$&quot;* &quot;-&quot;_-;_-@_-">
                  <c:v>4848.78</c:v>
                </c:pt>
                <c:pt idx="1215" formatCode="_-&quot;$&quot;* #,##0.00_-;\-&quot;$&quot;* #,##0.00_-;_-&quot;$&quot;* &quot;-&quot;_-;_-@_-">
                  <c:v>4814.1099999999997</c:v>
                </c:pt>
                <c:pt idx="1216" formatCode="_-&quot;$&quot;* #,##0.00_-;\-&quot;$&quot;* #,##0.00_-;_-&quot;$&quot;* &quot;-&quot;_-;_-@_-">
                  <c:v>4808.1400000000003</c:v>
                </c:pt>
                <c:pt idx="1217" formatCode="_-&quot;$&quot;* #,##0.00_-;\-&quot;$&quot;* #,##0.00_-;_-&quot;$&quot;* &quot;-&quot;_-;_-@_-">
                  <c:v>4849.6499999999996</c:v>
                </c:pt>
                <c:pt idx="1218" formatCode="_-&quot;$&quot;* #,##0.00_-;\-&quot;$&quot;* #,##0.00_-;_-&quot;$&quot;* &quot;-&quot;_-;_-@_-">
                  <c:v>4853.8999999999996</c:v>
                </c:pt>
                <c:pt idx="1219" formatCode="_-&quot;$&quot;* #,##0.00_-;\-&quot;$&quot;* #,##0.00_-;_-&quot;$&quot;* &quot;-&quot;_-;_-@_-">
                  <c:v>4924.91</c:v>
                </c:pt>
                <c:pt idx="1220" formatCode="_-&quot;$&quot;* #,##0.00_-;\-&quot;$&quot;* #,##0.00_-;_-&quot;$&quot;* &quot;-&quot;_-;_-@_-">
                  <c:v>4950.33</c:v>
                </c:pt>
                <c:pt idx="1221" formatCode="_-&quot;$&quot;* #,##0.00_-;\-&quot;$&quot;* #,##0.00_-;_-&quot;$&quot;* &quot;-&quot;_-;_-@_-">
                  <c:v>4918.9399999999996</c:v>
                </c:pt>
                <c:pt idx="1222" formatCode="_-&quot;$&quot;* #,##0.00_-;\-&quot;$&quot;* #,##0.00_-;_-&quot;$&quot;* &quot;-&quot;_-;_-@_-">
                  <c:v>4918.9399999999996</c:v>
                </c:pt>
                <c:pt idx="1223" formatCode="_-&quot;$&quot;* #,##0.00_-;\-&quot;$&quot;* #,##0.00_-;_-&quot;$&quot;* &quot;-&quot;_-;_-@_-">
                  <c:v>4918.9399999999996</c:v>
                </c:pt>
                <c:pt idx="1224" formatCode="_-&quot;$&quot;* #,##0.00_-;\-&quot;$&quot;* #,##0.00_-;_-&quot;$&quot;* &quot;-&quot;_-;_-@_-">
                  <c:v>4918.9399999999996</c:v>
                </c:pt>
                <c:pt idx="1225" formatCode="_-&quot;$&quot;* #,##0.00_-;\-&quot;$&quot;* #,##0.00_-;_-&quot;$&quot;* &quot;-&quot;_-;_-@_-">
                  <c:v>4966.33</c:v>
                </c:pt>
                <c:pt idx="1226" formatCode="_-&quot;$&quot;* #,##0.00_-;\-&quot;$&quot;* #,##0.00_-;_-&quot;$&quot;* &quot;-&quot;_-;_-@_-">
                  <c:v>4878.24</c:v>
                </c:pt>
                <c:pt idx="1227" formatCode="_-&quot;$&quot;* #,##0.00_-;\-&quot;$&quot;* #,##0.00_-;_-&quot;$&quot;* &quot;-&quot;_-;_-@_-">
                  <c:v>4783.24</c:v>
                </c:pt>
                <c:pt idx="1228" formatCode="_-&quot;$&quot;* #,##0.00_-;\-&quot;$&quot;* #,##0.00_-;_-&quot;$&quot;* &quot;-&quot;_-;_-@_-">
                  <c:v>4818.62</c:v>
                </c:pt>
                <c:pt idx="1229" formatCode="_-&quot;$&quot;* #,##0.00_-;\-&quot;$&quot;* #,##0.00_-;_-&quot;$&quot;* &quot;-&quot;_-;_-@_-">
                  <c:v>4777.7299999999996</c:v>
                </c:pt>
                <c:pt idx="1230" formatCode="_-&quot;$&quot;* #,##0.00_-;\-&quot;$&quot;* #,##0.00_-;_-&quot;$&quot;* &quot;-&quot;_-;_-@_-">
                  <c:v>4777.7299999999996</c:v>
                </c:pt>
                <c:pt idx="1231" formatCode="_-&quot;$&quot;* #,##0.00_-;\-&quot;$&quot;* #,##0.00_-;_-&quot;$&quot;* &quot;-&quot;_-;_-@_-">
                  <c:v>4777.7299999999996</c:v>
                </c:pt>
                <c:pt idx="1232" formatCode="_-&quot;$&quot;* #,##0.00_-;\-&quot;$&quot;* #,##0.00_-;_-&quot;$&quot;* &quot;-&quot;_-;_-@_-">
                  <c:v>4742.05</c:v>
                </c:pt>
                <c:pt idx="1233" formatCode="_-&quot;$&quot;* #,##0.00_-;\-&quot;$&quot;* #,##0.00_-;_-&quot;$&quot;* &quot;-&quot;_-;_-@_-">
                  <c:v>4769.8500000000004</c:v>
                </c:pt>
                <c:pt idx="1234" formatCode="_-&quot;$&quot;* #,##0.00_-;\-&quot;$&quot;* #,##0.00_-;_-&quot;$&quot;* &quot;-&quot;_-;_-@_-">
                  <c:v>4775.99</c:v>
                </c:pt>
                <c:pt idx="1235" formatCode="_-&quot;$&quot;* #,##0.00_-;\-&quot;$&quot;* #,##0.00_-;_-&quot;$&quot;* &quot;-&quot;_-;_-@_-">
                  <c:v>4776.25</c:v>
                </c:pt>
                <c:pt idx="1236" formatCode="_-&quot;$&quot;* #,##0.00_-;\-&quot;$&quot;* #,##0.00_-;_-&quot;$&quot;* &quot;-&quot;_-;_-@_-">
                  <c:v>4669.74</c:v>
                </c:pt>
                <c:pt idx="1237" formatCode="_-&quot;$&quot;* #,##0.00_-;\-&quot;$&quot;* #,##0.00_-;_-&quot;$&quot;* &quot;-&quot;_-;_-@_-">
                  <c:v>4669.74</c:v>
                </c:pt>
                <c:pt idx="1238" formatCode="_-&quot;$&quot;* #,##0.00_-;\-&quot;$&quot;* #,##0.00_-;_-&quot;$&quot;* &quot;-&quot;_-;_-@_-">
                  <c:v>4669.74</c:v>
                </c:pt>
                <c:pt idx="1239" formatCode="_-&quot;$&quot;* #,##0.00_-;\-&quot;$&quot;* #,##0.00_-;_-&quot;$&quot;* &quot;-&quot;_-;_-@_-">
                  <c:v>4584.4399999999996</c:v>
                </c:pt>
                <c:pt idx="1240" formatCode="_-&quot;$&quot;* #,##0.00_-;\-&quot;$&quot;* #,##0.00_-;_-&quot;$&quot;* &quot;-&quot;_-;_-@_-">
                  <c:v>4639.04</c:v>
                </c:pt>
                <c:pt idx="1241" formatCode="_-&quot;$&quot;* #,##0.00_-;\-&quot;$&quot;* #,##0.00_-;_-&quot;$&quot;* &quot;-&quot;_-;_-@_-">
                  <c:v>4648.7</c:v>
                </c:pt>
                <c:pt idx="1242" formatCode="_-&quot;$&quot;* #,##0.00_-;\-&quot;$&quot;* #,##0.00_-;_-&quot;$&quot;* &quot;-&quot;_-;_-@_-">
                  <c:v>4632.2</c:v>
                </c:pt>
                <c:pt idx="1243" formatCode="_-&quot;$&quot;* #,##0.00_-;\-&quot;$&quot;* #,##0.00_-;_-&quot;$&quot;* &quot;-&quot;_-;_-@_-">
                  <c:v>4548.5</c:v>
                </c:pt>
                <c:pt idx="1244" formatCode="_-&quot;$&quot;* #,##0.00_-;\-&quot;$&quot;* #,##0.00_-;_-&quot;$&quot;* &quot;-&quot;_-;_-@_-">
                  <c:v>4548.5</c:v>
                </c:pt>
                <c:pt idx="1245" formatCode="_-&quot;$&quot;* #,##0.00_-;\-&quot;$&quot;* #,##0.00_-;_-&quot;$&quot;* &quot;-&quot;_-;_-@_-">
                  <c:v>4548.5</c:v>
                </c:pt>
                <c:pt idx="1246" formatCode="_-&quot;$&quot;* #,##0.00_-;\-&quot;$&quot;* #,##0.00_-;_-&quot;$&quot;* &quot;-&quot;_-;_-@_-">
                  <c:v>4531.75</c:v>
                </c:pt>
                <c:pt idx="1247" formatCode="_-&quot;$&quot;* #,##0.00_-;\-&quot;$&quot;* #,##0.00_-;_-&quot;$&quot;* &quot;-&quot;_-;_-@_-">
                  <c:v>4538.91</c:v>
                </c:pt>
                <c:pt idx="1248" formatCode="_-&quot;$&quot;* #,##0.00_-;\-&quot;$&quot;* #,##0.00_-;_-&quot;$&quot;* &quot;-&quot;_-;_-@_-">
                  <c:v>4545.9399999999996</c:v>
                </c:pt>
                <c:pt idx="1249" formatCode="_-&quot;$&quot;* #,##0.00_-;\-&quot;$&quot;* #,##0.00_-;_-&quot;$&quot;* &quot;-&quot;_-;_-@_-">
                  <c:v>4551.0200000000004</c:v>
                </c:pt>
                <c:pt idx="1250" formatCode="_-&quot;$&quot;* #,##0.00_-;\-&quot;$&quot;* #,##0.00_-;_-&quot;$&quot;* &quot;-&quot;_-;_-@_-">
                  <c:v>4631.6400000000003</c:v>
                </c:pt>
                <c:pt idx="1251" formatCode="_-&quot;$&quot;* #,##0.00_-;\-&quot;$&quot;* #,##0.00_-;_-&quot;$&quot;* &quot;-&quot;_-;_-@_-">
                  <c:v>4631.6400000000003</c:v>
                </c:pt>
                <c:pt idx="1252" formatCode="_-&quot;$&quot;* #,##0.00_-;\-&quot;$&quot;* #,##0.00_-;_-&quot;$&quot;* &quot;-&quot;_-;_-@_-">
                  <c:v>4631.6400000000003</c:v>
                </c:pt>
                <c:pt idx="1253" formatCode="_-&quot;$&quot;* #,##0.00_-;\-&quot;$&quot;* #,##0.00_-;_-&quot;$&quot;* &quot;-&quot;_-;_-@_-">
                  <c:v>4683.8500000000004</c:v>
                </c:pt>
                <c:pt idx="1254" formatCode="_-&quot;$&quot;* #,##0.00_-;\-&quot;$&quot;* #,##0.00_-;_-&quot;$&quot;* &quot;-&quot;_-;_-@_-">
                  <c:v>4702.67</c:v>
                </c:pt>
                <c:pt idx="1255" formatCode="_-&quot;$&quot;* #,##0.00_-;\-&quot;$&quot;* #,##0.00_-;_-&quot;$&quot;* &quot;-&quot;_-;_-@_-">
                  <c:v>4691.09</c:v>
                </c:pt>
                <c:pt idx="1256" formatCode="_-&quot;$&quot;* #,##0.00_-;\-&quot;$&quot;* #,##0.00_-;_-&quot;$&quot;* &quot;-&quot;_-;_-@_-">
                  <c:v>4693.99</c:v>
                </c:pt>
                <c:pt idx="1257" formatCode="_-&quot;$&quot;* #,##0.00_-;\-&quot;$&quot;* #,##0.00_-;_-&quot;$&quot;* &quot;-&quot;_-;_-@_-">
                  <c:v>4693.99</c:v>
                </c:pt>
                <c:pt idx="1258" formatCode="_-&quot;$&quot;* #,##0.00_-;\-&quot;$&quot;* #,##0.00_-;_-&quot;$&quot;* &quot;-&quot;_-;_-@_-">
                  <c:v>4693.99</c:v>
                </c:pt>
                <c:pt idx="1259" formatCode="_-&quot;$&quot;* #,##0.00_-;\-&quot;$&quot;* #,##0.00_-;_-&quot;$&quot;* &quot;-&quot;_-;_-@_-">
                  <c:v>4693.99</c:v>
                </c:pt>
                <c:pt idx="1260" formatCode="_-&quot;$&quot;* #,##0.00_-;\-&quot;$&quot;* #,##0.00_-;_-&quot;$&quot;* &quot;-&quot;_-;_-@_-">
                  <c:v>4692.04</c:v>
                </c:pt>
                <c:pt idx="1261" formatCode="_-&quot;$&quot;* #,##0.00_-;\-&quot;$&quot;* #,##0.00_-;_-&quot;$&quot;* &quot;-&quot;_-;_-@_-">
                  <c:v>4748.54</c:v>
                </c:pt>
                <c:pt idx="1262" formatCode="_-&quot;$&quot;* #,##0.00_-;\-&quot;$&quot;* #,##0.00_-;_-&quot;$&quot;* &quot;-&quot;_-;_-@_-">
                  <c:v>4807.8500000000004</c:v>
                </c:pt>
                <c:pt idx="1263" formatCode="_-&quot;$&quot;* #,##0.00_-;\-&quot;$&quot;* #,##0.00_-;_-&quot;$&quot;* &quot;-&quot;_-;_-@_-">
                  <c:v>4885.66</c:v>
                </c:pt>
                <c:pt idx="1264" formatCode="_-&quot;$&quot;* #,##0.00_-;\-&quot;$&quot;* #,##0.00_-;_-&quot;$&quot;* &quot;-&quot;_-;_-@_-">
                  <c:v>4885.66</c:v>
                </c:pt>
                <c:pt idx="1265" formatCode="_-&quot;$&quot;* #,##0.00_-;\-&quot;$&quot;* #,##0.00_-;_-&quot;$&quot;* &quot;-&quot;_-;_-@_-">
                  <c:v>4885.66</c:v>
                </c:pt>
                <c:pt idx="1266" formatCode="_-&quot;$&quot;* #,##0.00_-;\-&quot;$&quot;* #,##0.00_-;_-&quot;$&quot;* &quot;-&quot;_-;_-@_-">
                  <c:v>4885.66</c:v>
                </c:pt>
                <c:pt idx="1267" formatCode="_-&quot;$&quot;* #,##0.00_-;\-&quot;$&quot;* #,##0.00_-;_-&quot;$&quot;* &quot;-&quot;_-;_-@_-">
                  <c:v>4989.58</c:v>
                </c:pt>
                <c:pt idx="1268" formatCode="_-&quot;$&quot;* #,##0.00_-;\-&quot;$&quot;* #,##0.00_-;_-&quot;$&quot;* &quot;-&quot;_-;_-@_-">
                  <c:v>4924</c:v>
                </c:pt>
                <c:pt idx="1269" formatCode="_-&quot;$&quot;* #,##0.00_-;\-&quot;$&quot;* #,##0.00_-;_-&quot;$&quot;* &quot;-&quot;_-;_-@_-">
                  <c:v>4842.26</c:v>
                </c:pt>
                <c:pt idx="1270" formatCode="_-&quot;$&quot;* #,##0.00_-;\-&quot;$&quot;* #,##0.00_-;_-&quot;$&quot;* &quot;-&quot;_-;_-@_-">
                  <c:v>4810.2</c:v>
                </c:pt>
                <c:pt idx="1271" formatCode="_-&quot;$&quot;* #,##0.00_-;\-&quot;$&quot;* #,##0.00_-;_-&quot;$&quot;* &quot;-&quot;_-;_-@_-">
                  <c:v>4810.2</c:v>
                </c:pt>
                <c:pt idx="1272" formatCode="_-&quot;$&quot;* #,##0.00_-;\-&quot;$&quot;* #,##0.00_-;_-&quot;$&quot;* &quot;-&quot;_-;_-@_-">
                  <c:v>4810.2</c:v>
                </c:pt>
                <c:pt idx="1273" formatCode="_-&quot;$&quot;* #,##0.00_-;\-&quot;$&quot;* #,##0.00_-;_-&quot;$&quot;* &quot;-&quot;_-;_-@_-">
                  <c:v>4810.2</c:v>
                </c:pt>
                <c:pt idx="1274" formatCode="_-&quot;$&quot;* #,##0.00_-;\-&quot;$&quot;* #,##0.00_-;_-&quot;$&quot;* &quot;-&quot;_-;_-@_-">
                  <c:v>4810.2</c:v>
                </c:pt>
                <c:pt idx="1275" formatCode="_-&quot;$&quot;* #,##0.00_-;\-&quot;$&quot;* #,##0.00_-;_-&quot;$&quot;* &quot;-&quot;_-;_-@_-">
                  <c:v>4765.92</c:v>
                </c:pt>
                <c:pt idx="1276" formatCode="_-&quot;$&quot;* #,##0.00_-;\-&quot;$&quot;* #,##0.00_-;_-&quot;$&quot;* &quot;-&quot;_-;_-@_-">
                  <c:v>4766.82</c:v>
                </c:pt>
                <c:pt idx="1277" formatCode="_-&quot;$&quot;* #,##0.00_-;\-&quot;$&quot;* #,##0.00_-;_-&quot;$&quot;* &quot;-&quot;_-;_-@_-">
                  <c:v>4745.04</c:v>
                </c:pt>
                <c:pt idx="1278" formatCode="_-&quot;$&quot;* #,##0.00_-;\-&quot;$&quot;* #,##0.00_-;_-&quot;$&quot;* &quot;-&quot;_-;_-@_-">
                  <c:v>4745.04</c:v>
                </c:pt>
                <c:pt idx="1279" formatCode="_-&quot;$&quot;* #,##0.00_-;\-&quot;$&quot;* #,##0.00_-;_-&quot;$&quot;* &quot;-&quot;_-;_-@_-">
                  <c:v>4745.04</c:v>
                </c:pt>
                <c:pt idx="1280" formatCode="_-&quot;$&quot;* #,##0.00_-;\-&quot;$&quot;* #,##0.00_-;_-&quot;$&quot;* &quot;-&quot;_-;_-@_-">
                  <c:v>4745.04</c:v>
                </c:pt>
                <c:pt idx="1281" formatCode="_-&quot;$&quot;* #,##0.00_-;\-&quot;$&quot;* #,##0.00_-;_-&quot;$&quot;* &quot;-&quot;_-;_-@_-">
                  <c:v>4760.6099999999997</c:v>
                </c:pt>
                <c:pt idx="1282" formatCode="_-&quot;$&quot;* #,##0.00_-;\-&quot;$&quot;* #,##0.00_-;_-&quot;$&quot;* &quot;-&quot;_-;_-@_-">
                  <c:v>4761.6400000000003</c:v>
                </c:pt>
                <c:pt idx="1283" formatCode="_-&quot;$&quot;* #,##0.00_-;\-&quot;$&quot;* #,##0.00_-;_-&quot;$&quot;* &quot;-&quot;_-;_-@_-">
                  <c:v>4769.29</c:v>
                </c:pt>
                <c:pt idx="1284" formatCode="_-&quot;$&quot;* #,##0.00_-;\-&quot;$&quot;* #,##0.00_-;_-&quot;$&quot;* &quot;-&quot;_-;_-@_-">
                  <c:v>4781.28</c:v>
                </c:pt>
                <c:pt idx="1285" formatCode="_-&quot;$&quot;* #,##0.00_-;\-&quot;$&quot;* #,##0.00_-;_-&quot;$&quot;* &quot;-&quot;_-;_-@_-">
                  <c:v>4802.4799999999996</c:v>
                </c:pt>
                <c:pt idx="1286" formatCode="_-&quot;$&quot;* #,##0.00_-;\-&quot;$&quot;* #,##0.00_-;_-&quot;$&quot;* &quot;-&quot;_-;_-@_-">
                  <c:v>4802.4799999999996</c:v>
                </c:pt>
                <c:pt idx="1287" formatCode="_-&quot;$&quot;* #,##0.00_-;\-&quot;$&quot;* #,##0.00_-;_-&quot;$&quot;* &quot;-&quot;_-;_-@_-">
                  <c:v>4802.4799999999996</c:v>
                </c:pt>
                <c:pt idx="1288" formatCode="_-&quot;$&quot;* #,##0.00_-;\-&quot;$&quot;* #,##0.00_-;_-&quot;$&quot;* &quot;-&quot;_-;_-@_-">
                  <c:v>4797.0200000000004</c:v>
                </c:pt>
                <c:pt idx="1289" formatCode="_-&quot;$&quot;* #,##0.00_-;\-&quot;$&quot;* #,##0.00_-;_-&quot;$&quot;* &quot;-&quot;_-;_-@_-">
                  <c:v>4778.28</c:v>
                </c:pt>
                <c:pt idx="1290" formatCode="_-&quot;$&quot;* #,##0.00_-;\-&quot;$&quot;* #,##0.00_-;_-&quot;$&quot;* &quot;-&quot;_-;_-@_-">
                  <c:v>4791.57</c:v>
                </c:pt>
                <c:pt idx="1291" formatCode="_-&quot;$&quot;* #,##0.00_-;\-&quot;$&quot;* #,##0.00_-;_-&quot;$&quot;* &quot;-&quot;_-;_-@_-">
                  <c:v>4836.24</c:v>
                </c:pt>
                <c:pt idx="1292" formatCode="_-&quot;$&quot;* #,##0.00_-;\-&quot;$&quot;* #,##0.00_-;_-&quot;$&quot;* &quot;-&quot;_-;_-@_-">
                  <c:v>4815.99</c:v>
                </c:pt>
                <c:pt idx="1293" formatCode="_-&quot;$&quot;* #,##0.00_-;\-&quot;$&quot;* #,##0.00_-;_-&quot;$&quot;* &quot;-&quot;_-;_-@_-">
                  <c:v>4815.99</c:v>
                </c:pt>
                <c:pt idx="1294" formatCode="_-&quot;$&quot;* #,##0.00_-;\-&quot;$&quot;* #,##0.00_-;_-&quot;$&quot;* &quot;-&quot;_-;_-@_-">
                  <c:v>4815.99</c:v>
                </c:pt>
                <c:pt idx="1295" formatCode="_-&quot;$&quot;* #,##0.00_-;\-&quot;$&quot;* #,##0.00_-;_-&quot;$&quot;* &quot;-&quot;_-;_-@_-">
                  <c:v>4825.83</c:v>
                </c:pt>
                <c:pt idx="1296" formatCode="_-&quot;$&quot;* #,##0.00_-;\-&quot;$&quot;* #,##0.00_-;_-&quot;$&quot;* &quot;-&quot;_-;_-@_-">
                  <c:v>4825.83</c:v>
                </c:pt>
                <c:pt idx="1297" formatCode="_-&quot;$&quot;* #,##0.00_-;\-&quot;$&quot;* #,##0.00_-;_-&quot;$&quot;* &quot;-&quot;_-;_-@_-">
                  <c:v>4818.32</c:v>
                </c:pt>
                <c:pt idx="1298" formatCode="_-&quot;$&quot;* #,##0.00_-;\-&quot;$&quot;* #,##0.00_-;_-&quot;$&quot;* &quot;-&quot;_-;_-@_-">
                  <c:v>4812.37</c:v>
                </c:pt>
                <c:pt idx="1299" formatCode="_-&quot;$&quot;* #,##0.00_-;\-&quot;$&quot;* #,##0.00_-;_-&quot;$&quot;* &quot;-&quot;_-;_-@_-">
                  <c:v>4767.1899999999996</c:v>
                </c:pt>
                <c:pt idx="1300" formatCode="_-&quot;$&quot;* #,##0.00_-;\-&quot;$&quot;* #,##0.00_-;_-&quot;$&quot;* &quot;-&quot;_-;_-@_-">
                  <c:v>4767.1899999999996</c:v>
                </c:pt>
                <c:pt idx="1301" formatCode="_-&quot;$&quot;* #,##0.00_-;\-&quot;$&quot;* #,##0.00_-;_-&quot;$&quot;* &quot;-&quot;_-;_-@_-">
                  <c:v>4767.1899999999996</c:v>
                </c:pt>
                <c:pt idx="1302" formatCode="_-&quot;$&quot;* #,##0.00_-;\-&quot;$&quot;* #,##0.00_-;_-&quot;$&quot;* &quot;-&quot;_-;_-@_-">
                  <c:v>4779.0600000000004</c:v>
                </c:pt>
                <c:pt idx="1303" formatCode="_-&quot;$&quot;* #,##0.00_-;\-&quot;$&quot;* #,##0.00_-;_-&quot;$&quot;* &quot;-&quot;_-;_-@_-">
                  <c:v>4815.59</c:v>
                </c:pt>
                <c:pt idx="1304" formatCode="_-&quot;$&quot;* #,##0.00_-;\-&quot;$&quot;* #,##0.00_-;_-&quot;$&quot;* &quot;-&quot;_-;_-@_-">
                  <c:v>4809.51</c:v>
                </c:pt>
                <c:pt idx="1305" formatCode="_-&quot;$&quot;* #,##0.00_-;\-&quot;$&quot;* #,##0.00_-;_-&quot;$&quot;* &quot;-&quot;_-;_-@_-">
                  <c:v>4840.6000000000004</c:v>
                </c:pt>
                <c:pt idx="1306" formatCode="_-&quot;$&quot;* #,##0.00_-;\-&quot;$&quot;* #,##0.00_-;_-&quot;$&quot;* &quot;-&quot;_-;_-@_-">
                  <c:v>4881.41</c:v>
                </c:pt>
                <c:pt idx="1307" formatCode="_-&quot;$&quot;* #,##0.00_-;\-&quot;$&quot;* #,##0.00_-;_-&quot;$&quot;* &quot;-&quot;_-;_-@_-">
                  <c:v>4881.41</c:v>
                </c:pt>
                <c:pt idx="1308" formatCode="_-&quot;$&quot;* #,##0.00_-;\-&quot;$&quot;* #,##0.00_-;_-&quot;$&quot;* &quot;-&quot;_-;_-@_-">
                  <c:v>4881.41</c:v>
                </c:pt>
                <c:pt idx="1309" formatCode="_-&quot;$&quot;* #,##0.00_-;\-&quot;$&quot;* #,##0.00_-;_-&quot;$&quot;* &quot;-&quot;_-;_-@_-">
                  <c:v>4875.91</c:v>
                </c:pt>
                <c:pt idx="1310" formatCode="_-&quot;$&quot;* #,##0.00_-;\-&quot;$&quot;* #,##0.00_-;_-&quot;$&quot;* &quot;-&quot;_-;_-@_-">
                  <c:v>4875.91</c:v>
                </c:pt>
                <c:pt idx="1311" formatCode="_-&quot;$&quot;* #,##0.00_-;\-&quot;$&quot;* #,##0.00_-;_-&quot;$&quot;* &quot;-&quot;_-;_-@_-">
                  <c:v>4914.34</c:v>
                </c:pt>
                <c:pt idx="1312" formatCode="_-&quot;$&quot;* #,##0.00_-;\-&quot;$&quot;* #,##0.00_-;_-&quot;$&quot;* &quot;-&quot;_-;_-@_-">
                  <c:v>4958.42</c:v>
                </c:pt>
                <c:pt idx="1313" formatCode="_-&quot;$&quot;* #,##0.00_-;\-&quot;$&quot;* #,##0.00_-;_-&quot;$&quot;* &quot;-&quot;_-;_-@_-">
                  <c:v>4994.6099999999997</c:v>
                </c:pt>
                <c:pt idx="1314" formatCode="_-&quot;$&quot;* #,##0.00_-;\-&quot;$&quot;* #,##0.00_-;_-&quot;$&quot;* &quot;-&quot;_-;_-@_-">
                  <c:v>4994.6099999999997</c:v>
                </c:pt>
                <c:pt idx="1315" formatCode="_-&quot;$&quot;* #,##0.00_-;\-&quot;$&quot;* #,##0.00_-;_-&quot;$&quot;* &quot;-&quot;_-;_-@_-">
                  <c:v>4994.6099999999997</c:v>
                </c:pt>
                <c:pt idx="1316" formatCode="_-&quot;$&quot;* #,##0.00_-;\-&quot;$&quot;* #,##0.00_-;_-&quot;$&quot;* &quot;-&quot;_-;_-@_-">
                  <c:v>5022.03</c:v>
                </c:pt>
                <c:pt idx="1317" formatCode="_-&quot;$&quot;* #,##0.00_-;\-&quot;$&quot;* #,##0.00_-;_-&quot;$&quot;* &quot;-&quot;_-;_-@_-">
                  <c:v>4922.7</c:v>
                </c:pt>
                <c:pt idx="1318" formatCode="_-&quot;$&quot;* #,##0.00_-;\-&quot;$&quot;* #,##0.00_-;_-&quot;$&quot;* &quot;-&quot;_-;_-@_-">
                  <c:v>4801.0600000000004</c:v>
                </c:pt>
                <c:pt idx="1319" formatCode="_-&quot;$&quot;* #,##0.00_-;\-&quot;$&quot;* #,##0.00_-;_-&quot;$&quot;* &quot;-&quot;_-;_-@_-">
                  <c:v>4806.07</c:v>
                </c:pt>
                <c:pt idx="1320" formatCode="_-&quot;$&quot;* #,##0.00_-;\-&quot;$&quot;* #,##0.00_-;_-&quot;$&quot;* &quot;-&quot;_-;_-@_-">
                  <c:v>4806.07</c:v>
                </c:pt>
                <c:pt idx="1321" formatCode="_-&quot;$&quot;* #,##0.00_-;\-&quot;$&quot;* #,##0.00_-;_-&quot;$&quot;* &quot;-&quot;_-;_-@_-">
                  <c:v>4806.07</c:v>
                </c:pt>
                <c:pt idx="1322" formatCode="_-&quot;$&quot;* #,##0.00_-;\-&quot;$&quot;* #,##0.00_-;_-&quot;$&quot;* &quot;-&quot;_-;_-@_-">
                  <c:v>4806.07</c:v>
                </c:pt>
                <c:pt idx="1323" formatCode="_-&quot;$&quot;* #,##0.00_-;\-&quot;$&quot;* #,##0.00_-;_-&quot;$&quot;* &quot;-&quot;_-;_-@_-">
                  <c:v>4806.07</c:v>
                </c:pt>
                <c:pt idx="1324" formatCode="_-&quot;$&quot;* #,##0.00_-;\-&quot;$&quot;* #,##0.00_-;_-&quot;$&quot;* &quot;-&quot;_-;_-@_-">
                  <c:v>4914.71</c:v>
                </c:pt>
                <c:pt idx="1325" formatCode="_-&quot;$&quot;* #,##0.00_-;\-&quot;$&quot;* #,##0.00_-;_-&quot;$&quot;* &quot;-&quot;_-;_-@_-">
                  <c:v>5013.2</c:v>
                </c:pt>
                <c:pt idx="1326" formatCode="_-&quot;$&quot;* #,##0.00_-;\-&quot;$&quot;* #,##0.00_-;_-&quot;$&quot;* &quot;-&quot;_-;_-@_-">
                  <c:v>5061.21</c:v>
                </c:pt>
                <c:pt idx="1327" formatCode="_-&quot;$&quot;* #,##0.00_-;\-&quot;$&quot;* #,##0.00_-;_-&quot;$&quot;* &quot;-&quot;_-;_-@_-">
                  <c:v>5061.21</c:v>
                </c:pt>
                <c:pt idx="1328" formatCode="_-&quot;$&quot;* #,##0.00_-;\-&quot;$&quot;* #,##0.00_-;_-&quot;$&quot;* &quot;-&quot;_-;_-@_-">
                  <c:v>5061.21</c:v>
                </c:pt>
                <c:pt idx="1329" formatCode="_-&quot;$&quot;* #,##0.00_-;\-&quot;$&quot;* #,##0.00_-;_-&quot;$&quot;* &quot;-&quot;_-;_-@_-">
                  <c:v>5061.21</c:v>
                </c:pt>
                <c:pt idx="1330" formatCode="_-&quot;$&quot;* #,##0.00_-;\-&quot;$&quot;* #,##0.00_-;_-&quot;$&quot;* &quot;-&quot;_-;_-@_-">
                  <c:v>5058.0200000000004</c:v>
                </c:pt>
                <c:pt idx="1331" formatCode="_-&quot;$&quot;* #,##0.00_-;\-&quot;$&quot;* #,##0.00_-;_-&quot;$&quot;* &quot;-&quot;_-;_-@_-">
                  <c:v>5015.84</c:v>
                </c:pt>
                <c:pt idx="1332" formatCode="_-&quot;$&quot;* #,##0.00_-;\-&quot;$&quot;* #,##0.00_-;_-&quot;$&quot;* &quot;-&quot;_-;_-@_-">
                  <c:v>4975.58</c:v>
                </c:pt>
                <c:pt idx="1333" formatCode="_-&quot;$&quot;* #,##0.00_-;\-&quot;$&quot;* #,##0.00_-;_-&quot;$&quot;* &quot;-&quot;_-;_-@_-">
                  <c:v>4898.74</c:v>
                </c:pt>
                <c:pt idx="1334" formatCode="_-&quot;$&quot;* #,##0.00_-;\-&quot;$&quot;* #,##0.00_-;_-&quot;$&quot;* &quot;-&quot;_-;_-@_-">
                  <c:v>4819.42</c:v>
                </c:pt>
                <c:pt idx="1335" formatCode="_-&quot;$&quot;* #,##0.00_-;\-&quot;$&quot;* #,##0.00_-;_-&quot;$&quot;* &quot;-&quot;_-;_-@_-">
                  <c:v>4819.42</c:v>
                </c:pt>
                <c:pt idx="1336" formatCode="_-&quot;$&quot;* #,##0.00_-;\-&quot;$&quot;* #,##0.00_-;_-&quot;$&quot;* &quot;-&quot;_-;_-@_-">
                  <c:v>4819.42</c:v>
                </c:pt>
                <c:pt idx="1337" formatCode="_-&quot;$&quot;* #,##0.00_-;\-&quot;$&quot;* #,##0.00_-;_-&quot;$&quot;* &quot;-&quot;_-;_-@_-">
                  <c:v>4821.92</c:v>
                </c:pt>
                <c:pt idx="1338" formatCode="_-&quot;$&quot;* #,##0.00_-;\-&quot;$&quot;* #,##0.00_-;_-&quot;$&quot;* &quot;-&quot;_-;_-@_-">
                  <c:v>4895.29</c:v>
                </c:pt>
                <c:pt idx="1339" formatCode="_-&quot;$&quot;* #,##0.00_-;\-&quot;$&quot;* #,##0.00_-;_-&quot;$&quot;* &quot;-&quot;_-;_-@_-">
                  <c:v>4948.1400000000003</c:v>
                </c:pt>
                <c:pt idx="1340" formatCode="_-&quot;$&quot;* #,##0.00_-;\-&quot;$&quot;* #,##0.00_-;_-&quot;$&quot;* &quot;-&quot;_-;_-@_-">
                  <c:v>4968.9399999999996</c:v>
                </c:pt>
                <c:pt idx="1341" formatCode="_-&quot;$&quot;* #,##0.00_-;\-&quot;$&quot;* #,##0.00_-;_-&quot;$&quot;* &quot;-&quot;_-;_-@_-">
                  <c:v>4913.24</c:v>
                </c:pt>
                <c:pt idx="1342" formatCode="_-&quot;$&quot;* #,##0.00_-;\-&quot;$&quot;* #,##0.00_-;_-&quot;$&quot;* &quot;-&quot;_-;_-@_-">
                  <c:v>4913.24</c:v>
                </c:pt>
                <c:pt idx="1343" formatCode="_-&quot;$&quot;* #,##0.00_-;\-&quot;$&quot;* #,##0.00_-;_-&quot;$&quot;* &quot;-&quot;_-;_-@_-">
                  <c:v>4913.24</c:v>
                </c:pt>
                <c:pt idx="1344" formatCode="_-&quot;$&quot;* #,##0.00_-;\-&quot;$&quot;* #,##0.00_-;_-&quot;$&quot;* &quot;-&quot;_-;_-@_-">
                  <c:v>4885.5</c:v>
                </c:pt>
                <c:pt idx="1345" formatCode="_-&quot;$&quot;* #,##0.00_-;\-&quot;$&quot;* #,##0.00_-;_-&quot;$&quot;* &quot;-&quot;_-;_-@_-">
                  <c:v>4815.09</c:v>
                </c:pt>
                <c:pt idx="1346" formatCode="_-&quot;$&quot;* #,##0.00_-;\-&quot;$&quot;* #,##0.00_-;_-&quot;$&quot;* &quot;-&quot;_-;_-@_-">
                  <c:v>4744.04</c:v>
                </c:pt>
                <c:pt idx="1347" formatCode="_-&quot;$&quot;* #,##0.00_-;\-&quot;$&quot;* #,##0.00_-;_-&quot;$&quot;* &quot;-&quot;_-;_-@_-">
                  <c:v>4636.83</c:v>
                </c:pt>
                <c:pt idx="1348" formatCode="_-&quot;$&quot;* #,##0.00_-;\-&quot;$&quot;* #,##0.00_-;_-&quot;$&quot;* &quot;-&quot;_-;_-@_-">
                  <c:v>4636.83</c:v>
                </c:pt>
                <c:pt idx="1349" formatCode="_-&quot;$&quot;* #,##0.00_-;\-&quot;$&quot;* #,##0.00_-;_-&quot;$&quot;* &quot;-&quot;_-;_-@_-">
                  <c:v>4636.83</c:v>
                </c:pt>
                <c:pt idx="1350" formatCode="_-&quot;$&quot;* #,##0.00_-;\-&quot;$&quot;* #,##0.00_-;_-&quot;$&quot;* &quot;-&quot;_-;_-@_-">
                  <c:v>4636.83</c:v>
                </c:pt>
                <c:pt idx="1351" formatCode="_-&quot;$&quot;* #,##0.00_-;\-&quot;$&quot;* #,##0.00_-;_-&quot;$&quot;* &quot;-&quot;_-;_-@_-">
                  <c:v>4619.78</c:v>
                </c:pt>
                <c:pt idx="1352" formatCode="_-&quot;$&quot;* #,##0.00_-;\-&quot;$&quot;* #,##0.00_-;_-&quot;$&quot;* &quot;-&quot;_-;_-@_-">
                  <c:v>4611.18</c:v>
                </c:pt>
                <c:pt idx="1353" formatCode="_-&quot;$&quot;* #,##0.00_-;\-&quot;$&quot;* #,##0.00_-;_-&quot;$&quot;* &quot;-&quot;_-;_-@_-">
                  <c:v>4611.88</c:v>
                </c:pt>
                <c:pt idx="1354" formatCode="_-&quot;$&quot;* #,##0.00_-;\-&quot;$&quot;* #,##0.00_-;_-&quot;$&quot;* &quot;-&quot;_-;_-@_-">
                  <c:v>4605.29</c:v>
                </c:pt>
                <c:pt idx="1355" formatCode="_-&quot;$&quot;* #,##0.00_-;\-&quot;$&quot;* #,##0.00_-;_-&quot;$&quot;* &quot;-&quot;_-;_-@_-">
                  <c:v>4605.29</c:v>
                </c:pt>
                <c:pt idx="1356" formatCode="_-&quot;$&quot;* #,##0.00_-;\-&quot;$&quot;* #,##0.00_-;_-&quot;$&quot;* &quot;-&quot;_-;_-@_-">
                  <c:v>4605.29</c:v>
                </c:pt>
                <c:pt idx="1357" formatCode="_-&quot;$&quot;* #,##0.00_-;\-&quot;$&quot;* #,##0.00_-;_-&quot;$&quot;* &quot;-&quot;_-;_-@_-">
                  <c:v>4605.29</c:v>
                </c:pt>
                <c:pt idx="1358" formatCode="_-&quot;$&quot;* #,##0.00_-;\-&quot;$&quot;* #,##0.00_-;_-&quot;$&quot;* &quot;-&quot;_-;_-@_-">
                  <c:v>4627.6099999999997</c:v>
                </c:pt>
                <c:pt idx="1359" formatCode="_-&quot;$&quot;* #,##0.00_-;\-&quot;$&quot;* #,##0.00_-;_-&quot;$&quot;* &quot;-&quot;_-;_-@_-">
                  <c:v>4548.8900000000003</c:v>
                </c:pt>
                <c:pt idx="1360" formatCode="_-&quot;$&quot;* #,##0.00_-;\-&quot;$&quot;* #,##0.00_-;_-&quot;$&quot;* &quot;-&quot;_-;_-@_-">
                  <c:v>4484.74</c:v>
                </c:pt>
                <c:pt idx="1361" formatCode="_-&quot;$&quot;* #,##0.00_-;\-&quot;$&quot;* #,##0.00_-;_-&quot;$&quot;* &quot;-&quot;_-;_-@_-">
                  <c:v>4545.66</c:v>
                </c:pt>
                <c:pt idx="1362" formatCode="_-&quot;$&quot;* #,##0.00_-;\-&quot;$&quot;* #,##0.00_-;_-&quot;$&quot;* &quot;-&quot;_-;_-@_-">
                  <c:v>4590.54</c:v>
                </c:pt>
                <c:pt idx="1363" formatCode="_-&quot;$&quot;* #,##0.00_-;\-&quot;$&quot;* #,##0.00_-;_-&quot;$&quot;* &quot;-&quot;_-;_-@_-">
                  <c:v>4590.54</c:v>
                </c:pt>
                <c:pt idx="1364" formatCode="_-&quot;$&quot;* #,##0.00_-;\-&quot;$&quot;* #,##0.00_-;_-&quot;$&quot;* &quot;-&quot;_-;_-@_-">
                  <c:v>4590.54</c:v>
                </c:pt>
                <c:pt idx="1365" formatCode="_-&quot;$&quot;* #,##0.00_-;\-&quot;$&quot;* #,##0.00_-;_-&quot;$&quot;* &quot;-&quot;_-;_-@_-">
                  <c:v>4532.07</c:v>
                </c:pt>
                <c:pt idx="1366" formatCode="_-&quot;$&quot;* #,##0.00_-;\-&quot;$&quot;* #,##0.00_-;_-&quot;$&quot;* &quot;-&quot;_-;_-@_-">
                  <c:v>4486.9399999999996</c:v>
                </c:pt>
                <c:pt idx="1367" formatCode="_-&quot;$&quot;* #,##0.00_-;\-&quot;$&quot;* #,##0.00_-;_-&quot;$&quot;* &quot;-&quot;_-;_-@_-">
                  <c:v>4556.42</c:v>
                </c:pt>
                <c:pt idx="1368" formatCode="_-&quot;$&quot;* #,##0.00_-;\-&quot;$&quot;* #,##0.00_-;_-&quot;$&quot;* &quot;-&quot;_-;_-@_-">
                  <c:v>4496.99</c:v>
                </c:pt>
                <c:pt idx="1369" formatCode="_-&quot;$&quot;* #,##0.00_-;\-&quot;$&quot;* #,##0.00_-;_-&quot;$&quot;* &quot;-&quot;_-;_-@_-">
                  <c:v>4426.47</c:v>
                </c:pt>
                <c:pt idx="1370" formatCode="_-&quot;$&quot;* #,##0.00_-;\-&quot;$&quot;* #,##0.00_-;_-&quot;$&quot;* &quot;-&quot;_-;_-@_-">
                  <c:v>4426.47</c:v>
                </c:pt>
                <c:pt idx="1371" formatCode="_-&quot;$&quot;* #,##0.00_-;\-&quot;$&quot;* #,##0.00_-;_-&quot;$&quot;* &quot;-&quot;_-;_-@_-">
                  <c:v>4426.47</c:v>
                </c:pt>
                <c:pt idx="1372" formatCode="_-&quot;$&quot;* #,##0.00_-;\-&quot;$&quot;* #,##0.00_-;_-&quot;$&quot;* &quot;-&quot;_-;_-@_-">
                  <c:v>4379.8</c:v>
                </c:pt>
                <c:pt idx="1373" formatCode="_-&quot;$&quot;* #,##0.00_-;\-&quot;$&quot;* #,##0.00_-;_-&quot;$&quot;* &quot;-&quot;_-;_-@_-">
                  <c:v>4403.82</c:v>
                </c:pt>
                <c:pt idx="1374" formatCode="_-&quot;$&quot;* #,##0.00_-;\-&quot;$&quot;* #,##0.00_-;_-&quot;$&quot;* &quot;-&quot;_-;_-@_-">
                  <c:v>4420.38</c:v>
                </c:pt>
                <c:pt idx="1375" formatCode="_-&quot;$&quot;* #,##0.00_-;\-&quot;$&quot;* #,##0.00_-;_-&quot;$&quot;* &quot;-&quot;_-;_-@_-">
                  <c:v>4415.1099999999997</c:v>
                </c:pt>
                <c:pt idx="1376" formatCode="_-&quot;$&quot;* #,##0.00_-;\-&quot;$&quot;* #,##0.00_-;_-&quot;$&quot;* &quot;-&quot;_-;_-@_-">
                  <c:v>4435.84</c:v>
                </c:pt>
                <c:pt idx="1377" formatCode="_-&quot;$&quot;* #,##0.00_-;\-&quot;$&quot;* #,##0.00_-;_-&quot;$&quot;* &quot;-&quot;_-;_-@_-">
                  <c:v>4435.84</c:v>
                </c:pt>
                <c:pt idx="1378" formatCode="_-&quot;$&quot;* #,##0.00_-;\-&quot;$&quot;* #,##0.00_-;_-&quot;$&quot;* &quot;-&quot;_-;_-@_-">
                  <c:v>4435.84</c:v>
                </c:pt>
                <c:pt idx="1379" formatCode="_-&quot;$&quot;* #,##0.00_-;\-&quot;$&quot;* #,##0.00_-;_-&quot;$&quot;* &quot;-&quot;_-;_-@_-">
                  <c:v>4404.6400000000003</c:v>
                </c:pt>
                <c:pt idx="1380" formatCode="_-&quot;$&quot;* #,##0.00_-;\-&quot;$&quot;* #,##0.00_-;_-&quot;$&quot;* &quot;-&quot;_-;_-@_-">
                  <c:v>4389.8</c:v>
                </c:pt>
                <c:pt idx="1381" formatCode="_-&quot;$&quot;* #,##0.00_-;\-&quot;$&quot;* #,##0.00_-;_-&quot;$&quot;* &quot;-&quot;_-;_-@_-">
                  <c:v>4413.8900000000003</c:v>
                </c:pt>
                <c:pt idx="1382" formatCode="_-&quot;$&quot;* #,##0.00_-;\-&quot;$&quot;* #,##0.00_-;_-&quot;$&quot;* &quot;-&quot;_-;_-@_-">
                  <c:v>4346.91</c:v>
                </c:pt>
                <c:pt idx="1383" formatCode="_-&quot;$&quot;* #,##0.00_-;\-&quot;$&quot;* #,##0.00_-;_-&quot;$&quot;* &quot;-&quot;_-;_-@_-">
                  <c:v>4365.32</c:v>
                </c:pt>
                <c:pt idx="1384" formatCode="_-&quot;$&quot;* #,##0.00_-;\-&quot;$&quot;* #,##0.00_-;_-&quot;$&quot;* &quot;-&quot;_-;_-@_-">
                  <c:v>4365.32</c:v>
                </c:pt>
                <c:pt idx="1385" formatCode="_-&quot;$&quot;* #,##0.00_-;\-&quot;$&quot;* #,##0.00_-;_-&quot;$&quot;* &quot;-&quot;_-;_-@_-">
                  <c:v>4365.32</c:v>
                </c:pt>
                <c:pt idx="1386" formatCode="_-&quot;$&quot;* #,##0.00_-;\-&quot;$&quot;* #,##0.00_-;_-&quot;$&quot;* &quot;-&quot;_-;_-@_-">
                  <c:v>4396.6899999999996</c:v>
                </c:pt>
                <c:pt idx="1387" formatCode="_-&quot;$&quot;* #,##0.00_-;\-&quot;$&quot;* #,##0.00_-;_-&quot;$&quot;* &quot;-&quot;_-;_-@_-">
                  <c:v>4446.3599999999997</c:v>
                </c:pt>
                <c:pt idx="1388" formatCode="_-&quot;$&quot;* #,##0.00_-;\-&quot;$&quot;* #,##0.00_-;_-&quot;$&quot;* &quot;-&quot;_-;_-@_-">
                  <c:v>4480.1000000000004</c:v>
                </c:pt>
                <c:pt idx="1389" formatCode="_-&quot;$&quot;* #,##0.00_-;\-&quot;$&quot;* #,##0.00_-;_-&quot;$&quot;* &quot;-&quot;_-;_-@_-">
                  <c:v>4466.7299999999996</c:v>
                </c:pt>
                <c:pt idx="1390" formatCode="_-&quot;$&quot;* #,##0.00_-;\-&quot;$&quot;* #,##0.00_-;_-&quot;$&quot;* &quot;-&quot;_-;_-@_-">
                  <c:v>4466.7299999999996</c:v>
                </c:pt>
                <c:pt idx="1391" formatCode="_-&quot;$&quot;* #,##0.00_-;\-&quot;$&quot;* #,##0.00_-;_-&quot;$&quot;* &quot;-&quot;_-;_-@_-">
                  <c:v>4466.7299999999996</c:v>
                </c:pt>
                <c:pt idx="1392" formatCode="_-&quot;$&quot;* #,##0.00_-;\-&quot;$&quot;* #,##0.00_-;_-&quot;$&quot;* &quot;-&quot;_-;_-@_-">
                  <c:v>4466.7299999999996</c:v>
                </c:pt>
                <c:pt idx="1393" formatCode="_-&quot;$&quot;* #,##0.00_-;\-&quot;$&quot;* #,##0.00_-;_-&quot;$&quot;* &quot;-&quot;_-;_-@_-">
                  <c:v>4467.03</c:v>
                </c:pt>
                <c:pt idx="1394" formatCode="_-&quot;$&quot;* #,##0.00_-;\-&quot;$&quot;* #,##0.00_-;_-&quot;$&quot;* &quot;-&quot;_-;_-@_-">
                  <c:v>4422.7700000000004</c:v>
                </c:pt>
                <c:pt idx="1395" formatCode="_-&quot;$&quot;* #,##0.00_-;\-&quot;$&quot;* #,##0.00_-;_-&quot;$&quot;* &quot;-&quot;_-;_-@_-">
                  <c:v>4400.16</c:v>
                </c:pt>
                <c:pt idx="1396" formatCode="_-&quot;$&quot;* #,##0.00_-;\-&quot;$&quot;* #,##0.00_-;_-&quot;$&quot;* &quot;-&quot;_-;_-@_-">
                  <c:v>4386.13</c:v>
                </c:pt>
                <c:pt idx="1397" formatCode="_-&quot;$&quot;* #,##0.00_-;\-&quot;$&quot;* #,##0.00_-;_-&quot;$&quot;* &quot;-&quot;_-;_-@_-">
                  <c:v>4388.0200000000004</c:v>
                </c:pt>
                <c:pt idx="1398" formatCode="_-&quot;$&quot;* #,##0.00_-;\-&quot;$&quot;* #,##0.00_-;_-&quot;$&quot;* &quot;-&quot;_-;_-@_-">
                  <c:v>4388.0200000000004</c:v>
                </c:pt>
                <c:pt idx="1399" formatCode="_-&quot;$&quot;* #,##0.00_-;\-&quot;$&quot;* #,##0.00_-;_-&quot;$&quot;* &quot;-&quot;_-;_-@_-">
                  <c:v>4388.0200000000004</c:v>
                </c:pt>
                <c:pt idx="1400" formatCode="_-&quot;$&quot;* #,##0.00_-;\-&quot;$&quot;* #,##0.00_-;_-&quot;$&quot;* &quot;-&quot;_-;_-@_-">
                  <c:v>4407.95</c:v>
                </c:pt>
                <c:pt idx="1401" formatCode="_-&quot;$&quot;* #,##0.00_-;\-&quot;$&quot;* #,##0.00_-;_-&quot;$&quot;* &quot;-&quot;_-;_-@_-">
                  <c:v>4380.1899999999996</c:v>
                </c:pt>
                <c:pt idx="1402" formatCode="_-&quot;$&quot;* #,##0.00_-;\-&quot;$&quot;* #,##0.00_-;_-&quot;$&quot;* &quot;-&quot;_-;_-@_-">
                  <c:v>4374.45</c:v>
                </c:pt>
                <c:pt idx="1403" formatCode="_-&quot;$&quot;* #,##0.00_-;\-&quot;$&quot;* #,##0.00_-;_-&quot;$&quot;* &quot;-&quot;_-;_-@_-">
                  <c:v>4399.16</c:v>
                </c:pt>
                <c:pt idx="1404" formatCode="_-&quot;$&quot;* #,##0.00_-;\-&quot;$&quot;* #,##0.00_-;_-&quot;$&quot;* &quot;-&quot;_-;_-@_-">
                  <c:v>4400.25</c:v>
                </c:pt>
                <c:pt idx="1405" formatCode="_-&quot;$&quot;* #,##0.00_-;\-&quot;$&quot;* #,##0.00_-;_-&quot;$&quot;* &quot;-&quot;_-;_-@_-">
                  <c:v>4400.25</c:v>
                </c:pt>
                <c:pt idx="1406" formatCode="_-&quot;$&quot;* #,##0.00_-;\-&quot;$&quot;* #,##0.00_-;_-&quot;$&quot;* &quot;-&quot;_-;_-@_-">
                  <c:v>4400.25</c:v>
                </c:pt>
                <c:pt idx="1407" formatCode="_-&quot;$&quot;* #,##0.00_-;\-&quot;$&quot;* #,##0.00_-;_-&quot;$&quot;* &quot;-&quot;_-;_-@_-">
                  <c:v>4413.8599999999997</c:v>
                </c:pt>
                <c:pt idx="1408" formatCode="_-&quot;$&quot;* #,##0.00_-;\-&quot;$&quot;* #,##0.00_-;_-&quot;$&quot;* &quot;-&quot;_-;_-@_-">
                  <c:v>4316.47</c:v>
                </c:pt>
                <c:pt idx="1409" formatCode="_-&quot;$&quot;* #,##0.00_-;\-&quot;$&quot;* #,##0.00_-;_-&quot;$&quot;* &quot;-&quot;_-;_-@_-">
                  <c:v>4218.4799999999996</c:v>
                </c:pt>
                <c:pt idx="1410" formatCode="_-&quot;$&quot;* #,##0.00_-;\-&quot;$&quot;* #,##0.00_-;_-&quot;$&quot;* &quot;-&quot;_-;_-@_-">
                  <c:v>4185.49</c:v>
                </c:pt>
                <c:pt idx="1411" formatCode="_-&quot;$&quot;* #,##0.00_-;\-&quot;$&quot;* #,##0.00_-;_-&quot;$&quot;* &quot;-&quot;_-;_-@_-">
                  <c:v>4185.49</c:v>
                </c:pt>
                <c:pt idx="1412" formatCode="_-&quot;$&quot;* #,##0.00_-;\-&quot;$&quot;* #,##0.00_-;_-&quot;$&quot;* &quot;-&quot;_-;_-@_-">
                  <c:v>4185.49</c:v>
                </c:pt>
                <c:pt idx="1413" formatCode="_-&quot;$&quot;* #,##0.00_-;\-&quot;$&quot;* #,##0.00_-;_-&quot;$&quot;* &quot;-&quot;_-;_-@_-">
                  <c:v>4185.49</c:v>
                </c:pt>
                <c:pt idx="1414" formatCode="_-&quot;$&quot;* #,##0.00_-;\-&quot;$&quot;* #,##0.00_-;_-&quot;$&quot;* &quot;-&quot;_-;_-@_-">
                  <c:v>4231.45</c:v>
                </c:pt>
                <c:pt idx="1415" formatCode="_-&quot;$&quot;* #,##0.00_-;\-&quot;$&quot;* #,##0.00_-;_-&quot;$&quot;* &quot;-&quot;_-;_-@_-">
                  <c:v>4273.82</c:v>
                </c:pt>
                <c:pt idx="1416" formatCode="_-&quot;$&quot;* #,##0.00_-;\-&quot;$&quot;* #,##0.00_-;_-&quot;$&quot;* &quot;-&quot;_-;_-@_-">
                  <c:v>4309.6899999999996</c:v>
                </c:pt>
                <c:pt idx="1417" formatCode="_-&quot;$&quot;* #,##0.00_-;\-&quot;$&quot;* #,##0.00_-;_-&quot;$&quot;* &quot;-&quot;_-;_-@_-">
                  <c:v>4307.09</c:v>
                </c:pt>
                <c:pt idx="1418" formatCode="_-&quot;$&quot;* #,##0.00_-;\-&quot;$&quot;* #,##0.00_-;_-&quot;$&quot;* &quot;-&quot;_-;_-@_-">
                  <c:v>4337.28</c:v>
                </c:pt>
                <c:pt idx="1419" formatCode="_-&quot;$&quot;* #,##0.00_-;\-&quot;$&quot;* #,##0.00_-;_-&quot;$&quot;* &quot;-&quot;_-;_-@_-">
                  <c:v>4337.28</c:v>
                </c:pt>
                <c:pt idx="1420" formatCode="_-&quot;$&quot;* #,##0.00_-;\-&quot;$&quot;* #,##0.00_-;_-&quot;$&quot;* &quot;-&quot;_-;_-@_-">
                  <c:v>4337.28</c:v>
                </c:pt>
                <c:pt idx="1421" formatCode="_-&quot;$&quot;* #,##0.00_-;\-&quot;$&quot;* #,##0.00_-;_-&quot;$&quot;* &quot;-&quot;_-;_-@_-">
                  <c:v>4268.3</c:v>
                </c:pt>
                <c:pt idx="1422" formatCode="_-&quot;$&quot;* #,##0.00_-;\-&quot;$&quot;* #,##0.00_-;_-&quot;$&quot;* &quot;-&quot;_-;_-@_-">
                  <c:v>4331.1499999999996</c:v>
                </c:pt>
                <c:pt idx="1423" formatCode="_-&quot;$&quot;* #,##0.00_-;\-&quot;$&quot;* #,##0.00_-;_-&quot;$&quot;* &quot;-&quot;_-;_-@_-">
                  <c:v>4313.3</c:v>
                </c:pt>
                <c:pt idx="1424" formatCode="_-&quot;$&quot;* #,##0.00_-;\-&quot;$&quot;* #,##0.00_-;_-&quot;$&quot;* &quot;-&quot;_-;_-@_-">
                  <c:v>4245.99</c:v>
                </c:pt>
                <c:pt idx="1425" formatCode="_-&quot;$&quot;* #,##0.00_-;\-&quot;$&quot;* #,##0.00_-;_-&quot;$&quot;* &quot;-&quot;_-;_-@_-">
                  <c:v>4300.3</c:v>
                </c:pt>
                <c:pt idx="1426" formatCode="_-&quot;$&quot;* #,##0.00_-;\-&quot;$&quot;* #,##0.00_-;_-&quot;$&quot;* &quot;-&quot;_-;_-@_-">
                  <c:v>4300.3</c:v>
                </c:pt>
                <c:pt idx="1427" formatCode="_-&quot;$&quot;* #,##0.00_-;\-&quot;$&quot;* #,##0.00_-;_-&quot;$&quot;* &quot;-&quot;_-;_-@_-">
                  <c:v>4300.3</c:v>
                </c:pt>
                <c:pt idx="1428" formatCode="_-&quot;$&quot;* #,##0.00_-;\-&quot;$&quot;* #,##0.00_-;_-&quot;$&quot;* &quot;-&quot;_-;_-@_-">
                  <c:v>4375.51</c:v>
                </c:pt>
                <c:pt idx="1429" formatCode="_-&quot;$&quot;* #,##0.00_-;\-&quot;$&quot;* #,##0.00_-;_-&quot;$&quot;* &quot;-&quot;_-;_-@_-">
                  <c:v>4420.75</c:v>
                </c:pt>
                <c:pt idx="1430" formatCode="_-&quot;$&quot;* #,##0.00_-;\-&quot;$&quot;* #,##0.00_-;_-&quot;$&quot;* &quot;-&quot;_-;_-@_-">
                  <c:v>4445.01</c:v>
                </c:pt>
                <c:pt idx="1431" formatCode="_-&quot;$&quot;* #,##0.00_-;\-&quot;$&quot;* #,##0.00_-;_-&quot;$&quot;* &quot;-&quot;_-;_-@_-">
                  <c:v>4461.63</c:v>
                </c:pt>
                <c:pt idx="1432" formatCode="_-&quot;$&quot;* #,##0.00_-;\-&quot;$&quot;* #,##0.00_-;_-&quot;$&quot;* &quot;-&quot;_-;_-@_-">
                  <c:v>4423.8599999999997</c:v>
                </c:pt>
                <c:pt idx="1433" formatCode="_-&quot;$&quot;* #,##0.00_-;\-&quot;$&quot;* #,##0.00_-;_-&quot;$&quot;* &quot;-&quot;_-;_-@_-">
                  <c:v>4423.8599999999997</c:v>
                </c:pt>
                <c:pt idx="1434" formatCode="_-&quot;$&quot;* #,##0.00_-;\-&quot;$&quot;* #,##0.00_-;_-&quot;$&quot;* &quot;-&quot;_-;_-@_-">
                  <c:v>4423.8599999999997</c:v>
                </c:pt>
                <c:pt idx="1435" formatCode="_-&quot;$&quot;* #,##0.00_-;\-&quot;$&quot;* #,##0.00_-;_-&quot;$&quot;* &quot;-&quot;_-;_-@_-">
                  <c:v>4410.1400000000003</c:v>
                </c:pt>
                <c:pt idx="1436" formatCode="_-&quot;$&quot;* #,##0.00_-;\-&quot;$&quot;* #,##0.00_-;_-&quot;$&quot;* &quot;-&quot;_-;_-@_-">
                  <c:v>4303.34</c:v>
                </c:pt>
                <c:pt idx="1437" formatCode="_-&quot;$&quot;* #,##0.00_-;\-&quot;$&quot;* #,##0.00_-;_-&quot;$&quot;* &quot;-&quot;_-;_-@_-">
                  <c:v>4303.34</c:v>
                </c:pt>
                <c:pt idx="1438" formatCode="_-&quot;$&quot;* #,##0.00_-;\-&quot;$&quot;* #,##0.00_-;_-&quot;$&quot;* &quot;-&quot;_-;_-@_-">
                  <c:v>4315.41</c:v>
                </c:pt>
                <c:pt idx="1439" formatCode="_-&quot;$&quot;* #,##0.00_-;\-&quot;$&quot;* #,##0.00_-;_-&quot;$&quot;* &quot;-&quot;_-;_-@_-">
                  <c:v>4395.63</c:v>
                </c:pt>
                <c:pt idx="1440" formatCode="_-&quot;$&quot;* #,##0.00_-;\-&quot;$&quot;* #,##0.00_-;_-&quot;$&quot;* &quot;-&quot;_-;_-@_-">
                  <c:v>4395.63</c:v>
                </c:pt>
                <c:pt idx="1441" formatCode="_-&quot;$&quot;* #,##0.00_-;\-&quot;$&quot;* #,##0.00_-;_-&quot;$&quot;* &quot;-&quot;_-;_-@_-">
                  <c:v>4395.63</c:v>
                </c:pt>
                <c:pt idx="1442" formatCode="_-&quot;$&quot;* #,##0.00_-;\-&quot;$&quot;* #,##0.00_-;_-&quot;$&quot;* &quot;-&quot;_-;_-@_-">
                  <c:v>4519.6499999999996</c:v>
                </c:pt>
                <c:pt idx="1443" formatCode="_-&quot;$&quot;* #,##0.00_-;\-&quot;$&quot;* #,##0.00_-;_-&quot;$&quot;* &quot;-&quot;_-;_-@_-">
                  <c:v>4558.05</c:v>
                </c:pt>
                <c:pt idx="1444" formatCode="_-&quot;$&quot;* #,##0.00_-;\-&quot;$&quot;* #,##0.00_-;_-&quot;$&quot;* &quot;-&quot;_-;_-@_-">
                  <c:v>4627.46</c:v>
                </c:pt>
                <c:pt idx="1445" formatCode="_-&quot;$&quot;* #,##0.00_-;\-&quot;$&quot;* #,##0.00_-;_-&quot;$&quot;* &quot;-&quot;_-;_-@_-">
                  <c:v>4513.28</c:v>
                </c:pt>
                <c:pt idx="1446" formatCode="_-&quot;$&quot;* #,##0.00_-;\-&quot;$&quot;* #,##0.00_-;_-&quot;$&quot;* &quot;-&quot;_-;_-@_-">
                  <c:v>4388.2700000000004</c:v>
                </c:pt>
                <c:pt idx="1447" formatCode="_-&quot;$&quot;* #,##0.00_-;\-&quot;$&quot;* #,##0.00_-;_-&quot;$&quot;* &quot;-&quot;_-;_-@_-">
                  <c:v>4388.2700000000004</c:v>
                </c:pt>
                <c:pt idx="1448" formatCode="_-&quot;$&quot;* #,##0.00_-;\-&quot;$&quot;* #,##0.00_-;_-&quot;$&quot;* &quot;-&quot;_-;_-@_-">
                  <c:v>4388.2700000000004</c:v>
                </c:pt>
                <c:pt idx="1449" formatCode="_-&quot;$&quot;* #,##0.00_-;\-&quot;$&quot;* #,##0.00_-;_-&quot;$&quot;* &quot;-&quot;_-;_-@_-">
                  <c:v>4369.7</c:v>
                </c:pt>
                <c:pt idx="1450" formatCode="_-&quot;$&quot;* #,##0.00_-;\-&quot;$&quot;* #,##0.00_-;_-&quot;$&quot;* &quot;-&quot;_-;_-@_-">
                  <c:v>4348.68</c:v>
                </c:pt>
                <c:pt idx="1451" formatCode="_-&quot;$&quot;* #,##0.00_-;\-&quot;$&quot;* #,##0.00_-;_-&quot;$&quot;* &quot;-&quot;_-;_-@_-">
                  <c:v>4259.8599999999997</c:v>
                </c:pt>
                <c:pt idx="1452" formatCode="_-&quot;$&quot;* #,##0.00_-;\-&quot;$&quot;* #,##0.00_-;_-&quot;$&quot;* &quot;-&quot;_-;_-@_-">
                  <c:v>4198.7700000000004</c:v>
                </c:pt>
                <c:pt idx="1453" formatCode="_-&quot;$&quot;* #,##0.00_-;\-&quot;$&quot;* #,##0.00_-;_-&quot;$&quot;* &quot;-&quot;_-;_-@_-">
                  <c:v>4198.7700000000004</c:v>
                </c:pt>
                <c:pt idx="1454" formatCode="_-&quot;$&quot;* #,##0.00_-;\-&quot;$&quot;* #,##0.00_-;_-&quot;$&quot;* &quot;-&quot;_-;_-@_-">
                  <c:v>4198.7700000000004</c:v>
                </c:pt>
                <c:pt idx="1455" formatCode="_-&quot;$&quot;* #,##0.00_-;\-&quot;$&quot;* #,##0.00_-;_-&quot;$&quot;* &quot;-&quot;_-;_-@_-">
                  <c:v>4198.7700000000004</c:v>
                </c:pt>
                <c:pt idx="1456" formatCode="_-&quot;$&quot;* #,##0.00_-;\-&quot;$&quot;* #,##0.00_-;_-&quot;$&quot;* &quot;-&quot;_-;_-@_-">
                  <c:v>4151.21</c:v>
                </c:pt>
                <c:pt idx="1457" formatCode="_-&quot;$&quot;* #,##0.00_-;\-&quot;$&quot;* #,##0.00_-;_-&quot;$&quot;* &quot;-&quot;_-;_-@_-">
                  <c:v>4127.47</c:v>
                </c:pt>
                <c:pt idx="1458" formatCode="_-&quot;$&quot;* #,##0.00_-;\-&quot;$&quot;* #,##0.00_-;_-&quot;$&quot;* &quot;-&quot;_-;_-@_-">
                  <c:v>4089.72</c:v>
                </c:pt>
                <c:pt idx="1459" formatCode="_-&quot;$&quot;* #,##0.00_-;\-&quot;$&quot;* #,##0.00_-;_-&quot;$&quot;* &quot;-&quot;_-;_-@_-">
                  <c:v>4129.87</c:v>
                </c:pt>
                <c:pt idx="1460" formatCode="_-&quot;$&quot;* #,##0.00_-;\-&quot;$&quot;* #,##0.00_-;_-&quot;$&quot;* &quot;-&quot;_-;_-@_-">
                  <c:v>4129.87</c:v>
                </c:pt>
                <c:pt idx="1461" formatCode="_-&quot;$&quot;* #,##0.00_-;\-&quot;$&quot;* #,##0.00_-;_-&quot;$&quot;* &quot;-&quot;_-;_-@_-">
                  <c:v>4129.87</c:v>
                </c:pt>
                <c:pt idx="1462" formatCode="_-&quot;$&quot;* #,##0.00_-;\-&quot;$&quot;* #,##0.00_-;_-&quot;$&quot;* &quot;-&quot;_-;_-@_-">
                  <c:v>4129.87</c:v>
                </c:pt>
                <c:pt idx="1463" formatCode="_-&quot;$&quot;* #,##0.00_-;\-&quot;$&quot;* #,##0.00_-;_-&quot;$&quot;* &quot;-&quot;_-;_-@_-">
                  <c:v>4068.75</c:v>
                </c:pt>
                <c:pt idx="1464" formatCode="_-&quot;$&quot;* #,##0.00_-;\-&quot;$&quot;* #,##0.00_-;_-&quot;$&quot;* &quot;-&quot;_-;_-@_-">
                  <c:v>4026.52</c:v>
                </c:pt>
                <c:pt idx="1465" formatCode="_-&quot;$&quot;* #,##0.00_-;\-&quot;$&quot;* #,##0.00_-;_-&quot;$&quot;* &quot;-&quot;_-;_-@_-">
                  <c:v>4026.92</c:v>
                </c:pt>
                <c:pt idx="1466" formatCode="_-&quot;$&quot;* #,##0.00_-;\-&quot;$&quot;* #,##0.00_-;_-&quot;$&quot;* &quot;-&quot;_-;_-@_-">
                  <c:v>3905.05</c:v>
                </c:pt>
                <c:pt idx="1467" formatCode="_-&quot;$&quot;* #,##0.00_-;\-&quot;$&quot;* #,##0.00_-;_-&quot;$&quot;* &quot;-&quot;_-;_-@_-">
                  <c:v>3905.05</c:v>
                </c:pt>
                <c:pt idx="1468" formatCode="_-&quot;$&quot;* #,##0.00_-;\-&quot;$&quot;* #,##0.00_-;_-&quot;$&quot;* &quot;-&quot;_-;_-@_-">
                  <c:v>3905.05</c:v>
                </c:pt>
                <c:pt idx="1469" formatCode="_-&quot;$&quot;* #,##0.00_-;\-&quot;$&quot;* #,##0.00_-;_-&quot;$&quot;* &quot;-&quot;_-;_-@_-">
                  <c:v>3905.05</c:v>
                </c:pt>
                <c:pt idx="1470" formatCode="_-&quot;$&quot;* #,##0.00_-;\-&quot;$&quot;* #,##0.00_-;_-&quot;$&quot;* &quot;-&quot;_-;_-@_-">
                  <c:v>3912.15</c:v>
                </c:pt>
                <c:pt idx="1471" formatCode="_-&quot;$&quot;* #,##0.00_-;\-&quot;$&quot;* #,##0.00_-;_-&quot;$&quot;* &quot;-&quot;_-;_-@_-">
                  <c:v>3923.96</c:v>
                </c:pt>
                <c:pt idx="1472" formatCode="_-&quot;$&quot;* #,##0.00_-;\-&quot;$&quot;* #,##0.00_-;_-&quot;$&quot;* &quot;-&quot;_-;_-@_-">
                  <c:v>3979.3</c:v>
                </c:pt>
                <c:pt idx="1473" formatCode="_-&quot;$&quot;* #,##0.00_-;\-&quot;$&quot;* #,##0.00_-;_-&quot;$&quot;* &quot;-&quot;_-;_-@_-">
                  <c:v>4016.5</c:v>
                </c:pt>
                <c:pt idx="1474" formatCode="_-&quot;$&quot;* #,##0.00_-;\-&quot;$&quot;* #,##0.00_-;_-&quot;$&quot;* &quot;-&quot;_-;_-@_-">
                  <c:v>3912.51</c:v>
                </c:pt>
                <c:pt idx="1475" formatCode="_-&quot;$&quot;* #,##0.00_-;\-&quot;$&quot;* #,##0.00_-;_-&quot;$&quot;* &quot;-&quot;_-;_-@_-">
                  <c:v>3912.51</c:v>
                </c:pt>
                <c:pt idx="1476" formatCode="_-&quot;$&quot;* #,##0.00_-;\-&quot;$&quot;* #,##0.00_-;_-&quot;$&quot;* &quot;-&quot;_-;_-@_-">
                  <c:v>3912.51</c:v>
                </c:pt>
                <c:pt idx="1477" formatCode="_-&quot;$&quot;* #,##0.00_-;\-&quot;$&quot;* #,##0.00_-;_-&quot;$&quot;* &quot;-&quot;_-;_-@_-">
                  <c:v>3833.34</c:v>
                </c:pt>
                <c:pt idx="1478" formatCode="_-&quot;$&quot;* #,##0.00_-;\-&quot;$&quot;* #,##0.00_-;_-&quot;$&quot;* &quot;-&quot;_-;_-@_-">
                  <c:v>3782.65</c:v>
                </c:pt>
                <c:pt idx="1479" formatCode="_-&quot;$&quot;* #,##0.00_-;\-&quot;$&quot;* #,##0.00_-;_-&quot;$&quot;* &quot;-&quot;_-;_-@_-">
                  <c:v>3790.88</c:v>
                </c:pt>
                <c:pt idx="1480" formatCode="_-&quot;$&quot;* #,##0.00_-;\-&quot;$&quot;* #,##0.00_-;_-&quot;$&quot;* &quot;-&quot;_-;_-@_-">
                  <c:v>3799.5</c:v>
                </c:pt>
                <c:pt idx="1481" formatCode="_-&quot;$&quot;* #,##0.00_-;\-&quot;$&quot;* #,##0.00_-;_-&quot;$&quot;* &quot;-&quot;_-;_-@_-">
                  <c:v>3771.63</c:v>
                </c:pt>
                <c:pt idx="1482" formatCode="_-&quot;$&quot;* #,##0.00_-;\-&quot;$&quot;* #,##0.00_-;_-&quot;$&quot;* &quot;-&quot;_-;_-@_-">
                  <c:v>3771.63</c:v>
                </c:pt>
                <c:pt idx="1483" formatCode="_-&quot;$&quot;* #,##0.00_-;\-&quot;$&quot;* #,##0.00_-;_-&quot;$&quot;* &quot;-&quot;_-;_-@_-">
                  <c:v>3771.63</c:v>
                </c:pt>
                <c:pt idx="1484" formatCode="_-&quot;$&quot;* #,##0.00_-;\-&quot;$&quot;* #,##0.00_-;_-&quot;$&quot;* &quot;-&quot;_-;_-@_-">
                  <c:v>3784.98</c:v>
                </c:pt>
                <c:pt idx="1485" formatCode="_-&quot;$&quot;* #,##0.00_-;\-&quot;$&quot;* #,##0.00_-;_-&quot;$&quot;* &quot;-&quot;_-;_-@_-">
                  <c:v>3791.74</c:v>
                </c:pt>
                <c:pt idx="1486" formatCode="_-&quot;$&quot;* #,##0.00_-;\-&quot;$&quot;* #,##0.00_-;_-&quot;$&quot;* &quot;-&quot;_-;_-@_-">
                  <c:v>3776.52</c:v>
                </c:pt>
                <c:pt idx="1487" formatCode="_-&quot;$&quot;* #,##0.00_-;\-&quot;$&quot;* #,##0.00_-;_-&quot;$&quot;* &quot;-&quot;_-;_-@_-">
                  <c:v>3912.34</c:v>
                </c:pt>
                <c:pt idx="1488" formatCode="_-&quot;$&quot;* #,##0.00_-;\-&quot;$&quot;* #,##0.00_-;_-&quot;$&quot;* &quot;-&quot;_-;_-@_-">
                  <c:v>3912.34</c:v>
                </c:pt>
                <c:pt idx="1489" formatCode="_-&quot;$&quot;* #,##0.00_-;\-&quot;$&quot;* #,##0.00_-;_-&quot;$&quot;* &quot;-&quot;_-;_-@_-">
                  <c:v>3912.34</c:v>
                </c:pt>
                <c:pt idx="1490" formatCode="_-&quot;$&quot;* #,##0.00_-;\-&quot;$&quot;* #,##0.00_-;_-&quot;$&quot;* &quot;-&quot;_-;_-@_-">
                  <c:v>3912.34</c:v>
                </c:pt>
                <c:pt idx="1491" formatCode="_-&quot;$&quot;* #,##0.00_-;\-&quot;$&quot;* #,##0.00_-;_-&quot;$&quot;* &quot;-&quot;_-;_-@_-">
                  <c:v>3930.89</c:v>
                </c:pt>
                <c:pt idx="1492" formatCode="_-&quot;$&quot;* #,##0.00_-;\-&quot;$&quot;* #,##0.00_-;_-&quot;$&quot;* &quot;-&quot;_-;_-@_-">
                  <c:v>3959.05</c:v>
                </c:pt>
                <c:pt idx="1493" formatCode="_-&quot;$&quot;* #,##0.00_-;\-&quot;$&quot;* #,##0.00_-;_-&quot;$&quot;* &quot;-&quot;_-;_-@_-">
                  <c:v>3971.28</c:v>
                </c:pt>
                <c:pt idx="1494" formatCode="_-&quot;$&quot;* #,##0.00_-;\-&quot;$&quot;* #,##0.00_-;_-&quot;$&quot;* &quot;-&quot;_-;_-@_-">
                  <c:v>3950.35</c:v>
                </c:pt>
                <c:pt idx="1495" formatCode="_-&quot;$&quot;* #,##0.00_-;\-&quot;$&quot;* #,##0.00_-;_-&quot;$&quot;* &quot;-&quot;_-;_-@_-">
                  <c:v>3989.84</c:v>
                </c:pt>
                <c:pt idx="1496" formatCode="_-&quot;$&quot;* #,##0.00_-;\-&quot;$&quot;* #,##0.00_-;_-&quot;$&quot;* &quot;-&quot;_-;_-@_-">
                  <c:v>3989.84</c:v>
                </c:pt>
                <c:pt idx="1497" formatCode="_-&quot;$&quot;* #,##0.00_-;\-&quot;$&quot;* #,##0.00_-;_-&quot;$&quot;* &quot;-&quot;_-;_-@_-">
                  <c:v>3989.84</c:v>
                </c:pt>
                <c:pt idx="1498" formatCode="_-&quot;$&quot;* #,##0.00_-;\-&quot;$&quot;* #,##0.00_-;_-&quot;$&quot;* &quot;-&quot;_-;_-@_-">
                  <c:v>4050.88</c:v>
                </c:pt>
                <c:pt idx="1499" formatCode="_-&quot;$&quot;* #,##0.00_-;\-&quot;$&quot;* #,##0.00_-;_-&quot;$&quot;* &quot;-&quot;_-;_-@_-">
                  <c:v>4054.71</c:v>
                </c:pt>
                <c:pt idx="1500" formatCode="_-&quot;$&quot;* #,##0.00_-;\-&quot;$&quot;* #,##0.00_-;_-&quot;$&quot;* &quot;-&quot;_-;_-@_-">
                  <c:v>4033.85</c:v>
                </c:pt>
                <c:pt idx="1501" formatCode="_-&quot;$&quot;* #,##0.00_-;\-&quot;$&quot;* #,##0.00_-;_-&quot;$&quot;* &quot;-&quot;_-;_-@_-">
                  <c:v>4070.25</c:v>
                </c:pt>
                <c:pt idx="1502" formatCode="_-&quot;$&quot;* #,##0.00_-;\-&quot;$&quot;* #,##0.00_-;_-&quot;$&quot;* &quot;-&quot;_-;_-@_-">
                  <c:v>4110.53</c:v>
                </c:pt>
                <c:pt idx="1503" formatCode="_-&quot;$&quot;* #,##0.00_-;\-&quot;$&quot;* #,##0.00_-;_-&quot;$&quot;* &quot;-&quot;_-;_-@_-">
                  <c:v>4110.53</c:v>
                </c:pt>
                <c:pt idx="1504" formatCode="_-&quot;$&quot;* #,##0.00_-;\-&quot;$&quot;* #,##0.00_-;_-&quot;$&quot;* &quot;-&quot;_-;_-@_-">
                  <c:v>4110.53</c:v>
                </c:pt>
                <c:pt idx="1505" formatCode="_-&quot;$&quot;* #,##0.00_-;\-&quot;$&quot;* #,##0.00_-;_-&quot;$&quot;* &quot;-&quot;_-;_-@_-">
                  <c:v>4109.71</c:v>
                </c:pt>
                <c:pt idx="1506" formatCode="_-&quot;$&quot;* #,##0.00_-;\-&quot;$&quot;* #,##0.00_-;_-&quot;$&quot;* &quot;-&quot;_-;_-@_-">
                  <c:v>4080.32</c:v>
                </c:pt>
                <c:pt idx="1507" formatCode="_-&quot;$&quot;* #,##0.00_-;\-&quot;$&quot;* #,##0.00_-;_-&quot;$&quot;* &quot;-&quot;_-;_-@_-">
                  <c:v>4086.71</c:v>
                </c:pt>
                <c:pt idx="1508" formatCode="_-&quot;$&quot;* #,##0.00_-;\-&quot;$&quot;* #,##0.00_-;_-&quot;$&quot;* &quot;-&quot;_-;_-@_-">
                  <c:v>4085.76</c:v>
                </c:pt>
                <c:pt idx="1509" formatCode="_-&quot;$&quot;* #,##0.00_-;\-&quot;$&quot;* #,##0.00_-;_-&quot;$&quot;* &quot;-&quot;_-;_-@_-">
                  <c:v>4053.93</c:v>
                </c:pt>
                <c:pt idx="1510" formatCode="_-&quot;$&quot;* #,##0.00_-;\-&quot;$&quot;* #,##0.00_-;_-&quot;$&quot;* &quot;-&quot;_-;_-@_-">
                  <c:v>4053.93</c:v>
                </c:pt>
                <c:pt idx="1511" formatCode="_-&quot;$&quot;* #,##0.00_-;\-&quot;$&quot;* #,##0.00_-;_-&quot;$&quot;* &quot;-&quot;_-;_-@_-">
                  <c:v>4053.93</c:v>
                </c:pt>
                <c:pt idx="1512" formatCode="_-&quot;$&quot;* #,##0.00_-;\-&quot;$&quot;* #,##0.00_-;_-&quot;$&quot;* &quot;-&quot;_-;_-@_-">
                  <c:v>4086.08</c:v>
                </c:pt>
                <c:pt idx="1513" formatCode="_-&quot;$&quot;* #,##0.00_-;\-&quot;$&quot;* #,##0.00_-;_-&quot;$&quot;* &quot;-&quot;_-;_-@_-">
                  <c:v>4056.41</c:v>
                </c:pt>
                <c:pt idx="1514" formatCode="_-&quot;$&quot;* #,##0.00_-;\-&quot;$&quot;* #,##0.00_-;_-&quot;$&quot;* &quot;-&quot;_-;_-@_-">
                  <c:v>4016.34</c:v>
                </c:pt>
                <c:pt idx="1515" formatCode="_-&quot;$&quot;* #,##0.00_-;\-&quot;$&quot;* #,##0.00_-;_-&quot;$&quot;* &quot;-&quot;_-;_-@_-">
                  <c:v>4004.07</c:v>
                </c:pt>
                <c:pt idx="1516" formatCode="_-&quot;$&quot;* #,##0.00_-;\-&quot;$&quot;* #,##0.00_-;_-&quot;$&quot;* &quot;-&quot;_-;_-@_-">
                  <c:v>3966.27</c:v>
                </c:pt>
                <c:pt idx="1517" formatCode="_-&quot;$&quot;* #,##0.00_-;\-&quot;$&quot;* #,##0.00_-;_-&quot;$&quot;* &quot;-&quot;_-;_-@_-">
                  <c:v>3966.27</c:v>
                </c:pt>
                <c:pt idx="1518" formatCode="_-&quot;$&quot;* #,##0.00_-;\-&quot;$&quot;* #,##0.00_-;_-&quot;$&quot;* &quot;-&quot;_-;_-@_-">
                  <c:v>3966.27</c:v>
                </c:pt>
                <c:pt idx="1519" formatCode="_-&quot;$&quot;* #,##0.00_-;\-&quot;$&quot;* #,##0.00_-;_-&quot;$&quot;* &quot;-&quot;_-;_-@_-">
                  <c:v>3984.77</c:v>
                </c:pt>
                <c:pt idx="1520" formatCode="_-&quot;$&quot;* #,##0.00_-;\-&quot;$&quot;* #,##0.00_-;_-&quot;$&quot;* &quot;-&quot;_-;_-@_-">
                  <c:v>3967.32</c:v>
                </c:pt>
                <c:pt idx="1521" formatCode="_-&quot;$&quot;* #,##0.00_-;\-&quot;$&quot;* #,##0.00_-;_-&quot;$&quot;* &quot;-&quot;_-;_-@_-">
                  <c:v>3947.63</c:v>
                </c:pt>
                <c:pt idx="1522" formatCode="_-&quot;$&quot;* #,##0.00_-;\-&quot;$&quot;* #,##0.00_-;_-&quot;$&quot;* &quot;-&quot;_-;_-@_-">
                  <c:v>3931.74</c:v>
                </c:pt>
                <c:pt idx="1523" formatCode="_-&quot;$&quot;* #,##0.00_-;\-&quot;$&quot;* #,##0.00_-;_-&quot;$&quot;* &quot;-&quot;_-;_-@_-">
                  <c:v>3819.07</c:v>
                </c:pt>
                <c:pt idx="1524" formatCode="_-&quot;$&quot;* #,##0.00_-;\-&quot;$&quot;* #,##0.00_-;_-&quot;$&quot;* &quot;-&quot;_-;_-@_-">
                  <c:v>3819.07</c:v>
                </c:pt>
                <c:pt idx="1525" formatCode="_-&quot;$&quot;* #,##0.00_-;\-&quot;$&quot;* #,##0.00_-;_-&quot;$&quot;* &quot;-&quot;_-;_-@_-">
                  <c:v>3819.07</c:v>
                </c:pt>
                <c:pt idx="1526" formatCode="_-&quot;$&quot;* #,##0.00_-;\-&quot;$&quot;* #,##0.00_-;_-&quot;$&quot;* &quot;-&quot;_-;_-@_-">
                  <c:v>3759.54</c:v>
                </c:pt>
                <c:pt idx="1527" formatCode="_-&quot;$&quot;* #,##0.00_-;\-&quot;$&quot;* #,##0.00_-;_-&quot;$&quot;* &quot;-&quot;_-;_-@_-">
                  <c:v>3758.65</c:v>
                </c:pt>
                <c:pt idx="1528" formatCode="_-&quot;$&quot;* #,##0.00_-;\-&quot;$&quot;* #,##0.00_-;_-&quot;$&quot;* &quot;-&quot;_-;_-@_-">
                  <c:v>3755.85</c:v>
                </c:pt>
                <c:pt idx="1529" formatCode="_-&quot;$&quot;* #,##0.00_-;\-&quot;$&quot;* #,##0.00_-;_-&quot;$&quot;* &quot;-&quot;_-;_-@_-">
                  <c:v>3731.31</c:v>
                </c:pt>
                <c:pt idx="1530" formatCode="_-&quot;$&quot;* #,##0.00_-;\-&quot;$&quot;* #,##0.00_-;_-&quot;$&quot;* &quot;-&quot;_-;_-@_-">
                  <c:v>3737.32</c:v>
                </c:pt>
                <c:pt idx="1531" formatCode="_-&quot;$&quot;* #,##0.00_-;\-&quot;$&quot;* #,##0.00_-;_-&quot;$&quot;* &quot;-&quot;_-;_-@_-">
                  <c:v>3737.32</c:v>
                </c:pt>
                <c:pt idx="1532" formatCode="_-&quot;$&quot;* #,##0.00_-;\-&quot;$&quot;* #,##0.00_-;_-&quot;$&quot;* &quot;-&quot;_-;_-@_-">
                  <c:v>3737.32</c:v>
                </c:pt>
                <c:pt idx="1533" formatCode="_-&quot;$&quot;* #,##0.00_-;\-&quot;$&quot;* #,##0.00_-;_-&quot;$&quot;* &quot;-&quot;_-;_-@_-">
                  <c:v>3737.32</c:v>
                </c:pt>
                <c:pt idx="1534" formatCode="_-&quot;$&quot;* #,##0.00_-;\-&quot;$&quot;* #,##0.00_-;_-&quot;$&quot;* &quot;-&quot;_-;_-@_-">
                  <c:v>3737.32</c:v>
                </c:pt>
                <c:pt idx="1535" formatCode="_-&quot;$&quot;* #,##0.00_-;\-&quot;$&quot;* #,##0.00_-;_-&quot;$&quot;* &quot;-&quot;_-;_-@_-">
                  <c:v>3736.7</c:v>
                </c:pt>
                <c:pt idx="1536" formatCode="_-&quot;$&quot;* #,##0.00_-;\-&quot;$&quot;* #,##0.00_-;_-&quot;$&quot;* &quot;-&quot;_-;_-@_-">
                  <c:v>3744.16</c:v>
                </c:pt>
                <c:pt idx="1537" formatCode="_-&quot;$&quot;* #,##0.00_-;\-&quot;$&quot;* #,##0.00_-;_-&quot;$&quot;* &quot;-&quot;_-;_-@_-">
                  <c:v>3777.41</c:v>
                </c:pt>
                <c:pt idx="1538" formatCode="_-&quot;$&quot;* #,##0.00_-;\-&quot;$&quot;* #,##0.00_-;_-&quot;$&quot;* &quot;-&quot;_-;_-@_-">
                  <c:v>3777.41</c:v>
                </c:pt>
                <c:pt idx="1539" formatCode="_-&quot;$&quot;* #,##0.00_-;\-&quot;$&quot;* #,##0.00_-;_-&quot;$&quot;* &quot;-&quot;_-;_-@_-">
                  <c:v>3777.41</c:v>
                </c:pt>
                <c:pt idx="1540" formatCode="_-&quot;$&quot;* #,##0.00_-;\-&quot;$&quot;* #,##0.00_-;_-&quot;$&quot;* &quot;-&quot;_-;_-@_-">
                  <c:v>3771.83</c:v>
                </c:pt>
                <c:pt idx="1541" formatCode="_-&quot;$&quot;* #,##0.00_-;\-&quot;$&quot;* #,##0.00_-;_-&quot;$&quot;* &quot;-&quot;_-;_-@_-">
                  <c:v>3746.51</c:v>
                </c:pt>
                <c:pt idx="1542" formatCode="_-&quot;$&quot;* #,##0.00_-;\-&quot;$&quot;* #,##0.00_-;_-&quot;$&quot;* &quot;-&quot;_-;_-@_-">
                  <c:v>3723.79</c:v>
                </c:pt>
                <c:pt idx="1543" formatCode="_-&quot;$&quot;* #,##0.00_-;\-&quot;$&quot;* #,##0.00_-;_-&quot;$&quot;* &quot;-&quot;_-;_-@_-">
                  <c:v>3706.95</c:v>
                </c:pt>
                <c:pt idx="1544" formatCode="_-&quot;$&quot;* #,##0.00_-;\-&quot;$&quot;* #,##0.00_-;_-&quot;$&quot;* &quot;-&quot;_-;_-@_-">
                  <c:v>3774.79</c:v>
                </c:pt>
                <c:pt idx="1545" formatCode="_-&quot;$&quot;* #,##0.00_-;\-&quot;$&quot;* #,##0.00_-;_-&quot;$&quot;* &quot;-&quot;_-;_-@_-">
                  <c:v>3774.79</c:v>
                </c:pt>
                <c:pt idx="1546" formatCode="_-&quot;$&quot;* #,##0.00_-;\-&quot;$&quot;* #,##0.00_-;_-&quot;$&quot;* &quot;-&quot;_-;_-@_-">
                  <c:v>3774.79</c:v>
                </c:pt>
                <c:pt idx="1547" formatCode="_-&quot;$&quot;* #,##0.00_-;\-&quot;$&quot;* #,##0.00_-;_-&quot;$&quot;* &quot;-&quot;_-;_-@_-">
                  <c:v>3756.03</c:v>
                </c:pt>
                <c:pt idx="1548" formatCode="_-&quot;$&quot;* #,##0.00_-;\-&quot;$&quot;* #,##0.00_-;_-&quot;$&quot;* &quot;-&quot;_-;_-@_-">
                  <c:v>3748.15</c:v>
                </c:pt>
                <c:pt idx="1549" formatCode="_-&quot;$&quot;* #,##0.00_-;\-&quot;$&quot;* #,##0.00_-;_-&quot;$&quot;* &quot;-&quot;_-;_-@_-">
                  <c:v>3765.96</c:v>
                </c:pt>
                <c:pt idx="1550" formatCode="_-&quot;$&quot;* #,##0.00_-;\-&quot;$&quot;* #,##0.00_-;_-&quot;$&quot;* &quot;-&quot;_-;_-@_-">
                  <c:v>3785.7</c:v>
                </c:pt>
                <c:pt idx="1551" formatCode="_-&quot;$&quot;* #,##0.00_-;\-&quot;$&quot;* #,##0.00_-;_-&quot;$&quot;* &quot;-&quot;_-;_-@_-">
                  <c:v>3785.66</c:v>
                </c:pt>
                <c:pt idx="1552" formatCode="_-&quot;$&quot;* #,##0.00_-;\-&quot;$&quot;* #,##0.00_-;_-&quot;$&quot;* &quot;-&quot;_-;_-@_-">
                  <c:v>3785.66</c:v>
                </c:pt>
                <c:pt idx="1553" formatCode="_-&quot;$&quot;* #,##0.00_-;\-&quot;$&quot;* #,##0.00_-;_-&quot;$&quot;* &quot;-&quot;_-;_-@_-">
                  <c:v>3785.66</c:v>
                </c:pt>
                <c:pt idx="1554" formatCode="_-&quot;$&quot;* #,##0.00_-;\-&quot;$&quot;* #,##0.00_-;_-&quot;$&quot;* &quot;-&quot;_-;_-@_-">
                  <c:v>3798.9</c:v>
                </c:pt>
                <c:pt idx="1555" formatCode="_-&quot;$&quot;* #,##0.00_-;\-&quot;$&quot;* #,##0.00_-;_-&quot;$&quot;* &quot;-&quot;_-;_-@_-">
                  <c:v>3756.64</c:v>
                </c:pt>
                <c:pt idx="1556" formatCode="_-&quot;$&quot;* #,##0.00_-;\-&quot;$&quot;* #,##0.00_-;_-&quot;$&quot;* &quot;-&quot;_-;_-@_-">
                  <c:v>3765.67</c:v>
                </c:pt>
                <c:pt idx="1557" formatCode="_-&quot;$&quot;* #,##0.00_-;\-&quot;$&quot;* #,##0.00_-;_-&quot;$&quot;* &quot;-&quot;_-;_-@_-">
                  <c:v>3820.67</c:v>
                </c:pt>
                <c:pt idx="1558" formatCode="_-&quot;$&quot;* #,##0.00_-;\-&quot;$&quot;* #,##0.00_-;_-&quot;$&quot;* &quot;-&quot;_-;_-@_-">
                  <c:v>3820.67</c:v>
                </c:pt>
                <c:pt idx="1559" formatCode="_-&quot;$&quot;* #,##0.00_-;\-&quot;$&quot;* #,##0.00_-;_-&quot;$&quot;* &quot;-&quot;_-;_-@_-">
                  <c:v>3820.67</c:v>
                </c:pt>
                <c:pt idx="1560" formatCode="_-&quot;$&quot;* #,##0.00_-;\-&quot;$&quot;* #,##0.00_-;_-&quot;$&quot;* &quot;-&quot;_-;_-@_-">
                  <c:v>3820.67</c:v>
                </c:pt>
                <c:pt idx="1561" formatCode="_-&quot;$&quot;* #,##0.00_-;\-&quot;$&quot;* #,##0.00_-;_-&quot;$&quot;* &quot;-&quot;_-;_-@_-">
                  <c:v>3816.43</c:v>
                </c:pt>
                <c:pt idx="1562" formatCode="_-&quot;$&quot;* #,##0.00_-;\-&quot;$&quot;* #,##0.00_-;_-&quot;$&quot;* &quot;-&quot;_-;_-@_-">
                  <c:v>3826.89</c:v>
                </c:pt>
                <c:pt idx="1563" formatCode="_-&quot;$&quot;* #,##0.00_-;\-&quot;$&quot;* #,##0.00_-;_-&quot;$&quot;* &quot;-&quot;_-;_-@_-">
                  <c:v>3836.56</c:v>
                </c:pt>
                <c:pt idx="1564" formatCode="_-&quot;$&quot;* #,##0.00_-;\-&quot;$&quot;* #,##0.00_-;_-&quot;$&quot;* &quot;-&quot;_-;_-@_-">
                  <c:v>3800.85</c:v>
                </c:pt>
                <c:pt idx="1565" formatCode="_-&quot;$&quot;* #,##0.00_-;\-&quot;$&quot;* #,##0.00_-;_-&quot;$&quot;* &quot;-&quot;_-;_-@_-">
                  <c:v>3827.64</c:v>
                </c:pt>
                <c:pt idx="1566" formatCode="_-&quot;$&quot;* #,##0.00_-;\-&quot;$&quot;* #,##0.00_-;_-&quot;$&quot;* &quot;-&quot;_-;_-@_-">
                  <c:v>3827.64</c:v>
                </c:pt>
                <c:pt idx="1567" formatCode="_-&quot;$&quot;* #,##0.00_-;\-&quot;$&quot;* #,##0.00_-;_-&quot;$&quot;* &quot;-&quot;_-;_-@_-">
                  <c:v>3827.64</c:v>
                </c:pt>
                <c:pt idx="1568" formatCode="_-&quot;$&quot;* #,##0.00_-;\-&quot;$&quot;* #,##0.00_-;_-&quot;$&quot;* &quot;-&quot;_-;_-@_-">
                  <c:v>3786</c:v>
                </c:pt>
                <c:pt idx="1569" formatCode="_-&quot;$&quot;* #,##0.00_-;\-&quot;$&quot;* #,##0.00_-;_-&quot;$&quot;* &quot;-&quot;_-;_-@_-">
                  <c:v>3746.43</c:v>
                </c:pt>
                <c:pt idx="1570" formatCode="_-&quot;$&quot;* #,##0.00_-;\-&quot;$&quot;* #,##0.00_-;_-&quot;$&quot;* &quot;-&quot;_-;_-@_-">
                  <c:v>3787.18</c:v>
                </c:pt>
                <c:pt idx="1571" formatCode="_-&quot;$&quot;* #,##0.00_-;\-&quot;$&quot;* #,##0.00_-;_-&quot;$&quot;* &quot;-&quot;_-;_-@_-">
                  <c:v>3813.41</c:v>
                </c:pt>
                <c:pt idx="1572" formatCode="_-&quot;$&quot;* #,##0.00_-;\-&quot;$&quot;* #,##0.00_-;_-&quot;$&quot;* &quot;-&quot;_-;_-@_-">
                  <c:v>3806.11</c:v>
                </c:pt>
                <c:pt idx="1573" formatCode="_-&quot;$&quot;* #,##0.00_-;\-&quot;$&quot;* #,##0.00_-;_-&quot;$&quot;* &quot;-&quot;_-;_-@_-">
                  <c:v>3806.11</c:v>
                </c:pt>
                <c:pt idx="1574" formatCode="_-&quot;$&quot;* #,##0.00_-;\-&quot;$&quot;* #,##0.00_-;_-&quot;$&quot;* &quot;-&quot;_-;_-@_-">
                  <c:v>3806.11</c:v>
                </c:pt>
                <c:pt idx="1575" formatCode="_-&quot;$&quot;* #,##0.00_-;\-&quot;$&quot;* #,##0.00_-;_-&quot;$&quot;* &quot;-&quot;_-;_-@_-">
                  <c:v>3771.77</c:v>
                </c:pt>
                <c:pt idx="1576" formatCode="_-&quot;$&quot;* #,##0.00_-;\-&quot;$&quot;* #,##0.00_-;_-&quot;$&quot;* &quot;-&quot;_-;_-@_-">
                  <c:v>3862.95</c:v>
                </c:pt>
                <c:pt idx="1577" formatCode="_-&quot;$&quot;* #,##0.00_-;\-&quot;$&quot;* #,##0.00_-;_-&quot;$&quot;* &quot;-&quot;_-;_-@_-">
                  <c:v>3901.62</c:v>
                </c:pt>
                <c:pt idx="1578" formatCode="_-&quot;$&quot;* #,##0.00_-;\-&quot;$&quot;* #,##0.00_-;_-&quot;$&quot;* &quot;-&quot;_-;_-@_-">
                  <c:v>3910.28</c:v>
                </c:pt>
                <c:pt idx="1579" formatCode="_-&quot;$&quot;* #,##0.00_-;\-&quot;$&quot;* #,##0.00_-;_-&quot;$&quot;* &quot;-&quot;_-;_-@_-">
                  <c:v>3910.64</c:v>
                </c:pt>
                <c:pt idx="1580" formatCode="_-&quot;$&quot;* #,##0.00_-;\-&quot;$&quot;* #,##0.00_-;_-&quot;$&quot;* &quot;-&quot;_-;_-@_-">
                  <c:v>3910.64</c:v>
                </c:pt>
                <c:pt idx="1581" formatCode="_-&quot;$&quot;* #,##0.00_-;\-&quot;$&quot;* #,##0.00_-;_-&quot;$&quot;* &quot;-&quot;_-;_-@_-">
                  <c:v>3910.64</c:v>
                </c:pt>
                <c:pt idx="1582" formatCode="_-&quot;$&quot;* #,##0.00_-;\-&quot;$&quot;* #,##0.00_-;_-&quot;$&quot;* &quot;-&quot;_-;_-@_-">
                  <c:v>3940.2</c:v>
                </c:pt>
                <c:pt idx="1583" formatCode="_-&quot;$&quot;* #,##0.00_-;\-&quot;$&quot;* #,##0.00_-;_-&quot;$&quot;* &quot;-&quot;_-;_-@_-">
                  <c:v>3913.79</c:v>
                </c:pt>
                <c:pt idx="1584" formatCode="_-&quot;$&quot;* #,##0.00_-;\-&quot;$&quot;* #,##0.00_-;_-&quot;$&quot;* &quot;-&quot;_-;_-@_-">
                  <c:v>3932.4</c:v>
                </c:pt>
                <c:pt idx="1585" formatCode="_-&quot;$&quot;* #,##0.00_-;\-&quot;$&quot;* #,##0.00_-;_-&quot;$&quot;* &quot;-&quot;_-;_-@_-">
                  <c:v>3927.25</c:v>
                </c:pt>
                <c:pt idx="1586" formatCode="_-&quot;$&quot;* #,##0.00_-;\-&quot;$&quot;* #,##0.00_-;_-&quot;$&quot;* &quot;-&quot;_-;_-@_-">
                  <c:v>3927.25</c:v>
                </c:pt>
                <c:pt idx="1587" formatCode="_-&quot;$&quot;* #,##0.00_-;\-&quot;$&quot;* #,##0.00_-;_-&quot;$&quot;* &quot;-&quot;_-;_-@_-">
                  <c:v>3927.25</c:v>
                </c:pt>
                <c:pt idx="1588" formatCode="_-&quot;$&quot;* #,##0.00_-;\-&quot;$&quot;* #,##0.00_-;_-&quot;$&quot;* &quot;-&quot;_-;_-@_-">
                  <c:v>3927.25</c:v>
                </c:pt>
                <c:pt idx="1589" formatCode="_-&quot;$&quot;* #,##0.00_-;\-&quot;$&quot;* #,##0.00_-;_-&quot;$&quot;* &quot;-&quot;_-;_-@_-">
                  <c:v>3953.26</c:v>
                </c:pt>
                <c:pt idx="1590" formatCode="_-&quot;$&quot;* #,##0.00_-;\-&quot;$&quot;* #,##0.00_-;_-&quot;$&quot;* &quot;-&quot;_-;_-@_-">
                  <c:v>3963.72</c:v>
                </c:pt>
                <c:pt idx="1591" formatCode="_-&quot;$&quot;* #,##0.00_-;\-&quot;$&quot;* #,##0.00_-;_-&quot;$&quot;* &quot;-&quot;_-;_-@_-">
                  <c:v>3946.88</c:v>
                </c:pt>
                <c:pt idx="1592" formatCode="_-&quot;$&quot;* #,##0.00_-;\-&quot;$&quot;* #,##0.00_-;_-&quot;$&quot;* &quot;-&quot;_-;_-@_-">
                  <c:v>3938.97</c:v>
                </c:pt>
                <c:pt idx="1593" formatCode="_-&quot;$&quot;* #,##0.00_-;\-&quot;$&quot;* #,##0.00_-;_-&quot;$&quot;* &quot;-&quot;_-;_-@_-">
                  <c:v>3917.52</c:v>
                </c:pt>
                <c:pt idx="1594" formatCode="_-&quot;$&quot;* #,##0.00_-;\-&quot;$&quot;* #,##0.00_-;_-&quot;$&quot;* &quot;-&quot;_-;_-@_-">
                  <c:v>3917.52</c:v>
                </c:pt>
                <c:pt idx="1595" formatCode="_-&quot;$&quot;* #,##0.00_-;\-&quot;$&quot;* #,##0.00_-;_-&quot;$&quot;* &quot;-&quot;_-;_-@_-">
                  <c:v>3917.52</c:v>
                </c:pt>
                <c:pt idx="1596" formatCode="_-&quot;$&quot;* #,##0.00_-;\-&quot;$&quot;* #,##0.00_-;_-&quot;$&quot;* &quot;-&quot;_-;_-@_-">
                  <c:v>3917.75</c:v>
                </c:pt>
                <c:pt idx="1597" formatCode="_-&quot;$&quot;* #,##0.00_-;\-&quot;$&quot;* #,##0.00_-;_-&quot;$&quot;* &quot;-&quot;_-;_-@_-">
                  <c:v>3939.31</c:v>
                </c:pt>
                <c:pt idx="1598" formatCode="_-&quot;$&quot;* #,##0.00_-;\-&quot;$&quot;* #,##0.00_-;_-&quot;$&quot;* &quot;-&quot;_-;_-@_-">
                  <c:v>3965.41</c:v>
                </c:pt>
                <c:pt idx="1599" formatCode="_-&quot;$&quot;* #,##0.00_-;\-&quot;$&quot;* #,##0.00_-;_-&quot;$&quot;* &quot;-&quot;_-;_-@_-">
                  <c:v>3963.84</c:v>
                </c:pt>
                <c:pt idx="1600" formatCode="_-&quot;$&quot;* #,##0.00_-;\-&quot;$&quot;* #,##0.00_-;_-&quot;$&quot;* &quot;-&quot;_-;_-@_-">
                  <c:v>3962.68</c:v>
                </c:pt>
                <c:pt idx="1601" formatCode="_-&quot;$&quot;* #,##0.00_-;\-&quot;$&quot;* #,##0.00_-;_-&quot;$&quot;* &quot;-&quot;_-;_-@_-">
                  <c:v>3962.68</c:v>
                </c:pt>
                <c:pt idx="1602" formatCode="_-&quot;$&quot;* #,##0.00_-;\-&quot;$&quot;* #,##0.00_-;_-&quot;$&quot;* &quot;-&quot;_-;_-@_-">
                  <c:v>3962.68</c:v>
                </c:pt>
                <c:pt idx="1603" formatCode="_-&quot;$&quot;* #,##0.00_-;\-&quot;$&quot;* #,##0.00_-;_-&quot;$&quot;* &quot;-&quot;_-;_-@_-">
                  <c:v>3951.96</c:v>
                </c:pt>
                <c:pt idx="1604" formatCode="_-&quot;$&quot;* #,##0.00_-;\-&quot;$&quot;* #,##0.00_-;_-&quot;$&quot;* &quot;-&quot;_-;_-@_-">
                  <c:v>3928.05</c:v>
                </c:pt>
                <c:pt idx="1605" formatCode="_-&quot;$&quot;* #,##0.00_-;\-&quot;$&quot;* #,##0.00_-;_-&quot;$&quot;* &quot;-&quot;_-;_-@_-">
                  <c:v>3923.61</c:v>
                </c:pt>
                <c:pt idx="1606" formatCode="_-&quot;$&quot;* #,##0.00_-;\-&quot;$&quot;* #,##0.00_-;_-&quot;$&quot;* &quot;-&quot;_-;_-@_-">
                  <c:v>3942.73</c:v>
                </c:pt>
                <c:pt idx="1607" formatCode="_-&quot;$&quot;* #,##0.00_-;\-&quot;$&quot;* #,##0.00_-;_-&quot;$&quot;* &quot;-&quot;_-;_-@_-">
                  <c:v>3982.6</c:v>
                </c:pt>
                <c:pt idx="1608" formatCode="_-&quot;$&quot;* #,##0.00_-;\-&quot;$&quot;* #,##0.00_-;_-&quot;$&quot;* &quot;-&quot;_-;_-@_-">
                  <c:v>3982.6</c:v>
                </c:pt>
                <c:pt idx="1609" formatCode="_-&quot;$&quot;* #,##0.00_-;\-&quot;$&quot;* #,##0.00_-;_-&quot;$&quot;* &quot;-&quot;_-;_-@_-">
                  <c:v>3982.6</c:v>
                </c:pt>
                <c:pt idx="1610" formatCode="_-&quot;$&quot;* #,##0.00_-;\-&quot;$&quot;* #,##0.00_-;_-&quot;$&quot;* &quot;-&quot;_-;_-@_-">
                  <c:v>3944.04</c:v>
                </c:pt>
                <c:pt idx="1611" formatCode="_-&quot;$&quot;* #,##0.00_-;\-&quot;$&quot;* #,##0.00_-;_-&quot;$&quot;* &quot;-&quot;_-;_-@_-">
                  <c:v>3947.83</c:v>
                </c:pt>
                <c:pt idx="1612" formatCode="_-&quot;$&quot;* #,##0.00_-;\-&quot;$&quot;* #,##0.00_-;_-&quot;$&quot;* &quot;-&quot;_-;_-@_-">
                  <c:v>3987.32</c:v>
                </c:pt>
                <c:pt idx="1613" formatCode="_-&quot;$&quot;* #,##0.00_-;\-&quot;$&quot;* #,##0.00_-;_-&quot;$&quot;* &quot;-&quot;_-;_-@_-">
                  <c:v>3977.51</c:v>
                </c:pt>
                <c:pt idx="1614" formatCode="_-&quot;$&quot;* #,##0.00_-;\-&quot;$&quot;* #,##0.00_-;_-&quot;$&quot;* &quot;-&quot;_-;_-@_-">
                  <c:v>3964.3</c:v>
                </c:pt>
                <c:pt idx="1615" formatCode="_-&quot;$&quot;* #,##0.00_-;\-&quot;$&quot;* #,##0.00_-;_-&quot;$&quot;* &quot;-&quot;_-;_-@_-">
                  <c:v>3964.3</c:v>
                </c:pt>
                <c:pt idx="1616" formatCode="_-&quot;$&quot;* #,##0.00_-;\-&quot;$&quot;* #,##0.00_-;_-&quot;$&quot;* &quot;-&quot;_-;_-@_-">
                  <c:v>3964.3</c:v>
                </c:pt>
                <c:pt idx="1617" formatCode="_-&quot;$&quot;* #,##0.00_-;\-&quot;$&quot;* #,##0.00_-;_-&quot;$&quot;* &quot;-&quot;_-;_-@_-">
                  <c:v>3980.8</c:v>
                </c:pt>
                <c:pt idx="1618" formatCode="_-&quot;$&quot;* #,##0.00_-;\-&quot;$&quot;* #,##0.00_-;_-&quot;$&quot;* &quot;-&quot;_-;_-@_-">
                  <c:v>4003.95</c:v>
                </c:pt>
                <c:pt idx="1619" formatCode="_-&quot;$&quot;* #,##0.00_-;\-&quot;$&quot;* #,##0.00_-;_-&quot;$&quot;* &quot;-&quot;_-;_-@_-">
                  <c:v>4033.37</c:v>
                </c:pt>
                <c:pt idx="1620" formatCode="_-&quot;$&quot;* #,##0.00_-;\-&quot;$&quot;* #,##0.00_-;_-&quot;$&quot;* &quot;-&quot;_-;_-@_-">
                  <c:v>3993.65</c:v>
                </c:pt>
                <c:pt idx="1621" formatCode="_-&quot;$&quot;* #,##0.00_-;\-&quot;$&quot;* #,##0.00_-;_-&quot;$&quot;* &quot;-&quot;_-;_-@_-">
                  <c:v>3993.65</c:v>
                </c:pt>
                <c:pt idx="1622" formatCode="_-&quot;$&quot;* #,##0.00_-;\-&quot;$&quot;* #,##0.00_-;_-&quot;$&quot;* &quot;-&quot;_-;_-@_-">
                  <c:v>3993.65</c:v>
                </c:pt>
                <c:pt idx="1623" formatCode="_-&quot;$&quot;* #,##0.00_-;\-&quot;$&quot;* #,##0.00_-;_-&quot;$&quot;* &quot;-&quot;_-;_-@_-">
                  <c:v>3993.65</c:v>
                </c:pt>
                <c:pt idx="1624" formatCode="_-&quot;$&quot;* #,##0.00_-;\-&quot;$&quot;* #,##0.00_-;_-&quot;$&quot;* &quot;-&quot;_-;_-@_-">
                  <c:v>3950.4</c:v>
                </c:pt>
                <c:pt idx="1625" formatCode="_-&quot;$&quot;* #,##0.00_-;\-&quot;$&quot;* #,##0.00_-;_-&quot;$&quot;* &quot;-&quot;_-;_-@_-">
                  <c:v>3970.08</c:v>
                </c:pt>
                <c:pt idx="1626" formatCode="_-&quot;$&quot;* #,##0.00_-;\-&quot;$&quot;* #,##0.00_-;_-&quot;$&quot;* &quot;-&quot;_-;_-@_-">
                  <c:v>4011.65</c:v>
                </c:pt>
                <c:pt idx="1627" formatCode="_-&quot;$&quot;* #,##0.00_-;\-&quot;$&quot;* #,##0.00_-;_-&quot;$&quot;* &quot;-&quot;_-;_-@_-">
                  <c:v>4043.46</c:v>
                </c:pt>
                <c:pt idx="1628" formatCode="_-&quot;$&quot;* #,##0.00_-;\-&quot;$&quot;* #,##0.00_-;_-&quot;$&quot;* &quot;-&quot;_-;_-@_-">
                  <c:v>4043.46</c:v>
                </c:pt>
                <c:pt idx="1629" formatCode="_-&quot;$&quot;* #,##0.00_-;\-&quot;$&quot;* #,##0.00_-;_-&quot;$&quot;* &quot;-&quot;_-;_-@_-">
                  <c:v>4043.46</c:v>
                </c:pt>
                <c:pt idx="1630" formatCode="_-&quot;$&quot;* #,##0.00_-;\-&quot;$&quot;* #,##0.00_-;_-&quot;$&quot;* &quot;-&quot;_-;_-@_-">
                  <c:v>4043.46</c:v>
                </c:pt>
                <c:pt idx="1631" formatCode="_-&quot;$&quot;* #,##0.00_-;\-&quot;$&quot;* #,##0.00_-;_-&quot;$&quot;* &quot;-&quot;_-;_-@_-">
                  <c:v>4039.31</c:v>
                </c:pt>
                <c:pt idx="1632" formatCode="_-&quot;$&quot;* #,##0.00_-;\-&quot;$&quot;* #,##0.00_-;_-&quot;$&quot;* &quot;-&quot;_-;_-@_-">
                  <c:v>4042.36</c:v>
                </c:pt>
                <c:pt idx="1633" formatCode="_-&quot;$&quot;* #,##0.00_-;\-&quot;$&quot;* #,##0.00_-;_-&quot;$&quot;* &quot;-&quot;_-;_-@_-">
                  <c:v>4084.11</c:v>
                </c:pt>
                <c:pt idx="1634" formatCode="_-&quot;$&quot;* #,##0.00_-;\-&quot;$&quot;* #,##0.00_-;_-&quot;$&quot;* &quot;-&quot;_-;_-@_-">
                  <c:v>4082.75</c:v>
                </c:pt>
                <c:pt idx="1635" formatCode="_-&quot;$&quot;* #,##0.00_-;\-&quot;$&quot;* #,##0.00_-;_-&quot;$&quot;* &quot;-&quot;_-;_-@_-">
                  <c:v>3981.16</c:v>
                </c:pt>
                <c:pt idx="1636" formatCode="_-&quot;$&quot;* #,##0.00_-;\-&quot;$&quot;* #,##0.00_-;_-&quot;$&quot;* &quot;-&quot;_-;_-@_-">
                  <c:v>3981.16</c:v>
                </c:pt>
                <c:pt idx="1637" formatCode="_-&quot;$&quot;* #,##0.00_-;\-&quot;$&quot;* #,##0.00_-;_-&quot;$&quot;* &quot;-&quot;_-;_-@_-">
                  <c:v>3981.16</c:v>
                </c:pt>
                <c:pt idx="1638" formatCode="_-&quot;$&quot;* #,##0.00_-;\-&quot;$&quot;* #,##0.00_-;_-&quot;$&quot;* &quot;-&quot;_-;_-@_-">
                  <c:v>3981.16</c:v>
                </c:pt>
                <c:pt idx="1639" formatCode="_-&quot;$&quot;* #,##0.00_-;\-&quot;$&quot;* #,##0.00_-;_-&quot;$&quot;* &quot;-&quot;_-;_-@_-">
                  <c:v>4023.68</c:v>
                </c:pt>
                <c:pt idx="1640" formatCode="_-&quot;$&quot;* #,##0.00_-;\-&quot;$&quot;* #,##0.00_-;_-&quot;$&quot;* &quot;-&quot;_-;_-@_-">
                  <c:v>4004</c:v>
                </c:pt>
                <c:pt idx="1641" formatCode="_-&quot;$&quot;* #,##0.00_-;\-&quot;$&quot;* #,##0.00_-;_-&quot;$&quot;* &quot;-&quot;_-;_-@_-">
                  <c:v>3989.41</c:v>
                </c:pt>
                <c:pt idx="1642" formatCode="_-&quot;$&quot;* #,##0.00_-;\-&quot;$&quot;* #,##0.00_-;_-&quot;$&quot;* &quot;-&quot;_-;_-@_-">
                  <c:v>3994.15</c:v>
                </c:pt>
                <c:pt idx="1643" formatCode="_-&quot;$&quot;* #,##0.00_-;\-&quot;$&quot;* #,##0.00_-;_-&quot;$&quot;* &quot;-&quot;_-;_-@_-">
                  <c:v>3994.15</c:v>
                </c:pt>
                <c:pt idx="1644" formatCode="_-&quot;$&quot;* #,##0.00_-;\-&quot;$&quot;* #,##0.00_-;_-&quot;$&quot;* &quot;-&quot;_-;_-@_-">
                  <c:v>3994.15</c:v>
                </c:pt>
                <c:pt idx="1645" formatCode="_-&quot;$&quot;* #,##0.00_-;\-&quot;$&quot;* #,##0.00_-;_-&quot;$&quot;* &quot;-&quot;_-;_-@_-">
                  <c:v>3997.09</c:v>
                </c:pt>
                <c:pt idx="1646" formatCode="_-&quot;$&quot;* #,##0.00_-;\-&quot;$&quot;* #,##0.00_-;_-&quot;$&quot;* &quot;-&quot;_-;_-@_-">
                  <c:v>3997.71</c:v>
                </c:pt>
                <c:pt idx="1647" formatCode="_-&quot;$&quot;* #,##0.00_-;\-&quot;$&quot;* #,##0.00_-;_-&quot;$&quot;* &quot;-&quot;_-;_-@_-">
                  <c:v>3996.28</c:v>
                </c:pt>
                <c:pt idx="1648" formatCode="_-&quot;$&quot;* #,##0.00_-;\-&quot;$&quot;* #,##0.00_-;_-&quot;$&quot;* &quot;-&quot;_-;_-@_-">
                  <c:v>4002.12</c:v>
                </c:pt>
                <c:pt idx="1649" formatCode="_-&quot;$&quot;* #,##0.00_-;\-&quot;$&quot;* #,##0.00_-;_-&quot;$&quot;* &quot;-&quot;_-;_-@_-">
                  <c:v>3999.85</c:v>
                </c:pt>
                <c:pt idx="1650" formatCode="_-&quot;$&quot;* #,##0.00_-;\-&quot;$&quot;* #,##0.00_-;_-&quot;$&quot;* &quot;-&quot;_-;_-@_-">
                  <c:v>3999.85</c:v>
                </c:pt>
                <c:pt idx="1651" formatCode="_-&quot;$&quot;* #,##0.00_-;\-&quot;$&quot;* #,##0.00_-;_-&quot;$&quot;* &quot;-&quot;_-;_-@_-">
                  <c:v>3999.85</c:v>
                </c:pt>
                <c:pt idx="1652" formatCode="_-&quot;$&quot;* #,##0.00_-;\-&quot;$&quot;* #,##0.00_-;_-&quot;$&quot;* &quot;-&quot;_-;_-@_-">
                  <c:v>4002.97</c:v>
                </c:pt>
                <c:pt idx="1653" formatCode="_-&quot;$&quot;* #,##0.00_-;\-&quot;$&quot;* #,##0.00_-;_-&quot;$&quot;* &quot;-&quot;_-;_-@_-">
                  <c:v>3990.27</c:v>
                </c:pt>
                <c:pt idx="1654" formatCode="_-&quot;$&quot;* #,##0.00_-;\-&quot;$&quot;* #,##0.00_-;_-&quot;$&quot;* &quot;-&quot;_-;_-@_-">
                  <c:v>3936.41</c:v>
                </c:pt>
                <c:pt idx="1655" formatCode="_-&quot;$&quot;* #,##0.00_-;\-&quot;$&quot;* #,##0.00_-;_-&quot;$&quot;* &quot;-&quot;_-;_-@_-">
                  <c:v>3886.87</c:v>
                </c:pt>
                <c:pt idx="1656" formatCode="_-&quot;$&quot;* #,##0.00_-;\-&quot;$&quot;* #,##0.00_-;_-&quot;$&quot;* &quot;-&quot;_-;_-@_-">
                  <c:v>3887.71</c:v>
                </c:pt>
                <c:pt idx="1657" formatCode="_-&quot;$&quot;* #,##0.00_-;\-&quot;$&quot;* #,##0.00_-;_-&quot;$&quot;* &quot;-&quot;_-;_-@_-">
                  <c:v>3887.71</c:v>
                </c:pt>
                <c:pt idx="1658" formatCode="_-&quot;$&quot;* #,##0.00_-;\-&quot;$&quot;* #,##0.00_-;_-&quot;$&quot;* &quot;-&quot;_-;_-@_-">
                  <c:v>3887.71</c:v>
                </c:pt>
                <c:pt idx="1659" formatCode="_-&quot;$&quot;* #,##0.00_-;\-&quot;$&quot;* #,##0.00_-;_-&quot;$&quot;* &quot;-&quot;_-;_-@_-">
                  <c:v>3899.87</c:v>
                </c:pt>
                <c:pt idx="1660" formatCode="_-&quot;$&quot;* #,##0.00_-;\-&quot;$&quot;* #,##0.00_-;_-&quot;$&quot;* &quot;-&quot;_-;_-@_-">
                  <c:v>3906.1</c:v>
                </c:pt>
                <c:pt idx="1661" formatCode="_-&quot;$&quot;* #,##0.00_-;\-&quot;$&quot;* #,##0.00_-;_-&quot;$&quot;* &quot;-&quot;_-;_-@_-">
                  <c:v>3906.1</c:v>
                </c:pt>
                <c:pt idx="1662" formatCode="_-&quot;$&quot;* #,##0.00_-;\-&quot;$&quot;* #,##0.00_-;_-&quot;$&quot;* &quot;-&quot;_-;_-@_-">
                  <c:v>3944</c:v>
                </c:pt>
                <c:pt idx="1663" formatCode="_-&quot;$&quot;* #,##0.00_-;\-&quot;$&quot;* #,##0.00_-;_-&quot;$&quot;* &quot;-&quot;_-;_-@_-">
                  <c:v>3948.33</c:v>
                </c:pt>
                <c:pt idx="1664" formatCode="_-&quot;$&quot;* #,##0.00_-;\-&quot;$&quot;* #,##0.00_-;_-&quot;$&quot;* &quot;-&quot;_-;_-@_-">
                  <c:v>3948.33</c:v>
                </c:pt>
                <c:pt idx="1665" formatCode="_-&quot;$&quot;* #,##0.00_-;\-&quot;$&quot;* #,##0.00_-;_-&quot;$&quot;* &quot;-&quot;_-;_-@_-">
                  <c:v>3948.33</c:v>
                </c:pt>
                <c:pt idx="1666" formatCode="_-&quot;$&quot;* #,##0.00_-;\-&quot;$&quot;* #,##0.00_-;_-&quot;$&quot;* &quot;-&quot;_-;_-@_-">
                  <c:v>3945.18</c:v>
                </c:pt>
                <c:pt idx="1667" formatCode="_-&quot;$&quot;* #,##0.00_-;\-&quot;$&quot;* #,##0.00_-;_-&quot;$&quot;* &quot;-&quot;_-;_-@_-">
                  <c:v>3953.26</c:v>
                </c:pt>
                <c:pt idx="1668" formatCode="_-&quot;$&quot;* #,##0.00_-;\-&quot;$&quot;* #,##0.00_-;_-&quot;$&quot;* &quot;-&quot;_-;_-@_-">
                  <c:v>4004.54</c:v>
                </c:pt>
                <c:pt idx="1669" formatCode="_-&quot;$&quot;* #,##0.00_-;\-&quot;$&quot;* #,##0.00_-;_-&quot;$&quot;* &quot;-&quot;_-;_-@_-">
                  <c:v>4010.98</c:v>
                </c:pt>
                <c:pt idx="1670" formatCode="_-&quot;$&quot;* #,##0.00_-;\-&quot;$&quot;* #,##0.00_-;_-&quot;$&quot;* &quot;-&quot;_-;_-@_-">
                  <c:v>4008.13</c:v>
                </c:pt>
                <c:pt idx="1671" formatCode="_-&quot;$&quot;* #,##0.00_-;\-&quot;$&quot;* #,##0.00_-;_-&quot;$&quot;* &quot;-&quot;_-;_-@_-">
                  <c:v>4008.13</c:v>
                </c:pt>
                <c:pt idx="1672" formatCode="_-&quot;$&quot;* #,##0.00_-;\-&quot;$&quot;* #,##0.00_-;_-&quot;$&quot;* &quot;-&quot;_-;_-@_-">
                  <c:v>4008.13</c:v>
                </c:pt>
                <c:pt idx="1673" formatCode="_-&quot;$&quot;* #,##0.00_-;\-&quot;$&quot;* #,##0.00_-;_-&quot;$&quot;* &quot;-&quot;_-;_-@_-">
                  <c:v>3969.49</c:v>
                </c:pt>
                <c:pt idx="1674" formatCode="_-&quot;$&quot;* #,##0.00_-;\-&quot;$&quot;* #,##0.00_-;_-&quot;$&quot;* &quot;-&quot;_-;_-@_-">
                  <c:v>3969.49</c:v>
                </c:pt>
                <c:pt idx="1675" formatCode="_-&quot;$&quot;* #,##0.00_-;\-&quot;$&quot;* #,##0.00_-;_-&quot;$&quot;* &quot;-&quot;_-;_-@_-">
                  <c:v>3944.37</c:v>
                </c:pt>
                <c:pt idx="1676" formatCode="_-&quot;$&quot;* #,##0.00_-;\-&quot;$&quot;* #,##0.00_-;_-&quot;$&quot;* &quot;-&quot;_-;_-@_-">
                  <c:v>3913.26</c:v>
                </c:pt>
                <c:pt idx="1677" formatCode="_-&quot;$&quot;* #,##0.00_-;\-&quot;$&quot;* #,##0.00_-;_-&quot;$&quot;* &quot;-&quot;_-;_-@_-">
                  <c:v>3923.53</c:v>
                </c:pt>
                <c:pt idx="1678" formatCode="_-&quot;$&quot;* #,##0.00_-;\-&quot;$&quot;* #,##0.00_-;_-&quot;$&quot;* &quot;-&quot;_-;_-@_-">
                  <c:v>3923.53</c:v>
                </c:pt>
                <c:pt idx="1679" formatCode="_-&quot;$&quot;* #,##0.00_-;\-&quot;$&quot;* #,##0.00_-;_-&quot;$&quot;* &quot;-&quot;_-;_-@_-">
                  <c:v>3923.53</c:v>
                </c:pt>
                <c:pt idx="1680" formatCode="_-&quot;$&quot;* #,##0.00_-;\-&quot;$&quot;* #,##0.00_-;_-&quot;$&quot;* &quot;-&quot;_-;_-@_-">
                  <c:v>3943.43</c:v>
                </c:pt>
                <c:pt idx="1681" formatCode="_-&quot;$&quot;* #,##0.00_-;\-&quot;$&quot;* #,##0.00_-;_-&quot;$&quot;* &quot;-&quot;_-;_-@_-">
                  <c:v>3907.95</c:v>
                </c:pt>
                <c:pt idx="1682" formatCode="_-&quot;$&quot;* #,##0.00_-;\-&quot;$&quot;* #,##0.00_-;_-&quot;$&quot;* &quot;-&quot;_-;_-@_-">
                  <c:v>3898.84</c:v>
                </c:pt>
                <c:pt idx="1683" formatCode="_-&quot;$&quot;* #,##0.00_-;\-&quot;$&quot;* #,##0.00_-;_-&quot;$&quot;* &quot;-&quot;_-;_-@_-">
                  <c:v>3888.53</c:v>
                </c:pt>
                <c:pt idx="1684" formatCode="_-&quot;$&quot;* #,##0.00_-;\-&quot;$&quot;* #,##0.00_-;_-&quot;$&quot;* &quot;-&quot;_-;_-@_-">
                  <c:v>3888.53</c:v>
                </c:pt>
                <c:pt idx="1685" formatCode="_-&quot;$&quot;* #,##0.00_-;\-&quot;$&quot;* #,##0.00_-;_-&quot;$&quot;* &quot;-&quot;_-;_-@_-">
                  <c:v>3888.53</c:v>
                </c:pt>
                <c:pt idx="1686" formatCode="_-&quot;$&quot;* #,##0.00_-;\-&quot;$&quot;* #,##0.00_-;_-&quot;$&quot;* &quot;-&quot;_-;_-@_-">
                  <c:v>3888.53</c:v>
                </c:pt>
                <c:pt idx="1687" formatCode="_-&quot;$&quot;* #,##0.00_-;\-&quot;$&quot;* #,##0.00_-;_-&quot;$&quot;* &quot;-&quot;_-;_-@_-">
                  <c:v>3875.38</c:v>
                </c:pt>
                <c:pt idx="1688" formatCode="_-&quot;$&quot;* #,##0.00_-;\-&quot;$&quot;* #,##0.00_-;_-&quot;$&quot;* &quot;-&quot;_-;_-@_-">
                  <c:v>3875.38</c:v>
                </c:pt>
                <c:pt idx="1689" formatCode="_-&quot;$&quot;* #,##0.00_-;\-&quot;$&quot;* #,##0.00_-;_-&quot;$&quot;* &quot;-&quot;_-;_-@_-">
                  <c:v>3876.86</c:v>
                </c:pt>
                <c:pt idx="1690" formatCode="_-&quot;$&quot;* #,##0.00_-;\-&quot;$&quot;* #,##0.00_-;_-&quot;$&quot;* &quot;-&quot;_-;_-@_-">
                  <c:v>3874.41</c:v>
                </c:pt>
                <c:pt idx="1691" formatCode="_-&quot;$&quot;* #,##0.00_-;\-&quot;$&quot;* #,##0.00_-;_-&quot;$&quot;* &quot;-&quot;_-;_-@_-">
                  <c:v>3881.76</c:v>
                </c:pt>
                <c:pt idx="1692" formatCode="_-&quot;$&quot;* #,##0.00_-;\-&quot;$&quot;* #,##0.00_-;_-&quot;$&quot;* &quot;-&quot;_-;_-@_-">
                  <c:v>3881.76</c:v>
                </c:pt>
                <c:pt idx="1693" formatCode="_-&quot;$&quot;* #,##0.00_-;\-&quot;$&quot;* #,##0.00_-;_-&quot;$&quot;* &quot;-&quot;_-;_-@_-">
                  <c:v>3881.76</c:v>
                </c:pt>
                <c:pt idx="1694" formatCode="_-&quot;$&quot;* #,##0.00_-;\-&quot;$&quot;* #,##0.00_-;_-&quot;$&quot;* &quot;-&quot;_-;_-@_-">
                  <c:v>3847.4</c:v>
                </c:pt>
                <c:pt idx="1695" formatCode="_-&quot;$&quot;* #,##0.00_-;\-&quot;$&quot;* #,##0.00_-;_-&quot;$&quot;* &quot;-&quot;_-;_-@_-">
                  <c:v>3837.84</c:v>
                </c:pt>
                <c:pt idx="1696" formatCode="_-&quot;$&quot;* #,##0.00_-;\-&quot;$&quot;* #,##0.00_-;_-&quot;$&quot;* &quot;-&quot;_-;_-@_-">
                  <c:v>3778.69</c:v>
                </c:pt>
                <c:pt idx="1697" formatCode="_-&quot;$&quot;* #,##0.00_-;\-&quot;$&quot;* #,##0.00_-;_-&quot;$&quot;* &quot;-&quot;_-;_-@_-">
                  <c:v>3784.44</c:v>
                </c:pt>
                <c:pt idx="1698" formatCode="_-&quot;$&quot;* #,##0.00_-;\-&quot;$&quot;* #,##0.00_-;_-&quot;$&quot;* &quot;-&quot;_-;_-@_-">
                  <c:v>3784.44</c:v>
                </c:pt>
                <c:pt idx="1699" formatCode="_-&quot;$&quot;* #,##0.00_-;\-&quot;$&quot;* #,##0.00_-;_-&quot;$&quot;* &quot;-&quot;_-;_-@_-">
                  <c:v>3784.44</c:v>
                </c:pt>
                <c:pt idx="1700" formatCode="_-&quot;$&quot;* #,##0.00_-;\-&quot;$&quot;* #,##0.00_-;_-&quot;$&quot;* &quot;-&quot;_-;_-@_-">
                  <c:v>3784.44</c:v>
                </c:pt>
                <c:pt idx="1701" formatCode="_-&quot;$&quot;* #,##0.00_-;\-&quot;$&quot;* #,##0.00_-;_-&quot;$&quot;* &quot;-&quot;_-;_-@_-">
                  <c:v>3766.1</c:v>
                </c:pt>
                <c:pt idx="1702" formatCode="_-&quot;$&quot;* #,##0.00_-;\-&quot;$&quot;* #,##0.00_-;_-&quot;$&quot;* &quot;-&quot;_-;_-@_-">
                  <c:v>3761.21</c:v>
                </c:pt>
                <c:pt idx="1703" formatCode="_-&quot;$&quot;* #,##0.00_-;\-&quot;$&quot;* #,##0.00_-;_-&quot;$&quot;* &quot;-&quot;_-;_-@_-">
                  <c:v>3774.46</c:v>
                </c:pt>
                <c:pt idx="1704" formatCode="_-&quot;$&quot;* #,##0.00_-;\-&quot;$&quot;* #,##0.00_-;_-&quot;$&quot;* &quot;-&quot;_-;_-@_-">
                  <c:v>3769.98</c:v>
                </c:pt>
                <c:pt idx="1705" formatCode="_-&quot;$&quot;* #,##0.00_-;\-&quot;$&quot;* #,##0.00_-;_-&quot;$&quot;* &quot;-&quot;_-;_-@_-">
                  <c:v>3780.38</c:v>
                </c:pt>
                <c:pt idx="1706" formatCode="_-&quot;$&quot;* #,##0.00_-;\-&quot;$&quot;* #,##0.00_-;_-&quot;$&quot;* &quot;-&quot;_-;_-@_-">
                  <c:v>3780.38</c:v>
                </c:pt>
                <c:pt idx="1707" formatCode="_-&quot;$&quot;* #,##0.00_-;\-&quot;$&quot;* #,##0.00_-;_-&quot;$&quot;* &quot;-&quot;_-;_-@_-">
                  <c:v>3780.38</c:v>
                </c:pt>
                <c:pt idx="1708" formatCode="_-&quot;$&quot;* #,##0.00_-;\-&quot;$&quot;* #,##0.00_-;_-&quot;$&quot;* &quot;-&quot;_-;_-@_-">
                  <c:v>3783.3</c:v>
                </c:pt>
                <c:pt idx="1709" formatCode="_-&quot;$&quot;* #,##0.00_-;\-&quot;$&quot;* #,##0.00_-;_-&quot;$&quot;* &quot;-&quot;_-;_-@_-">
                  <c:v>3770.58</c:v>
                </c:pt>
                <c:pt idx="1710" formatCode="_-&quot;$&quot;* #,##0.00_-;\-&quot;$&quot;* #,##0.00_-;_-&quot;$&quot;* &quot;-&quot;_-;_-@_-">
                  <c:v>3766.94</c:v>
                </c:pt>
                <c:pt idx="1711" formatCode="_-&quot;$&quot;* #,##0.00_-;\-&quot;$&quot;* #,##0.00_-;_-&quot;$&quot;* &quot;-&quot;_-;_-@_-">
                  <c:v>3772.49</c:v>
                </c:pt>
                <c:pt idx="1712" formatCode="_-&quot;$&quot;* #,##0.00_-;\-&quot;$&quot;* #,##0.00_-;_-&quot;$&quot;* &quot;-&quot;_-;_-@_-">
                  <c:v>3772.49</c:v>
                </c:pt>
                <c:pt idx="1713" formatCode="_-&quot;$&quot;* #,##0.00_-;\-&quot;$&quot;* #,##0.00_-;_-&quot;$&quot;* &quot;-&quot;_-;_-@_-">
                  <c:v>3772.49</c:v>
                </c:pt>
                <c:pt idx="1714" formatCode="_-&quot;$&quot;* #,##0.00_-;\-&quot;$&quot;* #,##0.00_-;_-&quot;$&quot;* &quot;-&quot;_-;_-@_-">
                  <c:v>3772.49</c:v>
                </c:pt>
                <c:pt idx="1715" formatCode="_-&quot;$&quot;* #,##0.00_-;\-&quot;$&quot;* #,##0.00_-;_-&quot;$&quot;* &quot;-&quot;_-;_-@_-">
                  <c:v>3755.29</c:v>
                </c:pt>
                <c:pt idx="1716" formatCode="_-&quot;$&quot;* #,##0.00_-;\-&quot;$&quot;* #,##0.00_-;_-&quot;$&quot;* &quot;-&quot;_-;_-@_-">
                  <c:v>3725.75</c:v>
                </c:pt>
                <c:pt idx="1717" formatCode="_-&quot;$&quot;* #,##0.00_-;\-&quot;$&quot;* #,##0.00_-;_-&quot;$&quot;* &quot;-&quot;_-;_-@_-">
                  <c:v>3738.48</c:v>
                </c:pt>
                <c:pt idx="1718" formatCode="_-&quot;$&quot;* #,##0.00_-;\-&quot;$&quot;* #,##0.00_-;_-&quot;$&quot;* &quot;-&quot;_-;_-@_-">
                  <c:v>3765.8</c:v>
                </c:pt>
                <c:pt idx="1719" formatCode="_-&quot;$&quot;* #,##0.00_-;\-&quot;$&quot;* #,##0.00_-;_-&quot;$&quot;* &quot;-&quot;_-;_-@_-">
                  <c:v>3765.8</c:v>
                </c:pt>
                <c:pt idx="1720" formatCode="_-&quot;$&quot;* #,##0.00_-;\-&quot;$&quot;* #,##0.00_-;_-&quot;$&quot;* &quot;-&quot;_-;_-@_-">
                  <c:v>3765.8</c:v>
                </c:pt>
                <c:pt idx="1721" formatCode="_-&quot;$&quot;* #,##0.00_-;\-&quot;$&quot;* #,##0.00_-;_-&quot;$&quot;* &quot;-&quot;_-;_-@_-">
                  <c:v>3765.8</c:v>
                </c:pt>
                <c:pt idx="1722" formatCode="_-&quot;$&quot;* #,##0.00_-;\-&quot;$&quot;* #,##0.00_-;_-&quot;$&quot;* &quot;-&quot;_-;_-@_-">
                  <c:v>3772.44</c:v>
                </c:pt>
                <c:pt idx="1723" formatCode="_-&quot;$&quot;* #,##0.00_-;\-&quot;$&quot;* #,##0.00_-;_-&quot;$&quot;* &quot;-&quot;_-;_-@_-">
                  <c:v>3788.03</c:v>
                </c:pt>
                <c:pt idx="1724" formatCode="_-&quot;$&quot;* #,##0.00_-;\-&quot;$&quot;* #,##0.00_-;_-&quot;$&quot;* &quot;-&quot;_-;_-@_-">
                  <c:v>3796.3</c:v>
                </c:pt>
                <c:pt idx="1725" formatCode="_-&quot;$&quot;* #,##0.00_-;\-&quot;$&quot;* #,##0.00_-;_-&quot;$&quot;* &quot;-&quot;_-;_-@_-">
                  <c:v>3786.05</c:v>
                </c:pt>
                <c:pt idx="1726" formatCode="_-&quot;$&quot;* #,##0.00_-;\-&quot;$&quot;* #,##0.00_-;_-&quot;$&quot;* &quot;-&quot;_-;_-@_-">
                  <c:v>3781.35</c:v>
                </c:pt>
                <c:pt idx="1727" formatCode="_-&quot;$&quot;* #,##0.00_-;\-&quot;$&quot;* #,##0.00_-;_-&quot;$&quot;* &quot;-&quot;_-;_-@_-">
                  <c:v>3781.35</c:v>
                </c:pt>
                <c:pt idx="1728" formatCode="_-&quot;$&quot;* #,##0.00_-;\-&quot;$&quot;* #,##0.00_-;_-&quot;$&quot;* &quot;-&quot;_-;_-@_-">
                  <c:v>3781.35</c:v>
                </c:pt>
                <c:pt idx="1729" formatCode="_-&quot;$&quot;* #,##0.00_-;\-&quot;$&quot;* #,##0.00_-;_-&quot;$&quot;* &quot;-&quot;_-;_-@_-">
                  <c:v>3812.77</c:v>
                </c:pt>
                <c:pt idx="1730" formatCode="_-&quot;$&quot;* #,##0.00_-;\-&quot;$&quot;* #,##0.00_-;_-&quot;$&quot;* &quot;-&quot;_-;_-@_-">
                  <c:v>3834.68</c:v>
                </c:pt>
                <c:pt idx="1731" formatCode="_-&quot;$&quot;* #,##0.00_-;\-&quot;$&quot;* #,##0.00_-;_-&quot;$&quot;* &quot;-&quot;_-;_-@_-">
                  <c:v>3841.94</c:v>
                </c:pt>
                <c:pt idx="1732" formatCode="_-&quot;$&quot;* #,##0.00_-;\-&quot;$&quot;* #,##0.00_-;_-&quot;$&quot;* &quot;-&quot;_-;_-@_-">
                  <c:v>3837.91</c:v>
                </c:pt>
                <c:pt idx="1733" formatCode="_-&quot;$&quot;* #,##0.00_-;\-&quot;$&quot;* #,##0.00_-;_-&quot;$&quot;* &quot;-&quot;_-;_-@_-">
                  <c:v>3844.88</c:v>
                </c:pt>
                <c:pt idx="1734" formatCode="_-&quot;$&quot;* #,##0.00_-;\-&quot;$&quot;* #,##0.00_-;_-&quot;$&quot;* &quot;-&quot;_-;_-@_-">
                  <c:v>3844.88</c:v>
                </c:pt>
                <c:pt idx="1735" formatCode="_-&quot;$&quot;* #,##0.00_-;\-&quot;$&quot;* #,##0.00_-;_-&quot;$&quot;* &quot;-&quot;_-;_-@_-">
                  <c:v>3844.88</c:v>
                </c:pt>
                <c:pt idx="1736" formatCode="_-&quot;$&quot;* #,##0.00_-;\-&quot;$&quot;* #,##0.00_-;_-&quot;$&quot;* &quot;-&quot;_-;_-@_-">
                  <c:v>3835.67</c:v>
                </c:pt>
                <c:pt idx="1737" formatCode="_-&quot;$&quot;* #,##0.00_-;\-&quot;$&quot;* #,##0.00_-;_-&quot;$&quot;* &quot;-&quot;_-;_-@_-">
                  <c:v>3834.66</c:v>
                </c:pt>
                <c:pt idx="1738" formatCode="_-&quot;$&quot;* #,##0.00_-;\-&quot;$&quot;* #,##0.00_-;_-&quot;$&quot;* &quot;-&quot;_-;_-@_-">
                  <c:v>3843.77</c:v>
                </c:pt>
                <c:pt idx="1739" formatCode="_-&quot;$&quot;* #,##0.00_-;\-&quot;$&quot;* #,##0.00_-;_-&quot;$&quot;* &quot;-&quot;_-;_-@_-">
                  <c:v>3851.22</c:v>
                </c:pt>
                <c:pt idx="1740" formatCode="_-&quot;$&quot;* #,##0.00_-;\-&quot;$&quot;* #,##0.00_-;_-&quot;$&quot;* &quot;-&quot;_-;_-@_-">
                  <c:v>3828.18</c:v>
                </c:pt>
                <c:pt idx="1741" formatCode="_-&quot;$&quot;* #,##0.00_-;\-&quot;$&quot;* #,##0.00_-;_-&quot;$&quot;* &quot;-&quot;_-;_-@_-">
                  <c:v>3828.18</c:v>
                </c:pt>
                <c:pt idx="1742" formatCode="_-&quot;$&quot;* #,##0.00_-;\-&quot;$&quot;* #,##0.00_-;_-&quot;$&quot;* &quot;-&quot;_-;_-@_-">
                  <c:v>3828.18</c:v>
                </c:pt>
                <c:pt idx="1743" formatCode="_-&quot;$&quot;* #,##0.00_-;\-&quot;$&quot;* #,##0.00_-;_-&quot;$&quot;* &quot;-&quot;_-;_-@_-">
                  <c:v>3818.16</c:v>
                </c:pt>
                <c:pt idx="1744" formatCode="_-&quot;$&quot;* #,##0.00_-;\-&quot;$&quot;* #,##0.00_-;_-&quot;$&quot;* &quot;-&quot;_-;_-@_-">
                  <c:v>3825.36</c:v>
                </c:pt>
                <c:pt idx="1745" formatCode="_-&quot;$&quot;* #,##0.00_-;\-&quot;$&quot;* #,##0.00_-;_-&quot;$&quot;* &quot;-&quot;_-;_-@_-">
                  <c:v>3830.83</c:v>
                </c:pt>
                <c:pt idx="1746" formatCode="_-&quot;$&quot;* #,##0.00_-;\-&quot;$&quot;* #,##0.00_-;_-&quot;$&quot;* &quot;-&quot;_-;_-@_-">
                  <c:v>3835.27</c:v>
                </c:pt>
                <c:pt idx="1747" formatCode="_-&quot;$&quot;* #,##0.00_-;\-&quot;$&quot;* #,##0.00_-;_-&quot;$&quot;* &quot;-&quot;_-;_-@_-">
                  <c:v>3836.85</c:v>
                </c:pt>
                <c:pt idx="1748" formatCode="_-&quot;$&quot;* #,##0.00_-;\-&quot;$&quot;* #,##0.00_-;_-&quot;$&quot;* &quot;-&quot;_-;_-@_-">
                  <c:v>3836.85</c:v>
                </c:pt>
                <c:pt idx="1749" formatCode="_-&quot;$&quot;* #,##0.00_-;\-&quot;$&quot;* #,##0.00_-;_-&quot;$&quot;* &quot;-&quot;_-;_-@_-">
                  <c:v>3836.85</c:v>
                </c:pt>
                <c:pt idx="1750" formatCode="_-&quot;$&quot;* #,##0.00_-;\-&quot;$&quot;* #,##0.00_-;_-&quot;$&quot;* &quot;-&quot;_-;_-@_-">
                  <c:v>3829.72</c:v>
                </c:pt>
                <c:pt idx="1751" formatCode="_-&quot;$&quot;* #,##0.00_-;\-&quot;$&quot;* #,##0.00_-;_-&quot;$&quot;* &quot;-&quot;_-;_-@_-">
                  <c:v>3816.14</c:v>
                </c:pt>
                <c:pt idx="1752" formatCode="_-&quot;$&quot;* #,##0.00_-;\-&quot;$&quot;* #,##0.00_-;_-&quot;$&quot;* &quot;-&quot;_-;_-@_-">
                  <c:v>3812.76</c:v>
                </c:pt>
                <c:pt idx="1753" formatCode="_-&quot;$&quot;* #,##0.00_-;\-&quot;$&quot;* #,##0.00_-;_-&quot;$&quot;* &quot;-&quot;_-;_-@_-">
                  <c:v>3790.04</c:v>
                </c:pt>
                <c:pt idx="1754" formatCode="_-&quot;$&quot;* #,##0.00_-;\-&quot;$&quot;* #,##0.00_-;_-&quot;$&quot;* &quot;-&quot;_-;_-@_-">
                  <c:v>3790.04</c:v>
                </c:pt>
                <c:pt idx="1755" formatCode="_-&quot;$&quot;* #,##0.00_-;\-&quot;$&quot;* #,##0.00_-;_-&quot;$&quot;* &quot;-&quot;_-;_-@_-">
                  <c:v>3790.04</c:v>
                </c:pt>
                <c:pt idx="1756" formatCode="_-&quot;$&quot;* #,##0.00_-;\-&quot;$&quot;* #,##0.00_-;_-&quot;$&quot;* &quot;-&quot;_-;_-@_-">
                  <c:v>3790.04</c:v>
                </c:pt>
                <c:pt idx="1757" formatCode="_-&quot;$&quot;* #,##0.00_-;\-&quot;$&quot;* #,##0.00_-;_-&quot;$&quot;* &quot;-&quot;_-;_-@_-">
                  <c:v>3780.85</c:v>
                </c:pt>
                <c:pt idx="1758" formatCode="_-&quot;$&quot;* #,##0.00_-;\-&quot;$&quot;* #,##0.00_-;_-&quot;$&quot;* &quot;-&quot;_-;_-@_-">
                  <c:v>3753.3</c:v>
                </c:pt>
                <c:pt idx="1759" formatCode="_-&quot;$&quot;* #,##0.00_-;\-&quot;$&quot;* #,##0.00_-;_-&quot;$&quot;* &quot;-&quot;_-;_-@_-">
                  <c:v>3774</c:v>
                </c:pt>
                <c:pt idx="1760" formatCode="_-&quot;$&quot;* #,##0.00_-;\-&quot;$&quot;* #,##0.00_-;_-&quot;$&quot;* &quot;-&quot;_-;_-@_-">
                  <c:v>3806.87</c:v>
                </c:pt>
                <c:pt idx="1761" formatCode="_-&quot;$&quot;* #,##0.00_-;\-&quot;$&quot;* #,##0.00_-;_-&quot;$&quot;* &quot;-&quot;_-;_-@_-">
                  <c:v>3834.13</c:v>
                </c:pt>
                <c:pt idx="1762" formatCode="_-&quot;$&quot;* #,##0.00_-;\-&quot;$&quot;* #,##0.00_-;_-&quot;$&quot;* &quot;-&quot;_-;_-@_-">
                  <c:v>3834.13</c:v>
                </c:pt>
                <c:pt idx="1763" formatCode="_-&quot;$&quot;* #,##0.00_-;\-&quot;$&quot;* #,##0.00_-;_-&quot;$&quot;* &quot;-&quot;_-;_-@_-">
                  <c:v>3834.13</c:v>
                </c:pt>
                <c:pt idx="1764" formatCode="_-&quot;$&quot;* #,##0.00_-;\-&quot;$&quot;* #,##0.00_-;_-&quot;$&quot;* &quot;-&quot;_-;_-@_-">
                  <c:v>3870.57</c:v>
                </c:pt>
                <c:pt idx="1765" formatCode="_-&quot;$&quot;* #,##0.00_-;\-&quot;$&quot;* #,##0.00_-;_-&quot;$&quot;* &quot;-&quot;_-;_-@_-">
                  <c:v>3865.04</c:v>
                </c:pt>
                <c:pt idx="1766" formatCode="_-&quot;$&quot;* #,##0.00_-;\-&quot;$&quot;* #,##0.00_-;_-&quot;$&quot;* &quot;-&quot;_-;_-@_-">
                  <c:v>3861.88</c:v>
                </c:pt>
                <c:pt idx="1767" formatCode="_-&quot;$&quot;* #,##0.00_-;\-&quot;$&quot;* #,##0.00_-;_-&quot;$&quot;* &quot;-&quot;_-;_-@_-">
                  <c:v>3867.73</c:v>
                </c:pt>
                <c:pt idx="1768" formatCode="_-&quot;$&quot;* #,##0.00_-;\-&quot;$&quot;* #,##0.00_-;_-&quot;$&quot;* &quot;-&quot;_-;_-@_-">
                  <c:v>3874.95</c:v>
                </c:pt>
                <c:pt idx="1769" formatCode="_-&quot;$&quot;* #,##0.00_-;\-&quot;$&quot;* #,##0.00_-;_-&quot;$&quot;* &quot;-&quot;_-;_-@_-">
                  <c:v>3874.95</c:v>
                </c:pt>
                <c:pt idx="1770" formatCode="_-&quot;$&quot;* #,##0.00_-;\-&quot;$&quot;* #,##0.00_-;_-&quot;$&quot;* &quot;-&quot;_-;_-@_-">
                  <c:v>3874.95</c:v>
                </c:pt>
                <c:pt idx="1771" formatCode="_-&quot;$&quot;* #,##0.00_-;\-&quot;$&quot;* #,##0.00_-;_-&quot;$&quot;* &quot;-&quot;_-;_-@_-">
                  <c:v>3876.08</c:v>
                </c:pt>
                <c:pt idx="1772" formatCode="_-&quot;$&quot;* #,##0.00_-;\-&quot;$&quot;* #,##0.00_-;_-&quot;$&quot;* &quot;-&quot;_-;_-@_-">
                  <c:v>3861.33</c:v>
                </c:pt>
                <c:pt idx="1773" formatCode="_-&quot;$&quot;* #,##0.00_-;\-&quot;$&quot;* #,##0.00_-;_-&quot;$&quot;* &quot;-&quot;_-;_-@_-">
                  <c:v>3868.41</c:v>
                </c:pt>
                <c:pt idx="1774" formatCode="_-&quot;$&quot;* #,##0.00_-;\-&quot;$&quot;* #,##0.00_-;_-&quot;$&quot;* &quot;-&quot;_-;_-@_-">
                  <c:v>3830.25</c:v>
                </c:pt>
                <c:pt idx="1775" formatCode="_-&quot;$&quot;* #,##0.00_-;\-&quot;$&quot;* #,##0.00_-;_-&quot;$&quot;* &quot;-&quot;_-;_-@_-">
                  <c:v>3830.25</c:v>
                </c:pt>
                <c:pt idx="1776" formatCode="_-&quot;$&quot;* #,##0.00_-;\-&quot;$&quot;* #,##0.00_-;_-&quot;$&quot;* &quot;-&quot;_-;_-@_-">
                  <c:v>3830.25</c:v>
                </c:pt>
                <c:pt idx="1777" formatCode="_-&quot;$&quot;* #,##0.00_-;\-&quot;$&quot;* #,##0.00_-;_-&quot;$&quot;* &quot;-&quot;_-;_-@_-">
                  <c:v>3830.25</c:v>
                </c:pt>
                <c:pt idx="1778" formatCode="_-&quot;$&quot;* #,##0.00_-;\-&quot;$&quot;* #,##0.00_-;_-&quot;$&quot;* &quot;-&quot;_-;_-@_-">
                  <c:v>3887.07</c:v>
                </c:pt>
                <c:pt idx="1779" formatCode="_-&quot;$&quot;* #,##0.00_-;\-&quot;$&quot;* #,##0.00_-;_-&quot;$&quot;* &quot;-&quot;_-;_-@_-">
                  <c:v>3950.43</c:v>
                </c:pt>
                <c:pt idx="1780" formatCode="_-&quot;$&quot;* #,##0.00_-;\-&quot;$&quot;* #,##0.00_-;_-&quot;$&quot;* &quot;-&quot;_-;_-@_-">
                  <c:v>3979.8</c:v>
                </c:pt>
                <c:pt idx="1781" formatCode="_-&quot;$&quot;* #,##0.00_-;\-&quot;$&quot;* #,##0.00_-;_-&quot;$&quot;* &quot;-&quot;_-;_-@_-">
                  <c:v>3988.27</c:v>
                </c:pt>
                <c:pt idx="1782" formatCode="_-&quot;$&quot;* #,##0.00_-;\-&quot;$&quot;* #,##0.00_-;_-&quot;$&quot;* &quot;-&quot;_-;_-@_-">
                  <c:v>3949.33</c:v>
                </c:pt>
                <c:pt idx="1783" formatCode="_-&quot;$&quot;* #,##0.00_-;\-&quot;$&quot;* #,##0.00_-;_-&quot;$&quot;* &quot;-&quot;_-;_-@_-">
                  <c:v>3949.33</c:v>
                </c:pt>
                <c:pt idx="1784" formatCode="_-&quot;$&quot;* #,##0.00_-;\-&quot;$&quot;* #,##0.00_-;_-&quot;$&quot;* &quot;-&quot;_-;_-@_-">
                  <c:v>3949.33</c:v>
                </c:pt>
                <c:pt idx="1785" formatCode="_-&quot;$&quot;* #,##0.00_-;\-&quot;$&quot;* #,##0.00_-;_-&quot;$&quot;* &quot;-&quot;_-;_-@_-">
                  <c:v>3910.81</c:v>
                </c:pt>
                <c:pt idx="1786" formatCode="_-&quot;$&quot;* #,##0.00_-;\-&quot;$&quot;* #,##0.00_-;_-&quot;$&quot;* &quot;-&quot;_-;_-@_-">
                  <c:v>3911.36</c:v>
                </c:pt>
                <c:pt idx="1787" formatCode="_-&quot;$&quot;* #,##0.00_-;\-&quot;$&quot;* #,##0.00_-;_-&quot;$&quot;* &quot;-&quot;_-;_-@_-">
                  <c:v>3913.59</c:v>
                </c:pt>
                <c:pt idx="1788" formatCode="_-&quot;$&quot;* #,##0.00_-;\-&quot;$&quot;* #,##0.00_-;_-&quot;$&quot;* &quot;-&quot;_-;_-@_-">
                  <c:v>3865.46</c:v>
                </c:pt>
                <c:pt idx="1789" formatCode="_-&quot;$&quot;* #,##0.00_-;\-&quot;$&quot;* #,##0.00_-;_-&quot;$&quot;* &quot;-&quot;_-;_-@_-">
                  <c:v>3867.88</c:v>
                </c:pt>
                <c:pt idx="1790" formatCode="_-&quot;$&quot;* #,##0.00_-;\-&quot;$&quot;* #,##0.00_-;_-&quot;$&quot;* &quot;-&quot;_-;_-@_-">
                  <c:v>3867.88</c:v>
                </c:pt>
                <c:pt idx="1791" formatCode="_-&quot;$&quot;* #,##0.00_-;\-&quot;$&quot;* #,##0.00_-;_-&quot;$&quot;* &quot;-&quot;_-;_-@_-">
                  <c:v>3867.88</c:v>
                </c:pt>
                <c:pt idx="1792" formatCode="_-&quot;$&quot;* #,##0.00_-;\-&quot;$&quot;* #,##0.00_-;_-&quot;$&quot;* &quot;-&quot;_-;_-@_-">
                  <c:v>3836.95</c:v>
                </c:pt>
                <c:pt idx="1793" formatCode="_-&quot;$&quot;* #,##0.00_-;\-&quot;$&quot;* #,##0.00_-;_-&quot;$&quot;* &quot;-&quot;_-;_-@_-">
                  <c:v>3902.18</c:v>
                </c:pt>
                <c:pt idx="1794" formatCode="_-&quot;$&quot;* #,##0.00_-;\-&quot;$&quot;* #,##0.00_-;_-&quot;$&quot;* &quot;-&quot;_-;_-@_-">
                  <c:v>3918.49</c:v>
                </c:pt>
                <c:pt idx="1795" formatCode="_-&quot;$&quot;* #,##0.00_-;\-&quot;$&quot;* #,##0.00_-;_-&quot;$&quot;* &quot;-&quot;_-;_-@_-">
                  <c:v>3904.17</c:v>
                </c:pt>
                <c:pt idx="1796" formatCode="_-&quot;$&quot;* #,##0.00_-;\-&quot;$&quot;* #,##0.00_-;_-&quot;$&quot;* &quot;-&quot;_-;_-@_-">
                  <c:v>3874.44</c:v>
                </c:pt>
                <c:pt idx="1797" formatCode="_-&quot;$&quot;* #,##0.00_-;\-&quot;$&quot;* #,##0.00_-;_-&quot;$&quot;* &quot;-&quot;_-;_-@_-">
                  <c:v>3874.44</c:v>
                </c:pt>
                <c:pt idx="1798" formatCode="_-&quot;$&quot;* #,##0.00_-;\-&quot;$&quot;* #,##0.00_-;_-&quot;$&quot;* &quot;-&quot;_-;_-@_-">
                  <c:v>3874.44</c:v>
                </c:pt>
                <c:pt idx="1799" formatCode="_-&quot;$&quot;* #,##0.00_-;\-&quot;$&quot;* #,##0.00_-;_-&quot;$&quot;* &quot;-&quot;_-;_-@_-">
                  <c:v>3866.86</c:v>
                </c:pt>
                <c:pt idx="1800" formatCode="_-&quot;$&quot;* #,##0.00_-;\-&quot;$&quot;* #,##0.00_-;_-&quot;$&quot;* &quot;-&quot;_-;_-@_-">
                  <c:v>3855.68</c:v>
                </c:pt>
                <c:pt idx="1801" formatCode="_-&quot;$&quot;* #,##0.00_-;\-&quot;$&quot;* #,##0.00_-;_-&quot;$&quot;* &quot;-&quot;_-;_-@_-">
                  <c:v>3842.97</c:v>
                </c:pt>
                <c:pt idx="1802" formatCode="_-&quot;$&quot;* #,##0.00_-;\-&quot;$&quot;* #,##0.00_-;_-&quot;$&quot;* &quot;-&quot;_-;_-@_-">
                  <c:v>3842.97</c:v>
                </c:pt>
                <c:pt idx="1803" formatCode="_-&quot;$&quot;* #,##0.00_-;\-&quot;$&quot;* #,##0.00_-;_-&quot;$&quot;* &quot;-&quot;_-;_-@_-">
                  <c:v>3808.46</c:v>
                </c:pt>
                <c:pt idx="1804" formatCode="_-&quot;$&quot;* #,##0.00_-;\-&quot;$&quot;* #,##0.00_-;_-&quot;$&quot;* &quot;-&quot;_-;_-@_-">
                  <c:v>3808.46</c:v>
                </c:pt>
                <c:pt idx="1805" formatCode="_-&quot;$&quot;* #,##0.00_-;\-&quot;$&quot;* #,##0.00_-;_-&quot;$&quot;* &quot;-&quot;_-;_-@_-">
                  <c:v>3808.46</c:v>
                </c:pt>
                <c:pt idx="1806" formatCode="_-&quot;$&quot;* #,##0.00_-;\-&quot;$&quot;* #,##0.00_-;_-&quot;$&quot;* &quot;-&quot;_-;_-@_-">
                  <c:v>3809.07</c:v>
                </c:pt>
                <c:pt idx="1807" formatCode="_-&quot;$&quot;* #,##0.00_-;\-&quot;$&quot;* #,##0.00_-;_-&quot;$&quot;* &quot;-&quot;_-;_-@_-">
                  <c:v>3796.07</c:v>
                </c:pt>
                <c:pt idx="1808" formatCode="_-&quot;$&quot;* #,##0.00_-;\-&quot;$&quot;* #,##0.00_-;_-&quot;$&quot;* &quot;-&quot;_-;_-@_-">
                  <c:v>3826.85</c:v>
                </c:pt>
                <c:pt idx="1809" formatCode="_-&quot;$&quot;* #,##0.00_-;\-&quot;$&quot;* #,##0.00_-;_-&quot;$&quot;* &quot;-&quot;_-;_-@_-">
                  <c:v>3824.08</c:v>
                </c:pt>
                <c:pt idx="1810" formatCode="_-&quot;$&quot;* #,##0.00_-;\-&quot;$&quot;* #,##0.00_-;_-&quot;$&quot;* &quot;-&quot;_-;_-@_-">
                  <c:v>3829.46</c:v>
                </c:pt>
                <c:pt idx="1811" formatCode="_-&quot;$&quot;* #,##0.00_-;\-&quot;$&quot;* #,##0.00_-;_-&quot;$&quot;* &quot;-&quot;_-;_-@_-">
                  <c:v>3829.46</c:v>
                </c:pt>
                <c:pt idx="1812" formatCode="_-&quot;$&quot;* #,##0.00_-;\-&quot;$&quot;* #,##0.00_-;_-&quot;$&quot;* &quot;-&quot;_-;_-@_-">
                  <c:v>3829.46</c:v>
                </c:pt>
                <c:pt idx="1813" formatCode="_-&quot;$&quot;* #,##0.00_-;\-&quot;$&quot;* #,##0.00_-;_-&quot;$&quot;* &quot;-&quot;_-;_-@_-">
                  <c:v>3850.46</c:v>
                </c:pt>
                <c:pt idx="1814" formatCode="_-&quot;$&quot;* #,##0.00_-;\-&quot;$&quot;* #,##0.00_-;_-&quot;$&quot;* &quot;-&quot;_-;_-@_-">
                  <c:v>3815.22</c:v>
                </c:pt>
                <c:pt idx="1815" formatCode="_-&quot;$&quot;* #,##0.00_-;\-&quot;$&quot;* #,##0.00_-;_-&quot;$&quot;* &quot;-&quot;_-;_-@_-">
                  <c:v>3782.27</c:v>
                </c:pt>
                <c:pt idx="1816" formatCode="_-&quot;$&quot;* #,##0.00_-;\-&quot;$&quot;* #,##0.00_-;_-&quot;$&quot;* &quot;-&quot;_-;_-@_-">
                  <c:v>3777.17</c:v>
                </c:pt>
                <c:pt idx="1817" formatCode="_-&quot;$&quot;* #,##0.00_-;\-&quot;$&quot;* #,##0.00_-;_-&quot;$&quot;* &quot;-&quot;_-;_-@_-">
                  <c:v>3777.17</c:v>
                </c:pt>
                <c:pt idx="1818" formatCode="_-&quot;$&quot;* #,##0.00_-;\-&quot;$&quot;* #,##0.00_-;_-&quot;$&quot;* &quot;-&quot;_-;_-@_-">
                  <c:v>3777.17</c:v>
                </c:pt>
                <c:pt idx="1819" formatCode="_-&quot;$&quot;* #,##0.00_-;\-&quot;$&quot;* #,##0.00_-;_-&quot;$&quot;* &quot;-&quot;_-;_-@_-">
                  <c:v>3777.17</c:v>
                </c:pt>
                <c:pt idx="1820" formatCode="_-&quot;$&quot;* #,##0.00_-;\-&quot;$&quot;* #,##0.00_-;_-&quot;$&quot;* &quot;-&quot;_-;_-@_-">
                  <c:v>3775.53</c:v>
                </c:pt>
                <c:pt idx="1821" formatCode="_-&quot;$&quot;* #,##0.00_-;\-&quot;$&quot;* #,##0.00_-;_-&quot;$&quot;* &quot;-&quot;_-;_-@_-">
                  <c:v>3748.5</c:v>
                </c:pt>
                <c:pt idx="1822" formatCode="_-&quot;$&quot;* #,##0.00_-;\-&quot;$&quot;* #,##0.00_-;_-&quot;$&quot;* &quot;-&quot;_-;_-@_-">
                  <c:v>3756.67</c:v>
                </c:pt>
                <c:pt idx="1823" formatCode="_-&quot;$&quot;* #,##0.00_-;\-&quot;$&quot;* #,##0.00_-;_-&quot;$&quot;* &quot;-&quot;_-;_-@_-">
                  <c:v>3713.17</c:v>
                </c:pt>
                <c:pt idx="1824" formatCode="_-&quot;$&quot;* #,##0.00_-;\-&quot;$&quot;* #,##0.00_-;_-&quot;$&quot;* &quot;-&quot;_-;_-@_-">
                  <c:v>3739.03</c:v>
                </c:pt>
                <c:pt idx="1825" formatCode="_-&quot;$&quot;* #,##0.00_-;\-&quot;$&quot;* #,##0.00_-;_-&quot;$&quot;* &quot;-&quot;_-;_-@_-">
                  <c:v>3739.03</c:v>
                </c:pt>
                <c:pt idx="1826" formatCode="_-&quot;$&quot;* #,##0.00_-;\-&quot;$&quot;* #,##0.00_-;_-&quot;$&quot;* &quot;-&quot;_-;_-@_-">
                  <c:v>3739.03</c:v>
                </c:pt>
                <c:pt idx="1827" formatCode="_-&quot;$&quot;* #,##0.00_-;\-&quot;$&quot;* #,##0.00_-;_-&quot;$&quot;* &quot;-&quot;_-;_-@_-">
                  <c:v>3770.35</c:v>
                </c:pt>
                <c:pt idx="1828" formatCode="_-&quot;$&quot;* #,##0.00_-;\-&quot;$&quot;* #,##0.00_-;_-&quot;$&quot;* &quot;-&quot;_-;_-@_-">
                  <c:v>3773.11</c:v>
                </c:pt>
                <c:pt idx="1829" formatCode="_-&quot;$&quot;* #,##0.00_-;\-&quot;$&quot;* #,##0.00_-;_-&quot;$&quot;* &quot;-&quot;_-;_-@_-">
                  <c:v>3784.45</c:v>
                </c:pt>
                <c:pt idx="1830" formatCode="_-&quot;$&quot;* #,##0.00_-;\-&quot;$&quot;* #,##0.00_-;_-&quot;$&quot;* &quot;-&quot;_-;_-@_-">
                  <c:v>3758.08</c:v>
                </c:pt>
                <c:pt idx="1831" formatCode="_-&quot;$&quot;* #,##0.00_-;\-&quot;$&quot;* #,##0.00_-;_-&quot;$&quot;* &quot;-&quot;_-;_-@_-">
                  <c:v>3753.77</c:v>
                </c:pt>
                <c:pt idx="1832" formatCode="_-&quot;$&quot;* #,##0.00_-;\-&quot;$&quot;* #,##0.00_-;_-&quot;$&quot;* &quot;-&quot;_-;_-@_-">
                  <c:v>3753.77</c:v>
                </c:pt>
                <c:pt idx="1833" formatCode="_-&quot;$&quot;* #,##0.00_-;\-&quot;$&quot;* #,##0.00_-;_-&quot;$&quot;* &quot;-&quot;_-;_-@_-">
                  <c:v>3753.77</c:v>
                </c:pt>
                <c:pt idx="1834" formatCode="_-&quot;$&quot;* #,##0.00_-;\-&quot;$&quot;* #,##0.00_-;_-&quot;$&quot;* &quot;-&quot;_-;_-@_-">
                  <c:v>3730.45</c:v>
                </c:pt>
                <c:pt idx="1835" formatCode="_-&quot;$&quot;* #,##0.00_-;\-&quot;$&quot;* #,##0.00_-;_-&quot;$&quot;* &quot;-&quot;_-;_-@_-">
                  <c:v>3690.56</c:v>
                </c:pt>
                <c:pt idx="1836" formatCode="_-&quot;$&quot;* #,##0.00_-;\-&quot;$&quot;* #,##0.00_-;_-&quot;$&quot;* &quot;-&quot;_-;_-@_-">
                  <c:v>3693.35</c:v>
                </c:pt>
                <c:pt idx="1837" formatCode="_-&quot;$&quot;* #,##0.00_-;\-&quot;$&quot;* #,##0.00_-;_-&quot;$&quot;* &quot;-&quot;_-;_-@_-">
                  <c:v>3626.02</c:v>
                </c:pt>
                <c:pt idx="1838" formatCode="_-&quot;$&quot;* #,##0.00_-;\-&quot;$&quot;* #,##0.00_-;_-&quot;$&quot;* &quot;-&quot;_-;_-@_-">
                  <c:v>3626.02</c:v>
                </c:pt>
                <c:pt idx="1839" formatCode="_-&quot;$&quot;* #,##0.00_-;\-&quot;$&quot;* #,##0.00_-;_-&quot;$&quot;* &quot;-&quot;_-;_-@_-">
                  <c:v>3626.02</c:v>
                </c:pt>
                <c:pt idx="1840" formatCode="_-&quot;$&quot;* #,##0.00_-;\-&quot;$&quot;* #,##0.00_-;_-&quot;$&quot;* &quot;-&quot;_-;_-@_-">
                  <c:v>3626.02</c:v>
                </c:pt>
                <c:pt idx="1841" formatCode="_-&quot;$&quot;* #,##0.00_-;\-&quot;$&quot;* #,##0.00_-;_-&quot;$&quot;* &quot;-&quot;_-;_-@_-">
                  <c:v>3589.86</c:v>
                </c:pt>
                <c:pt idx="1842" formatCode="_-&quot;$&quot;* #,##0.00_-;\-&quot;$&quot;* #,##0.00_-;_-&quot;$&quot;* &quot;-&quot;_-;_-@_-">
                  <c:v>3588.41</c:v>
                </c:pt>
                <c:pt idx="1843" formatCode="_-&quot;$&quot;* #,##0.00_-;\-&quot;$&quot;* #,##0.00_-;_-&quot;$&quot;* &quot;-&quot;_-;_-@_-">
                  <c:v>3597.18</c:v>
                </c:pt>
                <c:pt idx="1844" formatCode="_-&quot;$&quot;* #,##0.00_-;\-&quot;$&quot;* #,##0.00_-;_-&quot;$&quot;* &quot;-&quot;_-;_-@_-">
                  <c:v>3609.2</c:v>
                </c:pt>
                <c:pt idx="1845" formatCode="_-&quot;$&quot;* #,##0.00_-;\-&quot;$&quot;* #,##0.00_-;_-&quot;$&quot;* &quot;-&quot;_-;_-@_-">
                  <c:v>3609.2</c:v>
                </c:pt>
                <c:pt idx="1846" formatCode="_-&quot;$&quot;* #,##0.00_-;\-&quot;$&quot;* #,##0.00_-;_-&quot;$&quot;* &quot;-&quot;_-;_-@_-">
                  <c:v>3609.2</c:v>
                </c:pt>
                <c:pt idx="1847" formatCode="_-&quot;$&quot;* #,##0.00_-;\-&quot;$&quot;* #,##0.00_-;_-&quot;$&quot;* &quot;-&quot;_-;_-@_-">
                  <c:v>3609.2</c:v>
                </c:pt>
                <c:pt idx="1848" formatCode="_-&quot;$&quot;* #,##0.00_-;\-&quot;$&quot;* #,##0.00_-;_-&quot;$&quot;* &quot;-&quot;_-;_-@_-">
                  <c:v>3657.41</c:v>
                </c:pt>
                <c:pt idx="1849" formatCode="_-&quot;$&quot;* #,##0.00_-;\-&quot;$&quot;* #,##0.00_-;_-&quot;$&quot;* &quot;-&quot;_-;_-@_-">
                  <c:v>3642.29</c:v>
                </c:pt>
                <c:pt idx="1850" formatCode="_-&quot;$&quot;* #,##0.00_-;\-&quot;$&quot;* #,##0.00_-;_-&quot;$&quot;* &quot;-&quot;_-;_-@_-">
                  <c:v>3671.38</c:v>
                </c:pt>
                <c:pt idx="1851" formatCode="_-&quot;$&quot;* #,##0.00_-;\-&quot;$&quot;* #,##0.00_-;_-&quot;$&quot;* &quot;-&quot;_-;_-@_-">
                  <c:v>3715.28</c:v>
                </c:pt>
                <c:pt idx="1852" formatCode="_-&quot;$&quot;* #,##0.00_-;\-&quot;$&quot;* #,##0.00_-;_-&quot;$&quot;* &quot;-&quot;_-;_-@_-">
                  <c:v>3715.28</c:v>
                </c:pt>
                <c:pt idx="1853" formatCode="_-&quot;$&quot;* #,##0.00_-;\-&quot;$&quot;* #,##0.00_-;_-&quot;$&quot;* &quot;-&quot;_-;_-@_-">
                  <c:v>3715.28</c:v>
                </c:pt>
                <c:pt idx="1854" formatCode="_-&quot;$&quot;* #,##0.00_-;\-&quot;$&quot;* #,##0.00_-;_-&quot;$&quot;* &quot;-&quot;_-;_-@_-">
                  <c:v>3715.28</c:v>
                </c:pt>
                <c:pt idx="1855" formatCode="_-&quot;$&quot;* #,##0.00_-;\-&quot;$&quot;* #,##0.00_-;_-&quot;$&quot;* &quot;-&quot;_-;_-@_-">
                  <c:v>3729.02</c:v>
                </c:pt>
                <c:pt idx="1856" formatCode="_-&quot;$&quot;* #,##0.00_-;\-&quot;$&quot;* #,##0.00_-;_-&quot;$&quot;* &quot;-&quot;_-;_-@_-">
                  <c:v>3747.48</c:v>
                </c:pt>
                <c:pt idx="1857" formatCode="_-&quot;$&quot;* #,##0.00_-;\-&quot;$&quot;* #,##0.00_-;_-&quot;$&quot;* &quot;-&quot;_-;_-@_-">
                  <c:v>3735.41</c:v>
                </c:pt>
                <c:pt idx="1858" formatCode="_-&quot;$&quot;* #,##0.00_-;\-&quot;$&quot;* #,##0.00_-;_-&quot;$&quot;* &quot;-&quot;_-;_-@_-">
                  <c:v>3750.66</c:v>
                </c:pt>
                <c:pt idx="1859" formatCode="_-&quot;$&quot;* #,##0.00_-;\-&quot;$&quot;* #,##0.00_-;_-&quot;$&quot;* &quot;-&quot;_-;_-@_-">
                  <c:v>3738.19</c:v>
                </c:pt>
                <c:pt idx="1860" formatCode="_-&quot;$&quot;* #,##0.00_-;\-&quot;$&quot;* #,##0.00_-;_-&quot;$&quot;* &quot;-&quot;_-;_-@_-">
                  <c:v>3738.19</c:v>
                </c:pt>
                <c:pt idx="1861" formatCode="_-&quot;$&quot;* #,##0.00_-;\-&quot;$&quot;* #,##0.00_-;_-&quot;$&quot;* &quot;-&quot;_-;_-@_-">
                  <c:v>3738.19</c:v>
                </c:pt>
                <c:pt idx="1862" formatCode="_-&quot;$&quot;* #,##0.00_-;\-&quot;$&quot;* #,##0.00_-;_-&quot;$&quot;* &quot;-&quot;_-;_-@_-">
                  <c:v>3721.57</c:v>
                </c:pt>
                <c:pt idx="1863" formatCode="_-&quot;$&quot;* #,##0.00_-;\-&quot;$&quot;* #,##0.00_-;_-&quot;$&quot;* &quot;-&quot;_-;_-@_-">
                  <c:v>3682.66</c:v>
                </c:pt>
                <c:pt idx="1864" formatCode="_-&quot;$&quot;* #,##0.00_-;\-&quot;$&quot;* #,##0.00_-;_-&quot;$&quot;* &quot;-&quot;_-;_-@_-">
                  <c:v>3655.74</c:v>
                </c:pt>
                <c:pt idx="1865" formatCode="_-&quot;$&quot;* #,##0.00_-;\-&quot;$&quot;* #,##0.00_-;_-&quot;$&quot;* &quot;-&quot;_-;_-@_-">
                  <c:v>3682.84</c:v>
                </c:pt>
                <c:pt idx="1866" formatCode="_-&quot;$&quot;* #,##0.00_-;\-&quot;$&quot;* #,##0.00_-;_-&quot;$&quot;* &quot;-&quot;_-;_-@_-">
                  <c:v>3682.84</c:v>
                </c:pt>
                <c:pt idx="1867" formatCode="_-&quot;$&quot;* #,##0.00_-;\-&quot;$&quot;* #,##0.00_-;_-&quot;$&quot;* &quot;-&quot;_-;_-@_-">
                  <c:v>3682.84</c:v>
                </c:pt>
                <c:pt idx="1868" formatCode="_-&quot;$&quot;* #,##0.00_-;\-&quot;$&quot;* #,##0.00_-;_-&quot;$&quot;* &quot;-&quot;_-;_-@_-">
                  <c:v>3682.84</c:v>
                </c:pt>
                <c:pt idx="1869" formatCode="_-&quot;$&quot;* #,##0.00_-;\-&quot;$&quot;* #,##0.00_-;_-&quot;$&quot;* &quot;-&quot;_-;_-@_-">
                  <c:v>3728.09</c:v>
                </c:pt>
                <c:pt idx="1870" formatCode="_-&quot;$&quot;* #,##0.00_-;\-&quot;$&quot;* #,##0.00_-;_-&quot;$&quot;* &quot;-&quot;_-;_-@_-">
                  <c:v>3734.09</c:v>
                </c:pt>
                <c:pt idx="1871" formatCode="_-&quot;$&quot;* #,##0.00_-;\-&quot;$&quot;* #,##0.00_-;_-&quot;$&quot;* &quot;-&quot;_-;_-@_-">
                  <c:v>3703.2</c:v>
                </c:pt>
                <c:pt idx="1872" formatCode="_-&quot;$&quot;* #,##0.00_-;\-&quot;$&quot;* #,##0.00_-;_-&quot;$&quot;* &quot;-&quot;_-;_-@_-">
                  <c:v>3714.94</c:v>
                </c:pt>
                <c:pt idx="1873" formatCode="_-&quot;$&quot;* #,##0.00_-;\-&quot;$&quot;* #,##0.00_-;_-&quot;$&quot;* &quot;-&quot;_-;_-@_-">
                  <c:v>3765.33</c:v>
                </c:pt>
                <c:pt idx="1874" formatCode="_-&quot;$&quot;* #,##0.00_-;\-&quot;$&quot;* #,##0.00_-;_-&quot;$&quot;* &quot;-&quot;_-;_-@_-">
                  <c:v>3765.33</c:v>
                </c:pt>
                <c:pt idx="1875" formatCode="_-&quot;$&quot;* #,##0.00_-;\-&quot;$&quot;* #,##0.00_-;_-&quot;$&quot;* &quot;-&quot;_-;_-@_-">
                  <c:v>3765.33</c:v>
                </c:pt>
                <c:pt idx="1876" formatCode="_-&quot;$&quot;* #,##0.00_-;\-&quot;$&quot;* #,##0.00_-;_-&quot;$&quot;* &quot;-&quot;_-;_-@_-">
                  <c:v>3800.33</c:v>
                </c:pt>
                <c:pt idx="1877" formatCode="_-&quot;$&quot;* #,##0.00_-;\-&quot;$&quot;* #,##0.00_-;_-&quot;$&quot;* &quot;-&quot;_-;_-@_-">
                  <c:v>3846.28</c:v>
                </c:pt>
                <c:pt idx="1878" formatCode="_-&quot;$&quot;* #,##0.00_-;\-&quot;$&quot;* #,##0.00_-;_-&quot;$&quot;* &quot;-&quot;_-;_-@_-">
                  <c:v>3831.35</c:v>
                </c:pt>
                <c:pt idx="1879" formatCode="_-&quot;$&quot;* #,##0.00_-;\-&quot;$&quot;* #,##0.00_-;_-&quot;$&quot;* &quot;-&quot;_-;_-@_-">
                  <c:v>3816.65</c:v>
                </c:pt>
                <c:pt idx="1880" formatCode="_-&quot;$&quot;* #,##0.00_-;\-&quot;$&quot;* #,##0.00_-;_-&quot;$&quot;* &quot;-&quot;_-;_-@_-">
                  <c:v>3740.14</c:v>
                </c:pt>
                <c:pt idx="1881" formatCode="_-&quot;$&quot;* #,##0.00_-;\-&quot;$&quot;* #,##0.00_-;_-&quot;$&quot;* &quot;-&quot;_-;_-@_-">
                  <c:v>3740.14</c:v>
                </c:pt>
                <c:pt idx="1882" formatCode="_-&quot;$&quot;* #,##0.00_-;\-&quot;$&quot;* #,##0.00_-;_-&quot;$&quot;* &quot;-&quot;_-;_-@_-">
                  <c:v>3740.14</c:v>
                </c:pt>
                <c:pt idx="1883" formatCode="_-&quot;$&quot;* #,##0.00_-;\-&quot;$&quot;* #,##0.00_-;_-&quot;$&quot;* &quot;-&quot;_-;_-@_-">
                  <c:v>3712.89</c:v>
                </c:pt>
                <c:pt idx="1884" formatCode="_-&quot;$&quot;* #,##0.00_-;\-&quot;$&quot;* #,##0.00_-;_-&quot;$&quot;* &quot;-&quot;_-;_-@_-">
                  <c:v>3699.74</c:v>
                </c:pt>
                <c:pt idx="1885" formatCode="_-&quot;$&quot;* #,##0.00_-;\-&quot;$&quot;* #,##0.00_-;_-&quot;$&quot;* &quot;-&quot;_-;_-@_-">
                  <c:v>3717.46</c:v>
                </c:pt>
                <c:pt idx="1886" formatCode="_-&quot;$&quot;* #,##0.00_-;\-&quot;$&quot;* #,##0.00_-;_-&quot;$&quot;* &quot;-&quot;_-;_-@_-">
                  <c:v>3659.62</c:v>
                </c:pt>
                <c:pt idx="1887" formatCode="_-&quot;$&quot;* #,##0.00_-;\-&quot;$&quot;* #,##0.00_-;_-&quot;$&quot;* &quot;-&quot;_-;_-@_-">
                  <c:v>3640.07</c:v>
                </c:pt>
                <c:pt idx="1888" formatCode="_-&quot;$&quot;* #,##0.00_-;\-&quot;$&quot;* #,##0.00_-;_-&quot;$&quot;* &quot;-&quot;_-;_-@_-">
                  <c:v>3640.07</c:v>
                </c:pt>
                <c:pt idx="1889" formatCode="_-&quot;$&quot;* #,##0.00_-;\-&quot;$&quot;* #,##0.00_-;_-&quot;$&quot;* &quot;-&quot;_-;_-@_-">
                  <c:v>3640.07</c:v>
                </c:pt>
                <c:pt idx="1890" formatCode="_-&quot;$&quot;* #,##0.00_-;\-&quot;$&quot;* #,##0.00_-;_-&quot;$&quot;* &quot;-&quot;_-;_-@_-">
                  <c:v>3630.81</c:v>
                </c:pt>
                <c:pt idx="1891" formatCode="_-&quot;$&quot;* #,##0.00_-;\-&quot;$&quot;* #,##0.00_-;_-&quot;$&quot;* &quot;-&quot;_-;_-@_-">
                  <c:v>3639.12</c:v>
                </c:pt>
                <c:pt idx="1892" formatCode="_-&quot;$&quot;* #,##0.00_-;\-&quot;$&quot;* #,##0.00_-;_-&quot;$&quot;* &quot;-&quot;_-;_-@_-">
                  <c:v>3636.26</c:v>
                </c:pt>
                <c:pt idx="1893" formatCode="_-&quot;$&quot;* #,##0.00_-;\-&quot;$&quot;* #,##0.00_-;_-&quot;$&quot;* &quot;-&quot;_-;_-@_-">
                  <c:v>3606.42</c:v>
                </c:pt>
                <c:pt idx="1894" formatCode="_-&quot;$&quot;* #,##0.00_-;\-&quot;$&quot;* #,##0.00_-;_-&quot;$&quot;* &quot;-&quot;_-;_-@_-">
                  <c:v>3595.57</c:v>
                </c:pt>
                <c:pt idx="1895" formatCode="_-&quot;$&quot;* #,##0.00_-;\-&quot;$&quot;* #,##0.00_-;_-&quot;$&quot;* &quot;-&quot;_-;_-@_-">
                  <c:v>3595.57</c:v>
                </c:pt>
                <c:pt idx="1896" formatCode="_-&quot;$&quot;* #,##0.00_-;\-&quot;$&quot;* #,##0.00_-;_-&quot;$&quot;* &quot;-&quot;_-;_-@_-">
                  <c:v>3595.57</c:v>
                </c:pt>
                <c:pt idx="1897" formatCode="_-&quot;$&quot;* #,##0.00_-;\-&quot;$&quot;* #,##0.00_-;_-&quot;$&quot;* &quot;-&quot;_-;_-@_-">
                  <c:v>3620.4</c:v>
                </c:pt>
                <c:pt idx="1898" formatCode="_-&quot;$&quot;* #,##0.00_-;\-&quot;$&quot;* #,##0.00_-;_-&quot;$&quot;* &quot;-&quot;_-;_-@_-">
                  <c:v>3665.49</c:v>
                </c:pt>
                <c:pt idx="1899" formatCode="_-&quot;$&quot;* #,##0.00_-;\-&quot;$&quot;* #,##0.00_-;_-&quot;$&quot;* &quot;-&quot;_-;_-@_-">
                  <c:v>3666.17</c:v>
                </c:pt>
                <c:pt idx="1900" formatCode="_-&quot;$&quot;* #,##0.00_-;\-&quot;$&quot;* #,##0.00_-;_-&quot;$&quot;* &quot;-&quot;_-;_-@_-">
                  <c:v>3653.57</c:v>
                </c:pt>
                <c:pt idx="1901" formatCode="_-&quot;$&quot;* #,##0.00_-;\-&quot;$&quot;* #,##0.00_-;_-&quot;$&quot;* &quot;-&quot;_-;_-@_-">
                  <c:v>3650.23</c:v>
                </c:pt>
                <c:pt idx="1902" formatCode="_-&quot;$&quot;* #,##0.00_-;\-&quot;$&quot;* #,##0.00_-;_-&quot;$&quot;* &quot;-&quot;_-;_-@_-">
                  <c:v>3650.23</c:v>
                </c:pt>
                <c:pt idx="1903" formatCode="_-&quot;$&quot;* #,##0.00_-;\-&quot;$&quot;* #,##0.00_-;_-&quot;$&quot;* &quot;-&quot;_-;_-@_-">
                  <c:v>3650.23</c:v>
                </c:pt>
                <c:pt idx="1904" formatCode="_-&quot;$&quot;* #,##0.00_-;\-&quot;$&quot;* #,##0.00_-;_-&quot;$&quot;* &quot;-&quot;_-;_-@_-">
                  <c:v>3634.07</c:v>
                </c:pt>
                <c:pt idx="1905" formatCode="_-&quot;$&quot;* #,##0.00_-;\-&quot;$&quot;* #,##0.00_-;_-&quot;$&quot;* &quot;-&quot;_-;_-@_-">
                  <c:v>3639.62</c:v>
                </c:pt>
                <c:pt idx="1906" formatCode="_-&quot;$&quot;* #,##0.00_-;\-&quot;$&quot;* #,##0.00_-;_-&quot;$&quot;* &quot;-&quot;_-;_-@_-">
                  <c:v>3645.14</c:v>
                </c:pt>
                <c:pt idx="1907" formatCode="_-&quot;$&quot;* #,##0.00_-;\-&quot;$&quot;* #,##0.00_-;_-&quot;$&quot;* &quot;-&quot;_-;_-@_-">
                  <c:v>3645.79</c:v>
                </c:pt>
                <c:pt idx="1908" formatCode="_-&quot;$&quot;* #,##0.00_-;\-&quot;$&quot;* #,##0.00_-;_-&quot;$&quot;* &quot;-&quot;_-;_-@_-">
                  <c:v>3678.62</c:v>
                </c:pt>
                <c:pt idx="1909" formatCode="_-&quot;$&quot;* #,##0.00_-;\-&quot;$&quot;* #,##0.00_-;_-&quot;$&quot;* &quot;-&quot;_-;_-@_-">
                  <c:v>3678.62</c:v>
                </c:pt>
                <c:pt idx="1910" formatCode="_-&quot;$&quot;* #,##0.00_-;\-&quot;$&quot;* #,##0.00_-;_-&quot;$&quot;* &quot;-&quot;_-;_-@_-">
                  <c:v>3678.62</c:v>
                </c:pt>
                <c:pt idx="1911" formatCode="_-&quot;$&quot;* #,##0.00_-;\-&quot;$&quot;* #,##0.00_-;_-&quot;$&quot;* &quot;-&quot;_-;_-@_-">
                  <c:v>3678.62</c:v>
                </c:pt>
                <c:pt idx="1912" formatCode="_-&quot;$&quot;* #,##0.00_-;\-&quot;$&quot;* #,##0.00_-;_-&quot;$&quot;* &quot;-&quot;_-;_-@_-">
                  <c:v>3678.62</c:v>
                </c:pt>
                <c:pt idx="1913" formatCode="_-&quot;$&quot;* #,##0.00_-;\-&quot;$&quot;* #,##0.00_-;_-&quot;$&quot;* &quot;-&quot;_-;_-@_-">
                  <c:v>3736.91</c:v>
                </c:pt>
                <c:pt idx="1914" formatCode="_-&quot;$&quot;* #,##0.00_-;\-&quot;$&quot;* #,##0.00_-;_-&quot;$&quot;* &quot;-&quot;_-;_-@_-">
                  <c:v>3705.85</c:v>
                </c:pt>
                <c:pt idx="1915" formatCode="_-&quot;$&quot;* #,##0.00_-;\-&quot;$&quot;* #,##0.00_-;_-&quot;$&quot;* &quot;-&quot;_-;_-@_-">
                  <c:v>3665.41</c:v>
                </c:pt>
                <c:pt idx="1916" formatCode="_-&quot;$&quot;* #,##0.00_-;\-&quot;$&quot;* #,##0.00_-;_-&quot;$&quot;* &quot;-&quot;_-;_-@_-">
                  <c:v>3665.41</c:v>
                </c:pt>
                <c:pt idx="1917" formatCode="_-&quot;$&quot;* #,##0.00_-;\-&quot;$&quot;* #,##0.00_-;_-&quot;$&quot;* &quot;-&quot;_-;_-@_-">
                  <c:v>3665.41</c:v>
                </c:pt>
                <c:pt idx="1918" formatCode="_-&quot;$&quot;* #,##0.00_-;\-&quot;$&quot;* #,##0.00_-;_-&quot;$&quot;* &quot;-&quot;_-;_-@_-">
                  <c:v>3658.22</c:v>
                </c:pt>
                <c:pt idx="1919" formatCode="_-&quot;$&quot;* #,##0.00_-;\-&quot;$&quot;* #,##0.00_-;_-&quot;$&quot;* &quot;-&quot;_-;_-@_-">
                  <c:v>3635.12</c:v>
                </c:pt>
                <c:pt idx="1920" formatCode="_-&quot;$&quot;* #,##0.00_-;\-&quot;$&quot;* #,##0.00_-;_-&quot;$&quot;* &quot;-&quot;_-;_-@_-">
                  <c:v>3589.82</c:v>
                </c:pt>
                <c:pt idx="1921" formatCode="_-&quot;$&quot;* #,##0.00_-;\-&quot;$&quot;* #,##0.00_-;_-&quot;$&quot;* &quot;-&quot;_-;_-@_-">
                  <c:v>3553.34</c:v>
                </c:pt>
                <c:pt idx="1922" formatCode="_-&quot;$&quot;* #,##0.00_-;\-&quot;$&quot;* #,##0.00_-;_-&quot;$&quot;* &quot;-&quot;_-;_-@_-">
                  <c:v>3553.34</c:v>
                </c:pt>
                <c:pt idx="1923" formatCode="_-&quot;$&quot;* #,##0.00_-;\-&quot;$&quot;* #,##0.00_-;_-&quot;$&quot;* &quot;-&quot;_-;_-@_-">
                  <c:v>3553.34</c:v>
                </c:pt>
                <c:pt idx="1924" formatCode="_-&quot;$&quot;* #,##0.00_-;\-&quot;$&quot;* #,##0.00_-;_-&quot;$&quot;* &quot;-&quot;_-;_-@_-">
                  <c:v>3553.34</c:v>
                </c:pt>
                <c:pt idx="1925" formatCode="_-&quot;$&quot;* #,##0.00_-;\-&quot;$&quot;* #,##0.00_-;_-&quot;$&quot;* &quot;-&quot;_-;_-@_-">
                  <c:v>3569.45</c:v>
                </c:pt>
                <c:pt idx="1926" formatCode="_-&quot;$&quot;* #,##0.00_-;\-&quot;$&quot;* #,##0.00_-;_-&quot;$&quot;* &quot;-&quot;_-;_-@_-">
                  <c:v>3578.02</c:v>
                </c:pt>
                <c:pt idx="1927" formatCode="_-&quot;$&quot;* #,##0.00_-;\-&quot;$&quot;* #,##0.00_-;_-&quot;$&quot;* &quot;-&quot;_-;_-@_-">
                  <c:v>3553.51</c:v>
                </c:pt>
                <c:pt idx="1928" formatCode="_-&quot;$&quot;* #,##0.00_-;\-&quot;$&quot;* #,##0.00_-;_-&quot;$&quot;* &quot;-&quot;_-;_-@_-">
                  <c:v>3575.63</c:v>
                </c:pt>
                <c:pt idx="1929" formatCode="_-&quot;$&quot;* #,##0.00_-;\-&quot;$&quot;* #,##0.00_-;_-&quot;$&quot;* &quot;-&quot;_-;_-@_-">
                  <c:v>3575.3</c:v>
                </c:pt>
                <c:pt idx="1930" formatCode="_-&quot;$&quot;* #,##0.00_-;\-&quot;$&quot;* #,##0.00_-;_-&quot;$&quot;* &quot;-&quot;_-;_-@_-">
                  <c:v>3575.3</c:v>
                </c:pt>
                <c:pt idx="1931" formatCode="_-&quot;$&quot;* #,##0.00_-;\-&quot;$&quot;* #,##0.00_-;_-&quot;$&quot;* &quot;-&quot;_-;_-@_-">
                  <c:v>3575.3</c:v>
                </c:pt>
                <c:pt idx="1932" formatCode="_-&quot;$&quot;* #,##0.00_-;\-&quot;$&quot;* #,##0.00_-;_-&quot;$&quot;* &quot;-&quot;_-;_-@_-">
                  <c:v>3534.62</c:v>
                </c:pt>
                <c:pt idx="1933" formatCode="_-&quot;$&quot;* #,##0.00_-;\-&quot;$&quot;* #,##0.00_-;_-&quot;$&quot;* &quot;-&quot;_-;_-@_-">
                  <c:v>3561.91</c:v>
                </c:pt>
                <c:pt idx="1934" formatCode="_-&quot;$&quot;* #,##0.00_-;\-&quot;$&quot;* #,##0.00_-;_-&quot;$&quot;* &quot;-&quot;_-;_-@_-">
                  <c:v>3598.77</c:v>
                </c:pt>
                <c:pt idx="1935" formatCode="_-&quot;$&quot;* #,##0.00_-;\-&quot;$&quot;* #,##0.00_-;_-&quot;$&quot;* &quot;-&quot;_-;_-@_-">
                  <c:v>3623.61</c:v>
                </c:pt>
                <c:pt idx="1936" formatCode="_-&quot;$&quot;* #,##0.00_-;\-&quot;$&quot;* #,##0.00_-;_-&quot;$&quot;* &quot;-&quot;_-;_-@_-">
                  <c:v>3640.2</c:v>
                </c:pt>
                <c:pt idx="1937" formatCode="_-&quot;$&quot;* #,##0.00_-;\-&quot;$&quot;* #,##0.00_-;_-&quot;$&quot;* &quot;-&quot;_-;_-@_-">
                  <c:v>3640.2</c:v>
                </c:pt>
                <c:pt idx="1938" formatCode="_-&quot;$&quot;* #,##0.00_-;\-&quot;$&quot;* #,##0.00_-;_-&quot;$&quot;* &quot;-&quot;_-;_-@_-">
                  <c:v>3640.2</c:v>
                </c:pt>
                <c:pt idx="1939" formatCode="_-&quot;$&quot;* #,##0.00_-;\-&quot;$&quot;* #,##0.00_-;_-&quot;$&quot;* &quot;-&quot;_-;_-@_-">
                  <c:v>3647.99</c:v>
                </c:pt>
                <c:pt idx="1940" formatCode="_-&quot;$&quot;* #,##0.00_-;\-&quot;$&quot;* #,##0.00_-;_-&quot;$&quot;* &quot;-&quot;_-;_-@_-">
                  <c:v>3676.94</c:v>
                </c:pt>
                <c:pt idx="1941" formatCode="_-&quot;$&quot;* #,##0.00_-;\-&quot;$&quot;* #,##0.00_-;_-&quot;$&quot;* &quot;-&quot;_-;_-@_-">
                  <c:v>3646.61</c:v>
                </c:pt>
                <c:pt idx="1942" formatCode="_-&quot;$&quot;* #,##0.00_-;\-&quot;$&quot;* #,##0.00_-;_-&quot;$&quot;* &quot;-&quot;_-;_-@_-">
                  <c:v>3622.36</c:v>
                </c:pt>
                <c:pt idx="1943" formatCode="_-&quot;$&quot;* #,##0.00_-;\-&quot;$&quot;* #,##0.00_-;_-&quot;$&quot;* &quot;-&quot;_-;_-@_-">
                  <c:v>3624.39</c:v>
                </c:pt>
                <c:pt idx="1944" formatCode="_-&quot;$&quot;* #,##0.00_-;\-&quot;$&quot;* #,##0.00_-;_-&quot;$&quot;* &quot;-&quot;_-;_-@_-">
                  <c:v>3624.39</c:v>
                </c:pt>
                <c:pt idx="1945" formatCode="_-&quot;$&quot;* #,##0.00_-;\-&quot;$&quot;* #,##0.00_-;_-&quot;$&quot;* &quot;-&quot;_-;_-@_-">
                  <c:v>3624.39</c:v>
                </c:pt>
                <c:pt idx="1946" formatCode="_-&quot;$&quot;* #,##0.00_-;\-&quot;$&quot;* #,##0.00_-;_-&quot;$&quot;* &quot;-&quot;_-;_-@_-">
                  <c:v>3588.23</c:v>
                </c:pt>
                <c:pt idx="1947" formatCode="_-&quot;$&quot;* #,##0.00_-;\-&quot;$&quot;* #,##0.00_-;_-&quot;$&quot;* &quot;-&quot;_-;_-@_-">
                  <c:v>3578.29</c:v>
                </c:pt>
                <c:pt idx="1948" formatCode="_-&quot;$&quot;* #,##0.00_-;\-&quot;$&quot;* #,##0.00_-;_-&quot;$&quot;* &quot;-&quot;_-;_-@_-">
                  <c:v>3590.37</c:v>
                </c:pt>
                <c:pt idx="1949" formatCode="_-&quot;$&quot;* #,##0.00_-;\-&quot;$&quot;* #,##0.00_-;_-&quot;$&quot;* &quot;-&quot;_-;_-@_-">
                  <c:v>3602.41</c:v>
                </c:pt>
                <c:pt idx="1950" formatCode="_-&quot;$&quot;* #,##0.00_-;\-&quot;$&quot;* #,##0.00_-;_-&quot;$&quot;* &quot;-&quot;_-;_-@_-">
                  <c:v>3555.4</c:v>
                </c:pt>
                <c:pt idx="1951" formatCode="_-&quot;$&quot;* #,##0.00_-;\-&quot;$&quot;* #,##0.00_-;_-&quot;$&quot;* &quot;-&quot;_-;_-@_-">
                  <c:v>3555.4</c:v>
                </c:pt>
                <c:pt idx="1952" formatCode="_-&quot;$&quot;* #,##0.00_-;\-&quot;$&quot;* #,##0.00_-;_-&quot;$&quot;* &quot;-&quot;_-;_-@_-">
                  <c:v>3555.4</c:v>
                </c:pt>
                <c:pt idx="1953" formatCode="_-&quot;$&quot;* #,##0.00_-;\-&quot;$&quot;* #,##0.00_-;_-&quot;$&quot;* &quot;-&quot;_-;_-@_-">
                  <c:v>3537.86</c:v>
                </c:pt>
                <c:pt idx="1954" formatCode="_-&quot;$&quot;* #,##0.00_-;\-&quot;$&quot;* #,##0.00_-;_-&quot;$&quot;* &quot;-&quot;_-;_-@_-">
                  <c:v>3545.84</c:v>
                </c:pt>
                <c:pt idx="1955" formatCode="_-&quot;$&quot;* #,##0.00_-;\-&quot;$&quot;* #,##0.00_-;_-&quot;$&quot;* &quot;-&quot;_-;_-@_-">
                  <c:v>3518.19</c:v>
                </c:pt>
                <c:pt idx="1956" formatCode="_-&quot;$&quot;* #,##0.00_-;\-&quot;$&quot;* #,##0.00_-;_-&quot;$&quot;* &quot;-&quot;_-;_-@_-">
                  <c:v>3515.65</c:v>
                </c:pt>
                <c:pt idx="1957" formatCode="_-&quot;$&quot;* #,##0.00_-;\-&quot;$&quot;* #,##0.00_-;_-&quot;$&quot;* &quot;-&quot;_-;_-@_-">
                  <c:v>3515.65</c:v>
                </c:pt>
                <c:pt idx="1958" formatCode="_-&quot;$&quot;* #,##0.00_-;\-&quot;$&quot;* #,##0.00_-;_-&quot;$&quot;* &quot;-&quot;_-;_-@_-">
                  <c:v>3515.65</c:v>
                </c:pt>
                <c:pt idx="1959" formatCode="_-&quot;$&quot;* #,##0.00_-;\-&quot;$&quot;* #,##0.00_-;_-&quot;$&quot;* &quot;-&quot;_-;_-@_-">
                  <c:v>3515.65</c:v>
                </c:pt>
                <c:pt idx="1960" formatCode="_-&quot;$&quot;* #,##0.00_-;\-&quot;$&quot;* #,##0.00_-;_-&quot;$&quot;* &quot;-&quot;_-;_-@_-">
                  <c:v>3525.45</c:v>
                </c:pt>
                <c:pt idx="1961" formatCode="_-&quot;$&quot;* #,##0.00_-;\-&quot;$&quot;* #,##0.00_-;_-&quot;$&quot;* &quot;-&quot;_-;_-@_-">
                  <c:v>3557.16</c:v>
                </c:pt>
                <c:pt idx="1962" formatCode="_-&quot;$&quot;* #,##0.00_-;\-&quot;$&quot;* #,##0.00_-;_-&quot;$&quot;* &quot;-&quot;_-;_-@_-">
                  <c:v>3583.23</c:v>
                </c:pt>
                <c:pt idx="1963" formatCode="_-&quot;$&quot;* #,##0.00_-;\-&quot;$&quot;* #,##0.00_-;_-&quot;$&quot;* &quot;-&quot;_-;_-@_-">
                  <c:v>3554.65</c:v>
                </c:pt>
                <c:pt idx="1964" formatCode="_-&quot;$&quot;* #,##0.00_-;\-&quot;$&quot;* #,##0.00_-;_-&quot;$&quot;* &quot;-&quot;_-;_-@_-">
                  <c:v>3543.28</c:v>
                </c:pt>
                <c:pt idx="1965" formatCode="_-&quot;$&quot;* #,##0.00_-;\-&quot;$&quot;* #,##0.00_-;_-&quot;$&quot;* &quot;-&quot;_-;_-@_-">
                  <c:v>3543.28</c:v>
                </c:pt>
                <c:pt idx="1966" formatCode="_-&quot;$&quot;* #,##0.00_-;\-&quot;$&quot;* #,##0.00_-;_-&quot;$&quot;* &quot;-&quot;_-;_-@_-">
                  <c:v>3543.28</c:v>
                </c:pt>
                <c:pt idx="1967" formatCode="_-&quot;$&quot;* #,##0.00_-;\-&quot;$&quot;* #,##0.00_-;_-&quot;$&quot;* &quot;-&quot;_-;_-@_-">
                  <c:v>3558.63</c:v>
                </c:pt>
                <c:pt idx="1968" formatCode="_-&quot;$&quot;* #,##0.00_-;\-&quot;$&quot;* #,##0.00_-;_-&quot;$&quot;* &quot;-&quot;_-;_-@_-">
                  <c:v>3522.57</c:v>
                </c:pt>
                <c:pt idx="1969" formatCode="_-&quot;$&quot;* #,##0.00_-;\-&quot;$&quot;* #,##0.00_-;_-&quot;$&quot;* &quot;-&quot;_-;_-@_-">
                  <c:v>3534.99</c:v>
                </c:pt>
                <c:pt idx="1970" formatCode="_-&quot;$&quot;* #,##0.00_-;\-&quot;$&quot;* #,##0.00_-;_-&quot;$&quot;* &quot;-&quot;_-;_-@_-">
                  <c:v>3561.37</c:v>
                </c:pt>
                <c:pt idx="1971" formatCode="_-&quot;$&quot;* #,##0.00_-;\-&quot;$&quot;* #,##0.00_-;_-&quot;$&quot;* &quot;-&quot;_-;_-@_-">
                  <c:v>3559.46</c:v>
                </c:pt>
                <c:pt idx="1972" formatCode="_-&quot;$&quot;* #,##0.00_-;\-&quot;$&quot;* #,##0.00_-;_-&quot;$&quot;* &quot;-&quot;_-;_-@_-">
                  <c:v>3559.46</c:v>
                </c:pt>
                <c:pt idx="1973" formatCode="_-&quot;$&quot;* #,##0.00_-;\-&quot;$&quot;* #,##0.00_-;_-&quot;$&quot;* &quot;-&quot;_-;_-@_-">
                  <c:v>3559.46</c:v>
                </c:pt>
                <c:pt idx="1974" formatCode="_-&quot;$&quot;* #,##0.00_-;\-&quot;$&quot;* #,##0.00_-;_-&quot;$&quot;* &quot;-&quot;_-;_-@_-">
                  <c:v>3585.44</c:v>
                </c:pt>
                <c:pt idx="1975" formatCode="_-&quot;$&quot;* #,##0.00_-;\-&quot;$&quot;* #,##0.00_-;_-&quot;$&quot;* &quot;-&quot;_-;_-@_-">
                  <c:v>3636.91</c:v>
                </c:pt>
                <c:pt idx="1976" formatCode="_-&quot;$&quot;* #,##0.00_-;\-&quot;$&quot;* #,##0.00_-;_-&quot;$&quot;* &quot;-&quot;_-;_-@_-">
                  <c:v>3591.48</c:v>
                </c:pt>
                <c:pt idx="1977" formatCode="_-&quot;$&quot;* #,##0.00_-;\-&quot;$&quot;* #,##0.00_-;_-&quot;$&quot;* &quot;-&quot;_-;_-@_-">
                  <c:v>3582.41</c:v>
                </c:pt>
                <c:pt idx="1978" formatCode="_-&quot;$&quot;* #,##0.00_-;\-&quot;$&quot;* #,##0.00_-;_-&quot;$&quot;* &quot;-&quot;_-;_-@_-">
                  <c:v>3525.25</c:v>
                </c:pt>
                <c:pt idx="1979" formatCode="_-&quot;$&quot;* #,##0.00_-;\-&quot;$&quot;* #,##0.00_-;_-&quot;$&quot;* &quot;-&quot;_-;_-@_-">
                  <c:v>3525.25</c:v>
                </c:pt>
                <c:pt idx="1980" formatCode="_-&quot;$&quot;* #,##0.00_-;\-&quot;$&quot;* #,##0.00_-;_-&quot;$&quot;* &quot;-&quot;_-;_-@_-">
                  <c:v>3525.25</c:v>
                </c:pt>
                <c:pt idx="1981" formatCode="_-&quot;$&quot;* #,##0.00_-;\-&quot;$&quot;* #,##0.00_-;_-&quot;$&quot;* &quot;-&quot;_-;_-@_-">
                  <c:v>3477.48</c:v>
                </c:pt>
                <c:pt idx="1982" formatCode="_-&quot;$&quot;* #,##0.00_-;\-&quot;$&quot;* #,##0.00_-;_-&quot;$&quot;* &quot;-&quot;_-;_-@_-">
                  <c:v>3476.19</c:v>
                </c:pt>
                <c:pt idx="1983" formatCode="_-&quot;$&quot;* #,##0.00_-;\-&quot;$&quot;* #,##0.00_-;_-&quot;$&quot;* &quot;-&quot;_-;_-@_-">
                  <c:v>3482.03</c:v>
                </c:pt>
                <c:pt idx="1984" formatCode="_-&quot;$&quot;* #,##0.00_-;\-&quot;$&quot;* #,##0.00_-;_-&quot;$&quot;* &quot;-&quot;_-;_-@_-">
                  <c:v>3466.8</c:v>
                </c:pt>
                <c:pt idx="1985" formatCode="_-&quot;$&quot;* #,##0.00_-;\-&quot;$&quot;* #,##0.00_-;_-&quot;$&quot;* &quot;-&quot;_-;_-@_-">
                  <c:v>3466.8</c:v>
                </c:pt>
                <c:pt idx="1986" formatCode="_-&quot;$&quot;* #,##0.00_-;\-&quot;$&quot;* #,##0.00_-;_-&quot;$&quot;* &quot;-&quot;_-;_-@_-">
                  <c:v>3466.8</c:v>
                </c:pt>
                <c:pt idx="1987" formatCode="_-&quot;$&quot;* #,##0.00_-;\-&quot;$&quot;* #,##0.00_-;_-&quot;$&quot;* &quot;-&quot;_-;_-@_-">
                  <c:v>3466.8</c:v>
                </c:pt>
                <c:pt idx="1988" formatCode="_-&quot;$&quot;* #,##0.00_-;\-&quot;$&quot;* #,##0.00_-;_-&quot;$&quot;* &quot;-&quot;_-;_-@_-">
                  <c:v>3469.76</c:v>
                </c:pt>
                <c:pt idx="1989" formatCode="_-&quot;$&quot;* #,##0.00_-;\-&quot;$&quot;* #,##0.00_-;_-&quot;$&quot;* &quot;-&quot;_-;_-@_-">
                  <c:v>3478.36</c:v>
                </c:pt>
                <c:pt idx="1990" formatCode="_-&quot;$&quot;* #,##0.00_-;\-&quot;$&quot;* #,##0.00_-;_-&quot;$&quot;* &quot;-&quot;_-;_-@_-">
                  <c:v>3487.65</c:v>
                </c:pt>
                <c:pt idx="1991" formatCode="_-&quot;$&quot;* #,##0.00_-;\-&quot;$&quot;* #,##0.00_-;_-&quot;$&quot;* &quot;-&quot;_-;_-@_-">
                  <c:v>3478.11</c:v>
                </c:pt>
                <c:pt idx="1992" formatCode="_-&quot;$&quot;* #,##0.00_-;\-&quot;$&quot;* #,##0.00_-;_-&quot;$&quot;* &quot;-&quot;_-;_-@_-">
                  <c:v>3478.11</c:v>
                </c:pt>
                <c:pt idx="1993" formatCode="_-&quot;$&quot;* #,##0.00_-;\-&quot;$&quot;* #,##0.00_-;_-&quot;$&quot;* &quot;-&quot;_-;_-@_-">
                  <c:v>3478.11</c:v>
                </c:pt>
                <c:pt idx="1994" formatCode="_-&quot;$&quot;* #,##0.00_-;\-&quot;$&quot;* #,##0.00_-;_-&quot;$&quot;* &quot;-&quot;_-;_-@_-">
                  <c:v>3478.11</c:v>
                </c:pt>
                <c:pt idx="1995" formatCode="_-&quot;$&quot;* #,##0.00_-;\-&quot;$&quot;* #,##0.00_-;_-&quot;$&quot;* &quot;-&quot;_-;_-@_-">
                  <c:v>3459.39</c:v>
                </c:pt>
                <c:pt idx="1996" formatCode="_-&quot;$&quot;* #,##0.00_-;\-&quot;$&quot;* #,##0.00_-;_-&quot;$&quot;* &quot;-&quot;_-;_-@_-">
                  <c:v>3428.04</c:v>
                </c:pt>
                <c:pt idx="1997" formatCode="_-&quot;$&quot;* #,##0.00_-;\-&quot;$&quot;* #,##0.00_-;_-&quot;$&quot;* &quot;-&quot;_-;_-@_-">
                  <c:v>3450.74</c:v>
                </c:pt>
                <c:pt idx="1998" formatCode="_-&quot;$&quot;* #,##0.00_-;\-&quot;$&quot;* #,##0.00_-;_-&quot;$&quot;* &quot;-&quot;_-;_-@_-">
                  <c:v>3420.78</c:v>
                </c:pt>
                <c:pt idx="1999" formatCode="_-&quot;$&quot;* #,##0.00_-;\-&quot;$&quot;* #,##0.00_-;_-&quot;$&quot;* &quot;-&quot;_-;_-@_-">
                  <c:v>3432.5</c:v>
                </c:pt>
                <c:pt idx="2000" formatCode="_-&quot;$&quot;* #,##0.00_-;\-&quot;$&quot;* #,##0.00_-;_-&quot;$&quot;* &quot;-&quot;_-;_-@_-">
                  <c:v>3432.5</c:v>
                </c:pt>
                <c:pt idx="2001" formatCode="_-&quot;$&quot;* #,##0.00_-;\-&quot;$&quot;* #,##0.00_-;_-&quot;$&quot;* &quot;-&quot;_-;_-@_-">
                  <c:v>3432.5</c:v>
                </c:pt>
                <c:pt idx="2002" formatCode="_-&quot;$&quot;* #,##0.00_-;\-&quot;$&quot;* #,##0.00_-;_-&quot;$&quot;* &quot;-&quot;_-;_-@_-">
                  <c:v>3432.5</c:v>
                </c:pt>
                <c:pt idx="2003" formatCode="_-&quot;$&quot;* #,##0.00_-;\-&quot;$&quot;* #,##0.00_-;_-&quot;$&quot;* &quot;-&quot;_-;_-@_-">
                  <c:v>3432.5</c:v>
                </c:pt>
                <c:pt idx="2004" formatCode="_-&quot;$&quot;* #,##0.00_-;\-&quot;$&quot;* #,##0.00_-;_-&quot;$&quot;* &quot;-&quot;_-;_-@_-">
                  <c:v>3482.1</c:v>
                </c:pt>
                <c:pt idx="2005" formatCode="_-&quot;$&quot;* #,##0.00_-;\-&quot;$&quot;* #,##0.00_-;_-&quot;$&quot;* &quot;-&quot;_-;_-@_-">
                  <c:v>3495.39</c:v>
                </c:pt>
                <c:pt idx="2006" formatCode="_-&quot;$&quot;* #,##0.00_-;\-&quot;$&quot;* #,##0.00_-;_-&quot;$&quot;* &quot;-&quot;_-;_-@_-">
                  <c:v>3493.77</c:v>
                </c:pt>
                <c:pt idx="2007" formatCode="_-&quot;$&quot;* #,##0.00_-;\-&quot;$&quot;* #,##0.00_-;_-&quot;$&quot;* &quot;-&quot;_-;_-@_-">
                  <c:v>3493.77</c:v>
                </c:pt>
                <c:pt idx="2008" formatCode="_-&quot;$&quot;* #,##0.00_-;\-&quot;$&quot;* #,##0.00_-;_-&quot;$&quot;* &quot;-&quot;_-;_-@_-">
                  <c:v>3493.77</c:v>
                </c:pt>
                <c:pt idx="2009" formatCode="_-&quot;$&quot;* #,##0.00_-;\-&quot;$&quot;* #,##0.00_-;_-&quot;$&quot;* &quot;-&quot;_-;_-@_-">
                  <c:v>3493.77</c:v>
                </c:pt>
                <c:pt idx="2010" formatCode="_-&quot;$&quot;* #,##0.00_-;\-&quot;$&quot;* #,##0.00_-;_-&quot;$&quot;* &quot;-&quot;_-;_-@_-">
                  <c:v>3482.51</c:v>
                </c:pt>
                <c:pt idx="2011" formatCode="_-&quot;$&quot;* #,##0.00_-;\-&quot;$&quot;* #,##0.00_-;_-&quot;$&quot;* &quot;-&quot;_-;_-@_-">
                  <c:v>3444.9</c:v>
                </c:pt>
                <c:pt idx="2012" formatCode="_-&quot;$&quot;* #,##0.00_-;\-&quot;$&quot;* #,##0.00_-;_-&quot;$&quot;* &quot;-&quot;_-;_-@_-">
                  <c:v>3442.41</c:v>
                </c:pt>
                <c:pt idx="2013" formatCode="_-&quot;$&quot;* #,##0.00_-;\-&quot;$&quot;* #,##0.00_-;_-&quot;$&quot;* &quot;-&quot;_-;_-@_-">
                  <c:v>3420.26</c:v>
                </c:pt>
                <c:pt idx="2014" formatCode="_-&quot;$&quot;* #,##0.00_-;\-&quot;$&quot;* #,##0.00_-;_-&quot;$&quot;* &quot;-&quot;_-;_-@_-">
                  <c:v>3420.26</c:v>
                </c:pt>
                <c:pt idx="2015" formatCode="_-&quot;$&quot;* #,##0.00_-;\-&quot;$&quot;* #,##0.00_-;_-&quot;$&quot;* &quot;-&quot;_-;_-@_-">
                  <c:v>3420.26</c:v>
                </c:pt>
                <c:pt idx="2016" formatCode="_-&quot;$&quot;* #,##0.00_-;\-&quot;$&quot;* #,##0.00_-;_-&quot;$&quot;* &quot;-&quot;_-;_-@_-">
                  <c:v>3410.82</c:v>
                </c:pt>
                <c:pt idx="2017" formatCode="_-&quot;$&quot;* #,##0.00_-;\-&quot;$&quot;* #,##0.00_-;_-&quot;$&quot;* &quot;-&quot;_-;_-@_-">
                  <c:v>3416.21</c:v>
                </c:pt>
                <c:pt idx="2018" formatCode="_-&quot;$&quot;* #,##0.00_-;\-&quot;$&quot;* #,##0.00_-;_-&quot;$&quot;* &quot;-&quot;_-;_-@_-">
                  <c:v>3422.44</c:v>
                </c:pt>
                <c:pt idx="2019" formatCode="_-&quot;$&quot;* #,##0.00_-;\-&quot;$&quot;* #,##0.00_-;_-&quot;$&quot;* &quot;-&quot;_-;_-@_-">
                  <c:v>3426.97</c:v>
                </c:pt>
                <c:pt idx="2020" formatCode="_-&quot;$&quot;* #,##0.00_-;\-&quot;$&quot;* #,##0.00_-;_-&quot;$&quot;* &quot;-&quot;_-;_-@_-">
                  <c:v>3433.45</c:v>
                </c:pt>
                <c:pt idx="2021" formatCode="_-&quot;$&quot;* #,##0.00_-;\-&quot;$&quot;* #,##0.00_-;_-&quot;$&quot;* &quot;-&quot;_-;_-@_-">
                  <c:v>3433.45</c:v>
                </c:pt>
                <c:pt idx="2022" formatCode="_-&quot;$&quot;* #,##0.00_-;\-&quot;$&quot;* #,##0.00_-;_-&quot;$&quot;* &quot;-&quot;_-;_-@_-">
                  <c:v>3433.45</c:v>
                </c:pt>
                <c:pt idx="2023" formatCode="_-&quot;$&quot;* #,##0.00_-;\-&quot;$&quot;* #,##0.00_-;_-&quot;$&quot;* &quot;-&quot;_-;_-@_-">
                  <c:v>3448.89</c:v>
                </c:pt>
                <c:pt idx="2024" formatCode="_-&quot;$&quot;* #,##0.00_-;\-&quot;$&quot;* #,##0.00_-;_-&quot;$&quot;* &quot;-&quot;_-;_-@_-">
                  <c:v>3465.76</c:v>
                </c:pt>
                <c:pt idx="2025" formatCode="_-&quot;$&quot;* #,##0.00_-;\-&quot;$&quot;* #,##0.00_-;_-&quot;$&quot;* &quot;-&quot;_-;_-@_-">
                  <c:v>3487.65</c:v>
                </c:pt>
                <c:pt idx="2026" formatCode="_-&quot;$&quot;* #,##0.00_-;\-&quot;$&quot;* #,##0.00_-;_-&quot;$&quot;* &quot;-&quot;_-;_-@_-">
                  <c:v>3487.65</c:v>
                </c:pt>
                <c:pt idx="2027" formatCode="_-&quot;$&quot;* #,##0.00_-;\-&quot;$&quot;* #,##0.00_-;_-&quot;$&quot;* &quot;-&quot;_-;_-@_-">
                  <c:v>3467.49</c:v>
                </c:pt>
                <c:pt idx="2028" formatCode="_-&quot;$&quot;* #,##0.00_-;\-&quot;$&quot;* #,##0.00_-;_-&quot;$&quot;* &quot;-&quot;_-;_-@_-">
                  <c:v>3467.49</c:v>
                </c:pt>
                <c:pt idx="2029" formatCode="_-&quot;$&quot;* #,##0.00_-;\-&quot;$&quot;* #,##0.00_-;_-&quot;$&quot;* &quot;-&quot;_-;_-@_-">
                  <c:v>3467.49</c:v>
                </c:pt>
                <c:pt idx="2030" formatCode="_-&quot;$&quot;* #,##0.00_-;\-&quot;$&quot;* #,##0.00_-;_-&quot;$&quot;* &quot;-&quot;_-;_-@_-">
                  <c:v>3481.44</c:v>
                </c:pt>
                <c:pt idx="2031" formatCode="_-&quot;$&quot;* #,##0.00_-;\-&quot;$&quot;* #,##0.00_-;_-&quot;$&quot;* &quot;-&quot;_-;_-@_-">
                  <c:v>3533.21</c:v>
                </c:pt>
                <c:pt idx="2032" formatCode="_-&quot;$&quot;* #,##0.00_-;\-&quot;$&quot;* #,##0.00_-;_-&quot;$&quot;* &quot;-&quot;_-;_-@_-">
                  <c:v>3558.57</c:v>
                </c:pt>
                <c:pt idx="2033" formatCode="_-&quot;$&quot;* #,##0.00_-;\-&quot;$&quot;* #,##0.00_-;_-&quot;$&quot;* &quot;-&quot;_-;_-@_-">
                  <c:v>3591.84</c:v>
                </c:pt>
                <c:pt idx="2034" formatCode="_-&quot;$&quot;* #,##0.00_-;\-&quot;$&quot;* #,##0.00_-;_-&quot;$&quot;* &quot;-&quot;_-;_-@_-">
                  <c:v>3611.44</c:v>
                </c:pt>
                <c:pt idx="2035" formatCode="_-&quot;$&quot;* #,##0.00_-;\-&quot;$&quot;* #,##0.00_-;_-&quot;$&quot;* &quot;-&quot;_-;_-@_-">
                  <c:v>3611.44</c:v>
                </c:pt>
                <c:pt idx="2036" formatCode="_-&quot;$&quot;* #,##0.00_-;\-&quot;$&quot;* #,##0.00_-;_-&quot;$&quot;* &quot;-&quot;_-;_-@_-">
                  <c:v>3611.44</c:v>
                </c:pt>
                <c:pt idx="2037" formatCode="_-&quot;$&quot;* #,##0.00_-;\-&quot;$&quot;* #,##0.00_-;_-&quot;$&quot;* &quot;-&quot;_-;_-@_-">
                  <c:v>3620.39</c:v>
                </c:pt>
                <c:pt idx="2038" formatCode="_-&quot;$&quot;* #,##0.00_-;\-&quot;$&quot;* #,##0.00_-;_-&quot;$&quot;* &quot;-&quot;_-;_-@_-">
                  <c:v>3620.39</c:v>
                </c:pt>
                <c:pt idx="2039" formatCode="_-&quot;$&quot;* #,##0.00_-;\-&quot;$&quot;* #,##0.00_-;_-&quot;$&quot;* &quot;-&quot;_-;_-@_-">
                  <c:v>3643.24</c:v>
                </c:pt>
                <c:pt idx="2040" formatCode="_-&quot;$&quot;* #,##0.00_-;\-&quot;$&quot;* #,##0.00_-;_-&quot;$&quot;* &quot;-&quot;_-;_-@_-">
                  <c:v>3632.92</c:v>
                </c:pt>
                <c:pt idx="2041" formatCode="_-&quot;$&quot;* #,##0.00_-;\-&quot;$&quot;* #,##0.00_-;_-&quot;$&quot;* &quot;-&quot;_-;_-@_-">
                  <c:v>3649.9</c:v>
                </c:pt>
                <c:pt idx="2042" formatCode="_-&quot;$&quot;* #,##0.00_-;\-&quot;$&quot;* #,##0.00_-;_-&quot;$&quot;* &quot;-&quot;_-;_-@_-">
                  <c:v>3649.9</c:v>
                </c:pt>
                <c:pt idx="2043" formatCode="_-&quot;$&quot;* #,##0.00_-;\-&quot;$&quot;* #,##0.00_-;_-&quot;$&quot;* &quot;-&quot;_-;_-@_-">
                  <c:v>3649.9</c:v>
                </c:pt>
                <c:pt idx="2044" formatCode="_-&quot;$&quot;* #,##0.00_-;\-&quot;$&quot;* #,##0.00_-;_-&quot;$&quot;* &quot;-&quot;_-;_-@_-">
                  <c:v>3647.1</c:v>
                </c:pt>
                <c:pt idx="2045" formatCode="_-&quot;$&quot;* #,##0.00_-;\-&quot;$&quot;* #,##0.00_-;_-&quot;$&quot;* &quot;-&quot;_-;_-@_-">
                  <c:v>3647.73</c:v>
                </c:pt>
                <c:pt idx="2046" formatCode="_-&quot;$&quot;* #,##0.00_-;\-&quot;$&quot;* #,##0.00_-;_-&quot;$&quot;* &quot;-&quot;_-;_-@_-">
                  <c:v>3635.19</c:v>
                </c:pt>
                <c:pt idx="2047" formatCode="_-&quot;$&quot;* #,##0.00_-;\-&quot;$&quot;* #,##0.00_-;_-&quot;$&quot;* &quot;-&quot;_-;_-@_-">
                  <c:v>3639.95</c:v>
                </c:pt>
                <c:pt idx="2048" formatCode="_-&quot;$&quot;* #,##0.00_-;\-&quot;$&quot;* #,##0.00_-;_-&quot;$&quot;* &quot;-&quot;_-;_-@_-">
                  <c:v>3639.95</c:v>
                </c:pt>
                <c:pt idx="2049" formatCode="_-&quot;$&quot;* #,##0.00_-;\-&quot;$&quot;* #,##0.00_-;_-&quot;$&quot;* &quot;-&quot;_-;_-@_-">
                  <c:v>3639.95</c:v>
                </c:pt>
                <c:pt idx="2050" formatCode="_-&quot;$&quot;* #,##0.00_-;\-&quot;$&quot;* #,##0.00_-;_-&quot;$&quot;* &quot;-&quot;_-;_-@_-">
                  <c:v>3639.95</c:v>
                </c:pt>
                <c:pt idx="2051" formatCode="_-&quot;$&quot;* #,##0.00_-;\-&quot;$&quot;* #,##0.00_-;_-&quot;$&quot;* &quot;-&quot;_-;_-@_-">
                  <c:v>3646.22</c:v>
                </c:pt>
                <c:pt idx="2052" formatCode="_-&quot;$&quot;* #,##0.00_-;\-&quot;$&quot;* #,##0.00_-;_-&quot;$&quot;* &quot;-&quot;_-;_-@_-">
                  <c:v>3650.5</c:v>
                </c:pt>
                <c:pt idx="2053" formatCode="_-&quot;$&quot;* #,##0.00_-;\-&quot;$&quot;* #,##0.00_-;_-&quot;$&quot;* &quot;-&quot;_-;_-@_-">
                  <c:v>3650.5</c:v>
                </c:pt>
                <c:pt idx="2054" formatCode="_-&quot;$&quot;* #,##0.00_-;\-&quot;$&quot;* #,##0.00_-;_-&quot;$&quot;* &quot;-&quot;_-;_-@_-">
                  <c:v>3646.15</c:v>
                </c:pt>
                <c:pt idx="2055" formatCode="_-&quot;$&quot;* #,##0.00_-;\-&quot;$&quot;* #,##0.00_-;_-&quot;$&quot;* &quot;-&quot;_-;_-@_-">
                  <c:v>3738.19</c:v>
                </c:pt>
                <c:pt idx="2056" formatCode="_-&quot;$&quot;* #,##0.00_-;\-&quot;$&quot;* #,##0.00_-;_-&quot;$&quot;* &quot;-&quot;_-;_-@_-">
                  <c:v>3738.19</c:v>
                </c:pt>
                <c:pt idx="2057" formatCode="_-&quot;$&quot;* #,##0.00_-;\-&quot;$&quot;* #,##0.00_-;_-&quot;$&quot;* &quot;-&quot;_-;_-@_-">
                  <c:v>3738.19</c:v>
                </c:pt>
                <c:pt idx="2058" formatCode="_-&quot;$&quot;* #,##0.00_-;\-&quot;$&quot;* #,##0.00_-;_-&quot;$&quot;* &quot;-&quot;_-;_-@_-">
                  <c:v>3763.82</c:v>
                </c:pt>
                <c:pt idx="2059" formatCode="_-&quot;$&quot;* #,##0.00_-;\-&quot;$&quot;* #,##0.00_-;_-&quot;$&quot;* &quot;-&quot;_-;_-@_-">
                  <c:v>3807.13</c:v>
                </c:pt>
                <c:pt idx="2060" formatCode="_-&quot;$&quot;* #,##0.00_-;\-&quot;$&quot;* #,##0.00_-;_-&quot;$&quot;* &quot;-&quot;_-;_-@_-">
                  <c:v>3823.45</c:v>
                </c:pt>
                <c:pt idx="2061" formatCode="_-&quot;$&quot;* #,##0.00_-;\-&quot;$&quot;* #,##0.00_-;_-&quot;$&quot;* &quot;-&quot;_-;_-@_-">
                  <c:v>3858.56</c:v>
                </c:pt>
                <c:pt idx="2062" formatCode="_-&quot;$&quot;* #,##0.00_-;\-&quot;$&quot;* #,##0.00_-;_-&quot;$&quot;* &quot;-&quot;_-;_-@_-">
                  <c:v>3858.56</c:v>
                </c:pt>
                <c:pt idx="2063" formatCode="_-&quot;$&quot;* #,##0.00_-;\-&quot;$&quot;* #,##0.00_-;_-&quot;$&quot;* &quot;-&quot;_-;_-@_-">
                  <c:v>3858.56</c:v>
                </c:pt>
                <c:pt idx="2064" formatCode="_-&quot;$&quot;* #,##0.00_-;\-&quot;$&quot;* #,##0.00_-;_-&quot;$&quot;* &quot;-&quot;_-;_-@_-">
                  <c:v>3858.56</c:v>
                </c:pt>
                <c:pt idx="2065" formatCode="_-&quot;$&quot;* #,##0.00_-;\-&quot;$&quot;* #,##0.00_-;_-&quot;$&quot;* &quot;-&quot;_-;_-@_-">
                  <c:v>3849.53</c:v>
                </c:pt>
                <c:pt idx="2066" formatCode="_-&quot;$&quot;* #,##0.00_-;\-&quot;$&quot;* #,##0.00_-;_-&quot;$&quot;* &quot;-&quot;_-;_-@_-">
                  <c:v>3841.46</c:v>
                </c:pt>
                <c:pt idx="2067" formatCode="_-&quot;$&quot;* #,##0.00_-;\-&quot;$&quot;* #,##0.00_-;_-&quot;$&quot;* &quot;-&quot;_-;_-@_-">
                  <c:v>3810.23</c:v>
                </c:pt>
                <c:pt idx="2068" formatCode="_-&quot;$&quot;* #,##0.00_-;\-&quot;$&quot;* #,##0.00_-;_-&quot;$&quot;* &quot;-&quot;_-;_-@_-">
                  <c:v>3812.82</c:v>
                </c:pt>
                <c:pt idx="2069" formatCode="_-&quot;$&quot;* #,##0.00_-;\-&quot;$&quot;* #,##0.00_-;_-&quot;$&quot;* &quot;-&quot;_-;_-@_-">
                  <c:v>3782.66</c:v>
                </c:pt>
                <c:pt idx="2070" formatCode="_-&quot;$&quot;* #,##0.00_-;\-&quot;$&quot;* #,##0.00_-;_-&quot;$&quot;* &quot;-&quot;_-;_-@_-">
                  <c:v>3782.66</c:v>
                </c:pt>
                <c:pt idx="2071" formatCode="_-&quot;$&quot;* #,##0.00_-;\-&quot;$&quot;* #,##0.00_-;_-&quot;$&quot;* &quot;-&quot;_-;_-@_-">
                  <c:v>3782.66</c:v>
                </c:pt>
                <c:pt idx="2072" formatCode="_-&quot;$&quot;* #,##0.00_-;\-&quot;$&quot;* #,##0.00_-;_-&quot;$&quot;* &quot;-&quot;_-;_-@_-">
                  <c:v>3776.73</c:v>
                </c:pt>
                <c:pt idx="2073" formatCode="_-&quot;$&quot;* #,##0.00_-;\-&quot;$&quot;* #,##0.00_-;_-&quot;$&quot;* &quot;-&quot;_-;_-@_-">
                  <c:v>3784.51</c:v>
                </c:pt>
                <c:pt idx="2074" formatCode="_-&quot;$&quot;* #,##0.00_-;\-&quot;$&quot;* #,##0.00_-;_-&quot;$&quot;* &quot;-&quot;_-;_-@_-">
                  <c:v>3830.79</c:v>
                </c:pt>
                <c:pt idx="2075" formatCode="_-&quot;$&quot;* #,##0.00_-;\-&quot;$&quot;* #,##0.00_-;_-&quot;$&quot;* &quot;-&quot;_-;_-@_-">
                  <c:v>3842.76</c:v>
                </c:pt>
                <c:pt idx="2076" formatCode="_-&quot;$&quot;* #,##0.00_-;\-&quot;$&quot;* #,##0.00_-;_-&quot;$&quot;* &quot;-&quot;_-;_-@_-">
                  <c:v>3846.48</c:v>
                </c:pt>
                <c:pt idx="2077" formatCode="_-&quot;$&quot;* #,##0.00_-;\-&quot;$&quot;* #,##0.00_-;_-&quot;$&quot;* &quot;-&quot;_-;_-@_-">
                  <c:v>3846.48</c:v>
                </c:pt>
                <c:pt idx="2078" formatCode="_-&quot;$&quot;* #,##0.00_-;\-&quot;$&quot;* #,##0.00_-;_-&quot;$&quot;* &quot;-&quot;_-;_-@_-">
                  <c:v>3846.48</c:v>
                </c:pt>
                <c:pt idx="2079" formatCode="_-&quot;$&quot;* #,##0.00_-;\-&quot;$&quot;* #,##0.00_-;_-&quot;$&quot;* &quot;-&quot;_-;_-@_-">
                  <c:v>3854.47</c:v>
                </c:pt>
                <c:pt idx="2080" formatCode="_-&quot;$&quot;* #,##0.00_-;\-&quot;$&quot;* #,##0.00_-;_-&quot;$&quot;* &quot;-&quot;_-;_-@_-">
                  <c:v>3843.59</c:v>
                </c:pt>
                <c:pt idx="2081" formatCode="_-&quot;$&quot;* #,##0.00_-;\-&quot;$&quot;* #,##0.00_-;_-&quot;$&quot;* &quot;-&quot;_-;_-@_-">
                  <c:v>3856.32</c:v>
                </c:pt>
                <c:pt idx="2082" formatCode="_-&quot;$&quot;* #,##0.00_-;\-&quot;$&quot;* #,##0.00_-;_-&quot;$&quot;* &quot;-&quot;_-;_-@_-">
                  <c:v>3824.25</c:v>
                </c:pt>
                <c:pt idx="2083" formatCode="_-&quot;$&quot;* #,##0.00_-;\-&quot;$&quot;* #,##0.00_-;_-&quot;$&quot;* &quot;-&quot;_-;_-@_-">
                  <c:v>3824.25</c:v>
                </c:pt>
                <c:pt idx="2084" formatCode="_-&quot;$&quot;* #,##0.00_-;\-&quot;$&quot;* #,##0.00_-;_-&quot;$&quot;* &quot;-&quot;_-;_-@_-">
                  <c:v>3824.25</c:v>
                </c:pt>
                <c:pt idx="2085" formatCode="_-&quot;$&quot;* #,##0.00_-;\-&quot;$&quot;* #,##0.00_-;_-&quot;$&quot;* &quot;-&quot;_-;_-@_-">
                  <c:v>3824.25</c:v>
                </c:pt>
                <c:pt idx="2086" formatCode="_-&quot;$&quot;* #,##0.00_-;\-&quot;$&quot;* #,##0.00_-;_-&quot;$&quot;* &quot;-&quot;_-;_-@_-">
                  <c:v>3839.73</c:v>
                </c:pt>
                <c:pt idx="2087" formatCode="_-&quot;$&quot;* #,##0.00_-;\-&quot;$&quot;* #,##0.00_-;_-&quot;$&quot;* &quot;-&quot;_-;_-@_-">
                  <c:v>3837.79</c:v>
                </c:pt>
                <c:pt idx="2088" formatCode="_-&quot;$&quot;* #,##0.00_-;\-&quot;$&quot;* #,##0.00_-;_-&quot;$&quot;* &quot;-&quot;_-;_-@_-">
                  <c:v>3826.77</c:v>
                </c:pt>
                <c:pt idx="2089" formatCode="_-&quot;$&quot;* #,##0.00_-;\-&quot;$&quot;* #,##0.00_-;_-&quot;$&quot;* &quot;-&quot;_-;_-@_-">
                  <c:v>3843.75</c:v>
                </c:pt>
                <c:pt idx="2090" formatCode="_-&quot;$&quot;* #,##0.00_-;\-&quot;$&quot;* #,##0.00_-;_-&quot;$&quot;* &quot;-&quot;_-;_-@_-">
                  <c:v>3881.8</c:v>
                </c:pt>
                <c:pt idx="2091" formatCode="_-&quot;$&quot;* #,##0.00_-;\-&quot;$&quot;* #,##0.00_-;_-&quot;$&quot;* &quot;-&quot;_-;_-@_-">
                  <c:v>3881.8</c:v>
                </c:pt>
                <c:pt idx="2092" formatCode="_-&quot;$&quot;* #,##0.00_-;\-&quot;$&quot;* #,##0.00_-;_-&quot;$&quot;* &quot;-&quot;_-;_-@_-">
                  <c:v>3881.8</c:v>
                </c:pt>
                <c:pt idx="2093" formatCode="_-&quot;$&quot;* #,##0.00_-;\-&quot;$&quot;* #,##0.00_-;_-&quot;$&quot;* &quot;-&quot;_-;_-@_-">
                  <c:v>3842.34</c:v>
                </c:pt>
                <c:pt idx="2094" formatCode="_-&quot;$&quot;* #,##0.00_-;\-&quot;$&quot;* #,##0.00_-;_-&quot;$&quot;* &quot;-&quot;_-;_-@_-">
                  <c:v>3865.47</c:v>
                </c:pt>
                <c:pt idx="2095" formatCode="_-&quot;$&quot;* #,##0.00_-;\-&quot;$&quot;* #,##0.00_-;_-&quot;$&quot;* &quot;-&quot;_-;_-@_-">
                  <c:v>3878.94</c:v>
                </c:pt>
                <c:pt idx="2096" formatCode="_-&quot;$&quot;* #,##0.00_-;\-&quot;$&quot;* #,##0.00_-;_-&quot;$&quot;* &quot;-&quot;_-;_-@_-">
                  <c:v>3859.9</c:v>
                </c:pt>
                <c:pt idx="2097" formatCode="_-&quot;$&quot;* #,##0.00_-;\-&quot;$&quot;* #,##0.00_-;_-&quot;$&quot;* &quot;-&quot;_-;_-@_-">
                  <c:v>3867.81</c:v>
                </c:pt>
                <c:pt idx="2098" formatCode="_-&quot;$&quot;* #,##0.00_-;\-&quot;$&quot;* #,##0.00_-;_-&quot;$&quot;* &quot;-&quot;_-;_-@_-">
                  <c:v>3867.81</c:v>
                </c:pt>
                <c:pt idx="2099" formatCode="_-&quot;$&quot;* #,##0.00_-;\-&quot;$&quot;* #,##0.00_-;_-&quot;$&quot;* &quot;-&quot;_-;_-@_-">
                  <c:v>3867.81</c:v>
                </c:pt>
                <c:pt idx="2100" formatCode="_-&quot;$&quot;* #,##0.00_-;\-&quot;$&quot;* #,##0.00_-;_-&quot;$&quot;* &quot;-&quot;_-;_-@_-">
                  <c:v>3873.8</c:v>
                </c:pt>
                <c:pt idx="2101" formatCode="_-&quot;$&quot;* #,##0.00_-;\-&quot;$&quot;* #,##0.00_-;_-&quot;$&quot;* &quot;-&quot;_-;_-@_-">
                  <c:v>3863.6</c:v>
                </c:pt>
                <c:pt idx="2102" formatCode="_-&quot;$&quot;* #,##0.00_-;\-&quot;$&quot;* #,##0.00_-;_-&quot;$&quot;* &quot;-&quot;_-;_-@_-">
                  <c:v>3813.3</c:v>
                </c:pt>
                <c:pt idx="2103" formatCode="_-&quot;$&quot;* #,##0.00_-;\-&quot;$&quot;* #,##0.00_-;_-&quot;$&quot;* &quot;-&quot;_-;_-@_-">
                  <c:v>3790.54</c:v>
                </c:pt>
                <c:pt idx="2104" formatCode="_-&quot;$&quot;* #,##0.00_-;\-&quot;$&quot;* #,##0.00_-;_-&quot;$&quot;* &quot;-&quot;_-;_-@_-">
                  <c:v>3725.37</c:v>
                </c:pt>
                <c:pt idx="2105" formatCode="_-&quot;$&quot;* #,##0.00_-;\-&quot;$&quot;* #,##0.00_-;_-&quot;$&quot;* &quot;-&quot;_-;_-@_-">
                  <c:v>3725.37</c:v>
                </c:pt>
                <c:pt idx="2106" formatCode="_-&quot;$&quot;* #,##0.00_-;\-&quot;$&quot;* #,##0.00_-;_-&quot;$&quot;* &quot;-&quot;_-;_-@_-">
                  <c:v>3725.37</c:v>
                </c:pt>
                <c:pt idx="2107" formatCode="_-&quot;$&quot;* #,##0.00_-;\-&quot;$&quot;* #,##0.00_-;_-&quot;$&quot;* &quot;-&quot;_-;_-@_-">
                  <c:v>3714.65</c:v>
                </c:pt>
                <c:pt idx="2108" formatCode="_-&quot;$&quot;* #,##0.00_-;\-&quot;$&quot;* #,##0.00_-;_-&quot;$&quot;* &quot;-&quot;_-;_-@_-">
                  <c:v>3703.86</c:v>
                </c:pt>
                <c:pt idx="2109" formatCode="_-&quot;$&quot;* #,##0.00_-;\-&quot;$&quot;* #,##0.00_-;_-&quot;$&quot;* &quot;-&quot;_-;_-@_-">
                  <c:v>3683.49</c:v>
                </c:pt>
                <c:pt idx="2110" formatCode="_-&quot;$&quot;* #,##0.00_-;\-&quot;$&quot;* #,##0.00_-;_-&quot;$&quot;* &quot;-&quot;_-;_-@_-">
                  <c:v>3697</c:v>
                </c:pt>
                <c:pt idx="2111" formatCode="_-&quot;$&quot;* #,##0.00_-;\-&quot;$&quot;* #,##0.00_-;_-&quot;$&quot;* &quot;-&quot;_-;_-@_-">
                  <c:v>3709</c:v>
                </c:pt>
                <c:pt idx="2112" formatCode="_-&quot;$&quot;* #,##0.00_-;\-&quot;$&quot;* #,##0.00_-;_-&quot;$&quot;* &quot;-&quot;_-;_-@_-">
                  <c:v>3709</c:v>
                </c:pt>
                <c:pt idx="2113" formatCode="_-&quot;$&quot;* #,##0.00_-;\-&quot;$&quot;* #,##0.00_-;_-&quot;$&quot;* &quot;-&quot;_-;_-@_-">
                  <c:v>3709</c:v>
                </c:pt>
                <c:pt idx="2114" formatCode="_-&quot;$&quot;* #,##0.00_-;\-&quot;$&quot;* #,##0.00_-;_-&quot;$&quot;* &quot;-&quot;_-;_-@_-">
                  <c:v>3700.28</c:v>
                </c:pt>
                <c:pt idx="2115" formatCode="_-&quot;$&quot;* #,##0.00_-;\-&quot;$&quot;* #,##0.00_-;_-&quot;$&quot;* &quot;-&quot;_-;_-@_-">
                  <c:v>3717.25</c:v>
                </c:pt>
                <c:pt idx="2116" formatCode="_-&quot;$&quot;* #,##0.00_-;\-&quot;$&quot;* #,##0.00_-;_-&quot;$&quot;* &quot;-&quot;_-;_-@_-">
                  <c:v>3757.21</c:v>
                </c:pt>
                <c:pt idx="2117" formatCode="_-&quot;$&quot;* #,##0.00_-;\-&quot;$&quot;* #,##0.00_-;_-&quot;$&quot;* &quot;-&quot;_-;_-@_-">
                  <c:v>3702.62</c:v>
                </c:pt>
                <c:pt idx="2118" formatCode="_-&quot;$&quot;* #,##0.00_-;\-&quot;$&quot;* #,##0.00_-;_-&quot;$&quot;* &quot;-&quot;_-;_-@_-">
                  <c:v>3702.62</c:v>
                </c:pt>
                <c:pt idx="2119" formatCode="_-&quot;$&quot;* #,##0.00_-;\-&quot;$&quot;* #,##0.00_-;_-&quot;$&quot;* &quot;-&quot;_-;_-@_-">
                  <c:v>3702.62</c:v>
                </c:pt>
                <c:pt idx="2120" formatCode="_-&quot;$&quot;* #,##0.00_-;\-&quot;$&quot;* #,##0.00_-;_-&quot;$&quot;* &quot;-&quot;_-;_-@_-">
                  <c:v>3702.62</c:v>
                </c:pt>
                <c:pt idx="2121" formatCode="_-&quot;$&quot;* #,##0.00_-;\-&quot;$&quot;* #,##0.00_-;_-&quot;$&quot;* &quot;-&quot;_-;_-@_-">
                  <c:v>3653.23</c:v>
                </c:pt>
                <c:pt idx="2122" formatCode="_-&quot;$&quot;* #,##0.00_-;\-&quot;$&quot;* #,##0.00_-;_-&quot;$&quot;* &quot;-&quot;_-;_-@_-">
                  <c:v>3653.7</c:v>
                </c:pt>
                <c:pt idx="2123" formatCode="_-&quot;$&quot;* #,##0.00_-;\-&quot;$&quot;* #,##0.00_-;_-&quot;$&quot;* &quot;-&quot;_-;_-@_-">
                  <c:v>3683.28</c:v>
                </c:pt>
                <c:pt idx="2124" formatCode="_-&quot;$&quot;* #,##0.00_-;\-&quot;$&quot;* #,##0.00_-;_-&quot;$&quot;* &quot;-&quot;_-;_-@_-">
                  <c:v>3745.41</c:v>
                </c:pt>
                <c:pt idx="2125" formatCode="_-&quot;$&quot;* #,##0.00_-;\-&quot;$&quot;* #,##0.00_-;_-&quot;$&quot;* &quot;-&quot;_-;_-@_-">
                  <c:v>3760.38</c:v>
                </c:pt>
                <c:pt idx="2126" formatCode="_-&quot;$&quot;* #,##0.00_-;\-&quot;$&quot;* #,##0.00_-;_-&quot;$&quot;* &quot;-&quot;_-;_-@_-">
                  <c:v>3760.38</c:v>
                </c:pt>
                <c:pt idx="2127" formatCode="_-&quot;$&quot;* #,##0.00_-;\-&quot;$&quot;* #,##0.00_-;_-&quot;$&quot;* &quot;-&quot;_-;_-@_-">
                  <c:v>3760.38</c:v>
                </c:pt>
                <c:pt idx="2128" formatCode="_-&quot;$&quot;* #,##0.00_-;\-&quot;$&quot;* #,##0.00_-;_-&quot;$&quot;* &quot;-&quot;_-;_-@_-">
                  <c:v>3820.17</c:v>
                </c:pt>
                <c:pt idx="2129" formatCode="_-&quot;$&quot;* #,##0.00_-;\-&quot;$&quot;* #,##0.00_-;_-&quot;$&quot;* &quot;-&quot;_-;_-@_-">
                  <c:v>3846.64</c:v>
                </c:pt>
                <c:pt idx="2130" formatCode="_-&quot;$&quot;* #,##0.00_-;\-&quot;$&quot;* #,##0.00_-;_-&quot;$&quot;* &quot;-&quot;_-;_-@_-">
                  <c:v>3867.32</c:v>
                </c:pt>
                <c:pt idx="2131" formatCode="_-&quot;$&quot;* #,##0.00_-;\-&quot;$&quot;* #,##0.00_-;_-&quot;$&quot;* &quot;-&quot;_-;_-@_-">
                  <c:v>3843.69</c:v>
                </c:pt>
                <c:pt idx="2132" formatCode="_-&quot;$&quot;* #,##0.00_-;\-&quot;$&quot;* #,##0.00_-;_-&quot;$&quot;* &quot;-&quot;_-;_-@_-">
                  <c:v>3827.27</c:v>
                </c:pt>
                <c:pt idx="2133" formatCode="_-&quot;$&quot;* #,##0.00_-;\-&quot;$&quot;* #,##0.00_-;_-&quot;$&quot;* &quot;-&quot;_-;_-@_-">
                  <c:v>3827.27</c:v>
                </c:pt>
                <c:pt idx="2134" formatCode="_-&quot;$&quot;* #,##0.00_-;\-&quot;$&quot;* #,##0.00_-;_-&quot;$&quot;* &quot;-&quot;_-;_-@_-">
                  <c:v>3827.27</c:v>
                </c:pt>
                <c:pt idx="2135" formatCode="_-&quot;$&quot;* #,##0.00_-;\-&quot;$&quot;* #,##0.00_-;_-&quot;$&quot;* &quot;-&quot;_-;_-@_-">
                  <c:v>3792.13</c:v>
                </c:pt>
                <c:pt idx="2136" formatCode="_-&quot;$&quot;* #,##0.00_-;\-&quot;$&quot;* #,##0.00_-;_-&quot;$&quot;* &quot;-&quot;_-;_-@_-">
                  <c:v>3766.73</c:v>
                </c:pt>
                <c:pt idx="2137" formatCode="_-&quot;$&quot;* #,##0.00_-;\-&quot;$&quot;* #,##0.00_-;_-&quot;$&quot;* &quot;-&quot;_-;_-@_-">
                  <c:v>3784.15</c:v>
                </c:pt>
                <c:pt idx="2138" formatCode="_-&quot;$&quot;* #,##0.00_-;\-&quot;$&quot;* #,##0.00_-;_-&quot;$&quot;* &quot;-&quot;_-;_-@_-">
                  <c:v>3783.15</c:v>
                </c:pt>
                <c:pt idx="2139" formatCode="_-&quot;$&quot;* #,##0.00_-;\-&quot;$&quot;* #,##0.00_-;_-&quot;$&quot;* &quot;-&quot;_-;_-@_-">
                  <c:v>3783.15</c:v>
                </c:pt>
                <c:pt idx="2140" formatCode="_-&quot;$&quot;* #,##0.00_-;\-&quot;$&quot;* #,##0.00_-;_-&quot;$&quot;* &quot;-&quot;_-;_-@_-">
                  <c:v>3783.15</c:v>
                </c:pt>
                <c:pt idx="2141" formatCode="_-&quot;$&quot;* #,##0.00_-;\-&quot;$&quot;* #,##0.00_-;_-&quot;$&quot;* &quot;-&quot;_-;_-@_-">
                  <c:v>3783.15</c:v>
                </c:pt>
                <c:pt idx="2142" formatCode="_-&quot;$&quot;* #,##0.00_-;\-&quot;$&quot;* #,##0.00_-;_-&quot;$&quot;* &quot;-&quot;_-;_-@_-">
                  <c:v>3767.05</c:v>
                </c:pt>
                <c:pt idx="2143" formatCode="_-&quot;$&quot;* #,##0.00_-;\-&quot;$&quot;* #,##0.00_-;_-&quot;$&quot;* &quot;-&quot;_-;_-@_-">
                  <c:v>3755.61</c:v>
                </c:pt>
                <c:pt idx="2144" formatCode="_-&quot;$&quot;* #,##0.00_-;\-&quot;$&quot;* #,##0.00_-;_-&quot;$&quot;* &quot;-&quot;_-;_-@_-">
                  <c:v>3749.3</c:v>
                </c:pt>
                <c:pt idx="2145" formatCode="_-&quot;$&quot;* #,##0.00_-;\-&quot;$&quot;* #,##0.00_-;_-&quot;$&quot;* &quot;-&quot;_-;_-@_-">
                  <c:v>3770.22</c:v>
                </c:pt>
                <c:pt idx="2146" formatCode="_-&quot;$&quot;* #,##0.00_-;\-&quot;$&quot;* #,##0.00_-;_-&quot;$&quot;* &quot;-&quot;_-;_-@_-">
                  <c:v>3769.67</c:v>
                </c:pt>
                <c:pt idx="2147" formatCode="_-&quot;$&quot;* #,##0.00_-;\-&quot;$&quot;* #,##0.00_-;_-&quot;$&quot;* &quot;-&quot;_-;_-@_-">
                  <c:v>3769.67</c:v>
                </c:pt>
                <c:pt idx="2148" formatCode="_-&quot;$&quot;* #,##0.00_-;\-&quot;$&quot;* #,##0.00_-;_-&quot;$&quot;* &quot;-&quot;_-;_-@_-">
                  <c:v>3769.67</c:v>
                </c:pt>
                <c:pt idx="2149" formatCode="_-&quot;$&quot;* #,##0.00_-;\-&quot;$&quot;* #,##0.00_-;_-&quot;$&quot;* &quot;-&quot;_-;_-@_-">
                  <c:v>3769.67</c:v>
                </c:pt>
                <c:pt idx="2150" formatCode="_-&quot;$&quot;* #,##0.00_-;\-&quot;$&quot;* #,##0.00_-;_-&quot;$&quot;* &quot;-&quot;_-;_-@_-">
                  <c:v>3775.95</c:v>
                </c:pt>
                <c:pt idx="2151" formatCode="_-&quot;$&quot;* #,##0.00_-;\-&quot;$&quot;* #,##0.00_-;_-&quot;$&quot;* &quot;-&quot;_-;_-@_-">
                  <c:v>3792.98</c:v>
                </c:pt>
                <c:pt idx="2152" formatCode="_-&quot;$&quot;* #,##0.00_-;\-&quot;$&quot;* #,##0.00_-;_-&quot;$&quot;* &quot;-&quot;_-;_-@_-">
                  <c:v>3768.39</c:v>
                </c:pt>
                <c:pt idx="2153" formatCode="_-&quot;$&quot;* #,##0.00_-;\-&quot;$&quot;* #,##0.00_-;_-&quot;$&quot;* &quot;-&quot;_-;_-@_-">
                  <c:v>3733.08</c:v>
                </c:pt>
                <c:pt idx="2154" formatCode="_-&quot;$&quot;* #,##0.00_-;\-&quot;$&quot;* #,##0.00_-;_-&quot;$&quot;* &quot;-&quot;_-;_-@_-">
                  <c:v>3733.08</c:v>
                </c:pt>
                <c:pt idx="2155" formatCode="_-&quot;$&quot;* #,##0.00_-;\-&quot;$&quot;* #,##0.00_-;_-&quot;$&quot;* &quot;-&quot;_-;_-@_-">
                  <c:v>3733.08</c:v>
                </c:pt>
                <c:pt idx="2156" formatCode="_-&quot;$&quot;* #,##0.00_-;\-&quot;$&quot;* #,##0.00_-;_-&quot;$&quot;* &quot;-&quot;_-;_-@_-">
                  <c:v>3739.49</c:v>
                </c:pt>
                <c:pt idx="2157" formatCode="_-&quot;$&quot;* #,##0.00_-;\-&quot;$&quot;* #,##0.00_-;_-&quot;$&quot;* &quot;-&quot;_-;_-@_-">
                  <c:v>3716.89</c:v>
                </c:pt>
                <c:pt idx="2158" formatCode="_-&quot;$&quot;* #,##0.00_-;\-&quot;$&quot;* #,##0.00_-;_-&quot;$&quot;* &quot;-&quot;_-;_-@_-">
                  <c:v>3718.69</c:v>
                </c:pt>
                <c:pt idx="2159" formatCode="_-&quot;$&quot;* #,##0.00_-;\-&quot;$&quot;* #,##0.00_-;_-&quot;$&quot;* &quot;-&quot;_-;_-@_-">
                  <c:v>3679.17</c:v>
                </c:pt>
                <c:pt idx="2160" formatCode="_-&quot;$&quot;* #,##0.00_-;\-&quot;$&quot;* #,##0.00_-;_-&quot;$&quot;* &quot;-&quot;_-;_-@_-">
                  <c:v>3690.8</c:v>
                </c:pt>
                <c:pt idx="2161" formatCode="_-&quot;$&quot;* #,##0.00_-;\-&quot;$&quot;* #,##0.00_-;_-&quot;$&quot;* &quot;-&quot;_-;_-@_-">
                  <c:v>3690.8</c:v>
                </c:pt>
                <c:pt idx="2162" formatCode="_-&quot;$&quot;* #,##0.00_-;\-&quot;$&quot;* #,##0.00_-;_-&quot;$&quot;* &quot;-&quot;_-;_-@_-">
                  <c:v>3690.8</c:v>
                </c:pt>
                <c:pt idx="2163" formatCode="_-&quot;$&quot;* #,##0.00_-;\-&quot;$&quot;* #,##0.00_-;_-&quot;$&quot;* &quot;-&quot;_-;_-@_-">
                  <c:v>3660.15</c:v>
                </c:pt>
                <c:pt idx="2164" formatCode="_-&quot;$&quot;* #,##0.00_-;\-&quot;$&quot;* #,##0.00_-;_-&quot;$&quot;* &quot;-&quot;_-;_-@_-">
                  <c:v>3627.28</c:v>
                </c:pt>
                <c:pt idx="2165" formatCode="_-&quot;$&quot;* #,##0.00_-;\-&quot;$&quot;* #,##0.00_-;_-&quot;$&quot;* &quot;-&quot;_-;_-@_-">
                  <c:v>3628.2</c:v>
                </c:pt>
                <c:pt idx="2166" formatCode="_-&quot;$&quot;* #,##0.00_-;\-&quot;$&quot;* #,##0.00_-;_-&quot;$&quot;* &quot;-&quot;_-;_-@_-">
                  <c:v>3651.93</c:v>
                </c:pt>
                <c:pt idx="2167" formatCode="_-&quot;$&quot;* #,##0.00_-;\-&quot;$&quot;* #,##0.00_-;_-&quot;$&quot;* &quot;-&quot;_-;_-@_-">
                  <c:v>3651.93</c:v>
                </c:pt>
                <c:pt idx="2168" formatCode="_-&quot;$&quot;* #,##0.00_-;\-&quot;$&quot;* #,##0.00_-;_-&quot;$&quot;* &quot;-&quot;_-;_-@_-">
                  <c:v>3651.93</c:v>
                </c:pt>
                <c:pt idx="2169" formatCode="_-&quot;$&quot;* #,##0.00_-;\-&quot;$&quot;* #,##0.00_-;_-&quot;$&quot;* &quot;-&quot;_-;_-@_-">
                  <c:v>3651.93</c:v>
                </c:pt>
                <c:pt idx="2170" formatCode="_-&quot;$&quot;* #,##0.00_-;\-&quot;$&quot;* #,##0.00_-;_-&quot;$&quot;* &quot;-&quot;_-;_-@_-">
                  <c:v>3627.86</c:v>
                </c:pt>
                <c:pt idx="2171" formatCode="_-&quot;$&quot;* #,##0.00_-;\-&quot;$&quot;* #,##0.00_-;_-&quot;$&quot;* &quot;-&quot;_-;_-@_-">
                  <c:v>3611.61</c:v>
                </c:pt>
                <c:pt idx="2172" formatCode="_-&quot;$&quot;* #,##0.00_-;\-&quot;$&quot;* #,##0.00_-;_-&quot;$&quot;* &quot;-&quot;_-;_-@_-">
                  <c:v>3638.22</c:v>
                </c:pt>
                <c:pt idx="2173" formatCode="_-&quot;$&quot;* #,##0.00_-;\-&quot;$&quot;* #,##0.00_-;_-&quot;$&quot;* &quot;-&quot;_-;_-@_-">
                  <c:v>3617.22</c:v>
                </c:pt>
                <c:pt idx="2174" formatCode="_-&quot;$&quot;* #,##0.00_-;\-&quot;$&quot;* #,##0.00_-;_-&quot;$&quot;* &quot;-&quot;_-;_-@_-">
                  <c:v>3615.75</c:v>
                </c:pt>
                <c:pt idx="2175" formatCode="_-&quot;$&quot;* #,##0.00_-;\-&quot;$&quot;* #,##0.00_-;_-&quot;$&quot;* &quot;-&quot;_-;_-@_-">
                  <c:v>3615.75</c:v>
                </c:pt>
                <c:pt idx="2176" formatCode="_-&quot;$&quot;* #,##0.00_-;\-&quot;$&quot;* #,##0.00_-;_-&quot;$&quot;* &quot;-&quot;_-;_-@_-">
                  <c:v>3615.75</c:v>
                </c:pt>
                <c:pt idx="2177" formatCode="_-&quot;$&quot;* #,##0.00_-;\-&quot;$&quot;* #,##0.00_-;_-&quot;$&quot;* &quot;-&quot;_-;_-@_-">
                  <c:v>3633.42</c:v>
                </c:pt>
                <c:pt idx="2178" formatCode="_-&quot;$&quot;* #,##0.00_-;\-&quot;$&quot;* #,##0.00_-;_-&quot;$&quot;* &quot;-&quot;_-;_-@_-">
                  <c:v>3625.61</c:v>
                </c:pt>
                <c:pt idx="2179" formatCode="_-&quot;$&quot;* #,##0.00_-;\-&quot;$&quot;* #,##0.00_-;_-&quot;$&quot;* &quot;-&quot;_-;_-@_-">
                  <c:v>3631.54</c:v>
                </c:pt>
                <c:pt idx="2180" formatCode="_-&quot;$&quot;* #,##0.00_-;\-&quot;$&quot;* #,##0.00_-;_-&quot;$&quot;* &quot;-&quot;_-;_-@_-">
                  <c:v>3633.32</c:v>
                </c:pt>
                <c:pt idx="2181" formatCode="_-&quot;$&quot;* #,##0.00_-;\-&quot;$&quot;* #,##0.00_-;_-&quot;$&quot;* &quot;-&quot;_-;_-@_-">
                  <c:v>3645.9</c:v>
                </c:pt>
                <c:pt idx="2182" formatCode="_-&quot;$&quot;* #,##0.00_-;\-&quot;$&quot;* #,##0.00_-;_-&quot;$&quot;* &quot;-&quot;_-;_-@_-">
                  <c:v>3645.9</c:v>
                </c:pt>
                <c:pt idx="2183" formatCode="_-&quot;$&quot;* #,##0.00_-;\-&quot;$&quot;* #,##0.00_-;_-&quot;$&quot;* &quot;-&quot;_-;_-@_-">
                  <c:v>3645.9</c:v>
                </c:pt>
                <c:pt idx="2184" formatCode="_-&quot;$&quot;* #,##0.00_-;\-&quot;$&quot;* #,##0.00_-;_-&quot;$&quot;* &quot;-&quot;_-;_-@_-">
                  <c:v>3660.18</c:v>
                </c:pt>
                <c:pt idx="2185" formatCode="_-&quot;$&quot;* #,##0.00_-;\-&quot;$&quot;* #,##0.00_-;_-&quot;$&quot;* &quot;-&quot;_-;_-@_-">
                  <c:v>3723.67</c:v>
                </c:pt>
                <c:pt idx="2186" formatCode="_-&quot;$&quot;* #,##0.00_-;\-&quot;$&quot;* #,##0.00_-;_-&quot;$&quot;* &quot;-&quot;_-;_-@_-">
                  <c:v>3756.28</c:v>
                </c:pt>
                <c:pt idx="2187" formatCode="_-&quot;$&quot;* #,##0.00_-;\-&quot;$&quot;* #,##0.00_-;_-&quot;$&quot;* &quot;-&quot;_-;_-@_-">
                  <c:v>3758.91</c:v>
                </c:pt>
                <c:pt idx="2188" formatCode="_-&quot;$&quot;* #,##0.00_-;\-&quot;$&quot;* #,##0.00_-;_-&quot;$&quot;* &quot;-&quot;_-;_-@_-">
                  <c:v>3758.91</c:v>
                </c:pt>
                <c:pt idx="2189" formatCode="_-&quot;$&quot;* #,##0.00_-;\-&quot;$&quot;* #,##0.00_-;_-&quot;$&quot;* &quot;-&quot;_-;_-@_-">
                  <c:v>3758.91</c:v>
                </c:pt>
                <c:pt idx="2190" formatCode="_-&quot;$&quot;* #,##0.00_-;\-&quot;$&quot;* #,##0.00_-;_-&quot;$&quot;* &quot;-&quot;_-;_-@_-">
                  <c:v>3758.91</c:v>
                </c:pt>
                <c:pt idx="2191" formatCode="_-&quot;$&quot;* #,##0.00_-;\-&quot;$&quot;* #,##0.00_-;_-&quot;$&quot;* &quot;-&quot;_-;_-@_-">
                  <c:v>3735.93</c:v>
                </c:pt>
                <c:pt idx="2192" formatCode="_-&quot;$&quot;* #,##0.00_-;\-&quot;$&quot;* #,##0.00_-;_-&quot;$&quot;* &quot;-&quot;_-;_-@_-">
                  <c:v>3722.27</c:v>
                </c:pt>
                <c:pt idx="2193" formatCode="_-&quot;$&quot;* #,##0.00_-;\-&quot;$&quot;* #,##0.00_-;_-&quot;$&quot;* &quot;-&quot;_-;_-@_-">
                  <c:v>3706.06</c:v>
                </c:pt>
                <c:pt idx="2194" formatCode="_-&quot;$&quot;* #,##0.00_-;\-&quot;$&quot;* #,##0.00_-;_-&quot;$&quot;* &quot;-&quot;_-;_-@_-">
                  <c:v>3733.27</c:v>
                </c:pt>
                <c:pt idx="2195" formatCode="_-&quot;$&quot;* #,##0.00_-;\-&quot;$&quot;* #,##0.00_-;_-&quot;$&quot;* &quot;-&quot;_-;_-@_-">
                  <c:v>3733.27</c:v>
                </c:pt>
                <c:pt idx="2196" formatCode="_-&quot;$&quot;* #,##0.00_-;\-&quot;$&quot;* #,##0.00_-;_-&quot;$&quot;* &quot;-&quot;_-;_-@_-">
                  <c:v>3733.27</c:v>
                </c:pt>
                <c:pt idx="2197" formatCode="_-&quot;$&quot;* #,##0.00_-;\-&quot;$&quot;* #,##0.00_-;_-&quot;$&quot;* &quot;-&quot;_-;_-@_-">
                  <c:v>3733.27</c:v>
                </c:pt>
                <c:pt idx="2198" formatCode="_-&quot;$&quot;* #,##0.00_-;\-&quot;$&quot;* #,##0.00_-;_-&quot;$&quot;* &quot;-&quot;_-;_-@_-">
                  <c:v>3760.22</c:v>
                </c:pt>
                <c:pt idx="2199" formatCode="_-&quot;$&quot;* #,##0.00_-;\-&quot;$&quot;* #,##0.00_-;_-&quot;$&quot;* &quot;-&quot;_-;_-@_-">
                  <c:v>3749.03</c:v>
                </c:pt>
                <c:pt idx="2200" formatCode="_-&quot;$&quot;* #,##0.00_-;\-&quot;$&quot;* #,##0.00_-;_-&quot;$&quot;* &quot;-&quot;_-;_-@_-">
                  <c:v>3741.88</c:v>
                </c:pt>
                <c:pt idx="2201" formatCode="_-&quot;$&quot;* #,##0.00_-;\-&quot;$&quot;* #,##0.00_-;_-&quot;$&quot;* &quot;-&quot;_-;_-@_-">
                  <c:v>3758.15</c:v>
                </c:pt>
                <c:pt idx="2202" formatCode="_-&quot;$&quot;* #,##0.00_-;\-&quot;$&quot;* #,##0.00_-;_-&quot;$&quot;* &quot;-&quot;_-;_-@_-">
                  <c:v>3758.15</c:v>
                </c:pt>
                <c:pt idx="2203" formatCode="_-&quot;$&quot;* #,##0.00_-;\-&quot;$&quot;* #,##0.00_-;_-&quot;$&quot;* &quot;-&quot;_-;_-@_-">
                  <c:v>3758.15</c:v>
                </c:pt>
                <c:pt idx="2204" formatCode="_-&quot;$&quot;* #,##0.00_-;\-&quot;$&quot;* #,##0.00_-;_-&quot;$&quot;* &quot;-&quot;_-;_-@_-">
                  <c:v>3758.15</c:v>
                </c:pt>
                <c:pt idx="2205" formatCode="_-&quot;$&quot;* #,##0.00_-;\-&quot;$&quot;* #,##0.00_-;_-&quot;$&quot;* &quot;-&quot;_-;_-@_-">
                  <c:v>3746.46</c:v>
                </c:pt>
                <c:pt idx="2206" formatCode="_-&quot;$&quot;* #,##0.00_-;\-&quot;$&quot;* #,##0.00_-;_-&quot;$&quot;* &quot;-&quot;_-;_-@_-">
                  <c:v>3674.81</c:v>
                </c:pt>
                <c:pt idx="2207" formatCode="_-&quot;$&quot;* #,##0.00_-;\-&quot;$&quot;* #,##0.00_-;_-&quot;$&quot;* &quot;-&quot;_-;_-@_-">
                  <c:v>3643.02</c:v>
                </c:pt>
                <c:pt idx="2208" formatCode="_-&quot;$&quot;* #,##0.00_-;\-&quot;$&quot;* #,##0.00_-;_-&quot;$&quot;* &quot;-&quot;_-;_-@_-">
                  <c:v>3599</c:v>
                </c:pt>
                <c:pt idx="2209" formatCode="_-&quot;$&quot;* #,##0.00_-;\-&quot;$&quot;* #,##0.00_-;_-&quot;$&quot;* &quot;-&quot;_-;_-@_-">
                  <c:v>3565.06</c:v>
                </c:pt>
                <c:pt idx="2210" formatCode="_-&quot;$&quot;* #,##0.00_-;\-&quot;$&quot;* #,##0.00_-;_-&quot;$&quot;* &quot;-&quot;_-;_-@_-">
                  <c:v>3565.06</c:v>
                </c:pt>
                <c:pt idx="2211" formatCode="_-&quot;$&quot;* #,##0.00_-;\-&quot;$&quot;* #,##0.00_-;_-&quot;$&quot;* &quot;-&quot;_-;_-@_-">
                  <c:v>3565.06</c:v>
                </c:pt>
                <c:pt idx="2212" formatCode="_-&quot;$&quot;* #,##0.00_-;\-&quot;$&quot;* #,##0.00_-;_-&quot;$&quot;* &quot;-&quot;_-;_-@_-">
                  <c:v>3597.47</c:v>
                </c:pt>
                <c:pt idx="2213" formatCode="_-&quot;$&quot;* #,##0.00_-;\-&quot;$&quot;* #,##0.00_-;_-&quot;$&quot;* &quot;-&quot;_-;_-@_-">
                  <c:v>3588.89</c:v>
                </c:pt>
                <c:pt idx="2214" formatCode="_-&quot;$&quot;* #,##0.00_-;\-&quot;$&quot;* #,##0.00_-;_-&quot;$&quot;* &quot;-&quot;_-;_-@_-">
                  <c:v>3651.42</c:v>
                </c:pt>
                <c:pt idx="2215" formatCode="_-&quot;$&quot;* #,##0.00_-;\-&quot;$&quot;* #,##0.00_-;_-&quot;$&quot;* &quot;-&quot;_-;_-@_-">
                  <c:v>3716.35</c:v>
                </c:pt>
                <c:pt idx="2216" formatCode="_-&quot;$&quot;* #,##0.00_-;\-&quot;$&quot;* #,##0.00_-;_-&quot;$&quot;* &quot;-&quot;_-;_-@_-">
                  <c:v>3718.82</c:v>
                </c:pt>
                <c:pt idx="2217" formatCode="_-&quot;$&quot;* #,##0.00_-;\-&quot;$&quot;* #,##0.00_-;_-&quot;$&quot;* &quot;-&quot;_-;_-@_-">
                  <c:v>3718.82</c:v>
                </c:pt>
                <c:pt idx="2218" formatCode="_-&quot;$&quot;* #,##0.00_-;\-&quot;$&quot;* #,##0.00_-;_-&quot;$&quot;* &quot;-&quot;_-;_-@_-">
                  <c:v>3718.82</c:v>
                </c:pt>
                <c:pt idx="2219" formatCode="_-&quot;$&quot;* #,##0.00_-;\-&quot;$&quot;* #,##0.00_-;_-&quot;$&quot;* &quot;-&quot;_-;_-@_-">
                  <c:v>3723.42</c:v>
                </c:pt>
                <c:pt idx="2220" formatCode="_-&quot;$&quot;* #,##0.00_-;\-&quot;$&quot;* #,##0.00_-;_-&quot;$&quot;* &quot;-&quot;_-;_-@_-">
                  <c:v>3743.79</c:v>
                </c:pt>
                <c:pt idx="2221" formatCode="_-&quot;$&quot;* #,##0.00_-;\-&quot;$&quot;* #,##0.00_-;_-&quot;$&quot;* &quot;-&quot;_-;_-@_-">
                  <c:v>3725.56</c:v>
                </c:pt>
                <c:pt idx="2222" formatCode="_-&quot;$&quot;* #,##0.00_-;\-&quot;$&quot;* #,##0.00_-;_-&quot;$&quot;* &quot;-&quot;_-;_-@_-">
                  <c:v>3782.66</c:v>
                </c:pt>
                <c:pt idx="2223" formatCode="_-&quot;$&quot;* #,##0.00_-;\-&quot;$&quot;* #,##0.00_-;_-&quot;$&quot;* &quot;-&quot;_-;_-@_-">
                  <c:v>3782.66</c:v>
                </c:pt>
                <c:pt idx="2224" formatCode="_-&quot;$&quot;* #,##0.00_-;\-&quot;$&quot;* #,##0.00_-;_-&quot;$&quot;* &quot;-&quot;_-;_-@_-">
                  <c:v>3782.66</c:v>
                </c:pt>
                <c:pt idx="2225" formatCode="_-&quot;$&quot;* #,##0.00_-;\-&quot;$&quot;* #,##0.00_-;_-&quot;$&quot;* &quot;-&quot;_-;_-@_-">
                  <c:v>3782.66</c:v>
                </c:pt>
                <c:pt idx="2226" formatCode="_-&quot;$&quot;* #,##0.00_-;\-&quot;$&quot;* #,##0.00_-;_-&quot;$&quot;* &quot;-&quot;_-;_-@_-">
                  <c:v>3774.25</c:v>
                </c:pt>
                <c:pt idx="2227" formatCode="_-&quot;$&quot;* #,##0.00_-;\-&quot;$&quot;* #,##0.00_-;_-&quot;$&quot;* &quot;-&quot;_-;_-@_-">
                  <c:v>3804.12</c:v>
                </c:pt>
                <c:pt idx="2228" formatCode="_-&quot;$&quot;* #,##0.00_-;\-&quot;$&quot;* #,##0.00_-;_-&quot;$&quot;* &quot;-&quot;_-;_-@_-">
                  <c:v>3824.3</c:v>
                </c:pt>
                <c:pt idx="2229" formatCode="_-&quot;$&quot;* #,##0.00_-;\-&quot;$&quot;* #,##0.00_-;_-&quot;$&quot;* &quot;-&quot;_-;_-@_-">
                  <c:v>3851.07</c:v>
                </c:pt>
                <c:pt idx="2230" formatCode="_-&quot;$&quot;* #,##0.00_-;\-&quot;$&quot;* #,##0.00_-;_-&quot;$&quot;* &quot;-&quot;_-;_-@_-">
                  <c:v>3926.06</c:v>
                </c:pt>
                <c:pt idx="2231" formatCode="_-&quot;$&quot;* #,##0.00_-;\-&quot;$&quot;* #,##0.00_-;_-&quot;$&quot;* &quot;-&quot;_-;_-@_-">
                  <c:v>3926.06</c:v>
                </c:pt>
                <c:pt idx="2232" formatCode="_-&quot;$&quot;* #,##0.00_-;\-&quot;$&quot;* #,##0.00_-;_-&quot;$&quot;* &quot;-&quot;_-;_-@_-">
                  <c:v>3926.06</c:v>
                </c:pt>
                <c:pt idx="2233" formatCode="_-&quot;$&quot;* #,##0.00_-;\-&quot;$&quot;* #,##0.00_-;_-&quot;$&quot;* &quot;-&quot;_-;_-@_-">
                  <c:v>3947.79</c:v>
                </c:pt>
                <c:pt idx="2234" formatCode="_-&quot;$&quot;* #,##0.00_-;\-&quot;$&quot;* #,##0.00_-;_-&quot;$&quot;* &quot;-&quot;_-;_-@_-">
                  <c:v>3901.3</c:v>
                </c:pt>
                <c:pt idx="2235" formatCode="_-&quot;$&quot;* #,##0.00_-;\-&quot;$&quot;* #,##0.00_-;_-&quot;$&quot;* &quot;-&quot;_-;_-@_-">
                  <c:v>3880.48</c:v>
                </c:pt>
                <c:pt idx="2236" formatCode="_-&quot;$&quot;* #,##0.00_-;\-&quot;$&quot;* #,##0.00_-;_-&quot;$&quot;* &quot;-&quot;_-;_-@_-">
                  <c:v>3901.34</c:v>
                </c:pt>
                <c:pt idx="2237" formatCode="_-&quot;$&quot;* #,##0.00_-;\-&quot;$&quot;* #,##0.00_-;_-&quot;$&quot;* &quot;-&quot;_-;_-@_-">
                  <c:v>3882.27</c:v>
                </c:pt>
                <c:pt idx="2238" formatCode="_-&quot;$&quot;* #,##0.00_-;\-&quot;$&quot;* #,##0.00_-;_-&quot;$&quot;* &quot;-&quot;_-;_-@_-">
                  <c:v>3882.27</c:v>
                </c:pt>
                <c:pt idx="2239" formatCode="_-&quot;$&quot;* #,##0.00_-;\-&quot;$&quot;* #,##0.00_-;_-&quot;$&quot;* &quot;-&quot;_-;_-@_-">
                  <c:v>3882.27</c:v>
                </c:pt>
                <c:pt idx="2240" formatCode="_-&quot;$&quot;* #,##0.00_-;\-&quot;$&quot;* #,##0.00_-;_-&quot;$&quot;* &quot;-&quot;_-;_-@_-">
                  <c:v>3924.54</c:v>
                </c:pt>
                <c:pt idx="2241" formatCode="_-&quot;$&quot;* #,##0.00_-;\-&quot;$&quot;* #,##0.00_-;_-&quot;$&quot;* &quot;-&quot;_-;_-@_-">
                  <c:v>3961.66</c:v>
                </c:pt>
                <c:pt idx="2242" formatCode="_-&quot;$&quot;* #,##0.00_-;\-&quot;$&quot;* #,##0.00_-;_-&quot;$&quot;* &quot;-&quot;_-;_-@_-">
                  <c:v>3926.07</c:v>
                </c:pt>
                <c:pt idx="2243" formatCode="_-&quot;$&quot;* #,##0.00_-;\-&quot;$&quot;* #,##0.00_-;_-&quot;$&quot;* &quot;-&quot;_-;_-@_-">
                  <c:v>3990.1</c:v>
                </c:pt>
                <c:pt idx="2244" formatCode="_-&quot;$&quot;* #,##0.00_-;\-&quot;$&quot;* #,##0.00_-;_-&quot;$&quot;* &quot;-&quot;_-;_-@_-">
                  <c:v>3932.72</c:v>
                </c:pt>
                <c:pt idx="2245" formatCode="_-&quot;$&quot;* #,##0.00_-;\-&quot;$&quot;* #,##0.00_-;_-&quot;$&quot;* &quot;-&quot;_-;_-@_-">
                  <c:v>3932.72</c:v>
                </c:pt>
                <c:pt idx="2246" formatCode="_-&quot;$&quot;* #,##0.00_-;\-&quot;$&quot;* #,##0.00_-;_-&quot;$&quot;* &quot;-&quot;_-;_-@_-">
                  <c:v>3932.72</c:v>
                </c:pt>
                <c:pt idx="2247" formatCode="_-&quot;$&quot;* #,##0.00_-;\-&quot;$&quot;* #,##0.00_-;_-&quot;$&quot;* &quot;-&quot;_-;_-@_-">
                  <c:v>3932.72</c:v>
                </c:pt>
                <c:pt idx="2248" formatCode="_-&quot;$&quot;* #,##0.00_-;\-&quot;$&quot;* #,##0.00_-;_-&quot;$&quot;* &quot;-&quot;_-;_-@_-">
                  <c:v>3983.29</c:v>
                </c:pt>
                <c:pt idx="2249" formatCode="_-&quot;$&quot;* #,##0.00_-;\-&quot;$&quot;* #,##0.00_-;_-&quot;$&quot;* &quot;-&quot;_-;_-@_-">
                  <c:v>4046.04</c:v>
                </c:pt>
                <c:pt idx="2250" formatCode="_-&quot;$&quot;* #,##0.00_-;\-&quot;$&quot;* #,##0.00_-;_-&quot;$&quot;* &quot;-&quot;_-;_-@_-">
                  <c:v>4039.83</c:v>
                </c:pt>
                <c:pt idx="2251" formatCode="_-&quot;$&quot;* #,##0.00_-;\-&quot;$&quot;* #,##0.00_-;_-&quot;$&quot;* &quot;-&quot;_-;_-@_-">
                  <c:v>4039.87</c:v>
                </c:pt>
                <c:pt idx="2252" formatCode="_-&quot;$&quot;* #,##0.00_-;\-&quot;$&quot;* #,##0.00_-;_-&quot;$&quot;* &quot;-&quot;_-;_-@_-">
                  <c:v>4039.87</c:v>
                </c:pt>
                <c:pt idx="2253" formatCode="_-&quot;$&quot;* #,##0.00_-;\-&quot;$&quot;* #,##0.00_-;_-&quot;$&quot;* &quot;-&quot;_-;_-@_-">
                  <c:v>4039.87</c:v>
                </c:pt>
                <c:pt idx="2254" formatCode="_-&quot;$&quot;* #,##0.00_-;\-&quot;$&quot;* #,##0.00_-;_-&quot;$&quot;* &quot;-&quot;_-;_-@_-">
                  <c:v>4020.94</c:v>
                </c:pt>
                <c:pt idx="2255" formatCode="_-&quot;$&quot;* #,##0.00_-;\-&quot;$&quot;* #,##0.00_-;_-&quot;$&quot;* &quot;-&quot;_-;_-@_-">
                  <c:v>4037.95</c:v>
                </c:pt>
                <c:pt idx="2256" formatCode="_-&quot;$&quot;* #,##0.00_-;\-&quot;$&quot;* #,##0.00_-;_-&quot;$&quot;* &quot;-&quot;_-;_-@_-">
                  <c:v>4045.01</c:v>
                </c:pt>
                <c:pt idx="2257" formatCode="_-&quot;$&quot;* #,##0.00_-;\-&quot;$&quot;* #,##0.00_-;_-&quot;$&quot;* &quot;-&quot;_-;_-@_-">
                  <c:v>3967.76</c:v>
                </c:pt>
                <c:pt idx="2258" formatCode="_-&quot;$&quot;* #,##0.00_-;\-&quot;$&quot;* #,##0.00_-;_-&quot;$&quot;* &quot;-&quot;_-;_-@_-">
                  <c:v>3973.06</c:v>
                </c:pt>
                <c:pt idx="2259" formatCode="_-&quot;$&quot;* #,##0.00_-;\-&quot;$&quot;* #,##0.00_-;_-&quot;$&quot;* &quot;-&quot;_-;_-@_-">
                  <c:v>3973.06</c:v>
                </c:pt>
                <c:pt idx="2260" formatCode="_-&quot;$&quot;* #,##0.00_-;\-&quot;$&quot;* #,##0.00_-;_-&quot;$&quot;* &quot;-&quot;_-;_-@_-">
                  <c:v>3973.06</c:v>
                </c:pt>
                <c:pt idx="2261" formatCode="_-&quot;$&quot;* #,##0.00_-;\-&quot;$&quot;* #,##0.00_-;_-&quot;$&quot;* &quot;-&quot;_-;_-@_-">
                  <c:v>3942.92</c:v>
                </c:pt>
                <c:pt idx="2262" formatCode="_-&quot;$&quot;* #,##0.00_-;\-&quot;$&quot;* #,##0.00_-;_-&quot;$&quot;* &quot;-&quot;_-;_-@_-">
                  <c:v>3920.83</c:v>
                </c:pt>
                <c:pt idx="2263" formatCode="_-&quot;$&quot;* #,##0.00_-;\-&quot;$&quot;* #,##0.00_-;_-&quot;$&quot;* &quot;-&quot;_-;_-@_-">
                  <c:v>3858.21</c:v>
                </c:pt>
                <c:pt idx="2264" formatCode="_-&quot;$&quot;* #,##0.00_-;\-&quot;$&quot;* #,##0.00_-;_-&quot;$&quot;* &quot;-&quot;_-;_-@_-">
                  <c:v>3870.31</c:v>
                </c:pt>
                <c:pt idx="2265" formatCode="_-&quot;$&quot;* #,##0.00_-;\-&quot;$&quot;* #,##0.00_-;_-&quot;$&quot;* &quot;-&quot;_-;_-@_-">
                  <c:v>3886.79</c:v>
                </c:pt>
                <c:pt idx="2266" formatCode="_-&quot;$&quot;* #,##0.00_-;\-&quot;$&quot;* #,##0.00_-;_-&quot;$&quot;* &quot;-&quot;_-;_-@_-">
                  <c:v>3886.79</c:v>
                </c:pt>
                <c:pt idx="2267" formatCode="_-&quot;$&quot;* #,##0.00_-;\-&quot;$&quot;* #,##0.00_-;_-&quot;$&quot;* &quot;-&quot;_-;_-@_-">
                  <c:v>3886.79</c:v>
                </c:pt>
                <c:pt idx="2268" formatCode="_-&quot;$&quot;* #,##0.00_-;\-&quot;$&quot;* #,##0.00_-;_-&quot;$&quot;* &quot;-&quot;_-;_-@_-">
                  <c:v>3886.79</c:v>
                </c:pt>
                <c:pt idx="2269" formatCode="_-&quot;$&quot;* #,##0.00_-;\-&quot;$&quot;* #,##0.00_-;_-&quot;$&quot;* &quot;-&quot;_-;_-@_-">
                  <c:v>3886.79</c:v>
                </c:pt>
                <c:pt idx="2270" formatCode="_-&quot;$&quot;* #,##0.00_-;\-&quot;$&quot;* #,##0.00_-;_-&quot;$&quot;* &quot;-&quot;_-;_-@_-">
                  <c:v>3910.15</c:v>
                </c:pt>
                <c:pt idx="2271" formatCode="_-&quot;$&quot;* #,##0.00_-;\-&quot;$&quot;* #,##0.00_-;_-&quot;$&quot;* &quot;-&quot;_-;_-@_-">
                  <c:v>3978.38</c:v>
                </c:pt>
                <c:pt idx="2272" formatCode="_-&quot;$&quot;* #,##0.00_-;\-&quot;$&quot;* #,##0.00_-;_-&quot;$&quot;* &quot;-&quot;_-;_-@_-">
                  <c:v>4008.78</c:v>
                </c:pt>
                <c:pt idx="2273" formatCode="_-&quot;$&quot;* #,##0.00_-;\-&quot;$&quot;* #,##0.00_-;_-&quot;$&quot;* &quot;-&quot;_-;_-@_-">
                  <c:v>4008.78</c:v>
                </c:pt>
                <c:pt idx="2274" formatCode="_-&quot;$&quot;* #,##0.00_-;\-&quot;$&quot;* #,##0.00_-;_-&quot;$&quot;* &quot;-&quot;_-;_-@_-">
                  <c:v>4008.78</c:v>
                </c:pt>
                <c:pt idx="2275" formatCode="_-&quot;$&quot;* #,##0.00_-;\-&quot;$&quot;* #,##0.00_-;_-&quot;$&quot;* &quot;-&quot;_-;_-@_-">
                  <c:v>4065.5</c:v>
                </c:pt>
                <c:pt idx="2276" formatCode="_-&quot;$&quot;* #,##0.00_-;\-&quot;$&quot;* #,##0.00_-;_-&quot;$&quot;* &quot;-&quot;_-;_-@_-">
                  <c:v>4081.06</c:v>
                </c:pt>
                <c:pt idx="2277" formatCode="_-&quot;$&quot;* #,##0.00_-;\-&quot;$&quot;* #,##0.00_-;_-&quot;$&quot;* &quot;-&quot;_-;_-@_-">
                  <c:v>4054.54</c:v>
                </c:pt>
                <c:pt idx="2278" formatCode="_-&quot;$&quot;* #,##0.00_-;\-&quot;$&quot;* #,##0.00_-;_-&quot;$&quot;* &quot;-&quot;_-;_-@_-">
                  <c:v>4064.81</c:v>
                </c:pt>
                <c:pt idx="2279" formatCode="_-&quot;$&quot;* #,##0.00_-;\-&quot;$&quot;* #,##0.00_-;_-&quot;$&quot;* &quot;-&quot;_-;_-@_-">
                  <c:v>4042.8</c:v>
                </c:pt>
                <c:pt idx="2280" formatCode="_-&quot;$&quot;* #,##0.00_-;\-&quot;$&quot;* #,##0.00_-;_-&quot;$&quot;* &quot;-&quot;_-;_-@_-">
                  <c:v>4042.8</c:v>
                </c:pt>
                <c:pt idx="2281" formatCode="_-&quot;$&quot;* #,##0.00_-;\-&quot;$&quot;* #,##0.00_-;_-&quot;$&quot;* &quot;-&quot;_-;_-@_-">
                  <c:v>4042.8</c:v>
                </c:pt>
                <c:pt idx="2282" formatCode="_-&quot;$&quot;* #,##0.00_-;\-&quot;$&quot;* #,##0.00_-;_-&quot;$&quot;* &quot;-&quot;_-;_-@_-">
                  <c:v>3995.83</c:v>
                </c:pt>
                <c:pt idx="2283" formatCode="_-&quot;$&quot;* #,##0.00_-;\-&quot;$&quot;* #,##0.00_-;_-&quot;$&quot;* &quot;-&quot;_-;_-@_-">
                  <c:v>4086.34</c:v>
                </c:pt>
                <c:pt idx="2284" formatCode="_-&quot;$&quot;* #,##0.00_-;\-&quot;$&quot;* #,##0.00_-;_-&quot;$&quot;* &quot;-&quot;_-;_-@_-">
                  <c:v>4104.8999999999996</c:v>
                </c:pt>
                <c:pt idx="2285" formatCode="_-&quot;$&quot;* #,##0.00_-;\-&quot;$&quot;* #,##0.00_-;_-&quot;$&quot;* &quot;-&quot;_-;_-@_-">
                  <c:v>4079.96</c:v>
                </c:pt>
                <c:pt idx="2286" formatCode="_-&quot;$&quot;* #,##0.00_-;\-&quot;$&quot;* #,##0.00_-;_-&quot;$&quot;* &quot;-&quot;_-;_-@_-">
                  <c:v>4079.96</c:v>
                </c:pt>
                <c:pt idx="2287" formatCode="_-&quot;$&quot;* #,##0.00_-;\-&quot;$&quot;* #,##0.00_-;_-&quot;$&quot;* &quot;-&quot;_-;_-@_-">
                  <c:v>4079.96</c:v>
                </c:pt>
                <c:pt idx="2288" formatCode="_-&quot;$&quot;* #,##0.00_-;\-&quot;$&quot;* #,##0.00_-;_-&quot;$&quot;* &quot;-&quot;_-;_-@_-">
                  <c:v>4079.96</c:v>
                </c:pt>
                <c:pt idx="2289" formatCode="_-&quot;$&quot;* #,##0.00_-;\-&quot;$&quot;* #,##0.00_-;_-&quot;$&quot;* &quot;-&quot;_-;_-@_-">
                  <c:v>4153.91</c:v>
                </c:pt>
                <c:pt idx="2290" formatCode="_-&quot;$&quot;* #,##0.00_-;\-&quot;$&quot;* #,##0.00_-;_-&quot;$&quot;* &quot;-&quot;_-;_-@_-">
                  <c:v>4128.38</c:v>
                </c:pt>
                <c:pt idx="2291" formatCode="_-&quot;$&quot;* #,##0.00_-;\-&quot;$&quot;* #,##0.00_-;_-&quot;$&quot;* &quot;-&quot;_-;_-@_-">
                  <c:v>4044.55</c:v>
                </c:pt>
                <c:pt idx="2292" formatCode="_-&quot;$&quot;* #,##0.00_-;\-&quot;$&quot;* #,##0.00_-;_-&quot;$&quot;* &quot;-&quot;_-;_-@_-">
                  <c:v>4099.93</c:v>
                </c:pt>
                <c:pt idx="2293" formatCode="_-&quot;$&quot;* #,##0.00_-;\-&quot;$&quot;* #,##0.00_-;_-&quot;$&quot;* &quot;-&quot;_-;_-@_-">
                  <c:v>3941.92</c:v>
                </c:pt>
                <c:pt idx="2294" formatCode="_-&quot;$&quot;* #,##0.00_-;\-&quot;$&quot;* #,##0.00_-;_-&quot;$&quot;* &quot;-&quot;_-;_-@_-">
                  <c:v>3941.92</c:v>
                </c:pt>
                <c:pt idx="2295" formatCode="_-&quot;$&quot;* #,##0.00_-;\-&quot;$&quot;* #,##0.00_-;_-&quot;$&quot;* &quot;-&quot;_-;_-@_-">
                  <c:v>3941.92</c:v>
                </c:pt>
                <c:pt idx="2296" formatCode="_-&quot;$&quot;* #,##0.00_-;\-&quot;$&quot;* #,##0.00_-;_-&quot;$&quot;* &quot;-&quot;_-;_-@_-">
                  <c:v>4034.66</c:v>
                </c:pt>
                <c:pt idx="2297" formatCode="_-&quot;$&quot;* #,##0.00_-;\-&quot;$&quot;* #,##0.00_-;_-&quot;$&quot;* &quot;-&quot;_-;_-@_-">
                  <c:v>3835.15</c:v>
                </c:pt>
                <c:pt idx="2298" formatCode="_-&quot;$&quot;* #,##0.00_-;\-&quot;$&quot;* #,##0.00_-;_-&quot;$&quot;* &quot;-&quot;_-;_-@_-">
                  <c:v>3780.39</c:v>
                </c:pt>
                <c:pt idx="2299" formatCode="_-&quot;$&quot;* #,##0.00_-;\-&quot;$&quot;* #,##0.00_-;_-&quot;$&quot;* &quot;-&quot;_-;_-@_-">
                  <c:v>3803.6</c:v>
                </c:pt>
                <c:pt idx="2300" formatCode="_-&quot;$&quot;* #,##0.00_-;\-&quot;$&quot;* #,##0.00_-;_-&quot;$&quot;* &quot;-&quot;_-;_-@_-">
                  <c:v>3584.58</c:v>
                </c:pt>
                <c:pt idx="2301" formatCode="_-&quot;$&quot;* #,##0.00_-;\-&quot;$&quot;* #,##0.00_-;_-&quot;$&quot;* &quot;-&quot;_-;_-@_-">
                  <c:v>3584.58</c:v>
                </c:pt>
                <c:pt idx="2302" formatCode="_-&quot;$&quot;* #,##0.00_-;\-&quot;$&quot;* #,##0.00_-;_-&quot;$&quot;* &quot;-&quot;_-;_-@_-">
                  <c:v>3584.58</c:v>
                </c:pt>
                <c:pt idx="2303" formatCode="_-&quot;$&quot;* #,##0.00_-;\-&quot;$&quot;* #,##0.00_-;_-&quot;$&quot;* &quot;-&quot;_-;_-@_-">
                  <c:v>3522.41</c:v>
                </c:pt>
                <c:pt idx="2304" formatCode="_-&quot;$&quot;* #,##0.00_-;\-&quot;$&quot;* #,##0.00_-;_-&quot;$&quot;* &quot;-&quot;_-;_-@_-">
                  <c:v>3458.45</c:v>
                </c:pt>
                <c:pt idx="2305" formatCode="_-&quot;$&quot;* #,##0.00_-;\-&quot;$&quot;* #,##0.00_-;_-&quot;$&quot;* &quot;-&quot;_-;_-@_-">
                  <c:v>3455.56</c:v>
                </c:pt>
                <c:pt idx="2306" formatCode="_-&quot;$&quot;* #,##0.00_-;\-&quot;$&quot;* #,##0.00_-;_-&quot;$&quot;* &quot;-&quot;_-;_-@_-">
                  <c:v>3512.17</c:v>
                </c:pt>
                <c:pt idx="2307" formatCode="_-&quot;$&quot;* #,##0.00_-;\-&quot;$&quot;* #,##0.00_-;_-&quot;$&quot;* &quot;-&quot;_-;_-@_-">
                  <c:v>3539.86</c:v>
                </c:pt>
                <c:pt idx="2308" formatCode="_-&quot;$&quot;* #,##0.00_-;\-&quot;$&quot;* #,##0.00_-;_-&quot;$&quot;* &quot;-&quot;_-;_-@_-">
                  <c:v>3539.86</c:v>
                </c:pt>
                <c:pt idx="2309" formatCode="_-&quot;$&quot;* #,##0.00_-;\-&quot;$&quot;* #,##0.00_-;_-&quot;$&quot;* &quot;-&quot;_-;_-@_-">
                  <c:v>3539.86</c:v>
                </c:pt>
                <c:pt idx="2310" formatCode="_-&quot;$&quot;* #,##0.00_-;\-&quot;$&quot;* #,##0.00_-;_-&quot;$&quot;* &quot;-&quot;_-;_-@_-">
                  <c:v>3507.11</c:v>
                </c:pt>
                <c:pt idx="2311" formatCode="_-&quot;$&quot;* #,##0.00_-;\-&quot;$&quot;* #,##0.00_-;_-&quot;$&quot;* &quot;-&quot;_-;_-@_-">
                  <c:v>3441.88</c:v>
                </c:pt>
                <c:pt idx="2312" formatCode="_-&quot;$&quot;* #,##0.00_-;\-&quot;$&quot;* #,##0.00_-;_-&quot;$&quot;* &quot;-&quot;_-;_-@_-">
                  <c:v>3425.22</c:v>
                </c:pt>
                <c:pt idx="2313" formatCode="_-&quot;$&quot;* #,##0.00_-;\-&quot;$&quot;* #,##0.00_-;_-&quot;$&quot;* &quot;-&quot;_-;_-@_-">
                  <c:v>3431.6</c:v>
                </c:pt>
                <c:pt idx="2314" formatCode="_-&quot;$&quot;* #,##0.00_-;\-&quot;$&quot;* #,##0.00_-;_-&quot;$&quot;* &quot;-&quot;_-;_-@_-">
                  <c:v>3398.05</c:v>
                </c:pt>
                <c:pt idx="2315" formatCode="_-&quot;$&quot;* #,##0.00_-;\-&quot;$&quot;* #,##0.00_-;_-&quot;$&quot;* &quot;-&quot;_-;_-@_-">
                  <c:v>3398.05</c:v>
                </c:pt>
                <c:pt idx="2316" formatCode="_-&quot;$&quot;* #,##0.00_-;\-&quot;$&quot;* #,##0.00_-;_-&quot;$&quot;* &quot;-&quot;_-;_-@_-">
                  <c:v>3398.05</c:v>
                </c:pt>
                <c:pt idx="2317" formatCode="_-&quot;$&quot;* #,##0.00_-;\-&quot;$&quot;* #,##0.00_-;_-&quot;$&quot;* &quot;-&quot;_-;_-@_-">
                  <c:v>3403.5</c:v>
                </c:pt>
                <c:pt idx="2318" formatCode="_-&quot;$&quot;* #,##0.00_-;\-&quot;$&quot;* #,##0.00_-;_-&quot;$&quot;* &quot;-&quot;_-;_-@_-">
                  <c:v>3400.98</c:v>
                </c:pt>
                <c:pt idx="2319" formatCode="_-&quot;$&quot;* #,##0.00_-;\-&quot;$&quot;* #,##0.00_-;_-&quot;$&quot;* &quot;-&quot;_-;_-@_-">
                  <c:v>3410.24</c:v>
                </c:pt>
                <c:pt idx="2320" formatCode="_-&quot;$&quot;* #,##0.00_-;\-&quot;$&quot;* #,##0.00_-;_-&quot;$&quot;* &quot;-&quot;_-;_-@_-">
                  <c:v>3378.29</c:v>
                </c:pt>
                <c:pt idx="2321" formatCode="_-&quot;$&quot;* #,##0.00_-;\-&quot;$&quot;* #,##0.00_-;_-&quot;$&quot;* &quot;-&quot;_-;_-@_-">
                  <c:v>3378.29</c:v>
                </c:pt>
                <c:pt idx="2322" formatCode="_-&quot;$&quot;* #,##0.00_-;\-&quot;$&quot;* #,##0.00_-;_-&quot;$&quot;* &quot;-&quot;_-;_-@_-">
                  <c:v>3378.29</c:v>
                </c:pt>
                <c:pt idx="2323" formatCode="_-&quot;$&quot;* #,##0.00_-;\-&quot;$&quot;* #,##0.00_-;_-&quot;$&quot;* &quot;-&quot;_-;_-@_-">
                  <c:v>3378.29</c:v>
                </c:pt>
                <c:pt idx="2324" formatCode="_-&quot;$&quot;* #,##0.00_-;\-&quot;$&quot;* #,##0.00_-;_-&quot;$&quot;* &quot;-&quot;_-;_-@_-">
                  <c:v>3385.11</c:v>
                </c:pt>
                <c:pt idx="2325" formatCode="_-&quot;$&quot;* #,##0.00_-;\-&quot;$&quot;* #,##0.00_-;_-&quot;$&quot;* &quot;-&quot;_-;_-@_-">
                  <c:v>3394.8</c:v>
                </c:pt>
                <c:pt idx="2326" formatCode="_-&quot;$&quot;* #,##0.00_-;\-&quot;$&quot;* #,##0.00_-;_-&quot;$&quot;* &quot;-&quot;_-;_-@_-">
                  <c:v>3432.89</c:v>
                </c:pt>
                <c:pt idx="2327" formatCode="_-&quot;$&quot;* #,##0.00_-;\-&quot;$&quot;* #,##0.00_-;_-&quot;$&quot;* &quot;-&quot;_-;_-@_-">
                  <c:v>3440.96</c:v>
                </c:pt>
                <c:pt idx="2328" formatCode="_-&quot;$&quot;* #,##0.00_-;\-&quot;$&quot;* #,##0.00_-;_-&quot;$&quot;* &quot;-&quot;_-;_-@_-">
                  <c:v>3408.35</c:v>
                </c:pt>
                <c:pt idx="2329" formatCode="_-&quot;$&quot;* #,##0.00_-;\-&quot;$&quot;* #,##0.00_-;_-&quot;$&quot;* &quot;-&quot;_-;_-@_-">
                  <c:v>3408.35</c:v>
                </c:pt>
                <c:pt idx="2330" formatCode="_-&quot;$&quot;* #,##0.00_-;\-&quot;$&quot;* #,##0.00_-;_-&quot;$&quot;* &quot;-&quot;_-;_-@_-">
                  <c:v>3408.35</c:v>
                </c:pt>
                <c:pt idx="2331" formatCode="_-&quot;$&quot;* #,##0.00_-;\-&quot;$&quot;* #,##0.00_-;_-&quot;$&quot;* &quot;-&quot;_-;_-@_-">
                  <c:v>3378.43</c:v>
                </c:pt>
                <c:pt idx="2332" formatCode="_-&quot;$&quot;* #,##0.00_-;\-&quot;$&quot;* #,##0.00_-;_-&quot;$&quot;* &quot;-&quot;_-;_-@_-">
                  <c:v>3355.44</c:v>
                </c:pt>
                <c:pt idx="2333" formatCode="_-&quot;$&quot;* #,##0.00_-;\-&quot;$&quot;* #,##0.00_-;_-&quot;$&quot;* &quot;-&quot;_-;_-@_-">
                  <c:v>3368.87</c:v>
                </c:pt>
                <c:pt idx="2334" formatCode="_-&quot;$&quot;* #,##0.00_-;\-&quot;$&quot;* #,##0.00_-;_-&quot;$&quot;* &quot;-&quot;_-;_-@_-">
                  <c:v>3401.56</c:v>
                </c:pt>
                <c:pt idx="2335" formatCode="_-&quot;$&quot;* #,##0.00_-;\-&quot;$&quot;* #,##0.00_-;_-&quot;$&quot;* &quot;-&quot;_-;_-@_-">
                  <c:v>3423.24</c:v>
                </c:pt>
                <c:pt idx="2336" formatCode="_-&quot;$&quot;* #,##0.00_-;\-&quot;$&quot;* #,##0.00_-;_-&quot;$&quot;* &quot;-&quot;_-;_-@_-">
                  <c:v>3423.24</c:v>
                </c:pt>
                <c:pt idx="2337" formatCode="_-&quot;$&quot;* #,##0.00_-;\-&quot;$&quot;* #,##0.00_-;_-&quot;$&quot;* &quot;-&quot;_-;_-@_-">
                  <c:v>3423.24</c:v>
                </c:pt>
                <c:pt idx="2338" formatCode="_-&quot;$&quot;* #,##0.00_-;\-&quot;$&quot;* #,##0.00_-;_-&quot;$&quot;* &quot;-&quot;_-;_-@_-">
                  <c:v>3411.45</c:v>
                </c:pt>
                <c:pt idx="2339" formatCode="_-&quot;$&quot;* #,##0.00_-;\-&quot;$&quot;* #,##0.00_-;_-&quot;$&quot;* &quot;-&quot;_-;_-@_-">
                  <c:v>3395.1</c:v>
                </c:pt>
                <c:pt idx="2340" formatCode="_-&quot;$&quot;* #,##0.00_-;\-&quot;$&quot;* #,##0.00_-;_-&quot;$&quot;* &quot;-&quot;_-;_-@_-">
                  <c:v>3392.6</c:v>
                </c:pt>
                <c:pt idx="2341" formatCode="_-&quot;$&quot;* #,##0.00_-;\-&quot;$&quot;* #,##0.00_-;_-&quot;$&quot;* &quot;-&quot;_-;_-@_-">
                  <c:v>3398.4</c:v>
                </c:pt>
                <c:pt idx="2342" formatCode="_-&quot;$&quot;* #,##0.00_-;\-&quot;$&quot;* #,##0.00_-;_-&quot;$&quot;* &quot;-&quot;_-;_-@_-">
                  <c:v>3366.01</c:v>
                </c:pt>
                <c:pt idx="2343" formatCode="_-&quot;$&quot;* #,##0.00_-;\-&quot;$&quot;* #,##0.00_-;_-&quot;$&quot;* &quot;-&quot;_-;_-@_-">
                  <c:v>3366.01</c:v>
                </c:pt>
                <c:pt idx="2344" formatCode="_-&quot;$&quot;* #,##0.00_-;\-&quot;$&quot;* #,##0.00_-;_-&quot;$&quot;* &quot;-&quot;_-;_-@_-">
                  <c:v>3366.01</c:v>
                </c:pt>
                <c:pt idx="2345" formatCode="_-&quot;$&quot;* #,##0.00_-;\-&quot;$&quot;* #,##0.00_-;_-&quot;$&quot;* &quot;-&quot;_-;_-@_-">
                  <c:v>3353.76</c:v>
                </c:pt>
                <c:pt idx="2346" formatCode="_-&quot;$&quot;* #,##0.00_-;\-&quot;$&quot;* #,##0.00_-;_-&quot;$&quot;* &quot;-&quot;_-;_-@_-">
                  <c:v>3337.77</c:v>
                </c:pt>
                <c:pt idx="2347" formatCode="_-&quot;$&quot;* #,##0.00_-;\-&quot;$&quot;* #,##0.00_-;_-&quot;$&quot;* &quot;-&quot;_-;_-@_-">
                  <c:v>3347.91</c:v>
                </c:pt>
                <c:pt idx="2348" formatCode="_-&quot;$&quot;* #,##0.00_-;\-&quot;$&quot;* #,##0.00_-;_-&quot;$&quot;* &quot;-&quot;_-;_-@_-">
                  <c:v>3337.77</c:v>
                </c:pt>
                <c:pt idx="2349" formatCode="_-&quot;$&quot;* #,##0.00_-;\-&quot;$&quot;* #,##0.00_-;_-&quot;$&quot;* &quot;-&quot;_-;_-@_-">
                  <c:v>3347.91</c:v>
                </c:pt>
                <c:pt idx="2350" formatCode="_-&quot;$&quot;* #,##0.00_-;\-&quot;$&quot;* #,##0.00_-;_-&quot;$&quot;* &quot;-&quot;_-;_-@_-">
                  <c:v>3320.77</c:v>
                </c:pt>
                <c:pt idx="2351" formatCode="_-&quot;$&quot;* #,##0.00_-;\-&quot;$&quot;* #,##0.00_-;_-&quot;$&quot;* &quot;-&quot;_-;_-@_-">
                  <c:v>3320.77</c:v>
                </c:pt>
                <c:pt idx="2352" formatCode="_-&quot;$&quot;* #,##0.00_-;\-&quot;$&quot;* #,##0.00_-;_-&quot;$&quot;* &quot;-&quot;_-;_-@_-">
                  <c:v>3320.77</c:v>
                </c:pt>
                <c:pt idx="2353" formatCode="_-&quot;$&quot;* #,##0.00_-;\-&quot;$&quot;* #,##0.00_-;_-&quot;$&quot;* &quot;-&quot;_-;_-@_-">
                  <c:v>3320.77</c:v>
                </c:pt>
                <c:pt idx="2354" formatCode="_-&quot;$&quot;* #,##0.00_-;\-&quot;$&quot;* #,##0.00_-;_-&quot;$&quot;* &quot;-&quot;_-;_-@_-">
                  <c:v>3313.4</c:v>
                </c:pt>
                <c:pt idx="2355" formatCode="_-&quot;$&quot;* #,##0.00_-;\-&quot;$&quot;* #,##0.00_-;_-&quot;$&quot;* &quot;-&quot;_-;_-@_-">
                  <c:v>3296.74</c:v>
                </c:pt>
                <c:pt idx="2356" formatCode="_-&quot;$&quot;* #,##0.00_-;\-&quot;$&quot;* #,##0.00_-;_-&quot;$&quot;* &quot;-&quot;_-;_-@_-">
                  <c:v>3278.83</c:v>
                </c:pt>
                <c:pt idx="2357" formatCode="_-&quot;$&quot;* #,##0.00_-;\-&quot;$&quot;* #,##0.00_-;_-&quot;$&quot;* &quot;-&quot;_-;_-@_-">
                  <c:v>3288.05</c:v>
                </c:pt>
                <c:pt idx="2358" formatCode="_-&quot;$&quot;* #,##0.00_-;\-&quot;$&quot;* #,##0.00_-;_-&quot;$&quot;* &quot;-&quot;_-;_-@_-">
                  <c:v>3272.62</c:v>
                </c:pt>
                <c:pt idx="2359" formatCode="_-&quot;$&quot;* #,##0.00_-;\-&quot;$&quot;* #,##0.00_-;_-&quot;$&quot;* &quot;-&quot;_-;_-@_-">
                  <c:v>3272.62</c:v>
                </c:pt>
                <c:pt idx="2360" formatCode="_-&quot;$&quot;* #,##0.00_-;\-&quot;$&quot;* #,##0.00_-;_-&quot;$&quot;* &quot;-&quot;_-;_-@_-">
                  <c:v>3272.62</c:v>
                </c:pt>
                <c:pt idx="2361" formatCode="_-&quot;$&quot;* #,##0.00_-;\-&quot;$&quot;* #,##0.00_-;_-&quot;$&quot;* &quot;-&quot;_-;_-@_-">
                  <c:v>3253.89</c:v>
                </c:pt>
                <c:pt idx="2362" formatCode="_-&quot;$&quot;* #,##0.00_-;\-&quot;$&quot;* #,##0.00_-;_-&quot;$&quot;* &quot;-&quot;_-;_-@_-">
                  <c:v>3254.42</c:v>
                </c:pt>
                <c:pt idx="2363" formatCode="_-&quot;$&quot;* #,##0.00_-;\-&quot;$&quot;* #,##0.00_-;_-&quot;$&quot;* &quot;-&quot;_-;_-@_-">
                  <c:v>3264.26</c:v>
                </c:pt>
                <c:pt idx="2364" formatCode="_-&quot;$&quot;* #,##0.00_-;\-&quot;$&quot;* #,##0.00_-;_-&quot;$&quot;* &quot;-&quot;_-;_-@_-">
                  <c:v>3262.05</c:v>
                </c:pt>
                <c:pt idx="2365" formatCode="_-&quot;$&quot;* #,##0.00_-;\-&quot;$&quot;* #,##0.00_-;_-&quot;$&quot;* &quot;-&quot;_-;_-@_-">
                  <c:v>3262.05</c:v>
                </c:pt>
                <c:pt idx="2366" formatCode="_-&quot;$&quot;* #,##0.00_-;\-&quot;$&quot;* #,##0.00_-;_-&quot;$&quot;* &quot;-&quot;_-;_-@_-">
                  <c:v>3262.05</c:v>
                </c:pt>
                <c:pt idx="2367" formatCode="_-&quot;$&quot;* #,##0.00_-;\-&quot;$&quot;* #,##0.00_-;_-&quot;$&quot;* &quot;-&quot;_-;_-@_-">
                  <c:v>3262.05</c:v>
                </c:pt>
                <c:pt idx="2368" formatCode="_-&quot;$&quot;* #,##0.00_-;\-&quot;$&quot;* #,##0.00_-;_-&quot;$&quot;* &quot;-&quot;_-;_-@_-">
                  <c:v>3258.84</c:v>
                </c:pt>
                <c:pt idx="2369" formatCode="_-&quot;$&quot;* #,##0.00_-;\-&quot;$&quot;* #,##0.00_-;_-&quot;$&quot;* &quot;-&quot;_-;_-@_-">
                  <c:v>3277.14</c:v>
                </c:pt>
                <c:pt idx="2370" formatCode="_-&quot;$&quot;* #,##0.00_-;\-&quot;$&quot;* #,##0.00_-;_-&quot;$&quot;* &quot;-&quot;_-;_-@_-">
                  <c:v>3277.14</c:v>
                </c:pt>
                <c:pt idx="2371" formatCode="_-&quot;$&quot;* #,##0.00_-;\-&quot;$&quot;* #,##0.00_-;_-&quot;$&quot;* &quot;-&quot;_-;_-@_-">
                  <c:v>3277.14</c:v>
                </c:pt>
                <c:pt idx="2372" formatCode="_-&quot;$&quot;* #,##0.00_-;\-&quot;$&quot;* #,##0.00_-;_-&quot;$&quot;* &quot;-&quot;_-;_-@_-">
                  <c:v>3294.05</c:v>
                </c:pt>
                <c:pt idx="2373" formatCode="_-&quot;$&quot;* #,##0.00_-;\-&quot;$&quot;* #,##0.00_-;_-&quot;$&quot;* &quot;-&quot;_-;_-@_-">
                  <c:v>3294.05</c:v>
                </c:pt>
                <c:pt idx="2374" formatCode="_-&quot;$&quot;* #,##0.00_-;\-&quot;$&quot;* #,##0.00_-;_-&quot;$&quot;* &quot;-&quot;_-;_-@_-">
                  <c:v>3294.05</c:v>
                </c:pt>
                <c:pt idx="2375" formatCode="_-&quot;$&quot;* #,##0.00_-;\-&quot;$&quot;* #,##0.00_-;_-&quot;$&quot;* &quot;-&quot;_-;_-@_-">
                  <c:v>3281.4</c:v>
                </c:pt>
                <c:pt idx="2376" formatCode="_-&quot;$&quot;* #,##0.00_-;\-&quot;$&quot;* #,##0.00_-;_-&quot;$&quot;* &quot;-&quot;_-;_-@_-">
                  <c:v>3305.84</c:v>
                </c:pt>
                <c:pt idx="2377" formatCode="_-&quot;$&quot;* #,##0.00_-;\-&quot;$&quot;* #,##0.00_-;_-&quot;$&quot;* &quot;-&quot;_-;_-@_-">
                  <c:v>3305.84</c:v>
                </c:pt>
                <c:pt idx="2378" formatCode="_-&quot;$&quot;* #,##0.00_-;\-&quot;$&quot;* #,##0.00_-;_-&quot;$&quot;* &quot;-&quot;_-;_-@_-">
                  <c:v>3316.92</c:v>
                </c:pt>
                <c:pt idx="2379" formatCode="_-&quot;$&quot;* #,##0.00_-;\-&quot;$&quot;* #,##0.00_-;_-&quot;$&quot;* &quot;-&quot;_-;_-@_-">
                  <c:v>3325.47</c:v>
                </c:pt>
                <c:pt idx="2380" formatCode="_-&quot;$&quot;* #,##0.00_-;\-&quot;$&quot;* #,##0.00_-;_-&quot;$&quot;* &quot;-&quot;_-;_-@_-">
                  <c:v>3325.47</c:v>
                </c:pt>
                <c:pt idx="2381" formatCode="_-&quot;$&quot;* #,##0.00_-;\-&quot;$&quot;* #,##0.00_-;_-&quot;$&quot;* &quot;-&quot;_-;_-@_-">
                  <c:v>3325.47</c:v>
                </c:pt>
                <c:pt idx="2382" formatCode="_-&quot;$&quot;* #,##0.00_-;\-&quot;$&quot;* #,##0.00_-;_-&quot;$&quot;* &quot;-&quot;_-;_-@_-">
                  <c:v>3322.38</c:v>
                </c:pt>
                <c:pt idx="2383" formatCode="_-&quot;$&quot;* #,##0.00_-;\-&quot;$&quot;* #,##0.00_-;_-&quot;$&quot;* &quot;-&quot;_-;_-@_-">
                  <c:v>3329.98</c:v>
                </c:pt>
                <c:pt idx="2384" formatCode="_-&quot;$&quot;* #,##0.00_-;\-&quot;$&quot;* #,##0.00_-;_-&quot;$&quot;* &quot;-&quot;_-;_-@_-">
                  <c:v>3347.86</c:v>
                </c:pt>
                <c:pt idx="2385" formatCode="_-&quot;$&quot;* #,##0.00_-;\-&quot;$&quot;* #,##0.00_-;_-&quot;$&quot;* &quot;-&quot;_-;_-@_-">
                  <c:v>3364.24</c:v>
                </c:pt>
                <c:pt idx="2386" formatCode="_-&quot;$&quot;* #,##0.00_-;\-&quot;$&quot;* #,##0.00_-;_-&quot;$&quot;* &quot;-&quot;_-;_-@_-">
                  <c:v>3374.29</c:v>
                </c:pt>
                <c:pt idx="2387" formatCode="_-&quot;$&quot;* #,##0.00_-;\-&quot;$&quot;* #,##0.00_-;_-&quot;$&quot;* &quot;-&quot;_-;_-@_-">
                  <c:v>3374.29</c:v>
                </c:pt>
                <c:pt idx="2388" formatCode="_-&quot;$&quot;* #,##0.00_-;\-&quot;$&quot;* #,##0.00_-;_-&quot;$&quot;* &quot;-&quot;_-;_-@_-">
                  <c:v>3374.29</c:v>
                </c:pt>
                <c:pt idx="2389" formatCode="_-&quot;$&quot;* #,##0.00_-;\-&quot;$&quot;* #,##0.00_-;_-&quot;$&quot;* &quot;-&quot;_-;_-@_-">
                  <c:v>3372.23</c:v>
                </c:pt>
                <c:pt idx="2390" formatCode="_-&quot;$&quot;* #,##0.00_-;\-&quot;$&quot;* #,##0.00_-;_-&quot;$&quot;* &quot;-&quot;_-;_-@_-">
                  <c:v>3387.73</c:v>
                </c:pt>
                <c:pt idx="2391" formatCode="_-&quot;$&quot;* #,##0.00_-;\-&quot;$&quot;* #,##0.00_-;_-&quot;$&quot;* &quot;-&quot;_-;_-@_-">
                  <c:v>3418.61</c:v>
                </c:pt>
                <c:pt idx="2392" formatCode="_-&quot;$&quot;* #,##0.00_-;\-&quot;$&quot;* #,##0.00_-;_-&quot;$&quot;* &quot;-&quot;_-;_-@_-">
                  <c:v>3418.48</c:v>
                </c:pt>
                <c:pt idx="2393" formatCode="_-&quot;$&quot;* #,##0.00_-;\-&quot;$&quot;* #,##0.00_-;_-&quot;$&quot;* &quot;-&quot;_-;_-@_-">
                  <c:v>3430.31</c:v>
                </c:pt>
                <c:pt idx="2394" formatCode="_-&quot;$&quot;* #,##0.00_-;\-&quot;$&quot;* #,##0.00_-;_-&quot;$&quot;* &quot;-&quot;_-;_-@_-">
                  <c:v>3430.31</c:v>
                </c:pt>
                <c:pt idx="2395" formatCode="_-&quot;$&quot;* #,##0.00_-;\-&quot;$&quot;* #,##0.00_-;_-&quot;$&quot;* &quot;-&quot;_-;_-@_-">
                  <c:v>3430.31</c:v>
                </c:pt>
                <c:pt idx="2396" formatCode="_-&quot;$&quot;* #,##0.00_-;\-&quot;$&quot;* #,##0.00_-;_-&quot;$&quot;* &quot;-&quot;_-;_-@_-">
                  <c:v>3459.97</c:v>
                </c:pt>
                <c:pt idx="2397" formatCode="_-&quot;$&quot;* #,##0.00_-;\-&quot;$&quot;* #,##0.00_-;_-&quot;$&quot;* &quot;-&quot;_-;_-@_-">
                  <c:v>3478.57</c:v>
                </c:pt>
                <c:pt idx="2398" formatCode="_-&quot;$&quot;* #,##0.00_-;\-&quot;$&quot;* #,##0.00_-;_-&quot;$&quot;* &quot;-&quot;_-;_-@_-">
                  <c:v>3506.67</c:v>
                </c:pt>
                <c:pt idx="2399" formatCode="_-&quot;$&quot;* #,##0.00_-;\-&quot;$&quot;* #,##0.00_-;_-&quot;$&quot;* &quot;-&quot;_-;_-@_-">
                  <c:v>3508.39</c:v>
                </c:pt>
                <c:pt idx="2400" formatCode="_-&quot;$&quot;* #,##0.00_-;\-&quot;$&quot;* #,##0.00_-;_-&quot;$&quot;* &quot;-&quot;_-;_-@_-">
                  <c:v>3522.48</c:v>
                </c:pt>
                <c:pt idx="2401" formatCode="_-&quot;$&quot;* #,##0.00_-;\-&quot;$&quot;* #,##0.00_-;_-&quot;$&quot;* &quot;-&quot;_-;_-@_-">
                  <c:v>3522.48</c:v>
                </c:pt>
                <c:pt idx="2402" formatCode="_-&quot;$&quot;* #,##0.00_-;\-&quot;$&quot;* #,##0.00_-;_-&quot;$&quot;* &quot;-&quot;_-;_-@_-">
                  <c:v>3522.48</c:v>
                </c:pt>
                <c:pt idx="2403" formatCode="_-&quot;$&quot;* #,##0.00_-;\-&quot;$&quot;* #,##0.00_-;_-&quot;$&quot;* &quot;-&quot;_-;_-@_-">
                  <c:v>3502.92</c:v>
                </c:pt>
                <c:pt idx="2404" formatCode="_-&quot;$&quot;* #,##0.00_-;\-&quot;$&quot;* #,##0.00_-;_-&quot;$&quot;* &quot;-&quot;_-;_-@_-">
                  <c:v>3502.92</c:v>
                </c:pt>
                <c:pt idx="2405" formatCode="_-&quot;$&quot;* #,##0.00_-;\-&quot;$&quot;* #,##0.00_-;_-&quot;$&quot;* &quot;-&quot;_-;_-@_-">
                  <c:v>3469.01</c:v>
                </c:pt>
                <c:pt idx="2406" formatCode="_-&quot;$&quot;* #,##0.00_-;\-&quot;$&quot;* #,##0.00_-;_-&quot;$&quot;* &quot;-&quot;_-;_-@_-">
                  <c:v>3433.94</c:v>
                </c:pt>
                <c:pt idx="2407" formatCode="_-&quot;$&quot;* #,##0.00_-;\-&quot;$&quot;* #,##0.00_-;_-&quot;$&quot;* &quot;-&quot;_-;_-@_-">
                  <c:v>3410.77</c:v>
                </c:pt>
                <c:pt idx="2408" formatCode="_-&quot;$&quot;* #,##0.00_-;\-&quot;$&quot;* #,##0.00_-;_-&quot;$&quot;* &quot;-&quot;_-;_-@_-">
                  <c:v>3410.77</c:v>
                </c:pt>
                <c:pt idx="2409" formatCode="_-&quot;$&quot;* #,##0.00_-;\-&quot;$&quot;* #,##0.00_-;_-&quot;$&quot;* &quot;-&quot;_-;_-@_-">
                  <c:v>3410.77</c:v>
                </c:pt>
                <c:pt idx="2410" formatCode="_-&quot;$&quot;* #,##0.00_-;\-&quot;$&quot;* #,##0.00_-;_-&quot;$&quot;* &quot;-&quot;_-;_-@_-">
                  <c:v>3440.66</c:v>
                </c:pt>
                <c:pt idx="2411" formatCode="_-&quot;$&quot;* #,##0.00_-;\-&quot;$&quot;* #,##0.00_-;_-&quot;$&quot;* &quot;-&quot;_-;_-@_-">
                  <c:v>3445.95</c:v>
                </c:pt>
                <c:pt idx="2412" formatCode="_-&quot;$&quot;* #,##0.00_-;\-&quot;$&quot;* #,##0.00_-;_-&quot;$&quot;* &quot;-&quot;_-;_-@_-">
                  <c:v>3434.49</c:v>
                </c:pt>
                <c:pt idx="2413" formatCode="_-&quot;$&quot;* #,##0.00_-;\-&quot;$&quot;* #,##0.00_-;_-&quot;$&quot;* &quot;-&quot;_-;_-@_-">
                  <c:v>3447.74</c:v>
                </c:pt>
                <c:pt idx="2414" formatCode="_-&quot;$&quot;* #,##0.00_-;\-&quot;$&quot;* #,##0.00_-;_-&quot;$&quot;* &quot;-&quot;_-;_-@_-">
                  <c:v>3421.26</c:v>
                </c:pt>
                <c:pt idx="2415" formatCode="_-&quot;$&quot;* #,##0.00_-;\-&quot;$&quot;* #,##0.00_-;_-&quot;$&quot;* &quot;-&quot;_-;_-@_-">
                  <c:v>3421.26</c:v>
                </c:pt>
                <c:pt idx="2416" formatCode="_-&quot;$&quot;* #,##0.00_-;\-&quot;$&quot;* #,##0.00_-;_-&quot;$&quot;* &quot;-&quot;_-;_-@_-">
                  <c:v>3421.26</c:v>
                </c:pt>
                <c:pt idx="2417" formatCode="_-&quot;$&quot;* #,##0.00_-;\-&quot;$&quot;* #,##0.00_-;_-&quot;$&quot;* &quot;-&quot;_-;_-@_-">
                  <c:v>3452.67</c:v>
                </c:pt>
                <c:pt idx="2418" formatCode="_-&quot;$&quot;* #,##0.00_-;\-&quot;$&quot;* #,##0.00_-;_-&quot;$&quot;* &quot;-&quot;_-;_-@_-">
                  <c:v>3441.89</c:v>
                </c:pt>
                <c:pt idx="2419" formatCode="_-&quot;$&quot;* #,##0.00_-;\-&quot;$&quot;* #,##0.00_-;_-&quot;$&quot;* &quot;-&quot;_-;_-@_-">
                  <c:v>3384.21</c:v>
                </c:pt>
                <c:pt idx="2420" formatCode="_-&quot;$&quot;* #,##0.00_-;\-&quot;$&quot;* #,##0.00_-;_-&quot;$&quot;* &quot;-&quot;_-;_-@_-">
                  <c:v>3341.01</c:v>
                </c:pt>
                <c:pt idx="2421" formatCode="_-&quot;$&quot;* #,##0.00_-;\-&quot;$&quot;* #,##0.00_-;_-&quot;$&quot;* &quot;-&quot;_-;_-@_-">
                  <c:v>3341.01</c:v>
                </c:pt>
                <c:pt idx="2422" formatCode="_-&quot;$&quot;* #,##0.00_-;\-&quot;$&quot;* #,##0.00_-;_-&quot;$&quot;* &quot;-&quot;_-;_-@_-">
                  <c:v>3341.01</c:v>
                </c:pt>
                <c:pt idx="2423" formatCode="_-&quot;$&quot;* #,##0.00_-;\-&quot;$&quot;* #,##0.00_-;_-&quot;$&quot;* &quot;-&quot;_-;_-@_-">
                  <c:v>3341.01</c:v>
                </c:pt>
                <c:pt idx="2424" formatCode="_-&quot;$&quot;* #,##0.00_-;\-&quot;$&quot;* #,##0.00_-;_-&quot;$&quot;* &quot;-&quot;_-;_-@_-">
                  <c:v>3327.02</c:v>
                </c:pt>
                <c:pt idx="2425" formatCode="_-&quot;$&quot;* #,##0.00_-;\-&quot;$&quot;* #,##0.00_-;_-&quot;$&quot;* &quot;-&quot;_-;_-@_-">
                  <c:v>3319.64</c:v>
                </c:pt>
                <c:pt idx="2426" formatCode="_-&quot;$&quot;* #,##0.00_-;\-&quot;$&quot;* #,##0.00_-;_-&quot;$&quot;* &quot;-&quot;_-;_-@_-">
                  <c:v>3318.47</c:v>
                </c:pt>
                <c:pt idx="2427" formatCode="_-&quot;$&quot;* #,##0.00_-;\-&quot;$&quot;* #,##0.00_-;_-&quot;$&quot;* &quot;-&quot;_-;_-@_-">
                  <c:v>3339.19</c:v>
                </c:pt>
                <c:pt idx="2428" formatCode="_-&quot;$&quot;* #,##0.00_-;\-&quot;$&quot;* #,##0.00_-;_-&quot;$&quot;* &quot;-&quot;_-;_-@_-">
                  <c:v>3339.19</c:v>
                </c:pt>
                <c:pt idx="2429" formatCode="_-&quot;$&quot;* #,##0.00_-;\-&quot;$&quot;* #,##0.00_-;_-&quot;$&quot;* &quot;-&quot;_-;_-@_-">
                  <c:v>3339.19</c:v>
                </c:pt>
                <c:pt idx="2430" formatCode="_-&quot;$&quot;* #,##0.00_-;\-&quot;$&quot;* #,##0.00_-;_-&quot;$&quot;* &quot;-&quot;_-;_-@_-">
                  <c:v>3339.19</c:v>
                </c:pt>
                <c:pt idx="2431" formatCode="_-&quot;$&quot;* #,##0.00_-;\-&quot;$&quot;* #,##0.00_-;_-&quot;$&quot;* &quot;-&quot;_-;_-@_-">
                  <c:v>3383.29</c:v>
                </c:pt>
                <c:pt idx="2432" formatCode="_-&quot;$&quot;* #,##0.00_-;\-&quot;$&quot;* #,##0.00_-;_-&quot;$&quot;* &quot;-&quot;_-;_-@_-">
                  <c:v>3389.94</c:v>
                </c:pt>
                <c:pt idx="2433" formatCode="_-&quot;$&quot;* #,##0.00_-;\-&quot;$&quot;* #,##0.00_-;_-&quot;$&quot;* &quot;-&quot;_-;_-@_-">
                  <c:v>3380.9</c:v>
                </c:pt>
                <c:pt idx="2434" formatCode="_-&quot;$&quot;* #,##0.00_-;\-&quot;$&quot;* #,##0.00_-;_-&quot;$&quot;* &quot;-&quot;_-;_-@_-">
                  <c:v>3382.19</c:v>
                </c:pt>
                <c:pt idx="2435" formatCode="_-&quot;$&quot;* #,##0.00_-;\-&quot;$&quot;* #,##0.00_-;_-&quot;$&quot;* &quot;-&quot;_-;_-@_-">
                  <c:v>3395.25</c:v>
                </c:pt>
                <c:pt idx="2436" formatCode="_-&quot;$&quot;* #,##0.00_-;\-&quot;$&quot;* #,##0.00_-;_-&quot;$&quot;* &quot;-&quot;_-;_-@_-">
                  <c:v>3395.25</c:v>
                </c:pt>
                <c:pt idx="2437" formatCode="_-&quot;$&quot;* #,##0.00_-;\-&quot;$&quot;* #,##0.00_-;_-&quot;$&quot;* &quot;-&quot;_-;_-@_-">
                  <c:v>3395.25</c:v>
                </c:pt>
                <c:pt idx="2438" formatCode="_-&quot;$&quot;* #,##0.00_-;\-&quot;$&quot;* #,##0.00_-;_-&quot;$&quot;* &quot;-&quot;_-;_-@_-">
                  <c:v>3387.72</c:v>
                </c:pt>
                <c:pt idx="2439" formatCode="_-&quot;$&quot;* #,##0.00_-;\-&quot;$&quot;* #,##0.00_-;_-&quot;$&quot;* &quot;-&quot;_-;_-@_-">
                  <c:v>3409.29</c:v>
                </c:pt>
                <c:pt idx="2440" formatCode="_-&quot;$&quot;* #,##0.00_-;\-&quot;$&quot;* #,##0.00_-;_-&quot;$&quot;* &quot;-&quot;_-;_-@_-">
                  <c:v>3430.3</c:v>
                </c:pt>
                <c:pt idx="2441" formatCode="_-&quot;$&quot;* #,##0.00_-;\-&quot;$&quot;* #,##0.00_-;_-&quot;$&quot;* &quot;-&quot;_-;_-@_-">
                  <c:v>3442.78</c:v>
                </c:pt>
                <c:pt idx="2442" formatCode="_-&quot;$&quot;* #,##0.00_-;\-&quot;$&quot;* #,##0.00_-;_-&quot;$&quot;* &quot;-&quot;_-;_-@_-">
                  <c:v>3428.63</c:v>
                </c:pt>
                <c:pt idx="2443" formatCode="_-&quot;$&quot;* #,##0.00_-;\-&quot;$&quot;* #,##0.00_-;_-&quot;$&quot;* &quot;-&quot;_-;_-@_-">
                  <c:v>3428.63</c:v>
                </c:pt>
                <c:pt idx="2444" formatCode="_-&quot;$&quot;* #,##0.00_-;\-&quot;$&quot;* #,##0.00_-;_-&quot;$&quot;* &quot;-&quot;_-;_-@_-">
                  <c:v>3428.63</c:v>
                </c:pt>
                <c:pt idx="2445" formatCode="_-&quot;$&quot;* #,##0.00_-;\-&quot;$&quot;* #,##0.00_-;_-&quot;$&quot;* &quot;-&quot;_-;_-@_-">
                  <c:v>3465.35</c:v>
                </c:pt>
                <c:pt idx="2446" formatCode="_-&quot;$&quot;* #,##0.00_-;\-&quot;$&quot;* #,##0.00_-;_-&quot;$&quot;* &quot;-&quot;_-;_-@_-">
                  <c:v>3459.55</c:v>
                </c:pt>
                <c:pt idx="2447" formatCode="_-&quot;$&quot;* #,##0.00_-;\-&quot;$&quot;* #,##0.00_-;_-&quot;$&quot;* &quot;-&quot;_-;_-@_-">
                  <c:v>3451.33</c:v>
                </c:pt>
                <c:pt idx="2448" formatCode="_-&quot;$&quot;* #,##0.00_-;\-&quot;$&quot;* #,##0.00_-;_-&quot;$&quot;* &quot;-&quot;_-;_-@_-">
                  <c:v>3431.46</c:v>
                </c:pt>
                <c:pt idx="2449" formatCode="_-&quot;$&quot;* #,##0.00_-;\-&quot;$&quot;* #,##0.00_-;_-&quot;$&quot;* &quot;-&quot;_-;_-@_-">
                  <c:v>3431.46</c:v>
                </c:pt>
                <c:pt idx="2450" formatCode="_-&quot;$&quot;* #,##0.00_-;\-&quot;$&quot;* #,##0.00_-;_-&quot;$&quot;* &quot;-&quot;_-;_-@_-">
                  <c:v>3431.46</c:v>
                </c:pt>
                <c:pt idx="2451" formatCode="_-&quot;$&quot;* #,##0.00_-;\-&quot;$&quot;* #,##0.00_-;_-&quot;$&quot;* &quot;-&quot;_-;_-@_-">
                  <c:v>3431.46</c:v>
                </c:pt>
                <c:pt idx="2452" formatCode="_-&quot;$&quot;* #,##0.00_-;\-&quot;$&quot;* #,##0.00_-;_-&quot;$&quot;* &quot;-&quot;_-;_-@_-">
                  <c:v>3458.42</c:v>
                </c:pt>
                <c:pt idx="2453" formatCode="_-&quot;$&quot;* #,##0.00_-;\-&quot;$&quot;* #,##0.00_-;_-&quot;$&quot;* &quot;-&quot;_-;_-@_-">
                  <c:v>3454.56</c:v>
                </c:pt>
                <c:pt idx="2454" formatCode="_-&quot;$&quot;* #,##0.00_-;\-&quot;$&quot;* #,##0.00_-;_-&quot;$&quot;* &quot;-&quot;_-;_-@_-">
                  <c:v>3452.57</c:v>
                </c:pt>
                <c:pt idx="2455" formatCode="_-&quot;$&quot;* #,##0.00_-;\-&quot;$&quot;* #,##0.00_-;_-&quot;$&quot;* &quot;-&quot;_-;_-@_-">
                  <c:v>3445.76</c:v>
                </c:pt>
                <c:pt idx="2456" formatCode="_-&quot;$&quot;* #,##0.00_-;\-&quot;$&quot;* #,##0.00_-;_-&quot;$&quot;* &quot;-&quot;_-;_-@_-">
                  <c:v>3430.28</c:v>
                </c:pt>
                <c:pt idx="2457" formatCode="_-&quot;$&quot;* #,##0.00_-;\-&quot;$&quot;* #,##0.00_-;_-&quot;$&quot;* &quot;-&quot;_-;_-@_-">
                  <c:v>3430.28</c:v>
                </c:pt>
                <c:pt idx="2458" formatCode="_-&quot;$&quot;* #,##0.00_-;\-&quot;$&quot;* #,##0.00_-;_-&quot;$&quot;* &quot;-&quot;_-;_-@_-">
                  <c:v>3430.28</c:v>
                </c:pt>
                <c:pt idx="2459" formatCode="_-&quot;$&quot;* #,##0.00_-;\-&quot;$&quot;* #,##0.00_-;_-&quot;$&quot;* &quot;-&quot;_-;_-@_-">
                  <c:v>3467.6</c:v>
                </c:pt>
                <c:pt idx="2460" formatCode="_-&quot;$&quot;* #,##0.00_-;\-&quot;$&quot;* #,##0.00_-;_-&quot;$&quot;* &quot;-&quot;_-;_-@_-">
                  <c:v>3497.34</c:v>
                </c:pt>
                <c:pt idx="2461" formatCode="_-&quot;$&quot;* #,##0.00_-;\-&quot;$&quot;* #,##0.00_-;_-&quot;$&quot;* &quot;-&quot;_-;_-@_-">
                  <c:v>3491.29</c:v>
                </c:pt>
                <c:pt idx="2462" formatCode="_-&quot;$&quot;* #,##0.00_-;\-&quot;$&quot;* #,##0.00_-;_-&quot;$&quot;* &quot;-&quot;_-;_-@_-">
                  <c:v>3477.45</c:v>
                </c:pt>
                <c:pt idx="2463" formatCode="_-&quot;$&quot;* #,##0.00_-;\-&quot;$&quot;* #,##0.00_-;_-&quot;$&quot;* &quot;-&quot;_-;_-@_-">
                  <c:v>3462.01</c:v>
                </c:pt>
                <c:pt idx="2464" formatCode="_-&quot;$&quot;* #,##0.00_-;\-&quot;$&quot;* #,##0.00_-;_-&quot;$&quot;* &quot;-&quot;_-;_-@_-">
                  <c:v>3462.01</c:v>
                </c:pt>
                <c:pt idx="2465" formatCode="_-&quot;$&quot;* #,##0.00_-;\-&quot;$&quot;* #,##0.00_-;_-&quot;$&quot;* &quot;-&quot;_-;_-@_-">
                  <c:v>3462.01</c:v>
                </c:pt>
                <c:pt idx="2466" formatCode="_-&quot;$&quot;* #,##0.00_-;\-&quot;$&quot;* #,##0.00_-;_-&quot;$&quot;* &quot;-&quot;_-;_-@_-">
                  <c:v>3435.71</c:v>
                </c:pt>
                <c:pt idx="2467" formatCode="_-&quot;$&quot;* #,##0.00_-;\-&quot;$&quot;* #,##0.00_-;_-&quot;$&quot;* &quot;-&quot;_-;_-@_-">
                  <c:v>3451.02</c:v>
                </c:pt>
                <c:pt idx="2468" formatCode="_-&quot;$&quot;* #,##0.00_-;\-&quot;$&quot;* #,##0.00_-;_-&quot;$&quot;* &quot;-&quot;_-;_-@_-">
                  <c:v>3438.66</c:v>
                </c:pt>
                <c:pt idx="2469" formatCode="_-&quot;$&quot;* #,##0.00_-;\-&quot;$&quot;* #,##0.00_-;_-&quot;$&quot;* &quot;-&quot;_-;_-@_-">
                  <c:v>3437.78</c:v>
                </c:pt>
                <c:pt idx="2470" formatCode="_-&quot;$&quot;* #,##0.00_-;\-&quot;$&quot;* #,##0.00_-;_-&quot;$&quot;* &quot;-&quot;_-;_-@_-">
                  <c:v>3402.32</c:v>
                </c:pt>
                <c:pt idx="2471" formatCode="_-&quot;$&quot;* #,##0.00_-;\-&quot;$&quot;* #,##0.00_-;_-&quot;$&quot;* &quot;-&quot;_-;_-@_-">
                  <c:v>3402.32</c:v>
                </c:pt>
                <c:pt idx="2472" formatCode="_-&quot;$&quot;* #,##0.00_-;\-&quot;$&quot;* #,##0.00_-;_-&quot;$&quot;* &quot;-&quot;_-;_-@_-">
                  <c:v>3402.32</c:v>
                </c:pt>
                <c:pt idx="2473" formatCode="_-&quot;$&quot;* #,##0.00_-;\-&quot;$&quot;* #,##0.00_-;_-&quot;$&quot;* &quot;-&quot;_-;_-@_-">
                  <c:v>3377.72</c:v>
                </c:pt>
                <c:pt idx="2474" formatCode="_-&quot;$&quot;* #,##0.00_-;\-&quot;$&quot;* #,##0.00_-;_-&quot;$&quot;* &quot;-&quot;_-;_-@_-">
                  <c:v>3377.79</c:v>
                </c:pt>
                <c:pt idx="2475" formatCode="_-&quot;$&quot;* #,##0.00_-;\-&quot;$&quot;* #,##0.00_-;_-&quot;$&quot;* &quot;-&quot;_-;_-@_-">
                  <c:v>3380.92</c:v>
                </c:pt>
                <c:pt idx="2476" formatCode="_-&quot;$&quot;* #,##0.00_-;\-&quot;$&quot;* #,##0.00_-;_-&quot;$&quot;* &quot;-&quot;_-;_-@_-">
                  <c:v>3364.43</c:v>
                </c:pt>
                <c:pt idx="2477" formatCode="_-&quot;$&quot;* #,##0.00_-;\-&quot;$&quot;* #,##0.00_-;_-&quot;$&quot;* &quot;-&quot;_-;_-@_-">
                  <c:v>3356.15</c:v>
                </c:pt>
                <c:pt idx="2478" formatCode="_-&quot;$&quot;* #,##0.00_-;\-&quot;$&quot;* #,##0.00_-;_-&quot;$&quot;* &quot;-&quot;_-;_-@_-">
                  <c:v>3356.15</c:v>
                </c:pt>
                <c:pt idx="2479" formatCode="_-&quot;$&quot;* #,##0.00_-;\-&quot;$&quot;* #,##0.00_-;_-&quot;$&quot;* &quot;-&quot;_-;_-@_-">
                  <c:v>3356.15</c:v>
                </c:pt>
                <c:pt idx="2480" formatCode="_-&quot;$&quot;* #,##0.00_-;\-&quot;$&quot;* #,##0.00_-;_-&quot;$&quot;* &quot;-&quot;_-;_-@_-">
                  <c:v>3359.2</c:v>
                </c:pt>
                <c:pt idx="2481" formatCode="_-&quot;$&quot;* #,##0.00_-;\-&quot;$&quot;* #,##0.00_-;_-&quot;$&quot;* &quot;-&quot;_-;_-@_-">
                  <c:v>3372.48</c:v>
                </c:pt>
                <c:pt idx="2482" formatCode="_-&quot;$&quot;* #,##0.00_-;\-&quot;$&quot;* #,##0.00_-;_-&quot;$&quot;* &quot;-&quot;_-;_-@_-">
                  <c:v>3373.75</c:v>
                </c:pt>
                <c:pt idx="2483" formatCode="_-&quot;$&quot;* #,##0.00_-;\-&quot;$&quot;* #,##0.00_-;_-&quot;$&quot;* &quot;-&quot;_-;_-@_-">
                  <c:v>3368.8</c:v>
                </c:pt>
                <c:pt idx="2484" formatCode="_-&quot;$&quot;* #,##0.00_-;\-&quot;$&quot;* #,##0.00_-;_-&quot;$&quot;* &quot;-&quot;_-;_-@_-">
                  <c:v>3361.7</c:v>
                </c:pt>
                <c:pt idx="2485" formatCode="_-&quot;$&quot;* #,##0.00_-;\-&quot;$&quot;* #,##0.00_-;_-&quot;$&quot;* &quot;-&quot;_-;_-@_-">
                  <c:v>3361.7</c:v>
                </c:pt>
                <c:pt idx="2486" formatCode="_-&quot;$&quot;* #,##0.00_-;\-&quot;$&quot;* #,##0.00_-;_-&quot;$&quot;* &quot;-&quot;_-;_-@_-">
                  <c:v>3361.7</c:v>
                </c:pt>
                <c:pt idx="2487" formatCode="_-&quot;$&quot;* #,##0.00_-;\-&quot;$&quot;* #,##0.00_-;_-&quot;$&quot;* &quot;-&quot;_-;_-@_-">
                  <c:v>3377.39</c:v>
                </c:pt>
                <c:pt idx="2488" formatCode="_-&quot;$&quot;* #,##0.00_-;\-&quot;$&quot;* #,##0.00_-;_-&quot;$&quot;* &quot;-&quot;_-;_-@_-">
                  <c:v>3401.04</c:v>
                </c:pt>
                <c:pt idx="2489" formatCode="_-&quot;$&quot;* #,##0.00_-;\-&quot;$&quot;* #,##0.00_-;_-&quot;$&quot;* &quot;-&quot;_-;_-@_-">
                  <c:v>3438.61</c:v>
                </c:pt>
                <c:pt idx="2490" formatCode="_-&quot;$&quot;* #,##0.00_-;\-&quot;$&quot;* #,##0.00_-;_-&quot;$&quot;* &quot;-&quot;_-;_-@_-">
                  <c:v>3427.29</c:v>
                </c:pt>
                <c:pt idx="2491" formatCode="_-&quot;$&quot;* #,##0.00_-;\-&quot;$&quot;* #,##0.00_-;_-&quot;$&quot;* &quot;-&quot;_-;_-@_-">
                  <c:v>3427.29</c:v>
                </c:pt>
                <c:pt idx="2492" formatCode="_-&quot;$&quot;* #,##0.00_-;\-&quot;$&quot;* #,##0.00_-;_-&quot;$&quot;* &quot;-&quot;_-;_-@_-">
                  <c:v>3427.29</c:v>
                </c:pt>
                <c:pt idx="2493" formatCode="_-&quot;$&quot;* #,##0.00_-;\-&quot;$&quot;* #,##0.00_-;_-&quot;$&quot;* &quot;-&quot;_-;_-@_-">
                  <c:v>3427.29</c:v>
                </c:pt>
                <c:pt idx="2494" formatCode="_-&quot;$&quot;* #,##0.00_-;\-&quot;$&quot;* #,##0.00_-;_-&quot;$&quot;* &quot;-&quot;_-;_-@_-">
                  <c:v>3464.15</c:v>
                </c:pt>
                <c:pt idx="2495" formatCode="_-&quot;$&quot;* #,##0.00_-;\-&quot;$&quot;* #,##0.00_-;_-&quot;$&quot;* &quot;-&quot;_-;_-@_-">
                  <c:v>3477.53</c:v>
                </c:pt>
                <c:pt idx="2496" formatCode="_-&quot;$&quot;* #,##0.00_-;\-&quot;$&quot;* #,##0.00_-;_-&quot;$&quot;* &quot;-&quot;_-;_-@_-">
                  <c:v>3457.89</c:v>
                </c:pt>
                <c:pt idx="2497" formatCode="_-&quot;$&quot;* #,##0.00_-;\-&quot;$&quot;* #,##0.00_-;_-&quot;$&quot;* &quot;-&quot;_-;_-@_-">
                  <c:v>3432.85</c:v>
                </c:pt>
                <c:pt idx="2498" formatCode="_-&quot;$&quot;* #,##0.00_-;\-&quot;$&quot;* #,##0.00_-;_-&quot;$&quot;* &quot;-&quot;_-;_-@_-">
                  <c:v>3399.95</c:v>
                </c:pt>
                <c:pt idx="2499" formatCode="_-&quot;$&quot;* #,##0.00_-;\-&quot;$&quot;* #,##0.00_-;_-&quot;$&quot;* &quot;-&quot;_-;_-@_-">
                  <c:v>3399.95</c:v>
                </c:pt>
                <c:pt idx="2500" formatCode="_-&quot;$&quot;* #,##0.00_-;\-&quot;$&quot;* #,##0.00_-;_-&quot;$&quot;* &quot;-&quot;_-;_-@_-">
                  <c:v>3399.95</c:v>
                </c:pt>
                <c:pt idx="2501" formatCode="_-&quot;$&quot;* #,##0.00_-;\-&quot;$&quot;* #,##0.00_-;_-&quot;$&quot;* &quot;-&quot;_-;_-@_-">
                  <c:v>3376.99</c:v>
                </c:pt>
                <c:pt idx="2502" formatCode="_-&quot;$&quot;* #,##0.00_-;\-&quot;$&quot;* #,##0.00_-;_-&quot;$&quot;* &quot;-&quot;_-;_-@_-">
                  <c:v>3385.28</c:v>
                </c:pt>
                <c:pt idx="2503" formatCode="_-&quot;$&quot;* #,##0.00_-;\-&quot;$&quot;* #,##0.00_-;_-&quot;$&quot;* &quot;-&quot;_-;_-@_-">
                  <c:v>3420.99</c:v>
                </c:pt>
                <c:pt idx="2504" formatCode="_-&quot;$&quot;* #,##0.00_-;\-&quot;$&quot;* #,##0.00_-;_-&quot;$&quot;* &quot;-&quot;_-;_-@_-">
                  <c:v>3441.4</c:v>
                </c:pt>
                <c:pt idx="2505" formatCode="_-&quot;$&quot;* #,##0.00_-;\-&quot;$&quot;* #,##0.00_-;_-&quot;$&quot;* &quot;-&quot;_-;_-@_-">
                  <c:v>3441.4</c:v>
                </c:pt>
                <c:pt idx="2506" formatCode="_-&quot;$&quot;* #,##0.00_-;\-&quot;$&quot;* #,##0.00_-;_-&quot;$&quot;* &quot;-&quot;_-;_-@_-">
                  <c:v>3441.4</c:v>
                </c:pt>
                <c:pt idx="2507" formatCode="_-&quot;$&quot;* #,##0.00_-;\-&quot;$&quot;* #,##0.00_-;_-&quot;$&quot;* &quot;-&quot;_-;_-@_-">
                  <c:v>3441.4</c:v>
                </c:pt>
                <c:pt idx="2508" formatCode="_-&quot;$&quot;* #,##0.00_-;\-&quot;$&quot;* #,##0.00_-;_-&quot;$&quot;* &quot;-&quot;_-;_-@_-">
                  <c:v>3447.76</c:v>
                </c:pt>
                <c:pt idx="2509" formatCode="_-&quot;$&quot;* #,##0.00_-;\-&quot;$&quot;* #,##0.00_-;_-&quot;$&quot;* &quot;-&quot;_-;_-@_-">
                  <c:v>3449.27</c:v>
                </c:pt>
                <c:pt idx="2510" formatCode="_-&quot;$&quot;* #,##0.00_-;\-&quot;$&quot;* #,##0.00_-;_-&quot;$&quot;* &quot;-&quot;_-;_-@_-">
                  <c:v>3407.76</c:v>
                </c:pt>
                <c:pt idx="2511" formatCode="_-&quot;$&quot;* #,##0.00_-;\-&quot;$&quot;* #,##0.00_-;_-&quot;$&quot;* &quot;-&quot;_-;_-@_-">
                  <c:v>3436.26</c:v>
                </c:pt>
                <c:pt idx="2512" formatCode="_-&quot;$&quot;* #,##0.00_-;\-&quot;$&quot;* #,##0.00_-;_-&quot;$&quot;* &quot;-&quot;_-;_-@_-">
                  <c:v>3382.71</c:v>
                </c:pt>
                <c:pt idx="2513" formatCode="_-&quot;$&quot;* #,##0.00_-;\-&quot;$&quot;* #,##0.00_-;_-&quot;$&quot;* &quot;-&quot;_-;_-@_-">
                  <c:v>3382.71</c:v>
                </c:pt>
                <c:pt idx="2514" formatCode="_-&quot;$&quot;* #,##0.00_-;\-&quot;$&quot;* #,##0.00_-;_-&quot;$&quot;* &quot;-&quot;_-;_-@_-">
                  <c:v>3382.71</c:v>
                </c:pt>
                <c:pt idx="2515" formatCode="_-&quot;$&quot;* #,##0.00_-;\-&quot;$&quot;* #,##0.00_-;_-&quot;$&quot;* &quot;-&quot;_-;_-@_-">
                  <c:v>3394.61</c:v>
                </c:pt>
                <c:pt idx="2516" formatCode="_-&quot;$&quot;* #,##0.00_-;\-&quot;$&quot;* #,##0.00_-;_-&quot;$&quot;* &quot;-&quot;_-;_-@_-">
                  <c:v>3431.28</c:v>
                </c:pt>
                <c:pt idx="2517" formatCode="_-&quot;$&quot;* #,##0.00_-;\-&quot;$&quot;* #,##0.00_-;_-&quot;$&quot;* &quot;-&quot;_-;_-@_-">
                  <c:v>3431.28</c:v>
                </c:pt>
                <c:pt idx="2518" formatCode="_-&quot;$&quot;* #,##0.00_-;\-&quot;$&quot;* #,##0.00_-;_-&quot;$&quot;* &quot;-&quot;_-;_-@_-">
                  <c:v>3459.47</c:v>
                </c:pt>
                <c:pt idx="2519" formatCode="_-&quot;$&quot;* #,##0.00_-;\-&quot;$&quot;* #,##0.00_-;_-&quot;$&quot;* &quot;-&quot;_-;_-@_-">
                  <c:v>3365.78</c:v>
                </c:pt>
                <c:pt idx="2520" formatCode="_-&quot;$&quot;* #,##0.00_-;\-&quot;$&quot;* #,##0.00_-;_-&quot;$&quot;* &quot;-&quot;_-;_-@_-">
                  <c:v>3365.78</c:v>
                </c:pt>
                <c:pt idx="2521" formatCode="_-&quot;$&quot;* #,##0.00_-;\-&quot;$&quot;* #,##0.00_-;_-&quot;$&quot;* &quot;-&quot;_-;_-@_-">
                  <c:v>3365.78</c:v>
                </c:pt>
                <c:pt idx="2522" formatCode="_-&quot;$&quot;* #,##0.00_-;\-&quot;$&quot;* #,##0.00_-;_-&quot;$&quot;* &quot;-&quot;_-;_-@_-">
                  <c:v>3329.23</c:v>
                </c:pt>
                <c:pt idx="2523" formatCode="_-&quot;$&quot;* #,##0.00_-;\-&quot;$&quot;* #,##0.00_-;_-&quot;$&quot;* &quot;-&quot;_-;_-@_-">
                  <c:v>3291.79</c:v>
                </c:pt>
                <c:pt idx="2524" formatCode="_-&quot;$&quot;* #,##0.00_-;\-&quot;$&quot;* #,##0.00_-;_-&quot;$&quot;* &quot;-&quot;_-;_-@_-">
                  <c:v>3296.85</c:v>
                </c:pt>
                <c:pt idx="2525" formatCode="_-&quot;$&quot;* #,##0.00_-;\-&quot;$&quot;* #,##0.00_-;_-&quot;$&quot;* &quot;-&quot;_-;_-@_-">
                  <c:v>3262.81</c:v>
                </c:pt>
                <c:pt idx="2526" formatCode="_-&quot;$&quot;* #,##0.00_-;\-&quot;$&quot;* #,##0.00_-;_-&quot;$&quot;* &quot;-&quot;_-;_-@_-">
                  <c:v>3233.26</c:v>
                </c:pt>
                <c:pt idx="2527" formatCode="_-&quot;$&quot;* #,##0.00_-;\-&quot;$&quot;* #,##0.00_-;_-&quot;$&quot;* &quot;-&quot;_-;_-@_-">
                  <c:v>3233.26</c:v>
                </c:pt>
                <c:pt idx="2528" formatCode="_-&quot;$&quot;* #,##0.00_-;\-&quot;$&quot;* #,##0.00_-;_-&quot;$&quot;* &quot;-&quot;_-;_-@_-">
                  <c:v>3233.26</c:v>
                </c:pt>
                <c:pt idx="2529" formatCode="_-&quot;$&quot;* #,##0.00_-;\-&quot;$&quot;* #,##0.00_-;_-&quot;$&quot;* &quot;-&quot;_-;_-@_-">
                  <c:v>3213.09</c:v>
                </c:pt>
                <c:pt idx="2530" formatCode="_-&quot;$&quot;* #,##0.00_-;\-&quot;$&quot;* #,##0.00_-;_-&quot;$&quot;* &quot;-&quot;_-;_-@_-">
                  <c:v>3194.67</c:v>
                </c:pt>
                <c:pt idx="2531" formatCode="_-&quot;$&quot;* #,##0.00_-;\-&quot;$&quot;* #,##0.00_-;_-&quot;$&quot;* &quot;-&quot;_-;_-@_-">
                  <c:v>3188.01</c:v>
                </c:pt>
                <c:pt idx="2532" formatCode="_-&quot;$&quot;* #,##0.00_-;\-&quot;$&quot;* #,##0.00_-;_-&quot;$&quot;* &quot;-&quot;_-;_-@_-">
                  <c:v>3177.76</c:v>
                </c:pt>
                <c:pt idx="2533" formatCode="_-&quot;$&quot;* #,##0.00_-;\-&quot;$&quot;* #,##0.00_-;_-&quot;$&quot;* &quot;-&quot;_-;_-@_-">
                  <c:v>3169.51</c:v>
                </c:pt>
                <c:pt idx="2534" formatCode="_-&quot;$&quot;* #,##0.00_-;\-&quot;$&quot;* #,##0.00_-;_-&quot;$&quot;* &quot;-&quot;_-;_-@_-">
                  <c:v>3169.51</c:v>
                </c:pt>
                <c:pt idx="2535" formatCode="_-&quot;$&quot;* #,##0.00_-;\-&quot;$&quot;* #,##0.00_-;_-&quot;$&quot;* &quot;-&quot;_-;_-@_-">
                  <c:v>3169.51</c:v>
                </c:pt>
                <c:pt idx="2536" formatCode="_-&quot;$&quot;* #,##0.00_-;\-&quot;$&quot;* #,##0.00_-;_-&quot;$&quot;* &quot;-&quot;_-;_-@_-">
                  <c:v>3183.01</c:v>
                </c:pt>
                <c:pt idx="2537" formatCode="_-&quot;$&quot;* #,##0.00_-;\-&quot;$&quot;* #,##0.00_-;_-&quot;$&quot;* &quot;-&quot;_-;_-@_-">
                  <c:v>3189.21</c:v>
                </c:pt>
                <c:pt idx="2538" formatCode="_-&quot;$&quot;* #,##0.00_-;\-&quot;$&quot;* #,##0.00_-;_-&quot;$&quot;* &quot;-&quot;_-;_-@_-">
                  <c:v>3199.72</c:v>
                </c:pt>
                <c:pt idx="2539" formatCode="_-&quot;$&quot;* #,##0.00_-;\-&quot;$&quot;* #,##0.00_-;_-&quot;$&quot;* &quot;-&quot;_-;_-@_-">
                  <c:v>3190.66</c:v>
                </c:pt>
                <c:pt idx="2540" formatCode="_-&quot;$&quot;* #,##0.00_-;\-&quot;$&quot;* #,##0.00_-;_-&quot;$&quot;* &quot;-&quot;_-;_-@_-">
                  <c:v>3190.33</c:v>
                </c:pt>
                <c:pt idx="2541" formatCode="_-&quot;$&quot;* #,##0.00_-;\-&quot;$&quot;* #,##0.00_-;_-&quot;$&quot;* &quot;-&quot;_-;_-@_-">
                  <c:v>3190.33</c:v>
                </c:pt>
                <c:pt idx="2542" formatCode="_-&quot;$&quot;* #,##0.00_-;\-&quot;$&quot;* #,##0.00_-;_-&quot;$&quot;* &quot;-&quot;_-;_-@_-">
                  <c:v>3190.33</c:v>
                </c:pt>
                <c:pt idx="2543" formatCode="_-&quot;$&quot;* #,##0.00_-;\-&quot;$&quot;* #,##0.00_-;_-&quot;$&quot;* &quot;-&quot;_-;_-@_-">
                  <c:v>3197.5</c:v>
                </c:pt>
                <c:pt idx="2544" formatCode="_-&quot;$&quot;* #,##0.00_-;\-&quot;$&quot;* #,##0.00_-;_-&quot;$&quot;* &quot;-&quot;_-;_-@_-">
                  <c:v>3212.91</c:v>
                </c:pt>
                <c:pt idx="2545" formatCode="_-&quot;$&quot;* #,##0.00_-;\-&quot;$&quot;* #,##0.00_-;_-&quot;$&quot;* &quot;-&quot;_-;_-@_-">
                  <c:v>3223.67</c:v>
                </c:pt>
                <c:pt idx="2546" formatCode="_-&quot;$&quot;* #,##0.00_-;\-&quot;$&quot;* #,##0.00_-;_-&quot;$&quot;* &quot;-&quot;_-;_-@_-">
                  <c:v>3207.66</c:v>
                </c:pt>
                <c:pt idx="2547" formatCode="_-&quot;$&quot;* #,##0.00_-;\-&quot;$&quot;* #,##0.00_-;_-&quot;$&quot;* &quot;-&quot;_-;_-@_-">
                  <c:v>3217.18</c:v>
                </c:pt>
                <c:pt idx="2548" formatCode="_-&quot;$&quot;* #,##0.00_-;\-&quot;$&quot;* #,##0.00_-;_-&quot;$&quot;* &quot;-&quot;_-;_-@_-">
                  <c:v>3217.18</c:v>
                </c:pt>
                <c:pt idx="2549" formatCode="_-&quot;$&quot;* #,##0.00_-;\-&quot;$&quot;* #,##0.00_-;_-&quot;$&quot;* &quot;-&quot;_-;_-@_-">
                  <c:v>3217.18</c:v>
                </c:pt>
                <c:pt idx="2550" formatCode="_-&quot;$&quot;* #,##0.00_-;\-&quot;$&quot;* #,##0.00_-;_-&quot;$&quot;* &quot;-&quot;_-;_-@_-">
                  <c:v>3206.92</c:v>
                </c:pt>
                <c:pt idx="2551" formatCode="_-&quot;$&quot;* #,##0.00_-;\-&quot;$&quot;* #,##0.00_-;_-&quot;$&quot;* &quot;-&quot;_-;_-@_-">
                  <c:v>3206.92</c:v>
                </c:pt>
                <c:pt idx="2552" formatCode="_-&quot;$&quot;* #,##0.00_-;\-&quot;$&quot;* #,##0.00_-;_-&quot;$&quot;* &quot;-&quot;_-;_-@_-">
                  <c:v>3211.06</c:v>
                </c:pt>
                <c:pt idx="2553" formatCode="_-&quot;$&quot;* #,##0.00_-;\-&quot;$&quot;* #,##0.00_-;_-&quot;$&quot;* &quot;-&quot;_-;_-@_-">
                  <c:v>3205.67</c:v>
                </c:pt>
                <c:pt idx="2554" formatCode="_-&quot;$&quot;* #,##0.00_-;\-&quot;$&quot;* #,##0.00_-;_-&quot;$&quot;* &quot;-&quot;_-;_-@_-">
                  <c:v>3205.67</c:v>
                </c:pt>
                <c:pt idx="2555" formatCode="_-&quot;$&quot;* #,##0.00_-;\-&quot;$&quot;* #,##0.00_-;_-&quot;$&quot;* &quot;-&quot;_-;_-@_-">
                  <c:v>3205.67</c:v>
                </c:pt>
                <c:pt idx="2556" formatCode="_-&quot;$&quot;* #,##0.00_-;\-&quot;$&quot;* #,##0.00_-;_-&quot;$&quot;* &quot;-&quot;_-;_-@_-">
                  <c:v>3205.67</c:v>
                </c:pt>
                <c:pt idx="2557" formatCode="_-&quot;$&quot;* #,##0.00_-;\-&quot;$&quot;* #,##0.00_-;_-&quot;$&quot;* &quot;-&quot;_-;_-@_-">
                  <c:v>3197.23</c:v>
                </c:pt>
                <c:pt idx="2558" formatCode="_-&quot;$&quot;* #,##0.00_-;\-&quot;$&quot;* #,##0.00_-;_-&quot;$&quot;* &quot;-&quot;_-;_-@_-">
                  <c:v>3177.94</c:v>
                </c:pt>
                <c:pt idx="2559" formatCode="_-&quot;$&quot;* #,##0.00_-;\-&quot;$&quot;* #,##0.00_-;_-&quot;$&quot;* &quot;-&quot;_-;_-@_-">
                  <c:v>3187.15</c:v>
                </c:pt>
                <c:pt idx="2560" formatCode="_-&quot;$&quot;* #,##0.00_-;\-&quot;$&quot;* #,##0.00_-;_-&quot;$&quot;* &quot;-&quot;_-;_-@_-">
                  <c:v>3191.17</c:v>
                </c:pt>
                <c:pt idx="2561" formatCode="_-&quot;$&quot;* #,##0.00_-;\-&quot;$&quot;* #,##0.00_-;_-&quot;$&quot;* &quot;-&quot;_-;_-@_-">
                  <c:v>3191.17</c:v>
                </c:pt>
                <c:pt idx="2562" formatCode="_-&quot;$&quot;* #,##0.00_-;\-&quot;$&quot;* #,##0.00_-;_-&quot;$&quot;* &quot;-&quot;_-;_-@_-">
                  <c:v>3191.17</c:v>
                </c:pt>
                <c:pt idx="2563" formatCode="_-&quot;$&quot;* #,##0.00_-;\-&quot;$&quot;* #,##0.00_-;_-&quot;$&quot;* &quot;-&quot;_-;_-@_-">
                  <c:v>3191.17</c:v>
                </c:pt>
                <c:pt idx="2564" formatCode="_-&quot;$&quot;* #,##0.00_-;\-&quot;$&quot;* #,##0.00_-;_-&quot;$&quot;* &quot;-&quot;_-;_-@_-">
                  <c:v>3202.01</c:v>
                </c:pt>
                <c:pt idx="2565" formatCode="_-&quot;$&quot;* #,##0.00_-;\-&quot;$&quot;* #,##0.00_-;_-&quot;$&quot;* &quot;-&quot;_-;_-@_-">
                  <c:v>3248.91</c:v>
                </c:pt>
                <c:pt idx="2566" formatCode="_-&quot;$&quot;* #,##0.00_-;\-&quot;$&quot;* #,##0.00_-;_-&quot;$&quot;* &quot;-&quot;_-;_-@_-">
                  <c:v>3264.98</c:v>
                </c:pt>
                <c:pt idx="2567" formatCode="_-&quot;$&quot;* #,##0.00_-;\-&quot;$&quot;* #,##0.00_-;_-&quot;$&quot;* &quot;-&quot;_-;_-@_-">
                  <c:v>3286.63</c:v>
                </c:pt>
                <c:pt idx="2568" formatCode="_-&quot;$&quot;* #,##0.00_-;\-&quot;$&quot;* #,##0.00_-;_-&quot;$&quot;* &quot;-&quot;_-;_-@_-">
                  <c:v>3270.7</c:v>
                </c:pt>
                <c:pt idx="2569" formatCode="_-&quot;$&quot;* #,##0.00_-;\-&quot;$&quot;* #,##0.00_-;_-&quot;$&quot;* &quot;-&quot;_-;_-@_-">
                  <c:v>3270.7</c:v>
                </c:pt>
                <c:pt idx="2570" formatCode="_-&quot;$&quot;* #,##0.00_-;\-&quot;$&quot;* #,##0.00_-;_-&quot;$&quot;* &quot;-&quot;_-;_-@_-">
                  <c:v>3270.7</c:v>
                </c:pt>
                <c:pt idx="2571" formatCode="_-&quot;$&quot;* #,##0.00_-;\-&quot;$&quot;* #,##0.00_-;_-&quot;$&quot;* &quot;-&quot;_-;_-@_-">
                  <c:v>3266.72</c:v>
                </c:pt>
                <c:pt idx="2572" formatCode="_-&quot;$&quot;* #,##0.00_-;\-&quot;$&quot;* #,##0.00_-;_-&quot;$&quot;* &quot;-&quot;_-;_-@_-">
                  <c:v>3264.47</c:v>
                </c:pt>
                <c:pt idx="2573" formatCode="_-&quot;$&quot;* #,##0.00_-;\-&quot;$&quot;* #,##0.00_-;_-&quot;$&quot;* &quot;-&quot;_-;_-@_-">
                  <c:v>3249.56</c:v>
                </c:pt>
                <c:pt idx="2574" formatCode="_-&quot;$&quot;* #,##0.00_-;\-&quot;$&quot;* #,##0.00_-;_-&quot;$&quot;* &quot;-&quot;_-;_-@_-">
                  <c:v>3257.06</c:v>
                </c:pt>
                <c:pt idx="2575" formatCode="_-&quot;$&quot;* #,##0.00_-;\-&quot;$&quot;* #,##0.00_-;_-&quot;$&quot;* &quot;-&quot;_-;_-@_-">
                  <c:v>3274.72</c:v>
                </c:pt>
                <c:pt idx="2576" formatCode="_-&quot;$&quot;* #,##0.00_-;\-&quot;$&quot;* #,##0.00_-;_-&quot;$&quot;* &quot;-&quot;_-;_-@_-">
                  <c:v>3274.72</c:v>
                </c:pt>
                <c:pt idx="2577" formatCode="_-&quot;$&quot;* #,##0.00_-;\-&quot;$&quot;* #,##0.00_-;_-&quot;$&quot;* &quot;-&quot;_-;_-@_-">
                  <c:v>3274.72</c:v>
                </c:pt>
                <c:pt idx="2578" formatCode="_-&quot;$&quot;* #,##0.00_-;\-&quot;$&quot;* #,##0.00_-;_-&quot;$&quot;* &quot;-&quot;_-;_-@_-">
                  <c:v>3288.69</c:v>
                </c:pt>
                <c:pt idx="2579" formatCode="_-&quot;$&quot;* #,##0.00_-;\-&quot;$&quot;* #,##0.00_-;_-&quot;$&quot;* &quot;-&quot;_-;_-@_-">
                  <c:v>3296.87</c:v>
                </c:pt>
                <c:pt idx="2580" formatCode="_-&quot;$&quot;* #,##0.00_-;\-&quot;$&quot;* #,##0.00_-;_-&quot;$&quot;* &quot;-&quot;_-;_-@_-">
                  <c:v>3306.37</c:v>
                </c:pt>
                <c:pt idx="2581" formatCode="_-&quot;$&quot;* #,##0.00_-;\-&quot;$&quot;* #,##0.00_-;_-&quot;$&quot;* &quot;-&quot;_-;_-@_-">
                  <c:v>3377.16</c:v>
                </c:pt>
                <c:pt idx="2582" formatCode="_-&quot;$&quot;* #,##0.00_-;\-&quot;$&quot;* #,##0.00_-;_-&quot;$&quot;* &quot;-&quot;_-;_-@_-">
                  <c:v>3377.16</c:v>
                </c:pt>
                <c:pt idx="2583" formatCode="_-&quot;$&quot;* #,##0.00_-;\-&quot;$&quot;* #,##0.00_-;_-&quot;$&quot;* &quot;-&quot;_-;_-@_-">
                  <c:v>3377.16</c:v>
                </c:pt>
                <c:pt idx="2584" formatCode="_-&quot;$&quot;* #,##0.00_-;\-&quot;$&quot;* #,##0.00_-;_-&quot;$&quot;* &quot;-&quot;_-;_-@_-">
                  <c:v>3377.16</c:v>
                </c:pt>
                <c:pt idx="2585" formatCode="_-&quot;$&quot;* #,##0.00_-;\-&quot;$&quot;* #,##0.00_-;_-&quot;$&quot;* &quot;-&quot;_-;_-@_-">
                  <c:v>3357.82</c:v>
                </c:pt>
                <c:pt idx="2586" formatCode="_-&quot;$&quot;* #,##0.00_-;\-&quot;$&quot;* #,##0.00_-;_-&quot;$&quot;* &quot;-&quot;_-;_-@_-">
                  <c:v>3375.29</c:v>
                </c:pt>
                <c:pt idx="2587" formatCode="_-&quot;$&quot;* #,##0.00_-;\-&quot;$&quot;* #,##0.00_-;_-&quot;$&quot;* &quot;-&quot;_-;_-@_-">
                  <c:v>3362.48</c:v>
                </c:pt>
                <c:pt idx="2588" formatCode="_-&quot;$&quot;* #,##0.00_-;\-&quot;$&quot;* #,##0.00_-;_-&quot;$&quot;* &quot;-&quot;_-;_-@_-">
                  <c:v>3358.84</c:v>
                </c:pt>
                <c:pt idx="2589" formatCode="_-&quot;$&quot;* #,##0.00_-;\-&quot;$&quot;* #,##0.00_-;_-&quot;$&quot;* &quot;-&quot;_-;_-@_-">
                  <c:v>3358.84</c:v>
                </c:pt>
                <c:pt idx="2590" formatCode="_-&quot;$&quot;* #,##0.00_-;\-&quot;$&quot;* #,##0.00_-;_-&quot;$&quot;* &quot;-&quot;_-;_-@_-">
                  <c:v>3358.84</c:v>
                </c:pt>
                <c:pt idx="2591" formatCode="_-&quot;$&quot;* #,##0.00_-;\-&quot;$&quot;* #,##0.00_-;_-&quot;$&quot;* &quot;-&quot;_-;_-@_-">
                  <c:v>3358.84</c:v>
                </c:pt>
                <c:pt idx="2592" formatCode="_-&quot;$&quot;* #,##0.00_-;\-&quot;$&quot;* #,##0.00_-;_-&quot;$&quot;* &quot;-&quot;_-;_-@_-">
                  <c:v>3368.76</c:v>
                </c:pt>
                <c:pt idx="2593" formatCode="_-&quot;$&quot;* #,##0.00_-;\-&quot;$&quot;* #,##0.00_-;_-&quot;$&quot;* &quot;-&quot;_-;_-@_-">
                  <c:v>3340.96</c:v>
                </c:pt>
                <c:pt idx="2594" formatCode="_-&quot;$&quot;* #,##0.00_-;\-&quot;$&quot;* #,##0.00_-;_-&quot;$&quot;* &quot;-&quot;_-;_-@_-">
                  <c:v>3344.45</c:v>
                </c:pt>
                <c:pt idx="2595" formatCode="_-&quot;$&quot;* #,##0.00_-;\-&quot;$&quot;* #,##0.00_-;_-&quot;$&quot;* &quot;-&quot;_-;_-@_-">
                  <c:v>3342.21</c:v>
                </c:pt>
                <c:pt idx="2596" formatCode="_-&quot;$&quot;* #,##0.00_-;\-&quot;$&quot;* #,##0.00_-;_-&quot;$&quot;* &quot;-&quot;_-;_-@_-">
                  <c:v>3313.72</c:v>
                </c:pt>
                <c:pt idx="2597" formatCode="_-&quot;$&quot;* #,##0.00_-;\-&quot;$&quot;* #,##0.00_-;_-&quot;$&quot;* &quot;-&quot;_-;_-@_-">
                  <c:v>3313.72</c:v>
                </c:pt>
                <c:pt idx="2598" formatCode="_-&quot;$&quot;* #,##0.00_-;\-&quot;$&quot;* #,##0.00_-;_-&quot;$&quot;* &quot;-&quot;_-;_-@_-">
                  <c:v>3313.72</c:v>
                </c:pt>
                <c:pt idx="2599" formatCode="_-&quot;$&quot;* #,##0.00_-;\-&quot;$&quot;* #,##0.00_-;_-&quot;$&quot;* &quot;-&quot;_-;_-@_-">
                  <c:v>3290.27</c:v>
                </c:pt>
                <c:pt idx="2600" formatCode="_-&quot;$&quot;* #,##0.00_-;\-&quot;$&quot;* #,##0.00_-;_-&quot;$&quot;* &quot;-&quot;_-;_-@_-">
                  <c:v>3295.51</c:v>
                </c:pt>
                <c:pt idx="2601" formatCode="_-&quot;$&quot;* #,##0.00_-;\-&quot;$&quot;* #,##0.00_-;_-&quot;$&quot;* &quot;-&quot;_-;_-@_-">
                  <c:v>3285.14</c:v>
                </c:pt>
                <c:pt idx="2602" formatCode="_-&quot;$&quot;* #,##0.00_-;\-&quot;$&quot;* #,##0.00_-;_-&quot;$&quot;* &quot;-&quot;_-;_-@_-">
                  <c:v>3299.01</c:v>
                </c:pt>
                <c:pt idx="2603" formatCode="_-&quot;$&quot;* #,##0.00_-;\-&quot;$&quot;* #,##0.00_-;_-&quot;$&quot;* &quot;-&quot;_-;_-@_-">
                  <c:v>3274.3</c:v>
                </c:pt>
                <c:pt idx="2604" formatCode="_-&quot;$&quot;* #,##0.00_-;\-&quot;$&quot;* #,##0.00_-;_-&quot;$&quot;* &quot;-&quot;_-;_-@_-">
                  <c:v>3274.3</c:v>
                </c:pt>
                <c:pt idx="2605" formatCode="_-&quot;$&quot;* #,##0.00_-;\-&quot;$&quot;* #,##0.00_-;_-&quot;$&quot;* &quot;-&quot;_-;_-@_-">
                  <c:v>3274.3</c:v>
                </c:pt>
                <c:pt idx="2606" formatCode="_-&quot;$&quot;* #,##0.00_-;\-&quot;$&quot;* #,##0.00_-;_-&quot;$&quot;* &quot;-&quot;_-;_-@_-">
                  <c:v>3293.62</c:v>
                </c:pt>
                <c:pt idx="2607" formatCode="_-&quot;$&quot;* #,##0.00_-;\-&quot;$&quot;* #,##0.00_-;_-&quot;$&quot;* &quot;-&quot;_-;_-@_-">
                  <c:v>3290.12</c:v>
                </c:pt>
                <c:pt idx="2608" formatCode="_-&quot;$&quot;* #,##0.00_-;\-&quot;$&quot;* #,##0.00_-;_-&quot;$&quot;* &quot;-&quot;_-;_-@_-">
                  <c:v>3288.81</c:v>
                </c:pt>
                <c:pt idx="2609" formatCode="_-&quot;$&quot;* #,##0.00_-;\-&quot;$&quot;* #,##0.00_-;_-&quot;$&quot;* &quot;-&quot;_-;_-@_-">
                  <c:v>3254.03</c:v>
                </c:pt>
                <c:pt idx="2610" formatCode="_-&quot;$&quot;* #,##0.00_-;\-&quot;$&quot;* #,##0.00_-;_-&quot;$&quot;* &quot;-&quot;_-;_-@_-">
                  <c:v>3240.44</c:v>
                </c:pt>
                <c:pt idx="2611" formatCode="_-&quot;$&quot;* #,##0.00_-;\-&quot;$&quot;* #,##0.00_-;_-&quot;$&quot;* &quot;-&quot;_-;_-@_-">
                  <c:v>3240.44</c:v>
                </c:pt>
                <c:pt idx="2612" formatCode="_-&quot;$&quot;* #,##0.00_-;\-&quot;$&quot;* #,##0.00_-;_-&quot;$&quot;* &quot;-&quot;_-;_-@_-">
                  <c:v>3240.44</c:v>
                </c:pt>
                <c:pt idx="2613" formatCode="_-&quot;$&quot;* #,##0.00_-;\-&quot;$&quot;* #,##0.00_-;_-&quot;$&quot;* &quot;-&quot;_-;_-@_-">
                  <c:v>3262.17</c:v>
                </c:pt>
                <c:pt idx="2614" formatCode="_-&quot;$&quot;* #,##0.00_-;\-&quot;$&quot;* #,##0.00_-;_-&quot;$&quot;* &quot;-&quot;_-;_-@_-">
                  <c:v>3233.97</c:v>
                </c:pt>
                <c:pt idx="2615" formatCode="_-&quot;$&quot;* #,##0.00_-;\-&quot;$&quot;* #,##0.00_-;_-&quot;$&quot;* &quot;-&quot;_-;_-@_-">
                  <c:v>3233.97</c:v>
                </c:pt>
                <c:pt idx="2616" formatCode="_-&quot;$&quot;* #,##0.00_-;\-&quot;$&quot;* #,##0.00_-;_-&quot;$&quot;* &quot;-&quot;_-;_-@_-">
                  <c:v>3247.72</c:v>
                </c:pt>
                <c:pt idx="2617" formatCode="_-&quot;$&quot;* #,##0.00_-;\-&quot;$&quot;* #,##0.00_-;_-&quot;$&quot;* &quot;-&quot;_-;_-@_-">
                  <c:v>3227.79</c:v>
                </c:pt>
                <c:pt idx="2618" formatCode="_-&quot;$&quot;* #,##0.00_-;\-&quot;$&quot;* #,##0.00_-;_-&quot;$&quot;* &quot;-&quot;_-;_-@_-">
                  <c:v>3227.79</c:v>
                </c:pt>
                <c:pt idx="2619" formatCode="_-&quot;$&quot;* #,##0.00_-;\-&quot;$&quot;* #,##0.00_-;_-&quot;$&quot;* &quot;-&quot;_-;_-@_-">
                  <c:v>3227.79</c:v>
                </c:pt>
                <c:pt idx="2620" formatCode="_-&quot;$&quot;* #,##0.00_-;\-&quot;$&quot;* #,##0.00_-;_-&quot;$&quot;* &quot;-&quot;_-;_-@_-">
                  <c:v>3237.98</c:v>
                </c:pt>
                <c:pt idx="2621" formatCode="_-&quot;$&quot;* #,##0.00_-;\-&quot;$&quot;* #,##0.00_-;_-&quot;$&quot;* &quot;-&quot;_-;_-@_-">
                  <c:v>3213.23</c:v>
                </c:pt>
                <c:pt idx="2622" formatCode="_-&quot;$&quot;* #,##0.00_-;\-&quot;$&quot;* #,##0.00_-;_-&quot;$&quot;* &quot;-&quot;_-;_-@_-">
                  <c:v>3177.94</c:v>
                </c:pt>
                <c:pt idx="2623" formatCode="_-&quot;$&quot;* #,##0.00_-;\-&quot;$&quot;* #,##0.00_-;_-&quot;$&quot;* &quot;-&quot;_-;_-@_-">
                  <c:v>3149.99</c:v>
                </c:pt>
                <c:pt idx="2624" formatCode="_-&quot;$&quot;* #,##0.00_-;\-&quot;$&quot;* #,##0.00_-;_-&quot;$&quot;* &quot;-&quot;_-;_-@_-">
                  <c:v>3160.48</c:v>
                </c:pt>
                <c:pt idx="2625" formatCode="_-&quot;$&quot;* #,##0.00_-;\-&quot;$&quot;* #,##0.00_-;_-&quot;$&quot;* &quot;-&quot;_-;_-@_-">
                  <c:v>3160.48</c:v>
                </c:pt>
                <c:pt idx="2626" formatCode="_-&quot;$&quot;* #,##0.00_-;\-&quot;$&quot;* #,##0.00_-;_-&quot;$&quot;* &quot;-&quot;_-;_-@_-">
                  <c:v>3160.48</c:v>
                </c:pt>
                <c:pt idx="2627" formatCode="_-&quot;$&quot;* #,##0.00_-;\-&quot;$&quot;* #,##0.00_-;_-&quot;$&quot;* &quot;-&quot;_-;_-@_-">
                  <c:v>3160.48</c:v>
                </c:pt>
                <c:pt idx="2628" formatCode="_-&quot;$&quot;* #,##0.00_-;\-&quot;$&quot;* #,##0.00_-;_-&quot;$&quot;* &quot;-&quot;_-;_-@_-">
                  <c:v>3160.48</c:v>
                </c:pt>
                <c:pt idx="2629" formatCode="_-&quot;$&quot;* #,##0.00_-;\-&quot;$&quot;* #,##0.00_-;_-&quot;$&quot;* &quot;-&quot;_-;_-@_-">
                  <c:v>3160.87</c:v>
                </c:pt>
                <c:pt idx="2630" formatCode="_-&quot;$&quot;* #,##0.00_-;\-&quot;$&quot;* #,##0.00_-;_-&quot;$&quot;* &quot;-&quot;_-;_-@_-">
                  <c:v>3136.69</c:v>
                </c:pt>
                <c:pt idx="2631" formatCode="_-&quot;$&quot;* #,##0.00_-;\-&quot;$&quot;* #,##0.00_-;_-&quot;$&quot;* &quot;-&quot;_-;_-@_-">
                  <c:v>3109.32</c:v>
                </c:pt>
                <c:pt idx="2632" formatCode="_-&quot;$&quot;* #,##0.00_-;\-&quot;$&quot;* #,##0.00_-;_-&quot;$&quot;* &quot;-&quot;_-;_-@_-">
                  <c:v>3109.32</c:v>
                </c:pt>
                <c:pt idx="2633" formatCode="_-&quot;$&quot;* #,##0.00_-;\-&quot;$&quot;* #,##0.00_-;_-&quot;$&quot;* &quot;-&quot;_-;_-@_-">
                  <c:v>3109.32</c:v>
                </c:pt>
                <c:pt idx="2634" formatCode="_-&quot;$&quot;* #,##0.00_-;\-&quot;$&quot;* #,##0.00_-;_-&quot;$&quot;* &quot;-&quot;_-;_-@_-">
                  <c:v>3113.91</c:v>
                </c:pt>
                <c:pt idx="2635" formatCode="_-&quot;$&quot;* #,##0.00_-;\-&quot;$&quot;* #,##0.00_-;_-&quot;$&quot;* &quot;-&quot;_-;_-@_-">
                  <c:v>3095.66</c:v>
                </c:pt>
                <c:pt idx="2636" formatCode="_-&quot;$&quot;* #,##0.00_-;\-&quot;$&quot;* #,##0.00_-;_-&quot;$&quot;* &quot;-&quot;_-;_-@_-">
                  <c:v>3105.2</c:v>
                </c:pt>
                <c:pt idx="2637" formatCode="_-&quot;$&quot;* #,##0.00_-;\-&quot;$&quot;* #,##0.00_-;_-&quot;$&quot;* &quot;-&quot;_-;_-@_-">
                  <c:v>3115.22</c:v>
                </c:pt>
                <c:pt idx="2638" formatCode="_-&quot;$&quot;* #,##0.00_-;\-&quot;$&quot;* #,##0.00_-;_-&quot;$&quot;* &quot;-&quot;_-;_-@_-">
                  <c:v>3126.2</c:v>
                </c:pt>
                <c:pt idx="2639" formatCode="_-&quot;$&quot;* #,##0.00_-;\-&quot;$&quot;* #,##0.00_-;_-&quot;$&quot;* &quot;-&quot;_-;_-@_-">
                  <c:v>3126.2</c:v>
                </c:pt>
                <c:pt idx="2640" formatCode="_-&quot;$&quot;* #,##0.00_-;\-&quot;$&quot;* #,##0.00_-;_-&quot;$&quot;* &quot;-&quot;_-;_-@_-">
                  <c:v>3126.2</c:v>
                </c:pt>
                <c:pt idx="2641" formatCode="_-&quot;$&quot;* #,##0.00_-;\-&quot;$&quot;* #,##0.00_-;_-&quot;$&quot;* &quot;-&quot;_-;_-@_-">
                  <c:v>3132.78</c:v>
                </c:pt>
                <c:pt idx="2642" formatCode="_-&quot;$&quot;* #,##0.00_-;\-&quot;$&quot;* #,##0.00_-;_-&quot;$&quot;* &quot;-&quot;_-;_-@_-">
                  <c:v>3128.47</c:v>
                </c:pt>
                <c:pt idx="2643" formatCode="_-&quot;$&quot;* #,##0.00_-;\-&quot;$&quot;* #,##0.00_-;_-&quot;$&quot;* &quot;-&quot;_-;_-@_-">
                  <c:v>3143.36</c:v>
                </c:pt>
                <c:pt idx="2644" formatCode="_-&quot;$&quot;* #,##0.00_-;\-&quot;$&quot;* #,##0.00_-;_-&quot;$&quot;* &quot;-&quot;_-;_-@_-">
                  <c:v>3146.81</c:v>
                </c:pt>
                <c:pt idx="2645" formatCode="_-&quot;$&quot;* #,##0.00_-;\-&quot;$&quot;* #,##0.00_-;_-&quot;$&quot;* &quot;-&quot;_-;_-@_-">
                  <c:v>3174.79</c:v>
                </c:pt>
                <c:pt idx="2646" formatCode="_-&quot;$&quot;* #,##0.00_-;\-&quot;$&quot;* #,##0.00_-;_-&quot;$&quot;* &quot;-&quot;_-;_-@_-">
                  <c:v>3174.79</c:v>
                </c:pt>
                <c:pt idx="2647" formatCode="_-&quot;$&quot;* #,##0.00_-;\-&quot;$&quot;* #,##0.00_-;_-&quot;$&quot;* &quot;-&quot;_-;_-@_-">
                  <c:v>3174.79</c:v>
                </c:pt>
                <c:pt idx="2648" formatCode="_-&quot;$&quot;* #,##0.00_-;\-&quot;$&quot;* #,##0.00_-;_-&quot;$&quot;* &quot;-&quot;_-;_-@_-">
                  <c:v>3190.94</c:v>
                </c:pt>
                <c:pt idx="2649" formatCode="_-&quot;$&quot;* #,##0.00_-;\-&quot;$&quot;* #,##0.00_-;_-&quot;$&quot;* &quot;-&quot;_-;_-@_-">
                  <c:v>3186.43</c:v>
                </c:pt>
                <c:pt idx="2650" formatCode="_-&quot;$&quot;* #,##0.00_-;\-&quot;$&quot;* #,##0.00_-;_-&quot;$&quot;* &quot;-&quot;_-;_-@_-">
                  <c:v>3145.55</c:v>
                </c:pt>
                <c:pt idx="2651" formatCode="_-&quot;$&quot;* #,##0.00_-;\-&quot;$&quot;* #,##0.00_-;_-&quot;$&quot;* &quot;-&quot;_-;_-@_-">
                  <c:v>3126.19</c:v>
                </c:pt>
                <c:pt idx="2652" formatCode="_-&quot;$&quot;* #,##0.00_-;\-&quot;$&quot;* #,##0.00_-;_-&quot;$&quot;* &quot;-&quot;_-;_-@_-">
                  <c:v>3126.19</c:v>
                </c:pt>
                <c:pt idx="2653" formatCode="_-&quot;$&quot;* #,##0.00_-;\-&quot;$&quot;* #,##0.00_-;_-&quot;$&quot;* &quot;-&quot;_-;_-@_-">
                  <c:v>3126.19</c:v>
                </c:pt>
                <c:pt idx="2654" formatCode="_-&quot;$&quot;* #,##0.00_-;\-&quot;$&quot;* #,##0.00_-;_-&quot;$&quot;* &quot;-&quot;_-;_-@_-">
                  <c:v>3126.19</c:v>
                </c:pt>
                <c:pt idx="2655" formatCode="_-&quot;$&quot;* #,##0.00_-;\-&quot;$&quot;* #,##0.00_-;_-&quot;$&quot;* &quot;-&quot;_-;_-@_-">
                  <c:v>3082.45</c:v>
                </c:pt>
                <c:pt idx="2656" formatCode="_-&quot;$&quot;* #,##0.00_-;\-&quot;$&quot;* #,##0.00_-;_-&quot;$&quot;* &quot;-&quot;_-;_-@_-">
                  <c:v>3092.39</c:v>
                </c:pt>
                <c:pt idx="2657" formatCode="_-&quot;$&quot;* #,##0.00_-;\-&quot;$&quot;* #,##0.00_-;_-&quot;$&quot;* &quot;-&quot;_-;_-@_-">
                  <c:v>3095.39</c:v>
                </c:pt>
                <c:pt idx="2658" formatCode="_-&quot;$&quot;* #,##0.00_-;\-&quot;$&quot;* #,##0.00_-;_-&quot;$&quot;* &quot;-&quot;_-;_-@_-">
                  <c:v>3102.25</c:v>
                </c:pt>
                <c:pt idx="2659" formatCode="_-&quot;$&quot;* #,##0.00_-;\-&quot;$&quot;* #,##0.00_-;_-&quot;$&quot;* &quot;-&quot;_-;_-@_-">
                  <c:v>3123.28</c:v>
                </c:pt>
                <c:pt idx="2660" formatCode="_-&quot;$&quot;* #,##0.00_-;\-&quot;$&quot;* #,##0.00_-;_-&quot;$&quot;* &quot;-&quot;_-;_-@_-">
                  <c:v>3123.28</c:v>
                </c:pt>
                <c:pt idx="2661" formatCode="_-&quot;$&quot;* #,##0.00_-;\-&quot;$&quot;* #,##0.00_-;_-&quot;$&quot;* &quot;-&quot;_-;_-@_-">
                  <c:v>3123.28</c:v>
                </c:pt>
                <c:pt idx="2662" formatCode="_-&quot;$&quot;* #,##0.00_-;\-&quot;$&quot;* #,##0.00_-;_-&quot;$&quot;* &quot;-&quot;_-;_-@_-">
                  <c:v>3144.42</c:v>
                </c:pt>
                <c:pt idx="2663" formatCode="_-&quot;$&quot;* #,##0.00_-;\-&quot;$&quot;* #,##0.00_-;_-&quot;$&quot;* &quot;-&quot;_-;_-@_-">
                  <c:v>3145.53</c:v>
                </c:pt>
                <c:pt idx="2664" formatCode="_-&quot;$&quot;* #,##0.00_-;\-&quot;$&quot;* #,##0.00_-;_-&quot;$&quot;* &quot;-&quot;_-;_-@_-">
                  <c:v>3153.2</c:v>
                </c:pt>
                <c:pt idx="2665" formatCode="_-&quot;$&quot;* #,##0.00_-;\-&quot;$&quot;* #,##0.00_-;_-&quot;$&quot;* &quot;-&quot;_-;_-@_-">
                  <c:v>3168.35</c:v>
                </c:pt>
                <c:pt idx="2666" formatCode="_-&quot;$&quot;* #,##0.00_-;\-&quot;$&quot;* #,##0.00_-;_-&quot;$&quot;* &quot;-&quot;_-;_-@_-">
                  <c:v>3162.4</c:v>
                </c:pt>
                <c:pt idx="2667" formatCode="_-&quot;$&quot;* #,##0.00_-;\-&quot;$&quot;* #,##0.00_-;_-&quot;$&quot;* &quot;-&quot;_-;_-@_-">
                  <c:v>3162.4</c:v>
                </c:pt>
                <c:pt idx="2668" formatCode="_-&quot;$&quot;* #,##0.00_-;\-&quot;$&quot;* #,##0.00_-;_-&quot;$&quot;* &quot;-&quot;_-;_-@_-">
                  <c:v>3162.4</c:v>
                </c:pt>
                <c:pt idx="2669" formatCode="_-&quot;$&quot;* #,##0.00_-;\-&quot;$&quot;* #,##0.00_-;_-&quot;$&quot;* &quot;-&quot;_-;_-@_-">
                  <c:v>3120.04</c:v>
                </c:pt>
                <c:pt idx="2670" formatCode="_-&quot;$&quot;* #,##0.00_-;\-&quot;$&quot;* #,##0.00_-;_-&quot;$&quot;* &quot;-&quot;_-;_-@_-">
                  <c:v>3106.16</c:v>
                </c:pt>
                <c:pt idx="2671" formatCode="_-&quot;$&quot;* #,##0.00_-;\-&quot;$&quot;* #,##0.00_-;_-&quot;$&quot;* &quot;-&quot;_-;_-@_-">
                  <c:v>3099.12</c:v>
                </c:pt>
                <c:pt idx="2672" formatCode="_-&quot;$&quot;* #,##0.00_-;\-&quot;$&quot;* #,##0.00_-;_-&quot;$&quot;* &quot;-&quot;_-;_-@_-">
                  <c:v>3093.79</c:v>
                </c:pt>
                <c:pt idx="2673" formatCode="_-&quot;$&quot;* #,##0.00_-;\-&quot;$&quot;* #,##0.00_-;_-&quot;$&quot;* &quot;-&quot;_-;_-@_-">
                  <c:v>3091.49</c:v>
                </c:pt>
                <c:pt idx="2674" formatCode="_-&quot;$&quot;* #,##0.00_-;\-&quot;$&quot;* #,##0.00_-;_-&quot;$&quot;* &quot;-&quot;_-;_-@_-">
                  <c:v>3091.49</c:v>
                </c:pt>
                <c:pt idx="2675" formatCode="_-&quot;$&quot;* #,##0.00_-;\-&quot;$&quot;* #,##0.00_-;_-&quot;$&quot;* &quot;-&quot;_-;_-@_-">
                  <c:v>3091.49</c:v>
                </c:pt>
                <c:pt idx="2676" formatCode="_-&quot;$&quot;* #,##0.00_-;\-&quot;$&quot;* #,##0.00_-;_-&quot;$&quot;* &quot;-&quot;_-;_-@_-">
                  <c:v>3077.35</c:v>
                </c:pt>
                <c:pt idx="2677" formatCode="_-&quot;$&quot;* #,##0.00_-;\-&quot;$&quot;* #,##0.00_-;_-&quot;$&quot;* &quot;-&quot;_-;_-@_-">
                  <c:v>3072.01</c:v>
                </c:pt>
                <c:pt idx="2678" formatCode="_-&quot;$&quot;* #,##0.00_-;\-&quot;$&quot;* #,##0.00_-;_-&quot;$&quot;* &quot;-&quot;_-;_-@_-">
                  <c:v>3095.29</c:v>
                </c:pt>
                <c:pt idx="2679" formatCode="_-&quot;$&quot;* #,##0.00_-;\-&quot;$&quot;* #,##0.00_-;_-&quot;$&quot;* &quot;-&quot;_-;_-@_-">
                  <c:v>3101.41</c:v>
                </c:pt>
                <c:pt idx="2680" formatCode="_-&quot;$&quot;* #,##0.00_-;\-&quot;$&quot;* #,##0.00_-;_-&quot;$&quot;* &quot;-&quot;_-;_-@_-">
                  <c:v>3110.29</c:v>
                </c:pt>
                <c:pt idx="2681" formatCode="_-&quot;$&quot;* #,##0.00_-;\-&quot;$&quot;* #,##0.00_-;_-&quot;$&quot;* &quot;-&quot;_-;_-@_-">
                  <c:v>3110.29</c:v>
                </c:pt>
                <c:pt idx="2682" formatCode="_-&quot;$&quot;* #,##0.00_-;\-&quot;$&quot;* #,##0.00_-;_-&quot;$&quot;* &quot;-&quot;_-;_-@_-">
                  <c:v>3110.29</c:v>
                </c:pt>
                <c:pt idx="2683" formatCode="_-&quot;$&quot;* #,##0.00_-;\-&quot;$&quot;* #,##0.00_-;_-&quot;$&quot;* &quot;-&quot;_-;_-@_-">
                  <c:v>3119.42</c:v>
                </c:pt>
                <c:pt idx="2684" formatCode="_-&quot;$&quot;* #,##0.00_-;\-&quot;$&quot;* #,##0.00_-;_-&quot;$&quot;* &quot;-&quot;_-;_-@_-">
                  <c:v>3112.18</c:v>
                </c:pt>
                <c:pt idx="2685" formatCode="_-&quot;$&quot;* #,##0.00_-;\-&quot;$&quot;* #,##0.00_-;_-&quot;$&quot;* &quot;-&quot;_-;_-@_-">
                  <c:v>3118.36</c:v>
                </c:pt>
                <c:pt idx="2686" formatCode="_-&quot;$&quot;* #,##0.00_-;\-&quot;$&quot;* #,##0.00_-;_-&quot;$&quot;* &quot;-&quot;_-;_-@_-">
                  <c:v>3141.4</c:v>
                </c:pt>
                <c:pt idx="2687" formatCode="_-&quot;$&quot;* #,##0.00_-;\-&quot;$&quot;* #,##0.00_-;_-&quot;$&quot;* &quot;-&quot;_-;_-@_-">
                  <c:v>3141.4</c:v>
                </c:pt>
                <c:pt idx="2688" formatCode="_-&quot;$&quot;* #,##0.00_-;\-&quot;$&quot;* #,##0.00_-;_-&quot;$&quot;* &quot;-&quot;_-;_-@_-">
                  <c:v>3141.4</c:v>
                </c:pt>
                <c:pt idx="2689" formatCode="_-&quot;$&quot;* #,##0.00_-;\-&quot;$&quot;* #,##0.00_-;_-&quot;$&quot;* &quot;-&quot;_-;_-@_-">
                  <c:v>3141.4</c:v>
                </c:pt>
                <c:pt idx="2690" formatCode="_-&quot;$&quot;* #,##0.00_-;\-&quot;$&quot;* #,##0.00_-;_-&quot;$&quot;* &quot;-&quot;_-;_-@_-">
                  <c:v>3155.27</c:v>
                </c:pt>
                <c:pt idx="2691" formatCode="_-&quot;$&quot;* #,##0.00_-;\-&quot;$&quot;* #,##0.00_-;_-&quot;$&quot;* &quot;-&quot;_-;_-@_-">
                  <c:v>3135.56</c:v>
                </c:pt>
                <c:pt idx="2692" formatCode="_-&quot;$&quot;* #,##0.00_-;\-&quot;$&quot;* #,##0.00_-;_-&quot;$&quot;* &quot;-&quot;_-;_-@_-">
                  <c:v>3131.1</c:v>
                </c:pt>
                <c:pt idx="2693" formatCode="_-&quot;$&quot;* #,##0.00_-;\-&quot;$&quot;* #,##0.00_-;_-&quot;$&quot;* &quot;-&quot;_-;_-@_-">
                  <c:v>3132.61</c:v>
                </c:pt>
                <c:pt idx="2694" formatCode="_-&quot;$&quot;* #,##0.00_-;\-&quot;$&quot;* #,##0.00_-;_-&quot;$&quot;* &quot;-&quot;_-;_-@_-">
                  <c:v>3115.94</c:v>
                </c:pt>
                <c:pt idx="2695" formatCode="_-&quot;$&quot;* #,##0.00_-;\-&quot;$&quot;* #,##0.00_-;_-&quot;$&quot;* &quot;-&quot;_-;_-@_-">
                  <c:v>3115.94</c:v>
                </c:pt>
                <c:pt idx="2696" formatCode="_-&quot;$&quot;* #,##0.00_-;\-&quot;$&quot;* #,##0.00_-;_-&quot;$&quot;* &quot;-&quot;_-;_-@_-">
                  <c:v>3115.94</c:v>
                </c:pt>
                <c:pt idx="2697" formatCode="_-&quot;$&quot;* #,##0.00_-;\-&quot;$&quot;* #,##0.00_-;_-&quot;$&quot;* &quot;-&quot;_-;_-@_-">
                  <c:v>3110.46</c:v>
                </c:pt>
                <c:pt idx="2698" formatCode="_-&quot;$&quot;* #,##0.00_-;\-&quot;$&quot;* #,##0.00_-;_-&quot;$&quot;* &quot;-&quot;_-;_-@_-">
                  <c:v>3108.54</c:v>
                </c:pt>
                <c:pt idx="2699" formatCode="_-&quot;$&quot;* #,##0.00_-;\-&quot;$&quot;* #,##0.00_-;_-&quot;$&quot;* &quot;-&quot;_-;_-@_-">
                  <c:v>3094.05</c:v>
                </c:pt>
                <c:pt idx="2700" formatCode="_-&quot;$&quot;* #,##0.00_-;\-&quot;$&quot;* #,##0.00_-;_-&quot;$&quot;* &quot;-&quot;_-;_-@_-">
                  <c:v>3089.4</c:v>
                </c:pt>
                <c:pt idx="2701" formatCode="_-&quot;$&quot;* #,##0.00_-;\-&quot;$&quot;* #,##0.00_-;_-&quot;$&quot;* &quot;-&quot;_-;_-@_-">
                  <c:v>3102.61</c:v>
                </c:pt>
                <c:pt idx="2702" formatCode="_-&quot;$&quot;* #,##0.00_-;\-&quot;$&quot;* #,##0.00_-;_-&quot;$&quot;* &quot;-&quot;_-;_-@_-">
                  <c:v>3102.61</c:v>
                </c:pt>
                <c:pt idx="2703" formatCode="_-&quot;$&quot;* #,##0.00_-;\-&quot;$&quot;* #,##0.00_-;_-&quot;$&quot;* &quot;-&quot;_-;_-@_-">
                  <c:v>3102.61</c:v>
                </c:pt>
                <c:pt idx="2704" formatCode="_-&quot;$&quot;* #,##0.00_-;\-&quot;$&quot;* #,##0.00_-;_-&quot;$&quot;* &quot;-&quot;_-;_-@_-">
                  <c:v>3115.7</c:v>
                </c:pt>
                <c:pt idx="2705" formatCode="_-&quot;$&quot;* #,##0.00_-;\-&quot;$&quot;* #,##0.00_-;_-&quot;$&quot;* &quot;-&quot;_-;_-@_-">
                  <c:v>3163.46</c:v>
                </c:pt>
                <c:pt idx="2706" formatCode="_-&quot;$&quot;* #,##0.00_-;\-&quot;$&quot;* #,##0.00_-;_-&quot;$&quot;* &quot;-&quot;_-;_-@_-">
                  <c:v>3157.52</c:v>
                </c:pt>
                <c:pt idx="2707" formatCode="_-&quot;$&quot;* #,##0.00_-;\-&quot;$&quot;* #,##0.00_-;_-&quot;$&quot;* &quot;-&quot;_-;_-@_-">
                  <c:v>3167.86</c:v>
                </c:pt>
                <c:pt idx="2708" formatCode="_-&quot;$&quot;* #,##0.00_-;\-&quot;$&quot;* #,##0.00_-;_-&quot;$&quot;* &quot;-&quot;_-;_-@_-">
                  <c:v>3150.58</c:v>
                </c:pt>
                <c:pt idx="2709" formatCode="_-&quot;$&quot;* #,##0.00_-;\-&quot;$&quot;* #,##0.00_-;_-&quot;$&quot;* &quot;-&quot;_-;_-@_-">
                  <c:v>3150.58</c:v>
                </c:pt>
                <c:pt idx="2710" formatCode="_-&quot;$&quot;* #,##0.00_-;\-&quot;$&quot;* #,##0.00_-;_-&quot;$&quot;* &quot;-&quot;_-;_-@_-">
                  <c:v>3150.58</c:v>
                </c:pt>
                <c:pt idx="2711" formatCode="_-&quot;$&quot;* #,##0.00_-;\-&quot;$&quot;* #,##0.00_-;_-&quot;$&quot;* &quot;-&quot;_-;_-@_-">
                  <c:v>3160.52</c:v>
                </c:pt>
                <c:pt idx="2712" formatCode="_-&quot;$&quot;* #,##0.00_-;\-&quot;$&quot;* #,##0.00_-;_-&quot;$&quot;* &quot;-&quot;_-;_-@_-">
                  <c:v>3146.14</c:v>
                </c:pt>
                <c:pt idx="2713" formatCode="_-&quot;$&quot;* #,##0.00_-;\-&quot;$&quot;* #,##0.00_-;_-&quot;$&quot;* &quot;-&quot;_-;_-@_-">
                  <c:v>3136.59</c:v>
                </c:pt>
                <c:pt idx="2714" formatCode="_-&quot;$&quot;* #,##0.00_-;\-&quot;$&quot;* #,##0.00_-;_-&quot;$&quot;* &quot;-&quot;_-;_-@_-">
                  <c:v>3120.56</c:v>
                </c:pt>
                <c:pt idx="2715" formatCode="_-&quot;$&quot;* #,##0.00_-;\-&quot;$&quot;* #,##0.00_-;_-&quot;$&quot;* &quot;-&quot;_-;_-@_-">
                  <c:v>3120.56</c:v>
                </c:pt>
                <c:pt idx="2716" formatCode="_-&quot;$&quot;* #,##0.00_-;\-&quot;$&quot;* #,##0.00_-;_-&quot;$&quot;* &quot;-&quot;_-;_-@_-">
                  <c:v>3120.56</c:v>
                </c:pt>
                <c:pt idx="2717" formatCode="_-&quot;$&quot;* #,##0.00_-;\-&quot;$&quot;* #,##0.00_-;_-&quot;$&quot;* &quot;-&quot;_-;_-@_-">
                  <c:v>3120.56</c:v>
                </c:pt>
                <c:pt idx="2718" formatCode="_-&quot;$&quot;* #,##0.00_-;\-&quot;$&quot;* #,##0.00_-;_-&quot;$&quot;* &quot;-&quot;_-;_-@_-">
                  <c:v>3140.19</c:v>
                </c:pt>
                <c:pt idx="2719" formatCode="_-&quot;$&quot;* #,##0.00_-;\-&quot;$&quot;* #,##0.00_-;_-&quot;$&quot;* &quot;-&quot;_-;_-@_-">
                  <c:v>3124.96</c:v>
                </c:pt>
                <c:pt idx="2720" formatCode="_-&quot;$&quot;* #,##0.00_-;\-&quot;$&quot;* #,##0.00_-;_-&quot;$&quot;* &quot;-&quot;_-;_-@_-">
                  <c:v>3137.66</c:v>
                </c:pt>
                <c:pt idx="2721" formatCode="_-&quot;$&quot;* #,##0.00_-;\-&quot;$&quot;* #,##0.00_-;_-&quot;$&quot;* &quot;-&quot;_-;_-@_-">
                  <c:v>3143.22</c:v>
                </c:pt>
                <c:pt idx="2722" formatCode="_-&quot;$&quot;* #,##0.00_-;\-&quot;$&quot;* #,##0.00_-;_-&quot;$&quot;* &quot;-&quot;_-;_-@_-">
                  <c:v>3151.49</c:v>
                </c:pt>
                <c:pt idx="2723" formatCode="_-&quot;$&quot;* #,##0.00_-;\-&quot;$&quot;* #,##0.00_-;_-&quot;$&quot;* &quot;-&quot;_-;_-@_-">
                  <c:v>3151.49</c:v>
                </c:pt>
                <c:pt idx="2724" formatCode="_-&quot;$&quot;* #,##0.00_-;\-&quot;$&quot;* #,##0.00_-;_-&quot;$&quot;* &quot;-&quot;_-;_-@_-">
                  <c:v>3151.49</c:v>
                </c:pt>
                <c:pt idx="2725" formatCode="_-&quot;$&quot;* #,##0.00_-;\-&quot;$&quot;* #,##0.00_-;_-&quot;$&quot;* &quot;-&quot;_-;_-@_-">
                  <c:v>3136.49</c:v>
                </c:pt>
                <c:pt idx="2726" formatCode="_-&quot;$&quot;* #,##0.00_-;\-&quot;$&quot;* #,##0.00_-;_-&quot;$&quot;* &quot;-&quot;_-;_-@_-">
                  <c:v>3128.07</c:v>
                </c:pt>
                <c:pt idx="2727" formatCode="_-&quot;$&quot;* #,##0.00_-;\-&quot;$&quot;* #,##0.00_-;_-&quot;$&quot;* &quot;-&quot;_-;_-@_-">
                  <c:v>3164.75</c:v>
                </c:pt>
                <c:pt idx="2728" formatCode="_-&quot;$&quot;* #,##0.00_-;\-&quot;$&quot;* #,##0.00_-;_-&quot;$&quot;* &quot;-&quot;_-;_-@_-">
                  <c:v>3208.56</c:v>
                </c:pt>
                <c:pt idx="2729" formatCode="_-&quot;$&quot;* #,##0.00_-;\-&quot;$&quot;* #,##0.00_-;_-&quot;$&quot;* &quot;-&quot;_-;_-@_-">
                  <c:v>3208.56</c:v>
                </c:pt>
                <c:pt idx="2730" formatCode="_-&quot;$&quot;* #,##0.00_-;\-&quot;$&quot;* #,##0.00_-;_-&quot;$&quot;* &quot;-&quot;_-;_-@_-">
                  <c:v>3208.56</c:v>
                </c:pt>
                <c:pt idx="2731" formatCode="_-&quot;$&quot;* #,##0.00_-;\-&quot;$&quot;* #,##0.00_-;_-&quot;$&quot;* &quot;-&quot;_-;_-@_-">
                  <c:v>3208.56</c:v>
                </c:pt>
                <c:pt idx="2732" formatCode="_-&quot;$&quot;* #,##0.00_-;\-&quot;$&quot;* #,##0.00_-;_-&quot;$&quot;* &quot;-&quot;_-;_-@_-">
                  <c:v>3241.2</c:v>
                </c:pt>
                <c:pt idx="2733" formatCode="_-&quot;$&quot;* #,##0.00_-;\-&quot;$&quot;* #,##0.00_-;_-&quot;$&quot;* &quot;-&quot;_-;_-@_-">
                  <c:v>3250.01</c:v>
                </c:pt>
                <c:pt idx="2734" formatCode="_-&quot;$&quot;* #,##0.00_-;\-&quot;$&quot;* #,##0.00_-;_-&quot;$&quot;* &quot;-&quot;_-;_-@_-">
                  <c:v>3249.75</c:v>
                </c:pt>
                <c:pt idx="2735" formatCode="_-&quot;$&quot;* #,##0.00_-;\-&quot;$&quot;* #,##0.00_-;_-&quot;$&quot;* &quot;-&quot;_-;_-@_-">
                  <c:v>3249.75</c:v>
                </c:pt>
                <c:pt idx="2736" formatCode="_-&quot;$&quot;* #,##0.00_-;\-&quot;$&quot;* #,##0.00_-;_-&quot;$&quot;* &quot;-&quot;_-;_-@_-">
                  <c:v>3249.75</c:v>
                </c:pt>
                <c:pt idx="2737" formatCode="_-&quot;$&quot;* #,##0.00_-;\-&quot;$&quot;* #,##0.00_-;_-&quot;$&quot;* &quot;-&quot;_-;_-@_-">
                  <c:v>3249.75</c:v>
                </c:pt>
                <c:pt idx="2738" formatCode="_-&quot;$&quot;* #,##0.00_-;\-&quot;$&quot;* #,##0.00_-;_-&quot;$&quot;* &quot;-&quot;_-;_-@_-">
                  <c:v>3249.75</c:v>
                </c:pt>
                <c:pt idx="2739" formatCode="_-&quot;$&quot;* #,##0.00_-;\-&quot;$&quot;* #,##0.00_-;_-&quot;$&quot;* &quot;-&quot;_-;_-@_-">
                  <c:v>3275.01</c:v>
                </c:pt>
                <c:pt idx="2740" formatCode="_-&quot;$&quot;* #,##0.00_-;\-&quot;$&quot;* #,##0.00_-;_-&quot;$&quot;* &quot;-&quot;_-;_-@_-">
                  <c:v>3289.69</c:v>
                </c:pt>
                <c:pt idx="2741" formatCode="_-&quot;$&quot;* #,##0.00_-;\-&quot;$&quot;* #,##0.00_-;_-&quot;$&quot;* &quot;-&quot;_-;_-@_-">
                  <c:v>3285.51</c:v>
                </c:pt>
                <c:pt idx="2742" formatCode="_-&quot;$&quot;* #,##0.00_-;\-&quot;$&quot;* #,##0.00_-;_-&quot;$&quot;* &quot;-&quot;_-;_-@_-">
                  <c:v>3285.51</c:v>
                </c:pt>
                <c:pt idx="2743" formatCode="_-&quot;$&quot;* #,##0.00_-;\-&quot;$&quot;* #,##0.00_-;_-&quot;$&quot;* &quot;-&quot;_-;_-@_-">
                  <c:v>3285.34</c:v>
                </c:pt>
                <c:pt idx="2744" formatCode="_-&quot;$&quot;* #,##0.00_-;\-&quot;$&quot;* #,##0.00_-;_-&quot;$&quot;* &quot;-&quot;_-;_-@_-">
                  <c:v>3285.34</c:v>
                </c:pt>
                <c:pt idx="2745" formatCode="_-&quot;$&quot;* #,##0.00_-;\-&quot;$&quot;* #,##0.00_-;_-&quot;$&quot;* &quot;-&quot;_-;_-@_-">
                  <c:v>3285.34</c:v>
                </c:pt>
                <c:pt idx="2746" formatCode="_-&quot;$&quot;* #,##0.00_-;\-&quot;$&quot;* #,##0.00_-;_-&quot;$&quot;* &quot;-&quot;_-;_-@_-">
                  <c:v>3246.86</c:v>
                </c:pt>
                <c:pt idx="2747" formatCode="_-&quot;$&quot;* #,##0.00_-;\-&quot;$&quot;* #,##0.00_-;_-&quot;$&quot;* &quot;-&quot;_-;_-@_-">
                  <c:v>3216.55</c:v>
                </c:pt>
                <c:pt idx="2748" formatCode="_-&quot;$&quot;* #,##0.00_-;\-&quot;$&quot;* #,##0.00_-;_-&quot;$&quot;* &quot;-&quot;_-;_-@_-">
                  <c:v>3216.55</c:v>
                </c:pt>
                <c:pt idx="2749" formatCode="_-&quot;$&quot;* #,##0.00_-;\-&quot;$&quot;* #,##0.00_-;_-&quot;$&quot;* &quot;-&quot;_-;_-@_-">
                  <c:v>3198.45</c:v>
                </c:pt>
                <c:pt idx="2750" formatCode="_-&quot;$&quot;* #,##0.00_-;\-&quot;$&quot;* #,##0.00_-;_-&quot;$&quot;* &quot;-&quot;_-;_-@_-">
                  <c:v>3188.66</c:v>
                </c:pt>
                <c:pt idx="2751" formatCode="_-&quot;$&quot;* #,##0.00_-;\-&quot;$&quot;* #,##0.00_-;_-&quot;$&quot;* &quot;-&quot;_-;_-@_-">
                  <c:v>3196.3</c:v>
                </c:pt>
                <c:pt idx="2752" formatCode="_-&quot;$&quot;* #,##0.00_-;\-&quot;$&quot;* #,##0.00_-;_-&quot;$&quot;* &quot;-&quot;_-;_-@_-">
                  <c:v>3196.3</c:v>
                </c:pt>
                <c:pt idx="2753" formatCode="_-&quot;$&quot;* #,##0.00_-;\-&quot;$&quot;* #,##0.00_-;_-&quot;$&quot;* &quot;-&quot;_-;_-@_-">
                  <c:v>3196.3</c:v>
                </c:pt>
                <c:pt idx="2754" formatCode="_-&quot;$&quot;* #,##0.00_-;\-&quot;$&quot;* #,##0.00_-;_-&quot;$&quot;* &quot;-&quot;_-;_-@_-">
                  <c:v>3178.4</c:v>
                </c:pt>
                <c:pt idx="2755" formatCode="_-&quot;$&quot;* #,##0.00_-;\-&quot;$&quot;* #,##0.00_-;_-&quot;$&quot;* &quot;-&quot;_-;_-@_-">
                  <c:v>3169.36</c:v>
                </c:pt>
                <c:pt idx="2756" formatCode="_-&quot;$&quot;* #,##0.00_-;\-&quot;$&quot;* #,##0.00_-;_-&quot;$&quot;* &quot;-&quot;_-;_-@_-">
                  <c:v>3184.7</c:v>
                </c:pt>
                <c:pt idx="2757" formatCode="_-&quot;$&quot;* #,##0.00_-;\-&quot;$&quot;* #,##0.00_-;_-&quot;$&quot;* &quot;-&quot;_-;_-@_-">
                  <c:v>3176.12</c:v>
                </c:pt>
                <c:pt idx="2758" formatCode="_-&quot;$&quot;* #,##0.00_-;\-&quot;$&quot;* #,##0.00_-;_-&quot;$&quot;* &quot;-&quot;_-;_-@_-">
                  <c:v>3153.29</c:v>
                </c:pt>
                <c:pt idx="2759" formatCode="_-&quot;$&quot;* #,##0.00_-;\-&quot;$&quot;* #,##0.00_-;_-&quot;$&quot;* &quot;-&quot;_-;_-@_-">
                  <c:v>3153.29</c:v>
                </c:pt>
                <c:pt idx="2760" formatCode="_-&quot;$&quot;* #,##0.00_-;\-&quot;$&quot;* #,##0.00_-;_-&quot;$&quot;* &quot;-&quot;_-;_-@_-">
                  <c:v>3153.29</c:v>
                </c:pt>
                <c:pt idx="2761" formatCode="_-&quot;$&quot;* #,##0.00_-;\-&quot;$&quot;* #,##0.00_-;_-&quot;$&quot;* &quot;-&quot;_-;_-@_-">
                  <c:v>3187.86</c:v>
                </c:pt>
                <c:pt idx="2762" formatCode="_-&quot;$&quot;* #,##0.00_-;\-&quot;$&quot;* #,##0.00_-;_-&quot;$&quot;* &quot;-&quot;_-;_-@_-">
                  <c:v>3162.29</c:v>
                </c:pt>
                <c:pt idx="2763" formatCode="_-&quot;$&quot;* #,##0.00_-;\-&quot;$&quot;* #,##0.00_-;_-&quot;$&quot;* &quot;-&quot;_-;_-@_-">
                  <c:v>3174.11</c:v>
                </c:pt>
                <c:pt idx="2764" formatCode="_-&quot;$&quot;* #,##0.00_-;\-&quot;$&quot;* #,##0.00_-;_-&quot;$&quot;* &quot;-&quot;_-;_-@_-">
                  <c:v>3196.15</c:v>
                </c:pt>
                <c:pt idx="2765" formatCode="_-&quot;$&quot;* #,##0.00_-;\-&quot;$&quot;* #,##0.00_-;_-&quot;$&quot;* &quot;-&quot;_-;_-@_-">
                  <c:v>3235.27</c:v>
                </c:pt>
                <c:pt idx="2766" formatCode="_-&quot;$&quot;* #,##0.00_-;\-&quot;$&quot;* #,##0.00_-;_-&quot;$&quot;* &quot;-&quot;_-;_-@_-">
                  <c:v>3235.27</c:v>
                </c:pt>
                <c:pt idx="2767" formatCode="_-&quot;$&quot;* #,##0.00_-;\-&quot;$&quot;* #,##0.00_-;_-&quot;$&quot;* &quot;-&quot;_-;_-@_-">
                  <c:v>3235.27</c:v>
                </c:pt>
                <c:pt idx="2768" formatCode="_-&quot;$&quot;* #,##0.00_-;\-&quot;$&quot;* #,##0.00_-;_-&quot;$&quot;* &quot;-&quot;_-;_-@_-">
                  <c:v>3240.02</c:v>
                </c:pt>
                <c:pt idx="2769" formatCode="_-&quot;$&quot;* #,##0.00_-;\-&quot;$&quot;* #,##0.00_-;_-&quot;$&quot;* &quot;-&quot;_-;_-@_-">
                  <c:v>3274.47</c:v>
                </c:pt>
                <c:pt idx="2770" formatCode="_-&quot;$&quot;* #,##0.00_-;\-&quot;$&quot;* #,##0.00_-;_-&quot;$&quot;* &quot;-&quot;_-;_-@_-">
                  <c:v>3250.56</c:v>
                </c:pt>
                <c:pt idx="2771" formatCode="_-&quot;$&quot;* #,##0.00_-;\-&quot;$&quot;* #,##0.00_-;_-&quot;$&quot;* &quot;-&quot;_-;_-@_-">
                  <c:v>3240.65</c:v>
                </c:pt>
                <c:pt idx="2772" formatCode="_-&quot;$&quot;* #,##0.00_-;\-&quot;$&quot;* #,##0.00_-;_-&quot;$&quot;* &quot;-&quot;_-;_-@_-">
                  <c:v>3223.95</c:v>
                </c:pt>
                <c:pt idx="2773" formatCode="_-&quot;$&quot;* #,##0.00_-;\-&quot;$&quot;* #,##0.00_-;_-&quot;$&quot;* &quot;-&quot;_-;_-@_-">
                  <c:v>3223.95</c:v>
                </c:pt>
                <c:pt idx="2774" formatCode="_-&quot;$&quot;* #,##0.00_-;\-&quot;$&quot;* #,##0.00_-;_-&quot;$&quot;* &quot;-&quot;_-;_-@_-">
                  <c:v>3223.95</c:v>
                </c:pt>
                <c:pt idx="2775" formatCode="_-&quot;$&quot;* #,##0.00_-;\-&quot;$&quot;* #,##0.00_-;_-&quot;$&quot;* &quot;-&quot;_-;_-@_-">
                  <c:v>3196.26</c:v>
                </c:pt>
                <c:pt idx="2776" formatCode="_-&quot;$&quot;* #,##0.00_-;\-&quot;$&quot;* #,##0.00_-;_-&quot;$&quot;* &quot;-&quot;_-;_-@_-">
                  <c:v>3196.26</c:v>
                </c:pt>
                <c:pt idx="2777" formatCode="_-&quot;$&quot;* #,##0.00_-;\-&quot;$&quot;* #,##0.00_-;_-&quot;$&quot;* &quot;-&quot;_-;_-@_-">
                  <c:v>3189.51</c:v>
                </c:pt>
                <c:pt idx="2778" formatCode="_-&quot;$&quot;* #,##0.00_-;\-&quot;$&quot;* #,##0.00_-;_-&quot;$&quot;* &quot;-&quot;_-;_-@_-">
                  <c:v>3178.81</c:v>
                </c:pt>
                <c:pt idx="2779" formatCode="_-&quot;$&quot;* #,##0.00_-;\-&quot;$&quot;* #,##0.00_-;_-&quot;$&quot;* &quot;-&quot;_-;_-@_-">
                  <c:v>3173.59</c:v>
                </c:pt>
                <c:pt idx="2780" formatCode="_-&quot;$&quot;* #,##0.00_-;\-&quot;$&quot;* #,##0.00_-;_-&quot;$&quot;* &quot;-&quot;_-;_-@_-">
                  <c:v>3173.59</c:v>
                </c:pt>
                <c:pt idx="2781" formatCode="_-&quot;$&quot;* #,##0.00_-;\-&quot;$&quot;* #,##0.00_-;_-&quot;$&quot;* &quot;-&quot;_-;_-@_-">
                  <c:v>3173.59</c:v>
                </c:pt>
                <c:pt idx="2782" formatCode="_-&quot;$&quot;* #,##0.00_-;\-&quot;$&quot;* #,##0.00_-;_-&quot;$&quot;* &quot;-&quot;_-;_-@_-">
                  <c:v>3198.29</c:v>
                </c:pt>
                <c:pt idx="2783" formatCode="_-&quot;$&quot;* #,##0.00_-;\-&quot;$&quot;* #,##0.00_-;_-&quot;$&quot;* &quot;-&quot;_-;_-@_-">
                  <c:v>3194.7</c:v>
                </c:pt>
                <c:pt idx="2784" formatCode="_-&quot;$&quot;* #,##0.00_-;\-&quot;$&quot;* #,##0.00_-;_-&quot;$&quot;* &quot;-&quot;_-;_-@_-">
                  <c:v>3197.2</c:v>
                </c:pt>
                <c:pt idx="2785" formatCode="_-&quot;$&quot;* #,##0.00_-;\-&quot;$&quot;* #,##0.00_-;_-&quot;$&quot;* &quot;-&quot;_-;_-@_-">
                  <c:v>3176.89</c:v>
                </c:pt>
                <c:pt idx="2786" formatCode="_-&quot;$&quot;* #,##0.00_-;\-&quot;$&quot;* #,##0.00_-;_-&quot;$&quot;* &quot;-&quot;_-;_-@_-">
                  <c:v>3176.89</c:v>
                </c:pt>
                <c:pt idx="2787" formatCode="_-&quot;$&quot;* #,##0.00_-;\-&quot;$&quot;* #,##0.00_-;_-&quot;$&quot;* &quot;-&quot;_-;_-@_-">
                  <c:v>3176.89</c:v>
                </c:pt>
                <c:pt idx="2788" formatCode="_-&quot;$&quot;* #,##0.00_-;\-&quot;$&quot;* #,##0.00_-;_-&quot;$&quot;* &quot;-&quot;_-;_-@_-">
                  <c:v>3176.89</c:v>
                </c:pt>
                <c:pt idx="2789" formatCode="_-&quot;$&quot;* #,##0.00_-;\-&quot;$&quot;* #,##0.00_-;_-&quot;$&quot;* &quot;-&quot;_-;_-@_-">
                  <c:v>3145.39</c:v>
                </c:pt>
                <c:pt idx="2790" formatCode="_-&quot;$&quot;* #,##0.00_-;\-&quot;$&quot;* #,##0.00_-;_-&quot;$&quot;* &quot;-&quot;_-;_-@_-">
                  <c:v>3140.25</c:v>
                </c:pt>
                <c:pt idx="2791" formatCode="_-&quot;$&quot;* #,##0.00_-;\-&quot;$&quot;* #,##0.00_-;_-&quot;$&quot;* &quot;-&quot;_-;_-@_-">
                  <c:v>3154.55</c:v>
                </c:pt>
                <c:pt idx="2792" formatCode="_-&quot;$&quot;* #,##0.00_-;\-&quot;$&quot;* #,##0.00_-;_-&quot;$&quot;* &quot;-&quot;_-;_-@_-">
                  <c:v>3177.57</c:v>
                </c:pt>
                <c:pt idx="2793" formatCode="_-&quot;$&quot;* #,##0.00_-;\-&quot;$&quot;* #,##0.00_-;_-&quot;$&quot;* &quot;-&quot;_-;_-@_-">
                  <c:v>3177.57</c:v>
                </c:pt>
                <c:pt idx="2794" formatCode="_-&quot;$&quot;* #,##0.00_-;\-&quot;$&quot;* #,##0.00_-;_-&quot;$&quot;* &quot;-&quot;_-;_-@_-">
                  <c:v>3177.57</c:v>
                </c:pt>
                <c:pt idx="2795" formatCode="_-&quot;$&quot;* #,##0.00_-;\-&quot;$&quot;* #,##0.00_-;_-&quot;$&quot;* &quot;-&quot;_-;_-@_-">
                  <c:v>3177.57</c:v>
                </c:pt>
                <c:pt idx="2796" formatCode="_-&quot;$&quot;* #,##0.00_-;\-&quot;$&quot;* #,##0.00_-;_-&quot;$&quot;* &quot;-&quot;_-;_-@_-">
                  <c:v>3193.8</c:v>
                </c:pt>
                <c:pt idx="2797" formatCode="_-&quot;$&quot;* #,##0.00_-;\-&quot;$&quot;* #,##0.00_-;_-&quot;$&quot;* &quot;-&quot;_-;_-@_-">
                  <c:v>3219.85</c:v>
                </c:pt>
                <c:pt idx="2798" formatCode="_-&quot;$&quot;* #,##0.00_-;\-&quot;$&quot;* #,##0.00_-;_-&quot;$&quot;* &quot;-&quot;_-;_-@_-">
                  <c:v>3202.44</c:v>
                </c:pt>
                <c:pt idx="2799" formatCode="_-&quot;$&quot;* #,##0.00_-;\-&quot;$&quot;* #,##0.00_-;_-&quot;$&quot;* &quot;-&quot;_-;_-@_-">
                  <c:v>3202.44</c:v>
                </c:pt>
                <c:pt idx="2800" formatCode="_-&quot;$&quot;* #,##0.00_-;\-&quot;$&quot;* #,##0.00_-;_-&quot;$&quot;* &quot;-&quot;_-;_-@_-">
                  <c:v>3188.69</c:v>
                </c:pt>
                <c:pt idx="2801" formatCode="_-&quot;$&quot;* #,##0.00_-;\-&quot;$&quot;* #,##0.00_-;_-&quot;$&quot;* &quot;-&quot;_-;_-@_-">
                  <c:v>3185.26</c:v>
                </c:pt>
                <c:pt idx="2802" formatCode="_-&quot;$&quot;* #,##0.00_-;\-&quot;$&quot;* #,##0.00_-;_-&quot;$&quot;* &quot;-&quot;_-;_-@_-">
                  <c:v>3185.26</c:v>
                </c:pt>
                <c:pt idx="2803" formatCode="_-&quot;$&quot;* #,##0.00_-;\-&quot;$&quot;* #,##0.00_-;_-&quot;$&quot;* &quot;-&quot;_-;_-@_-">
                  <c:v>3185.26</c:v>
                </c:pt>
                <c:pt idx="2804" formatCode="_-&quot;$&quot;* #,##0.00_-;\-&quot;$&quot;* #,##0.00_-;_-&quot;$&quot;* &quot;-&quot;_-;_-@_-">
                  <c:v>3167.18</c:v>
                </c:pt>
                <c:pt idx="2805" formatCode="_-&quot;$&quot;* #,##0.00_-;\-&quot;$&quot;* #,##0.00_-;_-&quot;$&quot;* &quot;-&quot;_-;_-@_-">
                  <c:v>3149.7</c:v>
                </c:pt>
                <c:pt idx="2806" formatCode="_-&quot;$&quot;* #,##0.00_-;\-&quot;$&quot;* #,##0.00_-;_-&quot;$&quot;* &quot;-&quot;_-;_-@_-">
                  <c:v>3110.2</c:v>
                </c:pt>
                <c:pt idx="2807" formatCode="_-&quot;$&quot;* #,##0.00_-;\-&quot;$&quot;* #,##0.00_-;_-&quot;$&quot;* &quot;-&quot;_-;_-@_-">
                  <c:v>3087.58</c:v>
                </c:pt>
                <c:pt idx="2808" formatCode="_-&quot;$&quot;* #,##0.00_-;\-&quot;$&quot;* #,##0.00_-;_-&quot;$&quot;* &quot;-&quot;_-;_-@_-">
                  <c:v>3079.88</c:v>
                </c:pt>
                <c:pt idx="2809" formatCode="_-&quot;$&quot;* #,##0.00_-;\-&quot;$&quot;* #,##0.00_-;_-&quot;$&quot;* &quot;-&quot;_-;_-@_-">
                  <c:v>3079.88</c:v>
                </c:pt>
                <c:pt idx="2810" formatCode="_-&quot;$&quot;* #,##0.00_-;\-&quot;$&quot;* #,##0.00_-;_-&quot;$&quot;* &quot;-&quot;_-;_-@_-">
                  <c:v>3079.88</c:v>
                </c:pt>
                <c:pt idx="2811" formatCode="_-&quot;$&quot;* #,##0.00_-;\-&quot;$&quot;* #,##0.00_-;_-&quot;$&quot;* &quot;-&quot;_-;_-@_-">
                  <c:v>3088.47</c:v>
                </c:pt>
                <c:pt idx="2812" formatCode="_-&quot;$&quot;* #,##0.00_-;\-&quot;$&quot;* #,##0.00_-;_-&quot;$&quot;* &quot;-&quot;_-;_-@_-">
                  <c:v>3056.37</c:v>
                </c:pt>
                <c:pt idx="2813" formatCode="_-&quot;$&quot;* #,##0.00_-;\-&quot;$&quot;* #,##0.00_-;_-&quot;$&quot;* &quot;-&quot;_-;_-@_-">
                  <c:v>3055.93</c:v>
                </c:pt>
                <c:pt idx="2814" formatCode="_-&quot;$&quot;* #,##0.00_-;\-&quot;$&quot;* #,##0.00_-;_-&quot;$&quot;* &quot;-&quot;_-;_-@_-">
                  <c:v>3088.78</c:v>
                </c:pt>
                <c:pt idx="2815" formatCode="_-&quot;$&quot;* #,##0.00_-;\-&quot;$&quot;* #,##0.00_-;_-&quot;$&quot;* &quot;-&quot;_-;_-@_-">
                  <c:v>3088.78</c:v>
                </c:pt>
                <c:pt idx="2816" formatCode="_-&quot;$&quot;* #,##0.00_-;\-&quot;$&quot;* #,##0.00_-;_-&quot;$&quot;* &quot;-&quot;_-;_-@_-">
                  <c:v>3088.78</c:v>
                </c:pt>
                <c:pt idx="2817" formatCode="_-&quot;$&quot;* #,##0.00_-;\-&quot;$&quot;* #,##0.00_-;_-&quot;$&quot;* &quot;-&quot;_-;_-@_-">
                  <c:v>3088.78</c:v>
                </c:pt>
                <c:pt idx="2818" formatCode="_-&quot;$&quot;* #,##0.00_-;\-&quot;$&quot;* #,##0.00_-;_-&quot;$&quot;* &quot;-&quot;_-;_-@_-">
                  <c:v>3087.34</c:v>
                </c:pt>
                <c:pt idx="2819" formatCode="_-&quot;$&quot;* #,##0.00_-;\-&quot;$&quot;* #,##0.00_-;_-&quot;$&quot;* &quot;-&quot;_-;_-@_-">
                  <c:v>3090.3</c:v>
                </c:pt>
                <c:pt idx="2820" formatCode="_-&quot;$&quot;* #,##0.00_-;\-&quot;$&quot;* #,##0.00_-;_-&quot;$&quot;* &quot;-&quot;_-;_-@_-">
                  <c:v>3057.55</c:v>
                </c:pt>
                <c:pt idx="2821" formatCode="_-&quot;$&quot;* #,##0.00_-;\-&quot;$&quot;* #,##0.00_-;_-&quot;$&quot;* &quot;-&quot;_-;_-@_-">
                  <c:v>3031.31</c:v>
                </c:pt>
                <c:pt idx="2822" formatCode="_-&quot;$&quot;* #,##0.00_-;\-&quot;$&quot;* #,##0.00_-;_-&quot;$&quot;* &quot;-&quot;_-;_-@_-">
                  <c:v>3031.31</c:v>
                </c:pt>
                <c:pt idx="2823" formatCode="_-&quot;$&quot;* #,##0.00_-;\-&quot;$&quot;* #,##0.00_-;_-&quot;$&quot;* &quot;-&quot;_-;_-@_-">
                  <c:v>3031.31</c:v>
                </c:pt>
                <c:pt idx="2824" formatCode="_-&quot;$&quot;* #,##0.00_-;\-&quot;$&quot;* #,##0.00_-;_-&quot;$&quot;* &quot;-&quot;_-;_-@_-">
                  <c:v>3031.31</c:v>
                </c:pt>
                <c:pt idx="2825" formatCode="_-&quot;$&quot;* #,##0.00_-;\-&quot;$&quot;* #,##0.00_-;_-&quot;$&quot;* &quot;-&quot;_-;_-@_-">
                  <c:v>3028.16</c:v>
                </c:pt>
                <c:pt idx="2826" formatCode="_-&quot;$&quot;* #,##0.00_-;\-&quot;$&quot;* #,##0.00_-;_-&quot;$&quot;* &quot;-&quot;_-;_-@_-">
                  <c:v>3012.65</c:v>
                </c:pt>
                <c:pt idx="2827" formatCode="_-&quot;$&quot;* #,##0.00_-;\-&quot;$&quot;* #,##0.00_-;_-&quot;$&quot;* &quot;-&quot;_-;_-@_-">
                  <c:v>3005.5</c:v>
                </c:pt>
                <c:pt idx="2828" formatCode="_-&quot;$&quot;* #,##0.00_-;\-&quot;$&quot;* #,##0.00_-;_-&quot;$&quot;* &quot;-&quot;_-;_-@_-">
                  <c:v>2993.74</c:v>
                </c:pt>
                <c:pt idx="2829" formatCode="_-&quot;$&quot;* #,##0.00_-;\-&quot;$&quot;* #,##0.00_-;_-&quot;$&quot;* &quot;-&quot;_-;_-@_-">
                  <c:v>2972.18</c:v>
                </c:pt>
                <c:pt idx="2830" formatCode="_-&quot;$&quot;* #,##0.00_-;\-&quot;$&quot;* #,##0.00_-;_-&quot;$&quot;* &quot;-&quot;_-;_-@_-">
                  <c:v>2972.18</c:v>
                </c:pt>
                <c:pt idx="2831" formatCode="_-&quot;$&quot;* #,##0.00_-;\-&quot;$&quot;* #,##0.00_-;_-&quot;$&quot;* &quot;-&quot;_-;_-@_-">
                  <c:v>2972.18</c:v>
                </c:pt>
                <c:pt idx="2832" formatCode="_-&quot;$&quot;* #,##0.00_-;\-&quot;$&quot;* #,##0.00_-;_-&quot;$&quot;* &quot;-&quot;_-;_-@_-">
                  <c:v>2989.58</c:v>
                </c:pt>
                <c:pt idx="2833" formatCode="_-&quot;$&quot;* #,##0.00_-;\-&quot;$&quot;* #,##0.00_-;_-&quot;$&quot;* &quot;-&quot;_-;_-@_-">
                  <c:v>3000.14</c:v>
                </c:pt>
                <c:pt idx="2834" formatCode="_-&quot;$&quot;* #,##0.00_-;\-&quot;$&quot;* #,##0.00_-;_-&quot;$&quot;* &quot;-&quot;_-;_-@_-">
                  <c:v>3001.88</c:v>
                </c:pt>
                <c:pt idx="2835" formatCode="_-&quot;$&quot;* #,##0.00_-;\-&quot;$&quot;* #,##0.00_-;_-&quot;$&quot;* &quot;-&quot;_-;_-@_-">
                  <c:v>2991.9</c:v>
                </c:pt>
                <c:pt idx="2836" formatCode="_-&quot;$&quot;* #,##0.00_-;\-&quot;$&quot;* #,##0.00_-;_-&quot;$&quot;* &quot;-&quot;_-;_-@_-">
                  <c:v>3006.96</c:v>
                </c:pt>
                <c:pt idx="2837" formatCode="_-&quot;$&quot;* #,##0.00_-;\-&quot;$&quot;* #,##0.00_-;_-&quot;$&quot;* &quot;-&quot;_-;_-@_-">
                  <c:v>3006.96</c:v>
                </c:pt>
                <c:pt idx="2838" formatCode="_-&quot;$&quot;* #,##0.00_-;\-&quot;$&quot;* #,##0.00_-;_-&quot;$&quot;* &quot;-&quot;_-;_-@_-">
                  <c:v>3006.96</c:v>
                </c:pt>
                <c:pt idx="2839" formatCode="_-&quot;$&quot;* #,##0.00_-;\-&quot;$&quot;* #,##0.00_-;_-&quot;$&quot;* &quot;-&quot;_-;_-@_-">
                  <c:v>3014.18</c:v>
                </c:pt>
                <c:pt idx="2840" formatCode="_-&quot;$&quot;* #,##0.00_-;\-&quot;$&quot;* #,##0.00_-;_-&quot;$&quot;* &quot;-&quot;_-;_-@_-">
                  <c:v>3018.63</c:v>
                </c:pt>
                <c:pt idx="2841" formatCode="_-&quot;$&quot;* #,##0.00_-;\-&quot;$&quot;* #,##0.00_-;_-&quot;$&quot;* &quot;-&quot;_-;_-@_-">
                  <c:v>3007.03</c:v>
                </c:pt>
                <c:pt idx="2842" formatCode="_-&quot;$&quot;* #,##0.00_-;\-&quot;$&quot;* #,##0.00_-;_-&quot;$&quot;* &quot;-&quot;_-;_-@_-">
                  <c:v>3013.38</c:v>
                </c:pt>
                <c:pt idx="2843" formatCode="_-&quot;$&quot;* #,##0.00_-;\-&quot;$&quot;* #,##0.00_-;_-&quot;$&quot;* &quot;-&quot;_-;_-@_-">
                  <c:v>3026.05</c:v>
                </c:pt>
                <c:pt idx="2844" formatCode="_-&quot;$&quot;* #,##0.00_-;\-&quot;$&quot;* #,##0.00_-;_-&quot;$&quot;* &quot;-&quot;_-;_-@_-">
                  <c:v>3026.05</c:v>
                </c:pt>
                <c:pt idx="2845" formatCode="_-&quot;$&quot;* #,##0.00_-;\-&quot;$&quot;* #,##0.00_-;_-&quot;$&quot;* &quot;-&quot;_-;_-@_-">
                  <c:v>3026.05</c:v>
                </c:pt>
                <c:pt idx="2846" formatCode="_-&quot;$&quot;* #,##0.00_-;\-&quot;$&quot;* #,##0.00_-;_-&quot;$&quot;* &quot;-&quot;_-;_-@_-">
                  <c:v>3019.38</c:v>
                </c:pt>
                <c:pt idx="2847" formatCode="_-&quot;$&quot;* #,##0.00_-;\-&quot;$&quot;* #,##0.00_-;_-&quot;$&quot;* &quot;-&quot;_-;_-@_-">
                  <c:v>3055.01</c:v>
                </c:pt>
                <c:pt idx="2848" formatCode="_-&quot;$&quot;* #,##0.00_-;\-&quot;$&quot;* #,##0.00_-;_-&quot;$&quot;* &quot;-&quot;_-;_-@_-">
                  <c:v>3087.73</c:v>
                </c:pt>
                <c:pt idx="2849" formatCode="_-&quot;$&quot;* #,##0.00_-;\-&quot;$&quot;* #,##0.00_-;_-&quot;$&quot;* &quot;-&quot;_-;_-@_-">
                  <c:v>3069.49</c:v>
                </c:pt>
                <c:pt idx="2850" formatCode="_-&quot;$&quot;* #,##0.00_-;\-&quot;$&quot;* #,##0.00_-;_-&quot;$&quot;* &quot;-&quot;_-;_-@_-">
                  <c:v>3070.15</c:v>
                </c:pt>
                <c:pt idx="2851" formatCode="_-&quot;$&quot;* #,##0.00_-;\-&quot;$&quot;* #,##0.00_-;_-&quot;$&quot;* &quot;-&quot;_-;_-@_-">
                  <c:v>3070.15</c:v>
                </c:pt>
                <c:pt idx="2852" formatCode="_-&quot;$&quot;* #,##0.00_-;\-&quot;$&quot;* #,##0.00_-;_-&quot;$&quot;* &quot;-&quot;_-;_-@_-">
                  <c:v>3070.15</c:v>
                </c:pt>
                <c:pt idx="2853" formatCode="_-&quot;$&quot;* #,##0.00_-;\-&quot;$&quot;* #,##0.00_-;_-&quot;$&quot;* &quot;-&quot;_-;_-@_-">
                  <c:v>3089.47</c:v>
                </c:pt>
                <c:pt idx="2854" formatCode="_-&quot;$&quot;* #,##0.00_-;\-&quot;$&quot;* #,##0.00_-;_-&quot;$&quot;* &quot;-&quot;_-;_-@_-">
                  <c:v>3100.37</c:v>
                </c:pt>
                <c:pt idx="2855" formatCode="_-&quot;$&quot;* #,##0.00_-;\-&quot;$&quot;* #,##0.00_-;_-&quot;$&quot;* &quot;-&quot;_-;_-@_-">
                  <c:v>3088.47</c:v>
                </c:pt>
                <c:pt idx="2856" formatCode="_-&quot;$&quot;* #,##0.00_-;\-&quot;$&quot;* #,##0.00_-;_-&quot;$&quot;* &quot;-&quot;_-;_-@_-">
                  <c:v>3053.14</c:v>
                </c:pt>
                <c:pt idx="2857" formatCode="_-&quot;$&quot;* #,##0.00_-;\-&quot;$&quot;* #,##0.00_-;_-&quot;$&quot;* &quot;-&quot;_-;_-@_-">
                  <c:v>3053.14</c:v>
                </c:pt>
                <c:pt idx="2858" formatCode="_-&quot;$&quot;* #,##0.00_-;\-&quot;$&quot;* #,##0.00_-;_-&quot;$&quot;* &quot;-&quot;_-;_-@_-">
                  <c:v>3053.14</c:v>
                </c:pt>
                <c:pt idx="2859" formatCode="_-&quot;$&quot;* #,##0.00_-;\-&quot;$&quot;* #,##0.00_-;_-&quot;$&quot;* &quot;-&quot;_-;_-@_-">
                  <c:v>3053.14</c:v>
                </c:pt>
                <c:pt idx="2860" formatCode="_-&quot;$&quot;* #,##0.00_-;\-&quot;$&quot;* #,##0.00_-;_-&quot;$&quot;* &quot;-&quot;_-;_-@_-">
                  <c:v>3027.39</c:v>
                </c:pt>
                <c:pt idx="2861" formatCode="_-&quot;$&quot;* #,##0.00_-;\-&quot;$&quot;* #,##0.00_-;_-&quot;$&quot;* &quot;-&quot;_-;_-@_-">
                  <c:v>2999.57</c:v>
                </c:pt>
                <c:pt idx="2862" formatCode="_-&quot;$&quot;* #,##0.00_-;\-&quot;$&quot;* #,##0.00_-;_-&quot;$&quot;* &quot;-&quot;_-;_-@_-">
                  <c:v>2966</c:v>
                </c:pt>
                <c:pt idx="2863" formatCode="_-&quot;$&quot;* #,##0.00_-;\-&quot;$&quot;* #,##0.00_-;_-&quot;$&quot;* &quot;-&quot;_-;_-@_-">
                  <c:v>2934.31</c:v>
                </c:pt>
                <c:pt idx="2864" formatCode="_-&quot;$&quot;* #,##0.00_-;\-&quot;$&quot;* #,##0.00_-;_-&quot;$&quot;* &quot;-&quot;_-;_-@_-">
                  <c:v>2958.45</c:v>
                </c:pt>
                <c:pt idx="2865" formatCode="_-&quot;$&quot;* #,##0.00_-;\-&quot;$&quot;* #,##0.00_-;_-&quot;$&quot;* &quot;-&quot;_-;_-@_-">
                  <c:v>2958.45</c:v>
                </c:pt>
                <c:pt idx="2866" formatCode="_-&quot;$&quot;* #,##0.00_-;\-&quot;$&quot;* #,##0.00_-;_-&quot;$&quot;* &quot;-&quot;_-;_-@_-">
                  <c:v>2958.45</c:v>
                </c:pt>
                <c:pt idx="2867" formatCode="_-&quot;$&quot;* #,##0.00_-;\-&quot;$&quot;* #,##0.00_-;_-&quot;$&quot;* &quot;-&quot;_-;_-@_-">
                  <c:v>2980.64</c:v>
                </c:pt>
                <c:pt idx="2868" formatCode="_-&quot;$&quot;* #,##0.00_-;\-&quot;$&quot;* #,##0.00_-;_-&quot;$&quot;* &quot;-&quot;_-;_-@_-">
                  <c:v>2965.45</c:v>
                </c:pt>
                <c:pt idx="2869" formatCode="_-&quot;$&quot;* #,##0.00_-;\-&quot;$&quot;* #,##0.00_-;_-&quot;$&quot;* &quot;-&quot;_-;_-@_-">
                  <c:v>2990.78</c:v>
                </c:pt>
                <c:pt idx="2870" formatCode="_-&quot;$&quot;* #,##0.00_-;\-&quot;$&quot;* #,##0.00_-;_-&quot;$&quot;* &quot;-&quot;_-;_-@_-">
                  <c:v>3024.02</c:v>
                </c:pt>
                <c:pt idx="2871" formatCode="_-&quot;$&quot;* #,##0.00_-;\-&quot;$&quot;* #,##0.00_-;_-&quot;$&quot;* &quot;-&quot;_-;_-@_-">
                  <c:v>3024.02</c:v>
                </c:pt>
                <c:pt idx="2872" formatCode="_-&quot;$&quot;* #,##0.00_-;\-&quot;$&quot;* #,##0.00_-;_-&quot;$&quot;* &quot;-&quot;_-;_-@_-">
                  <c:v>3024.02</c:v>
                </c:pt>
                <c:pt idx="2873" formatCode="_-&quot;$&quot;* #,##0.00_-;\-&quot;$&quot;* #,##0.00_-;_-&quot;$&quot;* &quot;-&quot;_-;_-@_-">
                  <c:v>3024.02</c:v>
                </c:pt>
                <c:pt idx="2874" formatCode="_-&quot;$&quot;* #,##0.00_-;\-&quot;$&quot;* #,##0.00_-;_-&quot;$&quot;* &quot;-&quot;_-;_-@_-">
                  <c:v>3019.55</c:v>
                </c:pt>
                <c:pt idx="2875" formatCode="_-&quot;$&quot;* #,##0.00_-;\-&quot;$&quot;* #,##0.00_-;_-&quot;$&quot;* &quot;-&quot;_-;_-@_-">
                  <c:v>3046.76</c:v>
                </c:pt>
                <c:pt idx="2876" formatCode="_-&quot;$&quot;* #,##0.00_-;\-&quot;$&quot;* #,##0.00_-;_-&quot;$&quot;* &quot;-&quot;_-;_-@_-">
                  <c:v>3002.66</c:v>
                </c:pt>
                <c:pt idx="2877" formatCode="_-&quot;$&quot;* #,##0.00_-;\-&quot;$&quot;* #,##0.00_-;_-&quot;$&quot;* &quot;-&quot;_-;_-@_-">
                  <c:v>2983.93</c:v>
                </c:pt>
                <c:pt idx="2878" formatCode="_-&quot;$&quot;* #,##0.00_-;\-&quot;$&quot;* #,##0.00_-;_-&quot;$&quot;* &quot;-&quot;_-;_-@_-">
                  <c:v>2940.95</c:v>
                </c:pt>
                <c:pt idx="2879" formatCode="_-&quot;$&quot;* #,##0.00_-;\-&quot;$&quot;* #,##0.00_-;_-&quot;$&quot;* &quot;-&quot;_-;_-@_-">
                  <c:v>2940.95</c:v>
                </c:pt>
                <c:pt idx="2880" formatCode="_-&quot;$&quot;* #,##0.00_-;\-&quot;$&quot;* #,##0.00_-;_-&quot;$&quot;* &quot;-&quot;_-;_-@_-">
                  <c:v>2940.95</c:v>
                </c:pt>
                <c:pt idx="2881" formatCode="_-&quot;$&quot;* #,##0.00_-;\-&quot;$&quot;* #,##0.00_-;_-&quot;$&quot;* &quot;-&quot;_-;_-@_-">
                  <c:v>2919.44</c:v>
                </c:pt>
                <c:pt idx="2882" formatCode="_-&quot;$&quot;* #,##0.00_-;\-&quot;$&quot;* #,##0.00_-;_-&quot;$&quot;* &quot;-&quot;_-;_-@_-">
                  <c:v>2908.9</c:v>
                </c:pt>
                <c:pt idx="2883" formatCode="_-&quot;$&quot;* #,##0.00_-;\-&quot;$&quot;* #,##0.00_-;_-&quot;$&quot;* &quot;-&quot;_-;_-@_-">
                  <c:v>2898.86</c:v>
                </c:pt>
                <c:pt idx="2884" formatCode="_-&quot;$&quot;* #,##0.00_-;\-&quot;$&quot;* #,##0.00_-;_-&quot;$&quot;* &quot;-&quot;_-;_-@_-">
                  <c:v>2898.86</c:v>
                </c:pt>
                <c:pt idx="2885" formatCode="_-&quot;$&quot;* #,##0.00_-;\-&quot;$&quot;* #,##0.00_-;_-&quot;$&quot;* &quot;-&quot;_-;_-@_-">
                  <c:v>2898.99</c:v>
                </c:pt>
                <c:pt idx="2886" formatCode="_-&quot;$&quot;* #,##0.00_-;\-&quot;$&quot;* #,##0.00_-;_-&quot;$&quot;* &quot;-&quot;_-;_-@_-">
                  <c:v>2898.99</c:v>
                </c:pt>
                <c:pt idx="2887" formatCode="_-&quot;$&quot;* #,##0.00_-;\-&quot;$&quot;* #,##0.00_-;_-&quot;$&quot;* &quot;-&quot;_-;_-@_-">
                  <c:v>2898.99</c:v>
                </c:pt>
                <c:pt idx="2888" formatCode="_-&quot;$&quot;* #,##0.00_-;\-&quot;$&quot;* #,##0.00_-;_-&quot;$&quot;* &quot;-&quot;_-;_-@_-">
                  <c:v>2904.9</c:v>
                </c:pt>
                <c:pt idx="2889" formatCode="_-&quot;$&quot;* #,##0.00_-;\-&quot;$&quot;* #,##0.00_-;_-&quot;$&quot;* &quot;-&quot;_-;_-@_-">
                  <c:v>2892.62</c:v>
                </c:pt>
                <c:pt idx="2890" formatCode="_-&quot;$&quot;* #,##0.00_-;\-&quot;$&quot;* #,##0.00_-;_-&quot;$&quot;* &quot;-&quot;_-;_-@_-">
                  <c:v>2886.8</c:v>
                </c:pt>
                <c:pt idx="2891" formatCode="_-&quot;$&quot;* #,##0.00_-;\-&quot;$&quot;* #,##0.00_-;_-&quot;$&quot;* &quot;-&quot;_-;_-@_-">
                  <c:v>2875.72</c:v>
                </c:pt>
                <c:pt idx="2892" formatCode="_-&quot;$&quot;* #,##0.00_-;\-&quot;$&quot;* #,##0.00_-;_-&quot;$&quot;* &quot;-&quot;_-;_-@_-">
                  <c:v>2880.79</c:v>
                </c:pt>
                <c:pt idx="2893" formatCode="_-&quot;$&quot;* #,##0.00_-;\-&quot;$&quot;* #,##0.00_-;_-&quot;$&quot;* &quot;-&quot;_-;_-@_-">
                  <c:v>2880.79</c:v>
                </c:pt>
                <c:pt idx="2894" formatCode="_-&quot;$&quot;* #,##0.00_-;\-&quot;$&quot;* #,##0.00_-;_-&quot;$&quot;* &quot;-&quot;_-;_-@_-">
                  <c:v>2880.79</c:v>
                </c:pt>
                <c:pt idx="2895" formatCode="_-&quot;$&quot;* #,##0.00_-;\-&quot;$&quot;* #,##0.00_-;_-&quot;$&quot;* &quot;-&quot;_-;_-@_-">
                  <c:v>2886.21</c:v>
                </c:pt>
                <c:pt idx="2896" formatCode="_-&quot;$&quot;* #,##0.00_-;\-&quot;$&quot;* #,##0.00_-;_-&quot;$&quot;* &quot;-&quot;_-;_-@_-">
                  <c:v>2882.84</c:v>
                </c:pt>
                <c:pt idx="2897" formatCode="_-&quot;$&quot;* #,##0.00_-;\-&quot;$&quot;* #,##0.00_-;_-&quot;$&quot;* &quot;-&quot;_-;_-@_-">
                  <c:v>2898.36</c:v>
                </c:pt>
                <c:pt idx="2898" formatCode="_-&quot;$&quot;* #,##0.00_-;\-&quot;$&quot;* #,##0.00_-;_-&quot;$&quot;* &quot;-&quot;_-;_-@_-">
                  <c:v>2897.73</c:v>
                </c:pt>
                <c:pt idx="2899" formatCode="_-&quot;$&quot;* #,##0.00_-;\-&quot;$&quot;* #,##0.00_-;_-&quot;$&quot;* &quot;-&quot;_-;_-@_-">
                  <c:v>2883.81</c:v>
                </c:pt>
                <c:pt idx="2900" formatCode="_-&quot;$&quot;* #,##0.00_-;\-&quot;$&quot;* #,##0.00_-;_-&quot;$&quot;* &quot;-&quot;_-;_-@_-">
                  <c:v>2883.81</c:v>
                </c:pt>
                <c:pt idx="2901" formatCode="_-&quot;$&quot;* #,##0.00_-;\-&quot;$&quot;* #,##0.00_-;_-&quot;$&quot;* &quot;-&quot;_-;_-@_-">
                  <c:v>2883.81</c:v>
                </c:pt>
                <c:pt idx="2902" formatCode="_-&quot;$&quot;* #,##0.00_-;\-&quot;$&quot;* #,##0.00_-;_-&quot;$&quot;* &quot;-&quot;_-;_-@_-">
                  <c:v>2883.81</c:v>
                </c:pt>
                <c:pt idx="2903" formatCode="_-&quot;$&quot;* #,##0.00_-;\-&quot;$&quot;* #,##0.00_-;_-&quot;$&quot;* &quot;-&quot;_-;_-@_-">
                  <c:v>2876.93</c:v>
                </c:pt>
                <c:pt idx="2904" formatCode="_-&quot;$&quot;* #,##0.00_-;\-&quot;$&quot;* #,##0.00_-;_-&quot;$&quot;* &quot;-&quot;_-;_-@_-">
                  <c:v>2878.28</c:v>
                </c:pt>
                <c:pt idx="2905" formatCode="_-&quot;$&quot;* #,##0.00_-;\-&quot;$&quot;* #,##0.00_-;_-&quot;$&quot;* &quot;-&quot;_-;_-@_-">
                  <c:v>2868.96</c:v>
                </c:pt>
                <c:pt idx="2906" formatCode="_-&quot;$&quot;* #,##0.00_-;\-&quot;$&quot;* #,##0.00_-;_-&quot;$&quot;* &quot;-&quot;_-;_-@_-">
                  <c:v>2861.7</c:v>
                </c:pt>
                <c:pt idx="2907" formatCode="_-&quot;$&quot;* #,##0.00_-;\-&quot;$&quot;* #,##0.00_-;_-&quot;$&quot;* &quot;-&quot;_-;_-@_-">
                  <c:v>2861.7</c:v>
                </c:pt>
                <c:pt idx="2908" formatCode="_-&quot;$&quot;* #,##0.00_-;\-&quot;$&quot;* #,##0.00_-;_-&quot;$&quot;* &quot;-&quot;_-;_-@_-">
                  <c:v>2861.7</c:v>
                </c:pt>
                <c:pt idx="2909" formatCode="_-&quot;$&quot;* #,##0.00_-;\-&quot;$&quot;* #,##0.00_-;_-&quot;$&quot;* &quot;-&quot;_-;_-@_-">
                  <c:v>2882.02</c:v>
                </c:pt>
                <c:pt idx="2910" formatCode="_-&quot;$&quot;* #,##0.00_-;\-&quot;$&quot;* #,##0.00_-;_-&quot;$&quot;* &quot;-&quot;_-;_-@_-">
                  <c:v>2880.1</c:v>
                </c:pt>
                <c:pt idx="2911" formatCode="_-&quot;$&quot;* #,##0.00_-;\-&quot;$&quot;* #,##0.00_-;_-&quot;$&quot;* &quot;-&quot;_-;_-@_-">
                  <c:v>2872.62</c:v>
                </c:pt>
                <c:pt idx="2912" formatCode="_-&quot;$&quot;* #,##0.00_-;\-&quot;$&quot;* #,##0.00_-;_-&quot;$&quot;* &quot;-&quot;_-;_-@_-">
                  <c:v>2881.09</c:v>
                </c:pt>
                <c:pt idx="2913" formatCode="_-&quot;$&quot;* #,##0.00_-;\-&quot;$&quot;* #,##0.00_-;_-&quot;$&quot;* &quot;-&quot;_-;_-@_-">
                  <c:v>2867.94</c:v>
                </c:pt>
                <c:pt idx="2914" formatCode="_-&quot;$&quot;* #,##0.00_-;\-&quot;$&quot;* #,##0.00_-;_-&quot;$&quot;* &quot;-&quot;_-;_-@_-">
                  <c:v>2867.94</c:v>
                </c:pt>
                <c:pt idx="2915" formatCode="_-&quot;$&quot;* #,##0.00_-;\-&quot;$&quot;* #,##0.00_-;_-&quot;$&quot;* &quot;-&quot;_-;_-@_-">
                  <c:v>2867.94</c:v>
                </c:pt>
                <c:pt idx="2916" formatCode="_-&quot;$&quot;* #,##0.00_-;\-&quot;$&quot;* #,##0.00_-;_-&quot;$&quot;* &quot;-&quot;_-;_-@_-">
                  <c:v>2885.53</c:v>
                </c:pt>
                <c:pt idx="2917" formatCode="_-&quot;$&quot;* #,##0.00_-;\-&quot;$&quot;* #,##0.00_-;_-&quot;$&quot;* &quot;-&quot;_-;_-@_-">
                  <c:v>2909.83</c:v>
                </c:pt>
                <c:pt idx="2918" formatCode="_-&quot;$&quot;* #,##0.00_-;\-&quot;$&quot;* #,##0.00_-;_-&quot;$&quot;* &quot;-&quot;_-;_-@_-">
                  <c:v>2909.83</c:v>
                </c:pt>
                <c:pt idx="2919" formatCode="_-&quot;$&quot;* #,##0.00_-;\-&quot;$&quot;* #,##0.00_-;_-&quot;$&quot;* &quot;-&quot;_-;_-@_-">
                  <c:v>2930.8</c:v>
                </c:pt>
                <c:pt idx="2920" formatCode="_-&quot;$&quot;* #,##0.00_-;\-&quot;$&quot;* #,##0.00_-;_-&quot;$&quot;* &quot;-&quot;_-;_-@_-">
                  <c:v>2930.8</c:v>
                </c:pt>
                <c:pt idx="2921" formatCode="_-&quot;$&quot;* #,##0.00_-;\-&quot;$&quot;* #,##0.00_-;_-&quot;$&quot;* &quot;-&quot;_-;_-@_-">
                  <c:v>2930.8</c:v>
                </c:pt>
                <c:pt idx="2922" formatCode="_-&quot;$&quot;* #,##0.00_-;\-&quot;$&quot;* #,##0.00_-;_-&quot;$&quot;* &quot;-&quot;_-;_-@_-">
                  <c:v>2930.8</c:v>
                </c:pt>
                <c:pt idx="2923" formatCode="_-&quot;$&quot;* #,##0.00_-;\-&quot;$&quot;* #,##0.00_-;_-&quot;$&quot;* &quot;-&quot;_-;_-@_-">
                  <c:v>2945.09</c:v>
                </c:pt>
                <c:pt idx="2924" formatCode="_-&quot;$&quot;* #,##0.00_-;\-&quot;$&quot;* #,##0.00_-;_-&quot;$&quot;* &quot;-&quot;_-;_-@_-">
                  <c:v>2934.91</c:v>
                </c:pt>
                <c:pt idx="2925" formatCode="_-&quot;$&quot;* #,##0.00_-;\-&quot;$&quot;* #,##0.00_-;_-&quot;$&quot;* &quot;-&quot;_-;_-@_-">
                  <c:v>2924.1</c:v>
                </c:pt>
                <c:pt idx="2926" formatCode="_-&quot;$&quot;* #,##0.00_-;\-&quot;$&quot;* #,##0.00_-;_-&quot;$&quot;* &quot;-&quot;_-;_-@_-">
                  <c:v>2927.67</c:v>
                </c:pt>
                <c:pt idx="2927" formatCode="_-&quot;$&quot;* #,##0.00_-;\-&quot;$&quot;* #,##0.00_-;_-&quot;$&quot;* &quot;-&quot;_-;_-@_-">
                  <c:v>2918.22</c:v>
                </c:pt>
                <c:pt idx="2928" formatCode="_-&quot;$&quot;* #,##0.00_-;\-&quot;$&quot;* #,##0.00_-;_-&quot;$&quot;* &quot;-&quot;_-;_-@_-">
                  <c:v>2918.22</c:v>
                </c:pt>
                <c:pt idx="2929" formatCode="_-&quot;$&quot;* #,##0.00_-;\-&quot;$&quot;* #,##0.00_-;_-&quot;$&quot;* &quot;-&quot;_-;_-@_-">
                  <c:v>2918.22</c:v>
                </c:pt>
                <c:pt idx="2930" formatCode="_-&quot;$&quot;* #,##0.00_-;\-&quot;$&quot;* #,##0.00_-;_-&quot;$&quot;* &quot;-&quot;_-;_-@_-">
                  <c:v>2944.82</c:v>
                </c:pt>
                <c:pt idx="2931" formatCode="_-&quot;$&quot;* #,##0.00_-;\-&quot;$&quot;* #,##0.00_-;_-&quot;$&quot;* &quot;-&quot;_-;_-@_-">
                  <c:v>2916.49</c:v>
                </c:pt>
                <c:pt idx="2932" formatCode="_-&quot;$&quot;* #,##0.00_-;\-&quot;$&quot;* #,##0.00_-;_-&quot;$&quot;* &quot;-&quot;_-;_-@_-">
                  <c:v>2931.78</c:v>
                </c:pt>
                <c:pt idx="2933" formatCode="_-&quot;$&quot;* #,##0.00_-;\-&quot;$&quot;* #,##0.00_-;_-&quot;$&quot;* &quot;-&quot;_-;_-@_-">
                  <c:v>2919.14</c:v>
                </c:pt>
                <c:pt idx="2934" formatCode="_-&quot;$&quot;* #,##0.00_-;\-&quot;$&quot;* #,##0.00_-;_-&quot;$&quot;* &quot;-&quot;_-;_-@_-">
                  <c:v>2890.06</c:v>
                </c:pt>
                <c:pt idx="2935" formatCode="_-&quot;$&quot;* #,##0.00_-;\-&quot;$&quot;* #,##0.00_-;_-&quot;$&quot;* &quot;-&quot;_-;_-@_-">
                  <c:v>2890.06</c:v>
                </c:pt>
                <c:pt idx="2936" formatCode="_-&quot;$&quot;* #,##0.00_-;\-&quot;$&quot;* #,##0.00_-;_-&quot;$&quot;* &quot;-&quot;_-;_-@_-">
                  <c:v>2890.06</c:v>
                </c:pt>
                <c:pt idx="2937" formatCode="_-&quot;$&quot;* #,##0.00_-;\-&quot;$&quot;* #,##0.00_-;_-&quot;$&quot;* &quot;-&quot;_-;_-@_-">
                  <c:v>2859.78</c:v>
                </c:pt>
                <c:pt idx="2938" formatCode="_-&quot;$&quot;* #,##0.00_-;\-&quot;$&quot;* #,##0.00_-;_-&quot;$&quot;* &quot;-&quot;_-;_-@_-">
                  <c:v>2859.17</c:v>
                </c:pt>
                <c:pt idx="2939" formatCode="_-&quot;$&quot;* #,##0.00_-;\-&quot;$&quot;* #,##0.00_-;_-&quot;$&quot;* &quot;-&quot;_-;_-@_-">
                  <c:v>2857.11</c:v>
                </c:pt>
                <c:pt idx="2940" formatCode="_-&quot;$&quot;* #,##0.00_-;\-&quot;$&quot;* #,##0.00_-;_-&quot;$&quot;* &quot;-&quot;_-;_-@_-">
                  <c:v>2855.8</c:v>
                </c:pt>
                <c:pt idx="2941" formatCode="_-&quot;$&quot;* #,##0.00_-;\-&quot;$&quot;* #,##0.00_-;_-&quot;$&quot;* &quot;-&quot;_-;_-@_-">
                  <c:v>2855.8</c:v>
                </c:pt>
                <c:pt idx="2942" formatCode="_-&quot;$&quot;* #,##0.00_-;\-&quot;$&quot;* #,##0.00_-;_-&quot;$&quot;* &quot;-&quot;_-;_-@_-">
                  <c:v>2855.8</c:v>
                </c:pt>
                <c:pt idx="2943" formatCode="_-&quot;$&quot;* #,##0.00_-;\-&quot;$&quot;* #,##0.00_-;_-&quot;$&quot;* &quot;-&quot;_-;_-@_-">
                  <c:v>2855.8</c:v>
                </c:pt>
                <c:pt idx="2944" formatCode="_-&quot;$&quot;* #,##0.00_-;\-&quot;$&quot;* #,##0.00_-;_-&quot;$&quot;* &quot;-&quot;_-;_-@_-">
                  <c:v>2835.78</c:v>
                </c:pt>
                <c:pt idx="2945" formatCode="_-&quot;$&quot;* #,##0.00_-;\-&quot;$&quot;* #,##0.00_-;_-&quot;$&quot;* &quot;-&quot;_-;_-@_-">
                  <c:v>2828.42</c:v>
                </c:pt>
                <c:pt idx="2946" formatCode="_-&quot;$&quot;* #,##0.00_-;\-&quot;$&quot;* #,##0.00_-;_-&quot;$&quot;* &quot;-&quot;_-;_-@_-">
                  <c:v>2865.37</c:v>
                </c:pt>
                <c:pt idx="2947" formatCode="_-&quot;$&quot;* #,##0.00_-;\-&quot;$&quot;* #,##0.00_-;_-&quot;$&quot;* &quot;-&quot;_-;_-@_-">
                  <c:v>2868.22</c:v>
                </c:pt>
                <c:pt idx="2948" formatCode="_-&quot;$&quot;* #,##0.00_-;\-&quot;$&quot;* #,##0.00_-;_-&quot;$&quot;* &quot;-&quot;_-;_-@_-">
                  <c:v>2868.22</c:v>
                </c:pt>
                <c:pt idx="2949" formatCode="_-&quot;$&quot;* #,##0.00_-;\-&quot;$&quot;* #,##0.00_-;_-&quot;$&quot;* &quot;-&quot;_-;_-@_-">
                  <c:v>2868.22</c:v>
                </c:pt>
                <c:pt idx="2950" formatCode="_-&quot;$&quot;* #,##0.00_-;\-&quot;$&quot;* #,##0.00_-;_-&quot;$&quot;* &quot;-&quot;_-;_-@_-">
                  <c:v>2868.22</c:v>
                </c:pt>
                <c:pt idx="2951" formatCode="_-&quot;$&quot;* #,##0.00_-;\-&quot;$&quot;* #,##0.00_-;_-&quot;$&quot;* &quot;-&quot;_-;_-@_-">
                  <c:v>2889.32</c:v>
                </c:pt>
                <c:pt idx="2952" formatCode="_-&quot;$&quot;* #,##0.00_-;\-&quot;$&quot;* #,##0.00_-;_-&quot;$&quot;* &quot;-&quot;_-;_-@_-">
                  <c:v>2879.32</c:v>
                </c:pt>
                <c:pt idx="2953" formatCode="_-&quot;$&quot;* #,##0.00_-;\-&quot;$&quot;* #,##0.00_-;_-&quot;$&quot;* &quot;-&quot;_-;_-@_-">
                  <c:v>2893.82</c:v>
                </c:pt>
                <c:pt idx="2954" formatCode="_-&quot;$&quot;* #,##0.00_-;\-&quot;$&quot;* #,##0.00_-;_-&quot;$&quot;* &quot;-&quot;_-;_-@_-">
                  <c:v>2887.16</c:v>
                </c:pt>
                <c:pt idx="2955" formatCode="_-&quot;$&quot;* #,##0.00_-;\-&quot;$&quot;* #,##0.00_-;_-&quot;$&quot;* &quot;-&quot;_-;_-@_-">
                  <c:v>2887.16</c:v>
                </c:pt>
                <c:pt idx="2956" formatCode="_-&quot;$&quot;* #,##0.00_-;\-&quot;$&quot;* #,##0.00_-;_-&quot;$&quot;* &quot;-&quot;_-;_-@_-">
                  <c:v>2887.16</c:v>
                </c:pt>
                <c:pt idx="2957" formatCode="_-&quot;$&quot;* #,##0.00_-;\-&quot;$&quot;* #,##0.00_-;_-&quot;$&quot;* &quot;-&quot;_-;_-@_-">
                  <c:v>2887.16</c:v>
                </c:pt>
                <c:pt idx="2958" formatCode="_-&quot;$&quot;* #,##0.00_-;\-&quot;$&quot;* #,##0.00_-;_-&quot;$&quot;* &quot;-&quot;_-;_-@_-">
                  <c:v>2863.12</c:v>
                </c:pt>
                <c:pt idx="2959" formatCode="_-&quot;$&quot;* #,##0.00_-;\-&quot;$&quot;* #,##0.00_-;_-&quot;$&quot;* &quot;-&quot;_-;_-@_-">
                  <c:v>2863.24</c:v>
                </c:pt>
                <c:pt idx="2960" formatCode="_-&quot;$&quot;* #,##0.00_-;\-&quot;$&quot;* #,##0.00_-;_-&quot;$&quot;* &quot;-&quot;_-;_-@_-">
                  <c:v>2851.42</c:v>
                </c:pt>
                <c:pt idx="2961" formatCode="_-&quot;$&quot;* #,##0.00_-;\-&quot;$&quot;* #,##0.00_-;_-&quot;$&quot;* &quot;-&quot;_-;_-@_-">
                  <c:v>2897.37</c:v>
                </c:pt>
                <c:pt idx="2962" formatCode="_-&quot;$&quot;* #,##0.00_-;\-&quot;$&quot;* #,##0.00_-;_-&quot;$&quot;* &quot;-&quot;_-;_-@_-">
                  <c:v>2925.67</c:v>
                </c:pt>
                <c:pt idx="2963" formatCode="_-&quot;$&quot;* #,##0.00_-;\-&quot;$&quot;* #,##0.00_-;_-&quot;$&quot;* &quot;-&quot;_-;_-@_-">
                  <c:v>2925.67</c:v>
                </c:pt>
                <c:pt idx="2964" formatCode="_-&quot;$&quot;* #,##0.00_-;\-&quot;$&quot;* #,##0.00_-;_-&quot;$&quot;* &quot;-&quot;_-;_-@_-">
                  <c:v>2925.67</c:v>
                </c:pt>
                <c:pt idx="2965" formatCode="_-&quot;$&quot;* #,##0.00_-;\-&quot;$&quot;* #,##0.00_-;_-&quot;$&quot;* &quot;-&quot;_-;_-@_-">
                  <c:v>2886.23</c:v>
                </c:pt>
                <c:pt idx="2966" formatCode="_-&quot;$&quot;* #,##0.00_-;\-&quot;$&quot;* #,##0.00_-;_-&quot;$&quot;* &quot;-&quot;_-;_-@_-">
                  <c:v>2865.37</c:v>
                </c:pt>
                <c:pt idx="2967" formatCode="_-&quot;$&quot;* #,##0.00_-;\-&quot;$&quot;* #,##0.00_-;_-&quot;$&quot;* &quot;-&quot;_-;_-@_-">
                  <c:v>2889.87</c:v>
                </c:pt>
                <c:pt idx="2968" formatCode="_-&quot;$&quot;* #,##0.00_-;\-&quot;$&quot;* #,##0.00_-;_-&quot;$&quot;* &quot;-&quot;_-;_-@_-">
                  <c:v>2824.05</c:v>
                </c:pt>
                <c:pt idx="2969" formatCode="_-&quot;$&quot;* #,##0.00_-;\-&quot;$&quot;* #,##0.00_-;_-&quot;$&quot;* &quot;-&quot;_-;_-@_-">
                  <c:v>2824.05</c:v>
                </c:pt>
                <c:pt idx="2970" formatCode="_-&quot;$&quot;* #,##0.00_-;\-&quot;$&quot;* #,##0.00_-;_-&quot;$&quot;* &quot;-&quot;_-;_-@_-">
                  <c:v>2824.05</c:v>
                </c:pt>
                <c:pt idx="2971" formatCode="_-&quot;$&quot;* #,##0.00_-;\-&quot;$&quot;* #,##0.00_-;_-&quot;$&quot;* &quot;-&quot;_-;_-@_-">
                  <c:v>2824.05</c:v>
                </c:pt>
                <c:pt idx="2972" formatCode="_-&quot;$&quot;* #,##0.00_-;\-&quot;$&quot;* #,##0.00_-;_-&quot;$&quot;* &quot;-&quot;_-;_-@_-">
                  <c:v>2822.37</c:v>
                </c:pt>
                <c:pt idx="2973" formatCode="_-&quot;$&quot;* #,##0.00_-;\-&quot;$&quot;* #,##0.00_-;_-&quot;$&quot;* &quot;-&quot;_-;_-@_-">
                  <c:v>2859.51</c:v>
                </c:pt>
                <c:pt idx="2974" formatCode="_-&quot;$&quot;* #,##0.00_-;\-&quot;$&quot;* #,##0.00_-;_-&quot;$&quot;* &quot;-&quot;_-;_-@_-">
                  <c:v>2866</c:v>
                </c:pt>
                <c:pt idx="2975" formatCode="_-&quot;$&quot;* #,##0.00_-;\-&quot;$&quot;* #,##0.00_-;_-&quot;$&quot;* &quot;-&quot;_-;_-@_-">
                  <c:v>2817.2</c:v>
                </c:pt>
                <c:pt idx="2976" formatCode="_-&quot;$&quot;* #,##0.00_-;\-&quot;$&quot;* #,##0.00_-;_-&quot;$&quot;* &quot;-&quot;_-;_-@_-">
                  <c:v>2843.41</c:v>
                </c:pt>
                <c:pt idx="2977" formatCode="_-&quot;$&quot;* #,##0.00_-;\-&quot;$&quot;* #,##0.00_-;_-&quot;$&quot;* &quot;-&quot;_-;_-@_-">
                  <c:v>2843.41</c:v>
                </c:pt>
                <c:pt idx="2978" formatCode="_-&quot;$&quot;* #,##0.00_-;\-&quot;$&quot;* #,##0.00_-;_-&quot;$&quot;* &quot;-&quot;_-;_-@_-">
                  <c:v>2843.41</c:v>
                </c:pt>
                <c:pt idx="2979" formatCode="_-&quot;$&quot;* #,##0.00_-;\-&quot;$&quot;* #,##0.00_-;_-&quot;$&quot;* &quot;-&quot;_-;_-@_-">
                  <c:v>2857.85</c:v>
                </c:pt>
                <c:pt idx="2980" formatCode="_-&quot;$&quot;* #,##0.00_-;\-&quot;$&quot;* #,##0.00_-;_-&quot;$&quot;* &quot;-&quot;_-;_-@_-">
                  <c:v>2831.99</c:v>
                </c:pt>
                <c:pt idx="2981" formatCode="_-&quot;$&quot;* #,##0.00_-;\-&quot;$&quot;* #,##0.00_-;_-&quot;$&quot;* &quot;-&quot;_-;_-@_-">
                  <c:v>2809.92</c:v>
                </c:pt>
                <c:pt idx="2982" formatCode="_-&quot;$&quot;* #,##0.00_-;\-&quot;$&quot;* #,##0.00_-;_-&quot;$&quot;* &quot;-&quot;_-;_-@_-">
                  <c:v>2809.92</c:v>
                </c:pt>
                <c:pt idx="2983" formatCode="_-&quot;$&quot;* #,##0.00_-;\-&quot;$&quot;* #,##0.00_-;_-&quot;$&quot;* &quot;-&quot;_-;_-@_-">
                  <c:v>2806.28</c:v>
                </c:pt>
                <c:pt idx="2984" formatCode="_-&quot;$&quot;* #,##0.00_-;\-&quot;$&quot;* #,##0.00_-;_-&quot;$&quot;* &quot;-&quot;_-;_-@_-">
                  <c:v>2806.28</c:v>
                </c:pt>
                <c:pt idx="2985" formatCode="_-&quot;$&quot;* #,##0.00_-;\-&quot;$&quot;* #,##0.00_-;_-&quot;$&quot;* &quot;-&quot;_-;_-@_-">
                  <c:v>2806.28</c:v>
                </c:pt>
                <c:pt idx="2986" formatCode="_-&quot;$&quot;* #,##0.00_-;\-&quot;$&quot;* #,##0.00_-;_-&quot;$&quot;* &quot;-&quot;_-;_-@_-">
                  <c:v>2812.83</c:v>
                </c:pt>
                <c:pt idx="2987" formatCode="_-&quot;$&quot;* #,##0.00_-;\-&quot;$&quot;* #,##0.00_-;_-&quot;$&quot;* &quot;-&quot;_-;_-@_-">
                  <c:v>2820.29</c:v>
                </c:pt>
                <c:pt idx="2988" formatCode="_-&quot;$&quot;* #,##0.00_-;\-&quot;$&quot;* #,##0.00_-;_-&quot;$&quot;* &quot;-&quot;_-;_-@_-">
                  <c:v>2785.22</c:v>
                </c:pt>
                <c:pt idx="2989" formatCode="_-&quot;$&quot;* #,##0.00_-;\-&quot;$&quot;* #,##0.00_-;_-&quot;$&quot;* &quot;-&quot;_-;_-@_-">
                  <c:v>2799.45</c:v>
                </c:pt>
                <c:pt idx="2990" formatCode="_-&quot;$&quot;* #,##0.00_-;\-&quot;$&quot;* #,##0.00_-;_-&quot;$&quot;* &quot;-&quot;_-;_-@_-">
                  <c:v>2757.96</c:v>
                </c:pt>
                <c:pt idx="2991" formatCode="_-&quot;$&quot;* #,##0.00_-;\-&quot;$&quot;* #,##0.00_-;_-&quot;$&quot;* &quot;-&quot;_-;_-@_-">
                  <c:v>2757.96</c:v>
                </c:pt>
                <c:pt idx="2992" formatCode="_-&quot;$&quot;* #,##0.00_-;\-&quot;$&quot;* #,##0.00_-;_-&quot;$&quot;* &quot;-&quot;_-;_-@_-">
                  <c:v>2757.96</c:v>
                </c:pt>
                <c:pt idx="2993" formatCode="_-&quot;$&quot;* #,##0.00_-;\-&quot;$&quot;* #,##0.00_-;_-&quot;$&quot;* &quot;-&quot;_-;_-@_-">
                  <c:v>2724.47</c:v>
                </c:pt>
                <c:pt idx="2994" formatCode="_-&quot;$&quot;* #,##0.00_-;\-&quot;$&quot;* #,##0.00_-;_-&quot;$&quot;* &quot;-&quot;_-;_-@_-">
                  <c:v>2705.64</c:v>
                </c:pt>
                <c:pt idx="2995" formatCode="_-&quot;$&quot;* #,##0.00_-;\-&quot;$&quot;* #,##0.00_-;_-&quot;$&quot;* &quot;-&quot;_-;_-@_-">
                  <c:v>2725.66</c:v>
                </c:pt>
                <c:pt idx="2996" formatCode="_-&quot;$&quot;* #,##0.00_-;\-&quot;$&quot;* #,##0.00_-;_-&quot;$&quot;* &quot;-&quot;_-;_-@_-">
                  <c:v>2726.47</c:v>
                </c:pt>
                <c:pt idx="2997" formatCode="_-&quot;$&quot;* #,##0.00_-;\-&quot;$&quot;* #,##0.00_-;_-&quot;$&quot;* &quot;-&quot;_-;_-@_-">
                  <c:v>2705.34</c:v>
                </c:pt>
                <c:pt idx="2998" formatCode="_-&quot;$&quot;* #,##0.00_-;\-&quot;$&quot;* #,##0.00_-;_-&quot;$&quot;* &quot;-&quot;_-;_-@_-">
                  <c:v>2705.34</c:v>
                </c:pt>
                <c:pt idx="2999" formatCode="_-&quot;$&quot;* #,##0.00_-;\-&quot;$&quot;* #,##0.00_-;_-&quot;$&quot;* &quot;-&quot;_-;_-@_-">
                  <c:v>2705.34</c:v>
                </c:pt>
                <c:pt idx="3000" formatCode="_-&quot;$&quot;* #,##0.00_-;\-&quot;$&quot;* #,##0.00_-;_-&quot;$&quot;* &quot;-&quot;_-;_-@_-">
                  <c:v>2710.03</c:v>
                </c:pt>
                <c:pt idx="3001" formatCode="_-&quot;$&quot;* #,##0.00_-;\-&quot;$&quot;* #,##0.00_-;_-&quot;$&quot;* &quot;-&quot;_-;_-@_-">
                  <c:v>2733.24</c:v>
                </c:pt>
                <c:pt idx="3002" formatCode="_-&quot;$&quot;* #,##0.00_-;\-&quot;$&quot;* #,##0.00_-;_-&quot;$&quot;* &quot;-&quot;_-;_-@_-">
                  <c:v>2767.82</c:v>
                </c:pt>
                <c:pt idx="3003" formatCode="_-&quot;$&quot;* #,##0.00_-;\-&quot;$&quot;* #,##0.00_-;_-&quot;$&quot;* &quot;-&quot;_-;_-@_-">
                  <c:v>2781.95</c:v>
                </c:pt>
                <c:pt idx="3004" formatCode="_-&quot;$&quot;* #,##0.00_-;\-&quot;$&quot;* #,##0.00_-;_-&quot;$&quot;* &quot;-&quot;_-;_-@_-">
                  <c:v>2791.88</c:v>
                </c:pt>
                <c:pt idx="3005" formatCode="_-&quot;$&quot;* #,##0.00_-;\-&quot;$&quot;* #,##0.00_-;_-&quot;$&quot;* &quot;-&quot;_-;_-@_-">
                  <c:v>2791.88</c:v>
                </c:pt>
                <c:pt idx="3006" formatCode="_-&quot;$&quot;* #,##0.00_-;\-&quot;$&quot;* #,##0.00_-;_-&quot;$&quot;* &quot;-&quot;_-;_-@_-">
                  <c:v>2791.88</c:v>
                </c:pt>
                <c:pt idx="3007" formatCode="_-&quot;$&quot;* #,##0.00_-;\-&quot;$&quot;* #,##0.00_-;_-&quot;$&quot;* &quot;-&quot;_-;_-@_-">
                  <c:v>2787.36</c:v>
                </c:pt>
                <c:pt idx="3008" formatCode="_-&quot;$&quot;* #,##0.00_-;\-&quot;$&quot;* #,##0.00_-;_-&quot;$&quot;* &quot;-&quot;_-;_-@_-">
                  <c:v>2791.57</c:v>
                </c:pt>
                <c:pt idx="3009" formatCode="_-&quot;$&quot;* #,##0.00_-;\-&quot;$&quot;* #,##0.00_-;_-&quot;$&quot;* &quot;-&quot;_-;_-@_-">
                  <c:v>2778.27</c:v>
                </c:pt>
                <c:pt idx="3010" formatCode="_-&quot;$&quot;* #,##0.00_-;\-&quot;$&quot;* #,##0.00_-;_-&quot;$&quot;* &quot;-&quot;_-;_-@_-">
                  <c:v>2792.96</c:v>
                </c:pt>
                <c:pt idx="3011" formatCode="_-&quot;$&quot;* #,##0.00_-;\-&quot;$&quot;* #,##0.00_-;_-&quot;$&quot;* &quot;-&quot;_-;_-@_-">
                  <c:v>2780.47</c:v>
                </c:pt>
                <c:pt idx="3012" formatCode="_-&quot;$&quot;* #,##0.00_-;\-&quot;$&quot;* #,##0.00_-;_-&quot;$&quot;* &quot;-&quot;_-;_-@_-">
                  <c:v>2780.47</c:v>
                </c:pt>
                <c:pt idx="3013" formatCode="_-&quot;$&quot;* #,##0.00_-;\-&quot;$&quot;* #,##0.00_-;_-&quot;$&quot;* &quot;-&quot;_-;_-@_-">
                  <c:v>2780.47</c:v>
                </c:pt>
                <c:pt idx="3014" formatCode="_-&quot;$&quot;* #,##0.00_-;\-&quot;$&quot;* #,##0.00_-;_-&quot;$&quot;* &quot;-&quot;_-;_-@_-">
                  <c:v>2780.47</c:v>
                </c:pt>
                <c:pt idx="3015" formatCode="_-&quot;$&quot;* #,##0.00_-;\-&quot;$&quot;* #,##0.00_-;_-&quot;$&quot;* &quot;-&quot;_-;_-@_-">
                  <c:v>2780.47</c:v>
                </c:pt>
                <c:pt idx="3016" formatCode="_-&quot;$&quot;* #,##0.00_-;\-&quot;$&quot;* #,##0.00_-;_-&quot;$&quot;* &quot;-&quot;_-;_-@_-">
                  <c:v>2780.04</c:v>
                </c:pt>
                <c:pt idx="3017" formatCode="_-&quot;$&quot;* #,##0.00_-;\-&quot;$&quot;* #,##0.00_-;_-&quot;$&quot;* &quot;-&quot;_-;_-@_-">
                  <c:v>2816.33</c:v>
                </c:pt>
                <c:pt idx="3018" formatCode="_-&quot;$&quot;* #,##0.00_-;\-&quot;$&quot;* #,##0.00_-;_-&quot;$&quot;* &quot;-&quot;_-;_-@_-">
                  <c:v>2849.01</c:v>
                </c:pt>
                <c:pt idx="3019" formatCode="_-&quot;$&quot;* #,##0.00_-;\-&quot;$&quot;* #,##0.00_-;_-&quot;$&quot;* &quot;-&quot;_-;_-@_-">
                  <c:v>2849.01</c:v>
                </c:pt>
                <c:pt idx="3020" formatCode="_-&quot;$&quot;* #,##0.00_-;\-&quot;$&quot;* #,##0.00_-;_-&quot;$&quot;* &quot;-&quot;_-;_-@_-">
                  <c:v>2849.01</c:v>
                </c:pt>
                <c:pt idx="3021" formatCode="_-&quot;$&quot;* #,##0.00_-;\-&quot;$&quot;* #,##0.00_-;_-&quot;$&quot;* &quot;-&quot;_-;_-@_-">
                  <c:v>2857.88</c:v>
                </c:pt>
                <c:pt idx="3022" formatCode="_-&quot;$&quot;* #,##0.00_-;\-&quot;$&quot;* #,##0.00_-;_-&quot;$&quot;* &quot;-&quot;_-;_-@_-">
                  <c:v>2850.69</c:v>
                </c:pt>
                <c:pt idx="3023" formatCode="_-&quot;$&quot;* #,##0.00_-;\-&quot;$&quot;* #,##0.00_-;_-&quot;$&quot;* &quot;-&quot;_-;_-@_-">
                  <c:v>2866.92</c:v>
                </c:pt>
                <c:pt idx="3024" formatCode="_-&quot;$&quot;* #,##0.00_-;\-&quot;$&quot;* #,##0.00_-;_-&quot;$&quot;* &quot;-&quot;_-;_-@_-">
                  <c:v>2852.48</c:v>
                </c:pt>
                <c:pt idx="3025" formatCode="_-&quot;$&quot;* #,##0.00_-;\-&quot;$&quot;* #,##0.00_-;_-&quot;$&quot;* &quot;-&quot;_-;_-@_-">
                  <c:v>2852.48</c:v>
                </c:pt>
                <c:pt idx="3026" formatCode="_-&quot;$&quot;* #,##0.00_-;\-&quot;$&quot;* #,##0.00_-;_-&quot;$&quot;* &quot;-&quot;_-;_-@_-">
                  <c:v>2852.48</c:v>
                </c:pt>
                <c:pt idx="3027" formatCode="_-&quot;$&quot;* #,##0.00_-;\-&quot;$&quot;* #,##0.00_-;_-&quot;$&quot;* &quot;-&quot;_-;_-@_-">
                  <c:v>2852.48</c:v>
                </c:pt>
                <c:pt idx="3028" formatCode="_-&quot;$&quot;* #,##0.00_-;\-&quot;$&quot;* #,##0.00_-;_-&quot;$&quot;* &quot;-&quot;_-;_-@_-">
                  <c:v>2850.04</c:v>
                </c:pt>
                <c:pt idx="3029" formatCode="_-&quot;$&quot;* #,##0.00_-;\-&quot;$&quot;* #,##0.00_-;_-&quot;$&quot;* &quot;-&quot;_-;_-@_-">
                  <c:v>2845.76</c:v>
                </c:pt>
                <c:pt idx="3030" formatCode="_-&quot;$&quot;* #,##0.00_-;\-&quot;$&quot;* #,##0.00_-;_-&quot;$&quot;* &quot;-&quot;_-;_-@_-">
                  <c:v>2848.38</c:v>
                </c:pt>
                <c:pt idx="3031" formatCode="_-&quot;$&quot;* #,##0.00_-;\-&quot;$&quot;* #,##0.00_-;_-&quot;$&quot;* &quot;-&quot;_-;_-@_-">
                  <c:v>2851.84</c:v>
                </c:pt>
                <c:pt idx="3032" formatCode="_-&quot;$&quot;* #,##0.00_-;\-&quot;$&quot;* #,##0.00_-;_-&quot;$&quot;* &quot;-&quot;_-;_-@_-">
                  <c:v>2866.93</c:v>
                </c:pt>
                <c:pt idx="3033" formatCode="_-&quot;$&quot;* #,##0.00_-;\-&quot;$&quot;* #,##0.00_-;_-&quot;$&quot;* &quot;-&quot;_-;_-@_-">
                  <c:v>2866.93</c:v>
                </c:pt>
                <c:pt idx="3034" formatCode="_-&quot;$&quot;* #,##0.00_-;\-&quot;$&quot;* #,##0.00_-;_-&quot;$&quot;* &quot;-&quot;_-;_-@_-">
                  <c:v>2866.93</c:v>
                </c:pt>
                <c:pt idx="3035" formatCode="_-&quot;$&quot;* #,##0.00_-;\-&quot;$&quot;* #,##0.00_-;_-&quot;$&quot;* &quot;-&quot;_-;_-@_-">
                  <c:v>2871.36</c:v>
                </c:pt>
                <c:pt idx="3036" formatCode="_-&quot;$&quot;* #,##0.00_-;\-&quot;$&quot;* #,##0.00_-;_-&quot;$&quot;* &quot;-&quot;_-;_-@_-">
                  <c:v>2858.88</c:v>
                </c:pt>
                <c:pt idx="3037" formatCode="_-&quot;$&quot;* #,##0.00_-;\-&quot;$&quot;* #,##0.00_-;_-&quot;$&quot;* &quot;-&quot;_-;_-@_-">
                  <c:v>2845.05</c:v>
                </c:pt>
                <c:pt idx="3038" formatCode="_-&quot;$&quot;* #,##0.00_-;\-&quot;$&quot;* #,##0.00_-;_-&quot;$&quot;* &quot;-&quot;_-;_-@_-">
                  <c:v>2859.09</c:v>
                </c:pt>
                <c:pt idx="3039" formatCode="_-&quot;$&quot;* #,##0.00_-;\-&quot;$&quot;* #,##0.00_-;_-&quot;$&quot;* &quot;-&quot;_-;_-@_-">
                  <c:v>2879.15</c:v>
                </c:pt>
                <c:pt idx="3040" formatCode="_-&quot;$&quot;* #,##0.00_-;\-&quot;$&quot;* #,##0.00_-;_-&quot;$&quot;* &quot;-&quot;_-;_-@_-">
                  <c:v>2879.15</c:v>
                </c:pt>
                <c:pt idx="3041" formatCode="_-&quot;$&quot;* #,##0.00_-;\-&quot;$&quot;* #,##0.00_-;_-&quot;$&quot;* &quot;-&quot;_-;_-@_-">
                  <c:v>2879.15</c:v>
                </c:pt>
                <c:pt idx="3042" formatCode="_-&quot;$&quot;* #,##0.00_-;\-&quot;$&quot;* #,##0.00_-;_-&quot;$&quot;* &quot;-&quot;_-;_-@_-">
                  <c:v>2879.05</c:v>
                </c:pt>
                <c:pt idx="3043" formatCode="_-&quot;$&quot;* #,##0.00_-;\-&quot;$&quot;* #,##0.00_-;_-&quot;$&quot;* &quot;-&quot;_-;_-@_-">
                  <c:v>2867.94</c:v>
                </c:pt>
                <c:pt idx="3044" formatCode="_-&quot;$&quot;* #,##0.00_-;\-&quot;$&quot;* #,##0.00_-;_-&quot;$&quot;* &quot;-&quot;_-;_-@_-">
                  <c:v>2855.93</c:v>
                </c:pt>
                <c:pt idx="3045" formatCode="_-&quot;$&quot;* #,##0.00_-;\-&quot;$&quot;* #,##0.00_-;_-&quot;$&quot;* &quot;-&quot;_-;_-@_-">
                  <c:v>2849.91</c:v>
                </c:pt>
                <c:pt idx="3046" formatCode="_-&quot;$&quot;* #,##0.00_-;\-&quot;$&quot;* #,##0.00_-;_-&quot;$&quot;* &quot;-&quot;_-;_-@_-">
                  <c:v>2849.59</c:v>
                </c:pt>
                <c:pt idx="3047" formatCode="_-&quot;$&quot;* #,##0.00_-;\-&quot;$&quot;* #,##0.00_-;_-&quot;$&quot;* &quot;-&quot;_-;_-@_-">
                  <c:v>2849.59</c:v>
                </c:pt>
                <c:pt idx="3048" formatCode="_-&quot;$&quot;* #,##0.00_-;\-&quot;$&quot;* #,##0.00_-;_-&quot;$&quot;* &quot;-&quot;_-;_-@_-">
                  <c:v>2849.59</c:v>
                </c:pt>
                <c:pt idx="3049" formatCode="_-&quot;$&quot;* #,##0.00_-;\-&quot;$&quot;* #,##0.00_-;_-&quot;$&quot;* &quot;-&quot;_-;_-@_-">
                  <c:v>2877.04</c:v>
                </c:pt>
                <c:pt idx="3050" formatCode="_-&quot;$&quot;* #,##0.00_-;\-&quot;$&quot;* #,##0.00_-;_-&quot;$&quot;* &quot;-&quot;_-;_-@_-">
                  <c:v>2877.94</c:v>
                </c:pt>
                <c:pt idx="3051" formatCode="_-&quot;$&quot;* #,##0.00_-;\-&quot;$&quot;* #,##0.00_-;_-&quot;$&quot;* &quot;-&quot;_-;_-@_-">
                  <c:v>2862.01</c:v>
                </c:pt>
                <c:pt idx="3052" formatCode="_-&quot;$&quot;* #,##0.00_-;\-&quot;$&quot;* #,##0.00_-;_-&quot;$&quot;* &quot;-&quot;_-;_-@_-">
                  <c:v>2853.16</c:v>
                </c:pt>
                <c:pt idx="3053" formatCode="_-&quot;$&quot;* #,##0.00_-;\-&quot;$&quot;* #,##0.00_-;_-&quot;$&quot;* &quot;-&quot;_-;_-@_-">
                  <c:v>2853.16</c:v>
                </c:pt>
                <c:pt idx="3054" formatCode="_-&quot;$&quot;* #,##0.00_-;\-&quot;$&quot;* #,##0.00_-;_-&quot;$&quot;* &quot;-&quot;_-;_-@_-">
                  <c:v>2853.16</c:v>
                </c:pt>
                <c:pt idx="3055" formatCode="_-&quot;$&quot;* #,##0.00_-;\-&quot;$&quot;* #,##0.00_-;_-&quot;$&quot;* &quot;-&quot;_-;_-@_-">
                  <c:v>2853.16</c:v>
                </c:pt>
                <c:pt idx="3056" formatCode="_-&quot;$&quot;* #,##0.00_-;\-&quot;$&quot;* #,##0.00_-;_-&quot;$&quot;* &quot;-&quot;_-;_-@_-">
                  <c:v>2851.74</c:v>
                </c:pt>
                <c:pt idx="3057" formatCode="_-&quot;$&quot;* #,##0.00_-;\-&quot;$&quot;* #,##0.00_-;_-&quot;$&quot;* &quot;-&quot;_-;_-@_-">
                  <c:v>2895.79</c:v>
                </c:pt>
                <c:pt idx="3058" formatCode="_-&quot;$&quot;* #,##0.00_-;\-&quot;$&quot;* #,##0.00_-;_-&quot;$&quot;* &quot;-&quot;_-;_-@_-">
                  <c:v>2904.71</c:v>
                </c:pt>
                <c:pt idx="3059" formatCode="_-&quot;$&quot;* #,##0.00_-;\-&quot;$&quot;* #,##0.00_-;_-&quot;$&quot;* &quot;-&quot;_-;_-@_-">
                  <c:v>2904.29</c:v>
                </c:pt>
                <c:pt idx="3060" formatCode="_-&quot;$&quot;* #,##0.00_-;\-&quot;$&quot;* #,##0.00_-;_-&quot;$&quot;* &quot;-&quot;_-;_-@_-">
                  <c:v>2908.7</c:v>
                </c:pt>
                <c:pt idx="3061" formatCode="_-&quot;$&quot;* #,##0.00_-;\-&quot;$&quot;* #,##0.00_-;_-&quot;$&quot;* &quot;-&quot;_-;_-@_-">
                  <c:v>2908.7</c:v>
                </c:pt>
                <c:pt idx="3062" formatCode="_-&quot;$&quot;* #,##0.00_-;\-&quot;$&quot;* #,##0.00_-;_-&quot;$&quot;* &quot;-&quot;_-;_-@_-">
                  <c:v>2908.7</c:v>
                </c:pt>
                <c:pt idx="3063" formatCode="_-&quot;$&quot;* #,##0.00_-;\-&quot;$&quot;* #,##0.00_-;_-&quot;$&quot;* &quot;-&quot;_-;_-@_-">
                  <c:v>2862.78</c:v>
                </c:pt>
                <c:pt idx="3064" formatCode="_-&quot;$&quot;* #,##0.00_-;\-&quot;$&quot;* #,##0.00_-;_-&quot;$&quot;* &quot;-&quot;_-;_-@_-">
                  <c:v>2830.89</c:v>
                </c:pt>
                <c:pt idx="3065" formatCode="_-&quot;$&quot;* #,##0.00_-;\-&quot;$&quot;* #,##0.00_-;_-&quot;$&quot;* &quot;-&quot;_-;_-@_-">
                  <c:v>2844.83</c:v>
                </c:pt>
                <c:pt idx="3066" formatCode="_-&quot;$&quot;* #,##0.00_-;\-&quot;$&quot;* #,##0.00_-;_-&quot;$&quot;* &quot;-&quot;_-;_-@_-">
                  <c:v>2843.6</c:v>
                </c:pt>
                <c:pt idx="3067" formatCode="_-&quot;$&quot;* #,##0.00_-;\-&quot;$&quot;* #,##0.00_-;_-&quot;$&quot;* &quot;-&quot;_-;_-@_-">
                  <c:v>2832.13</c:v>
                </c:pt>
                <c:pt idx="3068" formatCode="_-&quot;$&quot;* #,##0.00_-;\-&quot;$&quot;* #,##0.00_-;_-&quot;$&quot;* &quot;-&quot;_-;_-@_-">
                  <c:v>2832.13</c:v>
                </c:pt>
                <c:pt idx="3069" formatCode="_-&quot;$&quot;* #,##0.00_-;\-&quot;$&quot;* #,##0.00_-;_-&quot;$&quot;* &quot;-&quot;_-;_-@_-">
                  <c:v>2832.13</c:v>
                </c:pt>
                <c:pt idx="3070" formatCode="_-&quot;$&quot;* #,##0.00_-;\-&quot;$&quot;* #,##0.00_-;_-&quot;$&quot;* &quot;-&quot;_-;_-@_-">
                  <c:v>2806.67</c:v>
                </c:pt>
                <c:pt idx="3071" formatCode="_-&quot;$&quot;* #,##0.00_-;\-&quot;$&quot;* #,##0.00_-;_-&quot;$&quot;* &quot;-&quot;_-;_-@_-">
                  <c:v>2835.05</c:v>
                </c:pt>
                <c:pt idx="3072" formatCode="_-&quot;$&quot;* #,##0.00_-;\-&quot;$&quot;* #,##0.00_-;_-&quot;$&quot;* &quot;-&quot;_-;_-@_-">
                  <c:v>2844.14</c:v>
                </c:pt>
                <c:pt idx="3073" formatCode="_-&quot;$&quot;* #,##0.00_-;\-&quot;$&quot;* #,##0.00_-;_-&quot;$&quot;* &quot;-&quot;_-;_-@_-">
                  <c:v>2842.67</c:v>
                </c:pt>
                <c:pt idx="3074" formatCode="_-&quot;$&quot;* #,##0.00_-;\-&quot;$&quot;* #,##0.00_-;_-&quot;$&quot;* &quot;-&quot;_-;_-@_-">
                  <c:v>2805.12</c:v>
                </c:pt>
                <c:pt idx="3075" formatCode="_-&quot;$&quot;* #,##0.00_-;\-&quot;$&quot;* #,##0.00_-;_-&quot;$&quot;* &quot;-&quot;_-;_-@_-">
                  <c:v>2805.12</c:v>
                </c:pt>
                <c:pt idx="3076" formatCode="_-&quot;$&quot;* #,##0.00_-;\-&quot;$&quot;* #,##0.00_-;_-&quot;$&quot;* &quot;-&quot;_-;_-@_-">
                  <c:v>2805.12</c:v>
                </c:pt>
                <c:pt idx="3077" formatCode="_-&quot;$&quot;* #,##0.00_-;\-&quot;$&quot;* #,##0.00_-;_-&quot;$&quot;* &quot;-&quot;_-;_-@_-">
                  <c:v>2783.13</c:v>
                </c:pt>
                <c:pt idx="3078" formatCode="_-&quot;$&quot;* #,##0.00_-;\-&quot;$&quot;* #,##0.00_-;_-&quot;$&quot;* &quot;-&quot;_-;_-@_-">
                  <c:v>2820.53</c:v>
                </c:pt>
                <c:pt idx="3079" formatCode="_-&quot;$&quot;* #,##0.00_-;\-&quot;$&quot;* #,##0.00_-;_-&quot;$&quot;* &quot;-&quot;_-;_-@_-">
                  <c:v>2858.5</c:v>
                </c:pt>
                <c:pt idx="3080" formatCode="_-&quot;$&quot;* #,##0.00_-;\-&quot;$&quot;* #,##0.00_-;_-&quot;$&quot;* &quot;-&quot;_-;_-@_-">
                  <c:v>2854.2</c:v>
                </c:pt>
                <c:pt idx="3081" formatCode="_-&quot;$&quot;* #,##0.00_-;\-&quot;$&quot;* #,##0.00_-;_-&quot;$&quot;* &quot;-&quot;_-;_-@_-">
                  <c:v>2851.75</c:v>
                </c:pt>
                <c:pt idx="3082" formatCode="_-&quot;$&quot;* #,##0.00_-;\-&quot;$&quot;* #,##0.00_-;_-&quot;$&quot;* &quot;-&quot;_-;_-@_-">
                  <c:v>2851.75</c:v>
                </c:pt>
                <c:pt idx="3083" formatCode="_-&quot;$&quot;* #,##0.00_-;\-&quot;$&quot;* #,##0.00_-;_-&quot;$&quot;* &quot;-&quot;_-;_-@_-">
                  <c:v>2851.75</c:v>
                </c:pt>
                <c:pt idx="3084" formatCode="_-&quot;$&quot;* #,##0.00_-;\-&quot;$&quot;* #,##0.00_-;_-&quot;$&quot;* &quot;-&quot;_-;_-@_-">
                  <c:v>2836.85</c:v>
                </c:pt>
                <c:pt idx="3085" formatCode="_-&quot;$&quot;* #,##0.00_-;\-&quot;$&quot;* #,##0.00_-;_-&quot;$&quot;* &quot;-&quot;_-;_-@_-">
                  <c:v>2851.13</c:v>
                </c:pt>
                <c:pt idx="3086" formatCode="_-&quot;$&quot;* #,##0.00_-;\-&quot;$&quot;* #,##0.00_-;_-&quot;$&quot;* &quot;-&quot;_-;_-@_-">
                  <c:v>2868.03</c:v>
                </c:pt>
                <c:pt idx="3087" formatCode="_-&quot;$&quot;* #,##0.00_-;\-&quot;$&quot;* #,##0.00_-;_-&quot;$&quot;* &quot;-&quot;_-;_-@_-">
                  <c:v>2855.86</c:v>
                </c:pt>
                <c:pt idx="3088" formatCode="_-&quot;$&quot;* #,##0.00_-;\-&quot;$&quot;* #,##0.00_-;_-&quot;$&quot;* &quot;-&quot;_-;_-@_-">
                  <c:v>2855.86</c:v>
                </c:pt>
                <c:pt idx="3089" formatCode="_-&quot;$&quot;* #,##0.00_-;\-&quot;$&quot;* #,##0.00_-;_-&quot;$&quot;* &quot;-&quot;_-;_-@_-">
                  <c:v>2855.86</c:v>
                </c:pt>
                <c:pt idx="3090" formatCode="_-&quot;$&quot;* #,##0.00_-;\-&quot;$&quot;* #,##0.00_-;_-&quot;$&quot;* &quot;-&quot;_-;_-@_-">
                  <c:v>2855.86</c:v>
                </c:pt>
                <c:pt idx="3091" formatCode="_-&quot;$&quot;* #,##0.00_-;\-&quot;$&quot;* #,##0.00_-;_-&quot;$&quot;* &quot;-&quot;_-;_-@_-">
                  <c:v>2865.79</c:v>
                </c:pt>
                <c:pt idx="3092" formatCode="_-&quot;$&quot;* #,##0.00_-;\-&quot;$&quot;* #,##0.00_-;_-&quot;$&quot;* &quot;-&quot;_-;_-@_-">
                  <c:v>2895.69</c:v>
                </c:pt>
                <c:pt idx="3093" formatCode="_-&quot;$&quot;* #,##0.00_-;\-&quot;$&quot;* #,##0.00_-;_-&quot;$&quot;* &quot;-&quot;_-;_-@_-">
                  <c:v>2914.37</c:v>
                </c:pt>
                <c:pt idx="3094" formatCode="_-&quot;$&quot;* #,##0.00_-;\-&quot;$&quot;* #,##0.00_-;_-&quot;$&quot;* &quot;-&quot;_-;_-@_-">
                  <c:v>2898.32</c:v>
                </c:pt>
                <c:pt idx="3095" formatCode="_-&quot;$&quot;* #,##0.00_-;\-&quot;$&quot;* #,##0.00_-;_-&quot;$&quot;* &quot;-&quot;_-;_-@_-">
                  <c:v>2898.32</c:v>
                </c:pt>
                <c:pt idx="3096" formatCode="_-&quot;$&quot;* #,##0.00_-;\-&quot;$&quot;* #,##0.00_-;_-&quot;$&quot;* &quot;-&quot;_-;_-@_-">
                  <c:v>2898.32</c:v>
                </c:pt>
                <c:pt idx="3097" formatCode="_-&quot;$&quot;* #,##0.00_-;\-&quot;$&quot;* #,##0.00_-;_-&quot;$&quot;* &quot;-&quot;_-;_-@_-">
                  <c:v>2898.32</c:v>
                </c:pt>
                <c:pt idx="3098" formatCode="_-&quot;$&quot;* #,##0.00_-;\-&quot;$&quot;* #,##0.00_-;_-&quot;$&quot;* &quot;-&quot;_-;_-@_-">
                  <c:v>2885.76</c:v>
                </c:pt>
                <c:pt idx="3099" formatCode="_-&quot;$&quot;* #,##0.00_-;\-&quot;$&quot;* #,##0.00_-;_-&quot;$&quot;* &quot;-&quot;_-;_-@_-">
                  <c:v>2908.68</c:v>
                </c:pt>
                <c:pt idx="3100" formatCode="_-&quot;$&quot;* #,##0.00_-;\-&quot;$&quot;* #,##0.00_-;_-&quot;$&quot;* &quot;-&quot;_-;_-@_-">
                  <c:v>2940.94</c:v>
                </c:pt>
                <c:pt idx="3101" formatCode="_-&quot;$&quot;* #,##0.00_-;\-&quot;$&quot;* #,##0.00_-;_-&quot;$&quot;* &quot;-&quot;_-;_-@_-">
                  <c:v>2984</c:v>
                </c:pt>
                <c:pt idx="3102" formatCode="_-&quot;$&quot;* #,##0.00_-;\-&quot;$&quot;* #,##0.00_-;_-&quot;$&quot;* &quot;-&quot;_-;_-@_-">
                  <c:v>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6-460F-B124-BE3A7AD0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4620080"/>
        <c:axId val="1"/>
      </c:lineChart>
      <c:dateAx>
        <c:axId val="1994620080"/>
        <c:scaling>
          <c:orientation val="minMax"/>
          <c:max val="46203"/>
          <c:min val="4431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days"/>
        <c:majorUnit val="1"/>
        <c:majorTimeUnit val="years"/>
        <c:minorUnit val="12"/>
        <c:minorTimeUnit val="days"/>
      </c:dateAx>
      <c:valAx>
        <c:axId val="1"/>
        <c:scaling>
          <c:orientation val="minMax"/>
          <c:max val="53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 COL ($)</a:t>
                </a:r>
              </a:p>
            </c:rich>
          </c:tx>
          <c:layout>
            <c:manualLayout>
              <c:xMode val="edge"/>
              <c:yMode val="edge"/>
              <c:x val="1.2015326787855222E-2"/>
              <c:y val="0.36734586748085063"/>
            </c:manualLayout>
          </c:layout>
          <c:overlay val="0"/>
          <c:spPr>
            <a:noFill/>
            <a:ln w="2540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20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96612978402585E-2"/>
          <c:y val="3.2130671166104234E-2"/>
          <c:w val="0.90370338702159747"/>
          <c:h val="0.73449114283154815"/>
        </c:manualLayout>
      </c:layout>
      <c:lineChart>
        <c:grouping val="standard"/>
        <c:varyColors val="0"/>
        <c:ser>
          <c:idx val="1"/>
          <c:order val="0"/>
          <c:tx>
            <c:strRef>
              <c:f>'19. Histórico de tar. ducto'!$A$9</c:f>
              <c:strCache>
                <c:ptCount val="1"/>
                <c:pt idx="0">
                  <c:v>Galan-Puerto Salgar</c:v>
                </c:pt>
              </c:strCache>
            </c:strRef>
          </c:tx>
          <c:spPr>
            <a:ln w="127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'19. Histórico de tar. ducto'!$C$7:$FC$7</c:f>
              <c:numCache>
                <c:formatCode>mmm\-yy</c:formatCode>
                <c:ptCount val="136"/>
                <c:pt idx="0">
                  <c:v>46145</c:v>
                </c:pt>
                <c:pt idx="1">
                  <c:v>46115</c:v>
                </c:pt>
                <c:pt idx="2">
                  <c:v>46086</c:v>
                </c:pt>
                <c:pt idx="3">
                  <c:v>46056</c:v>
                </c:pt>
                <c:pt idx="4">
                  <c:v>46029</c:v>
                </c:pt>
                <c:pt idx="5">
                  <c:v>45999</c:v>
                </c:pt>
                <c:pt idx="6">
                  <c:v>45972</c:v>
                </c:pt>
                <c:pt idx="7">
                  <c:v>45942</c:v>
                </c:pt>
                <c:pt idx="8">
                  <c:v>45915</c:v>
                </c:pt>
                <c:pt idx="9">
                  <c:v>45885</c:v>
                </c:pt>
                <c:pt idx="10">
                  <c:v>45858</c:v>
                </c:pt>
                <c:pt idx="11">
                  <c:v>45828</c:v>
                </c:pt>
                <c:pt idx="12">
                  <c:v>45801</c:v>
                </c:pt>
                <c:pt idx="13">
                  <c:v>45771</c:v>
                </c:pt>
                <c:pt idx="14">
                  <c:v>45744</c:v>
                </c:pt>
                <c:pt idx="15">
                  <c:v>45714</c:v>
                </c:pt>
                <c:pt idx="16">
                  <c:v>45687</c:v>
                </c:pt>
                <c:pt idx="17">
                  <c:v>45657</c:v>
                </c:pt>
                <c:pt idx="18">
                  <c:v>45626</c:v>
                </c:pt>
                <c:pt idx="19">
                  <c:v>45596</c:v>
                </c:pt>
                <c:pt idx="20">
                  <c:v>45565</c:v>
                </c:pt>
                <c:pt idx="21">
                  <c:v>45534</c:v>
                </c:pt>
                <c:pt idx="22">
                  <c:v>45503</c:v>
                </c:pt>
                <c:pt idx="23">
                  <c:v>45472</c:v>
                </c:pt>
                <c:pt idx="24">
                  <c:v>45441</c:v>
                </c:pt>
                <c:pt idx="25">
                  <c:v>45410</c:v>
                </c:pt>
                <c:pt idx="26">
                  <c:v>45379</c:v>
                </c:pt>
                <c:pt idx="27">
                  <c:v>45348</c:v>
                </c:pt>
                <c:pt idx="28">
                  <c:v>45317</c:v>
                </c:pt>
                <c:pt idx="29">
                  <c:v>45286</c:v>
                </c:pt>
                <c:pt idx="30">
                  <c:v>45255</c:v>
                </c:pt>
                <c:pt idx="31">
                  <c:v>45224</c:v>
                </c:pt>
                <c:pt idx="32">
                  <c:v>45193</c:v>
                </c:pt>
                <c:pt idx="33">
                  <c:v>45162</c:v>
                </c:pt>
                <c:pt idx="34">
                  <c:v>45131</c:v>
                </c:pt>
                <c:pt idx="35">
                  <c:v>45100</c:v>
                </c:pt>
                <c:pt idx="36">
                  <c:v>45069</c:v>
                </c:pt>
                <c:pt idx="37">
                  <c:v>45038</c:v>
                </c:pt>
                <c:pt idx="38">
                  <c:v>45007</c:v>
                </c:pt>
                <c:pt idx="39">
                  <c:v>44976</c:v>
                </c:pt>
                <c:pt idx="40">
                  <c:v>44945</c:v>
                </c:pt>
                <c:pt idx="41">
                  <c:v>44914</c:v>
                </c:pt>
                <c:pt idx="42">
                  <c:v>44883</c:v>
                </c:pt>
                <c:pt idx="43">
                  <c:v>44852</c:v>
                </c:pt>
                <c:pt idx="44">
                  <c:v>44821</c:v>
                </c:pt>
                <c:pt idx="45">
                  <c:v>44790</c:v>
                </c:pt>
                <c:pt idx="46">
                  <c:v>44759</c:v>
                </c:pt>
                <c:pt idx="47">
                  <c:v>44728</c:v>
                </c:pt>
                <c:pt idx="48">
                  <c:v>44697</c:v>
                </c:pt>
                <c:pt idx="49">
                  <c:v>44666</c:v>
                </c:pt>
                <c:pt idx="50">
                  <c:v>44635</c:v>
                </c:pt>
                <c:pt idx="51">
                  <c:v>44604</c:v>
                </c:pt>
                <c:pt idx="52">
                  <c:v>44573</c:v>
                </c:pt>
                <c:pt idx="53">
                  <c:v>44542</c:v>
                </c:pt>
                <c:pt idx="54">
                  <c:v>44511</c:v>
                </c:pt>
                <c:pt idx="55">
                  <c:v>44480</c:v>
                </c:pt>
                <c:pt idx="56">
                  <c:v>44449</c:v>
                </c:pt>
                <c:pt idx="57">
                  <c:v>44418</c:v>
                </c:pt>
                <c:pt idx="58">
                  <c:v>44387</c:v>
                </c:pt>
                <c:pt idx="59">
                  <c:v>44356</c:v>
                </c:pt>
                <c:pt idx="60">
                  <c:v>44325</c:v>
                </c:pt>
                <c:pt idx="61">
                  <c:v>44294</c:v>
                </c:pt>
                <c:pt idx="62">
                  <c:v>44263</c:v>
                </c:pt>
                <c:pt idx="63">
                  <c:v>44232</c:v>
                </c:pt>
                <c:pt idx="64">
                  <c:v>44201</c:v>
                </c:pt>
                <c:pt idx="65">
                  <c:v>44170</c:v>
                </c:pt>
                <c:pt idx="66">
                  <c:v>44139</c:v>
                </c:pt>
                <c:pt idx="67">
                  <c:v>44108</c:v>
                </c:pt>
                <c:pt idx="68">
                  <c:v>44077</c:v>
                </c:pt>
                <c:pt idx="69">
                  <c:v>44046</c:v>
                </c:pt>
                <c:pt idx="70">
                  <c:v>44015</c:v>
                </c:pt>
                <c:pt idx="71">
                  <c:v>43984</c:v>
                </c:pt>
                <c:pt idx="72">
                  <c:v>43953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  <c:pt idx="101">
                  <c:v>43070</c:v>
                </c:pt>
                <c:pt idx="102">
                  <c:v>43040</c:v>
                </c:pt>
                <c:pt idx="103">
                  <c:v>43009</c:v>
                </c:pt>
                <c:pt idx="104">
                  <c:v>42979</c:v>
                </c:pt>
                <c:pt idx="105">
                  <c:v>42948</c:v>
                </c:pt>
                <c:pt idx="106">
                  <c:v>42917</c:v>
                </c:pt>
                <c:pt idx="107">
                  <c:v>42887</c:v>
                </c:pt>
                <c:pt idx="108">
                  <c:v>42856</c:v>
                </c:pt>
                <c:pt idx="109">
                  <c:v>42826</c:v>
                </c:pt>
                <c:pt idx="110">
                  <c:v>42795</c:v>
                </c:pt>
                <c:pt idx="111">
                  <c:v>42767</c:v>
                </c:pt>
                <c:pt idx="112">
                  <c:v>42736</c:v>
                </c:pt>
                <c:pt idx="113">
                  <c:v>42705</c:v>
                </c:pt>
                <c:pt idx="114">
                  <c:v>42675</c:v>
                </c:pt>
                <c:pt idx="115">
                  <c:v>42614</c:v>
                </c:pt>
                <c:pt idx="116">
                  <c:v>42583</c:v>
                </c:pt>
                <c:pt idx="117">
                  <c:v>42552</c:v>
                </c:pt>
                <c:pt idx="118">
                  <c:v>42522</c:v>
                </c:pt>
                <c:pt idx="119">
                  <c:v>42491</c:v>
                </c:pt>
                <c:pt idx="120">
                  <c:v>42461</c:v>
                </c:pt>
                <c:pt idx="121">
                  <c:v>42430</c:v>
                </c:pt>
                <c:pt idx="122">
                  <c:v>42401</c:v>
                </c:pt>
                <c:pt idx="123">
                  <c:v>42370</c:v>
                </c:pt>
                <c:pt idx="124">
                  <c:v>42339</c:v>
                </c:pt>
                <c:pt idx="125">
                  <c:v>42309</c:v>
                </c:pt>
                <c:pt idx="126">
                  <c:v>42278</c:v>
                </c:pt>
                <c:pt idx="127">
                  <c:v>42248</c:v>
                </c:pt>
                <c:pt idx="128">
                  <c:v>42217</c:v>
                </c:pt>
                <c:pt idx="129">
                  <c:v>42186</c:v>
                </c:pt>
                <c:pt idx="130">
                  <c:v>42156</c:v>
                </c:pt>
                <c:pt idx="131">
                  <c:v>42125</c:v>
                </c:pt>
                <c:pt idx="132">
                  <c:v>42095</c:v>
                </c:pt>
                <c:pt idx="133">
                  <c:v>42064</c:v>
                </c:pt>
                <c:pt idx="134">
                  <c:v>42036</c:v>
                </c:pt>
                <c:pt idx="135">
                  <c:v>42005</c:v>
                </c:pt>
              </c:numCache>
            </c:numRef>
          </c:cat>
          <c:val>
            <c:numRef>
              <c:f>'19. Histórico de tar. ducto'!$C$9:$FC$9</c:f>
              <c:numCache>
                <c:formatCode>"$"#,##0.00_);[Red]\("$"#,##0.00\)</c:formatCode>
                <c:ptCount val="136"/>
                <c:pt idx="0">
                  <c:v>147.52000000000001</c:v>
                </c:pt>
                <c:pt idx="1">
                  <c:v>146.36000000000001</c:v>
                </c:pt>
                <c:pt idx="2">
                  <c:v>144.03</c:v>
                </c:pt>
                <c:pt idx="3">
                  <c:v>143.13999999999999</c:v>
                </c:pt>
                <c:pt idx="4">
                  <c:v>141.66</c:v>
                </c:pt>
                <c:pt idx="5">
                  <c:v>142.38</c:v>
                </c:pt>
                <c:pt idx="6">
                  <c:v>142.38</c:v>
                </c:pt>
                <c:pt idx="7">
                  <c:v>144.25</c:v>
                </c:pt>
                <c:pt idx="8">
                  <c:v>144.54</c:v>
                </c:pt>
                <c:pt idx="9">
                  <c:v>143.77000000000001</c:v>
                </c:pt>
                <c:pt idx="10">
                  <c:v>142.91999999999999</c:v>
                </c:pt>
                <c:pt idx="11">
                  <c:v>143.86000000000001</c:v>
                </c:pt>
                <c:pt idx="12">
                  <c:v>145.47999999999999</c:v>
                </c:pt>
                <c:pt idx="13">
                  <c:v>145.36000000000001</c:v>
                </c:pt>
                <c:pt idx="14">
                  <c:v>145.51</c:v>
                </c:pt>
                <c:pt idx="15">
                  <c:v>145.51</c:v>
                </c:pt>
                <c:pt idx="16">
                  <c:v>144.52000000000001</c:v>
                </c:pt>
                <c:pt idx="17">
                  <c:v>141.38999999999999</c:v>
                </c:pt>
                <c:pt idx="18">
                  <c:v>139.34</c:v>
                </c:pt>
                <c:pt idx="19">
                  <c:v>139.34</c:v>
                </c:pt>
                <c:pt idx="20">
                  <c:v>139.34</c:v>
                </c:pt>
                <c:pt idx="21">
                  <c:v>140.51</c:v>
                </c:pt>
                <c:pt idx="22">
                  <c:v>140.24</c:v>
                </c:pt>
                <c:pt idx="23">
                  <c:v>139.25</c:v>
                </c:pt>
                <c:pt idx="24">
                  <c:v>139.51</c:v>
                </c:pt>
                <c:pt idx="25">
                  <c:v>139</c:v>
                </c:pt>
                <c:pt idx="26">
                  <c:v>139.06</c:v>
                </c:pt>
                <c:pt idx="27">
                  <c:v>137.72999999999999</c:v>
                </c:pt>
                <c:pt idx="28">
                  <c:v>136.91</c:v>
                </c:pt>
                <c:pt idx="29">
                  <c:v>138.19999999999999</c:v>
                </c:pt>
                <c:pt idx="30">
                  <c:v>139.18</c:v>
                </c:pt>
                <c:pt idx="31">
                  <c:v>138.94999999999999</c:v>
                </c:pt>
                <c:pt idx="32">
                  <c:v>137.77000000000001</c:v>
                </c:pt>
                <c:pt idx="33">
                  <c:v>136.16</c:v>
                </c:pt>
                <c:pt idx="34">
                  <c:v>137.26</c:v>
                </c:pt>
                <c:pt idx="35">
                  <c:v>139.47</c:v>
                </c:pt>
                <c:pt idx="36">
                  <c:v>140.63999999999999</c:v>
                </c:pt>
                <c:pt idx="37">
                  <c:v>142.37</c:v>
                </c:pt>
                <c:pt idx="38">
                  <c:v>142.44</c:v>
                </c:pt>
                <c:pt idx="39">
                  <c:v>140.36000000000001</c:v>
                </c:pt>
                <c:pt idx="40">
                  <c:v>138.34</c:v>
                </c:pt>
                <c:pt idx="41">
                  <c:v>139.29</c:v>
                </c:pt>
                <c:pt idx="42">
                  <c:v>136.76</c:v>
                </c:pt>
                <c:pt idx="43">
                  <c:v>134.53</c:v>
                </c:pt>
                <c:pt idx="44">
                  <c:v>133.97</c:v>
                </c:pt>
                <c:pt idx="45">
                  <c:v>134.66999999999999</c:v>
                </c:pt>
                <c:pt idx="46">
                  <c:v>131.38999999999999</c:v>
                </c:pt>
                <c:pt idx="47">
                  <c:v>131.12</c:v>
                </c:pt>
                <c:pt idx="48">
                  <c:v>128.03</c:v>
                </c:pt>
                <c:pt idx="49">
                  <c:v>126.28</c:v>
                </c:pt>
                <c:pt idx="50">
                  <c:v>123.38</c:v>
                </c:pt>
                <c:pt idx="51">
                  <c:v>120.13</c:v>
                </c:pt>
                <c:pt idx="52">
                  <c:v>116.1</c:v>
                </c:pt>
                <c:pt idx="53">
                  <c:v>114.26</c:v>
                </c:pt>
                <c:pt idx="54">
                  <c:v>112.12</c:v>
                </c:pt>
                <c:pt idx="55">
                  <c:v>110.69</c:v>
                </c:pt>
                <c:pt idx="56">
                  <c:v>109.64</c:v>
                </c:pt>
                <c:pt idx="57">
                  <c:v>109.07</c:v>
                </c:pt>
                <c:pt idx="58">
                  <c:v>107.65</c:v>
                </c:pt>
                <c:pt idx="59">
                  <c:v>107.1</c:v>
                </c:pt>
                <c:pt idx="60">
                  <c:v>104.62</c:v>
                </c:pt>
                <c:pt idx="61">
                  <c:v>103.14</c:v>
                </c:pt>
                <c:pt idx="62">
                  <c:v>100.91</c:v>
                </c:pt>
                <c:pt idx="63">
                  <c:v>99.37</c:v>
                </c:pt>
                <c:pt idx="64">
                  <c:v>97.93</c:v>
                </c:pt>
                <c:pt idx="65">
                  <c:v>97.89</c:v>
                </c:pt>
                <c:pt idx="66">
                  <c:v>97.98</c:v>
                </c:pt>
                <c:pt idx="67">
                  <c:v>97.43</c:v>
                </c:pt>
                <c:pt idx="68">
                  <c:v>97.31</c:v>
                </c:pt>
                <c:pt idx="69">
                  <c:v>96.71</c:v>
                </c:pt>
                <c:pt idx="70">
                  <c:v>96.59</c:v>
                </c:pt>
                <c:pt idx="71">
                  <c:v>96.53</c:v>
                </c:pt>
                <c:pt idx="72">
                  <c:v>96.61</c:v>
                </c:pt>
                <c:pt idx="73">
                  <c:v>97.15</c:v>
                </c:pt>
                <c:pt idx="74">
                  <c:v>96.43</c:v>
                </c:pt>
                <c:pt idx="75">
                  <c:v>96.44</c:v>
                </c:pt>
                <c:pt idx="76">
                  <c:v>96.47</c:v>
                </c:pt>
                <c:pt idx="77">
                  <c:v>96.44</c:v>
                </c:pt>
                <c:pt idx="78">
                  <c:v>96.65</c:v>
                </c:pt>
                <c:pt idx="79">
                  <c:v>96.4</c:v>
                </c:pt>
                <c:pt idx="80">
                  <c:v>95.91</c:v>
                </c:pt>
                <c:pt idx="81">
                  <c:v>95.24</c:v>
                </c:pt>
                <c:pt idx="82">
                  <c:v>94.48</c:v>
                </c:pt>
                <c:pt idx="83">
                  <c:v>94.83</c:v>
                </c:pt>
                <c:pt idx="84">
                  <c:v>93.79</c:v>
                </c:pt>
                <c:pt idx="85">
                  <c:v>92.98</c:v>
                </c:pt>
                <c:pt idx="86">
                  <c:v>92.65</c:v>
                </c:pt>
                <c:pt idx="87">
                  <c:v>92.5</c:v>
                </c:pt>
                <c:pt idx="88">
                  <c:v>92.3</c:v>
                </c:pt>
                <c:pt idx="89">
                  <c:v>92.39</c:v>
                </c:pt>
                <c:pt idx="90">
                  <c:v>92.33</c:v>
                </c:pt>
                <c:pt idx="91">
                  <c:v>91.69</c:v>
                </c:pt>
                <c:pt idx="92">
                  <c:v>90.62</c:v>
                </c:pt>
                <c:pt idx="93">
                  <c:v>90.48</c:v>
                </c:pt>
                <c:pt idx="94">
                  <c:v>90.59</c:v>
                </c:pt>
                <c:pt idx="95">
                  <c:v>90.43</c:v>
                </c:pt>
                <c:pt idx="96">
                  <c:v>89.63</c:v>
                </c:pt>
                <c:pt idx="97">
                  <c:v>89.84</c:v>
                </c:pt>
                <c:pt idx="98">
                  <c:v>89.76</c:v>
                </c:pt>
                <c:pt idx="99">
                  <c:v>89.56</c:v>
                </c:pt>
                <c:pt idx="100">
                  <c:v>89.65</c:v>
                </c:pt>
                <c:pt idx="101">
                  <c:v>89.55</c:v>
                </c:pt>
                <c:pt idx="102">
                  <c:v>88.71</c:v>
                </c:pt>
                <c:pt idx="103">
                  <c:v>88.47</c:v>
                </c:pt>
                <c:pt idx="104">
                  <c:v>88.58</c:v>
                </c:pt>
                <c:pt idx="105">
                  <c:v>88.44</c:v>
                </c:pt>
                <c:pt idx="106">
                  <c:v>88</c:v>
                </c:pt>
                <c:pt idx="107">
                  <c:v>88.08</c:v>
                </c:pt>
                <c:pt idx="108">
                  <c:v>88.06</c:v>
                </c:pt>
                <c:pt idx="109">
                  <c:v>88.49</c:v>
                </c:pt>
                <c:pt idx="110">
                  <c:v>88.24</c:v>
                </c:pt>
                <c:pt idx="111">
                  <c:v>88.44</c:v>
                </c:pt>
                <c:pt idx="112">
                  <c:v>88.14</c:v>
                </c:pt>
                <c:pt idx="113">
                  <c:v>88.51</c:v>
                </c:pt>
                <c:pt idx="114">
                  <c:v>87.62</c:v>
                </c:pt>
                <c:pt idx="115">
                  <c:v>87.86</c:v>
                </c:pt>
                <c:pt idx="116">
                  <c:v>88.83</c:v>
                </c:pt>
                <c:pt idx="117">
                  <c:v>88.86</c:v>
                </c:pt>
                <c:pt idx="118">
                  <c:v>88.35</c:v>
                </c:pt>
                <c:pt idx="119">
                  <c:v>87.84</c:v>
                </c:pt>
                <c:pt idx="120">
                  <c:v>88.13</c:v>
                </c:pt>
                <c:pt idx="121">
                  <c:v>88.51</c:v>
                </c:pt>
                <c:pt idx="122">
                  <c:v>87.8</c:v>
                </c:pt>
                <c:pt idx="123">
                  <c:v>86.85</c:v>
                </c:pt>
                <c:pt idx="124">
                  <c:v>85.29</c:v>
                </c:pt>
                <c:pt idx="125">
                  <c:v>84.79</c:v>
                </c:pt>
                <c:pt idx="126">
                  <c:v>84.81</c:v>
                </c:pt>
                <c:pt idx="127">
                  <c:v>83.88</c:v>
                </c:pt>
                <c:pt idx="128">
                  <c:v>82.07</c:v>
                </c:pt>
                <c:pt idx="129">
                  <c:v>81.16</c:v>
                </c:pt>
                <c:pt idx="130">
                  <c:v>80.459999999999994</c:v>
                </c:pt>
                <c:pt idx="131">
                  <c:v>81.010000000000005</c:v>
                </c:pt>
                <c:pt idx="132">
                  <c:v>81.290000000000006</c:v>
                </c:pt>
                <c:pt idx="133">
                  <c:v>79.83</c:v>
                </c:pt>
                <c:pt idx="134">
                  <c:v>83.41</c:v>
                </c:pt>
                <c:pt idx="135">
                  <c:v>79.37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0-44D7-A034-687A116F2034}"/>
            </c:ext>
          </c:extLst>
        </c:ser>
        <c:ser>
          <c:idx val="2"/>
          <c:order val="1"/>
          <c:tx>
            <c:strRef>
              <c:f>'19. Histórico de tar. ducto'!$A$10</c:f>
              <c:strCache>
                <c:ptCount val="1"/>
                <c:pt idx="0">
                  <c:v>Puerto Salgar- Mansilla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numRef>
              <c:f>'19. Histórico de tar. ducto'!$C$7:$FC$7</c:f>
              <c:numCache>
                <c:formatCode>mmm\-yy</c:formatCode>
                <c:ptCount val="136"/>
                <c:pt idx="0">
                  <c:v>46145</c:v>
                </c:pt>
                <c:pt idx="1">
                  <c:v>46115</c:v>
                </c:pt>
                <c:pt idx="2">
                  <c:v>46086</c:v>
                </c:pt>
                <c:pt idx="3">
                  <c:v>46056</c:v>
                </c:pt>
                <c:pt idx="4">
                  <c:v>46029</c:v>
                </c:pt>
                <c:pt idx="5">
                  <c:v>45999</c:v>
                </c:pt>
                <c:pt idx="6">
                  <c:v>45972</c:v>
                </c:pt>
                <c:pt idx="7">
                  <c:v>45942</c:v>
                </c:pt>
                <c:pt idx="8">
                  <c:v>45915</c:v>
                </c:pt>
                <c:pt idx="9">
                  <c:v>45885</c:v>
                </c:pt>
                <c:pt idx="10">
                  <c:v>45858</c:v>
                </c:pt>
                <c:pt idx="11">
                  <c:v>45828</c:v>
                </c:pt>
                <c:pt idx="12">
                  <c:v>45801</c:v>
                </c:pt>
                <c:pt idx="13">
                  <c:v>45771</c:v>
                </c:pt>
                <c:pt idx="14">
                  <c:v>45744</c:v>
                </c:pt>
                <c:pt idx="15">
                  <c:v>45714</c:v>
                </c:pt>
                <c:pt idx="16">
                  <c:v>45687</c:v>
                </c:pt>
                <c:pt idx="17">
                  <c:v>45657</c:v>
                </c:pt>
                <c:pt idx="18">
                  <c:v>45626</c:v>
                </c:pt>
                <c:pt idx="19">
                  <c:v>45596</c:v>
                </c:pt>
                <c:pt idx="20">
                  <c:v>45565</c:v>
                </c:pt>
                <c:pt idx="21">
                  <c:v>45534</c:v>
                </c:pt>
                <c:pt idx="22">
                  <c:v>45503</c:v>
                </c:pt>
                <c:pt idx="23">
                  <c:v>45472</c:v>
                </c:pt>
                <c:pt idx="24">
                  <c:v>45441</c:v>
                </c:pt>
                <c:pt idx="25">
                  <c:v>45410</c:v>
                </c:pt>
                <c:pt idx="26">
                  <c:v>45379</c:v>
                </c:pt>
                <c:pt idx="27">
                  <c:v>45348</c:v>
                </c:pt>
                <c:pt idx="28">
                  <c:v>45317</c:v>
                </c:pt>
                <c:pt idx="29">
                  <c:v>45286</c:v>
                </c:pt>
                <c:pt idx="30">
                  <c:v>45255</c:v>
                </c:pt>
                <c:pt idx="31">
                  <c:v>45224</c:v>
                </c:pt>
                <c:pt idx="32">
                  <c:v>45193</c:v>
                </c:pt>
                <c:pt idx="33">
                  <c:v>45162</c:v>
                </c:pt>
                <c:pt idx="34">
                  <c:v>45131</c:v>
                </c:pt>
                <c:pt idx="35">
                  <c:v>45100</c:v>
                </c:pt>
                <c:pt idx="36">
                  <c:v>45069</c:v>
                </c:pt>
                <c:pt idx="37">
                  <c:v>45038</c:v>
                </c:pt>
                <c:pt idx="38">
                  <c:v>45007</c:v>
                </c:pt>
                <c:pt idx="39">
                  <c:v>44976</c:v>
                </c:pt>
                <c:pt idx="40">
                  <c:v>44945</c:v>
                </c:pt>
                <c:pt idx="41">
                  <c:v>44914</c:v>
                </c:pt>
                <c:pt idx="42">
                  <c:v>44883</c:v>
                </c:pt>
                <c:pt idx="43">
                  <c:v>44852</c:v>
                </c:pt>
                <c:pt idx="44">
                  <c:v>44821</c:v>
                </c:pt>
                <c:pt idx="45">
                  <c:v>44790</c:v>
                </c:pt>
                <c:pt idx="46">
                  <c:v>44759</c:v>
                </c:pt>
                <c:pt idx="47">
                  <c:v>44728</c:v>
                </c:pt>
                <c:pt idx="48">
                  <c:v>44697</c:v>
                </c:pt>
                <c:pt idx="49">
                  <c:v>44666</c:v>
                </c:pt>
                <c:pt idx="50">
                  <c:v>44635</c:v>
                </c:pt>
                <c:pt idx="51">
                  <c:v>44604</c:v>
                </c:pt>
                <c:pt idx="52">
                  <c:v>44573</c:v>
                </c:pt>
                <c:pt idx="53">
                  <c:v>44542</c:v>
                </c:pt>
                <c:pt idx="54">
                  <c:v>44511</c:v>
                </c:pt>
                <c:pt idx="55">
                  <c:v>44480</c:v>
                </c:pt>
                <c:pt idx="56">
                  <c:v>44449</c:v>
                </c:pt>
                <c:pt idx="57">
                  <c:v>44418</c:v>
                </c:pt>
                <c:pt idx="58">
                  <c:v>44387</c:v>
                </c:pt>
                <c:pt idx="59">
                  <c:v>44356</c:v>
                </c:pt>
                <c:pt idx="60">
                  <c:v>44325</c:v>
                </c:pt>
                <c:pt idx="61">
                  <c:v>44294</c:v>
                </c:pt>
                <c:pt idx="62">
                  <c:v>44263</c:v>
                </c:pt>
                <c:pt idx="63">
                  <c:v>44232</c:v>
                </c:pt>
                <c:pt idx="64">
                  <c:v>44201</c:v>
                </c:pt>
                <c:pt idx="65">
                  <c:v>44170</c:v>
                </c:pt>
                <c:pt idx="66">
                  <c:v>44139</c:v>
                </c:pt>
                <c:pt idx="67">
                  <c:v>44108</c:v>
                </c:pt>
                <c:pt idx="68">
                  <c:v>44077</c:v>
                </c:pt>
                <c:pt idx="69">
                  <c:v>44046</c:v>
                </c:pt>
                <c:pt idx="70">
                  <c:v>44015</c:v>
                </c:pt>
                <c:pt idx="71">
                  <c:v>43984</c:v>
                </c:pt>
                <c:pt idx="72">
                  <c:v>43953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  <c:pt idx="101">
                  <c:v>43070</c:v>
                </c:pt>
                <c:pt idx="102">
                  <c:v>43040</c:v>
                </c:pt>
                <c:pt idx="103">
                  <c:v>43009</c:v>
                </c:pt>
                <c:pt idx="104">
                  <c:v>42979</c:v>
                </c:pt>
                <c:pt idx="105">
                  <c:v>42948</c:v>
                </c:pt>
                <c:pt idx="106">
                  <c:v>42917</c:v>
                </c:pt>
                <c:pt idx="107">
                  <c:v>42887</c:v>
                </c:pt>
                <c:pt idx="108">
                  <c:v>42856</c:v>
                </c:pt>
                <c:pt idx="109">
                  <c:v>42826</c:v>
                </c:pt>
                <c:pt idx="110">
                  <c:v>42795</c:v>
                </c:pt>
                <c:pt idx="111">
                  <c:v>42767</c:v>
                </c:pt>
                <c:pt idx="112">
                  <c:v>42736</c:v>
                </c:pt>
                <c:pt idx="113">
                  <c:v>42705</c:v>
                </c:pt>
                <c:pt idx="114">
                  <c:v>42675</c:v>
                </c:pt>
                <c:pt idx="115">
                  <c:v>42614</c:v>
                </c:pt>
                <c:pt idx="116">
                  <c:v>42583</c:v>
                </c:pt>
                <c:pt idx="117">
                  <c:v>42552</c:v>
                </c:pt>
                <c:pt idx="118">
                  <c:v>42522</c:v>
                </c:pt>
                <c:pt idx="119">
                  <c:v>42491</c:v>
                </c:pt>
                <c:pt idx="120">
                  <c:v>42461</c:v>
                </c:pt>
                <c:pt idx="121">
                  <c:v>42430</c:v>
                </c:pt>
                <c:pt idx="122">
                  <c:v>42401</c:v>
                </c:pt>
                <c:pt idx="123">
                  <c:v>42370</c:v>
                </c:pt>
                <c:pt idx="124">
                  <c:v>42339</c:v>
                </c:pt>
                <c:pt idx="125">
                  <c:v>42309</c:v>
                </c:pt>
                <c:pt idx="126">
                  <c:v>42278</c:v>
                </c:pt>
                <c:pt idx="127">
                  <c:v>42248</c:v>
                </c:pt>
                <c:pt idx="128">
                  <c:v>42217</c:v>
                </c:pt>
                <c:pt idx="129">
                  <c:v>42186</c:v>
                </c:pt>
                <c:pt idx="130">
                  <c:v>42156</c:v>
                </c:pt>
                <c:pt idx="131">
                  <c:v>42125</c:v>
                </c:pt>
                <c:pt idx="132">
                  <c:v>42095</c:v>
                </c:pt>
                <c:pt idx="133">
                  <c:v>42064</c:v>
                </c:pt>
                <c:pt idx="134">
                  <c:v>42036</c:v>
                </c:pt>
                <c:pt idx="135">
                  <c:v>42005</c:v>
                </c:pt>
              </c:numCache>
            </c:numRef>
          </c:cat>
          <c:val>
            <c:numRef>
              <c:f>'19. Histórico de tar. ducto'!$C$10:$FC$10</c:f>
              <c:numCache>
                <c:formatCode>"$"#,##0.00_);[Red]\("$"#,##0.00\)</c:formatCode>
                <c:ptCount val="136"/>
                <c:pt idx="0">
                  <c:v>192.2</c:v>
                </c:pt>
                <c:pt idx="1">
                  <c:v>191.3</c:v>
                </c:pt>
                <c:pt idx="2">
                  <c:v>190.3</c:v>
                </c:pt>
                <c:pt idx="3">
                  <c:v>189.3</c:v>
                </c:pt>
                <c:pt idx="4">
                  <c:v>187.1</c:v>
                </c:pt>
                <c:pt idx="5">
                  <c:v>188.3</c:v>
                </c:pt>
                <c:pt idx="6">
                  <c:v>188.2</c:v>
                </c:pt>
                <c:pt idx="7">
                  <c:v>187.3</c:v>
                </c:pt>
                <c:pt idx="8">
                  <c:v>186.3</c:v>
                </c:pt>
                <c:pt idx="9">
                  <c:v>184.8</c:v>
                </c:pt>
                <c:pt idx="10">
                  <c:v>182.4</c:v>
                </c:pt>
                <c:pt idx="11">
                  <c:v>183.3</c:v>
                </c:pt>
                <c:pt idx="12">
                  <c:v>183.3</c:v>
                </c:pt>
                <c:pt idx="13">
                  <c:v>183.8</c:v>
                </c:pt>
                <c:pt idx="14">
                  <c:v>184</c:v>
                </c:pt>
                <c:pt idx="15">
                  <c:v>183.2</c:v>
                </c:pt>
                <c:pt idx="16">
                  <c:v>183.2</c:v>
                </c:pt>
                <c:pt idx="17">
                  <c:v>181.38</c:v>
                </c:pt>
                <c:pt idx="18">
                  <c:v>181.38</c:v>
                </c:pt>
                <c:pt idx="19">
                  <c:v>181.38</c:v>
                </c:pt>
                <c:pt idx="20">
                  <c:v>181.38</c:v>
                </c:pt>
                <c:pt idx="21">
                  <c:v>182.9</c:v>
                </c:pt>
                <c:pt idx="22">
                  <c:v>182.56</c:v>
                </c:pt>
                <c:pt idx="23">
                  <c:v>181.3</c:v>
                </c:pt>
                <c:pt idx="24">
                  <c:v>181.61</c:v>
                </c:pt>
                <c:pt idx="25">
                  <c:v>180.95</c:v>
                </c:pt>
                <c:pt idx="26">
                  <c:v>181.03</c:v>
                </c:pt>
                <c:pt idx="27">
                  <c:v>179.31</c:v>
                </c:pt>
                <c:pt idx="28">
                  <c:v>178.25</c:v>
                </c:pt>
                <c:pt idx="29">
                  <c:v>179.92</c:v>
                </c:pt>
                <c:pt idx="30">
                  <c:v>181.2</c:v>
                </c:pt>
                <c:pt idx="31">
                  <c:v>180.91</c:v>
                </c:pt>
                <c:pt idx="32">
                  <c:v>179.38</c:v>
                </c:pt>
                <c:pt idx="33">
                  <c:v>177.28</c:v>
                </c:pt>
                <c:pt idx="34">
                  <c:v>178.72</c:v>
                </c:pt>
                <c:pt idx="35">
                  <c:v>181.59</c:v>
                </c:pt>
                <c:pt idx="36">
                  <c:v>183.12</c:v>
                </c:pt>
                <c:pt idx="37">
                  <c:v>185.38</c:v>
                </c:pt>
                <c:pt idx="38">
                  <c:v>185.48</c:v>
                </c:pt>
                <c:pt idx="39">
                  <c:v>182.77</c:v>
                </c:pt>
                <c:pt idx="40">
                  <c:v>180.15</c:v>
                </c:pt>
                <c:pt idx="41">
                  <c:v>181.39</c:v>
                </c:pt>
                <c:pt idx="42">
                  <c:v>178.1</c:v>
                </c:pt>
                <c:pt idx="43">
                  <c:v>175.19</c:v>
                </c:pt>
                <c:pt idx="44">
                  <c:v>174.47</c:v>
                </c:pt>
                <c:pt idx="45">
                  <c:v>175.38</c:v>
                </c:pt>
                <c:pt idx="46">
                  <c:v>171.12</c:v>
                </c:pt>
                <c:pt idx="47">
                  <c:v>170.76</c:v>
                </c:pt>
                <c:pt idx="48">
                  <c:v>166.74</c:v>
                </c:pt>
                <c:pt idx="49">
                  <c:v>164.47</c:v>
                </c:pt>
                <c:pt idx="50">
                  <c:v>160.69</c:v>
                </c:pt>
                <c:pt idx="51">
                  <c:v>156.47</c:v>
                </c:pt>
                <c:pt idx="52">
                  <c:v>151.22</c:v>
                </c:pt>
                <c:pt idx="53">
                  <c:v>148.83000000000001</c:v>
                </c:pt>
                <c:pt idx="54">
                  <c:v>146.04</c:v>
                </c:pt>
                <c:pt idx="55">
                  <c:v>144.19</c:v>
                </c:pt>
                <c:pt idx="56">
                  <c:v>142.82</c:v>
                </c:pt>
                <c:pt idx="57">
                  <c:v>142.07</c:v>
                </c:pt>
                <c:pt idx="58">
                  <c:v>140.22999999999999</c:v>
                </c:pt>
                <c:pt idx="59">
                  <c:v>139.52000000000001</c:v>
                </c:pt>
                <c:pt idx="60">
                  <c:v>136.29</c:v>
                </c:pt>
                <c:pt idx="61">
                  <c:v>134.36000000000001</c:v>
                </c:pt>
                <c:pt idx="62">
                  <c:v>131.46</c:v>
                </c:pt>
                <c:pt idx="63">
                  <c:v>129.46</c:v>
                </c:pt>
                <c:pt idx="64">
                  <c:v>127.59</c:v>
                </c:pt>
                <c:pt idx="65">
                  <c:v>127.53</c:v>
                </c:pt>
                <c:pt idx="66">
                  <c:v>127.66</c:v>
                </c:pt>
                <c:pt idx="67">
                  <c:v>126.94</c:v>
                </c:pt>
                <c:pt idx="68">
                  <c:v>126.79</c:v>
                </c:pt>
                <c:pt idx="69">
                  <c:v>126.01</c:v>
                </c:pt>
                <c:pt idx="70">
                  <c:v>125.85</c:v>
                </c:pt>
                <c:pt idx="71">
                  <c:v>125.77</c:v>
                </c:pt>
                <c:pt idx="72">
                  <c:v>125.88</c:v>
                </c:pt>
                <c:pt idx="73">
                  <c:v>126.6</c:v>
                </c:pt>
                <c:pt idx="74">
                  <c:v>125.66</c:v>
                </c:pt>
                <c:pt idx="75">
                  <c:v>125.67</c:v>
                </c:pt>
                <c:pt idx="76">
                  <c:v>125.71</c:v>
                </c:pt>
                <c:pt idx="77">
                  <c:v>125.68</c:v>
                </c:pt>
                <c:pt idx="78">
                  <c:v>125.95</c:v>
                </c:pt>
                <c:pt idx="79">
                  <c:v>125.63</c:v>
                </c:pt>
                <c:pt idx="80">
                  <c:v>125</c:v>
                </c:pt>
                <c:pt idx="81">
                  <c:v>124.12</c:v>
                </c:pt>
                <c:pt idx="82">
                  <c:v>123.14</c:v>
                </c:pt>
                <c:pt idx="83">
                  <c:v>123.6</c:v>
                </c:pt>
                <c:pt idx="84">
                  <c:v>122.24</c:v>
                </c:pt>
                <c:pt idx="85">
                  <c:v>121.19</c:v>
                </c:pt>
                <c:pt idx="86">
                  <c:v>120.75</c:v>
                </c:pt>
                <c:pt idx="87">
                  <c:v>120.56</c:v>
                </c:pt>
                <c:pt idx="88">
                  <c:v>120.3</c:v>
                </c:pt>
                <c:pt idx="89">
                  <c:v>120.43</c:v>
                </c:pt>
                <c:pt idx="90">
                  <c:v>120.35</c:v>
                </c:pt>
                <c:pt idx="91">
                  <c:v>119.52</c:v>
                </c:pt>
                <c:pt idx="92">
                  <c:v>118.13</c:v>
                </c:pt>
                <c:pt idx="93">
                  <c:v>117.95</c:v>
                </c:pt>
                <c:pt idx="94">
                  <c:v>118.09</c:v>
                </c:pt>
                <c:pt idx="95">
                  <c:v>117.89</c:v>
                </c:pt>
                <c:pt idx="96">
                  <c:v>116.84</c:v>
                </c:pt>
                <c:pt idx="97">
                  <c:v>117.12</c:v>
                </c:pt>
                <c:pt idx="98">
                  <c:v>117.02</c:v>
                </c:pt>
                <c:pt idx="99">
                  <c:v>116.77</c:v>
                </c:pt>
                <c:pt idx="100">
                  <c:v>116.89</c:v>
                </c:pt>
                <c:pt idx="101">
                  <c:v>116.75</c:v>
                </c:pt>
                <c:pt idx="102">
                  <c:v>115.66</c:v>
                </c:pt>
                <c:pt idx="103">
                  <c:v>115.36</c:v>
                </c:pt>
                <c:pt idx="104">
                  <c:v>115.49</c:v>
                </c:pt>
                <c:pt idx="105">
                  <c:v>115.31</c:v>
                </c:pt>
                <c:pt idx="106">
                  <c:v>114.74</c:v>
                </c:pt>
                <c:pt idx="107">
                  <c:v>114.85</c:v>
                </c:pt>
                <c:pt idx="108">
                  <c:v>114.82</c:v>
                </c:pt>
                <c:pt idx="109">
                  <c:v>115.4</c:v>
                </c:pt>
                <c:pt idx="110">
                  <c:v>115.07</c:v>
                </c:pt>
                <c:pt idx="111">
                  <c:v>115.33</c:v>
                </c:pt>
                <c:pt idx="112">
                  <c:v>114.94</c:v>
                </c:pt>
                <c:pt idx="113">
                  <c:v>115.43</c:v>
                </c:pt>
                <c:pt idx="114">
                  <c:v>114.27</c:v>
                </c:pt>
                <c:pt idx="115">
                  <c:v>114.59</c:v>
                </c:pt>
                <c:pt idx="116">
                  <c:v>115.85</c:v>
                </c:pt>
                <c:pt idx="117">
                  <c:v>115.9</c:v>
                </c:pt>
                <c:pt idx="118">
                  <c:v>115.23</c:v>
                </c:pt>
                <c:pt idx="119">
                  <c:v>114.56</c:v>
                </c:pt>
                <c:pt idx="120">
                  <c:v>114.95</c:v>
                </c:pt>
                <c:pt idx="121">
                  <c:v>115.44</c:v>
                </c:pt>
                <c:pt idx="122">
                  <c:v>114.52</c:v>
                </c:pt>
                <c:pt idx="123">
                  <c:v>113.29</c:v>
                </c:pt>
                <c:pt idx="124">
                  <c:v>111.26</c:v>
                </c:pt>
                <c:pt idx="125">
                  <c:v>110.6</c:v>
                </c:pt>
                <c:pt idx="126">
                  <c:v>110.64</c:v>
                </c:pt>
                <c:pt idx="127">
                  <c:v>109.42</c:v>
                </c:pt>
                <c:pt idx="128">
                  <c:v>107.07</c:v>
                </c:pt>
                <c:pt idx="129">
                  <c:v>105.88</c:v>
                </c:pt>
                <c:pt idx="130">
                  <c:v>104.96</c:v>
                </c:pt>
                <c:pt idx="131">
                  <c:v>105.68</c:v>
                </c:pt>
                <c:pt idx="132">
                  <c:v>106.04</c:v>
                </c:pt>
                <c:pt idx="133">
                  <c:v>104.15</c:v>
                </c:pt>
                <c:pt idx="134">
                  <c:v>108.82</c:v>
                </c:pt>
                <c:pt idx="135">
                  <c:v>103.55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0-44D7-A034-687A116F2034}"/>
            </c:ext>
          </c:extLst>
        </c:ser>
        <c:ser>
          <c:idx val="3"/>
          <c:order val="2"/>
          <c:tx>
            <c:strRef>
              <c:f>'19. Histórico de tar. ducto'!$A$11</c:f>
              <c:strCache>
                <c:ptCount val="1"/>
                <c:pt idx="0">
                  <c:v>Galan-Chimita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'19. Histórico de tar. ducto'!$C$7:$FC$7</c:f>
              <c:numCache>
                <c:formatCode>mmm\-yy</c:formatCode>
                <c:ptCount val="136"/>
                <c:pt idx="0">
                  <c:v>46145</c:v>
                </c:pt>
                <c:pt idx="1">
                  <c:v>46115</c:v>
                </c:pt>
                <c:pt idx="2">
                  <c:v>46086</c:v>
                </c:pt>
                <c:pt idx="3">
                  <c:v>46056</c:v>
                </c:pt>
                <c:pt idx="4">
                  <c:v>46029</c:v>
                </c:pt>
                <c:pt idx="5">
                  <c:v>45999</c:v>
                </c:pt>
                <c:pt idx="6">
                  <c:v>45972</c:v>
                </c:pt>
                <c:pt idx="7">
                  <c:v>45942</c:v>
                </c:pt>
                <c:pt idx="8">
                  <c:v>45915</c:v>
                </c:pt>
                <c:pt idx="9">
                  <c:v>45885</c:v>
                </c:pt>
                <c:pt idx="10">
                  <c:v>45858</c:v>
                </c:pt>
                <c:pt idx="11">
                  <c:v>45828</c:v>
                </c:pt>
                <c:pt idx="12">
                  <c:v>45801</c:v>
                </c:pt>
                <c:pt idx="13">
                  <c:v>45771</c:v>
                </c:pt>
                <c:pt idx="14">
                  <c:v>45744</c:v>
                </c:pt>
                <c:pt idx="15">
                  <c:v>45714</c:v>
                </c:pt>
                <c:pt idx="16">
                  <c:v>45687</c:v>
                </c:pt>
                <c:pt idx="17">
                  <c:v>45657</c:v>
                </c:pt>
                <c:pt idx="18">
                  <c:v>45626</c:v>
                </c:pt>
                <c:pt idx="19">
                  <c:v>45596</c:v>
                </c:pt>
                <c:pt idx="20">
                  <c:v>45565</c:v>
                </c:pt>
                <c:pt idx="21">
                  <c:v>45534</c:v>
                </c:pt>
                <c:pt idx="22">
                  <c:v>45503</c:v>
                </c:pt>
                <c:pt idx="23">
                  <c:v>45472</c:v>
                </c:pt>
                <c:pt idx="24">
                  <c:v>45441</c:v>
                </c:pt>
                <c:pt idx="25">
                  <c:v>45410</c:v>
                </c:pt>
                <c:pt idx="26">
                  <c:v>45379</c:v>
                </c:pt>
                <c:pt idx="27">
                  <c:v>45348</c:v>
                </c:pt>
                <c:pt idx="28">
                  <c:v>45317</c:v>
                </c:pt>
                <c:pt idx="29">
                  <c:v>45286</c:v>
                </c:pt>
                <c:pt idx="30">
                  <c:v>45255</c:v>
                </c:pt>
                <c:pt idx="31">
                  <c:v>45224</c:v>
                </c:pt>
                <c:pt idx="32">
                  <c:v>45193</c:v>
                </c:pt>
                <c:pt idx="33">
                  <c:v>45162</c:v>
                </c:pt>
                <c:pt idx="34">
                  <c:v>45131</c:v>
                </c:pt>
                <c:pt idx="35">
                  <c:v>45100</c:v>
                </c:pt>
                <c:pt idx="36">
                  <c:v>45069</c:v>
                </c:pt>
                <c:pt idx="37">
                  <c:v>45038</c:v>
                </c:pt>
                <c:pt idx="38">
                  <c:v>45007</c:v>
                </c:pt>
                <c:pt idx="39">
                  <c:v>44976</c:v>
                </c:pt>
                <c:pt idx="40">
                  <c:v>44945</c:v>
                </c:pt>
                <c:pt idx="41">
                  <c:v>44914</c:v>
                </c:pt>
                <c:pt idx="42">
                  <c:v>44883</c:v>
                </c:pt>
                <c:pt idx="43">
                  <c:v>44852</c:v>
                </c:pt>
                <c:pt idx="44">
                  <c:v>44821</c:v>
                </c:pt>
                <c:pt idx="45">
                  <c:v>44790</c:v>
                </c:pt>
                <c:pt idx="46">
                  <c:v>44759</c:v>
                </c:pt>
                <c:pt idx="47">
                  <c:v>44728</c:v>
                </c:pt>
                <c:pt idx="48">
                  <c:v>44697</c:v>
                </c:pt>
                <c:pt idx="49">
                  <c:v>44666</c:v>
                </c:pt>
                <c:pt idx="50">
                  <c:v>44635</c:v>
                </c:pt>
                <c:pt idx="51">
                  <c:v>44604</c:v>
                </c:pt>
                <c:pt idx="52">
                  <c:v>44573</c:v>
                </c:pt>
                <c:pt idx="53">
                  <c:v>44542</c:v>
                </c:pt>
                <c:pt idx="54">
                  <c:v>44511</c:v>
                </c:pt>
                <c:pt idx="55">
                  <c:v>44480</c:v>
                </c:pt>
                <c:pt idx="56">
                  <c:v>44449</c:v>
                </c:pt>
                <c:pt idx="57">
                  <c:v>44418</c:v>
                </c:pt>
                <c:pt idx="58">
                  <c:v>44387</c:v>
                </c:pt>
                <c:pt idx="59">
                  <c:v>44356</c:v>
                </c:pt>
                <c:pt idx="60">
                  <c:v>44325</c:v>
                </c:pt>
                <c:pt idx="61">
                  <c:v>44294</c:v>
                </c:pt>
                <c:pt idx="62">
                  <c:v>44263</c:v>
                </c:pt>
                <c:pt idx="63">
                  <c:v>44232</c:v>
                </c:pt>
                <c:pt idx="64">
                  <c:v>44201</c:v>
                </c:pt>
                <c:pt idx="65">
                  <c:v>44170</c:v>
                </c:pt>
                <c:pt idx="66">
                  <c:v>44139</c:v>
                </c:pt>
                <c:pt idx="67">
                  <c:v>44108</c:v>
                </c:pt>
                <c:pt idx="68">
                  <c:v>44077</c:v>
                </c:pt>
                <c:pt idx="69">
                  <c:v>44046</c:v>
                </c:pt>
                <c:pt idx="70">
                  <c:v>44015</c:v>
                </c:pt>
                <c:pt idx="71">
                  <c:v>43984</c:v>
                </c:pt>
                <c:pt idx="72">
                  <c:v>43953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  <c:pt idx="101">
                  <c:v>43070</c:v>
                </c:pt>
                <c:pt idx="102">
                  <c:v>43040</c:v>
                </c:pt>
                <c:pt idx="103">
                  <c:v>43009</c:v>
                </c:pt>
                <c:pt idx="104">
                  <c:v>42979</c:v>
                </c:pt>
                <c:pt idx="105">
                  <c:v>42948</c:v>
                </c:pt>
                <c:pt idx="106">
                  <c:v>42917</c:v>
                </c:pt>
                <c:pt idx="107">
                  <c:v>42887</c:v>
                </c:pt>
                <c:pt idx="108">
                  <c:v>42856</c:v>
                </c:pt>
                <c:pt idx="109">
                  <c:v>42826</c:v>
                </c:pt>
                <c:pt idx="110">
                  <c:v>42795</c:v>
                </c:pt>
                <c:pt idx="111">
                  <c:v>42767</c:v>
                </c:pt>
                <c:pt idx="112">
                  <c:v>42736</c:v>
                </c:pt>
                <c:pt idx="113">
                  <c:v>42705</c:v>
                </c:pt>
                <c:pt idx="114">
                  <c:v>42675</c:v>
                </c:pt>
                <c:pt idx="115">
                  <c:v>42614</c:v>
                </c:pt>
                <c:pt idx="116">
                  <c:v>42583</c:v>
                </c:pt>
                <c:pt idx="117">
                  <c:v>42552</c:v>
                </c:pt>
                <c:pt idx="118">
                  <c:v>42522</c:v>
                </c:pt>
                <c:pt idx="119">
                  <c:v>42491</c:v>
                </c:pt>
                <c:pt idx="120">
                  <c:v>42461</c:v>
                </c:pt>
                <c:pt idx="121">
                  <c:v>42430</c:v>
                </c:pt>
                <c:pt idx="122">
                  <c:v>42401</c:v>
                </c:pt>
                <c:pt idx="123">
                  <c:v>42370</c:v>
                </c:pt>
                <c:pt idx="124">
                  <c:v>42339</c:v>
                </c:pt>
                <c:pt idx="125">
                  <c:v>42309</c:v>
                </c:pt>
                <c:pt idx="126">
                  <c:v>42278</c:v>
                </c:pt>
                <c:pt idx="127">
                  <c:v>42248</c:v>
                </c:pt>
                <c:pt idx="128">
                  <c:v>42217</c:v>
                </c:pt>
                <c:pt idx="129">
                  <c:v>42186</c:v>
                </c:pt>
                <c:pt idx="130">
                  <c:v>42156</c:v>
                </c:pt>
                <c:pt idx="131">
                  <c:v>42125</c:v>
                </c:pt>
                <c:pt idx="132">
                  <c:v>42095</c:v>
                </c:pt>
                <c:pt idx="133">
                  <c:v>42064</c:v>
                </c:pt>
                <c:pt idx="134">
                  <c:v>42036</c:v>
                </c:pt>
                <c:pt idx="135">
                  <c:v>42005</c:v>
                </c:pt>
              </c:numCache>
            </c:numRef>
          </c:cat>
          <c:val>
            <c:numRef>
              <c:f>'19. Histórico de tar. ducto'!$C$11:$FC$11</c:f>
              <c:numCache>
                <c:formatCode>"$"#,##0.00_);[Red]\("$"#,##0.00\)</c:formatCode>
                <c:ptCount val="136"/>
                <c:pt idx="0">
                  <c:v>104.7</c:v>
                </c:pt>
                <c:pt idx="1">
                  <c:v>104.2</c:v>
                </c:pt>
                <c:pt idx="2">
                  <c:v>103.96</c:v>
                </c:pt>
                <c:pt idx="3">
                  <c:v>103.2</c:v>
                </c:pt>
                <c:pt idx="4">
                  <c:v>102.96216</c:v>
                </c:pt>
                <c:pt idx="5">
                  <c:v>102.96216</c:v>
                </c:pt>
                <c:pt idx="6">
                  <c:v>100.2</c:v>
                </c:pt>
                <c:pt idx="7">
                  <c:v>100.2</c:v>
                </c:pt>
                <c:pt idx="8">
                  <c:v>100.1</c:v>
                </c:pt>
                <c:pt idx="9">
                  <c:v>100.1</c:v>
                </c:pt>
                <c:pt idx="10">
                  <c:v>99.3</c:v>
                </c:pt>
                <c:pt idx="11">
                  <c:v>99.7</c:v>
                </c:pt>
                <c:pt idx="12">
                  <c:v>99.7</c:v>
                </c:pt>
                <c:pt idx="13">
                  <c:v>99.7</c:v>
                </c:pt>
                <c:pt idx="14">
                  <c:v>99.3</c:v>
                </c:pt>
                <c:pt idx="15">
                  <c:v>95.16</c:v>
                </c:pt>
                <c:pt idx="16">
                  <c:v>103.4</c:v>
                </c:pt>
                <c:pt idx="17">
                  <c:v>95.16</c:v>
                </c:pt>
                <c:pt idx="18">
                  <c:v>95.16</c:v>
                </c:pt>
                <c:pt idx="19">
                  <c:v>95.16</c:v>
                </c:pt>
                <c:pt idx="20">
                  <c:v>95.16</c:v>
                </c:pt>
                <c:pt idx="21">
                  <c:v>95.97</c:v>
                </c:pt>
                <c:pt idx="22">
                  <c:v>95.8</c:v>
                </c:pt>
                <c:pt idx="23">
                  <c:v>95.14</c:v>
                </c:pt>
                <c:pt idx="24">
                  <c:v>95.32</c:v>
                </c:pt>
                <c:pt idx="25">
                  <c:v>94.98</c:v>
                </c:pt>
                <c:pt idx="26">
                  <c:v>95.03</c:v>
                </c:pt>
                <c:pt idx="27">
                  <c:v>94.14</c:v>
                </c:pt>
                <c:pt idx="28">
                  <c:v>93.59</c:v>
                </c:pt>
                <c:pt idx="29">
                  <c:v>94.48</c:v>
                </c:pt>
                <c:pt idx="30">
                  <c:v>95.16</c:v>
                </c:pt>
                <c:pt idx="31">
                  <c:v>95.01</c:v>
                </c:pt>
                <c:pt idx="32">
                  <c:v>94.22</c:v>
                </c:pt>
                <c:pt idx="33">
                  <c:v>93.12</c:v>
                </c:pt>
                <c:pt idx="34">
                  <c:v>93.89</c:v>
                </c:pt>
                <c:pt idx="35">
                  <c:v>95.41</c:v>
                </c:pt>
                <c:pt idx="36">
                  <c:v>96.22</c:v>
                </c:pt>
                <c:pt idx="37">
                  <c:v>97.42</c:v>
                </c:pt>
                <c:pt idx="38">
                  <c:v>97.48</c:v>
                </c:pt>
                <c:pt idx="39">
                  <c:v>96.06</c:v>
                </c:pt>
                <c:pt idx="40">
                  <c:v>94.69</c:v>
                </c:pt>
                <c:pt idx="41">
                  <c:v>95.35</c:v>
                </c:pt>
                <c:pt idx="42">
                  <c:v>93.63</c:v>
                </c:pt>
                <c:pt idx="43">
                  <c:v>92.11</c:v>
                </c:pt>
                <c:pt idx="44">
                  <c:v>91.74</c:v>
                </c:pt>
                <c:pt idx="45">
                  <c:v>92.23</c:v>
                </c:pt>
                <c:pt idx="46">
                  <c:v>89.99</c:v>
                </c:pt>
                <c:pt idx="47">
                  <c:v>89.82</c:v>
                </c:pt>
                <c:pt idx="48">
                  <c:v>87.71</c:v>
                </c:pt>
                <c:pt idx="49">
                  <c:v>86.52</c:v>
                </c:pt>
                <c:pt idx="50">
                  <c:v>84.54</c:v>
                </c:pt>
                <c:pt idx="51">
                  <c:v>82.33</c:v>
                </c:pt>
                <c:pt idx="52">
                  <c:v>79.569999999999993</c:v>
                </c:pt>
                <c:pt idx="53">
                  <c:v>78.319999999999993</c:v>
                </c:pt>
                <c:pt idx="54">
                  <c:v>76.86</c:v>
                </c:pt>
                <c:pt idx="55">
                  <c:v>75.89</c:v>
                </c:pt>
                <c:pt idx="56">
                  <c:v>75.180000000000007</c:v>
                </c:pt>
                <c:pt idx="57">
                  <c:v>74.790000000000006</c:v>
                </c:pt>
                <c:pt idx="58">
                  <c:v>73.83</c:v>
                </c:pt>
                <c:pt idx="59">
                  <c:v>73.459999999999994</c:v>
                </c:pt>
                <c:pt idx="60">
                  <c:v>71.77</c:v>
                </c:pt>
                <c:pt idx="61">
                  <c:v>70.760000000000005</c:v>
                </c:pt>
                <c:pt idx="62">
                  <c:v>69.239999999999995</c:v>
                </c:pt>
                <c:pt idx="63">
                  <c:v>68.19</c:v>
                </c:pt>
                <c:pt idx="64">
                  <c:v>67.209999999999994</c:v>
                </c:pt>
                <c:pt idx="65">
                  <c:v>67.19</c:v>
                </c:pt>
                <c:pt idx="66">
                  <c:v>67.260000000000005</c:v>
                </c:pt>
                <c:pt idx="67">
                  <c:v>66.89</c:v>
                </c:pt>
                <c:pt idx="68">
                  <c:v>66.819999999999993</c:v>
                </c:pt>
                <c:pt idx="69">
                  <c:v>66.41</c:v>
                </c:pt>
                <c:pt idx="70">
                  <c:v>66.33</c:v>
                </c:pt>
                <c:pt idx="71">
                  <c:v>66.3</c:v>
                </c:pt>
                <c:pt idx="72">
                  <c:v>66.36</c:v>
                </c:pt>
                <c:pt idx="73">
                  <c:v>66.75</c:v>
                </c:pt>
                <c:pt idx="74">
                  <c:v>66.260000000000005</c:v>
                </c:pt>
                <c:pt idx="75">
                  <c:v>66.27</c:v>
                </c:pt>
                <c:pt idx="76">
                  <c:v>66.3</c:v>
                </c:pt>
                <c:pt idx="77">
                  <c:v>66.28</c:v>
                </c:pt>
                <c:pt idx="78">
                  <c:v>66.44</c:v>
                </c:pt>
                <c:pt idx="79">
                  <c:v>66.27</c:v>
                </c:pt>
                <c:pt idx="80">
                  <c:v>65.94</c:v>
                </c:pt>
                <c:pt idx="81">
                  <c:v>65.489999999999995</c:v>
                </c:pt>
                <c:pt idx="82">
                  <c:v>64.98</c:v>
                </c:pt>
                <c:pt idx="83">
                  <c:v>65.22</c:v>
                </c:pt>
                <c:pt idx="84">
                  <c:v>64.52</c:v>
                </c:pt>
                <c:pt idx="85">
                  <c:v>63.97</c:v>
                </c:pt>
                <c:pt idx="86">
                  <c:v>63.74</c:v>
                </c:pt>
                <c:pt idx="87">
                  <c:v>63.65</c:v>
                </c:pt>
                <c:pt idx="88">
                  <c:v>63.52</c:v>
                </c:pt>
                <c:pt idx="89">
                  <c:v>63.59</c:v>
                </c:pt>
                <c:pt idx="90">
                  <c:v>63.55</c:v>
                </c:pt>
                <c:pt idx="91">
                  <c:v>63.12</c:v>
                </c:pt>
                <c:pt idx="92">
                  <c:v>62.39</c:v>
                </c:pt>
                <c:pt idx="93">
                  <c:v>62.3</c:v>
                </c:pt>
                <c:pt idx="94">
                  <c:v>62.38</c:v>
                </c:pt>
                <c:pt idx="95">
                  <c:v>62.28</c:v>
                </c:pt>
                <c:pt idx="96">
                  <c:v>61.74</c:v>
                </c:pt>
                <c:pt idx="97">
                  <c:v>61.89</c:v>
                </c:pt>
                <c:pt idx="98">
                  <c:v>61.84</c:v>
                </c:pt>
                <c:pt idx="99">
                  <c:v>61.71</c:v>
                </c:pt>
                <c:pt idx="100">
                  <c:v>61.78</c:v>
                </c:pt>
                <c:pt idx="101">
                  <c:v>61.71</c:v>
                </c:pt>
                <c:pt idx="102">
                  <c:v>61.14</c:v>
                </c:pt>
                <c:pt idx="103">
                  <c:v>60.99</c:v>
                </c:pt>
                <c:pt idx="104">
                  <c:v>61.07</c:v>
                </c:pt>
                <c:pt idx="105">
                  <c:v>60.98</c:v>
                </c:pt>
                <c:pt idx="106">
                  <c:v>60.68</c:v>
                </c:pt>
                <c:pt idx="107">
                  <c:v>60.74</c:v>
                </c:pt>
                <c:pt idx="108">
                  <c:v>60.74</c:v>
                </c:pt>
                <c:pt idx="109">
                  <c:v>61.04</c:v>
                </c:pt>
                <c:pt idx="110">
                  <c:v>60.88</c:v>
                </c:pt>
                <c:pt idx="111">
                  <c:v>61.02</c:v>
                </c:pt>
                <c:pt idx="112">
                  <c:v>60.82</c:v>
                </c:pt>
                <c:pt idx="113">
                  <c:v>61.08</c:v>
                </c:pt>
                <c:pt idx="114">
                  <c:v>60.47</c:v>
                </c:pt>
                <c:pt idx="115">
                  <c:v>60.65</c:v>
                </c:pt>
                <c:pt idx="116">
                  <c:v>61.33</c:v>
                </c:pt>
                <c:pt idx="117">
                  <c:v>61.36</c:v>
                </c:pt>
                <c:pt idx="118">
                  <c:v>61.01</c:v>
                </c:pt>
                <c:pt idx="119">
                  <c:v>60.67</c:v>
                </c:pt>
                <c:pt idx="120">
                  <c:v>60.88</c:v>
                </c:pt>
                <c:pt idx="121">
                  <c:v>61.14</c:v>
                </c:pt>
                <c:pt idx="122">
                  <c:v>60.66</c:v>
                </c:pt>
                <c:pt idx="123">
                  <c:v>60.02</c:v>
                </c:pt>
                <c:pt idx="124">
                  <c:v>58.94</c:v>
                </c:pt>
                <c:pt idx="125">
                  <c:v>58.6</c:v>
                </c:pt>
                <c:pt idx="126">
                  <c:v>58.63</c:v>
                </c:pt>
                <c:pt idx="127">
                  <c:v>57.99</c:v>
                </c:pt>
                <c:pt idx="128">
                  <c:v>56.74</c:v>
                </c:pt>
                <c:pt idx="129">
                  <c:v>56.12</c:v>
                </c:pt>
                <c:pt idx="130">
                  <c:v>55.64</c:v>
                </c:pt>
                <c:pt idx="131">
                  <c:v>56.03</c:v>
                </c:pt>
                <c:pt idx="132">
                  <c:v>56.22</c:v>
                </c:pt>
                <c:pt idx="133">
                  <c:v>55.22</c:v>
                </c:pt>
                <c:pt idx="134">
                  <c:v>57.71</c:v>
                </c:pt>
                <c:pt idx="135">
                  <c:v>54.91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0-44D7-A034-687A116F2034}"/>
            </c:ext>
          </c:extLst>
        </c:ser>
        <c:ser>
          <c:idx val="4"/>
          <c:order val="3"/>
          <c:tx>
            <c:strRef>
              <c:f>'19. Histórico de tar. ducto'!$A$12</c:f>
              <c:strCache>
                <c:ptCount val="1"/>
                <c:pt idx="0">
                  <c:v>Puerto Salgar-Cartago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'19. Histórico de tar. ducto'!$C$7:$FC$7</c:f>
              <c:numCache>
                <c:formatCode>mmm\-yy</c:formatCode>
                <c:ptCount val="136"/>
                <c:pt idx="0">
                  <c:v>46145</c:v>
                </c:pt>
                <c:pt idx="1">
                  <c:v>46115</c:v>
                </c:pt>
                <c:pt idx="2">
                  <c:v>46086</c:v>
                </c:pt>
                <c:pt idx="3">
                  <c:v>46056</c:v>
                </c:pt>
                <c:pt idx="4">
                  <c:v>46029</c:v>
                </c:pt>
                <c:pt idx="5">
                  <c:v>45999</c:v>
                </c:pt>
                <c:pt idx="6">
                  <c:v>45972</c:v>
                </c:pt>
                <c:pt idx="7">
                  <c:v>45942</c:v>
                </c:pt>
                <c:pt idx="8">
                  <c:v>45915</c:v>
                </c:pt>
                <c:pt idx="9">
                  <c:v>45885</c:v>
                </c:pt>
                <c:pt idx="10">
                  <c:v>45858</c:v>
                </c:pt>
                <c:pt idx="11">
                  <c:v>45828</c:v>
                </c:pt>
                <c:pt idx="12">
                  <c:v>45801</c:v>
                </c:pt>
                <c:pt idx="13">
                  <c:v>45771</c:v>
                </c:pt>
                <c:pt idx="14">
                  <c:v>45744</c:v>
                </c:pt>
                <c:pt idx="15">
                  <c:v>45714</c:v>
                </c:pt>
                <c:pt idx="16">
                  <c:v>45687</c:v>
                </c:pt>
                <c:pt idx="17">
                  <c:v>45657</c:v>
                </c:pt>
                <c:pt idx="18">
                  <c:v>45626</c:v>
                </c:pt>
                <c:pt idx="19">
                  <c:v>45596</c:v>
                </c:pt>
                <c:pt idx="20">
                  <c:v>45565</c:v>
                </c:pt>
                <c:pt idx="21">
                  <c:v>45534</c:v>
                </c:pt>
                <c:pt idx="22">
                  <c:v>45503</c:v>
                </c:pt>
                <c:pt idx="23">
                  <c:v>45472</c:v>
                </c:pt>
                <c:pt idx="24">
                  <c:v>45441</c:v>
                </c:pt>
                <c:pt idx="25">
                  <c:v>45410</c:v>
                </c:pt>
                <c:pt idx="26">
                  <c:v>45379</c:v>
                </c:pt>
                <c:pt idx="27">
                  <c:v>45348</c:v>
                </c:pt>
                <c:pt idx="28">
                  <c:v>45317</c:v>
                </c:pt>
                <c:pt idx="29">
                  <c:v>45286</c:v>
                </c:pt>
                <c:pt idx="30">
                  <c:v>45255</c:v>
                </c:pt>
                <c:pt idx="31">
                  <c:v>45224</c:v>
                </c:pt>
                <c:pt idx="32">
                  <c:v>45193</c:v>
                </c:pt>
                <c:pt idx="33">
                  <c:v>45162</c:v>
                </c:pt>
                <c:pt idx="34">
                  <c:v>45131</c:v>
                </c:pt>
                <c:pt idx="35">
                  <c:v>45100</c:v>
                </c:pt>
                <c:pt idx="36">
                  <c:v>45069</c:v>
                </c:pt>
                <c:pt idx="37">
                  <c:v>45038</c:v>
                </c:pt>
                <c:pt idx="38">
                  <c:v>45007</c:v>
                </c:pt>
                <c:pt idx="39">
                  <c:v>44976</c:v>
                </c:pt>
                <c:pt idx="40">
                  <c:v>44945</c:v>
                </c:pt>
                <c:pt idx="41">
                  <c:v>44914</c:v>
                </c:pt>
                <c:pt idx="42">
                  <c:v>44883</c:v>
                </c:pt>
                <c:pt idx="43">
                  <c:v>44852</c:v>
                </c:pt>
                <c:pt idx="44">
                  <c:v>44821</c:v>
                </c:pt>
                <c:pt idx="45">
                  <c:v>44790</c:v>
                </c:pt>
                <c:pt idx="46">
                  <c:v>44759</c:v>
                </c:pt>
                <c:pt idx="47">
                  <c:v>44728</c:v>
                </c:pt>
                <c:pt idx="48">
                  <c:v>44697</c:v>
                </c:pt>
                <c:pt idx="49">
                  <c:v>44666</c:v>
                </c:pt>
                <c:pt idx="50">
                  <c:v>44635</c:v>
                </c:pt>
                <c:pt idx="51">
                  <c:v>44604</c:v>
                </c:pt>
                <c:pt idx="52">
                  <c:v>44573</c:v>
                </c:pt>
                <c:pt idx="53">
                  <c:v>44542</c:v>
                </c:pt>
                <c:pt idx="54">
                  <c:v>44511</c:v>
                </c:pt>
                <c:pt idx="55">
                  <c:v>44480</c:v>
                </c:pt>
                <c:pt idx="56">
                  <c:v>44449</c:v>
                </c:pt>
                <c:pt idx="57">
                  <c:v>44418</c:v>
                </c:pt>
                <c:pt idx="58">
                  <c:v>44387</c:v>
                </c:pt>
                <c:pt idx="59">
                  <c:v>44356</c:v>
                </c:pt>
                <c:pt idx="60">
                  <c:v>44325</c:v>
                </c:pt>
                <c:pt idx="61">
                  <c:v>44294</c:v>
                </c:pt>
                <c:pt idx="62">
                  <c:v>44263</c:v>
                </c:pt>
                <c:pt idx="63">
                  <c:v>44232</c:v>
                </c:pt>
                <c:pt idx="64">
                  <c:v>44201</c:v>
                </c:pt>
                <c:pt idx="65">
                  <c:v>44170</c:v>
                </c:pt>
                <c:pt idx="66">
                  <c:v>44139</c:v>
                </c:pt>
                <c:pt idx="67">
                  <c:v>44108</c:v>
                </c:pt>
                <c:pt idx="68">
                  <c:v>44077</c:v>
                </c:pt>
                <c:pt idx="69">
                  <c:v>44046</c:v>
                </c:pt>
                <c:pt idx="70">
                  <c:v>44015</c:v>
                </c:pt>
                <c:pt idx="71">
                  <c:v>43984</c:v>
                </c:pt>
                <c:pt idx="72">
                  <c:v>43953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  <c:pt idx="101">
                  <c:v>43070</c:v>
                </c:pt>
                <c:pt idx="102">
                  <c:v>43040</c:v>
                </c:pt>
                <c:pt idx="103">
                  <c:v>43009</c:v>
                </c:pt>
                <c:pt idx="104">
                  <c:v>42979</c:v>
                </c:pt>
                <c:pt idx="105">
                  <c:v>42948</c:v>
                </c:pt>
                <c:pt idx="106">
                  <c:v>42917</c:v>
                </c:pt>
                <c:pt idx="107">
                  <c:v>42887</c:v>
                </c:pt>
                <c:pt idx="108">
                  <c:v>42856</c:v>
                </c:pt>
                <c:pt idx="109">
                  <c:v>42826</c:v>
                </c:pt>
                <c:pt idx="110">
                  <c:v>42795</c:v>
                </c:pt>
                <c:pt idx="111">
                  <c:v>42767</c:v>
                </c:pt>
                <c:pt idx="112">
                  <c:v>42736</c:v>
                </c:pt>
                <c:pt idx="113">
                  <c:v>42705</c:v>
                </c:pt>
                <c:pt idx="114">
                  <c:v>42675</c:v>
                </c:pt>
                <c:pt idx="115">
                  <c:v>42614</c:v>
                </c:pt>
                <c:pt idx="116">
                  <c:v>42583</c:v>
                </c:pt>
                <c:pt idx="117">
                  <c:v>42552</c:v>
                </c:pt>
                <c:pt idx="118">
                  <c:v>42522</c:v>
                </c:pt>
                <c:pt idx="119">
                  <c:v>42491</c:v>
                </c:pt>
                <c:pt idx="120">
                  <c:v>42461</c:v>
                </c:pt>
                <c:pt idx="121">
                  <c:v>42430</c:v>
                </c:pt>
                <c:pt idx="122">
                  <c:v>42401</c:v>
                </c:pt>
                <c:pt idx="123">
                  <c:v>42370</c:v>
                </c:pt>
                <c:pt idx="124">
                  <c:v>42339</c:v>
                </c:pt>
                <c:pt idx="125">
                  <c:v>42309</c:v>
                </c:pt>
                <c:pt idx="126">
                  <c:v>42278</c:v>
                </c:pt>
                <c:pt idx="127">
                  <c:v>42248</c:v>
                </c:pt>
                <c:pt idx="128">
                  <c:v>42217</c:v>
                </c:pt>
                <c:pt idx="129">
                  <c:v>42186</c:v>
                </c:pt>
                <c:pt idx="130">
                  <c:v>42156</c:v>
                </c:pt>
                <c:pt idx="131">
                  <c:v>42125</c:v>
                </c:pt>
                <c:pt idx="132">
                  <c:v>42095</c:v>
                </c:pt>
                <c:pt idx="133">
                  <c:v>42064</c:v>
                </c:pt>
                <c:pt idx="134">
                  <c:v>42036</c:v>
                </c:pt>
                <c:pt idx="135">
                  <c:v>42005</c:v>
                </c:pt>
              </c:numCache>
            </c:numRef>
          </c:cat>
          <c:val>
            <c:numRef>
              <c:f>'19. Histórico de tar. ducto'!$C$12:$FC$12</c:f>
              <c:numCache>
                <c:formatCode>"$"#,##0.00_);[Red]\("$"#,##0.00\)</c:formatCode>
                <c:ptCount val="136"/>
                <c:pt idx="0">
                  <c:v>249.38</c:v>
                </c:pt>
                <c:pt idx="1">
                  <c:v>247.47</c:v>
                </c:pt>
                <c:pt idx="2">
                  <c:v>243.57</c:v>
                </c:pt>
                <c:pt idx="3">
                  <c:v>242.1</c:v>
                </c:pt>
                <c:pt idx="4">
                  <c:v>239.63</c:v>
                </c:pt>
                <c:pt idx="5">
                  <c:v>240.89</c:v>
                </c:pt>
                <c:pt idx="6">
                  <c:v>240.89</c:v>
                </c:pt>
                <c:pt idx="7">
                  <c:v>244.09</c:v>
                </c:pt>
                <c:pt idx="8">
                  <c:v>244.67</c:v>
                </c:pt>
                <c:pt idx="9">
                  <c:v>243.4</c:v>
                </c:pt>
                <c:pt idx="10">
                  <c:v>242.92</c:v>
                </c:pt>
                <c:pt idx="11">
                  <c:v>243.63</c:v>
                </c:pt>
                <c:pt idx="12">
                  <c:v>246.42</c:v>
                </c:pt>
                <c:pt idx="13">
                  <c:v>246.25</c:v>
                </c:pt>
                <c:pt idx="14">
                  <c:v>246.54</c:v>
                </c:pt>
                <c:pt idx="15">
                  <c:v>246.22</c:v>
                </c:pt>
                <c:pt idx="16">
                  <c:v>247.61</c:v>
                </c:pt>
                <c:pt idx="17">
                  <c:v>239.73</c:v>
                </c:pt>
                <c:pt idx="18">
                  <c:v>236.32</c:v>
                </c:pt>
                <c:pt idx="19">
                  <c:v>236.32</c:v>
                </c:pt>
                <c:pt idx="20">
                  <c:v>236.32</c:v>
                </c:pt>
                <c:pt idx="21">
                  <c:v>238.34</c:v>
                </c:pt>
                <c:pt idx="22">
                  <c:v>237.93</c:v>
                </c:pt>
                <c:pt idx="23">
                  <c:v>236.29</c:v>
                </c:pt>
                <c:pt idx="24">
                  <c:v>236.77</c:v>
                </c:pt>
                <c:pt idx="25">
                  <c:v>235.94</c:v>
                </c:pt>
                <c:pt idx="26">
                  <c:v>236.07</c:v>
                </c:pt>
                <c:pt idx="27">
                  <c:v>233.86</c:v>
                </c:pt>
                <c:pt idx="28">
                  <c:v>232.51</c:v>
                </c:pt>
                <c:pt idx="29">
                  <c:v>234.73</c:v>
                </c:pt>
                <c:pt idx="30">
                  <c:v>236.43</c:v>
                </c:pt>
                <c:pt idx="31">
                  <c:v>236.08</c:v>
                </c:pt>
                <c:pt idx="32">
                  <c:v>234.12</c:v>
                </c:pt>
                <c:pt idx="33">
                  <c:v>231.41</c:v>
                </c:pt>
                <c:pt idx="34">
                  <c:v>233.33</c:v>
                </c:pt>
                <c:pt idx="35">
                  <c:v>237.11</c:v>
                </c:pt>
                <c:pt idx="36">
                  <c:v>239.14</c:v>
                </c:pt>
                <c:pt idx="37">
                  <c:v>242.13</c:v>
                </c:pt>
                <c:pt idx="38">
                  <c:v>242.29</c:v>
                </c:pt>
                <c:pt idx="39">
                  <c:v>238.79</c:v>
                </c:pt>
                <c:pt idx="40">
                  <c:v>235.39</c:v>
                </c:pt>
                <c:pt idx="41">
                  <c:v>237.05</c:v>
                </c:pt>
                <c:pt idx="42">
                  <c:v>232.78</c:v>
                </c:pt>
                <c:pt idx="43">
                  <c:v>229.02</c:v>
                </c:pt>
                <c:pt idx="44">
                  <c:v>228.1</c:v>
                </c:pt>
                <c:pt idx="45">
                  <c:v>229.33</c:v>
                </c:pt>
                <c:pt idx="46">
                  <c:v>223.78</c:v>
                </c:pt>
                <c:pt idx="47">
                  <c:v>223.35</c:v>
                </c:pt>
                <c:pt idx="48">
                  <c:v>218.12</c:v>
                </c:pt>
                <c:pt idx="49">
                  <c:v>215.18</c:v>
                </c:pt>
                <c:pt idx="50">
                  <c:v>210.27</c:v>
                </c:pt>
                <c:pt idx="51">
                  <c:v>204.78</c:v>
                </c:pt>
                <c:pt idx="52">
                  <c:v>197.93</c:v>
                </c:pt>
                <c:pt idx="53">
                  <c:v>194.83</c:v>
                </c:pt>
                <c:pt idx="54">
                  <c:v>191.21</c:v>
                </c:pt>
                <c:pt idx="55">
                  <c:v>188.81</c:v>
                </c:pt>
                <c:pt idx="56">
                  <c:v>187.05</c:v>
                </c:pt>
                <c:pt idx="57">
                  <c:v>186.09</c:v>
                </c:pt>
                <c:pt idx="58">
                  <c:v>183.7</c:v>
                </c:pt>
                <c:pt idx="59">
                  <c:v>182.8</c:v>
                </c:pt>
                <c:pt idx="60">
                  <c:v>178.6</c:v>
                </c:pt>
                <c:pt idx="61">
                  <c:v>176.1</c:v>
                </c:pt>
                <c:pt idx="62">
                  <c:v>172.31</c:v>
                </c:pt>
                <c:pt idx="63">
                  <c:v>169.71</c:v>
                </c:pt>
                <c:pt idx="64">
                  <c:v>167.29</c:v>
                </c:pt>
                <c:pt idx="65">
                  <c:v>167.24</c:v>
                </c:pt>
                <c:pt idx="66">
                  <c:v>167.43</c:v>
                </c:pt>
                <c:pt idx="67">
                  <c:v>166.51</c:v>
                </c:pt>
                <c:pt idx="68">
                  <c:v>166.34</c:v>
                </c:pt>
                <c:pt idx="69">
                  <c:v>165.33</c:v>
                </c:pt>
                <c:pt idx="70">
                  <c:v>165.15</c:v>
                </c:pt>
                <c:pt idx="71">
                  <c:v>165.07</c:v>
                </c:pt>
                <c:pt idx="72">
                  <c:v>165.24</c:v>
                </c:pt>
                <c:pt idx="73">
                  <c:v>166.2</c:v>
                </c:pt>
                <c:pt idx="74">
                  <c:v>164.99</c:v>
                </c:pt>
                <c:pt idx="75">
                  <c:v>165.04</c:v>
                </c:pt>
                <c:pt idx="76">
                  <c:v>165.11</c:v>
                </c:pt>
                <c:pt idx="77">
                  <c:v>165.09</c:v>
                </c:pt>
                <c:pt idx="78">
                  <c:v>165.47</c:v>
                </c:pt>
                <c:pt idx="79">
                  <c:v>165.07</c:v>
                </c:pt>
                <c:pt idx="80">
                  <c:v>164.27</c:v>
                </c:pt>
                <c:pt idx="81">
                  <c:v>163.13999999999999</c:v>
                </c:pt>
                <c:pt idx="82">
                  <c:v>161.87</c:v>
                </c:pt>
                <c:pt idx="83">
                  <c:v>162.5</c:v>
                </c:pt>
                <c:pt idx="84">
                  <c:v>160.74</c:v>
                </c:pt>
                <c:pt idx="85">
                  <c:v>159.38</c:v>
                </c:pt>
                <c:pt idx="86">
                  <c:v>158.83000000000001</c:v>
                </c:pt>
                <c:pt idx="87">
                  <c:v>158.6</c:v>
                </c:pt>
                <c:pt idx="88">
                  <c:v>158.28</c:v>
                </c:pt>
                <c:pt idx="89">
                  <c:v>158.47</c:v>
                </c:pt>
                <c:pt idx="90">
                  <c:v>158.4</c:v>
                </c:pt>
                <c:pt idx="91">
                  <c:v>157.32</c:v>
                </c:pt>
                <c:pt idx="92">
                  <c:v>155.52000000000001</c:v>
                </c:pt>
                <c:pt idx="93">
                  <c:v>155.30000000000001</c:v>
                </c:pt>
                <c:pt idx="94">
                  <c:v>155.51</c:v>
                </c:pt>
                <c:pt idx="95">
                  <c:v>155.27000000000001</c:v>
                </c:pt>
                <c:pt idx="96">
                  <c:v>153.91</c:v>
                </c:pt>
                <c:pt idx="97">
                  <c:v>154.29</c:v>
                </c:pt>
                <c:pt idx="98">
                  <c:v>154.19</c:v>
                </c:pt>
                <c:pt idx="99">
                  <c:v>153.88</c:v>
                </c:pt>
                <c:pt idx="100">
                  <c:v>154.06</c:v>
                </c:pt>
                <c:pt idx="101">
                  <c:v>153.88999999999999</c:v>
                </c:pt>
                <c:pt idx="102">
                  <c:v>152.47999999999999</c:v>
                </c:pt>
                <c:pt idx="103">
                  <c:v>152.1</c:v>
                </c:pt>
                <c:pt idx="104">
                  <c:v>152.31</c:v>
                </c:pt>
                <c:pt idx="105">
                  <c:v>152.09</c:v>
                </c:pt>
                <c:pt idx="106">
                  <c:v>151.36000000000001</c:v>
                </c:pt>
                <c:pt idx="107">
                  <c:v>151.52000000000001</c:v>
                </c:pt>
                <c:pt idx="108">
                  <c:v>151.51</c:v>
                </c:pt>
                <c:pt idx="109">
                  <c:v>152.29</c:v>
                </c:pt>
                <c:pt idx="110">
                  <c:v>151.88</c:v>
                </c:pt>
                <c:pt idx="111">
                  <c:v>152.25</c:v>
                </c:pt>
                <c:pt idx="112">
                  <c:v>151.75</c:v>
                </c:pt>
                <c:pt idx="113">
                  <c:v>152.41999999999999</c:v>
                </c:pt>
                <c:pt idx="114">
                  <c:v>150.91</c:v>
                </c:pt>
                <c:pt idx="115">
                  <c:v>151.37</c:v>
                </c:pt>
                <c:pt idx="116">
                  <c:v>153.07</c:v>
                </c:pt>
                <c:pt idx="117">
                  <c:v>153.15</c:v>
                </c:pt>
                <c:pt idx="118">
                  <c:v>152.29</c:v>
                </c:pt>
                <c:pt idx="119">
                  <c:v>151.43</c:v>
                </c:pt>
                <c:pt idx="120">
                  <c:v>151.97</c:v>
                </c:pt>
                <c:pt idx="121">
                  <c:v>152.63999999999999</c:v>
                </c:pt>
                <c:pt idx="122">
                  <c:v>151.44</c:v>
                </c:pt>
                <c:pt idx="123">
                  <c:v>149.84</c:v>
                </c:pt>
                <c:pt idx="124">
                  <c:v>147.16999999999999</c:v>
                </c:pt>
                <c:pt idx="125">
                  <c:v>146.32</c:v>
                </c:pt>
                <c:pt idx="126">
                  <c:v>146.38999999999999</c:v>
                </c:pt>
                <c:pt idx="127">
                  <c:v>144.81</c:v>
                </c:pt>
                <c:pt idx="128">
                  <c:v>141.71</c:v>
                </c:pt>
                <c:pt idx="129">
                  <c:v>140.16</c:v>
                </c:pt>
                <c:pt idx="130">
                  <c:v>138.97</c:v>
                </c:pt>
                <c:pt idx="131">
                  <c:v>139.94</c:v>
                </c:pt>
                <c:pt idx="132">
                  <c:v>140.41999999999999</c:v>
                </c:pt>
                <c:pt idx="133">
                  <c:v>137.93</c:v>
                </c:pt>
                <c:pt idx="134">
                  <c:v>144.16</c:v>
                </c:pt>
                <c:pt idx="135">
                  <c:v>137.18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E0-44D7-A034-687A116F2034}"/>
            </c:ext>
          </c:extLst>
        </c:ser>
        <c:ser>
          <c:idx val="5"/>
          <c:order val="4"/>
          <c:tx>
            <c:strRef>
              <c:f>'19. Histórico de tar. ducto'!$A$13</c:f>
              <c:strCache>
                <c:ptCount val="1"/>
                <c:pt idx="0">
                  <c:v>Cartago-Yumbo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BEBFF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'19. Histórico de tar. ducto'!$C$7:$FC$7</c:f>
              <c:numCache>
                <c:formatCode>mmm\-yy</c:formatCode>
                <c:ptCount val="136"/>
                <c:pt idx="0">
                  <c:v>46145</c:v>
                </c:pt>
                <c:pt idx="1">
                  <c:v>46115</c:v>
                </c:pt>
                <c:pt idx="2">
                  <c:v>46086</c:v>
                </c:pt>
                <c:pt idx="3">
                  <c:v>46056</c:v>
                </c:pt>
                <c:pt idx="4">
                  <c:v>46029</c:v>
                </c:pt>
                <c:pt idx="5">
                  <c:v>45999</c:v>
                </c:pt>
                <c:pt idx="6">
                  <c:v>45972</c:v>
                </c:pt>
                <c:pt idx="7">
                  <c:v>45942</c:v>
                </c:pt>
                <c:pt idx="8">
                  <c:v>45915</c:v>
                </c:pt>
                <c:pt idx="9">
                  <c:v>45885</c:v>
                </c:pt>
                <c:pt idx="10">
                  <c:v>45858</c:v>
                </c:pt>
                <c:pt idx="11">
                  <c:v>45828</c:v>
                </c:pt>
                <c:pt idx="12">
                  <c:v>45801</c:v>
                </c:pt>
                <c:pt idx="13">
                  <c:v>45771</c:v>
                </c:pt>
                <c:pt idx="14">
                  <c:v>45744</c:v>
                </c:pt>
                <c:pt idx="15">
                  <c:v>45714</c:v>
                </c:pt>
                <c:pt idx="16">
                  <c:v>45687</c:v>
                </c:pt>
                <c:pt idx="17">
                  <c:v>45657</c:v>
                </c:pt>
                <c:pt idx="18">
                  <c:v>45626</c:v>
                </c:pt>
                <c:pt idx="19">
                  <c:v>45596</c:v>
                </c:pt>
                <c:pt idx="20">
                  <c:v>45565</c:v>
                </c:pt>
                <c:pt idx="21">
                  <c:v>45534</c:v>
                </c:pt>
                <c:pt idx="22">
                  <c:v>45503</c:v>
                </c:pt>
                <c:pt idx="23">
                  <c:v>45472</c:v>
                </c:pt>
                <c:pt idx="24">
                  <c:v>45441</c:v>
                </c:pt>
                <c:pt idx="25">
                  <c:v>45410</c:v>
                </c:pt>
                <c:pt idx="26">
                  <c:v>45379</c:v>
                </c:pt>
                <c:pt idx="27">
                  <c:v>45348</c:v>
                </c:pt>
                <c:pt idx="28">
                  <c:v>45317</c:v>
                </c:pt>
                <c:pt idx="29">
                  <c:v>45286</c:v>
                </c:pt>
                <c:pt idx="30">
                  <c:v>45255</c:v>
                </c:pt>
                <c:pt idx="31">
                  <c:v>45224</c:v>
                </c:pt>
                <c:pt idx="32">
                  <c:v>45193</c:v>
                </c:pt>
                <c:pt idx="33">
                  <c:v>45162</c:v>
                </c:pt>
                <c:pt idx="34">
                  <c:v>45131</c:v>
                </c:pt>
                <c:pt idx="35">
                  <c:v>45100</c:v>
                </c:pt>
                <c:pt idx="36">
                  <c:v>45069</c:v>
                </c:pt>
                <c:pt idx="37">
                  <c:v>45038</c:v>
                </c:pt>
                <c:pt idx="38">
                  <c:v>45007</c:v>
                </c:pt>
                <c:pt idx="39">
                  <c:v>44976</c:v>
                </c:pt>
                <c:pt idx="40">
                  <c:v>44945</c:v>
                </c:pt>
                <c:pt idx="41">
                  <c:v>44914</c:v>
                </c:pt>
                <c:pt idx="42">
                  <c:v>44883</c:v>
                </c:pt>
                <c:pt idx="43">
                  <c:v>44852</c:v>
                </c:pt>
                <c:pt idx="44">
                  <c:v>44821</c:v>
                </c:pt>
                <c:pt idx="45">
                  <c:v>44790</c:v>
                </c:pt>
                <c:pt idx="46">
                  <c:v>44759</c:v>
                </c:pt>
                <c:pt idx="47">
                  <c:v>44728</c:v>
                </c:pt>
                <c:pt idx="48">
                  <c:v>44697</c:v>
                </c:pt>
                <c:pt idx="49">
                  <c:v>44666</c:v>
                </c:pt>
                <c:pt idx="50">
                  <c:v>44635</c:v>
                </c:pt>
                <c:pt idx="51">
                  <c:v>44604</c:v>
                </c:pt>
                <c:pt idx="52">
                  <c:v>44573</c:v>
                </c:pt>
                <c:pt idx="53">
                  <c:v>44542</c:v>
                </c:pt>
                <c:pt idx="54">
                  <c:v>44511</c:v>
                </c:pt>
                <c:pt idx="55">
                  <c:v>44480</c:v>
                </c:pt>
                <c:pt idx="56">
                  <c:v>44449</c:v>
                </c:pt>
                <c:pt idx="57">
                  <c:v>44418</c:v>
                </c:pt>
                <c:pt idx="58">
                  <c:v>44387</c:v>
                </c:pt>
                <c:pt idx="59">
                  <c:v>44356</c:v>
                </c:pt>
                <c:pt idx="60">
                  <c:v>44325</c:v>
                </c:pt>
                <c:pt idx="61">
                  <c:v>44294</c:v>
                </c:pt>
                <c:pt idx="62">
                  <c:v>44263</c:v>
                </c:pt>
                <c:pt idx="63">
                  <c:v>44232</c:v>
                </c:pt>
                <c:pt idx="64">
                  <c:v>44201</c:v>
                </c:pt>
                <c:pt idx="65">
                  <c:v>44170</c:v>
                </c:pt>
                <c:pt idx="66">
                  <c:v>44139</c:v>
                </c:pt>
                <c:pt idx="67">
                  <c:v>44108</c:v>
                </c:pt>
                <c:pt idx="68">
                  <c:v>44077</c:v>
                </c:pt>
                <c:pt idx="69">
                  <c:v>44046</c:v>
                </c:pt>
                <c:pt idx="70">
                  <c:v>44015</c:v>
                </c:pt>
                <c:pt idx="71">
                  <c:v>43984</c:v>
                </c:pt>
                <c:pt idx="72">
                  <c:v>43953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  <c:pt idx="101">
                  <c:v>43070</c:v>
                </c:pt>
                <c:pt idx="102">
                  <c:v>43040</c:v>
                </c:pt>
                <c:pt idx="103">
                  <c:v>43009</c:v>
                </c:pt>
                <c:pt idx="104">
                  <c:v>42979</c:v>
                </c:pt>
                <c:pt idx="105">
                  <c:v>42948</c:v>
                </c:pt>
                <c:pt idx="106">
                  <c:v>42917</c:v>
                </c:pt>
                <c:pt idx="107">
                  <c:v>42887</c:v>
                </c:pt>
                <c:pt idx="108">
                  <c:v>42856</c:v>
                </c:pt>
                <c:pt idx="109">
                  <c:v>42826</c:v>
                </c:pt>
                <c:pt idx="110">
                  <c:v>42795</c:v>
                </c:pt>
                <c:pt idx="111">
                  <c:v>42767</c:v>
                </c:pt>
                <c:pt idx="112">
                  <c:v>42736</c:v>
                </c:pt>
                <c:pt idx="113">
                  <c:v>42705</c:v>
                </c:pt>
                <c:pt idx="114">
                  <c:v>42675</c:v>
                </c:pt>
                <c:pt idx="115">
                  <c:v>42614</c:v>
                </c:pt>
                <c:pt idx="116">
                  <c:v>42583</c:v>
                </c:pt>
                <c:pt idx="117">
                  <c:v>42552</c:v>
                </c:pt>
                <c:pt idx="118">
                  <c:v>42522</c:v>
                </c:pt>
                <c:pt idx="119">
                  <c:v>42491</c:v>
                </c:pt>
                <c:pt idx="120">
                  <c:v>42461</c:v>
                </c:pt>
                <c:pt idx="121">
                  <c:v>42430</c:v>
                </c:pt>
                <c:pt idx="122">
                  <c:v>42401</c:v>
                </c:pt>
                <c:pt idx="123">
                  <c:v>42370</c:v>
                </c:pt>
                <c:pt idx="124">
                  <c:v>42339</c:v>
                </c:pt>
                <c:pt idx="125">
                  <c:v>42309</c:v>
                </c:pt>
                <c:pt idx="126">
                  <c:v>42278</c:v>
                </c:pt>
                <c:pt idx="127">
                  <c:v>42248</c:v>
                </c:pt>
                <c:pt idx="128">
                  <c:v>42217</c:v>
                </c:pt>
                <c:pt idx="129">
                  <c:v>42186</c:v>
                </c:pt>
                <c:pt idx="130">
                  <c:v>42156</c:v>
                </c:pt>
                <c:pt idx="131">
                  <c:v>42125</c:v>
                </c:pt>
                <c:pt idx="132">
                  <c:v>42095</c:v>
                </c:pt>
                <c:pt idx="133">
                  <c:v>42064</c:v>
                </c:pt>
                <c:pt idx="134">
                  <c:v>42036</c:v>
                </c:pt>
                <c:pt idx="135">
                  <c:v>42005</c:v>
                </c:pt>
              </c:numCache>
            </c:numRef>
          </c:cat>
          <c:val>
            <c:numRef>
              <c:f>'19. Histórico de tar. ducto'!$C$13:$FC$13</c:f>
              <c:numCache>
                <c:formatCode>"$"#,##0.00_);[Red]\("$"#,##0.00\)</c:formatCode>
                <c:ptCount val="136"/>
                <c:pt idx="0">
                  <c:v>133.69999999999999</c:v>
                </c:pt>
                <c:pt idx="1">
                  <c:v>133.19999999999999</c:v>
                </c:pt>
                <c:pt idx="2">
                  <c:v>132.30000000000001</c:v>
                </c:pt>
                <c:pt idx="3">
                  <c:v>131.30000000000001</c:v>
                </c:pt>
                <c:pt idx="4">
                  <c:v>130.30000000000001</c:v>
                </c:pt>
                <c:pt idx="5">
                  <c:v>131.30000000000001</c:v>
                </c:pt>
                <c:pt idx="6">
                  <c:v>131.30000000000001</c:v>
                </c:pt>
                <c:pt idx="7">
                  <c:v>131.30000000000001</c:v>
                </c:pt>
                <c:pt idx="8">
                  <c:v>131.30000000000001</c:v>
                </c:pt>
                <c:pt idx="9">
                  <c:v>131.19999999999999</c:v>
                </c:pt>
                <c:pt idx="10">
                  <c:v>129.4</c:v>
                </c:pt>
                <c:pt idx="11">
                  <c:v>129.4</c:v>
                </c:pt>
                <c:pt idx="12">
                  <c:v>129.4</c:v>
                </c:pt>
                <c:pt idx="13">
                  <c:v>129.4</c:v>
                </c:pt>
                <c:pt idx="14">
                  <c:v>129</c:v>
                </c:pt>
                <c:pt idx="15">
                  <c:v>128.19999999999999</c:v>
                </c:pt>
                <c:pt idx="16">
                  <c:v>134.19999999999999</c:v>
                </c:pt>
                <c:pt idx="17">
                  <c:v>128.19999999999999</c:v>
                </c:pt>
                <c:pt idx="18">
                  <c:v>128.19999999999999</c:v>
                </c:pt>
                <c:pt idx="19">
                  <c:v>128.19999999999999</c:v>
                </c:pt>
                <c:pt idx="20">
                  <c:v>128.19999999999999</c:v>
                </c:pt>
                <c:pt idx="21">
                  <c:v>129.28</c:v>
                </c:pt>
                <c:pt idx="22">
                  <c:v>129.04</c:v>
                </c:pt>
                <c:pt idx="23">
                  <c:v>128.13</c:v>
                </c:pt>
                <c:pt idx="24">
                  <c:v>128.38</c:v>
                </c:pt>
                <c:pt idx="25">
                  <c:v>127.91</c:v>
                </c:pt>
                <c:pt idx="26">
                  <c:v>127.97</c:v>
                </c:pt>
                <c:pt idx="27">
                  <c:v>126.75</c:v>
                </c:pt>
                <c:pt idx="28">
                  <c:v>126</c:v>
                </c:pt>
                <c:pt idx="29">
                  <c:v>127.19</c:v>
                </c:pt>
                <c:pt idx="30">
                  <c:v>128.1</c:v>
                </c:pt>
                <c:pt idx="31">
                  <c:v>127.89</c:v>
                </c:pt>
                <c:pt idx="32">
                  <c:v>126.81</c:v>
                </c:pt>
                <c:pt idx="33">
                  <c:v>125.33</c:v>
                </c:pt>
                <c:pt idx="34">
                  <c:v>126.35</c:v>
                </c:pt>
                <c:pt idx="35">
                  <c:v>128.38999999999999</c:v>
                </c:pt>
                <c:pt idx="36">
                  <c:v>129.47</c:v>
                </c:pt>
                <c:pt idx="37">
                  <c:v>131.07</c:v>
                </c:pt>
                <c:pt idx="38">
                  <c:v>131.13999999999999</c:v>
                </c:pt>
                <c:pt idx="39">
                  <c:v>129.22999999999999</c:v>
                </c:pt>
                <c:pt idx="40">
                  <c:v>127.37</c:v>
                </c:pt>
                <c:pt idx="41">
                  <c:v>128.25</c:v>
                </c:pt>
                <c:pt idx="42">
                  <c:v>125.93</c:v>
                </c:pt>
                <c:pt idx="43">
                  <c:v>123.88</c:v>
                </c:pt>
                <c:pt idx="44">
                  <c:v>123.37</c:v>
                </c:pt>
                <c:pt idx="45">
                  <c:v>124.02</c:v>
                </c:pt>
                <c:pt idx="46">
                  <c:v>121</c:v>
                </c:pt>
                <c:pt idx="47">
                  <c:v>120.75</c:v>
                </c:pt>
                <c:pt idx="48">
                  <c:v>117.91</c:v>
                </c:pt>
                <c:pt idx="49">
                  <c:v>116.31</c:v>
                </c:pt>
                <c:pt idx="50">
                  <c:v>113.64</c:v>
                </c:pt>
                <c:pt idx="51">
                  <c:v>110.66</c:v>
                </c:pt>
                <c:pt idx="52">
                  <c:v>106.94</c:v>
                </c:pt>
                <c:pt idx="53">
                  <c:v>105.25</c:v>
                </c:pt>
                <c:pt idx="54">
                  <c:v>103.29</c:v>
                </c:pt>
                <c:pt idx="55">
                  <c:v>101.97</c:v>
                </c:pt>
                <c:pt idx="56">
                  <c:v>101.01</c:v>
                </c:pt>
                <c:pt idx="57">
                  <c:v>100.48</c:v>
                </c:pt>
                <c:pt idx="58">
                  <c:v>99.18</c:v>
                </c:pt>
                <c:pt idx="59">
                  <c:v>98.68</c:v>
                </c:pt>
                <c:pt idx="60">
                  <c:v>96.4</c:v>
                </c:pt>
                <c:pt idx="61">
                  <c:v>95.04</c:v>
                </c:pt>
                <c:pt idx="62">
                  <c:v>92.98</c:v>
                </c:pt>
                <c:pt idx="63">
                  <c:v>91.57</c:v>
                </c:pt>
                <c:pt idx="64">
                  <c:v>90.25</c:v>
                </c:pt>
                <c:pt idx="65">
                  <c:v>90.21</c:v>
                </c:pt>
                <c:pt idx="66">
                  <c:v>90.3</c:v>
                </c:pt>
                <c:pt idx="67">
                  <c:v>89.79</c:v>
                </c:pt>
                <c:pt idx="68">
                  <c:v>89.69</c:v>
                </c:pt>
                <c:pt idx="69">
                  <c:v>89.14</c:v>
                </c:pt>
                <c:pt idx="70">
                  <c:v>89.03</c:v>
                </c:pt>
                <c:pt idx="71">
                  <c:v>88.97</c:v>
                </c:pt>
                <c:pt idx="72">
                  <c:v>89.05</c:v>
                </c:pt>
                <c:pt idx="73">
                  <c:v>89.56</c:v>
                </c:pt>
                <c:pt idx="74">
                  <c:v>88.9</c:v>
                </c:pt>
                <c:pt idx="75">
                  <c:v>88.91</c:v>
                </c:pt>
                <c:pt idx="76">
                  <c:v>88.94</c:v>
                </c:pt>
                <c:pt idx="77">
                  <c:v>88.92</c:v>
                </c:pt>
                <c:pt idx="78">
                  <c:v>89.11</c:v>
                </c:pt>
                <c:pt idx="79">
                  <c:v>88.88</c:v>
                </c:pt>
                <c:pt idx="80">
                  <c:v>88.44</c:v>
                </c:pt>
                <c:pt idx="81">
                  <c:v>87.82</c:v>
                </c:pt>
                <c:pt idx="82">
                  <c:v>87.13</c:v>
                </c:pt>
                <c:pt idx="83">
                  <c:v>87.45</c:v>
                </c:pt>
                <c:pt idx="84">
                  <c:v>86.5</c:v>
                </c:pt>
                <c:pt idx="85">
                  <c:v>85.75</c:v>
                </c:pt>
                <c:pt idx="86">
                  <c:v>85.45</c:v>
                </c:pt>
                <c:pt idx="87">
                  <c:v>85.31</c:v>
                </c:pt>
                <c:pt idx="88">
                  <c:v>85.13</c:v>
                </c:pt>
                <c:pt idx="89">
                  <c:v>85.22</c:v>
                </c:pt>
                <c:pt idx="90">
                  <c:v>85.17</c:v>
                </c:pt>
                <c:pt idx="91">
                  <c:v>84.58</c:v>
                </c:pt>
                <c:pt idx="92">
                  <c:v>83.6</c:v>
                </c:pt>
                <c:pt idx="93">
                  <c:v>83.47</c:v>
                </c:pt>
                <c:pt idx="94">
                  <c:v>83.57</c:v>
                </c:pt>
                <c:pt idx="95">
                  <c:v>83.43</c:v>
                </c:pt>
                <c:pt idx="96">
                  <c:v>82.7</c:v>
                </c:pt>
                <c:pt idx="97">
                  <c:v>82.89</c:v>
                </c:pt>
                <c:pt idx="98">
                  <c:v>82.82</c:v>
                </c:pt>
                <c:pt idx="99">
                  <c:v>82.65</c:v>
                </c:pt>
                <c:pt idx="100">
                  <c:v>82.73</c:v>
                </c:pt>
                <c:pt idx="101">
                  <c:v>82.63</c:v>
                </c:pt>
                <c:pt idx="102">
                  <c:v>81.87</c:v>
                </c:pt>
                <c:pt idx="103">
                  <c:v>81.650000000000006</c:v>
                </c:pt>
                <c:pt idx="104">
                  <c:v>81.75</c:v>
                </c:pt>
                <c:pt idx="105">
                  <c:v>81.62</c:v>
                </c:pt>
                <c:pt idx="106">
                  <c:v>81.22</c:v>
                </c:pt>
                <c:pt idx="107">
                  <c:v>81.3</c:v>
                </c:pt>
                <c:pt idx="108">
                  <c:v>81.28</c:v>
                </c:pt>
                <c:pt idx="109">
                  <c:v>81.69</c:v>
                </c:pt>
                <c:pt idx="110">
                  <c:v>81.459999999999994</c:v>
                </c:pt>
                <c:pt idx="111">
                  <c:v>81.650000000000006</c:v>
                </c:pt>
                <c:pt idx="112">
                  <c:v>81.37</c:v>
                </c:pt>
                <c:pt idx="113">
                  <c:v>81.72</c:v>
                </c:pt>
                <c:pt idx="114">
                  <c:v>80.900000000000006</c:v>
                </c:pt>
                <c:pt idx="115">
                  <c:v>81.12</c:v>
                </c:pt>
                <c:pt idx="116">
                  <c:v>82.02</c:v>
                </c:pt>
                <c:pt idx="117">
                  <c:v>82.06</c:v>
                </c:pt>
                <c:pt idx="118">
                  <c:v>81.59</c:v>
                </c:pt>
                <c:pt idx="119">
                  <c:v>81.12</c:v>
                </c:pt>
                <c:pt idx="120">
                  <c:v>81.39</c:v>
                </c:pt>
                <c:pt idx="121">
                  <c:v>81.739999999999995</c:v>
                </c:pt>
                <c:pt idx="122">
                  <c:v>81.09</c:v>
                </c:pt>
                <c:pt idx="123">
                  <c:v>80.22</c:v>
                </c:pt>
                <c:pt idx="124">
                  <c:v>78.78</c:v>
                </c:pt>
                <c:pt idx="125">
                  <c:v>78.319999999999993</c:v>
                </c:pt>
                <c:pt idx="126">
                  <c:v>78.349999999999994</c:v>
                </c:pt>
                <c:pt idx="127">
                  <c:v>77.489999999999995</c:v>
                </c:pt>
                <c:pt idx="128">
                  <c:v>75.819999999999993</c:v>
                </c:pt>
                <c:pt idx="129">
                  <c:v>74.98</c:v>
                </c:pt>
                <c:pt idx="130">
                  <c:v>74.33</c:v>
                </c:pt>
                <c:pt idx="131">
                  <c:v>74.84</c:v>
                </c:pt>
                <c:pt idx="132">
                  <c:v>75.099999999999994</c:v>
                </c:pt>
                <c:pt idx="133">
                  <c:v>73.760000000000005</c:v>
                </c:pt>
                <c:pt idx="134">
                  <c:v>77.069999999999993</c:v>
                </c:pt>
                <c:pt idx="135">
                  <c:v>73.34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E0-44D7-A034-687A116F2034}"/>
            </c:ext>
          </c:extLst>
        </c:ser>
        <c:ser>
          <c:idx val="6"/>
          <c:order val="5"/>
          <c:tx>
            <c:strRef>
              <c:f>'19. Histórico de tar. ducto'!$A$14</c:f>
              <c:strCache>
                <c:ptCount val="1"/>
                <c:pt idx="0">
                  <c:v>Entregas en Manizales y Pereira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DDFFF7"/>
              </a:solidFill>
              <a:ln w="127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'19. Histórico de tar. ducto'!$C$7:$FC$7</c:f>
              <c:numCache>
                <c:formatCode>mmm\-yy</c:formatCode>
                <c:ptCount val="136"/>
                <c:pt idx="0">
                  <c:v>46145</c:v>
                </c:pt>
                <c:pt idx="1">
                  <c:v>46115</c:v>
                </c:pt>
                <c:pt idx="2">
                  <c:v>46086</c:v>
                </c:pt>
                <c:pt idx="3">
                  <c:v>46056</c:v>
                </c:pt>
                <c:pt idx="4">
                  <c:v>46029</c:v>
                </c:pt>
                <c:pt idx="5">
                  <c:v>45999</c:v>
                </c:pt>
                <c:pt idx="6">
                  <c:v>45972</c:v>
                </c:pt>
                <c:pt idx="7">
                  <c:v>45942</c:v>
                </c:pt>
                <c:pt idx="8">
                  <c:v>45915</c:v>
                </c:pt>
                <c:pt idx="9">
                  <c:v>45885</c:v>
                </c:pt>
                <c:pt idx="10">
                  <c:v>45858</c:v>
                </c:pt>
                <c:pt idx="11">
                  <c:v>45828</c:v>
                </c:pt>
                <c:pt idx="12">
                  <c:v>45801</c:v>
                </c:pt>
                <c:pt idx="13">
                  <c:v>45771</c:v>
                </c:pt>
                <c:pt idx="14">
                  <c:v>45744</c:v>
                </c:pt>
                <c:pt idx="15">
                  <c:v>45714</c:v>
                </c:pt>
                <c:pt idx="16">
                  <c:v>45687</c:v>
                </c:pt>
                <c:pt idx="17">
                  <c:v>45657</c:v>
                </c:pt>
                <c:pt idx="18">
                  <c:v>45626</c:v>
                </c:pt>
                <c:pt idx="19">
                  <c:v>45596</c:v>
                </c:pt>
                <c:pt idx="20">
                  <c:v>45565</c:v>
                </c:pt>
                <c:pt idx="21">
                  <c:v>45534</c:v>
                </c:pt>
                <c:pt idx="22">
                  <c:v>45503</c:v>
                </c:pt>
                <c:pt idx="23">
                  <c:v>45472</c:v>
                </c:pt>
                <c:pt idx="24">
                  <c:v>45441</c:v>
                </c:pt>
                <c:pt idx="25">
                  <c:v>45410</c:v>
                </c:pt>
                <c:pt idx="26">
                  <c:v>45379</c:v>
                </c:pt>
                <c:pt idx="27">
                  <c:v>45348</c:v>
                </c:pt>
                <c:pt idx="28">
                  <c:v>45317</c:v>
                </c:pt>
                <c:pt idx="29">
                  <c:v>45286</c:v>
                </c:pt>
                <c:pt idx="30">
                  <c:v>45255</c:v>
                </c:pt>
                <c:pt idx="31">
                  <c:v>45224</c:v>
                </c:pt>
                <c:pt idx="32">
                  <c:v>45193</c:v>
                </c:pt>
                <c:pt idx="33">
                  <c:v>45162</c:v>
                </c:pt>
                <c:pt idx="34">
                  <c:v>45131</c:v>
                </c:pt>
                <c:pt idx="35">
                  <c:v>45100</c:v>
                </c:pt>
                <c:pt idx="36">
                  <c:v>45069</c:v>
                </c:pt>
                <c:pt idx="37">
                  <c:v>45038</c:v>
                </c:pt>
                <c:pt idx="38">
                  <c:v>45007</c:v>
                </c:pt>
                <c:pt idx="39">
                  <c:v>44976</c:v>
                </c:pt>
                <c:pt idx="40">
                  <c:v>44945</c:v>
                </c:pt>
                <c:pt idx="41">
                  <c:v>44914</c:v>
                </c:pt>
                <c:pt idx="42">
                  <c:v>44883</c:v>
                </c:pt>
                <c:pt idx="43">
                  <c:v>44852</c:v>
                </c:pt>
                <c:pt idx="44">
                  <c:v>44821</c:v>
                </c:pt>
                <c:pt idx="45">
                  <c:v>44790</c:v>
                </c:pt>
                <c:pt idx="46">
                  <c:v>44759</c:v>
                </c:pt>
                <c:pt idx="47">
                  <c:v>44728</c:v>
                </c:pt>
                <c:pt idx="48">
                  <c:v>44697</c:v>
                </c:pt>
                <c:pt idx="49">
                  <c:v>44666</c:v>
                </c:pt>
                <c:pt idx="50">
                  <c:v>44635</c:v>
                </c:pt>
                <c:pt idx="51">
                  <c:v>44604</c:v>
                </c:pt>
                <c:pt idx="52">
                  <c:v>44573</c:v>
                </c:pt>
                <c:pt idx="53">
                  <c:v>44542</c:v>
                </c:pt>
                <c:pt idx="54">
                  <c:v>44511</c:v>
                </c:pt>
                <c:pt idx="55">
                  <c:v>44480</c:v>
                </c:pt>
                <c:pt idx="56">
                  <c:v>44449</c:v>
                </c:pt>
                <c:pt idx="57">
                  <c:v>44418</c:v>
                </c:pt>
                <c:pt idx="58">
                  <c:v>44387</c:v>
                </c:pt>
                <c:pt idx="59">
                  <c:v>44356</c:v>
                </c:pt>
                <c:pt idx="60">
                  <c:v>44325</c:v>
                </c:pt>
                <c:pt idx="61">
                  <c:v>44294</c:v>
                </c:pt>
                <c:pt idx="62">
                  <c:v>44263</c:v>
                </c:pt>
                <c:pt idx="63">
                  <c:v>44232</c:v>
                </c:pt>
                <c:pt idx="64">
                  <c:v>44201</c:v>
                </c:pt>
                <c:pt idx="65">
                  <c:v>44170</c:v>
                </c:pt>
                <c:pt idx="66">
                  <c:v>44139</c:v>
                </c:pt>
                <c:pt idx="67">
                  <c:v>44108</c:v>
                </c:pt>
                <c:pt idx="68">
                  <c:v>44077</c:v>
                </c:pt>
                <c:pt idx="69">
                  <c:v>44046</c:v>
                </c:pt>
                <c:pt idx="70">
                  <c:v>44015</c:v>
                </c:pt>
                <c:pt idx="71">
                  <c:v>43984</c:v>
                </c:pt>
                <c:pt idx="72">
                  <c:v>43953</c:v>
                </c:pt>
                <c:pt idx="73">
                  <c:v>43922</c:v>
                </c:pt>
                <c:pt idx="74">
                  <c:v>43891</c:v>
                </c:pt>
                <c:pt idx="75">
                  <c:v>43862</c:v>
                </c:pt>
                <c:pt idx="76">
                  <c:v>43831</c:v>
                </c:pt>
                <c:pt idx="77">
                  <c:v>43800</c:v>
                </c:pt>
                <c:pt idx="78">
                  <c:v>43770</c:v>
                </c:pt>
                <c:pt idx="79">
                  <c:v>43739</c:v>
                </c:pt>
                <c:pt idx="80">
                  <c:v>43709</c:v>
                </c:pt>
                <c:pt idx="81">
                  <c:v>43678</c:v>
                </c:pt>
                <c:pt idx="82">
                  <c:v>43647</c:v>
                </c:pt>
                <c:pt idx="83">
                  <c:v>43617</c:v>
                </c:pt>
                <c:pt idx="84">
                  <c:v>43586</c:v>
                </c:pt>
                <c:pt idx="85">
                  <c:v>43556</c:v>
                </c:pt>
                <c:pt idx="86">
                  <c:v>43525</c:v>
                </c:pt>
                <c:pt idx="87">
                  <c:v>43497</c:v>
                </c:pt>
                <c:pt idx="88">
                  <c:v>43466</c:v>
                </c:pt>
                <c:pt idx="89">
                  <c:v>43435</c:v>
                </c:pt>
                <c:pt idx="90">
                  <c:v>43405</c:v>
                </c:pt>
                <c:pt idx="91">
                  <c:v>43374</c:v>
                </c:pt>
                <c:pt idx="92">
                  <c:v>43344</c:v>
                </c:pt>
                <c:pt idx="93">
                  <c:v>43313</c:v>
                </c:pt>
                <c:pt idx="94">
                  <c:v>43282</c:v>
                </c:pt>
                <c:pt idx="95">
                  <c:v>43252</c:v>
                </c:pt>
                <c:pt idx="96">
                  <c:v>43221</c:v>
                </c:pt>
                <c:pt idx="97">
                  <c:v>43191</c:v>
                </c:pt>
                <c:pt idx="98">
                  <c:v>43160</c:v>
                </c:pt>
                <c:pt idx="99">
                  <c:v>43132</c:v>
                </c:pt>
                <c:pt idx="100">
                  <c:v>43101</c:v>
                </c:pt>
                <c:pt idx="101">
                  <c:v>43070</c:v>
                </c:pt>
                <c:pt idx="102">
                  <c:v>43040</c:v>
                </c:pt>
                <c:pt idx="103">
                  <c:v>43009</c:v>
                </c:pt>
                <c:pt idx="104">
                  <c:v>42979</c:v>
                </c:pt>
                <c:pt idx="105">
                  <c:v>42948</c:v>
                </c:pt>
                <c:pt idx="106">
                  <c:v>42917</c:v>
                </c:pt>
                <c:pt idx="107">
                  <c:v>42887</c:v>
                </c:pt>
                <c:pt idx="108">
                  <c:v>42856</c:v>
                </c:pt>
                <c:pt idx="109">
                  <c:v>42826</c:v>
                </c:pt>
                <c:pt idx="110">
                  <c:v>42795</c:v>
                </c:pt>
                <c:pt idx="111">
                  <c:v>42767</c:v>
                </c:pt>
                <c:pt idx="112">
                  <c:v>42736</c:v>
                </c:pt>
                <c:pt idx="113">
                  <c:v>42705</c:v>
                </c:pt>
                <c:pt idx="114">
                  <c:v>42675</c:v>
                </c:pt>
                <c:pt idx="115">
                  <c:v>42614</c:v>
                </c:pt>
                <c:pt idx="116">
                  <c:v>42583</c:v>
                </c:pt>
                <c:pt idx="117">
                  <c:v>42552</c:v>
                </c:pt>
                <c:pt idx="118">
                  <c:v>42522</c:v>
                </c:pt>
                <c:pt idx="119">
                  <c:v>42491</c:v>
                </c:pt>
                <c:pt idx="120">
                  <c:v>42461</c:v>
                </c:pt>
                <c:pt idx="121">
                  <c:v>42430</c:v>
                </c:pt>
                <c:pt idx="122">
                  <c:v>42401</c:v>
                </c:pt>
                <c:pt idx="123">
                  <c:v>42370</c:v>
                </c:pt>
                <c:pt idx="124">
                  <c:v>42339</c:v>
                </c:pt>
                <c:pt idx="125">
                  <c:v>42309</c:v>
                </c:pt>
                <c:pt idx="126">
                  <c:v>42278</c:v>
                </c:pt>
                <c:pt idx="127">
                  <c:v>42248</c:v>
                </c:pt>
                <c:pt idx="128">
                  <c:v>42217</c:v>
                </c:pt>
                <c:pt idx="129">
                  <c:v>42186</c:v>
                </c:pt>
                <c:pt idx="130">
                  <c:v>42156</c:v>
                </c:pt>
                <c:pt idx="131">
                  <c:v>42125</c:v>
                </c:pt>
                <c:pt idx="132">
                  <c:v>42095</c:v>
                </c:pt>
                <c:pt idx="133">
                  <c:v>42064</c:v>
                </c:pt>
                <c:pt idx="134">
                  <c:v>42036</c:v>
                </c:pt>
                <c:pt idx="135">
                  <c:v>42005</c:v>
                </c:pt>
              </c:numCache>
            </c:numRef>
          </c:cat>
          <c:val>
            <c:numRef>
              <c:f>'19. Histórico de tar. ducto'!$C$14:$FC$14</c:f>
              <c:numCache>
                <c:formatCode>"$"#,##0.00_);[Red]\("$"#,##0.00\)</c:formatCode>
                <c:ptCount val="136"/>
                <c:pt idx="0">
                  <c:v>249.38</c:v>
                </c:pt>
                <c:pt idx="1">
                  <c:v>247.47</c:v>
                </c:pt>
                <c:pt idx="2">
                  <c:v>243.57</c:v>
                </c:pt>
                <c:pt idx="3">
                  <c:v>242.1</c:v>
                </c:pt>
                <c:pt idx="4">
                  <c:v>239.63</c:v>
                </c:pt>
                <c:pt idx="5">
                  <c:v>240.89</c:v>
                </c:pt>
                <c:pt idx="6">
                  <c:v>240.89</c:v>
                </c:pt>
                <c:pt idx="7">
                  <c:v>244.09</c:v>
                </c:pt>
                <c:pt idx="8">
                  <c:v>244.67</c:v>
                </c:pt>
                <c:pt idx="9">
                  <c:v>243.4</c:v>
                </c:pt>
                <c:pt idx="10">
                  <c:v>242</c:v>
                </c:pt>
                <c:pt idx="11">
                  <c:v>243.63</c:v>
                </c:pt>
                <c:pt idx="12">
                  <c:v>246.42</c:v>
                </c:pt>
                <c:pt idx="13">
                  <c:v>246.25</c:v>
                </c:pt>
                <c:pt idx="14">
                  <c:v>246.54</c:v>
                </c:pt>
                <c:pt idx="15">
                  <c:v>246.22</c:v>
                </c:pt>
                <c:pt idx="16">
                  <c:v>247.61</c:v>
                </c:pt>
                <c:pt idx="17">
                  <c:v>239.73</c:v>
                </c:pt>
                <c:pt idx="18">
                  <c:v>236.32</c:v>
                </c:pt>
                <c:pt idx="19">
                  <c:v>236.32</c:v>
                </c:pt>
                <c:pt idx="20">
                  <c:v>236.32</c:v>
                </c:pt>
                <c:pt idx="21">
                  <c:v>238.34</c:v>
                </c:pt>
                <c:pt idx="22">
                  <c:v>237.93</c:v>
                </c:pt>
                <c:pt idx="23">
                  <c:v>236.29</c:v>
                </c:pt>
                <c:pt idx="24">
                  <c:v>236.77</c:v>
                </c:pt>
                <c:pt idx="25">
                  <c:v>235.94</c:v>
                </c:pt>
                <c:pt idx="26">
                  <c:v>236.07</c:v>
                </c:pt>
                <c:pt idx="27">
                  <c:v>233.86</c:v>
                </c:pt>
                <c:pt idx="28">
                  <c:v>232.51</c:v>
                </c:pt>
                <c:pt idx="29">
                  <c:v>234.73</c:v>
                </c:pt>
                <c:pt idx="30">
                  <c:v>236.43</c:v>
                </c:pt>
                <c:pt idx="31">
                  <c:v>236.08</c:v>
                </c:pt>
                <c:pt idx="32">
                  <c:v>234.12</c:v>
                </c:pt>
                <c:pt idx="33">
                  <c:v>231.41</c:v>
                </c:pt>
                <c:pt idx="34">
                  <c:v>233.33</c:v>
                </c:pt>
                <c:pt idx="35">
                  <c:v>237.11</c:v>
                </c:pt>
                <c:pt idx="36">
                  <c:v>239.14</c:v>
                </c:pt>
                <c:pt idx="37">
                  <c:v>242.13</c:v>
                </c:pt>
                <c:pt idx="38">
                  <c:v>242.29</c:v>
                </c:pt>
                <c:pt idx="39">
                  <c:v>238.79</c:v>
                </c:pt>
                <c:pt idx="40">
                  <c:v>235.39</c:v>
                </c:pt>
                <c:pt idx="41">
                  <c:v>237.05</c:v>
                </c:pt>
                <c:pt idx="42">
                  <c:v>232.78</c:v>
                </c:pt>
                <c:pt idx="43">
                  <c:v>229.02</c:v>
                </c:pt>
                <c:pt idx="44">
                  <c:v>228.1</c:v>
                </c:pt>
                <c:pt idx="45">
                  <c:v>229.33</c:v>
                </c:pt>
                <c:pt idx="46">
                  <c:v>223.78</c:v>
                </c:pt>
                <c:pt idx="47">
                  <c:v>223.35</c:v>
                </c:pt>
                <c:pt idx="48">
                  <c:v>218.12</c:v>
                </c:pt>
                <c:pt idx="49">
                  <c:v>215.18</c:v>
                </c:pt>
                <c:pt idx="50">
                  <c:v>210.27</c:v>
                </c:pt>
                <c:pt idx="51">
                  <c:v>204.78</c:v>
                </c:pt>
                <c:pt idx="52">
                  <c:v>197.93</c:v>
                </c:pt>
                <c:pt idx="53">
                  <c:v>194.83</c:v>
                </c:pt>
                <c:pt idx="54">
                  <c:v>191.21</c:v>
                </c:pt>
                <c:pt idx="55">
                  <c:v>188.81</c:v>
                </c:pt>
                <c:pt idx="56">
                  <c:v>187.05</c:v>
                </c:pt>
                <c:pt idx="57">
                  <c:v>186.09</c:v>
                </c:pt>
                <c:pt idx="58">
                  <c:v>183.7</c:v>
                </c:pt>
                <c:pt idx="59">
                  <c:v>182.8</c:v>
                </c:pt>
                <c:pt idx="60">
                  <c:v>178.6</c:v>
                </c:pt>
                <c:pt idx="61">
                  <c:v>176.1</c:v>
                </c:pt>
                <c:pt idx="62">
                  <c:v>172.31</c:v>
                </c:pt>
                <c:pt idx="63">
                  <c:v>169.71</c:v>
                </c:pt>
                <c:pt idx="64">
                  <c:v>167.29</c:v>
                </c:pt>
                <c:pt idx="65">
                  <c:v>167.24</c:v>
                </c:pt>
                <c:pt idx="66">
                  <c:v>167.43</c:v>
                </c:pt>
                <c:pt idx="67">
                  <c:v>166.51</c:v>
                </c:pt>
                <c:pt idx="68">
                  <c:v>166.34</c:v>
                </c:pt>
                <c:pt idx="69">
                  <c:v>165.33</c:v>
                </c:pt>
                <c:pt idx="70">
                  <c:v>165.15</c:v>
                </c:pt>
                <c:pt idx="71">
                  <c:v>165.07</c:v>
                </c:pt>
                <c:pt idx="72">
                  <c:v>165.24</c:v>
                </c:pt>
                <c:pt idx="73">
                  <c:v>166.2</c:v>
                </c:pt>
                <c:pt idx="74">
                  <c:v>164.99</c:v>
                </c:pt>
                <c:pt idx="75">
                  <c:v>165.04</c:v>
                </c:pt>
                <c:pt idx="76">
                  <c:v>165.11</c:v>
                </c:pt>
                <c:pt idx="77">
                  <c:v>165.09</c:v>
                </c:pt>
                <c:pt idx="78">
                  <c:v>165.47</c:v>
                </c:pt>
                <c:pt idx="79">
                  <c:v>165.07</c:v>
                </c:pt>
                <c:pt idx="80">
                  <c:v>164.27</c:v>
                </c:pt>
                <c:pt idx="81">
                  <c:v>163.13999999999999</c:v>
                </c:pt>
                <c:pt idx="82">
                  <c:v>161.87</c:v>
                </c:pt>
                <c:pt idx="83">
                  <c:v>162.5</c:v>
                </c:pt>
                <c:pt idx="84">
                  <c:v>160.74</c:v>
                </c:pt>
                <c:pt idx="85">
                  <c:v>159.38</c:v>
                </c:pt>
                <c:pt idx="86">
                  <c:v>158.83000000000001</c:v>
                </c:pt>
                <c:pt idx="87">
                  <c:v>158.6</c:v>
                </c:pt>
                <c:pt idx="88">
                  <c:v>158.28</c:v>
                </c:pt>
                <c:pt idx="89">
                  <c:v>158.47</c:v>
                </c:pt>
                <c:pt idx="90">
                  <c:v>158.4</c:v>
                </c:pt>
                <c:pt idx="91">
                  <c:v>157.32</c:v>
                </c:pt>
                <c:pt idx="92">
                  <c:v>155.52000000000001</c:v>
                </c:pt>
                <c:pt idx="93">
                  <c:v>155.30000000000001</c:v>
                </c:pt>
                <c:pt idx="94">
                  <c:v>155.51</c:v>
                </c:pt>
                <c:pt idx="95">
                  <c:v>155.27000000000001</c:v>
                </c:pt>
                <c:pt idx="96">
                  <c:v>153.91</c:v>
                </c:pt>
                <c:pt idx="97">
                  <c:v>154.29</c:v>
                </c:pt>
                <c:pt idx="98">
                  <c:v>154.19</c:v>
                </c:pt>
                <c:pt idx="99">
                  <c:v>153.88</c:v>
                </c:pt>
                <c:pt idx="100">
                  <c:v>154.06</c:v>
                </c:pt>
                <c:pt idx="101">
                  <c:v>153.88999999999999</c:v>
                </c:pt>
                <c:pt idx="102">
                  <c:v>152.47999999999999</c:v>
                </c:pt>
                <c:pt idx="103">
                  <c:v>152.1</c:v>
                </c:pt>
                <c:pt idx="104">
                  <c:v>152.31</c:v>
                </c:pt>
                <c:pt idx="105">
                  <c:v>152.09</c:v>
                </c:pt>
                <c:pt idx="106">
                  <c:v>151.36000000000001</c:v>
                </c:pt>
                <c:pt idx="107">
                  <c:v>151.52000000000001</c:v>
                </c:pt>
                <c:pt idx="108">
                  <c:v>151.51</c:v>
                </c:pt>
                <c:pt idx="109">
                  <c:v>152.29</c:v>
                </c:pt>
                <c:pt idx="110">
                  <c:v>151.88</c:v>
                </c:pt>
                <c:pt idx="111">
                  <c:v>152.25</c:v>
                </c:pt>
                <c:pt idx="112">
                  <c:v>151.75</c:v>
                </c:pt>
                <c:pt idx="113">
                  <c:v>152.41999999999999</c:v>
                </c:pt>
                <c:pt idx="114">
                  <c:v>150.91</c:v>
                </c:pt>
                <c:pt idx="115">
                  <c:v>151.37</c:v>
                </c:pt>
                <c:pt idx="116">
                  <c:v>153.07</c:v>
                </c:pt>
                <c:pt idx="117">
                  <c:v>153.15</c:v>
                </c:pt>
                <c:pt idx="118">
                  <c:v>152.29</c:v>
                </c:pt>
                <c:pt idx="119">
                  <c:v>151.43</c:v>
                </c:pt>
                <c:pt idx="120">
                  <c:v>151.97</c:v>
                </c:pt>
                <c:pt idx="121">
                  <c:v>152.63999999999999</c:v>
                </c:pt>
                <c:pt idx="122">
                  <c:v>151.44</c:v>
                </c:pt>
                <c:pt idx="123">
                  <c:v>149.84</c:v>
                </c:pt>
                <c:pt idx="124">
                  <c:v>147.16999999999999</c:v>
                </c:pt>
                <c:pt idx="125">
                  <c:v>146.32</c:v>
                </c:pt>
                <c:pt idx="126">
                  <c:v>146.38999999999999</c:v>
                </c:pt>
                <c:pt idx="127">
                  <c:v>144.81</c:v>
                </c:pt>
                <c:pt idx="128">
                  <c:v>141.71</c:v>
                </c:pt>
                <c:pt idx="129">
                  <c:v>140.16</c:v>
                </c:pt>
                <c:pt idx="130">
                  <c:v>138.97</c:v>
                </c:pt>
                <c:pt idx="131">
                  <c:v>139.94</c:v>
                </c:pt>
                <c:pt idx="132">
                  <c:v>140.41999999999999</c:v>
                </c:pt>
                <c:pt idx="133">
                  <c:v>137.93</c:v>
                </c:pt>
                <c:pt idx="134">
                  <c:v>144.16</c:v>
                </c:pt>
                <c:pt idx="135">
                  <c:v>137.18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AE0-44D7-A034-687A116F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64336"/>
        <c:axId val="1"/>
      </c:lineChart>
      <c:dateAx>
        <c:axId val="1998164336"/>
        <c:scaling>
          <c:orientation val="minMax"/>
          <c:max val="46172"/>
          <c:min val="4492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$/kg</a:t>
                </a:r>
              </a:p>
            </c:rich>
          </c:tx>
          <c:layout>
            <c:manualLayout>
              <c:xMode val="edge"/>
              <c:yMode val="edge"/>
              <c:x val="2.1470742478562226E-3"/>
              <c:y val="0.26890357455318087"/>
            </c:manualLayout>
          </c:layout>
          <c:overlay val="0"/>
        </c:title>
        <c:numFmt formatCode="_-[$$-240A]* #,##0_-;\-[$$-240A]* #,##0_-;_-[$$-240A]* &quot;-&quot;_-;_-@_-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643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820622916369394E-2"/>
          <c:y val="0.84990360716460889"/>
          <c:w val="0.91183310363002457"/>
          <c:h val="0.117695466488846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418F-4897-A3EA-29A11DD3C8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F-4897-A3EA-29A11DD3C8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8F-4897-A3EA-29A11DD3C8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8F-4897-A3EA-29A11DD3C8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18F-4897-A3EA-29A11DD3C8B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8F-4897-A3EA-29A11DD3C8B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18F-4897-A3EA-29A11DD3C8B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8F-4897-A3EA-29A11DD3C8BF}"/>
              </c:ext>
            </c:extLst>
          </c:dPt>
          <c:dLbls>
            <c:dLbl>
              <c:idx val="7"/>
              <c:layout>
                <c:manualLayout>
                  <c:x val="0.33925309336332959"/>
                  <c:y val="0.111182519280205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F-4897-A3EA-29A11DD3C8B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'21. Energético para cocción'!$D$7:$K$7</c:f>
              <c:strCache>
                <c:ptCount val="8"/>
                <c:pt idx="0">
                  <c:v>Electricidad</c:v>
                </c:pt>
                <c:pt idx="1">
                  <c:v>Gas natural</c:v>
                </c:pt>
                <c:pt idx="2">
                  <c:v>Combustibles liquidos</c:v>
                </c:pt>
                <c:pt idx="3">
                  <c:v>GLP</c:v>
                </c:pt>
                <c:pt idx="4">
                  <c:v>Carbón mineral</c:v>
                </c:pt>
                <c:pt idx="5">
                  <c:v>Leña, madera</c:v>
                </c:pt>
                <c:pt idx="6">
                  <c:v>Carbón de leña</c:v>
                </c:pt>
                <c:pt idx="7">
                  <c:v>Material de desecho</c:v>
                </c:pt>
              </c:strCache>
            </c:strRef>
          </c:cat>
          <c:val>
            <c:numRef>
              <c:f>'21. Energético para cocción'!$D$9:$K$9</c:f>
              <c:numCache>
                <c:formatCode>#,##0</c:formatCode>
                <c:ptCount val="8"/>
                <c:pt idx="0">
                  <c:v>361</c:v>
                </c:pt>
                <c:pt idx="1">
                  <c:v>9753</c:v>
                </c:pt>
                <c:pt idx="2">
                  <c:v>27</c:v>
                </c:pt>
                <c:pt idx="3">
                  <c:v>3317</c:v>
                </c:pt>
                <c:pt idx="4">
                  <c:v>33</c:v>
                </c:pt>
                <c:pt idx="5">
                  <c:v>1664</c:v>
                </c:pt>
                <c:pt idx="6">
                  <c:v>45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8F-4897-A3EA-29A11DD3C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Consumo de leña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32F-4326-92A1-062D8A4A948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F-4326-92A1-062D8A4A94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desechos'!$C$9:$C$10</c:f>
              <c:numCache>
                <c:formatCode>#,##0</c:formatCode>
                <c:ptCount val="2"/>
                <c:pt idx="0">
                  <c:v>109</c:v>
                </c:pt>
                <c:pt idx="1">
                  <c:v>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2F-4326-92A1-062D8A4A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905580757463276E-4"/>
          <c:y val="0.60641856815819239"/>
          <c:w val="0.31862266432996811"/>
          <c:h val="0.3914497921802327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Carbón de leña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595-4EE0-B325-19C1CDD8709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5-4EE0-B325-19C1CDD870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desechos'!$E$9:$E$10</c:f>
              <c:numCache>
                <c:formatCode>#,##0</c:formatCode>
                <c:ptCount val="2"/>
                <c:pt idx="0">
                  <c:v>13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5-4EE0-B325-19C1CDD8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951745182487322E-4"/>
          <c:y val="0.61781302874937716"/>
          <c:w val="0.31762040682414694"/>
          <c:h val="0.3809645876284392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Material de desecho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8A6-4183-80CC-2E4BD5043E1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6-4183-80CC-2E4BD5043E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desechos'!$F$9:$F$10</c:f>
              <c:numCache>
                <c:formatCode>#,##0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6-4183-80CC-2E4BD5043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897430167230563E-2"/>
          <c:y val="0.21303213380331412"/>
          <c:w val="0.95915056072536387"/>
          <c:h val="0.123460702381527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Carbón mineral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061498081970524"/>
          <c:y val="0.24280208194314692"/>
          <c:w val="0.57275227135069651"/>
          <c:h val="0.75719791805685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A428-4CB5-8D83-E8E82C2AFE6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8-4CB5-8D83-E8E82C2AFE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'22.  Leña, carbón y desechos'!$B$9:$B$10</c:f>
              <c:strCache>
                <c:ptCount val="2"/>
                <c:pt idx="0">
                  <c:v>Cabecera</c:v>
                </c:pt>
                <c:pt idx="1">
                  <c:v>Centros poblados y rural disperso</c:v>
                </c:pt>
              </c:strCache>
            </c:strRef>
          </c:cat>
          <c:val>
            <c:numRef>
              <c:f>'22.  Leña, carbón y desechos'!$D$9:$D$10</c:f>
              <c:numCache>
                <c:formatCode>#,##0</c:formatCode>
                <c:ptCount val="2"/>
                <c:pt idx="0">
                  <c:v>4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8-4CB5-8D83-E8E82C2A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0592436370608391E-3"/>
          <c:y val="0.76082810696059111"/>
          <c:w val="0.32733427599098885"/>
          <c:h val="0.235126228535344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196340565342"/>
          <c:y val="2.8662882255997071E-2"/>
          <c:w val="0.82885583186993728"/>
          <c:h val="0.72652243178904952"/>
        </c:manualLayout>
      </c:layout>
      <c:areaChart>
        <c:grouping val="stacked"/>
        <c:varyColors val="0"/>
        <c:ser>
          <c:idx val="0"/>
          <c:order val="0"/>
          <c:tx>
            <c:strRef>
              <c:f>'24. Declaración 2020'!$B$10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2020'!$C$10:$BJ$10</c:f>
              <c:numCache>
                <c:formatCode>_(* #,##0_);_(* \(#,##0\);_(* "-"_);_(@_)</c:formatCode>
                <c:ptCount val="12"/>
                <c:pt idx="0">
                  <c:v>53690.947000000007</c:v>
                </c:pt>
                <c:pt idx="1">
                  <c:v>47844.315999999999</c:v>
                </c:pt>
                <c:pt idx="2">
                  <c:v>50114.143599999996</c:v>
                </c:pt>
                <c:pt idx="3">
                  <c:v>48241.817999999999</c:v>
                </c:pt>
                <c:pt idx="4">
                  <c:v>49758.974000000002</c:v>
                </c:pt>
                <c:pt idx="5">
                  <c:v>52655.618999999999</c:v>
                </c:pt>
                <c:pt idx="6">
                  <c:v>42956.686000000002</c:v>
                </c:pt>
                <c:pt idx="7">
                  <c:v>45879.357000000004</c:v>
                </c:pt>
                <c:pt idx="8">
                  <c:v>49122.613999999994</c:v>
                </c:pt>
                <c:pt idx="9">
                  <c:v>51686.139999999992</c:v>
                </c:pt>
                <c:pt idx="10">
                  <c:v>49672.165000000001</c:v>
                </c:pt>
                <c:pt idx="11">
                  <c:v>51255.402999999998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7-49CB-ACD8-689B86E66DFF}"/>
            </c:ext>
          </c:extLst>
        </c:ser>
        <c:ser>
          <c:idx val="1"/>
          <c:order val="1"/>
          <c:tx>
            <c:strRef>
              <c:f>'24. Declaración 2020'!$B$21</c:f>
              <c:strCache>
                <c:ptCount val="1"/>
                <c:pt idx="0">
                  <c:v>Otros productores</c:v>
                </c:pt>
              </c:strCache>
            </c:strRef>
          </c:tx>
          <c:spPr>
            <a:solidFill>
              <a:srgbClr val="AB7942"/>
            </a:solidFill>
            <a:ln w="25400">
              <a:noFill/>
            </a:ln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2020'!$C$21:$BJ$21</c:f>
              <c:numCache>
                <c:formatCode>_(* #,##0_);_(* \(#,##0\);_(* "-"_);_(@_)</c:formatCode>
                <c:ptCount val="12"/>
                <c:pt idx="0">
                  <c:v>6920.965203506239</c:v>
                </c:pt>
                <c:pt idx="1">
                  <c:v>6521.8822035062394</c:v>
                </c:pt>
                <c:pt idx="2">
                  <c:v>1612.2852035062392</c:v>
                </c:pt>
                <c:pt idx="3">
                  <c:v>1588.7272035062392</c:v>
                </c:pt>
                <c:pt idx="4">
                  <c:v>1604.1942035062393</c:v>
                </c:pt>
                <c:pt idx="5">
                  <c:v>1581.1672035062393</c:v>
                </c:pt>
                <c:pt idx="6">
                  <c:v>4987.6759615934179</c:v>
                </c:pt>
                <c:pt idx="7">
                  <c:v>4461.7158320444414</c:v>
                </c:pt>
                <c:pt idx="8">
                  <c:v>4856.5456502939633</c:v>
                </c:pt>
                <c:pt idx="9">
                  <c:v>4870.6909958812439</c:v>
                </c:pt>
                <c:pt idx="10">
                  <c:v>4812.9466552161584</c:v>
                </c:pt>
                <c:pt idx="11">
                  <c:v>4819.3286841402769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7-49CB-ACD8-689B86E66DFF}"/>
            </c:ext>
          </c:extLst>
        </c:ser>
        <c:ser>
          <c:idx val="3"/>
          <c:order val="2"/>
          <c:tx>
            <c:strRef>
              <c:f>'24. Declaración 2020'!$B$30</c:f>
              <c:strCache>
                <c:ptCount val="1"/>
                <c:pt idx="0">
                  <c:v>Okianus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2020'!$C$30:$BJ$30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7-49CB-ACD8-689B86E66DFF}"/>
            </c:ext>
          </c:extLst>
        </c:ser>
        <c:ser>
          <c:idx val="4"/>
          <c:order val="3"/>
          <c:tx>
            <c:strRef>
              <c:f>'24. Declaración 2020'!$B$31</c:f>
              <c:strCache>
                <c:ptCount val="1"/>
                <c:pt idx="0">
                  <c:v>Plexaport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tx1"/>
              </a:solidFill>
              <a:prstDash val="dash"/>
            </a:ln>
            <a:effectLst/>
          </c:spPr>
          <c:cat>
            <c:numRef>
              <c:f>'24. Declaración 2020'!$C$33:$BJ$33</c:f>
              <c:numCache>
                <c:formatCode>mmm\-yy</c:formatCode>
                <c:ptCount val="1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</c:numCache>
            </c:numRef>
          </c:cat>
          <c:val>
            <c:numRef>
              <c:f>'24. Declaración 2020'!$C$31:$BJ$31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25000</c:v>
                </c:pt>
                <c:pt idx="10">
                  <c:v>25000</c:v>
                </c:pt>
                <c:pt idx="1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A7-49CB-ACD8-689B86E6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4623408"/>
        <c:axId val="1"/>
      </c:areaChart>
      <c:lineChart>
        <c:grouping val="standard"/>
        <c:varyColors val="0"/>
        <c:ser>
          <c:idx val="6"/>
          <c:order val="4"/>
          <c:tx>
            <c:strRef>
              <c:f>'24. Declaración 2020'!$B$38</c:f>
              <c:strCache>
                <c:ptCount val="1"/>
                <c:pt idx="0">
                  <c:v>Demanda (2,3%)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'24. Declaración 2020'!$C$38:$BJ$38</c:f>
              <c:numCache>
                <c:formatCode>_(* #,##0_);_(* \(#,##0\);_(* "-"_);_(@_)</c:formatCode>
                <c:ptCount val="12"/>
                <c:pt idx="0">
                  <c:v>55326.803523333336</c:v>
                </c:pt>
                <c:pt idx="1">
                  <c:v>52557.881877777771</c:v>
                </c:pt>
                <c:pt idx="2">
                  <c:v>54140.920189999997</c:v>
                </c:pt>
                <c:pt idx="3">
                  <c:v>47566.886639999997</c:v>
                </c:pt>
                <c:pt idx="4">
                  <c:v>53794.549852559998</c:v>
                </c:pt>
                <c:pt idx="5">
                  <c:v>52473.588325290002</c:v>
                </c:pt>
                <c:pt idx="6">
                  <c:v>55398.582211170011</c:v>
                </c:pt>
                <c:pt idx="7">
                  <c:v>55663.898082979998</c:v>
                </c:pt>
                <c:pt idx="8">
                  <c:v>54234.648779850002</c:v>
                </c:pt>
                <c:pt idx="9">
                  <c:v>57422.640344519998</c:v>
                </c:pt>
                <c:pt idx="10">
                  <c:v>55617.426674589995</c:v>
                </c:pt>
                <c:pt idx="11">
                  <c:v>56169.874902570002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A7-49CB-ACD8-689B86E6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623408"/>
        <c:axId val="1"/>
      </c:lineChart>
      <c:dateAx>
        <c:axId val="19946234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3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Toneladas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2340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1730201940370837E-3"/>
          <c:y val="0.80377934840056253"/>
          <c:w val="0.98768492228434268"/>
          <c:h val="0.98296578968584558"/>
        </c:manualLayout>
      </c:layout>
      <c:overlay val="0"/>
      <c:spPr>
        <a:noFill/>
        <a:ln>
          <a:solidFill>
            <a:schemeClr val="bg1"/>
          </a:solidFill>
        </a:ln>
        <a:effectLst/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FF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4B-43BB-B9DC-2F8DEB979C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'23. Emisiones de CO2'!$A$7:$H$8</c:f>
              <c:multiLvlStrCache>
                <c:ptCount val="8"/>
                <c:lvl>
                  <c:pt idx="0">
                    <c:v>Bagazo</c:v>
                  </c:pt>
                  <c:pt idx="1">
                    <c:v>Leña</c:v>
                  </c:pt>
                  <c:pt idx="2">
                    <c:v>Carbón</c:v>
                  </c:pt>
                  <c:pt idx="3">
                    <c:v>Diésel</c:v>
                  </c:pt>
                  <c:pt idx="4">
                    <c:v>Kerosene</c:v>
                  </c:pt>
                  <c:pt idx="5">
                    <c:v>Gasolina</c:v>
                  </c:pt>
                  <c:pt idx="6">
                    <c:v>GLP</c:v>
                  </c:pt>
                  <c:pt idx="7">
                    <c:v>Gas Natural</c:v>
                  </c:pt>
                </c:lvl>
                <c:lvl>
                  <c:pt idx="0">
                    <c:v>Emisiones de CO2 - Kg/TJ</c:v>
                  </c:pt>
                </c:lvl>
              </c:multiLvlStrCache>
            </c:multiLvlStrRef>
          </c:cat>
          <c:val>
            <c:numRef>
              <c:f>'23. Emisiones de CO2'!$A$9:$H$9</c:f>
              <c:numCache>
                <c:formatCode>_(* #,##0_);_(* \(#,##0\);_(* "-"_);_(@_)</c:formatCode>
                <c:ptCount val="8"/>
                <c:pt idx="0">
                  <c:v>112929.71718206792</c:v>
                </c:pt>
                <c:pt idx="1">
                  <c:v>89524.923242345176</c:v>
                </c:pt>
                <c:pt idx="2">
                  <c:v>88136.018640712282</c:v>
                </c:pt>
                <c:pt idx="3">
                  <c:v>74193.482509376976</c:v>
                </c:pt>
                <c:pt idx="4">
                  <c:v>73939.639375102066</c:v>
                </c:pt>
                <c:pt idx="5">
                  <c:v>69323.685875271418</c:v>
                </c:pt>
                <c:pt idx="6">
                  <c:v>67185.114975861958</c:v>
                </c:pt>
                <c:pt idx="7">
                  <c:v>55539.08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B-43BB-B9DC-2F8DEB97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998178896"/>
        <c:axId val="1"/>
      </c:barChart>
      <c:catAx>
        <c:axId val="199817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Emisiones de CO2 kg/TJ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788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9"/>
          <c:order val="12"/>
          <c:tx>
            <c:strRef>
              <c:f>'24. Declaración 2019'!$B$28</c:f>
              <c:strCache>
                <c:ptCount val="1"/>
                <c:pt idx="0">
                  <c:v>Importación Okianus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2019'!$I$28:$BJ$28</c:f>
            </c:numRef>
          </c:val>
          <c:extLst>
            <c:ext xmlns:c16="http://schemas.microsoft.com/office/drawing/2014/chart" uri="{C3380CC4-5D6E-409C-BE32-E72D297353CC}">
              <c16:uniqueId val="{00000000-BB79-40F1-B56B-8FF61FDA535E}"/>
            </c:ext>
          </c:extLst>
        </c:ser>
        <c:ser>
          <c:idx val="20"/>
          <c:order val="13"/>
          <c:tx>
            <c:strRef>
              <c:f>'24. Declaración 2019'!$B$29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2019'!$I$29:$BJ$29</c:f>
            </c:numRef>
          </c:val>
          <c:extLst>
            <c:ext xmlns:c16="http://schemas.microsoft.com/office/drawing/2014/chart" uri="{C3380CC4-5D6E-409C-BE32-E72D297353CC}">
              <c16:uniqueId val="{00000001-BB79-40F1-B56B-8FF61FDA535E}"/>
            </c:ext>
          </c:extLst>
        </c:ser>
        <c:ser>
          <c:idx val="21"/>
          <c:order val="14"/>
          <c:tx>
            <c:strRef>
              <c:f>'24. Declaración 2019'!$B$30</c:f>
              <c:strCache>
                <c:ptCount val="1"/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2019'!$I$30:$BJ$30</c:f>
            </c:numRef>
          </c:val>
          <c:extLst>
            <c:ext xmlns:c16="http://schemas.microsoft.com/office/drawing/2014/chart" uri="{C3380CC4-5D6E-409C-BE32-E72D297353CC}">
              <c16:uniqueId val="{00000002-BB79-40F1-B56B-8FF61FDA535E}"/>
            </c:ext>
          </c:extLst>
        </c:ser>
        <c:ser>
          <c:idx val="22"/>
          <c:order val="15"/>
          <c:tx>
            <c:strRef>
              <c:f>'24. Declaración 2019'!$B$31</c:f>
              <c:strCache>
                <c:ptCount val="1"/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2019'!$I$31:$BJ$31</c:f>
            </c:numRef>
          </c:val>
          <c:extLst>
            <c:ext xmlns:c16="http://schemas.microsoft.com/office/drawing/2014/chart" uri="{C3380CC4-5D6E-409C-BE32-E72D297353CC}">
              <c16:uniqueId val="{00000003-BB79-40F1-B56B-8FF61FDA535E}"/>
            </c:ext>
          </c:extLst>
        </c:ser>
        <c:ser>
          <c:idx val="23"/>
          <c:order val="16"/>
          <c:tx>
            <c:strRef>
              <c:f>'24. Declaración 2019'!$B$32</c:f>
              <c:strCache>
                <c:ptCount val="1"/>
              </c:strCache>
            </c:strRef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2019'!$I$32:$BJ$32</c:f>
            </c:numRef>
          </c:val>
          <c:extLst>
            <c:ext xmlns:c16="http://schemas.microsoft.com/office/drawing/2014/chart" uri="{C3380CC4-5D6E-409C-BE32-E72D297353CC}">
              <c16:uniqueId val="{00000004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81808"/>
        <c:axId val="1"/>
      </c:areaChart>
      <c:areaChart>
        <c:grouping val="stacked"/>
        <c:varyColors val="0"/>
        <c:ser>
          <c:idx val="0"/>
          <c:order val="0"/>
          <c:tx>
            <c:strRef>
              <c:f>'24. Declaración 2019'!$B$9</c:f>
              <c:strCache>
                <c:ptCount val="1"/>
                <c:pt idx="0">
                  <c:v>Apiay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2019'!$I$9:$BJ$9</c:f>
              <c:numCache>
                <c:formatCode>_(* #,##0_);_(* \(#,##0\);_(* "-"_);_(@_)</c:formatCode>
                <c:ptCount val="54"/>
                <c:pt idx="0">
                  <c:v>1306.133</c:v>
                </c:pt>
                <c:pt idx="1">
                  <c:v>1575.82</c:v>
                </c:pt>
                <c:pt idx="2">
                  <c:v>1486.606</c:v>
                </c:pt>
                <c:pt idx="3">
                  <c:v>1493.856</c:v>
                </c:pt>
                <c:pt idx="4">
                  <c:v>1407.287</c:v>
                </c:pt>
                <c:pt idx="5">
                  <c:v>1414.5360000000001</c:v>
                </c:pt>
                <c:pt idx="6">
                  <c:v>1907.8789999999999</c:v>
                </c:pt>
                <c:pt idx="7">
                  <c:v>1655.8879999999999</c:v>
                </c:pt>
                <c:pt idx="8">
                  <c:v>1497.6846</c:v>
                </c:pt>
                <c:pt idx="9">
                  <c:v>1495</c:v>
                </c:pt>
                <c:pt idx="10">
                  <c:v>1469</c:v>
                </c:pt>
                <c:pt idx="11">
                  <c:v>1361</c:v>
                </c:pt>
                <c:pt idx="12">
                  <c:v>1790</c:v>
                </c:pt>
                <c:pt idx="13">
                  <c:v>1737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79-40F1-B56B-8FF61FDA535E}"/>
            </c:ext>
          </c:extLst>
        </c:ser>
        <c:ser>
          <c:idx val="5"/>
          <c:order val="1"/>
          <c:tx>
            <c:strRef>
              <c:f>'24. Declaración 2019'!$B$14</c:f>
              <c:strCache>
                <c:ptCount val="1"/>
                <c:pt idx="0">
                  <c:v>Cusiana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2019'!$I$14:$BJ$14</c:f>
              <c:numCache>
                <c:formatCode>_(* #,##0_);_(* \(#,##0\);_(* "-"_);_(@_)</c:formatCode>
                <c:ptCount val="54"/>
                <c:pt idx="0">
                  <c:v>15911.459000000001</c:v>
                </c:pt>
                <c:pt idx="1">
                  <c:v>15911.459000000001</c:v>
                </c:pt>
                <c:pt idx="2">
                  <c:v>15398.187</c:v>
                </c:pt>
                <c:pt idx="3">
                  <c:v>15911.459000000001</c:v>
                </c:pt>
                <c:pt idx="4">
                  <c:v>15398.187</c:v>
                </c:pt>
                <c:pt idx="5">
                  <c:v>15911.459000000001</c:v>
                </c:pt>
                <c:pt idx="6">
                  <c:v>15912.561</c:v>
                </c:pt>
                <c:pt idx="7">
                  <c:v>14846.248</c:v>
                </c:pt>
                <c:pt idx="8">
                  <c:v>15291.971</c:v>
                </c:pt>
                <c:pt idx="9">
                  <c:v>12319</c:v>
                </c:pt>
                <c:pt idx="10">
                  <c:v>15606</c:v>
                </c:pt>
                <c:pt idx="11">
                  <c:v>14751</c:v>
                </c:pt>
                <c:pt idx="12">
                  <c:v>6777</c:v>
                </c:pt>
                <c:pt idx="13">
                  <c:v>6777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79-40F1-B56B-8FF61FDA535E}"/>
            </c:ext>
          </c:extLst>
        </c:ser>
        <c:ser>
          <c:idx val="1"/>
          <c:order val="2"/>
          <c:tx>
            <c:strRef>
              <c:f>'24. Declaración 2019'!$B$10</c:f>
              <c:strCache>
                <c:ptCount val="1"/>
                <c:pt idx="0">
                  <c:v>Barrancabermeja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2019'!$I$10:$BJ$10</c:f>
              <c:numCache>
                <c:formatCode>_(* #,##0_);_(* \(#,##0\);_(* "-"_);_(@_)</c:formatCode>
                <c:ptCount val="54"/>
                <c:pt idx="0">
                  <c:v>12996.418</c:v>
                </c:pt>
                <c:pt idx="1">
                  <c:v>12039.085999999999</c:v>
                </c:pt>
                <c:pt idx="2">
                  <c:v>8357.2939999999999</c:v>
                </c:pt>
                <c:pt idx="3">
                  <c:v>9417.0759999999991</c:v>
                </c:pt>
                <c:pt idx="4">
                  <c:v>8923.6110000000008</c:v>
                </c:pt>
                <c:pt idx="5">
                  <c:v>7351.8530000000001</c:v>
                </c:pt>
                <c:pt idx="6">
                  <c:v>9265.7890000000007</c:v>
                </c:pt>
                <c:pt idx="7">
                  <c:v>8160.94</c:v>
                </c:pt>
                <c:pt idx="8">
                  <c:v>7531.3059999999996</c:v>
                </c:pt>
                <c:pt idx="9">
                  <c:v>8690.8179999999993</c:v>
                </c:pt>
                <c:pt idx="10">
                  <c:v>7188.9740000000002</c:v>
                </c:pt>
                <c:pt idx="11">
                  <c:v>8066.89</c:v>
                </c:pt>
                <c:pt idx="12">
                  <c:v>7622.4790000000003</c:v>
                </c:pt>
                <c:pt idx="13">
                  <c:v>7608.42</c:v>
                </c:pt>
                <c:pt idx="14">
                  <c:v>7129.6869999999999</c:v>
                </c:pt>
                <c:pt idx="15">
                  <c:v>7580.6480000000001</c:v>
                </c:pt>
                <c:pt idx="16">
                  <c:v>7311.665</c:v>
                </c:pt>
                <c:pt idx="17">
                  <c:v>7532.1189999999997</c:v>
                </c:pt>
                <c:pt idx="18">
                  <c:v>7708.6620000000003</c:v>
                </c:pt>
                <c:pt idx="19">
                  <c:v>6901.0039999999999</c:v>
                </c:pt>
                <c:pt idx="20">
                  <c:v>7041.7560000000003</c:v>
                </c:pt>
                <c:pt idx="21">
                  <c:v>7198.0609999999997</c:v>
                </c:pt>
                <c:pt idx="22">
                  <c:v>7414.232</c:v>
                </c:pt>
                <c:pt idx="23">
                  <c:v>7146.1769999999997</c:v>
                </c:pt>
                <c:pt idx="24">
                  <c:v>7368.152</c:v>
                </c:pt>
                <c:pt idx="25">
                  <c:v>7345.1980000000003</c:v>
                </c:pt>
                <c:pt idx="26">
                  <c:v>8891.5779999999995</c:v>
                </c:pt>
                <c:pt idx="27">
                  <c:v>6941.0330000000004</c:v>
                </c:pt>
                <c:pt idx="28">
                  <c:v>8244.3250000000007</c:v>
                </c:pt>
                <c:pt idx="29">
                  <c:v>8511.3250000000007</c:v>
                </c:pt>
                <c:pt idx="30">
                  <c:v>7425.7120000000004</c:v>
                </c:pt>
                <c:pt idx="31">
                  <c:v>6699.3980000000001</c:v>
                </c:pt>
                <c:pt idx="32">
                  <c:v>7408.6679999999997</c:v>
                </c:pt>
                <c:pt idx="33">
                  <c:v>7161.4319999999998</c:v>
                </c:pt>
                <c:pt idx="34">
                  <c:v>7391.6229999999996</c:v>
                </c:pt>
                <c:pt idx="35">
                  <c:v>7144.9369999999999</c:v>
                </c:pt>
                <c:pt idx="36">
                  <c:v>7374.5789999999997</c:v>
                </c:pt>
                <c:pt idx="37">
                  <c:v>7368.8969999999999</c:v>
                </c:pt>
                <c:pt idx="38">
                  <c:v>7122.9440000000004</c:v>
                </c:pt>
                <c:pt idx="39">
                  <c:v>7351.8530000000001</c:v>
                </c:pt>
                <c:pt idx="40">
                  <c:v>7109.1980000000003</c:v>
                </c:pt>
                <c:pt idx="41">
                  <c:v>7337.6490000000003</c:v>
                </c:pt>
                <c:pt idx="42">
                  <c:v>7331.9679999999998</c:v>
                </c:pt>
                <c:pt idx="43">
                  <c:v>6617.2910000000002</c:v>
                </c:pt>
                <c:pt idx="44">
                  <c:v>7320.6049999999996</c:v>
                </c:pt>
                <c:pt idx="45">
                  <c:v>7076.2089999999998</c:v>
                </c:pt>
                <c:pt idx="46">
                  <c:v>7306.4009999999998</c:v>
                </c:pt>
                <c:pt idx="47">
                  <c:v>7065.2129999999997</c:v>
                </c:pt>
                <c:pt idx="48">
                  <c:v>7295.0379999999996</c:v>
                </c:pt>
                <c:pt idx="49">
                  <c:v>7289.3559999999998</c:v>
                </c:pt>
                <c:pt idx="50">
                  <c:v>7048.7179999999998</c:v>
                </c:pt>
                <c:pt idx="51">
                  <c:v>7277.9930000000004</c:v>
                </c:pt>
                <c:pt idx="52">
                  <c:v>7037.7219999999998</c:v>
                </c:pt>
                <c:pt idx="53">
                  <c:v>7266.63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79-40F1-B56B-8FF61FDA535E}"/>
            </c:ext>
          </c:extLst>
        </c:ser>
        <c:ser>
          <c:idx val="2"/>
          <c:order val="3"/>
          <c:tx>
            <c:strRef>
              <c:f>'24. Declaración 2019'!$B$11</c:f>
              <c:strCache>
                <c:ptCount val="1"/>
                <c:pt idx="0">
                  <c:v>Cartagena (lineas locales)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2019'!$I$11:$BJ$11</c:f>
              <c:numCache>
                <c:formatCode>_(* #,##0_);_(* \(#,##0\);_(* "-"_);_(@_)</c:formatCode>
                <c:ptCount val="54"/>
                <c:pt idx="0">
                  <c:v>13209.440999999999</c:v>
                </c:pt>
                <c:pt idx="1">
                  <c:v>8714.4420000000009</c:v>
                </c:pt>
                <c:pt idx="2">
                  <c:v>8433.3310000000001</c:v>
                </c:pt>
                <c:pt idx="3">
                  <c:v>8714.4420000000009</c:v>
                </c:pt>
                <c:pt idx="4">
                  <c:v>8433.3310000000001</c:v>
                </c:pt>
                <c:pt idx="5">
                  <c:v>8714.4420000000009</c:v>
                </c:pt>
                <c:pt idx="6">
                  <c:v>6848.8909999999996</c:v>
                </c:pt>
                <c:pt idx="7">
                  <c:v>6403.78</c:v>
                </c:pt>
                <c:pt idx="8">
                  <c:v>6162.8652000000002</c:v>
                </c:pt>
                <c:pt idx="9">
                  <c:v>6620</c:v>
                </c:pt>
                <c:pt idx="10">
                  <c:v>6845.0680000000002</c:v>
                </c:pt>
                <c:pt idx="11">
                  <c:v>6624.5590000000002</c:v>
                </c:pt>
                <c:pt idx="12">
                  <c:v>6874.56</c:v>
                </c:pt>
                <c:pt idx="13">
                  <c:v>6874.56</c:v>
                </c:pt>
                <c:pt idx="14">
                  <c:v>6081.0829999999996</c:v>
                </c:pt>
                <c:pt idx="15">
                  <c:v>6874.56</c:v>
                </c:pt>
                <c:pt idx="16">
                  <c:v>6652.8</c:v>
                </c:pt>
                <c:pt idx="17">
                  <c:v>6874.56</c:v>
                </c:pt>
                <c:pt idx="18">
                  <c:v>6874.56</c:v>
                </c:pt>
                <c:pt idx="19">
                  <c:v>6209.28</c:v>
                </c:pt>
                <c:pt idx="20">
                  <c:v>6874.56</c:v>
                </c:pt>
                <c:pt idx="21">
                  <c:v>6652.8</c:v>
                </c:pt>
                <c:pt idx="22">
                  <c:v>6874.56</c:v>
                </c:pt>
                <c:pt idx="23">
                  <c:v>6652.8</c:v>
                </c:pt>
                <c:pt idx="24">
                  <c:v>5512.0529999999999</c:v>
                </c:pt>
                <c:pt idx="25">
                  <c:v>6874.56</c:v>
                </c:pt>
                <c:pt idx="26">
                  <c:v>6652.8</c:v>
                </c:pt>
                <c:pt idx="27">
                  <c:v>6874.56</c:v>
                </c:pt>
                <c:pt idx="28">
                  <c:v>6652.8</c:v>
                </c:pt>
                <c:pt idx="29">
                  <c:v>6874.56</c:v>
                </c:pt>
                <c:pt idx="30">
                  <c:v>6874.56</c:v>
                </c:pt>
                <c:pt idx="31">
                  <c:v>6209.28</c:v>
                </c:pt>
                <c:pt idx="32">
                  <c:v>6874.56</c:v>
                </c:pt>
                <c:pt idx="33">
                  <c:v>6652.8</c:v>
                </c:pt>
                <c:pt idx="34">
                  <c:v>6874.56</c:v>
                </c:pt>
                <c:pt idx="35">
                  <c:v>6652.8</c:v>
                </c:pt>
                <c:pt idx="36">
                  <c:v>6874.56</c:v>
                </c:pt>
                <c:pt idx="37">
                  <c:v>6874.56</c:v>
                </c:pt>
                <c:pt idx="38">
                  <c:v>6652.8</c:v>
                </c:pt>
                <c:pt idx="39">
                  <c:v>6874.56</c:v>
                </c:pt>
                <c:pt idx="40">
                  <c:v>6652.8</c:v>
                </c:pt>
                <c:pt idx="41">
                  <c:v>6874.56</c:v>
                </c:pt>
                <c:pt idx="42">
                  <c:v>6874.56</c:v>
                </c:pt>
                <c:pt idx="43">
                  <c:v>6209.28</c:v>
                </c:pt>
                <c:pt idx="44">
                  <c:v>6874.56</c:v>
                </c:pt>
                <c:pt idx="45">
                  <c:v>6652.8</c:v>
                </c:pt>
                <c:pt idx="46">
                  <c:v>6874.56</c:v>
                </c:pt>
                <c:pt idx="47">
                  <c:v>6652.8</c:v>
                </c:pt>
                <c:pt idx="48">
                  <c:v>6874.56</c:v>
                </c:pt>
                <c:pt idx="49">
                  <c:v>6874.56</c:v>
                </c:pt>
                <c:pt idx="50">
                  <c:v>6652.8</c:v>
                </c:pt>
                <c:pt idx="51">
                  <c:v>6874.56</c:v>
                </c:pt>
                <c:pt idx="52">
                  <c:v>6652.8</c:v>
                </c:pt>
                <c:pt idx="53">
                  <c:v>6874.56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79-40F1-B56B-8FF61FDA535E}"/>
            </c:ext>
          </c:extLst>
        </c:ser>
        <c:ser>
          <c:idx val="3"/>
          <c:order val="4"/>
          <c:tx>
            <c:strRef>
              <c:f>'24. Declaración 2019'!$B$12</c:f>
              <c:strCache>
                <c:ptCount val="1"/>
                <c:pt idx="0">
                  <c:v>Propilco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2019'!$I$12:$BJ$12</c:f>
              <c:numCache>
                <c:formatCode>_(* #,##0_);_(* \(#,##0\);_(* "-"_);_(@_)</c:formatCode>
                <c:ptCount val="54"/>
                <c:pt idx="6">
                  <c:v>1317.4159999999999</c:v>
                </c:pt>
                <c:pt idx="7">
                  <c:v>1499.0170000000001</c:v>
                </c:pt>
                <c:pt idx="8">
                  <c:v>1516.4028000000001</c:v>
                </c:pt>
                <c:pt idx="9">
                  <c:v>0</c:v>
                </c:pt>
                <c:pt idx="10">
                  <c:v>1704.8910000000001</c:v>
                </c:pt>
                <c:pt idx="11">
                  <c:v>1562.8030000000001</c:v>
                </c:pt>
                <c:pt idx="12">
                  <c:v>1939.5129999999999</c:v>
                </c:pt>
                <c:pt idx="13">
                  <c:v>1736.79</c:v>
                </c:pt>
                <c:pt idx="14">
                  <c:v>0</c:v>
                </c:pt>
                <c:pt idx="15">
                  <c:v>397.36099999999999</c:v>
                </c:pt>
                <c:pt idx="16">
                  <c:v>1663.046</c:v>
                </c:pt>
                <c:pt idx="17">
                  <c:v>1885.183</c:v>
                </c:pt>
                <c:pt idx="18">
                  <c:v>2021.0219999999999</c:v>
                </c:pt>
                <c:pt idx="19">
                  <c:v>1817.875</c:v>
                </c:pt>
                <c:pt idx="20">
                  <c:v>2092.8919999999998</c:v>
                </c:pt>
                <c:pt idx="21">
                  <c:v>2025.3789999999999</c:v>
                </c:pt>
                <c:pt idx="22">
                  <c:v>2021.0219999999999</c:v>
                </c:pt>
                <c:pt idx="23">
                  <c:v>1991.607</c:v>
                </c:pt>
                <c:pt idx="24">
                  <c:v>0</c:v>
                </c:pt>
                <c:pt idx="25">
                  <c:v>1508.374</c:v>
                </c:pt>
                <c:pt idx="26">
                  <c:v>2723.18</c:v>
                </c:pt>
                <c:pt idx="27">
                  <c:v>2758.4369999999999</c:v>
                </c:pt>
                <c:pt idx="28">
                  <c:v>2704.3710000000001</c:v>
                </c:pt>
                <c:pt idx="29">
                  <c:v>2783.5770000000002</c:v>
                </c:pt>
                <c:pt idx="30">
                  <c:v>2813.4180000000001</c:v>
                </c:pt>
                <c:pt idx="31">
                  <c:v>2634.5590000000002</c:v>
                </c:pt>
                <c:pt idx="32">
                  <c:v>2862.4810000000002</c:v>
                </c:pt>
                <c:pt idx="33">
                  <c:v>2770.143</c:v>
                </c:pt>
                <c:pt idx="34">
                  <c:v>2862.4810000000002</c:v>
                </c:pt>
                <c:pt idx="35">
                  <c:v>2801.424</c:v>
                </c:pt>
                <c:pt idx="36">
                  <c:v>2859.1529999999998</c:v>
                </c:pt>
                <c:pt idx="37">
                  <c:v>2862.5630000000001</c:v>
                </c:pt>
                <c:pt idx="38">
                  <c:v>2746.9110000000001</c:v>
                </c:pt>
                <c:pt idx="39">
                  <c:v>2059.7269999999999</c:v>
                </c:pt>
                <c:pt idx="40">
                  <c:v>2763.5859999999998</c:v>
                </c:pt>
                <c:pt idx="41">
                  <c:v>2818.241</c:v>
                </c:pt>
                <c:pt idx="42">
                  <c:v>2713.8670000000002</c:v>
                </c:pt>
                <c:pt idx="43">
                  <c:v>2491.6570000000002</c:v>
                </c:pt>
                <c:pt idx="44">
                  <c:v>1829.2080000000001</c:v>
                </c:pt>
                <c:pt idx="45">
                  <c:v>2069.5410000000002</c:v>
                </c:pt>
                <c:pt idx="46">
                  <c:v>2586.712</c:v>
                </c:pt>
                <c:pt idx="47">
                  <c:v>2650.6179999999999</c:v>
                </c:pt>
                <c:pt idx="48">
                  <c:v>2612.4430000000002</c:v>
                </c:pt>
                <c:pt idx="49">
                  <c:v>2611.9290000000001</c:v>
                </c:pt>
                <c:pt idx="50">
                  <c:v>2662.0160000000001</c:v>
                </c:pt>
                <c:pt idx="51">
                  <c:v>2256.8980000000001</c:v>
                </c:pt>
                <c:pt idx="52">
                  <c:v>2660.451</c:v>
                </c:pt>
                <c:pt idx="53">
                  <c:v>2665.386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79-40F1-B56B-8FF61FDA535E}"/>
            </c:ext>
          </c:extLst>
        </c:ser>
        <c:ser>
          <c:idx val="4"/>
          <c:order val="5"/>
          <c:tx>
            <c:strRef>
              <c:f>'24. Declaración 2019'!$B$13</c:f>
              <c:strCache>
                <c:ptCount val="1"/>
                <c:pt idx="0">
                  <c:v>Cupiagua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2019'!$I$13:$BJ$13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4032</c:v>
                </c:pt>
                <c:pt idx="3">
                  <c:v>17942</c:v>
                </c:pt>
                <c:pt idx="4">
                  <c:v>19210</c:v>
                </c:pt>
                <c:pt idx="5">
                  <c:v>19210</c:v>
                </c:pt>
                <c:pt idx="6">
                  <c:v>21303.781999999999</c:v>
                </c:pt>
                <c:pt idx="7">
                  <c:v>14857.043</c:v>
                </c:pt>
                <c:pt idx="8">
                  <c:v>17682</c:v>
                </c:pt>
                <c:pt idx="9">
                  <c:v>19790</c:v>
                </c:pt>
                <c:pt idx="10">
                  <c:v>19740</c:v>
                </c:pt>
                <c:pt idx="11">
                  <c:v>19856</c:v>
                </c:pt>
                <c:pt idx="12">
                  <c:v>19266</c:v>
                </c:pt>
                <c:pt idx="13">
                  <c:v>19266</c:v>
                </c:pt>
                <c:pt idx="14">
                  <c:v>15347</c:v>
                </c:pt>
                <c:pt idx="15">
                  <c:v>15822</c:v>
                </c:pt>
                <c:pt idx="16">
                  <c:v>15286</c:v>
                </c:pt>
                <c:pt idx="17">
                  <c:v>15780</c:v>
                </c:pt>
                <c:pt idx="18">
                  <c:v>14452.007</c:v>
                </c:pt>
                <c:pt idx="19">
                  <c:v>13046.273999999999</c:v>
                </c:pt>
                <c:pt idx="20">
                  <c:v>14444.089</c:v>
                </c:pt>
                <c:pt idx="21">
                  <c:v>13978.151</c:v>
                </c:pt>
                <c:pt idx="22">
                  <c:v>14517.986000000001</c:v>
                </c:pt>
                <c:pt idx="23">
                  <c:v>14113.514999999999</c:v>
                </c:pt>
                <c:pt idx="24">
                  <c:v>14383.388999999999</c:v>
                </c:pt>
                <c:pt idx="25">
                  <c:v>14436.172</c:v>
                </c:pt>
                <c:pt idx="26">
                  <c:v>14019.016</c:v>
                </c:pt>
                <c:pt idx="27">
                  <c:v>14610.357</c:v>
                </c:pt>
                <c:pt idx="28">
                  <c:v>14197.797</c:v>
                </c:pt>
                <c:pt idx="29">
                  <c:v>14715.923000000001</c:v>
                </c:pt>
                <c:pt idx="30">
                  <c:v>14219.762000000001</c:v>
                </c:pt>
                <c:pt idx="31">
                  <c:v>12881.796</c:v>
                </c:pt>
                <c:pt idx="32">
                  <c:v>14314.771000000001</c:v>
                </c:pt>
                <c:pt idx="33">
                  <c:v>13837.68</c:v>
                </c:pt>
                <c:pt idx="34">
                  <c:v>14261.987999999999</c:v>
                </c:pt>
                <c:pt idx="35">
                  <c:v>13758.505999999999</c:v>
                </c:pt>
                <c:pt idx="36">
                  <c:v>13913.62</c:v>
                </c:pt>
                <c:pt idx="37">
                  <c:v>13889.868</c:v>
                </c:pt>
                <c:pt idx="38">
                  <c:v>13400.942999999999</c:v>
                </c:pt>
                <c:pt idx="39">
                  <c:v>13805.415000000001</c:v>
                </c:pt>
                <c:pt idx="40">
                  <c:v>13316.66</c:v>
                </c:pt>
                <c:pt idx="41">
                  <c:v>13728.879000000001</c:v>
                </c:pt>
                <c:pt idx="42">
                  <c:v>13172.018</c:v>
                </c:pt>
                <c:pt idx="43">
                  <c:v>11863.933999999999</c:v>
                </c:pt>
                <c:pt idx="44">
                  <c:v>13098.120999999999</c:v>
                </c:pt>
                <c:pt idx="45">
                  <c:v>12644.953</c:v>
                </c:pt>
                <c:pt idx="46">
                  <c:v>13034.781999999999</c:v>
                </c:pt>
                <c:pt idx="47">
                  <c:v>12583.656999999999</c:v>
                </c:pt>
                <c:pt idx="48">
                  <c:v>12212.598</c:v>
                </c:pt>
                <c:pt idx="49">
                  <c:v>11703.111999999999</c:v>
                </c:pt>
                <c:pt idx="50">
                  <c:v>10851.088</c:v>
                </c:pt>
                <c:pt idx="51">
                  <c:v>10738.427</c:v>
                </c:pt>
                <c:pt idx="52">
                  <c:v>9950.4279999999999</c:v>
                </c:pt>
                <c:pt idx="53">
                  <c:v>9843.3089999999993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79-40F1-B56B-8FF61FDA535E}"/>
            </c:ext>
          </c:extLst>
        </c:ser>
        <c:ser>
          <c:idx val="6"/>
          <c:order val="6"/>
          <c:tx>
            <c:strRef>
              <c:f>'24. Declaración 2019'!$B$15</c:f>
              <c:strCache>
                <c:ptCount val="1"/>
                <c:pt idx="0">
                  <c:v>Dina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2019'!$I$15:$BJ$15</c:f>
              <c:numCache>
                <c:formatCode>_(* #,##0_);_(* \(#,##0\);_(* "-"_);_(@_)</c:formatCode>
                <c:ptCount val="54"/>
                <c:pt idx="0">
                  <c:v>534.55600000000004</c:v>
                </c:pt>
                <c:pt idx="1">
                  <c:v>399.59399999999999</c:v>
                </c:pt>
                <c:pt idx="2">
                  <c:v>373.899</c:v>
                </c:pt>
                <c:pt idx="3">
                  <c:v>394.30099999999999</c:v>
                </c:pt>
                <c:pt idx="4">
                  <c:v>453.28800000000001</c:v>
                </c:pt>
                <c:pt idx="5">
                  <c:v>449.87400000000002</c:v>
                </c:pt>
                <c:pt idx="6">
                  <c:v>458.411</c:v>
                </c:pt>
                <c:pt idx="7">
                  <c:v>421.4</c:v>
                </c:pt>
                <c:pt idx="8">
                  <c:v>431.91399999999999</c:v>
                </c:pt>
                <c:pt idx="9">
                  <c:v>425.67399999999998</c:v>
                </c:pt>
                <c:pt idx="10">
                  <c:v>434.56299999999999</c:v>
                </c:pt>
                <c:pt idx="11">
                  <c:v>433.36700000000002</c:v>
                </c:pt>
                <c:pt idx="12">
                  <c:v>526.61699999999996</c:v>
                </c:pt>
                <c:pt idx="13">
                  <c:v>523.97</c:v>
                </c:pt>
                <c:pt idx="14">
                  <c:v>504.50700000000001</c:v>
                </c:pt>
                <c:pt idx="15">
                  <c:v>518.678</c:v>
                </c:pt>
                <c:pt idx="16">
                  <c:v>499.38499999999999</c:v>
                </c:pt>
                <c:pt idx="17">
                  <c:v>433.99599999999998</c:v>
                </c:pt>
                <c:pt idx="18">
                  <c:v>431.34899999999999</c:v>
                </c:pt>
                <c:pt idx="19">
                  <c:v>387.21600000000001</c:v>
                </c:pt>
                <c:pt idx="20">
                  <c:v>428.70299999999997</c:v>
                </c:pt>
                <c:pt idx="21">
                  <c:v>412.31299999999999</c:v>
                </c:pt>
                <c:pt idx="22">
                  <c:v>423.41</c:v>
                </c:pt>
                <c:pt idx="23">
                  <c:v>407.19099999999997</c:v>
                </c:pt>
                <c:pt idx="24">
                  <c:v>418.11799999999999</c:v>
                </c:pt>
                <c:pt idx="25">
                  <c:v>418.11799999999999</c:v>
                </c:pt>
                <c:pt idx="26">
                  <c:v>402.06900000000002</c:v>
                </c:pt>
                <c:pt idx="27">
                  <c:v>412.82499999999999</c:v>
                </c:pt>
                <c:pt idx="28">
                  <c:v>396.947</c:v>
                </c:pt>
                <c:pt idx="29">
                  <c:v>407.53300000000002</c:v>
                </c:pt>
                <c:pt idx="30">
                  <c:v>407.53300000000002</c:v>
                </c:pt>
                <c:pt idx="31">
                  <c:v>365.70400000000001</c:v>
                </c:pt>
                <c:pt idx="32">
                  <c:v>402.24</c:v>
                </c:pt>
                <c:pt idx="33">
                  <c:v>386.70299999999997</c:v>
                </c:pt>
                <c:pt idx="34">
                  <c:v>399.59399999999999</c:v>
                </c:pt>
                <c:pt idx="35">
                  <c:v>384.14299999999997</c:v>
                </c:pt>
                <c:pt idx="36">
                  <c:v>394.30099999999999</c:v>
                </c:pt>
                <c:pt idx="37">
                  <c:v>391.65499999999997</c:v>
                </c:pt>
                <c:pt idx="38">
                  <c:v>379.02100000000002</c:v>
                </c:pt>
                <c:pt idx="39">
                  <c:v>389.00799999999998</c:v>
                </c:pt>
                <c:pt idx="40">
                  <c:v>373.899</c:v>
                </c:pt>
                <c:pt idx="41">
                  <c:v>383.71600000000001</c:v>
                </c:pt>
                <c:pt idx="42">
                  <c:v>383.71600000000001</c:v>
                </c:pt>
                <c:pt idx="43">
                  <c:v>344.19200000000001</c:v>
                </c:pt>
                <c:pt idx="44">
                  <c:v>378.423</c:v>
                </c:pt>
                <c:pt idx="45">
                  <c:v>366.21600000000001</c:v>
                </c:pt>
                <c:pt idx="46">
                  <c:v>375.77699999999999</c:v>
                </c:pt>
                <c:pt idx="47">
                  <c:v>361.09399999999999</c:v>
                </c:pt>
                <c:pt idx="48">
                  <c:v>370.48399999999998</c:v>
                </c:pt>
                <c:pt idx="49">
                  <c:v>370.48399999999998</c:v>
                </c:pt>
                <c:pt idx="50">
                  <c:v>355.97199999999998</c:v>
                </c:pt>
                <c:pt idx="51">
                  <c:v>365.19099999999997</c:v>
                </c:pt>
                <c:pt idx="52">
                  <c:v>353.411</c:v>
                </c:pt>
                <c:pt idx="53">
                  <c:v>362.54500000000002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79-40F1-B56B-8FF61FDA535E}"/>
            </c:ext>
          </c:extLst>
        </c:ser>
        <c:ser>
          <c:idx val="7"/>
          <c:order val="7"/>
          <c:tx>
            <c:strRef>
              <c:f>'24. Declaración 2019'!$B$16</c:f>
              <c:strCache>
                <c:ptCount val="1"/>
                <c:pt idx="0">
                  <c:v>Floreña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2019'!$I$16:$BJ$16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79-40F1-B56B-8FF61FDA535E}"/>
            </c:ext>
          </c:extLst>
        </c:ser>
        <c:ser>
          <c:idx val="9"/>
          <c:order val="8"/>
          <c:tx>
            <c:v>No regulados</c:v>
          </c:tx>
          <c:spPr>
            <a:solidFill>
              <a:srgbClr val="C00000"/>
            </a:solidFill>
            <a:ln w="25400">
              <a:noFill/>
            </a:ln>
          </c:spPr>
          <c:val>
            <c:numRef>
              <c:f>'24. Declaración 2019'!$I$17:$BJ$17</c:f>
              <c:numCache>
                <c:formatCode>_(* #,##0_);_(* \(#,##0\);_(* "-"_);_(@_)</c:formatCode>
                <c:ptCount val="54"/>
                <c:pt idx="0">
                  <c:v>7449.3940903106259</c:v>
                </c:pt>
                <c:pt idx="1">
                  <c:v>5978.6280903106253</c:v>
                </c:pt>
                <c:pt idx="2">
                  <c:v>6425.8782035062386</c:v>
                </c:pt>
                <c:pt idx="3">
                  <c:v>6874.68420350624</c:v>
                </c:pt>
                <c:pt idx="4">
                  <c:v>6182.4792035062392</c:v>
                </c:pt>
                <c:pt idx="5">
                  <c:v>6219.8242035062394</c:v>
                </c:pt>
                <c:pt idx="6">
                  <c:v>6920.965203506239</c:v>
                </c:pt>
                <c:pt idx="7">
                  <c:v>6521.8822035062394</c:v>
                </c:pt>
                <c:pt idx="8">
                  <c:v>1612.2852035062392</c:v>
                </c:pt>
                <c:pt idx="9">
                  <c:v>1588.7272035062392</c:v>
                </c:pt>
                <c:pt idx="10">
                  <c:v>1604.1942035062393</c:v>
                </c:pt>
                <c:pt idx="11">
                  <c:v>1581.1672035062393</c:v>
                </c:pt>
                <c:pt idx="12">
                  <c:v>1596.5992035062391</c:v>
                </c:pt>
                <c:pt idx="13">
                  <c:v>1593.0032035062391</c:v>
                </c:pt>
                <c:pt idx="14">
                  <c:v>1570.6972035062392</c:v>
                </c:pt>
                <c:pt idx="15">
                  <c:v>1586.0592035062391</c:v>
                </c:pt>
                <c:pt idx="16">
                  <c:v>1564.1872035062393</c:v>
                </c:pt>
                <c:pt idx="17">
                  <c:v>1579.5802035062393</c:v>
                </c:pt>
                <c:pt idx="18">
                  <c:v>1391.335</c:v>
                </c:pt>
                <c:pt idx="19">
                  <c:v>1333.4730000000002</c:v>
                </c:pt>
                <c:pt idx="20">
                  <c:v>1385.3519999999999</c:v>
                </c:pt>
                <c:pt idx="21">
                  <c:v>1364.373</c:v>
                </c:pt>
                <c:pt idx="22">
                  <c:v>1379.6790000000001</c:v>
                </c:pt>
                <c:pt idx="23">
                  <c:v>1359.0029999999999</c:v>
                </c:pt>
                <c:pt idx="24">
                  <c:v>1374.2850000000001</c:v>
                </c:pt>
                <c:pt idx="25">
                  <c:v>1371.681</c:v>
                </c:pt>
                <c:pt idx="26">
                  <c:v>1351.4730000000002</c:v>
                </c:pt>
                <c:pt idx="27">
                  <c:v>1366.6590000000001</c:v>
                </c:pt>
                <c:pt idx="28">
                  <c:v>1346.703</c:v>
                </c:pt>
                <c:pt idx="29">
                  <c:v>1361.854</c:v>
                </c:pt>
                <c:pt idx="30">
                  <c:v>1250.903</c:v>
                </c:pt>
                <c:pt idx="31">
                  <c:v>1196.7910000000002</c:v>
                </c:pt>
                <c:pt idx="32">
                  <c:v>1246.4079999999999</c:v>
                </c:pt>
                <c:pt idx="33">
                  <c:v>1227.097</c:v>
                </c:pt>
                <c:pt idx="34">
                  <c:v>1242.0989999999999</c:v>
                </c:pt>
                <c:pt idx="35">
                  <c:v>1223.0170000000001</c:v>
                </c:pt>
                <c:pt idx="36">
                  <c:v>1237.9759999999999</c:v>
                </c:pt>
                <c:pt idx="37">
                  <c:v>1235.961</c:v>
                </c:pt>
                <c:pt idx="38">
                  <c:v>1217.1970000000001</c:v>
                </c:pt>
                <c:pt idx="39">
                  <c:v>1232.086</c:v>
                </c:pt>
                <c:pt idx="40">
                  <c:v>1213.4770000000001</c:v>
                </c:pt>
                <c:pt idx="41">
                  <c:v>1228.3040000000001</c:v>
                </c:pt>
                <c:pt idx="42">
                  <c:v>1132.3599999999999</c:v>
                </c:pt>
                <c:pt idx="43">
                  <c:v>1081.0290000000002</c:v>
                </c:pt>
                <c:pt idx="44">
                  <c:v>1128.826</c:v>
                </c:pt>
                <c:pt idx="45">
                  <c:v>1110.691</c:v>
                </c:pt>
                <c:pt idx="46">
                  <c:v>1125.385</c:v>
                </c:pt>
                <c:pt idx="47">
                  <c:v>1107.421</c:v>
                </c:pt>
                <c:pt idx="48">
                  <c:v>1122.0989999999999</c:v>
                </c:pt>
                <c:pt idx="49">
                  <c:v>1118.1559999999999</c:v>
                </c:pt>
                <c:pt idx="50">
                  <c:v>1105.0409999999999</c:v>
                </c:pt>
                <c:pt idx="51">
                  <c:v>1117.325</c:v>
                </c:pt>
                <c:pt idx="52">
                  <c:v>1095.1410000000001</c:v>
                </c:pt>
                <c:pt idx="53">
                  <c:v>1042.9559999999999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79-40F1-B56B-8FF61FDA535E}"/>
            </c:ext>
          </c:extLst>
        </c:ser>
        <c:ser>
          <c:idx val="24"/>
          <c:order val="9"/>
          <c:tx>
            <c:strRef>
              <c:f>'24. Declaración 2019'!$B$33</c:f>
              <c:strCache>
                <c:ptCount val="1"/>
                <c:pt idx="0">
                  <c:v>Importación Plexa port</c:v>
                </c:pt>
              </c:strCache>
            </c:strRef>
          </c:tx>
          <c:spPr>
            <a:solidFill>
              <a:srgbClr val="CABCF6"/>
            </a:solidFill>
            <a:ln w="25400">
              <a:noFill/>
            </a:ln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2019'!$I$33:$BJ$33</c:f>
              <c:numCache>
                <c:formatCode>_(* #,##0_);_(* \(#,##0\);_(* "-"_);_(@_)</c:formatCode>
                <c:ptCount val="54"/>
                <c:pt idx="2">
                  <c:v>900</c:v>
                </c:pt>
                <c:pt idx="3">
                  <c:v>600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4030.5299999999993</c:v>
                </c:pt>
                <c:pt idx="15">
                  <c:v>4030.5299999999993</c:v>
                </c:pt>
                <c:pt idx="16">
                  <c:v>4030.5299999999993</c:v>
                </c:pt>
                <c:pt idx="17">
                  <c:v>4030.5299999999993</c:v>
                </c:pt>
                <c:pt idx="18">
                  <c:v>4030.5299999999993</c:v>
                </c:pt>
                <c:pt idx="19">
                  <c:v>4030.5299999999993</c:v>
                </c:pt>
                <c:pt idx="20">
                  <c:v>4030.5299999999993</c:v>
                </c:pt>
                <c:pt idx="21">
                  <c:v>4030.5299999999993</c:v>
                </c:pt>
                <c:pt idx="22">
                  <c:v>4030.5299999999993</c:v>
                </c:pt>
                <c:pt idx="23">
                  <c:v>4030.5299999999993</c:v>
                </c:pt>
                <c:pt idx="24">
                  <c:v>4030.5299999999993</c:v>
                </c:pt>
                <c:pt idx="25">
                  <c:v>4030.5299999999993</c:v>
                </c:pt>
                <c:pt idx="26">
                  <c:v>4030.5299999999993</c:v>
                </c:pt>
                <c:pt idx="27">
                  <c:v>4030.5299999999993</c:v>
                </c:pt>
                <c:pt idx="28">
                  <c:v>4030.5299999999993</c:v>
                </c:pt>
                <c:pt idx="29">
                  <c:v>4030.5299999999993</c:v>
                </c:pt>
                <c:pt idx="30">
                  <c:v>5176.3576569890502</c:v>
                </c:pt>
                <c:pt idx="31">
                  <c:v>5176.3576569890502</c:v>
                </c:pt>
                <c:pt idx="32">
                  <c:v>5176.3576569890502</c:v>
                </c:pt>
                <c:pt idx="33">
                  <c:v>5176.3576569890502</c:v>
                </c:pt>
                <c:pt idx="34">
                  <c:v>5176.3576569890502</c:v>
                </c:pt>
                <c:pt idx="35">
                  <c:v>5176.3576569890502</c:v>
                </c:pt>
                <c:pt idx="36">
                  <c:v>5176.3576569890502</c:v>
                </c:pt>
                <c:pt idx="37">
                  <c:v>5176.3576569890502</c:v>
                </c:pt>
                <c:pt idx="38">
                  <c:v>5176.3576569890502</c:v>
                </c:pt>
                <c:pt idx="39">
                  <c:v>5176.3576569890502</c:v>
                </c:pt>
                <c:pt idx="40">
                  <c:v>5176.3576569890502</c:v>
                </c:pt>
                <c:pt idx="41">
                  <c:v>5176.3576569890502</c:v>
                </c:pt>
                <c:pt idx="42">
                  <c:v>5756.8597959964882</c:v>
                </c:pt>
                <c:pt idx="43">
                  <c:v>5756.8597959964882</c:v>
                </c:pt>
                <c:pt idx="44">
                  <c:v>5756.8597959964882</c:v>
                </c:pt>
                <c:pt idx="45">
                  <c:v>5756.8597959964882</c:v>
                </c:pt>
                <c:pt idx="46">
                  <c:v>5756.8597959964882</c:v>
                </c:pt>
                <c:pt idx="47">
                  <c:v>5756.8597959964882</c:v>
                </c:pt>
                <c:pt idx="48">
                  <c:v>5756.8597959964882</c:v>
                </c:pt>
                <c:pt idx="49">
                  <c:v>5756.8597959964882</c:v>
                </c:pt>
                <c:pt idx="50">
                  <c:v>5756.8597959964882</c:v>
                </c:pt>
                <c:pt idx="51">
                  <c:v>5756.8597959964882</c:v>
                </c:pt>
                <c:pt idx="52">
                  <c:v>5756.8597959964882</c:v>
                </c:pt>
                <c:pt idx="53">
                  <c:v>5756.8597959964882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79-40F1-B56B-8FF61FDA535E}"/>
            </c:ext>
          </c:extLst>
        </c:ser>
        <c:ser>
          <c:idx val="17"/>
          <c:order val="10"/>
          <c:tx>
            <c:strRef>
              <c:f>'24. Declaración 2019'!$B$26</c:f>
              <c:strCache>
                <c:ptCount val="1"/>
                <c:pt idx="0">
                  <c:v>Importación Ecopetrol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2019'!$I$26:$BJ$26</c:f>
              <c:numCache>
                <c:formatCode>_(* #,##0_);_(* \(#,##0\);_(* "-"_);_(@_)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79-40F1-B56B-8FF61FDA535E}"/>
            </c:ext>
          </c:extLst>
        </c:ser>
        <c:ser>
          <c:idx val="18"/>
          <c:order val="11"/>
          <c:tx>
            <c:strRef>
              <c:f>'24. Declaración 2019'!$B$27</c:f>
              <c:strCache>
                <c:ptCount val="1"/>
                <c:pt idx="0">
                  <c:v>Importación Okianus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2019'!$I$27:$BJ$27</c:f>
              <c:numCache>
                <c:formatCode>_(* #,##0_);_(* \(#,##0\);_(* "-"_);_(@_)</c:formatCode>
                <c:ptCount val="54"/>
                <c:pt idx="1">
                  <c:v>8074.8410000000003</c:v>
                </c:pt>
                <c:pt idx="2">
                  <c:v>10243</c:v>
                </c:pt>
                <c:pt idx="3">
                  <c:v>445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4590.322580645161</c:v>
                </c:pt>
                <c:pt idx="15">
                  <c:v>4590.322580645161</c:v>
                </c:pt>
                <c:pt idx="16">
                  <c:v>4590.322580645161</c:v>
                </c:pt>
                <c:pt idx="17">
                  <c:v>4590.322580645161</c:v>
                </c:pt>
                <c:pt idx="18">
                  <c:v>4590.322580645161</c:v>
                </c:pt>
                <c:pt idx="19">
                  <c:v>4535.7142857142853</c:v>
                </c:pt>
                <c:pt idx="20">
                  <c:v>4471.3978494623652</c:v>
                </c:pt>
                <c:pt idx="21">
                  <c:v>4310</c:v>
                </c:pt>
                <c:pt idx="22">
                  <c:v>4345.677419354839</c:v>
                </c:pt>
                <c:pt idx="23">
                  <c:v>4468</c:v>
                </c:pt>
                <c:pt idx="24">
                  <c:v>4468</c:v>
                </c:pt>
                <c:pt idx="25">
                  <c:v>4437.4193548387102</c:v>
                </c:pt>
                <c:pt idx="26">
                  <c:v>4215.2</c:v>
                </c:pt>
                <c:pt idx="27">
                  <c:v>4437.4193548387102</c:v>
                </c:pt>
                <c:pt idx="28">
                  <c:v>4573.333333333333</c:v>
                </c:pt>
                <c:pt idx="29">
                  <c:v>4437.4193548387102</c:v>
                </c:pt>
                <c:pt idx="30">
                  <c:v>4348.3870967741932</c:v>
                </c:pt>
                <c:pt idx="31">
                  <c:v>4267.8571428571431</c:v>
                </c:pt>
                <c:pt idx="32">
                  <c:v>4229.4623655913983</c:v>
                </c:pt>
                <c:pt idx="33">
                  <c:v>4060</c:v>
                </c:pt>
                <c:pt idx="34">
                  <c:v>4103.7419354838712</c:v>
                </c:pt>
                <c:pt idx="35">
                  <c:v>4218</c:v>
                </c:pt>
                <c:pt idx="36">
                  <c:v>4360.6193548387091</c:v>
                </c:pt>
                <c:pt idx="37">
                  <c:v>4195.4838709677424</c:v>
                </c:pt>
                <c:pt idx="38">
                  <c:v>4123.2</c:v>
                </c:pt>
                <c:pt idx="39">
                  <c:v>4195.4838709677424</c:v>
                </c:pt>
                <c:pt idx="40">
                  <c:v>4323.333333333333</c:v>
                </c:pt>
                <c:pt idx="41">
                  <c:v>4195.4838709677424</c:v>
                </c:pt>
                <c:pt idx="42">
                  <c:v>4348.3870967741932</c:v>
                </c:pt>
                <c:pt idx="43">
                  <c:v>4267.8571428571431</c:v>
                </c:pt>
                <c:pt idx="44">
                  <c:v>4229.4623655913983</c:v>
                </c:pt>
                <c:pt idx="45">
                  <c:v>4060</c:v>
                </c:pt>
                <c:pt idx="46">
                  <c:v>4103.7419354838712</c:v>
                </c:pt>
                <c:pt idx="47">
                  <c:v>4218</c:v>
                </c:pt>
                <c:pt idx="48">
                  <c:v>4360.6193548387091</c:v>
                </c:pt>
                <c:pt idx="49">
                  <c:v>4195.4838709677424</c:v>
                </c:pt>
                <c:pt idx="50">
                  <c:v>4123.2</c:v>
                </c:pt>
                <c:pt idx="51">
                  <c:v>4195.4838709677424</c:v>
                </c:pt>
                <c:pt idx="52">
                  <c:v>4323.333333333333</c:v>
                </c:pt>
                <c:pt idx="53">
                  <c:v>4195.4838709677424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181808"/>
        <c:axId val="1"/>
      </c:areaChart>
      <c:lineChart>
        <c:grouping val="standard"/>
        <c:varyColors val="0"/>
        <c:ser>
          <c:idx val="8"/>
          <c:order val="17"/>
          <c:tx>
            <c:strRef>
              <c:f>'24. Declaración 2019'!$B$39</c:f>
              <c:strCache>
                <c:ptCount val="1"/>
                <c:pt idx="0">
                  <c:v>Demanda al 2,2%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2019'!$I$39:$BJ$39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53371.332313926672</c:v>
                </c:pt>
                <c:pt idx="9">
                  <c:v>52033.203243839998</c:v>
                </c:pt>
                <c:pt idx="10">
                  <c:v>53741.964759840004</c:v>
                </c:pt>
                <c:pt idx="11">
                  <c:v>52422.29448484</c:v>
                </c:pt>
                <c:pt idx="12">
                  <c:v>55344.429149380005</c:v>
                </c:pt>
                <c:pt idx="13">
                  <c:v>55609.485670386668</c:v>
                </c:pt>
                <c:pt idx="14">
                  <c:v>54181.633482900004</c:v>
                </c:pt>
                <c:pt idx="15">
                  <c:v>57366.508731280002</c:v>
                </c:pt>
                <c:pt idx="16">
                  <c:v>55578.84778306001</c:v>
                </c:pt>
                <c:pt idx="17">
                  <c:v>55562.761734713335</c:v>
                </c:pt>
                <c:pt idx="18">
                  <c:v>56449.15489395777</c:v>
                </c:pt>
                <c:pt idx="19">
                  <c:v>53269.705999999998</c:v>
                </c:pt>
                <c:pt idx="20">
                  <c:v>54545.501624833058</c:v>
                </c:pt>
                <c:pt idx="21">
                  <c:v>53177.933715204483</c:v>
                </c:pt>
                <c:pt idx="22">
                  <c:v>54924.287984556482</c:v>
                </c:pt>
                <c:pt idx="23">
                  <c:v>53575.584963506481</c:v>
                </c:pt>
                <c:pt idx="24">
                  <c:v>56562.006590666366</c:v>
                </c:pt>
                <c:pt idx="25">
                  <c:v>56832.894355135177</c:v>
                </c:pt>
                <c:pt idx="26">
                  <c:v>55373.629419523808</c:v>
                </c:pt>
                <c:pt idx="27">
                  <c:v>58628.571923368167</c:v>
                </c:pt>
                <c:pt idx="28">
                  <c:v>56801.582434287331</c:v>
                </c:pt>
                <c:pt idx="29">
                  <c:v>56785.142492877028</c:v>
                </c:pt>
                <c:pt idx="30">
                  <c:v>57691.036301624845</c:v>
                </c:pt>
                <c:pt idx="31">
                  <c:v>54441.639532000001</c:v>
                </c:pt>
                <c:pt idx="32">
                  <c:v>55745.502660579383</c:v>
                </c:pt>
                <c:pt idx="33">
                  <c:v>54347.848256938982</c:v>
                </c:pt>
                <c:pt idx="34">
                  <c:v>56132.622320216724</c:v>
                </c:pt>
                <c:pt idx="35">
                  <c:v>54754.247832703622</c:v>
                </c:pt>
                <c:pt idx="36">
                  <c:v>57806.370735661025</c:v>
                </c:pt>
                <c:pt idx="37">
                  <c:v>58083.218030948148</c:v>
                </c:pt>
                <c:pt idx="38">
                  <c:v>56591.849266753336</c:v>
                </c:pt>
                <c:pt idx="39">
                  <c:v>59918.400505682264</c:v>
                </c:pt>
                <c:pt idx="40">
                  <c:v>58051.217247841654</c:v>
                </c:pt>
                <c:pt idx="41">
                  <c:v>58034.415627720322</c:v>
                </c:pt>
                <c:pt idx="42">
                  <c:v>58960.239100260595</c:v>
                </c:pt>
                <c:pt idx="43">
                  <c:v>55639.355601704003</c:v>
                </c:pt>
                <c:pt idx="44">
                  <c:v>56971.903719112132</c:v>
                </c:pt>
                <c:pt idx="45">
                  <c:v>55543.500918591642</c:v>
                </c:pt>
                <c:pt idx="46">
                  <c:v>57367.540011261495</c:v>
                </c:pt>
                <c:pt idx="47">
                  <c:v>55958.841285023103</c:v>
                </c:pt>
                <c:pt idx="48">
                  <c:v>59078.110891845572</c:v>
                </c:pt>
                <c:pt idx="49">
                  <c:v>59361.048827629005</c:v>
                </c:pt>
                <c:pt idx="50">
                  <c:v>57836.869950621913</c:v>
                </c:pt>
                <c:pt idx="51">
                  <c:v>61236.605316807276</c:v>
                </c:pt>
                <c:pt idx="52">
                  <c:v>59328.344027294173</c:v>
                </c:pt>
                <c:pt idx="53">
                  <c:v>59311.172771530168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79-40F1-B56B-8FF61FDA535E}"/>
            </c:ext>
          </c:extLst>
        </c:ser>
        <c:ser>
          <c:idx val="10"/>
          <c:order val="18"/>
          <c:tx>
            <c:strRef>
              <c:f>'24. Declaración 2019'!$B$40</c:f>
              <c:strCache>
                <c:ptCount val="1"/>
                <c:pt idx="0">
                  <c:v>Demanda al 3,2%</c:v>
                </c:pt>
              </c:strCache>
            </c:strRef>
          </c:tx>
          <c:marker>
            <c:symbol val="none"/>
          </c:marker>
          <c:cat>
            <c:numRef>
              <c:f>'24. Declaración 2019'!$I$35:$BJ$35</c:f>
              <c:numCache>
                <c:formatCode>mmm\-yy</c:formatCode>
                <c:ptCount val="54"/>
                <c:pt idx="0">
                  <c:v>43647</c:v>
                </c:pt>
                <c:pt idx="1">
                  <c:v>43678</c:v>
                </c:pt>
                <c:pt idx="2">
                  <c:v>43709</c:v>
                </c:pt>
                <c:pt idx="3">
                  <c:v>43739</c:v>
                </c:pt>
                <c:pt idx="4">
                  <c:v>43770</c:v>
                </c:pt>
                <c:pt idx="5">
                  <c:v>43800</c:v>
                </c:pt>
                <c:pt idx="6">
                  <c:v>43831</c:v>
                </c:pt>
                <c:pt idx="7">
                  <c:v>43862</c:v>
                </c:pt>
                <c:pt idx="8">
                  <c:v>43891</c:v>
                </c:pt>
                <c:pt idx="9">
                  <c:v>43922</c:v>
                </c:pt>
                <c:pt idx="10">
                  <c:v>43952</c:v>
                </c:pt>
                <c:pt idx="11">
                  <c:v>43983</c:v>
                </c:pt>
                <c:pt idx="12">
                  <c:v>44013</c:v>
                </c:pt>
                <c:pt idx="13">
                  <c:v>44044</c:v>
                </c:pt>
                <c:pt idx="14">
                  <c:v>44075</c:v>
                </c:pt>
                <c:pt idx="15">
                  <c:v>44105</c:v>
                </c:pt>
                <c:pt idx="16">
                  <c:v>44136</c:v>
                </c:pt>
                <c:pt idx="17">
                  <c:v>44166</c:v>
                </c:pt>
                <c:pt idx="18">
                  <c:v>44197</c:v>
                </c:pt>
                <c:pt idx="19">
                  <c:v>44228</c:v>
                </c:pt>
                <c:pt idx="20">
                  <c:v>44256</c:v>
                </c:pt>
                <c:pt idx="21">
                  <c:v>44287</c:v>
                </c:pt>
                <c:pt idx="22">
                  <c:v>44317</c:v>
                </c:pt>
                <c:pt idx="23">
                  <c:v>44348</c:v>
                </c:pt>
                <c:pt idx="24">
                  <c:v>44378</c:v>
                </c:pt>
                <c:pt idx="25">
                  <c:v>44409</c:v>
                </c:pt>
                <c:pt idx="26">
                  <c:v>44440</c:v>
                </c:pt>
                <c:pt idx="27">
                  <c:v>44470</c:v>
                </c:pt>
                <c:pt idx="28">
                  <c:v>44501</c:v>
                </c:pt>
                <c:pt idx="29">
                  <c:v>44531</c:v>
                </c:pt>
                <c:pt idx="30">
                  <c:v>44562</c:v>
                </c:pt>
                <c:pt idx="31">
                  <c:v>44593</c:v>
                </c:pt>
                <c:pt idx="32">
                  <c:v>44621</c:v>
                </c:pt>
                <c:pt idx="33">
                  <c:v>44652</c:v>
                </c:pt>
                <c:pt idx="34">
                  <c:v>44682</c:v>
                </c:pt>
                <c:pt idx="35">
                  <c:v>44713</c:v>
                </c:pt>
                <c:pt idx="36">
                  <c:v>44743</c:v>
                </c:pt>
                <c:pt idx="37">
                  <c:v>44774</c:v>
                </c:pt>
                <c:pt idx="38">
                  <c:v>44805</c:v>
                </c:pt>
                <c:pt idx="39">
                  <c:v>44835</c:v>
                </c:pt>
                <c:pt idx="40">
                  <c:v>44866</c:v>
                </c:pt>
                <c:pt idx="41">
                  <c:v>44896</c:v>
                </c:pt>
                <c:pt idx="42">
                  <c:v>44927</c:v>
                </c:pt>
                <c:pt idx="43">
                  <c:v>44958</c:v>
                </c:pt>
                <c:pt idx="44">
                  <c:v>44986</c:v>
                </c:pt>
                <c:pt idx="45">
                  <c:v>45017</c:v>
                </c:pt>
                <c:pt idx="46">
                  <c:v>45047</c:v>
                </c:pt>
                <c:pt idx="47">
                  <c:v>45078</c:v>
                </c:pt>
                <c:pt idx="48">
                  <c:v>45108</c:v>
                </c:pt>
                <c:pt idx="49">
                  <c:v>45139</c:v>
                </c:pt>
                <c:pt idx="50">
                  <c:v>45170</c:v>
                </c:pt>
                <c:pt idx="51">
                  <c:v>45200</c:v>
                </c:pt>
                <c:pt idx="52">
                  <c:v>45231</c:v>
                </c:pt>
                <c:pt idx="53">
                  <c:v>45261</c:v>
                </c:pt>
              </c:numCache>
            </c:numRef>
          </c:cat>
          <c:val>
            <c:numRef>
              <c:f>'24. Declaración 2019'!$I$40:$BJ$40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53893.556700560002</c:v>
                </c:pt>
                <c:pt idx="9">
                  <c:v>52542.33439104</c:v>
                </c:pt>
                <c:pt idx="10">
                  <c:v>54267.815687040005</c:v>
                </c:pt>
                <c:pt idx="11">
                  <c:v>52935.232787039997</c:v>
                </c:pt>
                <c:pt idx="12">
                  <c:v>55885.959767280008</c:v>
                </c:pt>
                <c:pt idx="13">
                  <c:v>56153.609796320001</c:v>
                </c:pt>
                <c:pt idx="14">
                  <c:v>54711.786452400003</c:v>
                </c:pt>
                <c:pt idx="15">
                  <c:v>57927.824863679998</c:v>
                </c:pt>
                <c:pt idx="16">
                  <c:v>56122.672125360004</c:v>
                </c:pt>
                <c:pt idx="17">
                  <c:v>56106.428679279998</c:v>
                </c:pt>
                <c:pt idx="18">
                  <c:v>57001.494961413329</c:v>
                </c:pt>
                <c:pt idx="19">
                  <c:v>53790.936000000002</c:v>
                </c:pt>
                <c:pt idx="20">
                  <c:v>55618.150514977926</c:v>
                </c:pt>
                <c:pt idx="21">
                  <c:v>54223.689091553279</c:v>
                </c:pt>
                <c:pt idx="22">
                  <c:v>56004.385789025284</c:v>
                </c:pt>
                <c:pt idx="23">
                  <c:v>54629.160236225282</c:v>
                </c:pt>
                <c:pt idx="24">
                  <c:v>57674.310479832973</c:v>
                </c:pt>
                <c:pt idx="25">
                  <c:v>57950.525309802244</c:v>
                </c:pt>
                <c:pt idx="26">
                  <c:v>56462.563618876804</c:v>
                </c:pt>
                <c:pt idx="27">
                  <c:v>59781.515259317763</c:v>
                </c:pt>
                <c:pt idx="28">
                  <c:v>57918.597633371523</c:v>
                </c:pt>
                <c:pt idx="29">
                  <c:v>57901.834397016959</c:v>
                </c:pt>
                <c:pt idx="30">
                  <c:v>58825.542800178555</c:v>
                </c:pt>
                <c:pt idx="31">
                  <c:v>55512.245952000005</c:v>
                </c:pt>
                <c:pt idx="32">
                  <c:v>57397.931331457221</c:v>
                </c:pt>
                <c:pt idx="33">
                  <c:v>55958.847142482984</c:v>
                </c:pt>
                <c:pt idx="34">
                  <c:v>57796.526134274092</c:v>
                </c:pt>
                <c:pt idx="35">
                  <c:v>56377.293363784491</c:v>
                </c:pt>
                <c:pt idx="36">
                  <c:v>59519.888415187626</c:v>
                </c:pt>
                <c:pt idx="37">
                  <c:v>59804.942119715917</c:v>
                </c:pt>
                <c:pt idx="38">
                  <c:v>58269.365654680863</c:v>
                </c:pt>
                <c:pt idx="39">
                  <c:v>61694.523747615931</c:v>
                </c:pt>
                <c:pt idx="40">
                  <c:v>59771.992757639411</c:v>
                </c:pt>
                <c:pt idx="41">
                  <c:v>59754.693097721502</c:v>
                </c:pt>
                <c:pt idx="42">
                  <c:v>60707.960169784274</c:v>
                </c:pt>
                <c:pt idx="43">
                  <c:v>57288.637822464007</c:v>
                </c:pt>
                <c:pt idx="44">
                  <c:v>59234.665134063856</c:v>
                </c:pt>
                <c:pt idx="45">
                  <c:v>57749.530251042444</c:v>
                </c:pt>
                <c:pt idx="46">
                  <c:v>59646.014970570868</c:v>
                </c:pt>
                <c:pt idx="47">
                  <c:v>58181.366751425594</c:v>
                </c:pt>
                <c:pt idx="48">
                  <c:v>61424.524844473635</c:v>
                </c:pt>
                <c:pt idx="49">
                  <c:v>61718.700267546825</c:v>
                </c:pt>
                <c:pt idx="50">
                  <c:v>60133.985355630655</c:v>
                </c:pt>
                <c:pt idx="51">
                  <c:v>63668.74850753964</c:v>
                </c:pt>
                <c:pt idx="52">
                  <c:v>61684.696525883875</c:v>
                </c:pt>
                <c:pt idx="53">
                  <c:v>61666.843276848595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9-40F1-B56B-8FF61FDA535E}"/>
            </c:ext>
          </c:extLst>
        </c:ser>
        <c:ser>
          <c:idx val="11"/>
          <c:order val="19"/>
          <c:tx>
            <c:strRef>
              <c:f>'24. Declaración 2019'!$B$41</c:f>
              <c:strCache>
                <c:ptCount val="1"/>
                <c:pt idx="0">
                  <c:v>Demanda contingencia Covid-19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'24. Declaración 2019'!$I$41:$BJ$41</c:f>
              <c:numCache>
                <c:formatCode>_(* #,##0_);_(* \(#,##0\);_(* "-"_);_(@_)</c:formatCode>
                <c:ptCount val="54"/>
                <c:pt idx="0">
                  <c:v>54153.061790000007</c:v>
                </c:pt>
                <c:pt idx="1">
                  <c:v>54412.412593333334</c:v>
                </c:pt>
                <c:pt idx="2">
                  <c:v>53015.296950000004</c:v>
                </c:pt>
                <c:pt idx="3">
                  <c:v>56131.613239999999</c:v>
                </c:pt>
                <c:pt idx="4">
                  <c:v>54382.434230000006</c:v>
                </c:pt>
                <c:pt idx="5">
                  <c:v>54366.694456666664</c:v>
                </c:pt>
                <c:pt idx="6">
                  <c:v>55234.006745555547</c:v>
                </c:pt>
                <c:pt idx="7">
                  <c:v>52123</c:v>
                </c:pt>
                <c:pt idx="8">
                  <c:v>52790.266862570039</c:v>
                </c:pt>
                <c:pt idx="9">
                  <c:v>48997.314884275278</c:v>
                </c:pt>
                <c:pt idx="10">
                  <c:v>50871.067371984485</c:v>
                </c:pt>
                <c:pt idx="11">
                  <c:v>52422.294495059999</c:v>
                </c:pt>
                <c:pt idx="12">
                  <c:v>55344.429149380005</c:v>
                </c:pt>
                <c:pt idx="13">
                  <c:v>55609.485670386668</c:v>
                </c:pt>
                <c:pt idx="14">
                  <c:v>54181.633482900004</c:v>
                </c:pt>
                <c:pt idx="15">
                  <c:v>57366.508731280002</c:v>
                </c:pt>
                <c:pt idx="16">
                  <c:v>55563.059688593334</c:v>
                </c:pt>
                <c:pt idx="17">
                  <c:v>56114.967888979998</c:v>
                </c:pt>
                <c:pt idx="18">
                  <c:v>56449.15489395777</c:v>
                </c:pt>
                <c:pt idx="19">
                  <c:v>53269.705999999998</c:v>
                </c:pt>
                <c:pt idx="20">
                  <c:v>54594.694752574476</c:v>
                </c:pt>
                <c:pt idx="21">
                  <c:v>53177.933715204483</c:v>
                </c:pt>
                <c:pt idx="22">
                  <c:v>54924.287984556482</c:v>
                </c:pt>
                <c:pt idx="23">
                  <c:v>53575.584973951321</c:v>
                </c:pt>
                <c:pt idx="24">
                  <c:v>56562.006590666366</c:v>
                </c:pt>
                <c:pt idx="25">
                  <c:v>56832.894355135177</c:v>
                </c:pt>
                <c:pt idx="26">
                  <c:v>55373.629419523808</c:v>
                </c:pt>
                <c:pt idx="27">
                  <c:v>58628.571923368167</c:v>
                </c:pt>
                <c:pt idx="28">
                  <c:v>56785.447001742388</c:v>
                </c:pt>
                <c:pt idx="29">
                  <c:v>57349.497182537561</c:v>
                </c:pt>
                <c:pt idx="30">
                  <c:v>57691.036301624845</c:v>
                </c:pt>
                <c:pt idx="31">
                  <c:v>54441.639532000001</c:v>
                </c:pt>
                <c:pt idx="32">
                  <c:v>55795.778037131116</c:v>
                </c:pt>
                <c:pt idx="33">
                  <c:v>54347.848256938982</c:v>
                </c:pt>
                <c:pt idx="34">
                  <c:v>56132.622320216724</c:v>
                </c:pt>
                <c:pt idx="35">
                  <c:v>54754.247843378253</c:v>
                </c:pt>
                <c:pt idx="36">
                  <c:v>57806.370735661025</c:v>
                </c:pt>
                <c:pt idx="37">
                  <c:v>58083.218030948148</c:v>
                </c:pt>
                <c:pt idx="38">
                  <c:v>56591.849266753336</c:v>
                </c:pt>
                <c:pt idx="39">
                  <c:v>59918.400505682264</c:v>
                </c:pt>
                <c:pt idx="40">
                  <c:v>58034.726835780719</c:v>
                </c:pt>
                <c:pt idx="41">
                  <c:v>58611.186120553386</c:v>
                </c:pt>
                <c:pt idx="42">
                  <c:v>58960.239100260595</c:v>
                </c:pt>
                <c:pt idx="43">
                  <c:v>55639.355601704003</c:v>
                </c:pt>
                <c:pt idx="44">
                  <c:v>57023.285153948003</c:v>
                </c:pt>
                <c:pt idx="45">
                  <c:v>55543.500918591642</c:v>
                </c:pt>
                <c:pt idx="46">
                  <c:v>57367.540011261495</c:v>
                </c:pt>
                <c:pt idx="47">
                  <c:v>55958.841295932572</c:v>
                </c:pt>
                <c:pt idx="48">
                  <c:v>59078.110891845572</c:v>
                </c:pt>
                <c:pt idx="49">
                  <c:v>59361.048827629005</c:v>
                </c:pt>
                <c:pt idx="50">
                  <c:v>57836.869950621913</c:v>
                </c:pt>
                <c:pt idx="51">
                  <c:v>61236.605316807276</c:v>
                </c:pt>
                <c:pt idx="52">
                  <c:v>59311.490826167894</c:v>
                </c:pt>
                <c:pt idx="53">
                  <c:v>59900.632215205558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B79-40F1-B56B-8FF61FDA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8181808"/>
        <c:axId val="1"/>
      </c:lineChart>
      <c:dateAx>
        <c:axId val="1998181808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6"/>
        <c:maj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Toneladas/mes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818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wMode val="edge"/>
          <c:hMode val="edge"/>
          <c:x val="0.87194360192641951"/>
          <c:y val="0.23646948463572015"/>
          <c:w val="0.99623591168750958"/>
          <c:h val="0.7924434084728578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89678210286411"/>
          <c:y val="5.6312670892936532E-2"/>
          <c:w val="0.59319510609763126"/>
          <c:h val="0.87809391575473017"/>
        </c:manualLayout>
      </c:layout>
      <c:pieChart>
        <c:varyColors val="1"/>
        <c:ser>
          <c:idx val="0"/>
          <c:order val="0"/>
          <c:tx>
            <c:strRef>
              <c:f>'4. Consumo mundial GLP sect'!$B$8</c:f>
              <c:strCache>
                <c:ptCount val="1"/>
                <c:pt idx="0">
                  <c:v>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A79-4786-9F32-56D22BE479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79-4786-9F32-56D22BE479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A79-4786-9F32-56D22BE479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79-4786-9F32-56D22BE4792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A79-4786-9F32-56D22BE4792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D02-46CA-83BC-EA2CB1AC399A}"/>
              </c:ext>
            </c:extLst>
          </c:dPt>
          <c:dLbls>
            <c:dLbl>
              <c:idx val="0"/>
              <c:layout>
                <c:manualLayout>
                  <c:x val="-0.18408349263019877"/>
                  <c:y val="6.4751522692985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9-4786-9F32-56D22BE47928}"/>
                </c:ext>
              </c:extLst>
            </c:dLbl>
            <c:dLbl>
              <c:idx val="1"/>
              <c:layout>
                <c:manualLayout>
                  <c:x val="0.12432664839511537"/>
                  <c:y val="-0.211397887682756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9-4786-9F32-56D22BE4792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2A79-4786-9F32-56D22BE4792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A79-4786-9F32-56D22BE4792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2A79-4786-9F32-56D22BE47928}"/>
                </c:ext>
              </c:extLst>
            </c:dLbl>
            <c:dLbl>
              <c:idx val="5"/>
              <c:layout>
                <c:manualLayout>
                  <c:x val="4.633014917022512E-2"/>
                  <c:y val="0.11023013074641771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9-4786-9F32-56D22BE4792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D02-46CA-83BC-EA2CB1AC39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 Consumo mundial GLP sect'!$A$9:$A$15</c:f>
              <c:strCache>
                <c:ptCount val="7"/>
                <c:pt idx="0">
                  <c:v>Residencial</c:v>
                </c:pt>
                <c:pt idx="1">
                  <c:v>Petroquimico</c:v>
                </c:pt>
                <c:pt idx="2">
                  <c:v>Industria</c:v>
                </c:pt>
                <c:pt idx="3">
                  <c:v>Refineria</c:v>
                </c:pt>
                <c:pt idx="4">
                  <c:v>Trasporte</c:v>
                </c:pt>
                <c:pt idx="5">
                  <c:v>Comercial</c:v>
                </c:pt>
                <c:pt idx="6">
                  <c:v>Agricultura</c:v>
                </c:pt>
              </c:strCache>
            </c:strRef>
          </c:cat>
          <c:val>
            <c:numRef>
              <c:f>'4. Consumo mundial GLP sect'!$B$9:$B$15</c:f>
              <c:numCache>
                <c:formatCode>0.0%</c:formatCode>
                <c:ptCount val="7"/>
                <c:pt idx="0">
                  <c:v>0.37169463114731721</c:v>
                </c:pt>
                <c:pt idx="1">
                  <c:v>0.30253236435907377</c:v>
                </c:pt>
                <c:pt idx="2">
                  <c:v>5.8023794833714629E-2</c:v>
                </c:pt>
                <c:pt idx="3">
                  <c:v>0.13072416447810253</c:v>
                </c:pt>
                <c:pt idx="4">
                  <c:v>7.4851623541488083E-2</c:v>
                </c:pt>
                <c:pt idx="5">
                  <c:v>5.3434635187743315E-2</c:v>
                </c:pt>
                <c:pt idx="6">
                  <c:v>8.738786452560484E-3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79-4786-9F32-56D22BE4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'4. Consumo mundial GLP sector1'!$B$8</c:f>
              <c:strCache>
                <c:ptCount val="1"/>
                <c:pt idx="0">
                  <c:v>2020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206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6BC-4E28-AA84-FD3458B8FA11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C-4E28-AA84-FD3458B8FA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6BC-4E28-AA84-FD3458B8FA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BC-4E28-AA84-FD3458B8FA11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C-4E28-AA84-FD3458B8FA11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BC-4E28-AA84-FD3458B8FA11}"/>
              </c:ext>
            </c:extLst>
          </c:dPt>
          <c:dLbls>
            <c:dLbl>
              <c:idx val="0"/>
              <c:layout>
                <c:manualLayout>
                  <c:x val="-4.7314308641356148E-2"/>
                  <c:y val="-0.114636715561056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C-4E28-AA84-FD3458B8FA11}"/>
                </c:ext>
              </c:extLst>
            </c:dLbl>
            <c:dLbl>
              <c:idx val="1"/>
              <c:layout>
                <c:manualLayout>
                  <c:x val="-0.22519233662671148"/>
                  <c:y val="1.48218471018881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C-4E28-AA84-FD3458B8FA11}"/>
                </c:ext>
              </c:extLst>
            </c:dLbl>
            <c:dLbl>
              <c:idx val="2"/>
              <c:layout>
                <c:manualLayout>
                  <c:x val="2.0859705434909809E-2"/>
                  <c:y val="-4.36012429884391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C-4E28-AA84-FD3458B8FA11}"/>
                </c:ext>
              </c:extLst>
            </c:dLbl>
            <c:dLbl>
              <c:idx val="3"/>
              <c:layout>
                <c:manualLayout>
                  <c:x val="1.4816690907267165E-2"/>
                  <c:y val="-5.42164169278171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C-4E28-AA84-FD3458B8FA11}"/>
                </c:ext>
              </c:extLst>
            </c:dLbl>
            <c:dLbl>
              <c:idx val="4"/>
              <c:layout>
                <c:manualLayout>
                  <c:x val="4.512262400320987E-2"/>
                  <c:y val="-4.91304347826086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C-4E28-AA84-FD3458B8FA11}"/>
                </c:ext>
              </c:extLst>
            </c:dLbl>
            <c:dLbl>
              <c:idx val="5"/>
              <c:layout>
                <c:manualLayout>
                  <c:x val="-2.3432636207098317E-2"/>
                  <c:y val="-2.30769230769230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C-4E28-AA84-FD3458B8FA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'4. Consumo mundial GLP sector1'!$A$9:$A$14</c:f>
              <c:strCache>
                <c:ptCount val="6"/>
                <c:pt idx="0">
                  <c:v>Residencial</c:v>
                </c:pt>
                <c:pt idx="1">
                  <c:v>Petroquimico</c:v>
                </c:pt>
                <c:pt idx="2">
                  <c:v>Industria</c:v>
                </c:pt>
                <c:pt idx="3">
                  <c:v>Refineria</c:v>
                </c:pt>
                <c:pt idx="4">
                  <c:v>Trasporte</c:v>
                </c:pt>
                <c:pt idx="5">
                  <c:v>Agricultura</c:v>
                </c:pt>
              </c:strCache>
            </c:strRef>
          </c:cat>
          <c:val>
            <c:numRef>
              <c:f>'4. Consumo mundial GLP sector1'!$B$9:$B$14</c:f>
              <c:numCache>
                <c:formatCode>0.00%</c:formatCode>
                <c:ptCount val="6"/>
                <c:pt idx="0">
                  <c:v>0.44259999999999999</c:v>
                </c:pt>
                <c:pt idx="1">
                  <c:v>0.2762</c:v>
                </c:pt>
                <c:pt idx="2">
                  <c:v>9.9500000000000005E-2</c:v>
                </c:pt>
                <c:pt idx="3">
                  <c:v>9.4700000000000006E-2</c:v>
                </c:pt>
                <c:pt idx="4">
                  <c:v>7.7100000000000002E-2</c:v>
                </c:pt>
                <c:pt idx="5">
                  <c:v>9.9000000000000008E-3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BC-4E28-AA84-FD3458B8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23498212575061"/>
          <c:y val="4.8450436846079172E-2"/>
          <c:w val="0.82864858571393551"/>
          <c:h val="0.6296261908606490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'5. Producción mundial de GLP'!$A$9</c:f>
              <c:strCache>
                <c:ptCount val="1"/>
                <c:pt idx="0">
                  <c:v>América del Norte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GLP'!$B$9:$T$9</c:f>
              <c:numCache>
                <c:formatCode>_(* #,##0_);_(* \(#,##0\);_(* "-"_);_(@_)</c:formatCode>
                <c:ptCount val="19"/>
                <c:pt idx="0">
                  <c:v>48491</c:v>
                </c:pt>
                <c:pt idx="1">
                  <c:v>50260</c:v>
                </c:pt>
                <c:pt idx="2">
                  <c:v>50304</c:v>
                </c:pt>
                <c:pt idx="3">
                  <c:v>50116</c:v>
                </c:pt>
                <c:pt idx="4">
                  <c:v>51658</c:v>
                </c:pt>
                <c:pt idx="5">
                  <c:v>51655</c:v>
                </c:pt>
                <c:pt idx="6">
                  <c:v>55743</c:v>
                </c:pt>
                <c:pt idx="7">
                  <c:v>62090</c:v>
                </c:pt>
                <c:pt idx="8">
                  <c:v>68981</c:v>
                </c:pt>
                <c:pt idx="9">
                  <c:v>74806</c:v>
                </c:pt>
                <c:pt idx="10">
                  <c:v>77051</c:v>
                </c:pt>
                <c:pt idx="11" formatCode="#,##0">
                  <c:v>81532</c:v>
                </c:pt>
                <c:pt idx="12" formatCode="#,##0">
                  <c:v>90546</c:v>
                </c:pt>
                <c:pt idx="13">
                  <c:v>99716</c:v>
                </c:pt>
                <c:pt idx="14">
                  <c:v>102075</c:v>
                </c:pt>
                <c:pt idx="15">
                  <c:v>106639</c:v>
                </c:pt>
                <c:pt idx="16">
                  <c:v>113623</c:v>
                </c:pt>
                <c:pt idx="17">
                  <c:v>121094</c:v>
                </c:pt>
                <c:pt idx="18">
                  <c:v>128418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0-42B5-AADE-0F4C901C18CC}"/>
            </c:ext>
          </c:extLst>
        </c:ser>
        <c:ser>
          <c:idx val="2"/>
          <c:order val="1"/>
          <c:tx>
            <c:strRef>
              <c:f>'5. Producción mundial de GLP'!$A$10</c:f>
              <c:strCache>
                <c:ptCount val="1"/>
                <c:pt idx="0">
                  <c:v>Asia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GLP'!$B$10:$T$10</c:f>
              <c:numCache>
                <c:formatCode>_(* #,##0_);_(* \(#,##0\);_(* "-"_);_(@_)</c:formatCode>
                <c:ptCount val="19"/>
                <c:pt idx="0">
                  <c:v>51855</c:v>
                </c:pt>
                <c:pt idx="1">
                  <c:v>55071</c:v>
                </c:pt>
                <c:pt idx="2">
                  <c:v>54064</c:v>
                </c:pt>
                <c:pt idx="3">
                  <c:v>56145</c:v>
                </c:pt>
                <c:pt idx="4">
                  <c:v>56389</c:v>
                </c:pt>
                <c:pt idx="5">
                  <c:v>57793</c:v>
                </c:pt>
                <c:pt idx="6">
                  <c:v>58131</c:v>
                </c:pt>
                <c:pt idx="7">
                  <c:v>59693</c:v>
                </c:pt>
                <c:pt idx="8">
                  <c:v>61547</c:v>
                </c:pt>
                <c:pt idx="9">
                  <c:v>65697</c:v>
                </c:pt>
                <c:pt idx="10">
                  <c:v>72947</c:v>
                </c:pt>
                <c:pt idx="11" formatCode="#,##0">
                  <c:v>74785</c:v>
                </c:pt>
                <c:pt idx="12" formatCode="#,##0">
                  <c:v>78251</c:v>
                </c:pt>
                <c:pt idx="13">
                  <c:v>80179</c:v>
                </c:pt>
                <c:pt idx="14">
                  <c:v>81682</c:v>
                </c:pt>
                <c:pt idx="15">
                  <c:v>85158</c:v>
                </c:pt>
                <c:pt idx="16">
                  <c:v>84930</c:v>
                </c:pt>
                <c:pt idx="17">
                  <c:v>86442</c:v>
                </c:pt>
                <c:pt idx="18">
                  <c:v>89099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0-42B5-AADE-0F4C901C18CC}"/>
            </c:ext>
          </c:extLst>
        </c:ser>
        <c:ser>
          <c:idx val="3"/>
          <c:order val="2"/>
          <c:tx>
            <c:strRef>
              <c:f>'5. Producción mundial de GLP'!$A$11</c:f>
              <c:strCache>
                <c:ptCount val="1"/>
                <c:pt idx="0">
                  <c:v>Medio Oriente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GLP'!$B$11:$T$11</c:f>
              <c:numCache>
                <c:formatCode>_(* #,##0_);_(* \(#,##0\);_(* "-"_);_(@_)</c:formatCode>
                <c:ptCount val="19"/>
                <c:pt idx="0">
                  <c:v>44221</c:v>
                </c:pt>
                <c:pt idx="1">
                  <c:v>43537</c:v>
                </c:pt>
                <c:pt idx="2">
                  <c:v>49395</c:v>
                </c:pt>
                <c:pt idx="3">
                  <c:v>50416</c:v>
                </c:pt>
                <c:pt idx="4">
                  <c:v>56546</c:v>
                </c:pt>
                <c:pt idx="5">
                  <c:v>61358</c:v>
                </c:pt>
                <c:pt idx="6">
                  <c:v>64301</c:v>
                </c:pt>
                <c:pt idx="7">
                  <c:v>63289</c:v>
                </c:pt>
                <c:pt idx="8">
                  <c:v>64612</c:v>
                </c:pt>
                <c:pt idx="9">
                  <c:v>65135</c:v>
                </c:pt>
                <c:pt idx="10">
                  <c:v>69371</c:v>
                </c:pt>
                <c:pt idx="11" formatCode="#,##0">
                  <c:v>66478</c:v>
                </c:pt>
                <c:pt idx="12" formatCode="#,##0">
                  <c:v>68460</c:v>
                </c:pt>
                <c:pt idx="13">
                  <c:v>68773</c:v>
                </c:pt>
                <c:pt idx="14">
                  <c:v>66660</c:v>
                </c:pt>
                <c:pt idx="15">
                  <c:v>64505</c:v>
                </c:pt>
                <c:pt idx="16">
                  <c:v>71020</c:v>
                </c:pt>
                <c:pt idx="17">
                  <c:v>70721</c:v>
                </c:pt>
                <c:pt idx="18">
                  <c:v>72913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80-42B5-AADE-0F4C901C18CC}"/>
            </c:ext>
          </c:extLst>
        </c:ser>
        <c:ser>
          <c:idx val="4"/>
          <c:order val="3"/>
          <c:tx>
            <c:strRef>
              <c:f>'5. Producción mundial de GLP'!$A$12</c:f>
              <c:strCache>
                <c:ptCount val="1"/>
                <c:pt idx="0">
                  <c:v>Europa &amp; Eurasia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GLP'!$B$12:$T$12</c:f>
              <c:numCache>
                <c:formatCode>_(* #,##0_);_(* \(#,##0\);_(* "-"_);_(@_)</c:formatCode>
                <c:ptCount val="19"/>
                <c:pt idx="0">
                  <c:v>40804</c:v>
                </c:pt>
                <c:pt idx="1">
                  <c:v>41228</c:v>
                </c:pt>
                <c:pt idx="2">
                  <c:v>40509</c:v>
                </c:pt>
                <c:pt idx="3">
                  <c:v>39309</c:v>
                </c:pt>
                <c:pt idx="4">
                  <c:v>40704</c:v>
                </c:pt>
                <c:pt idx="5">
                  <c:v>41733</c:v>
                </c:pt>
                <c:pt idx="6">
                  <c:v>41296</c:v>
                </c:pt>
                <c:pt idx="7">
                  <c:v>42643</c:v>
                </c:pt>
                <c:pt idx="8">
                  <c:v>43953</c:v>
                </c:pt>
                <c:pt idx="9">
                  <c:v>44171</c:v>
                </c:pt>
                <c:pt idx="10">
                  <c:v>45909</c:v>
                </c:pt>
                <c:pt idx="11" formatCode="#,##0">
                  <c:v>47637</c:v>
                </c:pt>
                <c:pt idx="12" formatCode="#,##0">
                  <c:v>46927</c:v>
                </c:pt>
                <c:pt idx="13">
                  <c:v>49214</c:v>
                </c:pt>
                <c:pt idx="14">
                  <c:v>45540</c:v>
                </c:pt>
                <c:pt idx="15">
                  <c:v>45834</c:v>
                </c:pt>
                <c:pt idx="16">
                  <c:v>43802</c:v>
                </c:pt>
                <c:pt idx="17">
                  <c:v>44314</c:v>
                </c:pt>
                <c:pt idx="18">
                  <c:v>43947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80-42B5-AADE-0F4C901C18CC}"/>
            </c:ext>
          </c:extLst>
        </c:ser>
        <c:ser>
          <c:idx val="5"/>
          <c:order val="4"/>
          <c:tx>
            <c:strRef>
              <c:f>'5. Producción mundial de GLP'!$A$13</c:f>
              <c:strCache>
                <c:ptCount val="1"/>
                <c:pt idx="0">
                  <c:v>Centro &amp; Sur América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GLP'!$B$13:$T$13</c:f>
              <c:numCache>
                <c:formatCode>_(* #,##0_);_(* \(#,##0\);_(* "-"_);_(@_)</c:formatCode>
                <c:ptCount val="19"/>
                <c:pt idx="0">
                  <c:v>24519</c:v>
                </c:pt>
                <c:pt idx="1">
                  <c:v>24188</c:v>
                </c:pt>
                <c:pt idx="2">
                  <c:v>23902</c:v>
                </c:pt>
                <c:pt idx="3">
                  <c:v>24427</c:v>
                </c:pt>
                <c:pt idx="4">
                  <c:v>23637</c:v>
                </c:pt>
                <c:pt idx="5">
                  <c:v>24238</c:v>
                </c:pt>
                <c:pt idx="6">
                  <c:v>25382</c:v>
                </c:pt>
                <c:pt idx="7">
                  <c:v>25427</c:v>
                </c:pt>
                <c:pt idx="8">
                  <c:v>25263</c:v>
                </c:pt>
                <c:pt idx="9">
                  <c:v>23692</c:v>
                </c:pt>
                <c:pt idx="10">
                  <c:v>22462</c:v>
                </c:pt>
                <c:pt idx="11" formatCode="#,##0">
                  <c:v>19333</c:v>
                </c:pt>
                <c:pt idx="12" formatCode="#,##0">
                  <c:v>18126</c:v>
                </c:pt>
                <c:pt idx="13">
                  <c:v>17692</c:v>
                </c:pt>
                <c:pt idx="14">
                  <c:v>16385</c:v>
                </c:pt>
                <c:pt idx="15">
                  <c:v>16175</c:v>
                </c:pt>
                <c:pt idx="16">
                  <c:v>16889</c:v>
                </c:pt>
                <c:pt idx="17">
                  <c:v>17709</c:v>
                </c:pt>
                <c:pt idx="18">
                  <c:v>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80-42B5-AADE-0F4C901C18CC}"/>
            </c:ext>
          </c:extLst>
        </c:ser>
        <c:ser>
          <c:idx val="0"/>
          <c:order val="5"/>
          <c:tx>
            <c:strRef>
              <c:f>'5. Producción mundial de GLP'!$A$14</c:f>
              <c:strCache>
                <c:ptCount val="1"/>
                <c:pt idx="0">
                  <c:v>África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'5. Producción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'5. Producción mundial de GLP'!$B$14:$T$14</c:f>
              <c:numCache>
                <c:formatCode>_(* #,##0_);_(* \(#,##0\);_(* "-"_);_(@_)</c:formatCode>
                <c:ptCount val="19"/>
                <c:pt idx="0">
                  <c:v>14635</c:v>
                </c:pt>
                <c:pt idx="1">
                  <c:v>15647</c:v>
                </c:pt>
                <c:pt idx="2">
                  <c:v>14898</c:v>
                </c:pt>
                <c:pt idx="3">
                  <c:v>14728</c:v>
                </c:pt>
                <c:pt idx="4">
                  <c:v>15144</c:v>
                </c:pt>
                <c:pt idx="5">
                  <c:v>14660</c:v>
                </c:pt>
                <c:pt idx="6">
                  <c:v>14229</c:v>
                </c:pt>
                <c:pt idx="7">
                  <c:v>14094</c:v>
                </c:pt>
                <c:pt idx="8">
                  <c:v>15875</c:v>
                </c:pt>
                <c:pt idx="9">
                  <c:v>15824</c:v>
                </c:pt>
                <c:pt idx="10">
                  <c:v>16781</c:v>
                </c:pt>
                <c:pt idx="11" formatCode="#,##0">
                  <c:v>16683</c:v>
                </c:pt>
                <c:pt idx="12" formatCode="#,##0">
                  <c:v>16647</c:v>
                </c:pt>
                <c:pt idx="13">
                  <c:v>17093</c:v>
                </c:pt>
                <c:pt idx="14">
                  <c:v>18165</c:v>
                </c:pt>
                <c:pt idx="15">
                  <c:v>17887</c:v>
                </c:pt>
                <c:pt idx="16">
                  <c:v>18360</c:v>
                </c:pt>
                <c:pt idx="17">
                  <c:v>18553</c:v>
                </c:pt>
                <c:pt idx="18">
                  <c:v>18557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80-42B5-AADE-0F4C901C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2608"/>
        <c:axId val="1"/>
      </c:barChart>
      <c:catAx>
        <c:axId val="199460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3.2503937007874024E-2"/>
              <c:y val="0.1542910149929888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26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76643439704265"/>
          <c:y val="0.72879013410994864"/>
          <c:w val="0.79716797145323282"/>
          <c:h val="0.2328839032107288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8101867034203"/>
          <c:y val="5.0925925925925923E-2"/>
          <c:w val="0.8678670920397884"/>
          <c:h val="0.70897394583885331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'6. Top 10 productores de GLP'!$A$9</c:f>
              <c:strCache>
                <c:ptCount val="1"/>
                <c:pt idx="0">
                  <c:v>Estados Unidos</c:v>
                </c:pt>
              </c:strCache>
            </c:strRef>
          </c:tx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GLP'!$B$9:$T$9</c:f>
              <c:numCache>
                <c:formatCode>_(* #,##0_);_(* \(#,##0\);_(* "-"_);_(@_)</c:formatCode>
                <c:ptCount val="19"/>
                <c:pt idx="0">
                  <c:v>38093</c:v>
                </c:pt>
                <c:pt idx="1">
                  <c:v>39575</c:v>
                </c:pt>
                <c:pt idx="2">
                  <c:v>40643</c:v>
                </c:pt>
                <c:pt idx="3">
                  <c:v>41070</c:v>
                </c:pt>
                <c:pt idx="4">
                  <c:v>42172</c:v>
                </c:pt>
                <c:pt idx="5">
                  <c:v>42166</c:v>
                </c:pt>
                <c:pt idx="6">
                  <c:v>45954</c:v>
                </c:pt>
                <c:pt idx="7">
                  <c:v>52075</c:v>
                </c:pt>
                <c:pt idx="8">
                  <c:v>58726</c:v>
                </c:pt>
                <c:pt idx="9">
                  <c:v>64586</c:v>
                </c:pt>
                <c:pt idx="10">
                  <c:v>65652</c:v>
                </c:pt>
                <c:pt idx="11">
                  <c:v>69152</c:v>
                </c:pt>
                <c:pt idx="12">
                  <c:v>76516</c:v>
                </c:pt>
                <c:pt idx="13">
                  <c:v>84580</c:v>
                </c:pt>
                <c:pt idx="14">
                  <c:v>87442</c:v>
                </c:pt>
                <c:pt idx="15" formatCode="#,##0">
                  <c:v>91211</c:v>
                </c:pt>
                <c:pt idx="16" formatCode="#,##0">
                  <c:v>97224</c:v>
                </c:pt>
                <c:pt idx="17" formatCode="#,##0">
                  <c:v>104732</c:v>
                </c:pt>
                <c:pt idx="18" formatCode="#,##0">
                  <c:v>110985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6-444B-B41F-76268C23A3F8}"/>
            </c:ext>
          </c:extLst>
        </c:ser>
        <c:ser>
          <c:idx val="0"/>
          <c:order val="1"/>
          <c:tx>
            <c:strRef>
              <c:f>'6. Top 10 productores de GLP'!$A$10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GLP'!$B$10:$T$10</c:f>
              <c:numCache>
                <c:formatCode>#,##0</c:formatCode>
                <c:ptCount val="19"/>
                <c:pt idx="0">
                  <c:v>18199</c:v>
                </c:pt>
                <c:pt idx="1">
                  <c:v>20279</c:v>
                </c:pt>
                <c:pt idx="2">
                  <c:v>19393</c:v>
                </c:pt>
                <c:pt idx="3">
                  <c:v>19929</c:v>
                </c:pt>
                <c:pt idx="4">
                  <c:v>21022</c:v>
                </c:pt>
                <c:pt idx="5">
                  <c:v>21789</c:v>
                </c:pt>
                <c:pt idx="6">
                  <c:v>22515</c:v>
                </c:pt>
                <c:pt idx="7">
                  <c:v>24559</c:v>
                </c:pt>
                <c:pt idx="8">
                  <c:v>26493</c:v>
                </c:pt>
                <c:pt idx="9">
                  <c:v>28886</c:v>
                </c:pt>
                <c:pt idx="10">
                  <c:v>34804</c:v>
                </c:pt>
                <c:pt idx="11">
                  <c:v>36709</c:v>
                </c:pt>
                <c:pt idx="12">
                  <c:v>38719</c:v>
                </c:pt>
                <c:pt idx="13">
                  <c:v>40615</c:v>
                </c:pt>
                <c:pt idx="14">
                  <c:v>44286</c:v>
                </c:pt>
                <c:pt idx="15">
                  <c:v>47570</c:v>
                </c:pt>
                <c:pt idx="16">
                  <c:v>48192</c:v>
                </c:pt>
                <c:pt idx="17">
                  <c:v>51658</c:v>
                </c:pt>
                <c:pt idx="18">
                  <c:v>52469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E6-444B-B41F-76268C23A3F8}"/>
            </c:ext>
          </c:extLst>
        </c:ser>
        <c:ser>
          <c:idx val="1"/>
          <c:order val="2"/>
          <c:tx>
            <c:strRef>
              <c:f>'6. Top 10 productores de GLP'!$A$11</c:f>
              <c:strCache>
                <c:ptCount val="1"/>
                <c:pt idx="0">
                  <c:v>Arabia Saudita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GLP'!$B$11:$T$11</c:f>
              <c:numCache>
                <c:formatCode>#,##0</c:formatCode>
                <c:ptCount val="19"/>
                <c:pt idx="0">
                  <c:v>20571</c:v>
                </c:pt>
                <c:pt idx="1">
                  <c:v>19734</c:v>
                </c:pt>
                <c:pt idx="2">
                  <c:v>21804</c:v>
                </c:pt>
                <c:pt idx="3">
                  <c:v>22902</c:v>
                </c:pt>
                <c:pt idx="4">
                  <c:v>24774</c:v>
                </c:pt>
                <c:pt idx="5">
                  <c:v>26006</c:v>
                </c:pt>
                <c:pt idx="6">
                  <c:v>27798</c:v>
                </c:pt>
                <c:pt idx="7">
                  <c:v>26273</c:v>
                </c:pt>
                <c:pt idx="8">
                  <c:v>27325</c:v>
                </c:pt>
                <c:pt idx="9">
                  <c:v>26445</c:v>
                </c:pt>
                <c:pt idx="10">
                  <c:v>30324</c:v>
                </c:pt>
                <c:pt idx="11">
                  <c:v>27239</c:v>
                </c:pt>
                <c:pt idx="12">
                  <c:v>28891</c:v>
                </c:pt>
                <c:pt idx="13">
                  <c:v>27687</c:v>
                </c:pt>
                <c:pt idx="14">
                  <c:v>26420</c:v>
                </c:pt>
                <c:pt idx="15">
                  <c:v>25119</c:v>
                </c:pt>
                <c:pt idx="16">
                  <c:v>27396</c:v>
                </c:pt>
                <c:pt idx="17">
                  <c:v>25583</c:v>
                </c:pt>
                <c:pt idx="18">
                  <c:v>26147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E6-444B-B41F-76268C23A3F8}"/>
            </c:ext>
          </c:extLst>
        </c:ser>
        <c:ser>
          <c:idx val="2"/>
          <c:order val="3"/>
          <c:tx>
            <c:strRef>
              <c:f>'6. Top 10 productores de GLP'!$A$12</c:f>
              <c:strCache>
                <c:ptCount val="1"/>
                <c:pt idx="0">
                  <c:v>Rusia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GLP'!$B$12:$T$12</c:f>
              <c:numCache>
                <c:formatCode>#,##0</c:formatCode>
                <c:ptCount val="19"/>
                <c:pt idx="0">
                  <c:v>10264</c:v>
                </c:pt>
                <c:pt idx="1">
                  <c:v>10747</c:v>
                </c:pt>
                <c:pt idx="2">
                  <c:v>10790</c:v>
                </c:pt>
                <c:pt idx="3">
                  <c:v>11261</c:v>
                </c:pt>
                <c:pt idx="4">
                  <c:v>11899</c:v>
                </c:pt>
                <c:pt idx="5">
                  <c:v>12542</c:v>
                </c:pt>
                <c:pt idx="6">
                  <c:v>13395</c:v>
                </c:pt>
                <c:pt idx="7">
                  <c:v>14241</c:v>
                </c:pt>
                <c:pt idx="8">
                  <c:v>15834</c:v>
                </c:pt>
                <c:pt idx="9">
                  <c:v>15844</c:v>
                </c:pt>
                <c:pt idx="10">
                  <c:v>16555</c:v>
                </c:pt>
                <c:pt idx="11">
                  <c:v>16660</c:v>
                </c:pt>
                <c:pt idx="12">
                  <c:v>16690</c:v>
                </c:pt>
                <c:pt idx="13">
                  <c:v>17030</c:v>
                </c:pt>
                <c:pt idx="14">
                  <c:v>16280</c:v>
                </c:pt>
                <c:pt idx="15">
                  <c:v>15029</c:v>
                </c:pt>
                <c:pt idx="16">
                  <c:v>15305</c:v>
                </c:pt>
                <c:pt idx="17">
                  <c:v>17344</c:v>
                </c:pt>
                <c:pt idx="18">
                  <c:v>15758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E6-444B-B41F-76268C23A3F8}"/>
            </c:ext>
          </c:extLst>
        </c:ser>
        <c:ser>
          <c:idx val="3"/>
          <c:order val="4"/>
          <c:tx>
            <c:strRef>
              <c:f>'6. Top 10 productores de GLP'!$A$13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GLP'!$B$13:$T$13</c:f>
              <c:numCache>
                <c:formatCode>#,##0</c:formatCode>
                <c:ptCount val="19"/>
                <c:pt idx="0">
                  <c:v>10398</c:v>
                </c:pt>
                <c:pt idx="1">
                  <c:v>10685</c:v>
                </c:pt>
                <c:pt idx="2">
                  <c:v>9661</c:v>
                </c:pt>
                <c:pt idx="3">
                  <c:v>9045</c:v>
                </c:pt>
                <c:pt idx="4">
                  <c:v>9486</c:v>
                </c:pt>
                <c:pt idx="5">
                  <c:v>9489</c:v>
                </c:pt>
                <c:pt idx="6">
                  <c:v>9789</c:v>
                </c:pt>
                <c:pt idx="7">
                  <c:v>10015</c:v>
                </c:pt>
                <c:pt idx="8">
                  <c:v>10255</c:v>
                </c:pt>
                <c:pt idx="9">
                  <c:v>10220</c:v>
                </c:pt>
                <c:pt idx="10">
                  <c:v>11399</c:v>
                </c:pt>
                <c:pt idx="11">
                  <c:v>12380</c:v>
                </c:pt>
                <c:pt idx="12">
                  <c:v>14030</c:v>
                </c:pt>
                <c:pt idx="13">
                  <c:v>15124</c:v>
                </c:pt>
                <c:pt idx="14">
                  <c:v>14618</c:v>
                </c:pt>
                <c:pt idx="15">
                  <c:v>15712</c:v>
                </c:pt>
                <c:pt idx="16">
                  <c:v>16399</c:v>
                </c:pt>
                <c:pt idx="17">
                  <c:v>16556</c:v>
                </c:pt>
                <c:pt idx="18">
                  <c:v>17425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E6-444B-B41F-76268C23A3F8}"/>
            </c:ext>
          </c:extLst>
        </c:ser>
        <c:ser>
          <c:idx val="4"/>
          <c:order val="5"/>
          <c:tx>
            <c:strRef>
              <c:f>'6. Top 10 productores de GLP'!$A$14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GLP'!$B$14:$T$14</c:f>
              <c:numCache>
                <c:formatCode>#,##0</c:formatCode>
                <c:ptCount val="19"/>
                <c:pt idx="0">
                  <c:v>9123</c:v>
                </c:pt>
                <c:pt idx="1">
                  <c:v>9741</c:v>
                </c:pt>
                <c:pt idx="2">
                  <c:v>10082</c:v>
                </c:pt>
                <c:pt idx="3">
                  <c:v>11230</c:v>
                </c:pt>
                <c:pt idx="4">
                  <c:v>10300</c:v>
                </c:pt>
                <c:pt idx="5">
                  <c:v>10389</c:v>
                </c:pt>
                <c:pt idx="6">
                  <c:v>10382</c:v>
                </c:pt>
                <c:pt idx="7">
                  <c:v>10525</c:v>
                </c:pt>
                <c:pt idx="8">
                  <c:v>10626</c:v>
                </c:pt>
                <c:pt idx="9">
                  <c:v>11072</c:v>
                </c:pt>
                <c:pt idx="10">
                  <c:v>12094</c:v>
                </c:pt>
                <c:pt idx="11">
                  <c:v>12286</c:v>
                </c:pt>
                <c:pt idx="12">
                  <c:v>13109</c:v>
                </c:pt>
                <c:pt idx="13">
                  <c:v>12768</c:v>
                </c:pt>
                <c:pt idx="14">
                  <c:v>12231</c:v>
                </c:pt>
                <c:pt idx="15">
                  <c:v>12184</c:v>
                </c:pt>
                <c:pt idx="16">
                  <c:v>12821</c:v>
                </c:pt>
                <c:pt idx="17">
                  <c:v>12777</c:v>
                </c:pt>
                <c:pt idx="18">
                  <c:v>12802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E6-444B-B41F-76268C23A3F8}"/>
            </c:ext>
          </c:extLst>
        </c:ser>
        <c:ser>
          <c:idx val="5"/>
          <c:order val="6"/>
          <c:tx>
            <c:strRef>
              <c:f>'6. Top 10 productores de GLP'!$A$15</c:f>
              <c:strCache>
                <c:ptCount val="1"/>
                <c:pt idx="0">
                  <c:v>Emiratos Árabes Unidos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GLP'!$B$15:$T$15</c:f>
              <c:numCache>
                <c:formatCode>#,##0</c:formatCode>
                <c:ptCount val="19"/>
                <c:pt idx="0">
                  <c:v>7228</c:v>
                </c:pt>
                <c:pt idx="1">
                  <c:v>7091</c:v>
                </c:pt>
                <c:pt idx="2">
                  <c:v>7070</c:v>
                </c:pt>
                <c:pt idx="3">
                  <c:v>7122</c:v>
                </c:pt>
                <c:pt idx="4">
                  <c:v>7467</c:v>
                </c:pt>
                <c:pt idx="5">
                  <c:v>9042</c:v>
                </c:pt>
                <c:pt idx="6">
                  <c:v>9532</c:v>
                </c:pt>
                <c:pt idx="7">
                  <c:v>10021</c:v>
                </c:pt>
                <c:pt idx="8">
                  <c:v>10491</c:v>
                </c:pt>
                <c:pt idx="9">
                  <c:v>10869</c:v>
                </c:pt>
                <c:pt idx="10">
                  <c:v>10466</c:v>
                </c:pt>
                <c:pt idx="11">
                  <c:v>10793</c:v>
                </c:pt>
                <c:pt idx="12">
                  <c:v>10669</c:v>
                </c:pt>
                <c:pt idx="13">
                  <c:v>12123</c:v>
                </c:pt>
                <c:pt idx="14">
                  <c:v>11553</c:v>
                </c:pt>
                <c:pt idx="15">
                  <c:v>10520</c:v>
                </c:pt>
                <c:pt idx="16">
                  <c:v>11789</c:v>
                </c:pt>
                <c:pt idx="17">
                  <c:v>12019</c:v>
                </c:pt>
                <c:pt idx="18">
                  <c:v>12126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E6-444B-B41F-76268C23A3F8}"/>
            </c:ext>
          </c:extLst>
        </c:ser>
        <c:ser>
          <c:idx val="6"/>
          <c:order val="7"/>
          <c:tx>
            <c:strRef>
              <c:f>'6. Top 10 productores de GLP'!$A$16</c:f>
              <c:strCache>
                <c:ptCount val="1"/>
                <c:pt idx="0">
                  <c:v>Qatar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GLP'!$B$16:$T$16</c:f>
              <c:numCache>
                <c:formatCode>#,##0</c:formatCode>
                <c:ptCount val="19"/>
                <c:pt idx="0">
                  <c:v>3769</c:v>
                </c:pt>
                <c:pt idx="1">
                  <c:v>4217</c:v>
                </c:pt>
                <c:pt idx="2">
                  <c:v>7460</c:v>
                </c:pt>
                <c:pt idx="3">
                  <c:v>7367</c:v>
                </c:pt>
                <c:pt idx="4">
                  <c:v>8736</c:v>
                </c:pt>
                <c:pt idx="5">
                  <c:v>10268</c:v>
                </c:pt>
                <c:pt idx="6">
                  <c:v>10479</c:v>
                </c:pt>
                <c:pt idx="7">
                  <c:v>10829</c:v>
                </c:pt>
                <c:pt idx="8">
                  <c:v>10917</c:v>
                </c:pt>
                <c:pt idx="9">
                  <c:v>11203</c:v>
                </c:pt>
                <c:pt idx="10">
                  <c:v>10159</c:v>
                </c:pt>
                <c:pt idx="11">
                  <c:v>10458</c:v>
                </c:pt>
                <c:pt idx="12">
                  <c:v>10925</c:v>
                </c:pt>
                <c:pt idx="13">
                  <c:v>10807</c:v>
                </c:pt>
                <c:pt idx="14">
                  <c:v>10711</c:v>
                </c:pt>
                <c:pt idx="15">
                  <c:v>10511</c:v>
                </c:pt>
                <c:pt idx="16">
                  <c:v>10592</c:v>
                </c:pt>
                <c:pt idx="17">
                  <c:v>10618</c:v>
                </c:pt>
                <c:pt idx="18">
                  <c:v>10547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E6-444B-B41F-76268C23A3F8}"/>
            </c:ext>
          </c:extLst>
        </c:ser>
        <c:ser>
          <c:idx val="7"/>
          <c:order val="8"/>
          <c:tx>
            <c:strRef>
              <c:f>'6. Top 10 productores de GLP'!$A$17</c:f>
              <c:strCache>
                <c:ptCount val="1"/>
                <c:pt idx="0">
                  <c:v>Algeria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GLP'!$B$17:$T$17</c:f>
              <c:numCache>
                <c:formatCode>#,##0</c:formatCode>
                <c:ptCount val="19"/>
                <c:pt idx="0">
                  <c:v>8777</c:v>
                </c:pt>
                <c:pt idx="1">
                  <c:v>9208</c:v>
                </c:pt>
                <c:pt idx="2">
                  <c:v>8251</c:v>
                </c:pt>
                <c:pt idx="3">
                  <c:v>8096</c:v>
                </c:pt>
                <c:pt idx="4">
                  <c:v>8162</c:v>
                </c:pt>
                <c:pt idx="5">
                  <c:v>8014</c:v>
                </c:pt>
                <c:pt idx="6">
                  <c:v>7429</c:v>
                </c:pt>
                <c:pt idx="7">
                  <c:v>7484</c:v>
                </c:pt>
                <c:pt idx="8">
                  <c:v>9176</c:v>
                </c:pt>
                <c:pt idx="9">
                  <c:v>9005</c:v>
                </c:pt>
                <c:pt idx="10">
                  <c:v>9207</c:v>
                </c:pt>
                <c:pt idx="11">
                  <c:v>9155</c:v>
                </c:pt>
                <c:pt idx="12">
                  <c:v>8972</c:v>
                </c:pt>
                <c:pt idx="13">
                  <c:v>8443</c:v>
                </c:pt>
                <c:pt idx="14">
                  <c:v>7996</c:v>
                </c:pt>
                <c:pt idx="15">
                  <c:v>7733</c:v>
                </c:pt>
                <c:pt idx="16">
                  <c:v>8490</c:v>
                </c:pt>
                <c:pt idx="17">
                  <c:v>9126</c:v>
                </c:pt>
                <c:pt idx="18">
                  <c:v>9246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E6-444B-B41F-76268C23A3F8}"/>
            </c:ext>
          </c:extLst>
        </c:ser>
        <c:ser>
          <c:idx val="8"/>
          <c:order val="9"/>
          <c:tx>
            <c:strRef>
              <c:f>'6. Top 10 productores de GLP'!$A$18</c:f>
              <c:strCache>
                <c:ptCount val="1"/>
                <c:pt idx="0">
                  <c:v>Irán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GLP'!$B$18:$T$18</c:f>
              <c:numCache>
                <c:formatCode>#,##0</c:formatCode>
                <c:ptCount val="19"/>
                <c:pt idx="0">
                  <c:v>4879</c:v>
                </c:pt>
                <c:pt idx="1">
                  <c:v>5017</c:v>
                </c:pt>
                <c:pt idx="2">
                  <c:v>5302</c:v>
                </c:pt>
                <c:pt idx="3">
                  <c:v>5303</c:v>
                </c:pt>
                <c:pt idx="4">
                  <c:v>7497</c:v>
                </c:pt>
                <c:pt idx="5">
                  <c:v>7599</c:v>
                </c:pt>
                <c:pt idx="6">
                  <c:v>7570</c:v>
                </c:pt>
                <c:pt idx="7">
                  <c:v>7717</c:v>
                </c:pt>
                <c:pt idx="8">
                  <c:v>7778</c:v>
                </c:pt>
                <c:pt idx="9">
                  <c:v>8024</c:v>
                </c:pt>
                <c:pt idx="10">
                  <c:v>9409</c:v>
                </c:pt>
                <c:pt idx="11">
                  <c:v>9244</c:v>
                </c:pt>
                <c:pt idx="12">
                  <c:v>7734</c:v>
                </c:pt>
                <c:pt idx="13">
                  <c:v>8062</c:v>
                </c:pt>
                <c:pt idx="14">
                  <c:v>7808</c:v>
                </c:pt>
                <c:pt idx="15">
                  <c:v>8976</c:v>
                </c:pt>
                <c:pt idx="16">
                  <c:v>11013</c:v>
                </c:pt>
                <c:pt idx="17">
                  <c:v>12012</c:v>
                </c:pt>
                <c:pt idx="18">
                  <c:v>12214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E6-444B-B41F-76268C23A3F8}"/>
            </c:ext>
          </c:extLst>
        </c:ser>
        <c:ser>
          <c:idx val="9"/>
          <c:order val="10"/>
          <c:tx>
            <c:strRef>
              <c:f>'6. Top 10 productores de GLP'!$A$19</c:f>
              <c:strCache>
                <c:ptCount val="1"/>
                <c:pt idx="0">
                  <c:v>Resto del mundo</c:v>
                </c:pt>
              </c:strCache>
            </c:strRef>
          </c:tx>
          <c:invertIfNegative val="0"/>
          <c:cat>
            <c:numRef>
              <c:f>'6. Top 10 productores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'6. Top 10 productores de GLP'!$B$19:$T$19</c:f>
              <c:numCache>
                <c:formatCode>#,##0</c:formatCode>
                <c:ptCount val="19"/>
                <c:pt idx="0">
                  <c:v>93224</c:v>
                </c:pt>
                <c:pt idx="1">
                  <c:v>93639</c:v>
                </c:pt>
                <c:pt idx="2">
                  <c:v>92616</c:v>
                </c:pt>
                <c:pt idx="3">
                  <c:v>91815</c:v>
                </c:pt>
                <c:pt idx="4">
                  <c:v>92563</c:v>
                </c:pt>
                <c:pt idx="5">
                  <c:v>94133</c:v>
                </c:pt>
                <c:pt idx="6">
                  <c:v>94239</c:v>
                </c:pt>
                <c:pt idx="7">
                  <c:v>93497</c:v>
                </c:pt>
                <c:pt idx="8">
                  <c:v>92610</c:v>
                </c:pt>
                <c:pt idx="9">
                  <c:v>93167</c:v>
                </c:pt>
                <c:pt idx="10" formatCode="_(* #,##0_);_(* \(#,##0\);_(* &quot;-&quot;_);_(@_)">
                  <c:v>94452</c:v>
                </c:pt>
                <c:pt idx="11" formatCode="_(* #,##0_);_(* \(#,##0\);_(* &quot;-&quot;_);_(@_)">
                  <c:v>92372</c:v>
                </c:pt>
                <c:pt idx="12" formatCode="_(* #,##0_);_(* \(#,##0\);_(* &quot;-&quot;_);_(@_)">
                  <c:v>92702</c:v>
                </c:pt>
                <c:pt idx="13" formatCode="_(* #,##0_);_(* \(#,##0\);_(* &quot;-&quot;_);_(@_)">
                  <c:v>96689</c:v>
                </c:pt>
                <c:pt idx="14" formatCode="_(* #,##0_);_(* \(#,##0\);_(* &quot;-&quot;_);_(@_)">
                  <c:v>90044</c:v>
                </c:pt>
                <c:pt idx="15">
                  <c:v>88112</c:v>
                </c:pt>
                <c:pt idx="16">
                  <c:v>85013</c:v>
                </c:pt>
                <c:pt idx="17">
                  <c:v>86988</c:v>
                </c:pt>
                <c:pt idx="18">
                  <c:v>90546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E6-444B-B41F-76268C23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10512"/>
        <c:axId val="1"/>
      </c:barChart>
      <c:catAx>
        <c:axId val="199461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8.9949191398230668E-3"/>
              <c:y val="0.1529843188864848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105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78625892025134"/>
          <c:y val="0.89898775400950237"/>
          <c:w val="0.70011308860365062"/>
          <c:h val="5.94918694653253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9554056939056"/>
          <c:y val="4.8450519776621251E-2"/>
          <c:w val="0.85154895829408883"/>
          <c:h val="0.7439292409877337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 Consumo mundial de GLP'!$A$9</c:f>
              <c:strCache>
                <c:ptCount val="1"/>
                <c:pt idx="0">
                  <c:v>Asia-Pacifico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GLP'!$B$9:$T$9</c:f>
              <c:numCache>
                <c:formatCode>_(* #,##0_);_(* \(#,##0\);_(* "-"_);_(@_)</c:formatCode>
                <c:ptCount val="19"/>
                <c:pt idx="0">
                  <c:v>75763</c:v>
                </c:pt>
                <c:pt idx="1">
                  <c:v>78790</c:v>
                </c:pt>
                <c:pt idx="2">
                  <c:v>81292</c:v>
                </c:pt>
                <c:pt idx="3">
                  <c:v>85988</c:v>
                </c:pt>
                <c:pt idx="4">
                  <c:v>85877</c:v>
                </c:pt>
                <c:pt idx="5">
                  <c:v>89120</c:v>
                </c:pt>
                <c:pt idx="6">
                  <c:v>90555</c:v>
                </c:pt>
                <c:pt idx="7">
                  <c:v>94542</c:v>
                </c:pt>
                <c:pt idx="8">
                  <c:v>100808</c:v>
                </c:pt>
                <c:pt idx="9">
                  <c:v>108624</c:v>
                </c:pt>
                <c:pt idx="10">
                  <c:v>123346</c:v>
                </c:pt>
                <c:pt idx="11">
                  <c:v>128615</c:v>
                </c:pt>
                <c:pt idx="12">
                  <c:v>135749</c:v>
                </c:pt>
                <c:pt idx="13">
                  <c:v>143938</c:v>
                </c:pt>
                <c:pt idx="14">
                  <c:v>146280</c:v>
                </c:pt>
                <c:pt idx="15">
                  <c:v>155079</c:v>
                </c:pt>
                <c:pt idx="16">
                  <c:v>160491</c:v>
                </c:pt>
                <c:pt idx="17">
                  <c:v>168262</c:v>
                </c:pt>
                <c:pt idx="18">
                  <c:v>177312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C-47CA-8E32-E89F5340BB68}"/>
            </c:ext>
          </c:extLst>
        </c:ser>
        <c:ser>
          <c:idx val="2"/>
          <c:order val="1"/>
          <c:tx>
            <c:strRef>
              <c:f>'7. Consumo mundial de GLP'!$A$10</c:f>
              <c:strCache>
                <c:ptCount val="1"/>
                <c:pt idx="0">
                  <c:v>Europa &amp; Eurasia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GLP'!$B$10:$T$10</c:f>
              <c:numCache>
                <c:formatCode>_(* #,##0_);_(* \(#,##0\);_(* "-"_);_(@_)</c:formatCode>
                <c:ptCount val="19"/>
                <c:pt idx="0">
                  <c:v>41359</c:v>
                </c:pt>
                <c:pt idx="1">
                  <c:v>42991</c:v>
                </c:pt>
                <c:pt idx="2">
                  <c:v>42631</c:v>
                </c:pt>
                <c:pt idx="3">
                  <c:v>44338</c:v>
                </c:pt>
                <c:pt idx="4">
                  <c:v>44555</c:v>
                </c:pt>
                <c:pt idx="5">
                  <c:v>44821</c:v>
                </c:pt>
                <c:pt idx="6">
                  <c:v>44133</c:v>
                </c:pt>
                <c:pt idx="7">
                  <c:v>47492</c:v>
                </c:pt>
                <c:pt idx="8">
                  <c:v>48985</c:v>
                </c:pt>
                <c:pt idx="9">
                  <c:v>49100</c:v>
                </c:pt>
                <c:pt idx="10">
                  <c:v>51243</c:v>
                </c:pt>
                <c:pt idx="11">
                  <c:v>51063</c:v>
                </c:pt>
                <c:pt idx="12">
                  <c:v>51830</c:v>
                </c:pt>
                <c:pt idx="13">
                  <c:v>54127</c:v>
                </c:pt>
                <c:pt idx="14">
                  <c:v>50998</c:v>
                </c:pt>
                <c:pt idx="15">
                  <c:v>52002</c:v>
                </c:pt>
                <c:pt idx="16">
                  <c:v>51892</c:v>
                </c:pt>
                <c:pt idx="17">
                  <c:v>53644</c:v>
                </c:pt>
                <c:pt idx="18">
                  <c:v>53429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C-47CA-8E32-E89F5340BB68}"/>
            </c:ext>
          </c:extLst>
        </c:ser>
        <c:ser>
          <c:idx val="3"/>
          <c:order val="2"/>
          <c:tx>
            <c:strRef>
              <c:f>'7. Consumo mundial de GLP'!$A$11</c:f>
              <c:strCache>
                <c:ptCount val="1"/>
                <c:pt idx="0">
                  <c:v>América del Norte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GLP'!$B$11:$T$11</c:f>
              <c:numCache>
                <c:formatCode>_(* #,##0_);_(* \(#,##0\);_(* "-"_);_(@_)</c:formatCode>
                <c:ptCount val="19"/>
                <c:pt idx="0">
                  <c:v>43493</c:v>
                </c:pt>
                <c:pt idx="1">
                  <c:v>45149</c:v>
                </c:pt>
                <c:pt idx="2">
                  <c:v>46433</c:v>
                </c:pt>
                <c:pt idx="3">
                  <c:v>47373</c:v>
                </c:pt>
                <c:pt idx="4">
                  <c:v>49022</c:v>
                </c:pt>
                <c:pt idx="5">
                  <c:v>48190</c:v>
                </c:pt>
                <c:pt idx="6">
                  <c:v>49710</c:v>
                </c:pt>
                <c:pt idx="7">
                  <c:v>53244</c:v>
                </c:pt>
                <c:pt idx="8">
                  <c:v>49583</c:v>
                </c:pt>
                <c:pt idx="9">
                  <c:v>48706</c:v>
                </c:pt>
                <c:pt idx="10">
                  <c:v>49174</c:v>
                </c:pt>
                <c:pt idx="11">
                  <c:v>51245</c:v>
                </c:pt>
                <c:pt idx="12">
                  <c:v>54743</c:v>
                </c:pt>
                <c:pt idx="13">
                  <c:v>54463</c:v>
                </c:pt>
                <c:pt idx="14">
                  <c:v>48865</c:v>
                </c:pt>
                <c:pt idx="15">
                  <c:v>51851</c:v>
                </c:pt>
                <c:pt idx="16">
                  <c:v>55892</c:v>
                </c:pt>
                <c:pt idx="17">
                  <c:v>57440</c:v>
                </c:pt>
                <c:pt idx="18">
                  <c:v>56787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EC-47CA-8E32-E89F5340BB68}"/>
            </c:ext>
          </c:extLst>
        </c:ser>
        <c:ser>
          <c:idx val="4"/>
          <c:order val="3"/>
          <c:tx>
            <c:strRef>
              <c:f>'5. Producción mundial de GLP'!$A$11</c:f>
              <c:strCache>
                <c:ptCount val="1"/>
                <c:pt idx="0">
                  <c:v>Medio Oriente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GLP'!$B$13:$T$13</c:f>
              <c:numCache>
                <c:formatCode>_(* #,##0_);_(* \(#,##0\);_(* "-"_);_(@_)</c:formatCode>
                <c:ptCount val="19"/>
                <c:pt idx="0">
                  <c:v>17642</c:v>
                </c:pt>
                <c:pt idx="1">
                  <c:v>21859</c:v>
                </c:pt>
                <c:pt idx="2">
                  <c:v>22627</c:v>
                </c:pt>
                <c:pt idx="3">
                  <c:v>20268</c:v>
                </c:pt>
                <c:pt idx="4">
                  <c:v>26276</c:v>
                </c:pt>
                <c:pt idx="5">
                  <c:v>27836</c:v>
                </c:pt>
                <c:pt idx="6">
                  <c:v>29758</c:v>
                </c:pt>
                <c:pt idx="7">
                  <c:v>28878</c:v>
                </c:pt>
                <c:pt idx="8">
                  <c:v>30168</c:v>
                </c:pt>
                <c:pt idx="9">
                  <c:v>30059</c:v>
                </c:pt>
                <c:pt idx="10">
                  <c:v>31882</c:v>
                </c:pt>
                <c:pt idx="11">
                  <c:v>28610</c:v>
                </c:pt>
                <c:pt idx="12">
                  <c:v>30065</c:v>
                </c:pt>
                <c:pt idx="13">
                  <c:v>29273</c:v>
                </c:pt>
                <c:pt idx="14">
                  <c:v>29848</c:v>
                </c:pt>
                <c:pt idx="15">
                  <c:v>28783</c:v>
                </c:pt>
                <c:pt idx="16">
                  <c:v>29993</c:v>
                </c:pt>
                <c:pt idx="17">
                  <c:v>29154</c:v>
                </c:pt>
                <c:pt idx="18">
                  <c:v>30299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EC-47CA-8E32-E89F5340BB68}"/>
            </c:ext>
          </c:extLst>
        </c:ser>
        <c:ser>
          <c:idx val="5"/>
          <c:order val="4"/>
          <c:tx>
            <c:strRef>
              <c:f>'5. Producción mundial de GLP'!$A$13</c:f>
              <c:strCache>
                <c:ptCount val="1"/>
                <c:pt idx="0">
                  <c:v>Centro &amp; Sur América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GLP'!$B$12:$T$12</c:f>
              <c:numCache>
                <c:formatCode>_(* #,##0_);_(* \(#,##0\);_(* "-"_);_(@_)</c:formatCode>
                <c:ptCount val="19"/>
                <c:pt idx="0">
                  <c:v>26524</c:v>
                </c:pt>
                <c:pt idx="1">
                  <c:v>26705</c:v>
                </c:pt>
                <c:pt idx="2">
                  <c:v>27364</c:v>
                </c:pt>
                <c:pt idx="3">
                  <c:v>27794</c:v>
                </c:pt>
                <c:pt idx="4">
                  <c:v>27606</c:v>
                </c:pt>
                <c:pt idx="5">
                  <c:v>28439</c:v>
                </c:pt>
                <c:pt idx="6">
                  <c:v>28966</c:v>
                </c:pt>
                <c:pt idx="7">
                  <c:v>29895</c:v>
                </c:pt>
                <c:pt idx="8">
                  <c:v>30687</c:v>
                </c:pt>
                <c:pt idx="9">
                  <c:v>30531</c:v>
                </c:pt>
                <c:pt idx="10">
                  <c:v>30556</c:v>
                </c:pt>
                <c:pt idx="11">
                  <c:v>29091</c:v>
                </c:pt>
                <c:pt idx="12">
                  <c:v>28654</c:v>
                </c:pt>
                <c:pt idx="13">
                  <c:v>28536</c:v>
                </c:pt>
                <c:pt idx="14">
                  <c:v>27718</c:v>
                </c:pt>
                <c:pt idx="15">
                  <c:v>29284</c:v>
                </c:pt>
                <c:pt idx="16">
                  <c:v>29921</c:v>
                </c:pt>
                <c:pt idx="17">
                  <c:v>30251</c:v>
                </c:pt>
                <c:pt idx="18">
                  <c:v>30664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EC-47CA-8E32-E89F5340BB68}"/>
            </c:ext>
          </c:extLst>
        </c:ser>
        <c:ser>
          <c:idx val="0"/>
          <c:order val="5"/>
          <c:tx>
            <c:strRef>
              <c:f>'7. Consumo mundial de GLP'!$A$14</c:f>
              <c:strCache>
                <c:ptCount val="1"/>
                <c:pt idx="0">
                  <c:v>Africa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'7. Consumo mundial de GLP'!$B$8:$T$8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'7. Consumo mundial de GLP'!$B$14:$T$14</c:f>
              <c:numCache>
                <c:formatCode>_(* #,##0_);_(* \(#,##0\);_(* "-"_);_(@_)</c:formatCode>
                <c:ptCount val="19"/>
                <c:pt idx="0">
                  <c:v>9487</c:v>
                </c:pt>
                <c:pt idx="1">
                  <c:v>9705</c:v>
                </c:pt>
                <c:pt idx="2">
                  <c:v>10104</c:v>
                </c:pt>
                <c:pt idx="3">
                  <c:v>10548</c:v>
                </c:pt>
                <c:pt idx="4">
                  <c:v>11011</c:v>
                </c:pt>
                <c:pt idx="5">
                  <c:v>11242</c:v>
                </c:pt>
                <c:pt idx="6">
                  <c:v>11658</c:v>
                </c:pt>
                <c:pt idx="7">
                  <c:v>12011</c:v>
                </c:pt>
                <c:pt idx="8">
                  <c:v>12057</c:v>
                </c:pt>
                <c:pt idx="9">
                  <c:v>12437</c:v>
                </c:pt>
                <c:pt idx="10">
                  <c:v>12670</c:v>
                </c:pt>
                <c:pt idx="11">
                  <c:v>13181</c:v>
                </c:pt>
                <c:pt idx="12">
                  <c:v>13753</c:v>
                </c:pt>
                <c:pt idx="13">
                  <c:v>15244</c:v>
                </c:pt>
                <c:pt idx="14">
                  <c:v>15365</c:v>
                </c:pt>
                <c:pt idx="15">
                  <c:v>16061</c:v>
                </c:pt>
                <c:pt idx="16">
                  <c:v>16569</c:v>
                </c:pt>
                <c:pt idx="17">
                  <c:v>17839</c:v>
                </c:pt>
                <c:pt idx="18">
                  <c:v>17807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EC-47CA-8E32-E89F5340B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4604272"/>
        <c:axId val="1"/>
      </c:barChart>
      <c:catAx>
        <c:axId val="199460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Miles de Toneladas</a:t>
                </a:r>
              </a:p>
            </c:rich>
          </c:tx>
          <c:layout>
            <c:manualLayout>
              <c:xMode val="edge"/>
              <c:yMode val="edge"/>
              <c:x val="1.5755365507541221E-2"/>
              <c:y val="0.1542010820076061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946042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16669806226376"/>
          <c:y val="0.90904467298730518"/>
          <c:w val="0.72729543256853657"/>
          <c:h val="6.37776527934008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6350">
      <a:solidFill>
        <a:schemeClr val="tx1"/>
      </a:solidFill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4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image" Target="../media/image1.jpeg"/><Relationship Id="rId1" Type="http://schemas.openxmlformats.org/officeDocument/2006/relationships/chart" Target="../charts/chart30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205;ndice!A1"/><Relationship Id="rId1" Type="http://schemas.openxmlformats.org/officeDocument/2006/relationships/chart" Target="../charts/chart35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jpeg"/><Relationship Id="rId1" Type="http://schemas.openxmlformats.org/officeDocument/2006/relationships/hyperlink" Target="#&#205;ndice!A1"/><Relationship Id="rId4" Type="http://schemas.openxmlformats.org/officeDocument/2006/relationships/chart" Target="../charts/chart2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&#205;ndice!A1"/><Relationship Id="rId1" Type="http://schemas.openxmlformats.org/officeDocument/2006/relationships/chart" Target="../charts/chart4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jpe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0</xdr:rowOff>
    </xdr:from>
    <xdr:to>
      <xdr:col>0</xdr:col>
      <xdr:colOff>2155963</xdr:colOff>
      <xdr:row>3</xdr:row>
      <xdr:rowOff>123825</xdr:rowOff>
    </xdr:to>
    <xdr:pic>
      <xdr:nvPicPr>
        <xdr:cNvPr id="1886" name="Imagen 1">
          <a:extLst>
            <a:ext uri="{FF2B5EF4-FFF2-40B4-BE49-F238E27FC236}">
              <a16:creationId xmlns:a16="http://schemas.microsoft.com/office/drawing/2014/main" id="{14B7C1DE-9E73-281E-9425-DD1820E3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0"/>
          <a:ext cx="2114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3</xdr:row>
      <xdr:rowOff>114300</xdr:rowOff>
    </xdr:to>
    <xdr:pic>
      <xdr:nvPicPr>
        <xdr:cNvPr id="35572918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6F416-D33A-B65B-9FB1-B54F4A66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472168</xdr:colOff>
      <xdr:row>16</xdr:row>
      <xdr:rowOff>114300</xdr:rowOff>
    </xdr:from>
    <xdr:to>
      <xdr:col>17</xdr:col>
      <xdr:colOff>295275</xdr:colOff>
      <xdr:row>36</xdr:row>
      <xdr:rowOff>38100</xdr:rowOff>
    </xdr:to>
    <xdr:graphicFrame macro="">
      <xdr:nvGraphicFramePr>
        <xdr:cNvPr id="35572919" name="Gráfico 3">
          <a:extLst>
            <a:ext uri="{FF2B5EF4-FFF2-40B4-BE49-F238E27FC236}">
              <a16:creationId xmlns:a16="http://schemas.microsoft.com/office/drawing/2014/main" id="{6C015B94-C6EE-A0EA-BDD3-F44F5A43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3</xdr:row>
      <xdr:rowOff>114300</xdr:rowOff>
    </xdr:to>
    <xdr:pic>
      <xdr:nvPicPr>
        <xdr:cNvPr id="35574966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DAB79-32E1-AF12-5604-1A307FE8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651198</xdr:colOff>
      <xdr:row>22</xdr:row>
      <xdr:rowOff>15745</xdr:rowOff>
    </xdr:from>
    <xdr:to>
      <xdr:col>20</xdr:col>
      <xdr:colOff>213826</xdr:colOff>
      <xdr:row>41</xdr:row>
      <xdr:rowOff>29158</xdr:rowOff>
    </xdr:to>
    <xdr:graphicFrame macro="">
      <xdr:nvGraphicFramePr>
        <xdr:cNvPr id="35574967" name="Gráfico 3">
          <a:extLst>
            <a:ext uri="{FF2B5EF4-FFF2-40B4-BE49-F238E27FC236}">
              <a16:creationId xmlns:a16="http://schemas.microsoft.com/office/drawing/2014/main" id="{25044A38-5B68-DE1F-B3A7-183D8340D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723900</xdr:colOff>
      <xdr:row>3</xdr:row>
      <xdr:rowOff>114300</xdr:rowOff>
    </xdr:to>
    <xdr:pic>
      <xdr:nvPicPr>
        <xdr:cNvPr id="3557701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6E100-3CB0-71FF-BC8E-C5A86961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5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417135</xdr:colOff>
      <xdr:row>4</xdr:row>
      <xdr:rowOff>154366</xdr:rowOff>
    </xdr:from>
    <xdr:to>
      <xdr:col>19</xdr:col>
      <xdr:colOff>217110</xdr:colOff>
      <xdr:row>33</xdr:row>
      <xdr:rowOff>1966</xdr:rowOff>
    </xdr:to>
    <xdr:graphicFrame macro="">
      <xdr:nvGraphicFramePr>
        <xdr:cNvPr id="35577015" name="Gráfico 2">
          <a:extLst>
            <a:ext uri="{FF2B5EF4-FFF2-40B4-BE49-F238E27FC236}">
              <a16:creationId xmlns:a16="http://schemas.microsoft.com/office/drawing/2014/main" id="{05E26A16-37CB-284A-42F1-5ABE0D886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24</xdr:col>
      <xdr:colOff>555511</xdr:colOff>
      <xdr:row>3</xdr:row>
      <xdr:rowOff>114300</xdr:rowOff>
    </xdr:to>
    <xdr:pic>
      <xdr:nvPicPr>
        <xdr:cNvPr id="3558129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FC94D-E284-06A2-D63A-1A6F8FD1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5331</xdr:row>
      <xdr:rowOff>85725</xdr:rowOff>
    </xdr:from>
    <xdr:to>
      <xdr:col>25</xdr:col>
      <xdr:colOff>9525</xdr:colOff>
      <xdr:row>5349</xdr:row>
      <xdr:rowOff>0</xdr:rowOff>
    </xdr:to>
    <xdr:graphicFrame macro="">
      <xdr:nvGraphicFramePr>
        <xdr:cNvPr id="35581293" name="Gráfico 3">
          <a:extLst>
            <a:ext uri="{FF2B5EF4-FFF2-40B4-BE49-F238E27FC236}">
              <a16:creationId xmlns:a16="http://schemas.microsoft.com/office/drawing/2014/main" id="{7D697DED-D081-3236-3D58-DF0405188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374198</xdr:colOff>
      <xdr:row>11</xdr:row>
      <xdr:rowOff>122467</xdr:rowOff>
    </xdr:from>
    <xdr:to>
      <xdr:col>39</xdr:col>
      <xdr:colOff>552790</xdr:colOff>
      <xdr:row>22</xdr:row>
      <xdr:rowOff>31736</xdr:rowOff>
    </xdr:to>
    <xdr:graphicFrame macro="">
      <xdr:nvGraphicFramePr>
        <xdr:cNvPr id="35581294" name="Gráfico 4">
          <a:extLst>
            <a:ext uri="{FF2B5EF4-FFF2-40B4-BE49-F238E27FC236}">
              <a16:creationId xmlns:a16="http://schemas.microsoft.com/office/drawing/2014/main" id="{E427F966-242B-E951-D7AB-C3B644E66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391207</xdr:colOff>
      <xdr:row>22</xdr:row>
      <xdr:rowOff>151037</xdr:rowOff>
    </xdr:from>
    <xdr:to>
      <xdr:col>39</xdr:col>
      <xdr:colOff>515031</xdr:colOff>
      <xdr:row>39</xdr:row>
      <xdr:rowOff>57830</xdr:rowOff>
    </xdr:to>
    <xdr:graphicFrame macro="">
      <xdr:nvGraphicFramePr>
        <xdr:cNvPr id="35581295" name="Gráfico 4">
          <a:extLst>
            <a:ext uri="{FF2B5EF4-FFF2-40B4-BE49-F238E27FC236}">
              <a16:creationId xmlns:a16="http://schemas.microsoft.com/office/drawing/2014/main" id="{D99DF279-E607-DB51-0C3C-6C6D337E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685800</xdr:colOff>
      <xdr:row>3</xdr:row>
      <xdr:rowOff>114300</xdr:rowOff>
    </xdr:to>
    <xdr:pic>
      <xdr:nvPicPr>
        <xdr:cNvPr id="3557906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AE708-1535-67DA-FD76-7046FF72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955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601132</xdr:colOff>
      <xdr:row>6</xdr:row>
      <xdr:rowOff>159807</xdr:rowOff>
    </xdr:from>
    <xdr:to>
      <xdr:col>22</xdr:col>
      <xdr:colOff>433917</xdr:colOff>
      <xdr:row>24</xdr:row>
      <xdr:rowOff>169333</xdr:rowOff>
    </xdr:to>
    <xdr:graphicFrame macro="">
      <xdr:nvGraphicFramePr>
        <xdr:cNvPr id="35579063" name="Gráfico 1">
          <a:extLst>
            <a:ext uri="{FF2B5EF4-FFF2-40B4-BE49-F238E27FC236}">
              <a16:creationId xmlns:a16="http://schemas.microsoft.com/office/drawing/2014/main" id="{981C597F-FF10-8F9F-5732-87FCF586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3</xdr:row>
      <xdr:rowOff>114300</xdr:rowOff>
    </xdr:to>
    <xdr:pic>
      <xdr:nvPicPr>
        <xdr:cNvPr id="35585297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8955F-FED5-94EE-4D4D-DE296BC0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176892</xdr:colOff>
      <xdr:row>26</xdr:row>
      <xdr:rowOff>126546</xdr:rowOff>
    </xdr:from>
    <xdr:to>
      <xdr:col>29</xdr:col>
      <xdr:colOff>62592</xdr:colOff>
      <xdr:row>48</xdr:row>
      <xdr:rowOff>97971</xdr:rowOff>
    </xdr:to>
    <xdr:graphicFrame macro="">
      <xdr:nvGraphicFramePr>
        <xdr:cNvPr id="35585299" name="Gráfico 1">
          <a:extLst>
            <a:ext uri="{FF2B5EF4-FFF2-40B4-BE49-F238E27FC236}">
              <a16:creationId xmlns:a16="http://schemas.microsoft.com/office/drawing/2014/main" id="{55604D01-C4A3-7209-76A7-460FEC066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170890</xdr:colOff>
      <xdr:row>9</xdr:row>
      <xdr:rowOff>24730</xdr:rowOff>
    </xdr:from>
    <xdr:to>
      <xdr:col>29</xdr:col>
      <xdr:colOff>11206</xdr:colOff>
      <xdr:row>25</xdr:row>
      <xdr:rowOff>156881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511A37-3CE0-ECB9-6058-1B4E15E7BE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727982</xdr:colOff>
      <xdr:row>3</xdr:row>
      <xdr:rowOff>114300</xdr:rowOff>
    </xdr:to>
    <xdr:pic>
      <xdr:nvPicPr>
        <xdr:cNvPr id="38561855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7F92F-C5B7-96BB-90FB-1FCE5DE2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429078</xdr:colOff>
      <xdr:row>8</xdr:row>
      <xdr:rowOff>152854</xdr:rowOff>
    </xdr:from>
    <xdr:to>
      <xdr:col>18</xdr:col>
      <xdr:colOff>530679</xdr:colOff>
      <xdr:row>24</xdr:row>
      <xdr:rowOff>122464</xdr:rowOff>
    </xdr:to>
    <xdr:graphicFrame macro="">
      <xdr:nvGraphicFramePr>
        <xdr:cNvPr id="38561856" name="Gráfico 5">
          <a:extLst>
            <a:ext uri="{FF2B5EF4-FFF2-40B4-BE49-F238E27FC236}">
              <a16:creationId xmlns:a16="http://schemas.microsoft.com/office/drawing/2014/main" id="{0FF3D26D-37F6-17D6-6952-685949491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33</xdr:row>
      <xdr:rowOff>123825</xdr:rowOff>
    </xdr:from>
    <xdr:to>
      <xdr:col>1</xdr:col>
      <xdr:colOff>779462</xdr:colOff>
      <xdr:row>37</xdr:row>
      <xdr:rowOff>38098</xdr:rowOff>
    </xdr:to>
    <xdr:pic>
      <xdr:nvPicPr>
        <xdr:cNvPr id="35589849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1FA89-0520-772F-8DA9-B7D3D4F4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21907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819149</xdr:colOff>
      <xdr:row>55</xdr:row>
      <xdr:rowOff>85725</xdr:rowOff>
    </xdr:from>
    <xdr:to>
      <xdr:col>3</xdr:col>
      <xdr:colOff>1314449</xdr:colOff>
      <xdr:row>68</xdr:row>
      <xdr:rowOff>57149</xdr:rowOff>
    </xdr:to>
    <xdr:graphicFrame macro="">
      <xdr:nvGraphicFramePr>
        <xdr:cNvPr id="35589853" name="Gráfico 9">
          <a:extLst>
            <a:ext uri="{FF2B5EF4-FFF2-40B4-BE49-F238E27FC236}">
              <a16:creationId xmlns:a16="http://schemas.microsoft.com/office/drawing/2014/main" id="{F4E01453-7DEC-4E19-92CA-81C24536A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694766</xdr:colOff>
      <xdr:row>55</xdr:row>
      <xdr:rowOff>124384</xdr:rowOff>
    </xdr:from>
    <xdr:to>
      <xdr:col>6</xdr:col>
      <xdr:colOff>151841</xdr:colOff>
      <xdr:row>69</xdr:row>
      <xdr:rowOff>173186</xdr:rowOff>
    </xdr:to>
    <xdr:graphicFrame macro="">
      <xdr:nvGraphicFramePr>
        <xdr:cNvPr id="35589854" name="Gráfico 9">
          <a:extLst>
            <a:ext uri="{FF2B5EF4-FFF2-40B4-BE49-F238E27FC236}">
              <a16:creationId xmlns:a16="http://schemas.microsoft.com/office/drawing/2014/main" id="{922BD60C-A033-5575-557C-EDBD6B2FF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711574</xdr:colOff>
      <xdr:row>55</xdr:row>
      <xdr:rowOff>161364</xdr:rowOff>
    </xdr:from>
    <xdr:to>
      <xdr:col>11</xdr:col>
      <xdr:colOff>229721</xdr:colOff>
      <xdr:row>69</xdr:row>
      <xdr:rowOff>151839</xdr:rowOff>
    </xdr:to>
    <xdr:graphicFrame macro="">
      <xdr:nvGraphicFramePr>
        <xdr:cNvPr id="35589855" name="Gráfico 9">
          <a:extLst>
            <a:ext uri="{FF2B5EF4-FFF2-40B4-BE49-F238E27FC236}">
              <a16:creationId xmlns:a16="http://schemas.microsoft.com/office/drawing/2014/main" id="{58A5309A-94F2-83B5-DEA1-0D34A0999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12890</xdr:colOff>
      <xdr:row>54</xdr:row>
      <xdr:rowOff>145116</xdr:rowOff>
    </xdr:from>
    <xdr:to>
      <xdr:col>13</xdr:col>
      <xdr:colOff>1089214</xdr:colOff>
      <xdr:row>69</xdr:row>
      <xdr:rowOff>192741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E6C9B93-1D8F-4470-828C-980F5DB10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67236</xdr:colOff>
      <xdr:row>54</xdr:row>
      <xdr:rowOff>123264</xdr:rowOff>
    </xdr:from>
    <xdr:to>
      <xdr:col>10</xdr:col>
      <xdr:colOff>1143560</xdr:colOff>
      <xdr:row>69</xdr:row>
      <xdr:rowOff>170889</xdr:rowOff>
    </xdr:to>
    <xdr:graphicFrame macro="">
      <xdr:nvGraphicFramePr>
        <xdr:cNvPr id="4" name="Gráfico 9">
          <a:extLst>
            <a:ext uri="{FF2B5EF4-FFF2-40B4-BE49-F238E27FC236}">
              <a16:creationId xmlns:a16="http://schemas.microsoft.com/office/drawing/2014/main" id="{81F9A105-393D-4DC7-A3F1-59A2DCF50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56030</xdr:colOff>
      <xdr:row>54</xdr:row>
      <xdr:rowOff>67236</xdr:rowOff>
    </xdr:from>
    <xdr:to>
      <xdr:col>16</xdr:col>
      <xdr:colOff>1132354</xdr:colOff>
      <xdr:row>69</xdr:row>
      <xdr:rowOff>114861</xdr:rowOff>
    </xdr:to>
    <xdr:graphicFrame macro="">
      <xdr:nvGraphicFramePr>
        <xdr:cNvPr id="5" name="Gráfico 9">
          <a:extLst>
            <a:ext uri="{FF2B5EF4-FFF2-40B4-BE49-F238E27FC236}">
              <a16:creationId xmlns:a16="http://schemas.microsoft.com/office/drawing/2014/main" id="{DECB1CD1-F392-4794-B572-941D3669E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1417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F568B-51D6-6233-0485-D6932547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597494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9E22E-5C0E-DB85-3F0F-BEEBE038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115</xdr:col>
      <xdr:colOff>18269</xdr:colOff>
      <xdr:row>10</xdr:row>
      <xdr:rowOff>30250</xdr:rowOff>
    </xdr:from>
    <xdr:to>
      <xdr:col>129</xdr:col>
      <xdr:colOff>486996</xdr:colOff>
      <xdr:row>37</xdr:row>
      <xdr:rowOff>155919</xdr:rowOff>
    </xdr:to>
    <xdr:graphicFrame macro="">
      <xdr:nvGraphicFramePr>
        <xdr:cNvPr id="35597495" name="Gráfico 1">
          <a:extLst>
            <a:ext uri="{FF2B5EF4-FFF2-40B4-BE49-F238E27FC236}">
              <a16:creationId xmlns:a16="http://schemas.microsoft.com/office/drawing/2014/main" id="{2EA27915-02CF-C64F-1CA9-C14057054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291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C25DC-34E6-0D3B-98BF-AC4B5F55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599815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426B5-B628-E972-F581-5DDB63E1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400050</xdr:colOff>
      <xdr:row>27</xdr:row>
      <xdr:rowOff>0</xdr:rowOff>
    </xdr:from>
    <xdr:to>
      <xdr:col>21</xdr:col>
      <xdr:colOff>281725</xdr:colOff>
      <xdr:row>90</xdr:row>
      <xdr:rowOff>123825</xdr:rowOff>
    </xdr:to>
    <xdr:graphicFrame macro="">
      <xdr:nvGraphicFramePr>
        <xdr:cNvPr id="35599816" name="Gráfico 3">
          <a:extLst>
            <a:ext uri="{FF2B5EF4-FFF2-40B4-BE49-F238E27FC236}">
              <a16:creationId xmlns:a16="http://schemas.microsoft.com/office/drawing/2014/main" id="{6D46C54F-4436-6C0A-CE93-B3232A80B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57150</xdr:colOff>
      <xdr:row>31</xdr:row>
      <xdr:rowOff>0</xdr:rowOff>
    </xdr:from>
    <xdr:to>
      <xdr:col>23</xdr:col>
      <xdr:colOff>647700</xdr:colOff>
      <xdr:row>31</xdr:row>
      <xdr:rowOff>0</xdr:rowOff>
    </xdr:to>
    <xdr:graphicFrame macro="">
      <xdr:nvGraphicFramePr>
        <xdr:cNvPr id="35599817" name="Gráfico 1">
          <a:extLst>
            <a:ext uri="{FF2B5EF4-FFF2-40B4-BE49-F238E27FC236}">
              <a16:creationId xmlns:a16="http://schemas.microsoft.com/office/drawing/2014/main" id="{38A5580C-40F4-C539-5F85-2C75F293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190500</xdr:colOff>
      <xdr:row>31</xdr:row>
      <xdr:rowOff>0</xdr:rowOff>
    </xdr:from>
    <xdr:to>
      <xdr:col>33</xdr:col>
      <xdr:colOff>361950</xdr:colOff>
      <xdr:row>74</xdr:row>
      <xdr:rowOff>9525</xdr:rowOff>
    </xdr:to>
    <xdr:graphicFrame macro="">
      <xdr:nvGraphicFramePr>
        <xdr:cNvPr id="35599818" name="Gráfico 6">
          <a:extLst>
            <a:ext uri="{FF2B5EF4-FFF2-40B4-BE49-F238E27FC236}">
              <a16:creationId xmlns:a16="http://schemas.microsoft.com/office/drawing/2014/main" id="{F8C40AD3-4E59-F670-B7A4-9A3FDFD79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238125</xdr:colOff>
      <xdr:row>26</xdr:row>
      <xdr:rowOff>161925</xdr:rowOff>
    </xdr:from>
    <xdr:to>
      <xdr:col>5</xdr:col>
      <xdr:colOff>171450</xdr:colOff>
      <xdr:row>90</xdr:row>
      <xdr:rowOff>38100</xdr:rowOff>
    </xdr:to>
    <xdr:graphicFrame macro="">
      <xdr:nvGraphicFramePr>
        <xdr:cNvPr id="35599819" name="Gráfico 1">
          <a:extLst>
            <a:ext uri="{FF2B5EF4-FFF2-40B4-BE49-F238E27FC236}">
              <a16:creationId xmlns:a16="http://schemas.microsoft.com/office/drawing/2014/main" id="{31CFB4BA-BB06-DE0F-35EC-2FDE0F812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38</xdr:row>
      <xdr:rowOff>38100</xdr:rowOff>
    </xdr:from>
    <xdr:to>
      <xdr:col>7</xdr:col>
      <xdr:colOff>1000125</xdr:colOff>
      <xdr:row>106</xdr:row>
      <xdr:rowOff>66675</xdr:rowOff>
    </xdr:to>
    <xdr:graphicFrame macro="">
      <xdr:nvGraphicFramePr>
        <xdr:cNvPr id="35604935" name="Gráfico 1">
          <a:extLst>
            <a:ext uri="{FF2B5EF4-FFF2-40B4-BE49-F238E27FC236}">
              <a16:creationId xmlns:a16="http://schemas.microsoft.com/office/drawing/2014/main" id="{EC91B684-3774-77FD-3E0D-353594609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604936" name="Imagen 2">
          <a:extLst>
            <a:ext uri="{FF2B5EF4-FFF2-40B4-BE49-F238E27FC236}">
              <a16:creationId xmlns:a16="http://schemas.microsoft.com/office/drawing/2014/main" id="{5DC4AEFB-E1FE-4736-D4AC-60B1A3E2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352425</xdr:colOff>
      <xdr:row>26</xdr:row>
      <xdr:rowOff>76200</xdr:rowOff>
    </xdr:from>
    <xdr:to>
      <xdr:col>28</xdr:col>
      <xdr:colOff>57150</xdr:colOff>
      <xdr:row>41</xdr:row>
      <xdr:rowOff>104775</xdr:rowOff>
    </xdr:to>
    <xdr:graphicFrame macro="">
      <xdr:nvGraphicFramePr>
        <xdr:cNvPr id="35604937" name="Gráfico 3">
          <a:extLst>
            <a:ext uri="{FF2B5EF4-FFF2-40B4-BE49-F238E27FC236}">
              <a16:creationId xmlns:a16="http://schemas.microsoft.com/office/drawing/2014/main" id="{B6B93338-F231-720F-EAAA-9B522EA37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104775</xdr:colOff>
      <xdr:row>74</xdr:row>
      <xdr:rowOff>104775</xdr:rowOff>
    </xdr:from>
    <xdr:to>
      <xdr:col>9</xdr:col>
      <xdr:colOff>800100</xdr:colOff>
      <xdr:row>93</xdr:row>
      <xdr:rowOff>66675</xdr:rowOff>
    </xdr:to>
    <xdr:graphicFrame macro="">
      <xdr:nvGraphicFramePr>
        <xdr:cNvPr id="35604938" name="Gráfico 4">
          <a:extLst>
            <a:ext uri="{FF2B5EF4-FFF2-40B4-BE49-F238E27FC236}">
              <a16:creationId xmlns:a16="http://schemas.microsoft.com/office/drawing/2014/main" id="{F0492817-206B-BA42-C846-79ECE7196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74</xdr:row>
      <xdr:rowOff>104775</xdr:rowOff>
    </xdr:from>
    <xdr:to>
      <xdr:col>2</xdr:col>
      <xdr:colOff>685800</xdr:colOff>
      <xdr:row>93</xdr:row>
      <xdr:rowOff>66675</xdr:rowOff>
    </xdr:to>
    <xdr:graphicFrame macro="">
      <xdr:nvGraphicFramePr>
        <xdr:cNvPr id="35604939" name="Gráfico 5">
          <a:extLst>
            <a:ext uri="{FF2B5EF4-FFF2-40B4-BE49-F238E27FC236}">
              <a16:creationId xmlns:a16="http://schemas.microsoft.com/office/drawing/2014/main" id="{73C84ACA-A017-4DE5-C50E-C7C481B6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4</xdr:row>
      <xdr:rowOff>16608</xdr:rowOff>
    </xdr:to>
    <xdr:pic>
      <xdr:nvPicPr>
        <xdr:cNvPr id="3560978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AD1DA-B4A6-DDF4-822F-881EC6D5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26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405821</xdr:colOff>
      <xdr:row>11</xdr:row>
      <xdr:rowOff>158753</xdr:rowOff>
    </xdr:from>
    <xdr:to>
      <xdr:col>34</xdr:col>
      <xdr:colOff>548696</xdr:colOff>
      <xdr:row>33</xdr:row>
      <xdr:rowOff>30617</xdr:rowOff>
    </xdr:to>
    <xdr:graphicFrame macro="">
      <xdr:nvGraphicFramePr>
        <xdr:cNvPr id="35609783" name="Gráfico 4">
          <a:extLst>
            <a:ext uri="{FF2B5EF4-FFF2-40B4-BE49-F238E27FC236}">
              <a16:creationId xmlns:a16="http://schemas.microsoft.com/office/drawing/2014/main" id="{699191FD-8FD7-6882-4FFB-EE0CA3ACA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0</xdr:rowOff>
    </xdr:from>
    <xdr:to>
      <xdr:col>3</xdr:col>
      <xdr:colOff>190500</xdr:colOff>
      <xdr:row>49</xdr:row>
      <xdr:rowOff>9525</xdr:rowOff>
    </xdr:to>
    <xdr:graphicFrame macro="">
      <xdr:nvGraphicFramePr>
        <xdr:cNvPr id="35612103" name="Gráfico 1">
          <a:extLst>
            <a:ext uri="{FF2B5EF4-FFF2-40B4-BE49-F238E27FC236}">
              <a16:creationId xmlns:a16="http://schemas.microsoft.com/office/drawing/2014/main" id="{DE2FC58C-8B29-2A25-3F60-6B2A1618D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3</xdr:row>
      <xdr:rowOff>152400</xdr:rowOff>
    </xdr:to>
    <xdr:pic>
      <xdr:nvPicPr>
        <xdr:cNvPr id="35612104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32CE3-3CEC-00F1-661D-07481A23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34</xdr:row>
      <xdr:rowOff>0</xdr:rowOff>
    </xdr:from>
    <xdr:to>
      <xdr:col>11</xdr:col>
      <xdr:colOff>190500</xdr:colOff>
      <xdr:row>49</xdr:row>
      <xdr:rowOff>9525</xdr:rowOff>
    </xdr:to>
    <xdr:graphicFrame macro="">
      <xdr:nvGraphicFramePr>
        <xdr:cNvPr id="35612105" name="Gráfico 3">
          <a:extLst>
            <a:ext uri="{FF2B5EF4-FFF2-40B4-BE49-F238E27FC236}">
              <a16:creationId xmlns:a16="http://schemas.microsoft.com/office/drawing/2014/main" id="{748BA242-B408-CBDE-B77F-BEC58D0DF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152400</xdr:colOff>
      <xdr:row>56</xdr:row>
      <xdr:rowOff>171450</xdr:rowOff>
    </xdr:from>
    <xdr:to>
      <xdr:col>7</xdr:col>
      <xdr:colOff>800100</xdr:colOff>
      <xdr:row>69</xdr:row>
      <xdr:rowOff>123825</xdr:rowOff>
    </xdr:to>
    <xdr:graphicFrame macro="">
      <xdr:nvGraphicFramePr>
        <xdr:cNvPr id="35612106" name="Gráfico 1">
          <a:extLst>
            <a:ext uri="{FF2B5EF4-FFF2-40B4-BE49-F238E27FC236}">
              <a16:creationId xmlns:a16="http://schemas.microsoft.com/office/drawing/2014/main" id="{069BCAD8-BA5B-33BC-23CD-0F4814922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133350</xdr:colOff>
      <xdr:row>70</xdr:row>
      <xdr:rowOff>57150</xdr:rowOff>
    </xdr:from>
    <xdr:to>
      <xdr:col>7</xdr:col>
      <xdr:colOff>809625</xdr:colOff>
      <xdr:row>86</xdr:row>
      <xdr:rowOff>95250</xdr:rowOff>
    </xdr:to>
    <xdr:graphicFrame macro="">
      <xdr:nvGraphicFramePr>
        <xdr:cNvPr id="35612107" name="Gráfico 5">
          <a:extLst>
            <a:ext uri="{FF2B5EF4-FFF2-40B4-BE49-F238E27FC236}">
              <a16:creationId xmlns:a16="http://schemas.microsoft.com/office/drawing/2014/main" id="{002AD738-169F-C4E7-E3D9-66B5EA5FA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534120</xdr:colOff>
      <xdr:row>3</xdr:row>
      <xdr:rowOff>114300</xdr:rowOff>
    </xdr:to>
    <xdr:pic>
      <xdr:nvPicPr>
        <xdr:cNvPr id="35618998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5C910-54BB-265B-E770-56FE4621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05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52917</xdr:colOff>
      <xdr:row>10</xdr:row>
      <xdr:rowOff>158749</xdr:rowOff>
    </xdr:from>
    <xdr:to>
      <xdr:col>31</xdr:col>
      <xdr:colOff>550334</xdr:colOff>
      <xdr:row>27</xdr:row>
      <xdr:rowOff>179916</xdr:rowOff>
    </xdr:to>
    <xdr:graphicFrame macro="">
      <xdr:nvGraphicFramePr>
        <xdr:cNvPr id="35618999" name="Gráfico 4">
          <a:extLst>
            <a:ext uri="{FF2B5EF4-FFF2-40B4-BE49-F238E27FC236}">
              <a16:creationId xmlns:a16="http://schemas.microsoft.com/office/drawing/2014/main" id="{15B6F110-76BE-27A5-99F5-6CF8BD56D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126674</xdr:colOff>
      <xdr:row>3</xdr:row>
      <xdr:rowOff>114300</xdr:rowOff>
    </xdr:to>
    <xdr:pic>
      <xdr:nvPicPr>
        <xdr:cNvPr id="35616950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802F1-A004-4E57-9022-14CFC16A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197224</xdr:colOff>
      <xdr:row>15</xdr:row>
      <xdr:rowOff>70517</xdr:rowOff>
    </xdr:from>
    <xdr:to>
      <xdr:col>13</xdr:col>
      <xdr:colOff>717178</xdr:colOff>
      <xdr:row>35</xdr:row>
      <xdr:rowOff>33619</xdr:rowOff>
    </xdr:to>
    <xdr:graphicFrame macro="">
      <xdr:nvGraphicFramePr>
        <xdr:cNvPr id="35616951" name="Gráfico 2">
          <a:extLst>
            <a:ext uri="{FF2B5EF4-FFF2-40B4-BE49-F238E27FC236}">
              <a16:creationId xmlns:a16="http://schemas.microsoft.com/office/drawing/2014/main" id="{6A51CB73-46B7-272F-6B7D-BAC46C33D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142875</xdr:rowOff>
    </xdr:to>
    <xdr:pic>
      <xdr:nvPicPr>
        <xdr:cNvPr id="35621046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24734-D455-74C2-F069-AD1D487F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123825</xdr:colOff>
      <xdr:row>6</xdr:row>
      <xdr:rowOff>123825</xdr:rowOff>
    </xdr:from>
    <xdr:to>
      <xdr:col>16</xdr:col>
      <xdr:colOff>247650</xdr:colOff>
      <xdr:row>22</xdr:row>
      <xdr:rowOff>28575</xdr:rowOff>
    </xdr:to>
    <xdr:graphicFrame macro="">
      <xdr:nvGraphicFramePr>
        <xdr:cNvPr id="35621047" name="Gráfico 1">
          <a:extLst>
            <a:ext uri="{FF2B5EF4-FFF2-40B4-BE49-F238E27FC236}">
              <a16:creationId xmlns:a16="http://schemas.microsoft.com/office/drawing/2014/main" id="{ECB607AE-B055-9397-DC90-B397CDC48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142875</xdr:rowOff>
    </xdr:to>
    <xdr:pic>
      <xdr:nvPicPr>
        <xdr:cNvPr id="35623367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A6284-1185-335A-FCE6-98349E43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114300</xdr:colOff>
      <xdr:row>6</xdr:row>
      <xdr:rowOff>85725</xdr:rowOff>
    </xdr:from>
    <xdr:to>
      <xdr:col>10</xdr:col>
      <xdr:colOff>238125</xdr:colOff>
      <xdr:row>21</xdr:row>
      <xdr:rowOff>133350</xdr:rowOff>
    </xdr:to>
    <xdr:graphicFrame macro="">
      <xdr:nvGraphicFramePr>
        <xdr:cNvPr id="35623368" name="Gráfico 4">
          <a:extLst>
            <a:ext uri="{FF2B5EF4-FFF2-40B4-BE49-F238E27FC236}">
              <a16:creationId xmlns:a16="http://schemas.microsoft.com/office/drawing/2014/main" id="{479971E9-48B2-9EC3-F72E-354709784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152400</xdr:colOff>
      <xdr:row>22</xdr:row>
      <xdr:rowOff>66675</xdr:rowOff>
    </xdr:from>
    <xdr:to>
      <xdr:col>10</xdr:col>
      <xdr:colOff>285750</xdr:colOff>
      <xdr:row>37</xdr:row>
      <xdr:rowOff>95250</xdr:rowOff>
    </xdr:to>
    <xdr:graphicFrame macro="">
      <xdr:nvGraphicFramePr>
        <xdr:cNvPr id="35623369" name="Gráfico 5">
          <a:extLst>
            <a:ext uri="{FF2B5EF4-FFF2-40B4-BE49-F238E27FC236}">
              <a16:creationId xmlns:a16="http://schemas.microsoft.com/office/drawing/2014/main" id="{1732F989-F493-85C5-1670-7786FAF2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200025</xdr:colOff>
      <xdr:row>6</xdr:row>
      <xdr:rowOff>152400</xdr:rowOff>
    </xdr:from>
    <xdr:to>
      <xdr:col>14</xdr:col>
      <xdr:colOff>333375</xdr:colOff>
      <xdr:row>21</xdr:row>
      <xdr:rowOff>171450</xdr:rowOff>
    </xdr:to>
    <xdr:graphicFrame macro="">
      <xdr:nvGraphicFramePr>
        <xdr:cNvPr id="35623370" name="Gráfico 6">
          <a:extLst>
            <a:ext uri="{FF2B5EF4-FFF2-40B4-BE49-F238E27FC236}">
              <a16:creationId xmlns:a16="http://schemas.microsoft.com/office/drawing/2014/main" id="{04D06C48-30F2-79F5-6E9A-94B2FEDD1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104775</xdr:colOff>
      <xdr:row>21</xdr:row>
      <xdr:rowOff>247650</xdr:rowOff>
    </xdr:from>
    <xdr:to>
      <xdr:col>14</xdr:col>
      <xdr:colOff>533400</xdr:colOff>
      <xdr:row>36</xdr:row>
      <xdr:rowOff>171450</xdr:rowOff>
    </xdr:to>
    <xdr:graphicFrame macro="">
      <xdr:nvGraphicFramePr>
        <xdr:cNvPr id="35623371" name="Gráfico 7">
          <a:extLst>
            <a:ext uri="{FF2B5EF4-FFF2-40B4-BE49-F238E27FC236}">
              <a16:creationId xmlns:a16="http://schemas.microsoft.com/office/drawing/2014/main" id="{DAA0F007-88D8-8836-7306-69D18E4C6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0.42445</cdr:x>
      <cdr:y>0.59819</cdr:y>
    </cdr:from>
    <cdr:to>
      <cdr:x>0.56748</cdr:x>
      <cdr:y>0.67909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03332" y="2006600"/>
          <a:ext cx="903293" cy="755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_tradnl" sz="1100" b="1"/>
            <a:t>1.664.000</a:t>
          </a:r>
          <a:r>
            <a:rPr lang="es-ES_tradnl" sz="1100" b="1" baseline="0"/>
            <a:t> familias</a:t>
          </a:r>
          <a:endParaRPr lang="es-ES_tradnl" sz="1100" b="1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0.3967</cdr:x>
      <cdr:y>0.55387</cdr:y>
    </cdr:from>
    <cdr:to>
      <cdr:x>0.61582</cdr:x>
      <cdr:y>0.69854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207077" y="1670455"/>
          <a:ext cx="666743" cy="436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_tradnl" sz="1100" b="1"/>
            <a:t>45.000</a:t>
          </a:r>
          <a:r>
            <a:rPr lang="es-ES_tradnl" sz="1100" b="1" baseline="0"/>
            <a:t> </a:t>
          </a:r>
        </a:p>
        <a:p xmlns:a="http://schemas.openxmlformats.org/drawingml/2006/main">
          <a:pPr algn="ctr"/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1400175</xdr:colOff>
      <xdr:row>4</xdr:row>
      <xdr:rowOff>19050</xdr:rowOff>
    </xdr:to>
    <xdr:pic>
      <xdr:nvPicPr>
        <xdr:cNvPr id="35558673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3C905-8B0B-8E02-1706-A8BB2501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216087</xdr:colOff>
      <xdr:row>11</xdr:row>
      <xdr:rowOff>78442</xdr:rowOff>
    </xdr:from>
    <xdr:to>
      <xdr:col>13</xdr:col>
      <xdr:colOff>365312</xdr:colOff>
      <xdr:row>26</xdr:row>
      <xdr:rowOff>90209</xdr:rowOff>
    </xdr:to>
    <xdr:graphicFrame macro="">
      <xdr:nvGraphicFramePr>
        <xdr:cNvPr id="35558674" name="Gráfico 4">
          <a:extLst>
            <a:ext uri="{FF2B5EF4-FFF2-40B4-BE49-F238E27FC236}">
              <a16:creationId xmlns:a16="http://schemas.microsoft.com/office/drawing/2014/main" id="{0A123689-1ECE-E012-F96E-FB992F2DD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239619</xdr:colOff>
      <xdr:row>27</xdr:row>
      <xdr:rowOff>34738</xdr:rowOff>
    </xdr:from>
    <xdr:to>
      <xdr:col>13</xdr:col>
      <xdr:colOff>379319</xdr:colOff>
      <xdr:row>40</xdr:row>
      <xdr:rowOff>85538</xdr:rowOff>
    </xdr:to>
    <xdr:graphicFrame macro="">
      <xdr:nvGraphicFramePr>
        <xdr:cNvPr id="35558675" name="Gráfico 5">
          <a:extLst>
            <a:ext uri="{FF2B5EF4-FFF2-40B4-BE49-F238E27FC236}">
              <a16:creationId xmlns:a16="http://schemas.microsoft.com/office/drawing/2014/main" id="{B48C035E-F986-A790-C6DD-C95C9426D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0.37536</cdr:x>
      <cdr:y>0.56226</cdr:y>
    </cdr:from>
    <cdr:to>
      <cdr:x>0.64665</cdr:x>
      <cdr:y>0.63593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142135" y="1743942"/>
          <a:ext cx="825496" cy="2285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_tradnl" sz="1100" b="1"/>
            <a:t>2.000</a:t>
          </a:r>
          <a:r>
            <a:rPr lang="es-ES_tradnl" sz="1100" b="1" baseline="0"/>
            <a:t> </a:t>
          </a:r>
        </a:p>
        <a:p xmlns:a="http://schemas.openxmlformats.org/drawingml/2006/main">
          <a:pPr algn="ctr"/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0.39668</cdr:x>
      <cdr:y>0.57098</cdr:y>
    </cdr:from>
    <cdr:to>
      <cdr:x>0.6275</cdr:x>
      <cdr:y>0.67129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1324148" y="1711656"/>
          <a:ext cx="770486" cy="300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ts val="800"/>
            </a:lnSpc>
          </a:pPr>
          <a:r>
            <a:rPr lang="es-ES_tradnl" sz="1100" b="1"/>
            <a:t>33.000</a:t>
          </a:r>
          <a:r>
            <a:rPr lang="es-ES_tradnl" sz="1100" b="1" baseline="0"/>
            <a:t> </a:t>
          </a:r>
        </a:p>
        <a:p xmlns:a="http://schemas.openxmlformats.org/drawingml/2006/main">
          <a:pPr algn="ctr">
            <a:lnSpc>
              <a:spcPts val="900"/>
            </a:lnSpc>
          </a:pPr>
          <a:r>
            <a:rPr lang="es-ES_tradnl" sz="1100" b="1" baseline="0"/>
            <a:t>familias</a:t>
          </a:r>
          <a:endParaRPr lang="es-ES_tradnl" sz="1100" b="1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0</xdr:rowOff>
    </xdr:from>
    <xdr:to>
      <xdr:col>8</xdr:col>
      <xdr:colOff>542925</xdr:colOff>
      <xdr:row>87</xdr:row>
      <xdr:rowOff>9525</xdr:rowOff>
    </xdr:to>
    <xdr:graphicFrame macro="">
      <xdr:nvGraphicFramePr>
        <xdr:cNvPr id="35630262" name="Gráfico 3">
          <a:extLst>
            <a:ext uri="{FF2B5EF4-FFF2-40B4-BE49-F238E27FC236}">
              <a16:creationId xmlns:a16="http://schemas.microsoft.com/office/drawing/2014/main" id="{EE475848-AA90-5CFC-874A-4601B6C86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990600</xdr:colOff>
      <xdr:row>4</xdr:row>
      <xdr:rowOff>114300</xdr:rowOff>
    </xdr:to>
    <xdr:pic>
      <xdr:nvPicPr>
        <xdr:cNvPr id="35630263" name="Image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93971-E080-8355-1095-57785866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</xdr:colOff>
      <xdr:row>3</xdr:row>
      <xdr:rowOff>142875</xdr:rowOff>
    </xdr:to>
    <xdr:pic>
      <xdr:nvPicPr>
        <xdr:cNvPr id="3562821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05D5D-CC98-F6F5-404E-5A3B3C0B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133350</xdr:colOff>
      <xdr:row>13</xdr:row>
      <xdr:rowOff>9525</xdr:rowOff>
    </xdr:from>
    <xdr:to>
      <xdr:col>8</xdr:col>
      <xdr:colOff>0</xdr:colOff>
      <xdr:row>38</xdr:row>
      <xdr:rowOff>28575</xdr:rowOff>
    </xdr:to>
    <xdr:graphicFrame macro="">
      <xdr:nvGraphicFramePr>
        <xdr:cNvPr id="35628215" name="Gráfico 6">
          <a:extLst>
            <a:ext uri="{FF2B5EF4-FFF2-40B4-BE49-F238E27FC236}">
              <a16:creationId xmlns:a16="http://schemas.microsoft.com/office/drawing/2014/main" id="{5B9F3E96-6250-CD43-0BA5-D6031146A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3</xdr:row>
      <xdr:rowOff>85725</xdr:rowOff>
    </xdr:to>
    <xdr:pic>
      <xdr:nvPicPr>
        <xdr:cNvPr id="22048106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06A2D-1C4F-D3A6-B7A7-5BD1F60F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2333625</xdr:colOff>
      <xdr:row>3</xdr:row>
      <xdr:rowOff>114300</xdr:rowOff>
    </xdr:to>
    <xdr:pic>
      <xdr:nvPicPr>
        <xdr:cNvPr id="3563231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6E852-8B1F-6D00-7CFD-840CB3BA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</xdr:colOff>
      <xdr:row>47</xdr:row>
      <xdr:rowOff>47625</xdr:rowOff>
    </xdr:from>
    <xdr:to>
      <xdr:col>20</xdr:col>
      <xdr:colOff>390525</xdr:colOff>
      <xdr:row>74</xdr:row>
      <xdr:rowOff>180975</xdr:rowOff>
    </xdr:to>
    <xdr:graphicFrame macro="">
      <xdr:nvGraphicFramePr>
        <xdr:cNvPr id="35632311" name="Gráfico 5">
          <a:extLst>
            <a:ext uri="{FF2B5EF4-FFF2-40B4-BE49-F238E27FC236}">
              <a16:creationId xmlns:a16="http://schemas.microsoft.com/office/drawing/2014/main" id="{0EC8C04D-26EF-22FB-6E9F-E6475934D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561975</xdr:colOff>
      <xdr:row>3</xdr:row>
      <xdr:rowOff>114300</xdr:rowOff>
    </xdr:to>
    <xdr:pic>
      <xdr:nvPicPr>
        <xdr:cNvPr id="3556165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A9074-A69D-784D-5322-EB033007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211044</xdr:colOff>
      <xdr:row>10</xdr:row>
      <xdr:rowOff>89087</xdr:rowOff>
    </xdr:from>
    <xdr:to>
      <xdr:col>12</xdr:col>
      <xdr:colOff>198344</xdr:colOff>
      <xdr:row>28</xdr:row>
      <xdr:rowOff>184337</xdr:rowOff>
    </xdr:to>
    <xdr:graphicFrame macro="">
      <xdr:nvGraphicFramePr>
        <xdr:cNvPr id="35561655" name="Gráfico 2">
          <a:extLst>
            <a:ext uri="{FF2B5EF4-FFF2-40B4-BE49-F238E27FC236}">
              <a16:creationId xmlns:a16="http://schemas.microsoft.com/office/drawing/2014/main" id="{6DB28A9B-2BED-388E-241B-C107B44EE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571500</xdr:colOff>
      <xdr:row>4</xdr:row>
      <xdr:rowOff>19050</xdr:rowOff>
    </xdr:to>
    <xdr:pic>
      <xdr:nvPicPr>
        <xdr:cNvPr id="3556370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AAABE-724F-469F-0BE7-8C6619E6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288541</xdr:colOff>
      <xdr:row>8</xdr:row>
      <xdr:rowOff>181220</xdr:rowOff>
    </xdr:from>
    <xdr:to>
      <xdr:col>12</xdr:col>
      <xdr:colOff>438875</xdr:colOff>
      <xdr:row>24</xdr:row>
      <xdr:rowOff>209056</xdr:rowOff>
    </xdr:to>
    <xdr:graphicFrame macro="">
      <xdr:nvGraphicFramePr>
        <xdr:cNvPr id="35563703" name="Gráfico 6">
          <a:extLst>
            <a:ext uri="{FF2B5EF4-FFF2-40B4-BE49-F238E27FC236}">
              <a16:creationId xmlns:a16="http://schemas.microsoft.com/office/drawing/2014/main" id="{0A153DD6-2B42-E885-F99A-C8D33D5D1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3</xdr:row>
      <xdr:rowOff>114300</xdr:rowOff>
    </xdr:to>
    <xdr:pic>
      <xdr:nvPicPr>
        <xdr:cNvPr id="30844271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8A71C-8ED7-1FA1-F35A-AEC70692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361950</xdr:colOff>
      <xdr:row>5</xdr:row>
      <xdr:rowOff>95250</xdr:rowOff>
    </xdr:from>
    <xdr:to>
      <xdr:col>7</xdr:col>
      <xdr:colOff>1000125</xdr:colOff>
      <xdr:row>27</xdr:row>
      <xdr:rowOff>9525</xdr:rowOff>
    </xdr:to>
    <xdr:graphicFrame macro="">
      <xdr:nvGraphicFramePr>
        <xdr:cNvPr id="30844272" name="Gráfico 3">
          <a:extLst>
            <a:ext uri="{FF2B5EF4-FFF2-40B4-BE49-F238E27FC236}">
              <a16:creationId xmlns:a16="http://schemas.microsoft.com/office/drawing/2014/main" id="{621D56D3-7E81-A02C-84BD-274A6C416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3</xdr:row>
      <xdr:rowOff>114300</xdr:rowOff>
    </xdr:to>
    <xdr:pic>
      <xdr:nvPicPr>
        <xdr:cNvPr id="35566774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F5886-41B7-17CC-5BF6-89B0C8F6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161925</xdr:colOff>
      <xdr:row>6</xdr:row>
      <xdr:rowOff>152400</xdr:rowOff>
    </xdr:from>
    <xdr:to>
      <xdr:col>9</xdr:col>
      <xdr:colOff>333375</xdr:colOff>
      <xdr:row>26</xdr:row>
      <xdr:rowOff>142875</xdr:rowOff>
    </xdr:to>
    <xdr:graphicFrame macro="">
      <xdr:nvGraphicFramePr>
        <xdr:cNvPr id="35566775" name="Gráfico 2">
          <a:extLst>
            <a:ext uri="{FF2B5EF4-FFF2-40B4-BE49-F238E27FC236}">
              <a16:creationId xmlns:a16="http://schemas.microsoft.com/office/drawing/2014/main" id="{9EE7F37E-A04D-2AA3-1BB4-9E755F178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</xdr:colOff>
      <xdr:row>3</xdr:row>
      <xdr:rowOff>114300</xdr:rowOff>
    </xdr:to>
    <xdr:pic>
      <xdr:nvPicPr>
        <xdr:cNvPr id="3556882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39554-8FC5-61B3-C07C-7DB2F67A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145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17</xdr:row>
      <xdr:rowOff>152400</xdr:rowOff>
    </xdr:from>
    <xdr:to>
      <xdr:col>20</xdr:col>
      <xdr:colOff>9525</xdr:colOff>
      <xdr:row>36</xdr:row>
      <xdr:rowOff>9525</xdr:rowOff>
    </xdr:to>
    <xdr:graphicFrame macro="">
      <xdr:nvGraphicFramePr>
        <xdr:cNvPr id="35568823" name="Gráfico 3">
          <a:extLst>
            <a:ext uri="{FF2B5EF4-FFF2-40B4-BE49-F238E27FC236}">
              <a16:creationId xmlns:a16="http://schemas.microsoft.com/office/drawing/2014/main" id="{F1D33A11-FF36-12B2-0BD2-EDA42960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704850</xdr:colOff>
      <xdr:row>3</xdr:row>
      <xdr:rowOff>114300</xdr:rowOff>
    </xdr:to>
    <xdr:pic>
      <xdr:nvPicPr>
        <xdr:cNvPr id="35570870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5167B-7803-0FA3-3BE7-222CE007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156633</xdr:colOff>
      <xdr:row>22</xdr:row>
      <xdr:rowOff>117475</xdr:rowOff>
    </xdr:from>
    <xdr:to>
      <xdr:col>15</xdr:col>
      <xdr:colOff>30691</xdr:colOff>
      <xdr:row>40</xdr:row>
      <xdr:rowOff>50800</xdr:rowOff>
    </xdr:to>
    <xdr:graphicFrame macro="">
      <xdr:nvGraphicFramePr>
        <xdr:cNvPr id="35570871" name="Gráfico 2">
          <a:extLst>
            <a:ext uri="{FF2B5EF4-FFF2-40B4-BE49-F238E27FC236}">
              <a16:creationId xmlns:a16="http://schemas.microsoft.com/office/drawing/2014/main" id="{D9B3A6F0-A5A3-6A96-B341-D3FF3883C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ne.gov.co/index.php/estadisticas-por-tema/precios-y-costos/indice-de-precios-del-productor-ipp" TargetMode="External"/><Relationship Id="rId13" Type="http://schemas.openxmlformats.org/officeDocument/2006/relationships/hyperlink" Target="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" TargetMode="External"/><Relationship Id="rId18" Type="http://schemas.openxmlformats.org/officeDocument/2006/relationships/hyperlink" Target="https://www.wlpga.org/publications/" TargetMode="External"/><Relationship Id="rId3" Type="http://schemas.openxmlformats.org/officeDocument/2006/relationships/hyperlink" Target="https://www.eia.gov/dnav/pet/hist/LeafHandler.ashx?n=pet&amp;s=rwtc&amp;f=d" TargetMode="External"/><Relationship Id="rId7" Type="http://schemas.openxmlformats.org/officeDocument/2006/relationships/hyperlink" Target="https://www.eia.gov/" TargetMode="External"/><Relationship Id="rId12" Type="http://schemas.openxmlformats.org/officeDocument/2006/relationships/hyperlink" Target="https://cenit-transporte.com/tarifas-vigentes-oleoductos/" TargetMode="External"/><Relationship Id="rId17" Type="http://schemas.openxmlformats.org/officeDocument/2006/relationships/hyperlink" Target="https://cenit-transporte.com/tarifas-vigentes-3/" TargetMode="External"/><Relationship Id="rId2" Type="http://schemas.openxmlformats.org/officeDocument/2006/relationships/hyperlink" Target="https://www.eia.gov/dnav/ng/hist/rngwhhdD.htm" TargetMode="External"/><Relationship Id="rId16" Type="http://schemas.openxmlformats.org/officeDocument/2006/relationships/hyperlink" Target="http://reportes.sui.gov.co/fabricaReportes/frameSet.jsp?idreporte=glp_com_178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eia.gov/dnav/pet/hist/LeafHandler.ashx?n=PET&amp;s=EER_EPLLPA_PF4_Y44MB_DPG&amp;f=D" TargetMode="External"/><Relationship Id="rId6" Type="http://schemas.openxmlformats.org/officeDocument/2006/relationships/hyperlink" Target="https://www.eia.gov/" TargetMode="External"/><Relationship Id="rId11" Type="http://schemas.openxmlformats.org/officeDocument/2006/relationships/hyperlink" Target="https://www.dane.gov.co/index.php/estadisticas-por-tema/precios-y-costos/indice-de-precios-al-consumidor-ipc" TargetMode="External"/><Relationship Id="rId5" Type="http://schemas.openxmlformats.org/officeDocument/2006/relationships/hyperlink" Target="https://www.eia.gov/" TargetMode="External"/><Relationship Id="rId15" Type="http://schemas.openxmlformats.org/officeDocument/2006/relationships/hyperlink" Target="http://reportes.sui.gov.co/fabricaReportes/frameSet.jsp?idreporte=glp_com_178" TargetMode="External"/><Relationship Id="rId10" Type="http://schemas.openxmlformats.org/officeDocument/2006/relationships/hyperlink" Target="https://www.dane.gov.co/index.php/estadisticas-por-tema/pobreza-y-condiciones-de-vida/calidad-de-vida-ecv" TargetMode="External"/><Relationship Id="rId19" Type="http://schemas.openxmlformats.org/officeDocument/2006/relationships/hyperlink" Target="https://www.wlpga.org/publications/" TargetMode="External"/><Relationship Id="rId4" Type="http://schemas.openxmlformats.org/officeDocument/2006/relationships/hyperlink" Target="https://www.eia.gov/dnav/pet/hist/LeafHandler.ashx?n=pet&amp;s=rbrte&amp;f=d" TargetMode="External"/><Relationship Id="rId9" Type="http://schemas.openxmlformats.org/officeDocument/2006/relationships/hyperlink" Target="http://www.banrep.gov.co/es/trm" TargetMode="External"/><Relationship Id="rId14" Type="http://schemas.openxmlformats.org/officeDocument/2006/relationships/hyperlink" Target="https://www.wlpga.org/publication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5:D300"/>
  <sheetViews>
    <sheetView showGridLines="0" tabSelected="1" zoomScale="115" zoomScaleNormal="80" workbookViewId="0">
      <selection activeCell="C7" sqref="C7"/>
    </sheetView>
  </sheetViews>
  <sheetFormatPr baseColWidth="10" defaultColWidth="10.85546875" defaultRowHeight="15"/>
  <cols>
    <col min="1" max="1" width="58.42578125" style="15" bestFit="1" customWidth="1"/>
    <col min="2" max="16384" width="10.85546875" style="15"/>
  </cols>
  <sheetData>
    <row r="5" spans="1:4">
      <c r="A5" s="19" t="s">
        <v>0</v>
      </c>
      <c r="B5" s="17"/>
      <c r="C5" s="17"/>
      <c r="D5" s="18"/>
    </row>
    <row r="6" spans="1:4">
      <c r="A6" s="22" t="s">
        <v>1</v>
      </c>
      <c r="B6" s="17"/>
      <c r="C6" s="17"/>
      <c r="D6" s="18"/>
    </row>
    <row r="7" spans="1:4">
      <c r="A7" s="22" t="s">
        <v>2</v>
      </c>
      <c r="B7" s="17"/>
      <c r="C7" s="17"/>
      <c r="D7" s="18"/>
    </row>
    <row r="8" spans="1:4">
      <c r="A8" s="22" t="s">
        <v>3</v>
      </c>
      <c r="B8" s="17"/>
      <c r="C8" s="17"/>
      <c r="D8" s="18"/>
    </row>
    <row r="9" spans="1:4" ht="12" customHeight="1">
      <c r="A9" s="16"/>
      <c r="B9" s="17"/>
      <c r="C9" s="17"/>
      <c r="D9" s="18"/>
    </row>
    <row r="10" spans="1:4">
      <c r="A10" s="19" t="s">
        <v>4</v>
      </c>
      <c r="B10" s="20"/>
      <c r="C10" s="20"/>
      <c r="D10" s="21"/>
    </row>
    <row r="11" spans="1:4">
      <c r="A11" s="39" t="s">
        <v>5</v>
      </c>
      <c r="B11" s="20"/>
      <c r="C11" s="20"/>
      <c r="D11" s="21"/>
    </row>
    <row r="12" spans="1:4">
      <c r="A12" s="39" t="s">
        <v>6</v>
      </c>
      <c r="B12" s="20"/>
      <c r="C12" s="20"/>
      <c r="D12" s="21"/>
    </row>
    <row r="13" spans="1:4">
      <c r="A13" s="39" t="s">
        <v>7</v>
      </c>
      <c r="B13" s="20"/>
      <c r="C13" s="20"/>
      <c r="D13" s="21"/>
    </row>
    <row r="14" spans="1:4">
      <c r="A14" s="39" t="s">
        <v>8</v>
      </c>
      <c r="B14" s="20"/>
      <c r="C14" s="20"/>
      <c r="D14" s="21"/>
    </row>
    <row r="15" spans="1:4">
      <c r="A15" s="39" t="s">
        <v>9</v>
      </c>
      <c r="B15" s="20"/>
      <c r="C15" s="20"/>
      <c r="D15" s="21"/>
    </row>
    <row r="16" spans="1:4">
      <c r="A16" s="39" t="s">
        <v>10</v>
      </c>
      <c r="B16" s="20"/>
      <c r="C16" s="20"/>
      <c r="D16" s="21"/>
    </row>
    <row r="17" spans="1:4">
      <c r="A17" s="39" t="s">
        <v>11</v>
      </c>
      <c r="B17" s="20"/>
      <c r="C17" s="20"/>
      <c r="D17" s="21"/>
    </row>
    <row r="18" spans="1:4">
      <c r="A18" s="39" t="s">
        <v>12</v>
      </c>
      <c r="B18" s="20"/>
      <c r="C18" s="20"/>
      <c r="D18" s="21"/>
    </row>
    <row r="19" spans="1:4">
      <c r="A19" s="23"/>
      <c r="B19" s="20"/>
      <c r="C19" s="20"/>
      <c r="D19" s="21"/>
    </row>
    <row r="20" spans="1:4">
      <c r="A20" s="19" t="s">
        <v>13</v>
      </c>
      <c r="B20" s="20"/>
      <c r="C20" s="20"/>
      <c r="D20" s="21"/>
    </row>
    <row r="21" spans="1:4">
      <c r="A21" s="39" t="s">
        <v>14</v>
      </c>
      <c r="B21" s="20"/>
      <c r="C21" s="20"/>
      <c r="D21" s="21"/>
    </row>
    <row r="22" spans="1:4">
      <c r="A22" s="39" t="s">
        <v>15</v>
      </c>
      <c r="B22" s="20"/>
      <c r="C22" s="20"/>
      <c r="D22" s="21"/>
    </row>
    <row r="23" spans="1:4">
      <c r="A23" s="39" t="s">
        <v>16</v>
      </c>
      <c r="B23" s="20"/>
      <c r="C23" s="20"/>
      <c r="D23" s="21"/>
    </row>
    <row r="24" spans="1:4">
      <c r="A24" s="39" t="s">
        <v>17</v>
      </c>
      <c r="B24" s="20"/>
      <c r="C24" s="20"/>
      <c r="D24" s="21"/>
    </row>
    <row r="25" spans="1:4">
      <c r="A25" s="39" t="s">
        <v>18</v>
      </c>
      <c r="B25" s="20"/>
      <c r="C25" s="20"/>
      <c r="D25" s="21"/>
    </row>
    <row r="26" spans="1:4">
      <c r="A26" s="39" t="s">
        <v>19</v>
      </c>
      <c r="B26" s="20"/>
      <c r="C26" s="20"/>
      <c r="D26" s="21"/>
    </row>
    <row r="27" spans="1:4">
      <c r="A27" s="39" t="s">
        <v>20</v>
      </c>
      <c r="B27" s="20"/>
      <c r="C27" s="20"/>
      <c r="D27" s="21"/>
    </row>
    <row r="28" spans="1:4">
      <c r="A28" s="39" t="s">
        <v>21</v>
      </c>
      <c r="B28" s="20"/>
      <c r="C28" s="20"/>
      <c r="D28" s="21"/>
    </row>
    <row r="29" spans="1:4">
      <c r="A29" s="39" t="s">
        <v>22</v>
      </c>
      <c r="B29" s="20"/>
      <c r="C29" s="20"/>
      <c r="D29" s="21"/>
    </row>
    <row r="30" spans="1:4">
      <c r="A30" s="39" t="s">
        <v>23</v>
      </c>
      <c r="B30" s="20"/>
      <c r="C30" s="20"/>
      <c r="D30" s="21"/>
    </row>
    <row r="31" spans="1:4">
      <c r="A31" s="39" t="s">
        <v>24</v>
      </c>
      <c r="B31" s="20"/>
      <c r="C31" s="20"/>
      <c r="D31" s="21"/>
    </row>
    <row r="32" spans="1:4">
      <c r="A32" s="39" t="s">
        <v>25</v>
      </c>
      <c r="B32" s="20"/>
      <c r="C32" s="20"/>
      <c r="D32" s="21"/>
    </row>
    <row r="33" spans="1:4">
      <c r="A33" s="334" t="s">
        <v>26</v>
      </c>
      <c r="B33" s="20"/>
      <c r="C33" s="20"/>
      <c r="D33" s="21"/>
    </row>
    <row r="34" spans="1:4">
      <c r="A34" s="39" t="s">
        <v>699</v>
      </c>
      <c r="B34" s="20"/>
      <c r="C34" s="20"/>
      <c r="D34" s="21"/>
    </row>
    <row r="35" spans="1:4">
      <c r="A35" s="24"/>
      <c r="B35" s="20"/>
      <c r="C35" s="20"/>
      <c r="D35" s="21"/>
    </row>
    <row r="36" spans="1:4">
      <c r="A36" s="24"/>
      <c r="B36" s="20"/>
      <c r="C36" s="20"/>
      <c r="D36" s="21"/>
    </row>
    <row r="37" spans="1:4">
      <c r="A37" s="24"/>
      <c r="B37" s="20"/>
      <c r="C37" s="20"/>
      <c r="D37" s="21"/>
    </row>
    <row r="38" spans="1:4">
      <c r="A38" s="24"/>
      <c r="B38" s="20"/>
      <c r="C38" s="20"/>
      <c r="D38" s="21"/>
    </row>
    <row r="39" spans="1:4">
      <c r="A39" s="24"/>
      <c r="B39" s="20"/>
      <c r="C39" s="20"/>
      <c r="D39" s="21"/>
    </row>
    <row r="40" spans="1:4">
      <c r="A40" s="24"/>
      <c r="B40" s="20"/>
      <c r="C40" s="20"/>
      <c r="D40" s="21"/>
    </row>
    <row r="41" spans="1:4">
      <c r="A41" s="24"/>
      <c r="B41" s="20"/>
      <c r="C41" s="20"/>
      <c r="D41" s="21"/>
    </row>
    <row r="42" spans="1:4">
      <c r="A42" s="24"/>
      <c r="B42" s="20"/>
      <c r="C42" s="20"/>
      <c r="D42" s="21"/>
    </row>
    <row r="43" spans="1:4">
      <c r="A43" s="24"/>
      <c r="B43" s="20"/>
      <c r="C43" s="20"/>
      <c r="D43" s="21"/>
    </row>
    <row r="44" spans="1:4">
      <c r="A44" s="24"/>
      <c r="B44" s="25"/>
      <c r="C44" s="20"/>
      <c r="D44" s="21"/>
    </row>
    <row r="45" spans="1:4">
      <c r="A45" s="24"/>
      <c r="B45" s="25"/>
      <c r="C45" s="20"/>
      <c r="D45" s="21"/>
    </row>
    <row r="46" spans="1:4">
      <c r="A46" s="24"/>
      <c r="B46" s="25"/>
      <c r="C46" s="20"/>
      <c r="D46" s="21"/>
    </row>
    <row r="47" spans="1:4">
      <c r="A47" s="24"/>
      <c r="B47" s="25"/>
      <c r="C47" s="20"/>
      <c r="D47" s="21"/>
    </row>
    <row r="48" spans="1:4">
      <c r="A48" s="24"/>
      <c r="B48" s="25"/>
      <c r="C48" s="20"/>
      <c r="D48" s="21"/>
    </row>
    <row r="49" spans="1:4">
      <c r="A49" s="24"/>
      <c r="B49" s="25"/>
      <c r="C49" s="20"/>
      <c r="D49" s="21"/>
    </row>
    <row r="50" spans="1:4">
      <c r="A50" s="24"/>
      <c r="B50" s="25"/>
      <c r="C50" s="20"/>
      <c r="D50" s="21"/>
    </row>
    <row r="51" spans="1:4">
      <c r="A51" s="24"/>
      <c r="B51" s="25"/>
      <c r="C51" s="20"/>
      <c r="D51" s="21"/>
    </row>
    <row r="52" spans="1:4">
      <c r="A52" s="24"/>
      <c r="B52" s="25"/>
      <c r="C52" s="20"/>
      <c r="D52" s="21"/>
    </row>
    <row r="53" spans="1:4">
      <c r="A53" s="24"/>
      <c r="B53" s="25"/>
      <c r="C53" s="20"/>
      <c r="D53" s="21"/>
    </row>
    <row r="54" spans="1:4">
      <c r="A54" s="24"/>
      <c r="B54" s="25"/>
      <c r="C54" s="20"/>
      <c r="D54" s="21"/>
    </row>
    <row r="55" spans="1:4">
      <c r="A55" s="24"/>
      <c r="B55" s="25"/>
      <c r="C55" s="20"/>
      <c r="D55" s="21"/>
    </row>
    <row r="56" spans="1:4">
      <c r="A56" s="24"/>
      <c r="B56" s="25"/>
      <c r="C56" s="20"/>
      <c r="D56" s="21"/>
    </row>
    <row r="57" spans="1:4">
      <c r="A57" s="24"/>
      <c r="B57" s="25"/>
      <c r="C57" s="20"/>
      <c r="D57" s="21"/>
    </row>
    <row r="58" spans="1:4">
      <c r="A58" s="24"/>
      <c r="B58" s="25"/>
      <c r="C58" s="20"/>
      <c r="D58" s="21"/>
    </row>
    <row r="59" spans="1:4">
      <c r="A59" s="24"/>
      <c r="B59" s="25"/>
      <c r="C59" s="20"/>
      <c r="D59" s="21"/>
    </row>
    <row r="60" spans="1:4">
      <c r="A60" s="24"/>
      <c r="B60" s="25"/>
      <c r="C60" s="20"/>
      <c r="D60" s="21"/>
    </row>
    <row r="61" spans="1:4">
      <c r="A61" s="24"/>
      <c r="B61" s="25"/>
      <c r="C61" s="20"/>
      <c r="D61" s="21"/>
    </row>
    <row r="62" spans="1:4">
      <c r="A62" s="24"/>
      <c r="B62" s="25"/>
      <c r="C62" s="20"/>
      <c r="D62" s="21"/>
    </row>
    <row r="63" spans="1:4">
      <c r="A63" s="24"/>
      <c r="B63" s="25"/>
      <c r="C63" s="20"/>
      <c r="D63" s="21"/>
    </row>
    <row r="64" spans="1:4">
      <c r="A64" s="24"/>
      <c r="B64" s="25"/>
      <c r="C64" s="20"/>
      <c r="D64" s="21"/>
    </row>
    <row r="65" spans="1:4">
      <c r="A65" s="24"/>
      <c r="B65" s="25"/>
      <c r="C65" s="20"/>
      <c r="D65" s="21"/>
    </row>
    <row r="66" spans="1:4">
      <c r="A66" s="24"/>
      <c r="B66" s="25"/>
      <c r="C66" s="20"/>
      <c r="D66" s="21"/>
    </row>
    <row r="67" spans="1:4">
      <c r="A67" s="24"/>
      <c r="B67" s="25"/>
      <c r="C67" s="20"/>
      <c r="D67" s="21"/>
    </row>
    <row r="68" spans="1:4">
      <c r="A68" s="24"/>
      <c r="B68" s="25"/>
      <c r="C68" s="20"/>
      <c r="D68" s="21"/>
    </row>
    <row r="69" spans="1:4">
      <c r="A69" s="24"/>
      <c r="B69" s="25"/>
      <c r="C69" s="20"/>
      <c r="D69" s="21"/>
    </row>
    <row r="70" spans="1:4">
      <c r="A70" s="24"/>
      <c r="B70" s="25"/>
      <c r="C70" s="20"/>
      <c r="D70" s="21"/>
    </row>
    <row r="71" spans="1:4">
      <c r="A71" s="24"/>
      <c r="B71" s="25"/>
      <c r="C71" s="20"/>
      <c r="D71" s="21"/>
    </row>
    <row r="72" spans="1:4">
      <c r="A72" s="24"/>
      <c r="B72" s="25"/>
      <c r="C72" s="20"/>
      <c r="D72" s="21"/>
    </row>
    <row r="73" spans="1:4">
      <c r="A73" s="24"/>
      <c r="B73" s="25"/>
      <c r="C73" s="20"/>
      <c r="D73" s="21"/>
    </row>
    <row r="74" spans="1:4">
      <c r="A74" s="24"/>
      <c r="B74" s="25"/>
      <c r="C74" s="20"/>
      <c r="D74" s="21"/>
    </row>
    <row r="75" spans="1:4">
      <c r="A75" s="24"/>
      <c r="B75" s="25"/>
      <c r="C75" s="20"/>
      <c r="D75" s="21"/>
    </row>
    <row r="76" spans="1:4">
      <c r="A76" s="24"/>
      <c r="B76" s="25"/>
      <c r="C76" s="20"/>
      <c r="D76" s="21"/>
    </row>
    <row r="77" spans="1:4">
      <c r="A77" s="24"/>
      <c r="B77" s="25"/>
      <c r="C77" s="20"/>
      <c r="D77" s="21"/>
    </row>
    <row r="78" spans="1:4">
      <c r="A78" s="24"/>
      <c r="B78" s="25"/>
      <c r="C78" s="20"/>
      <c r="D78" s="21"/>
    </row>
    <row r="79" spans="1:4">
      <c r="A79" s="24"/>
      <c r="B79" s="25"/>
      <c r="C79" s="20"/>
      <c r="D79" s="21"/>
    </row>
    <row r="80" spans="1:4">
      <c r="A80" s="24"/>
      <c r="B80" s="25"/>
      <c r="C80" s="20"/>
      <c r="D80" s="21"/>
    </row>
    <row r="81" spans="1:4">
      <c r="A81" s="24"/>
      <c r="B81" s="25"/>
      <c r="C81" s="20"/>
      <c r="D81" s="21"/>
    </row>
    <row r="82" spans="1:4">
      <c r="A82" s="24"/>
      <c r="B82" s="25"/>
      <c r="C82" s="20"/>
      <c r="D82" s="21"/>
    </row>
    <row r="83" spans="1:4">
      <c r="A83" s="24"/>
      <c r="B83" s="25"/>
      <c r="C83" s="20"/>
      <c r="D83" s="21"/>
    </row>
    <row r="84" spans="1:4">
      <c r="A84" s="24"/>
      <c r="B84" s="25"/>
      <c r="C84" s="20"/>
      <c r="D84" s="21"/>
    </row>
    <row r="85" spans="1:4">
      <c r="A85" s="24"/>
      <c r="B85" s="25"/>
      <c r="C85" s="20"/>
      <c r="D85" s="21"/>
    </row>
    <row r="86" spans="1:4">
      <c r="A86" s="24"/>
      <c r="B86" s="25"/>
      <c r="C86" s="20"/>
      <c r="D86" s="21"/>
    </row>
    <row r="87" spans="1:4">
      <c r="A87" s="24"/>
      <c r="B87" s="25"/>
      <c r="C87" s="20"/>
      <c r="D87" s="21"/>
    </row>
    <row r="88" spans="1:4">
      <c r="A88" s="24"/>
      <c r="B88" s="25"/>
      <c r="C88" s="20"/>
      <c r="D88" s="21"/>
    </row>
    <row r="89" spans="1:4">
      <c r="A89" s="24"/>
      <c r="B89" s="25"/>
      <c r="C89" s="20"/>
      <c r="D89" s="21"/>
    </row>
    <row r="90" spans="1:4">
      <c r="A90" s="24"/>
      <c r="B90" s="25"/>
      <c r="C90" s="20"/>
      <c r="D90" s="21"/>
    </row>
    <row r="91" spans="1:4">
      <c r="A91" s="24"/>
      <c r="B91" s="25"/>
      <c r="C91" s="20"/>
      <c r="D91" s="21"/>
    </row>
    <row r="92" spans="1:4">
      <c r="A92" s="24"/>
      <c r="B92" s="25"/>
      <c r="C92" s="20"/>
      <c r="D92" s="21"/>
    </row>
    <row r="93" spans="1:4">
      <c r="A93" s="24"/>
      <c r="B93" s="25"/>
      <c r="C93" s="20"/>
      <c r="D93" s="21"/>
    </row>
    <row r="94" spans="1:4">
      <c r="A94" s="24"/>
      <c r="B94" s="25"/>
      <c r="C94" s="20"/>
      <c r="D94" s="21"/>
    </row>
    <row r="95" spans="1:4">
      <c r="A95" s="24"/>
      <c r="B95" s="25"/>
      <c r="C95" s="20"/>
      <c r="D95" s="21"/>
    </row>
    <row r="96" spans="1:4">
      <c r="A96" s="24"/>
      <c r="B96" s="25"/>
      <c r="C96" s="20"/>
      <c r="D96" s="21"/>
    </row>
    <row r="97" spans="1:4">
      <c r="A97" s="24"/>
      <c r="B97" s="25"/>
      <c r="C97" s="20"/>
      <c r="D97" s="21"/>
    </row>
    <row r="98" spans="1:4">
      <c r="A98" s="24"/>
      <c r="B98" s="25"/>
      <c r="C98" s="20"/>
      <c r="D98" s="21"/>
    </row>
    <row r="99" spans="1:4">
      <c r="A99" s="24"/>
      <c r="B99" s="25"/>
      <c r="C99" s="20"/>
      <c r="D99" s="21"/>
    </row>
    <row r="100" spans="1:4">
      <c r="A100" s="24"/>
      <c r="B100" s="25"/>
      <c r="C100" s="20"/>
      <c r="D100" s="21"/>
    </row>
    <row r="101" spans="1:4">
      <c r="A101" s="24"/>
      <c r="B101" s="25"/>
      <c r="C101" s="20"/>
      <c r="D101" s="21"/>
    </row>
    <row r="102" spans="1:4">
      <c r="A102" s="24"/>
      <c r="B102" s="25"/>
      <c r="C102" s="20"/>
      <c r="D102" s="21"/>
    </row>
    <row r="103" spans="1:4">
      <c r="A103" s="24"/>
      <c r="B103" s="25"/>
      <c r="C103" s="20"/>
      <c r="D103" s="21"/>
    </row>
    <row r="104" spans="1:4">
      <c r="A104" s="24"/>
      <c r="B104" s="25"/>
      <c r="C104" s="20"/>
      <c r="D104" s="21"/>
    </row>
    <row r="105" spans="1:4">
      <c r="A105" s="24"/>
      <c r="B105" s="25"/>
      <c r="C105" s="20"/>
      <c r="D105" s="21"/>
    </row>
    <row r="106" spans="1:4">
      <c r="A106" s="24"/>
      <c r="B106" s="25"/>
      <c r="C106" s="20"/>
      <c r="D106" s="21"/>
    </row>
    <row r="107" spans="1:4">
      <c r="A107" s="24"/>
      <c r="B107" s="25"/>
      <c r="C107" s="20"/>
      <c r="D107" s="21"/>
    </row>
    <row r="108" spans="1:4">
      <c r="A108" s="24"/>
      <c r="B108" s="25"/>
      <c r="C108" s="20"/>
      <c r="D108" s="21"/>
    </row>
    <row r="109" spans="1:4">
      <c r="A109" s="24"/>
      <c r="B109" s="25"/>
      <c r="C109" s="20"/>
      <c r="D109" s="21"/>
    </row>
    <row r="110" spans="1:4">
      <c r="A110" s="24"/>
      <c r="B110" s="25"/>
      <c r="C110" s="20"/>
      <c r="D110" s="21"/>
    </row>
    <row r="111" spans="1:4">
      <c r="A111" s="24"/>
      <c r="B111" s="25"/>
      <c r="C111" s="20"/>
      <c r="D111" s="21"/>
    </row>
    <row r="112" spans="1:4">
      <c r="A112" s="24"/>
      <c r="B112" s="25"/>
      <c r="C112" s="20"/>
      <c r="D112" s="21"/>
    </row>
    <row r="113" spans="1:4">
      <c r="A113" s="24"/>
      <c r="B113" s="25"/>
      <c r="C113" s="20"/>
      <c r="D113" s="21"/>
    </row>
    <row r="114" spans="1:4">
      <c r="A114" s="24"/>
      <c r="B114" s="25"/>
      <c r="C114" s="20"/>
      <c r="D114" s="21"/>
    </row>
    <row r="115" spans="1:4">
      <c r="A115" s="24"/>
      <c r="B115" s="25"/>
      <c r="C115" s="20"/>
      <c r="D115" s="21"/>
    </row>
    <row r="116" spans="1:4">
      <c r="A116" s="24"/>
      <c r="B116" s="25"/>
      <c r="C116" s="20"/>
      <c r="D116" s="21"/>
    </row>
    <row r="117" spans="1:4">
      <c r="A117" s="24"/>
      <c r="B117" s="25"/>
      <c r="C117" s="20"/>
      <c r="D117" s="21"/>
    </row>
    <row r="118" spans="1:4">
      <c r="A118" s="24"/>
      <c r="B118" s="25"/>
      <c r="C118" s="20"/>
      <c r="D118" s="21"/>
    </row>
    <row r="119" spans="1:4">
      <c r="A119" s="24"/>
      <c r="B119" s="25"/>
      <c r="C119" s="20"/>
      <c r="D119" s="21"/>
    </row>
    <row r="120" spans="1:4">
      <c r="A120" s="24"/>
      <c r="B120" s="25"/>
      <c r="C120" s="20"/>
      <c r="D120" s="21"/>
    </row>
    <row r="121" spans="1:4">
      <c r="A121" s="24"/>
      <c r="B121" s="25"/>
      <c r="C121" s="20"/>
      <c r="D121" s="21"/>
    </row>
    <row r="122" spans="1:4">
      <c r="A122" s="24"/>
      <c r="B122" s="25"/>
      <c r="C122" s="20"/>
      <c r="D122" s="21"/>
    </row>
    <row r="123" spans="1:4">
      <c r="A123" s="24"/>
      <c r="B123" s="25"/>
      <c r="C123" s="20"/>
      <c r="D123" s="21"/>
    </row>
    <row r="124" spans="1:4">
      <c r="A124" s="24"/>
      <c r="B124" s="25"/>
      <c r="C124" s="20"/>
      <c r="D124" s="21"/>
    </row>
    <row r="125" spans="1:4">
      <c r="A125" s="24"/>
      <c r="B125" s="25"/>
      <c r="C125" s="20"/>
      <c r="D125" s="21"/>
    </row>
    <row r="126" spans="1:4">
      <c r="A126" s="24"/>
      <c r="B126" s="25"/>
      <c r="C126" s="20"/>
      <c r="D126" s="21"/>
    </row>
    <row r="127" spans="1:4">
      <c r="A127" s="24"/>
      <c r="B127" s="25"/>
      <c r="C127" s="20"/>
      <c r="D127" s="21"/>
    </row>
    <row r="128" spans="1:4">
      <c r="A128" s="24"/>
      <c r="B128" s="25"/>
      <c r="C128" s="20"/>
      <c r="D128" s="21"/>
    </row>
    <row r="129" spans="1:4">
      <c r="A129" s="24"/>
      <c r="B129" s="25"/>
      <c r="C129" s="20"/>
      <c r="D129" s="21"/>
    </row>
    <row r="130" spans="1:4">
      <c r="A130" s="24"/>
      <c r="B130" s="25"/>
      <c r="C130" s="20"/>
      <c r="D130" s="21"/>
    </row>
    <row r="131" spans="1:4">
      <c r="A131" s="24"/>
      <c r="B131" s="25"/>
      <c r="C131" s="20"/>
      <c r="D131" s="21"/>
    </row>
    <row r="132" spans="1:4">
      <c r="A132" s="24"/>
      <c r="B132" s="25"/>
      <c r="C132" s="20"/>
      <c r="D132" s="21"/>
    </row>
    <row r="133" spans="1:4">
      <c r="A133" s="24"/>
      <c r="B133" s="25"/>
      <c r="C133" s="20"/>
      <c r="D133" s="21"/>
    </row>
    <row r="134" spans="1:4">
      <c r="A134" s="24"/>
      <c r="B134" s="25"/>
      <c r="C134" s="20"/>
      <c r="D134" s="21"/>
    </row>
    <row r="135" spans="1:4">
      <c r="A135" s="24"/>
      <c r="B135" s="25"/>
      <c r="C135" s="20"/>
      <c r="D135" s="21"/>
    </row>
    <row r="136" spans="1:4">
      <c r="A136" s="24"/>
      <c r="B136" s="25"/>
      <c r="C136" s="20"/>
      <c r="D136" s="21"/>
    </row>
    <row r="137" spans="1:4">
      <c r="A137" s="24"/>
      <c r="B137" s="25"/>
      <c r="C137" s="20"/>
      <c r="D137" s="21"/>
    </row>
    <row r="138" spans="1:4">
      <c r="A138" s="24"/>
      <c r="B138" s="25"/>
      <c r="C138" s="20"/>
      <c r="D138" s="21"/>
    </row>
    <row r="139" spans="1:4">
      <c r="A139" s="24"/>
      <c r="B139" s="25"/>
      <c r="C139" s="20"/>
      <c r="D139" s="21"/>
    </row>
    <row r="140" spans="1:4">
      <c r="A140" s="24"/>
      <c r="B140" s="25"/>
      <c r="C140" s="20"/>
      <c r="D140" s="21"/>
    </row>
    <row r="141" spans="1:4">
      <c r="A141" s="24"/>
      <c r="B141" s="25"/>
      <c r="C141" s="20"/>
      <c r="D141" s="21"/>
    </row>
    <row r="142" spans="1:4">
      <c r="A142" s="24"/>
      <c r="B142" s="25"/>
      <c r="C142" s="20"/>
      <c r="D142" s="21"/>
    </row>
    <row r="143" spans="1:4">
      <c r="A143" s="24"/>
      <c r="B143" s="25"/>
      <c r="C143" s="20"/>
      <c r="D143" s="21"/>
    </row>
    <row r="144" spans="1:4">
      <c r="A144" s="24"/>
      <c r="B144" s="25"/>
      <c r="C144" s="20"/>
      <c r="D144" s="21"/>
    </row>
    <row r="145" spans="1:4">
      <c r="A145" s="24"/>
      <c r="B145" s="25"/>
      <c r="C145" s="20"/>
      <c r="D145" s="21"/>
    </row>
    <row r="146" spans="1:4">
      <c r="A146" s="24"/>
      <c r="B146" s="25"/>
      <c r="C146" s="20"/>
      <c r="D146" s="21"/>
    </row>
    <row r="147" spans="1:4">
      <c r="A147" s="24"/>
      <c r="B147" s="25"/>
      <c r="C147" s="20"/>
      <c r="D147" s="21"/>
    </row>
    <row r="148" spans="1:4">
      <c r="A148" s="24"/>
      <c r="B148" s="25"/>
      <c r="C148" s="20"/>
      <c r="D148" s="21"/>
    </row>
    <row r="149" spans="1:4">
      <c r="A149" s="24"/>
      <c r="B149" s="25"/>
      <c r="C149" s="20"/>
      <c r="D149" s="21"/>
    </row>
    <row r="150" spans="1:4">
      <c r="A150" s="24"/>
      <c r="B150" s="25"/>
      <c r="C150" s="20"/>
      <c r="D150" s="21"/>
    </row>
    <row r="151" spans="1:4">
      <c r="A151" s="24"/>
      <c r="B151" s="25"/>
      <c r="C151" s="20"/>
      <c r="D151" s="21"/>
    </row>
    <row r="152" spans="1:4">
      <c r="A152" s="24"/>
      <c r="B152" s="25"/>
      <c r="C152" s="20"/>
      <c r="D152" s="21"/>
    </row>
    <row r="153" spans="1:4">
      <c r="A153" s="24"/>
      <c r="B153" s="25"/>
      <c r="C153" s="20"/>
      <c r="D153" s="21"/>
    </row>
    <row r="154" spans="1:4">
      <c r="A154" s="24"/>
      <c r="B154" s="25"/>
      <c r="C154" s="20"/>
      <c r="D154" s="21"/>
    </row>
    <row r="155" spans="1:4">
      <c r="A155" s="24"/>
      <c r="B155" s="25"/>
      <c r="C155" s="20"/>
      <c r="D155" s="21"/>
    </row>
    <row r="156" spans="1:4">
      <c r="A156" s="24"/>
      <c r="B156" s="25"/>
      <c r="C156" s="20"/>
      <c r="D156" s="21"/>
    </row>
    <row r="157" spans="1:4">
      <c r="A157" s="24"/>
      <c r="B157" s="25"/>
      <c r="C157" s="20"/>
      <c r="D157" s="21"/>
    </row>
    <row r="158" spans="1:4">
      <c r="A158" s="24"/>
      <c r="B158" s="25"/>
      <c r="C158" s="20"/>
      <c r="D158" s="21"/>
    </row>
    <row r="159" spans="1:4">
      <c r="A159" s="24"/>
      <c r="B159" s="25"/>
      <c r="C159" s="20"/>
      <c r="D159" s="21"/>
    </row>
    <row r="160" spans="1:4">
      <c r="A160" s="24"/>
      <c r="B160" s="25"/>
      <c r="C160" s="20"/>
      <c r="D160" s="21"/>
    </row>
    <row r="161" spans="1:4">
      <c r="A161" s="24"/>
      <c r="B161" s="25"/>
      <c r="C161" s="20"/>
      <c r="D161" s="21"/>
    </row>
    <row r="162" spans="1:4">
      <c r="A162" s="24"/>
      <c r="B162" s="25"/>
      <c r="C162" s="20"/>
      <c r="D162" s="21"/>
    </row>
    <row r="163" spans="1:4">
      <c r="A163" s="24"/>
      <c r="B163" s="25"/>
      <c r="C163" s="20"/>
      <c r="D163" s="21"/>
    </row>
    <row r="164" spans="1:4">
      <c r="A164" s="24"/>
      <c r="B164" s="25"/>
      <c r="C164" s="20"/>
      <c r="D164" s="21"/>
    </row>
    <row r="165" spans="1:4">
      <c r="A165" s="24"/>
      <c r="B165" s="25"/>
      <c r="C165" s="20"/>
      <c r="D165" s="21"/>
    </row>
    <row r="166" spans="1:4">
      <c r="A166" s="24"/>
      <c r="B166" s="25"/>
      <c r="C166" s="20"/>
      <c r="D166" s="21"/>
    </row>
    <row r="167" spans="1:4">
      <c r="A167" s="24"/>
      <c r="B167" s="25"/>
      <c r="C167" s="20"/>
      <c r="D167" s="21"/>
    </row>
    <row r="168" spans="1:4">
      <c r="A168" s="24"/>
      <c r="B168" s="25"/>
      <c r="C168" s="20"/>
      <c r="D168" s="21"/>
    </row>
    <row r="169" spans="1:4">
      <c r="A169" s="24"/>
      <c r="B169" s="25"/>
      <c r="C169" s="20"/>
      <c r="D169" s="21"/>
    </row>
    <row r="170" spans="1:4">
      <c r="A170" s="24"/>
      <c r="B170" s="25"/>
      <c r="C170" s="20"/>
      <c r="D170" s="21"/>
    </row>
    <row r="171" spans="1:4">
      <c r="A171" s="24"/>
      <c r="B171" s="25"/>
      <c r="C171" s="20"/>
      <c r="D171" s="21"/>
    </row>
    <row r="172" spans="1:4">
      <c r="A172" s="24"/>
      <c r="B172" s="25"/>
      <c r="C172" s="20"/>
      <c r="D172" s="21"/>
    </row>
    <row r="173" spans="1:4">
      <c r="A173" s="24"/>
      <c r="B173" s="25"/>
      <c r="C173" s="20"/>
      <c r="D173" s="21"/>
    </row>
    <row r="174" spans="1:4">
      <c r="A174" s="24"/>
      <c r="B174" s="25"/>
      <c r="C174" s="20"/>
      <c r="D174" s="21"/>
    </row>
    <row r="175" spans="1:4">
      <c r="A175" s="24"/>
      <c r="B175" s="25"/>
      <c r="C175" s="20"/>
      <c r="D175" s="21"/>
    </row>
    <row r="176" spans="1:4">
      <c r="A176" s="24"/>
      <c r="B176" s="25"/>
      <c r="C176" s="20"/>
      <c r="D176" s="21"/>
    </row>
    <row r="177" spans="1:4">
      <c r="A177" s="24"/>
      <c r="B177" s="25"/>
      <c r="C177" s="20"/>
      <c r="D177" s="21"/>
    </row>
    <row r="178" spans="1:4">
      <c r="A178" s="24"/>
      <c r="B178" s="25"/>
      <c r="C178" s="20"/>
      <c r="D178" s="21"/>
    </row>
    <row r="179" spans="1:4">
      <c r="A179" s="24"/>
      <c r="B179" s="25"/>
      <c r="C179" s="20"/>
      <c r="D179" s="21"/>
    </row>
    <row r="180" spans="1:4">
      <c r="A180" s="24"/>
      <c r="B180" s="25"/>
      <c r="C180" s="20"/>
      <c r="D180" s="21"/>
    </row>
    <row r="181" spans="1:4">
      <c r="A181" s="24"/>
      <c r="B181" s="25"/>
      <c r="C181" s="20"/>
      <c r="D181" s="21"/>
    </row>
    <row r="182" spans="1:4">
      <c r="A182" s="24"/>
      <c r="B182" s="25"/>
      <c r="C182" s="20"/>
      <c r="D182" s="21"/>
    </row>
    <row r="183" spans="1:4">
      <c r="A183" s="24"/>
      <c r="B183" s="25"/>
      <c r="C183" s="20"/>
      <c r="D183" s="21"/>
    </row>
    <row r="184" spans="1:4">
      <c r="A184" s="24"/>
      <c r="B184" s="25"/>
      <c r="C184" s="20"/>
      <c r="D184" s="21"/>
    </row>
    <row r="185" spans="1:4">
      <c r="A185" s="24"/>
      <c r="B185" s="25"/>
      <c r="C185" s="20"/>
      <c r="D185" s="21"/>
    </row>
    <row r="186" spans="1:4">
      <c r="A186" s="24"/>
      <c r="B186" s="25"/>
      <c r="C186" s="20"/>
      <c r="D186" s="21"/>
    </row>
    <row r="187" spans="1:4">
      <c r="A187" s="24"/>
      <c r="B187" s="25"/>
      <c r="C187" s="20"/>
      <c r="D187" s="21"/>
    </row>
    <row r="188" spans="1:4">
      <c r="A188" s="24"/>
      <c r="B188" s="25"/>
      <c r="C188" s="20"/>
      <c r="D188" s="21"/>
    </row>
    <row r="189" spans="1:4">
      <c r="A189" s="24"/>
      <c r="B189" s="25"/>
      <c r="C189" s="20"/>
      <c r="D189" s="21"/>
    </row>
    <row r="190" spans="1:4">
      <c r="A190" s="24"/>
      <c r="B190" s="25"/>
      <c r="C190" s="20"/>
      <c r="D190" s="21"/>
    </row>
    <row r="191" spans="1:4">
      <c r="A191" s="24"/>
      <c r="B191" s="25"/>
      <c r="C191" s="20"/>
      <c r="D191" s="21"/>
    </row>
    <row r="192" spans="1:4">
      <c r="A192" s="24"/>
      <c r="B192" s="25"/>
      <c r="C192" s="20"/>
      <c r="D192" s="21"/>
    </row>
    <row r="193" spans="1:4">
      <c r="A193" s="24"/>
      <c r="B193" s="25"/>
      <c r="C193" s="20"/>
      <c r="D193" s="21"/>
    </row>
    <row r="194" spans="1:4">
      <c r="A194" s="24"/>
      <c r="B194" s="25"/>
      <c r="C194" s="20"/>
      <c r="D194" s="21"/>
    </row>
    <row r="195" spans="1:4">
      <c r="A195" s="24"/>
      <c r="B195" s="25"/>
      <c r="C195" s="20"/>
      <c r="D195" s="21"/>
    </row>
    <row r="196" spans="1:4">
      <c r="A196" s="24"/>
      <c r="B196" s="25"/>
      <c r="C196" s="20"/>
      <c r="D196" s="21"/>
    </row>
    <row r="197" spans="1:4">
      <c r="A197" s="24"/>
      <c r="B197" s="25"/>
      <c r="C197" s="20"/>
      <c r="D197" s="21"/>
    </row>
    <row r="198" spans="1:4">
      <c r="A198" s="24"/>
      <c r="B198" s="25"/>
      <c r="C198" s="20"/>
      <c r="D198" s="21"/>
    </row>
    <row r="199" spans="1:4">
      <c r="A199" s="24"/>
      <c r="B199" s="25"/>
      <c r="C199" s="20"/>
      <c r="D199" s="21"/>
    </row>
    <row r="200" spans="1:4">
      <c r="A200" s="24"/>
      <c r="B200" s="25"/>
      <c r="C200" s="20"/>
      <c r="D200" s="21"/>
    </row>
    <row r="201" spans="1:4">
      <c r="A201" s="24"/>
      <c r="B201" s="25"/>
      <c r="C201" s="20"/>
      <c r="D201" s="21"/>
    </row>
    <row r="202" spans="1:4">
      <c r="A202" s="24"/>
      <c r="B202" s="25"/>
      <c r="C202" s="20"/>
      <c r="D202" s="21"/>
    </row>
    <row r="203" spans="1:4">
      <c r="A203" s="24"/>
      <c r="B203" s="25"/>
      <c r="C203" s="20"/>
      <c r="D203" s="21"/>
    </row>
    <row r="204" spans="1:4">
      <c r="A204" s="24"/>
      <c r="B204" s="25"/>
      <c r="C204" s="20"/>
      <c r="D204" s="21"/>
    </row>
    <row r="205" spans="1:4">
      <c r="A205" s="24"/>
      <c r="B205" s="25"/>
      <c r="C205" s="20"/>
      <c r="D205" s="21"/>
    </row>
    <row r="206" spans="1:4">
      <c r="A206" s="24"/>
      <c r="B206" s="25"/>
      <c r="C206" s="20"/>
      <c r="D206" s="21"/>
    </row>
    <row r="207" spans="1:4">
      <c r="A207" s="24"/>
      <c r="B207" s="25"/>
      <c r="C207" s="20"/>
      <c r="D207" s="21"/>
    </row>
    <row r="208" spans="1:4">
      <c r="A208" s="24"/>
      <c r="B208" s="25"/>
      <c r="C208" s="20"/>
      <c r="D208" s="21"/>
    </row>
    <row r="209" spans="1:4">
      <c r="A209" s="24"/>
      <c r="B209" s="25"/>
      <c r="C209" s="20"/>
      <c r="D209" s="21"/>
    </row>
    <row r="210" spans="1:4">
      <c r="A210" s="24"/>
      <c r="B210" s="25"/>
      <c r="C210" s="20"/>
      <c r="D210" s="21"/>
    </row>
    <row r="211" spans="1:4">
      <c r="A211" s="24"/>
      <c r="B211" s="25"/>
      <c r="C211" s="20"/>
      <c r="D211" s="21"/>
    </row>
    <row r="212" spans="1:4">
      <c r="A212" s="24"/>
      <c r="B212" s="25"/>
      <c r="C212" s="20"/>
      <c r="D212" s="21"/>
    </row>
    <row r="213" spans="1:4">
      <c r="A213" s="24"/>
      <c r="B213" s="25"/>
      <c r="C213" s="20"/>
      <c r="D213" s="21"/>
    </row>
    <row r="214" spans="1:4">
      <c r="A214" s="24"/>
      <c r="B214" s="25"/>
      <c r="C214" s="20"/>
      <c r="D214" s="21"/>
    </row>
    <row r="215" spans="1:4">
      <c r="A215" s="24"/>
      <c r="B215" s="25"/>
      <c r="C215" s="20"/>
      <c r="D215" s="21"/>
    </row>
    <row r="216" spans="1:4">
      <c r="A216" s="24"/>
      <c r="B216" s="25"/>
      <c r="C216" s="20"/>
      <c r="D216" s="21"/>
    </row>
    <row r="217" spans="1:4">
      <c r="A217" s="24"/>
      <c r="B217" s="25"/>
      <c r="C217" s="20"/>
      <c r="D217" s="21"/>
    </row>
    <row r="218" spans="1:4">
      <c r="A218" s="24"/>
      <c r="B218" s="25"/>
      <c r="C218" s="20"/>
      <c r="D218" s="21"/>
    </row>
    <row r="219" spans="1:4">
      <c r="A219" s="24"/>
      <c r="B219" s="25"/>
      <c r="C219" s="20"/>
      <c r="D219" s="21"/>
    </row>
    <row r="220" spans="1:4">
      <c r="A220" s="24"/>
      <c r="B220" s="25"/>
      <c r="C220" s="20"/>
      <c r="D220" s="21"/>
    </row>
    <row r="221" spans="1:4">
      <c r="A221" s="24"/>
      <c r="B221" s="25"/>
      <c r="C221" s="20"/>
      <c r="D221" s="21"/>
    </row>
    <row r="222" spans="1:4">
      <c r="A222" s="24"/>
      <c r="B222" s="25"/>
      <c r="C222" s="20"/>
      <c r="D222" s="21"/>
    </row>
    <row r="223" spans="1:4">
      <c r="A223" s="24"/>
      <c r="B223" s="25"/>
      <c r="C223" s="20"/>
      <c r="D223" s="21"/>
    </row>
    <row r="224" spans="1:4">
      <c r="A224" s="24"/>
      <c r="B224" s="25"/>
      <c r="C224" s="20"/>
      <c r="D224" s="21"/>
    </row>
    <row r="225" spans="1:4">
      <c r="A225" s="24"/>
      <c r="B225" s="25"/>
      <c r="C225" s="20"/>
      <c r="D225" s="21"/>
    </row>
    <row r="226" spans="1:4">
      <c r="A226" s="24"/>
      <c r="B226" s="25"/>
      <c r="C226" s="20"/>
      <c r="D226" s="21"/>
    </row>
    <row r="227" spans="1:4">
      <c r="A227" s="24"/>
      <c r="B227" s="25"/>
      <c r="C227" s="20"/>
      <c r="D227" s="21"/>
    </row>
    <row r="228" spans="1:4">
      <c r="A228" s="24"/>
      <c r="B228" s="25"/>
      <c r="C228" s="20"/>
      <c r="D228" s="21"/>
    </row>
    <row r="229" spans="1:4">
      <c r="A229" s="24"/>
      <c r="B229" s="25"/>
      <c r="C229" s="20"/>
      <c r="D229" s="21"/>
    </row>
    <row r="230" spans="1:4">
      <c r="A230" s="24"/>
      <c r="B230" s="25"/>
      <c r="C230" s="20"/>
      <c r="D230" s="21"/>
    </row>
    <row r="231" spans="1:4">
      <c r="A231" s="24"/>
      <c r="B231" s="25"/>
      <c r="C231" s="20"/>
      <c r="D231" s="21"/>
    </row>
    <row r="232" spans="1:4">
      <c r="A232" s="24"/>
      <c r="B232" s="25"/>
      <c r="C232" s="20"/>
      <c r="D232" s="21"/>
    </row>
    <row r="233" spans="1:4">
      <c r="A233" s="24"/>
      <c r="B233" s="25"/>
      <c r="C233" s="20"/>
      <c r="D233" s="21"/>
    </row>
    <row r="234" spans="1:4">
      <c r="A234" s="24"/>
      <c r="B234" s="25"/>
      <c r="C234" s="20"/>
      <c r="D234" s="21"/>
    </row>
    <row r="235" spans="1:4">
      <c r="A235" s="24"/>
      <c r="B235" s="25"/>
      <c r="C235" s="20"/>
      <c r="D235" s="21"/>
    </row>
    <row r="236" spans="1:4">
      <c r="A236" s="24"/>
      <c r="B236" s="25"/>
      <c r="C236" s="20"/>
      <c r="D236" s="21"/>
    </row>
    <row r="237" spans="1:4">
      <c r="A237" s="24"/>
      <c r="B237" s="25"/>
      <c r="C237" s="20"/>
      <c r="D237" s="21"/>
    </row>
    <row r="238" spans="1:4">
      <c r="A238" s="24"/>
      <c r="B238" s="25"/>
      <c r="C238" s="20"/>
      <c r="D238" s="21"/>
    </row>
    <row r="239" spans="1:4">
      <c r="A239" s="24"/>
      <c r="B239" s="25"/>
      <c r="C239" s="20"/>
      <c r="D239" s="21"/>
    </row>
    <row r="240" spans="1:4">
      <c r="A240" s="24"/>
      <c r="B240" s="25"/>
      <c r="C240" s="20"/>
      <c r="D240" s="21"/>
    </row>
    <row r="241" spans="1:4">
      <c r="A241" s="24"/>
      <c r="B241" s="25"/>
      <c r="C241" s="20"/>
      <c r="D241" s="21"/>
    </row>
    <row r="242" spans="1:4">
      <c r="A242" s="24"/>
      <c r="B242" s="25"/>
      <c r="C242" s="20"/>
      <c r="D242" s="21"/>
    </row>
    <row r="243" spans="1:4">
      <c r="A243" s="24"/>
      <c r="B243" s="25"/>
      <c r="C243" s="20"/>
      <c r="D243" s="21"/>
    </row>
    <row r="244" spans="1:4">
      <c r="A244" s="24"/>
      <c r="B244" s="25"/>
      <c r="C244" s="20"/>
      <c r="D244" s="21"/>
    </row>
    <row r="245" spans="1:4">
      <c r="A245" s="24"/>
      <c r="B245" s="25"/>
      <c r="C245" s="20"/>
      <c r="D245" s="21"/>
    </row>
    <row r="246" spans="1:4">
      <c r="A246" s="24"/>
      <c r="B246" s="25"/>
      <c r="C246" s="20"/>
      <c r="D246" s="21"/>
    </row>
    <row r="247" spans="1:4">
      <c r="A247" s="24"/>
      <c r="B247" s="25"/>
      <c r="C247" s="20"/>
      <c r="D247" s="21"/>
    </row>
    <row r="248" spans="1:4">
      <c r="A248" s="24"/>
      <c r="B248" s="25"/>
      <c r="C248" s="20"/>
      <c r="D248" s="21"/>
    </row>
    <row r="249" spans="1:4">
      <c r="A249" s="24"/>
      <c r="B249" s="25"/>
      <c r="C249" s="20"/>
      <c r="D249" s="21"/>
    </row>
    <row r="250" spans="1:4">
      <c r="A250" s="24"/>
      <c r="B250" s="25"/>
      <c r="C250" s="20"/>
      <c r="D250" s="21"/>
    </row>
    <row r="251" spans="1:4">
      <c r="A251" s="24"/>
      <c r="B251" s="25"/>
      <c r="C251" s="20"/>
      <c r="D251" s="21"/>
    </row>
    <row r="252" spans="1:4">
      <c r="A252" s="24"/>
      <c r="B252" s="25"/>
      <c r="C252" s="20"/>
      <c r="D252" s="21"/>
    </row>
    <row r="253" spans="1:4">
      <c r="A253" s="24"/>
      <c r="B253" s="25"/>
      <c r="C253" s="20"/>
      <c r="D253" s="21"/>
    </row>
    <row r="254" spans="1:4">
      <c r="A254" s="24"/>
      <c r="B254" s="25"/>
      <c r="C254" s="20"/>
      <c r="D254" s="21"/>
    </row>
    <row r="255" spans="1:4">
      <c r="A255" s="24"/>
      <c r="B255" s="25"/>
      <c r="C255" s="20"/>
      <c r="D255" s="21"/>
    </row>
    <row r="256" spans="1:4">
      <c r="A256" s="24"/>
      <c r="B256" s="25"/>
      <c r="C256" s="20"/>
      <c r="D256" s="21"/>
    </row>
    <row r="257" spans="1:4">
      <c r="A257" s="24"/>
      <c r="B257" s="25"/>
      <c r="C257" s="20"/>
      <c r="D257" s="21"/>
    </row>
    <row r="258" spans="1:4">
      <c r="A258" s="24"/>
      <c r="B258" s="25"/>
      <c r="C258" s="20"/>
      <c r="D258" s="21"/>
    </row>
    <row r="259" spans="1:4">
      <c r="A259" s="24"/>
      <c r="B259" s="25"/>
      <c r="C259" s="20"/>
      <c r="D259" s="21"/>
    </row>
    <row r="260" spans="1:4">
      <c r="A260" s="24"/>
      <c r="B260" s="25"/>
      <c r="C260" s="20"/>
      <c r="D260" s="21"/>
    </row>
    <row r="261" spans="1:4">
      <c r="A261" s="24"/>
      <c r="B261" s="25"/>
      <c r="C261" s="20"/>
      <c r="D261" s="21"/>
    </row>
    <row r="262" spans="1:4">
      <c r="A262" s="24"/>
      <c r="B262" s="25"/>
      <c r="C262" s="20"/>
      <c r="D262" s="21"/>
    </row>
    <row r="263" spans="1:4">
      <c r="A263" s="24"/>
      <c r="B263" s="25"/>
      <c r="C263" s="20"/>
      <c r="D263" s="21"/>
    </row>
    <row r="264" spans="1:4">
      <c r="A264" s="24"/>
      <c r="B264" s="25"/>
      <c r="C264" s="20"/>
      <c r="D264" s="21"/>
    </row>
    <row r="265" spans="1:4">
      <c r="A265" s="24"/>
      <c r="B265" s="25"/>
      <c r="C265" s="20"/>
      <c r="D265" s="21"/>
    </row>
    <row r="266" spans="1:4">
      <c r="A266" s="24"/>
      <c r="B266" s="25"/>
      <c r="C266" s="20"/>
      <c r="D266" s="21"/>
    </row>
    <row r="267" spans="1:4">
      <c r="A267" s="24"/>
      <c r="B267" s="25"/>
      <c r="C267" s="20"/>
      <c r="D267" s="21"/>
    </row>
    <row r="268" spans="1:4">
      <c r="A268" s="24"/>
      <c r="B268" s="25"/>
      <c r="C268" s="20"/>
      <c r="D268" s="21"/>
    </row>
    <row r="269" spans="1:4">
      <c r="A269" s="24"/>
      <c r="B269" s="25"/>
      <c r="C269" s="20"/>
      <c r="D269" s="21"/>
    </row>
    <row r="270" spans="1:4">
      <c r="A270" s="24"/>
      <c r="B270" s="25"/>
      <c r="C270" s="20"/>
      <c r="D270" s="21"/>
    </row>
    <row r="271" spans="1:4">
      <c r="A271" s="24"/>
      <c r="B271" s="25"/>
      <c r="C271" s="20"/>
      <c r="D271" s="21"/>
    </row>
    <row r="272" spans="1:4">
      <c r="A272" s="24"/>
      <c r="B272" s="25"/>
      <c r="C272" s="20"/>
      <c r="D272" s="21"/>
    </row>
    <row r="273" spans="1:4">
      <c r="A273" s="24"/>
      <c r="B273" s="25"/>
      <c r="C273" s="20"/>
      <c r="D273" s="21"/>
    </row>
    <row r="274" spans="1:4">
      <c r="A274" s="24"/>
      <c r="B274" s="25"/>
      <c r="C274" s="20"/>
      <c r="D274" s="21"/>
    </row>
    <row r="275" spans="1:4">
      <c r="A275" s="24"/>
      <c r="B275" s="25"/>
      <c r="C275" s="20"/>
      <c r="D275" s="21"/>
    </row>
    <row r="276" spans="1:4">
      <c r="A276" s="24"/>
      <c r="B276" s="25"/>
      <c r="C276" s="20"/>
      <c r="D276" s="21"/>
    </row>
    <row r="277" spans="1:4">
      <c r="A277" s="24"/>
      <c r="B277" s="25"/>
      <c r="C277" s="20"/>
      <c r="D277" s="21"/>
    </row>
    <row r="278" spans="1:4">
      <c r="A278" s="24"/>
      <c r="B278" s="25"/>
      <c r="C278" s="20"/>
      <c r="D278" s="21"/>
    </row>
    <row r="279" spans="1:4">
      <c r="A279" s="24"/>
      <c r="B279" s="25"/>
      <c r="C279" s="20"/>
      <c r="D279" s="21"/>
    </row>
    <row r="280" spans="1:4">
      <c r="A280" s="24"/>
      <c r="B280" s="25"/>
      <c r="C280" s="20"/>
      <c r="D280" s="21"/>
    </row>
    <row r="281" spans="1:4">
      <c r="A281" s="24"/>
      <c r="B281" s="25"/>
      <c r="C281" s="20"/>
      <c r="D281" s="21"/>
    </row>
    <row r="282" spans="1:4">
      <c r="A282" s="24"/>
      <c r="B282" s="25"/>
      <c r="C282" s="20"/>
      <c r="D282" s="21"/>
    </row>
    <row r="283" spans="1:4">
      <c r="A283" s="24"/>
      <c r="B283" s="25"/>
      <c r="C283" s="20"/>
      <c r="D283" s="21"/>
    </row>
    <row r="284" spans="1:4">
      <c r="A284" s="24"/>
      <c r="B284" s="25"/>
      <c r="C284" s="20"/>
      <c r="D284" s="21"/>
    </row>
    <row r="285" spans="1:4">
      <c r="A285" s="24"/>
      <c r="B285" s="25"/>
      <c r="C285" s="20"/>
      <c r="D285" s="21"/>
    </row>
    <row r="286" spans="1:4">
      <c r="A286" s="24"/>
      <c r="B286" s="25"/>
      <c r="C286" s="20"/>
      <c r="D286" s="21"/>
    </row>
    <row r="287" spans="1:4">
      <c r="A287" s="24"/>
      <c r="B287" s="25"/>
      <c r="C287" s="20"/>
      <c r="D287" s="21"/>
    </row>
    <row r="288" spans="1:4">
      <c r="A288" s="24"/>
      <c r="B288" s="25"/>
      <c r="C288" s="20"/>
      <c r="D288" s="21"/>
    </row>
    <row r="289" spans="1:4">
      <c r="A289" s="24"/>
      <c r="B289" s="25"/>
      <c r="C289" s="20"/>
      <c r="D289" s="21"/>
    </row>
    <row r="290" spans="1:4">
      <c r="A290" s="24"/>
      <c r="B290" s="25"/>
      <c r="C290" s="20"/>
      <c r="D290" s="21"/>
    </row>
    <row r="291" spans="1:4">
      <c r="A291" s="24"/>
      <c r="B291" s="25"/>
      <c r="C291" s="20"/>
      <c r="D291" s="21"/>
    </row>
    <row r="292" spans="1:4">
      <c r="A292" s="24"/>
      <c r="B292" s="25"/>
      <c r="C292" s="20"/>
      <c r="D292" s="21"/>
    </row>
    <row r="293" spans="1:4">
      <c r="A293" s="24"/>
      <c r="B293" s="25"/>
      <c r="C293" s="20"/>
      <c r="D293" s="21"/>
    </row>
    <row r="294" spans="1:4">
      <c r="A294" s="24"/>
      <c r="B294" s="25"/>
      <c r="C294" s="20"/>
      <c r="D294" s="21"/>
    </row>
    <row r="295" spans="1:4">
      <c r="A295" s="24"/>
      <c r="B295" s="25"/>
      <c r="C295" s="20"/>
      <c r="D295" s="21"/>
    </row>
    <row r="296" spans="1:4">
      <c r="A296" s="24"/>
      <c r="B296" s="25"/>
      <c r="C296" s="20"/>
      <c r="D296" s="21"/>
    </row>
    <row r="297" spans="1:4">
      <c r="A297" s="24"/>
      <c r="B297" s="25"/>
      <c r="C297" s="20"/>
      <c r="D297" s="21"/>
    </row>
    <row r="298" spans="1:4">
      <c r="A298" s="24"/>
      <c r="B298" s="25"/>
      <c r="C298" s="20"/>
      <c r="D298" s="21"/>
    </row>
    <row r="299" spans="1:4">
      <c r="A299" s="24"/>
      <c r="B299" s="25"/>
      <c r="C299" s="20"/>
      <c r="D299" s="21"/>
    </row>
    <row r="300" spans="1:4">
      <c r="A300" s="24"/>
      <c r="B300" s="25"/>
      <c r="C300" s="20"/>
      <c r="D300" s="21"/>
    </row>
  </sheetData>
  <hyperlinks>
    <hyperlink ref="A6" location="'1. IPC - Inflación'!A1" display="1. IPC - Inflación" xr:uid="{00000000-0004-0000-0000-000000000000}"/>
    <hyperlink ref="A7" location="'2. IPP'!A1" display="2. IPP" xr:uid="{00000000-0004-0000-0000-000001000000}"/>
    <hyperlink ref="A8" location="'3. TRM'!A1" display="3. TRM" xr:uid="{00000000-0004-0000-0000-000002000000}"/>
    <hyperlink ref="A12" location="'5. Producción mundial de GLP'!A1" display="5. Producción mundial de GLP" xr:uid="{00000000-0004-0000-0000-000003000000}"/>
    <hyperlink ref="A13" location="'6. Top 10 productores de GLP'!A1" display="6. Top 10 productores de GLP" xr:uid="{00000000-0004-0000-0000-000004000000}"/>
    <hyperlink ref="A14" location="'7. Consumo mundial de GLP'!A1" display="7. Consumo mundial de GLP" xr:uid="{00000000-0004-0000-0000-000005000000}"/>
    <hyperlink ref="A15" location="'8. Top 10 consumidores de GLP'!A1" display="8. Top 10 consumidores de GLP" xr:uid="{00000000-0004-0000-0000-000006000000}"/>
    <hyperlink ref="A11" location="'4. Consumo mundial GLP sect'!A1" display="4. Consumo mundial GLP sector" xr:uid="{00000000-0004-0000-0000-000007000000}"/>
    <hyperlink ref="A17" location="'9b. Top 10 Autogás'!A1" display="9b. Top 10 autogás" xr:uid="{00000000-0004-0000-0000-000008000000}"/>
    <hyperlink ref="A16" location="'9. Vehiculos Autogás'!A1" display="9. Vehiculos autogás" xr:uid="{00000000-0004-0000-0000-000009000000}"/>
    <hyperlink ref="A21" location="'11. Demanda nacional por dpto'!A1" display="11. Demanda nacional por departamento" xr:uid="{00000000-0004-0000-0000-00000A000000}"/>
    <hyperlink ref="A25" location="'15. Oferta nacional de GLP'!A1" display="15. Oferta nacional de GLP" xr:uid="{00000000-0004-0000-0000-00000B000000}"/>
    <hyperlink ref="A26" location="'16. Evolución oferta nacional'!A1" display="16. Evolución oferta nacional de GLP" xr:uid="{00000000-0004-0000-0000-00000C000000}"/>
    <hyperlink ref="A27" location="'17. Precios nacionales de GLP'!A1" display="17. Precios nacionales de GLP" xr:uid="{00000000-0004-0000-0000-00000D000000}"/>
    <hyperlink ref="A28" location="'18. Tarifa de trans. por ducto'!A1" display="18. Tarifa de transporte por ducto" xr:uid="{00000000-0004-0000-0000-00000E000000}"/>
    <hyperlink ref="A29" location="'19. Histórico de tar. ducto'!A1" display="19. Tarifa histórica de transporte por ducto" xr:uid="{00000000-0004-0000-0000-00000F000000}"/>
    <hyperlink ref="A30" location="'20. Tarifa estampilla histórica'!A1" display="20. Tarifa estampilla histórica" xr:uid="{00000000-0004-0000-0000-000010000000}"/>
    <hyperlink ref="A31" location="'21. Energético para cocción'!A1" display="21. Energético para cocción" xr:uid="{00000000-0004-0000-0000-000011000000}"/>
    <hyperlink ref="A32" location="'22.  Leña, carbón y desechos'!A1" display="22. Leña, carbón y desechos" xr:uid="{00000000-0004-0000-0000-000012000000}"/>
    <hyperlink ref="A33" location="'23. Emisiones de CO2'!A1" display="23. Emisiones de CO2" xr:uid="{00000000-0004-0000-0000-000013000000}"/>
    <hyperlink ref="A23" location="'13. Comportamiento por sectores'!A1" display="13. Comportamiento por sectores" xr:uid="{00000000-0004-0000-0000-000014000000}"/>
    <hyperlink ref="A24" location="'14. OPC Ecopetrol'!A1" display="14. OPC ECOPETROL" xr:uid="{00000000-0004-0000-0000-000015000000}"/>
    <hyperlink ref="A34" location="'24. Declaración 2025'!A1" display="24. Declaración de producción 2022" xr:uid="{00000000-0004-0000-0000-000016000000}"/>
    <hyperlink ref="A18" location="'10. Precios internacionales'!A1" display="10. Precios internacionales" xr:uid="{00000000-0004-0000-0000-000017000000}"/>
    <hyperlink ref="A22" location="'12.Demanda nacional-canal'!A1" display="12. Demanda nacional por canal de venta" xr:uid="{00000000-0004-0000-0000-000018000000}"/>
  </hyperlinks>
  <pageMargins left="0.75" right="0.75" top="1" bottom="1" header="0.3" footer="0.3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5:U22"/>
  <sheetViews>
    <sheetView showGridLines="0" zoomScale="70" zoomScaleNormal="70" workbookViewId="0">
      <pane xSplit="1" ySplit="8" topLeftCell="D9" activePane="bottomRight" state="frozen"/>
      <selection pane="topRight" activeCell="M18" sqref="M18"/>
      <selection pane="bottomLeft" activeCell="M18" sqref="M18"/>
      <selection pane="bottomRight" activeCell="U14" sqref="U14"/>
    </sheetView>
  </sheetViews>
  <sheetFormatPr baseColWidth="10" defaultColWidth="9.140625" defaultRowHeight="15"/>
  <cols>
    <col min="1" max="1" width="24.42578125" customWidth="1"/>
    <col min="2" max="2" width="11.42578125" bestFit="1" customWidth="1"/>
    <col min="3" max="3" width="10.5703125" customWidth="1"/>
    <col min="4" max="4" width="9.140625" customWidth="1"/>
    <col min="5" max="5" width="9.42578125" customWidth="1"/>
    <col min="6" max="7" width="9.28515625" customWidth="1"/>
    <col min="8" max="8" width="9.140625" customWidth="1"/>
    <col min="9" max="9" width="9.5703125" customWidth="1"/>
    <col min="10" max="10" width="9.42578125" customWidth="1"/>
    <col min="11" max="11" width="9.5703125" bestFit="1" customWidth="1"/>
    <col min="12" max="12" width="9.7109375" customWidth="1"/>
    <col min="13" max="13" width="9.5703125" customWidth="1"/>
    <col min="14" max="14" width="10.28515625" customWidth="1"/>
    <col min="15" max="15" width="9.85546875" customWidth="1"/>
    <col min="16" max="16" width="10.28515625" customWidth="1"/>
    <col min="17" max="17" width="10.140625" customWidth="1"/>
    <col min="18" max="20" width="10" customWidth="1"/>
    <col min="21" max="259" width="11.42578125" customWidth="1"/>
  </cols>
  <sheetData>
    <row r="5" spans="1:21">
      <c r="A5" s="26" t="s">
        <v>116</v>
      </c>
      <c r="B5" s="26"/>
    </row>
    <row r="6" spans="1:21">
      <c r="A6" s="1"/>
      <c r="O6" s="190"/>
      <c r="P6" s="190"/>
    </row>
    <row r="7" spans="1:21">
      <c r="O7" s="190"/>
      <c r="P7" s="190"/>
    </row>
    <row r="8" spans="1:21">
      <c r="A8" s="2"/>
      <c r="B8" s="11">
        <v>2006</v>
      </c>
      <c r="C8" s="12">
        <v>2007</v>
      </c>
      <c r="D8" s="12">
        <v>2008</v>
      </c>
      <c r="E8" s="12">
        <v>2009</v>
      </c>
      <c r="F8" s="12">
        <v>2010</v>
      </c>
      <c r="G8" s="12">
        <v>2011</v>
      </c>
      <c r="H8" s="12">
        <v>2012</v>
      </c>
      <c r="I8" s="12">
        <v>2013</v>
      </c>
      <c r="J8" s="12">
        <v>2014</v>
      </c>
      <c r="K8" s="12">
        <v>2015</v>
      </c>
      <c r="L8" s="12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1">
      <c r="A9" s="5" t="s">
        <v>117</v>
      </c>
      <c r="B9" s="6">
        <v>38093</v>
      </c>
      <c r="C9" s="6">
        <v>39575</v>
      </c>
      <c r="D9" s="6">
        <v>40643</v>
      </c>
      <c r="E9" s="6">
        <v>41070</v>
      </c>
      <c r="F9" s="6">
        <v>42172</v>
      </c>
      <c r="G9" s="6">
        <v>42166</v>
      </c>
      <c r="H9" s="6">
        <v>45954</v>
      </c>
      <c r="I9" s="6">
        <v>52075</v>
      </c>
      <c r="J9" s="6">
        <v>58726</v>
      </c>
      <c r="K9" s="6">
        <v>64586</v>
      </c>
      <c r="L9" s="6">
        <v>65652</v>
      </c>
      <c r="M9" s="6">
        <v>69152</v>
      </c>
      <c r="N9" s="8">
        <v>76516</v>
      </c>
      <c r="O9" s="8">
        <v>84580</v>
      </c>
      <c r="P9" s="8">
        <v>87442</v>
      </c>
      <c r="Q9" s="568">
        <v>91211</v>
      </c>
      <c r="R9" s="568">
        <v>97224</v>
      </c>
      <c r="S9" s="568">
        <v>104732</v>
      </c>
      <c r="T9" s="568">
        <v>110985</v>
      </c>
      <c r="U9" s="651">
        <f>T9/S9-1</f>
        <v>5.9704770270786467E-2</v>
      </c>
    </row>
    <row r="10" spans="1:21">
      <c r="A10" s="7" t="s">
        <v>118</v>
      </c>
      <c r="B10" s="516">
        <v>18199</v>
      </c>
      <c r="C10" s="516">
        <v>20279</v>
      </c>
      <c r="D10" s="516">
        <v>19393</v>
      </c>
      <c r="E10" s="516">
        <v>19929</v>
      </c>
      <c r="F10" s="516">
        <v>21022</v>
      </c>
      <c r="G10" s="516">
        <v>21789</v>
      </c>
      <c r="H10" s="516">
        <v>22515</v>
      </c>
      <c r="I10" s="516">
        <v>24559</v>
      </c>
      <c r="J10" s="516">
        <v>26493</v>
      </c>
      <c r="K10" s="516">
        <v>28886</v>
      </c>
      <c r="L10" s="516">
        <v>34804</v>
      </c>
      <c r="M10" s="516">
        <v>36709</v>
      </c>
      <c r="N10" s="516">
        <v>38719</v>
      </c>
      <c r="O10" s="516">
        <v>40615</v>
      </c>
      <c r="P10" s="516">
        <v>44286</v>
      </c>
      <c r="Q10" s="568">
        <v>47570</v>
      </c>
      <c r="R10" s="568">
        <v>48192</v>
      </c>
      <c r="S10" s="568">
        <v>51658</v>
      </c>
      <c r="T10" s="568">
        <v>52469</v>
      </c>
      <c r="U10" s="651">
        <f t="shared" ref="U10:U19" si="0">T10/S10-1</f>
        <v>1.5699407642572272E-2</v>
      </c>
    </row>
    <row r="11" spans="1:21">
      <c r="A11" s="7" t="s">
        <v>119</v>
      </c>
      <c r="B11" s="516">
        <v>20571</v>
      </c>
      <c r="C11" s="516">
        <v>19734</v>
      </c>
      <c r="D11" s="516">
        <v>21804</v>
      </c>
      <c r="E11" s="516">
        <v>22902</v>
      </c>
      <c r="F11" s="516">
        <v>24774</v>
      </c>
      <c r="G11" s="516">
        <v>26006</v>
      </c>
      <c r="H11" s="516">
        <v>27798</v>
      </c>
      <c r="I11" s="516">
        <v>26273</v>
      </c>
      <c r="J11" s="516">
        <v>27325</v>
      </c>
      <c r="K11" s="516">
        <v>26445</v>
      </c>
      <c r="L11" s="516">
        <v>30324</v>
      </c>
      <c r="M11" s="516">
        <v>27239</v>
      </c>
      <c r="N11" s="516">
        <v>28891</v>
      </c>
      <c r="O11" s="516">
        <v>27687</v>
      </c>
      <c r="P11" s="516">
        <v>26420</v>
      </c>
      <c r="Q11" s="568">
        <v>25119</v>
      </c>
      <c r="R11" s="568">
        <v>27396</v>
      </c>
      <c r="S11" s="568">
        <v>25583</v>
      </c>
      <c r="T11" s="568">
        <v>26147</v>
      </c>
      <c r="U11" s="651">
        <f t="shared" si="0"/>
        <v>2.2045889848727684E-2</v>
      </c>
    </row>
    <row r="12" spans="1:21">
      <c r="A12" s="7" t="s">
        <v>120</v>
      </c>
      <c r="B12" s="516">
        <v>10264</v>
      </c>
      <c r="C12" s="516">
        <v>10747</v>
      </c>
      <c r="D12" s="516">
        <v>10790</v>
      </c>
      <c r="E12" s="516">
        <v>11261</v>
      </c>
      <c r="F12" s="516">
        <v>11899</v>
      </c>
      <c r="G12" s="516">
        <v>12542</v>
      </c>
      <c r="H12" s="516">
        <v>13395</v>
      </c>
      <c r="I12" s="516">
        <v>14241</v>
      </c>
      <c r="J12" s="516">
        <v>15834</v>
      </c>
      <c r="K12" s="516">
        <v>15844</v>
      </c>
      <c r="L12" s="516">
        <v>16555</v>
      </c>
      <c r="M12" s="516">
        <v>16660</v>
      </c>
      <c r="N12" s="516">
        <v>16690</v>
      </c>
      <c r="O12" s="516">
        <v>17030</v>
      </c>
      <c r="P12" s="516">
        <v>16280</v>
      </c>
      <c r="Q12" s="568">
        <v>15029</v>
      </c>
      <c r="R12" s="568">
        <v>15305</v>
      </c>
      <c r="S12" s="568">
        <v>17344</v>
      </c>
      <c r="T12" s="568">
        <v>15758</v>
      </c>
      <c r="U12" s="651">
        <f t="shared" si="0"/>
        <v>-9.1443726937269321E-2</v>
      </c>
    </row>
    <row r="13" spans="1:21">
      <c r="A13" s="14" t="s">
        <v>121</v>
      </c>
      <c r="B13" s="516">
        <v>10398</v>
      </c>
      <c r="C13" s="516">
        <v>10685</v>
      </c>
      <c r="D13" s="516">
        <v>9661</v>
      </c>
      <c r="E13" s="516">
        <v>9045</v>
      </c>
      <c r="F13" s="516">
        <v>9486</v>
      </c>
      <c r="G13" s="516">
        <v>9489</v>
      </c>
      <c r="H13" s="516">
        <v>9789</v>
      </c>
      <c r="I13" s="516">
        <v>10015</v>
      </c>
      <c r="J13" s="516">
        <v>10255</v>
      </c>
      <c r="K13" s="516">
        <v>10220</v>
      </c>
      <c r="L13" s="516">
        <v>11399</v>
      </c>
      <c r="M13" s="516">
        <v>12380</v>
      </c>
      <c r="N13" s="516">
        <v>14030</v>
      </c>
      <c r="O13" s="516">
        <v>15124</v>
      </c>
      <c r="P13" s="516">
        <v>14618</v>
      </c>
      <c r="Q13" s="568">
        <v>15712</v>
      </c>
      <c r="R13" s="568">
        <v>16399</v>
      </c>
      <c r="S13" s="568">
        <v>16556</v>
      </c>
      <c r="T13" s="568">
        <v>17425</v>
      </c>
      <c r="U13" s="651">
        <f t="shared" si="0"/>
        <v>5.2488523798018827E-2</v>
      </c>
    </row>
    <row r="14" spans="1:21">
      <c r="A14" s="7" t="s">
        <v>122</v>
      </c>
      <c r="B14" s="516">
        <v>9123</v>
      </c>
      <c r="C14" s="516">
        <v>9741</v>
      </c>
      <c r="D14" s="516">
        <v>10082</v>
      </c>
      <c r="E14" s="516">
        <v>11230</v>
      </c>
      <c r="F14" s="516">
        <v>10300</v>
      </c>
      <c r="G14" s="516">
        <v>10389</v>
      </c>
      <c r="H14" s="516">
        <v>10382</v>
      </c>
      <c r="I14" s="516">
        <v>10525</v>
      </c>
      <c r="J14" s="516">
        <v>10626</v>
      </c>
      <c r="K14" s="516">
        <v>11072</v>
      </c>
      <c r="L14" s="516">
        <v>12094</v>
      </c>
      <c r="M14" s="516">
        <v>12286</v>
      </c>
      <c r="N14" s="516">
        <v>13109</v>
      </c>
      <c r="O14" s="516">
        <v>12768</v>
      </c>
      <c r="P14" s="516">
        <v>12231</v>
      </c>
      <c r="Q14" s="568">
        <v>12184</v>
      </c>
      <c r="R14" s="568">
        <v>12821</v>
      </c>
      <c r="S14" s="568">
        <v>12777</v>
      </c>
      <c r="T14" s="568">
        <v>12802</v>
      </c>
      <c r="U14" s="651">
        <f t="shared" si="0"/>
        <v>1.9566408390074841E-3</v>
      </c>
    </row>
    <row r="15" spans="1:21">
      <c r="A15" s="7" t="s">
        <v>123</v>
      </c>
      <c r="B15" s="516">
        <v>7228</v>
      </c>
      <c r="C15" s="516">
        <v>7091</v>
      </c>
      <c r="D15" s="516">
        <v>7070</v>
      </c>
      <c r="E15" s="516">
        <v>7122</v>
      </c>
      <c r="F15" s="516">
        <v>7467</v>
      </c>
      <c r="G15" s="516">
        <v>9042</v>
      </c>
      <c r="H15" s="516">
        <v>9532</v>
      </c>
      <c r="I15" s="516">
        <v>10021</v>
      </c>
      <c r="J15" s="516">
        <v>10491</v>
      </c>
      <c r="K15" s="516">
        <v>10869</v>
      </c>
      <c r="L15" s="516">
        <v>10466</v>
      </c>
      <c r="M15" s="516">
        <v>10793</v>
      </c>
      <c r="N15" s="516">
        <v>10669</v>
      </c>
      <c r="O15" s="516">
        <v>12123</v>
      </c>
      <c r="P15" s="516">
        <v>11553</v>
      </c>
      <c r="Q15" s="568">
        <v>10520</v>
      </c>
      <c r="R15" s="568">
        <v>11789</v>
      </c>
      <c r="S15" s="568">
        <v>12019</v>
      </c>
      <c r="T15" s="568">
        <v>12126</v>
      </c>
      <c r="U15" s="651">
        <f t="shared" si="0"/>
        <v>8.9025709293617528E-3</v>
      </c>
    </row>
    <row r="16" spans="1:21">
      <c r="A16" s="7" t="s">
        <v>124</v>
      </c>
      <c r="B16" s="516">
        <v>3769</v>
      </c>
      <c r="C16" s="516">
        <v>4217</v>
      </c>
      <c r="D16" s="516">
        <v>7460</v>
      </c>
      <c r="E16" s="516">
        <v>7367</v>
      </c>
      <c r="F16" s="516">
        <v>8736</v>
      </c>
      <c r="G16" s="516">
        <v>10268</v>
      </c>
      <c r="H16" s="516">
        <v>10479</v>
      </c>
      <c r="I16" s="516">
        <v>10829</v>
      </c>
      <c r="J16" s="516">
        <v>10917</v>
      </c>
      <c r="K16" s="516">
        <v>11203</v>
      </c>
      <c r="L16" s="516">
        <v>10159</v>
      </c>
      <c r="M16" s="516">
        <v>10458</v>
      </c>
      <c r="N16" s="516">
        <v>10925</v>
      </c>
      <c r="O16" s="516">
        <v>10807</v>
      </c>
      <c r="P16" s="516">
        <v>10711</v>
      </c>
      <c r="Q16" s="568">
        <v>10511</v>
      </c>
      <c r="R16" s="568">
        <v>10592</v>
      </c>
      <c r="S16" s="568">
        <v>10618</v>
      </c>
      <c r="T16" s="568">
        <v>10547</v>
      </c>
      <c r="U16" s="651">
        <f t="shared" si="0"/>
        <v>-6.6867583349029536E-3</v>
      </c>
    </row>
    <row r="17" spans="1:21">
      <c r="A17" s="7" t="s">
        <v>125</v>
      </c>
      <c r="B17" s="516">
        <v>8777</v>
      </c>
      <c r="C17" s="516">
        <v>9208</v>
      </c>
      <c r="D17" s="516">
        <v>8251</v>
      </c>
      <c r="E17" s="516">
        <v>8096</v>
      </c>
      <c r="F17" s="516">
        <v>8162</v>
      </c>
      <c r="G17" s="516">
        <v>8014</v>
      </c>
      <c r="H17" s="516">
        <v>7429</v>
      </c>
      <c r="I17" s="516">
        <v>7484</v>
      </c>
      <c r="J17" s="516">
        <v>9176</v>
      </c>
      <c r="K17" s="516">
        <v>9005</v>
      </c>
      <c r="L17" s="516">
        <v>9207</v>
      </c>
      <c r="M17" s="516">
        <v>9155</v>
      </c>
      <c r="N17" s="516">
        <v>8972</v>
      </c>
      <c r="O17" s="516">
        <v>8443</v>
      </c>
      <c r="P17" s="516">
        <v>7996</v>
      </c>
      <c r="Q17" s="568">
        <v>7733</v>
      </c>
      <c r="R17" s="568">
        <v>8490</v>
      </c>
      <c r="S17" s="568">
        <v>9126</v>
      </c>
      <c r="T17" s="568">
        <v>9246</v>
      </c>
      <c r="U17" s="651">
        <f t="shared" si="0"/>
        <v>1.3149243918474607E-2</v>
      </c>
    </row>
    <row r="18" spans="1:21">
      <c r="A18" s="7" t="s">
        <v>126</v>
      </c>
      <c r="B18" s="516">
        <v>4879</v>
      </c>
      <c r="C18" s="516">
        <v>5017</v>
      </c>
      <c r="D18" s="516">
        <v>5302</v>
      </c>
      <c r="E18" s="516">
        <v>5303</v>
      </c>
      <c r="F18" s="516">
        <v>7497</v>
      </c>
      <c r="G18" s="516">
        <v>7599</v>
      </c>
      <c r="H18" s="516">
        <v>7570</v>
      </c>
      <c r="I18" s="516">
        <v>7717</v>
      </c>
      <c r="J18" s="516">
        <v>7778</v>
      </c>
      <c r="K18" s="516">
        <v>8024</v>
      </c>
      <c r="L18" s="516">
        <v>9409</v>
      </c>
      <c r="M18" s="516">
        <v>9244</v>
      </c>
      <c r="N18" s="516">
        <v>7734</v>
      </c>
      <c r="O18" s="516">
        <v>8062</v>
      </c>
      <c r="P18" s="516">
        <v>7808</v>
      </c>
      <c r="Q18" s="568">
        <v>8976</v>
      </c>
      <c r="R18" s="568">
        <v>11013</v>
      </c>
      <c r="S18" s="568">
        <v>12012</v>
      </c>
      <c r="T18" s="568">
        <v>12214</v>
      </c>
      <c r="U18" s="651">
        <f t="shared" si="0"/>
        <v>1.6816516816516858E-2</v>
      </c>
    </row>
    <row r="19" spans="1:21">
      <c r="A19" s="7" t="s">
        <v>127</v>
      </c>
      <c r="B19" s="516">
        <v>93224</v>
      </c>
      <c r="C19" s="516">
        <v>93639</v>
      </c>
      <c r="D19" s="516">
        <v>92616</v>
      </c>
      <c r="E19" s="516">
        <v>91815</v>
      </c>
      <c r="F19" s="516">
        <v>92563</v>
      </c>
      <c r="G19" s="516">
        <v>94133</v>
      </c>
      <c r="H19" s="516">
        <v>94239</v>
      </c>
      <c r="I19" s="516">
        <v>93497</v>
      </c>
      <c r="J19" s="516">
        <v>92610</v>
      </c>
      <c r="K19" s="516">
        <v>93167</v>
      </c>
      <c r="L19" s="569">
        <v>94452</v>
      </c>
      <c r="M19" s="569">
        <v>92372</v>
      </c>
      <c r="N19" s="569">
        <v>92702</v>
      </c>
      <c r="O19" s="569">
        <v>96689</v>
      </c>
      <c r="P19" s="569">
        <v>90044</v>
      </c>
      <c r="Q19" s="568">
        <v>88112</v>
      </c>
      <c r="R19" s="568">
        <v>85013</v>
      </c>
      <c r="S19" s="568">
        <v>86988</v>
      </c>
      <c r="T19" s="568">
        <v>90546</v>
      </c>
      <c r="U19" s="651">
        <f t="shared" si="0"/>
        <v>4.0902193405986997E-2</v>
      </c>
    </row>
    <row r="20" spans="1:21">
      <c r="A20" s="9" t="s">
        <v>100</v>
      </c>
      <c r="B20" s="567">
        <v>224525</v>
      </c>
      <c r="C20" s="567">
        <v>229933</v>
      </c>
      <c r="D20" s="567">
        <v>233072</v>
      </c>
      <c r="E20" s="567">
        <v>235140</v>
      </c>
      <c r="F20" s="567">
        <v>244078</v>
      </c>
      <c r="G20" s="567">
        <v>251437</v>
      </c>
      <c r="H20" s="567">
        <v>259082</v>
      </c>
      <c r="I20" s="567">
        <v>267236</v>
      </c>
      <c r="J20" s="567">
        <v>280231</v>
      </c>
      <c r="K20" s="567">
        <v>289321</v>
      </c>
      <c r="L20" s="567">
        <v>304521</v>
      </c>
      <c r="M20" s="567">
        <v>306448</v>
      </c>
      <c r="N20" s="567">
        <v>318957</v>
      </c>
      <c r="O20" s="567">
        <v>333928</v>
      </c>
      <c r="P20" s="567">
        <v>329389</v>
      </c>
      <c r="Q20" s="567">
        <f>SUM(Q9:Q19)</f>
        <v>332677</v>
      </c>
      <c r="R20" s="567">
        <f>SUM(R9:R19)</f>
        <v>344234</v>
      </c>
      <c r="S20" s="567">
        <v>359413</v>
      </c>
      <c r="T20" s="567">
        <v>370265</v>
      </c>
      <c r="U20" s="675">
        <f>T20/S20-1</f>
        <v>3.0193676912076084E-2</v>
      </c>
    </row>
    <row r="21" spans="1:21">
      <c r="A21" s="487" t="s">
        <v>707</v>
      </c>
      <c r="B21" s="487"/>
      <c r="C21" s="487"/>
      <c r="D21" s="487"/>
      <c r="E21" s="487"/>
      <c r="F21" s="487"/>
      <c r="G21" s="487"/>
      <c r="S21" s="190"/>
      <c r="T21" s="190"/>
    </row>
    <row r="22" spans="1:21">
      <c r="A22" s="689" t="s">
        <v>706</v>
      </c>
      <c r="B22" s="689"/>
      <c r="C22" s="689"/>
      <c r="D22" s="689"/>
      <c r="E22" s="689"/>
      <c r="F22" s="689"/>
      <c r="G22" s="689"/>
    </row>
  </sheetData>
  <mergeCells count="1">
    <mergeCell ref="A22:G22"/>
  </mergeCells>
  <pageMargins left="0.7" right="0.7" top="0.75" bottom="0.75" header="0.3" footer="0.3"/>
  <ignoredErrors>
    <ignoredError sqref="Q20:R20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5:U17"/>
  <sheetViews>
    <sheetView showGridLines="0" zoomScale="85" zoomScaleNormal="85" workbookViewId="0">
      <pane xSplit="1" ySplit="8" topLeftCell="I9" activePane="bottomRight" state="frozen"/>
      <selection pane="topRight" activeCell="M18" sqref="M18"/>
      <selection pane="bottomLeft" activeCell="M18" sqref="M18"/>
      <selection pane="bottomRight" activeCell="T21" sqref="T21"/>
    </sheetView>
  </sheetViews>
  <sheetFormatPr baseColWidth="10" defaultColWidth="9.140625" defaultRowHeight="15"/>
  <cols>
    <col min="1" max="1" width="24.7109375" customWidth="1"/>
    <col min="2" max="14" width="10.7109375" customWidth="1"/>
    <col min="15" max="259" width="11.42578125" customWidth="1"/>
  </cols>
  <sheetData>
    <row r="5" spans="1:21">
      <c r="A5" s="26" t="s">
        <v>128</v>
      </c>
    </row>
    <row r="8" spans="1:21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1">
      <c r="A9" s="5" t="s">
        <v>129</v>
      </c>
      <c r="B9" s="6">
        <v>75763</v>
      </c>
      <c r="C9" s="6">
        <v>78790</v>
      </c>
      <c r="D9" s="6">
        <v>81292</v>
      </c>
      <c r="E9" s="6">
        <v>85988</v>
      </c>
      <c r="F9" s="6">
        <v>85877</v>
      </c>
      <c r="G9" s="6">
        <v>89120</v>
      </c>
      <c r="H9" s="6">
        <v>90555</v>
      </c>
      <c r="I9" s="6">
        <v>94542</v>
      </c>
      <c r="J9" s="6">
        <v>100808</v>
      </c>
      <c r="K9" s="6">
        <v>108624</v>
      </c>
      <c r="L9" s="6">
        <v>123346</v>
      </c>
      <c r="M9" s="6">
        <v>128615</v>
      </c>
      <c r="N9" s="6">
        <v>135749</v>
      </c>
      <c r="O9" s="8">
        <v>143938</v>
      </c>
      <c r="P9" s="8">
        <v>146280</v>
      </c>
      <c r="Q9" s="507">
        <v>155079</v>
      </c>
      <c r="R9" s="507">
        <v>160491</v>
      </c>
      <c r="S9" s="507">
        <v>168262</v>
      </c>
      <c r="T9" s="507">
        <v>177312</v>
      </c>
      <c r="U9" s="651">
        <f t="shared" ref="U9:U15" si="0">T9/S9-1</f>
        <v>5.3785168368377878E-2</v>
      </c>
    </row>
    <row r="10" spans="1:21">
      <c r="A10" s="7" t="s">
        <v>112</v>
      </c>
      <c r="B10" s="8">
        <v>41359</v>
      </c>
      <c r="C10" s="8">
        <v>42991</v>
      </c>
      <c r="D10" s="8">
        <v>42631</v>
      </c>
      <c r="E10" s="8">
        <v>44338</v>
      </c>
      <c r="F10" s="8">
        <v>44555</v>
      </c>
      <c r="G10" s="8">
        <v>44821</v>
      </c>
      <c r="H10" s="8">
        <v>44133</v>
      </c>
      <c r="I10" s="8">
        <v>47492</v>
      </c>
      <c r="J10" s="8">
        <v>48985</v>
      </c>
      <c r="K10" s="8">
        <v>49100</v>
      </c>
      <c r="L10" s="8">
        <v>51243</v>
      </c>
      <c r="M10" s="8">
        <v>51063</v>
      </c>
      <c r="N10" s="8">
        <v>51830</v>
      </c>
      <c r="O10" s="8">
        <v>54127</v>
      </c>
      <c r="P10" s="8">
        <v>50998</v>
      </c>
      <c r="Q10" s="507">
        <v>52002</v>
      </c>
      <c r="R10" s="507">
        <v>51892</v>
      </c>
      <c r="S10" s="507">
        <v>53644</v>
      </c>
      <c r="T10" s="507">
        <v>53429</v>
      </c>
      <c r="U10" s="651">
        <f t="shared" si="0"/>
        <v>-4.0079039594362875E-3</v>
      </c>
    </row>
    <row r="11" spans="1:21">
      <c r="A11" s="7" t="s">
        <v>109</v>
      </c>
      <c r="B11" s="8">
        <v>43493</v>
      </c>
      <c r="C11" s="8">
        <v>45149</v>
      </c>
      <c r="D11" s="8">
        <v>46433</v>
      </c>
      <c r="E11" s="8">
        <v>47373</v>
      </c>
      <c r="F11" s="8">
        <v>49022</v>
      </c>
      <c r="G11" s="8">
        <v>48190</v>
      </c>
      <c r="H11" s="8">
        <v>49710</v>
      </c>
      <c r="I11" s="8">
        <v>53244</v>
      </c>
      <c r="J11" s="8">
        <v>49583</v>
      </c>
      <c r="K11" s="8">
        <v>48706</v>
      </c>
      <c r="L11" s="8">
        <v>49174</v>
      </c>
      <c r="M11" s="8">
        <v>51245</v>
      </c>
      <c r="N11" s="8">
        <v>54743</v>
      </c>
      <c r="O11" s="8">
        <v>54463</v>
      </c>
      <c r="P11" s="8">
        <v>48865</v>
      </c>
      <c r="Q11" s="507">
        <v>51851</v>
      </c>
      <c r="R11" s="507">
        <v>55892</v>
      </c>
      <c r="S11" s="507">
        <v>57440</v>
      </c>
      <c r="T11" s="507">
        <v>56787</v>
      </c>
      <c r="U11" s="651">
        <f t="shared" si="0"/>
        <v>-1.1368384401114207E-2</v>
      </c>
    </row>
    <row r="12" spans="1:21">
      <c r="A12" s="7" t="s">
        <v>102</v>
      </c>
      <c r="B12" s="8">
        <v>26524</v>
      </c>
      <c r="C12" s="8">
        <v>26705</v>
      </c>
      <c r="D12" s="8">
        <v>27364</v>
      </c>
      <c r="E12" s="8">
        <v>27794</v>
      </c>
      <c r="F12" s="8">
        <v>27606</v>
      </c>
      <c r="G12" s="8">
        <v>28439</v>
      </c>
      <c r="H12" s="8">
        <v>28966</v>
      </c>
      <c r="I12" s="8">
        <v>29895</v>
      </c>
      <c r="J12" s="8">
        <v>30687</v>
      </c>
      <c r="K12" s="8">
        <v>30531</v>
      </c>
      <c r="L12" s="8">
        <v>30556</v>
      </c>
      <c r="M12" s="8">
        <v>29091</v>
      </c>
      <c r="N12" s="8">
        <v>28654</v>
      </c>
      <c r="O12" s="8">
        <v>28536</v>
      </c>
      <c r="P12" s="8">
        <v>27718</v>
      </c>
      <c r="Q12" s="507">
        <v>29284</v>
      </c>
      <c r="R12" s="507">
        <v>29921</v>
      </c>
      <c r="S12" s="507">
        <v>30251</v>
      </c>
      <c r="T12" s="507">
        <v>30664</v>
      </c>
      <c r="U12" s="651">
        <f t="shared" si="0"/>
        <v>1.3652441241611912E-2</v>
      </c>
    </row>
    <row r="13" spans="1:21">
      <c r="A13" s="7" t="s">
        <v>111</v>
      </c>
      <c r="B13" s="8">
        <v>17642</v>
      </c>
      <c r="C13" s="8">
        <v>21859</v>
      </c>
      <c r="D13" s="8">
        <v>22627</v>
      </c>
      <c r="E13" s="8">
        <v>20268</v>
      </c>
      <c r="F13" s="8">
        <v>26276</v>
      </c>
      <c r="G13" s="8">
        <v>27836</v>
      </c>
      <c r="H13" s="8">
        <v>29758</v>
      </c>
      <c r="I13" s="8">
        <v>28878</v>
      </c>
      <c r="J13" s="8">
        <v>30168</v>
      </c>
      <c r="K13" s="8">
        <v>30059</v>
      </c>
      <c r="L13" s="8">
        <v>31882</v>
      </c>
      <c r="M13" s="8">
        <v>28610</v>
      </c>
      <c r="N13" s="8">
        <v>30065</v>
      </c>
      <c r="O13" s="8">
        <v>29273</v>
      </c>
      <c r="P13" s="8">
        <v>29848</v>
      </c>
      <c r="Q13" s="507">
        <v>28783</v>
      </c>
      <c r="R13" s="507">
        <v>29993</v>
      </c>
      <c r="S13" s="507">
        <v>29154</v>
      </c>
      <c r="T13" s="507">
        <v>30299</v>
      </c>
      <c r="U13" s="651">
        <f t="shared" si="0"/>
        <v>3.9274199080743699E-2</v>
      </c>
    </row>
    <row r="14" spans="1:21">
      <c r="A14" s="27" t="s">
        <v>105</v>
      </c>
      <c r="B14" s="8">
        <v>9487</v>
      </c>
      <c r="C14" s="8">
        <v>9705</v>
      </c>
      <c r="D14" s="8">
        <v>10104</v>
      </c>
      <c r="E14" s="8">
        <v>10548</v>
      </c>
      <c r="F14" s="8">
        <v>11011</v>
      </c>
      <c r="G14" s="8">
        <v>11242</v>
      </c>
      <c r="H14" s="8">
        <v>11658</v>
      </c>
      <c r="I14" s="8">
        <v>12011</v>
      </c>
      <c r="J14" s="8">
        <v>12057</v>
      </c>
      <c r="K14" s="8">
        <v>12437</v>
      </c>
      <c r="L14" s="8">
        <v>12670</v>
      </c>
      <c r="M14" s="8">
        <v>13181</v>
      </c>
      <c r="N14" s="8">
        <v>13753</v>
      </c>
      <c r="O14" s="8">
        <v>15244</v>
      </c>
      <c r="P14" s="8">
        <v>15365</v>
      </c>
      <c r="Q14" s="507">
        <v>16061</v>
      </c>
      <c r="R14" s="507">
        <v>16569</v>
      </c>
      <c r="S14" s="507">
        <v>17839</v>
      </c>
      <c r="T14" s="507">
        <v>17807</v>
      </c>
      <c r="U14" s="651">
        <f t="shared" si="0"/>
        <v>-1.7938225236840966E-3</v>
      </c>
    </row>
    <row r="15" spans="1:21">
      <c r="A15" s="192" t="s">
        <v>115</v>
      </c>
      <c r="B15" s="10">
        <f t="shared" ref="B15:L15" si="1">+SUM(B9:B14)</f>
        <v>214268</v>
      </c>
      <c r="C15" s="10">
        <f t="shared" si="1"/>
        <v>225199</v>
      </c>
      <c r="D15" s="10">
        <f t="shared" si="1"/>
        <v>230451</v>
      </c>
      <c r="E15" s="10">
        <f t="shared" si="1"/>
        <v>236309</v>
      </c>
      <c r="F15" s="10">
        <f t="shared" si="1"/>
        <v>244347</v>
      </c>
      <c r="G15" s="10">
        <f t="shared" si="1"/>
        <v>249648</v>
      </c>
      <c r="H15" s="10">
        <f t="shared" si="1"/>
        <v>254780</v>
      </c>
      <c r="I15" s="10">
        <f t="shared" si="1"/>
        <v>266062</v>
      </c>
      <c r="J15" s="10">
        <f t="shared" si="1"/>
        <v>272288</v>
      </c>
      <c r="K15" s="10">
        <f t="shared" si="1"/>
        <v>279457</v>
      </c>
      <c r="L15" s="10">
        <f t="shared" si="1"/>
        <v>298871</v>
      </c>
      <c r="M15" s="10">
        <f>+SUM(M9:M14)</f>
        <v>301805</v>
      </c>
      <c r="N15" s="10">
        <v>313290</v>
      </c>
      <c r="O15" s="10">
        <f t="shared" ref="O15:T15" si="2">+SUM(O9:O14)</f>
        <v>325581</v>
      </c>
      <c r="P15" s="10">
        <f t="shared" si="2"/>
        <v>319074</v>
      </c>
      <c r="Q15" s="10">
        <f t="shared" si="2"/>
        <v>333060</v>
      </c>
      <c r="R15" s="10">
        <f t="shared" si="2"/>
        <v>344758</v>
      </c>
      <c r="S15" s="10">
        <f t="shared" si="2"/>
        <v>356590</v>
      </c>
      <c r="T15" s="10">
        <f t="shared" si="2"/>
        <v>366298</v>
      </c>
      <c r="U15" s="648">
        <f t="shared" si="0"/>
        <v>2.7224543593482808E-2</v>
      </c>
    </row>
    <row r="16" spans="1:21">
      <c r="A16" s="487" t="s">
        <v>707</v>
      </c>
      <c r="B16" s="487"/>
      <c r="C16" s="487"/>
      <c r="D16" s="487"/>
      <c r="E16" s="487"/>
      <c r="F16" s="487"/>
      <c r="G16" s="487"/>
    </row>
    <row r="17" spans="1:7">
      <c r="A17" s="689" t="s">
        <v>706</v>
      </c>
      <c r="B17" s="689"/>
      <c r="C17" s="689"/>
      <c r="D17" s="689"/>
      <c r="E17" s="689"/>
      <c r="F17" s="689"/>
      <c r="G17" s="689"/>
    </row>
  </sheetData>
  <mergeCells count="1">
    <mergeCell ref="A17:G17"/>
  </mergeCells>
  <pageMargins left="0.7" right="0.7" top="0.75" bottom="0.75" header="0.3" footer="0.3"/>
  <ignoredErrors>
    <ignoredError sqref="B14:M15 O15 P15:R15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</sheetPr>
  <dimension ref="A5:X23"/>
  <sheetViews>
    <sheetView showGridLines="0" zoomScale="85" zoomScaleNormal="85" workbookViewId="0">
      <pane xSplit="1" ySplit="8" topLeftCell="B9" activePane="bottomRight" state="frozen"/>
      <selection pane="topRight" activeCell="M18" sqref="M18"/>
      <selection pane="bottomLeft" activeCell="M18" sqref="M18"/>
      <selection pane="bottomRight" activeCell="E26" sqref="E26"/>
    </sheetView>
  </sheetViews>
  <sheetFormatPr baseColWidth="10" defaultColWidth="9.140625" defaultRowHeight="15"/>
  <cols>
    <col min="1" max="1" width="24.7109375" customWidth="1"/>
    <col min="2" max="259" width="11.42578125" customWidth="1"/>
  </cols>
  <sheetData>
    <row r="5" spans="1:21">
      <c r="A5" s="26" t="s">
        <v>9</v>
      </c>
    </row>
    <row r="8" spans="1:21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1">
      <c r="A9" s="193" t="s">
        <v>118</v>
      </c>
      <c r="B9" s="194">
        <v>22007</v>
      </c>
      <c r="C9" s="194">
        <v>22945</v>
      </c>
      <c r="D9" s="194">
        <v>24090</v>
      </c>
      <c r="E9" s="194">
        <v>25654</v>
      </c>
      <c r="F9" s="194">
        <v>23469</v>
      </c>
      <c r="G9" s="194">
        <v>24256</v>
      </c>
      <c r="H9" s="194">
        <v>24842</v>
      </c>
      <c r="I9" s="194">
        <v>27884</v>
      </c>
      <c r="J9" s="194">
        <v>32594</v>
      </c>
      <c r="K9" s="194">
        <v>39312</v>
      </c>
      <c r="L9" s="194">
        <v>48411</v>
      </c>
      <c r="M9" s="194">
        <v>52316</v>
      </c>
      <c r="N9" s="194">
        <v>56115</v>
      </c>
      <c r="O9" s="13">
        <v>59729</v>
      </c>
      <c r="P9" s="13">
        <v>62939</v>
      </c>
      <c r="Q9" s="13">
        <v>71079</v>
      </c>
      <c r="R9" s="13">
        <v>73929</v>
      </c>
      <c r="S9" s="13">
        <v>81647</v>
      </c>
      <c r="T9" s="13">
        <v>86403</v>
      </c>
      <c r="U9" s="428">
        <f>S9/R9-1</f>
        <v>0.10439746243016956</v>
      </c>
    </row>
    <row r="10" spans="1:21">
      <c r="A10" s="195" t="s">
        <v>117</v>
      </c>
      <c r="B10" s="8">
        <v>40147</v>
      </c>
      <c r="C10" s="8">
        <v>39094</v>
      </c>
      <c r="D10" s="8">
        <v>39794</v>
      </c>
      <c r="E10" s="8">
        <v>40748</v>
      </c>
      <c r="F10" s="8">
        <v>42355</v>
      </c>
      <c r="G10" s="8">
        <v>40863</v>
      </c>
      <c r="H10" s="8">
        <v>41994</v>
      </c>
      <c r="I10" s="8">
        <v>46368</v>
      </c>
      <c r="J10" s="8">
        <v>42726</v>
      </c>
      <c r="K10" s="8">
        <v>42035</v>
      </c>
      <c r="L10" s="8">
        <v>41016</v>
      </c>
      <c r="M10" s="8">
        <v>43256</v>
      </c>
      <c r="N10" s="8">
        <v>46223</v>
      </c>
      <c r="O10" s="8">
        <v>47250</v>
      </c>
      <c r="P10" s="8">
        <v>43649</v>
      </c>
      <c r="Q10" s="13">
        <v>43455</v>
      </c>
      <c r="R10" s="13">
        <v>46550</v>
      </c>
      <c r="S10" s="13">
        <v>47993</v>
      </c>
      <c r="T10" s="13">
        <v>47824</v>
      </c>
      <c r="U10" s="428">
        <f t="shared" ref="U10:U19" si="0">S10/R10-1</f>
        <v>3.0998925886143835E-2</v>
      </c>
    </row>
    <row r="11" spans="1:21">
      <c r="A11" s="195" t="s">
        <v>122</v>
      </c>
      <c r="B11" s="13">
        <v>12385</v>
      </c>
      <c r="C11" s="13">
        <v>12439</v>
      </c>
      <c r="D11" s="13">
        <v>13128</v>
      </c>
      <c r="E11" s="13">
        <v>14126</v>
      </c>
      <c r="F11" s="13">
        <v>14681</v>
      </c>
      <c r="G11" s="13">
        <v>15881</v>
      </c>
      <c r="H11" s="13">
        <v>16317</v>
      </c>
      <c r="I11" s="13">
        <v>16527</v>
      </c>
      <c r="J11" s="13">
        <v>18343</v>
      </c>
      <c r="K11" s="13">
        <v>19780</v>
      </c>
      <c r="L11" s="13">
        <v>22041</v>
      </c>
      <c r="M11" s="13">
        <v>23762</v>
      </c>
      <c r="N11" s="13">
        <v>24642</v>
      </c>
      <c r="O11" s="13">
        <v>27046</v>
      </c>
      <c r="P11" s="13">
        <v>28309</v>
      </c>
      <c r="Q11" s="13">
        <v>29036</v>
      </c>
      <c r="R11" s="13">
        <v>30140</v>
      </c>
      <c r="S11" s="13">
        <v>31317</v>
      </c>
      <c r="T11" s="13">
        <v>33391</v>
      </c>
      <c r="U11" s="428">
        <f t="shared" si="0"/>
        <v>3.9051094890510951E-2</v>
      </c>
    </row>
    <row r="12" spans="1:21">
      <c r="A12" s="195" t="s">
        <v>119</v>
      </c>
      <c r="B12" s="13">
        <v>8908</v>
      </c>
      <c r="C12" s="13">
        <v>12778</v>
      </c>
      <c r="D12" s="13">
        <v>13920</v>
      </c>
      <c r="E12" s="13">
        <v>11110</v>
      </c>
      <c r="F12" s="13">
        <v>16774</v>
      </c>
      <c r="G12" s="13">
        <v>18306</v>
      </c>
      <c r="H12" s="13">
        <v>20098</v>
      </c>
      <c r="I12" s="13">
        <v>18973</v>
      </c>
      <c r="J12" s="13">
        <v>20625</v>
      </c>
      <c r="K12" s="13">
        <v>19644</v>
      </c>
      <c r="L12" s="13">
        <v>21810</v>
      </c>
      <c r="M12" s="13">
        <v>18583</v>
      </c>
      <c r="N12" s="13">
        <v>19622</v>
      </c>
      <c r="O12" s="13">
        <v>19585</v>
      </c>
      <c r="P12" s="13">
        <v>19567</v>
      </c>
      <c r="Q12" s="13">
        <v>17924</v>
      </c>
      <c r="R12" s="13">
        <v>18686</v>
      </c>
      <c r="S12" s="13">
        <v>17560</v>
      </c>
      <c r="T12" s="13">
        <v>18554</v>
      </c>
      <c r="U12" s="428">
        <f t="shared" si="0"/>
        <v>-6.0259017446216423E-2</v>
      </c>
    </row>
    <row r="13" spans="1:21">
      <c r="A13" s="195" t="s">
        <v>130</v>
      </c>
      <c r="B13" s="13">
        <v>16451</v>
      </c>
      <c r="C13" s="13">
        <v>17208</v>
      </c>
      <c r="D13" s="13">
        <v>16880</v>
      </c>
      <c r="E13" s="13">
        <v>16856</v>
      </c>
      <c r="F13" s="13">
        <v>16412</v>
      </c>
      <c r="G13" s="13">
        <v>16656</v>
      </c>
      <c r="H13" s="13">
        <v>16781</v>
      </c>
      <c r="I13" s="13">
        <v>16368</v>
      </c>
      <c r="J13" s="13">
        <v>15930</v>
      </c>
      <c r="K13" s="13">
        <v>16450</v>
      </c>
      <c r="L13" s="13">
        <v>16046</v>
      </c>
      <c r="M13" s="13">
        <v>15576</v>
      </c>
      <c r="N13" s="13">
        <v>15934</v>
      </c>
      <c r="O13" s="13">
        <v>15836</v>
      </c>
      <c r="P13" s="13">
        <v>14269</v>
      </c>
      <c r="Q13" s="13">
        <v>13892</v>
      </c>
      <c r="R13" s="13">
        <v>13510</v>
      </c>
      <c r="S13" s="13">
        <v>13198</v>
      </c>
      <c r="T13" s="13">
        <v>12561</v>
      </c>
      <c r="U13" s="428">
        <f t="shared" si="0"/>
        <v>-2.3094004441154725E-2</v>
      </c>
    </row>
    <row r="14" spans="1:21">
      <c r="A14" s="195" t="s">
        <v>120</v>
      </c>
      <c r="B14" s="13">
        <v>7412</v>
      </c>
      <c r="C14" s="13">
        <v>7903</v>
      </c>
      <c r="D14" s="13">
        <v>8693</v>
      </c>
      <c r="E14" s="13">
        <v>9159</v>
      </c>
      <c r="F14" s="13">
        <v>9028</v>
      </c>
      <c r="G14" s="13">
        <v>9463</v>
      </c>
      <c r="H14" s="13">
        <v>9738</v>
      </c>
      <c r="I14" s="13">
        <v>9548</v>
      </c>
      <c r="J14" s="13">
        <v>10007</v>
      </c>
      <c r="K14" s="13">
        <v>9657</v>
      </c>
      <c r="L14" s="13">
        <v>10175</v>
      </c>
      <c r="M14" s="13">
        <v>10290</v>
      </c>
      <c r="N14" s="13">
        <v>10255</v>
      </c>
      <c r="O14" s="13">
        <v>11015</v>
      </c>
      <c r="P14" s="13">
        <v>11820</v>
      </c>
      <c r="Q14" s="13">
        <v>10867</v>
      </c>
      <c r="R14" s="13">
        <v>13071</v>
      </c>
      <c r="S14" s="13">
        <v>13627</v>
      </c>
      <c r="T14" s="13">
        <v>12190</v>
      </c>
      <c r="U14" s="428">
        <f t="shared" si="0"/>
        <v>4.253691377859381E-2</v>
      </c>
    </row>
    <row r="15" spans="1:21">
      <c r="A15" s="195" t="s">
        <v>131</v>
      </c>
      <c r="B15" s="13">
        <v>7726</v>
      </c>
      <c r="C15" s="13">
        <v>8338</v>
      </c>
      <c r="D15" s="13">
        <v>8498</v>
      </c>
      <c r="E15" s="13">
        <v>8805</v>
      </c>
      <c r="F15" s="13">
        <v>9316</v>
      </c>
      <c r="G15" s="13">
        <v>9177</v>
      </c>
      <c r="H15" s="13">
        <v>8667</v>
      </c>
      <c r="I15" s="13">
        <v>8338</v>
      </c>
      <c r="J15" s="13">
        <v>8176</v>
      </c>
      <c r="K15" s="13">
        <v>7794</v>
      </c>
      <c r="L15" s="13">
        <v>9386</v>
      </c>
      <c r="M15" s="13">
        <v>8986</v>
      </c>
      <c r="N15" s="13">
        <v>9381</v>
      </c>
      <c r="O15" s="13">
        <v>10361</v>
      </c>
      <c r="P15" s="13">
        <v>10334</v>
      </c>
      <c r="Q15" s="13">
        <v>10390</v>
      </c>
      <c r="R15" s="13">
        <v>10390</v>
      </c>
      <c r="S15" s="13">
        <v>11161</v>
      </c>
      <c r="T15" s="13">
        <v>11568</v>
      </c>
      <c r="U15" s="428">
        <f t="shared" si="0"/>
        <v>7.4205967276227192E-2</v>
      </c>
    </row>
    <row r="16" spans="1:21">
      <c r="A16" s="195" t="s">
        <v>132</v>
      </c>
      <c r="B16" s="13">
        <v>10333</v>
      </c>
      <c r="C16" s="13">
        <v>9908</v>
      </c>
      <c r="D16" s="13">
        <v>9803</v>
      </c>
      <c r="E16" s="13">
        <v>9533</v>
      </c>
      <c r="F16" s="13">
        <v>9183</v>
      </c>
      <c r="G16" s="13">
        <v>9077</v>
      </c>
      <c r="H16" s="13">
        <v>9119</v>
      </c>
      <c r="I16" s="13">
        <v>8988</v>
      </c>
      <c r="J16" s="13">
        <v>9070</v>
      </c>
      <c r="K16" s="13">
        <v>8800</v>
      </c>
      <c r="L16" s="13">
        <v>8947</v>
      </c>
      <c r="M16" s="13">
        <v>8976</v>
      </c>
      <c r="N16" s="13">
        <v>8752</v>
      </c>
      <c r="O16" s="13">
        <v>9010</v>
      </c>
      <c r="P16" s="13">
        <v>9100</v>
      </c>
      <c r="Q16" s="13">
        <v>9111</v>
      </c>
      <c r="R16" s="13">
        <v>9433</v>
      </c>
      <c r="S16" s="13">
        <v>9522</v>
      </c>
      <c r="T16" s="13">
        <v>9490</v>
      </c>
      <c r="U16" s="428">
        <f t="shared" si="0"/>
        <v>9.4349623661613702E-3</v>
      </c>
    </row>
    <row r="17" spans="1:24">
      <c r="A17" s="195" t="s">
        <v>133</v>
      </c>
      <c r="B17" s="13">
        <f>+AVERAGE(C17:E17)</f>
        <v>3075.6666666666665</v>
      </c>
      <c r="C17" s="13">
        <f>+AVERAGE(D17:F17)</f>
        <v>3247</v>
      </c>
      <c r="D17" s="13">
        <v>2858</v>
      </c>
      <c r="E17" s="13">
        <v>3122</v>
      </c>
      <c r="F17" s="13">
        <v>3761</v>
      </c>
      <c r="G17" s="13">
        <v>4347</v>
      </c>
      <c r="H17" s="13">
        <v>5032</v>
      </c>
      <c r="I17" s="13">
        <v>5608</v>
      </c>
      <c r="J17" s="13">
        <v>6094</v>
      </c>
      <c r="K17" s="13">
        <v>6400</v>
      </c>
      <c r="L17" s="13">
        <v>6667</v>
      </c>
      <c r="M17" s="13">
        <v>7192</v>
      </c>
      <c r="N17" s="13">
        <v>7564</v>
      </c>
      <c r="O17" s="13">
        <v>7825</v>
      </c>
      <c r="P17" s="13">
        <v>8230</v>
      </c>
      <c r="Q17" s="508">
        <v>8620</v>
      </c>
      <c r="R17" s="508">
        <v>8627</v>
      </c>
      <c r="S17" s="508">
        <v>8777</v>
      </c>
      <c r="T17" s="13">
        <v>8970</v>
      </c>
      <c r="U17" s="428">
        <f t="shared" si="0"/>
        <v>1.7387272516517838E-2</v>
      </c>
    </row>
    <row r="18" spans="1:24">
      <c r="A18" s="195" t="s">
        <v>121</v>
      </c>
      <c r="B18" s="13"/>
      <c r="C18" s="13"/>
      <c r="E18" s="13">
        <v>6716</v>
      </c>
      <c r="F18" s="13">
        <v>6741</v>
      </c>
      <c r="G18" s="13">
        <v>7126</v>
      </c>
      <c r="H18" s="13">
        <v>7145</v>
      </c>
      <c r="I18" s="13">
        <v>7410</v>
      </c>
      <c r="J18" s="13">
        <v>7428</v>
      </c>
      <c r="K18" s="13">
        <v>7308</v>
      </c>
      <c r="L18" s="13">
        <v>7400</v>
      </c>
      <c r="M18" s="13">
        <v>7390</v>
      </c>
      <c r="N18" s="13">
        <v>7300</v>
      </c>
      <c r="O18" s="13">
        <v>7539</v>
      </c>
      <c r="P18" s="13">
        <v>7688</v>
      </c>
      <c r="Q18" s="13">
        <v>8396</v>
      </c>
      <c r="R18" s="13">
        <v>9866</v>
      </c>
      <c r="S18" s="13">
        <v>10811</v>
      </c>
      <c r="T18" s="508">
        <v>8963</v>
      </c>
      <c r="U18" s="428">
        <f t="shared" si="0"/>
        <v>9.5783498885059881E-2</v>
      </c>
    </row>
    <row r="19" spans="1:24">
      <c r="A19" s="196" t="s">
        <v>127</v>
      </c>
      <c r="B19" s="13">
        <f t="shared" ref="B19:O19" si="1">+B20-SUM(B9:B17)</f>
        <v>85823.333333333328</v>
      </c>
      <c r="C19" s="13">
        <f t="shared" si="1"/>
        <v>91339</v>
      </c>
      <c r="D19" s="13">
        <f t="shared" si="1"/>
        <v>92787</v>
      </c>
      <c r="E19" s="13">
        <f t="shared" si="1"/>
        <v>97196</v>
      </c>
      <c r="F19" s="13">
        <f t="shared" si="1"/>
        <v>99368</v>
      </c>
      <c r="G19" s="13">
        <f t="shared" si="1"/>
        <v>101622</v>
      </c>
      <c r="H19" s="13">
        <f t="shared" si="1"/>
        <v>102192</v>
      </c>
      <c r="I19" s="13">
        <f t="shared" si="1"/>
        <v>107460</v>
      </c>
      <c r="J19" s="13">
        <f t="shared" si="1"/>
        <v>108723</v>
      </c>
      <c r="K19" s="13">
        <f t="shared" si="1"/>
        <v>109595</v>
      </c>
      <c r="L19" s="13">
        <f t="shared" si="1"/>
        <v>113894</v>
      </c>
      <c r="M19" s="13">
        <f t="shared" si="1"/>
        <v>112868</v>
      </c>
      <c r="N19" s="13">
        <f t="shared" si="1"/>
        <v>116306</v>
      </c>
      <c r="O19" s="13">
        <f t="shared" si="1"/>
        <v>117485</v>
      </c>
      <c r="P19" s="13">
        <v>100979</v>
      </c>
      <c r="Q19" s="13">
        <f>+Q20-SUM(Q9:Q18)</f>
        <v>108838</v>
      </c>
      <c r="R19" s="13">
        <f>+R20-SUM(R9:R18)</f>
        <v>108239</v>
      </c>
      <c r="S19" s="13">
        <f>+S20-SUM(S9:S18)</f>
        <v>111961</v>
      </c>
      <c r="T19" s="13">
        <f>T20-SUM(T9:T18)</f>
        <v>116218</v>
      </c>
      <c r="U19" s="428">
        <f t="shared" si="0"/>
        <v>3.4386866101867142E-2</v>
      </c>
    </row>
    <row r="20" spans="1:24">
      <c r="A20" s="192" t="s">
        <v>100</v>
      </c>
      <c r="B20" s="509">
        <v>214268</v>
      </c>
      <c r="C20" s="10">
        <v>225199</v>
      </c>
      <c r="D20" s="10">
        <v>230451</v>
      </c>
      <c r="E20" s="10">
        <v>236309</v>
      </c>
      <c r="F20" s="10">
        <v>244347</v>
      </c>
      <c r="G20" s="10">
        <v>249648</v>
      </c>
      <c r="H20" s="10">
        <v>254780</v>
      </c>
      <c r="I20" s="10">
        <v>266062</v>
      </c>
      <c r="J20" s="10">
        <v>272288</v>
      </c>
      <c r="K20" s="10">
        <v>279467</v>
      </c>
      <c r="L20" s="10">
        <v>298393</v>
      </c>
      <c r="M20" s="10">
        <v>301805</v>
      </c>
      <c r="N20" s="10">
        <v>314794</v>
      </c>
      <c r="O20" s="10">
        <v>325142</v>
      </c>
      <c r="P20" s="10">
        <v>316884</v>
      </c>
      <c r="Q20" s="10">
        <v>331608</v>
      </c>
      <c r="R20" s="10">
        <v>342441</v>
      </c>
      <c r="S20" s="10">
        <v>357574</v>
      </c>
      <c r="T20" s="10">
        <v>366132</v>
      </c>
      <c r="U20" s="303">
        <f>S20/R20-1</f>
        <v>4.4191554165535107E-2</v>
      </c>
    </row>
    <row r="21" spans="1:24">
      <c r="A21" s="487" t="s">
        <v>707</v>
      </c>
      <c r="B21" s="487"/>
      <c r="C21" s="487"/>
      <c r="D21" s="487"/>
      <c r="E21" s="487"/>
      <c r="F21" s="487"/>
      <c r="G21" s="487"/>
      <c r="P21" s="13"/>
    </row>
    <row r="22" spans="1:24">
      <c r="A22" s="689" t="s">
        <v>706</v>
      </c>
      <c r="B22" s="689"/>
      <c r="C22" s="689"/>
      <c r="D22" s="689"/>
      <c r="E22" s="689"/>
      <c r="F22" s="689"/>
      <c r="G22" s="689"/>
      <c r="P22" s="13"/>
      <c r="V22" s="13"/>
    </row>
    <row r="23" spans="1:24">
      <c r="V23" s="13"/>
      <c r="X23" s="13"/>
    </row>
  </sheetData>
  <mergeCells count="1">
    <mergeCell ref="A22:G22"/>
  </mergeCells>
  <pageMargins left="0.7" right="0.7" top="0.75" bottom="0.75" header="0.3" footer="0.3"/>
  <ignoredErrors>
    <ignoredError sqref="B19:M19 N19:O19 C17 Q19:R19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</sheetPr>
  <dimension ref="A1:B36"/>
  <sheetViews>
    <sheetView workbookViewId="0"/>
  </sheetViews>
  <sheetFormatPr baseColWidth="10" defaultColWidth="9.140625" defaultRowHeight="15"/>
  <cols>
    <col min="1" max="1" width="32.85546875" bestFit="1" customWidth="1"/>
    <col min="2" max="2" width="12" bestFit="1" customWidth="1"/>
    <col min="3" max="3" width="32.85546875" bestFit="1" customWidth="1"/>
    <col min="4" max="8" width="13" bestFit="1" customWidth="1"/>
    <col min="9" max="256" width="11.42578125" customWidth="1"/>
  </cols>
  <sheetData>
    <row r="1" spans="1:2">
      <c r="A1" s="214" t="s">
        <v>134</v>
      </c>
      <c r="B1" s="215"/>
    </row>
    <row r="2" spans="1:2">
      <c r="A2" s="214" t="s">
        <v>135</v>
      </c>
      <c r="B2" s="215" t="s">
        <v>100</v>
      </c>
    </row>
    <row r="3" spans="1:2">
      <c r="A3" s="213" t="s">
        <v>136</v>
      </c>
      <c r="B3" s="215">
        <v>0.17629106545648096</v>
      </c>
    </row>
    <row r="4" spans="1:2">
      <c r="A4" s="218" t="s">
        <v>137</v>
      </c>
      <c r="B4" s="219">
        <v>0.11329348719423346</v>
      </c>
    </row>
    <row r="5" spans="1:2">
      <c r="A5" s="218" t="s">
        <v>138</v>
      </c>
      <c r="B5" s="219">
        <v>8.7227173233329403E-2</v>
      </c>
    </row>
    <row r="6" spans="1:2">
      <c r="A6" s="218" t="s">
        <v>139</v>
      </c>
      <c r="B6" s="219">
        <v>7.8360369810925146E-2</v>
      </c>
    </row>
    <row r="7" spans="1:2">
      <c r="A7" s="218" t="s">
        <v>140</v>
      </c>
      <c r="B7" s="219">
        <v>7.6005104533982973E-2</v>
      </c>
    </row>
    <row r="8" spans="1:2">
      <c r="A8" s="218" t="s">
        <v>141</v>
      </c>
      <c r="B8" s="219">
        <v>6.5082250832826649E-2</v>
      </c>
    </row>
    <row r="9" spans="1:2">
      <c r="A9" s="218" t="s">
        <v>142</v>
      </c>
      <c r="B9" s="219">
        <v>5.1940848362245835E-2</v>
      </c>
    </row>
    <row r="10" spans="1:2">
      <c r="A10" s="218" t="s">
        <v>143</v>
      </c>
      <c r="B10" s="219">
        <v>3.527829775333996E-2</v>
      </c>
    </row>
    <row r="11" spans="1:2">
      <c r="A11" s="218" t="s">
        <v>144</v>
      </c>
      <c r="B11" s="219">
        <v>3.2755422085788855E-2</v>
      </c>
    </row>
    <row r="12" spans="1:2">
      <c r="A12" s="218" t="s">
        <v>145</v>
      </c>
      <c r="B12" s="219">
        <v>2.5114596220371505E-2</v>
      </c>
    </row>
    <row r="13" spans="1:2">
      <c r="A13" s="218" t="s">
        <v>146</v>
      </c>
      <c r="B13" s="219">
        <v>2.4949552378728857E-2</v>
      </c>
    </row>
    <row r="14" spans="1:2">
      <c r="A14" s="218" t="s">
        <v>147</v>
      </c>
      <c r="B14" s="219">
        <v>2.4166261024338852E-2</v>
      </c>
    </row>
    <row r="15" spans="1:2">
      <c r="A15" s="218" t="s">
        <v>148</v>
      </c>
      <c r="B15" s="219">
        <v>2.3419079358169049E-2</v>
      </c>
    </row>
    <row r="16" spans="1:2">
      <c r="A16" s="218" t="s">
        <v>149</v>
      </c>
      <c r="B16" s="219">
        <v>2.2597096950275484E-2</v>
      </c>
    </row>
    <row r="17" spans="1:2">
      <c r="A17" s="218" t="s">
        <v>150</v>
      </c>
      <c r="B17" s="219">
        <v>2.0900987499047605E-2</v>
      </c>
    </row>
    <row r="18" spans="1:2">
      <c r="A18" s="218" t="s">
        <v>151</v>
      </c>
      <c r="B18" s="219">
        <v>1.8406306996434214E-2</v>
      </c>
    </row>
    <row r="19" spans="1:2">
      <c r="A19" s="218" t="s">
        <v>152</v>
      </c>
      <c r="B19" s="219">
        <v>1.7384742002062633E-2</v>
      </c>
    </row>
    <row r="20" spans="1:2">
      <c r="A20" s="218" t="s">
        <v>153</v>
      </c>
      <c r="B20" s="219">
        <v>1.5098463359416116E-2</v>
      </c>
    </row>
    <row r="21" spans="1:2">
      <c r="A21" s="218" t="s">
        <v>154</v>
      </c>
      <c r="B21" s="219">
        <v>1.4947691975752745E-2</v>
      </c>
    </row>
    <row r="22" spans="1:2">
      <c r="A22" s="218" t="s">
        <v>155</v>
      </c>
      <c r="B22" s="219">
        <v>1.3619065939621099E-2</v>
      </c>
    </row>
    <row r="23" spans="1:2">
      <c r="A23" s="218" t="s">
        <v>156</v>
      </c>
      <c r="B23" s="219">
        <v>1.3428243281791577E-2</v>
      </c>
    </row>
    <row r="24" spans="1:2">
      <c r="A24" s="218" t="s">
        <v>157</v>
      </c>
      <c r="B24" s="219">
        <v>8.5621545279904211E-3</v>
      </c>
    </row>
    <row r="25" spans="1:2">
      <c r="A25" s="218" t="s">
        <v>158</v>
      </c>
      <c r="B25" s="219">
        <v>7.4437585994150991E-3</v>
      </c>
    </row>
    <row r="26" spans="1:2">
      <c r="A26" s="218" t="s">
        <v>159</v>
      </c>
      <c r="B26" s="219">
        <v>6.892189446980836E-3</v>
      </c>
    </row>
    <row r="27" spans="1:2">
      <c r="A27" s="218" t="s">
        <v>160</v>
      </c>
      <c r="B27" s="219">
        <v>6.5529116048474202E-3</v>
      </c>
    </row>
    <row r="28" spans="1:2">
      <c r="A28" s="218" t="s">
        <v>161</v>
      </c>
      <c r="B28" s="219">
        <v>6.493896797547959E-3</v>
      </c>
    </row>
    <row r="29" spans="1:2">
      <c r="A29" s="218" t="s">
        <v>162</v>
      </c>
      <c r="B29" s="219">
        <v>5.8098773775359042E-3</v>
      </c>
    </row>
    <row r="30" spans="1:2">
      <c r="A30" s="218" t="s">
        <v>163</v>
      </c>
      <c r="B30" s="219">
        <v>5.7009160173932556E-3</v>
      </c>
    </row>
    <row r="31" spans="1:2">
      <c r="A31" s="218" t="s">
        <v>164</v>
      </c>
      <c r="B31" s="219">
        <v>7.4718161842656752E-4</v>
      </c>
    </row>
    <row r="32" spans="1:2">
      <c r="A32" s="218" t="s">
        <v>165</v>
      </c>
      <c r="B32" s="219">
        <v>7.401060710878572E-4</v>
      </c>
    </row>
    <row r="33" spans="1:2">
      <c r="A33" s="218" t="s">
        <v>166</v>
      </c>
      <c r="B33" s="219">
        <v>4.2542723024712863E-4</v>
      </c>
    </row>
    <row r="34" spans="1:2">
      <c r="A34" s="218" t="s">
        <v>167</v>
      </c>
      <c r="B34" s="219">
        <v>3.6332601381636924E-4</v>
      </c>
    </row>
    <row r="35" spans="1:2">
      <c r="A35" s="218" t="s">
        <v>168</v>
      </c>
      <c r="B35" s="219">
        <v>2.1484455481914084E-6</v>
      </c>
    </row>
    <row r="36" spans="1:2">
      <c r="A36" s="216" t="s">
        <v>169</v>
      </c>
      <c r="B36" s="217">
        <v>1.0000000000000002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</sheetPr>
  <dimension ref="A5:Q58"/>
  <sheetViews>
    <sheetView showGridLines="0" zoomScale="85" zoomScaleNormal="85" workbookViewId="0">
      <selection activeCell="J25" sqref="J25"/>
    </sheetView>
  </sheetViews>
  <sheetFormatPr baseColWidth="10" defaultColWidth="9.140625" defaultRowHeight="15"/>
  <cols>
    <col min="1" max="1" width="23.7109375" customWidth="1"/>
    <col min="2" max="3" width="12.140625" bestFit="1" customWidth="1"/>
    <col min="4" max="4" width="14.85546875" customWidth="1"/>
    <col min="5" max="5" width="14" customWidth="1"/>
    <col min="6" max="9" width="13.42578125" customWidth="1"/>
    <col min="10" max="10" width="13.5703125" bestFit="1" customWidth="1"/>
    <col min="11" max="259" width="11.42578125" customWidth="1"/>
  </cols>
  <sheetData>
    <row r="5" spans="1:17">
      <c r="A5" s="26" t="s">
        <v>170</v>
      </c>
    </row>
    <row r="8" spans="1:17">
      <c r="A8" s="11" t="s">
        <v>171</v>
      </c>
      <c r="B8" s="107">
        <v>2017</v>
      </c>
      <c r="C8" s="12">
        <v>2018</v>
      </c>
      <c r="D8" s="107">
        <v>2019</v>
      </c>
      <c r="E8" s="46">
        <v>2020</v>
      </c>
      <c r="F8" s="107">
        <v>2021</v>
      </c>
      <c r="G8" s="107">
        <v>2022</v>
      </c>
      <c r="H8" s="107">
        <v>2023</v>
      </c>
      <c r="I8" s="107">
        <v>2024</v>
      </c>
      <c r="J8" s="107" t="s">
        <v>713</v>
      </c>
      <c r="K8" s="694"/>
      <c r="L8" s="694"/>
      <c r="M8" s="694"/>
      <c r="N8" s="304"/>
      <c r="O8" s="304"/>
      <c r="P8" s="694"/>
      <c r="Q8" s="694"/>
    </row>
    <row r="9" spans="1:17">
      <c r="A9" s="5" t="s">
        <v>109</v>
      </c>
      <c r="B9" s="306">
        <v>199634</v>
      </c>
      <c r="C9" s="307">
        <v>209108</v>
      </c>
      <c r="D9" s="306">
        <v>240061</v>
      </c>
      <c r="E9" s="340">
        <v>238000</v>
      </c>
      <c r="F9" s="429">
        <v>241500</v>
      </c>
      <c r="G9" s="429">
        <v>245000</v>
      </c>
      <c r="H9" s="429">
        <v>247500</v>
      </c>
      <c r="I9" s="429">
        <v>244000</v>
      </c>
      <c r="J9" s="647">
        <f>+(I9-H9)/H9</f>
        <v>-1.4141414141414142E-2</v>
      </c>
      <c r="K9" s="694"/>
      <c r="L9" s="694"/>
      <c r="M9" s="694"/>
      <c r="N9" s="304"/>
      <c r="O9" s="304"/>
      <c r="P9" s="694"/>
      <c r="Q9" s="694"/>
    </row>
    <row r="10" spans="1:17">
      <c r="A10" s="7" t="s">
        <v>110</v>
      </c>
      <c r="B10" s="306">
        <v>6402098</v>
      </c>
      <c r="C10" s="307">
        <v>6258239</v>
      </c>
      <c r="D10" s="306">
        <v>6028304</v>
      </c>
      <c r="E10" s="307">
        <v>6078225</v>
      </c>
      <c r="F10" s="429">
        <v>6030517</v>
      </c>
      <c r="G10" s="646">
        <v>5994017</v>
      </c>
      <c r="H10" s="646">
        <v>5890916</v>
      </c>
      <c r="I10" s="646">
        <v>5993583</v>
      </c>
      <c r="J10" s="647">
        <f t="shared" ref="J10:J15" si="0">+(I10-H10)/H10</f>
        <v>1.7428019683186791E-2</v>
      </c>
      <c r="K10" s="304"/>
      <c r="L10" s="694"/>
      <c r="M10" s="694"/>
    </row>
    <row r="11" spans="1:17">
      <c r="A11" s="7" t="s">
        <v>111</v>
      </c>
      <c r="B11" s="306">
        <v>80000</v>
      </c>
      <c r="C11" s="307">
        <v>80000</v>
      </c>
      <c r="D11" s="306">
        <v>80000</v>
      </c>
      <c r="E11" s="340">
        <v>73800</v>
      </c>
      <c r="F11" s="429">
        <v>72250</v>
      </c>
      <c r="G11" s="429">
        <v>73800</v>
      </c>
      <c r="H11" s="429">
        <v>72801</v>
      </c>
      <c r="I11" s="429">
        <v>71930</v>
      </c>
      <c r="J11" s="647">
        <f t="shared" si="0"/>
        <v>-1.1964121371959176E-2</v>
      </c>
      <c r="K11" s="304"/>
      <c r="L11" s="694"/>
      <c r="M11" s="694"/>
    </row>
    <row r="12" spans="1:17">
      <c r="A12" s="7" t="s">
        <v>112</v>
      </c>
      <c r="B12" s="306">
        <v>18701793</v>
      </c>
      <c r="C12" s="307">
        <v>19210161</v>
      </c>
      <c r="D12" s="306">
        <v>19877706</v>
      </c>
      <c r="E12" s="340">
        <v>19443376</v>
      </c>
      <c r="F12" s="429">
        <v>20534118</v>
      </c>
      <c r="G12" s="429">
        <v>19530349</v>
      </c>
      <c r="H12" s="429">
        <v>20070850</v>
      </c>
      <c r="I12" s="429">
        <v>20869201</v>
      </c>
      <c r="J12" s="647">
        <f t="shared" si="0"/>
        <v>3.9776641248377625E-2</v>
      </c>
    </row>
    <row r="13" spans="1:17">
      <c r="A13" s="7" t="s">
        <v>113</v>
      </c>
      <c r="B13" s="306">
        <v>1003864</v>
      </c>
      <c r="C13" s="307">
        <v>1003291</v>
      </c>
      <c r="D13" s="306">
        <v>1011391</v>
      </c>
      <c r="E13" s="340">
        <v>1010000</v>
      </c>
      <c r="F13" s="429">
        <v>1024500</v>
      </c>
      <c r="G13" s="429">
        <v>1336400</v>
      </c>
      <c r="H13" s="429">
        <v>1456800</v>
      </c>
      <c r="I13" s="429">
        <v>1621900</v>
      </c>
      <c r="J13" s="647">
        <f t="shared" si="0"/>
        <v>0.11333058758923668</v>
      </c>
    </row>
    <row r="14" spans="1:17">
      <c r="A14" s="7" t="s">
        <v>114</v>
      </c>
      <c r="B14" s="306">
        <v>267500</v>
      </c>
      <c r="C14" s="307">
        <v>337500</v>
      </c>
      <c r="D14" s="306">
        <v>373000</v>
      </c>
      <c r="E14" s="340">
        <v>430000</v>
      </c>
      <c r="F14" s="646">
        <v>570000</v>
      </c>
      <c r="G14" s="429">
        <v>799000</v>
      </c>
      <c r="H14" s="429">
        <v>1023000</v>
      </c>
      <c r="I14" s="429">
        <v>1110400</v>
      </c>
      <c r="J14" s="647">
        <f t="shared" si="0"/>
        <v>8.5434995112414466E-2</v>
      </c>
    </row>
    <row r="15" spans="1:17">
      <c r="A15" s="9" t="s">
        <v>100</v>
      </c>
      <c r="B15" s="308">
        <f>+SUM(B9:B14)</f>
        <v>26654889</v>
      </c>
      <c r="C15" s="10">
        <f>+SUM(C9:C14)</f>
        <v>27098299</v>
      </c>
      <c r="D15" s="308">
        <f>+SUM(D9:D14)</f>
        <v>27610462</v>
      </c>
      <c r="E15" s="10">
        <f>+SUM(E9:E14)</f>
        <v>27273401</v>
      </c>
      <c r="F15" s="509">
        <f>+SUM(F9:F14)</f>
        <v>28472885</v>
      </c>
      <c r="G15" s="509">
        <f t="shared" ref="G15:I15" si="1">+SUM(G9:G14)</f>
        <v>27978566</v>
      </c>
      <c r="H15" s="509">
        <f t="shared" si="1"/>
        <v>28761867</v>
      </c>
      <c r="I15" s="509">
        <f t="shared" si="1"/>
        <v>29911014</v>
      </c>
      <c r="J15" s="676">
        <f t="shared" si="0"/>
        <v>3.9953838879791773E-2</v>
      </c>
    </row>
    <row r="16" spans="1:17">
      <c r="A16" s="24"/>
    </row>
    <row r="17" spans="1:16">
      <c r="A17" s="688" t="s">
        <v>707</v>
      </c>
      <c r="B17" s="688"/>
      <c r="C17" s="688"/>
      <c r="D17" s="688"/>
      <c r="E17" s="688"/>
      <c r="F17" s="688"/>
      <c r="G17" s="688"/>
      <c r="H17" s="688"/>
      <c r="I17" s="688"/>
      <c r="J17" s="688"/>
    </row>
    <row r="18" spans="1:16">
      <c r="A18" s="689" t="s">
        <v>706</v>
      </c>
      <c r="B18" s="689"/>
      <c r="C18" s="689"/>
      <c r="D18" s="689"/>
      <c r="E18" s="689"/>
      <c r="F18" s="689"/>
      <c r="G18" s="689"/>
      <c r="H18" s="689"/>
      <c r="I18" s="689"/>
      <c r="J18" s="689"/>
    </row>
    <row r="20" spans="1:16">
      <c r="F20" s="694"/>
      <c r="J20" s="694"/>
      <c r="K20" s="694"/>
      <c r="L20" s="694"/>
      <c r="M20" s="304"/>
      <c r="N20" s="304"/>
      <c r="O20" s="694"/>
      <c r="P20" s="694"/>
    </row>
    <row r="21" spans="1:16">
      <c r="F21" s="694"/>
      <c r="J21" s="694"/>
      <c r="K21" s="694"/>
      <c r="L21" s="694"/>
      <c r="M21" s="304"/>
      <c r="N21" s="304"/>
      <c r="O21" s="694"/>
      <c r="P21" s="694"/>
    </row>
    <row r="23" spans="1:16">
      <c r="C23" s="694"/>
      <c r="F23" s="694"/>
      <c r="J23" s="694"/>
      <c r="K23" s="304"/>
      <c r="L23" s="304"/>
      <c r="M23" s="694"/>
    </row>
    <row r="24" spans="1:16">
      <c r="C24" s="694"/>
      <c r="F24" s="694"/>
      <c r="J24" s="694"/>
      <c r="K24" s="304"/>
      <c r="L24" s="304"/>
      <c r="M24" s="694"/>
    </row>
    <row r="25" spans="1:16">
      <c r="K25" s="304"/>
    </row>
    <row r="27" spans="1:16">
      <c r="B27" s="694"/>
      <c r="C27" s="694"/>
      <c r="D27" s="694"/>
      <c r="F27" s="694"/>
      <c r="J27" s="304"/>
      <c r="K27" s="304"/>
      <c r="L27" s="694"/>
      <c r="M27" s="694"/>
    </row>
    <row r="28" spans="1:16">
      <c r="B28" s="694"/>
      <c r="C28" s="694"/>
      <c r="D28" s="694"/>
      <c r="F28" s="694"/>
      <c r="J28" s="304"/>
      <c r="L28" s="694"/>
      <c r="M28" s="694"/>
    </row>
    <row r="29" spans="1:16">
      <c r="K29" s="304"/>
    </row>
    <row r="31" spans="1:16">
      <c r="K31" s="305"/>
    </row>
    <row r="33" spans="8:11">
      <c r="K33" s="304"/>
    </row>
    <row r="35" spans="8:11">
      <c r="K35" s="304"/>
    </row>
    <row r="37" spans="8:11">
      <c r="K37" s="304"/>
    </row>
    <row r="40" spans="8:11">
      <c r="H40" s="516"/>
      <c r="I40" s="516"/>
      <c r="J40" s="516"/>
    </row>
    <row r="41" spans="8:11">
      <c r="H41" s="516"/>
      <c r="I41" s="516"/>
      <c r="J41" s="516"/>
    </row>
    <row r="42" spans="8:11">
      <c r="H42" s="516"/>
      <c r="I42" s="516"/>
      <c r="J42" s="516"/>
    </row>
    <row r="43" spans="8:11">
      <c r="H43" s="516"/>
      <c r="I43" s="516"/>
      <c r="J43" s="516"/>
    </row>
    <row r="44" spans="8:11">
      <c r="H44" s="516"/>
      <c r="I44" s="516"/>
      <c r="J44" s="516"/>
    </row>
    <row r="45" spans="8:11">
      <c r="H45" s="516"/>
      <c r="I45" s="516"/>
      <c r="J45" s="516"/>
    </row>
    <row r="46" spans="8:11">
      <c r="H46" s="516"/>
      <c r="I46" s="516"/>
      <c r="J46" s="516"/>
    </row>
    <row r="47" spans="8:11">
      <c r="H47" s="516"/>
      <c r="I47" s="516"/>
      <c r="J47" s="516"/>
    </row>
    <row r="48" spans="8:11">
      <c r="H48" s="516"/>
      <c r="I48" s="516"/>
      <c r="J48" s="516"/>
    </row>
    <row r="49" spans="8:11">
      <c r="H49" s="516"/>
      <c r="I49" s="516"/>
      <c r="J49" s="516"/>
    </row>
    <row r="50" spans="8:11">
      <c r="H50" s="516"/>
      <c r="I50" s="516"/>
      <c r="J50" s="516"/>
    </row>
    <row r="51" spans="8:11">
      <c r="H51" s="516"/>
      <c r="I51" s="516"/>
      <c r="J51" s="516"/>
    </row>
    <row r="52" spans="8:11">
      <c r="H52" s="516"/>
      <c r="I52" s="516"/>
      <c r="J52" s="516"/>
    </row>
    <row r="53" spans="8:11">
      <c r="H53" s="516"/>
      <c r="I53" s="516"/>
      <c r="J53" s="516"/>
    </row>
    <row r="54" spans="8:11">
      <c r="H54" s="516"/>
      <c r="I54" s="516"/>
      <c r="J54" s="516"/>
    </row>
    <row r="55" spans="8:11">
      <c r="H55" s="516"/>
      <c r="I55" s="516"/>
      <c r="J55" s="516"/>
    </row>
    <row r="56" spans="8:11">
      <c r="H56" s="516"/>
      <c r="I56" s="516"/>
      <c r="J56" s="516"/>
    </row>
    <row r="58" spans="8:11">
      <c r="H58" s="644"/>
      <c r="I58" s="644"/>
      <c r="J58" s="644"/>
      <c r="K58" s="645"/>
    </row>
  </sheetData>
  <mergeCells count="25">
    <mergeCell ref="L27:L28"/>
    <mergeCell ref="M23:M24"/>
    <mergeCell ref="J20:J21"/>
    <mergeCell ref="K8:K9"/>
    <mergeCell ref="F20:F21"/>
    <mergeCell ref="K20:K21"/>
    <mergeCell ref="A17:J17"/>
    <mergeCell ref="A18:J18"/>
    <mergeCell ref="J23:J24"/>
    <mergeCell ref="B27:B28"/>
    <mergeCell ref="M27:M28"/>
    <mergeCell ref="C23:C24"/>
    <mergeCell ref="F23:F24"/>
    <mergeCell ref="C27:C28"/>
    <mergeCell ref="D27:D28"/>
    <mergeCell ref="F27:F28"/>
    <mergeCell ref="Q8:Q9"/>
    <mergeCell ref="P20:P21"/>
    <mergeCell ref="P8:P9"/>
    <mergeCell ref="O20:O21"/>
    <mergeCell ref="L10:L11"/>
    <mergeCell ref="M10:M11"/>
    <mergeCell ref="L20:L21"/>
    <mergeCell ref="L8:L9"/>
    <mergeCell ref="M8:M9"/>
  </mergeCells>
  <pageMargins left="0.7" right="0.7" top="0.75" bottom="0.75" header="0.3" footer="0.3"/>
  <ignoredErrors>
    <ignoredError sqref="B15:G15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2:AD10264"/>
  <sheetViews>
    <sheetView showGridLines="0" topLeftCell="U2" zoomScale="70" zoomScaleNormal="70" workbookViewId="0">
      <pane ySplit="9" topLeftCell="A11" activePane="bottomLeft" state="frozen"/>
      <selection activeCell="A7" sqref="A7:G7"/>
      <selection pane="bottomLeft" activeCell="AN34" sqref="AN34"/>
    </sheetView>
  </sheetViews>
  <sheetFormatPr baseColWidth="10" defaultColWidth="16.140625" defaultRowHeight="15"/>
  <cols>
    <col min="1" max="1" width="18.140625" hidden="1" customWidth="1"/>
    <col min="2" max="2" width="5.5703125" hidden="1" customWidth="1"/>
    <col min="3" max="3" width="7.42578125" hidden="1" customWidth="1"/>
    <col min="4" max="4" width="12.28515625" hidden="1" customWidth="1"/>
    <col min="5" max="5" width="16.140625" hidden="1" customWidth="1"/>
    <col min="6" max="6" width="16.42578125" hidden="1" customWidth="1"/>
    <col min="7" max="7" width="5.5703125" hidden="1" customWidth="1"/>
    <col min="8" max="8" width="7.42578125" hidden="1" customWidth="1"/>
    <col min="9" max="9" width="14.140625" hidden="1" customWidth="1"/>
    <col min="10" max="10" width="16.140625" hidden="1" customWidth="1"/>
    <col min="11" max="11" width="16.28515625" hidden="1" customWidth="1"/>
    <col min="12" max="12" width="5.5703125" hidden="1" customWidth="1"/>
    <col min="13" max="13" width="10.28515625" hidden="1" customWidth="1"/>
    <col min="14" max="14" width="9.5703125" hidden="1" customWidth="1"/>
    <col min="15" max="15" width="16.140625" hidden="1" customWidth="1"/>
    <col min="16" max="16" width="15.42578125" hidden="1" customWidth="1"/>
    <col min="17" max="17" width="5.5703125" hidden="1" customWidth="1"/>
    <col min="18" max="18" width="7.42578125" hidden="1" customWidth="1"/>
    <col min="19" max="19" width="9.5703125" hidden="1" customWidth="1"/>
    <col min="20" max="20" width="16.140625" hidden="1" customWidth="1"/>
    <col min="21" max="21" width="1.85546875" customWidth="1"/>
    <col min="22" max="22" width="12.5703125" customWidth="1"/>
    <col min="23" max="23" width="6.28515625" bestFit="1" customWidth="1"/>
    <col min="24" max="24" width="7" customWidth="1"/>
    <col min="25" max="25" width="12.5703125" customWidth="1"/>
    <col min="26" max="26" width="11.28515625" bestFit="1" customWidth="1"/>
    <col min="27" max="27" width="10" customWidth="1"/>
    <col min="28" max="28" width="10.85546875" customWidth="1"/>
    <col min="29" max="29" width="15.42578125" customWidth="1"/>
    <col min="30" max="30" width="11.28515625" bestFit="1" customWidth="1"/>
  </cols>
  <sheetData>
    <row r="2" spans="1:30" s="514" customFormat="1">
      <c r="AA2" s="515">
        <v>10.31</v>
      </c>
      <c r="AD2" s="516"/>
    </row>
    <row r="4" spans="1:30" ht="11.25" customHeight="1"/>
    <row r="5" spans="1:30">
      <c r="V5" s="26" t="s">
        <v>180</v>
      </c>
    </row>
    <row r="6" spans="1:30">
      <c r="V6" s="688" t="s">
        <v>181</v>
      </c>
      <c r="W6" s="688"/>
      <c r="X6" s="688"/>
      <c r="Y6" s="688"/>
      <c r="Z6" s="688"/>
      <c r="AA6" s="688"/>
      <c r="AB6" s="688"/>
    </row>
    <row r="7" spans="1:30">
      <c r="V7" s="695" t="s">
        <v>731</v>
      </c>
      <c r="W7" s="688"/>
      <c r="X7" s="688"/>
      <c r="Y7" s="688"/>
      <c r="Z7" s="688"/>
      <c r="AA7" s="688"/>
      <c r="AB7" s="688"/>
    </row>
    <row r="8" spans="1:30" ht="6.75" customHeight="1"/>
    <row r="9" spans="1:30" ht="28.5" customHeight="1">
      <c r="A9" s="698" t="s">
        <v>182</v>
      </c>
      <c r="B9" s="698"/>
      <c r="C9" s="698"/>
      <c r="D9" s="698"/>
      <c r="E9" s="28"/>
      <c r="F9" s="699" t="s">
        <v>183</v>
      </c>
      <c r="G9" s="700"/>
      <c r="H9" s="700"/>
      <c r="I9" s="701"/>
      <c r="K9" s="699" t="s">
        <v>184</v>
      </c>
      <c r="L9" s="700"/>
      <c r="M9" s="700"/>
      <c r="N9" s="701"/>
      <c r="P9" s="702" t="s">
        <v>185</v>
      </c>
      <c r="Q9" s="703"/>
      <c r="R9" s="703"/>
      <c r="S9" s="704"/>
      <c r="Y9" s="705" t="s">
        <v>186</v>
      </c>
      <c r="Z9" s="706"/>
      <c r="AA9" s="706"/>
      <c r="AB9" s="707"/>
      <c r="AC9" s="696" t="s">
        <v>187</v>
      </c>
      <c r="AD9" s="697"/>
    </row>
    <row r="10" spans="1:30" ht="23.25" customHeight="1">
      <c r="A10" s="29" t="s">
        <v>188</v>
      </c>
      <c r="B10" s="29" t="s">
        <v>189</v>
      </c>
      <c r="C10" s="29" t="s">
        <v>190</v>
      </c>
      <c r="D10" s="29" t="s">
        <v>191</v>
      </c>
      <c r="E10" s="28"/>
      <c r="F10" s="29" t="s">
        <v>188</v>
      </c>
      <c r="G10" s="29" t="s">
        <v>189</v>
      </c>
      <c r="H10" s="29" t="s">
        <v>190</v>
      </c>
      <c r="I10" s="29" t="s">
        <v>192</v>
      </c>
      <c r="J10" s="30"/>
      <c r="K10" s="29" t="s">
        <v>188</v>
      </c>
      <c r="L10" s="29" t="s">
        <v>189</v>
      </c>
      <c r="M10" s="29" t="s">
        <v>190</v>
      </c>
      <c r="N10" s="29" t="s">
        <v>193</v>
      </c>
      <c r="O10" s="30"/>
      <c r="P10" s="29" t="s">
        <v>188</v>
      </c>
      <c r="Q10" s="29" t="s">
        <v>189</v>
      </c>
      <c r="R10" s="29" t="s">
        <v>190</v>
      </c>
      <c r="S10" s="29" t="s">
        <v>193</v>
      </c>
      <c r="W10" s="31" t="s">
        <v>189</v>
      </c>
      <c r="X10" s="31" t="s">
        <v>190</v>
      </c>
      <c r="Y10" s="29" t="s">
        <v>194</v>
      </c>
      <c r="Z10" s="29" t="s">
        <v>195</v>
      </c>
      <c r="AA10" s="29" t="s">
        <v>196</v>
      </c>
      <c r="AB10" s="29" t="s">
        <v>197</v>
      </c>
      <c r="AC10" s="29" t="s">
        <v>194</v>
      </c>
      <c r="AD10" s="29" t="s">
        <v>195</v>
      </c>
    </row>
    <row r="11" spans="1:30" s="753" customFormat="1" ht="23.25" customHeight="1">
      <c r="A11" s="29"/>
      <c r="B11" s="29"/>
      <c r="C11" s="29"/>
      <c r="D11" s="29"/>
      <c r="E11" s="28"/>
      <c r="F11" s="29"/>
      <c r="G11" s="29"/>
      <c r="H11" s="29"/>
      <c r="I11" s="29"/>
      <c r="J11" s="30"/>
      <c r="K11" s="29"/>
      <c r="L11" s="29"/>
      <c r="M11" s="29"/>
      <c r="N11" s="29"/>
      <c r="O11" s="30"/>
      <c r="P11" s="29"/>
      <c r="Q11" s="29"/>
      <c r="R11" s="29"/>
      <c r="S11" s="29"/>
      <c r="V11" s="625">
        <v>46174</v>
      </c>
      <c r="W11" s="622">
        <v>6</v>
      </c>
      <c r="X11" s="623">
        <v>2026</v>
      </c>
      <c r="Y11" s="624">
        <f t="shared" ref="Y11" si="0">+AVERAGEIFS($D$36:$D$10055,$B$36:$B$10055,W11,$C$36:$C$10055,X11)</f>
        <v>0.75086458333333317</v>
      </c>
      <c r="Z11" s="624">
        <f t="shared" ref="Z11" si="1">+AVERAGEIFS($I$36:$I$10056,$G$36:$G$10056,W11,$H$36:$H$10056,X11)/$AA$2</f>
        <v>0.30502055332317207</v>
      </c>
      <c r="AA11" s="624">
        <f>+AVERAGEIFS($N$36:$N$20187,$L$36:$L$20187,W11,$M$36:$M$20187,X11)/42</f>
        <v>2.0192176870748302</v>
      </c>
      <c r="AB11" s="624">
        <f t="shared" ref="AB11" si="2">+AVERAGEIFS($S$36:$S$10056,$Q$36:$Q$10056,W11,$R$36:$R$10056,X11)/42</f>
        <v>2.033311688311688</v>
      </c>
      <c r="AC11" s="624">
        <f t="shared" ref="AC11" si="3">+(Y11/91690)*1000000</f>
        <v>8.1891654851492319</v>
      </c>
      <c r="AD11" s="624">
        <f t="shared" ref="AD11" si="4">+AVERAGEIFS($I$36:$I$10055,$G$36:$G$10055,W11,$H$36:$H$10055,X11)</f>
        <v>3.1447619047619044</v>
      </c>
    </row>
    <row r="12" spans="1:30" ht="23.25" customHeight="1">
      <c r="A12" s="29"/>
      <c r="B12" s="29"/>
      <c r="C12" s="29"/>
      <c r="D12" s="29"/>
      <c r="E12" s="28"/>
      <c r="F12" s="29"/>
      <c r="G12" s="29"/>
      <c r="H12" s="29"/>
      <c r="I12" s="29"/>
      <c r="J12" s="30"/>
      <c r="K12" s="29"/>
      <c r="L12" s="29"/>
      <c r="M12" s="29"/>
      <c r="N12" s="29"/>
      <c r="O12" s="30"/>
      <c r="P12" s="29"/>
      <c r="Q12" s="29"/>
      <c r="R12" s="29"/>
      <c r="S12" s="29"/>
      <c r="V12" s="625">
        <v>46143</v>
      </c>
      <c r="W12" s="622">
        <v>5</v>
      </c>
      <c r="X12" s="623">
        <v>2026</v>
      </c>
      <c r="Y12" s="624">
        <f t="shared" ref="Y12:Y13" si="5">+AVERAGEIFS($D$36:$D$10055,$B$36:$B$10055,W12,$C$36:$C$10055,X12)</f>
        <v>0.82978947368421041</v>
      </c>
      <c r="Z12" s="624">
        <f t="shared" ref="Z12:Z43" si="6">+AVERAGEIFS($I$36:$I$10056,$G$36:$G$10056,W12,$H$36:$H$10056,X12)/$AA$2</f>
        <v>0.28501454898157125</v>
      </c>
      <c r="AA12" s="624">
        <f>+AVERAGEIFS($N$36:$N$20187,$L$36:$L$20187,W12,$M$36:$M$20187,X12)/42</f>
        <v>2.4317619047619048</v>
      </c>
      <c r="AB12" s="624">
        <f t="shared" ref="AB12:AB13" si="7">+AVERAGEIFS($S$36:$S$10056,$Q$36:$Q$10056,W12,$R$36:$R$10056,X12)/42</f>
        <v>2.5509398496240601</v>
      </c>
      <c r="AC12" s="624">
        <f t="shared" ref="AC12:AC13" si="8">+(Y12/91690)*1000000</f>
        <v>9.0499451814179341</v>
      </c>
      <c r="AD12" s="624">
        <f t="shared" ref="AD12:AD13" si="9">+AVERAGEIFS($I$36:$I$10055,$G$36:$G$10055,W12,$H$36:$H$10055,X12)</f>
        <v>2.9384999999999999</v>
      </c>
    </row>
    <row r="13" spans="1:30" ht="23.25" customHeight="1">
      <c r="A13" s="29"/>
      <c r="B13" s="29"/>
      <c r="C13" s="29"/>
      <c r="D13" s="29"/>
      <c r="E13" s="28"/>
      <c r="F13" s="29"/>
      <c r="G13" s="29"/>
      <c r="H13" s="29"/>
      <c r="I13" s="29"/>
      <c r="J13" s="30"/>
      <c r="K13" s="29"/>
      <c r="L13" s="29"/>
      <c r="M13" s="29"/>
      <c r="N13" s="29"/>
      <c r="O13" s="30"/>
      <c r="P13" s="29"/>
      <c r="Q13" s="29"/>
      <c r="R13" s="29"/>
      <c r="S13" s="29"/>
      <c r="V13" s="625">
        <v>46113</v>
      </c>
      <c r="W13" s="622">
        <v>4</v>
      </c>
      <c r="X13" s="623">
        <v>2026</v>
      </c>
      <c r="Y13" s="624">
        <f t="shared" si="5"/>
        <v>0.76571428571428568</v>
      </c>
      <c r="Z13" s="624">
        <f t="shared" si="6"/>
        <v>0.26844025680107153</v>
      </c>
      <c r="AA13" s="624">
        <f>+AVERAGEIFS($N$36:$N$10187,$L$36:$L$10187,W13,$M$36:$M$10187,X13)/42</f>
        <v>2.5377380952380952</v>
      </c>
      <c r="AB13" s="624">
        <f t="shared" si="7"/>
        <v>2.7925595238095235</v>
      </c>
      <c r="AC13" s="624">
        <f t="shared" si="8"/>
        <v>8.3511210133524454</v>
      </c>
      <c r="AD13" s="624">
        <f t="shared" si="9"/>
        <v>2.7676190476190476</v>
      </c>
    </row>
    <row r="14" spans="1:30" ht="23.25" customHeight="1">
      <c r="A14" s="29"/>
      <c r="B14" s="29"/>
      <c r="C14" s="29"/>
      <c r="D14" s="29"/>
      <c r="E14" s="28"/>
      <c r="F14" s="29"/>
      <c r="G14" s="29"/>
      <c r="H14" s="29"/>
      <c r="I14" s="29"/>
      <c r="J14" s="30"/>
      <c r="K14" s="29"/>
      <c r="L14" s="29"/>
      <c r="M14" s="29"/>
      <c r="N14" s="29"/>
      <c r="O14" s="30"/>
      <c r="P14" s="29"/>
      <c r="Q14" s="29"/>
      <c r="R14" s="29"/>
      <c r="S14" s="29"/>
      <c r="V14" s="625">
        <v>46082</v>
      </c>
      <c r="W14" s="622">
        <v>3</v>
      </c>
      <c r="X14" s="623">
        <v>2026</v>
      </c>
      <c r="Y14" s="624">
        <f t="shared" ref="Y14:Y15" si="10">+AVERAGEIFS($D$36:$D$10055,$B$36:$B$10055,W14,$C$36:$C$10055,X14)</f>
        <v>0.72709090909090923</v>
      </c>
      <c r="Z14" s="624">
        <f t="shared" si="6"/>
        <v>0.29525615025130053</v>
      </c>
      <c r="AA14" s="624">
        <f t="shared" ref="AA14:AA15" si="11">+AVERAGEIFS($N$36:$N$10187,$L$36:$L$10187,W14,$M$36:$M$10187,X14)/42</f>
        <v>2.1758008658008658</v>
      </c>
      <c r="AB14" s="624">
        <f t="shared" ref="AB14:AB15" si="12">+AVERAGEIFS($S$36:$S$10056,$Q$36:$Q$10056,W14,$R$36:$R$10056,X14)/42</f>
        <v>2.4555844155844162</v>
      </c>
      <c r="AC14" s="624">
        <f t="shared" ref="AC14:AC15" si="13">+(Y14/91690)*1000000</f>
        <v>7.9298823109489502</v>
      </c>
      <c r="AD14" s="624">
        <f t="shared" ref="AD14:AD15" si="14">+AVERAGEIFS($I$36:$I$10055,$G$36:$G$10055,W14,$H$36:$H$10055,X14)</f>
        <v>3.0440909090909085</v>
      </c>
    </row>
    <row r="15" spans="1:30" ht="23.25" customHeight="1">
      <c r="A15" s="29"/>
      <c r="B15" s="29"/>
      <c r="C15" s="29"/>
      <c r="D15" s="29"/>
      <c r="E15" s="28"/>
      <c r="F15" s="29"/>
      <c r="G15" s="29"/>
      <c r="H15" s="29"/>
      <c r="I15" s="29"/>
      <c r="J15" s="30"/>
      <c r="K15" s="29"/>
      <c r="L15" s="29"/>
      <c r="M15" s="29"/>
      <c r="N15" s="29"/>
      <c r="O15" s="30"/>
      <c r="P15" s="29"/>
      <c r="Q15" s="29"/>
      <c r="R15" s="29"/>
      <c r="S15" s="29"/>
      <c r="V15" s="625">
        <v>46054</v>
      </c>
      <c r="W15" s="622">
        <v>2</v>
      </c>
      <c r="X15" s="623">
        <v>2026</v>
      </c>
      <c r="Y15" s="624">
        <f t="shared" si="10"/>
        <v>0.61399999999999999</v>
      </c>
      <c r="Z15" s="624">
        <f t="shared" si="6"/>
        <v>0.35126856909490017</v>
      </c>
      <c r="AA15" s="624">
        <f t="shared" si="11"/>
        <v>1.5359147869674186</v>
      </c>
      <c r="AB15" s="624">
        <f t="shared" si="12"/>
        <v>1.6877857142857147</v>
      </c>
      <c r="AC15" s="624">
        <f t="shared" si="13"/>
        <v>6.696477260333733</v>
      </c>
      <c r="AD15" s="624">
        <f t="shared" si="14"/>
        <v>3.621578947368421</v>
      </c>
    </row>
    <row r="16" spans="1:30" ht="23.25" customHeight="1">
      <c r="A16" s="29"/>
      <c r="B16" s="29"/>
      <c r="C16" s="29"/>
      <c r="D16" s="29"/>
      <c r="E16" s="28"/>
      <c r="F16" s="29"/>
      <c r="G16" s="29"/>
      <c r="H16" s="29"/>
      <c r="I16" s="29"/>
      <c r="J16" s="30"/>
      <c r="K16" s="29"/>
      <c r="L16" s="29"/>
      <c r="M16" s="29"/>
      <c r="N16" s="29"/>
      <c r="O16" s="30"/>
      <c r="P16" s="29"/>
      <c r="Q16" s="29"/>
      <c r="R16" s="29"/>
      <c r="S16" s="29"/>
      <c r="V16" s="625">
        <v>46023</v>
      </c>
      <c r="W16" s="622">
        <v>1</v>
      </c>
      <c r="X16" s="623">
        <v>2026</v>
      </c>
      <c r="Y16" s="624">
        <f t="shared" ref="Y16" si="15">+AVERAGEIFS($D$36:$D$10055,$B$36:$B$10055,W16,$C$36:$C$10055,X16)</f>
        <v>0.62178947368421056</v>
      </c>
      <c r="Z16" s="624">
        <f t="shared" si="6"/>
        <v>0.74858338863647955</v>
      </c>
      <c r="AA16" s="624">
        <f t="shared" ref="AA16" si="16">+AVERAGEIFS($N$36:$N$10187,$L$36:$L$10187,W16,$M$36:$M$10187,X16)/42</f>
        <v>1.4294523809523807</v>
      </c>
      <c r="AB16" s="624">
        <f t="shared" ref="AB16" si="17">+AVERAGEIFS($S$36:$S$10056,$Q$36:$Q$10056,W16,$R$36:$R$10056,X16)/42</f>
        <v>1.5857709750566897</v>
      </c>
      <c r="AC16" s="624">
        <f t="shared" ref="AC16" si="18">+(Y16/91690)*1000000</f>
        <v>6.781431712119212</v>
      </c>
      <c r="AD16" s="624">
        <f t="shared" ref="AD16" si="19">+AVERAGEIFS($I$36:$I$10055,$G$36:$G$10055,W16,$H$36:$H$10055,X16)</f>
        <v>7.7178947368421049</v>
      </c>
    </row>
    <row r="17" spans="1:30" ht="23.25" customHeight="1">
      <c r="A17" s="29"/>
      <c r="B17" s="29"/>
      <c r="C17" s="29"/>
      <c r="D17" s="29"/>
      <c r="E17" s="28"/>
      <c r="F17" s="29"/>
      <c r="G17" s="29"/>
      <c r="H17" s="29"/>
      <c r="I17" s="29"/>
      <c r="J17" s="30"/>
      <c r="K17" s="29"/>
      <c r="L17" s="29"/>
      <c r="M17" s="29"/>
      <c r="N17" s="29"/>
      <c r="O17" s="30"/>
      <c r="P17" s="29"/>
      <c r="Q17" s="29"/>
      <c r="R17" s="29"/>
      <c r="S17" s="29"/>
      <c r="V17" s="625">
        <v>45992</v>
      </c>
      <c r="W17" s="622">
        <v>12</v>
      </c>
      <c r="X17" s="623">
        <v>2025</v>
      </c>
      <c r="Y17" s="624">
        <f t="shared" ref="Y17:Y19" si="20">+AVERAGEIFS($D$36:$D$10055,$B$36:$B$10055,W17,$C$36:$C$10055,X17)</f>
        <v>0.64571428571428569</v>
      </c>
      <c r="Z17" s="624">
        <f t="shared" si="6"/>
        <v>0.41356057456930395</v>
      </c>
      <c r="AA17" s="624">
        <f t="shared" ref="AA17:AA18" si="21">+AVERAGEIFS($N$36:$N$10187,$L$36:$L$10187,W17,$M$36:$M$10187,X17)/42</f>
        <v>1.380292207792208</v>
      </c>
      <c r="AB17" s="624">
        <f t="shared" ref="AB17:AB19" si="22">+AVERAGEIFS($S$36:$S$10056,$Q$36:$Q$10056,W17,$R$36:$R$10056,X17)/42</f>
        <v>1.4891496598639453</v>
      </c>
      <c r="AC17" s="624">
        <f t="shared" ref="AC17:AC19" si="23">+(Y17/91690)*1000000</f>
        <v>7.042363242603181</v>
      </c>
      <c r="AD17" s="624">
        <f t="shared" ref="AD17:AD19" si="24">+AVERAGEIFS($I$36:$I$10055,$G$36:$G$10055,W17,$H$36:$H$10055,X17)</f>
        <v>4.2638095238095239</v>
      </c>
    </row>
    <row r="18" spans="1:30" ht="23.25" customHeight="1">
      <c r="A18" s="29"/>
      <c r="B18" s="29"/>
      <c r="C18" s="29"/>
      <c r="D18" s="29"/>
      <c r="E18" s="28"/>
      <c r="F18" s="29"/>
      <c r="G18" s="29"/>
      <c r="H18" s="29"/>
      <c r="I18" s="29"/>
      <c r="J18" s="30"/>
      <c r="K18" s="29"/>
      <c r="L18" s="29"/>
      <c r="M18" s="29"/>
      <c r="N18" s="29"/>
      <c r="O18" s="30"/>
      <c r="P18" s="29"/>
      <c r="Q18" s="29"/>
      <c r="R18" s="29"/>
      <c r="S18" s="29"/>
      <c r="V18" s="625">
        <v>45962</v>
      </c>
      <c r="W18" s="622">
        <v>11</v>
      </c>
      <c r="X18" s="623">
        <v>2025</v>
      </c>
      <c r="Y18" s="624">
        <f t="shared" si="20"/>
        <v>0.60472222222222227</v>
      </c>
      <c r="Z18" s="624">
        <f t="shared" si="6"/>
        <v>0.36800365150910019</v>
      </c>
      <c r="AA18" s="624">
        <f t="shared" si="21"/>
        <v>1.43005291005291</v>
      </c>
      <c r="AB18" s="624">
        <f t="shared" si="22"/>
        <v>1.5189761904761903</v>
      </c>
      <c r="AC18" s="624">
        <f t="shared" si="23"/>
        <v>6.5952908956508045</v>
      </c>
      <c r="AD18" s="624">
        <f t="shared" si="24"/>
        <v>3.7941176470588234</v>
      </c>
    </row>
    <row r="19" spans="1:30" ht="23.25" customHeight="1">
      <c r="A19" s="29"/>
      <c r="B19" s="29"/>
      <c r="C19" s="29"/>
      <c r="D19" s="29"/>
      <c r="E19" s="28"/>
      <c r="F19" s="29"/>
      <c r="G19" s="29"/>
      <c r="H19" s="29"/>
      <c r="I19" s="29"/>
      <c r="J19" s="30"/>
      <c r="K19" s="29"/>
      <c r="L19" s="29"/>
      <c r="M19" s="29"/>
      <c r="N19" s="29"/>
      <c r="O19" s="30"/>
      <c r="P19" s="29"/>
      <c r="Q19" s="29"/>
      <c r="R19" s="29"/>
      <c r="S19" s="29"/>
      <c r="V19" s="625">
        <v>45931</v>
      </c>
      <c r="W19" s="622">
        <v>10</v>
      </c>
      <c r="X19" s="623">
        <v>2025</v>
      </c>
      <c r="Y19" s="624">
        <f t="shared" si="20"/>
        <v>0.63817391304347815</v>
      </c>
      <c r="Z19" s="624">
        <f t="shared" si="6"/>
        <v>0.30902880276641498</v>
      </c>
      <c r="AA19" s="624">
        <f>+AVERAGEIFS($N$36:$N$10187,$L$36:$L$10187,W19,$M$36:$M$10187,X19)/42</f>
        <v>1.44987012987013</v>
      </c>
      <c r="AB19" s="624">
        <f t="shared" si="22"/>
        <v>1.5367494824016563</v>
      </c>
      <c r="AC19" s="624">
        <f t="shared" si="23"/>
        <v>6.960125564875975</v>
      </c>
      <c r="AD19" s="624">
        <f t="shared" si="24"/>
        <v>3.1860869565217387</v>
      </c>
    </row>
    <row r="20" spans="1:30" ht="23.25" customHeight="1">
      <c r="A20" s="29"/>
      <c r="B20" s="29"/>
      <c r="C20" s="29"/>
      <c r="D20" s="29"/>
      <c r="E20" s="28"/>
      <c r="F20" s="29"/>
      <c r="G20" s="29"/>
      <c r="H20" s="29"/>
      <c r="I20" s="29"/>
      <c r="J20" s="30"/>
      <c r="K20" s="29"/>
      <c r="L20" s="29"/>
      <c r="M20" s="29"/>
      <c r="N20" s="29"/>
      <c r="O20" s="30"/>
      <c r="P20" s="29"/>
      <c r="Q20" s="29"/>
      <c r="R20" s="29"/>
      <c r="S20" s="29"/>
      <c r="V20" s="625">
        <v>45901</v>
      </c>
      <c r="W20" s="622">
        <v>9</v>
      </c>
      <c r="X20" s="623">
        <v>2025</v>
      </c>
      <c r="Y20" s="624">
        <f t="shared" ref="Y20" si="25">+AVERAGEIFS($D$36:$D$10055,$B$36:$B$10055,W20,$C$36:$C$10055,X20)</f>
        <v>0.68414285714285705</v>
      </c>
      <c r="Z20" s="624">
        <f t="shared" si="6"/>
        <v>0.28848552029929325</v>
      </c>
      <c r="AA20" s="624">
        <f t="shared" ref="AA20" si="26">+AVERAGEIFS($N$36:$N$10053,$L$36:$L$10053,W20,$M$36:$M$10053,X20)/42</f>
        <v>1.5228344671201814</v>
      </c>
      <c r="AB20" s="624">
        <f t="shared" ref="AB20" si="27">+AVERAGEIFS($S$36:$S$10056,$Q$36:$Q$10056,W20,$R$36:$R$10056,X20)/42</f>
        <v>1.618701298701299</v>
      </c>
      <c r="AC20" s="624">
        <f t="shared" ref="AC20" si="28">+(Y20/91690)*1000000</f>
        <v>7.46147733823598</v>
      </c>
      <c r="AD20" s="624">
        <f t="shared" ref="AD20" si="29">+AVERAGEIFS($I$36:$I$10055,$G$36:$G$10055,W20,$H$36:$H$10055,X20)</f>
        <v>2.9742857142857138</v>
      </c>
    </row>
    <row r="21" spans="1:30" ht="23.25" customHeight="1">
      <c r="A21" s="29"/>
      <c r="B21" s="29"/>
      <c r="C21" s="29"/>
      <c r="D21" s="29"/>
      <c r="E21" s="28"/>
      <c r="F21" s="29"/>
      <c r="G21" s="29"/>
      <c r="H21" s="29"/>
      <c r="I21" s="29"/>
      <c r="J21" s="30"/>
      <c r="K21" s="29"/>
      <c r="L21" s="29"/>
      <c r="M21" s="29"/>
      <c r="N21" s="29"/>
      <c r="O21" s="30"/>
      <c r="P21" s="29"/>
      <c r="Q21" s="29"/>
      <c r="R21" s="29"/>
      <c r="S21" s="29"/>
      <c r="V21" s="625">
        <v>45870</v>
      </c>
      <c r="W21" s="622">
        <v>8</v>
      </c>
      <c r="X21" s="623">
        <v>2025</v>
      </c>
      <c r="Y21" s="624">
        <f t="shared" ref="Y21" si="30">+AVERAGEIFS($D$36:$D$10055,$B$36:$B$10055,W21,$C$36:$C$10055,X21)</f>
        <v>0.66616071428571433</v>
      </c>
      <c r="Z21" s="624">
        <f t="shared" si="6"/>
        <v>0.28252736594152694</v>
      </c>
      <c r="AA21" s="624">
        <f t="shared" ref="AA21" si="31">+AVERAGEIFS($N$36:$N$10053,$L$36:$L$10053,W21,$M$36:$M$10053,X21)/42</f>
        <v>1.5443877551020408</v>
      </c>
      <c r="AB21" s="624">
        <f t="shared" ref="AB21" si="32">+AVERAGEIFS($S$36:$S$10056,$Q$36:$Q$10056,W21,$R$36:$R$10056,X21)/42</f>
        <v>1.615952380952381</v>
      </c>
      <c r="AC21" s="624">
        <f t="shared" ref="AC21" si="33">+(Y21/91690)*1000000</f>
        <v>7.2653584282442401</v>
      </c>
      <c r="AD21" s="624">
        <f t="shared" ref="AD21" si="34">+AVERAGEIFS($I$36:$I$10055,$G$36:$G$10055,W21,$H$36:$H$10055,X21)</f>
        <v>2.9128571428571428</v>
      </c>
    </row>
    <row r="22" spans="1:30" ht="23.25" customHeight="1">
      <c r="A22" s="29"/>
      <c r="B22" s="29"/>
      <c r="C22" s="29"/>
      <c r="D22" s="29"/>
      <c r="E22" s="28"/>
      <c r="F22" s="29"/>
      <c r="G22" s="29"/>
      <c r="H22" s="29"/>
      <c r="I22" s="29"/>
      <c r="J22" s="30"/>
      <c r="K22" s="29"/>
      <c r="L22" s="29"/>
      <c r="M22" s="29"/>
      <c r="N22" s="29"/>
      <c r="O22" s="30"/>
      <c r="P22" s="29"/>
      <c r="Q22" s="29"/>
      <c r="R22" s="29"/>
      <c r="S22" s="29"/>
      <c r="V22" s="625">
        <v>45839</v>
      </c>
      <c r="W22" s="622">
        <v>7</v>
      </c>
      <c r="X22" s="623">
        <v>2025</v>
      </c>
      <c r="Y22" s="624">
        <f t="shared" ref="Y22" si="35">+AVERAGEIFS($D$36:$D$10055,$B$36:$B$10055,W22,$C$36:$C$10055,X22)</f>
        <v>0.70715931818181821</v>
      </c>
      <c r="Z22" s="624">
        <f t="shared" si="6"/>
        <v>0.31051053698968345</v>
      </c>
      <c r="AA22" s="624">
        <f t="shared" ref="AA22" si="36">+AVERAGEIFS($N$36:$N$10053,$L$36:$L$10053,W22,$M$36:$M$10053,X22)/42</f>
        <v>1.6283549783549784</v>
      </c>
      <c r="AB22" s="624">
        <f t="shared" ref="AB22" si="37">+AVERAGEIFS($S$36:$S$10056,$Q$36:$Q$10056,W22,$R$36:$R$10056,X22)/42</f>
        <v>1.6914596273291931</v>
      </c>
      <c r="AC22" s="624">
        <f t="shared" ref="AC22" si="38">+(Y22/91690)*1000000</f>
        <v>7.7125021069017139</v>
      </c>
      <c r="AD22" s="624">
        <f t="shared" ref="AD22" si="39">+AVERAGEIFS($I$36:$I$10055,$G$36:$G$10055,W22,$H$36:$H$10055,X22)</f>
        <v>3.2013636363636366</v>
      </c>
    </row>
    <row r="23" spans="1:30" ht="23.25" customHeight="1">
      <c r="A23" s="29"/>
      <c r="B23" s="29"/>
      <c r="C23" s="29"/>
      <c r="D23" s="29"/>
      <c r="E23" s="28"/>
      <c r="F23" s="29"/>
      <c r="G23" s="29"/>
      <c r="H23" s="29"/>
      <c r="I23" s="29"/>
      <c r="J23" s="30"/>
      <c r="K23" s="29"/>
      <c r="L23" s="29"/>
      <c r="M23" s="29"/>
      <c r="N23" s="29"/>
      <c r="O23" s="30"/>
      <c r="P23" s="29"/>
      <c r="Q23" s="29"/>
      <c r="R23" s="29"/>
      <c r="S23" s="29"/>
      <c r="V23" s="625">
        <v>45809</v>
      </c>
      <c r="W23" s="622">
        <v>6</v>
      </c>
      <c r="X23" s="623">
        <v>2025</v>
      </c>
      <c r="Y23" s="624">
        <f t="shared" ref="Y23" si="40">+AVERAGEIFS($D$36:$D$10055,$B$36:$B$10055,W23,$C$36:$C$10055,X23)</f>
        <v>0.75279411764705884</v>
      </c>
      <c r="Z23" s="624">
        <f t="shared" si="6"/>
        <v>0.29330746847720646</v>
      </c>
      <c r="AA23" s="624">
        <f t="shared" ref="AA23" si="41">+AVERAGEIFS($N$36:$N$10053,$L$36:$L$10053,W23,$M$36:$M$10053,X23)/42</f>
        <v>1.6230714285714289</v>
      </c>
      <c r="AB23" s="624">
        <f t="shared" ref="AB23" si="42">+AVERAGEIFS($S$36:$S$10056,$Q$36:$Q$10056,W23,$R$36:$R$10056,X23)/42</f>
        <v>1.7010657596371885</v>
      </c>
      <c r="AC23" s="624">
        <f t="shared" ref="AC23" si="43">+(Y23/91690)*1000000</f>
        <v>8.2102095937076971</v>
      </c>
      <c r="AD23" s="624">
        <f t="shared" ref="AD23" si="44">+AVERAGEIFS($I$36:$I$10055,$G$36:$G$10055,W23,$H$36:$H$10055,X23)</f>
        <v>3.0239999999999987</v>
      </c>
    </row>
    <row r="24" spans="1:30" ht="23.25" customHeight="1">
      <c r="A24" s="29"/>
      <c r="B24" s="29"/>
      <c r="C24" s="29"/>
      <c r="D24" s="29"/>
      <c r="E24" s="28"/>
      <c r="F24" s="29"/>
      <c r="G24" s="29"/>
      <c r="H24" s="29"/>
      <c r="I24" s="29"/>
      <c r="J24" s="30"/>
      <c r="K24" s="29"/>
      <c r="L24" s="29"/>
      <c r="M24" s="29"/>
      <c r="N24" s="29"/>
      <c r="O24" s="30"/>
      <c r="P24" s="29"/>
      <c r="Q24" s="29"/>
      <c r="R24" s="29"/>
      <c r="S24" s="29"/>
      <c r="V24" s="625">
        <v>45778</v>
      </c>
      <c r="W24" s="622">
        <v>5</v>
      </c>
      <c r="X24" s="623">
        <v>2025</v>
      </c>
      <c r="Y24" s="624">
        <f t="shared" ref="Y24:Y30" si="45">+AVERAGEIFS($D$36:$D$10055,$B$36:$B$10055,W24,$C$36:$C$10055,X24)</f>
        <v>0.73389880952380959</v>
      </c>
      <c r="Z24" s="624">
        <f t="shared" si="6"/>
        <v>0.30248025495358177</v>
      </c>
      <c r="AA24" s="624">
        <f t="shared" ref="AA24" si="46">+AVERAGEIFS($N$36:$N$10053,$L$36:$L$10053,W24,$M$36:$M$10053,X24)/42</f>
        <v>1.4801814058956917</v>
      </c>
      <c r="AB24" s="624">
        <f t="shared" ref="AB24" si="47">+AVERAGEIFS($S$36:$S$10056,$Q$36:$Q$10056,W24,$R$36:$R$10056,X24)/42</f>
        <v>1.5345952380952381</v>
      </c>
      <c r="AC24" s="624">
        <f t="shared" ref="AC24" si="48">+(Y24/91690)*1000000</f>
        <v>8.0041314158993302</v>
      </c>
      <c r="AD24" s="624">
        <f t="shared" ref="AD24" si="49">+AVERAGEIFS($I$36:$I$10055,$G$36:$G$10055,W24,$H$36:$H$10055,X24)</f>
        <v>3.1185714285714283</v>
      </c>
    </row>
    <row r="25" spans="1:30" ht="23.25" customHeight="1">
      <c r="A25" s="29"/>
      <c r="B25" s="29"/>
      <c r="C25" s="29"/>
      <c r="D25" s="29"/>
      <c r="E25" s="28"/>
      <c r="F25" s="29"/>
      <c r="G25" s="29"/>
      <c r="H25" s="29"/>
      <c r="I25" s="29"/>
      <c r="J25" s="30"/>
      <c r="K25" s="29"/>
      <c r="L25" s="29"/>
      <c r="M25" s="29"/>
      <c r="N25" s="29"/>
      <c r="O25" s="30"/>
      <c r="P25" s="29"/>
      <c r="Q25" s="29"/>
      <c r="R25" s="29"/>
      <c r="S25" s="29"/>
      <c r="V25" s="625">
        <v>45748</v>
      </c>
      <c r="W25" s="622">
        <v>4</v>
      </c>
      <c r="X25" s="623">
        <v>2025</v>
      </c>
      <c r="Y25" s="624">
        <f t="shared" si="45"/>
        <v>0.85235357142857127</v>
      </c>
      <c r="Z25" s="624">
        <f t="shared" si="6"/>
        <v>0.3320400905269964</v>
      </c>
      <c r="AA25" s="624">
        <f t="shared" ref="AA25" si="50">+AVERAGEIFS($N$36:$N$10053,$L$36:$L$10053,W25,$M$36:$M$10053,X25)/42</f>
        <v>1.5127777777777776</v>
      </c>
      <c r="AB25" s="624">
        <f t="shared" ref="AB25" si="51">+AVERAGEIFS($S$36:$S$10056,$Q$36:$Q$10056,W25,$R$36:$R$10056,X25)/42</f>
        <v>1.62225</v>
      </c>
      <c r="AC25" s="624">
        <f t="shared" ref="AC25" si="52">+(Y25/91690)*1000000</f>
        <v>9.2960363336085852</v>
      </c>
      <c r="AD25" s="624">
        <f t="shared" ref="AD25" si="53">+AVERAGEIFS($I$36:$I$10055,$G$36:$G$10055,W25,$H$36:$H$10055,X25)</f>
        <v>3.4233333333333333</v>
      </c>
    </row>
    <row r="26" spans="1:30" ht="23.25" customHeight="1">
      <c r="A26" s="29"/>
      <c r="B26" s="29"/>
      <c r="C26" s="29"/>
      <c r="D26" s="29"/>
      <c r="E26" s="28"/>
      <c r="F26" s="29"/>
      <c r="G26" s="29"/>
      <c r="H26" s="29"/>
      <c r="I26" s="29"/>
      <c r="J26" s="30"/>
      <c r="K26" s="29"/>
      <c r="L26" s="29"/>
      <c r="M26" s="29"/>
      <c r="N26" s="29"/>
      <c r="O26" s="30"/>
      <c r="P26" s="29"/>
      <c r="Q26" s="29"/>
      <c r="R26" s="29"/>
      <c r="S26" s="29"/>
      <c r="V26" s="625">
        <v>45717</v>
      </c>
      <c r="W26" s="622">
        <v>3</v>
      </c>
      <c r="X26" s="623">
        <v>2025</v>
      </c>
      <c r="Y26" s="624">
        <f t="shared" si="45"/>
        <v>0.87175595238095249</v>
      </c>
      <c r="Z26" s="624">
        <f t="shared" si="6"/>
        <v>0.39961202715809885</v>
      </c>
      <c r="AA26" s="624">
        <f t="shared" ref="AA26" si="54">+AVERAGEIFS($N$36:$N$10053,$L$36:$L$10053,W26,$M$36:$M$10053,X26)/42</f>
        <v>1.6247392290249434</v>
      </c>
      <c r="AB26" s="624">
        <f t="shared" ref="AB26" si="55">+AVERAGEIFS($S$36:$S$10056,$Q$36:$Q$10056,W26,$R$36:$R$10056,X26)/42</f>
        <v>1.7317346938775511</v>
      </c>
      <c r="AC26" s="624">
        <f t="shared" ref="AC26" si="56">+(Y26/91690)*1000000</f>
        <v>9.5076448072958062</v>
      </c>
      <c r="AD26" s="624">
        <f t="shared" ref="AD26" si="57">+AVERAGEIFS($I$36:$I$10055,$G$36:$G$10055,W26,$H$36:$H$10055,X26)</f>
        <v>4.1199999999999992</v>
      </c>
    </row>
    <row r="27" spans="1:30" ht="23.25" customHeight="1">
      <c r="A27" s="29"/>
      <c r="B27" s="29"/>
      <c r="C27" s="29"/>
      <c r="D27" s="29"/>
      <c r="E27" s="28"/>
      <c r="F27" s="29"/>
      <c r="G27" s="29"/>
      <c r="H27" s="29"/>
      <c r="I27" s="29"/>
      <c r="J27" s="30"/>
      <c r="K27" s="29"/>
      <c r="L27" s="29"/>
      <c r="M27" s="29"/>
      <c r="N27" s="29"/>
      <c r="O27" s="30"/>
      <c r="P27" s="29"/>
      <c r="Q27" s="29"/>
      <c r="R27" s="29"/>
      <c r="S27" s="29"/>
      <c r="V27" s="625">
        <v>45689</v>
      </c>
      <c r="W27" s="622">
        <v>2</v>
      </c>
      <c r="X27" s="623">
        <v>2025</v>
      </c>
      <c r="Y27" s="624">
        <f t="shared" si="45"/>
        <v>0.92295138888888872</v>
      </c>
      <c r="Z27" s="624">
        <f t="shared" si="6"/>
        <v>0.40629945377507776</v>
      </c>
      <c r="AA27" s="624">
        <f t="shared" ref="AA27" si="58">+AVERAGEIFS($N$36:$N$10053,$L$36:$L$10053,W27,$M$36:$M$10053,X27)/42</f>
        <v>1.7031704260651626</v>
      </c>
      <c r="AB27" s="624">
        <f t="shared" ref="AB27" si="59">+AVERAGEIFS($S$36:$S$10056,$Q$36:$Q$10056,W27,$R$36:$R$10056,X27)/42</f>
        <v>1.7961428571428573</v>
      </c>
      <c r="AC27" s="624">
        <f t="shared" ref="AC27" si="60">+(Y27/91690)*1000000</f>
        <v>10.065998351934658</v>
      </c>
      <c r="AD27" s="624">
        <f t="shared" ref="AD27" si="61">+AVERAGEIFS($I$36:$I$10055,$G$36:$G$10055,W27,$H$36:$H$10055,X27)</f>
        <v>4.1889473684210516</v>
      </c>
    </row>
    <row r="28" spans="1:30" ht="23.25" customHeight="1">
      <c r="A28" s="29"/>
      <c r="B28" s="29"/>
      <c r="C28" s="29"/>
      <c r="D28" s="29"/>
      <c r="E28" s="28"/>
      <c r="F28" s="29"/>
      <c r="G28" s="29"/>
      <c r="H28" s="29"/>
      <c r="I28" s="29"/>
      <c r="J28" s="30"/>
      <c r="K28" s="29"/>
      <c r="L28" s="29"/>
      <c r="M28" s="29"/>
      <c r="N28" s="29"/>
      <c r="O28" s="30"/>
      <c r="P28" s="29"/>
      <c r="Q28" s="29"/>
      <c r="R28" s="29"/>
      <c r="S28" s="29"/>
      <c r="V28" s="625">
        <v>45658</v>
      </c>
      <c r="W28" s="622">
        <v>1</v>
      </c>
      <c r="X28" s="623">
        <v>2025</v>
      </c>
      <c r="Y28" s="624">
        <f t="shared" si="45"/>
        <v>0.8859134615384614</v>
      </c>
      <c r="Z28" s="624">
        <f t="shared" si="6"/>
        <v>0.40021246131818394</v>
      </c>
      <c r="AA28" s="624">
        <f t="shared" ref="AA28" si="62">+AVERAGEIFS($N$36:$N$10053,$L$36:$L$10053,W28,$M$36:$M$10053,X28)/42</f>
        <v>1.8033928571428572</v>
      </c>
      <c r="AB28" s="624">
        <f t="shared" ref="AB28" si="63">+AVERAGEIFS($S$36:$S$10056,$Q$36:$Q$10056,W28,$R$36:$R$10056,X28)/42</f>
        <v>1.8873917748917748</v>
      </c>
      <c r="AC28" s="624">
        <f t="shared" ref="AC28" si="64">+(Y28/91690)*1000000</f>
        <v>9.6620510583320041</v>
      </c>
      <c r="AD28" s="624">
        <f t="shared" ref="AD28" si="65">+AVERAGEIFS($I$36:$I$10055,$G$36:$G$10055,W28,$H$36:$H$10055,X28)</f>
        <v>4.1261904761904766</v>
      </c>
    </row>
    <row r="29" spans="1:30" ht="23.25" customHeight="1">
      <c r="A29" s="29"/>
      <c r="B29" s="29"/>
      <c r="C29" s="29"/>
      <c r="D29" s="29"/>
      <c r="E29" s="28"/>
      <c r="F29" s="29"/>
      <c r="G29" s="29"/>
      <c r="H29" s="29"/>
      <c r="I29" s="29"/>
      <c r="J29" s="30"/>
      <c r="K29" s="29"/>
      <c r="L29" s="29"/>
      <c r="M29" s="29"/>
      <c r="N29" s="29"/>
      <c r="O29" s="30"/>
      <c r="P29" s="29"/>
      <c r="Q29" s="29"/>
      <c r="R29" s="29"/>
      <c r="S29" s="29"/>
      <c r="V29" s="625">
        <v>45627</v>
      </c>
      <c r="W29" s="622">
        <v>12</v>
      </c>
      <c r="X29" s="623">
        <v>2024</v>
      </c>
      <c r="Y29" s="624">
        <f t="shared" si="45"/>
        <v>0.7685119047619049</v>
      </c>
      <c r="Z29" s="624">
        <f t="shared" si="6"/>
        <v>0.2915338783428017</v>
      </c>
      <c r="AA29" s="624">
        <f t="shared" ref="AA29" si="66">+AVERAGEIFS($N$36:$N$10053,$L$36:$L$10053,W29,$M$36:$M$10053,X29)/42</f>
        <v>1.6694784580498863</v>
      </c>
      <c r="AB29" s="624">
        <f t="shared" ref="AB29" si="67">+AVERAGEIFS($S$36:$S$10056,$Q$36:$Q$10056,W29,$R$36:$R$10056,X29)/42</f>
        <v>1.7585595238095237</v>
      </c>
      <c r="AC29" s="624">
        <f t="shared" ref="AC29" si="68">+(Y29/91690)*1000000</f>
        <v>8.3816327272538445</v>
      </c>
      <c r="AD29" s="624">
        <f t="shared" ref="AD29" si="69">+AVERAGEIFS($I$36:$I$10055,$G$36:$G$10055,W29,$H$36:$H$10055,X29)</f>
        <v>3.0057142857142858</v>
      </c>
    </row>
    <row r="30" spans="1:30" ht="23.25" customHeight="1">
      <c r="A30" s="29"/>
      <c r="B30" s="29"/>
      <c r="C30" s="29"/>
      <c r="D30" s="29"/>
      <c r="E30" s="28"/>
      <c r="F30" s="29"/>
      <c r="G30" s="29"/>
      <c r="H30" s="29"/>
      <c r="I30" s="29"/>
      <c r="J30" s="30"/>
      <c r="K30" s="29"/>
      <c r="L30" s="29"/>
      <c r="M30" s="29"/>
      <c r="N30" s="29"/>
      <c r="O30" s="30"/>
      <c r="P30" s="29"/>
      <c r="Q30" s="29"/>
      <c r="R30" s="29"/>
      <c r="S30" s="29"/>
      <c r="V30" s="625">
        <v>45597</v>
      </c>
      <c r="W30" s="622">
        <v>11</v>
      </c>
      <c r="X30" s="623">
        <v>2024</v>
      </c>
      <c r="Y30" s="624">
        <f t="shared" si="45"/>
        <v>0.80131578947368431</v>
      </c>
      <c r="Z30" s="624">
        <f t="shared" si="6"/>
        <v>0.20499515033947624</v>
      </c>
      <c r="AA30" s="624">
        <f t="shared" ref="AA30" si="70">+AVERAGEIFS($N$36:$N$10053,$L$36:$L$10053,W30,$M$36:$M$10053,X30)/42</f>
        <v>1.6654761904761906</v>
      </c>
      <c r="AB30" s="624">
        <f t="shared" ref="AB30" si="71">+AVERAGEIFS($S$36:$S$10056,$Q$36:$Q$10056,W30,$R$36:$R$10056,X30)/42</f>
        <v>1.7696938775510205</v>
      </c>
      <c r="AC30" s="624">
        <f t="shared" ref="AC30" si="72">+(Y30/91690)*1000000</f>
        <v>8.7394022191480456</v>
      </c>
      <c r="AD30" s="624">
        <f t="shared" ref="AD30" si="73">+AVERAGEIFS($I$36:$I$10055,$G$36:$G$10055,W30,$H$36:$H$10055,X30)</f>
        <v>2.1135000000000002</v>
      </c>
    </row>
    <row r="31" spans="1:30" ht="23.25" customHeight="1">
      <c r="A31" s="29"/>
      <c r="B31" s="29"/>
      <c r="C31" s="29"/>
      <c r="D31" s="29"/>
      <c r="E31" s="28"/>
      <c r="F31" s="29"/>
      <c r="G31" s="29"/>
      <c r="H31" s="29"/>
      <c r="I31" s="29"/>
      <c r="J31" s="30"/>
      <c r="K31" s="29"/>
      <c r="L31" s="29"/>
      <c r="M31" s="29"/>
      <c r="N31" s="29"/>
      <c r="O31" s="30"/>
      <c r="P31" s="29"/>
      <c r="Q31" s="29"/>
      <c r="R31" s="29"/>
      <c r="S31" s="29"/>
      <c r="V31" s="625">
        <v>45566</v>
      </c>
      <c r="W31" s="622">
        <v>10</v>
      </c>
      <c r="X31" s="623">
        <f t="shared" ref="X31" si="74">+YEAR(V31)</f>
        <v>2024</v>
      </c>
      <c r="Y31" s="624">
        <f t="shared" ref="Y31" si="75">+AVERAGEIFS($D$36:$D$10055,$B$36:$B$10055,W31,$C$36:$C$10055,X31)</f>
        <v>0.77360869565217383</v>
      </c>
      <c r="Z31" s="624">
        <f t="shared" si="6"/>
        <v>0.21001138615949061</v>
      </c>
      <c r="AA31" s="624">
        <f t="shared" ref="AA31" si="76">+AVERAGEIFS($N$36:$N$10053,$L$36:$L$10053,W31,$M$36:$M$10053,X31)/42</f>
        <v>1.7139285714285715</v>
      </c>
      <c r="AB31" s="624">
        <f t="shared" ref="AB31" si="77">+AVERAGEIFS($S$36:$S$10056,$Q$36:$Q$10056,W31,$R$36:$R$10056,X31)/42</f>
        <v>1.8033549783549783</v>
      </c>
      <c r="AC31" s="624">
        <f t="shared" ref="AC31" si="78">+(Y31/91690)*1000000</f>
        <v>8.4372199329498727</v>
      </c>
      <c r="AD31" s="624">
        <f t="shared" ref="AD31" si="79">+AVERAGEIFS($I$36:$I$10055,$G$36:$G$10055,W31,$H$36:$H$10055,X31)</f>
        <v>2.1652173913043482</v>
      </c>
    </row>
    <row r="32" spans="1:30" ht="23.25" customHeight="1">
      <c r="A32" s="29"/>
      <c r="B32" s="29"/>
      <c r="C32" s="29"/>
      <c r="D32" s="29"/>
      <c r="E32" s="28"/>
      <c r="F32" s="29"/>
      <c r="G32" s="29"/>
      <c r="H32" s="29"/>
      <c r="I32" s="29"/>
      <c r="J32" s="30"/>
      <c r="K32" s="29"/>
      <c r="L32" s="29"/>
      <c r="M32" s="29"/>
      <c r="N32" s="29"/>
      <c r="O32" s="30"/>
      <c r="P32" s="29"/>
      <c r="Q32" s="29"/>
      <c r="R32" s="29"/>
      <c r="S32" s="29"/>
      <c r="V32" s="625">
        <v>45536</v>
      </c>
      <c r="W32" s="622">
        <v>9</v>
      </c>
      <c r="X32" s="623">
        <f t="shared" ref="X32:X33" si="80">+YEAR(V32)</f>
        <v>2024</v>
      </c>
      <c r="Y32" s="624">
        <f t="shared" ref="Y32" si="81">+AVERAGEIFS($D$36:$D$10055,$B$36:$B$10055,W32,$C$36:$C$10055,X32)</f>
        <v>0.65564999999999984</v>
      </c>
      <c r="Z32" s="624">
        <f t="shared" si="6"/>
        <v>0.22075654704170705</v>
      </c>
      <c r="AA32" s="624">
        <f t="shared" ref="AA32" si="82">+AVERAGEIFS($N$36:$N$10053,$L$36:$L$10053,W32,$M$36:$M$10053,X32)/42</f>
        <v>1.6722857142857144</v>
      </c>
      <c r="AB32" s="624">
        <f t="shared" ref="AB32" si="83">+AVERAGEIFS($S$36:$S$10056,$Q$36:$Q$10056,W32,$R$36:$R$10056,X32)/42</f>
        <v>1.7623015873015873</v>
      </c>
      <c r="AC32" s="624">
        <f t="shared" ref="AC32" si="84">+(Y32/91690)*1000000</f>
        <v>7.1507252699312884</v>
      </c>
      <c r="AD32" s="624">
        <f t="shared" ref="AD32" si="85">+AVERAGEIFS($I$36:$I$10055,$G$36:$G$10055,W32,$H$36:$H$10055,X32)</f>
        <v>2.2759999999999998</v>
      </c>
    </row>
    <row r="33" spans="1:30" ht="15.75">
      <c r="A33" s="29"/>
      <c r="B33" s="29"/>
      <c r="C33" s="29"/>
      <c r="D33" s="29"/>
      <c r="E33" s="28"/>
      <c r="F33" s="29"/>
      <c r="G33" s="29"/>
      <c r="H33" s="29"/>
      <c r="I33" s="29"/>
      <c r="J33" s="30"/>
      <c r="K33" s="29"/>
      <c r="L33" s="29"/>
      <c r="M33" s="29"/>
      <c r="N33" s="29"/>
      <c r="O33" s="30"/>
      <c r="P33" s="29"/>
      <c r="Q33" s="29"/>
      <c r="R33" s="29"/>
      <c r="S33" s="29"/>
      <c r="V33" s="625">
        <v>45505</v>
      </c>
      <c r="W33" s="622">
        <v>8</v>
      </c>
      <c r="X33" s="623">
        <f t="shared" si="80"/>
        <v>2024</v>
      </c>
      <c r="Y33" s="624">
        <f t="shared" ref="Y33:Y67" si="86">+AVERAGEIFS($D$36:$D$10055,$B$36:$B$10055,W33,$C$36:$C$10055,X33)</f>
        <v>0.75477272727272726</v>
      </c>
      <c r="Z33" s="624">
        <f t="shared" si="6"/>
        <v>0.19213473238691475</v>
      </c>
      <c r="AA33" s="624">
        <f t="shared" ref="AA33" si="87">+AVERAGEIFS($N$36:$N$10053,$L$36:$L$10053,W33,$M$36:$M$10053,X33)/42</f>
        <v>1.8257900432900434</v>
      </c>
      <c r="AB33" s="624">
        <f t="shared" ref="AB33" si="88">+AVERAGEIFS($S$36:$S$10056,$Q$36:$Q$10056,W33,$R$36:$R$10056,X33)/42</f>
        <v>1.9132199546485258</v>
      </c>
      <c r="AC33" s="624">
        <f t="shared" ref="AC33" si="89">+(Y33/91690)*1000000</f>
        <v>8.2317889330649727</v>
      </c>
      <c r="AD33" s="624">
        <f t="shared" ref="AD33" si="90">+AVERAGEIFS($I$36:$I$10055,$G$36:$G$10055,W33,$H$36:$H$10055,X33)</f>
        <v>1.9809090909090912</v>
      </c>
    </row>
    <row r="34" spans="1:30" ht="15.75">
      <c r="A34" s="621"/>
      <c r="B34" s="621"/>
      <c r="C34" s="621"/>
      <c r="D34" s="621"/>
      <c r="E34" s="28"/>
      <c r="F34" s="621"/>
      <c r="G34" s="621"/>
      <c r="H34" s="621"/>
      <c r="I34" s="621"/>
      <c r="J34" s="30"/>
      <c r="K34" s="621"/>
      <c r="L34" s="621"/>
      <c r="M34" s="621"/>
      <c r="N34" s="621"/>
      <c r="O34" s="30"/>
      <c r="P34" s="621"/>
      <c r="Q34" s="621"/>
      <c r="R34" s="621"/>
      <c r="S34" s="621"/>
      <c r="V34" s="625">
        <v>45474</v>
      </c>
      <c r="W34" s="622">
        <v>7</v>
      </c>
      <c r="X34" s="623">
        <f t="shared" ref="X34" si="91">+YEAR(V34)</f>
        <v>2024</v>
      </c>
      <c r="Y34" s="624">
        <f t="shared" si="86"/>
        <v>0.79733333333333345</v>
      </c>
      <c r="Z34" s="624">
        <f t="shared" si="6"/>
        <v>0.20130499955912173</v>
      </c>
      <c r="AA34" s="624">
        <f t="shared" ref="AA34" si="92">+AVERAGEIFS($N$36:$N$10053,$L$36:$L$10053,W34,$M$36:$M$10053,X34)/42</f>
        <v>1.94762987012987</v>
      </c>
      <c r="AB34" s="624">
        <f t="shared" ref="AB34" si="93">+AVERAGEIFS($S$36:$S$10056,$Q$36:$Q$10056,W34,$R$36:$R$10056,X34)/42</f>
        <v>2.0274534161490685</v>
      </c>
      <c r="AC34" s="624">
        <f t="shared" ref="AC34:AC36" si="94">+(Y34/91690)*1000000</f>
        <v>8.6959682989784426</v>
      </c>
      <c r="AD34" s="624">
        <f t="shared" ref="AD34:AD67" si="95">+AVERAGEIFS($I$36:$I$10055,$G$36:$G$10055,W34,$H$36:$H$10055,X34)</f>
        <v>2.0754545454545452</v>
      </c>
    </row>
    <row r="35" spans="1:30" ht="15.75">
      <c r="A35" s="29"/>
      <c r="B35" s="29"/>
      <c r="C35" s="29"/>
      <c r="D35" s="29"/>
      <c r="E35" s="28"/>
      <c r="F35" s="29"/>
      <c r="G35" s="29"/>
      <c r="H35" s="29"/>
      <c r="I35" s="29"/>
      <c r="J35" s="30"/>
      <c r="K35" s="29"/>
      <c r="L35" s="29"/>
      <c r="M35" s="29"/>
      <c r="N35" s="29"/>
      <c r="O35" s="30"/>
      <c r="P35" s="29"/>
      <c r="Q35" s="29"/>
      <c r="R35" s="29"/>
      <c r="S35" s="29"/>
      <c r="V35" s="625">
        <v>45444</v>
      </c>
      <c r="W35" s="33">
        <v>6</v>
      </c>
      <c r="X35" s="156">
        <f t="shared" ref="X35" si="96">+YEAR(V35)</f>
        <v>2024</v>
      </c>
      <c r="Y35" s="226">
        <f t="shared" si="86"/>
        <v>0.76200000000000012</v>
      </c>
      <c r="Z35" s="226">
        <f t="shared" si="6"/>
        <v>0.24544131910766245</v>
      </c>
      <c r="AA35" s="226">
        <f t="shared" ref="AA35" si="97">+AVERAGEIFS($N$36:$N$10053,$L$36:$L$10053,W35,$M$36:$M$10053,X35)/42</f>
        <v>1.8992230576441098</v>
      </c>
      <c r="AB35" s="226">
        <f t="shared" ref="AB35" si="98">+AVERAGEIFS($S$36:$S$10056,$Q$36:$Q$10056,W35,$R$36:$R$10056,X35)/42</f>
        <v>1.9582380952380956</v>
      </c>
      <c r="AC35" s="226">
        <f t="shared" si="94"/>
        <v>8.3106118442578261</v>
      </c>
      <c r="AD35" s="226">
        <f t="shared" si="95"/>
        <v>2.5305</v>
      </c>
    </row>
    <row r="36" spans="1:30" ht="15.75">
      <c r="A36" s="32">
        <v>33795</v>
      </c>
      <c r="B36" s="33">
        <f t="shared" ref="B36:B99" si="99">+MONTH(A36)</f>
        <v>7</v>
      </c>
      <c r="C36" s="33">
        <f t="shared" ref="C36:C99" si="100">+YEAR(A36)</f>
        <v>1992</v>
      </c>
      <c r="D36" s="34">
        <v>0.32800000000000001</v>
      </c>
      <c r="E36" s="28"/>
      <c r="F36" s="32">
        <v>35438</v>
      </c>
      <c r="G36" s="33">
        <f t="shared" ref="G36:G99" si="101">+MONTH(F36)</f>
        <v>1</v>
      </c>
      <c r="H36" s="33">
        <f t="shared" ref="H36:H99" si="102">+YEAR(F36)</f>
        <v>1997</v>
      </c>
      <c r="I36" s="34">
        <v>3.8</v>
      </c>
      <c r="J36" s="30"/>
      <c r="K36" s="32">
        <v>31415</v>
      </c>
      <c r="L36" s="33">
        <f t="shared" ref="L36:L99" si="103">+MONTH(K36)</f>
        <v>1</v>
      </c>
      <c r="M36" s="33">
        <f t="shared" ref="M36:M99" si="104">+YEAR(K36)</f>
        <v>1986</v>
      </c>
      <c r="N36" s="34">
        <v>26</v>
      </c>
      <c r="O36" s="30"/>
      <c r="P36" s="32">
        <v>31918</v>
      </c>
      <c r="Q36" s="33">
        <f t="shared" ref="Q36:Q99" si="105">+MONTH(P36)</f>
        <v>5</v>
      </c>
      <c r="R36" s="33">
        <f>+YEAR(P36)</f>
        <v>1987</v>
      </c>
      <c r="S36" s="34">
        <v>18.45</v>
      </c>
      <c r="V36" s="35">
        <v>45413</v>
      </c>
      <c r="W36" s="33">
        <v>5</v>
      </c>
      <c r="X36" s="156">
        <f t="shared" ref="X36" si="106">+YEAR(V36)</f>
        <v>2024</v>
      </c>
      <c r="Y36" s="226">
        <f t="shared" si="86"/>
        <v>0.69768181818181829</v>
      </c>
      <c r="Z36" s="226">
        <f t="shared" si="6"/>
        <v>0.20566969403050878</v>
      </c>
      <c r="AA36" s="226">
        <f t="shared" ref="AA36:AA67" si="107">+AVERAGEIFS($N$36:$N$10053,$L$36:$L$10053,W36,$M$36:$M$10053,X36)/42</f>
        <v>1.9053463203463212</v>
      </c>
      <c r="AB36" s="226">
        <f t="shared" ref="AB36:AB67" si="108">+AVERAGEIFS($S$36:$S$10056,$Q$36:$Q$10056,W36,$R$36:$R$10056,X36)/42</f>
        <v>1.946337868480726</v>
      </c>
      <c r="AC36" s="226">
        <f t="shared" si="94"/>
        <v>7.6091375087994146</v>
      </c>
      <c r="AD36" s="226">
        <f t="shared" si="95"/>
        <v>2.1204545454545456</v>
      </c>
    </row>
    <row r="37" spans="1:30" ht="15.75">
      <c r="A37" s="32">
        <v>33798</v>
      </c>
      <c r="B37" s="33">
        <f t="shared" si="99"/>
        <v>7</v>
      </c>
      <c r="C37" s="33">
        <f t="shared" si="100"/>
        <v>1992</v>
      </c>
      <c r="D37" s="34">
        <v>0.32900000000000001</v>
      </c>
      <c r="E37" s="28"/>
      <c r="F37" s="32">
        <v>35439</v>
      </c>
      <c r="G37" s="33">
        <f t="shared" si="101"/>
        <v>1</v>
      </c>
      <c r="H37" s="33">
        <f t="shared" si="102"/>
        <v>1997</v>
      </c>
      <c r="I37" s="34">
        <v>3.61</v>
      </c>
      <c r="J37" s="30"/>
      <c r="K37" s="32">
        <v>31418</v>
      </c>
      <c r="L37" s="33">
        <f t="shared" si="103"/>
        <v>1</v>
      </c>
      <c r="M37" s="33">
        <f t="shared" si="104"/>
        <v>1986</v>
      </c>
      <c r="N37" s="34">
        <v>26.53</v>
      </c>
      <c r="O37" s="30"/>
      <c r="P37" s="32">
        <v>31919</v>
      </c>
      <c r="Q37" s="33">
        <f t="shared" si="105"/>
        <v>5</v>
      </c>
      <c r="R37" s="33">
        <f t="shared" ref="R37:R100" si="109">+YEAR(P37)</f>
        <v>1987</v>
      </c>
      <c r="S37" s="34">
        <v>18.55</v>
      </c>
      <c r="V37" s="35">
        <v>45383</v>
      </c>
      <c r="W37" s="33">
        <v>4</v>
      </c>
      <c r="X37" s="156">
        <f t="shared" ref="X37" si="110">+YEAR(V37)</f>
        <v>2024</v>
      </c>
      <c r="Y37" s="226">
        <f t="shared" si="86"/>
        <v>0.80009090909090896</v>
      </c>
      <c r="Z37" s="226">
        <f t="shared" si="6"/>
        <v>0.154912013301926</v>
      </c>
      <c r="AA37" s="226">
        <f t="shared" si="107"/>
        <v>2.0320779220779221</v>
      </c>
      <c r="AB37" s="226">
        <f t="shared" si="108"/>
        <v>2.1413832199546485</v>
      </c>
      <c r="AC37" s="226">
        <f t="shared" ref="AC37" si="111">+(Y37/91690)*1000000</f>
        <v>8.7260432881547487</v>
      </c>
      <c r="AD37" s="226">
        <f t="shared" si="95"/>
        <v>1.5971428571428572</v>
      </c>
    </row>
    <row r="38" spans="1:30" ht="15.75">
      <c r="A38" s="32">
        <v>33799</v>
      </c>
      <c r="B38" s="33">
        <f t="shared" si="99"/>
        <v>7</v>
      </c>
      <c r="C38" s="33">
        <f t="shared" si="100"/>
        <v>1992</v>
      </c>
      <c r="D38" s="34">
        <v>0.33400000000000002</v>
      </c>
      <c r="E38" s="28"/>
      <c r="F38" s="32">
        <v>35440</v>
      </c>
      <c r="G38" s="33">
        <f t="shared" si="101"/>
        <v>1</v>
      </c>
      <c r="H38" s="33">
        <f t="shared" si="102"/>
        <v>1997</v>
      </c>
      <c r="I38" s="34">
        <v>3.92</v>
      </c>
      <c r="J38" s="30"/>
      <c r="K38" s="32">
        <v>31419</v>
      </c>
      <c r="L38" s="33">
        <f t="shared" si="103"/>
        <v>1</v>
      </c>
      <c r="M38" s="33">
        <f t="shared" si="104"/>
        <v>1986</v>
      </c>
      <c r="N38" s="34">
        <v>25.85</v>
      </c>
      <c r="O38" s="30"/>
      <c r="P38" s="32">
        <v>31922</v>
      </c>
      <c r="Q38" s="33">
        <f t="shared" si="105"/>
        <v>5</v>
      </c>
      <c r="R38" s="33">
        <f t="shared" si="109"/>
        <v>1987</v>
      </c>
      <c r="S38" s="34">
        <v>18.600000000000001</v>
      </c>
      <c r="V38" s="35">
        <v>45353</v>
      </c>
      <c r="W38" s="33">
        <v>3</v>
      </c>
      <c r="X38" s="156">
        <f t="shared" ref="X38:X39" si="112">+YEAR(V38)</f>
        <v>2024</v>
      </c>
      <c r="Y38" s="226">
        <f t="shared" si="86"/>
        <v>0.80289999999999995</v>
      </c>
      <c r="Z38" s="226">
        <f t="shared" si="6"/>
        <v>0.14548981571290009</v>
      </c>
      <c r="AA38" s="226">
        <f t="shared" si="107"/>
        <v>1.9337380952380956</v>
      </c>
      <c r="AB38" s="226">
        <f t="shared" si="108"/>
        <v>2.0335357142857142</v>
      </c>
      <c r="AC38" s="226">
        <f t="shared" ref="AC38:AC39" si="113">+(Y38/91690)*1000000</f>
        <v>8.7566801177881999</v>
      </c>
      <c r="AD38" s="226">
        <f t="shared" si="95"/>
        <v>1.5</v>
      </c>
    </row>
    <row r="39" spans="1:30" ht="15.75">
      <c r="A39" s="32">
        <v>33800</v>
      </c>
      <c r="B39" s="33">
        <f t="shared" si="99"/>
        <v>7</v>
      </c>
      <c r="C39" s="33">
        <f t="shared" si="100"/>
        <v>1992</v>
      </c>
      <c r="D39" s="34">
        <v>0.33400000000000002</v>
      </c>
      <c r="E39" s="28"/>
      <c r="F39" s="32">
        <v>35443</v>
      </c>
      <c r="G39" s="33">
        <f t="shared" si="101"/>
        <v>1</v>
      </c>
      <c r="H39" s="33">
        <f t="shared" si="102"/>
        <v>1997</v>
      </c>
      <c r="I39" s="34">
        <v>4</v>
      </c>
      <c r="J39" s="30"/>
      <c r="K39" s="32">
        <v>31420</v>
      </c>
      <c r="L39" s="33">
        <f t="shared" si="103"/>
        <v>1</v>
      </c>
      <c r="M39" s="33">
        <f t="shared" si="104"/>
        <v>1986</v>
      </c>
      <c r="N39" s="34">
        <v>25.87</v>
      </c>
      <c r="O39" s="30"/>
      <c r="P39" s="32">
        <v>31923</v>
      </c>
      <c r="Q39" s="33">
        <f t="shared" si="105"/>
        <v>5</v>
      </c>
      <c r="R39" s="33">
        <f t="shared" si="109"/>
        <v>1987</v>
      </c>
      <c r="S39" s="34">
        <v>18.63</v>
      </c>
      <c r="V39" s="35">
        <v>45323</v>
      </c>
      <c r="W39" s="33">
        <v>2</v>
      </c>
      <c r="X39" s="156">
        <f t="shared" si="112"/>
        <v>2024</v>
      </c>
      <c r="Y39" s="226">
        <f t="shared" si="86"/>
        <v>0.90754761904761894</v>
      </c>
      <c r="Z39" s="226">
        <f t="shared" si="6"/>
        <v>0.1669738118331717</v>
      </c>
      <c r="AA39" s="226">
        <f t="shared" si="107"/>
        <v>1.8392619047619045</v>
      </c>
      <c r="AB39" s="226">
        <f t="shared" si="108"/>
        <v>1.9875736961451242</v>
      </c>
      <c r="AC39" s="226">
        <f t="shared" si="113"/>
        <v>9.897999989613032</v>
      </c>
      <c r="AD39" s="226">
        <f t="shared" si="95"/>
        <v>1.7215000000000003</v>
      </c>
    </row>
    <row r="40" spans="1:30" ht="15.75">
      <c r="A40" s="32">
        <v>33801</v>
      </c>
      <c r="B40" s="33">
        <f t="shared" si="99"/>
        <v>7</v>
      </c>
      <c r="C40" s="33">
        <f t="shared" si="100"/>
        <v>1992</v>
      </c>
      <c r="D40" s="34">
        <v>0.34100000000000003</v>
      </c>
      <c r="E40" s="28"/>
      <c r="F40" s="32">
        <v>35444</v>
      </c>
      <c r="G40" s="33">
        <f t="shared" si="101"/>
        <v>1</v>
      </c>
      <c r="H40" s="33">
        <f t="shared" si="102"/>
        <v>1997</v>
      </c>
      <c r="I40" s="34">
        <v>4.01</v>
      </c>
      <c r="J40" s="30"/>
      <c r="K40" s="32">
        <v>31421</v>
      </c>
      <c r="L40" s="33">
        <f t="shared" si="103"/>
        <v>1</v>
      </c>
      <c r="M40" s="33">
        <f t="shared" si="104"/>
        <v>1986</v>
      </c>
      <c r="N40" s="34">
        <v>26.03</v>
      </c>
      <c r="O40" s="30"/>
      <c r="P40" s="32">
        <v>31924</v>
      </c>
      <c r="Q40" s="33">
        <f t="shared" si="105"/>
        <v>5</v>
      </c>
      <c r="R40" s="33">
        <f t="shared" si="109"/>
        <v>1987</v>
      </c>
      <c r="S40" s="34">
        <v>18.600000000000001</v>
      </c>
      <c r="V40" s="35">
        <v>45322</v>
      </c>
      <c r="W40" s="33">
        <v>1</v>
      </c>
      <c r="X40" s="156">
        <f t="shared" ref="X40" si="114">+YEAR(V40)</f>
        <v>2024</v>
      </c>
      <c r="Y40" s="226">
        <f t="shared" si="86"/>
        <v>0.85228879310344818</v>
      </c>
      <c r="Z40" s="226">
        <f t="shared" si="6"/>
        <v>0.30806891136668058</v>
      </c>
      <c r="AA40" s="226">
        <f t="shared" si="107"/>
        <v>1.7655328798185945</v>
      </c>
      <c r="AB40" s="226">
        <f t="shared" si="108"/>
        <v>1.9077164502164503</v>
      </c>
      <c r="AC40" s="226">
        <f t="shared" ref="AC40" si="115">+(Y40/91690)*1000000</f>
        <v>9.2953298408054117</v>
      </c>
      <c r="AD40" s="226">
        <f t="shared" si="95"/>
        <v>3.1761904761904769</v>
      </c>
    </row>
    <row r="41" spans="1:30" ht="15.75">
      <c r="A41" s="32">
        <v>33802</v>
      </c>
      <c r="B41" s="33">
        <f t="shared" si="99"/>
        <v>7</v>
      </c>
      <c r="C41" s="33">
        <f t="shared" si="100"/>
        <v>1992</v>
      </c>
      <c r="D41" s="34">
        <v>0.34100000000000003</v>
      </c>
      <c r="E41" s="28"/>
      <c r="F41" s="32">
        <v>35445</v>
      </c>
      <c r="G41" s="33">
        <f t="shared" si="101"/>
        <v>1</v>
      </c>
      <c r="H41" s="33">
        <f t="shared" si="102"/>
        <v>1997</v>
      </c>
      <c r="I41" s="34">
        <v>4.34</v>
      </c>
      <c r="J41" s="30"/>
      <c r="K41" s="32">
        <v>31422</v>
      </c>
      <c r="L41" s="33">
        <f t="shared" si="103"/>
        <v>1</v>
      </c>
      <c r="M41" s="33">
        <f t="shared" si="104"/>
        <v>1986</v>
      </c>
      <c r="N41" s="34">
        <v>25.65</v>
      </c>
      <c r="O41" s="30"/>
      <c r="P41" s="32">
        <v>31925</v>
      </c>
      <c r="Q41" s="33">
        <f t="shared" si="105"/>
        <v>5</v>
      </c>
      <c r="R41" s="33">
        <f t="shared" si="109"/>
        <v>1987</v>
      </c>
      <c r="S41" s="34">
        <v>18.600000000000001</v>
      </c>
      <c r="V41" s="35">
        <v>45262</v>
      </c>
      <c r="W41" s="33">
        <v>12</v>
      </c>
      <c r="X41" s="156">
        <f t="shared" ref="X41:X45" si="116">+YEAR(V41)</f>
        <v>2023</v>
      </c>
      <c r="Y41" s="226">
        <f t="shared" si="86"/>
        <v>0.68704999999999994</v>
      </c>
      <c r="Z41" s="226">
        <f t="shared" si="6"/>
        <v>0.24471387002909792</v>
      </c>
      <c r="AA41" s="226">
        <f t="shared" si="107"/>
        <v>1.711904761904762</v>
      </c>
      <c r="AB41" s="226">
        <f t="shared" si="108"/>
        <v>1.8483583959899748</v>
      </c>
      <c r="AC41" s="226">
        <f t="shared" ref="AC41:AC43" si="117">+(Y41/91690)*1000000</f>
        <v>7.4931835532773468</v>
      </c>
      <c r="AD41" s="226">
        <f t="shared" si="95"/>
        <v>2.5229999999999997</v>
      </c>
    </row>
    <row r="42" spans="1:30" ht="15.75">
      <c r="A42" s="32">
        <v>33805</v>
      </c>
      <c r="B42" s="33">
        <f t="shared" si="99"/>
        <v>7</v>
      </c>
      <c r="C42" s="33">
        <f t="shared" si="100"/>
        <v>1992</v>
      </c>
      <c r="D42" s="34">
        <v>0.34</v>
      </c>
      <c r="E42" s="28"/>
      <c r="F42" s="32">
        <v>35446</v>
      </c>
      <c r="G42" s="33">
        <f t="shared" si="101"/>
        <v>1</v>
      </c>
      <c r="H42" s="33">
        <f t="shared" si="102"/>
        <v>1997</v>
      </c>
      <c r="I42" s="34">
        <v>4.71</v>
      </c>
      <c r="J42" s="30"/>
      <c r="K42" s="32">
        <v>31425</v>
      </c>
      <c r="L42" s="33">
        <f t="shared" si="103"/>
        <v>1</v>
      </c>
      <c r="M42" s="33">
        <f t="shared" si="104"/>
        <v>1986</v>
      </c>
      <c r="N42" s="34">
        <v>25.08</v>
      </c>
      <c r="O42" s="30"/>
      <c r="P42" s="32">
        <v>31926</v>
      </c>
      <c r="Q42" s="33">
        <f t="shared" si="105"/>
        <v>5</v>
      </c>
      <c r="R42" s="33">
        <f t="shared" si="109"/>
        <v>1987</v>
      </c>
      <c r="S42" s="34">
        <v>18.579999999999998</v>
      </c>
      <c r="V42" s="35">
        <v>45233</v>
      </c>
      <c r="W42" s="33">
        <v>11</v>
      </c>
      <c r="X42" s="156">
        <f t="shared" si="116"/>
        <v>2023</v>
      </c>
      <c r="Y42" s="226">
        <f t="shared" si="86"/>
        <v>0.63923809523809527</v>
      </c>
      <c r="Z42" s="226">
        <f t="shared" si="6"/>
        <v>0.26262066417255558</v>
      </c>
      <c r="AA42" s="226">
        <f t="shared" si="107"/>
        <v>1.8496428571428569</v>
      </c>
      <c r="AB42" s="226">
        <f t="shared" si="108"/>
        <v>1.9746536796536798</v>
      </c>
      <c r="AC42" s="226">
        <f t="shared" si="117"/>
        <v>6.9717318708484592</v>
      </c>
      <c r="AD42" s="226">
        <f t="shared" si="95"/>
        <v>2.707619047619048</v>
      </c>
    </row>
    <row r="43" spans="1:30" ht="15.75">
      <c r="A43" s="32">
        <v>33806</v>
      </c>
      <c r="B43" s="33">
        <f t="shared" si="99"/>
        <v>7</v>
      </c>
      <c r="C43" s="33">
        <f t="shared" si="100"/>
        <v>1992</v>
      </c>
      <c r="D43" s="34">
        <v>0.34100000000000003</v>
      </c>
      <c r="E43" s="28"/>
      <c r="F43" s="32">
        <v>35447</v>
      </c>
      <c r="G43" s="33">
        <f t="shared" si="101"/>
        <v>1</v>
      </c>
      <c r="H43" s="33">
        <f t="shared" si="102"/>
        <v>1997</v>
      </c>
      <c r="I43" s="34">
        <v>3.91</v>
      </c>
      <c r="J43" s="30"/>
      <c r="K43" s="32">
        <v>31426</v>
      </c>
      <c r="L43" s="33">
        <f t="shared" si="103"/>
        <v>1</v>
      </c>
      <c r="M43" s="33">
        <f t="shared" si="104"/>
        <v>1986</v>
      </c>
      <c r="N43" s="34">
        <v>24.97</v>
      </c>
      <c r="O43" s="30"/>
      <c r="P43" s="32">
        <v>31929</v>
      </c>
      <c r="Q43" s="33">
        <f t="shared" si="105"/>
        <v>6</v>
      </c>
      <c r="R43" s="33">
        <f t="shared" si="109"/>
        <v>1987</v>
      </c>
      <c r="S43" s="34">
        <v>18.649999999999999</v>
      </c>
      <c r="V43" s="35">
        <v>45204</v>
      </c>
      <c r="W43" s="33">
        <v>10</v>
      </c>
      <c r="X43" s="156">
        <f t="shared" si="116"/>
        <v>2023</v>
      </c>
      <c r="Y43" s="226">
        <f t="shared" si="86"/>
        <v>0.67477272727272741</v>
      </c>
      <c r="Z43" s="226">
        <f t="shared" si="6"/>
        <v>0.28917832894554524</v>
      </c>
      <c r="AA43" s="226">
        <f t="shared" si="107"/>
        <v>2.039036281179138</v>
      </c>
      <c r="AB43" s="226">
        <f t="shared" si="108"/>
        <v>2.1570454545454547</v>
      </c>
      <c r="AC43" s="226">
        <f t="shared" si="117"/>
        <v>7.3592837525654646</v>
      </c>
      <c r="AD43" s="226">
        <f t="shared" si="95"/>
        <v>2.9814285714285713</v>
      </c>
    </row>
    <row r="44" spans="1:30" ht="15.75">
      <c r="A44" s="32">
        <v>33807</v>
      </c>
      <c r="B44" s="33">
        <f t="shared" si="99"/>
        <v>7</v>
      </c>
      <c r="C44" s="33">
        <f t="shared" si="100"/>
        <v>1992</v>
      </c>
      <c r="D44" s="34">
        <v>0.34399999999999997</v>
      </c>
      <c r="E44" s="28"/>
      <c r="F44" s="32">
        <v>35450</v>
      </c>
      <c r="G44" s="33">
        <f t="shared" si="101"/>
        <v>1</v>
      </c>
      <c r="H44" s="33">
        <f t="shared" si="102"/>
        <v>1997</v>
      </c>
      <c r="I44" s="34">
        <v>3.26</v>
      </c>
      <c r="J44" s="30"/>
      <c r="K44" s="32">
        <v>31427</v>
      </c>
      <c r="L44" s="33">
        <f t="shared" si="103"/>
        <v>1</v>
      </c>
      <c r="M44" s="33">
        <f t="shared" si="104"/>
        <v>1986</v>
      </c>
      <c r="N44" s="34">
        <v>25.18</v>
      </c>
      <c r="O44" s="30"/>
      <c r="P44" s="32">
        <v>31930</v>
      </c>
      <c r="Q44" s="33">
        <f t="shared" si="105"/>
        <v>6</v>
      </c>
      <c r="R44" s="33">
        <f t="shared" si="109"/>
        <v>1987</v>
      </c>
      <c r="S44" s="34">
        <v>18.68</v>
      </c>
      <c r="V44" s="35">
        <v>45175</v>
      </c>
      <c r="W44" s="33">
        <v>9</v>
      </c>
      <c r="X44" s="156">
        <f t="shared" si="116"/>
        <v>2023</v>
      </c>
      <c r="Y44" s="226">
        <f t="shared" si="86"/>
        <v>0.73</v>
      </c>
      <c r="Z44" s="226">
        <f t="shared" ref="Z44:Z75" si="118">+AVERAGEIFS($I$36:$I$10056,$G$36:$G$10056,W44,$H$36:$H$10056,X44)/$AA$2</f>
        <v>0.25572259941804076</v>
      </c>
      <c r="AA44" s="226">
        <f t="shared" si="107"/>
        <v>2.1291666666666673</v>
      </c>
      <c r="AB44" s="226">
        <f t="shared" si="108"/>
        <v>2.2314852607709748</v>
      </c>
      <c r="AC44" s="226">
        <f t="shared" ref="AC44" si="119">+(Y44/91690)*1000000</f>
        <v>7.9616097720580221</v>
      </c>
      <c r="AD44" s="226">
        <f t="shared" si="95"/>
        <v>2.6365000000000003</v>
      </c>
    </row>
    <row r="45" spans="1:30" ht="15.75">
      <c r="A45" s="32">
        <v>33808</v>
      </c>
      <c r="B45" s="33">
        <f t="shared" si="99"/>
        <v>7</v>
      </c>
      <c r="C45" s="33">
        <f t="shared" si="100"/>
        <v>1992</v>
      </c>
      <c r="D45" s="34">
        <v>0.34399999999999997</v>
      </c>
      <c r="E45" s="28"/>
      <c r="F45" s="32">
        <v>35451</v>
      </c>
      <c r="G45" s="33">
        <f t="shared" si="101"/>
        <v>1</v>
      </c>
      <c r="H45" s="33">
        <f t="shared" si="102"/>
        <v>1997</v>
      </c>
      <c r="I45" s="34">
        <v>2.99</v>
      </c>
      <c r="J45" s="30"/>
      <c r="K45" s="32">
        <v>31428</v>
      </c>
      <c r="L45" s="33">
        <f t="shared" si="103"/>
        <v>1</v>
      </c>
      <c r="M45" s="33">
        <f t="shared" si="104"/>
        <v>1986</v>
      </c>
      <c r="N45" s="34">
        <v>23.98</v>
      </c>
      <c r="O45" s="30"/>
      <c r="P45" s="32">
        <v>31931</v>
      </c>
      <c r="Q45" s="33">
        <f t="shared" si="105"/>
        <v>6</v>
      </c>
      <c r="R45" s="33">
        <f t="shared" si="109"/>
        <v>1987</v>
      </c>
      <c r="S45" s="34">
        <v>18.75</v>
      </c>
      <c r="V45" s="35">
        <v>45145</v>
      </c>
      <c r="W45" s="33">
        <v>8</v>
      </c>
      <c r="X45" s="156">
        <f t="shared" si="116"/>
        <v>2023</v>
      </c>
      <c r="Y45" s="226">
        <f t="shared" si="86"/>
        <v>0.67930434782608706</v>
      </c>
      <c r="Z45" s="226">
        <f t="shared" si="118"/>
        <v>0.25020031206511195</v>
      </c>
      <c r="AA45" s="226">
        <f t="shared" si="107"/>
        <v>1.9375776397515529</v>
      </c>
      <c r="AB45" s="226">
        <f t="shared" si="108"/>
        <v>2.0511363636363633</v>
      </c>
      <c r="AC45" s="226">
        <f t="shared" ref="AC45:AC46" si="120">+(Y45/91690)*1000000</f>
        <v>7.4087070326762685</v>
      </c>
      <c r="AD45" s="226">
        <f t="shared" si="95"/>
        <v>2.5795652173913042</v>
      </c>
    </row>
    <row r="46" spans="1:30" ht="15.75">
      <c r="A46" s="32">
        <v>33809</v>
      </c>
      <c r="B46" s="33">
        <f t="shared" si="99"/>
        <v>7</v>
      </c>
      <c r="C46" s="33">
        <f t="shared" si="100"/>
        <v>1992</v>
      </c>
      <c r="D46" s="34">
        <v>0.34399999999999997</v>
      </c>
      <c r="E46" s="28"/>
      <c r="F46" s="32">
        <v>35452</v>
      </c>
      <c r="G46" s="33">
        <f t="shared" si="101"/>
        <v>1</v>
      </c>
      <c r="H46" s="33">
        <f t="shared" si="102"/>
        <v>1997</v>
      </c>
      <c r="I46" s="34">
        <v>3.05</v>
      </c>
      <c r="J46" s="30"/>
      <c r="K46" s="32">
        <v>31429</v>
      </c>
      <c r="L46" s="33">
        <f t="shared" si="103"/>
        <v>1</v>
      </c>
      <c r="M46" s="33">
        <f t="shared" si="104"/>
        <v>1986</v>
      </c>
      <c r="N46" s="34">
        <v>23.63</v>
      </c>
      <c r="O46" s="30"/>
      <c r="P46" s="32">
        <v>31932</v>
      </c>
      <c r="Q46" s="33">
        <f t="shared" si="105"/>
        <v>6</v>
      </c>
      <c r="R46" s="33">
        <f t="shared" si="109"/>
        <v>1987</v>
      </c>
      <c r="S46" s="34">
        <v>18.78</v>
      </c>
      <c r="V46" s="35">
        <v>45115</v>
      </c>
      <c r="W46" s="33">
        <v>7</v>
      </c>
      <c r="X46" s="156">
        <f t="shared" ref="X46" si="121">+YEAR(V46)</f>
        <v>2023</v>
      </c>
      <c r="Y46" s="226">
        <f t="shared" si="86"/>
        <v>0.62944999999999995</v>
      </c>
      <c r="Z46" s="226">
        <f t="shared" si="118"/>
        <v>0.24718719689621726</v>
      </c>
      <c r="AA46" s="226">
        <f t="shared" si="107"/>
        <v>1.8111785714285709</v>
      </c>
      <c r="AB46" s="226">
        <f t="shared" si="108"/>
        <v>1.9073242630385485</v>
      </c>
      <c r="AC46" s="226">
        <f t="shared" si="120"/>
        <v>6.8649798233177002</v>
      </c>
      <c r="AD46" s="226">
        <f t="shared" si="95"/>
        <v>2.5485000000000002</v>
      </c>
    </row>
    <row r="47" spans="1:30" ht="15.75">
      <c r="A47" s="32">
        <v>33812</v>
      </c>
      <c r="B47" s="33">
        <f t="shared" si="99"/>
        <v>7</v>
      </c>
      <c r="C47" s="33">
        <f t="shared" si="100"/>
        <v>1992</v>
      </c>
      <c r="D47" s="34">
        <v>0.34499999999999997</v>
      </c>
      <c r="E47" s="28"/>
      <c r="F47" s="32">
        <v>35453</v>
      </c>
      <c r="G47" s="33">
        <f t="shared" si="101"/>
        <v>1</v>
      </c>
      <c r="H47" s="33">
        <f t="shared" si="102"/>
        <v>1997</v>
      </c>
      <c r="I47" s="34">
        <v>2.96</v>
      </c>
      <c r="J47" s="30"/>
      <c r="K47" s="32">
        <v>31432</v>
      </c>
      <c r="L47" s="33">
        <f t="shared" si="103"/>
        <v>1</v>
      </c>
      <c r="M47" s="33">
        <f t="shared" si="104"/>
        <v>1986</v>
      </c>
      <c r="N47" s="34">
        <v>21.33</v>
      </c>
      <c r="O47" s="30"/>
      <c r="P47" s="32">
        <v>31933</v>
      </c>
      <c r="Q47" s="33">
        <f t="shared" si="105"/>
        <v>6</v>
      </c>
      <c r="R47" s="33">
        <f t="shared" si="109"/>
        <v>1987</v>
      </c>
      <c r="S47" s="34">
        <v>18.649999999999999</v>
      </c>
      <c r="V47" s="35">
        <v>45086</v>
      </c>
      <c r="W47" s="33">
        <v>6</v>
      </c>
      <c r="X47" s="156">
        <f t="shared" ref="X47" si="122">+YEAR(V47)</f>
        <v>2023</v>
      </c>
      <c r="Y47" s="226">
        <f t="shared" si="86"/>
        <v>0.57385714285714273</v>
      </c>
      <c r="Z47" s="226">
        <f t="shared" si="118"/>
        <v>0.21116807537758064</v>
      </c>
      <c r="AA47" s="226">
        <f t="shared" si="107"/>
        <v>1.6680045351473927</v>
      </c>
      <c r="AB47" s="226">
        <f t="shared" si="108"/>
        <v>1.7818831168831166</v>
      </c>
      <c r="AC47" s="226">
        <f t="shared" ref="AC47" si="123">+(Y47/91690)*1000000</f>
        <v>6.2586666251187992</v>
      </c>
      <c r="AD47" s="226">
        <f t="shared" si="95"/>
        <v>2.1771428571428566</v>
      </c>
    </row>
    <row r="48" spans="1:30" ht="15.75">
      <c r="A48" s="32">
        <v>33813</v>
      </c>
      <c r="B48" s="33">
        <f t="shared" si="99"/>
        <v>7</v>
      </c>
      <c r="C48" s="33">
        <f t="shared" si="100"/>
        <v>1992</v>
      </c>
      <c r="D48" s="34">
        <v>0.35299999999999998</v>
      </c>
      <c r="E48" s="28"/>
      <c r="F48" s="32">
        <v>35454</v>
      </c>
      <c r="G48" s="33">
        <f t="shared" si="101"/>
        <v>1</v>
      </c>
      <c r="H48" s="33">
        <f t="shared" si="102"/>
        <v>1997</v>
      </c>
      <c r="I48" s="34">
        <v>2.62</v>
      </c>
      <c r="J48" s="30"/>
      <c r="K48" s="32">
        <v>31433</v>
      </c>
      <c r="L48" s="33">
        <f t="shared" si="103"/>
        <v>1</v>
      </c>
      <c r="M48" s="33">
        <f t="shared" si="104"/>
        <v>1986</v>
      </c>
      <c r="N48" s="34">
        <v>20.61</v>
      </c>
      <c r="O48" s="30"/>
      <c r="P48" s="32">
        <v>31936</v>
      </c>
      <c r="Q48" s="33">
        <f t="shared" si="105"/>
        <v>6</v>
      </c>
      <c r="R48" s="33">
        <f t="shared" si="109"/>
        <v>1987</v>
      </c>
      <c r="S48" s="34">
        <v>18.75</v>
      </c>
      <c r="V48" s="35">
        <v>45056</v>
      </c>
      <c r="W48" s="33">
        <v>5</v>
      </c>
      <c r="X48" s="156">
        <f t="shared" ref="X48:X50" si="124">+YEAR(V48)</f>
        <v>2023</v>
      </c>
      <c r="Y48" s="226">
        <f t="shared" si="86"/>
        <v>0.66572727272727261</v>
      </c>
      <c r="Z48" s="226">
        <f t="shared" si="118"/>
        <v>0.20871175381359669</v>
      </c>
      <c r="AA48" s="226">
        <f t="shared" si="107"/>
        <v>1.708614718614718</v>
      </c>
      <c r="AB48" s="226">
        <f t="shared" si="108"/>
        <v>1.7968095238095241</v>
      </c>
      <c r="AC48" s="226">
        <f t="shared" ref="AC48:AC50" si="125">+(Y48/91690)*1000000</f>
        <v>7.2606311781794366</v>
      </c>
      <c r="AD48" s="226">
        <f t="shared" si="95"/>
        <v>2.1518181818181819</v>
      </c>
    </row>
    <row r="49" spans="1:30" ht="15.75">
      <c r="A49" s="32">
        <v>33814</v>
      </c>
      <c r="B49" s="33">
        <f t="shared" si="99"/>
        <v>7</v>
      </c>
      <c r="C49" s="33">
        <f t="shared" si="100"/>
        <v>1992</v>
      </c>
      <c r="D49" s="34">
        <v>0.35899999999999999</v>
      </c>
      <c r="E49" s="28"/>
      <c r="F49" s="32">
        <v>35457</v>
      </c>
      <c r="G49" s="33">
        <f t="shared" si="101"/>
        <v>1</v>
      </c>
      <c r="H49" s="33">
        <f t="shared" si="102"/>
        <v>1997</v>
      </c>
      <c r="I49" s="34">
        <v>2.98</v>
      </c>
      <c r="J49" s="30"/>
      <c r="K49" s="32">
        <v>31434</v>
      </c>
      <c r="L49" s="33">
        <f t="shared" si="103"/>
        <v>1</v>
      </c>
      <c r="M49" s="33">
        <f t="shared" si="104"/>
        <v>1986</v>
      </c>
      <c r="N49" s="34">
        <v>20.25</v>
      </c>
      <c r="O49" s="30"/>
      <c r="P49" s="32">
        <v>31937</v>
      </c>
      <c r="Q49" s="33">
        <f t="shared" si="105"/>
        <v>6</v>
      </c>
      <c r="R49" s="33">
        <f t="shared" si="109"/>
        <v>1987</v>
      </c>
      <c r="S49" s="34">
        <v>18.78</v>
      </c>
      <c r="V49" s="35">
        <v>45026</v>
      </c>
      <c r="W49" s="33">
        <v>4</v>
      </c>
      <c r="X49" s="156">
        <f t="shared" si="124"/>
        <v>2023</v>
      </c>
      <c r="Y49" s="226">
        <f t="shared" si="86"/>
        <v>0.8107894736842105</v>
      </c>
      <c r="Z49" s="226">
        <f t="shared" si="118"/>
        <v>0.20960743274286589</v>
      </c>
      <c r="AA49" s="226">
        <f t="shared" si="107"/>
        <v>1.8915789473684208</v>
      </c>
      <c r="AB49" s="226">
        <f t="shared" si="108"/>
        <v>2.0165162907268162</v>
      </c>
      <c r="AC49" s="226">
        <f t="shared" si="125"/>
        <v>8.8427252010493014</v>
      </c>
      <c r="AD49" s="226">
        <f t="shared" si="95"/>
        <v>2.1610526315789476</v>
      </c>
    </row>
    <row r="50" spans="1:30" ht="15.75">
      <c r="A50" s="32">
        <v>33815</v>
      </c>
      <c r="B50" s="33">
        <f t="shared" si="99"/>
        <v>7</v>
      </c>
      <c r="C50" s="33">
        <f t="shared" si="100"/>
        <v>1992</v>
      </c>
      <c r="D50" s="34">
        <v>0.36</v>
      </c>
      <c r="E50" s="28"/>
      <c r="F50" s="32">
        <v>35458</v>
      </c>
      <c r="G50" s="33">
        <f t="shared" si="101"/>
        <v>1</v>
      </c>
      <c r="H50" s="33">
        <f t="shared" si="102"/>
        <v>1997</v>
      </c>
      <c r="I50" s="34">
        <v>3.05</v>
      </c>
      <c r="J50" s="30"/>
      <c r="K50" s="32">
        <v>31435</v>
      </c>
      <c r="L50" s="33">
        <f t="shared" si="103"/>
        <v>1</v>
      </c>
      <c r="M50" s="33">
        <f t="shared" si="104"/>
        <v>1986</v>
      </c>
      <c r="N50" s="34">
        <v>19.93</v>
      </c>
      <c r="O50" s="30"/>
      <c r="P50" s="32">
        <v>31938</v>
      </c>
      <c r="Q50" s="33">
        <f t="shared" si="105"/>
        <v>6</v>
      </c>
      <c r="R50" s="33">
        <f t="shared" si="109"/>
        <v>1987</v>
      </c>
      <c r="S50" s="34">
        <v>18.78</v>
      </c>
      <c r="V50" s="35">
        <v>44996</v>
      </c>
      <c r="W50" s="33">
        <v>3</v>
      </c>
      <c r="X50" s="156">
        <f t="shared" si="124"/>
        <v>2023</v>
      </c>
      <c r="Y50" s="226">
        <f t="shared" si="86"/>
        <v>0.79369565217391314</v>
      </c>
      <c r="Z50" s="226">
        <f t="shared" si="118"/>
        <v>0.2236326065871041</v>
      </c>
      <c r="AA50" s="226">
        <f t="shared" si="107"/>
        <v>1.7452795031055903</v>
      </c>
      <c r="AB50" s="226">
        <f t="shared" si="108"/>
        <v>1.8674844720496893</v>
      </c>
      <c r="AC50" s="226">
        <f t="shared" si="125"/>
        <v>8.6562946032709469</v>
      </c>
      <c r="AD50" s="226">
        <f t="shared" si="95"/>
        <v>2.3056521739130433</v>
      </c>
    </row>
    <row r="51" spans="1:30" ht="15.75">
      <c r="A51" s="32">
        <v>33816</v>
      </c>
      <c r="B51" s="33">
        <f t="shared" si="99"/>
        <v>7</v>
      </c>
      <c r="C51" s="33">
        <f t="shared" si="100"/>
        <v>1992</v>
      </c>
      <c r="D51" s="34">
        <v>0.35799999999999998</v>
      </c>
      <c r="E51" s="28"/>
      <c r="F51" s="32">
        <v>35459</v>
      </c>
      <c r="G51" s="33">
        <f t="shared" si="101"/>
        <v>1</v>
      </c>
      <c r="H51" s="33">
        <f t="shared" si="102"/>
        <v>1997</v>
      </c>
      <c r="I51" s="34">
        <v>2.91</v>
      </c>
      <c r="J51" s="30"/>
      <c r="K51" s="32">
        <v>31436</v>
      </c>
      <c r="L51" s="33">
        <f t="shared" si="103"/>
        <v>1</v>
      </c>
      <c r="M51" s="33">
        <f t="shared" si="104"/>
        <v>1986</v>
      </c>
      <c r="N51" s="34">
        <v>19.45</v>
      </c>
      <c r="O51" s="30"/>
      <c r="P51" s="32">
        <v>31939</v>
      </c>
      <c r="Q51" s="33">
        <f t="shared" si="105"/>
        <v>6</v>
      </c>
      <c r="R51" s="33">
        <f t="shared" si="109"/>
        <v>1987</v>
      </c>
      <c r="S51" s="34">
        <v>18.68</v>
      </c>
      <c r="V51" s="35">
        <v>44966</v>
      </c>
      <c r="W51" s="33">
        <v>2</v>
      </c>
      <c r="X51" s="156">
        <f t="shared" ref="X51" si="126">+YEAR(V51)</f>
        <v>2023</v>
      </c>
      <c r="Y51" s="226">
        <f t="shared" si="86"/>
        <v>0.82815789473684209</v>
      </c>
      <c r="Z51" s="226">
        <f t="shared" si="118"/>
        <v>0.23089488998927965</v>
      </c>
      <c r="AA51" s="226">
        <f t="shared" si="107"/>
        <v>1.8293483709273184</v>
      </c>
      <c r="AB51" s="226">
        <f t="shared" si="108"/>
        <v>1.9663095238095241</v>
      </c>
      <c r="AC51" s="226">
        <f>+(Y51/91690)*1000000</f>
        <v>9.0321506678682759</v>
      </c>
      <c r="AD51" s="226">
        <f t="shared" si="95"/>
        <v>2.3805263157894734</v>
      </c>
    </row>
    <row r="52" spans="1:30" ht="15.75">
      <c r="A52" s="32">
        <v>33819</v>
      </c>
      <c r="B52" s="33">
        <f t="shared" si="99"/>
        <v>8</v>
      </c>
      <c r="C52" s="33">
        <f t="shared" si="100"/>
        <v>1992</v>
      </c>
      <c r="D52" s="34">
        <v>0.36599999999999999</v>
      </c>
      <c r="E52" s="28"/>
      <c r="F52" s="32">
        <v>35460</v>
      </c>
      <c r="G52" s="33">
        <f t="shared" si="101"/>
        <v>1</v>
      </c>
      <c r="H52" s="33">
        <f t="shared" si="102"/>
        <v>1997</v>
      </c>
      <c r="I52" s="34">
        <v>2.86</v>
      </c>
      <c r="J52" s="30"/>
      <c r="K52" s="32">
        <v>31439</v>
      </c>
      <c r="L52" s="33">
        <f t="shared" si="103"/>
        <v>1</v>
      </c>
      <c r="M52" s="33">
        <f t="shared" si="104"/>
        <v>1986</v>
      </c>
      <c r="N52" s="34">
        <v>20.87</v>
      </c>
      <c r="O52" s="30"/>
      <c r="P52" s="32">
        <v>31940</v>
      </c>
      <c r="Q52" s="33">
        <f t="shared" si="105"/>
        <v>6</v>
      </c>
      <c r="R52" s="33">
        <f t="shared" si="109"/>
        <v>1987</v>
      </c>
      <c r="S52" s="34">
        <v>18.78</v>
      </c>
      <c r="V52" s="35">
        <v>44936</v>
      </c>
      <c r="W52" s="33">
        <v>1</v>
      </c>
      <c r="X52" s="156">
        <f t="shared" ref="X52:X56" si="127">+YEAR(V52)</f>
        <v>2023</v>
      </c>
      <c r="Y52" s="226">
        <f t="shared" si="86"/>
        <v>0.84956521739130442</v>
      </c>
      <c r="Z52" s="226">
        <f t="shared" si="118"/>
        <v>0.31745877788554799</v>
      </c>
      <c r="AA52" s="226">
        <f t="shared" si="107"/>
        <v>1.8532142857142859</v>
      </c>
      <c r="AB52" s="226">
        <f t="shared" si="108"/>
        <v>1.9628458049886621</v>
      </c>
      <c r="AC52" s="226">
        <f>+(Y52/91690)*1000000</f>
        <v>9.2656256668263097</v>
      </c>
      <c r="AD52" s="226">
        <f t="shared" si="95"/>
        <v>3.2729999999999997</v>
      </c>
    </row>
    <row r="53" spans="1:30" ht="15.75">
      <c r="A53" s="32">
        <v>33820</v>
      </c>
      <c r="B53" s="33">
        <f t="shared" si="99"/>
        <v>8</v>
      </c>
      <c r="C53" s="33">
        <f t="shared" si="100"/>
        <v>1992</v>
      </c>
      <c r="D53" s="34">
        <v>0.35399999999999998</v>
      </c>
      <c r="E53" s="28"/>
      <c r="F53" s="32">
        <v>35461</v>
      </c>
      <c r="G53" s="33">
        <f t="shared" si="101"/>
        <v>1</v>
      </c>
      <c r="H53" s="33">
        <f t="shared" si="102"/>
        <v>1997</v>
      </c>
      <c r="I53" s="34">
        <v>2.77</v>
      </c>
      <c r="J53" s="30"/>
      <c r="K53" s="32">
        <v>31440</v>
      </c>
      <c r="L53" s="33">
        <f t="shared" si="103"/>
        <v>1</v>
      </c>
      <c r="M53" s="33">
        <f t="shared" si="104"/>
        <v>1986</v>
      </c>
      <c r="N53" s="34">
        <v>19.45</v>
      </c>
      <c r="O53" s="30"/>
      <c r="P53" s="32">
        <v>31944</v>
      </c>
      <c r="Q53" s="33">
        <f t="shared" si="105"/>
        <v>6</v>
      </c>
      <c r="R53" s="33">
        <f t="shared" si="109"/>
        <v>1987</v>
      </c>
      <c r="S53" s="34">
        <v>18.899999999999999</v>
      </c>
      <c r="V53" s="35">
        <v>44905</v>
      </c>
      <c r="W53" s="33">
        <v>12</v>
      </c>
      <c r="X53" s="156">
        <f t="shared" si="127"/>
        <v>2022</v>
      </c>
      <c r="Y53" s="226">
        <f t="shared" si="86"/>
        <v>0.69214285714285706</v>
      </c>
      <c r="Z53" s="226">
        <f t="shared" si="118"/>
        <v>0.54066786753498686</v>
      </c>
      <c r="AA53" s="226">
        <f t="shared" si="107"/>
        <v>1.8259523809523817</v>
      </c>
      <c r="AB53" s="226">
        <f t="shared" si="108"/>
        <v>1.930547619047619</v>
      </c>
      <c r="AC53" s="226">
        <f t="shared" ref="AC53:AC56" si="128">+(Y53/91690)*1000000</f>
        <v>7.5487278562859315</v>
      </c>
      <c r="AD53" s="226">
        <f t="shared" si="95"/>
        <v>5.5742857142857147</v>
      </c>
    </row>
    <row r="54" spans="1:30" ht="15.75">
      <c r="A54" s="32">
        <v>33821</v>
      </c>
      <c r="B54" s="33">
        <f t="shared" si="99"/>
        <v>8</v>
      </c>
      <c r="C54" s="33">
        <f t="shared" si="100"/>
        <v>1992</v>
      </c>
      <c r="D54" s="34">
        <v>0.35299999999999998</v>
      </c>
      <c r="E54" s="28"/>
      <c r="F54" s="32">
        <v>35464</v>
      </c>
      <c r="G54" s="33">
        <f t="shared" si="101"/>
        <v>2</v>
      </c>
      <c r="H54" s="33">
        <f t="shared" si="102"/>
        <v>1997</v>
      </c>
      <c r="I54" s="34">
        <v>2.4900000000000002</v>
      </c>
      <c r="J54" s="30"/>
      <c r="K54" s="32">
        <v>31441</v>
      </c>
      <c r="L54" s="33">
        <f t="shared" si="103"/>
        <v>1</v>
      </c>
      <c r="M54" s="33">
        <f t="shared" si="104"/>
        <v>1986</v>
      </c>
      <c r="N54" s="34">
        <v>19.61</v>
      </c>
      <c r="O54" s="30"/>
      <c r="P54" s="32">
        <v>31945</v>
      </c>
      <c r="Q54" s="33">
        <f t="shared" si="105"/>
        <v>6</v>
      </c>
      <c r="R54" s="33">
        <f t="shared" si="109"/>
        <v>1987</v>
      </c>
      <c r="S54" s="34">
        <v>19.03</v>
      </c>
      <c r="V54" s="35">
        <v>44875</v>
      </c>
      <c r="W54" s="33">
        <v>11</v>
      </c>
      <c r="X54" s="156">
        <f t="shared" si="127"/>
        <v>2022</v>
      </c>
      <c r="Y54" s="226">
        <f t="shared" si="86"/>
        <v>0.85139999999999993</v>
      </c>
      <c r="Z54" s="226">
        <f t="shared" si="118"/>
        <v>0.52870537157637054</v>
      </c>
      <c r="AA54" s="226">
        <f t="shared" si="107"/>
        <v>2.0152947845804987</v>
      </c>
      <c r="AB54" s="226">
        <f t="shared" si="108"/>
        <v>2.1755303030303033</v>
      </c>
      <c r="AC54" s="226">
        <f t="shared" si="128"/>
        <v>9.2856363834660272</v>
      </c>
      <c r="AD54" s="226">
        <f t="shared" si="95"/>
        <v>5.4509523809523808</v>
      </c>
    </row>
    <row r="55" spans="1:30" ht="15.75">
      <c r="A55" s="32">
        <v>33822</v>
      </c>
      <c r="B55" s="33">
        <f t="shared" si="99"/>
        <v>8</v>
      </c>
      <c r="C55" s="33">
        <f t="shared" si="100"/>
        <v>1992</v>
      </c>
      <c r="D55" s="34">
        <v>0.35399999999999998</v>
      </c>
      <c r="E55" s="28"/>
      <c r="F55" s="32">
        <v>35465</v>
      </c>
      <c r="G55" s="33">
        <f t="shared" si="101"/>
        <v>2</v>
      </c>
      <c r="H55" s="33">
        <f t="shared" si="102"/>
        <v>1997</v>
      </c>
      <c r="I55" s="34">
        <v>2.59</v>
      </c>
      <c r="J55" s="30"/>
      <c r="K55" s="32">
        <v>31442</v>
      </c>
      <c r="L55" s="33">
        <f t="shared" si="103"/>
        <v>1</v>
      </c>
      <c r="M55" s="33">
        <f t="shared" si="104"/>
        <v>1986</v>
      </c>
      <c r="N55" s="34">
        <v>19.579999999999998</v>
      </c>
      <c r="O55" s="30"/>
      <c r="P55" s="32">
        <v>31946</v>
      </c>
      <c r="Q55" s="33">
        <f t="shared" si="105"/>
        <v>6</v>
      </c>
      <c r="R55" s="33">
        <f t="shared" si="109"/>
        <v>1987</v>
      </c>
      <c r="S55" s="34">
        <v>19.05</v>
      </c>
      <c r="V55" s="35">
        <v>44844</v>
      </c>
      <c r="W55" s="33">
        <v>10</v>
      </c>
      <c r="X55" s="156">
        <f t="shared" si="127"/>
        <v>2022</v>
      </c>
      <c r="Y55" s="226">
        <f t="shared" si="86"/>
        <v>0.85823809523809524</v>
      </c>
      <c r="Z55" s="226">
        <f t="shared" si="118"/>
        <v>0.54903006789524733</v>
      </c>
      <c r="AA55" s="226">
        <f t="shared" si="107"/>
        <v>2.0865646258503401</v>
      </c>
      <c r="AB55" s="226">
        <f t="shared" si="108"/>
        <v>2.2197392290249431</v>
      </c>
      <c r="AC55" s="226">
        <f t="shared" si="128"/>
        <v>9.3602148024658653</v>
      </c>
      <c r="AD55" s="226">
        <f t="shared" si="95"/>
        <v>5.6604999999999999</v>
      </c>
    </row>
    <row r="56" spans="1:30" ht="15.75">
      <c r="A56" s="32">
        <v>33823</v>
      </c>
      <c r="B56" s="33">
        <f t="shared" si="99"/>
        <v>8</v>
      </c>
      <c r="C56" s="33">
        <f t="shared" si="100"/>
        <v>1992</v>
      </c>
      <c r="D56" s="34">
        <v>0.35299999999999998</v>
      </c>
      <c r="E56" s="28"/>
      <c r="F56" s="32">
        <v>35466</v>
      </c>
      <c r="G56" s="33">
        <f t="shared" si="101"/>
        <v>2</v>
      </c>
      <c r="H56" s="33">
        <f t="shared" si="102"/>
        <v>1997</v>
      </c>
      <c r="I56" s="34">
        <v>2.65</v>
      </c>
      <c r="J56" s="30"/>
      <c r="K56" s="32">
        <v>31443</v>
      </c>
      <c r="L56" s="33">
        <f t="shared" si="103"/>
        <v>1</v>
      </c>
      <c r="M56" s="33">
        <f t="shared" si="104"/>
        <v>1986</v>
      </c>
      <c r="N56" s="34">
        <v>18.95</v>
      </c>
      <c r="O56" s="30"/>
      <c r="P56" s="32">
        <v>31947</v>
      </c>
      <c r="Q56" s="33">
        <f t="shared" si="105"/>
        <v>6</v>
      </c>
      <c r="R56" s="33">
        <f t="shared" si="109"/>
        <v>1987</v>
      </c>
      <c r="S56" s="34">
        <v>19.05</v>
      </c>
      <c r="V56" s="35">
        <v>44814</v>
      </c>
      <c r="W56" s="33">
        <v>9</v>
      </c>
      <c r="X56" s="156">
        <f t="shared" si="127"/>
        <v>2022</v>
      </c>
      <c r="Y56" s="226">
        <f t="shared" si="86"/>
        <v>0.99057142857142855</v>
      </c>
      <c r="Z56" s="226">
        <f t="shared" si="118"/>
        <v>0.74791002725047318</v>
      </c>
      <c r="AA56" s="226">
        <f t="shared" si="107"/>
        <v>2.0061451247165536</v>
      </c>
      <c r="AB56" s="226">
        <f t="shared" si="108"/>
        <v>2.1372562358276648</v>
      </c>
      <c r="AC56" s="226">
        <f t="shared" si="128"/>
        <v>10.803483788542136</v>
      </c>
      <c r="AD56" s="226">
        <f t="shared" si="95"/>
        <v>7.7109523809523788</v>
      </c>
    </row>
    <row r="57" spans="1:30" ht="15.75">
      <c r="A57" s="32">
        <v>33826</v>
      </c>
      <c r="B57" s="33">
        <f t="shared" si="99"/>
        <v>8</v>
      </c>
      <c r="C57" s="33">
        <f t="shared" si="100"/>
        <v>1992</v>
      </c>
      <c r="D57" s="34">
        <v>0.35299999999999998</v>
      </c>
      <c r="E57" s="28"/>
      <c r="F57" s="32">
        <v>35467</v>
      </c>
      <c r="G57" s="33">
        <f t="shared" si="101"/>
        <v>2</v>
      </c>
      <c r="H57" s="33">
        <f t="shared" si="102"/>
        <v>1997</v>
      </c>
      <c r="I57" s="34">
        <v>2.5099999999999998</v>
      </c>
      <c r="J57" s="30"/>
      <c r="K57" s="32">
        <v>31446</v>
      </c>
      <c r="L57" s="33">
        <f t="shared" si="103"/>
        <v>2</v>
      </c>
      <c r="M57" s="33">
        <f t="shared" si="104"/>
        <v>1986</v>
      </c>
      <c r="N57" s="34">
        <v>17.420000000000002</v>
      </c>
      <c r="O57" s="30"/>
      <c r="P57" s="32">
        <v>31950</v>
      </c>
      <c r="Q57" s="33">
        <f t="shared" si="105"/>
        <v>6</v>
      </c>
      <c r="R57" s="33">
        <f t="shared" si="109"/>
        <v>1987</v>
      </c>
      <c r="S57" s="34">
        <v>19.100000000000001</v>
      </c>
      <c r="V57" s="35">
        <v>44783</v>
      </c>
      <c r="W57" s="33">
        <v>8</v>
      </c>
      <c r="X57" s="156">
        <f t="shared" ref="X57" si="129">+YEAR(V57)</f>
        <v>2022</v>
      </c>
      <c r="Y57" s="226">
        <f t="shared" si="86"/>
        <v>1.0927391304347827</v>
      </c>
      <c r="Z57" s="226">
        <f t="shared" si="118"/>
        <v>0.85408847467633786</v>
      </c>
      <c r="AA57" s="226">
        <f t="shared" si="107"/>
        <v>2.2301242236024845</v>
      </c>
      <c r="AB57" s="226">
        <f t="shared" si="108"/>
        <v>2.3915800865800869</v>
      </c>
      <c r="AC57" s="226">
        <f>+(Y57/91690)*1000000</f>
        <v>11.917756902985959</v>
      </c>
      <c r="AD57" s="226">
        <f t="shared" si="95"/>
        <v>8.8056521739130442</v>
      </c>
    </row>
    <row r="58" spans="1:30" ht="15.75">
      <c r="A58" s="32">
        <v>33827</v>
      </c>
      <c r="B58" s="33">
        <f t="shared" si="99"/>
        <v>8</v>
      </c>
      <c r="C58" s="33">
        <f t="shared" si="100"/>
        <v>1992</v>
      </c>
      <c r="D58" s="34">
        <v>0.35</v>
      </c>
      <c r="E58" s="28"/>
      <c r="F58" s="32">
        <v>35468</v>
      </c>
      <c r="G58" s="33">
        <f t="shared" si="101"/>
        <v>2</v>
      </c>
      <c r="H58" s="33">
        <f t="shared" si="102"/>
        <v>1997</v>
      </c>
      <c r="I58" s="34">
        <v>2.39</v>
      </c>
      <c r="J58" s="30"/>
      <c r="K58" s="32">
        <v>31447</v>
      </c>
      <c r="L58" s="33">
        <f t="shared" si="103"/>
        <v>2</v>
      </c>
      <c r="M58" s="33">
        <f t="shared" si="104"/>
        <v>1986</v>
      </c>
      <c r="N58" s="34">
        <v>15.58</v>
      </c>
      <c r="O58" s="30"/>
      <c r="P58" s="32">
        <v>31951</v>
      </c>
      <c r="Q58" s="33">
        <f t="shared" si="105"/>
        <v>6</v>
      </c>
      <c r="R58" s="33">
        <f t="shared" si="109"/>
        <v>1987</v>
      </c>
      <c r="S58" s="34">
        <v>18.899999999999999</v>
      </c>
      <c r="V58" s="35">
        <v>44752</v>
      </c>
      <c r="W58" s="33">
        <v>7</v>
      </c>
      <c r="X58" s="156">
        <f t="shared" ref="X58" si="130">+YEAR(V58)</f>
        <v>2022</v>
      </c>
      <c r="Y58" s="226">
        <f t="shared" si="86"/>
        <v>1.14235</v>
      </c>
      <c r="Z58" s="226">
        <f t="shared" si="118"/>
        <v>0.70654704170708038</v>
      </c>
      <c r="AA58" s="226">
        <f t="shared" si="107"/>
        <v>2.4194999999999998</v>
      </c>
      <c r="AB58" s="226">
        <f t="shared" si="108"/>
        <v>2.6648979591836737</v>
      </c>
      <c r="AC58" s="226">
        <f t="shared" ref="AC58" si="131">+(Y58/91690)*1000000</f>
        <v>12.458828661795179</v>
      </c>
      <c r="AD58" s="226">
        <f t="shared" si="95"/>
        <v>7.2844999999999995</v>
      </c>
    </row>
    <row r="59" spans="1:30" ht="15.75">
      <c r="A59" s="32">
        <v>33828</v>
      </c>
      <c r="B59" s="33">
        <f t="shared" si="99"/>
        <v>8</v>
      </c>
      <c r="C59" s="33">
        <f t="shared" si="100"/>
        <v>1992</v>
      </c>
      <c r="D59" s="34">
        <v>0.34899999999999998</v>
      </c>
      <c r="E59" s="28"/>
      <c r="F59" s="32">
        <v>35471</v>
      </c>
      <c r="G59" s="33">
        <f t="shared" si="101"/>
        <v>2</v>
      </c>
      <c r="H59" s="33">
        <f t="shared" si="102"/>
        <v>1997</v>
      </c>
      <c r="I59" s="34">
        <v>2.42</v>
      </c>
      <c r="J59" s="30"/>
      <c r="K59" s="32">
        <v>31448</v>
      </c>
      <c r="L59" s="33">
        <f t="shared" si="103"/>
        <v>2</v>
      </c>
      <c r="M59" s="33">
        <f t="shared" si="104"/>
        <v>1986</v>
      </c>
      <c r="N59" s="34">
        <v>16.28</v>
      </c>
      <c r="O59" s="30"/>
      <c r="P59" s="32">
        <v>31952</v>
      </c>
      <c r="Q59" s="33">
        <f t="shared" si="105"/>
        <v>6</v>
      </c>
      <c r="R59" s="33">
        <f t="shared" si="109"/>
        <v>1987</v>
      </c>
      <c r="S59" s="34">
        <v>18.75</v>
      </c>
      <c r="V59" s="35">
        <v>44722</v>
      </c>
      <c r="W59" s="33">
        <v>6</v>
      </c>
      <c r="X59" s="156">
        <f t="shared" ref="X59" si="132">+YEAR(V59)</f>
        <v>2022</v>
      </c>
      <c r="Y59" s="226">
        <f t="shared" si="86"/>
        <v>1.2192857142857143</v>
      </c>
      <c r="Z59" s="226">
        <f t="shared" si="118"/>
        <v>0.74717103136113805</v>
      </c>
      <c r="AA59" s="226">
        <f t="shared" si="107"/>
        <v>2.7342176870748296</v>
      </c>
      <c r="AB59" s="226">
        <f t="shared" si="108"/>
        <v>2.9216893424036292</v>
      </c>
      <c r="AC59" s="226">
        <f t="shared" ref="AC59" si="133">+(Y59/91690)*1000000</f>
        <v>13.297913777791626</v>
      </c>
      <c r="AD59" s="226">
        <f t="shared" si="95"/>
        <v>7.703333333333334</v>
      </c>
    </row>
    <row r="60" spans="1:30" ht="15.75">
      <c r="A60" s="32">
        <v>33829</v>
      </c>
      <c r="B60" s="33">
        <f t="shared" si="99"/>
        <v>8</v>
      </c>
      <c r="C60" s="33">
        <f t="shared" si="100"/>
        <v>1992</v>
      </c>
      <c r="D60" s="34">
        <v>0.34599999999999997</v>
      </c>
      <c r="E60" s="28"/>
      <c r="F60" s="32">
        <v>35472</v>
      </c>
      <c r="G60" s="33">
        <f t="shared" si="101"/>
        <v>2</v>
      </c>
      <c r="H60" s="33">
        <f t="shared" si="102"/>
        <v>1997</v>
      </c>
      <c r="I60" s="34">
        <v>2.34</v>
      </c>
      <c r="J60" s="30"/>
      <c r="K60" s="32">
        <v>31449</v>
      </c>
      <c r="L60" s="33">
        <f t="shared" si="103"/>
        <v>2</v>
      </c>
      <c r="M60" s="33">
        <f t="shared" si="104"/>
        <v>1986</v>
      </c>
      <c r="N60" s="34">
        <v>16.600000000000001</v>
      </c>
      <c r="O60" s="30"/>
      <c r="P60" s="32">
        <v>31953</v>
      </c>
      <c r="Q60" s="33">
        <f t="shared" si="105"/>
        <v>6</v>
      </c>
      <c r="R60" s="33">
        <f t="shared" si="109"/>
        <v>1987</v>
      </c>
      <c r="S60" s="34">
        <v>18.7</v>
      </c>
      <c r="V60" s="35">
        <v>44691</v>
      </c>
      <c r="W60" s="33">
        <v>5</v>
      </c>
      <c r="X60" s="156">
        <f t="shared" ref="X60:X65" si="134">+YEAR(V60)</f>
        <v>2022</v>
      </c>
      <c r="Y60" s="226">
        <f t="shared" si="86"/>
        <v>1.2232380952380957</v>
      </c>
      <c r="Z60" s="226">
        <f t="shared" si="118"/>
        <v>0.78998660569950585</v>
      </c>
      <c r="AA60" s="226">
        <f t="shared" si="107"/>
        <v>2.6083900226757373</v>
      </c>
      <c r="AB60" s="226">
        <f t="shared" si="108"/>
        <v>2.6985147392290254</v>
      </c>
      <c r="AC60" s="226">
        <f t="shared" ref="AC60:AC65" si="135">+(Y60/91690)*1000000</f>
        <v>13.341019688494882</v>
      </c>
      <c r="AD60" s="226">
        <f t="shared" si="95"/>
        <v>8.1447619047619053</v>
      </c>
    </row>
    <row r="61" spans="1:30" ht="15.75">
      <c r="A61" s="32">
        <v>33830</v>
      </c>
      <c r="B61" s="33">
        <f t="shared" si="99"/>
        <v>8</v>
      </c>
      <c r="C61" s="33">
        <f t="shared" si="100"/>
        <v>1992</v>
      </c>
      <c r="D61" s="34">
        <v>0.34799999999999998</v>
      </c>
      <c r="E61" s="28"/>
      <c r="F61" s="32">
        <v>35473</v>
      </c>
      <c r="G61" s="33">
        <f t="shared" si="101"/>
        <v>2</v>
      </c>
      <c r="H61" s="33">
        <f t="shared" si="102"/>
        <v>1997</v>
      </c>
      <c r="I61" s="34">
        <v>2.42</v>
      </c>
      <c r="J61" s="30"/>
      <c r="K61" s="32">
        <v>31450</v>
      </c>
      <c r="L61" s="33">
        <f t="shared" si="103"/>
        <v>2</v>
      </c>
      <c r="M61" s="33">
        <f t="shared" si="104"/>
        <v>1986</v>
      </c>
      <c r="N61" s="34">
        <v>17.7</v>
      </c>
      <c r="O61" s="30"/>
      <c r="P61" s="32">
        <v>31954</v>
      </c>
      <c r="Q61" s="33">
        <f t="shared" si="105"/>
        <v>6</v>
      </c>
      <c r="R61" s="33">
        <f t="shared" si="109"/>
        <v>1987</v>
      </c>
      <c r="S61" s="34">
        <v>19.079999999999998</v>
      </c>
      <c r="V61" s="35">
        <v>44661</v>
      </c>
      <c r="W61" s="33">
        <v>4</v>
      </c>
      <c r="X61" s="156">
        <f t="shared" si="134"/>
        <v>2022</v>
      </c>
      <c r="Y61" s="226">
        <f t="shared" si="86"/>
        <v>1.3024500000000003</v>
      </c>
      <c r="Z61" s="226">
        <f t="shared" si="118"/>
        <v>0.63976721629485922</v>
      </c>
      <c r="AA61" s="226">
        <f t="shared" si="107"/>
        <v>2.4232738095238093</v>
      </c>
      <c r="AB61" s="226">
        <f t="shared" si="108"/>
        <v>2.4898872180451126</v>
      </c>
      <c r="AC61" s="226">
        <f t="shared" si="135"/>
        <v>14.204929654269826</v>
      </c>
      <c r="AD61" s="226">
        <f t="shared" si="95"/>
        <v>6.5959999999999992</v>
      </c>
    </row>
    <row r="62" spans="1:30" ht="15.75">
      <c r="A62" s="32">
        <v>33833</v>
      </c>
      <c r="B62" s="33">
        <f t="shared" si="99"/>
        <v>8</v>
      </c>
      <c r="C62" s="33">
        <f t="shared" si="100"/>
        <v>1992</v>
      </c>
      <c r="D62" s="34">
        <v>0.34899999999999998</v>
      </c>
      <c r="E62" s="28"/>
      <c r="F62" s="32">
        <v>35474</v>
      </c>
      <c r="G62" s="33">
        <f t="shared" si="101"/>
        <v>2</v>
      </c>
      <c r="H62" s="33">
        <f t="shared" si="102"/>
        <v>1997</v>
      </c>
      <c r="I62" s="34">
        <v>2.2200000000000002</v>
      </c>
      <c r="J62" s="30"/>
      <c r="K62" s="32">
        <v>31453</v>
      </c>
      <c r="L62" s="33">
        <f t="shared" si="103"/>
        <v>2</v>
      </c>
      <c r="M62" s="33">
        <f t="shared" si="104"/>
        <v>1986</v>
      </c>
      <c r="N62" s="34">
        <v>16.78</v>
      </c>
      <c r="O62" s="30"/>
      <c r="P62" s="32">
        <v>31957</v>
      </c>
      <c r="Q62" s="33">
        <f t="shared" si="105"/>
        <v>6</v>
      </c>
      <c r="R62" s="33">
        <f t="shared" si="109"/>
        <v>1987</v>
      </c>
      <c r="S62" s="34">
        <v>19.149999999999999</v>
      </c>
      <c r="V62" s="35">
        <v>44630</v>
      </c>
      <c r="W62" s="33">
        <v>3</v>
      </c>
      <c r="X62" s="156">
        <f t="shared" si="134"/>
        <v>2022</v>
      </c>
      <c r="Y62" s="226">
        <f t="shared" si="86"/>
        <v>1.4484782608695652</v>
      </c>
      <c r="Z62" s="226">
        <f t="shared" si="118"/>
        <v>0.47509804748450207</v>
      </c>
      <c r="AA62" s="226">
        <f t="shared" si="107"/>
        <v>2.5833954451345758</v>
      </c>
      <c r="AB62" s="226">
        <f t="shared" si="108"/>
        <v>2.7915527950310555</v>
      </c>
      <c r="AC62" s="226">
        <f t="shared" si="135"/>
        <v>15.797559830620191</v>
      </c>
      <c r="AD62" s="226">
        <f t="shared" si="95"/>
        <v>4.8982608695652168</v>
      </c>
    </row>
    <row r="63" spans="1:30" ht="15.75">
      <c r="A63" s="32">
        <v>33834</v>
      </c>
      <c r="B63" s="33">
        <f t="shared" si="99"/>
        <v>8</v>
      </c>
      <c r="C63" s="33">
        <f t="shared" si="100"/>
        <v>1992</v>
      </c>
      <c r="D63" s="34">
        <v>0.35099999999999998</v>
      </c>
      <c r="E63" s="28"/>
      <c r="F63" s="32">
        <v>35475</v>
      </c>
      <c r="G63" s="33">
        <f t="shared" si="101"/>
        <v>2</v>
      </c>
      <c r="H63" s="33">
        <f t="shared" si="102"/>
        <v>1997</v>
      </c>
      <c r="I63" s="34">
        <v>2.12</v>
      </c>
      <c r="J63" s="30"/>
      <c r="K63" s="32">
        <v>31454</v>
      </c>
      <c r="L63" s="33">
        <f t="shared" si="103"/>
        <v>2</v>
      </c>
      <c r="M63" s="33">
        <f t="shared" si="104"/>
        <v>1986</v>
      </c>
      <c r="N63" s="34">
        <v>16.28</v>
      </c>
      <c r="O63" s="30"/>
      <c r="P63" s="32">
        <v>31958</v>
      </c>
      <c r="Q63" s="33">
        <f t="shared" si="105"/>
        <v>6</v>
      </c>
      <c r="R63" s="33">
        <f t="shared" si="109"/>
        <v>1987</v>
      </c>
      <c r="S63" s="34">
        <v>19.079999999999998</v>
      </c>
      <c r="V63" s="35">
        <v>44602</v>
      </c>
      <c r="W63" s="33">
        <v>2</v>
      </c>
      <c r="X63" s="156">
        <f t="shared" si="134"/>
        <v>2022</v>
      </c>
      <c r="Y63" s="226">
        <f t="shared" si="86"/>
        <v>1.2826315789473686</v>
      </c>
      <c r="Z63" s="226">
        <f t="shared" si="118"/>
        <v>0.45505130430343554</v>
      </c>
      <c r="AA63" s="226">
        <f t="shared" si="107"/>
        <v>2.1819298245614034</v>
      </c>
      <c r="AB63" s="226">
        <f t="shared" si="108"/>
        <v>2.3125952380952381</v>
      </c>
      <c r="AC63" s="226">
        <f t="shared" si="135"/>
        <v>13.988783716298055</v>
      </c>
      <c r="AD63" s="226">
        <f t="shared" si="95"/>
        <v>4.6915789473684208</v>
      </c>
    </row>
    <row r="64" spans="1:30" ht="15.75">
      <c r="A64" s="32">
        <v>33835</v>
      </c>
      <c r="B64" s="33">
        <f t="shared" si="99"/>
        <v>8</v>
      </c>
      <c r="C64" s="33">
        <f t="shared" si="100"/>
        <v>1992</v>
      </c>
      <c r="D64" s="34">
        <v>0.35099999999999998</v>
      </c>
      <c r="E64" s="28"/>
      <c r="F64" s="32">
        <v>35479</v>
      </c>
      <c r="G64" s="33">
        <f t="shared" si="101"/>
        <v>2</v>
      </c>
      <c r="H64" s="33">
        <f t="shared" si="102"/>
        <v>1997</v>
      </c>
      <c r="I64" s="34">
        <v>1.84</v>
      </c>
      <c r="J64" s="30"/>
      <c r="K64" s="32">
        <v>31455</v>
      </c>
      <c r="L64" s="33">
        <f t="shared" si="103"/>
        <v>2</v>
      </c>
      <c r="M64" s="33">
        <f t="shared" si="104"/>
        <v>1986</v>
      </c>
      <c r="N64" s="34">
        <v>15.74</v>
      </c>
      <c r="O64" s="30"/>
      <c r="P64" s="32">
        <v>31959</v>
      </c>
      <c r="Q64" s="33">
        <f t="shared" si="105"/>
        <v>7</v>
      </c>
      <c r="R64" s="33">
        <f t="shared" si="109"/>
        <v>1987</v>
      </c>
      <c r="S64" s="34">
        <v>18.98</v>
      </c>
      <c r="V64" s="35">
        <v>44571</v>
      </c>
      <c r="W64" s="33">
        <v>1</v>
      </c>
      <c r="X64" s="156">
        <f t="shared" si="134"/>
        <v>2022</v>
      </c>
      <c r="Y64" s="226">
        <f t="shared" si="86"/>
        <v>1.1685789473684212</v>
      </c>
      <c r="Z64" s="226">
        <f t="shared" si="118"/>
        <v>0.42512124151309405</v>
      </c>
      <c r="AA64" s="226">
        <f t="shared" si="107"/>
        <v>1.9814761904761904</v>
      </c>
      <c r="AB64" s="226">
        <f t="shared" si="108"/>
        <v>2.0596485260770971</v>
      </c>
      <c r="AC64" s="226">
        <f t="shared" si="135"/>
        <v>12.744889817520134</v>
      </c>
      <c r="AD64" s="226">
        <f t="shared" si="95"/>
        <v>4.383</v>
      </c>
    </row>
    <row r="65" spans="1:30" ht="15.75">
      <c r="A65" s="32">
        <v>33836</v>
      </c>
      <c r="B65" s="33">
        <f t="shared" si="99"/>
        <v>8</v>
      </c>
      <c r="C65" s="33">
        <f t="shared" si="100"/>
        <v>1992</v>
      </c>
      <c r="D65" s="34">
        <v>0.35099999999999998</v>
      </c>
      <c r="E65" s="28"/>
      <c r="F65" s="32">
        <v>35480</v>
      </c>
      <c r="G65" s="33">
        <f t="shared" si="101"/>
        <v>2</v>
      </c>
      <c r="H65" s="33">
        <f t="shared" si="102"/>
        <v>1997</v>
      </c>
      <c r="I65" s="34">
        <v>1.95</v>
      </c>
      <c r="K65" s="32">
        <v>31456</v>
      </c>
      <c r="L65" s="33">
        <f t="shared" si="103"/>
        <v>2</v>
      </c>
      <c r="M65" s="33">
        <f t="shared" si="104"/>
        <v>1986</v>
      </c>
      <c r="N65" s="34">
        <v>16.43</v>
      </c>
      <c r="O65" s="30"/>
      <c r="P65" s="32">
        <v>31960</v>
      </c>
      <c r="Q65" s="33">
        <f t="shared" si="105"/>
        <v>7</v>
      </c>
      <c r="R65" s="33">
        <f t="shared" si="109"/>
        <v>1987</v>
      </c>
      <c r="S65" s="34">
        <v>19.25</v>
      </c>
      <c r="V65" s="35">
        <v>44540</v>
      </c>
      <c r="W65" s="33">
        <v>12</v>
      </c>
      <c r="X65" s="156">
        <f t="shared" si="134"/>
        <v>2021</v>
      </c>
      <c r="Y65" s="226">
        <f t="shared" si="86"/>
        <v>1.0332857142857141</v>
      </c>
      <c r="Z65" s="226">
        <f t="shared" si="118"/>
        <v>0.36447403227228636</v>
      </c>
      <c r="AA65" s="226">
        <f t="shared" si="107"/>
        <v>1.7074242424242423</v>
      </c>
      <c r="AB65" s="226">
        <f t="shared" si="108"/>
        <v>1.7659637188208617</v>
      </c>
      <c r="AC65" s="226">
        <f t="shared" si="135"/>
        <v>11.269339233130266</v>
      </c>
      <c r="AD65" s="226">
        <f t="shared" si="95"/>
        <v>3.7577272727272724</v>
      </c>
    </row>
    <row r="66" spans="1:30">
      <c r="A66" s="32">
        <v>33837</v>
      </c>
      <c r="B66" s="33">
        <f t="shared" si="99"/>
        <v>8</v>
      </c>
      <c r="C66" s="33">
        <f t="shared" si="100"/>
        <v>1992</v>
      </c>
      <c r="D66" s="34">
        <v>0.35399999999999998</v>
      </c>
      <c r="F66" s="32">
        <v>35481</v>
      </c>
      <c r="G66" s="33">
        <f t="shared" si="101"/>
        <v>2</v>
      </c>
      <c r="H66" s="33">
        <f t="shared" si="102"/>
        <v>1997</v>
      </c>
      <c r="I66" s="34">
        <v>1.92</v>
      </c>
      <c r="K66" s="32">
        <v>31457</v>
      </c>
      <c r="L66" s="33">
        <f t="shared" si="103"/>
        <v>2</v>
      </c>
      <c r="M66" s="33">
        <f t="shared" si="104"/>
        <v>1986</v>
      </c>
      <c r="N66" s="34">
        <v>16.03</v>
      </c>
      <c r="P66" s="32">
        <v>31961</v>
      </c>
      <c r="Q66" s="33">
        <f t="shared" si="105"/>
        <v>7</v>
      </c>
      <c r="R66" s="33">
        <f t="shared" si="109"/>
        <v>1987</v>
      </c>
      <c r="S66" s="34">
        <v>19.329999999999998</v>
      </c>
      <c r="V66" s="35">
        <v>44510</v>
      </c>
      <c r="W66" s="33">
        <v>11</v>
      </c>
      <c r="X66" s="156">
        <f t="shared" ref="X66:X71" si="136">+YEAR(V66)</f>
        <v>2021</v>
      </c>
      <c r="Y66" s="226">
        <f t="shared" si="86"/>
        <v>1.2584062499999999</v>
      </c>
      <c r="Z66" s="226">
        <f t="shared" si="118"/>
        <v>0.48986420950533466</v>
      </c>
      <c r="AA66" s="226">
        <f t="shared" si="107"/>
        <v>1.8844642857142859</v>
      </c>
      <c r="AB66" s="226">
        <f t="shared" si="108"/>
        <v>1.9297619047619048</v>
      </c>
      <c r="AC66" s="226">
        <f t="shared" ref="AC66:AC71" si="137">+(Y66/91690)*1000000</f>
        <v>13.724574653724506</v>
      </c>
      <c r="AD66" s="226">
        <f t="shared" si="95"/>
        <v>5.0505000000000004</v>
      </c>
    </row>
    <row r="67" spans="1:30">
      <c r="A67" s="32">
        <v>33840</v>
      </c>
      <c r="B67" s="33">
        <f t="shared" si="99"/>
        <v>8</v>
      </c>
      <c r="C67" s="33">
        <f t="shared" si="100"/>
        <v>1992</v>
      </c>
      <c r="D67" s="34">
        <v>0.35599999999999998</v>
      </c>
      <c r="F67" s="32">
        <v>35482</v>
      </c>
      <c r="G67" s="33">
        <f t="shared" si="101"/>
        <v>2</v>
      </c>
      <c r="H67" s="33">
        <f t="shared" si="102"/>
        <v>1997</v>
      </c>
      <c r="I67" s="34">
        <v>1.92</v>
      </c>
      <c r="K67" s="32">
        <v>31461</v>
      </c>
      <c r="L67" s="33">
        <f t="shared" si="103"/>
        <v>2</v>
      </c>
      <c r="M67" s="33">
        <f t="shared" si="104"/>
        <v>1986</v>
      </c>
      <c r="N67" s="34">
        <v>14.7</v>
      </c>
      <c r="P67" s="32">
        <v>31964</v>
      </c>
      <c r="Q67" s="33">
        <f t="shared" si="105"/>
        <v>7</v>
      </c>
      <c r="R67" s="33">
        <f t="shared" si="109"/>
        <v>1987</v>
      </c>
      <c r="S67" s="34">
        <v>19.48</v>
      </c>
      <c r="V67" s="35">
        <v>44480</v>
      </c>
      <c r="W67" s="33">
        <v>10</v>
      </c>
      <c r="X67" s="156">
        <f t="shared" si="136"/>
        <v>2021</v>
      </c>
      <c r="Y67" s="226">
        <f t="shared" si="86"/>
        <v>1.4460416666666669</v>
      </c>
      <c r="Z67" s="226">
        <f t="shared" si="118"/>
        <v>0.53480208766338733</v>
      </c>
      <c r="AA67" s="226">
        <f t="shared" si="107"/>
        <v>1.9399206349206355</v>
      </c>
      <c r="AB67" s="226">
        <f t="shared" si="108"/>
        <v>1.9890022675736958</v>
      </c>
      <c r="AC67" s="226">
        <f t="shared" si="137"/>
        <v>15.770985567310143</v>
      </c>
      <c r="AD67" s="226">
        <f t="shared" si="95"/>
        <v>5.5138095238095239</v>
      </c>
    </row>
    <row r="68" spans="1:30">
      <c r="A68" s="32">
        <v>33841</v>
      </c>
      <c r="B68" s="33">
        <f t="shared" si="99"/>
        <v>8</v>
      </c>
      <c r="C68" s="33">
        <f t="shared" si="100"/>
        <v>1992</v>
      </c>
      <c r="D68" s="34">
        <v>0.35599999999999998</v>
      </c>
      <c r="F68" s="32">
        <v>35485</v>
      </c>
      <c r="G68" s="33">
        <f t="shared" si="101"/>
        <v>2</v>
      </c>
      <c r="H68" s="33">
        <f t="shared" si="102"/>
        <v>1997</v>
      </c>
      <c r="I68" s="34">
        <v>1.92</v>
      </c>
      <c r="K68" s="32">
        <v>31462</v>
      </c>
      <c r="L68" s="33">
        <f t="shared" si="103"/>
        <v>2</v>
      </c>
      <c r="M68" s="33">
        <f t="shared" si="104"/>
        <v>1986</v>
      </c>
      <c r="N68" s="34">
        <v>15.08</v>
      </c>
      <c r="P68" s="32">
        <v>31965</v>
      </c>
      <c r="Q68" s="33">
        <f t="shared" si="105"/>
        <v>7</v>
      </c>
      <c r="R68" s="33">
        <f t="shared" si="109"/>
        <v>1987</v>
      </c>
      <c r="S68" s="34">
        <v>19.5</v>
      </c>
      <c r="V68" s="35">
        <v>44451</v>
      </c>
      <c r="W68" s="33">
        <v>9</v>
      </c>
      <c r="X68" s="156">
        <f t="shared" si="136"/>
        <v>2021</v>
      </c>
      <c r="Y68" s="226">
        <f t="shared" ref="Y68:Y99" si="138">+AVERAGEIFS($D$36:$D$10055,$B$36:$B$10055,W68,$C$36:$C$10055,X68)</f>
        <v>1.2911785714285715</v>
      </c>
      <c r="Z68" s="226">
        <f t="shared" si="118"/>
        <v>0.50062352778162666</v>
      </c>
      <c r="AA68" s="226">
        <f t="shared" ref="AA68:AA99" si="139">+AVERAGEIFS($N$36:$N$10053,$L$36:$L$10053,W68,$M$36:$M$10053,X68)/42</f>
        <v>1.705861678004535</v>
      </c>
      <c r="AB68" s="226">
        <f t="shared" ref="AB68:AB99" si="140">+AVERAGEIFS($S$36:$S$10056,$Q$36:$Q$10056,W68,$R$36:$R$10056,X68)/42</f>
        <v>1.7735606060606059</v>
      </c>
      <c r="AC68" s="226">
        <f t="shared" si="137"/>
        <v>14.081999906517304</v>
      </c>
      <c r="AD68" s="226">
        <f t="shared" ref="AD68:AD99" si="141">+AVERAGEIFS($I$36:$I$10055,$G$36:$G$10055,W68,$H$36:$H$10055,X68)</f>
        <v>5.161428571428571</v>
      </c>
    </row>
    <row r="69" spans="1:30">
      <c r="A69" s="32">
        <v>33842</v>
      </c>
      <c r="B69" s="33">
        <f t="shared" si="99"/>
        <v>8</v>
      </c>
      <c r="C69" s="33">
        <f t="shared" si="100"/>
        <v>1992</v>
      </c>
      <c r="D69" s="34">
        <v>0.35399999999999998</v>
      </c>
      <c r="F69" s="32">
        <v>35486</v>
      </c>
      <c r="G69" s="33">
        <f t="shared" si="101"/>
        <v>2</v>
      </c>
      <c r="H69" s="33">
        <f t="shared" si="102"/>
        <v>1997</v>
      </c>
      <c r="I69" s="34">
        <v>1.77</v>
      </c>
      <c r="K69" s="32">
        <v>31463</v>
      </c>
      <c r="L69" s="33">
        <f t="shared" si="103"/>
        <v>2</v>
      </c>
      <c r="M69" s="33">
        <f t="shared" si="104"/>
        <v>1986</v>
      </c>
      <c r="N69" s="34">
        <v>14.13</v>
      </c>
      <c r="O69" s="227"/>
      <c r="P69" s="32">
        <v>31966</v>
      </c>
      <c r="Q69" s="33">
        <f t="shared" si="105"/>
        <v>7</v>
      </c>
      <c r="R69" s="33">
        <f t="shared" si="109"/>
        <v>1987</v>
      </c>
      <c r="S69" s="34">
        <v>19.48</v>
      </c>
      <c r="V69" s="35">
        <v>44420</v>
      </c>
      <c r="W69" s="33">
        <v>8</v>
      </c>
      <c r="X69" s="156">
        <f t="shared" si="136"/>
        <v>2021</v>
      </c>
      <c r="Y69" s="226">
        <f t="shared" si="138"/>
        <v>1.1153636363636361</v>
      </c>
      <c r="Z69" s="226">
        <f t="shared" si="118"/>
        <v>0.39515915704082533</v>
      </c>
      <c r="AA69" s="226">
        <f t="shared" si="139"/>
        <v>1.6126298701298702</v>
      </c>
      <c r="AB69" s="226">
        <f t="shared" si="140"/>
        <v>1.6844557823129254</v>
      </c>
      <c r="AC69" s="226">
        <f t="shared" si="137"/>
        <v>12.164506885850541</v>
      </c>
      <c r="AD69" s="226">
        <f t="shared" si="141"/>
        <v>4.0740909090909092</v>
      </c>
    </row>
    <row r="70" spans="1:30">
      <c r="A70" s="32">
        <v>33843</v>
      </c>
      <c r="B70" s="33">
        <f t="shared" si="99"/>
        <v>8</v>
      </c>
      <c r="C70" s="33">
        <f t="shared" si="100"/>
        <v>1992</v>
      </c>
      <c r="D70" s="34">
        <v>0.35799999999999998</v>
      </c>
      <c r="F70" s="32">
        <v>35487</v>
      </c>
      <c r="G70" s="33">
        <f t="shared" si="101"/>
        <v>2</v>
      </c>
      <c r="H70" s="33">
        <f t="shared" si="102"/>
        <v>1997</v>
      </c>
      <c r="I70" s="34">
        <v>1.81</v>
      </c>
      <c r="K70" s="32">
        <v>31464</v>
      </c>
      <c r="L70" s="33">
        <f t="shared" si="103"/>
        <v>2</v>
      </c>
      <c r="M70" s="33">
        <f t="shared" si="104"/>
        <v>1986</v>
      </c>
      <c r="N70" s="34">
        <v>13.63</v>
      </c>
      <c r="P70" s="32">
        <v>31967</v>
      </c>
      <c r="Q70" s="33">
        <f t="shared" si="105"/>
        <v>7</v>
      </c>
      <c r="R70" s="33">
        <f t="shared" si="109"/>
        <v>1987</v>
      </c>
      <c r="S70" s="34">
        <v>19.68</v>
      </c>
      <c r="V70" s="35">
        <v>44390</v>
      </c>
      <c r="W70" s="33">
        <v>7</v>
      </c>
      <c r="X70" s="156">
        <f t="shared" si="136"/>
        <v>2021</v>
      </c>
      <c r="Y70" s="226">
        <f t="shared" si="138"/>
        <v>1.0896666666666668</v>
      </c>
      <c r="Z70" s="226">
        <f t="shared" si="118"/>
        <v>0.37250011546810768</v>
      </c>
      <c r="AA70" s="226">
        <f t="shared" si="139"/>
        <v>1.7258390022675738</v>
      </c>
      <c r="AB70" s="226">
        <f t="shared" si="140"/>
        <v>1.7896645021645019</v>
      </c>
      <c r="AC70" s="226">
        <f t="shared" si="137"/>
        <v>11.884247646053732</v>
      </c>
      <c r="AD70" s="226">
        <f t="shared" si="141"/>
        <v>3.8404761904761906</v>
      </c>
    </row>
    <row r="71" spans="1:30">
      <c r="A71" s="32">
        <v>33844</v>
      </c>
      <c r="B71" s="33">
        <f t="shared" si="99"/>
        <v>8</v>
      </c>
      <c r="C71" s="33">
        <f t="shared" si="100"/>
        <v>1992</v>
      </c>
      <c r="D71" s="34">
        <v>0.35799999999999998</v>
      </c>
      <c r="F71" s="32">
        <v>35488</v>
      </c>
      <c r="G71" s="33">
        <f t="shared" si="101"/>
        <v>2</v>
      </c>
      <c r="H71" s="33">
        <f t="shared" si="102"/>
        <v>1997</v>
      </c>
      <c r="I71" s="34">
        <v>1.8</v>
      </c>
      <c r="K71" s="32">
        <v>31467</v>
      </c>
      <c r="L71" s="33">
        <f t="shared" si="103"/>
        <v>2</v>
      </c>
      <c r="M71" s="33">
        <f t="shared" si="104"/>
        <v>1986</v>
      </c>
      <c r="N71" s="34">
        <v>14.68</v>
      </c>
      <c r="P71" s="32">
        <v>31968</v>
      </c>
      <c r="Q71" s="33">
        <f t="shared" si="105"/>
        <v>7</v>
      </c>
      <c r="R71" s="33">
        <f t="shared" si="109"/>
        <v>1987</v>
      </c>
      <c r="S71" s="34">
        <v>19.73</v>
      </c>
      <c r="V71" s="35">
        <v>44361</v>
      </c>
      <c r="W71" s="33">
        <f>+MONTH(V71)</f>
        <v>6</v>
      </c>
      <c r="X71" s="156">
        <f t="shared" si="136"/>
        <v>2021</v>
      </c>
      <c r="Y71" s="226">
        <f t="shared" si="138"/>
        <v>0.9618695652173912</v>
      </c>
      <c r="Z71" s="226">
        <f t="shared" si="118"/>
        <v>0.31602151485759628</v>
      </c>
      <c r="AA71" s="226">
        <f t="shared" si="139"/>
        <v>1.6994805194805194</v>
      </c>
      <c r="AB71" s="226">
        <f t="shared" si="140"/>
        <v>1.7420021645021646</v>
      </c>
      <c r="AC71" s="226">
        <f t="shared" si="137"/>
        <v>10.490452232712304</v>
      </c>
      <c r="AD71" s="226">
        <f t="shared" si="141"/>
        <v>3.2581818181818178</v>
      </c>
    </row>
    <row r="72" spans="1:30">
      <c r="A72" s="32">
        <v>33847</v>
      </c>
      <c r="B72" s="33">
        <f t="shared" si="99"/>
        <v>8</v>
      </c>
      <c r="C72" s="33">
        <f t="shared" si="100"/>
        <v>1992</v>
      </c>
      <c r="D72" s="34">
        <v>0.36399999999999999</v>
      </c>
      <c r="F72" s="32">
        <v>35489</v>
      </c>
      <c r="G72" s="33">
        <f t="shared" si="101"/>
        <v>2</v>
      </c>
      <c r="H72" s="33">
        <f t="shared" si="102"/>
        <v>1997</v>
      </c>
      <c r="I72" s="34">
        <v>1.78</v>
      </c>
      <c r="K72" s="32">
        <v>31468</v>
      </c>
      <c r="L72" s="33">
        <f t="shared" si="103"/>
        <v>2</v>
      </c>
      <c r="M72" s="33">
        <f t="shared" si="104"/>
        <v>1986</v>
      </c>
      <c r="N72" s="34">
        <v>14.68</v>
      </c>
      <c r="P72" s="32">
        <v>31971</v>
      </c>
      <c r="Q72" s="33">
        <f t="shared" si="105"/>
        <v>7</v>
      </c>
      <c r="R72" s="33">
        <f t="shared" si="109"/>
        <v>1987</v>
      </c>
      <c r="S72" s="34">
        <v>19.829999999999998</v>
      </c>
      <c r="V72" s="35">
        <v>44331</v>
      </c>
      <c r="W72" s="33">
        <f>+MONTH(V72)</f>
        <v>5</v>
      </c>
      <c r="X72" s="156">
        <f t="shared" ref="X72:X77" si="142">+YEAR(V72)</f>
        <v>2021</v>
      </c>
      <c r="Y72" s="226">
        <f t="shared" si="138"/>
        <v>0.81555</v>
      </c>
      <c r="Z72" s="226">
        <f t="shared" si="118"/>
        <v>0.28249272550921439</v>
      </c>
      <c r="AA72" s="226">
        <f t="shared" si="139"/>
        <v>1.5516547619047623</v>
      </c>
      <c r="AB72" s="226">
        <f t="shared" si="140"/>
        <v>1.631766917293233</v>
      </c>
      <c r="AC72" s="226">
        <f t="shared" ref="AC72:AC77" si="143">+(Y72/91690)*1000000</f>
        <v>8.8946449994546839</v>
      </c>
      <c r="AD72" s="226">
        <f t="shared" si="141"/>
        <v>2.9125000000000005</v>
      </c>
    </row>
    <row r="73" spans="1:30">
      <c r="A73" s="32">
        <v>33848</v>
      </c>
      <c r="B73" s="33">
        <f t="shared" si="99"/>
        <v>9</v>
      </c>
      <c r="C73" s="33">
        <f t="shared" si="100"/>
        <v>1992</v>
      </c>
      <c r="D73" s="34">
        <v>0.36599999999999999</v>
      </c>
      <c r="F73" s="32">
        <v>35492</v>
      </c>
      <c r="G73" s="33">
        <f t="shared" si="101"/>
        <v>3</v>
      </c>
      <c r="H73" s="33">
        <f t="shared" si="102"/>
        <v>1997</v>
      </c>
      <c r="I73" s="34">
        <v>1.8</v>
      </c>
      <c r="K73" s="32">
        <v>31469</v>
      </c>
      <c r="L73" s="33">
        <f t="shared" si="103"/>
        <v>2</v>
      </c>
      <c r="M73" s="33">
        <f t="shared" si="104"/>
        <v>1986</v>
      </c>
      <c r="N73" s="34">
        <v>14.62</v>
      </c>
      <c r="P73" s="32">
        <v>31972</v>
      </c>
      <c r="Q73" s="33">
        <f t="shared" si="105"/>
        <v>7</v>
      </c>
      <c r="R73" s="33">
        <f t="shared" si="109"/>
        <v>1987</v>
      </c>
      <c r="S73" s="34">
        <v>19.88</v>
      </c>
      <c r="V73" s="35">
        <v>44302</v>
      </c>
      <c r="W73" s="33">
        <f>+MONTH(V73)</f>
        <v>4</v>
      </c>
      <c r="X73" s="156">
        <f t="shared" si="142"/>
        <v>2021</v>
      </c>
      <c r="Y73" s="226">
        <f t="shared" si="138"/>
        <v>0.82252380952380966</v>
      </c>
      <c r="Z73" s="226">
        <f t="shared" si="118"/>
        <v>0.25827906332271022</v>
      </c>
      <c r="AA73" s="226">
        <f t="shared" si="139"/>
        <v>1.4694444444444443</v>
      </c>
      <c r="AB73" s="226">
        <f t="shared" si="140"/>
        <v>1.5430119047619049</v>
      </c>
      <c r="AC73" s="226">
        <f t="shared" si="143"/>
        <v>8.9707035611714439</v>
      </c>
      <c r="AD73" s="226">
        <f t="shared" si="141"/>
        <v>2.6628571428571428</v>
      </c>
    </row>
    <row r="74" spans="1:30">
      <c r="A74" s="32">
        <v>33849</v>
      </c>
      <c r="B74" s="33">
        <f t="shared" si="99"/>
        <v>9</v>
      </c>
      <c r="C74" s="33">
        <f t="shared" si="100"/>
        <v>1992</v>
      </c>
      <c r="D74" s="34">
        <v>0.36599999999999999</v>
      </c>
      <c r="F74" s="32">
        <v>35493</v>
      </c>
      <c r="G74" s="33">
        <f t="shared" si="101"/>
        <v>3</v>
      </c>
      <c r="H74" s="33">
        <f t="shared" si="102"/>
        <v>1997</v>
      </c>
      <c r="I74" s="34">
        <v>1.87</v>
      </c>
      <c r="K74" s="32">
        <v>31470</v>
      </c>
      <c r="L74" s="33">
        <f t="shared" si="103"/>
        <v>2</v>
      </c>
      <c r="M74" s="33">
        <f t="shared" si="104"/>
        <v>1986</v>
      </c>
      <c r="N74" s="34">
        <v>14.05</v>
      </c>
      <c r="P74" s="32">
        <v>31973</v>
      </c>
      <c r="Q74" s="33">
        <f t="shared" si="105"/>
        <v>7</v>
      </c>
      <c r="R74" s="33">
        <f t="shared" si="109"/>
        <v>1987</v>
      </c>
      <c r="S74" s="34">
        <v>20.28</v>
      </c>
      <c r="V74" s="35">
        <v>44272</v>
      </c>
      <c r="W74" s="33">
        <f t="shared" ref="W74:W80" si="144">+MONTH(V74)</f>
        <v>3</v>
      </c>
      <c r="X74" s="156">
        <f t="shared" si="142"/>
        <v>2021</v>
      </c>
      <c r="Y74" s="226">
        <f t="shared" si="138"/>
        <v>0.92191304347826075</v>
      </c>
      <c r="Z74" s="226">
        <f t="shared" si="118"/>
        <v>0.25395352760089407</v>
      </c>
      <c r="AA74" s="226">
        <f t="shared" si="139"/>
        <v>1.4841200828157348</v>
      </c>
      <c r="AB74" s="226">
        <f t="shared" si="140"/>
        <v>1.5573809523809523</v>
      </c>
      <c r="AC74" s="226">
        <f t="shared" si="143"/>
        <v>10.054673830060647</v>
      </c>
      <c r="AD74" s="226">
        <f t="shared" si="141"/>
        <v>2.6182608695652179</v>
      </c>
    </row>
    <row r="75" spans="1:30">
      <c r="A75" s="32">
        <v>33850</v>
      </c>
      <c r="B75" s="33">
        <f t="shared" si="99"/>
        <v>9</v>
      </c>
      <c r="C75" s="33">
        <f t="shared" si="100"/>
        <v>1992</v>
      </c>
      <c r="D75" s="34">
        <v>0.36599999999999999</v>
      </c>
      <c r="F75" s="32">
        <v>35494</v>
      </c>
      <c r="G75" s="33">
        <f t="shared" si="101"/>
        <v>3</v>
      </c>
      <c r="H75" s="33">
        <f t="shared" si="102"/>
        <v>1997</v>
      </c>
      <c r="I75" s="34">
        <v>1.92</v>
      </c>
      <c r="K75" s="32">
        <v>31471</v>
      </c>
      <c r="L75" s="33">
        <f t="shared" si="103"/>
        <v>2</v>
      </c>
      <c r="M75" s="33">
        <f t="shared" si="104"/>
        <v>1986</v>
      </c>
      <c r="N75" s="34">
        <v>13.23</v>
      </c>
      <c r="P75" s="32">
        <v>31974</v>
      </c>
      <c r="Q75" s="33">
        <f t="shared" si="105"/>
        <v>7</v>
      </c>
      <c r="R75" s="33">
        <f t="shared" si="109"/>
        <v>1987</v>
      </c>
      <c r="S75" s="34">
        <v>20.399999999999999</v>
      </c>
      <c r="V75" s="35">
        <v>44244</v>
      </c>
      <c r="W75" s="33">
        <f t="shared" si="144"/>
        <v>2</v>
      </c>
      <c r="X75" s="156">
        <f t="shared" si="142"/>
        <v>2021</v>
      </c>
      <c r="Y75" s="226">
        <f t="shared" si="138"/>
        <v>0.90452631578947373</v>
      </c>
      <c r="Z75" s="226">
        <f t="shared" si="118"/>
        <v>0.51927101944969101</v>
      </c>
      <c r="AA75" s="226">
        <f t="shared" si="139"/>
        <v>1.4058646616541353</v>
      </c>
      <c r="AB75" s="226">
        <f t="shared" si="140"/>
        <v>1.4827738095238094</v>
      </c>
      <c r="AC75" s="226">
        <f t="shared" si="143"/>
        <v>9.8650487053056359</v>
      </c>
      <c r="AD75" s="226">
        <f t="shared" si="141"/>
        <v>5.353684210526314</v>
      </c>
    </row>
    <row r="76" spans="1:30">
      <c r="A76" s="32">
        <v>33851</v>
      </c>
      <c r="B76" s="33">
        <f t="shared" si="99"/>
        <v>9</v>
      </c>
      <c r="C76" s="33">
        <f t="shared" si="100"/>
        <v>1992</v>
      </c>
      <c r="D76" s="34">
        <v>0.37</v>
      </c>
      <c r="F76" s="32">
        <v>35495</v>
      </c>
      <c r="G76" s="33">
        <f t="shared" si="101"/>
        <v>3</v>
      </c>
      <c r="H76" s="33">
        <f t="shared" si="102"/>
        <v>1997</v>
      </c>
      <c r="I76" s="34">
        <v>1.82</v>
      </c>
      <c r="K76" s="32">
        <v>31474</v>
      </c>
      <c r="L76" s="33">
        <f t="shared" si="103"/>
        <v>3</v>
      </c>
      <c r="M76" s="33">
        <f t="shared" si="104"/>
        <v>1986</v>
      </c>
      <c r="N76" s="34">
        <v>11.98</v>
      </c>
      <c r="P76" s="32">
        <v>31975</v>
      </c>
      <c r="Q76" s="33">
        <f t="shared" si="105"/>
        <v>7</v>
      </c>
      <c r="R76" s="33">
        <f t="shared" si="109"/>
        <v>1987</v>
      </c>
      <c r="S76" s="34">
        <v>20.63</v>
      </c>
      <c r="V76" s="35">
        <v>44213</v>
      </c>
      <c r="W76" s="33">
        <f t="shared" si="144"/>
        <v>1</v>
      </c>
      <c r="X76" s="156">
        <f t="shared" si="142"/>
        <v>2021</v>
      </c>
      <c r="Y76" s="226">
        <f t="shared" si="138"/>
        <v>0.86342105263157887</v>
      </c>
      <c r="Z76" s="226">
        <f t="shared" ref="Z76:Z107" si="145">+AVERAGEIFS($I$36:$I$10056,$G$36:$G$10056,W76,$H$36:$H$10056,X76)/$AA$2</f>
        <v>0.26310684567869719</v>
      </c>
      <c r="AA76" s="226">
        <f t="shared" si="139"/>
        <v>1.2382957393483707</v>
      </c>
      <c r="AB76" s="226">
        <f t="shared" si="140"/>
        <v>1.3041428571428573</v>
      </c>
      <c r="AC76" s="226">
        <f t="shared" si="143"/>
        <v>9.4167417671673999</v>
      </c>
      <c r="AD76" s="226">
        <f t="shared" si="141"/>
        <v>2.7126315789473683</v>
      </c>
    </row>
    <row r="77" spans="1:30">
      <c r="A77" s="32">
        <v>33855</v>
      </c>
      <c r="B77" s="33">
        <f t="shared" si="99"/>
        <v>9</v>
      </c>
      <c r="C77" s="33">
        <f t="shared" si="100"/>
        <v>1992</v>
      </c>
      <c r="D77" s="34">
        <v>0.376</v>
      </c>
      <c r="F77" s="32">
        <v>35496</v>
      </c>
      <c r="G77" s="33">
        <f t="shared" si="101"/>
        <v>3</v>
      </c>
      <c r="H77" s="33">
        <f t="shared" si="102"/>
        <v>1997</v>
      </c>
      <c r="I77" s="34">
        <v>1.89</v>
      </c>
      <c r="K77" s="32">
        <v>31475</v>
      </c>
      <c r="L77" s="33">
        <f t="shared" si="103"/>
        <v>3</v>
      </c>
      <c r="M77" s="33">
        <f t="shared" si="104"/>
        <v>1986</v>
      </c>
      <c r="N77" s="34">
        <v>11.98</v>
      </c>
      <c r="P77" s="32">
        <v>31978</v>
      </c>
      <c r="Q77" s="33">
        <f t="shared" si="105"/>
        <v>7</v>
      </c>
      <c r="R77" s="33">
        <f t="shared" si="109"/>
        <v>1987</v>
      </c>
      <c r="S77" s="34">
        <v>20.55</v>
      </c>
      <c r="V77" s="35">
        <v>44182</v>
      </c>
      <c r="W77" s="33">
        <f t="shared" si="144"/>
        <v>12</v>
      </c>
      <c r="X77" s="156">
        <f t="shared" si="142"/>
        <v>2020</v>
      </c>
      <c r="Y77" s="226">
        <f t="shared" si="138"/>
        <v>0.64400000000000002</v>
      </c>
      <c r="Z77" s="226">
        <f t="shared" si="145"/>
        <v>0.25070435545702274</v>
      </c>
      <c r="AA77" s="226">
        <f t="shared" si="139"/>
        <v>1.1196428571428567</v>
      </c>
      <c r="AB77" s="226">
        <f t="shared" si="140"/>
        <v>1.1903246753246752</v>
      </c>
      <c r="AC77" s="226">
        <f t="shared" si="143"/>
        <v>7.0236667030210489</v>
      </c>
      <c r="AD77" s="226">
        <f t="shared" si="141"/>
        <v>2.5847619047619044</v>
      </c>
    </row>
    <row r="78" spans="1:30">
      <c r="A78" s="32">
        <v>33856</v>
      </c>
      <c r="B78" s="33">
        <f t="shared" si="99"/>
        <v>9</v>
      </c>
      <c r="C78" s="33">
        <f t="shared" si="100"/>
        <v>1992</v>
      </c>
      <c r="D78" s="34">
        <v>0.379</v>
      </c>
      <c r="F78" s="32">
        <v>35499</v>
      </c>
      <c r="G78" s="33">
        <f t="shared" si="101"/>
        <v>3</v>
      </c>
      <c r="H78" s="33">
        <f t="shared" si="102"/>
        <v>1997</v>
      </c>
      <c r="I78" s="34">
        <v>1.95</v>
      </c>
      <c r="K78" s="32">
        <v>31476</v>
      </c>
      <c r="L78" s="33">
        <f t="shared" si="103"/>
        <v>3</v>
      </c>
      <c r="M78" s="33">
        <f t="shared" si="104"/>
        <v>1986</v>
      </c>
      <c r="N78" s="34">
        <v>12.03</v>
      </c>
      <c r="P78" s="32">
        <v>31979</v>
      </c>
      <c r="Q78" s="33">
        <f t="shared" si="105"/>
        <v>7</v>
      </c>
      <c r="R78" s="33">
        <f t="shared" si="109"/>
        <v>1987</v>
      </c>
      <c r="S78" s="34">
        <v>20.350000000000001</v>
      </c>
      <c r="V78" s="35">
        <v>44152</v>
      </c>
      <c r="W78" s="33">
        <f t="shared" si="144"/>
        <v>11</v>
      </c>
      <c r="X78" s="156">
        <f t="shared" ref="X78:X84" si="146">+YEAR(V78)</f>
        <v>2020</v>
      </c>
      <c r="Y78" s="226">
        <f t="shared" si="138"/>
        <v>0.54521052631578959</v>
      </c>
      <c r="Z78" s="226">
        <f t="shared" si="145"/>
        <v>0.25350962274746019</v>
      </c>
      <c r="AA78" s="226">
        <f t="shared" si="139"/>
        <v>0.97469924812030095</v>
      </c>
      <c r="AB78" s="226">
        <f t="shared" si="140"/>
        <v>1.0164852607709751</v>
      </c>
      <c r="AC78" s="226">
        <f t="shared" ref="AC78:AC84" si="147">+(Y78/91690)*1000000</f>
        <v>5.9462376084173805</v>
      </c>
      <c r="AD78" s="226">
        <f t="shared" si="141"/>
        <v>2.6136842105263147</v>
      </c>
    </row>
    <row r="79" spans="1:30">
      <c r="A79" s="32">
        <v>33857</v>
      </c>
      <c r="B79" s="33">
        <f t="shared" si="99"/>
        <v>9</v>
      </c>
      <c r="C79" s="33">
        <f t="shared" si="100"/>
        <v>1992</v>
      </c>
      <c r="D79" s="34">
        <v>0.379</v>
      </c>
      <c r="F79" s="32">
        <v>35500</v>
      </c>
      <c r="G79" s="33">
        <f t="shared" si="101"/>
        <v>3</v>
      </c>
      <c r="H79" s="33">
        <f t="shared" si="102"/>
        <v>1997</v>
      </c>
      <c r="I79" s="34">
        <v>1.92</v>
      </c>
      <c r="K79" s="32">
        <v>31477</v>
      </c>
      <c r="L79" s="33">
        <f t="shared" si="103"/>
        <v>3</v>
      </c>
      <c r="M79" s="33">
        <f t="shared" si="104"/>
        <v>1986</v>
      </c>
      <c r="N79" s="34">
        <v>13.13</v>
      </c>
      <c r="P79" s="32">
        <v>31980</v>
      </c>
      <c r="Q79" s="33">
        <f t="shared" si="105"/>
        <v>7</v>
      </c>
      <c r="R79" s="33">
        <f t="shared" si="109"/>
        <v>1987</v>
      </c>
      <c r="S79" s="34">
        <v>20.329999999999998</v>
      </c>
      <c r="V79" s="35">
        <v>44121</v>
      </c>
      <c r="W79" s="33">
        <f t="shared" si="144"/>
        <v>10</v>
      </c>
      <c r="X79" s="156">
        <f t="shared" si="146"/>
        <v>2020</v>
      </c>
      <c r="Y79" s="226">
        <f t="shared" si="138"/>
        <v>0.52599999999999991</v>
      </c>
      <c r="Z79" s="226">
        <f t="shared" si="145"/>
        <v>0.23172559739000093</v>
      </c>
      <c r="AA79" s="226">
        <f t="shared" si="139"/>
        <v>0.9380612244897959</v>
      </c>
      <c r="AB79" s="226">
        <f t="shared" si="140"/>
        <v>0.95689393939393952</v>
      </c>
      <c r="AC79" s="226">
        <f t="shared" si="147"/>
        <v>5.7367215617842726</v>
      </c>
      <c r="AD79" s="226">
        <f t="shared" si="141"/>
        <v>2.3890909090909096</v>
      </c>
    </row>
    <row r="80" spans="1:30">
      <c r="A80" s="32">
        <v>33858</v>
      </c>
      <c r="B80" s="33">
        <f t="shared" si="99"/>
        <v>9</v>
      </c>
      <c r="C80" s="33">
        <f t="shared" si="100"/>
        <v>1992</v>
      </c>
      <c r="D80" s="34">
        <v>0.378</v>
      </c>
      <c r="F80" s="32">
        <v>35501</v>
      </c>
      <c r="G80" s="33">
        <f t="shared" si="101"/>
        <v>3</v>
      </c>
      <c r="H80" s="33">
        <f t="shared" si="102"/>
        <v>1997</v>
      </c>
      <c r="I80" s="34">
        <v>1.96</v>
      </c>
      <c r="K80" s="32">
        <v>31478</v>
      </c>
      <c r="L80" s="33">
        <f t="shared" si="103"/>
        <v>3</v>
      </c>
      <c r="M80" s="33">
        <f t="shared" si="104"/>
        <v>1986</v>
      </c>
      <c r="N80" s="34">
        <v>12.24</v>
      </c>
      <c r="P80" s="32">
        <v>31981</v>
      </c>
      <c r="Q80" s="33">
        <f t="shared" si="105"/>
        <v>7</v>
      </c>
      <c r="R80" s="33">
        <f t="shared" si="109"/>
        <v>1987</v>
      </c>
      <c r="S80" s="34">
        <v>20.149999999999999</v>
      </c>
      <c r="V80" s="35">
        <v>44091</v>
      </c>
      <c r="W80" s="33">
        <f t="shared" si="144"/>
        <v>9</v>
      </c>
      <c r="X80" s="156">
        <f t="shared" si="146"/>
        <v>2020</v>
      </c>
      <c r="Y80" s="226">
        <f t="shared" si="138"/>
        <v>0.49476190476190479</v>
      </c>
      <c r="Z80" s="226">
        <f t="shared" si="145"/>
        <v>0.18645790032792936</v>
      </c>
      <c r="AA80" s="226">
        <f t="shared" si="139"/>
        <v>0.94367346938775498</v>
      </c>
      <c r="AB80" s="226">
        <f t="shared" si="140"/>
        <v>0.97403679653679642</v>
      </c>
      <c r="AC80" s="226">
        <f t="shared" si="147"/>
        <v>5.3960290627320839</v>
      </c>
      <c r="AD80" s="226">
        <f t="shared" si="141"/>
        <v>1.9223809523809519</v>
      </c>
    </row>
    <row r="81" spans="1:30">
      <c r="A81" s="32">
        <v>33861</v>
      </c>
      <c r="B81" s="33">
        <f t="shared" si="99"/>
        <v>9</v>
      </c>
      <c r="C81" s="33">
        <f t="shared" si="100"/>
        <v>1992</v>
      </c>
      <c r="D81" s="34">
        <v>0.38100000000000001</v>
      </c>
      <c r="F81" s="32">
        <v>35502</v>
      </c>
      <c r="G81" s="33">
        <f t="shared" si="101"/>
        <v>3</v>
      </c>
      <c r="H81" s="33">
        <f t="shared" si="102"/>
        <v>1997</v>
      </c>
      <c r="I81" s="34">
        <v>1.98</v>
      </c>
      <c r="K81" s="32">
        <v>31481</v>
      </c>
      <c r="L81" s="33">
        <f t="shared" si="103"/>
        <v>3</v>
      </c>
      <c r="M81" s="33">
        <f t="shared" si="104"/>
        <v>1986</v>
      </c>
      <c r="N81" s="34">
        <v>12.94</v>
      </c>
      <c r="P81" s="32">
        <v>31982</v>
      </c>
      <c r="Q81" s="33">
        <f t="shared" si="105"/>
        <v>7</v>
      </c>
      <c r="R81" s="33">
        <f t="shared" si="109"/>
        <v>1987</v>
      </c>
      <c r="S81" s="34">
        <v>19.579999999999998</v>
      </c>
      <c r="V81" s="35">
        <v>44060</v>
      </c>
      <c r="W81" s="33">
        <f t="shared" ref="W81:W87" si="148">+MONTH(V81)</f>
        <v>8</v>
      </c>
      <c r="X81" s="156">
        <f t="shared" si="146"/>
        <v>2020</v>
      </c>
      <c r="Y81" s="226">
        <f t="shared" si="138"/>
        <v>0.50619047619047619</v>
      </c>
      <c r="Z81" s="226">
        <f t="shared" si="145"/>
        <v>0.2233153203085308</v>
      </c>
      <c r="AA81" s="226">
        <f t="shared" si="139"/>
        <v>1.0080725623582767</v>
      </c>
      <c r="AB81" s="226">
        <f t="shared" si="140"/>
        <v>1.0651428571428572</v>
      </c>
      <c r="AC81" s="226">
        <f t="shared" si="147"/>
        <v>5.5206726599462996</v>
      </c>
      <c r="AD81" s="226">
        <f t="shared" si="141"/>
        <v>2.3023809523809526</v>
      </c>
    </row>
    <row r="82" spans="1:30">
      <c r="A82" s="32">
        <v>33862</v>
      </c>
      <c r="B82" s="33">
        <f t="shared" si="99"/>
        <v>9</v>
      </c>
      <c r="C82" s="33">
        <f t="shared" si="100"/>
        <v>1992</v>
      </c>
      <c r="D82" s="34">
        <v>0.38100000000000001</v>
      </c>
      <c r="F82" s="32">
        <v>35503</v>
      </c>
      <c r="G82" s="33">
        <f t="shared" si="101"/>
        <v>3</v>
      </c>
      <c r="H82" s="33">
        <f t="shared" si="102"/>
        <v>1997</v>
      </c>
      <c r="I82" s="34">
        <v>1.97</v>
      </c>
      <c r="K82" s="32">
        <v>31482</v>
      </c>
      <c r="L82" s="33">
        <f t="shared" si="103"/>
        <v>3</v>
      </c>
      <c r="M82" s="33">
        <f t="shared" si="104"/>
        <v>1986</v>
      </c>
      <c r="N82" s="34">
        <v>13.23</v>
      </c>
      <c r="P82" s="32">
        <v>31985</v>
      </c>
      <c r="Q82" s="33">
        <f t="shared" si="105"/>
        <v>7</v>
      </c>
      <c r="R82" s="33">
        <f t="shared" si="109"/>
        <v>1987</v>
      </c>
      <c r="S82" s="34">
        <v>19.3</v>
      </c>
      <c r="V82" s="35">
        <v>44029</v>
      </c>
      <c r="W82" s="33">
        <f t="shared" si="148"/>
        <v>7</v>
      </c>
      <c r="X82" s="156">
        <f t="shared" si="146"/>
        <v>2020</v>
      </c>
      <c r="Y82" s="226">
        <f t="shared" si="138"/>
        <v>0.49113636363636365</v>
      </c>
      <c r="Z82" s="226">
        <f t="shared" si="145"/>
        <v>0.17140085908272137</v>
      </c>
      <c r="AA82" s="226">
        <f t="shared" si="139"/>
        <v>0.96929653679653693</v>
      </c>
      <c r="AB82" s="226">
        <f t="shared" si="140"/>
        <v>1.0295755693581781</v>
      </c>
      <c r="AC82" s="226">
        <f t="shared" si="147"/>
        <v>5.3564877700552254</v>
      </c>
      <c r="AD82" s="226">
        <f t="shared" si="141"/>
        <v>1.7671428571428573</v>
      </c>
    </row>
    <row r="83" spans="1:30">
      <c r="A83" s="32">
        <v>33863</v>
      </c>
      <c r="B83" s="33">
        <f t="shared" si="99"/>
        <v>9</v>
      </c>
      <c r="C83" s="33">
        <f t="shared" si="100"/>
        <v>1992</v>
      </c>
      <c r="D83" s="34">
        <v>0.379</v>
      </c>
      <c r="F83" s="32">
        <v>35506</v>
      </c>
      <c r="G83" s="33">
        <f t="shared" si="101"/>
        <v>3</v>
      </c>
      <c r="H83" s="33">
        <f t="shared" si="102"/>
        <v>1997</v>
      </c>
      <c r="I83" s="34">
        <v>2.0099999999999998</v>
      </c>
      <c r="K83" s="32">
        <v>31483</v>
      </c>
      <c r="L83" s="33">
        <f t="shared" si="103"/>
        <v>3</v>
      </c>
      <c r="M83" s="33">
        <f t="shared" si="104"/>
        <v>1986</v>
      </c>
      <c r="N83" s="34">
        <v>14.05</v>
      </c>
      <c r="P83" s="32">
        <v>31986</v>
      </c>
      <c r="Q83" s="33">
        <f t="shared" si="105"/>
        <v>7</v>
      </c>
      <c r="R83" s="33">
        <f t="shared" si="109"/>
        <v>1987</v>
      </c>
      <c r="S83" s="34">
        <v>19.78</v>
      </c>
      <c r="V83" s="35">
        <v>43999</v>
      </c>
      <c r="W83" s="33">
        <f t="shared" si="148"/>
        <v>6</v>
      </c>
      <c r="X83" s="156">
        <f t="shared" si="146"/>
        <v>2020</v>
      </c>
      <c r="Y83" s="226">
        <f t="shared" si="138"/>
        <v>0.49563636363636371</v>
      </c>
      <c r="Z83" s="226">
        <f t="shared" si="145"/>
        <v>0.15827528436645799</v>
      </c>
      <c r="AA83" s="226">
        <f t="shared" si="139"/>
        <v>0.91207792207792204</v>
      </c>
      <c r="AB83" s="226">
        <f t="shared" si="140"/>
        <v>0.95873376623376638</v>
      </c>
      <c r="AC83" s="226">
        <f t="shared" si="147"/>
        <v>5.4055661864583238</v>
      </c>
      <c r="AD83" s="226">
        <f t="shared" si="141"/>
        <v>1.6318181818181818</v>
      </c>
    </row>
    <row r="84" spans="1:30">
      <c r="A84" s="32">
        <v>33864</v>
      </c>
      <c r="B84" s="33">
        <f t="shared" si="99"/>
        <v>9</v>
      </c>
      <c r="C84" s="33">
        <f t="shared" si="100"/>
        <v>1992</v>
      </c>
      <c r="D84" s="34">
        <v>0.38</v>
      </c>
      <c r="F84" s="32">
        <v>35507</v>
      </c>
      <c r="G84" s="33">
        <f t="shared" si="101"/>
        <v>3</v>
      </c>
      <c r="H84" s="33">
        <f t="shared" si="102"/>
        <v>1997</v>
      </c>
      <c r="I84" s="34">
        <v>1.91</v>
      </c>
      <c r="K84" s="32">
        <v>31484</v>
      </c>
      <c r="L84" s="33">
        <f t="shared" si="103"/>
        <v>3</v>
      </c>
      <c r="M84" s="33">
        <f t="shared" si="104"/>
        <v>1986</v>
      </c>
      <c r="N84" s="34">
        <v>12.6</v>
      </c>
      <c r="P84" s="32">
        <v>31987</v>
      </c>
      <c r="Q84" s="33">
        <f t="shared" si="105"/>
        <v>7</v>
      </c>
      <c r="R84" s="33">
        <f t="shared" si="109"/>
        <v>1987</v>
      </c>
      <c r="S84" s="34">
        <v>19.98</v>
      </c>
      <c r="V84" s="35">
        <v>43968</v>
      </c>
      <c r="W84" s="33">
        <f t="shared" si="148"/>
        <v>5</v>
      </c>
      <c r="X84" s="156">
        <f t="shared" si="146"/>
        <v>2020</v>
      </c>
      <c r="Y84" s="226">
        <f t="shared" si="138"/>
        <v>0.41649999999999998</v>
      </c>
      <c r="Z84" s="226">
        <f t="shared" si="145"/>
        <v>0.1695926285160039</v>
      </c>
      <c r="AA84" s="226">
        <f t="shared" si="139"/>
        <v>0.68005952380952395</v>
      </c>
      <c r="AB84" s="226">
        <f t="shared" si="140"/>
        <v>0.69949874686716795</v>
      </c>
      <c r="AC84" s="226">
        <f t="shared" si="147"/>
        <v>4.54248009597557</v>
      </c>
      <c r="AD84" s="226">
        <f t="shared" si="141"/>
        <v>1.7485000000000004</v>
      </c>
    </row>
    <row r="85" spans="1:30">
      <c r="A85" s="32">
        <v>33865</v>
      </c>
      <c r="B85" s="33">
        <f t="shared" si="99"/>
        <v>9</v>
      </c>
      <c r="C85" s="33">
        <f t="shared" si="100"/>
        <v>1992</v>
      </c>
      <c r="D85" s="34">
        <v>0.376</v>
      </c>
      <c r="F85" s="32">
        <v>35508</v>
      </c>
      <c r="G85" s="33">
        <f t="shared" si="101"/>
        <v>3</v>
      </c>
      <c r="H85" s="33">
        <f t="shared" si="102"/>
        <v>1997</v>
      </c>
      <c r="I85" s="34">
        <v>1.88</v>
      </c>
      <c r="K85" s="32">
        <v>31485</v>
      </c>
      <c r="L85" s="33">
        <f t="shared" si="103"/>
        <v>3</v>
      </c>
      <c r="M85" s="33">
        <f t="shared" si="104"/>
        <v>1986</v>
      </c>
      <c r="N85" s="34">
        <v>12.55</v>
      </c>
      <c r="P85" s="32">
        <v>31988</v>
      </c>
      <c r="Q85" s="33">
        <f t="shared" si="105"/>
        <v>7</v>
      </c>
      <c r="R85" s="33">
        <f t="shared" si="109"/>
        <v>1987</v>
      </c>
      <c r="S85" s="34">
        <v>20.2</v>
      </c>
      <c r="V85" s="35">
        <v>43938</v>
      </c>
      <c r="W85" s="33">
        <f t="shared" si="148"/>
        <v>4</v>
      </c>
      <c r="X85" s="156">
        <f t="shared" ref="X85:X90" si="149">+YEAR(V85)</f>
        <v>2020</v>
      </c>
      <c r="Y85" s="226">
        <f t="shared" si="138"/>
        <v>0.32680952380952388</v>
      </c>
      <c r="Z85" s="226">
        <f t="shared" si="145"/>
        <v>0.16867581174079718</v>
      </c>
      <c r="AA85" s="226">
        <f t="shared" si="139"/>
        <v>0.39399092970521549</v>
      </c>
      <c r="AB85" s="226">
        <f t="shared" si="140"/>
        <v>0.43758333333333338</v>
      </c>
      <c r="AC85" s="226">
        <f t="shared" ref="AC85:AC90" si="150">+(Y85/91690)*1000000</f>
        <v>3.5642875320048413</v>
      </c>
      <c r="AD85" s="226">
        <f t="shared" si="141"/>
        <v>1.739047619047619</v>
      </c>
    </row>
    <row r="86" spans="1:30">
      <c r="A86" s="32">
        <v>33868</v>
      </c>
      <c r="B86" s="33">
        <f t="shared" si="99"/>
        <v>9</v>
      </c>
      <c r="C86" s="33">
        <f t="shared" si="100"/>
        <v>1992</v>
      </c>
      <c r="D86" s="34">
        <v>0.371</v>
      </c>
      <c r="F86" s="32">
        <v>35509</v>
      </c>
      <c r="G86" s="33">
        <f t="shared" si="101"/>
        <v>3</v>
      </c>
      <c r="H86" s="33">
        <f t="shared" si="102"/>
        <v>1997</v>
      </c>
      <c r="I86" s="34">
        <v>1.88</v>
      </c>
      <c r="K86" s="32">
        <v>31488</v>
      </c>
      <c r="L86" s="33">
        <f t="shared" si="103"/>
        <v>3</v>
      </c>
      <c r="M86" s="33">
        <f t="shared" si="104"/>
        <v>1986</v>
      </c>
      <c r="N86" s="34">
        <v>13.28</v>
      </c>
      <c r="P86" s="32">
        <v>31989</v>
      </c>
      <c r="Q86" s="33">
        <f t="shared" si="105"/>
        <v>7</v>
      </c>
      <c r="R86" s="33">
        <f t="shared" si="109"/>
        <v>1987</v>
      </c>
      <c r="S86" s="34">
        <v>20.03</v>
      </c>
      <c r="V86" s="35">
        <v>43907</v>
      </c>
      <c r="W86" s="33">
        <f t="shared" si="148"/>
        <v>3</v>
      </c>
      <c r="X86" s="156">
        <f t="shared" si="149"/>
        <v>2020</v>
      </c>
      <c r="Y86" s="226">
        <f t="shared" si="138"/>
        <v>0.30054545454545462</v>
      </c>
      <c r="Z86" s="226">
        <f t="shared" si="145"/>
        <v>0.17384878296614475</v>
      </c>
      <c r="AA86" s="226">
        <f t="shared" si="139"/>
        <v>0.69542207792207777</v>
      </c>
      <c r="AB86" s="226">
        <f t="shared" si="140"/>
        <v>0.76670995670995679</v>
      </c>
      <c r="AC86" s="226">
        <f t="shared" si="150"/>
        <v>3.2778433258311113</v>
      </c>
      <c r="AD86" s="226">
        <f t="shared" si="141"/>
        <v>1.7923809523809524</v>
      </c>
    </row>
    <row r="87" spans="1:30">
      <c r="A87" s="32">
        <v>33869</v>
      </c>
      <c r="B87" s="33">
        <f t="shared" si="99"/>
        <v>9</v>
      </c>
      <c r="C87" s="33">
        <f t="shared" si="100"/>
        <v>1992</v>
      </c>
      <c r="D87" s="34">
        <v>0.375</v>
      </c>
      <c r="F87" s="32">
        <v>35510</v>
      </c>
      <c r="G87" s="33">
        <f t="shared" si="101"/>
        <v>3</v>
      </c>
      <c r="H87" s="33">
        <f t="shared" si="102"/>
        <v>1997</v>
      </c>
      <c r="I87" s="34">
        <v>1.87</v>
      </c>
      <c r="K87" s="32">
        <v>31489</v>
      </c>
      <c r="L87" s="33">
        <f t="shared" si="103"/>
        <v>3</v>
      </c>
      <c r="M87" s="33">
        <f t="shared" si="104"/>
        <v>1986</v>
      </c>
      <c r="N87" s="34">
        <v>14.03</v>
      </c>
      <c r="P87" s="32">
        <v>31992</v>
      </c>
      <c r="Q87" s="33">
        <f t="shared" si="105"/>
        <v>8</v>
      </c>
      <c r="R87" s="33">
        <f t="shared" si="109"/>
        <v>1987</v>
      </c>
      <c r="S87" s="34">
        <v>20.95</v>
      </c>
      <c r="V87" s="35">
        <v>43878</v>
      </c>
      <c r="W87" s="33">
        <f t="shared" si="148"/>
        <v>2</v>
      </c>
      <c r="X87" s="156">
        <f t="shared" si="149"/>
        <v>2020</v>
      </c>
      <c r="Y87" s="226">
        <f t="shared" si="138"/>
        <v>0.39663157894736839</v>
      </c>
      <c r="Z87" s="226">
        <f t="shared" si="145"/>
        <v>0.18556332635662873</v>
      </c>
      <c r="AA87" s="226">
        <f t="shared" si="139"/>
        <v>1.2033959899749371</v>
      </c>
      <c r="AB87" s="226">
        <f t="shared" si="140"/>
        <v>1.3262380952380954</v>
      </c>
      <c r="AC87" s="226">
        <f t="shared" si="150"/>
        <v>4.3257888422659869</v>
      </c>
      <c r="AD87" s="226">
        <f t="shared" si="141"/>
        <v>1.9131578947368422</v>
      </c>
    </row>
    <row r="88" spans="1:30">
      <c r="A88" s="32">
        <v>33870</v>
      </c>
      <c r="B88" s="33">
        <f t="shared" si="99"/>
        <v>9</v>
      </c>
      <c r="C88" s="33">
        <f t="shared" si="100"/>
        <v>1992</v>
      </c>
      <c r="D88" s="34">
        <v>0.376</v>
      </c>
      <c r="F88" s="32">
        <v>35513</v>
      </c>
      <c r="G88" s="33">
        <f t="shared" si="101"/>
        <v>3</v>
      </c>
      <c r="H88" s="33">
        <f t="shared" si="102"/>
        <v>1997</v>
      </c>
      <c r="I88" s="34">
        <v>1.8</v>
      </c>
      <c r="K88" s="32">
        <v>31490</v>
      </c>
      <c r="L88" s="33">
        <f t="shared" si="103"/>
        <v>3</v>
      </c>
      <c r="M88" s="33">
        <f t="shared" si="104"/>
        <v>1986</v>
      </c>
      <c r="N88" s="34">
        <v>13.25</v>
      </c>
      <c r="P88" s="32">
        <v>31993</v>
      </c>
      <c r="Q88" s="33">
        <f t="shared" si="105"/>
        <v>8</v>
      </c>
      <c r="R88" s="33">
        <f t="shared" si="109"/>
        <v>1987</v>
      </c>
      <c r="S88" s="34">
        <v>20.65</v>
      </c>
      <c r="V88" s="35">
        <v>43848</v>
      </c>
      <c r="W88" s="33">
        <f t="shared" ref="W88:W93" si="151">+MONTH(V88)</f>
        <v>1</v>
      </c>
      <c r="X88" s="156">
        <f t="shared" si="149"/>
        <v>2020</v>
      </c>
      <c r="Y88" s="226">
        <f t="shared" si="138"/>
        <v>0.43000000000000005</v>
      </c>
      <c r="Z88" s="226">
        <f t="shared" si="145"/>
        <v>0.19619081209769859</v>
      </c>
      <c r="AA88" s="226">
        <f t="shared" si="139"/>
        <v>1.3695011337868479</v>
      </c>
      <c r="AB88" s="226">
        <f t="shared" si="140"/>
        <v>1.515367965367965</v>
      </c>
      <c r="AC88" s="226">
        <f t="shared" si="150"/>
        <v>4.6897153451848625</v>
      </c>
      <c r="AD88" s="226">
        <f t="shared" si="141"/>
        <v>2.0227272727272725</v>
      </c>
    </row>
    <row r="89" spans="1:30">
      <c r="A89" s="32">
        <v>33871</v>
      </c>
      <c r="B89" s="33">
        <f t="shared" si="99"/>
        <v>9</v>
      </c>
      <c r="C89" s="33">
        <f t="shared" si="100"/>
        <v>1992</v>
      </c>
      <c r="D89" s="34">
        <v>0.376</v>
      </c>
      <c r="F89" s="32">
        <v>35514</v>
      </c>
      <c r="G89" s="33">
        <f t="shared" si="101"/>
        <v>3</v>
      </c>
      <c r="H89" s="33">
        <f t="shared" si="102"/>
        <v>1997</v>
      </c>
      <c r="I89" s="34">
        <v>1.85</v>
      </c>
      <c r="K89" s="32">
        <v>31491</v>
      </c>
      <c r="L89" s="33">
        <f t="shared" si="103"/>
        <v>3</v>
      </c>
      <c r="M89" s="33">
        <f t="shared" si="104"/>
        <v>1986</v>
      </c>
      <c r="N89" s="34">
        <v>12.75</v>
      </c>
      <c r="P89" s="32">
        <v>31994</v>
      </c>
      <c r="Q89" s="33">
        <f t="shared" si="105"/>
        <v>8</v>
      </c>
      <c r="R89" s="33">
        <f t="shared" si="109"/>
        <v>1987</v>
      </c>
      <c r="S89" s="34">
        <v>19.8</v>
      </c>
      <c r="V89" s="35">
        <v>43817</v>
      </c>
      <c r="W89" s="33">
        <f t="shared" si="151"/>
        <v>12</v>
      </c>
      <c r="X89" s="156">
        <f t="shared" si="149"/>
        <v>2019</v>
      </c>
      <c r="Y89" s="226">
        <f t="shared" si="138"/>
        <v>0.49747619047619052</v>
      </c>
      <c r="Z89" s="226">
        <f t="shared" si="145"/>
        <v>0.2157406124428434</v>
      </c>
      <c r="AA89" s="226">
        <f t="shared" si="139"/>
        <v>1.424206349206349</v>
      </c>
      <c r="AB89" s="226">
        <f t="shared" si="140"/>
        <v>1.5979761904761904</v>
      </c>
      <c r="AC89" s="226">
        <f t="shared" si="150"/>
        <v>5.4256319170704606</v>
      </c>
      <c r="AD89" s="226">
        <f t="shared" si="141"/>
        <v>2.2242857142857155</v>
      </c>
    </row>
    <row r="90" spans="1:30">
      <c r="A90" s="32">
        <v>33872</v>
      </c>
      <c r="B90" s="33">
        <f t="shared" si="99"/>
        <v>9</v>
      </c>
      <c r="C90" s="33">
        <f t="shared" si="100"/>
        <v>1992</v>
      </c>
      <c r="D90" s="34">
        <v>0.374</v>
      </c>
      <c r="F90" s="32">
        <v>35515</v>
      </c>
      <c r="G90" s="33">
        <f t="shared" si="101"/>
        <v>3</v>
      </c>
      <c r="H90" s="33">
        <f t="shared" si="102"/>
        <v>1997</v>
      </c>
      <c r="I90" s="34">
        <v>1.85</v>
      </c>
      <c r="K90" s="32">
        <v>31492</v>
      </c>
      <c r="L90" s="33">
        <f t="shared" si="103"/>
        <v>3</v>
      </c>
      <c r="M90" s="33">
        <f t="shared" si="104"/>
        <v>1986</v>
      </c>
      <c r="N90" s="34">
        <v>13.95</v>
      </c>
      <c r="P90" s="32">
        <v>31995</v>
      </c>
      <c r="Q90" s="33">
        <f t="shared" si="105"/>
        <v>8</v>
      </c>
      <c r="R90" s="33">
        <f t="shared" si="109"/>
        <v>1987</v>
      </c>
      <c r="S90" s="34">
        <v>19.75</v>
      </c>
      <c r="V90" s="35">
        <v>43788</v>
      </c>
      <c r="W90" s="33">
        <f t="shared" si="151"/>
        <v>11</v>
      </c>
      <c r="X90" s="156">
        <f t="shared" si="149"/>
        <v>2019</v>
      </c>
      <c r="Y90" s="226">
        <f t="shared" si="138"/>
        <v>0.53110526315789486</v>
      </c>
      <c r="Z90" s="226">
        <f t="shared" si="145"/>
        <v>0.25819592628516003</v>
      </c>
      <c r="AA90" s="226">
        <f t="shared" si="139"/>
        <v>1.3564160401002505</v>
      </c>
      <c r="AB90" s="226">
        <f t="shared" si="140"/>
        <v>1.5050453514739228</v>
      </c>
      <c r="AC90" s="226">
        <f t="shared" si="150"/>
        <v>5.7924011686977295</v>
      </c>
      <c r="AD90" s="226">
        <f t="shared" si="141"/>
        <v>2.6619999999999999</v>
      </c>
    </row>
    <row r="91" spans="1:30">
      <c r="A91" s="32">
        <v>33875</v>
      </c>
      <c r="B91" s="33">
        <f t="shared" si="99"/>
        <v>9</v>
      </c>
      <c r="C91" s="33">
        <f t="shared" si="100"/>
        <v>1992</v>
      </c>
      <c r="D91" s="34">
        <v>0.376</v>
      </c>
      <c r="F91" s="32">
        <v>35516</v>
      </c>
      <c r="G91" s="33">
        <f t="shared" si="101"/>
        <v>3</v>
      </c>
      <c r="H91" s="33">
        <f t="shared" si="102"/>
        <v>1997</v>
      </c>
      <c r="I91" s="34">
        <v>1.84</v>
      </c>
      <c r="K91" s="32">
        <v>31495</v>
      </c>
      <c r="L91" s="33">
        <f t="shared" si="103"/>
        <v>3</v>
      </c>
      <c r="M91" s="33">
        <f t="shared" si="104"/>
        <v>1986</v>
      </c>
      <c r="N91" s="34">
        <v>12.2</v>
      </c>
      <c r="P91" s="32">
        <v>31996</v>
      </c>
      <c r="Q91" s="33">
        <f t="shared" si="105"/>
        <v>8</v>
      </c>
      <c r="R91" s="33">
        <f t="shared" si="109"/>
        <v>1987</v>
      </c>
      <c r="S91" s="34">
        <v>19.649999999999999</v>
      </c>
      <c r="V91" s="35">
        <v>43758</v>
      </c>
      <c r="W91" s="33">
        <f t="shared" si="151"/>
        <v>10</v>
      </c>
      <c r="X91" s="156">
        <f t="shared" ref="X91:X96" si="152">+YEAR(V91)</f>
        <v>2019</v>
      </c>
      <c r="Y91" s="226">
        <f t="shared" si="138"/>
        <v>0.46600000000000008</v>
      </c>
      <c r="Z91" s="226">
        <f t="shared" si="145"/>
        <v>0.22612069329060003</v>
      </c>
      <c r="AA91" s="226">
        <f t="shared" si="139"/>
        <v>1.2848343685300203</v>
      </c>
      <c r="AB91" s="226">
        <f t="shared" si="140"/>
        <v>1.420982142857143</v>
      </c>
      <c r="AC91" s="226">
        <f t="shared" ref="AC91:AC96" si="153">+(Y91/91690)*1000000</f>
        <v>5.0823426764096418</v>
      </c>
      <c r="AD91" s="226">
        <f t="shared" si="141"/>
        <v>2.3313043478260864</v>
      </c>
    </row>
    <row r="92" spans="1:30">
      <c r="A92" s="32">
        <v>33876</v>
      </c>
      <c r="B92" s="33">
        <f t="shared" si="99"/>
        <v>9</v>
      </c>
      <c r="C92" s="33">
        <f t="shared" si="100"/>
        <v>1992</v>
      </c>
      <c r="D92" s="34">
        <v>0.36599999999999999</v>
      </c>
      <c r="F92" s="32">
        <v>35520</v>
      </c>
      <c r="G92" s="33">
        <f t="shared" si="101"/>
        <v>3</v>
      </c>
      <c r="H92" s="33">
        <f t="shared" si="102"/>
        <v>1997</v>
      </c>
      <c r="I92" s="34">
        <v>1.84</v>
      </c>
      <c r="K92" s="32">
        <v>31496</v>
      </c>
      <c r="L92" s="33">
        <f t="shared" si="103"/>
        <v>3</v>
      </c>
      <c r="M92" s="33">
        <f t="shared" si="104"/>
        <v>1986</v>
      </c>
      <c r="N92" s="34">
        <v>12.43</v>
      </c>
      <c r="P92" s="32">
        <v>31999</v>
      </c>
      <c r="Q92" s="33">
        <f t="shared" si="105"/>
        <v>8</v>
      </c>
      <c r="R92" s="33">
        <f t="shared" si="109"/>
        <v>1987</v>
      </c>
      <c r="S92" s="34">
        <v>19.43</v>
      </c>
      <c r="V92" s="35">
        <v>43729</v>
      </c>
      <c r="W92" s="33">
        <f t="shared" si="151"/>
        <v>9</v>
      </c>
      <c r="X92" s="156">
        <f t="shared" si="152"/>
        <v>2019</v>
      </c>
      <c r="Y92" s="226">
        <f t="shared" si="138"/>
        <v>0.44776190476190486</v>
      </c>
      <c r="Z92" s="226">
        <f t="shared" si="145"/>
        <v>0.24714793773959623</v>
      </c>
      <c r="AA92" s="226">
        <f t="shared" si="139"/>
        <v>1.3537528344671201</v>
      </c>
      <c r="AB92" s="226">
        <f t="shared" si="140"/>
        <v>1.495873015873016</v>
      </c>
      <c r="AC92" s="226">
        <f t="shared" si="153"/>
        <v>4.8834322691886234</v>
      </c>
      <c r="AD92" s="226">
        <f t="shared" si="141"/>
        <v>2.5480952380952373</v>
      </c>
    </row>
    <row r="93" spans="1:30">
      <c r="A93" s="32">
        <v>33877</v>
      </c>
      <c r="B93" s="33">
        <f t="shared" si="99"/>
        <v>9</v>
      </c>
      <c r="C93" s="33">
        <f t="shared" si="100"/>
        <v>1992</v>
      </c>
      <c r="D93" s="34">
        <v>0.371</v>
      </c>
      <c r="F93" s="32">
        <v>35521</v>
      </c>
      <c r="G93" s="33">
        <f t="shared" si="101"/>
        <v>4</v>
      </c>
      <c r="H93" s="33">
        <f t="shared" si="102"/>
        <v>1997</v>
      </c>
      <c r="I93" s="34">
        <v>1.95</v>
      </c>
      <c r="K93" s="32">
        <v>31497</v>
      </c>
      <c r="L93" s="33">
        <f t="shared" si="103"/>
        <v>3</v>
      </c>
      <c r="M93" s="33">
        <f t="shared" si="104"/>
        <v>1986</v>
      </c>
      <c r="N93" s="34">
        <v>12.03</v>
      </c>
      <c r="P93" s="32">
        <v>32000</v>
      </c>
      <c r="Q93" s="33">
        <f t="shared" si="105"/>
        <v>8</v>
      </c>
      <c r="R93" s="33">
        <f t="shared" si="109"/>
        <v>1987</v>
      </c>
      <c r="S93" s="34">
        <v>19.45</v>
      </c>
      <c r="V93" s="35">
        <v>43699</v>
      </c>
      <c r="W93" s="33">
        <f t="shared" si="151"/>
        <v>8</v>
      </c>
      <c r="X93" s="156">
        <f t="shared" si="152"/>
        <v>2019</v>
      </c>
      <c r="Y93" s="226">
        <f t="shared" si="138"/>
        <v>0.40481818181818185</v>
      </c>
      <c r="Z93" s="226">
        <f t="shared" si="145"/>
        <v>0.21541310290097873</v>
      </c>
      <c r="AA93" s="226">
        <f t="shared" si="139"/>
        <v>1.3049025974025974</v>
      </c>
      <c r="AB93" s="226">
        <f t="shared" si="140"/>
        <v>1.4057575757575758</v>
      </c>
      <c r="AC93" s="226">
        <f t="shared" si="153"/>
        <v>4.4150745099594486</v>
      </c>
      <c r="AD93" s="226">
        <f t="shared" si="141"/>
        <v>2.2209090909090907</v>
      </c>
    </row>
    <row r="94" spans="1:30">
      <c r="A94" s="32">
        <v>33878</v>
      </c>
      <c r="B94" s="33">
        <f t="shared" si="99"/>
        <v>10</v>
      </c>
      <c r="C94" s="33">
        <f t="shared" si="100"/>
        <v>1992</v>
      </c>
      <c r="D94" s="34">
        <v>0.374</v>
      </c>
      <c r="F94" s="32">
        <v>35522</v>
      </c>
      <c r="G94" s="33">
        <f t="shared" si="101"/>
        <v>4</v>
      </c>
      <c r="H94" s="33">
        <f t="shared" si="102"/>
        <v>1997</v>
      </c>
      <c r="I94" s="34">
        <v>1.85</v>
      </c>
      <c r="K94" s="32">
        <v>31498</v>
      </c>
      <c r="L94" s="33">
        <f t="shared" si="103"/>
        <v>3</v>
      </c>
      <c r="M94" s="33">
        <f t="shared" si="104"/>
        <v>1986</v>
      </c>
      <c r="N94" s="34">
        <v>11.35</v>
      </c>
      <c r="P94" s="32">
        <v>32001</v>
      </c>
      <c r="Q94" s="33">
        <f t="shared" si="105"/>
        <v>8</v>
      </c>
      <c r="R94" s="33">
        <f t="shared" si="109"/>
        <v>1987</v>
      </c>
      <c r="S94" s="34">
        <v>19.5</v>
      </c>
      <c r="V94" s="35">
        <v>43669</v>
      </c>
      <c r="W94" s="33">
        <f t="shared" ref="W94:W100" si="154">+MONTH(V94)</f>
        <v>7</v>
      </c>
      <c r="X94" s="156">
        <f t="shared" si="152"/>
        <v>2019</v>
      </c>
      <c r="Y94" s="226">
        <f t="shared" si="138"/>
        <v>0.48847619047619051</v>
      </c>
      <c r="Z94" s="226">
        <f t="shared" si="145"/>
        <v>0.22950441088171444</v>
      </c>
      <c r="AA94" s="226">
        <f t="shared" si="139"/>
        <v>1.3656689342403625</v>
      </c>
      <c r="AB94" s="226">
        <f t="shared" si="140"/>
        <v>1.5218840579710142</v>
      </c>
      <c r="AC94" s="226">
        <f t="shared" si="153"/>
        <v>5.3274750842642655</v>
      </c>
      <c r="AD94" s="226">
        <f t="shared" si="141"/>
        <v>2.366190476190476</v>
      </c>
    </row>
    <row r="95" spans="1:30">
      <c r="A95" s="32">
        <v>33879</v>
      </c>
      <c r="B95" s="33">
        <f t="shared" si="99"/>
        <v>10</v>
      </c>
      <c r="C95" s="33">
        <f t="shared" si="100"/>
        <v>1992</v>
      </c>
      <c r="D95" s="34">
        <v>0.371</v>
      </c>
      <c r="F95" s="32">
        <v>35523</v>
      </c>
      <c r="G95" s="33">
        <f t="shared" si="101"/>
        <v>4</v>
      </c>
      <c r="H95" s="33">
        <f t="shared" si="102"/>
        <v>1997</v>
      </c>
      <c r="I95" s="34">
        <v>1.87</v>
      </c>
      <c r="K95" s="32">
        <v>31502</v>
      </c>
      <c r="L95" s="33">
        <f t="shared" si="103"/>
        <v>3</v>
      </c>
      <c r="M95" s="33">
        <f t="shared" si="104"/>
        <v>1986</v>
      </c>
      <c r="N95" s="34">
        <v>10.25</v>
      </c>
      <c r="P95" s="32">
        <v>32002</v>
      </c>
      <c r="Q95" s="33">
        <f t="shared" si="105"/>
        <v>8</v>
      </c>
      <c r="R95" s="33">
        <f t="shared" si="109"/>
        <v>1987</v>
      </c>
      <c r="S95" s="34">
        <v>19.399999999999999</v>
      </c>
      <c r="V95" s="35">
        <v>43640</v>
      </c>
      <c r="W95" s="33">
        <f t="shared" si="154"/>
        <v>6</v>
      </c>
      <c r="X95" s="156">
        <f t="shared" si="152"/>
        <v>2019</v>
      </c>
      <c r="Y95" s="226">
        <f t="shared" si="138"/>
        <v>0.44919999999999993</v>
      </c>
      <c r="Z95" s="226">
        <f t="shared" si="145"/>
        <v>0.23263821532492737</v>
      </c>
      <c r="AA95" s="226">
        <f t="shared" si="139"/>
        <v>1.3013690476190478</v>
      </c>
      <c r="AB95" s="226">
        <f t="shared" si="140"/>
        <v>1.5290595238095235</v>
      </c>
      <c r="AC95" s="226">
        <f t="shared" si="153"/>
        <v>4.899116588504743</v>
      </c>
      <c r="AD95" s="226">
        <f t="shared" si="141"/>
        <v>2.3985000000000012</v>
      </c>
    </row>
    <row r="96" spans="1:30">
      <c r="A96" s="32">
        <v>33882</v>
      </c>
      <c r="B96" s="33">
        <f t="shared" si="99"/>
        <v>10</v>
      </c>
      <c r="C96" s="33">
        <f t="shared" si="100"/>
        <v>1992</v>
      </c>
      <c r="D96" s="34">
        <v>0.36799999999999999</v>
      </c>
      <c r="F96" s="32">
        <v>35524</v>
      </c>
      <c r="G96" s="33">
        <f t="shared" si="101"/>
        <v>4</v>
      </c>
      <c r="H96" s="33">
        <f t="shared" si="102"/>
        <v>1997</v>
      </c>
      <c r="I96" s="34">
        <v>1.91</v>
      </c>
      <c r="K96" s="32">
        <v>31503</v>
      </c>
      <c r="L96" s="33">
        <f t="shared" si="103"/>
        <v>4</v>
      </c>
      <c r="M96" s="33">
        <f t="shared" si="104"/>
        <v>1986</v>
      </c>
      <c r="N96" s="34">
        <v>11.13</v>
      </c>
      <c r="P96" s="32">
        <v>32003</v>
      </c>
      <c r="Q96" s="33">
        <f t="shared" si="105"/>
        <v>8</v>
      </c>
      <c r="R96" s="33">
        <f t="shared" si="109"/>
        <v>1987</v>
      </c>
      <c r="S96" s="34">
        <v>19.25</v>
      </c>
      <c r="V96" s="35">
        <v>43607</v>
      </c>
      <c r="W96" s="33">
        <f t="shared" si="154"/>
        <v>5</v>
      </c>
      <c r="X96" s="156">
        <f t="shared" si="152"/>
        <v>2019</v>
      </c>
      <c r="Y96" s="226">
        <f t="shared" si="138"/>
        <v>0.5794999999999999</v>
      </c>
      <c r="Z96" s="226">
        <f t="shared" si="145"/>
        <v>0.25597390000881753</v>
      </c>
      <c r="AA96" s="226">
        <f t="shared" si="139"/>
        <v>1.4482575757575757</v>
      </c>
      <c r="AB96" s="226">
        <f t="shared" si="140"/>
        <v>1.6980411255411261</v>
      </c>
      <c r="AC96" s="226">
        <f t="shared" si="153"/>
        <v>6.3202094012433188</v>
      </c>
      <c r="AD96" s="226">
        <f t="shared" si="141"/>
        <v>2.6390909090909092</v>
      </c>
    </row>
    <row r="97" spans="1:30">
      <c r="A97" s="32">
        <v>33883</v>
      </c>
      <c r="B97" s="33">
        <f t="shared" si="99"/>
        <v>10</v>
      </c>
      <c r="C97" s="33">
        <f t="shared" si="100"/>
        <v>1992</v>
      </c>
      <c r="D97" s="34">
        <v>0.36099999999999999</v>
      </c>
      <c r="F97" s="32">
        <v>35527</v>
      </c>
      <c r="G97" s="33">
        <f t="shared" si="101"/>
        <v>4</v>
      </c>
      <c r="H97" s="33">
        <f t="shared" si="102"/>
        <v>1997</v>
      </c>
      <c r="I97" s="34">
        <v>1.99</v>
      </c>
      <c r="K97" s="32">
        <v>31504</v>
      </c>
      <c r="L97" s="33">
        <f t="shared" si="103"/>
        <v>4</v>
      </c>
      <c r="M97" s="33">
        <f t="shared" si="104"/>
        <v>1986</v>
      </c>
      <c r="N97" s="34">
        <v>11.35</v>
      </c>
      <c r="P97" s="32">
        <v>32006</v>
      </c>
      <c r="Q97" s="33">
        <f t="shared" si="105"/>
        <v>8</v>
      </c>
      <c r="R97" s="33">
        <f t="shared" si="109"/>
        <v>1987</v>
      </c>
      <c r="S97" s="34">
        <v>18.850000000000001</v>
      </c>
      <c r="V97" s="35">
        <v>43578</v>
      </c>
      <c r="W97" s="33">
        <f t="shared" si="154"/>
        <v>4</v>
      </c>
      <c r="X97" s="156">
        <f t="shared" ref="X97:X112" si="155">+YEAR(V97)</f>
        <v>2019</v>
      </c>
      <c r="Y97" s="226">
        <f t="shared" si="138"/>
        <v>0.64236363636363647</v>
      </c>
      <c r="Z97" s="226">
        <f t="shared" si="145"/>
        <v>0.25675488430095605</v>
      </c>
      <c r="AA97" s="226">
        <f t="shared" si="139"/>
        <v>1.520532879818594</v>
      </c>
      <c r="AB97" s="226">
        <f t="shared" si="140"/>
        <v>1.6966547619047621</v>
      </c>
      <c r="AC97" s="226">
        <f t="shared" ref="AC97:AC160" si="156">+(Y97/91690)*1000000</f>
        <v>7.0058200061471965</v>
      </c>
      <c r="AD97" s="226">
        <f t="shared" si="141"/>
        <v>2.6471428571428568</v>
      </c>
    </row>
    <row r="98" spans="1:30">
      <c r="A98" s="32">
        <v>33884</v>
      </c>
      <c r="B98" s="33">
        <f t="shared" si="99"/>
        <v>10</v>
      </c>
      <c r="C98" s="33">
        <f t="shared" si="100"/>
        <v>1992</v>
      </c>
      <c r="D98" s="34">
        <v>0.36399999999999999</v>
      </c>
      <c r="F98" s="32">
        <v>35528</v>
      </c>
      <c r="G98" s="33">
        <f t="shared" si="101"/>
        <v>4</v>
      </c>
      <c r="H98" s="33">
        <f t="shared" si="102"/>
        <v>1997</v>
      </c>
      <c r="I98" s="34">
        <v>2.0099999999999998</v>
      </c>
      <c r="K98" s="32">
        <v>31505</v>
      </c>
      <c r="L98" s="33">
        <f t="shared" si="103"/>
        <v>4</v>
      </c>
      <c r="M98" s="33">
        <f t="shared" si="104"/>
        <v>1986</v>
      </c>
      <c r="N98" s="34">
        <v>11.7</v>
      </c>
      <c r="P98" s="32">
        <v>32007</v>
      </c>
      <c r="Q98" s="33">
        <f t="shared" si="105"/>
        <v>8</v>
      </c>
      <c r="R98" s="33">
        <f t="shared" si="109"/>
        <v>1987</v>
      </c>
      <c r="S98" s="34">
        <v>18.75</v>
      </c>
      <c r="V98" s="35">
        <v>43548</v>
      </c>
      <c r="W98" s="33">
        <f t="shared" si="154"/>
        <v>3</v>
      </c>
      <c r="X98" s="156">
        <f t="shared" si="155"/>
        <v>2019</v>
      </c>
      <c r="Y98" s="226">
        <f t="shared" si="138"/>
        <v>0.66919047619047611</v>
      </c>
      <c r="Z98" s="226">
        <f t="shared" si="145"/>
        <v>0.28599140917278643</v>
      </c>
      <c r="AA98" s="226">
        <f t="shared" si="139"/>
        <v>1.3845578231292517</v>
      </c>
      <c r="AB98" s="226">
        <f t="shared" si="140"/>
        <v>1.5747278911564624</v>
      </c>
      <c r="AC98" s="226">
        <f t="shared" si="156"/>
        <v>7.2984019652140484</v>
      </c>
      <c r="AD98" s="226">
        <f t="shared" si="141"/>
        <v>2.9485714285714284</v>
      </c>
    </row>
    <row r="99" spans="1:30">
      <c r="A99" s="32">
        <v>33885</v>
      </c>
      <c r="B99" s="33">
        <f t="shared" si="99"/>
        <v>10</v>
      </c>
      <c r="C99" s="33">
        <f t="shared" si="100"/>
        <v>1992</v>
      </c>
      <c r="D99" s="34">
        <v>0.36399999999999999</v>
      </c>
      <c r="F99" s="32">
        <v>35529</v>
      </c>
      <c r="G99" s="33">
        <f t="shared" si="101"/>
        <v>4</v>
      </c>
      <c r="H99" s="33">
        <f t="shared" si="102"/>
        <v>1997</v>
      </c>
      <c r="I99" s="34">
        <v>1.96</v>
      </c>
      <c r="K99" s="32">
        <v>31506</v>
      </c>
      <c r="L99" s="33">
        <f t="shared" si="103"/>
        <v>4</v>
      </c>
      <c r="M99" s="33">
        <f t="shared" si="104"/>
        <v>1986</v>
      </c>
      <c r="N99" s="34">
        <v>12.75</v>
      </c>
      <c r="P99" s="32">
        <v>32008</v>
      </c>
      <c r="Q99" s="33">
        <f t="shared" si="105"/>
        <v>8</v>
      </c>
      <c r="R99" s="33">
        <f t="shared" si="109"/>
        <v>1987</v>
      </c>
      <c r="S99" s="34">
        <v>18.5</v>
      </c>
      <c r="V99" s="35">
        <v>43521</v>
      </c>
      <c r="W99" s="33">
        <f t="shared" si="154"/>
        <v>2</v>
      </c>
      <c r="X99" s="156">
        <f t="shared" si="155"/>
        <v>2019</v>
      </c>
      <c r="Y99" s="226">
        <f t="shared" si="138"/>
        <v>0.6694</v>
      </c>
      <c r="Z99" s="226">
        <f t="shared" si="145"/>
        <v>0.26116698146919193</v>
      </c>
      <c r="AA99" s="226">
        <f t="shared" si="139"/>
        <v>1.3084461152882207</v>
      </c>
      <c r="AB99" s="226">
        <f t="shared" si="140"/>
        <v>1.5228690476190474</v>
      </c>
      <c r="AC99" s="226">
        <f t="shared" si="156"/>
        <v>7.3006870978296439</v>
      </c>
      <c r="AD99" s="226">
        <f t="shared" si="141"/>
        <v>2.6926315789473687</v>
      </c>
    </row>
    <row r="100" spans="1:30">
      <c r="A100" s="32">
        <v>33886</v>
      </c>
      <c r="B100" s="33">
        <f t="shared" ref="B100:B163" si="157">+MONTH(A100)</f>
        <v>10</v>
      </c>
      <c r="C100" s="33">
        <f t="shared" ref="C100:C163" si="158">+YEAR(A100)</f>
        <v>1992</v>
      </c>
      <c r="D100" s="34">
        <v>0.36399999999999999</v>
      </c>
      <c r="F100" s="32">
        <v>35530</v>
      </c>
      <c r="G100" s="33">
        <f t="shared" ref="G100:G163" si="159">+MONTH(F100)</f>
        <v>4</v>
      </c>
      <c r="H100" s="33">
        <f t="shared" ref="H100:H163" si="160">+YEAR(F100)</f>
        <v>1997</v>
      </c>
      <c r="I100" s="34">
        <v>1.97</v>
      </c>
      <c r="K100" s="32">
        <v>31509</v>
      </c>
      <c r="L100" s="33">
        <f t="shared" ref="L100:L163" si="161">+MONTH(K100)</f>
        <v>4</v>
      </c>
      <c r="M100" s="33">
        <f t="shared" ref="M100:M163" si="162">+YEAR(K100)</f>
        <v>1986</v>
      </c>
      <c r="N100" s="34">
        <v>14.39</v>
      </c>
      <c r="P100" s="32">
        <v>32009</v>
      </c>
      <c r="Q100" s="33">
        <f t="shared" ref="Q100:Q163" si="163">+MONTH(P100)</f>
        <v>8</v>
      </c>
      <c r="R100" s="33">
        <f t="shared" si="109"/>
        <v>1987</v>
      </c>
      <c r="S100" s="34">
        <v>18.3</v>
      </c>
      <c r="V100" s="35">
        <v>43466</v>
      </c>
      <c r="W100" s="33">
        <f t="shared" si="154"/>
        <v>1</v>
      </c>
      <c r="X100" s="156">
        <f t="shared" si="155"/>
        <v>2019</v>
      </c>
      <c r="Y100" s="226">
        <f t="shared" ref="Y100:Y131" si="164">+AVERAGEIFS($D$36:$D$10055,$B$36:$B$10055,W100,$C$36:$C$10055,X100)</f>
        <v>0.66576190476190478</v>
      </c>
      <c r="Z100" s="226">
        <f t="shared" si="145"/>
        <v>0.3029274314434352</v>
      </c>
      <c r="AA100" s="226">
        <f t="shared" ref="AA100:AA131" si="165">+AVERAGEIFS($N$36:$N$10053,$L$36:$L$10053,W100,$M$36:$M$10053,X100)/42</f>
        <v>1.2237229437229438</v>
      </c>
      <c r="AB100" s="226">
        <f t="shared" ref="AB100:AB131" si="166">+AVERAGEIFS($S$36:$S$10056,$Q$36:$Q$10056,W100,$R$36:$R$10056,X100)/42</f>
        <v>1.4145129870129869</v>
      </c>
      <c r="AC100" s="226">
        <f t="shared" si="156"/>
        <v>7.261008886049785</v>
      </c>
      <c r="AD100" s="226">
        <f t="shared" ref="AD100:AD131" si="167">+AVERAGEIFS($I$36:$I$10055,$G$36:$G$10055,W100,$H$36:$H$10055,X100)</f>
        <v>3.1231818181818172</v>
      </c>
    </row>
    <row r="101" spans="1:30">
      <c r="A101" s="32">
        <v>33889</v>
      </c>
      <c r="B101" s="33">
        <f t="shared" si="157"/>
        <v>10</v>
      </c>
      <c r="C101" s="33">
        <f t="shared" si="158"/>
        <v>1992</v>
      </c>
      <c r="D101" s="34">
        <v>0.36099999999999999</v>
      </c>
      <c r="F101" s="32">
        <v>35531</v>
      </c>
      <c r="G101" s="33">
        <f t="shared" si="159"/>
        <v>4</v>
      </c>
      <c r="H101" s="33">
        <f t="shared" si="160"/>
        <v>1997</v>
      </c>
      <c r="I101" s="34">
        <v>1.98</v>
      </c>
      <c r="K101" s="32">
        <v>31510</v>
      </c>
      <c r="L101" s="33">
        <f t="shared" si="161"/>
        <v>4</v>
      </c>
      <c r="M101" s="33">
        <f t="shared" si="162"/>
        <v>1986</v>
      </c>
      <c r="N101" s="34">
        <v>12.83</v>
      </c>
      <c r="P101" s="32">
        <v>32010</v>
      </c>
      <c r="Q101" s="33">
        <f t="shared" si="163"/>
        <v>8</v>
      </c>
      <c r="R101" s="33">
        <f t="shared" ref="R101:R164" si="168">+YEAR(P101)</f>
        <v>1987</v>
      </c>
      <c r="S101" s="34">
        <v>18.100000000000001</v>
      </c>
      <c r="V101" s="35">
        <v>43442</v>
      </c>
      <c r="W101" s="33">
        <v>12</v>
      </c>
      <c r="X101" s="156">
        <f t="shared" si="155"/>
        <v>2018</v>
      </c>
      <c r="Y101" s="226">
        <f t="shared" si="164"/>
        <v>0.68316666666666659</v>
      </c>
      <c r="Z101" s="226">
        <f t="shared" si="145"/>
        <v>0.39201422567086974</v>
      </c>
      <c r="AA101" s="226">
        <f t="shared" si="165"/>
        <v>1.1791137566137566</v>
      </c>
      <c r="AB101" s="226">
        <f t="shared" si="166"/>
        <v>1.3657703081232495</v>
      </c>
      <c r="AC101" s="226">
        <f t="shared" si="156"/>
        <v>7.4508306976405994</v>
      </c>
      <c r="AD101" s="226">
        <f t="shared" si="167"/>
        <v>4.041666666666667</v>
      </c>
    </row>
    <row r="102" spans="1:30">
      <c r="A102" s="32">
        <v>33890</v>
      </c>
      <c r="B102" s="33">
        <f t="shared" si="157"/>
        <v>10</v>
      </c>
      <c r="C102" s="33">
        <f t="shared" si="158"/>
        <v>1992</v>
      </c>
      <c r="D102" s="34">
        <v>0.34899999999999998</v>
      </c>
      <c r="F102" s="32">
        <v>35534</v>
      </c>
      <c r="G102" s="33">
        <f t="shared" si="159"/>
        <v>4</v>
      </c>
      <c r="H102" s="33">
        <f t="shared" si="160"/>
        <v>1997</v>
      </c>
      <c r="I102" s="34">
        <v>2</v>
      </c>
      <c r="K102" s="32">
        <v>31511</v>
      </c>
      <c r="L102" s="33">
        <f t="shared" si="161"/>
        <v>4</v>
      </c>
      <c r="M102" s="33">
        <f t="shared" si="162"/>
        <v>1986</v>
      </c>
      <c r="N102" s="34">
        <v>13</v>
      </c>
      <c r="P102" s="32">
        <v>32013</v>
      </c>
      <c r="Q102" s="33">
        <f t="shared" si="163"/>
        <v>8</v>
      </c>
      <c r="R102" s="33">
        <f t="shared" si="168"/>
        <v>1987</v>
      </c>
      <c r="S102" s="34">
        <v>17.48</v>
      </c>
      <c r="V102" s="35">
        <v>43410</v>
      </c>
      <c r="W102" s="33">
        <v>11</v>
      </c>
      <c r="X102" s="156">
        <f t="shared" si="155"/>
        <v>2018</v>
      </c>
      <c r="Y102" s="226">
        <f t="shared" si="164"/>
        <v>0.74644999999999984</v>
      </c>
      <c r="Z102" s="226">
        <f t="shared" si="145"/>
        <v>0.39938109094268165</v>
      </c>
      <c r="AA102" s="226">
        <f t="shared" si="165"/>
        <v>1.3562738095238094</v>
      </c>
      <c r="AB102" s="226">
        <f t="shared" si="166"/>
        <v>1.5416233766233767</v>
      </c>
      <c r="AC102" s="226">
        <f t="shared" si="156"/>
        <v>8.141018649798232</v>
      </c>
      <c r="AD102" s="226">
        <f t="shared" si="167"/>
        <v>4.1176190476190477</v>
      </c>
    </row>
    <row r="103" spans="1:30">
      <c r="A103" s="32">
        <v>33891</v>
      </c>
      <c r="B103" s="33">
        <f t="shared" si="157"/>
        <v>10</v>
      </c>
      <c r="C103" s="33">
        <f t="shared" si="158"/>
        <v>1992</v>
      </c>
      <c r="D103" s="34">
        <v>0.35099999999999998</v>
      </c>
      <c r="F103" s="32">
        <v>35535</v>
      </c>
      <c r="G103" s="33">
        <f t="shared" si="159"/>
        <v>4</v>
      </c>
      <c r="H103" s="33">
        <f t="shared" si="160"/>
        <v>1997</v>
      </c>
      <c r="I103" s="34">
        <v>2</v>
      </c>
      <c r="K103" s="32">
        <v>31512</v>
      </c>
      <c r="L103" s="33">
        <f t="shared" si="161"/>
        <v>4</v>
      </c>
      <c r="M103" s="33">
        <f t="shared" si="162"/>
        <v>1986</v>
      </c>
      <c r="N103" s="34">
        <v>13.45</v>
      </c>
      <c r="P103" s="32">
        <v>32014</v>
      </c>
      <c r="Q103" s="33">
        <f t="shared" si="163"/>
        <v>8</v>
      </c>
      <c r="R103" s="33">
        <f t="shared" si="168"/>
        <v>1987</v>
      </c>
      <c r="S103" s="34">
        <v>17.55</v>
      </c>
      <c r="V103" s="35">
        <v>43378</v>
      </c>
      <c r="W103" s="33">
        <v>10</v>
      </c>
      <c r="X103" s="156">
        <f t="shared" si="155"/>
        <v>2018</v>
      </c>
      <c r="Y103" s="226">
        <f t="shared" si="164"/>
        <v>0.9589130434782609</v>
      </c>
      <c r="Z103" s="226">
        <f t="shared" si="145"/>
        <v>0.31767384978703672</v>
      </c>
      <c r="AA103" s="226">
        <f t="shared" si="165"/>
        <v>1.6829166666666668</v>
      </c>
      <c r="AB103" s="226">
        <f t="shared" si="166"/>
        <v>1.9293374741200828</v>
      </c>
      <c r="AC103" s="226">
        <f t="shared" si="156"/>
        <v>10.458207476041672</v>
      </c>
      <c r="AD103" s="226">
        <f t="shared" si="167"/>
        <v>3.2752173913043485</v>
      </c>
    </row>
    <row r="104" spans="1:30">
      <c r="A104" s="32">
        <v>33892</v>
      </c>
      <c r="B104" s="33">
        <f t="shared" si="157"/>
        <v>10</v>
      </c>
      <c r="C104" s="33">
        <f t="shared" si="158"/>
        <v>1992</v>
      </c>
      <c r="D104" s="34">
        <v>0.35899999999999999</v>
      </c>
      <c r="F104" s="32">
        <v>35536</v>
      </c>
      <c r="G104" s="33">
        <f t="shared" si="159"/>
        <v>4</v>
      </c>
      <c r="H104" s="33">
        <f t="shared" si="160"/>
        <v>1997</v>
      </c>
      <c r="I104" s="34">
        <v>2.02</v>
      </c>
      <c r="K104" s="32">
        <v>31513</v>
      </c>
      <c r="L104" s="33">
        <f t="shared" si="161"/>
        <v>4</v>
      </c>
      <c r="M104" s="33">
        <f t="shared" si="162"/>
        <v>1986</v>
      </c>
      <c r="N104" s="34">
        <v>13.63</v>
      </c>
      <c r="P104" s="32">
        <v>32015</v>
      </c>
      <c r="Q104" s="33">
        <f t="shared" si="163"/>
        <v>8</v>
      </c>
      <c r="R104" s="33">
        <f t="shared" si="168"/>
        <v>1987</v>
      </c>
      <c r="S104" s="34">
        <v>18.100000000000001</v>
      </c>
      <c r="V104" s="35">
        <v>43346</v>
      </c>
      <c r="W104" s="33">
        <v>9</v>
      </c>
      <c r="X104" s="156">
        <f t="shared" si="155"/>
        <v>2018</v>
      </c>
      <c r="Y104" s="226">
        <f t="shared" si="164"/>
        <v>1.0584736842105265</v>
      </c>
      <c r="Z104" s="226">
        <f t="shared" si="145"/>
        <v>0.29052018990249628</v>
      </c>
      <c r="AA104" s="226">
        <f t="shared" si="165"/>
        <v>1.6721929824561406</v>
      </c>
      <c r="AB104" s="226">
        <f t="shared" si="166"/>
        <v>1.8783571428571433</v>
      </c>
      <c r="AC104" s="226">
        <f t="shared" si="156"/>
        <v>11.544047161201073</v>
      </c>
      <c r="AD104" s="226">
        <f t="shared" si="167"/>
        <v>2.9952631578947368</v>
      </c>
    </row>
    <row r="105" spans="1:30">
      <c r="A105" s="32">
        <v>33893</v>
      </c>
      <c r="B105" s="33">
        <f t="shared" si="157"/>
        <v>10</v>
      </c>
      <c r="C105" s="33">
        <f t="shared" si="158"/>
        <v>1992</v>
      </c>
      <c r="D105" s="34">
        <v>0.36099999999999999</v>
      </c>
      <c r="F105" s="32">
        <v>35537</v>
      </c>
      <c r="G105" s="33">
        <f t="shared" si="159"/>
        <v>4</v>
      </c>
      <c r="H105" s="33">
        <f t="shared" si="160"/>
        <v>1997</v>
      </c>
      <c r="I105" s="34">
        <v>2.08</v>
      </c>
      <c r="K105" s="32">
        <v>31516</v>
      </c>
      <c r="L105" s="33">
        <f t="shared" si="161"/>
        <v>4</v>
      </c>
      <c r="M105" s="33">
        <f t="shared" si="162"/>
        <v>1986</v>
      </c>
      <c r="N105" s="34">
        <v>12.94</v>
      </c>
      <c r="P105" s="32">
        <v>32016</v>
      </c>
      <c r="Q105" s="33">
        <f t="shared" si="163"/>
        <v>8</v>
      </c>
      <c r="R105" s="33">
        <f t="shared" si="168"/>
        <v>1987</v>
      </c>
      <c r="S105" s="34">
        <v>18.28</v>
      </c>
      <c r="V105" s="35">
        <v>43314</v>
      </c>
      <c r="W105" s="33">
        <v>8</v>
      </c>
      <c r="X105" s="156">
        <f t="shared" si="155"/>
        <v>2018</v>
      </c>
      <c r="Y105" s="226">
        <f t="shared" si="164"/>
        <v>0.9740000000000002</v>
      </c>
      <c r="Z105" s="226">
        <f t="shared" si="145"/>
        <v>0.2872685868510943</v>
      </c>
      <c r="AA105" s="226">
        <f t="shared" si="165"/>
        <v>1.6203726708074535</v>
      </c>
      <c r="AB105" s="226">
        <f t="shared" si="166"/>
        <v>1.72482683982684</v>
      </c>
      <c r="AC105" s="226">
        <f t="shared" si="156"/>
        <v>10.622750572581527</v>
      </c>
      <c r="AD105" s="226">
        <f t="shared" si="167"/>
        <v>2.9617391304347822</v>
      </c>
    </row>
    <row r="106" spans="1:30">
      <c r="A106" s="32">
        <v>33896</v>
      </c>
      <c r="B106" s="33">
        <f t="shared" si="157"/>
        <v>10</v>
      </c>
      <c r="C106" s="33">
        <f t="shared" si="158"/>
        <v>1992</v>
      </c>
      <c r="D106" s="34">
        <v>0.36399999999999999</v>
      </c>
      <c r="F106" s="32">
        <v>35538</v>
      </c>
      <c r="G106" s="33">
        <f t="shared" si="159"/>
        <v>4</v>
      </c>
      <c r="H106" s="33">
        <f t="shared" si="160"/>
        <v>1997</v>
      </c>
      <c r="I106" s="34">
        <v>2.1</v>
      </c>
      <c r="K106" s="32">
        <v>31517</v>
      </c>
      <c r="L106" s="33">
        <f t="shared" si="161"/>
        <v>4</v>
      </c>
      <c r="M106" s="33">
        <f t="shared" si="162"/>
        <v>1986</v>
      </c>
      <c r="N106" s="34">
        <v>12.72</v>
      </c>
      <c r="P106" s="32">
        <v>32017</v>
      </c>
      <c r="Q106" s="33">
        <f t="shared" si="163"/>
        <v>8</v>
      </c>
      <c r="R106" s="33">
        <f t="shared" si="168"/>
        <v>1987</v>
      </c>
      <c r="S106" s="34">
        <v>18.2</v>
      </c>
      <c r="V106" s="35">
        <v>43282</v>
      </c>
      <c r="W106" s="33">
        <v>7</v>
      </c>
      <c r="X106" s="156">
        <f t="shared" si="155"/>
        <v>2018</v>
      </c>
      <c r="Y106" s="226">
        <f t="shared" si="164"/>
        <v>0.9386363636363636</v>
      </c>
      <c r="Z106" s="226">
        <f t="shared" si="145"/>
        <v>0.27472172186042215</v>
      </c>
      <c r="AA106" s="226">
        <f t="shared" si="165"/>
        <v>1.6900340136054424</v>
      </c>
      <c r="AB106" s="226">
        <f t="shared" si="166"/>
        <v>1.7679545454545458</v>
      </c>
      <c r="AC106" s="226">
        <f t="shared" si="156"/>
        <v>10.237063623474356</v>
      </c>
      <c r="AD106" s="226">
        <f t="shared" si="167"/>
        <v>2.8323809523809524</v>
      </c>
    </row>
    <row r="107" spans="1:30">
      <c r="A107" s="32">
        <v>33897</v>
      </c>
      <c r="B107" s="33">
        <f t="shared" si="157"/>
        <v>10</v>
      </c>
      <c r="C107" s="33">
        <f t="shared" si="158"/>
        <v>1992</v>
      </c>
      <c r="D107" s="34">
        <v>0.36099999999999999</v>
      </c>
      <c r="F107" s="32">
        <v>35541</v>
      </c>
      <c r="G107" s="33">
        <f t="shared" si="159"/>
        <v>4</v>
      </c>
      <c r="H107" s="33">
        <f t="shared" si="160"/>
        <v>1997</v>
      </c>
      <c r="I107" s="34">
        <v>2.09</v>
      </c>
      <c r="K107" s="32">
        <v>31518</v>
      </c>
      <c r="L107" s="33">
        <f t="shared" si="161"/>
        <v>4</v>
      </c>
      <c r="M107" s="33">
        <f t="shared" si="162"/>
        <v>1986</v>
      </c>
      <c r="N107" s="34">
        <v>11.5</v>
      </c>
      <c r="P107" s="32">
        <v>32020</v>
      </c>
      <c r="Q107" s="33">
        <f t="shared" si="163"/>
        <v>8</v>
      </c>
      <c r="R107" s="33">
        <f t="shared" si="168"/>
        <v>1987</v>
      </c>
      <c r="S107" s="34">
        <v>18.63</v>
      </c>
      <c r="V107" s="35">
        <v>43253</v>
      </c>
      <c r="W107" s="33">
        <v>6</v>
      </c>
      <c r="X107" s="156">
        <f t="shared" si="155"/>
        <v>2018</v>
      </c>
      <c r="Y107" s="226">
        <f t="shared" si="164"/>
        <v>0.88023809523809526</v>
      </c>
      <c r="Z107" s="226">
        <f t="shared" si="145"/>
        <v>0.28779271165304143</v>
      </c>
      <c r="AA107" s="226">
        <f t="shared" si="165"/>
        <v>1.6160317460317462</v>
      </c>
      <c r="AB107" s="226">
        <f t="shared" si="166"/>
        <v>1.7715419501133784</v>
      </c>
      <c r="AC107" s="226">
        <f t="shared" si="156"/>
        <v>9.6001537271032316</v>
      </c>
      <c r="AD107" s="226">
        <f t="shared" si="167"/>
        <v>2.9671428571428575</v>
      </c>
    </row>
    <row r="108" spans="1:30">
      <c r="A108" s="32">
        <v>33898</v>
      </c>
      <c r="B108" s="33">
        <f t="shared" si="157"/>
        <v>10</v>
      </c>
      <c r="C108" s="33">
        <f t="shared" si="158"/>
        <v>1992</v>
      </c>
      <c r="D108" s="34">
        <v>0.35399999999999998</v>
      </c>
      <c r="F108" s="32">
        <v>35542</v>
      </c>
      <c r="G108" s="33">
        <f t="shared" si="159"/>
        <v>4</v>
      </c>
      <c r="H108" s="33">
        <f t="shared" si="160"/>
        <v>1997</v>
      </c>
      <c r="I108" s="34">
        <v>2.1</v>
      </c>
      <c r="K108" s="32">
        <v>31519</v>
      </c>
      <c r="L108" s="33">
        <f t="shared" si="161"/>
        <v>4</v>
      </c>
      <c r="M108" s="33">
        <f t="shared" si="162"/>
        <v>1986</v>
      </c>
      <c r="N108" s="34">
        <v>11.75</v>
      </c>
      <c r="P108" s="32">
        <v>32021</v>
      </c>
      <c r="Q108" s="33">
        <f t="shared" si="163"/>
        <v>9</v>
      </c>
      <c r="R108" s="33">
        <f t="shared" si="168"/>
        <v>1987</v>
      </c>
      <c r="S108" s="34">
        <v>18.43</v>
      </c>
      <c r="V108" s="35">
        <v>43221</v>
      </c>
      <c r="W108" s="33">
        <v>5</v>
      </c>
      <c r="X108" s="156">
        <f t="shared" si="155"/>
        <v>2018</v>
      </c>
      <c r="Y108" s="226">
        <f t="shared" si="164"/>
        <v>0.91640909090909095</v>
      </c>
      <c r="Z108" s="226">
        <f t="shared" ref="Z108:Z139" si="169">+AVERAGEIFS($I$36:$I$10056,$G$36:$G$10056,W108,$H$36:$H$10056,X108)/$AA$2</f>
        <v>0.27166916497663346</v>
      </c>
      <c r="AA108" s="226">
        <f t="shared" si="165"/>
        <v>1.6661471861471859</v>
      </c>
      <c r="AB108" s="226">
        <f t="shared" si="166"/>
        <v>1.8327437641723361</v>
      </c>
      <c r="AC108" s="226">
        <f t="shared" si="156"/>
        <v>9.9946459909378458</v>
      </c>
      <c r="AD108" s="226">
        <f t="shared" si="167"/>
        <v>2.8009090909090912</v>
      </c>
    </row>
    <row r="109" spans="1:30">
      <c r="A109" s="32">
        <v>33899</v>
      </c>
      <c r="B109" s="33">
        <f t="shared" si="157"/>
        <v>10</v>
      </c>
      <c r="C109" s="33">
        <f t="shared" si="158"/>
        <v>1992</v>
      </c>
      <c r="D109" s="34">
        <v>0.35</v>
      </c>
      <c r="F109" s="32">
        <v>35543</v>
      </c>
      <c r="G109" s="33">
        <f t="shared" si="159"/>
        <v>4</v>
      </c>
      <c r="H109" s="33">
        <f t="shared" si="160"/>
        <v>1997</v>
      </c>
      <c r="I109" s="34">
        <v>2.2200000000000002</v>
      </c>
      <c r="K109" s="32">
        <v>31520</v>
      </c>
      <c r="L109" s="33">
        <f t="shared" si="161"/>
        <v>4</v>
      </c>
      <c r="M109" s="33">
        <f t="shared" si="162"/>
        <v>1986</v>
      </c>
      <c r="N109" s="34">
        <v>11.88</v>
      </c>
      <c r="P109" s="32">
        <v>32022</v>
      </c>
      <c r="Q109" s="33">
        <f t="shared" si="163"/>
        <v>9</v>
      </c>
      <c r="R109" s="33">
        <f t="shared" si="168"/>
        <v>1987</v>
      </c>
      <c r="S109" s="34">
        <v>18.399999999999999</v>
      </c>
      <c r="V109" s="35">
        <v>43191</v>
      </c>
      <c r="W109" s="33">
        <v>4</v>
      </c>
      <c r="X109" s="156">
        <f t="shared" si="155"/>
        <v>2018</v>
      </c>
      <c r="Y109" s="226">
        <f t="shared" si="164"/>
        <v>0.82152380952380943</v>
      </c>
      <c r="Z109" s="226">
        <f t="shared" si="169"/>
        <v>0.2712114913860792</v>
      </c>
      <c r="AA109" s="226">
        <f t="shared" si="165"/>
        <v>1.5774716553287982</v>
      </c>
      <c r="AB109" s="226">
        <f t="shared" si="166"/>
        <v>1.716809523809524</v>
      </c>
      <c r="AC109" s="226">
        <f t="shared" si="156"/>
        <v>8.9597972464151958</v>
      </c>
      <c r="AD109" s="226">
        <f t="shared" si="167"/>
        <v>2.7961904761904766</v>
      </c>
    </row>
    <row r="110" spans="1:30">
      <c r="A110" s="32">
        <v>33900</v>
      </c>
      <c r="B110" s="33">
        <f t="shared" si="157"/>
        <v>10</v>
      </c>
      <c r="C110" s="33">
        <f t="shared" si="158"/>
        <v>1992</v>
      </c>
      <c r="D110" s="34">
        <v>0.33900000000000002</v>
      </c>
      <c r="F110" s="32">
        <v>35544</v>
      </c>
      <c r="G110" s="33">
        <f t="shared" si="159"/>
        <v>4</v>
      </c>
      <c r="H110" s="33">
        <f t="shared" si="160"/>
        <v>1997</v>
      </c>
      <c r="I110" s="34">
        <v>2.11</v>
      </c>
      <c r="K110" s="32">
        <v>31523</v>
      </c>
      <c r="L110" s="33">
        <f t="shared" si="161"/>
        <v>4</v>
      </c>
      <c r="M110" s="33">
        <f t="shared" si="162"/>
        <v>1986</v>
      </c>
      <c r="N110" s="34">
        <v>12.48</v>
      </c>
      <c r="P110" s="32">
        <v>32023</v>
      </c>
      <c r="Q110" s="33">
        <f t="shared" si="163"/>
        <v>9</v>
      </c>
      <c r="R110" s="33">
        <f t="shared" si="168"/>
        <v>1987</v>
      </c>
      <c r="S110" s="34">
        <v>18.18</v>
      </c>
      <c r="V110" s="35">
        <v>43160</v>
      </c>
      <c r="W110" s="33">
        <v>3</v>
      </c>
      <c r="X110" s="156">
        <f t="shared" si="155"/>
        <v>2018</v>
      </c>
      <c r="Y110" s="226">
        <f t="shared" si="164"/>
        <v>0.78728571428571414</v>
      </c>
      <c r="Z110" s="226">
        <f t="shared" si="169"/>
        <v>0.26118885963696825</v>
      </c>
      <c r="AA110" s="226">
        <f t="shared" si="165"/>
        <v>1.4934467120181405</v>
      </c>
      <c r="AB110" s="226">
        <f t="shared" si="166"/>
        <v>1.5718253968253968</v>
      </c>
      <c r="AC110" s="226">
        <f t="shared" si="156"/>
        <v>8.5863858030942755</v>
      </c>
      <c r="AD110" s="226">
        <f t="shared" si="167"/>
        <v>2.6928571428571431</v>
      </c>
    </row>
    <row r="111" spans="1:30">
      <c r="A111" s="32">
        <v>33903</v>
      </c>
      <c r="B111" s="33">
        <f t="shared" si="157"/>
        <v>10</v>
      </c>
      <c r="C111" s="33">
        <f t="shared" si="158"/>
        <v>1992</v>
      </c>
      <c r="D111" s="34">
        <v>0.33400000000000002</v>
      </c>
      <c r="F111" s="32">
        <v>35545</v>
      </c>
      <c r="G111" s="33">
        <f t="shared" si="159"/>
        <v>4</v>
      </c>
      <c r="H111" s="33">
        <f t="shared" si="160"/>
        <v>1997</v>
      </c>
      <c r="I111" s="34">
        <v>2.16</v>
      </c>
      <c r="K111" s="32">
        <v>31524</v>
      </c>
      <c r="L111" s="33">
        <f t="shared" si="161"/>
        <v>4</v>
      </c>
      <c r="M111" s="33">
        <f t="shared" si="162"/>
        <v>1986</v>
      </c>
      <c r="N111" s="34">
        <v>13.13</v>
      </c>
      <c r="P111" s="32">
        <v>32024</v>
      </c>
      <c r="Q111" s="33">
        <f t="shared" si="163"/>
        <v>9</v>
      </c>
      <c r="R111" s="33">
        <f t="shared" si="168"/>
        <v>1987</v>
      </c>
      <c r="S111" s="34">
        <v>18.13</v>
      </c>
      <c r="V111" s="35">
        <v>43132</v>
      </c>
      <c r="W111" s="33">
        <v>2</v>
      </c>
      <c r="X111" s="156">
        <f t="shared" si="155"/>
        <v>2018</v>
      </c>
      <c r="Y111" s="226">
        <f t="shared" si="164"/>
        <v>0.82636842105263175</v>
      </c>
      <c r="Z111" s="226">
        <f t="shared" si="169"/>
        <v>0.259022921027107</v>
      </c>
      <c r="AA111" s="226">
        <f t="shared" si="165"/>
        <v>1.4816541353383461</v>
      </c>
      <c r="AB111" s="226">
        <f t="shared" si="166"/>
        <v>1.5551785714285711</v>
      </c>
      <c r="AC111" s="226">
        <f t="shared" si="156"/>
        <v>9.0126341046202612</v>
      </c>
      <c r="AD111" s="226">
        <f t="shared" si="167"/>
        <v>2.6705263157894734</v>
      </c>
    </row>
    <row r="112" spans="1:30">
      <c r="A112" s="32">
        <v>33904</v>
      </c>
      <c r="B112" s="33">
        <f t="shared" si="157"/>
        <v>10</v>
      </c>
      <c r="C112" s="33">
        <f t="shared" si="158"/>
        <v>1992</v>
      </c>
      <c r="D112" s="34">
        <v>0.33400000000000002</v>
      </c>
      <c r="F112" s="32">
        <v>35548</v>
      </c>
      <c r="G112" s="33">
        <f t="shared" si="159"/>
        <v>4</v>
      </c>
      <c r="H112" s="33">
        <f t="shared" si="160"/>
        <v>1997</v>
      </c>
      <c r="I112" s="34">
        <v>2.1</v>
      </c>
      <c r="K112" s="32">
        <v>31525</v>
      </c>
      <c r="L112" s="33">
        <f t="shared" si="161"/>
        <v>4</v>
      </c>
      <c r="M112" s="33">
        <f t="shared" si="162"/>
        <v>1986</v>
      </c>
      <c r="N112" s="34">
        <v>13.7</v>
      </c>
      <c r="P112" s="32">
        <v>32027</v>
      </c>
      <c r="Q112" s="33">
        <f t="shared" si="163"/>
        <v>9</v>
      </c>
      <c r="R112" s="33">
        <f t="shared" si="168"/>
        <v>1987</v>
      </c>
      <c r="S112" s="34">
        <v>17.600000000000001</v>
      </c>
      <c r="V112" s="35">
        <v>43101</v>
      </c>
      <c r="W112" s="33">
        <v>1</v>
      </c>
      <c r="X112" s="156">
        <f t="shared" si="155"/>
        <v>2018</v>
      </c>
      <c r="Y112" s="226">
        <f t="shared" si="164"/>
        <v>0.90061904761904765</v>
      </c>
      <c r="Z112" s="226">
        <f t="shared" si="169"/>
        <v>0.38314627499884535</v>
      </c>
      <c r="AA112" s="226">
        <f t="shared" si="165"/>
        <v>1.5166326530612246</v>
      </c>
      <c r="AB112" s="226">
        <f t="shared" si="166"/>
        <v>1.6446969696969693</v>
      </c>
      <c r="AC112" s="226">
        <f t="shared" si="156"/>
        <v>9.8224348088019156</v>
      </c>
      <c r="AD112" s="226">
        <f t="shared" si="167"/>
        <v>3.9502380952380958</v>
      </c>
    </row>
    <row r="113" spans="1:30">
      <c r="A113" s="32">
        <v>33905</v>
      </c>
      <c r="B113" s="33">
        <f t="shared" si="157"/>
        <v>10</v>
      </c>
      <c r="C113" s="33">
        <f t="shared" si="158"/>
        <v>1992</v>
      </c>
      <c r="D113" s="34">
        <v>0.33400000000000002</v>
      </c>
      <c r="F113" s="32">
        <v>35549</v>
      </c>
      <c r="G113" s="33">
        <f t="shared" si="159"/>
        <v>4</v>
      </c>
      <c r="H113" s="33">
        <f t="shared" si="160"/>
        <v>1997</v>
      </c>
      <c r="I113" s="34">
        <v>2.09</v>
      </c>
      <c r="K113" s="32">
        <v>31526</v>
      </c>
      <c r="L113" s="33">
        <f t="shared" si="161"/>
        <v>4</v>
      </c>
      <c r="M113" s="33">
        <f t="shared" si="162"/>
        <v>1986</v>
      </c>
      <c r="N113" s="34">
        <v>13.65</v>
      </c>
      <c r="P113" s="32">
        <v>32028</v>
      </c>
      <c r="Q113" s="33">
        <f t="shared" si="163"/>
        <v>9</v>
      </c>
      <c r="R113" s="33">
        <f t="shared" si="168"/>
        <v>1987</v>
      </c>
      <c r="S113" s="34">
        <v>17.68</v>
      </c>
      <c r="V113" s="35">
        <v>43070</v>
      </c>
      <c r="W113" s="33">
        <v>12</v>
      </c>
      <c r="X113" s="156">
        <v>2017</v>
      </c>
      <c r="Y113" s="226">
        <f t="shared" si="164"/>
        <v>0.95719999999999994</v>
      </c>
      <c r="Z113" s="226">
        <f t="shared" si="169"/>
        <v>0.27287423213708373</v>
      </c>
      <c r="AA113" s="226">
        <f t="shared" si="165"/>
        <v>1.3781309523809522</v>
      </c>
      <c r="AB113" s="226">
        <f t="shared" si="166"/>
        <v>1.5327067669172934</v>
      </c>
      <c r="AC113" s="226">
        <f t="shared" si="156"/>
        <v>10.439524484676628</v>
      </c>
      <c r="AD113" s="226">
        <f t="shared" si="167"/>
        <v>2.8133333333333335</v>
      </c>
    </row>
    <row r="114" spans="1:30">
      <c r="A114" s="32">
        <v>33906</v>
      </c>
      <c r="B114" s="33">
        <f t="shared" si="157"/>
        <v>10</v>
      </c>
      <c r="C114" s="33">
        <f t="shared" si="158"/>
        <v>1992</v>
      </c>
      <c r="D114" s="34">
        <v>0.33900000000000002</v>
      </c>
      <c r="F114" s="32">
        <v>35550</v>
      </c>
      <c r="G114" s="33">
        <f t="shared" si="159"/>
        <v>4</v>
      </c>
      <c r="H114" s="33">
        <f t="shared" si="160"/>
        <v>1997</v>
      </c>
      <c r="I114" s="34">
        <v>2.16</v>
      </c>
      <c r="K114" s="32">
        <v>31527</v>
      </c>
      <c r="L114" s="33">
        <f t="shared" si="161"/>
        <v>4</v>
      </c>
      <c r="M114" s="33">
        <f t="shared" si="162"/>
        <v>1986</v>
      </c>
      <c r="N114" s="34">
        <v>14.23</v>
      </c>
      <c r="P114" s="32">
        <v>32029</v>
      </c>
      <c r="Q114" s="33">
        <f t="shared" si="163"/>
        <v>9</v>
      </c>
      <c r="R114" s="33">
        <f t="shared" si="168"/>
        <v>1987</v>
      </c>
      <c r="S114" s="34">
        <v>17.899999999999999</v>
      </c>
      <c r="V114" s="35">
        <v>43040</v>
      </c>
      <c r="W114" s="33">
        <v>11</v>
      </c>
      <c r="X114" s="156">
        <v>2017</v>
      </c>
      <c r="Y114" s="226">
        <f t="shared" si="164"/>
        <v>0.97961904761904761</v>
      </c>
      <c r="Z114" s="226">
        <f t="shared" si="169"/>
        <v>0.29230226611409926</v>
      </c>
      <c r="AA114" s="226">
        <f t="shared" si="165"/>
        <v>1.3485374149659866</v>
      </c>
      <c r="AB114" s="226">
        <f t="shared" si="166"/>
        <v>1.4931926406926403</v>
      </c>
      <c r="AC114" s="226">
        <f t="shared" si="156"/>
        <v>10.68403367454518</v>
      </c>
      <c r="AD114" s="226">
        <f t="shared" si="167"/>
        <v>3.0136363636363637</v>
      </c>
    </row>
    <row r="115" spans="1:30">
      <c r="A115" s="32">
        <v>33907</v>
      </c>
      <c r="B115" s="33">
        <f t="shared" si="157"/>
        <v>10</v>
      </c>
      <c r="C115" s="33">
        <f t="shared" si="158"/>
        <v>1992</v>
      </c>
      <c r="D115" s="34">
        <v>0.33900000000000002</v>
      </c>
      <c r="F115" s="32">
        <v>35551</v>
      </c>
      <c r="G115" s="33">
        <f t="shared" si="159"/>
        <v>5</v>
      </c>
      <c r="H115" s="33">
        <f t="shared" si="160"/>
        <v>1997</v>
      </c>
      <c r="I115" s="34">
        <v>2.19</v>
      </c>
      <c r="K115" s="32">
        <v>31530</v>
      </c>
      <c r="L115" s="33">
        <f t="shared" si="161"/>
        <v>4</v>
      </c>
      <c r="M115" s="33">
        <f t="shared" si="162"/>
        <v>1986</v>
      </c>
      <c r="N115" s="34">
        <v>13.34</v>
      </c>
      <c r="P115" s="32">
        <v>32030</v>
      </c>
      <c r="Q115" s="33">
        <f t="shared" si="163"/>
        <v>9</v>
      </c>
      <c r="R115" s="33">
        <f t="shared" si="168"/>
        <v>1987</v>
      </c>
      <c r="S115" s="34">
        <v>18.3</v>
      </c>
      <c r="V115" s="35">
        <v>43009</v>
      </c>
      <c r="W115" s="33">
        <v>10</v>
      </c>
      <c r="X115" s="156">
        <v>2017</v>
      </c>
      <c r="Y115" s="226">
        <f t="shared" si="164"/>
        <v>0.9345</v>
      </c>
      <c r="Z115" s="226">
        <f t="shared" si="169"/>
        <v>0.27920818269993825</v>
      </c>
      <c r="AA115" s="226">
        <f t="shared" si="165"/>
        <v>1.2280411255411254</v>
      </c>
      <c r="AB115" s="226">
        <f t="shared" si="166"/>
        <v>1.3692316017316017</v>
      </c>
      <c r="AC115" s="226">
        <f t="shared" si="156"/>
        <v>10.191951139709891</v>
      </c>
      <c r="AD115" s="226">
        <f t="shared" si="167"/>
        <v>2.8786363636363634</v>
      </c>
    </row>
    <row r="116" spans="1:30">
      <c r="A116" s="32">
        <v>33910</v>
      </c>
      <c r="B116" s="33">
        <f t="shared" si="157"/>
        <v>11</v>
      </c>
      <c r="C116" s="33">
        <f t="shared" si="158"/>
        <v>1992</v>
      </c>
      <c r="D116" s="34">
        <v>0.34399999999999997</v>
      </c>
      <c r="F116" s="32">
        <v>35552</v>
      </c>
      <c r="G116" s="33">
        <f t="shared" si="159"/>
        <v>5</v>
      </c>
      <c r="H116" s="33">
        <f t="shared" si="160"/>
        <v>1997</v>
      </c>
      <c r="I116" s="34">
        <v>2.21</v>
      </c>
      <c r="K116" s="32">
        <v>31531</v>
      </c>
      <c r="L116" s="33">
        <f t="shared" si="161"/>
        <v>4</v>
      </c>
      <c r="M116" s="33">
        <f t="shared" si="162"/>
        <v>1986</v>
      </c>
      <c r="N116" s="34">
        <v>13.63</v>
      </c>
      <c r="P116" s="32">
        <v>32031</v>
      </c>
      <c r="Q116" s="33">
        <f t="shared" si="163"/>
        <v>9</v>
      </c>
      <c r="R116" s="33">
        <f t="shared" si="168"/>
        <v>1987</v>
      </c>
      <c r="S116" s="34">
        <v>18.18</v>
      </c>
      <c r="V116" s="35">
        <v>42979</v>
      </c>
      <c r="W116" s="33">
        <v>9</v>
      </c>
      <c r="X116" s="156">
        <v>2017</v>
      </c>
      <c r="Y116" s="226">
        <f t="shared" si="164"/>
        <v>0.8871</v>
      </c>
      <c r="Z116" s="226">
        <f t="shared" si="169"/>
        <v>0.28862408202854373</v>
      </c>
      <c r="AA116" s="226">
        <f t="shared" si="165"/>
        <v>1.1862380952380953</v>
      </c>
      <c r="AB116" s="226">
        <f t="shared" si="166"/>
        <v>1.3369727891156462</v>
      </c>
      <c r="AC116" s="226">
        <f t="shared" si="156"/>
        <v>9.6749918202639336</v>
      </c>
      <c r="AD116" s="226">
        <f t="shared" si="167"/>
        <v>2.975714285714286</v>
      </c>
    </row>
    <row r="117" spans="1:30">
      <c r="A117" s="32">
        <v>33911</v>
      </c>
      <c r="B117" s="33">
        <f t="shared" si="157"/>
        <v>11</v>
      </c>
      <c r="C117" s="33">
        <f t="shared" si="158"/>
        <v>1992</v>
      </c>
      <c r="D117" s="34">
        <v>0.34599999999999997</v>
      </c>
      <c r="F117" s="32">
        <v>35555</v>
      </c>
      <c r="G117" s="33">
        <f t="shared" si="159"/>
        <v>5</v>
      </c>
      <c r="H117" s="33">
        <f t="shared" si="160"/>
        <v>1997</v>
      </c>
      <c r="I117" s="34">
        <v>2.23</v>
      </c>
      <c r="K117" s="32">
        <v>31532</v>
      </c>
      <c r="L117" s="33">
        <f t="shared" si="161"/>
        <v>4</v>
      </c>
      <c r="M117" s="33">
        <f t="shared" si="162"/>
        <v>1986</v>
      </c>
      <c r="N117" s="34">
        <v>13.38</v>
      </c>
      <c r="P117" s="32">
        <v>32034</v>
      </c>
      <c r="Q117" s="33">
        <f t="shared" si="163"/>
        <v>9</v>
      </c>
      <c r="R117" s="33">
        <f t="shared" si="168"/>
        <v>1987</v>
      </c>
      <c r="S117" s="34">
        <v>18.149999999999999</v>
      </c>
      <c r="V117" s="35">
        <v>42948</v>
      </c>
      <c r="W117" s="33">
        <v>8</v>
      </c>
      <c r="X117" s="156">
        <v>2017</v>
      </c>
      <c r="Y117" s="226">
        <f t="shared" si="164"/>
        <v>0.75843478260869579</v>
      </c>
      <c r="Z117" s="226">
        <f t="shared" si="169"/>
        <v>0.28140682326150213</v>
      </c>
      <c r="AA117" s="226">
        <f t="shared" si="165"/>
        <v>1.1437370600414081</v>
      </c>
      <c r="AB117" s="226">
        <f t="shared" si="166"/>
        <v>1.2310559006211181</v>
      </c>
      <c r="AC117" s="226">
        <f t="shared" si="156"/>
        <v>8.2717284612138258</v>
      </c>
      <c r="AD117" s="226">
        <f t="shared" si="167"/>
        <v>2.9013043478260871</v>
      </c>
    </row>
    <row r="118" spans="1:30">
      <c r="A118" s="32">
        <v>33912</v>
      </c>
      <c r="B118" s="33">
        <f t="shared" si="157"/>
        <v>11</v>
      </c>
      <c r="C118" s="33">
        <f t="shared" si="158"/>
        <v>1992</v>
      </c>
      <c r="D118" s="34">
        <v>0.33900000000000002</v>
      </c>
      <c r="F118" s="32">
        <v>35556</v>
      </c>
      <c r="G118" s="33">
        <f t="shared" si="159"/>
        <v>5</v>
      </c>
      <c r="H118" s="33">
        <f t="shared" si="160"/>
        <v>1997</v>
      </c>
      <c r="I118" s="34">
        <v>2.25</v>
      </c>
      <c r="K118" s="32">
        <v>31533</v>
      </c>
      <c r="L118" s="33">
        <f t="shared" si="161"/>
        <v>5</v>
      </c>
      <c r="M118" s="33">
        <f t="shared" si="162"/>
        <v>1986</v>
      </c>
      <c r="N118" s="34">
        <v>13.8</v>
      </c>
      <c r="P118" s="32">
        <v>32035</v>
      </c>
      <c r="Q118" s="33">
        <f t="shared" si="163"/>
        <v>9</v>
      </c>
      <c r="R118" s="33">
        <f t="shared" si="168"/>
        <v>1987</v>
      </c>
      <c r="S118" s="34">
        <v>18.53</v>
      </c>
      <c r="V118" s="35">
        <v>42917</v>
      </c>
      <c r="W118" s="33">
        <v>7</v>
      </c>
      <c r="X118" s="156">
        <v>2017</v>
      </c>
      <c r="Y118" s="226">
        <f t="shared" si="164"/>
        <v>0.65173684210526306</v>
      </c>
      <c r="Z118" s="226">
        <f t="shared" si="169"/>
        <v>0.28945545240404602</v>
      </c>
      <c r="AA118" s="226">
        <f t="shared" si="165"/>
        <v>1.110250626566416</v>
      </c>
      <c r="AB118" s="226">
        <f t="shared" si="166"/>
        <v>1.1542517006802722</v>
      </c>
      <c r="AC118" s="226">
        <f t="shared" si="156"/>
        <v>7.1080471382404085</v>
      </c>
      <c r="AD118" s="226">
        <f t="shared" si="167"/>
        <v>2.9842857142857149</v>
      </c>
    </row>
    <row r="119" spans="1:30">
      <c r="A119" s="32">
        <v>33913</v>
      </c>
      <c r="B119" s="33">
        <f t="shared" si="157"/>
        <v>11</v>
      </c>
      <c r="C119" s="33">
        <f t="shared" si="158"/>
        <v>1992</v>
      </c>
      <c r="D119" s="34">
        <v>0.34300000000000003</v>
      </c>
      <c r="F119" s="32">
        <v>35557</v>
      </c>
      <c r="G119" s="33">
        <f t="shared" si="159"/>
        <v>5</v>
      </c>
      <c r="H119" s="33">
        <f t="shared" si="160"/>
        <v>1997</v>
      </c>
      <c r="I119" s="34">
        <v>2.34</v>
      </c>
      <c r="K119" s="32">
        <v>31534</v>
      </c>
      <c r="L119" s="33">
        <f t="shared" si="161"/>
        <v>5</v>
      </c>
      <c r="M119" s="33">
        <f t="shared" si="162"/>
        <v>1986</v>
      </c>
      <c r="N119" s="34">
        <v>14.65</v>
      </c>
      <c r="P119" s="32">
        <v>32036</v>
      </c>
      <c r="Q119" s="33">
        <f t="shared" si="163"/>
        <v>9</v>
      </c>
      <c r="R119" s="33">
        <f t="shared" si="168"/>
        <v>1987</v>
      </c>
      <c r="S119" s="34">
        <v>18.53</v>
      </c>
      <c r="V119" s="35">
        <v>42887</v>
      </c>
      <c r="W119" s="33">
        <v>6</v>
      </c>
      <c r="X119" s="156">
        <v>2017</v>
      </c>
      <c r="Y119" s="226">
        <f t="shared" si="164"/>
        <v>0.59040909090909088</v>
      </c>
      <c r="Z119" s="226">
        <f t="shared" si="169"/>
        <v>0.28859888898686187</v>
      </c>
      <c r="AA119" s="226">
        <f t="shared" si="165"/>
        <v>1.0756601731601731</v>
      </c>
      <c r="AB119" s="226">
        <f t="shared" si="166"/>
        <v>1.1040043290043291</v>
      </c>
      <c r="AC119" s="226">
        <f t="shared" si="156"/>
        <v>6.4391873804023438</v>
      </c>
      <c r="AD119" s="226">
        <f t="shared" si="167"/>
        <v>2.975454545454546</v>
      </c>
    </row>
    <row r="120" spans="1:30">
      <c r="A120" s="32">
        <v>33914</v>
      </c>
      <c r="B120" s="33">
        <f t="shared" si="157"/>
        <v>11</v>
      </c>
      <c r="C120" s="33">
        <f t="shared" si="158"/>
        <v>1992</v>
      </c>
      <c r="D120" s="34">
        <v>0.33900000000000002</v>
      </c>
      <c r="F120" s="32">
        <v>35558</v>
      </c>
      <c r="G120" s="33">
        <f t="shared" si="159"/>
        <v>5</v>
      </c>
      <c r="H120" s="33">
        <f t="shared" si="160"/>
        <v>1997</v>
      </c>
      <c r="I120" s="34">
        <v>2.33</v>
      </c>
      <c r="K120" s="32">
        <v>31537</v>
      </c>
      <c r="L120" s="33">
        <f t="shared" si="161"/>
        <v>5</v>
      </c>
      <c r="M120" s="33">
        <f t="shared" si="162"/>
        <v>1986</v>
      </c>
      <c r="N120" s="34">
        <v>14.32</v>
      </c>
      <c r="P120" s="32">
        <v>32037</v>
      </c>
      <c r="Q120" s="33">
        <f t="shared" si="163"/>
        <v>9</v>
      </c>
      <c r="R120" s="33">
        <f t="shared" si="168"/>
        <v>1987</v>
      </c>
      <c r="S120" s="34">
        <v>18.43</v>
      </c>
      <c r="V120" s="35">
        <v>42856</v>
      </c>
      <c r="W120" s="33">
        <v>5</v>
      </c>
      <c r="X120" s="156">
        <v>2017</v>
      </c>
      <c r="Y120" s="226">
        <f t="shared" si="164"/>
        <v>0.63877272727272727</v>
      </c>
      <c r="Z120" s="226">
        <f t="shared" si="169"/>
        <v>0.30548644203601399</v>
      </c>
      <c r="AA120" s="226">
        <f t="shared" si="165"/>
        <v>1.1541991341991342</v>
      </c>
      <c r="AB120" s="226">
        <f t="shared" si="166"/>
        <v>1.1982505175983438</v>
      </c>
      <c r="AC120" s="226">
        <f t="shared" si="156"/>
        <v>6.9666564213406836</v>
      </c>
      <c r="AD120" s="226">
        <f t="shared" si="167"/>
        <v>3.1495652173913045</v>
      </c>
    </row>
    <row r="121" spans="1:30">
      <c r="A121" s="32">
        <v>33917</v>
      </c>
      <c r="B121" s="33">
        <f t="shared" si="157"/>
        <v>11</v>
      </c>
      <c r="C121" s="33">
        <f t="shared" si="158"/>
        <v>1992</v>
      </c>
      <c r="D121" s="34">
        <v>0.33600000000000002</v>
      </c>
      <c r="F121" s="32">
        <v>35559</v>
      </c>
      <c r="G121" s="33">
        <f t="shared" si="159"/>
        <v>5</v>
      </c>
      <c r="H121" s="33">
        <f t="shared" si="160"/>
        <v>1997</v>
      </c>
      <c r="I121" s="34">
        <v>2.2999999999999998</v>
      </c>
      <c r="K121" s="32">
        <v>31538</v>
      </c>
      <c r="L121" s="33">
        <f t="shared" si="161"/>
        <v>5</v>
      </c>
      <c r="M121" s="33">
        <f t="shared" si="162"/>
        <v>1986</v>
      </c>
      <c r="N121" s="34">
        <v>14.43</v>
      </c>
      <c r="P121" s="32">
        <v>32038</v>
      </c>
      <c r="Q121" s="33">
        <f t="shared" si="163"/>
        <v>9</v>
      </c>
      <c r="R121" s="33">
        <f t="shared" si="168"/>
        <v>1987</v>
      </c>
      <c r="S121" s="34">
        <v>18.3</v>
      </c>
      <c r="V121" s="35">
        <v>42826</v>
      </c>
      <c r="W121" s="33">
        <v>4</v>
      </c>
      <c r="X121" s="156">
        <v>2017</v>
      </c>
      <c r="Y121" s="226">
        <f t="shared" si="164"/>
        <v>0.64884210526315789</v>
      </c>
      <c r="Z121" s="226">
        <f t="shared" si="169"/>
        <v>0.30087293889427746</v>
      </c>
      <c r="AA121" s="226">
        <f t="shared" si="165"/>
        <v>1.2157268170426068</v>
      </c>
      <c r="AB121" s="226">
        <f t="shared" si="166"/>
        <v>1.2454260651629074</v>
      </c>
      <c r="AC121" s="226">
        <f t="shared" si="156"/>
        <v>7.0764762271039139</v>
      </c>
      <c r="AD121" s="226">
        <f t="shared" si="167"/>
        <v>3.1020000000000008</v>
      </c>
    </row>
    <row r="122" spans="1:30">
      <c r="A122" s="32">
        <v>33918</v>
      </c>
      <c r="B122" s="33">
        <f t="shared" si="157"/>
        <v>11</v>
      </c>
      <c r="C122" s="33">
        <f t="shared" si="158"/>
        <v>1992</v>
      </c>
      <c r="D122" s="34">
        <v>0.33400000000000002</v>
      </c>
      <c r="F122" s="32">
        <v>35562</v>
      </c>
      <c r="G122" s="33">
        <f t="shared" si="159"/>
        <v>5</v>
      </c>
      <c r="H122" s="33">
        <f t="shared" si="160"/>
        <v>1997</v>
      </c>
      <c r="I122" s="34">
        <v>2.27</v>
      </c>
      <c r="K122" s="32">
        <v>31539</v>
      </c>
      <c r="L122" s="33">
        <f t="shared" si="161"/>
        <v>5</v>
      </c>
      <c r="M122" s="33">
        <f t="shared" si="162"/>
        <v>1986</v>
      </c>
      <c r="N122" s="34">
        <v>15.13</v>
      </c>
      <c r="P122" s="32">
        <v>32041</v>
      </c>
      <c r="Q122" s="33">
        <f t="shared" si="163"/>
        <v>9</v>
      </c>
      <c r="R122" s="33">
        <f t="shared" si="168"/>
        <v>1987</v>
      </c>
      <c r="S122" s="34">
        <v>18.28</v>
      </c>
      <c r="V122" s="35">
        <v>42795</v>
      </c>
      <c r="W122" s="33">
        <v>3</v>
      </c>
      <c r="X122" s="156">
        <v>2017</v>
      </c>
      <c r="Y122" s="226">
        <f t="shared" si="164"/>
        <v>0.61504347826086958</v>
      </c>
      <c r="Z122" s="226">
        <f t="shared" si="169"/>
        <v>0.27929827520769196</v>
      </c>
      <c r="AA122" s="226">
        <f t="shared" si="165"/>
        <v>1.1744720496894407</v>
      </c>
      <c r="AB122" s="226">
        <f t="shared" si="166"/>
        <v>1.2283126293995859</v>
      </c>
      <c r="AC122" s="226">
        <f t="shared" si="156"/>
        <v>6.7078577626880751</v>
      </c>
      <c r="AD122" s="226">
        <f t="shared" si="167"/>
        <v>2.8795652173913044</v>
      </c>
    </row>
    <row r="123" spans="1:30">
      <c r="A123" s="32">
        <v>33919</v>
      </c>
      <c r="B123" s="33">
        <f t="shared" si="157"/>
        <v>11</v>
      </c>
      <c r="C123" s="33">
        <f t="shared" si="158"/>
        <v>1992</v>
      </c>
      <c r="D123" s="34">
        <v>0.32900000000000001</v>
      </c>
      <c r="F123" s="32">
        <v>35563</v>
      </c>
      <c r="G123" s="33">
        <f t="shared" si="159"/>
        <v>5</v>
      </c>
      <c r="H123" s="33">
        <f t="shared" si="160"/>
        <v>1997</v>
      </c>
      <c r="I123" s="34">
        <v>2.1800000000000002</v>
      </c>
      <c r="K123" s="32">
        <v>31540</v>
      </c>
      <c r="L123" s="33">
        <f t="shared" si="161"/>
        <v>5</v>
      </c>
      <c r="M123" s="33">
        <f t="shared" si="162"/>
        <v>1986</v>
      </c>
      <c r="N123" s="34">
        <v>15.7</v>
      </c>
      <c r="P123" s="32">
        <v>32042</v>
      </c>
      <c r="Q123" s="33">
        <f t="shared" si="163"/>
        <v>9</v>
      </c>
      <c r="R123" s="33">
        <f t="shared" si="168"/>
        <v>1987</v>
      </c>
      <c r="S123" s="34">
        <v>18.48</v>
      </c>
      <c r="V123" s="35">
        <v>42767</v>
      </c>
      <c r="W123" s="33">
        <v>2</v>
      </c>
      <c r="X123" s="156">
        <v>2017</v>
      </c>
      <c r="Y123" s="226">
        <f t="shared" si="164"/>
        <v>0.77010526315789474</v>
      </c>
      <c r="Z123" s="226">
        <f t="shared" si="169"/>
        <v>0.27672162948593604</v>
      </c>
      <c r="AA123" s="226">
        <f t="shared" si="165"/>
        <v>1.2730576441102754</v>
      </c>
      <c r="AB123" s="226">
        <f t="shared" si="166"/>
        <v>1.3064166666666668</v>
      </c>
      <c r="AC123" s="226">
        <f t="shared" si="156"/>
        <v>8.3990103954400119</v>
      </c>
      <c r="AD123" s="226">
        <f t="shared" si="167"/>
        <v>2.8530000000000006</v>
      </c>
    </row>
    <row r="124" spans="1:30">
      <c r="A124" s="32">
        <v>33920</v>
      </c>
      <c r="B124" s="33">
        <f t="shared" si="157"/>
        <v>11</v>
      </c>
      <c r="C124" s="33">
        <f t="shared" si="158"/>
        <v>1992</v>
      </c>
      <c r="D124" s="34">
        <v>0.31900000000000001</v>
      </c>
      <c r="F124" s="32">
        <v>35564</v>
      </c>
      <c r="G124" s="33">
        <f t="shared" si="159"/>
        <v>5</v>
      </c>
      <c r="H124" s="33">
        <f t="shared" si="160"/>
        <v>1997</v>
      </c>
      <c r="I124" s="34">
        <v>2.2200000000000002</v>
      </c>
      <c r="K124" s="32">
        <v>31541</v>
      </c>
      <c r="L124" s="33">
        <f t="shared" si="161"/>
        <v>5</v>
      </c>
      <c r="M124" s="33">
        <f t="shared" si="162"/>
        <v>1986</v>
      </c>
      <c r="N124" s="34">
        <v>15.83</v>
      </c>
      <c r="P124" s="32">
        <v>32043</v>
      </c>
      <c r="Q124" s="33">
        <f t="shared" si="163"/>
        <v>9</v>
      </c>
      <c r="R124" s="33">
        <f t="shared" si="168"/>
        <v>1987</v>
      </c>
      <c r="S124" s="34">
        <v>18.48</v>
      </c>
      <c r="V124" s="35">
        <v>42736</v>
      </c>
      <c r="W124" s="33">
        <v>1</v>
      </c>
      <c r="X124" s="156">
        <v>2017</v>
      </c>
      <c r="Y124" s="226">
        <f t="shared" si="164"/>
        <v>0.75104999999999988</v>
      </c>
      <c r="Z124" s="226">
        <f t="shared" si="169"/>
        <v>0.32051847279781309</v>
      </c>
      <c r="AA124" s="226">
        <f t="shared" si="165"/>
        <v>1.2500952380952381</v>
      </c>
      <c r="AB124" s="226">
        <f t="shared" si="166"/>
        <v>1.2994444444444444</v>
      </c>
      <c r="AC124" s="226">
        <f t="shared" si="156"/>
        <v>8.1911876976769538</v>
      </c>
      <c r="AD124" s="226">
        <f t="shared" si="167"/>
        <v>3.3045454545454533</v>
      </c>
    </row>
    <row r="125" spans="1:30">
      <c r="A125" s="32">
        <v>33921</v>
      </c>
      <c r="B125" s="33">
        <f t="shared" si="157"/>
        <v>11</v>
      </c>
      <c r="C125" s="33">
        <f t="shared" si="158"/>
        <v>1992</v>
      </c>
      <c r="D125" s="34">
        <v>0.31900000000000001</v>
      </c>
      <c r="F125" s="32">
        <v>35565</v>
      </c>
      <c r="G125" s="33">
        <f t="shared" si="159"/>
        <v>5</v>
      </c>
      <c r="H125" s="33">
        <f t="shared" si="160"/>
        <v>1997</v>
      </c>
      <c r="I125" s="34">
        <v>2.25</v>
      </c>
      <c r="K125" s="32">
        <v>31544</v>
      </c>
      <c r="L125" s="33">
        <f t="shared" si="161"/>
        <v>5</v>
      </c>
      <c r="M125" s="33">
        <f t="shared" si="162"/>
        <v>1986</v>
      </c>
      <c r="N125" s="34">
        <v>15.75</v>
      </c>
      <c r="P125" s="32">
        <v>32044</v>
      </c>
      <c r="Q125" s="33">
        <f t="shared" si="163"/>
        <v>9</v>
      </c>
      <c r="R125" s="33">
        <f t="shared" si="168"/>
        <v>1987</v>
      </c>
      <c r="S125" s="34">
        <v>18.68</v>
      </c>
      <c r="V125" s="35">
        <v>42705</v>
      </c>
      <c r="W125" s="33">
        <v>12</v>
      </c>
      <c r="X125" s="156">
        <v>2016</v>
      </c>
      <c r="Y125" s="226">
        <f t="shared" si="164"/>
        <v>0.63700000000000001</v>
      </c>
      <c r="Z125" s="226">
        <f t="shared" si="169"/>
        <v>0.34833788907503743</v>
      </c>
      <c r="AA125" s="226">
        <f t="shared" si="165"/>
        <v>1.2373922902494332</v>
      </c>
      <c r="AB125" s="226">
        <f t="shared" si="166"/>
        <v>1.26925</v>
      </c>
      <c r="AC125" s="226">
        <f t="shared" si="156"/>
        <v>6.9473224997273419</v>
      </c>
      <c r="AD125" s="226">
        <f t="shared" si="167"/>
        <v>3.5913636363636359</v>
      </c>
    </row>
    <row r="126" spans="1:30">
      <c r="A126" s="32">
        <v>33924</v>
      </c>
      <c r="B126" s="33">
        <f t="shared" si="157"/>
        <v>11</v>
      </c>
      <c r="C126" s="33">
        <f t="shared" si="158"/>
        <v>1992</v>
      </c>
      <c r="D126" s="34">
        <v>0.32400000000000001</v>
      </c>
      <c r="F126" s="32">
        <v>35566</v>
      </c>
      <c r="G126" s="33">
        <f t="shared" si="159"/>
        <v>5</v>
      </c>
      <c r="H126" s="33">
        <f t="shared" si="160"/>
        <v>1997</v>
      </c>
      <c r="I126" s="34">
        <v>2.19</v>
      </c>
      <c r="K126" s="32">
        <v>31545</v>
      </c>
      <c r="L126" s="33">
        <f t="shared" si="161"/>
        <v>5</v>
      </c>
      <c r="M126" s="33">
        <f t="shared" si="162"/>
        <v>1986</v>
      </c>
      <c r="N126" s="34">
        <v>15.65</v>
      </c>
      <c r="P126" s="32">
        <v>32045</v>
      </c>
      <c r="Q126" s="33">
        <f t="shared" si="163"/>
        <v>9</v>
      </c>
      <c r="R126" s="33">
        <f t="shared" si="168"/>
        <v>1987</v>
      </c>
      <c r="S126" s="34">
        <v>18.600000000000001</v>
      </c>
      <c r="V126" s="35">
        <v>42675</v>
      </c>
      <c r="W126" s="33">
        <v>11</v>
      </c>
      <c r="X126" s="156">
        <v>2016</v>
      </c>
      <c r="Y126" s="226">
        <f t="shared" si="164"/>
        <v>0.53847619047619033</v>
      </c>
      <c r="Z126" s="226">
        <f t="shared" si="169"/>
        <v>0.24728859888898683</v>
      </c>
      <c r="AA126" s="226">
        <f t="shared" si="165"/>
        <v>1.0871655328798187</v>
      </c>
      <c r="AB126" s="226">
        <f t="shared" si="166"/>
        <v>1.0650974025974027</v>
      </c>
      <c r="AC126" s="226">
        <f t="shared" si="156"/>
        <v>5.8727908220764569</v>
      </c>
      <c r="AD126" s="226">
        <f t="shared" si="167"/>
        <v>2.5495454545454543</v>
      </c>
    </row>
    <row r="127" spans="1:30">
      <c r="A127" s="32">
        <v>33925</v>
      </c>
      <c r="B127" s="33">
        <f t="shared" si="157"/>
        <v>11</v>
      </c>
      <c r="C127" s="33">
        <f t="shared" si="158"/>
        <v>1992</v>
      </c>
      <c r="D127" s="34">
        <v>0.32600000000000001</v>
      </c>
      <c r="F127" s="32">
        <v>35569</v>
      </c>
      <c r="G127" s="33">
        <f t="shared" si="159"/>
        <v>5</v>
      </c>
      <c r="H127" s="33">
        <f t="shared" si="160"/>
        <v>1997</v>
      </c>
      <c r="I127" s="34">
        <v>2.25</v>
      </c>
      <c r="K127" s="32">
        <v>31546</v>
      </c>
      <c r="L127" s="33">
        <f t="shared" si="161"/>
        <v>5</v>
      </c>
      <c r="M127" s="33">
        <f t="shared" si="162"/>
        <v>1986</v>
      </c>
      <c r="N127" s="34">
        <v>15.53</v>
      </c>
      <c r="P127" s="32">
        <v>32048</v>
      </c>
      <c r="Q127" s="33">
        <f t="shared" si="163"/>
        <v>9</v>
      </c>
      <c r="R127" s="33">
        <f t="shared" si="168"/>
        <v>1987</v>
      </c>
      <c r="S127" s="34">
        <v>18.649999999999999</v>
      </c>
      <c r="V127" s="35">
        <v>42644</v>
      </c>
      <c r="W127" s="33">
        <v>10</v>
      </c>
      <c r="X127" s="156">
        <v>2016</v>
      </c>
      <c r="Y127" s="226">
        <f t="shared" si="164"/>
        <v>0.57347619047619047</v>
      </c>
      <c r="Z127" s="226">
        <f t="shared" si="169"/>
        <v>0.28890120548704445</v>
      </c>
      <c r="AA127" s="226">
        <f t="shared" si="165"/>
        <v>1.1851247165532879</v>
      </c>
      <c r="AB127" s="226">
        <f t="shared" si="166"/>
        <v>1.1791043083900228</v>
      </c>
      <c r="AC127" s="226">
        <f t="shared" si="156"/>
        <v>6.2545118385449934</v>
      </c>
      <c r="AD127" s="226">
        <f t="shared" si="167"/>
        <v>2.9785714285714282</v>
      </c>
    </row>
    <row r="128" spans="1:30">
      <c r="A128" s="32">
        <v>33926</v>
      </c>
      <c r="B128" s="33">
        <f t="shared" si="157"/>
        <v>11</v>
      </c>
      <c r="C128" s="33">
        <f t="shared" si="158"/>
        <v>1992</v>
      </c>
      <c r="D128" s="34">
        <v>0.31900000000000001</v>
      </c>
      <c r="F128" s="32">
        <v>35570</v>
      </c>
      <c r="G128" s="33">
        <f t="shared" si="159"/>
        <v>5</v>
      </c>
      <c r="H128" s="33">
        <f t="shared" si="160"/>
        <v>1997</v>
      </c>
      <c r="I128" s="34">
        <v>2.2200000000000002</v>
      </c>
      <c r="K128" s="32">
        <v>31547</v>
      </c>
      <c r="L128" s="33">
        <f t="shared" si="161"/>
        <v>5</v>
      </c>
      <c r="M128" s="33">
        <f t="shared" si="162"/>
        <v>1986</v>
      </c>
      <c r="N128" s="34">
        <v>15.68</v>
      </c>
      <c r="P128" s="32">
        <v>32049</v>
      </c>
      <c r="Q128" s="33">
        <f t="shared" si="163"/>
        <v>9</v>
      </c>
      <c r="R128" s="33">
        <f t="shared" si="168"/>
        <v>1987</v>
      </c>
      <c r="S128" s="34">
        <v>18.5</v>
      </c>
      <c r="V128" s="35">
        <v>42614</v>
      </c>
      <c r="W128" s="33">
        <v>9</v>
      </c>
      <c r="X128" s="156">
        <v>2016</v>
      </c>
      <c r="Y128" s="226">
        <f t="shared" si="164"/>
        <v>0.49714285714285711</v>
      </c>
      <c r="Z128" s="226">
        <f t="shared" si="169"/>
        <v>0.29036240190459395</v>
      </c>
      <c r="AA128" s="226">
        <f t="shared" si="165"/>
        <v>1.0757709750566895</v>
      </c>
      <c r="AB128" s="226">
        <f t="shared" si="166"/>
        <v>1.1087554112554112</v>
      </c>
      <c r="AC128" s="226">
        <f t="shared" si="156"/>
        <v>5.4219964788183788</v>
      </c>
      <c r="AD128" s="226">
        <f t="shared" si="167"/>
        <v>2.9936363636363637</v>
      </c>
    </row>
    <row r="129" spans="1:30">
      <c r="A129" s="32">
        <v>33927</v>
      </c>
      <c r="B129" s="33">
        <f t="shared" si="157"/>
        <v>11</v>
      </c>
      <c r="C129" s="33">
        <f t="shared" si="158"/>
        <v>1992</v>
      </c>
      <c r="D129" s="34">
        <v>0.32</v>
      </c>
      <c r="F129" s="32">
        <v>35571</v>
      </c>
      <c r="G129" s="33">
        <f t="shared" si="159"/>
        <v>5</v>
      </c>
      <c r="H129" s="33">
        <f t="shared" si="160"/>
        <v>1997</v>
      </c>
      <c r="I129" s="34">
        <v>2.21</v>
      </c>
      <c r="K129" s="32">
        <v>31548</v>
      </c>
      <c r="L129" s="33">
        <f t="shared" si="161"/>
        <v>5</v>
      </c>
      <c r="M129" s="33">
        <f t="shared" si="162"/>
        <v>1986</v>
      </c>
      <c r="N129" s="34">
        <v>16.079999999999998</v>
      </c>
      <c r="P129" s="32">
        <v>32050</v>
      </c>
      <c r="Q129" s="33">
        <f t="shared" si="163"/>
        <v>9</v>
      </c>
      <c r="R129" s="33">
        <f t="shared" si="168"/>
        <v>1987</v>
      </c>
      <c r="S129" s="34">
        <v>18.48</v>
      </c>
      <c r="V129" s="35">
        <v>42583</v>
      </c>
      <c r="W129" s="33">
        <v>8</v>
      </c>
      <c r="X129" s="156">
        <v>2016</v>
      </c>
      <c r="Y129" s="226">
        <f t="shared" si="164"/>
        <v>0.44904347826086954</v>
      </c>
      <c r="Z129" s="226">
        <f t="shared" si="169"/>
        <v>0.273900392189938</v>
      </c>
      <c r="AA129" s="226">
        <f t="shared" si="165"/>
        <v>1.0648654244306419</v>
      </c>
      <c r="AB129" s="226">
        <f t="shared" si="166"/>
        <v>1.0915010351966874</v>
      </c>
      <c r="AC129" s="226">
        <f t="shared" si="156"/>
        <v>4.8974095131515929</v>
      </c>
      <c r="AD129" s="226">
        <f t="shared" si="167"/>
        <v>2.8239130434782611</v>
      </c>
    </row>
    <row r="130" spans="1:30">
      <c r="A130" s="32">
        <v>33928</v>
      </c>
      <c r="B130" s="33">
        <f t="shared" si="157"/>
        <v>11</v>
      </c>
      <c r="C130" s="33">
        <f t="shared" si="158"/>
        <v>1992</v>
      </c>
      <c r="D130" s="34">
        <v>0.32300000000000001</v>
      </c>
      <c r="F130" s="32">
        <v>35572</v>
      </c>
      <c r="G130" s="33">
        <f t="shared" si="159"/>
        <v>5</v>
      </c>
      <c r="H130" s="33">
        <f t="shared" si="160"/>
        <v>1997</v>
      </c>
      <c r="I130" s="34">
        <v>2.2200000000000002</v>
      </c>
      <c r="K130" s="32">
        <v>31551</v>
      </c>
      <c r="L130" s="33">
        <f t="shared" si="161"/>
        <v>5</v>
      </c>
      <c r="M130" s="33">
        <f t="shared" si="162"/>
        <v>1986</v>
      </c>
      <c r="N130" s="34">
        <v>17.13</v>
      </c>
      <c r="P130" s="32">
        <v>32051</v>
      </c>
      <c r="Q130" s="33">
        <f t="shared" si="163"/>
        <v>10</v>
      </c>
      <c r="R130" s="33">
        <f t="shared" si="168"/>
        <v>1987</v>
      </c>
      <c r="S130" s="34">
        <v>18.5</v>
      </c>
      <c r="V130" s="35">
        <v>42552</v>
      </c>
      <c r="W130" s="33">
        <v>7</v>
      </c>
      <c r="X130" s="156">
        <v>2016</v>
      </c>
      <c r="Y130" s="226">
        <f t="shared" si="164"/>
        <v>0.47719999999999996</v>
      </c>
      <c r="Z130" s="226">
        <f t="shared" si="169"/>
        <v>0.27379797699875286</v>
      </c>
      <c r="AA130" s="226">
        <f t="shared" si="165"/>
        <v>1.0631309523809525</v>
      </c>
      <c r="AB130" s="226">
        <f t="shared" si="166"/>
        <v>1.0702834467120184</v>
      </c>
      <c r="AC130" s="226">
        <f t="shared" si="156"/>
        <v>5.2044934016795716</v>
      </c>
      <c r="AD130" s="226">
        <f t="shared" si="167"/>
        <v>2.8228571428571421</v>
      </c>
    </row>
    <row r="131" spans="1:30">
      <c r="A131" s="32">
        <v>33931</v>
      </c>
      <c r="B131" s="33">
        <f t="shared" si="157"/>
        <v>11</v>
      </c>
      <c r="C131" s="33">
        <f t="shared" si="158"/>
        <v>1992</v>
      </c>
      <c r="D131" s="34">
        <v>0.316</v>
      </c>
      <c r="F131" s="32">
        <v>35573</v>
      </c>
      <c r="G131" s="33">
        <f t="shared" si="159"/>
        <v>5</v>
      </c>
      <c r="H131" s="33">
        <f t="shared" si="160"/>
        <v>1997</v>
      </c>
      <c r="I131" s="34">
        <v>2.2000000000000002</v>
      </c>
      <c r="K131" s="32">
        <v>31552</v>
      </c>
      <c r="L131" s="33">
        <f t="shared" si="161"/>
        <v>5</v>
      </c>
      <c r="M131" s="33">
        <f t="shared" si="162"/>
        <v>1986</v>
      </c>
      <c r="N131" s="34">
        <v>16.18</v>
      </c>
      <c r="P131" s="32">
        <v>32052</v>
      </c>
      <c r="Q131" s="33">
        <f t="shared" si="163"/>
        <v>10</v>
      </c>
      <c r="R131" s="33">
        <f t="shared" si="168"/>
        <v>1987</v>
      </c>
      <c r="S131" s="34">
        <v>18.649999999999999</v>
      </c>
      <c r="V131" s="35">
        <v>42522</v>
      </c>
      <c r="W131" s="33">
        <v>6</v>
      </c>
      <c r="X131" s="156">
        <v>2016</v>
      </c>
      <c r="Y131" s="226">
        <f t="shared" si="164"/>
        <v>0.50722727272727275</v>
      </c>
      <c r="Z131" s="226">
        <f t="shared" si="169"/>
        <v>0.25085971254739442</v>
      </c>
      <c r="AA131" s="226">
        <f t="shared" si="165"/>
        <v>1.1608874458874456</v>
      </c>
      <c r="AB131" s="226">
        <f t="shared" si="166"/>
        <v>1.1487445887445886</v>
      </c>
      <c r="AC131" s="226">
        <f t="shared" si="156"/>
        <v>5.5319802893147862</v>
      </c>
      <c r="AD131" s="226">
        <f t="shared" si="167"/>
        <v>2.5863636363636364</v>
      </c>
    </row>
    <row r="132" spans="1:30">
      <c r="A132" s="32">
        <v>33932</v>
      </c>
      <c r="B132" s="33">
        <f t="shared" si="157"/>
        <v>11</v>
      </c>
      <c r="C132" s="33">
        <f t="shared" si="158"/>
        <v>1992</v>
      </c>
      <c r="D132" s="34">
        <v>0.316</v>
      </c>
      <c r="F132" s="32">
        <v>35577</v>
      </c>
      <c r="G132" s="33">
        <f t="shared" si="159"/>
        <v>5</v>
      </c>
      <c r="H132" s="33">
        <f t="shared" si="160"/>
        <v>1997</v>
      </c>
      <c r="I132" s="34">
        <v>2.29</v>
      </c>
      <c r="K132" s="32">
        <v>31553</v>
      </c>
      <c r="L132" s="33">
        <f t="shared" si="161"/>
        <v>5</v>
      </c>
      <c r="M132" s="33">
        <f t="shared" si="162"/>
        <v>1986</v>
      </c>
      <c r="N132" s="34">
        <v>15.53</v>
      </c>
      <c r="P132" s="32">
        <v>32055</v>
      </c>
      <c r="Q132" s="33">
        <f t="shared" si="163"/>
        <v>10</v>
      </c>
      <c r="R132" s="33">
        <f t="shared" si="168"/>
        <v>1987</v>
      </c>
      <c r="S132" s="34">
        <v>18.78</v>
      </c>
      <c r="V132" s="35">
        <v>42491</v>
      </c>
      <c r="W132" s="33">
        <v>5</v>
      </c>
      <c r="X132" s="156">
        <v>2016</v>
      </c>
      <c r="Y132" s="226">
        <f t="shared" ref="Y132:Y163" si="170">+AVERAGEIFS($D$36:$D$10055,$B$36:$B$10055,W132,$C$36:$C$10055,X132)</f>
        <v>0.51595238095238094</v>
      </c>
      <c r="Z132" s="226">
        <f t="shared" si="169"/>
        <v>0.18644740322722866</v>
      </c>
      <c r="AA132" s="226">
        <f t="shared" ref="AA132:AA163" si="171">+AVERAGEIFS($N$36:$N$10053,$L$36:$L$10053,W132,$M$36:$M$10053,X132)/42</f>
        <v>1.1121995464852605</v>
      </c>
      <c r="AB132" s="226">
        <f t="shared" ref="AB132:AB163" si="172">+AVERAGEIFS($S$36:$S$10056,$Q$36:$Q$10056,W132,$R$36:$R$10056,X132)/42</f>
        <v>1.1129138321995462</v>
      </c>
      <c r="AC132" s="226">
        <f t="shared" si="156"/>
        <v>5.6271390659001082</v>
      </c>
      <c r="AD132" s="226">
        <f t="shared" ref="AD132:AD163" si="173">+AVERAGEIFS($I$36:$I$10055,$G$36:$G$10055,W132,$H$36:$H$10055,X132)</f>
        <v>1.9222727272727276</v>
      </c>
    </row>
    <row r="133" spans="1:30">
      <c r="A133" s="32">
        <v>33933</v>
      </c>
      <c r="B133" s="33">
        <f t="shared" si="157"/>
        <v>11</v>
      </c>
      <c r="C133" s="33">
        <f t="shared" si="158"/>
        <v>1992</v>
      </c>
      <c r="D133" s="34">
        <v>0.316</v>
      </c>
      <c r="F133" s="32">
        <v>35578</v>
      </c>
      <c r="G133" s="33">
        <f t="shared" si="159"/>
        <v>5</v>
      </c>
      <c r="H133" s="33">
        <f t="shared" si="160"/>
        <v>1997</v>
      </c>
      <c r="I133" s="34">
        <v>2.34</v>
      </c>
      <c r="K133" s="32">
        <v>31554</v>
      </c>
      <c r="L133" s="33">
        <f t="shared" si="161"/>
        <v>5</v>
      </c>
      <c r="M133" s="33">
        <f t="shared" si="162"/>
        <v>1986</v>
      </c>
      <c r="N133" s="34">
        <v>16.04</v>
      </c>
      <c r="P133" s="32">
        <v>32056</v>
      </c>
      <c r="Q133" s="33">
        <f t="shared" si="163"/>
        <v>10</v>
      </c>
      <c r="R133" s="33">
        <f t="shared" si="168"/>
        <v>1987</v>
      </c>
      <c r="S133" s="34">
        <v>18.600000000000001</v>
      </c>
      <c r="V133" s="35">
        <v>42461</v>
      </c>
      <c r="W133" s="33">
        <v>4</v>
      </c>
      <c r="X133" s="156">
        <v>2016</v>
      </c>
      <c r="Y133" s="226">
        <f t="shared" si="170"/>
        <v>0.45704761904761892</v>
      </c>
      <c r="Z133" s="226">
        <f t="shared" si="169"/>
        <v>0.18608840238326177</v>
      </c>
      <c r="AA133" s="226">
        <f t="shared" si="171"/>
        <v>0.97036281179138295</v>
      </c>
      <c r="AB133" s="226">
        <f t="shared" si="172"/>
        <v>0.99007936507936511</v>
      </c>
      <c r="AC133" s="226">
        <f t="shared" si="156"/>
        <v>4.9847051919251708</v>
      </c>
      <c r="AD133" s="226">
        <f t="shared" si="173"/>
        <v>1.9185714285714288</v>
      </c>
    </row>
    <row r="134" spans="1:30">
      <c r="A134" s="32">
        <v>33938</v>
      </c>
      <c r="B134" s="33">
        <f t="shared" si="157"/>
        <v>11</v>
      </c>
      <c r="C134" s="33">
        <f t="shared" si="158"/>
        <v>1992</v>
      </c>
      <c r="D134" s="34">
        <v>0.30399999999999999</v>
      </c>
      <c r="F134" s="32">
        <v>35579</v>
      </c>
      <c r="G134" s="33">
        <f t="shared" si="159"/>
        <v>5</v>
      </c>
      <c r="H134" s="33">
        <f t="shared" si="160"/>
        <v>1997</v>
      </c>
      <c r="I134" s="34">
        <v>2.29</v>
      </c>
      <c r="K134" s="32">
        <v>31555</v>
      </c>
      <c r="L134" s="33">
        <f t="shared" si="161"/>
        <v>5</v>
      </c>
      <c r="M134" s="33">
        <f t="shared" si="162"/>
        <v>1986</v>
      </c>
      <c r="N134" s="34">
        <v>16.95</v>
      </c>
      <c r="P134" s="32">
        <v>32057</v>
      </c>
      <c r="Q134" s="33">
        <f t="shared" si="163"/>
        <v>10</v>
      </c>
      <c r="R134" s="33">
        <f t="shared" si="168"/>
        <v>1987</v>
      </c>
      <c r="S134" s="34">
        <v>18.579999999999998</v>
      </c>
      <c r="V134" s="35">
        <v>42430</v>
      </c>
      <c r="W134" s="33">
        <v>3</v>
      </c>
      <c r="X134" s="156">
        <v>2016</v>
      </c>
      <c r="Y134" s="226">
        <f t="shared" si="170"/>
        <v>0.45277272727272727</v>
      </c>
      <c r="Z134" s="226">
        <f t="shared" si="169"/>
        <v>0.16762957027790659</v>
      </c>
      <c r="AA134" s="226">
        <f t="shared" si="171"/>
        <v>0.89396103896103896</v>
      </c>
      <c r="AB134" s="226">
        <f t="shared" si="172"/>
        <v>0.9097727272727274</v>
      </c>
      <c r="AC134" s="226">
        <f t="shared" si="156"/>
        <v>4.9380818766793251</v>
      </c>
      <c r="AD134" s="226">
        <f t="shared" si="173"/>
        <v>1.7282608695652171</v>
      </c>
    </row>
    <row r="135" spans="1:30">
      <c r="A135" s="32">
        <v>33939</v>
      </c>
      <c r="B135" s="33">
        <f t="shared" si="157"/>
        <v>12</v>
      </c>
      <c r="C135" s="33">
        <f t="shared" si="158"/>
        <v>1992</v>
      </c>
      <c r="D135" s="34">
        <v>0.29499999999999998</v>
      </c>
      <c r="F135" s="32">
        <v>35580</v>
      </c>
      <c r="G135" s="33">
        <f t="shared" si="159"/>
        <v>5</v>
      </c>
      <c r="H135" s="33">
        <f t="shared" si="160"/>
        <v>1997</v>
      </c>
      <c r="I135" s="34">
        <v>2.23</v>
      </c>
      <c r="K135" s="32">
        <v>31559</v>
      </c>
      <c r="L135" s="33">
        <f t="shared" si="161"/>
        <v>5</v>
      </c>
      <c r="M135" s="33">
        <f t="shared" si="162"/>
        <v>1986</v>
      </c>
      <c r="N135" s="34">
        <v>15.1</v>
      </c>
      <c r="P135" s="32">
        <v>32058</v>
      </c>
      <c r="Q135" s="33">
        <f t="shared" si="163"/>
        <v>10</v>
      </c>
      <c r="R135" s="33">
        <f t="shared" si="168"/>
        <v>1987</v>
      </c>
      <c r="S135" s="34">
        <v>18.63</v>
      </c>
      <c r="V135" s="35">
        <v>42401</v>
      </c>
      <c r="W135" s="33">
        <v>2</v>
      </c>
      <c r="X135" s="156">
        <v>2016</v>
      </c>
      <c r="Y135" s="226">
        <f t="shared" si="170"/>
        <v>0.37489999999999996</v>
      </c>
      <c r="Z135" s="226">
        <f t="shared" si="169"/>
        <v>0.19292411435961387</v>
      </c>
      <c r="AA135" s="226">
        <f t="shared" si="171"/>
        <v>0.72197619047619044</v>
      </c>
      <c r="AB135" s="226">
        <f t="shared" si="172"/>
        <v>0.76622619047619045</v>
      </c>
      <c r="AC135" s="226">
        <f t="shared" si="156"/>
        <v>4.0887774021158245</v>
      </c>
      <c r="AD135" s="226">
        <f t="shared" si="173"/>
        <v>1.9890476190476192</v>
      </c>
    </row>
    <row r="136" spans="1:30">
      <c r="A136" s="32">
        <v>33940</v>
      </c>
      <c r="B136" s="33">
        <f t="shared" si="157"/>
        <v>12</v>
      </c>
      <c r="C136" s="33">
        <f t="shared" si="158"/>
        <v>1992</v>
      </c>
      <c r="D136" s="34">
        <v>0.3</v>
      </c>
      <c r="F136" s="32">
        <v>35583</v>
      </c>
      <c r="G136" s="33">
        <f t="shared" si="159"/>
        <v>6</v>
      </c>
      <c r="H136" s="33">
        <f t="shared" si="160"/>
        <v>1997</v>
      </c>
      <c r="I136" s="34">
        <v>2.2000000000000002</v>
      </c>
      <c r="K136" s="32">
        <v>31560</v>
      </c>
      <c r="L136" s="33">
        <f t="shared" si="161"/>
        <v>5</v>
      </c>
      <c r="M136" s="33">
        <f t="shared" si="162"/>
        <v>1986</v>
      </c>
      <c r="N136" s="34">
        <v>14.65</v>
      </c>
      <c r="P136" s="32">
        <v>32059</v>
      </c>
      <c r="Q136" s="33">
        <f t="shared" si="163"/>
        <v>10</v>
      </c>
      <c r="R136" s="33">
        <f t="shared" si="168"/>
        <v>1987</v>
      </c>
      <c r="S136" s="34">
        <v>18.600000000000001</v>
      </c>
      <c r="V136" s="35">
        <v>42370</v>
      </c>
      <c r="W136" s="33">
        <v>1</v>
      </c>
      <c r="X136" s="156">
        <v>2016</v>
      </c>
      <c r="Y136" s="226">
        <f t="shared" si="170"/>
        <v>0.33473684210526317</v>
      </c>
      <c r="Z136" s="226">
        <f t="shared" si="169"/>
        <v>0.22137545609902542</v>
      </c>
      <c r="AA136" s="226">
        <f t="shared" si="171"/>
        <v>0.75436090225563912</v>
      </c>
      <c r="AB136" s="226">
        <f t="shared" si="172"/>
        <v>0.7309404761904762</v>
      </c>
      <c r="AC136" s="226">
        <f t="shared" si="156"/>
        <v>3.6507453605111047</v>
      </c>
      <c r="AD136" s="226">
        <f t="shared" si="173"/>
        <v>2.2823809523809522</v>
      </c>
    </row>
    <row r="137" spans="1:30">
      <c r="A137" s="32">
        <v>33941</v>
      </c>
      <c r="B137" s="33">
        <f t="shared" si="157"/>
        <v>12</v>
      </c>
      <c r="C137" s="33">
        <f t="shared" si="158"/>
        <v>1992</v>
      </c>
      <c r="D137" s="34">
        <v>0.29799999999999999</v>
      </c>
      <c r="F137" s="32">
        <v>35584</v>
      </c>
      <c r="G137" s="33">
        <f t="shared" si="159"/>
        <v>6</v>
      </c>
      <c r="H137" s="33">
        <f t="shared" si="160"/>
        <v>1997</v>
      </c>
      <c r="I137" s="34">
        <v>2.11</v>
      </c>
      <c r="K137" s="32">
        <v>31561</v>
      </c>
      <c r="L137" s="33">
        <f t="shared" si="161"/>
        <v>5</v>
      </c>
      <c r="M137" s="33">
        <f t="shared" si="162"/>
        <v>1986</v>
      </c>
      <c r="N137" s="34">
        <v>14.5</v>
      </c>
      <c r="P137" s="32">
        <v>32062</v>
      </c>
      <c r="Q137" s="33">
        <f t="shared" si="163"/>
        <v>10</v>
      </c>
      <c r="R137" s="33">
        <f t="shared" si="168"/>
        <v>1987</v>
      </c>
      <c r="S137" s="34">
        <v>18.55</v>
      </c>
      <c r="V137" s="35">
        <v>42339</v>
      </c>
      <c r="W137" s="33">
        <v>12</v>
      </c>
      <c r="X137" s="156">
        <v>2015</v>
      </c>
      <c r="Y137" s="226">
        <f t="shared" si="170"/>
        <v>0.3877272727272727</v>
      </c>
      <c r="Z137" s="226">
        <f t="shared" si="169"/>
        <v>0.18715472525618859</v>
      </c>
      <c r="AA137" s="226">
        <f t="shared" si="171"/>
        <v>0.88544372294372287</v>
      </c>
      <c r="AB137" s="226">
        <f t="shared" si="172"/>
        <v>0.90489177489177497</v>
      </c>
      <c r="AC137" s="226">
        <f t="shared" si="156"/>
        <v>4.2286756759436432</v>
      </c>
      <c r="AD137" s="226">
        <f t="shared" si="173"/>
        <v>1.9295652173913045</v>
      </c>
    </row>
    <row r="138" spans="1:30">
      <c r="A138" s="32">
        <v>33942</v>
      </c>
      <c r="B138" s="33">
        <f t="shared" si="157"/>
        <v>12</v>
      </c>
      <c r="C138" s="33">
        <f t="shared" si="158"/>
        <v>1992</v>
      </c>
      <c r="D138" s="34">
        <v>0.30499999999999999</v>
      </c>
      <c r="F138" s="32">
        <v>35585</v>
      </c>
      <c r="G138" s="33">
        <f t="shared" si="159"/>
        <v>6</v>
      </c>
      <c r="H138" s="33">
        <f t="shared" si="160"/>
        <v>1997</v>
      </c>
      <c r="I138" s="34">
        <v>2.19</v>
      </c>
      <c r="K138" s="32">
        <v>31562</v>
      </c>
      <c r="L138" s="33">
        <f t="shared" si="161"/>
        <v>5</v>
      </c>
      <c r="M138" s="33">
        <f t="shared" si="162"/>
        <v>1986</v>
      </c>
      <c r="N138" s="34">
        <v>14.3</v>
      </c>
      <c r="P138" s="32">
        <v>32063</v>
      </c>
      <c r="Q138" s="33">
        <f t="shared" si="163"/>
        <v>10</v>
      </c>
      <c r="R138" s="33">
        <f t="shared" si="168"/>
        <v>1987</v>
      </c>
      <c r="S138" s="34">
        <v>18.55</v>
      </c>
      <c r="V138" s="35">
        <v>42309</v>
      </c>
      <c r="W138" s="33">
        <v>11</v>
      </c>
      <c r="X138" s="156">
        <v>2015</v>
      </c>
      <c r="Y138" s="226">
        <f t="shared" si="170"/>
        <v>0.43065000000000009</v>
      </c>
      <c r="Z138" s="226">
        <f t="shared" si="169"/>
        <v>0.20294674610872479</v>
      </c>
      <c r="AA138" s="226">
        <f t="shared" si="171"/>
        <v>1.0105595238095237</v>
      </c>
      <c r="AB138" s="226">
        <f t="shared" si="172"/>
        <v>1.0539909297052157</v>
      </c>
      <c r="AC138" s="226">
        <f t="shared" si="156"/>
        <v>4.6968044497764216</v>
      </c>
      <c r="AD138" s="226">
        <f t="shared" si="173"/>
        <v>2.0923809523809527</v>
      </c>
    </row>
    <row r="139" spans="1:30">
      <c r="A139" s="32">
        <v>33945</v>
      </c>
      <c r="B139" s="33">
        <f t="shared" si="157"/>
        <v>12</v>
      </c>
      <c r="C139" s="33">
        <f t="shared" si="158"/>
        <v>1992</v>
      </c>
      <c r="D139" s="34">
        <v>0.29499999999999998</v>
      </c>
      <c r="F139" s="32">
        <v>35586</v>
      </c>
      <c r="G139" s="33">
        <f t="shared" si="159"/>
        <v>6</v>
      </c>
      <c r="H139" s="33">
        <f t="shared" si="160"/>
        <v>1997</v>
      </c>
      <c r="I139" s="34">
        <v>2.1800000000000002</v>
      </c>
      <c r="K139" s="32">
        <v>31565</v>
      </c>
      <c r="L139" s="33">
        <f t="shared" si="161"/>
        <v>6</v>
      </c>
      <c r="M139" s="33">
        <f t="shared" si="162"/>
        <v>1986</v>
      </c>
      <c r="N139" s="34">
        <v>13.8</v>
      </c>
      <c r="P139" s="32">
        <v>32064</v>
      </c>
      <c r="Q139" s="33">
        <f t="shared" si="163"/>
        <v>10</v>
      </c>
      <c r="R139" s="33">
        <f t="shared" si="168"/>
        <v>1987</v>
      </c>
      <c r="S139" s="34">
        <v>18.68</v>
      </c>
      <c r="V139" s="35">
        <v>42278</v>
      </c>
      <c r="W139" s="33">
        <v>10</v>
      </c>
      <c r="X139" s="156">
        <v>2015</v>
      </c>
      <c r="Y139" s="226">
        <f t="shared" si="170"/>
        <v>0.45100000000000001</v>
      </c>
      <c r="Z139" s="226">
        <f t="shared" si="169"/>
        <v>0.22705228815801071</v>
      </c>
      <c r="AA139" s="226">
        <f t="shared" si="171"/>
        <v>1.1005627705627705</v>
      </c>
      <c r="AB139" s="226">
        <f t="shared" si="172"/>
        <v>1.1530952380952382</v>
      </c>
      <c r="AC139" s="226">
        <f t="shared" si="156"/>
        <v>4.9187479550659834</v>
      </c>
      <c r="AD139" s="226">
        <f t="shared" si="173"/>
        <v>2.3409090909090904</v>
      </c>
    </row>
    <row r="140" spans="1:30">
      <c r="A140" s="32">
        <v>33946</v>
      </c>
      <c r="B140" s="33">
        <f t="shared" si="157"/>
        <v>12</v>
      </c>
      <c r="C140" s="33">
        <f t="shared" si="158"/>
        <v>1992</v>
      </c>
      <c r="D140" s="34">
        <v>0.29599999999999999</v>
      </c>
      <c r="F140" s="32">
        <v>35587</v>
      </c>
      <c r="G140" s="33">
        <f t="shared" si="159"/>
        <v>6</v>
      </c>
      <c r="H140" s="33">
        <f t="shared" si="160"/>
        <v>1997</v>
      </c>
      <c r="I140" s="34">
        <v>2.19</v>
      </c>
      <c r="K140" s="32">
        <v>31566</v>
      </c>
      <c r="L140" s="33">
        <f t="shared" si="161"/>
        <v>6</v>
      </c>
      <c r="M140" s="33">
        <f t="shared" si="162"/>
        <v>1986</v>
      </c>
      <c r="N140" s="34">
        <v>13.35</v>
      </c>
      <c r="P140" s="32">
        <v>32065</v>
      </c>
      <c r="Q140" s="33">
        <f t="shared" si="163"/>
        <v>10</v>
      </c>
      <c r="R140" s="33">
        <f t="shared" si="168"/>
        <v>1987</v>
      </c>
      <c r="S140" s="34">
        <v>18.68</v>
      </c>
      <c r="V140" s="35">
        <v>42248</v>
      </c>
      <c r="W140" s="33">
        <v>9</v>
      </c>
      <c r="X140" s="156">
        <v>2015</v>
      </c>
      <c r="Y140" s="226">
        <f t="shared" si="170"/>
        <v>0.45428571428571435</v>
      </c>
      <c r="Z140" s="226">
        <f t="shared" ref="Z140:Z171" si="174">+AVERAGEIFS($I$36:$I$10056,$G$36:$G$10056,W140,$H$36:$H$10056,X140)/$AA$2</f>
        <v>0.25809011551009603</v>
      </c>
      <c r="AA140" s="226">
        <f t="shared" si="171"/>
        <v>1.082845804988662</v>
      </c>
      <c r="AB140" s="226">
        <f t="shared" si="172"/>
        <v>1.1338852813852813</v>
      </c>
      <c r="AC140" s="226">
        <f t="shared" si="156"/>
        <v>4.9545829892650701</v>
      </c>
      <c r="AD140" s="226">
        <f t="shared" si="173"/>
        <v>2.6609090909090902</v>
      </c>
    </row>
    <row r="141" spans="1:30">
      <c r="A141" s="32">
        <v>33947</v>
      </c>
      <c r="B141" s="33">
        <f t="shared" si="157"/>
        <v>12</v>
      </c>
      <c r="C141" s="33">
        <f t="shared" si="158"/>
        <v>1992</v>
      </c>
      <c r="D141" s="34">
        <v>0.29399999999999998</v>
      </c>
      <c r="F141" s="32">
        <v>35590</v>
      </c>
      <c r="G141" s="33">
        <f t="shared" si="159"/>
        <v>6</v>
      </c>
      <c r="H141" s="33">
        <f t="shared" si="160"/>
        <v>1997</v>
      </c>
      <c r="I141" s="34">
        <v>2.19</v>
      </c>
      <c r="K141" s="32">
        <v>31567</v>
      </c>
      <c r="L141" s="33">
        <f t="shared" si="161"/>
        <v>6</v>
      </c>
      <c r="M141" s="33">
        <f t="shared" si="162"/>
        <v>1986</v>
      </c>
      <c r="N141" s="34">
        <v>13.15</v>
      </c>
      <c r="P141" s="32">
        <v>32066</v>
      </c>
      <c r="Q141" s="33">
        <f t="shared" si="163"/>
        <v>10</v>
      </c>
      <c r="R141" s="33">
        <f t="shared" si="168"/>
        <v>1987</v>
      </c>
      <c r="S141" s="34">
        <v>19</v>
      </c>
      <c r="V141" s="35">
        <v>42217</v>
      </c>
      <c r="W141" s="33">
        <v>8</v>
      </c>
      <c r="X141" s="156">
        <v>2015</v>
      </c>
      <c r="Y141" s="226">
        <f t="shared" si="170"/>
        <v>0.37419047619047624</v>
      </c>
      <c r="Z141" s="226">
        <f t="shared" si="174"/>
        <v>0.26904069096115651</v>
      </c>
      <c r="AA141" s="226">
        <f t="shared" si="171"/>
        <v>1.0206575963718822</v>
      </c>
      <c r="AB141" s="226">
        <f t="shared" si="172"/>
        <v>1.1074999999999999</v>
      </c>
      <c r="AC141" s="226">
        <f t="shared" si="156"/>
        <v>4.0810391121221103</v>
      </c>
      <c r="AD141" s="226">
        <f t="shared" si="173"/>
        <v>2.7738095238095237</v>
      </c>
    </row>
    <row r="142" spans="1:30">
      <c r="A142" s="32">
        <v>33948</v>
      </c>
      <c r="B142" s="33">
        <f t="shared" si="157"/>
        <v>12</v>
      </c>
      <c r="C142" s="33">
        <f t="shared" si="158"/>
        <v>1992</v>
      </c>
      <c r="D142" s="34">
        <v>0.30399999999999999</v>
      </c>
      <c r="F142" s="32">
        <v>35591</v>
      </c>
      <c r="G142" s="33">
        <f t="shared" si="159"/>
        <v>6</v>
      </c>
      <c r="H142" s="33">
        <f t="shared" si="160"/>
        <v>1997</v>
      </c>
      <c r="I142" s="34">
        <v>2.16</v>
      </c>
      <c r="K142" s="32">
        <v>31568</v>
      </c>
      <c r="L142" s="33">
        <f t="shared" si="161"/>
        <v>6</v>
      </c>
      <c r="M142" s="33">
        <f t="shared" si="162"/>
        <v>1986</v>
      </c>
      <c r="N142" s="34">
        <v>13.21</v>
      </c>
      <c r="P142" s="32">
        <v>32069</v>
      </c>
      <c r="Q142" s="33">
        <f t="shared" si="163"/>
        <v>10</v>
      </c>
      <c r="R142" s="33">
        <f t="shared" si="168"/>
        <v>1987</v>
      </c>
      <c r="S142" s="34">
        <v>19.100000000000001</v>
      </c>
      <c r="V142" s="35">
        <v>42186</v>
      </c>
      <c r="W142" s="33">
        <v>7</v>
      </c>
      <c r="X142" s="156">
        <v>2015</v>
      </c>
      <c r="Y142" s="226">
        <f t="shared" si="170"/>
        <v>0.40881818181818175</v>
      </c>
      <c r="Z142" s="226">
        <f t="shared" si="174"/>
        <v>0.27541854678868133</v>
      </c>
      <c r="AA142" s="226">
        <f t="shared" si="171"/>
        <v>1.2119264069264069</v>
      </c>
      <c r="AB142" s="226">
        <f t="shared" si="172"/>
        <v>1.3466977225672878</v>
      </c>
      <c r="AC142" s="226">
        <f t="shared" si="156"/>
        <v>4.458699768984423</v>
      </c>
      <c r="AD142" s="226">
        <f t="shared" si="173"/>
        <v>2.8395652173913044</v>
      </c>
    </row>
    <row r="143" spans="1:30">
      <c r="A143" s="32">
        <v>33949</v>
      </c>
      <c r="B143" s="33">
        <f t="shared" si="157"/>
        <v>12</v>
      </c>
      <c r="C143" s="33">
        <f t="shared" si="158"/>
        <v>1992</v>
      </c>
      <c r="D143" s="34">
        <v>0.30599999999999999</v>
      </c>
      <c r="F143" s="32">
        <v>35592</v>
      </c>
      <c r="G143" s="33">
        <f t="shared" si="159"/>
        <v>6</v>
      </c>
      <c r="H143" s="33">
        <f t="shared" si="160"/>
        <v>1997</v>
      </c>
      <c r="I143" s="34">
        <v>2.16</v>
      </c>
      <c r="K143" s="32">
        <v>31569</v>
      </c>
      <c r="L143" s="33">
        <f t="shared" si="161"/>
        <v>6</v>
      </c>
      <c r="M143" s="33">
        <f t="shared" si="162"/>
        <v>1986</v>
      </c>
      <c r="N143" s="34">
        <v>12.73</v>
      </c>
      <c r="P143" s="32">
        <v>32070</v>
      </c>
      <c r="Q143" s="33">
        <f t="shared" si="163"/>
        <v>10</v>
      </c>
      <c r="R143" s="33">
        <f t="shared" si="168"/>
        <v>1987</v>
      </c>
      <c r="S143" s="34">
        <v>18.78</v>
      </c>
      <c r="V143" s="35">
        <v>42156</v>
      </c>
      <c r="W143" s="33">
        <v>6</v>
      </c>
      <c r="X143" s="156">
        <v>2015</v>
      </c>
      <c r="Y143" s="226">
        <f t="shared" si="170"/>
        <v>0.38650000000000001</v>
      </c>
      <c r="Z143" s="226">
        <f t="shared" si="174"/>
        <v>0.26999382770478786</v>
      </c>
      <c r="AA143" s="226">
        <f t="shared" si="171"/>
        <v>1.4242748917748915</v>
      </c>
      <c r="AB143" s="226">
        <f t="shared" si="172"/>
        <v>1.4637554112554116</v>
      </c>
      <c r="AC143" s="226">
        <f t="shared" si="156"/>
        <v>4.2152906532882541</v>
      </c>
      <c r="AD143" s="226">
        <f t="shared" si="173"/>
        <v>2.7836363636363632</v>
      </c>
    </row>
    <row r="144" spans="1:30">
      <c r="A144" s="32">
        <v>33952</v>
      </c>
      <c r="B144" s="33">
        <f t="shared" si="157"/>
        <v>12</v>
      </c>
      <c r="C144" s="33">
        <f t="shared" si="158"/>
        <v>1992</v>
      </c>
      <c r="D144" s="34">
        <v>0.30099999999999999</v>
      </c>
      <c r="F144" s="32">
        <v>35593</v>
      </c>
      <c r="G144" s="33">
        <f t="shared" si="159"/>
        <v>6</v>
      </c>
      <c r="H144" s="33">
        <f t="shared" si="160"/>
        <v>1997</v>
      </c>
      <c r="I144" s="34">
        <v>2.14</v>
      </c>
      <c r="K144" s="32">
        <v>31572</v>
      </c>
      <c r="L144" s="33">
        <f t="shared" si="161"/>
        <v>6</v>
      </c>
      <c r="M144" s="33">
        <f t="shared" si="162"/>
        <v>1986</v>
      </c>
      <c r="N144" s="34">
        <v>12.61</v>
      </c>
      <c r="P144" s="32">
        <v>32071</v>
      </c>
      <c r="Q144" s="33">
        <f t="shared" si="163"/>
        <v>10</v>
      </c>
      <c r="R144" s="33">
        <f t="shared" si="168"/>
        <v>1987</v>
      </c>
      <c r="S144" s="34">
        <v>18.93</v>
      </c>
      <c r="V144" s="35">
        <v>42125</v>
      </c>
      <c r="W144" s="33">
        <v>5</v>
      </c>
      <c r="X144" s="156">
        <v>2015</v>
      </c>
      <c r="Y144" s="226">
        <f t="shared" si="170"/>
        <v>0.4703500000000001</v>
      </c>
      <c r="Z144" s="226">
        <f t="shared" si="174"/>
        <v>0.27643064985451021</v>
      </c>
      <c r="AA144" s="226">
        <f t="shared" si="171"/>
        <v>1.4110714285714285</v>
      </c>
      <c r="AB144" s="226">
        <f t="shared" si="172"/>
        <v>1.5255952380952382</v>
      </c>
      <c r="AC144" s="226">
        <f t="shared" si="156"/>
        <v>5.1297851455993033</v>
      </c>
      <c r="AD144" s="226">
        <f t="shared" si="173"/>
        <v>2.8500000000000005</v>
      </c>
    </row>
    <row r="145" spans="1:30">
      <c r="A145" s="32">
        <v>33953</v>
      </c>
      <c r="B145" s="33">
        <f t="shared" si="157"/>
        <v>12</v>
      </c>
      <c r="C145" s="33">
        <f t="shared" si="158"/>
        <v>1992</v>
      </c>
      <c r="D145" s="34">
        <v>0.30099999999999999</v>
      </c>
      <c r="F145" s="32">
        <v>35594</v>
      </c>
      <c r="G145" s="33">
        <f t="shared" si="159"/>
        <v>6</v>
      </c>
      <c r="H145" s="33">
        <f t="shared" si="160"/>
        <v>1997</v>
      </c>
      <c r="I145" s="34">
        <v>2.15</v>
      </c>
      <c r="K145" s="32">
        <v>31573</v>
      </c>
      <c r="L145" s="33">
        <f t="shared" si="161"/>
        <v>6</v>
      </c>
      <c r="M145" s="33">
        <f t="shared" si="162"/>
        <v>1986</v>
      </c>
      <c r="N145" s="34">
        <v>12.38</v>
      </c>
      <c r="P145" s="32">
        <v>32072</v>
      </c>
      <c r="Q145" s="33">
        <f t="shared" si="163"/>
        <v>10</v>
      </c>
      <c r="R145" s="33">
        <f t="shared" si="168"/>
        <v>1987</v>
      </c>
      <c r="S145" s="34">
        <v>19.13</v>
      </c>
      <c r="V145" s="35">
        <v>42095</v>
      </c>
      <c r="W145" s="33">
        <v>4</v>
      </c>
      <c r="X145" s="156">
        <v>2015</v>
      </c>
      <c r="Y145" s="226">
        <f t="shared" si="170"/>
        <v>0.54823809523809519</v>
      </c>
      <c r="Z145" s="226">
        <f t="shared" si="174"/>
        <v>0.25305990485427921</v>
      </c>
      <c r="AA145" s="226">
        <f t="shared" si="171"/>
        <v>1.2964965986394557</v>
      </c>
      <c r="AB145" s="226">
        <f t="shared" si="172"/>
        <v>1.4172448979591838</v>
      </c>
      <c r="AC145" s="226">
        <f t="shared" si="156"/>
        <v>5.9792572280302672</v>
      </c>
      <c r="AD145" s="226">
        <f t="shared" si="173"/>
        <v>2.6090476190476188</v>
      </c>
    </row>
    <row r="146" spans="1:30">
      <c r="A146" s="32">
        <v>33954</v>
      </c>
      <c r="B146" s="33">
        <f t="shared" si="157"/>
        <v>12</v>
      </c>
      <c r="C146" s="33">
        <f t="shared" si="158"/>
        <v>1992</v>
      </c>
      <c r="D146" s="34">
        <v>0.30299999999999999</v>
      </c>
      <c r="F146" s="32">
        <v>35597</v>
      </c>
      <c r="G146" s="33">
        <f t="shared" si="159"/>
        <v>6</v>
      </c>
      <c r="H146" s="33">
        <f t="shared" si="160"/>
        <v>1997</v>
      </c>
      <c r="I146" s="34">
        <v>2.2000000000000002</v>
      </c>
      <c r="K146" s="32">
        <v>31574</v>
      </c>
      <c r="L146" s="33">
        <f t="shared" si="161"/>
        <v>6</v>
      </c>
      <c r="M146" s="33">
        <f t="shared" si="162"/>
        <v>1986</v>
      </c>
      <c r="N146" s="34">
        <v>13.52</v>
      </c>
      <c r="P146" s="32">
        <v>32073</v>
      </c>
      <c r="Q146" s="33">
        <f t="shared" si="163"/>
        <v>10</v>
      </c>
      <c r="R146" s="33">
        <f t="shared" si="168"/>
        <v>1987</v>
      </c>
      <c r="S146" s="34">
        <v>18.98</v>
      </c>
      <c r="V146" s="35">
        <v>42064</v>
      </c>
      <c r="W146" s="33">
        <v>3</v>
      </c>
      <c r="X146" s="156">
        <v>2015</v>
      </c>
      <c r="Y146" s="226">
        <f t="shared" si="170"/>
        <v>0.54249999999999987</v>
      </c>
      <c r="Z146" s="226">
        <f t="shared" si="174"/>
        <v>0.27457896129089143</v>
      </c>
      <c r="AA146" s="226">
        <f t="shared" si="171"/>
        <v>1.1386580086580085</v>
      </c>
      <c r="AB146" s="226">
        <f t="shared" si="172"/>
        <v>1.3306060606060606</v>
      </c>
      <c r="AC146" s="226">
        <f t="shared" si="156"/>
        <v>5.9166757552622951</v>
      </c>
      <c r="AD146" s="226">
        <f t="shared" si="173"/>
        <v>2.8309090909090906</v>
      </c>
    </row>
    <row r="147" spans="1:30">
      <c r="A147" s="32">
        <v>33955</v>
      </c>
      <c r="B147" s="33">
        <f t="shared" si="157"/>
        <v>12</v>
      </c>
      <c r="C147" s="33">
        <f t="shared" si="158"/>
        <v>1992</v>
      </c>
      <c r="D147" s="34">
        <v>0.311</v>
      </c>
      <c r="F147" s="32">
        <v>35598</v>
      </c>
      <c r="G147" s="33">
        <f t="shared" si="159"/>
        <v>6</v>
      </c>
      <c r="H147" s="33">
        <f t="shared" si="160"/>
        <v>1997</v>
      </c>
      <c r="I147" s="34">
        <v>2.2000000000000002</v>
      </c>
      <c r="K147" s="32">
        <v>31575</v>
      </c>
      <c r="L147" s="33">
        <f t="shared" si="161"/>
        <v>6</v>
      </c>
      <c r="M147" s="33">
        <f t="shared" si="162"/>
        <v>1986</v>
      </c>
      <c r="N147" s="34">
        <v>13.69</v>
      </c>
      <c r="P147" s="32">
        <v>32076</v>
      </c>
      <c r="Q147" s="33">
        <f t="shared" si="163"/>
        <v>10</v>
      </c>
      <c r="R147" s="33">
        <f t="shared" si="168"/>
        <v>1987</v>
      </c>
      <c r="S147" s="34">
        <v>18.75</v>
      </c>
      <c r="V147" s="35">
        <v>42036</v>
      </c>
      <c r="W147" s="33">
        <v>2</v>
      </c>
      <c r="X147" s="156">
        <v>2015</v>
      </c>
      <c r="Y147" s="226">
        <f t="shared" si="170"/>
        <v>0.57310526315789478</v>
      </c>
      <c r="Z147" s="226">
        <f t="shared" si="174"/>
        <v>0.27882995558731943</v>
      </c>
      <c r="AA147" s="226">
        <f t="shared" si="171"/>
        <v>1.2043859649122808</v>
      </c>
      <c r="AB147" s="226">
        <f t="shared" si="172"/>
        <v>1.3832261904761909</v>
      </c>
      <c r="AC147" s="226">
        <f t="shared" si="156"/>
        <v>6.2504663884599712</v>
      </c>
      <c r="AD147" s="226">
        <f t="shared" si="173"/>
        <v>2.8747368421052633</v>
      </c>
    </row>
    <row r="148" spans="1:30">
      <c r="A148" s="32">
        <v>33956</v>
      </c>
      <c r="B148" s="33">
        <f t="shared" si="157"/>
        <v>12</v>
      </c>
      <c r="C148" s="33">
        <f t="shared" si="158"/>
        <v>1992</v>
      </c>
      <c r="D148" s="34">
        <v>0.318</v>
      </c>
      <c r="F148" s="32">
        <v>35599</v>
      </c>
      <c r="G148" s="33">
        <f t="shared" si="159"/>
        <v>6</v>
      </c>
      <c r="H148" s="33">
        <f t="shared" si="160"/>
        <v>1997</v>
      </c>
      <c r="I148" s="34">
        <v>2.2200000000000002</v>
      </c>
      <c r="K148" s="32">
        <v>31576</v>
      </c>
      <c r="L148" s="33">
        <f t="shared" si="161"/>
        <v>6</v>
      </c>
      <c r="M148" s="33">
        <f t="shared" si="162"/>
        <v>1986</v>
      </c>
      <c r="N148" s="34">
        <v>13.83</v>
      </c>
      <c r="P148" s="32">
        <v>32077</v>
      </c>
      <c r="Q148" s="33">
        <f t="shared" si="163"/>
        <v>10</v>
      </c>
      <c r="R148" s="33">
        <f t="shared" si="168"/>
        <v>1987</v>
      </c>
      <c r="S148" s="34">
        <v>18.8</v>
      </c>
      <c r="V148" s="35">
        <v>42005</v>
      </c>
      <c r="W148" s="33">
        <v>1</v>
      </c>
      <c r="X148" s="156">
        <v>2015</v>
      </c>
      <c r="Y148" s="226">
        <f t="shared" si="170"/>
        <v>0.47770000000000001</v>
      </c>
      <c r="Z148" s="226">
        <f t="shared" si="174"/>
        <v>0.29044616876818624</v>
      </c>
      <c r="AA148" s="226">
        <f t="shared" si="171"/>
        <v>1.1242619047619047</v>
      </c>
      <c r="AB148" s="226">
        <f t="shared" si="172"/>
        <v>1.1371309523809525</v>
      </c>
      <c r="AC148" s="226">
        <f t="shared" si="156"/>
        <v>5.2099465590576948</v>
      </c>
      <c r="AD148" s="226">
        <f t="shared" si="173"/>
        <v>2.9945000000000004</v>
      </c>
    </row>
    <row r="149" spans="1:30">
      <c r="A149" s="32">
        <v>33959</v>
      </c>
      <c r="B149" s="33">
        <f t="shared" si="157"/>
        <v>12</v>
      </c>
      <c r="C149" s="33">
        <f t="shared" si="158"/>
        <v>1992</v>
      </c>
      <c r="D149" s="34">
        <v>0.32600000000000001</v>
      </c>
      <c r="F149" s="32">
        <v>35600</v>
      </c>
      <c r="G149" s="33">
        <f t="shared" si="159"/>
        <v>6</v>
      </c>
      <c r="H149" s="33">
        <f t="shared" si="160"/>
        <v>1997</v>
      </c>
      <c r="I149" s="34">
        <v>2.23</v>
      </c>
      <c r="K149" s="32">
        <v>31579</v>
      </c>
      <c r="L149" s="33">
        <f t="shared" si="161"/>
        <v>6</v>
      </c>
      <c r="M149" s="33">
        <f t="shared" si="162"/>
        <v>1986</v>
      </c>
      <c r="N149" s="34">
        <v>13.65</v>
      </c>
      <c r="P149" s="32">
        <v>32078</v>
      </c>
      <c r="Q149" s="33">
        <f t="shared" si="163"/>
        <v>10</v>
      </c>
      <c r="R149" s="33">
        <f t="shared" si="168"/>
        <v>1987</v>
      </c>
      <c r="S149" s="34">
        <v>18.850000000000001</v>
      </c>
      <c r="V149" s="35">
        <v>41974</v>
      </c>
      <c r="W149" s="33">
        <v>12</v>
      </c>
      <c r="X149" s="156">
        <v>2014</v>
      </c>
      <c r="Y149" s="226">
        <f t="shared" si="170"/>
        <v>0.55831818181818182</v>
      </c>
      <c r="Z149" s="226">
        <f t="shared" si="174"/>
        <v>0.33771272374570138</v>
      </c>
      <c r="AA149" s="226">
        <f t="shared" si="171"/>
        <v>1.4116774891774893</v>
      </c>
      <c r="AB149" s="226">
        <f t="shared" si="172"/>
        <v>1.4841666666666664</v>
      </c>
      <c r="AC149" s="226">
        <f t="shared" si="156"/>
        <v>6.0891938250428819</v>
      </c>
      <c r="AD149" s="226">
        <f t="shared" si="173"/>
        <v>3.4818181818181815</v>
      </c>
    </row>
    <row r="150" spans="1:30">
      <c r="A150" s="32">
        <v>33960</v>
      </c>
      <c r="B150" s="33">
        <f t="shared" si="157"/>
        <v>12</v>
      </c>
      <c r="C150" s="33">
        <f t="shared" si="158"/>
        <v>1992</v>
      </c>
      <c r="D150" s="34">
        <v>0.32500000000000001</v>
      </c>
      <c r="F150" s="32">
        <v>35601</v>
      </c>
      <c r="G150" s="33">
        <f t="shared" si="159"/>
        <v>6</v>
      </c>
      <c r="H150" s="33">
        <f t="shared" si="160"/>
        <v>1997</v>
      </c>
      <c r="I150" s="34">
        <v>2.25</v>
      </c>
      <c r="K150" s="32">
        <v>31580</v>
      </c>
      <c r="L150" s="33">
        <f t="shared" si="161"/>
        <v>6</v>
      </c>
      <c r="M150" s="33">
        <f t="shared" si="162"/>
        <v>1986</v>
      </c>
      <c r="N150" s="34">
        <v>13.65</v>
      </c>
      <c r="P150" s="32">
        <v>32079</v>
      </c>
      <c r="Q150" s="33">
        <f t="shared" si="163"/>
        <v>10</v>
      </c>
      <c r="R150" s="33">
        <f t="shared" si="168"/>
        <v>1987</v>
      </c>
      <c r="S150" s="34">
        <v>18.75</v>
      </c>
      <c r="V150" s="35">
        <v>41944</v>
      </c>
      <c r="W150" s="33">
        <v>11</v>
      </c>
      <c r="X150" s="156">
        <v>2014</v>
      </c>
      <c r="Y150" s="226">
        <f t="shared" si="170"/>
        <v>0.80215789473684207</v>
      </c>
      <c r="Z150" s="226">
        <f t="shared" si="174"/>
        <v>0.39986727244882331</v>
      </c>
      <c r="AA150" s="226">
        <f t="shared" si="171"/>
        <v>1.8045112781954886</v>
      </c>
      <c r="AB150" s="226">
        <f t="shared" si="172"/>
        <v>1.8913784461152883</v>
      </c>
      <c r="AC150" s="226">
        <f t="shared" si="156"/>
        <v>8.7485864842059335</v>
      </c>
      <c r="AD150" s="226">
        <f t="shared" si="173"/>
        <v>4.1226315789473684</v>
      </c>
    </row>
    <row r="151" spans="1:30">
      <c r="A151" s="32">
        <v>33961</v>
      </c>
      <c r="B151" s="33">
        <f t="shared" si="157"/>
        <v>12</v>
      </c>
      <c r="C151" s="33">
        <f t="shared" si="158"/>
        <v>1992</v>
      </c>
      <c r="D151" s="34">
        <v>0.33800000000000002</v>
      </c>
      <c r="F151" s="32">
        <v>35604</v>
      </c>
      <c r="G151" s="33">
        <f t="shared" si="159"/>
        <v>6</v>
      </c>
      <c r="H151" s="33">
        <f t="shared" si="160"/>
        <v>1997</v>
      </c>
      <c r="I151" s="34">
        <v>2.29</v>
      </c>
      <c r="K151" s="32">
        <v>31581</v>
      </c>
      <c r="L151" s="33">
        <f t="shared" si="161"/>
        <v>6</v>
      </c>
      <c r="M151" s="33">
        <f t="shared" si="162"/>
        <v>1986</v>
      </c>
      <c r="N151" s="34">
        <v>13.62</v>
      </c>
      <c r="P151" s="32">
        <v>32080</v>
      </c>
      <c r="Q151" s="33">
        <f t="shared" si="163"/>
        <v>10</v>
      </c>
      <c r="R151" s="33">
        <f t="shared" si="168"/>
        <v>1987</v>
      </c>
      <c r="S151" s="34">
        <v>18.8</v>
      </c>
      <c r="V151" s="35">
        <v>41913</v>
      </c>
      <c r="W151" s="33">
        <v>10</v>
      </c>
      <c r="X151" s="156">
        <v>2014</v>
      </c>
      <c r="Y151" s="226">
        <f t="shared" si="170"/>
        <v>0.9364347826086955</v>
      </c>
      <c r="Z151" s="226">
        <f t="shared" si="174"/>
        <v>0.36680301944081295</v>
      </c>
      <c r="AA151" s="226">
        <f t="shared" si="171"/>
        <v>2.0094513457556933</v>
      </c>
      <c r="AB151" s="226">
        <f t="shared" si="172"/>
        <v>2.0815527950310564</v>
      </c>
      <c r="AC151" s="226">
        <f t="shared" si="156"/>
        <v>10.213052487825232</v>
      </c>
      <c r="AD151" s="226">
        <f t="shared" si="173"/>
        <v>3.7817391304347816</v>
      </c>
    </row>
    <row r="152" spans="1:30">
      <c r="A152" s="32">
        <v>33962</v>
      </c>
      <c r="B152" s="33">
        <f t="shared" si="157"/>
        <v>12</v>
      </c>
      <c r="C152" s="33">
        <f t="shared" si="158"/>
        <v>1992</v>
      </c>
      <c r="D152" s="34">
        <v>0.33800000000000002</v>
      </c>
      <c r="F152" s="32">
        <v>35605</v>
      </c>
      <c r="G152" s="33">
        <f t="shared" si="159"/>
        <v>6</v>
      </c>
      <c r="H152" s="33">
        <f t="shared" si="160"/>
        <v>1997</v>
      </c>
      <c r="I152" s="34">
        <v>2.3199999999999998</v>
      </c>
      <c r="K152" s="32">
        <v>31582</v>
      </c>
      <c r="L152" s="33">
        <f t="shared" si="161"/>
        <v>6</v>
      </c>
      <c r="M152" s="33">
        <f t="shared" si="162"/>
        <v>1986</v>
      </c>
      <c r="N152" s="34">
        <v>13.73</v>
      </c>
      <c r="P152" s="32">
        <v>32083</v>
      </c>
      <c r="Q152" s="33">
        <f t="shared" si="163"/>
        <v>11</v>
      </c>
      <c r="R152" s="33">
        <f t="shared" si="168"/>
        <v>1987</v>
      </c>
      <c r="S152" s="34">
        <v>18.63</v>
      </c>
      <c r="V152" s="35">
        <v>41883</v>
      </c>
      <c r="W152" s="33">
        <v>9</v>
      </c>
      <c r="X152" s="156">
        <v>2014</v>
      </c>
      <c r="Y152" s="226">
        <f t="shared" si="170"/>
        <v>1.0620000000000001</v>
      </c>
      <c r="Z152" s="226">
        <f t="shared" si="174"/>
        <v>0.38058288300771326</v>
      </c>
      <c r="AA152" s="226">
        <f t="shared" si="171"/>
        <v>2.2193310657596368</v>
      </c>
      <c r="AB152" s="226">
        <f t="shared" si="172"/>
        <v>2.3117006802721085</v>
      </c>
      <c r="AC152" s="226">
        <f t="shared" si="156"/>
        <v>11.582506271130985</v>
      </c>
      <c r="AD152" s="226">
        <f t="shared" si="173"/>
        <v>3.9238095238095241</v>
      </c>
    </row>
    <row r="153" spans="1:30">
      <c r="A153" s="32">
        <v>33966</v>
      </c>
      <c r="B153" s="33">
        <f t="shared" si="157"/>
        <v>12</v>
      </c>
      <c r="C153" s="33">
        <f t="shared" si="158"/>
        <v>1992</v>
      </c>
      <c r="D153" s="34">
        <v>0.33800000000000002</v>
      </c>
      <c r="F153" s="32">
        <v>35606</v>
      </c>
      <c r="G153" s="33">
        <f t="shared" si="159"/>
        <v>6</v>
      </c>
      <c r="H153" s="33">
        <f t="shared" si="160"/>
        <v>1997</v>
      </c>
      <c r="I153" s="34">
        <v>2.3199999999999998</v>
      </c>
      <c r="K153" s="32">
        <v>31583</v>
      </c>
      <c r="L153" s="33">
        <f t="shared" si="161"/>
        <v>6</v>
      </c>
      <c r="M153" s="33">
        <f t="shared" si="162"/>
        <v>1986</v>
      </c>
      <c r="N153" s="34">
        <v>14.44</v>
      </c>
      <c r="P153" s="32">
        <v>32084</v>
      </c>
      <c r="Q153" s="33">
        <f t="shared" si="163"/>
        <v>11</v>
      </c>
      <c r="R153" s="33">
        <f t="shared" si="168"/>
        <v>1987</v>
      </c>
      <c r="S153" s="34">
        <v>18.38</v>
      </c>
      <c r="V153" s="35">
        <v>41852</v>
      </c>
      <c r="W153" s="33">
        <v>8</v>
      </c>
      <c r="X153" s="156">
        <v>2014</v>
      </c>
      <c r="Y153" s="226">
        <f t="shared" si="170"/>
        <v>1.0180952380952379</v>
      </c>
      <c r="Z153" s="226">
        <f t="shared" si="174"/>
        <v>0.37947438917371024</v>
      </c>
      <c r="AA153" s="226">
        <f t="shared" si="171"/>
        <v>2.2984807256235826</v>
      </c>
      <c r="AB153" s="226">
        <f t="shared" si="172"/>
        <v>2.4192403628117911</v>
      </c>
      <c r="AC153" s="226">
        <f t="shared" si="156"/>
        <v>11.103667118499704</v>
      </c>
      <c r="AD153" s="226">
        <f t="shared" si="173"/>
        <v>3.912380952380953</v>
      </c>
    </row>
    <row r="154" spans="1:30">
      <c r="A154" s="32">
        <v>33967</v>
      </c>
      <c r="B154" s="33">
        <f t="shared" si="157"/>
        <v>12</v>
      </c>
      <c r="C154" s="33">
        <f t="shared" si="158"/>
        <v>1992</v>
      </c>
      <c r="D154" s="34">
        <v>0.32400000000000001</v>
      </c>
      <c r="F154" s="32">
        <v>35607</v>
      </c>
      <c r="G154" s="33">
        <f t="shared" si="159"/>
        <v>6</v>
      </c>
      <c r="H154" s="33">
        <f t="shared" si="160"/>
        <v>1997</v>
      </c>
      <c r="I154" s="34">
        <v>2.23</v>
      </c>
      <c r="K154" s="32">
        <v>31586</v>
      </c>
      <c r="L154" s="33">
        <f t="shared" si="161"/>
        <v>6</v>
      </c>
      <c r="M154" s="33">
        <f t="shared" si="162"/>
        <v>1986</v>
      </c>
      <c r="N154" s="34">
        <v>14.05</v>
      </c>
      <c r="P154" s="32">
        <v>32085</v>
      </c>
      <c r="Q154" s="33">
        <f t="shared" si="163"/>
        <v>11</v>
      </c>
      <c r="R154" s="33">
        <f t="shared" si="168"/>
        <v>1987</v>
      </c>
      <c r="S154" s="34">
        <v>17.93</v>
      </c>
      <c r="V154" s="35">
        <v>41821</v>
      </c>
      <c r="W154" s="33">
        <v>7</v>
      </c>
      <c r="X154" s="156">
        <v>2014</v>
      </c>
      <c r="Y154" s="226">
        <f t="shared" si="170"/>
        <v>1.0363636363636362</v>
      </c>
      <c r="Z154" s="226">
        <f t="shared" si="174"/>
        <v>0.39291067807071683</v>
      </c>
      <c r="AA154" s="226">
        <f t="shared" si="171"/>
        <v>2.4663961038961038</v>
      </c>
      <c r="AB154" s="226">
        <f t="shared" si="172"/>
        <v>2.5420995670995672</v>
      </c>
      <c r="AC154" s="226">
        <f t="shared" si="156"/>
        <v>11.302908020107276</v>
      </c>
      <c r="AD154" s="226">
        <f t="shared" si="173"/>
        <v>4.0509090909090908</v>
      </c>
    </row>
    <row r="155" spans="1:30">
      <c r="A155" s="32">
        <v>33968</v>
      </c>
      <c r="B155" s="33">
        <f t="shared" si="157"/>
        <v>12</v>
      </c>
      <c r="C155" s="33">
        <f t="shared" si="158"/>
        <v>1992</v>
      </c>
      <c r="D155" s="34">
        <v>0.32600000000000001</v>
      </c>
      <c r="F155" s="32">
        <v>35608</v>
      </c>
      <c r="G155" s="33">
        <f t="shared" si="159"/>
        <v>6</v>
      </c>
      <c r="H155" s="33">
        <f t="shared" si="160"/>
        <v>1997</v>
      </c>
      <c r="I155" s="34">
        <v>2.17</v>
      </c>
      <c r="K155" s="32">
        <v>31587</v>
      </c>
      <c r="L155" s="33">
        <f t="shared" si="161"/>
        <v>6</v>
      </c>
      <c r="M155" s="33">
        <f t="shared" si="162"/>
        <v>1986</v>
      </c>
      <c r="N155" s="34">
        <v>13.98</v>
      </c>
      <c r="P155" s="32">
        <v>32086</v>
      </c>
      <c r="Q155" s="33">
        <f t="shared" si="163"/>
        <v>11</v>
      </c>
      <c r="R155" s="33">
        <f t="shared" si="168"/>
        <v>1987</v>
      </c>
      <c r="S155" s="34">
        <v>17.850000000000001</v>
      </c>
      <c r="V155" s="35">
        <v>41791</v>
      </c>
      <c r="W155" s="33">
        <v>6</v>
      </c>
      <c r="X155" s="156">
        <v>2014</v>
      </c>
      <c r="Y155" s="226">
        <f t="shared" si="170"/>
        <v>1.046142857142857</v>
      </c>
      <c r="Z155" s="226">
        <f t="shared" si="174"/>
        <v>0.44496789986605695</v>
      </c>
      <c r="AA155" s="226">
        <f t="shared" si="171"/>
        <v>2.5189115646258506</v>
      </c>
      <c r="AB155" s="226">
        <f t="shared" si="172"/>
        <v>2.6617913832199549</v>
      </c>
      <c r="AC155" s="226">
        <f t="shared" si="156"/>
        <v>11.409563279996259</v>
      </c>
      <c r="AD155" s="226">
        <f t="shared" si="173"/>
        <v>4.5876190476190475</v>
      </c>
    </row>
    <row r="156" spans="1:30">
      <c r="A156" s="32">
        <v>33969</v>
      </c>
      <c r="B156" s="33">
        <f t="shared" si="157"/>
        <v>12</v>
      </c>
      <c r="C156" s="33">
        <f t="shared" si="158"/>
        <v>1992</v>
      </c>
      <c r="D156" s="34">
        <v>0.33</v>
      </c>
      <c r="F156" s="32">
        <v>35611</v>
      </c>
      <c r="G156" s="33">
        <f t="shared" si="159"/>
        <v>6</v>
      </c>
      <c r="H156" s="33">
        <f t="shared" si="160"/>
        <v>1997</v>
      </c>
      <c r="I156" s="34">
        <v>2.17</v>
      </c>
      <c r="K156" s="32">
        <v>31588</v>
      </c>
      <c r="L156" s="33">
        <f t="shared" si="161"/>
        <v>6</v>
      </c>
      <c r="M156" s="33">
        <f t="shared" si="162"/>
        <v>1986</v>
      </c>
      <c r="N156" s="34">
        <v>13.23</v>
      </c>
      <c r="P156" s="32">
        <v>32087</v>
      </c>
      <c r="Q156" s="33">
        <f t="shared" si="163"/>
        <v>11</v>
      </c>
      <c r="R156" s="33">
        <f t="shared" si="168"/>
        <v>1987</v>
      </c>
      <c r="S156" s="34">
        <v>17.95</v>
      </c>
      <c r="V156" s="35">
        <v>41760</v>
      </c>
      <c r="W156" s="33">
        <v>5</v>
      </c>
      <c r="X156" s="156">
        <v>2014</v>
      </c>
      <c r="Y156" s="226">
        <f t="shared" si="170"/>
        <v>1.0427619047619046</v>
      </c>
      <c r="Z156" s="226">
        <f t="shared" si="174"/>
        <v>0.44441365294905538</v>
      </c>
      <c r="AA156" s="226">
        <f t="shared" si="171"/>
        <v>2.4327891156462584</v>
      </c>
      <c r="AB156" s="226">
        <f t="shared" si="172"/>
        <v>2.6080735930735934</v>
      </c>
      <c r="AC156" s="226">
        <f t="shared" si="156"/>
        <v>11.372689549153719</v>
      </c>
      <c r="AD156" s="226">
        <f t="shared" si="173"/>
        <v>4.5819047619047613</v>
      </c>
    </row>
    <row r="157" spans="1:30">
      <c r="A157" s="32">
        <v>33973</v>
      </c>
      <c r="B157" s="33">
        <f t="shared" si="157"/>
        <v>1</v>
      </c>
      <c r="C157" s="33">
        <f t="shared" si="158"/>
        <v>1993</v>
      </c>
      <c r="D157" s="34">
        <v>0.316</v>
      </c>
      <c r="F157" s="32">
        <v>35612</v>
      </c>
      <c r="G157" s="33">
        <f t="shared" si="159"/>
        <v>7</v>
      </c>
      <c r="H157" s="33">
        <f t="shared" si="160"/>
        <v>1997</v>
      </c>
      <c r="I157" s="34">
        <v>2.16</v>
      </c>
      <c r="K157" s="32">
        <v>31589</v>
      </c>
      <c r="L157" s="33">
        <f t="shared" si="161"/>
        <v>6</v>
      </c>
      <c r="M157" s="33">
        <f t="shared" si="162"/>
        <v>1986</v>
      </c>
      <c r="N157" s="34">
        <v>13.14</v>
      </c>
      <c r="P157" s="32">
        <v>32090</v>
      </c>
      <c r="Q157" s="33">
        <f t="shared" si="163"/>
        <v>11</v>
      </c>
      <c r="R157" s="33">
        <f t="shared" si="168"/>
        <v>1987</v>
      </c>
      <c r="S157" s="34">
        <v>17.5</v>
      </c>
      <c r="V157" s="35">
        <v>41730</v>
      </c>
      <c r="W157" s="33">
        <v>4</v>
      </c>
      <c r="X157" s="156">
        <v>2014</v>
      </c>
      <c r="Y157" s="226">
        <f t="shared" si="170"/>
        <v>1.1011904761904763</v>
      </c>
      <c r="Z157" s="226">
        <f t="shared" si="174"/>
        <v>0.45175742459932572</v>
      </c>
      <c r="AA157" s="226">
        <f t="shared" si="171"/>
        <v>2.4302154195011334</v>
      </c>
      <c r="AB157" s="226">
        <f t="shared" si="172"/>
        <v>2.5656009070294785</v>
      </c>
      <c r="AC157" s="226">
        <f t="shared" si="156"/>
        <v>12.0099299399114</v>
      </c>
      <c r="AD157" s="226">
        <f t="shared" si="173"/>
        <v>4.6576190476190487</v>
      </c>
    </row>
    <row r="158" spans="1:30">
      <c r="A158" s="32">
        <v>33974</v>
      </c>
      <c r="B158" s="33">
        <f t="shared" si="157"/>
        <v>1</v>
      </c>
      <c r="C158" s="33">
        <f t="shared" si="158"/>
        <v>1993</v>
      </c>
      <c r="D158" s="34">
        <v>0.318</v>
      </c>
      <c r="F158" s="32">
        <v>35613</v>
      </c>
      <c r="G158" s="33">
        <f t="shared" si="159"/>
        <v>7</v>
      </c>
      <c r="H158" s="33">
        <f t="shared" si="160"/>
        <v>1997</v>
      </c>
      <c r="I158" s="34">
        <v>2.14</v>
      </c>
      <c r="K158" s="32">
        <v>31590</v>
      </c>
      <c r="L158" s="33">
        <f t="shared" si="161"/>
        <v>6</v>
      </c>
      <c r="M158" s="33">
        <f t="shared" si="162"/>
        <v>1986</v>
      </c>
      <c r="N158" s="34">
        <v>13.38</v>
      </c>
      <c r="P158" s="32">
        <v>32091</v>
      </c>
      <c r="Q158" s="33">
        <f t="shared" si="163"/>
        <v>11</v>
      </c>
      <c r="R158" s="33">
        <f t="shared" si="168"/>
        <v>1987</v>
      </c>
      <c r="S158" s="34">
        <v>17.75</v>
      </c>
      <c r="V158" s="35">
        <v>41699</v>
      </c>
      <c r="W158" s="33">
        <v>3</v>
      </c>
      <c r="X158" s="156">
        <v>2014</v>
      </c>
      <c r="Y158" s="226">
        <f t="shared" si="170"/>
        <v>1.0640476190476194</v>
      </c>
      <c r="Z158" s="226">
        <f t="shared" si="174"/>
        <v>0.47559004203039129</v>
      </c>
      <c r="AA158" s="226">
        <f t="shared" si="171"/>
        <v>2.4000907029478462</v>
      </c>
      <c r="AB158" s="226">
        <f t="shared" si="172"/>
        <v>2.5590702947845805</v>
      </c>
      <c r="AC158" s="226">
        <f t="shared" si="156"/>
        <v>11.604838248965203</v>
      </c>
      <c r="AD158" s="226">
        <f t="shared" si="173"/>
        <v>4.9033333333333342</v>
      </c>
    </row>
    <row r="159" spans="1:30">
      <c r="A159" s="32">
        <v>33975</v>
      </c>
      <c r="B159" s="33">
        <f t="shared" si="157"/>
        <v>1</v>
      </c>
      <c r="C159" s="33">
        <f t="shared" si="158"/>
        <v>1993</v>
      </c>
      <c r="D159" s="34">
        <v>0.32500000000000001</v>
      </c>
      <c r="F159" s="32">
        <v>35614</v>
      </c>
      <c r="G159" s="33">
        <f t="shared" si="159"/>
        <v>7</v>
      </c>
      <c r="H159" s="33">
        <f t="shared" si="160"/>
        <v>1997</v>
      </c>
      <c r="I159" s="34">
        <v>2.11</v>
      </c>
      <c r="K159" s="32">
        <v>31593</v>
      </c>
      <c r="L159" s="33">
        <f t="shared" si="161"/>
        <v>6</v>
      </c>
      <c r="M159" s="33">
        <f t="shared" si="162"/>
        <v>1986</v>
      </c>
      <c r="N159" s="34">
        <v>12.8</v>
      </c>
      <c r="P159" s="32">
        <v>32092</v>
      </c>
      <c r="Q159" s="33">
        <f t="shared" si="163"/>
        <v>11</v>
      </c>
      <c r="R159" s="33">
        <f t="shared" si="168"/>
        <v>1987</v>
      </c>
      <c r="S159" s="34">
        <v>17.8</v>
      </c>
      <c r="V159" s="35">
        <v>41671</v>
      </c>
      <c r="W159" s="33">
        <v>2</v>
      </c>
      <c r="X159" s="156">
        <v>2014</v>
      </c>
      <c r="Y159" s="226">
        <f t="shared" si="170"/>
        <v>1.4430000000000001</v>
      </c>
      <c r="Z159" s="226">
        <f t="shared" si="174"/>
        <v>0.58201031190974517</v>
      </c>
      <c r="AA159" s="226">
        <f t="shared" si="171"/>
        <v>2.4004135338345867</v>
      </c>
      <c r="AB159" s="226">
        <f t="shared" si="172"/>
        <v>2.5928696741854638</v>
      </c>
      <c r="AC159" s="226">
        <f t="shared" si="156"/>
        <v>15.737812193259897</v>
      </c>
      <c r="AD159" s="226">
        <f t="shared" si="173"/>
        <v>6.0005263157894726</v>
      </c>
    </row>
    <row r="160" spans="1:30">
      <c r="A160" s="32">
        <v>33976</v>
      </c>
      <c r="B160" s="33">
        <f t="shared" si="157"/>
        <v>1</v>
      </c>
      <c r="C160" s="33">
        <f t="shared" si="158"/>
        <v>1993</v>
      </c>
      <c r="D160" s="34">
        <v>0.34799999999999998</v>
      </c>
      <c r="F160" s="32">
        <v>35618</v>
      </c>
      <c r="G160" s="33">
        <f t="shared" si="159"/>
        <v>7</v>
      </c>
      <c r="H160" s="33">
        <f t="shared" si="160"/>
        <v>1997</v>
      </c>
      <c r="I160" s="34">
        <v>2.13</v>
      </c>
      <c r="K160" s="32">
        <v>31594</v>
      </c>
      <c r="L160" s="33">
        <f t="shared" si="161"/>
        <v>7</v>
      </c>
      <c r="M160" s="33">
        <f t="shared" si="162"/>
        <v>1986</v>
      </c>
      <c r="N160" s="34">
        <v>12.39</v>
      </c>
      <c r="P160" s="32">
        <v>32093</v>
      </c>
      <c r="Q160" s="33">
        <f t="shared" si="163"/>
        <v>11</v>
      </c>
      <c r="R160" s="33">
        <f t="shared" si="168"/>
        <v>1987</v>
      </c>
      <c r="S160" s="34">
        <v>17.850000000000001</v>
      </c>
      <c r="V160" s="35">
        <v>41640</v>
      </c>
      <c r="W160" s="33">
        <v>1</v>
      </c>
      <c r="X160" s="156">
        <v>2014</v>
      </c>
      <c r="Y160" s="226">
        <f t="shared" si="170"/>
        <v>1.3952380952380952</v>
      </c>
      <c r="Z160" s="226">
        <f t="shared" si="174"/>
        <v>0.45716133204009057</v>
      </c>
      <c r="AA160" s="226">
        <f t="shared" si="171"/>
        <v>2.2527891156462583</v>
      </c>
      <c r="AB160" s="226">
        <f t="shared" si="172"/>
        <v>2.574231601731602</v>
      </c>
      <c r="AC160" s="226">
        <f t="shared" si="156"/>
        <v>15.216905826568821</v>
      </c>
      <c r="AD160" s="226">
        <f t="shared" si="173"/>
        <v>4.7133333333333338</v>
      </c>
    </row>
    <row r="161" spans="1:30">
      <c r="A161" s="32">
        <v>33977</v>
      </c>
      <c r="B161" s="33">
        <f t="shared" si="157"/>
        <v>1</v>
      </c>
      <c r="C161" s="33">
        <f t="shared" si="158"/>
        <v>1993</v>
      </c>
      <c r="D161" s="34">
        <v>0.35799999999999998</v>
      </c>
      <c r="F161" s="32">
        <v>35619</v>
      </c>
      <c r="G161" s="33">
        <f t="shared" si="159"/>
        <v>7</v>
      </c>
      <c r="H161" s="33">
        <f t="shared" si="160"/>
        <v>1997</v>
      </c>
      <c r="I161" s="34">
        <v>2.13</v>
      </c>
      <c r="K161" s="32">
        <v>31595</v>
      </c>
      <c r="L161" s="33">
        <f t="shared" si="161"/>
        <v>7</v>
      </c>
      <c r="M161" s="33">
        <f t="shared" si="162"/>
        <v>1986</v>
      </c>
      <c r="N161" s="34">
        <v>12.04</v>
      </c>
      <c r="P161" s="32">
        <v>32094</v>
      </c>
      <c r="Q161" s="33">
        <f t="shared" si="163"/>
        <v>11</v>
      </c>
      <c r="R161" s="33">
        <f t="shared" si="168"/>
        <v>1987</v>
      </c>
      <c r="S161" s="34">
        <v>17.8</v>
      </c>
      <c r="V161" s="35">
        <v>41609</v>
      </c>
      <c r="W161" s="33">
        <v>12</v>
      </c>
      <c r="X161" s="156">
        <v>2013</v>
      </c>
      <c r="Y161" s="226">
        <f t="shared" si="170"/>
        <v>1.2754000000000001</v>
      </c>
      <c r="Z161" s="226">
        <f t="shared" si="174"/>
        <v>0.41115883792896407</v>
      </c>
      <c r="AA161" s="226">
        <f t="shared" si="171"/>
        <v>2.3244104308390026</v>
      </c>
      <c r="AB161" s="226">
        <f t="shared" si="172"/>
        <v>2.6370634920634921</v>
      </c>
      <c r="AC161" s="226">
        <f t="shared" ref="AC161:AC208" si="175">+(Y161/91690)*1000000</f>
        <v>13.909913840113425</v>
      </c>
      <c r="AD161" s="226">
        <f t="shared" si="173"/>
        <v>4.2390476190476196</v>
      </c>
    </row>
    <row r="162" spans="1:30">
      <c r="A162" s="32">
        <v>33980</v>
      </c>
      <c r="B162" s="33">
        <f t="shared" si="157"/>
        <v>1</v>
      </c>
      <c r="C162" s="33">
        <f t="shared" si="158"/>
        <v>1993</v>
      </c>
      <c r="D162" s="34">
        <v>0.38300000000000001</v>
      </c>
      <c r="F162" s="32">
        <v>35620</v>
      </c>
      <c r="G162" s="33">
        <f t="shared" si="159"/>
        <v>7</v>
      </c>
      <c r="H162" s="33">
        <f t="shared" si="160"/>
        <v>1997</v>
      </c>
      <c r="I162" s="34">
        <v>2.16</v>
      </c>
      <c r="K162" s="32">
        <v>31596</v>
      </c>
      <c r="L162" s="33">
        <f t="shared" si="161"/>
        <v>7</v>
      </c>
      <c r="M162" s="33">
        <f t="shared" si="162"/>
        <v>1986</v>
      </c>
      <c r="N162" s="34">
        <v>11.7</v>
      </c>
      <c r="P162" s="32">
        <v>32097</v>
      </c>
      <c r="Q162" s="33">
        <f t="shared" si="163"/>
        <v>11</v>
      </c>
      <c r="R162" s="33">
        <f t="shared" si="168"/>
        <v>1987</v>
      </c>
      <c r="S162" s="34">
        <v>17.68</v>
      </c>
      <c r="V162" s="35">
        <v>41579</v>
      </c>
      <c r="W162" s="33">
        <v>11</v>
      </c>
      <c r="X162" s="156">
        <v>2013</v>
      </c>
      <c r="Y162" s="226">
        <f t="shared" si="170"/>
        <v>1.1810000000000003</v>
      </c>
      <c r="Z162" s="226">
        <f t="shared" si="174"/>
        <v>0.35286129970902042</v>
      </c>
      <c r="AA162" s="226">
        <f t="shared" si="171"/>
        <v>2.2348571428571424</v>
      </c>
      <c r="AB162" s="226">
        <f t="shared" si="172"/>
        <v>2.5664761904761901</v>
      </c>
      <c r="AC162" s="226">
        <f t="shared" si="175"/>
        <v>12.880357727124007</v>
      </c>
      <c r="AD162" s="226">
        <f t="shared" si="173"/>
        <v>3.6380000000000008</v>
      </c>
    </row>
    <row r="163" spans="1:30">
      <c r="A163" s="32">
        <v>33981</v>
      </c>
      <c r="B163" s="33">
        <f t="shared" si="157"/>
        <v>1</v>
      </c>
      <c r="C163" s="33">
        <f t="shared" si="158"/>
        <v>1993</v>
      </c>
      <c r="D163" s="34">
        <v>0.35799999999999998</v>
      </c>
      <c r="F163" s="32">
        <v>35621</v>
      </c>
      <c r="G163" s="33">
        <f t="shared" si="159"/>
        <v>7</v>
      </c>
      <c r="H163" s="33">
        <f t="shared" si="160"/>
        <v>1997</v>
      </c>
      <c r="I163" s="34">
        <v>2.15</v>
      </c>
      <c r="K163" s="32">
        <v>31600</v>
      </c>
      <c r="L163" s="33">
        <f t="shared" si="161"/>
        <v>7</v>
      </c>
      <c r="M163" s="33">
        <f t="shared" si="162"/>
        <v>1986</v>
      </c>
      <c r="N163" s="34">
        <v>11.18</v>
      </c>
      <c r="P163" s="32">
        <v>32098</v>
      </c>
      <c r="Q163" s="33">
        <f t="shared" si="163"/>
        <v>11</v>
      </c>
      <c r="R163" s="33">
        <f t="shared" si="168"/>
        <v>1987</v>
      </c>
      <c r="S163" s="34">
        <v>17.399999999999999</v>
      </c>
      <c r="V163" s="35">
        <v>41548</v>
      </c>
      <c r="W163" s="33">
        <v>10</v>
      </c>
      <c r="X163" s="156">
        <v>2013</v>
      </c>
      <c r="Y163" s="226">
        <f t="shared" si="170"/>
        <v>1.1357391304347821</v>
      </c>
      <c r="Z163" s="226">
        <f t="shared" si="174"/>
        <v>0.3567241597436005</v>
      </c>
      <c r="AA163" s="226">
        <f t="shared" si="171"/>
        <v>2.393768115942029</v>
      </c>
      <c r="AB163" s="226">
        <f t="shared" si="172"/>
        <v>2.5970600414078673</v>
      </c>
      <c r="AC163" s="226">
        <f t="shared" si="175"/>
        <v>12.386728437504441</v>
      </c>
      <c r="AD163" s="226">
        <f t="shared" si="173"/>
        <v>3.6778260869565211</v>
      </c>
    </row>
    <row r="164" spans="1:30">
      <c r="A164" s="32">
        <v>33982</v>
      </c>
      <c r="B164" s="33">
        <f t="shared" ref="B164:B227" si="176">+MONTH(A164)</f>
        <v>1</v>
      </c>
      <c r="C164" s="33">
        <f t="shared" ref="C164:C227" si="177">+YEAR(A164)</f>
        <v>1993</v>
      </c>
      <c r="D164" s="34">
        <v>0.34799999999999998</v>
      </c>
      <c r="F164" s="32">
        <v>35622</v>
      </c>
      <c r="G164" s="33">
        <f t="shared" ref="G164:G227" si="178">+MONTH(F164)</f>
        <v>7</v>
      </c>
      <c r="H164" s="33">
        <f t="shared" ref="H164:H227" si="179">+YEAR(F164)</f>
        <v>1997</v>
      </c>
      <c r="I164" s="34">
        <v>2.16</v>
      </c>
      <c r="K164" s="32">
        <v>31601</v>
      </c>
      <c r="L164" s="33">
        <f t="shared" ref="L164:L227" si="180">+MONTH(K164)</f>
        <v>7</v>
      </c>
      <c r="M164" s="33">
        <f t="shared" ref="M164:M227" si="181">+YEAR(K164)</f>
        <v>1986</v>
      </c>
      <c r="N164" s="34">
        <v>11.19</v>
      </c>
      <c r="P164" s="32">
        <v>32099</v>
      </c>
      <c r="Q164" s="33">
        <f t="shared" ref="Q164:Q227" si="182">+MONTH(P164)</f>
        <v>11</v>
      </c>
      <c r="R164" s="33">
        <f t="shared" si="168"/>
        <v>1987</v>
      </c>
      <c r="S164" s="34">
        <v>17.18</v>
      </c>
      <c r="V164" s="35">
        <v>41518</v>
      </c>
      <c r="W164" s="33">
        <v>9</v>
      </c>
      <c r="X164" s="156">
        <v>2013</v>
      </c>
      <c r="Y164" s="226">
        <f t="shared" ref="Y164:Y195" si="183">+AVERAGEIFS($D$36:$D$10055,$B$36:$B$10055,W164,$C$36:$C$10055,X164)</f>
        <v>1.1065</v>
      </c>
      <c r="Z164" s="226">
        <f t="shared" si="174"/>
        <v>0.35111542192046563</v>
      </c>
      <c r="AA164" s="226">
        <f t="shared" ref="AA164:AA195" si="184">+AVERAGEIFS($N$36:$N$10053,$L$36:$L$10053,W164,$M$36:$M$10053,X164)/42</f>
        <v>2.530702380952381</v>
      </c>
      <c r="AB164" s="226">
        <f t="shared" ref="AB164:AB195" si="185">+AVERAGEIFS($S$36:$S$10056,$Q$36:$Q$10056,W164,$R$36:$R$10056,X164)/42</f>
        <v>2.6570595238095236</v>
      </c>
      <c r="AC164" s="226">
        <f t="shared" si="175"/>
        <v>12.067837277783838</v>
      </c>
      <c r="AD164" s="226">
        <f t="shared" ref="AD164:AD195" si="186">+AVERAGEIFS($I$36:$I$10055,$G$36:$G$10055,W164,$H$36:$H$10055,X164)</f>
        <v>3.620000000000001</v>
      </c>
    </row>
    <row r="165" spans="1:30">
      <c r="A165" s="32">
        <v>33983</v>
      </c>
      <c r="B165" s="33">
        <f t="shared" si="176"/>
        <v>1</v>
      </c>
      <c r="C165" s="33">
        <f t="shared" si="177"/>
        <v>1993</v>
      </c>
      <c r="D165" s="34">
        <v>0.34899999999999998</v>
      </c>
      <c r="F165" s="32">
        <v>35625</v>
      </c>
      <c r="G165" s="33">
        <f t="shared" si="178"/>
        <v>7</v>
      </c>
      <c r="H165" s="33">
        <f t="shared" si="179"/>
        <v>1997</v>
      </c>
      <c r="I165" s="34">
        <v>2.1800000000000002</v>
      </c>
      <c r="K165" s="32">
        <v>31602</v>
      </c>
      <c r="L165" s="33">
        <f t="shared" si="180"/>
        <v>7</v>
      </c>
      <c r="M165" s="33">
        <f t="shared" si="181"/>
        <v>1986</v>
      </c>
      <c r="N165" s="34">
        <v>11</v>
      </c>
      <c r="P165" s="32">
        <v>32100</v>
      </c>
      <c r="Q165" s="33">
        <f t="shared" si="182"/>
        <v>11</v>
      </c>
      <c r="R165" s="33">
        <f t="shared" ref="R165:R228" si="187">+YEAR(P165)</f>
        <v>1987</v>
      </c>
      <c r="S165" s="34">
        <v>17.48</v>
      </c>
      <c r="V165" s="35">
        <v>41487</v>
      </c>
      <c r="W165" s="33">
        <v>8</v>
      </c>
      <c r="X165" s="156">
        <v>2013</v>
      </c>
      <c r="Y165" s="226">
        <f t="shared" si="183"/>
        <v>1.061318181818182</v>
      </c>
      <c r="Z165" s="226">
        <f t="shared" si="174"/>
        <v>0.3322458337007318</v>
      </c>
      <c r="AA165" s="226">
        <f t="shared" si="184"/>
        <v>2.5374458874458878</v>
      </c>
      <c r="AB165" s="226">
        <f t="shared" si="185"/>
        <v>2.6495346320346318</v>
      </c>
      <c r="AC165" s="226">
        <f t="shared" si="175"/>
        <v>11.575070147433548</v>
      </c>
      <c r="AD165" s="226">
        <f t="shared" si="186"/>
        <v>3.4254545454545449</v>
      </c>
    </row>
    <row r="166" spans="1:30">
      <c r="A166" s="32">
        <v>33984</v>
      </c>
      <c r="B166" s="33">
        <f t="shared" si="176"/>
        <v>1</v>
      </c>
      <c r="C166" s="33">
        <f t="shared" si="177"/>
        <v>1993</v>
      </c>
      <c r="D166" s="34">
        <v>0.34300000000000003</v>
      </c>
      <c r="F166" s="32">
        <v>35626</v>
      </c>
      <c r="G166" s="33">
        <f t="shared" si="178"/>
        <v>7</v>
      </c>
      <c r="H166" s="33">
        <f t="shared" si="179"/>
        <v>1997</v>
      </c>
      <c r="I166" s="34">
        <v>2.21</v>
      </c>
      <c r="K166" s="32">
        <v>31603</v>
      </c>
      <c r="L166" s="33">
        <f t="shared" si="180"/>
        <v>7</v>
      </c>
      <c r="M166" s="33">
        <f t="shared" si="181"/>
        <v>1986</v>
      </c>
      <c r="N166" s="34">
        <v>11.13</v>
      </c>
      <c r="P166" s="32">
        <v>32101</v>
      </c>
      <c r="Q166" s="33">
        <f t="shared" si="182"/>
        <v>11</v>
      </c>
      <c r="R166" s="33">
        <f t="shared" si="187"/>
        <v>1987</v>
      </c>
      <c r="S166" s="34">
        <v>17.600000000000001</v>
      </c>
      <c r="V166" s="35">
        <v>41456</v>
      </c>
      <c r="W166" s="33">
        <v>7</v>
      </c>
      <c r="X166" s="156">
        <v>2013</v>
      </c>
      <c r="Y166" s="226">
        <f t="shared" si="183"/>
        <v>0.92054545454545444</v>
      </c>
      <c r="Z166" s="226">
        <f t="shared" si="174"/>
        <v>0.35137994885812546</v>
      </c>
      <c r="AA166" s="226">
        <f t="shared" si="184"/>
        <v>2.4921645021645018</v>
      </c>
      <c r="AB166" s="226">
        <f t="shared" si="185"/>
        <v>2.5698376623376613</v>
      </c>
      <c r="AC166" s="226">
        <f t="shared" si="175"/>
        <v>10.039758474702305</v>
      </c>
      <c r="AD166" s="226">
        <f t="shared" si="186"/>
        <v>3.6227272727272735</v>
      </c>
    </row>
    <row r="167" spans="1:30">
      <c r="A167" s="32">
        <v>33987</v>
      </c>
      <c r="B167" s="33">
        <f t="shared" si="176"/>
        <v>1</v>
      </c>
      <c r="C167" s="33">
        <f t="shared" si="177"/>
        <v>1993</v>
      </c>
      <c r="D167" s="34">
        <v>0.34300000000000003</v>
      </c>
      <c r="F167" s="32">
        <v>35627</v>
      </c>
      <c r="G167" s="33">
        <f t="shared" si="178"/>
        <v>7</v>
      </c>
      <c r="H167" s="33">
        <f t="shared" si="179"/>
        <v>1997</v>
      </c>
      <c r="I167" s="34">
        <v>2.2400000000000002</v>
      </c>
      <c r="K167" s="32">
        <v>31604</v>
      </c>
      <c r="L167" s="33">
        <f t="shared" si="180"/>
        <v>7</v>
      </c>
      <c r="M167" s="33">
        <f t="shared" si="181"/>
        <v>1986</v>
      </c>
      <c r="N167" s="34">
        <v>11.13</v>
      </c>
      <c r="P167" s="32">
        <v>32104</v>
      </c>
      <c r="Q167" s="33">
        <f t="shared" si="182"/>
        <v>11</v>
      </c>
      <c r="R167" s="33">
        <f t="shared" si="187"/>
        <v>1987</v>
      </c>
      <c r="S167" s="34">
        <v>17.899999999999999</v>
      </c>
      <c r="V167" s="35">
        <v>41426</v>
      </c>
      <c r="W167" s="33">
        <v>6</v>
      </c>
      <c r="X167" s="156">
        <v>2013</v>
      </c>
      <c r="Y167" s="226">
        <f t="shared" si="183"/>
        <v>0.86290000000000011</v>
      </c>
      <c r="Z167" s="226">
        <f t="shared" si="174"/>
        <v>0.37109602327837043</v>
      </c>
      <c r="AA167" s="226">
        <f t="shared" si="184"/>
        <v>2.280297619047619</v>
      </c>
      <c r="AB167" s="226">
        <f t="shared" si="185"/>
        <v>2.4504642857142858</v>
      </c>
      <c r="AC167" s="226">
        <f t="shared" si="175"/>
        <v>9.4110590031628334</v>
      </c>
      <c r="AD167" s="226">
        <f t="shared" si="186"/>
        <v>3.8259999999999996</v>
      </c>
    </row>
    <row r="168" spans="1:30">
      <c r="A168" s="32">
        <v>33988</v>
      </c>
      <c r="B168" s="33">
        <f t="shared" si="176"/>
        <v>1</v>
      </c>
      <c r="C168" s="33">
        <f t="shared" si="177"/>
        <v>1993</v>
      </c>
      <c r="D168" s="34">
        <v>0.32400000000000001</v>
      </c>
      <c r="F168" s="32">
        <v>35628</v>
      </c>
      <c r="G168" s="33">
        <f t="shared" si="178"/>
        <v>7</v>
      </c>
      <c r="H168" s="33">
        <f t="shared" si="179"/>
        <v>1997</v>
      </c>
      <c r="I168" s="34">
        <v>2.29</v>
      </c>
      <c r="K168" s="32">
        <v>31607</v>
      </c>
      <c r="L168" s="33">
        <f t="shared" si="180"/>
        <v>7</v>
      </c>
      <c r="M168" s="33">
        <f t="shared" si="181"/>
        <v>1986</v>
      </c>
      <c r="N168" s="34">
        <v>11.23</v>
      </c>
      <c r="P168" s="32">
        <v>32105</v>
      </c>
      <c r="Q168" s="33">
        <f t="shared" si="182"/>
        <v>11</v>
      </c>
      <c r="R168" s="33">
        <f t="shared" si="187"/>
        <v>1987</v>
      </c>
      <c r="S168" s="34">
        <v>17.829999999999998</v>
      </c>
      <c r="V168" s="35">
        <v>41395</v>
      </c>
      <c r="W168" s="33">
        <v>5</v>
      </c>
      <c r="X168" s="156">
        <v>2013</v>
      </c>
      <c r="Y168" s="226">
        <f t="shared" si="183"/>
        <v>0.93213636363636354</v>
      </c>
      <c r="Z168" s="226">
        <f t="shared" si="174"/>
        <v>0.39198483378890753</v>
      </c>
      <c r="AA168" s="226">
        <f t="shared" si="184"/>
        <v>2.250227272727273</v>
      </c>
      <c r="AB168" s="226">
        <f t="shared" si="185"/>
        <v>2.4418722943722937</v>
      </c>
      <c r="AC168" s="226">
        <f t="shared" si="175"/>
        <v>10.166172577558768</v>
      </c>
      <c r="AD168" s="226">
        <f t="shared" si="186"/>
        <v>4.0413636363636369</v>
      </c>
    </row>
    <row r="169" spans="1:30">
      <c r="A169" s="32">
        <v>33989</v>
      </c>
      <c r="B169" s="33">
        <f t="shared" si="176"/>
        <v>1</v>
      </c>
      <c r="C169" s="33">
        <f t="shared" si="177"/>
        <v>1993</v>
      </c>
      <c r="D169" s="34">
        <v>0.32600000000000001</v>
      </c>
      <c r="F169" s="32">
        <v>35629</v>
      </c>
      <c r="G169" s="33">
        <f t="shared" si="178"/>
        <v>7</v>
      </c>
      <c r="H169" s="33">
        <f t="shared" si="179"/>
        <v>1997</v>
      </c>
      <c r="I169" s="34">
        <v>2.2599999999999998</v>
      </c>
      <c r="K169" s="32">
        <v>31608</v>
      </c>
      <c r="L169" s="33">
        <f t="shared" si="180"/>
        <v>7</v>
      </c>
      <c r="M169" s="33">
        <f t="shared" si="181"/>
        <v>1986</v>
      </c>
      <c r="N169" s="34">
        <v>11.85</v>
      </c>
      <c r="P169" s="32">
        <v>32106</v>
      </c>
      <c r="Q169" s="33">
        <f t="shared" si="182"/>
        <v>11</v>
      </c>
      <c r="R169" s="33">
        <f t="shared" si="187"/>
        <v>1987</v>
      </c>
      <c r="S169" s="34">
        <v>17.68</v>
      </c>
      <c r="V169" s="35">
        <v>41365</v>
      </c>
      <c r="W169" s="33">
        <v>4</v>
      </c>
      <c r="X169" s="156">
        <v>2013</v>
      </c>
      <c r="Y169" s="226">
        <f t="shared" si="183"/>
        <v>0.93913636363636366</v>
      </c>
      <c r="Z169" s="226">
        <f t="shared" si="174"/>
        <v>0.40410898509831578</v>
      </c>
      <c r="AA169" s="226">
        <f t="shared" si="184"/>
        <v>2.1909848484848484</v>
      </c>
      <c r="AB169" s="226">
        <f t="shared" si="185"/>
        <v>2.4344805194805197</v>
      </c>
      <c r="AC169" s="226">
        <f t="shared" si="175"/>
        <v>10.242516780852476</v>
      </c>
      <c r="AD169" s="226">
        <f t="shared" si="186"/>
        <v>4.166363636363636</v>
      </c>
    </row>
    <row r="170" spans="1:30">
      <c r="A170" s="32">
        <v>33990</v>
      </c>
      <c r="B170" s="33">
        <f t="shared" si="176"/>
        <v>1</v>
      </c>
      <c r="C170" s="33">
        <f t="shared" si="177"/>
        <v>1993</v>
      </c>
      <c r="D170" s="34">
        <v>0.32900000000000001</v>
      </c>
      <c r="F170" s="32">
        <v>35632</v>
      </c>
      <c r="G170" s="33">
        <f t="shared" si="178"/>
        <v>7</v>
      </c>
      <c r="H170" s="33">
        <f t="shared" si="179"/>
        <v>1997</v>
      </c>
      <c r="I170" s="34">
        <v>2.17</v>
      </c>
      <c r="K170" s="32">
        <v>31609</v>
      </c>
      <c r="L170" s="33">
        <f t="shared" si="180"/>
        <v>7</v>
      </c>
      <c r="M170" s="33">
        <f t="shared" si="181"/>
        <v>1986</v>
      </c>
      <c r="N170" s="34">
        <v>12.68</v>
      </c>
      <c r="P170" s="32">
        <v>32107</v>
      </c>
      <c r="Q170" s="33">
        <f t="shared" si="182"/>
        <v>11</v>
      </c>
      <c r="R170" s="33">
        <f t="shared" si="187"/>
        <v>1987</v>
      </c>
      <c r="S170" s="34">
        <v>17.73</v>
      </c>
      <c r="V170" s="35">
        <v>41334</v>
      </c>
      <c r="W170" s="33">
        <v>3</v>
      </c>
      <c r="X170" s="156">
        <v>2013</v>
      </c>
      <c r="Y170" s="226">
        <f t="shared" si="183"/>
        <v>0.89542105263157901</v>
      </c>
      <c r="Z170" s="226">
        <f t="shared" si="174"/>
        <v>0.36949563530552859</v>
      </c>
      <c r="AA170" s="226">
        <f t="shared" si="184"/>
        <v>2.2128214285714285</v>
      </c>
      <c r="AB170" s="226">
        <f t="shared" si="185"/>
        <v>2.5827142857142857</v>
      </c>
      <c r="AC170" s="226">
        <f t="shared" si="175"/>
        <v>9.7657438393672056</v>
      </c>
      <c r="AD170" s="226">
        <f t="shared" si="186"/>
        <v>3.8094999999999999</v>
      </c>
    </row>
    <row r="171" spans="1:30">
      <c r="A171" s="32">
        <v>33991</v>
      </c>
      <c r="B171" s="33">
        <f t="shared" si="176"/>
        <v>1</v>
      </c>
      <c r="C171" s="33">
        <f t="shared" si="177"/>
        <v>1993</v>
      </c>
      <c r="D171" s="34">
        <v>0.32900000000000001</v>
      </c>
      <c r="F171" s="32">
        <v>35633</v>
      </c>
      <c r="G171" s="33">
        <f t="shared" si="178"/>
        <v>7</v>
      </c>
      <c r="H171" s="33">
        <f t="shared" si="179"/>
        <v>1997</v>
      </c>
      <c r="I171" s="34">
        <v>2.1800000000000002</v>
      </c>
      <c r="K171" s="32">
        <v>31610</v>
      </c>
      <c r="L171" s="33">
        <f t="shared" si="180"/>
        <v>7</v>
      </c>
      <c r="M171" s="33">
        <f t="shared" si="181"/>
        <v>1986</v>
      </c>
      <c r="N171" s="34">
        <v>12.3</v>
      </c>
      <c r="P171" s="32">
        <v>32108</v>
      </c>
      <c r="Q171" s="33">
        <f t="shared" si="182"/>
        <v>11</v>
      </c>
      <c r="R171" s="33">
        <f t="shared" si="187"/>
        <v>1987</v>
      </c>
      <c r="S171" s="34">
        <v>17.78</v>
      </c>
      <c r="V171" s="35">
        <v>41306</v>
      </c>
      <c r="W171" s="33">
        <v>2</v>
      </c>
      <c r="X171" s="156">
        <v>2013</v>
      </c>
      <c r="Y171" s="226">
        <f t="shared" si="183"/>
        <v>0.86199999999999999</v>
      </c>
      <c r="Z171" s="226">
        <f t="shared" si="174"/>
        <v>0.32298739088263817</v>
      </c>
      <c r="AA171" s="226">
        <f t="shared" si="184"/>
        <v>2.2692606516290725</v>
      </c>
      <c r="AB171" s="226">
        <f t="shared" si="185"/>
        <v>2.7631077694235584</v>
      </c>
      <c r="AC171" s="226">
        <f t="shared" si="175"/>
        <v>9.4012433198822105</v>
      </c>
      <c r="AD171" s="226">
        <f t="shared" si="186"/>
        <v>3.3299999999999996</v>
      </c>
    </row>
    <row r="172" spans="1:30">
      <c r="A172" s="32">
        <v>33994</v>
      </c>
      <c r="B172" s="33">
        <f t="shared" si="176"/>
        <v>1</v>
      </c>
      <c r="C172" s="33">
        <f t="shared" si="177"/>
        <v>1993</v>
      </c>
      <c r="D172" s="34">
        <v>0.33</v>
      </c>
      <c r="F172" s="32">
        <v>35634</v>
      </c>
      <c r="G172" s="33">
        <f t="shared" si="178"/>
        <v>7</v>
      </c>
      <c r="H172" s="33">
        <f t="shared" si="179"/>
        <v>1997</v>
      </c>
      <c r="I172" s="34">
        <v>2.2000000000000002</v>
      </c>
      <c r="K172" s="32">
        <v>31611</v>
      </c>
      <c r="L172" s="33">
        <f t="shared" si="180"/>
        <v>7</v>
      </c>
      <c r="M172" s="33">
        <f t="shared" si="181"/>
        <v>1986</v>
      </c>
      <c r="N172" s="34">
        <v>12.8</v>
      </c>
      <c r="P172" s="32">
        <v>32111</v>
      </c>
      <c r="Q172" s="33">
        <f t="shared" si="182"/>
        <v>11</v>
      </c>
      <c r="R172" s="33">
        <f t="shared" si="187"/>
        <v>1987</v>
      </c>
      <c r="S172" s="34">
        <v>17.7</v>
      </c>
      <c r="V172" s="35">
        <v>41275</v>
      </c>
      <c r="W172" s="33">
        <v>1</v>
      </c>
      <c r="X172" s="156">
        <v>2013</v>
      </c>
      <c r="Y172" s="226">
        <f t="shared" si="183"/>
        <v>0.83814285714285741</v>
      </c>
      <c r="Z172" s="226">
        <f t="shared" ref="Z172:Z207" si="188">+AVERAGEIFS($I$36:$I$10056,$G$36:$G$10056,W172,$H$36:$H$10056,X172)/$AA$2</f>
        <v>0.32284882915338786</v>
      </c>
      <c r="AA172" s="226">
        <f t="shared" si="184"/>
        <v>2.2561111111111112</v>
      </c>
      <c r="AB172" s="226">
        <f t="shared" si="185"/>
        <v>2.6895238095238096</v>
      </c>
      <c r="AC172" s="226">
        <f t="shared" si="175"/>
        <v>9.14104981069754</v>
      </c>
      <c r="AD172" s="226">
        <f t="shared" si="186"/>
        <v>3.3285714285714287</v>
      </c>
    </row>
    <row r="173" spans="1:30">
      <c r="A173" s="32">
        <v>33995</v>
      </c>
      <c r="B173" s="33">
        <f t="shared" si="176"/>
        <v>1</v>
      </c>
      <c r="C173" s="33">
        <f t="shared" si="177"/>
        <v>1993</v>
      </c>
      <c r="D173" s="34">
        <v>0.32900000000000001</v>
      </c>
      <c r="F173" s="32">
        <v>35635</v>
      </c>
      <c r="G173" s="33">
        <f t="shared" si="178"/>
        <v>7</v>
      </c>
      <c r="H173" s="33">
        <f t="shared" si="179"/>
        <v>1997</v>
      </c>
      <c r="I173" s="34">
        <v>2.2400000000000002</v>
      </c>
      <c r="K173" s="32">
        <v>31614</v>
      </c>
      <c r="L173" s="33">
        <f t="shared" si="180"/>
        <v>7</v>
      </c>
      <c r="M173" s="33">
        <f t="shared" si="181"/>
        <v>1986</v>
      </c>
      <c r="N173" s="34">
        <v>13.07</v>
      </c>
      <c r="P173" s="32">
        <v>32112</v>
      </c>
      <c r="Q173" s="33">
        <f t="shared" si="182"/>
        <v>12</v>
      </c>
      <c r="R173" s="33">
        <f t="shared" si="187"/>
        <v>1987</v>
      </c>
      <c r="S173" s="34">
        <v>17.649999999999999</v>
      </c>
      <c r="V173" s="35">
        <v>41244</v>
      </c>
      <c r="W173" s="33">
        <v>12</v>
      </c>
      <c r="X173" s="156">
        <v>2012</v>
      </c>
      <c r="Y173" s="226">
        <f t="shared" si="183"/>
        <v>0.79705263157894746</v>
      </c>
      <c r="Z173" s="226">
        <f t="shared" si="188"/>
        <v>0.32410281280310382</v>
      </c>
      <c r="AA173" s="226">
        <f t="shared" si="184"/>
        <v>2.0918928571428572</v>
      </c>
      <c r="AB173" s="226">
        <f t="shared" si="185"/>
        <v>2.6070000000000002</v>
      </c>
      <c r="AC173" s="226">
        <f t="shared" si="175"/>
        <v>8.6929068772924794</v>
      </c>
      <c r="AD173" s="226">
        <f t="shared" si="186"/>
        <v>3.3415000000000008</v>
      </c>
    </row>
    <row r="174" spans="1:30">
      <c r="A174" s="32">
        <v>33996</v>
      </c>
      <c r="B174" s="33">
        <f t="shared" si="176"/>
        <v>1</v>
      </c>
      <c r="C174" s="33">
        <f t="shared" si="177"/>
        <v>1993</v>
      </c>
      <c r="D174" s="34">
        <v>0.32800000000000001</v>
      </c>
      <c r="F174" s="32">
        <v>35636</v>
      </c>
      <c r="G174" s="33">
        <f t="shared" si="178"/>
        <v>7</v>
      </c>
      <c r="H174" s="33">
        <f t="shared" si="179"/>
        <v>1997</v>
      </c>
      <c r="I174" s="34">
        <v>2.2200000000000002</v>
      </c>
      <c r="K174" s="32">
        <v>31615</v>
      </c>
      <c r="L174" s="33">
        <f t="shared" si="180"/>
        <v>7</v>
      </c>
      <c r="M174" s="33">
        <f t="shared" si="181"/>
        <v>1986</v>
      </c>
      <c r="N174" s="34">
        <v>10.88</v>
      </c>
      <c r="P174" s="32">
        <v>32113</v>
      </c>
      <c r="Q174" s="33">
        <f t="shared" si="182"/>
        <v>12</v>
      </c>
      <c r="R174" s="33">
        <f t="shared" si="187"/>
        <v>1987</v>
      </c>
      <c r="S174" s="34">
        <v>17.7</v>
      </c>
      <c r="V174" s="35">
        <v>41214</v>
      </c>
      <c r="W174" s="33">
        <v>11</v>
      </c>
      <c r="X174" s="156">
        <v>2012</v>
      </c>
      <c r="Y174" s="226">
        <f t="shared" si="183"/>
        <v>0.88970000000000005</v>
      </c>
      <c r="Z174" s="226">
        <f t="shared" si="188"/>
        <v>0.34340215232552768</v>
      </c>
      <c r="AA174" s="226">
        <f t="shared" si="184"/>
        <v>2.0602721088435372</v>
      </c>
      <c r="AB174" s="226">
        <f t="shared" si="185"/>
        <v>2.5966326530612243</v>
      </c>
      <c r="AC174" s="226">
        <f t="shared" si="175"/>
        <v>9.7033482386301682</v>
      </c>
      <c r="AD174" s="226">
        <f t="shared" si="186"/>
        <v>3.5404761904761908</v>
      </c>
    </row>
    <row r="175" spans="1:30">
      <c r="A175" s="32">
        <v>33997</v>
      </c>
      <c r="B175" s="33">
        <f t="shared" si="176"/>
        <v>1</v>
      </c>
      <c r="C175" s="33">
        <f t="shared" si="177"/>
        <v>1993</v>
      </c>
      <c r="D175" s="34">
        <v>0.33100000000000002</v>
      </c>
      <c r="F175" s="32">
        <v>35639</v>
      </c>
      <c r="G175" s="33">
        <f t="shared" si="178"/>
        <v>7</v>
      </c>
      <c r="H175" s="33">
        <f t="shared" si="179"/>
        <v>1997</v>
      </c>
      <c r="I175" s="34">
        <v>2.19</v>
      </c>
      <c r="K175" s="32">
        <v>31616</v>
      </c>
      <c r="L175" s="33">
        <f t="shared" si="180"/>
        <v>7</v>
      </c>
      <c r="M175" s="33">
        <f t="shared" si="181"/>
        <v>1986</v>
      </c>
      <c r="N175" s="34">
        <v>10.83</v>
      </c>
      <c r="P175" s="32">
        <v>32114</v>
      </c>
      <c r="Q175" s="33">
        <f t="shared" si="182"/>
        <v>12</v>
      </c>
      <c r="R175" s="33">
        <f t="shared" si="187"/>
        <v>1987</v>
      </c>
      <c r="S175" s="34">
        <v>17.93</v>
      </c>
      <c r="V175" s="35">
        <v>41183</v>
      </c>
      <c r="W175" s="33">
        <v>10</v>
      </c>
      <c r="X175" s="156">
        <v>2012</v>
      </c>
      <c r="Y175" s="226">
        <f t="shared" si="183"/>
        <v>0.96231818181818174</v>
      </c>
      <c r="Z175" s="226">
        <f t="shared" si="188"/>
        <v>0.32176443301142843</v>
      </c>
      <c r="AA175" s="226">
        <f t="shared" si="184"/>
        <v>2.1307453416149067</v>
      </c>
      <c r="AB175" s="226">
        <f t="shared" si="185"/>
        <v>2.6597826086956524</v>
      </c>
      <c r="AC175" s="226">
        <f t="shared" si="175"/>
        <v>10.495344986565403</v>
      </c>
      <c r="AD175" s="226">
        <f t="shared" si="186"/>
        <v>3.3173913043478271</v>
      </c>
    </row>
    <row r="176" spans="1:30">
      <c r="A176" s="32">
        <v>33998</v>
      </c>
      <c r="B176" s="33">
        <f t="shared" si="176"/>
        <v>1</v>
      </c>
      <c r="C176" s="33">
        <f t="shared" si="177"/>
        <v>1993</v>
      </c>
      <c r="D176" s="34">
        <v>0.33</v>
      </c>
      <c r="F176" s="32">
        <v>35640</v>
      </c>
      <c r="G176" s="33">
        <f t="shared" si="178"/>
        <v>7</v>
      </c>
      <c r="H176" s="33">
        <f t="shared" si="179"/>
        <v>1997</v>
      </c>
      <c r="I176" s="34">
        <v>2.23</v>
      </c>
      <c r="K176" s="32">
        <v>31617</v>
      </c>
      <c r="L176" s="33">
        <f t="shared" si="180"/>
        <v>7</v>
      </c>
      <c r="M176" s="33">
        <f t="shared" si="181"/>
        <v>1986</v>
      </c>
      <c r="N176" s="34">
        <v>10.95</v>
      </c>
      <c r="P176" s="32">
        <v>32115</v>
      </c>
      <c r="Q176" s="33">
        <f t="shared" si="182"/>
        <v>12</v>
      </c>
      <c r="R176" s="33">
        <f t="shared" si="187"/>
        <v>1987</v>
      </c>
      <c r="S176" s="34">
        <v>18</v>
      </c>
      <c r="V176" s="35">
        <v>41153</v>
      </c>
      <c r="W176" s="33">
        <v>9</v>
      </c>
      <c r="X176" s="156">
        <v>2012</v>
      </c>
      <c r="Y176" s="226">
        <f t="shared" si="183"/>
        <v>0.91052631578947352</v>
      </c>
      <c r="Z176" s="226">
        <f t="shared" si="188"/>
        <v>0.27622645362193071</v>
      </c>
      <c r="AA176" s="226">
        <f t="shared" si="184"/>
        <v>2.2503258145363412</v>
      </c>
      <c r="AB176" s="226">
        <f t="shared" si="185"/>
        <v>2.6872305764411033</v>
      </c>
      <c r="AC176" s="226">
        <f t="shared" si="175"/>
        <v>9.9304865938430957</v>
      </c>
      <c r="AD176" s="226">
        <f t="shared" si="186"/>
        <v>2.8478947368421057</v>
      </c>
    </row>
    <row r="177" spans="1:30">
      <c r="A177" s="32">
        <v>34001</v>
      </c>
      <c r="B177" s="33">
        <f t="shared" si="176"/>
        <v>2</v>
      </c>
      <c r="C177" s="33">
        <f t="shared" si="177"/>
        <v>1993</v>
      </c>
      <c r="D177" s="34">
        <v>0.32800000000000001</v>
      </c>
      <c r="F177" s="32">
        <v>35641</v>
      </c>
      <c r="G177" s="33">
        <f t="shared" si="178"/>
        <v>7</v>
      </c>
      <c r="H177" s="33">
        <f t="shared" si="179"/>
        <v>1997</v>
      </c>
      <c r="I177" s="34">
        <v>2.19</v>
      </c>
      <c r="K177" s="32">
        <v>31618</v>
      </c>
      <c r="L177" s="33">
        <f t="shared" si="180"/>
        <v>7</v>
      </c>
      <c r="M177" s="33">
        <f t="shared" si="181"/>
        <v>1986</v>
      </c>
      <c r="N177" s="34">
        <v>10.83</v>
      </c>
      <c r="P177" s="32">
        <v>32118</v>
      </c>
      <c r="Q177" s="33">
        <f t="shared" si="182"/>
        <v>12</v>
      </c>
      <c r="R177" s="33">
        <f t="shared" si="187"/>
        <v>1987</v>
      </c>
      <c r="S177" s="34">
        <v>17.78</v>
      </c>
      <c r="V177" s="35">
        <v>41122</v>
      </c>
      <c r="W177" s="33">
        <v>8</v>
      </c>
      <c r="X177" s="156">
        <v>2012</v>
      </c>
      <c r="Y177" s="226">
        <f t="shared" si="183"/>
        <v>0.90156521739130435</v>
      </c>
      <c r="Z177" s="226">
        <f t="shared" si="188"/>
        <v>0.2752920339054527</v>
      </c>
      <c r="AA177" s="226">
        <f t="shared" si="184"/>
        <v>2.2412215320910973</v>
      </c>
      <c r="AB177" s="226">
        <f t="shared" si="185"/>
        <v>2.6989544513457555</v>
      </c>
      <c r="AC177" s="226">
        <f t="shared" si="175"/>
        <v>9.8327540341509909</v>
      </c>
      <c r="AD177" s="226">
        <f t="shared" si="186"/>
        <v>2.8382608695652176</v>
      </c>
    </row>
    <row r="178" spans="1:30">
      <c r="A178" s="32">
        <v>34002</v>
      </c>
      <c r="B178" s="33">
        <f t="shared" si="176"/>
        <v>2</v>
      </c>
      <c r="C178" s="33">
        <f t="shared" si="177"/>
        <v>1993</v>
      </c>
      <c r="D178" s="34">
        <v>0.32300000000000001</v>
      </c>
      <c r="F178" s="32">
        <v>35642</v>
      </c>
      <c r="G178" s="33">
        <f t="shared" si="178"/>
        <v>7</v>
      </c>
      <c r="H178" s="33">
        <f t="shared" si="179"/>
        <v>1997</v>
      </c>
      <c r="I178" s="34">
        <v>2.23</v>
      </c>
      <c r="K178" s="32">
        <v>31621</v>
      </c>
      <c r="L178" s="33">
        <f t="shared" si="180"/>
        <v>7</v>
      </c>
      <c r="M178" s="33">
        <f t="shared" si="181"/>
        <v>1986</v>
      </c>
      <c r="N178" s="34">
        <v>11.09</v>
      </c>
      <c r="P178" s="32">
        <v>32119</v>
      </c>
      <c r="Q178" s="33">
        <f t="shared" si="182"/>
        <v>12</v>
      </c>
      <c r="R178" s="33">
        <f t="shared" si="187"/>
        <v>1987</v>
      </c>
      <c r="S178" s="34">
        <v>17.579999999999998</v>
      </c>
      <c r="V178" s="35">
        <v>41091</v>
      </c>
      <c r="W178" s="33">
        <v>7</v>
      </c>
      <c r="X178" s="156">
        <v>2012</v>
      </c>
      <c r="Y178" s="226">
        <f t="shared" si="183"/>
        <v>0.87452380952380948</v>
      </c>
      <c r="Z178" s="226">
        <f t="shared" si="188"/>
        <v>0.28645328160362116</v>
      </c>
      <c r="AA178" s="226">
        <f t="shared" si="184"/>
        <v>2.0927437641723352</v>
      </c>
      <c r="AB178" s="226">
        <f t="shared" si="185"/>
        <v>2.4432993197278909</v>
      </c>
      <c r="AC178" s="226">
        <f t="shared" si="175"/>
        <v>9.5378319284961233</v>
      </c>
      <c r="AD178" s="226">
        <f t="shared" si="186"/>
        <v>2.953333333333334</v>
      </c>
    </row>
    <row r="179" spans="1:30">
      <c r="A179" s="32">
        <v>34003</v>
      </c>
      <c r="B179" s="33">
        <f t="shared" si="176"/>
        <v>2</v>
      </c>
      <c r="C179" s="33">
        <f t="shared" si="177"/>
        <v>1993</v>
      </c>
      <c r="D179" s="34">
        <v>0.32</v>
      </c>
      <c r="F179" s="32">
        <v>35643</v>
      </c>
      <c r="G179" s="33">
        <f t="shared" si="178"/>
        <v>8</v>
      </c>
      <c r="H179" s="33">
        <f t="shared" si="179"/>
        <v>1997</v>
      </c>
      <c r="I179" s="34">
        <v>2.2400000000000002</v>
      </c>
      <c r="K179" s="32">
        <v>31622</v>
      </c>
      <c r="L179" s="33">
        <f t="shared" si="180"/>
        <v>7</v>
      </c>
      <c r="M179" s="33">
        <f t="shared" si="181"/>
        <v>1986</v>
      </c>
      <c r="N179" s="34">
        <v>11.63</v>
      </c>
      <c r="P179" s="32">
        <v>32120</v>
      </c>
      <c r="Q179" s="33">
        <f t="shared" si="182"/>
        <v>12</v>
      </c>
      <c r="R179" s="33">
        <f t="shared" si="187"/>
        <v>1987</v>
      </c>
      <c r="S179" s="34">
        <v>17.43</v>
      </c>
      <c r="V179" s="35">
        <v>41061</v>
      </c>
      <c r="W179" s="33">
        <v>6</v>
      </c>
      <c r="X179" s="156">
        <v>2012</v>
      </c>
      <c r="Y179" s="226">
        <f t="shared" si="183"/>
        <v>0.78769999999999996</v>
      </c>
      <c r="Z179" s="226">
        <f t="shared" si="188"/>
        <v>0.23814142533832158</v>
      </c>
      <c r="AA179" s="226">
        <f t="shared" si="184"/>
        <v>1.9596031746031741</v>
      </c>
      <c r="AB179" s="226">
        <f t="shared" si="185"/>
        <v>2.2656122448979596</v>
      </c>
      <c r="AC179" s="226">
        <f t="shared" si="175"/>
        <v>8.590904133493293</v>
      </c>
      <c r="AD179" s="226">
        <f t="shared" si="186"/>
        <v>2.4552380952380957</v>
      </c>
    </row>
    <row r="180" spans="1:30">
      <c r="A180" s="32">
        <v>34004</v>
      </c>
      <c r="B180" s="33">
        <f t="shared" si="176"/>
        <v>2</v>
      </c>
      <c r="C180" s="33">
        <f t="shared" si="177"/>
        <v>1993</v>
      </c>
      <c r="D180" s="34">
        <v>0.32300000000000001</v>
      </c>
      <c r="F180" s="32">
        <v>35646</v>
      </c>
      <c r="G180" s="33">
        <f t="shared" si="178"/>
        <v>8</v>
      </c>
      <c r="H180" s="33">
        <f t="shared" si="179"/>
        <v>1997</v>
      </c>
      <c r="I180" s="34">
        <v>2.2599999999999998</v>
      </c>
      <c r="K180" s="32">
        <v>31623</v>
      </c>
      <c r="L180" s="33">
        <f t="shared" si="180"/>
        <v>7</v>
      </c>
      <c r="M180" s="33">
        <f t="shared" si="181"/>
        <v>1986</v>
      </c>
      <c r="N180" s="34">
        <v>11.73</v>
      </c>
      <c r="P180" s="32">
        <v>32121</v>
      </c>
      <c r="Q180" s="33">
        <f t="shared" si="182"/>
        <v>12</v>
      </c>
      <c r="R180" s="33">
        <f t="shared" si="187"/>
        <v>1987</v>
      </c>
      <c r="S180" s="34">
        <v>17.55</v>
      </c>
      <c r="V180" s="35">
        <v>41030</v>
      </c>
      <c r="W180" s="33">
        <v>5</v>
      </c>
      <c r="X180" s="156">
        <v>2012</v>
      </c>
      <c r="Y180" s="226">
        <f t="shared" si="183"/>
        <v>0.95376190476190437</v>
      </c>
      <c r="Z180" s="226">
        <f t="shared" si="188"/>
        <v>0.23586985274667135</v>
      </c>
      <c r="AA180" s="226">
        <f t="shared" si="184"/>
        <v>2.2536796536796535</v>
      </c>
      <c r="AB180" s="226">
        <f t="shared" si="185"/>
        <v>2.6271315192743763</v>
      </c>
      <c r="AC180" s="226">
        <f t="shared" si="175"/>
        <v>10.402027535848013</v>
      </c>
      <c r="AD180" s="226">
        <f t="shared" si="186"/>
        <v>2.4318181818181817</v>
      </c>
    </row>
    <row r="181" spans="1:30">
      <c r="A181" s="32">
        <v>34005</v>
      </c>
      <c r="B181" s="33">
        <f t="shared" si="176"/>
        <v>2</v>
      </c>
      <c r="C181" s="33">
        <f t="shared" si="177"/>
        <v>1993</v>
      </c>
      <c r="D181" s="34">
        <v>0.32400000000000001</v>
      </c>
      <c r="F181" s="32">
        <v>35647</v>
      </c>
      <c r="G181" s="33">
        <f t="shared" si="178"/>
        <v>8</v>
      </c>
      <c r="H181" s="33">
        <f t="shared" si="179"/>
        <v>1997</v>
      </c>
      <c r="I181" s="34">
        <v>2.33</v>
      </c>
      <c r="K181" s="32">
        <v>31624</v>
      </c>
      <c r="L181" s="33">
        <f t="shared" si="180"/>
        <v>7</v>
      </c>
      <c r="M181" s="33">
        <f t="shared" si="181"/>
        <v>1986</v>
      </c>
      <c r="N181" s="34">
        <v>11.23</v>
      </c>
      <c r="P181" s="32">
        <v>32122</v>
      </c>
      <c r="Q181" s="33">
        <f t="shared" si="182"/>
        <v>12</v>
      </c>
      <c r="R181" s="33">
        <f t="shared" si="187"/>
        <v>1987</v>
      </c>
      <c r="S181" s="34">
        <v>17.73</v>
      </c>
      <c r="V181" s="35">
        <v>41000</v>
      </c>
      <c r="W181" s="33">
        <v>4</v>
      </c>
      <c r="X181" s="156">
        <v>2012</v>
      </c>
      <c r="Y181" s="226">
        <f t="shared" si="183"/>
        <v>1.1957499999999999</v>
      </c>
      <c r="Z181" s="226">
        <f t="shared" si="188"/>
        <v>0.18865179437439381</v>
      </c>
      <c r="AA181" s="226">
        <f t="shared" si="184"/>
        <v>2.4600238095238094</v>
      </c>
      <c r="AB181" s="226">
        <f t="shared" si="185"/>
        <v>2.8433730158730164</v>
      </c>
      <c r="AC181" s="226">
        <f t="shared" si="175"/>
        <v>13.0412258697786</v>
      </c>
      <c r="AD181" s="226">
        <f t="shared" si="186"/>
        <v>1.9450000000000003</v>
      </c>
    </row>
    <row r="182" spans="1:30">
      <c r="A182" s="32">
        <v>34008</v>
      </c>
      <c r="B182" s="33">
        <f t="shared" si="176"/>
        <v>2</v>
      </c>
      <c r="C182" s="33">
        <f t="shared" si="177"/>
        <v>1993</v>
      </c>
      <c r="D182" s="34">
        <v>0.32300000000000001</v>
      </c>
      <c r="F182" s="32">
        <v>35648</v>
      </c>
      <c r="G182" s="33">
        <f t="shared" si="178"/>
        <v>8</v>
      </c>
      <c r="H182" s="33">
        <f t="shared" si="179"/>
        <v>1997</v>
      </c>
      <c r="I182" s="34">
        <v>2.38</v>
      </c>
      <c r="K182" s="32">
        <v>31625</v>
      </c>
      <c r="L182" s="33">
        <f t="shared" si="180"/>
        <v>8</v>
      </c>
      <c r="M182" s="33">
        <f t="shared" si="181"/>
        <v>1986</v>
      </c>
      <c r="N182" s="34">
        <v>11.56</v>
      </c>
      <c r="P182" s="32">
        <v>32125</v>
      </c>
      <c r="Q182" s="33">
        <f t="shared" si="182"/>
        <v>12</v>
      </c>
      <c r="R182" s="33">
        <f t="shared" si="187"/>
        <v>1987</v>
      </c>
      <c r="S182" s="34">
        <v>16.8</v>
      </c>
      <c r="V182" s="35">
        <v>40969</v>
      </c>
      <c r="W182" s="33">
        <v>3</v>
      </c>
      <c r="X182" s="156">
        <v>2012</v>
      </c>
      <c r="Y182" s="226">
        <f t="shared" si="183"/>
        <v>1.2614090909090909</v>
      </c>
      <c r="Z182" s="226">
        <f t="shared" si="188"/>
        <v>0.21065161802310206</v>
      </c>
      <c r="AA182" s="226">
        <f t="shared" si="184"/>
        <v>2.5275649350649347</v>
      </c>
      <c r="AB182" s="226">
        <f t="shared" si="185"/>
        <v>2.9867965367965366</v>
      </c>
      <c r="AC182" s="226">
        <f t="shared" si="175"/>
        <v>13.757324581841978</v>
      </c>
      <c r="AD182" s="226">
        <f t="shared" si="186"/>
        <v>2.1718181818181823</v>
      </c>
    </row>
    <row r="183" spans="1:30">
      <c r="A183" s="32">
        <v>34009</v>
      </c>
      <c r="B183" s="33">
        <f t="shared" si="176"/>
        <v>2</v>
      </c>
      <c r="C183" s="33">
        <f t="shared" si="177"/>
        <v>1993</v>
      </c>
      <c r="D183" s="34">
        <v>0.32600000000000001</v>
      </c>
      <c r="F183" s="32">
        <v>35649</v>
      </c>
      <c r="G183" s="33">
        <f t="shared" si="178"/>
        <v>8</v>
      </c>
      <c r="H183" s="33">
        <f t="shared" si="179"/>
        <v>1997</v>
      </c>
      <c r="I183" s="34">
        <v>2.5</v>
      </c>
      <c r="K183" s="32">
        <v>31628</v>
      </c>
      <c r="L183" s="33">
        <f t="shared" si="180"/>
        <v>8</v>
      </c>
      <c r="M183" s="33">
        <f t="shared" si="181"/>
        <v>1986</v>
      </c>
      <c r="N183" s="34">
        <v>14</v>
      </c>
      <c r="P183" s="32">
        <v>32126</v>
      </c>
      <c r="Q183" s="33">
        <f t="shared" si="182"/>
        <v>12</v>
      </c>
      <c r="R183" s="33">
        <f t="shared" si="187"/>
        <v>1987</v>
      </c>
      <c r="S183" s="34">
        <v>16.2</v>
      </c>
      <c r="V183" s="35">
        <v>40940</v>
      </c>
      <c r="W183" s="33">
        <v>2</v>
      </c>
      <c r="X183" s="156">
        <v>2012</v>
      </c>
      <c r="Y183" s="226">
        <f t="shared" si="183"/>
        <v>1.2202499999999998</v>
      </c>
      <c r="Z183" s="226">
        <f t="shared" si="188"/>
        <v>0.24291949563530549</v>
      </c>
      <c r="AA183" s="226">
        <f t="shared" si="184"/>
        <v>2.4334285714285713</v>
      </c>
      <c r="AB183" s="226">
        <f t="shared" si="185"/>
        <v>2.8411190476190478</v>
      </c>
      <c r="AC183" s="226">
        <f t="shared" si="175"/>
        <v>13.308430581306576</v>
      </c>
      <c r="AD183" s="226">
        <f t="shared" si="186"/>
        <v>2.5044999999999997</v>
      </c>
    </row>
    <row r="184" spans="1:30">
      <c r="A184" s="32">
        <v>34010</v>
      </c>
      <c r="B184" s="33">
        <f t="shared" si="176"/>
        <v>2</v>
      </c>
      <c r="C184" s="33">
        <f t="shared" si="177"/>
        <v>1993</v>
      </c>
      <c r="D184" s="34">
        <v>0.32900000000000001</v>
      </c>
      <c r="F184" s="32">
        <v>35650</v>
      </c>
      <c r="G184" s="33">
        <f t="shared" si="178"/>
        <v>8</v>
      </c>
      <c r="H184" s="33">
        <f t="shared" si="179"/>
        <v>1997</v>
      </c>
      <c r="I184" s="34">
        <v>2.38</v>
      </c>
      <c r="K184" s="32">
        <v>31629</v>
      </c>
      <c r="L184" s="33">
        <f t="shared" si="180"/>
        <v>8</v>
      </c>
      <c r="M184" s="33">
        <f t="shared" si="181"/>
        <v>1986</v>
      </c>
      <c r="N184" s="34">
        <v>14.35</v>
      </c>
      <c r="P184" s="32">
        <v>32127</v>
      </c>
      <c r="Q184" s="33">
        <f t="shared" si="182"/>
        <v>12</v>
      </c>
      <c r="R184" s="33">
        <f t="shared" si="187"/>
        <v>1987</v>
      </c>
      <c r="S184" s="34">
        <v>15.93</v>
      </c>
      <c r="V184" s="35">
        <v>40909</v>
      </c>
      <c r="W184" s="33">
        <v>1</v>
      </c>
      <c r="X184" s="156">
        <v>2012</v>
      </c>
      <c r="Y184" s="226">
        <f t="shared" si="183"/>
        <v>1.2942499999999999</v>
      </c>
      <c r="Z184" s="226">
        <f t="shared" si="188"/>
        <v>0.25902036857419974</v>
      </c>
      <c r="AA184" s="226">
        <f t="shared" si="184"/>
        <v>2.3874642857142856</v>
      </c>
      <c r="AB184" s="226">
        <f t="shared" si="185"/>
        <v>2.6353809523809524</v>
      </c>
      <c r="AC184" s="226">
        <f t="shared" si="175"/>
        <v>14.115497873268621</v>
      </c>
      <c r="AD184" s="226">
        <f t="shared" si="186"/>
        <v>2.6704999999999997</v>
      </c>
    </row>
    <row r="185" spans="1:30">
      <c r="A185" s="32">
        <v>34011</v>
      </c>
      <c r="B185" s="33">
        <f t="shared" si="176"/>
        <v>2</v>
      </c>
      <c r="C185" s="33">
        <f t="shared" si="177"/>
        <v>1993</v>
      </c>
      <c r="D185" s="34">
        <v>0.32800000000000001</v>
      </c>
      <c r="F185" s="32">
        <v>35653</v>
      </c>
      <c r="G185" s="33">
        <f t="shared" si="178"/>
        <v>8</v>
      </c>
      <c r="H185" s="33">
        <f t="shared" si="179"/>
        <v>1997</v>
      </c>
      <c r="I185" s="34">
        <v>2.5299999999999998</v>
      </c>
      <c r="K185" s="32">
        <v>31630</v>
      </c>
      <c r="L185" s="33">
        <f t="shared" si="180"/>
        <v>8</v>
      </c>
      <c r="M185" s="33">
        <f t="shared" si="181"/>
        <v>1986</v>
      </c>
      <c r="N185" s="34">
        <v>14.8</v>
      </c>
      <c r="P185" s="32">
        <v>32128</v>
      </c>
      <c r="Q185" s="33">
        <f t="shared" si="182"/>
        <v>12</v>
      </c>
      <c r="R185" s="33">
        <f t="shared" si="187"/>
        <v>1987</v>
      </c>
      <c r="S185" s="34">
        <v>15.03</v>
      </c>
      <c r="V185" s="35">
        <v>40878</v>
      </c>
      <c r="W185" s="33">
        <v>12</v>
      </c>
      <c r="X185" s="156">
        <v>2011</v>
      </c>
      <c r="Y185" s="226">
        <f t="shared" si="183"/>
        <v>1.3950000000000002</v>
      </c>
      <c r="Z185" s="226">
        <f t="shared" si="188"/>
        <v>0.30742228996351201</v>
      </c>
      <c r="AA185" s="226">
        <f t="shared" si="184"/>
        <v>2.3467346938775515</v>
      </c>
      <c r="AB185" s="226">
        <f t="shared" si="185"/>
        <v>2.5683452380952381</v>
      </c>
      <c r="AC185" s="226">
        <f t="shared" si="175"/>
        <v>15.214309084960195</v>
      </c>
      <c r="AD185" s="226">
        <f t="shared" si="186"/>
        <v>3.1695238095238087</v>
      </c>
    </row>
    <row r="186" spans="1:30">
      <c r="A186" s="32">
        <v>34012</v>
      </c>
      <c r="B186" s="33">
        <f t="shared" si="176"/>
        <v>2</v>
      </c>
      <c r="C186" s="33">
        <f t="shared" si="177"/>
        <v>1993</v>
      </c>
      <c r="D186" s="34">
        <v>0.32900000000000001</v>
      </c>
      <c r="F186" s="32">
        <v>35654</v>
      </c>
      <c r="G186" s="33">
        <f t="shared" si="178"/>
        <v>8</v>
      </c>
      <c r="H186" s="33">
        <f t="shared" si="179"/>
        <v>1997</v>
      </c>
      <c r="I186" s="34">
        <v>2.56</v>
      </c>
      <c r="K186" s="32">
        <v>31631</v>
      </c>
      <c r="L186" s="33">
        <f t="shared" si="180"/>
        <v>8</v>
      </c>
      <c r="M186" s="33">
        <f t="shared" si="181"/>
        <v>1986</v>
      </c>
      <c r="N186" s="34">
        <v>15.18</v>
      </c>
      <c r="P186" s="32">
        <v>32129</v>
      </c>
      <c r="Q186" s="33">
        <f t="shared" si="182"/>
        <v>12</v>
      </c>
      <c r="R186" s="33">
        <f t="shared" si="187"/>
        <v>1987</v>
      </c>
      <c r="S186" s="34">
        <v>15.6</v>
      </c>
      <c r="V186" s="35">
        <v>40848</v>
      </c>
      <c r="W186" s="33">
        <v>11</v>
      </c>
      <c r="X186" s="156">
        <v>2011</v>
      </c>
      <c r="Y186" s="226">
        <f t="shared" si="183"/>
        <v>1.4579047619047618</v>
      </c>
      <c r="Z186" s="226">
        <f t="shared" si="188"/>
        <v>0.31411944021061383</v>
      </c>
      <c r="AA186" s="226">
        <f t="shared" si="184"/>
        <v>2.313344671201814</v>
      </c>
      <c r="AB186" s="226">
        <f t="shared" si="185"/>
        <v>2.6373356009070292</v>
      </c>
      <c r="AC186" s="226">
        <f t="shared" si="175"/>
        <v>15.900368217960104</v>
      </c>
      <c r="AD186" s="226">
        <f t="shared" si="186"/>
        <v>3.2385714285714289</v>
      </c>
    </row>
    <row r="187" spans="1:30">
      <c r="A187" s="32">
        <v>34016</v>
      </c>
      <c r="B187" s="33">
        <f t="shared" si="176"/>
        <v>2</v>
      </c>
      <c r="C187" s="33">
        <f t="shared" si="177"/>
        <v>1993</v>
      </c>
      <c r="D187" s="34">
        <v>0.32600000000000001</v>
      </c>
      <c r="F187" s="32">
        <v>35655</v>
      </c>
      <c r="G187" s="33">
        <f t="shared" si="178"/>
        <v>8</v>
      </c>
      <c r="H187" s="33">
        <f t="shared" si="179"/>
        <v>1997</v>
      </c>
      <c r="I187" s="34">
        <v>2.4500000000000002</v>
      </c>
      <c r="K187" s="32">
        <v>31632</v>
      </c>
      <c r="L187" s="33">
        <f t="shared" si="180"/>
        <v>8</v>
      </c>
      <c r="M187" s="33">
        <f t="shared" si="181"/>
        <v>1986</v>
      </c>
      <c r="N187" s="34">
        <v>14.83</v>
      </c>
      <c r="P187" s="32">
        <v>32132</v>
      </c>
      <c r="Q187" s="33">
        <f t="shared" si="182"/>
        <v>12</v>
      </c>
      <c r="R187" s="33">
        <f t="shared" si="187"/>
        <v>1987</v>
      </c>
      <c r="S187" s="34">
        <v>15.4</v>
      </c>
      <c r="V187" s="35">
        <v>40817</v>
      </c>
      <c r="W187" s="33">
        <v>10</v>
      </c>
      <c r="X187" s="156">
        <v>2011</v>
      </c>
      <c r="Y187" s="226">
        <f t="shared" si="183"/>
        <v>1.4724285714285716</v>
      </c>
      <c r="Z187" s="226">
        <f t="shared" si="188"/>
        <v>0.34585007620895097</v>
      </c>
      <c r="AA187" s="226">
        <f t="shared" si="184"/>
        <v>2.0552947845804987</v>
      </c>
      <c r="AB187" s="226">
        <f t="shared" si="185"/>
        <v>2.6083333333333329</v>
      </c>
      <c r="AC187" s="226">
        <f t="shared" si="175"/>
        <v>16.058769456086505</v>
      </c>
      <c r="AD187" s="226">
        <f t="shared" si="186"/>
        <v>3.5657142857142849</v>
      </c>
    </row>
    <row r="188" spans="1:30">
      <c r="A188" s="32">
        <v>34017</v>
      </c>
      <c r="B188" s="33">
        <f t="shared" si="176"/>
        <v>2</v>
      </c>
      <c r="C188" s="33">
        <f t="shared" si="177"/>
        <v>1993</v>
      </c>
      <c r="D188" s="34">
        <v>0.32500000000000001</v>
      </c>
      <c r="F188" s="32">
        <v>35656</v>
      </c>
      <c r="G188" s="33">
        <f t="shared" si="178"/>
        <v>8</v>
      </c>
      <c r="H188" s="33">
        <f t="shared" si="179"/>
        <v>1997</v>
      </c>
      <c r="I188" s="34">
        <v>2.57</v>
      </c>
      <c r="K188" s="32">
        <v>31635</v>
      </c>
      <c r="L188" s="33">
        <f t="shared" si="180"/>
        <v>8</v>
      </c>
      <c r="M188" s="33">
        <f t="shared" si="181"/>
        <v>1986</v>
      </c>
      <c r="N188" s="34">
        <v>14.92</v>
      </c>
      <c r="P188" s="32">
        <v>32133</v>
      </c>
      <c r="Q188" s="33">
        <f t="shared" si="182"/>
        <v>12</v>
      </c>
      <c r="R188" s="33">
        <f t="shared" si="187"/>
        <v>1987</v>
      </c>
      <c r="S188" s="34">
        <v>16.7</v>
      </c>
      <c r="V188" s="35">
        <v>40787</v>
      </c>
      <c r="W188" s="33">
        <v>9</v>
      </c>
      <c r="X188" s="156">
        <v>2011</v>
      </c>
      <c r="Y188" s="226">
        <f t="shared" si="183"/>
        <v>1.5598095238095238</v>
      </c>
      <c r="Z188" s="226">
        <f t="shared" si="188"/>
        <v>0.37790402290887259</v>
      </c>
      <c r="AA188" s="226">
        <f t="shared" si="184"/>
        <v>2.0360770975056695</v>
      </c>
      <c r="AB188" s="226">
        <f t="shared" si="185"/>
        <v>2.6865192743764177</v>
      </c>
      <c r="AC188" s="226">
        <f t="shared" si="175"/>
        <v>17.011773626453525</v>
      </c>
      <c r="AD188" s="226">
        <f t="shared" si="186"/>
        <v>3.8961904761904766</v>
      </c>
    </row>
    <row r="189" spans="1:30">
      <c r="A189" s="32">
        <v>34018</v>
      </c>
      <c r="B189" s="33">
        <f t="shared" si="176"/>
        <v>2</v>
      </c>
      <c r="C189" s="33">
        <f t="shared" si="177"/>
        <v>1993</v>
      </c>
      <c r="D189" s="34">
        <v>0.32400000000000001</v>
      </c>
      <c r="F189" s="32">
        <v>35657</v>
      </c>
      <c r="G189" s="33">
        <f t="shared" si="178"/>
        <v>8</v>
      </c>
      <c r="H189" s="33">
        <f t="shared" si="179"/>
        <v>1997</v>
      </c>
      <c r="I189" s="34">
        <v>2.5299999999999998</v>
      </c>
      <c r="K189" s="32">
        <v>31636</v>
      </c>
      <c r="L189" s="33">
        <f t="shared" si="180"/>
        <v>8</v>
      </c>
      <c r="M189" s="33">
        <f t="shared" si="181"/>
        <v>1986</v>
      </c>
      <c r="N189" s="34">
        <v>15.5</v>
      </c>
      <c r="P189" s="32">
        <v>32134</v>
      </c>
      <c r="Q189" s="33">
        <f t="shared" si="182"/>
        <v>12</v>
      </c>
      <c r="R189" s="33">
        <f t="shared" si="187"/>
        <v>1987</v>
      </c>
      <c r="S189" s="34">
        <v>17.25</v>
      </c>
      <c r="V189" s="35">
        <v>40756</v>
      </c>
      <c r="W189" s="33">
        <v>8</v>
      </c>
      <c r="X189" s="156">
        <v>2011</v>
      </c>
      <c r="Y189" s="226">
        <f t="shared" si="183"/>
        <v>1.5277826086956521</v>
      </c>
      <c r="Z189" s="226">
        <f t="shared" si="188"/>
        <v>0.39328638299666852</v>
      </c>
      <c r="AA189" s="226">
        <f t="shared" si="184"/>
        <v>2.0555486542443062</v>
      </c>
      <c r="AB189" s="226">
        <f t="shared" si="185"/>
        <v>2.6242748917748919</v>
      </c>
      <c r="AC189" s="226">
        <f t="shared" si="175"/>
        <v>16.662478009550135</v>
      </c>
      <c r="AD189" s="226">
        <f t="shared" si="186"/>
        <v>4.0547826086956524</v>
      </c>
    </row>
    <row r="190" spans="1:30">
      <c r="A190" s="32">
        <v>34019</v>
      </c>
      <c r="B190" s="33">
        <f t="shared" si="176"/>
        <v>2</v>
      </c>
      <c r="C190" s="33">
        <f t="shared" si="177"/>
        <v>1993</v>
      </c>
      <c r="D190" s="34">
        <v>0.32900000000000001</v>
      </c>
      <c r="F190" s="32">
        <v>35660</v>
      </c>
      <c r="G190" s="33">
        <f t="shared" si="178"/>
        <v>8</v>
      </c>
      <c r="H190" s="33">
        <f t="shared" si="179"/>
        <v>1997</v>
      </c>
      <c r="I190" s="34">
        <v>2.56</v>
      </c>
      <c r="K190" s="32">
        <v>31637</v>
      </c>
      <c r="L190" s="33">
        <f t="shared" si="180"/>
        <v>8</v>
      </c>
      <c r="M190" s="33">
        <f t="shared" si="181"/>
        <v>1986</v>
      </c>
      <c r="N190" s="34">
        <v>15.28</v>
      </c>
      <c r="P190" s="32">
        <v>32135</v>
      </c>
      <c r="Q190" s="33">
        <f t="shared" si="182"/>
        <v>12</v>
      </c>
      <c r="R190" s="33">
        <f t="shared" si="187"/>
        <v>1987</v>
      </c>
      <c r="S190" s="34">
        <v>17.100000000000001</v>
      </c>
      <c r="V190" s="35">
        <v>40725</v>
      </c>
      <c r="W190" s="33">
        <v>7</v>
      </c>
      <c r="X190" s="156">
        <v>2011</v>
      </c>
      <c r="Y190" s="226">
        <f t="shared" si="183"/>
        <v>1.5282500000000001</v>
      </c>
      <c r="Z190" s="226">
        <f t="shared" si="188"/>
        <v>0.42904946653734233</v>
      </c>
      <c r="AA190" s="226">
        <f t="shared" si="184"/>
        <v>2.3167499999999999</v>
      </c>
      <c r="AB190" s="226">
        <f t="shared" si="185"/>
        <v>2.7850833333333331</v>
      </c>
      <c r="AC190" s="226">
        <f t="shared" si="175"/>
        <v>16.66757552622969</v>
      </c>
      <c r="AD190" s="226">
        <f t="shared" si="186"/>
        <v>4.4234999999999998</v>
      </c>
    </row>
    <row r="191" spans="1:30">
      <c r="A191" s="32">
        <v>34022</v>
      </c>
      <c r="B191" s="33">
        <f t="shared" si="176"/>
        <v>2</v>
      </c>
      <c r="C191" s="33">
        <f t="shared" si="177"/>
        <v>1993</v>
      </c>
      <c r="D191" s="34">
        <v>0.33900000000000002</v>
      </c>
      <c r="F191" s="32">
        <v>35661</v>
      </c>
      <c r="G191" s="33">
        <f t="shared" si="178"/>
        <v>8</v>
      </c>
      <c r="H191" s="33">
        <f t="shared" si="179"/>
        <v>1997</v>
      </c>
      <c r="I191" s="34">
        <v>2.61</v>
      </c>
      <c r="K191" s="32">
        <v>31638</v>
      </c>
      <c r="L191" s="33">
        <f t="shared" si="180"/>
        <v>8</v>
      </c>
      <c r="M191" s="33">
        <f t="shared" si="181"/>
        <v>1986</v>
      </c>
      <c r="N191" s="34">
        <v>15.43</v>
      </c>
      <c r="P191" s="32">
        <v>32139</v>
      </c>
      <c r="Q191" s="33">
        <f t="shared" si="182"/>
        <v>12</v>
      </c>
      <c r="R191" s="33">
        <f t="shared" si="187"/>
        <v>1987</v>
      </c>
      <c r="S191" s="34">
        <v>17</v>
      </c>
      <c r="V191" s="35">
        <v>40695</v>
      </c>
      <c r="W191" s="33">
        <v>6</v>
      </c>
      <c r="X191" s="156">
        <v>2011</v>
      </c>
      <c r="Y191" s="226">
        <f t="shared" si="183"/>
        <v>1.5201363636363636</v>
      </c>
      <c r="Z191" s="226">
        <f t="shared" si="188"/>
        <v>0.4400405607971079</v>
      </c>
      <c r="AA191" s="226">
        <f t="shared" si="184"/>
        <v>2.2920021645021649</v>
      </c>
      <c r="AB191" s="226">
        <f t="shared" si="185"/>
        <v>2.7103138528138535</v>
      </c>
      <c r="AC191" s="226">
        <f t="shared" si="175"/>
        <v>16.579085654230163</v>
      </c>
      <c r="AD191" s="226">
        <f t="shared" si="186"/>
        <v>4.536818181818183</v>
      </c>
    </row>
    <row r="192" spans="1:30">
      <c r="A192" s="32">
        <v>34023</v>
      </c>
      <c r="B192" s="33">
        <f t="shared" si="176"/>
        <v>2</v>
      </c>
      <c r="C192" s="33">
        <f t="shared" si="177"/>
        <v>1993</v>
      </c>
      <c r="D192" s="34">
        <v>0.34399999999999997</v>
      </c>
      <c r="F192" s="32">
        <v>35662</v>
      </c>
      <c r="G192" s="33">
        <f t="shared" si="178"/>
        <v>8</v>
      </c>
      <c r="H192" s="33">
        <f t="shared" si="179"/>
        <v>1997</v>
      </c>
      <c r="I192" s="34">
        <v>2.62</v>
      </c>
      <c r="K192" s="32">
        <v>31639</v>
      </c>
      <c r="L192" s="33">
        <f t="shared" si="180"/>
        <v>8</v>
      </c>
      <c r="M192" s="33">
        <f t="shared" si="181"/>
        <v>1986</v>
      </c>
      <c r="N192" s="34">
        <v>15.83</v>
      </c>
      <c r="P192" s="32">
        <v>32140</v>
      </c>
      <c r="Q192" s="33">
        <f t="shared" si="182"/>
        <v>12</v>
      </c>
      <c r="R192" s="33">
        <f t="shared" si="187"/>
        <v>1987</v>
      </c>
      <c r="S192" s="34">
        <v>17.38</v>
      </c>
      <c r="V192" s="35">
        <v>40664</v>
      </c>
      <c r="W192" s="33">
        <v>5</v>
      </c>
      <c r="X192" s="156">
        <v>2011</v>
      </c>
      <c r="Y192" s="226">
        <f t="shared" si="183"/>
        <v>1.5206666666666668</v>
      </c>
      <c r="Z192" s="226">
        <f t="shared" si="188"/>
        <v>0.41813311163456662</v>
      </c>
      <c r="AA192" s="226">
        <f t="shared" si="184"/>
        <v>2.4023922902494328</v>
      </c>
      <c r="AB192" s="226">
        <f t="shared" si="185"/>
        <v>2.7378344671201811</v>
      </c>
      <c r="AC192" s="226">
        <f t="shared" si="175"/>
        <v>16.58486930599484</v>
      </c>
      <c r="AD192" s="226">
        <f t="shared" si="186"/>
        <v>4.310952380952382</v>
      </c>
    </row>
    <row r="193" spans="1:30">
      <c r="A193" s="32">
        <v>34024</v>
      </c>
      <c r="B193" s="33">
        <f t="shared" si="176"/>
        <v>2</v>
      </c>
      <c r="C193" s="33">
        <f t="shared" si="177"/>
        <v>1993</v>
      </c>
      <c r="D193" s="34">
        <v>0.34499999999999997</v>
      </c>
      <c r="F193" s="32">
        <v>35663</v>
      </c>
      <c r="G193" s="33">
        <f t="shared" si="178"/>
        <v>8</v>
      </c>
      <c r="H193" s="33">
        <f t="shared" si="179"/>
        <v>1997</v>
      </c>
      <c r="I193" s="34">
        <v>2.4500000000000002</v>
      </c>
      <c r="K193" s="32">
        <v>31642</v>
      </c>
      <c r="L193" s="33">
        <f t="shared" si="180"/>
        <v>8</v>
      </c>
      <c r="M193" s="33">
        <f t="shared" si="181"/>
        <v>1986</v>
      </c>
      <c r="N193" s="34">
        <v>15.58</v>
      </c>
      <c r="P193" s="32">
        <v>32141</v>
      </c>
      <c r="Q193" s="33">
        <f t="shared" si="182"/>
        <v>12</v>
      </c>
      <c r="R193" s="33">
        <f t="shared" si="187"/>
        <v>1987</v>
      </c>
      <c r="S193" s="34">
        <v>17.850000000000001</v>
      </c>
      <c r="V193" s="35">
        <v>40634</v>
      </c>
      <c r="W193" s="33">
        <v>4</v>
      </c>
      <c r="X193" s="156">
        <v>2011</v>
      </c>
      <c r="Y193" s="226">
        <f t="shared" si="183"/>
        <v>1.4538500000000001</v>
      </c>
      <c r="Z193" s="226">
        <f t="shared" si="188"/>
        <v>0.41076624636275461</v>
      </c>
      <c r="AA193" s="226">
        <f t="shared" si="184"/>
        <v>2.6079166666666667</v>
      </c>
      <c r="AB193" s="226">
        <f t="shared" si="185"/>
        <v>2.9347354497354496</v>
      </c>
      <c r="AC193" s="226">
        <f t="shared" si="175"/>
        <v>15.856145708365144</v>
      </c>
      <c r="AD193" s="226">
        <f t="shared" si="186"/>
        <v>4.2350000000000003</v>
      </c>
    </row>
    <row r="194" spans="1:30">
      <c r="A194" s="32">
        <v>34025</v>
      </c>
      <c r="B194" s="33">
        <f t="shared" si="176"/>
        <v>2</v>
      </c>
      <c r="C194" s="33">
        <f t="shared" si="177"/>
        <v>1993</v>
      </c>
      <c r="D194" s="34">
        <v>0.34799999999999998</v>
      </c>
      <c r="F194" s="32">
        <v>35664</v>
      </c>
      <c r="G194" s="33">
        <f t="shared" si="178"/>
        <v>8</v>
      </c>
      <c r="H194" s="33">
        <f t="shared" si="179"/>
        <v>1997</v>
      </c>
      <c r="I194" s="34">
        <v>2.4700000000000002</v>
      </c>
      <c r="K194" s="32">
        <v>31643</v>
      </c>
      <c r="L194" s="33">
        <f t="shared" si="180"/>
        <v>8</v>
      </c>
      <c r="M194" s="33">
        <f t="shared" si="181"/>
        <v>1986</v>
      </c>
      <c r="N194" s="34">
        <v>14.98</v>
      </c>
      <c r="P194" s="32">
        <v>32142</v>
      </c>
      <c r="Q194" s="33">
        <f t="shared" si="182"/>
        <v>12</v>
      </c>
      <c r="R194" s="33">
        <f t="shared" si="187"/>
        <v>1987</v>
      </c>
      <c r="S194" s="34">
        <v>17.600000000000001</v>
      </c>
      <c r="V194" s="35">
        <v>40603</v>
      </c>
      <c r="W194" s="33">
        <v>3</v>
      </c>
      <c r="X194" s="156">
        <v>2011</v>
      </c>
      <c r="Y194" s="226">
        <f t="shared" si="183"/>
        <v>1.3970869565217392</v>
      </c>
      <c r="Z194" s="226">
        <f t="shared" si="188"/>
        <v>0.38544258423649463</v>
      </c>
      <c r="AA194" s="226">
        <f t="shared" si="184"/>
        <v>2.4489648033126294</v>
      </c>
      <c r="AB194" s="226">
        <f t="shared" si="185"/>
        <v>2.7296066252587989</v>
      </c>
      <c r="AC194" s="226">
        <f t="shared" si="175"/>
        <v>15.237070089668876</v>
      </c>
      <c r="AD194" s="226">
        <f t="shared" si="186"/>
        <v>3.9739130434782597</v>
      </c>
    </row>
    <row r="195" spans="1:30">
      <c r="A195" s="32">
        <v>34026</v>
      </c>
      <c r="B195" s="33">
        <f t="shared" si="176"/>
        <v>2</v>
      </c>
      <c r="C195" s="33">
        <f t="shared" si="177"/>
        <v>1993</v>
      </c>
      <c r="D195" s="34">
        <v>0.33500000000000002</v>
      </c>
      <c r="F195" s="32">
        <v>35667</v>
      </c>
      <c r="G195" s="33">
        <f t="shared" si="178"/>
        <v>8</v>
      </c>
      <c r="H195" s="33">
        <f t="shared" si="179"/>
        <v>1997</v>
      </c>
      <c r="I195" s="34">
        <v>2.5299999999999998</v>
      </c>
      <c r="K195" s="32">
        <v>31644</v>
      </c>
      <c r="L195" s="33">
        <f t="shared" si="180"/>
        <v>8</v>
      </c>
      <c r="M195" s="33">
        <f t="shared" si="181"/>
        <v>1986</v>
      </c>
      <c r="N195" s="34">
        <v>15.23</v>
      </c>
      <c r="P195" s="32">
        <v>32146</v>
      </c>
      <c r="Q195" s="33">
        <f t="shared" si="182"/>
        <v>1</v>
      </c>
      <c r="R195" s="33">
        <f t="shared" si="187"/>
        <v>1988</v>
      </c>
      <c r="S195" s="34">
        <v>17.95</v>
      </c>
      <c r="V195" s="35">
        <v>40575</v>
      </c>
      <c r="W195" s="33">
        <v>2</v>
      </c>
      <c r="X195" s="156">
        <v>2011</v>
      </c>
      <c r="Y195" s="226">
        <f t="shared" si="183"/>
        <v>1.3787368421052635</v>
      </c>
      <c r="Z195" s="226">
        <f t="shared" si="188"/>
        <v>0.39695747613456533</v>
      </c>
      <c r="AA195" s="226">
        <f t="shared" si="184"/>
        <v>2.1090100250626564</v>
      </c>
      <c r="AB195" s="226">
        <f t="shared" si="185"/>
        <v>2.4694360902255639</v>
      </c>
      <c r="AC195" s="226">
        <f t="shared" si="175"/>
        <v>15.036937966029704</v>
      </c>
      <c r="AD195" s="226">
        <f t="shared" si="186"/>
        <v>4.0926315789473691</v>
      </c>
    </row>
    <row r="196" spans="1:30">
      <c r="A196" s="32">
        <v>34029</v>
      </c>
      <c r="B196" s="33">
        <f t="shared" si="176"/>
        <v>3</v>
      </c>
      <c r="C196" s="33">
        <f t="shared" si="177"/>
        <v>1993</v>
      </c>
      <c r="D196" s="34">
        <v>0.33400000000000002</v>
      </c>
      <c r="F196" s="32">
        <v>35668</v>
      </c>
      <c r="G196" s="33">
        <f t="shared" si="178"/>
        <v>8</v>
      </c>
      <c r="H196" s="33">
        <f t="shared" si="179"/>
        <v>1997</v>
      </c>
      <c r="I196" s="34">
        <v>2.58</v>
      </c>
      <c r="K196" s="32">
        <v>31645</v>
      </c>
      <c r="L196" s="33">
        <f t="shared" si="180"/>
        <v>8</v>
      </c>
      <c r="M196" s="33">
        <f t="shared" si="181"/>
        <v>1986</v>
      </c>
      <c r="N196" s="34">
        <v>15.23</v>
      </c>
      <c r="P196" s="32">
        <v>32147</v>
      </c>
      <c r="Q196" s="33">
        <f t="shared" si="182"/>
        <v>1</v>
      </c>
      <c r="R196" s="33">
        <f t="shared" si="187"/>
        <v>1988</v>
      </c>
      <c r="S196" s="34">
        <v>17.079999999999998</v>
      </c>
      <c r="V196" s="35">
        <v>40544</v>
      </c>
      <c r="W196" s="33">
        <v>1</v>
      </c>
      <c r="X196" s="156">
        <v>2011</v>
      </c>
      <c r="Y196" s="226">
        <f t="shared" ref="Y196:Y208" si="189">+AVERAGEIFS($D$36:$D$10055,$B$36:$B$10055,W196,$C$36:$C$10055,X196)</f>
        <v>1.3478000000000001</v>
      </c>
      <c r="Z196" s="226">
        <f t="shared" si="188"/>
        <v>0.43583899127061104</v>
      </c>
      <c r="AA196" s="226">
        <f t="shared" ref="AA196:AA208" si="190">+AVERAGEIFS($N$36:$N$10053,$L$36:$L$10053,W196,$M$36:$M$10053,X196)/42</f>
        <v>2.1231071428571431</v>
      </c>
      <c r="AB196" s="226">
        <f t="shared" ref="AB196:AB208" si="191">+AVERAGEIFS($S$36:$S$10056,$Q$36:$Q$10056,W196,$R$36:$R$10056,X196)/42</f>
        <v>2.2981785714285712</v>
      </c>
      <c r="AC196" s="226">
        <f t="shared" si="175"/>
        <v>14.699531028465483</v>
      </c>
      <c r="AD196" s="226">
        <f t="shared" ref="AD196:AD208" si="192">+AVERAGEIFS($I$36:$I$10055,$G$36:$G$10055,W196,$H$36:$H$10055,X196)</f>
        <v>4.4935</v>
      </c>
    </row>
    <row r="197" spans="1:30">
      <c r="A197" s="32">
        <v>34030</v>
      </c>
      <c r="B197" s="33">
        <f t="shared" si="176"/>
        <v>3</v>
      </c>
      <c r="C197" s="33">
        <f t="shared" si="177"/>
        <v>1993</v>
      </c>
      <c r="D197" s="34">
        <v>0.33</v>
      </c>
      <c r="F197" s="32">
        <v>35669</v>
      </c>
      <c r="G197" s="33">
        <f t="shared" si="178"/>
        <v>8</v>
      </c>
      <c r="H197" s="33">
        <f t="shared" si="179"/>
        <v>1997</v>
      </c>
      <c r="I197" s="34">
        <v>2.5099999999999998</v>
      </c>
      <c r="K197" s="32">
        <v>31646</v>
      </c>
      <c r="L197" s="33">
        <f t="shared" si="180"/>
        <v>8</v>
      </c>
      <c r="M197" s="33">
        <f t="shared" si="181"/>
        <v>1986</v>
      </c>
      <c r="N197" s="34">
        <v>15.48</v>
      </c>
      <c r="P197" s="32">
        <v>32148</v>
      </c>
      <c r="Q197" s="33">
        <f t="shared" si="182"/>
        <v>1</v>
      </c>
      <c r="R197" s="33">
        <f t="shared" si="187"/>
        <v>1988</v>
      </c>
      <c r="S197" s="34">
        <v>17.899999999999999</v>
      </c>
      <c r="V197" s="35">
        <v>40513</v>
      </c>
      <c r="W197" s="33">
        <v>12</v>
      </c>
      <c r="X197" s="156">
        <v>2010</v>
      </c>
      <c r="Y197" s="226">
        <f t="shared" si="189"/>
        <v>1.2963181818181819</v>
      </c>
      <c r="Z197" s="226">
        <f t="shared" si="188"/>
        <v>0.41208888105105362</v>
      </c>
      <c r="AA197" s="226">
        <f t="shared" si="190"/>
        <v>2.1225216450216449</v>
      </c>
      <c r="AB197" s="226">
        <f t="shared" si="191"/>
        <v>2.1773051948051942</v>
      </c>
      <c r="AC197" s="226">
        <f t="shared" si="175"/>
        <v>14.138054115150855</v>
      </c>
      <c r="AD197" s="226">
        <f t="shared" si="192"/>
        <v>4.2486363636363631</v>
      </c>
    </row>
    <row r="198" spans="1:30">
      <c r="A198" s="32">
        <v>34031</v>
      </c>
      <c r="B198" s="33">
        <f t="shared" si="176"/>
        <v>3</v>
      </c>
      <c r="C198" s="33">
        <f t="shared" si="177"/>
        <v>1993</v>
      </c>
      <c r="D198" s="34">
        <v>0.32600000000000001</v>
      </c>
      <c r="F198" s="32">
        <v>35670</v>
      </c>
      <c r="G198" s="33">
        <f t="shared" si="178"/>
        <v>8</v>
      </c>
      <c r="H198" s="33">
        <f t="shared" si="179"/>
        <v>1997</v>
      </c>
      <c r="I198" s="34">
        <v>2.57</v>
      </c>
      <c r="K198" s="32">
        <v>31649</v>
      </c>
      <c r="L198" s="33">
        <f t="shared" si="180"/>
        <v>8</v>
      </c>
      <c r="M198" s="33">
        <f t="shared" si="181"/>
        <v>1986</v>
      </c>
      <c r="N198" s="34">
        <v>15.48</v>
      </c>
      <c r="P198" s="32">
        <v>32150</v>
      </c>
      <c r="Q198" s="33">
        <f t="shared" si="182"/>
        <v>1</v>
      </c>
      <c r="R198" s="33">
        <f t="shared" si="187"/>
        <v>1988</v>
      </c>
      <c r="S198" s="34">
        <v>16.88</v>
      </c>
      <c r="V198" s="35">
        <v>40483</v>
      </c>
      <c r="W198" s="33">
        <v>11</v>
      </c>
      <c r="X198" s="156">
        <v>2010</v>
      </c>
      <c r="Y198" s="226">
        <f t="shared" si="189"/>
        <v>1.2538095238095239</v>
      </c>
      <c r="Z198" s="226">
        <f t="shared" si="188"/>
        <v>0.36021430880790722</v>
      </c>
      <c r="AA198" s="226">
        <f t="shared" si="190"/>
        <v>2.0060204081632653</v>
      </c>
      <c r="AB198" s="226">
        <f t="shared" si="191"/>
        <v>2.0303514739229023</v>
      </c>
      <c r="AC198" s="226">
        <f t="shared" si="175"/>
        <v>13.674441311042905</v>
      </c>
      <c r="AD198" s="226">
        <f t="shared" si="192"/>
        <v>3.7138095238095237</v>
      </c>
    </row>
    <row r="199" spans="1:30">
      <c r="A199" s="32">
        <v>34032</v>
      </c>
      <c r="B199" s="33">
        <f t="shared" si="176"/>
        <v>3</v>
      </c>
      <c r="C199" s="33">
        <f t="shared" si="177"/>
        <v>1993</v>
      </c>
      <c r="D199" s="34">
        <v>0.32900000000000001</v>
      </c>
      <c r="F199" s="32">
        <v>35671</v>
      </c>
      <c r="G199" s="33">
        <f t="shared" si="178"/>
        <v>8</v>
      </c>
      <c r="H199" s="33">
        <f t="shared" si="179"/>
        <v>1997</v>
      </c>
      <c r="I199" s="34">
        <v>2.69</v>
      </c>
      <c r="K199" s="32">
        <v>31650</v>
      </c>
      <c r="L199" s="33">
        <f t="shared" si="180"/>
        <v>8</v>
      </c>
      <c r="M199" s="33">
        <f t="shared" si="181"/>
        <v>1986</v>
      </c>
      <c r="N199" s="34">
        <v>15.78</v>
      </c>
      <c r="P199" s="32">
        <v>32153</v>
      </c>
      <c r="Q199" s="33">
        <f t="shared" si="182"/>
        <v>1</v>
      </c>
      <c r="R199" s="33">
        <f t="shared" si="187"/>
        <v>1988</v>
      </c>
      <c r="S199" s="34">
        <v>16.649999999999999</v>
      </c>
      <c r="V199" s="35">
        <v>40452</v>
      </c>
      <c r="W199" s="33">
        <v>10</v>
      </c>
      <c r="X199" s="156">
        <v>2010</v>
      </c>
      <c r="Y199" s="226">
        <f t="shared" si="189"/>
        <v>1.2338571428571428</v>
      </c>
      <c r="Z199" s="226">
        <f t="shared" si="188"/>
        <v>0.33310239711791595</v>
      </c>
      <c r="AA199" s="226">
        <f t="shared" si="190"/>
        <v>1.9498299319727894</v>
      </c>
      <c r="AB199" s="226">
        <f t="shared" si="191"/>
        <v>1.9682086167800452</v>
      </c>
      <c r="AC199" s="226">
        <f t="shared" si="175"/>
        <v>13.45683436423975</v>
      </c>
      <c r="AD199" s="226">
        <f t="shared" si="192"/>
        <v>3.4342857142857137</v>
      </c>
    </row>
    <row r="200" spans="1:30">
      <c r="A200" s="32">
        <v>34033</v>
      </c>
      <c r="B200" s="33">
        <f t="shared" si="176"/>
        <v>3</v>
      </c>
      <c r="C200" s="33">
        <f t="shared" si="177"/>
        <v>1993</v>
      </c>
      <c r="D200" s="34">
        <v>0.33500000000000002</v>
      </c>
      <c r="F200" s="32">
        <v>35675</v>
      </c>
      <c r="G200" s="33">
        <f t="shared" si="178"/>
        <v>9</v>
      </c>
      <c r="H200" s="33">
        <f t="shared" si="179"/>
        <v>1997</v>
      </c>
      <c r="I200" s="34">
        <v>2.82</v>
      </c>
      <c r="K200" s="32">
        <v>31651</v>
      </c>
      <c r="L200" s="33">
        <f t="shared" si="180"/>
        <v>8</v>
      </c>
      <c r="M200" s="33">
        <f t="shared" si="181"/>
        <v>1986</v>
      </c>
      <c r="N200" s="34">
        <v>15.83</v>
      </c>
      <c r="P200" s="32">
        <v>32154</v>
      </c>
      <c r="Q200" s="33">
        <f t="shared" si="182"/>
        <v>1</v>
      </c>
      <c r="R200" s="33">
        <f t="shared" si="187"/>
        <v>1988</v>
      </c>
      <c r="S200" s="34">
        <v>15.95</v>
      </c>
      <c r="V200" s="35">
        <v>40422</v>
      </c>
      <c r="W200" s="33">
        <v>9</v>
      </c>
      <c r="X200" s="156">
        <v>2010</v>
      </c>
      <c r="Y200" s="226">
        <f t="shared" si="189"/>
        <v>1.1319999999999999</v>
      </c>
      <c r="Z200" s="226">
        <f t="shared" si="188"/>
        <v>0.37771927393653865</v>
      </c>
      <c r="AA200" s="226">
        <f t="shared" si="190"/>
        <v>1.7914739229024943</v>
      </c>
      <c r="AB200" s="226">
        <f t="shared" si="191"/>
        <v>1.8533446712018142</v>
      </c>
      <c r="AC200" s="226">
        <f t="shared" si="175"/>
        <v>12.345948304068054</v>
      </c>
      <c r="AD200" s="226">
        <f t="shared" si="192"/>
        <v>3.8942857142857137</v>
      </c>
    </row>
    <row r="201" spans="1:30">
      <c r="A201" s="32">
        <v>34036</v>
      </c>
      <c r="B201" s="33">
        <f t="shared" si="176"/>
        <v>3</v>
      </c>
      <c r="C201" s="33">
        <f t="shared" si="177"/>
        <v>1993</v>
      </c>
      <c r="D201" s="34">
        <v>0.33</v>
      </c>
      <c r="F201" s="32">
        <v>35676</v>
      </c>
      <c r="G201" s="33">
        <f t="shared" si="178"/>
        <v>9</v>
      </c>
      <c r="H201" s="33">
        <f t="shared" si="179"/>
        <v>1997</v>
      </c>
      <c r="I201" s="34">
        <v>2.86</v>
      </c>
      <c r="K201" s="32">
        <v>31652</v>
      </c>
      <c r="L201" s="33">
        <f t="shared" si="180"/>
        <v>8</v>
      </c>
      <c r="M201" s="33">
        <f t="shared" si="181"/>
        <v>1986</v>
      </c>
      <c r="N201" s="34">
        <v>15.83</v>
      </c>
      <c r="P201" s="32">
        <v>32155</v>
      </c>
      <c r="Q201" s="33">
        <f t="shared" si="182"/>
        <v>1</v>
      </c>
      <c r="R201" s="33">
        <f t="shared" si="187"/>
        <v>1988</v>
      </c>
      <c r="S201" s="34">
        <v>16.38</v>
      </c>
      <c r="V201" s="35">
        <v>40391</v>
      </c>
      <c r="W201" s="33">
        <v>8</v>
      </c>
      <c r="X201" s="156">
        <v>2010</v>
      </c>
      <c r="Y201" s="226">
        <f t="shared" si="189"/>
        <v>1.0725</v>
      </c>
      <c r="Z201" s="226">
        <f t="shared" si="188"/>
        <v>0.41852570320077587</v>
      </c>
      <c r="AA201" s="226">
        <f t="shared" si="190"/>
        <v>1.823787878787879</v>
      </c>
      <c r="AB201" s="226">
        <f t="shared" si="191"/>
        <v>1.8342748917748917</v>
      </c>
      <c r="AC201" s="226">
        <f t="shared" si="175"/>
        <v>11.697022576071546</v>
      </c>
      <c r="AD201" s="226">
        <f t="shared" si="192"/>
        <v>4.3149999999999995</v>
      </c>
    </row>
    <row r="202" spans="1:30">
      <c r="A202" s="32">
        <v>34037</v>
      </c>
      <c r="B202" s="33">
        <f t="shared" si="176"/>
        <v>3</v>
      </c>
      <c r="C202" s="33">
        <f t="shared" si="177"/>
        <v>1993</v>
      </c>
      <c r="D202" s="34">
        <v>0.33</v>
      </c>
      <c r="F202" s="32">
        <v>35677</v>
      </c>
      <c r="G202" s="33">
        <f t="shared" si="178"/>
        <v>9</v>
      </c>
      <c r="H202" s="33">
        <f t="shared" si="179"/>
        <v>1997</v>
      </c>
      <c r="I202" s="34">
        <v>2.73</v>
      </c>
      <c r="K202" s="32">
        <v>31653</v>
      </c>
      <c r="L202" s="33">
        <f t="shared" si="180"/>
        <v>8</v>
      </c>
      <c r="M202" s="33">
        <f t="shared" si="181"/>
        <v>1986</v>
      </c>
      <c r="N202" s="34">
        <v>15.93</v>
      </c>
      <c r="P202" s="32">
        <v>32156</v>
      </c>
      <c r="Q202" s="33">
        <f t="shared" si="182"/>
        <v>1</v>
      </c>
      <c r="R202" s="33">
        <f t="shared" si="187"/>
        <v>1988</v>
      </c>
      <c r="S202" s="34">
        <v>16.55</v>
      </c>
      <c r="V202" s="35">
        <v>40360</v>
      </c>
      <c r="W202" s="33">
        <v>7</v>
      </c>
      <c r="X202" s="156">
        <v>2010</v>
      </c>
      <c r="Y202" s="226">
        <f t="shared" si="189"/>
        <v>1.0098095238095237</v>
      </c>
      <c r="Z202" s="226">
        <f t="shared" si="188"/>
        <v>0.44875525379890074</v>
      </c>
      <c r="AA202" s="226">
        <f t="shared" si="190"/>
        <v>1.8171315192743762</v>
      </c>
      <c r="AB202" s="226">
        <f t="shared" si="191"/>
        <v>1.7995238095238095</v>
      </c>
      <c r="AC202" s="226">
        <f t="shared" si="175"/>
        <v>11.013300510519398</v>
      </c>
      <c r="AD202" s="226">
        <f t="shared" si="192"/>
        <v>4.6266666666666669</v>
      </c>
    </row>
    <row r="203" spans="1:30">
      <c r="A203" s="32">
        <v>34038</v>
      </c>
      <c r="B203" s="33">
        <f t="shared" si="176"/>
        <v>3</v>
      </c>
      <c r="C203" s="33">
        <f t="shared" si="177"/>
        <v>1993</v>
      </c>
      <c r="D203" s="34">
        <v>0.33300000000000002</v>
      </c>
      <c r="F203" s="32">
        <v>35678</v>
      </c>
      <c r="G203" s="33">
        <f t="shared" si="178"/>
        <v>9</v>
      </c>
      <c r="H203" s="33">
        <f t="shared" si="179"/>
        <v>1997</v>
      </c>
      <c r="I203" s="34">
        <v>2.67</v>
      </c>
      <c r="K203" s="32">
        <v>31657</v>
      </c>
      <c r="L203" s="33">
        <f t="shared" si="180"/>
        <v>9</v>
      </c>
      <c r="M203" s="33">
        <f t="shared" si="181"/>
        <v>1986</v>
      </c>
      <c r="N203" s="34">
        <v>16.43</v>
      </c>
      <c r="P203" s="32">
        <v>32157</v>
      </c>
      <c r="Q203" s="33">
        <f t="shared" si="182"/>
        <v>1</v>
      </c>
      <c r="R203" s="33">
        <f t="shared" si="187"/>
        <v>1988</v>
      </c>
      <c r="S203" s="34">
        <v>16.649999999999999</v>
      </c>
      <c r="V203" s="35">
        <v>40330</v>
      </c>
      <c r="W203" s="33">
        <v>6</v>
      </c>
      <c r="X203" s="156">
        <v>2010</v>
      </c>
      <c r="Y203" s="226">
        <f t="shared" si="189"/>
        <v>1.0372727272727273</v>
      </c>
      <c r="Z203" s="226">
        <f t="shared" si="188"/>
        <v>0.46569967375011034</v>
      </c>
      <c r="AA203" s="226">
        <f t="shared" si="190"/>
        <v>1.7937121212121214</v>
      </c>
      <c r="AB203" s="226">
        <f t="shared" si="191"/>
        <v>1.7800216450216451</v>
      </c>
      <c r="AC203" s="226">
        <f t="shared" si="175"/>
        <v>11.312822851703864</v>
      </c>
      <c r="AD203" s="226">
        <f t="shared" si="192"/>
        <v>4.8013636363636376</v>
      </c>
    </row>
    <row r="204" spans="1:30">
      <c r="A204" s="32">
        <v>34039</v>
      </c>
      <c r="B204" s="33">
        <f t="shared" si="176"/>
        <v>3</v>
      </c>
      <c r="C204" s="33">
        <f t="shared" si="177"/>
        <v>1993</v>
      </c>
      <c r="D204" s="34">
        <v>0.33600000000000002</v>
      </c>
      <c r="F204" s="32">
        <v>35681</v>
      </c>
      <c r="G204" s="33">
        <f t="shared" si="178"/>
        <v>9</v>
      </c>
      <c r="H204" s="33">
        <f t="shared" si="179"/>
        <v>1997</v>
      </c>
      <c r="I204" s="34">
        <v>2.67</v>
      </c>
      <c r="K204" s="32">
        <v>31658</v>
      </c>
      <c r="L204" s="33">
        <f t="shared" si="180"/>
        <v>9</v>
      </c>
      <c r="M204" s="33">
        <f t="shared" si="181"/>
        <v>1986</v>
      </c>
      <c r="N204" s="34">
        <v>16.03</v>
      </c>
      <c r="P204" s="32">
        <v>32160</v>
      </c>
      <c r="Q204" s="33">
        <f t="shared" si="182"/>
        <v>1</v>
      </c>
      <c r="R204" s="33">
        <f t="shared" si="187"/>
        <v>1988</v>
      </c>
      <c r="S204" s="34">
        <v>16.829999999999998</v>
      </c>
      <c r="V204" s="35">
        <v>40299</v>
      </c>
      <c r="W204" s="33">
        <v>5</v>
      </c>
      <c r="X204" s="156">
        <v>2010</v>
      </c>
      <c r="Y204" s="226">
        <f t="shared" si="189"/>
        <v>1.0818000000000001</v>
      </c>
      <c r="Z204" s="226">
        <f t="shared" si="188"/>
        <v>0.40155189136760422</v>
      </c>
      <c r="AA204" s="226">
        <f t="shared" si="190"/>
        <v>1.755797619047619</v>
      </c>
      <c r="AB204" s="226">
        <f t="shared" si="191"/>
        <v>1.8082261904761903</v>
      </c>
      <c r="AC204" s="226">
        <f t="shared" si="175"/>
        <v>11.798451303304613</v>
      </c>
      <c r="AD204" s="226">
        <f t="shared" si="192"/>
        <v>4.1399999999999997</v>
      </c>
    </row>
    <row r="205" spans="1:30">
      <c r="A205" s="32">
        <v>34040</v>
      </c>
      <c r="B205" s="33">
        <f t="shared" si="176"/>
        <v>3</v>
      </c>
      <c r="C205" s="33">
        <f t="shared" si="177"/>
        <v>1993</v>
      </c>
      <c r="D205" s="34">
        <v>0.34</v>
      </c>
      <c r="F205" s="32">
        <v>35682</v>
      </c>
      <c r="G205" s="33">
        <f t="shared" si="178"/>
        <v>9</v>
      </c>
      <c r="H205" s="33">
        <f t="shared" si="179"/>
        <v>1997</v>
      </c>
      <c r="I205" s="34">
        <v>2.74</v>
      </c>
      <c r="K205" s="32">
        <v>31659</v>
      </c>
      <c r="L205" s="33">
        <f t="shared" si="180"/>
        <v>9</v>
      </c>
      <c r="M205" s="33">
        <f t="shared" si="181"/>
        <v>1986</v>
      </c>
      <c r="N205" s="34">
        <v>16.18</v>
      </c>
      <c r="P205" s="32">
        <v>32161</v>
      </c>
      <c r="Q205" s="33">
        <f t="shared" si="182"/>
        <v>1</v>
      </c>
      <c r="R205" s="33">
        <f t="shared" si="187"/>
        <v>1988</v>
      </c>
      <c r="S205" s="34">
        <v>17.100000000000001</v>
      </c>
      <c r="V205" s="35">
        <v>40269</v>
      </c>
      <c r="W205" s="33">
        <v>4</v>
      </c>
      <c r="X205" s="156">
        <v>2010</v>
      </c>
      <c r="Y205" s="226">
        <f t="shared" si="189"/>
        <v>1.1372380952380949</v>
      </c>
      <c r="Z205" s="226">
        <f t="shared" si="188"/>
        <v>0.39125213615999255</v>
      </c>
      <c r="AA205" s="226">
        <f t="shared" si="190"/>
        <v>2.0069727891156464</v>
      </c>
      <c r="AB205" s="226">
        <f t="shared" si="191"/>
        <v>2.0194671201814054</v>
      </c>
      <c r="AC205" s="226">
        <f t="shared" si="175"/>
        <v>12.403076619457901</v>
      </c>
      <c r="AD205" s="226">
        <f t="shared" si="192"/>
        <v>4.0338095238095235</v>
      </c>
    </row>
    <row r="206" spans="1:30">
      <c r="A206" s="32">
        <v>34043</v>
      </c>
      <c r="B206" s="33">
        <f t="shared" si="176"/>
        <v>3</v>
      </c>
      <c r="C206" s="33">
        <f t="shared" si="177"/>
        <v>1993</v>
      </c>
      <c r="D206" s="34">
        <v>0.34</v>
      </c>
      <c r="F206" s="32">
        <v>35683</v>
      </c>
      <c r="G206" s="33">
        <f t="shared" si="178"/>
        <v>9</v>
      </c>
      <c r="H206" s="33">
        <f t="shared" si="179"/>
        <v>1997</v>
      </c>
      <c r="I206" s="34">
        <v>2.74</v>
      </c>
      <c r="K206" s="32">
        <v>31660</v>
      </c>
      <c r="L206" s="33">
        <f t="shared" si="180"/>
        <v>9</v>
      </c>
      <c r="M206" s="33">
        <f t="shared" si="181"/>
        <v>1986</v>
      </c>
      <c r="N206" s="34">
        <v>15.63</v>
      </c>
      <c r="P206" s="32">
        <v>32162</v>
      </c>
      <c r="Q206" s="33">
        <f t="shared" si="182"/>
        <v>1</v>
      </c>
      <c r="R206" s="33">
        <f t="shared" si="187"/>
        <v>1988</v>
      </c>
      <c r="S206" s="34">
        <v>16.829999999999998</v>
      </c>
      <c r="V206" s="35">
        <v>40238</v>
      </c>
      <c r="W206" s="33">
        <v>3</v>
      </c>
      <c r="X206" s="156">
        <v>2010</v>
      </c>
      <c r="Y206" s="226">
        <f t="shared" si="189"/>
        <v>1.1361304347826084</v>
      </c>
      <c r="Z206" s="226">
        <f t="shared" si="188"/>
        <v>0.4161852148610467</v>
      </c>
      <c r="AA206" s="226">
        <f t="shared" si="190"/>
        <v>1.9334161490683233</v>
      </c>
      <c r="AB206" s="226">
        <f t="shared" si="191"/>
        <v>1.87684265010352</v>
      </c>
      <c r="AC206" s="226">
        <f t="shared" si="175"/>
        <v>12.39099612588732</v>
      </c>
      <c r="AD206" s="226">
        <f t="shared" si="192"/>
        <v>4.2908695652173918</v>
      </c>
    </row>
    <row r="207" spans="1:30">
      <c r="A207" s="32">
        <v>34044</v>
      </c>
      <c r="B207" s="33">
        <f t="shared" si="176"/>
        <v>3</v>
      </c>
      <c r="C207" s="33">
        <f t="shared" si="177"/>
        <v>1993</v>
      </c>
      <c r="D207" s="34">
        <v>0.34599999999999997</v>
      </c>
      <c r="F207" s="32">
        <v>35684</v>
      </c>
      <c r="G207" s="33">
        <f t="shared" si="178"/>
        <v>9</v>
      </c>
      <c r="H207" s="33">
        <f t="shared" si="179"/>
        <v>1997</v>
      </c>
      <c r="I207" s="34">
        <v>2.78</v>
      </c>
      <c r="K207" s="32">
        <v>31663</v>
      </c>
      <c r="L207" s="33">
        <f t="shared" si="180"/>
        <v>9</v>
      </c>
      <c r="M207" s="33">
        <f t="shared" si="181"/>
        <v>1986</v>
      </c>
      <c r="N207" s="34">
        <v>15.63</v>
      </c>
      <c r="P207" s="32">
        <v>32163</v>
      </c>
      <c r="Q207" s="33">
        <f t="shared" si="182"/>
        <v>1</v>
      </c>
      <c r="R207" s="33">
        <f t="shared" si="187"/>
        <v>1988</v>
      </c>
      <c r="S207" s="34">
        <v>17.079999999999998</v>
      </c>
      <c r="V207" s="35">
        <v>40210</v>
      </c>
      <c r="W207" s="33">
        <v>2</v>
      </c>
      <c r="X207" s="156">
        <v>2010</v>
      </c>
      <c r="Y207" s="226">
        <f t="shared" si="189"/>
        <v>1.284</v>
      </c>
      <c r="Z207" s="226">
        <f t="shared" si="188"/>
        <v>0.51600387972841899</v>
      </c>
      <c r="AA207" s="226">
        <f t="shared" si="190"/>
        <v>1.8187468671679201</v>
      </c>
      <c r="AB207" s="226">
        <f t="shared" si="191"/>
        <v>1.7560025062656639</v>
      </c>
      <c r="AC207" s="226">
        <f t="shared" si="175"/>
        <v>14.003708147017123</v>
      </c>
      <c r="AD207" s="226">
        <f t="shared" si="192"/>
        <v>5.32</v>
      </c>
    </row>
    <row r="208" spans="1:30">
      <c r="A208" s="32">
        <v>34045</v>
      </c>
      <c r="B208" s="33">
        <f t="shared" si="176"/>
        <v>3</v>
      </c>
      <c r="C208" s="33">
        <f t="shared" si="177"/>
        <v>1993</v>
      </c>
      <c r="D208" s="34">
        <v>0.34899999999999998</v>
      </c>
      <c r="F208" s="32">
        <v>35685</v>
      </c>
      <c r="G208" s="33">
        <f t="shared" si="178"/>
        <v>9</v>
      </c>
      <c r="H208" s="33">
        <f t="shared" si="179"/>
        <v>1997</v>
      </c>
      <c r="I208" s="34">
        <v>2.86</v>
      </c>
      <c r="K208" s="32">
        <v>31664</v>
      </c>
      <c r="L208" s="33">
        <f t="shared" si="180"/>
        <v>9</v>
      </c>
      <c r="M208" s="33">
        <f t="shared" si="181"/>
        <v>1986</v>
      </c>
      <c r="N208" s="34">
        <v>15</v>
      </c>
      <c r="P208" s="32">
        <v>32164</v>
      </c>
      <c r="Q208" s="33">
        <f t="shared" si="182"/>
        <v>1</v>
      </c>
      <c r="R208" s="33">
        <f t="shared" si="187"/>
        <v>1988</v>
      </c>
      <c r="S208" s="34">
        <v>16.7</v>
      </c>
      <c r="V208" s="35">
        <v>40179</v>
      </c>
      <c r="W208" s="33">
        <v>1</v>
      </c>
      <c r="X208" s="156">
        <v>2010</v>
      </c>
      <c r="Y208" s="226">
        <f t="shared" si="189"/>
        <v>1.3125263157894738</v>
      </c>
      <c r="Z208" s="226">
        <f>+AVERAGEIFS($I$36:$I$10055,$G$36:$G$10055,W208,$H$36:$H$10055,X208)/$AA$2</f>
        <v>0.56567461330338464</v>
      </c>
      <c r="AA208" s="226">
        <f t="shared" si="190"/>
        <v>1.8648997493734336</v>
      </c>
      <c r="AB208" s="226">
        <f t="shared" si="191"/>
        <v>1.8135087719298244</v>
      </c>
      <c r="AC208" s="226">
        <f t="shared" si="175"/>
        <v>14.314825125853133</v>
      </c>
      <c r="AD208" s="226">
        <f t="shared" si="192"/>
        <v>5.8321052631578958</v>
      </c>
    </row>
    <row r="209" spans="1:19">
      <c r="A209" s="32">
        <v>34046</v>
      </c>
      <c r="B209" s="33">
        <f t="shared" si="176"/>
        <v>3</v>
      </c>
      <c r="C209" s="33">
        <f t="shared" si="177"/>
        <v>1993</v>
      </c>
      <c r="D209" s="34">
        <v>0.34899999999999998</v>
      </c>
      <c r="F209" s="32">
        <v>35688</v>
      </c>
      <c r="G209" s="33">
        <f t="shared" si="178"/>
        <v>9</v>
      </c>
      <c r="H209" s="33">
        <f t="shared" si="179"/>
        <v>1997</v>
      </c>
      <c r="I209" s="34">
        <v>2.88</v>
      </c>
      <c r="K209" s="32">
        <v>31665</v>
      </c>
      <c r="L209" s="33">
        <f t="shared" si="180"/>
        <v>9</v>
      </c>
      <c r="M209" s="33">
        <f t="shared" si="181"/>
        <v>1986</v>
      </c>
      <c r="N209" s="34">
        <v>14.9</v>
      </c>
      <c r="P209" s="32">
        <v>32167</v>
      </c>
      <c r="Q209" s="33">
        <f t="shared" si="182"/>
        <v>1</v>
      </c>
      <c r="R209" s="33">
        <f t="shared" si="187"/>
        <v>1988</v>
      </c>
      <c r="S209" s="34">
        <v>16.45</v>
      </c>
    </row>
    <row r="210" spans="1:19">
      <c r="A210" s="32">
        <v>34047</v>
      </c>
      <c r="B210" s="33">
        <f t="shared" si="176"/>
        <v>3</v>
      </c>
      <c r="C210" s="33">
        <f t="shared" si="177"/>
        <v>1993</v>
      </c>
      <c r="D210" s="34">
        <v>0.35</v>
      </c>
      <c r="F210" s="32">
        <v>35689</v>
      </c>
      <c r="G210" s="33">
        <f t="shared" si="178"/>
        <v>9</v>
      </c>
      <c r="H210" s="33">
        <f t="shared" si="179"/>
        <v>1997</v>
      </c>
      <c r="I210" s="34">
        <v>2.83</v>
      </c>
      <c r="K210" s="32">
        <v>31666</v>
      </c>
      <c r="L210" s="33">
        <f t="shared" si="180"/>
        <v>9</v>
      </c>
      <c r="M210" s="33">
        <f t="shared" si="181"/>
        <v>1986</v>
      </c>
      <c r="N210" s="34">
        <v>15.05</v>
      </c>
      <c r="P210" s="32">
        <v>32169</v>
      </c>
      <c r="Q210" s="33">
        <f t="shared" si="182"/>
        <v>1</v>
      </c>
      <c r="R210" s="33">
        <f t="shared" si="187"/>
        <v>1988</v>
      </c>
      <c r="S210" s="34">
        <v>16.13</v>
      </c>
    </row>
    <row r="211" spans="1:19">
      <c r="A211" s="32">
        <v>34050</v>
      </c>
      <c r="B211" s="33">
        <f t="shared" si="176"/>
        <v>3</v>
      </c>
      <c r="C211" s="33">
        <f t="shared" si="177"/>
        <v>1993</v>
      </c>
      <c r="D211" s="34">
        <v>0.34899999999999998</v>
      </c>
      <c r="F211" s="32">
        <v>35690</v>
      </c>
      <c r="G211" s="33">
        <f t="shared" si="178"/>
        <v>9</v>
      </c>
      <c r="H211" s="33">
        <f t="shared" si="179"/>
        <v>1997</v>
      </c>
      <c r="I211" s="34">
        <v>2.75</v>
      </c>
      <c r="K211" s="32">
        <v>31667</v>
      </c>
      <c r="L211" s="33">
        <f t="shared" si="180"/>
        <v>9</v>
      </c>
      <c r="M211" s="33">
        <f t="shared" si="181"/>
        <v>1986</v>
      </c>
      <c r="N211" s="34">
        <v>15.06</v>
      </c>
      <c r="P211" s="32">
        <v>32170</v>
      </c>
      <c r="Q211" s="33">
        <f t="shared" si="182"/>
        <v>1</v>
      </c>
      <c r="R211" s="33">
        <f t="shared" si="187"/>
        <v>1988</v>
      </c>
      <c r="S211" s="34">
        <v>16.100000000000001</v>
      </c>
    </row>
    <row r="212" spans="1:19">
      <c r="A212" s="32">
        <v>34051</v>
      </c>
      <c r="B212" s="33">
        <f t="shared" si="176"/>
        <v>3</v>
      </c>
      <c r="C212" s="33">
        <f t="shared" si="177"/>
        <v>1993</v>
      </c>
      <c r="D212" s="34">
        <v>0.34899999999999998</v>
      </c>
      <c r="F212" s="32">
        <v>35691</v>
      </c>
      <c r="G212" s="33">
        <f t="shared" si="178"/>
        <v>9</v>
      </c>
      <c r="H212" s="33">
        <f t="shared" si="179"/>
        <v>1997</v>
      </c>
      <c r="I212" s="34">
        <v>2.84</v>
      </c>
      <c r="K212" s="32">
        <v>31670</v>
      </c>
      <c r="L212" s="33">
        <f t="shared" si="180"/>
        <v>9</v>
      </c>
      <c r="M212" s="33">
        <f t="shared" si="181"/>
        <v>1986</v>
      </c>
      <c r="N212" s="34">
        <v>14.31</v>
      </c>
      <c r="P212" s="32">
        <v>32171</v>
      </c>
      <c r="Q212" s="33">
        <f t="shared" si="182"/>
        <v>1</v>
      </c>
      <c r="R212" s="33">
        <f t="shared" si="187"/>
        <v>1988</v>
      </c>
      <c r="S212" s="34">
        <v>16.28</v>
      </c>
    </row>
    <row r="213" spans="1:19">
      <c r="A213" s="32">
        <v>34052</v>
      </c>
      <c r="B213" s="33">
        <f t="shared" si="176"/>
        <v>3</v>
      </c>
      <c r="C213" s="33">
        <f t="shared" si="177"/>
        <v>1993</v>
      </c>
      <c r="D213" s="34">
        <v>0.35099999999999998</v>
      </c>
      <c r="F213" s="32">
        <v>35692</v>
      </c>
      <c r="G213" s="33">
        <f t="shared" si="178"/>
        <v>9</v>
      </c>
      <c r="H213" s="33">
        <f t="shared" si="179"/>
        <v>1997</v>
      </c>
      <c r="I213" s="34">
        <v>2.94</v>
      </c>
      <c r="K213" s="32">
        <v>31671</v>
      </c>
      <c r="L213" s="33">
        <f t="shared" si="180"/>
        <v>9</v>
      </c>
      <c r="M213" s="33">
        <f t="shared" si="181"/>
        <v>1986</v>
      </c>
      <c r="N213" s="34">
        <v>13.8</v>
      </c>
      <c r="P213" s="32">
        <v>32174</v>
      </c>
      <c r="Q213" s="33">
        <f t="shared" si="182"/>
        <v>2</v>
      </c>
      <c r="R213" s="33">
        <f t="shared" si="187"/>
        <v>1988</v>
      </c>
      <c r="S213" s="34">
        <v>16.100000000000001</v>
      </c>
    </row>
    <row r="214" spans="1:19">
      <c r="A214" s="32">
        <v>34053</v>
      </c>
      <c r="B214" s="33">
        <f t="shared" si="176"/>
        <v>3</v>
      </c>
      <c r="C214" s="33">
        <f t="shared" si="177"/>
        <v>1993</v>
      </c>
      <c r="D214" s="34">
        <v>0.35099999999999998</v>
      </c>
      <c r="F214" s="32">
        <v>35695</v>
      </c>
      <c r="G214" s="33">
        <f t="shared" si="178"/>
        <v>9</v>
      </c>
      <c r="H214" s="33">
        <f t="shared" si="179"/>
        <v>1997</v>
      </c>
      <c r="I214" s="34">
        <v>2.98</v>
      </c>
      <c r="K214" s="32">
        <v>31672</v>
      </c>
      <c r="L214" s="33">
        <f t="shared" si="180"/>
        <v>9</v>
      </c>
      <c r="M214" s="33">
        <f t="shared" si="181"/>
        <v>1986</v>
      </c>
      <c r="N214" s="34">
        <v>14.03</v>
      </c>
      <c r="P214" s="32">
        <v>32175</v>
      </c>
      <c r="Q214" s="33">
        <f t="shared" si="182"/>
        <v>2</v>
      </c>
      <c r="R214" s="33">
        <f t="shared" si="187"/>
        <v>1988</v>
      </c>
      <c r="S214" s="34">
        <v>16.18</v>
      </c>
    </row>
    <row r="215" spans="1:19">
      <c r="A215" s="32">
        <v>34054</v>
      </c>
      <c r="B215" s="33">
        <f t="shared" si="176"/>
        <v>3</v>
      </c>
      <c r="C215" s="33">
        <f t="shared" si="177"/>
        <v>1993</v>
      </c>
      <c r="D215" s="34">
        <v>0.35299999999999998</v>
      </c>
      <c r="F215" s="32">
        <v>35696</v>
      </c>
      <c r="G215" s="33">
        <f t="shared" si="178"/>
        <v>9</v>
      </c>
      <c r="H215" s="33">
        <f t="shared" si="179"/>
        <v>1997</v>
      </c>
      <c r="I215" s="34">
        <v>3.09</v>
      </c>
      <c r="K215" s="32">
        <v>31673</v>
      </c>
      <c r="L215" s="33">
        <f t="shared" si="180"/>
        <v>9</v>
      </c>
      <c r="M215" s="33">
        <f t="shared" si="181"/>
        <v>1986</v>
      </c>
      <c r="N215" s="34">
        <v>14.55</v>
      </c>
      <c r="P215" s="32">
        <v>32176</v>
      </c>
      <c r="Q215" s="33">
        <f t="shared" si="182"/>
        <v>2</v>
      </c>
      <c r="R215" s="33">
        <f t="shared" si="187"/>
        <v>1988</v>
      </c>
      <c r="S215" s="34">
        <v>16.149999999999999</v>
      </c>
    </row>
    <row r="216" spans="1:19">
      <c r="A216" s="32">
        <v>34057</v>
      </c>
      <c r="B216" s="33">
        <f t="shared" si="176"/>
        <v>3</v>
      </c>
      <c r="C216" s="33">
        <f t="shared" si="177"/>
        <v>1993</v>
      </c>
      <c r="D216" s="34">
        <v>0.35399999999999998</v>
      </c>
      <c r="F216" s="32">
        <v>35697</v>
      </c>
      <c r="G216" s="33">
        <f t="shared" si="178"/>
        <v>9</v>
      </c>
      <c r="H216" s="33">
        <f t="shared" si="179"/>
        <v>1997</v>
      </c>
      <c r="I216" s="34">
        <v>3.03</v>
      </c>
      <c r="K216" s="32">
        <v>31674</v>
      </c>
      <c r="L216" s="33">
        <f t="shared" si="180"/>
        <v>9</v>
      </c>
      <c r="M216" s="33">
        <f t="shared" si="181"/>
        <v>1986</v>
      </c>
      <c r="N216" s="34">
        <v>14.47</v>
      </c>
      <c r="P216" s="32">
        <v>32177</v>
      </c>
      <c r="Q216" s="33">
        <f t="shared" si="182"/>
        <v>2</v>
      </c>
      <c r="R216" s="33">
        <f t="shared" si="187"/>
        <v>1988</v>
      </c>
      <c r="S216" s="34">
        <v>16.18</v>
      </c>
    </row>
    <row r="217" spans="1:19">
      <c r="A217" s="32">
        <v>34058</v>
      </c>
      <c r="B217" s="33">
        <f t="shared" si="176"/>
        <v>3</v>
      </c>
      <c r="C217" s="33">
        <f t="shared" si="177"/>
        <v>1993</v>
      </c>
      <c r="D217" s="34">
        <v>0.35399999999999998</v>
      </c>
      <c r="F217" s="32">
        <v>35698</v>
      </c>
      <c r="G217" s="33">
        <f t="shared" si="178"/>
        <v>9</v>
      </c>
      <c r="H217" s="33">
        <f t="shared" si="179"/>
        <v>1997</v>
      </c>
      <c r="I217" s="34">
        <v>3.05</v>
      </c>
      <c r="K217" s="32">
        <v>31677</v>
      </c>
      <c r="L217" s="33">
        <f t="shared" si="180"/>
        <v>9</v>
      </c>
      <c r="M217" s="33">
        <f t="shared" si="181"/>
        <v>1986</v>
      </c>
      <c r="N217" s="34">
        <v>13.94</v>
      </c>
      <c r="P217" s="32">
        <v>32178</v>
      </c>
      <c r="Q217" s="33">
        <f t="shared" si="182"/>
        <v>2</v>
      </c>
      <c r="R217" s="33">
        <f t="shared" si="187"/>
        <v>1988</v>
      </c>
      <c r="S217" s="34">
        <v>16.100000000000001</v>
      </c>
    </row>
    <row r="218" spans="1:19">
      <c r="A218" s="32">
        <v>34059</v>
      </c>
      <c r="B218" s="33">
        <f t="shared" si="176"/>
        <v>3</v>
      </c>
      <c r="C218" s="33">
        <f t="shared" si="177"/>
        <v>1993</v>
      </c>
      <c r="D218" s="34">
        <v>0.34399999999999997</v>
      </c>
      <c r="F218" s="32">
        <v>35699</v>
      </c>
      <c r="G218" s="33">
        <f t="shared" si="178"/>
        <v>9</v>
      </c>
      <c r="H218" s="33">
        <f t="shared" si="179"/>
        <v>1997</v>
      </c>
      <c r="I218" s="34">
        <v>3.24</v>
      </c>
      <c r="K218" s="32">
        <v>31678</v>
      </c>
      <c r="L218" s="33">
        <f t="shared" si="180"/>
        <v>9</v>
      </c>
      <c r="M218" s="33">
        <f t="shared" si="181"/>
        <v>1986</v>
      </c>
      <c r="N218" s="34">
        <v>14.3</v>
      </c>
      <c r="P218" s="32">
        <v>32181</v>
      </c>
      <c r="Q218" s="33">
        <f t="shared" si="182"/>
        <v>2</v>
      </c>
      <c r="R218" s="33">
        <f t="shared" si="187"/>
        <v>1988</v>
      </c>
      <c r="S218" s="34">
        <v>16.5</v>
      </c>
    </row>
    <row r="219" spans="1:19">
      <c r="A219" s="32">
        <v>34060</v>
      </c>
      <c r="B219" s="33">
        <f t="shared" si="176"/>
        <v>4</v>
      </c>
      <c r="C219" s="33">
        <f t="shared" si="177"/>
        <v>1993</v>
      </c>
      <c r="D219" s="34">
        <v>0.34399999999999997</v>
      </c>
      <c r="F219" s="32">
        <v>35702</v>
      </c>
      <c r="G219" s="33">
        <f t="shared" si="178"/>
        <v>9</v>
      </c>
      <c r="H219" s="33">
        <f t="shared" si="179"/>
        <v>1997</v>
      </c>
      <c r="I219" s="34">
        <v>3.09</v>
      </c>
      <c r="K219" s="32">
        <v>31679</v>
      </c>
      <c r="L219" s="33">
        <f t="shared" si="180"/>
        <v>9</v>
      </c>
      <c r="M219" s="33">
        <f t="shared" si="181"/>
        <v>1986</v>
      </c>
      <c r="N219" s="34">
        <v>14.55</v>
      </c>
      <c r="P219" s="32">
        <v>32182</v>
      </c>
      <c r="Q219" s="33">
        <f t="shared" si="182"/>
        <v>2</v>
      </c>
      <c r="R219" s="33">
        <f t="shared" si="187"/>
        <v>1988</v>
      </c>
      <c r="S219" s="34">
        <v>16.399999999999999</v>
      </c>
    </row>
    <row r="220" spans="1:19">
      <c r="A220" s="32">
        <v>34061</v>
      </c>
      <c r="B220" s="33">
        <f t="shared" si="176"/>
        <v>4</v>
      </c>
      <c r="C220" s="33">
        <f t="shared" si="177"/>
        <v>1993</v>
      </c>
      <c r="D220" s="34">
        <v>0.34100000000000003</v>
      </c>
      <c r="F220" s="32">
        <v>35703</v>
      </c>
      <c r="G220" s="33">
        <f t="shared" si="178"/>
        <v>9</v>
      </c>
      <c r="H220" s="33">
        <f t="shared" si="179"/>
        <v>1997</v>
      </c>
      <c r="I220" s="34">
        <v>2.96</v>
      </c>
      <c r="K220" s="32">
        <v>31680</v>
      </c>
      <c r="L220" s="33">
        <f t="shared" si="180"/>
        <v>9</v>
      </c>
      <c r="M220" s="33">
        <f t="shared" si="181"/>
        <v>1986</v>
      </c>
      <c r="N220" s="34">
        <v>14.28</v>
      </c>
      <c r="P220" s="32">
        <v>32183</v>
      </c>
      <c r="Q220" s="33">
        <f t="shared" si="182"/>
        <v>2</v>
      </c>
      <c r="R220" s="33">
        <f t="shared" si="187"/>
        <v>1988</v>
      </c>
      <c r="S220" s="34">
        <v>16.13</v>
      </c>
    </row>
    <row r="221" spans="1:19">
      <c r="A221" s="32">
        <v>34064</v>
      </c>
      <c r="B221" s="33">
        <f t="shared" si="176"/>
        <v>4</v>
      </c>
      <c r="C221" s="33">
        <f t="shared" si="177"/>
        <v>1993</v>
      </c>
      <c r="D221" s="34">
        <v>0.34599999999999997</v>
      </c>
      <c r="F221" s="32">
        <v>35704</v>
      </c>
      <c r="G221" s="33">
        <f t="shared" si="178"/>
        <v>10</v>
      </c>
      <c r="H221" s="33">
        <f t="shared" si="179"/>
        <v>1997</v>
      </c>
      <c r="I221" s="34">
        <v>3.08</v>
      </c>
      <c r="K221" s="32">
        <v>31681</v>
      </c>
      <c r="L221" s="33">
        <f t="shared" si="180"/>
        <v>9</v>
      </c>
      <c r="M221" s="33">
        <f t="shared" si="181"/>
        <v>1986</v>
      </c>
      <c r="N221" s="34">
        <v>14.43</v>
      </c>
      <c r="P221" s="32">
        <v>32184</v>
      </c>
      <c r="Q221" s="33">
        <f t="shared" si="182"/>
        <v>2</v>
      </c>
      <c r="R221" s="33">
        <f t="shared" si="187"/>
        <v>1988</v>
      </c>
      <c r="S221" s="34">
        <v>16.100000000000001</v>
      </c>
    </row>
    <row r="222" spans="1:19">
      <c r="A222" s="32">
        <v>34065</v>
      </c>
      <c r="B222" s="33">
        <f t="shared" si="176"/>
        <v>4</v>
      </c>
      <c r="C222" s="33">
        <f t="shared" si="177"/>
        <v>1993</v>
      </c>
      <c r="D222" s="34">
        <v>0.34899999999999998</v>
      </c>
      <c r="F222" s="32">
        <v>35705</v>
      </c>
      <c r="G222" s="33">
        <f t="shared" si="178"/>
        <v>10</v>
      </c>
      <c r="H222" s="33">
        <f t="shared" si="179"/>
        <v>1997</v>
      </c>
      <c r="I222" s="34">
        <v>2.97</v>
      </c>
      <c r="K222" s="32">
        <v>31684</v>
      </c>
      <c r="L222" s="33">
        <f t="shared" si="180"/>
        <v>9</v>
      </c>
      <c r="M222" s="33">
        <f t="shared" si="181"/>
        <v>1986</v>
      </c>
      <c r="N222" s="34">
        <v>14.93</v>
      </c>
      <c r="P222" s="32">
        <v>32185</v>
      </c>
      <c r="Q222" s="33">
        <f t="shared" si="182"/>
        <v>2</v>
      </c>
      <c r="R222" s="33">
        <f t="shared" si="187"/>
        <v>1988</v>
      </c>
      <c r="S222" s="34">
        <v>15.75</v>
      </c>
    </row>
    <row r="223" spans="1:19">
      <c r="A223" s="32">
        <v>34066</v>
      </c>
      <c r="B223" s="33">
        <f t="shared" si="176"/>
        <v>4</v>
      </c>
      <c r="C223" s="33">
        <f t="shared" si="177"/>
        <v>1993</v>
      </c>
      <c r="D223" s="34">
        <v>0.34899999999999998</v>
      </c>
      <c r="F223" s="32">
        <v>35706</v>
      </c>
      <c r="G223" s="33">
        <f t="shared" si="178"/>
        <v>10</v>
      </c>
      <c r="H223" s="33">
        <f t="shared" si="179"/>
        <v>1997</v>
      </c>
      <c r="I223" s="34">
        <v>2.91</v>
      </c>
      <c r="K223" s="32">
        <v>31685</v>
      </c>
      <c r="L223" s="33">
        <f t="shared" si="180"/>
        <v>9</v>
      </c>
      <c r="M223" s="33">
        <f t="shared" si="181"/>
        <v>1986</v>
      </c>
      <c r="N223" s="34">
        <v>14.7</v>
      </c>
      <c r="P223" s="32">
        <v>32188</v>
      </c>
      <c r="Q223" s="33">
        <f t="shared" si="182"/>
        <v>2</v>
      </c>
      <c r="R223" s="33">
        <f t="shared" si="187"/>
        <v>1988</v>
      </c>
      <c r="S223" s="34">
        <v>15.68</v>
      </c>
    </row>
    <row r="224" spans="1:19">
      <c r="A224" s="32">
        <v>34067</v>
      </c>
      <c r="B224" s="33">
        <f t="shared" si="176"/>
        <v>4</v>
      </c>
      <c r="C224" s="33">
        <f t="shared" si="177"/>
        <v>1993</v>
      </c>
      <c r="D224" s="34">
        <v>0.34899999999999998</v>
      </c>
      <c r="F224" s="32">
        <v>35709</v>
      </c>
      <c r="G224" s="33">
        <f t="shared" si="178"/>
        <v>10</v>
      </c>
      <c r="H224" s="33">
        <f t="shared" si="179"/>
        <v>1997</v>
      </c>
      <c r="I224" s="34">
        <v>2.96</v>
      </c>
      <c r="K224" s="32">
        <v>31686</v>
      </c>
      <c r="L224" s="33">
        <f t="shared" si="180"/>
        <v>10</v>
      </c>
      <c r="M224" s="33">
        <f t="shared" si="181"/>
        <v>1986</v>
      </c>
      <c r="N224" s="34">
        <v>15.23</v>
      </c>
      <c r="P224" s="32">
        <v>32189</v>
      </c>
      <c r="Q224" s="33">
        <f t="shared" si="182"/>
        <v>2</v>
      </c>
      <c r="R224" s="33">
        <f t="shared" si="187"/>
        <v>1988</v>
      </c>
      <c r="S224" s="34">
        <v>15.63</v>
      </c>
    </row>
    <row r="225" spans="1:19">
      <c r="A225" s="32">
        <v>34071</v>
      </c>
      <c r="B225" s="33">
        <f t="shared" si="176"/>
        <v>4</v>
      </c>
      <c r="C225" s="33">
        <f t="shared" si="177"/>
        <v>1993</v>
      </c>
      <c r="D225" s="34">
        <v>0.34899999999999998</v>
      </c>
      <c r="F225" s="32">
        <v>35710</v>
      </c>
      <c r="G225" s="33">
        <f t="shared" si="178"/>
        <v>10</v>
      </c>
      <c r="H225" s="33">
        <f t="shared" si="179"/>
        <v>1997</v>
      </c>
      <c r="I225" s="34">
        <v>2.81</v>
      </c>
      <c r="K225" s="32">
        <v>31687</v>
      </c>
      <c r="L225" s="33">
        <f t="shared" si="180"/>
        <v>10</v>
      </c>
      <c r="M225" s="33">
        <f t="shared" si="181"/>
        <v>1986</v>
      </c>
      <c r="N225" s="34">
        <v>15.38</v>
      </c>
      <c r="P225" s="32">
        <v>32190</v>
      </c>
      <c r="Q225" s="33">
        <f t="shared" si="182"/>
        <v>2</v>
      </c>
      <c r="R225" s="33">
        <f t="shared" si="187"/>
        <v>1988</v>
      </c>
      <c r="S225" s="34">
        <v>15.85</v>
      </c>
    </row>
    <row r="226" spans="1:19">
      <c r="A226" s="32">
        <v>34072</v>
      </c>
      <c r="B226" s="33">
        <f t="shared" si="176"/>
        <v>4</v>
      </c>
      <c r="C226" s="33">
        <f t="shared" si="177"/>
        <v>1993</v>
      </c>
      <c r="D226" s="34">
        <v>0.34899999999999998</v>
      </c>
      <c r="F226" s="32">
        <v>35711</v>
      </c>
      <c r="G226" s="33">
        <f t="shared" si="178"/>
        <v>10</v>
      </c>
      <c r="H226" s="33">
        <f t="shared" si="179"/>
        <v>1997</v>
      </c>
      <c r="I226" s="34">
        <v>2.8</v>
      </c>
      <c r="K226" s="32">
        <v>31688</v>
      </c>
      <c r="L226" s="33">
        <f t="shared" si="180"/>
        <v>10</v>
      </c>
      <c r="M226" s="33">
        <f t="shared" si="181"/>
        <v>1986</v>
      </c>
      <c r="N226" s="34">
        <v>14.86</v>
      </c>
      <c r="P226" s="32">
        <v>32191</v>
      </c>
      <c r="Q226" s="33">
        <f t="shared" si="182"/>
        <v>2</v>
      </c>
      <c r="R226" s="33">
        <f t="shared" si="187"/>
        <v>1988</v>
      </c>
      <c r="S226" s="34">
        <v>15.48</v>
      </c>
    </row>
    <row r="227" spans="1:19">
      <c r="A227" s="32">
        <v>34073</v>
      </c>
      <c r="B227" s="33">
        <f t="shared" si="176"/>
        <v>4</v>
      </c>
      <c r="C227" s="33">
        <f t="shared" si="177"/>
        <v>1993</v>
      </c>
      <c r="D227" s="34">
        <v>0.35</v>
      </c>
      <c r="F227" s="32">
        <v>35712</v>
      </c>
      <c r="G227" s="33">
        <f t="shared" si="178"/>
        <v>10</v>
      </c>
      <c r="H227" s="33">
        <f t="shared" si="179"/>
        <v>1997</v>
      </c>
      <c r="I227" s="34">
        <v>2.8</v>
      </c>
      <c r="K227" s="32">
        <v>31691</v>
      </c>
      <c r="L227" s="33">
        <f t="shared" si="180"/>
        <v>10</v>
      </c>
      <c r="M227" s="33">
        <f t="shared" si="181"/>
        <v>1986</v>
      </c>
      <c r="N227" s="34">
        <v>14.83</v>
      </c>
      <c r="P227" s="32">
        <v>32192</v>
      </c>
      <c r="Q227" s="33">
        <f t="shared" si="182"/>
        <v>2</v>
      </c>
      <c r="R227" s="33">
        <f t="shared" si="187"/>
        <v>1988</v>
      </c>
      <c r="S227" s="34">
        <v>15.55</v>
      </c>
    </row>
    <row r="228" spans="1:19">
      <c r="A228" s="32">
        <v>34074</v>
      </c>
      <c r="B228" s="33">
        <f t="shared" ref="B228:B291" si="193">+MONTH(A228)</f>
        <v>4</v>
      </c>
      <c r="C228" s="33">
        <f t="shared" ref="C228:C291" si="194">+YEAR(A228)</f>
        <v>1993</v>
      </c>
      <c r="D228" s="34">
        <v>0.35</v>
      </c>
      <c r="F228" s="32">
        <v>35713</v>
      </c>
      <c r="G228" s="33">
        <f t="shared" ref="G228:G291" si="195">+MONTH(F228)</f>
        <v>10</v>
      </c>
      <c r="H228" s="33">
        <f t="shared" ref="H228:H291" si="196">+YEAR(F228)</f>
        <v>1997</v>
      </c>
      <c r="I228" s="34">
        <v>2.78</v>
      </c>
      <c r="K228" s="32">
        <v>31692</v>
      </c>
      <c r="L228" s="33">
        <f t="shared" ref="L228:L291" si="197">+MONTH(K228)</f>
        <v>10</v>
      </c>
      <c r="M228" s="33">
        <f t="shared" ref="M228:M291" si="198">+YEAR(K228)</f>
        <v>1986</v>
      </c>
      <c r="N228" s="34">
        <v>15.6</v>
      </c>
      <c r="P228" s="32">
        <v>32195</v>
      </c>
      <c r="Q228" s="33">
        <f t="shared" ref="Q228:Q291" si="199">+MONTH(P228)</f>
        <v>2</v>
      </c>
      <c r="R228" s="33">
        <f t="shared" si="187"/>
        <v>1988</v>
      </c>
      <c r="S228" s="34">
        <v>15.38</v>
      </c>
    </row>
    <row r="229" spans="1:19">
      <c r="A229" s="32">
        <v>34075</v>
      </c>
      <c r="B229" s="33">
        <f t="shared" si="193"/>
        <v>4</v>
      </c>
      <c r="C229" s="33">
        <f t="shared" si="194"/>
        <v>1993</v>
      </c>
      <c r="D229" s="34">
        <v>0.34599999999999997</v>
      </c>
      <c r="F229" s="32">
        <v>35716</v>
      </c>
      <c r="G229" s="33">
        <f t="shared" si="195"/>
        <v>10</v>
      </c>
      <c r="H229" s="33">
        <f t="shared" si="196"/>
        <v>1997</v>
      </c>
      <c r="I229" s="34">
        <v>2.87</v>
      </c>
      <c r="K229" s="32">
        <v>31693</v>
      </c>
      <c r="L229" s="33">
        <f t="shared" si="197"/>
        <v>10</v>
      </c>
      <c r="M229" s="33">
        <f t="shared" si="198"/>
        <v>1986</v>
      </c>
      <c r="N229" s="34">
        <v>15.35</v>
      </c>
      <c r="P229" s="32">
        <v>32196</v>
      </c>
      <c r="Q229" s="33">
        <f t="shared" si="199"/>
        <v>2</v>
      </c>
      <c r="R229" s="33">
        <f t="shared" ref="R229:R292" si="200">+YEAR(P229)</f>
        <v>1988</v>
      </c>
      <c r="S229" s="34">
        <v>15.58</v>
      </c>
    </row>
    <row r="230" spans="1:19">
      <c r="A230" s="32">
        <v>34078</v>
      </c>
      <c r="B230" s="33">
        <f t="shared" si="193"/>
        <v>4</v>
      </c>
      <c r="C230" s="33">
        <f t="shared" si="194"/>
        <v>1993</v>
      </c>
      <c r="D230" s="34">
        <v>0.34599999999999997</v>
      </c>
      <c r="F230" s="32">
        <v>35717</v>
      </c>
      <c r="G230" s="33">
        <f t="shared" si="195"/>
        <v>10</v>
      </c>
      <c r="H230" s="33">
        <f t="shared" si="196"/>
        <v>1997</v>
      </c>
      <c r="I230" s="34">
        <v>2.84</v>
      </c>
      <c r="K230" s="32">
        <v>31694</v>
      </c>
      <c r="L230" s="33">
        <f t="shared" si="197"/>
        <v>10</v>
      </c>
      <c r="M230" s="33">
        <f t="shared" si="198"/>
        <v>1986</v>
      </c>
      <c r="N230" s="34">
        <v>15.05</v>
      </c>
      <c r="P230" s="32">
        <v>32197</v>
      </c>
      <c r="Q230" s="33">
        <f t="shared" si="199"/>
        <v>2</v>
      </c>
      <c r="R230" s="33">
        <f t="shared" si="200"/>
        <v>1988</v>
      </c>
      <c r="S230" s="34">
        <v>15.35</v>
      </c>
    </row>
    <row r="231" spans="1:19">
      <c r="A231" s="32">
        <v>34079</v>
      </c>
      <c r="B231" s="33">
        <f t="shared" si="193"/>
        <v>4</v>
      </c>
      <c r="C231" s="33">
        <f t="shared" si="194"/>
        <v>1993</v>
      </c>
      <c r="D231" s="34">
        <v>0.34300000000000003</v>
      </c>
      <c r="F231" s="32">
        <v>35718</v>
      </c>
      <c r="G231" s="33">
        <f t="shared" si="195"/>
        <v>10</v>
      </c>
      <c r="H231" s="33">
        <f t="shared" si="196"/>
        <v>1997</v>
      </c>
      <c r="I231" s="34">
        <v>2.84</v>
      </c>
      <c r="K231" s="32">
        <v>31695</v>
      </c>
      <c r="L231" s="33">
        <f t="shared" si="197"/>
        <v>10</v>
      </c>
      <c r="M231" s="33">
        <f t="shared" si="198"/>
        <v>1986</v>
      </c>
      <c r="N231" s="34">
        <v>14.98</v>
      </c>
      <c r="P231" s="32">
        <v>32198</v>
      </c>
      <c r="Q231" s="33">
        <f t="shared" si="199"/>
        <v>2</v>
      </c>
      <c r="R231" s="33">
        <f t="shared" si="200"/>
        <v>1988</v>
      </c>
      <c r="S231" s="34">
        <v>14.85</v>
      </c>
    </row>
    <row r="232" spans="1:19">
      <c r="A232" s="32">
        <v>34080</v>
      </c>
      <c r="B232" s="33">
        <f t="shared" si="193"/>
        <v>4</v>
      </c>
      <c r="C232" s="33">
        <f t="shared" si="194"/>
        <v>1993</v>
      </c>
      <c r="D232" s="34">
        <v>0.34100000000000003</v>
      </c>
      <c r="F232" s="32">
        <v>35719</v>
      </c>
      <c r="G232" s="33">
        <f t="shared" si="195"/>
        <v>10</v>
      </c>
      <c r="H232" s="33">
        <f t="shared" si="196"/>
        <v>1997</v>
      </c>
      <c r="I232" s="34">
        <v>2.94</v>
      </c>
      <c r="K232" s="32">
        <v>31699</v>
      </c>
      <c r="L232" s="33">
        <f t="shared" si="197"/>
        <v>10</v>
      </c>
      <c r="M232" s="33">
        <f t="shared" si="198"/>
        <v>1986</v>
      </c>
      <c r="N232" s="34">
        <v>14.55</v>
      </c>
      <c r="P232" s="32">
        <v>32199</v>
      </c>
      <c r="Q232" s="33">
        <f t="shared" si="199"/>
        <v>2</v>
      </c>
      <c r="R232" s="33">
        <f t="shared" si="200"/>
        <v>1988</v>
      </c>
      <c r="S232" s="34">
        <v>14.65</v>
      </c>
    </row>
    <row r="233" spans="1:19">
      <c r="A233" s="32">
        <v>34081</v>
      </c>
      <c r="B233" s="33">
        <f t="shared" si="193"/>
        <v>4</v>
      </c>
      <c r="C233" s="33">
        <f t="shared" si="194"/>
        <v>1993</v>
      </c>
      <c r="D233" s="34">
        <v>0.33600000000000002</v>
      </c>
      <c r="F233" s="32">
        <v>35720</v>
      </c>
      <c r="G233" s="33">
        <f t="shared" si="195"/>
        <v>10</v>
      </c>
      <c r="H233" s="33">
        <f t="shared" si="196"/>
        <v>1997</v>
      </c>
      <c r="I233" s="34">
        <v>2.97</v>
      </c>
      <c r="K233" s="32">
        <v>31700</v>
      </c>
      <c r="L233" s="33">
        <f t="shared" si="197"/>
        <v>10</v>
      </c>
      <c r="M233" s="33">
        <f t="shared" si="198"/>
        <v>1986</v>
      </c>
      <c r="N233" s="34">
        <v>14.83</v>
      </c>
      <c r="P233" s="32">
        <v>32202</v>
      </c>
      <c r="Q233" s="33">
        <f t="shared" si="199"/>
        <v>2</v>
      </c>
      <c r="R233" s="33">
        <f t="shared" si="200"/>
        <v>1988</v>
      </c>
      <c r="S233" s="34">
        <v>14.73</v>
      </c>
    </row>
    <row r="234" spans="1:19">
      <c r="A234" s="32">
        <v>34082</v>
      </c>
      <c r="B234" s="33">
        <f t="shared" si="193"/>
        <v>4</v>
      </c>
      <c r="C234" s="33">
        <f t="shared" si="194"/>
        <v>1993</v>
      </c>
      <c r="D234" s="34">
        <v>0.33900000000000002</v>
      </c>
      <c r="F234" s="32">
        <v>35723</v>
      </c>
      <c r="G234" s="33">
        <f t="shared" si="195"/>
        <v>10</v>
      </c>
      <c r="H234" s="33">
        <f t="shared" si="196"/>
        <v>1997</v>
      </c>
      <c r="I234" s="34">
        <v>3.05</v>
      </c>
      <c r="K234" s="32">
        <v>31701</v>
      </c>
      <c r="L234" s="33">
        <f t="shared" si="197"/>
        <v>10</v>
      </c>
      <c r="M234" s="33">
        <f t="shared" si="198"/>
        <v>1986</v>
      </c>
      <c r="N234" s="34">
        <v>14.53</v>
      </c>
      <c r="P234" s="32">
        <v>32203</v>
      </c>
      <c r="Q234" s="33">
        <f t="shared" si="199"/>
        <v>3</v>
      </c>
      <c r="R234" s="33">
        <f t="shared" si="200"/>
        <v>1988</v>
      </c>
      <c r="S234" s="34">
        <v>14.18</v>
      </c>
    </row>
    <row r="235" spans="1:19">
      <c r="A235" s="32">
        <v>34085</v>
      </c>
      <c r="B235" s="33">
        <f t="shared" si="193"/>
        <v>4</v>
      </c>
      <c r="C235" s="33">
        <f t="shared" si="194"/>
        <v>1993</v>
      </c>
      <c r="D235" s="34">
        <v>0.33900000000000002</v>
      </c>
      <c r="F235" s="32">
        <v>35724</v>
      </c>
      <c r="G235" s="33">
        <f t="shared" si="195"/>
        <v>10</v>
      </c>
      <c r="H235" s="33">
        <f t="shared" si="196"/>
        <v>1997</v>
      </c>
      <c r="I235" s="34">
        <v>3.13</v>
      </c>
      <c r="K235" s="32">
        <v>31702</v>
      </c>
      <c r="L235" s="33">
        <f t="shared" si="197"/>
        <v>10</v>
      </c>
      <c r="M235" s="33">
        <f t="shared" si="198"/>
        <v>1986</v>
      </c>
      <c r="N235" s="34">
        <v>14.85</v>
      </c>
      <c r="P235" s="32">
        <v>32204</v>
      </c>
      <c r="Q235" s="33">
        <f t="shared" si="199"/>
        <v>3</v>
      </c>
      <c r="R235" s="33">
        <f t="shared" si="200"/>
        <v>1988</v>
      </c>
      <c r="S235" s="34">
        <v>13.8</v>
      </c>
    </row>
    <row r="236" spans="1:19">
      <c r="A236" s="32">
        <v>34086</v>
      </c>
      <c r="B236" s="33">
        <f t="shared" si="193"/>
        <v>4</v>
      </c>
      <c r="C236" s="33">
        <f t="shared" si="194"/>
        <v>1993</v>
      </c>
      <c r="D236" s="34">
        <v>0.33900000000000002</v>
      </c>
      <c r="F236" s="32">
        <v>35725</v>
      </c>
      <c r="G236" s="33">
        <f t="shared" si="195"/>
        <v>10</v>
      </c>
      <c r="H236" s="33">
        <f t="shared" si="196"/>
        <v>1997</v>
      </c>
      <c r="I236" s="34">
        <v>3.24</v>
      </c>
      <c r="K236" s="32">
        <v>31705</v>
      </c>
      <c r="L236" s="33">
        <f t="shared" si="197"/>
        <v>10</v>
      </c>
      <c r="M236" s="33">
        <f t="shared" si="198"/>
        <v>1986</v>
      </c>
      <c r="N236" s="34">
        <v>15.17</v>
      </c>
      <c r="P236" s="32">
        <v>32205</v>
      </c>
      <c r="Q236" s="33">
        <f t="shared" si="199"/>
        <v>3</v>
      </c>
      <c r="R236" s="33">
        <f t="shared" si="200"/>
        <v>1988</v>
      </c>
      <c r="S236" s="34">
        <v>14</v>
      </c>
    </row>
    <row r="237" spans="1:19">
      <c r="A237" s="32">
        <v>34088</v>
      </c>
      <c r="B237" s="33">
        <f t="shared" si="193"/>
        <v>4</v>
      </c>
      <c r="C237" s="33">
        <f t="shared" si="194"/>
        <v>1993</v>
      </c>
      <c r="D237" s="34">
        <v>0.33500000000000002</v>
      </c>
      <c r="F237" s="32">
        <v>35726</v>
      </c>
      <c r="G237" s="33">
        <f t="shared" si="195"/>
        <v>10</v>
      </c>
      <c r="H237" s="33">
        <f t="shared" si="196"/>
        <v>1997</v>
      </c>
      <c r="I237" s="34">
        <v>3.34</v>
      </c>
      <c r="K237" s="32">
        <v>31706</v>
      </c>
      <c r="L237" s="33">
        <f t="shared" si="197"/>
        <v>10</v>
      </c>
      <c r="M237" s="33">
        <f t="shared" si="198"/>
        <v>1986</v>
      </c>
      <c r="N237" s="34">
        <v>15.22</v>
      </c>
      <c r="P237" s="32">
        <v>32206</v>
      </c>
      <c r="Q237" s="33">
        <f t="shared" si="199"/>
        <v>3</v>
      </c>
      <c r="R237" s="33">
        <f t="shared" si="200"/>
        <v>1988</v>
      </c>
      <c r="S237" s="34">
        <v>14</v>
      </c>
    </row>
    <row r="238" spans="1:19">
      <c r="A238" s="32">
        <v>34089</v>
      </c>
      <c r="B238" s="33">
        <f t="shared" si="193"/>
        <v>4</v>
      </c>
      <c r="C238" s="33">
        <f t="shared" si="194"/>
        <v>1993</v>
      </c>
      <c r="D238" s="34">
        <v>0.33400000000000002</v>
      </c>
      <c r="F238" s="32">
        <v>35727</v>
      </c>
      <c r="G238" s="33">
        <f t="shared" si="195"/>
        <v>10</v>
      </c>
      <c r="H238" s="33">
        <f t="shared" si="196"/>
        <v>1997</v>
      </c>
      <c r="I238" s="34">
        <v>3.29</v>
      </c>
      <c r="K238" s="32">
        <v>31707</v>
      </c>
      <c r="L238" s="33">
        <f t="shared" si="197"/>
        <v>10</v>
      </c>
      <c r="M238" s="33">
        <f t="shared" si="198"/>
        <v>1986</v>
      </c>
      <c r="N238" s="34">
        <v>14.85</v>
      </c>
      <c r="P238" s="32">
        <v>32209</v>
      </c>
      <c r="Q238" s="33">
        <f t="shared" si="199"/>
        <v>3</v>
      </c>
      <c r="R238" s="33">
        <f t="shared" si="200"/>
        <v>1988</v>
      </c>
      <c r="S238" s="34">
        <v>13.9</v>
      </c>
    </row>
    <row r="239" spans="1:19">
      <c r="A239" s="32">
        <v>34092</v>
      </c>
      <c r="B239" s="33">
        <f t="shared" si="193"/>
        <v>5</v>
      </c>
      <c r="C239" s="33">
        <f t="shared" si="194"/>
        <v>1993</v>
      </c>
      <c r="D239" s="34">
        <v>0.33300000000000002</v>
      </c>
      <c r="F239" s="32">
        <v>35730</v>
      </c>
      <c r="G239" s="33">
        <f t="shared" si="195"/>
        <v>10</v>
      </c>
      <c r="H239" s="33">
        <f t="shared" si="196"/>
        <v>1997</v>
      </c>
      <c r="I239" s="34">
        <v>3.46</v>
      </c>
      <c r="K239" s="32">
        <v>31708</v>
      </c>
      <c r="L239" s="33">
        <f t="shared" si="197"/>
        <v>10</v>
      </c>
      <c r="M239" s="33">
        <f t="shared" si="198"/>
        <v>1986</v>
      </c>
      <c r="N239" s="34">
        <v>14.88</v>
      </c>
      <c r="P239" s="32">
        <v>32210</v>
      </c>
      <c r="Q239" s="33">
        <f t="shared" si="199"/>
        <v>3</v>
      </c>
      <c r="R239" s="33">
        <f t="shared" si="200"/>
        <v>1988</v>
      </c>
      <c r="S239" s="34">
        <v>13.8</v>
      </c>
    </row>
    <row r="240" spans="1:19">
      <c r="A240" s="32">
        <v>34093</v>
      </c>
      <c r="B240" s="33">
        <f t="shared" si="193"/>
        <v>5</v>
      </c>
      <c r="C240" s="33">
        <f t="shared" si="194"/>
        <v>1993</v>
      </c>
      <c r="D240" s="34">
        <v>0.33400000000000002</v>
      </c>
      <c r="F240" s="32">
        <v>35731</v>
      </c>
      <c r="G240" s="33">
        <f t="shared" si="195"/>
        <v>10</v>
      </c>
      <c r="H240" s="33">
        <f t="shared" si="196"/>
        <v>1997</v>
      </c>
      <c r="I240" s="34">
        <v>3.61</v>
      </c>
      <c r="K240" s="32">
        <v>31709</v>
      </c>
      <c r="L240" s="33">
        <f t="shared" si="197"/>
        <v>10</v>
      </c>
      <c r="M240" s="33">
        <f t="shared" si="198"/>
        <v>1986</v>
      </c>
      <c r="N240" s="34">
        <v>14.93</v>
      </c>
      <c r="P240" s="32">
        <v>32211</v>
      </c>
      <c r="Q240" s="33">
        <f t="shared" si="199"/>
        <v>3</v>
      </c>
      <c r="R240" s="33">
        <f t="shared" si="200"/>
        <v>1988</v>
      </c>
      <c r="S240" s="34">
        <v>13.98</v>
      </c>
    </row>
    <row r="241" spans="1:19">
      <c r="A241" s="32">
        <v>34094</v>
      </c>
      <c r="B241" s="33">
        <f t="shared" si="193"/>
        <v>5</v>
      </c>
      <c r="C241" s="33">
        <f t="shared" si="194"/>
        <v>1993</v>
      </c>
      <c r="D241" s="34">
        <v>0.33400000000000002</v>
      </c>
      <c r="F241" s="32">
        <v>35732</v>
      </c>
      <c r="G241" s="33">
        <f t="shared" si="195"/>
        <v>10</v>
      </c>
      <c r="H241" s="33">
        <f t="shared" si="196"/>
        <v>1997</v>
      </c>
      <c r="I241" s="34">
        <v>3.45</v>
      </c>
      <c r="K241" s="32">
        <v>31712</v>
      </c>
      <c r="L241" s="33">
        <f t="shared" si="197"/>
        <v>10</v>
      </c>
      <c r="M241" s="33">
        <f t="shared" si="198"/>
        <v>1986</v>
      </c>
      <c r="N241" s="34">
        <v>14.4</v>
      </c>
      <c r="P241" s="32">
        <v>32212</v>
      </c>
      <c r="Q241" s="33">
        <f t="shared" si="199"/>
        <v>3</v>
      </c>
      <c r="R241" s="33">
        <f t="shared" si="200"/>
        <v>1988</v>
      </c>
      <c r="S241" s="34">
        <v>14.48</v>
      </c>
    </row>
    <row r="242" spans="1:19">
      <c r="A242" s="32">
        <v>34095</v>
      </c>
      <c r="B242" s="33">
        <f t="shared" si="193"/>
        <v>5</v>
      </c>
      <c r="C242" s="33">
        <f t="shared" si="194"/>
        <v>1993</v>
      </c>
      <c r="D242" s="34">
        <v>0.33100000000000002</v>
      </c>
      <c r="F242" s="32">
        <v>35733</v>
      </c>
      <c r="G242" s="33">
        <f t="shared" si="195"/>
        <v>10</v>
      </c>
      <c r="H242" s="33">
        <f t="shared" si="196"/>
        <v>1997</v>
      </c>
      <c r="I242" s="34">
        <v>3.34</v>
      </c>
      <c r="K242" s="32">
        <v>31713</v>
      </c>
      <c r="L242" s="33">
        <f t="shared" si="197"/>
        <v>10</v>
      </c>
      <c r="M242" s="33">
        <f t="shared" si="198"/>
        <v>1986</v>
      </c>
      <c r="N242" s="34">
        <v>14.18</v>
      </c>
      <c r="P242" s="32">
        <v>32213</v>
      </c>
      <c r="Q242" s="33">
        <f t="shared" si="199"/>
        <v>3</v>
      </c>
      <c r="R242" s="33">
        <f t="shared" si="200"/>
        <v>1988</v>
      </c>
      <c r="S242" s="34">
        <v>14.88</v>
      </c>
    </row>
    <row r="243" spans="1:19">
      <c r="A243" s="32">
        <v>34096</v>
      </c>
      <c r="B243" s="33">
        <f t="shared" si="193"/>
        <v>5</v>
      </c>
      <c r="C243" s="33">
        <f t="shared" si="194"/>
        <v>1993</v>
      </c>
      <c r="D243" s="34">
        <v>0.32800000000000001</v>
      </c>
      <c r="F243" s="32">
        <v>35734</v>
      </c>
      <c r="G243" s="33">
        <f t="shared" si="195"/>
        <v>10</v>
      </c>
      <c r="H243" s="33">
        <f t="shared" si="196"/>
        <v>1997</v>
      </c>
      <c r="I243" s="34">
        <v>3.22</v>
      </c>
      <c r="K243" s="32">
        <v>31714</v>
      </c>
      <c r="L243" s="33">
        <f t="shared" si="197"/>
        <v>10</v>
      </c>
      <c r="M243" s="33">
        <f t="shared" si="198"/>
        <v>1986</v>
      </c>
      <c r="N243" s="34">
        <v>13.73</v>
      </c>
      <c r="P243" s="32">
        <v>32216</v>
      </c>
      <c r="Q243" s="33">
        <f t="shared" si="199"/>
        <v>3</v>
      </c>
      <c r="R243" s="33">
        <f t="shared" si="200"/>
        <v>1988</v>
      </c>
      <c r="S243" s="34">
        <v>14.28</v>
      </c>
    </row>
    <row r="244" spans="1:19">
      <c r="A244" s="32">
        <v>34099</v>
      </c>
      <c r="B244" s="33">
        <f t="shared" si="193"/>
        <v>5</v>
      </c>
      <c r="C244" s="33">
        <f t="shared" si="194"/>
        <v>1993</v>
      </c>
      <c r="D244" s="34">
        <v>0.32800000000000001</v>
      </c>
      <c r="F244" s="32">
        <v>35737</v>
      </c>
      <c r="G244" s="33">
        <f t="shared" si="195"/>
        <v>11</v>
      </c>
      <c r="H244" s="33">
        <f t="shared" si="196"/>
        <v>1997</v>
      </c>
      <c r="I244" s="34">
        <v>3.23</v>
      </c>
      <c r="K244" s="32">
        <v>31715</v>
      </c>
      <c r="L244" s="33">
        <f t="shared" si="197"/>
        <v>10</v>
      </c>
      <c r="M244" s="33">
        <f t="shared" si="198"/>
        <v>1986</v>
      </c>
      <c r="N244" s="34">
        <v>15.08</v>
      </c>
      <c r="P244" s="32">
        <v>32217</v>
      </c>
      <c r="Q244" s="33">
        <f t="shared" si="199"/>
        <v>3</v>
      </c>
      <c r="R244" s="33">
        <f t="shared" si="200"/>
        <v>1988</v>
      </c>
      <c r="S244" s="34">
        <v>14.3</v>
      </c>
    </row>
    <row r="245" spans="1:19">
      <c r="A245" s="32">
        <v>34100</v>
      </c>
      <c r="B245" s="33">
        <f t="shared" si="193"/>
        <v>5</v>
      </c>
      <c r="C245" s="33">
        <f t="shared" si="194"/>
        <v>1993</v>
      </c>
      <c r="D245" s="34">
        <v>0.32800000000000001</v>
      </c>
      <c r="F245" s="32">
        <v>35738</v>
      </c>
      <c r="G245" s="33">
        <f t="shared" si="195"/>
        <v>11</v>
      </c>
      <c r="H245" s="33">
        <f t="shared" si="196"/>
        <v>1997</v>
      </c>
      <c r="I245" s="34">
        <v>3.15</v>
      </c>
      <c r="K245" s="32">
        <v>31716</v>
      </c>
      <c r="L245" s="33">
        <f t="shared" si="197"/>
        <v>10</v>
      </c>
      <c r="M245" s="33">
        <f t="shared" si="198"/>
        <v>1986</v>
      </c>
      <c r="N245" s="34">
        <v>15.25</v>
      </c>
      <c r="P245" s="32">
        <v>32218</v>
      </c>
      <c r="Q245" s="33">
        <f t="shared" si="199"/>
        <v>3</v>
      </c>
      <c r="R245" s="33">
        <f t="shared" si="200"/>
        <v>1988</v>
      </c>
      <c r="S245" s="34">
        <v>14.45</v>
      </c>
    </row>
    <row r="246" spans="1:19">
      <c r="A246" s="32">
        <v>34101</v>
      </c>
      <c r="B246" s="33">
        <f t="shared" si="193"/>
        <v>5</v>
      </c>
      <c r="C246" s="33">
        <f t="shared" si="194"/>
        <v>1993</v>
      </c>
      <c r="D246" s="34">
        <v>0.32600000000000001</v>
      </c>
      <c r="F246" s="32">
        <v>35739</v>
      </c>
      <c r="G246" s="33">
        <f t="shared" si="195"/>
        <v>11</v>
      </c>
      <c r="H246" s="33">
        <f t="shared" si="196"/>
        <v>1997</v>
      </c>
      <c r="I246" s="34">
        <v>3.18</v>
      </c>
      <c r="K246" s="32">
        <v>31719</v>
      </c>
      <c r="L246" s="33">
        <f t="shared" si="197"/>
        <v>11</v>
      </c>
      <c r="M246" s="33">
        <f t="shared" si="198"/>
        <v>1986</v>
      </c>
      <c r="N246" s="34">
        <v>14.7</v>
      </c>
      <c r="P246" s="32">
        <v>32219</v>
      </c>
      <c r="Q246" s="33">
        <f t="shared" si="199"/>
        <v>3</v>
      </c>
      <c r="R246" s="33">
        <f t="shared" si="200"/>
        <v>1988</v>
      </c>
      <c r="S246" s="34">
        <v>14.43</v>
      </c>
    </row>
    <row r="247" spans="1:19">
      <c r="A247" s="32">
        <v>34102</v>
      </c>
      <c r="B247" s="33">
        <f t="shared" si="193"/>
        <v>5</v>
      </c>
      <c r="C247" s="33">
        <f t="shared" si="194"/>
        <v>1993</v>
      </c>
      <c r="D247" s="34">
        <v>0.32100000000000001</v>
      </c>
      <c r="F247" s="32">
        <v>35740</v>
      </c>
      <c r="G247" s="33">
        <f t="shared" si="195"/>
        <v>11</v>
      </c>
      <c r="H247" s="33">
        <f t="shared" si="196"/>
        <v>1997</v>
      </c>
      <c r="I247" s="34">
        <v>3.2</v>
      </c>
      <c r="K247" s="32">
        <v>31720</v>
      </c>
      <c r="L247" s="33">
        <f t="shared" si="197"/>
        <v>11</v>
      </c>
      <c r="M247" s="33">
        <f t="shared" si="198"/>
        <v>1986</v>
      </c>
      <c r="N247" s="34">
        <v>15.05</v>
      </c>
      <c r="P247" s="32">
        <v>32220</v>
      </c>
      <c r="Q247" s="33">
        <f t="shared" si="199"/>
        <v>3</v>
      </c>
      <c r="R247" s="33">
        <f t="shared" si="200"/>
        <v>1988</v>
      </c>
      <c r="S247" s="34">
        <v>14.93</v>
      </c>
    </row>
    <row r="248" spans="1:19">
      <c r="A248" s="32">
        <v>34103</v>
      </c>
      <c r="B248" s="33">
        <f t="shared" si="193"/>
        <v>5</v>
      </c>
      <c r="C248" s="33">
        <f t="shared" si="194"/>
        <v>1993</v>
      </c>
      <c r="D248" s="34">
        <v>0.32100000000000001</v>
      </c>
      <c r="F248" s="32">
        <v>35741</v>
      </c>
      <c r="G248" s="33">
        <f t="shared" si="195"/>
        <v>11</v>
      </c>
      <c r="H248" s="33">
        <f t="shared" si="196"/>
        <v>1997</v>
      </c>
      <c r="I248" s="34">
        <v>3.05</v>
      </c>
      <c r="K248" s="32">
        <v>31721</v>
      </c>
      <c r="L248" s="33">
        <f t="shared" si="197"/>
        <v>11</v>
      </c>
      <c r="M248" s="33">
        <f t="shared" si="198"/>
        <v>1986</v>
      </c>
      <c r="N248" s="34">
        <v>14.93</v>
      </c>
      <c r="P248" s="32">
        <v>32223</v>
      </c>
      <c r="Q248" s="33">
        <f t="shared" si="199"/>
        <v>3</v>
      </c>
      <c r="R248" s="33">
        <f t="shared" si="200"/>
        <v>1988</v>
      </c>
      <c r="S248" s="34">
        <v>15.38</v>
      </c>
    </row>
    <row r="249" spans="1:19">
      <c r="A249" s="32">
        <v>34106</v>
      </c>
      <c r="B249" s="33">
        <f t="shared" si="193"/>
        <v>5</v>
      </c>
      <c r="C249" s="33">
        <f t="shared" si="194"/>
        <v>1993</v>
      </c>
      <c r="D249" s="34">
        <v>0.32400000000000001</v>
      </c>
      <c r="F249" s="32">
        <v>35744</v>
      </c>
      <c r="G249" s="33">
        <f t="shared" si="195"/>
        <v>11</v>
      </c>
      <c r="H249" s="33">
        <f t="shared" si="196"/>
        <v>1997</v>
      </c>
      <c r="I249" s="34">
        <v>3.2</v>
      </c>
      <c r="K249" s="32">
        <v>31722</v>
      </c>
      <c r="L249" s="33">
        <f t="shared" si="197"/>
        <v>11</v>
      </c>
      <c r="M249" s="33">
        <f t="shared" si="198"/>
        <v>1986</v>
      </c>
      <c r="N249" s="34">
        <v>15.08</v>
      </c>
      <c r="P249" s="32">
        <v>32224</v>
      </c>
      <c r="Q249" s="33">
        <f t="shared" si="199"/>
        <v>3</v>
      </c>
      <c r="R249" s="33">
        <f t="shared" si="200"/>
        <v>1988</v>
      </c>
      <c r="S249" s="34">
        <v>15.03</v>
      </c>
    </row>
    <row r="250" spans="1:19">
      <c r="A250" s="32">
        <v>34107</v>
      </c>
      <c r="B250" s="33">
        <f t="shared" si="193"/>
        <v>5</v>
      </c>
      <c r="C250" s="33">
        <f t="shared" si="194"/>
        <v>1993</v>
      </c>
      <c r="D250" s="34">
        <v>0.32800000000000001</v>
      </c>
      <c r="F250" s="32">
        <v>35745</v>
      </c>
      <c r="G250" s="33">
        <f t="shared" si="195"/>
        <v>11</v>
      </c>
      <c r="H250" s="33">
        <f t="shared" si="196"/>
        <v>1997</v>
      </c>
      <c r="I250" s="34">
        <v>3.26</v>
      </c>
      <c r="K250" s="32">
        <v>31723</v>
      </c>
      <c r="L250" s="33">
        <f t="shared" si="197"/>
        <v>11</v>
      </c>
      <c r="M250" s="33">
        <f t="shared" si="198"/>
        <v>1986</v>
      </c>
      <c r="N250" s="34">
        <v>15.15</v>
      </c>
      <c r="P250" s="32">
        <v>32225</v>
      </c>
      <c r="Q250" s="33">
        <f t="shared" si="199"/>
        <v>3</v>
      </c>
      <c r="R250" s="33">
        <f t="shared" si="200"/>
        <v>1988</v>
      </c>
      <c r="S250" s="34">
        <v>15.4</v>
      </c>
    </row>
    <row r="251" spans="1:19">
      <c r="A251" s="32">
        <v>34108</v>
      </c>
      <c r="B251" s="33">
        <f t="shared" si="193"/>
        <v>5</v>
      </c>
      <c r="C251" s="33">
        <f t="shared" si="194"/>
        <v>1993</v>
      </c>
      <c r="D251" s="34">
        <v>0.33100000000000002</v>
      </c>
      <c r="F251" s="32">
        <v>35746</v>
      </c>
      <c r="G251" s="33">
        <f t="shared" si="195"/>
        <v>11</v>
      </c>
      <c r="H251" s="33">
        <f t="shared" si="196"/>
        <v>1997</v>
      </c>
      <c r="I251" s="34">
        <v>3.28</v>
      </c>
      <c r="K251" s="32">
        <v>31726</v>
      </c>
      <c r="L251" s="33">
        <f t="shared" si="197"/>
        <v>11</v>
      </c>
      <c r="M251" s="33">
        <f t="shared" si="198"/>
        <v>1986</v>
      </c>
      <c r="N251" s="34">
        <v>15.3</v>
      </c>
      <c r="P251" s="32">
        <v>32226</v>
      </c>
      <c r="Q251" s="33">
        <f t="shared" si="199"/>
        <v>3</v>
      </c>
      <c r="R251" s="33">
        <f t="shared" si="200"/>
        <v>1988</v>
      </c>
      <c r="S251" s="34">
        <v>15.65</v>
      </c>
    </row>
    <row r="252" spans="1:19">
      <c r="A252" s="32">
        <v>34109</v>
      </c>
      <c r="B252" s="33">
        <f t="shared" si="193"/>
        <v>5</v>
      </c>
      <c r="C252" s="33">
        <f t="shared" si="194"/>
        <v>1993</v>
      </c>
      <c r="D252" s="34">
        <v>0.33100000000000002</v>
      </c>
      <c r="F252" s="32">
        <v>35747</v>
      </c>
      <c r="G252" s="33">
        <f t="shared" si="195"/>
        <v>11</v>
      </c>
      <c r="H252" s="33">
        <f t="shared" si="196"/>
        <v>1997</v>
      </c>
      <c r="I252" s="34">
        <v>3.27</v>
      </c>
      <c r="K252" s="32">
        <v>31727</v>
      </c>
      <c r="L252" s="33">
        <f t="shared" si="197"/>
        <v>11</v>
      </c>
      <c r="M252" s="33">
        <f t="shared" si="198"/>
        <v>1986</v>
      </c>
      <c r="N252" s="34">
        <v>15.39</v>
      </c>
      <c r="P252" s="32">
        <v>32227</v>
      </c>
      <c r="Q252" s="33">
        <f t="shared" si="199"/>
        <v>3</v>
      </c>
      <c r="R252" s="33">
        <f t="shared" si="200"/>
        <v>1988</v>
      </c>
      <c r="S252" s="34">
        <v>15.45</v>
      </c>
    </row>
    <row r="253" spans="1:19">
      <c r="A253" s="32">
        <v>34110</v>
      </c>
      <c r="B253" s="33">
        <f t="shared" si="193"/>
        <v>5</v>
      </c>
      <c r="C253" s="33">
        <f t="shared" si="194"/>
        <v>1993</v>
      </c>
      <c r="D253" s="34">
        <v>0.33100000000000002</v>
      </c>
      <c r="F253" s="32">
        <v>35748</v>
      </c>
      <c r="G253" s="33">
        <f t="shared" si="195"/>
        <v>11</v>
      </c>
      <c r="H253" s="33">
        <f t="shared" si="196"/>
        <v>1997</v>
      </c>
      <c r="I253" s="34">
        <v>3.25</v>
      </c>
      <c r="K253" s="32">
        <v>31728</v>
      </c>
      <c r="L253" s="33">
        <f t="shared" si="197"/>
        <v>11</v>
      </c>
      <c r="M253" s="33">
        <f t="shared" si="198"/>
        <v>1986</v>
      </c>
      <c r="N253" s="34">
        <v>15.33</v>
      </c>
      <c r="P253" s="32">
        <v>32230</v>
      </c>
      <c r="Q253" s="33">
        <f t="shared" si="199"/>
        <v>3</v>
      </c>
      <c r="R253" s="33">
        <f t="shared" si="200"/>
        <v>1988</v>
      </c>
      <c r="S253" s="34">
        <v>15.55</v>
      </c>
    </row>
    <row r="254" spans="1:19">
      <c r="A254" s="32">
        <v>34113</v>
      </c>
      <c r="B254" s="33">
        <f t="shared" si="193"/>
        <v>5</v>
      </c>
      <c r="C254" s="33">
        <f t="shared" si="194"/>
        <v>1993</v>
      </c>
      <c r="D254" s="34">
        <v>0.33100000000000002</v>
      </c>
      <c r="F254" s="32">
        <v>35751</v>
      </c>
      <c r="G254" s="33">
        <f t="shared" si="195"/>
        <v>11</v>
      </c>
      <c r="H254" s="33">
        <f t="shared" si="196"/>
        <v>1997</v>
      </c>
      <c r="I254" s="34">
        <v>3.1</v>
      </c>
      <c r="K254" s="32">
        <v>31729</v>
      </c>
      <c r="L254" s="33">
        <f t="shared" si="197"/>
        <v>11</v>
      </c>
      <c r="M254" s="33">
        <f t="shared" si="198"/>
        <v>1986</v>
      </c>
      <c r="N254" s="34">
        <v>15.55</v>
      </c>
      <c r="P254" s="32">
        <v>32231</v>
      </c>
      <c r="Q254" s="33">
        <f t="shared" si="199"/>
        <v>3</v>
      </c>
      <c r="R254" s="33">
        <f t="shared" si="200"/>
        <v>1988</v>
      </c>
      <c r="S254" s="34">
        <v>15.6</v>
      </c>
    </row>
    <row r="255" spans="1:19">
      <c r="A255" s="32">
        <v>34114</v>
      </c>
      <c r="B255" s="33">
        <f t="shared" si="193"/>
        <v>5</v>
      </c>
      <c r="C255" s="33">
        <f t="shared" si="194"/>
        <v>1993</v>
      </c>
      <c r="D255" s="34">
        <v>0.32600000000000001</v>
      </c>
      <c r="F255" s="32">
        <v>35752</v>
      </c>
      <c r="G255" s="33">
        <f t="shared" si="195"/>
        <v>11</v>
      </c>
      <c r="H255" s="33">
        <f t="shared" si="196"/>
        <v>1997</v>
      </c>
      <c r="I255" s="34">
        <v>3</v>
      </c>
      <c r="K255" s="32">
        <v>31730</v>
      </c>
      <c r="L255" s="33">
        <f t="shared" si="197"/>
        <v>11</v>
      </c>
      <c r="M255" s="33">
        <f t="shared" si="198"/>
        <v>1986</v>
      </c>
      <c r="N255" s="34">
        <v>15.68</v>
      </c>
      <c r="P255" s="32">
        <v>32232</v>
      </c>
      <c r="Q255" s="33">
        <f t="shared" si="199"/>
        <v>3</v>
      </c>
      <c r="R255" s="33">
        <f t="shared" si="200"/>
        <v>1988</v>
      </c>
      <c r="S255" s="34">
        <v>15.7</v>
      </c>
    </row>
    <row r="256" spans="1:19">
      <c r="A256" s="32">
        <v>34115</v>
      </c>
      <c r="B256" s="33">
        <f t="shared" si="193"/>
        <v>5</v>
      </c>
      <c r="C256" s="33">
        <f t="shared" si="194"/>
        <v>1993</v>
      </c>
      <c r="D256" s="34">
        <v>0.32400000000000001</v>
      </c>
      <c r="F256" s="32">
        <v>35753</v>
      </c>
      <c r="G256" s="33">
        <f t="shared" si="195"/>
        <v>11</v>
      </c>
      <c r="H256" s="33">
        <f t="shared" si="196"/>
        <v>1997</v>
      </c>
      <c r="I256" s="34">
        <v>2.97</v>
      </c>
      <c r="K256" s="32">
        <v>31733</v>
      </c>
      <c r="L256" s="33">
        <f t="shared" si="197"/>
        <v>11</v>
      </c>
      <c r="M256" s="33">
        <f t="shared" si="198"/>
        <v>1986</v>
      </c>
      <c r="N256" s="34">
        <v>15.62</v>
      </c>
      <c r="P256" s="32">
        <v>32233</v>
      </c>
      <c r="Q256" s="33">
        <f t="shared" si="199"/>
        <v>3</v>
      </c>
      <c r="R256" s="33">
        <f t="shared" si="200"/>
        <v>1988</v>
      </c>
      <c r="S256" s="34">
        <v>15.65</v>
      </c>
    </row>
    <row r="257" spans="1:19">
      <c r="A257" s="32">
        <v>34116</v>
      </c>
      <c r="B257" s="33">
        <f t="shared" si="193"/>
        <v>5</v>
      </c>
      <c r="C257" s="33">
        <f t="shared" si="194"/>
        <v>1993</v>
      </c>
      <c r="D257" s="34">
        <v>0.32600000000000001</v>
      </c>
      <c r="F257" s="32">
        <v>35754</v>
      </c>
      <c r="G257" s="33">
        <f t="shared" si="195"/>
        <v>11</v>
      </c>
      <c r="H257" s="33">
        <f t="shared" si="196"/>
        <v>1997</v>
      </c>
      <c r="I257" s="34">
        <v>2.77</v>
      </c>
      <c r="K257" s="32">
        <v>31734</v>
      </c>
      <c r="L257" s="33">
        <f t="shared" si="197"/>
        <v>11</v>
      </c>
      <c r="M257" s="33">
        <f t="shared" si="198"/>
        <v>1986</v>
      </c>
      <c r="N257" s="34">
        <v>15.65</v>
      </c>
      <c r="P257" s="32">
        <v>32238</v>
      </c>
      <c r="Q257" s="33">
        <f t="shared" si="199"/>
        <v>4</v>
      </c>
      <c r="R257" s="33">
        <f t="shared" si="200"/>
        <v>1988</v>
      </c>
      <c r="S257" s="34">
        <v>15.5</v>
      </c>
    </row>
    <row r="258" spans="1:19">
      <c r="A258" s="32">
        <v>34117</v>
      </c>
      <c r="B258" s="33">
        <f t="shared" si="193"/>
        <v>5</v>
      </c>
      <c r="C258" s="33">
        <f t="shared" si="194"/>
        <v>1993</v>
      </c>
      <c r="D258" s="34">
        <v>0.32400000000000001</v>
      </c>
      <c r="F258" s="32">
        <v>35755</v>
      </c>
      <c r="G258" s="33">
        <f t="shared" si="195"/>
        <v>11</v>
      </c>
      <c r="H258" s="33">
        <f t="shared" si="196"/>
        <v>1997</v>
      </c>
      <c r="I258" s="34">
        <v>2.59</v>
      </c>
      <c r="K258" s="32">
        <v>31735</v>
      </c>
      <c r="L258" s="33">
        <f t="shared" si="197"/>
        <v>11</v>
      </c>
      <c r="M258" s="33">
        <f t="shared" si="198"/>
        <v>1986</v>
      </c>
      <c r="N258" s="34">
        <v>15.52</v>
      </c>
      <c r="P258" s="32">
        <v>32239</v>
      </c>
      <c r="Q258" s="33">
        <f t="shared" si="199"/>
        <v>4</v>
      </c>
      <c r="R258" s="33">
        <f t="shared" si="200"/>
        <v>1988</v>
      </c>
      <c r="S258" s="34">
        <v>15.38</v>
      </c>
    </row>
    <row r="259" spans="1:19">
      <c r="A259" s="32">
        <v>34121</v>
      </c>
      <c r="B259" s="33">
        <f t="shared" si="193"/>
        <v>6</v>
      </c>
      <c r="C259" s="33">
        <f t="shared" si="194"/>
        <v>1993</v>
      </c>
      <c r="D259" s="34">
        <v>0.32400000000000001</v>
      </c>
      <c r="F259" s="32">
        <v>35758</v>
      </c>
      <c r="G259" s="33">
        <f t="shared" si="195"/>
        <v>11</v>
      </c>
      <c r="H259" s="33">
        <f t="shared" si="196"/>
        <v>1997</v>
      </c>
      <c r="I259" s="34">
        <v>2.63</v>
      </c>
      <c r="K259" s="32">
        <v>31736</v>
      </c>
      <c r="L259" s="33">
        <f t="shared" si="197"/>
        <v>11</v>
      </c>
      <c r="M259" s="33">
        <f t="shared" si="198"/>
        <v>1986</v>
      </c>
      <c r="N259" s="34">
        <v>15.1</v>
      </c>
      <c r="P259" s="32">
        <v>32240</v>
      </c>
      <c r="Q259" s="33">
        <f t="shared" si="199"/>
        <v>4</v>
      </c>
      <c r="R259" s="33">
        <f t="shared" si="200"/>
        <v>1988</v>
      </c>
      <c r="S259" s="34">
        <v>15.53</v>
      </c>
    </row>
    <row r="260" spans="1:19">
      <c r="A260" s="32">
        <v>34122</v>
      </c>
      <c r="B260" s="33">
        <f t="shared" si="193"/>
        <v>6</v>
      </c>
      <c r="C260" s="33">
        <f t="shared" si="194"/>
        <v>1993</v>
      </c>
      <c r="D260" s="34">
        <v>0.32400000000000001</v>
      </c>
      <c r="F260" s="32">
        <v>35759</v>
      </c>
      <c r="G260" s="33">
        <f t="shared" si="195"/>
        <v>11</v>
      </c>
      <c r="H260" s="33">
        <f t="shared" si="196"/>
        <v>1997</v>
      </c>
      <c r="I260" s="34">
        <v>2.5099999999999998</v>
      </c>
      <c r="K260" s="32">
        <v>31737</v>
      </c>
      <c r="L260" s="33">
        <f t="shared" si="197"/>
        <v>11</v>
      </c>
      <c r="M260" s="33">
        <f t="shared" si="198"/>
        <v>1986</v>
      </c>
      <c r="N260" s="34">
        <v>15.13</v>
      </c>
      <c r="P260" s="32">
        <v>32241</v>
      </c>
      <c r="Q260" s="33">
        <f t="shared" si="199"/>
        <v>4</v>
      </c>
      <c r="R260" s="33">
        <f t="shared" si="200"/>
        <v>1988</v>
      </c>
      <c r="S260" s="34">
        <v>15.55</v>
      </c>
    </row>
    <row r="261" spans="1:19">
      <c r="A261" s="32">
        <v>34123</v>
      </c>
      <c r="B261" s="33">
        <f t="shared" si="193"/>
        <v>6</v>
      </c>
      <c r="C261" s="33">
        <f t="shared" si="194"/>
        <v>1993</v>
      </c>
      <c r="D261" s="34">
        <v>0.32300000000000001</v>
      </c>
      <c r="F261" s="32">
        <v>35760</v>
      </c>
      <c r="G261" s="33">
        <f t="shared" si="195"/>
        <v>11</v>
      </c>
      <c r="H261" s="33">
        <f t="shared" si="196"/>
        <v>1997</v>
      </c>
      <c r="I261" s="34">
        <v>2.5</v>
      </c>
      <c r="K261" s="32">
        <v>31740</v>
      </c>
      <c r="L261" s="33">
        <f t="shared" si="197"/>
        <v>11</v>
      </c>
      <c r="M261" s="33">
        <f t="shared" si="198"/>
        <v>1986</v>
      </c>
      <c r="N261" s="34">
        <v>14.98</v>
      </c>
      <c r="P261" s="32">
        <v>32244</v>
      </c>
      <c r="Q261" s="33">
        <f t="shared" si="199"/>
        <v>4</v>
      </c>
      <c r="R261" s="33">
        <f t="shared" si="200"/>
        <v>1988</v>
      </c>
      <c r="S261" s="34">
        <v>16.2</v>
      </c>
    </row>
    <row r="262" spans="1:19">
      <c r="A262" s="32">
        <v>34124</v>
      </c>
      <c r="B262" s="33">
        <f t="shared" si="193"/>
        <v>6</v>
      </c>
      <c r="C262" s="33">
        <f t="shared" si="194"/>
        <v>1993</v>
      </c>
      <c r="D262" s="34">
        <v>0.32100000000000001</v>
      </c>
      <c r="F262" s="32">
        <v>35765</v>
      </c>
      <c r="G262" s="33">
        <f t="shared" si="195"/>
        <v>12</v>
      </c>
      <c r="H262" s="33">
        <f t="shared" si="196"/>
        <v>1997</v>
      </c>
      <c r="I262" s="34">
        <v>2.52</v>
      </c>
      <c r="K262" s="32">
        <v>31741</v>
      </c>
      <c r="L262" s="33">
        <f t="shared" si="197"/>
        <v>11</v>
      </c>
      <c r="M262" s="33">
        <f t="shared" si="198"/>
        <v>1986</v>
      </c>
      <c r="N262" s="34">
        <v>15.05</v>
      </c>
      <c r="P262" s="32">
        <v>32245</v>
      </c>
      <c r="Q262" s="33">
        <f t="shared" si="199"/>
        <v>4</v>
      </c>
      <c r="R262" s="33">
        <f t="shared" si="200"/>
        <v>1988</v>
      </c>
      <c r="S262" s="34">
        <v>16.48</v>
      </c>
    </row>
    <row r="263" spans="1:19">
      <c r="A263" s="32">
        <v>34127</v>
      </c>
      <c r="B263" s="33">
        <f t="shared" si="193"/>
        <v>6</v>
      </c>
      <c r="C263" s="33">
        <f t="shared" si="194"/>
        <v>1993</v>
      </c>
      <c r="D263" s="34">
        <v>0.32300000000000001</v>
      </c>
      <c r="F263" s="32">
        <v>35766</v>
      </c>
      <c r="G263" s="33">
        <f t="shared" si="195"/>
        <v>12</v>
      </c>
      <c r="H263" s="33">
        <f t="shared" si="196"/>
        <v>1997</v>
      </c>
      <c r="I263" s="34">
        <v>2.61</v>
      </c>
      <c r="K263" s="32">
        <v>31742</v>
      </c>
      <c r="L263" s="33">
        <f t="shared" si="197"/>
        <v>11</v>
      </c>
      <c r="M263" s="33">
        <f t="shared" si="198"/>
        <v>1986</v>
      </c>
      <c r="N263" s="34">
        <v>15</v>
      </c>
      <c r="P263" s="32">
        <v>32246</v>
      </c>
      <c r="Q263" s="33">
        <f t="shared" si="199"/>
        <v>4</v>
      </c>
      <c r="R263" s="33">
        <f t="shared" si="200"/>
        <v>1988</v>
      </c>
      <c r="S263" s="34">
        <v>16.55</v>
      </c>
    </row>
    <row r="264" spans="1:19">
      <c r="A264" s="32">
        <v>34128</v>
      </c>
      <c r="B264" s="33">
        <f t="shared" si="193"/>
        <v>6</v>
      </c>
      <c r="C264" s="33">
        <f t="shared" si="194"/>
        <v>1993</v>
      </c>
      <c r="D264" s="34">
        <v>0.32600000000000001</v>
      </c>
      <c r="F264" s="32">
        <v>35767</v>
      </c>
      <c r="G264" s="33">
        <f t="shared" si="195"/>
        <v>12</v>
      </c>
      <c r="H264" s="33">
        <f t="shared" si="196"/>
        <v>1997</v>
      </c>
      <c r="I264" s="34">
        <v>2.5299999999999998</v>
      </c>
      <c r="K264" s="32">
        <v>31744</v>
      </c>
      <c r="L264" s="33">
        <f t="shared" si="197"/>
        <v>11</v>
      </c>
      <c r="M264" s="33">
        <f t="shared" si="198"/>
        <v>1986</v>
      </c>
      <c r="N264" s="34">
        <v>15</v>
      </c>
      <c r="P264" s="32">
        <v>32247</v>
      </c>
      <c r="Q264" s="33">
        <f t="shared" si="199"/>
        <v>4</v>
      </c>
      <c r="R264" s="33">
        <f t="shared" si="200"/>
        <v>1988</v>
      </c>
      <c r="S264" s="34">
        <v>16.649999999999999</v>
      </c>
    </row>
    <row r="265" spans="1:19">
      <c r="A265" s="32">
        <v>34129</v>
      </c>
      <c r="B265" s="33">
        <f t="shared" si="193"/>
        <v>6</v>
      </c>
      <c r="C265" s="33">
        <f t="shared" si="194"/>
        <v>1993</v>
      </c>
      <c r="D265" s="34">
        <v>0.33100000000000002</v>
      </c>
      <c r="F265" s="32">
        <v>35768</v>
      </c>
      <c r="G265" s="33">
        <f t="shared" si="195"/>
        <v>12</v>
      </c>
      <c r="H265" s="33">
        <f t="shared" si="196"/>
        <v>1997</v>
      </c>
      <c r="I265" s="34">
        <v>2.48</v>
      </c>
      <c r="K265" s="32">
        <v>31747</v>
      </c>
      <c r="L265" s="33">
        <f t="shared" si="197"/>
        <v>12</v>
      </c>
      <c r="M265" s="33">
        <f t="shared" si="198"/>
        <v>1986</v>
      </c>
      <c r="N265" s="34">
        <v>15.29</v>
      </c>
      <c r="P265" s="32">
        <v>32248</v>
      </c>
      <c r="Q265" s="33">
        <f t="shared" si="199"/>
        <v>4</v>
      </c>
      <c r="R265" s="33">
        <f t="shared" si="200"/>
        <v>1988</v>
      </c>
      <c r="S265" s="34">
        <v>16.850000000000001</v>
      </c>
    </row>
    <row r="266" spans="1:19">
      <c r="A266" s="32">
        <v>34130</v>
      </c>
      <c r="B266" s="33">
        <f t="shared" si="193"/>
        <v>6</v>
      </c>
      <c r="C266" s="33">
        <f t="shared" si="194"/>
        <v>1993</v>
      </c>
      <c r="D266" s="34">
        <v>0.32900000000000001</v>
      </c>
      <c r="F266" s="32">
        <v>35769</v>
      </c>
      <c r="G266" s="33">
        <f t="shared" si="195"/>
        <v>12</v>
      </c>
      <c r="H266" s="33">
        <f t="shared" si="196"/>
        <v>1997</v>
      </c>
      <c r="I266" s="34">
        <v>2.42</v>
      </c>
      <c r="K266" s="32">
        <v>31748</v>
      </c>
      <c r="L266" s="33">
        <f t="shared" si="197"/>
        <v>12</v>
      </c>
      <c r="M266" s="33">
        <f t="shared" si="198"/>
        <v>1986</v>
      </c>
      <c r="N266" s="34">
        <v>15.22</v>
      </c>
      <c r="P266" s="32">
        <v>32251</v>
      </c>
      <c r="Q266" s="33">
        <f t="shared" si="199"/>
        <v>4</v>
      </c>
      <c r="R266" s="33">
        <f t="shared" si="200"/>
        <v>1988</v>
      </c>
      <c r="S266" s="34">
        <v>17.45</v>
      </c>
    </row>
    <row r="267" spans="1:19">
      <c r="A267" s="32">
        <v>34131</v>
      </c>
      <c r="B267" s="33">
        <f t="shared" si="193"/>
        <v>6</v>
      </c>
      <c r="C267" s="33">
        <f t="shared" si="194"/>
        <v>1993</v>
      </c>
      <c r="D267" s="34">
        <v>0.32900000000000001</v>
      </c>
      <c r="F267" s="32">
        <v>35772</v>
      </c>
      <c r="G267" s="33">
        <f t="shared" si="195"/>
        <v>12</v>
      </c>
      <c r="H267" s="33">
        <f t="shared" si="196"/>
        <v>1997</v>
      </c>
      <c r="I267" s="34">
        <v>2.2999999999999998</v>
      </c>
      <c r="K267" s="32">
        <v>31749</v>
      </c>
      <c r="L267" s="33">
        <f t="shared" si="197"/>
        <v>12</v>
      </c>
      <c r="M267" s="33">
        <f t="shared" si="198"/>
        <v>1986</v>
      </c>
      <c r="N267" s="34">
        <v>15.13</v>
      </c>
      <c r="P267" s="32">
        <v>32252</v>
      </c>
      <c r="Q267" s="33">
        <f t="shared" si="199"/>
        <v>4</v>
      </c>
      <c r="R267" s="33">
        <f t="shared" si="200"/>
        <v>1988</v>
      </c>
      <c r="S267" s="34">
        <v>17.05</v>
      </c>
    </row>
    <row r="268" spans="1:19">
      <c r="A268" s="32">
        <v>34134</v>
      </c>
      <c r="B268" s="33">
        <f t="shared" si="193"/>
        <v>6</v>
      </c>
      <c r="C268" s="33">
        <f t="shared" si="194"/>
        <v>1993</v>
      </c>
      <c r="D268" s="34">
        <v>0.33100000000000002</v>
      </c>
      <c r="F268" s="32">
        <v>35773</v>
      </c>
      <c r="G268" s="33">
        <f t="shared" si="195"/>
        <v>12</v>
      </c>
      <c r="H268" s="33">
        <f t="shared" si="196"/>
        <v>1997</v>
      </c>
      <c r="I268" s="34">
        <v>2.35</v>
      </c>
      <c r="K268" s="32">
        <v>31750</v>
      </c>
      <c r="L268" s="33">
        <f t="shared" si="197"/>
        <v>12</v>
      </c>
      <c r="M268" s="33">
        <f t="shared" si="198"/>
        <v>1986</v>
      </c>
      <c r="N268" s="34">
        <v>15.2</v>
      </c>
      <c r="P268" s="32">
        <v>32253</v>
      </c>
      <c r="Q268" s="33">
        <f t="shared" si="199"/>
        <v>4</v>
      </c>
      <c r="R268" s="33">
        <f t="shared" si="200"/>
        <v>1988</v>
      </c>
      <c r="S268" s="34">
        <v>16.78</v>
      </c>
    </row>
    <row r="269" spans="1:19">
      <c r="A269" s="32">
        <v>34135</v>
      </c>
      <c r="B269" s="33">
        <f t="shared" si="193"/>
        <v>6</v>
      </c>
      <c r="C269" s="33">
        <f t="shared" si="194"/>
        <v>1993</v>
      </c>
      <c r="D269" s="34">
        <v>0.32900000000000001</v>
      </c>
      <c r="F269" s="32">
        <v>35774</v>
      </c>
      <c r="G269" s="33">
        <f t="shared" si="195"/>
        <v>12</v>
      </c>
      <c r="H269" s="33">
        <f t="shared" si="196"/>
        <v>1997</v>
      </c>
      <c r="I269" s="34">
        <v>2.4500000000000002</v>
      </c>
      <c r="K269" s="32">
        <v>31751</v>
      </c>
      <c r="L269" s="33">
        <f t="shared" si="197"/>
        <v>12</v>
      </c>
      <c r="M269" s="33">
        <f t="shared" si="198"/>
        <v>1986</v>
      </c>
      <c r="N269" s="34">
        <v>15.14</v>
      </c>
      <c r="P269" s="32">
        <v>32254</v>
      </c>
      <c r="Q269" s="33">
        <f t="shared" si="199"/>
        <v>4</v>
      </c>
      <c r="R269" s="33">
        <f t="shared" si="200"/>
        <v>1988</v>
      </c>
      <c r="S269" s="34">
        <v>17</v>
      </c>
    </row>
    <row r="270" spans="1:19">
      <c r="A270" s="32">
        <v>34136</v>
      </c>
      <c r="B270" s="33">
        <f t="shared" si="193"/>
        <v>6</v>
      </c>
      <c r="C270" s="33">
        <f t="shared" si="194"/>
        <v>1993</v>
      </c>
      <c r="D270" s="34">
        <v>0.33</v>
      </c>
      <c r="F270" s="32">
        <v>35775</v>
      </c>
      <c r="G270" s="33">
        <f t="shared" si="195"/>
        <v>12</v>
      </c>
      <c r="H270" s="33">
        <f t="shared" si="196"/>
        <v>1997</v>
      </c>
      <c r="I270" s="34">
        <v>2.2999999999999998</v>
      </c>
      <c r="K270" s="32">
        <v>31754</v>
      </c>
      <c r="L270" s="33">
        <f t="shared" si="197"/>
        <v>12</v>
      </c>
      <c r="M270" s="33">
        <f t="shared" si="198"/>
        <v>1986</v>
      </c>
      <c r="N270" s="34">
        <v>15.01</v>
      </c>
      <c r="P270" s="32">
        <v>32255</v>
      </c>
      <c r="Q270" s="33">
        <f t="shared" si="199"/>
        <v>4</v>
      </c>
      <c r="R270" s="33">
        <f t="shared" si="200"/>
        <v>1988</v>
      </c>
      <c r="S270" s="34">
        <v>17.149999999999999</v>
      </c>
    </row>
    <row r="271" spans="1:19">
      <c r="A271" s="32">
        <v>34137</v>
      </c>
      <c r="B271" s="33">
        <f t="shared" si="193"/>
        <v>6</v>
      </c>
      <c r="C271" s="33">
        <f t="shared" si="194"/>
        <v>1993</v>
      </c>
      <c r="D271" s="34">
        <v>0.33100000000000002</v>
      </c>
      <c r="F271" s="32">
        <v>35776</v>
      </c>
      <c r="G271" s="33">
        <f t="shared" si="195"/>
        <v>12</v>
      </c>
      <c r="H271" s="33">
        <f t="shared" si="196"/>
        <v>1997</v>
      </c>
      <c r="I271" s="34">
        <v>2.2999999999999998</v>
      </c>
      <c r="K271" s="32">
        <v>31755</v>
      </c>
      <c r="L271" s="33">
        <f t="shared" si="197"/>
        <v>12</v>
      </c>
      <c r="M271" s="33">
        <f t="shared" si="198"/>
        <v>1986</v>
      </c>
      <c r="N271" s="34">
        <v>14.93</v>
      </c>
      <c r="P271" s="32">
        <v>32258</v>
      </c>
      <c r="Q271" s="33">
        <f t="shared" si="199"/>
        <v>4</v>
      </c>
      <c r="R271" s="33">
        <f t="shared" si="200"/>
        <v>1988</v>
      </c>
      <c r="S271" s="34">
        <v>17.13</v>
      </c>
    </row>
    <row r="272" spans="1:19">
      <c r="A272" s="32">
        <v>34138</v>
      </c>
      <c r="B272" s="33">
        <f t="shared" si="193"/>
        <v>6</v>
      </c>
      <c r="C272" s="33">
        <f t="shared" si="194"/>
        <v>1993</v>
      </c>
      <c r="D272" s="34">
        <v>0.33100000000000002</v>
      </c>
      <c r="F272" s="32">
        <v>35779</v>
      </c>
      <c r="G272" s="33">
        <f t="shared" si="195"/>
        <v>12</v>
      </c>
      <c r="H272" s="33">
        <f t="shared" si="196"/>
        <v>1997</v>
      </c>
      <c r="I272" s="34">
        <v>2.25</v>
      </c>
      <c r="K272" s="32">
        <v>31756</v>
      </c>
      <c r="L272" s="33">
        <f t="shared" si="197"/>
        <v>12</v>
      </c>
      <c r="M272" s="33">
        <f t="shared" si="198"/>
        <v>1986</v>
      </c>
      <c r="N272" s="34">
        <v>15.12</v>
      </c>
      <c r="P272" s="32">
        <v>32259</v>
      </c>
      <c r="Q272" s="33">
        <f t="shared" si="199"/>
        <v>4</v>
      </c>
      <c r="R272" s="33">
        <f t="shared" si="200"/>
        <v>1988</v>
      </c>
      <c r="S272" s="34">
        <v>17.18</v>
      </c>
    </row>
    <row r="273" spans="1:19">
      <c r="A273" s="32">
        <v>34141</v>
      </c>
      <c r="B273" s="33">
        <f t="shared" si="193"/>
        <v>6</v>
      </c>
      <c r="C273" s="33">
        <f t="shared" si="194"/>
        <v>1993</v>
      </c>
      <c r="D273" s="34">
        <v>0.33100000000000002</v>
      </c>
      <c r="F273" s="32">
        <v>35780</v>
      </c>
      <c r="G273" s="33">
        <f t="shared" si="195"/>
        <v>12</v>
      </c>
      <c r="H273" s="33">
        <f t="shared" si="196"/>
        <v>1997</v>
      </c>
      <c r="I273" s="34">
        <v>2.29</v>
      </c>
      <c r="K273" s="32">
        <v>31757</v>
      </c>
      <c r="L273" s="33">
        <f t="shared" si="197"/>
        <v>12</v>
      </c>
      <c r="M273" s="33">
        <f t="shared" si="198"/>
        <v>1986</v>
      </c>
      <c r="N273" s="34">
        <v>15.49</v>
      </c>
      <c r="P273" s="32">
        <v>32260</v>
      </c>
      <c r="Q273" s="33">
        <f t="shared" si="199"/>
        <v>4</v>
      </c>
      <c r="R273" s="33">
        <f t="shared" si="200"/>
        <v>1988</v>
      </c>
      <c r="S273" s="34">
        <v>17.399999999999999</v>
      </c>
    </row>
    <row r="274" spans="1:19">
      <c r="A274" s="32">
        <v>34142</v>
      </c>
      <c r="B274" s="33">
        <f t="shared" si="193"/>
        <v>6</v>
      </c>
      <c r="C274" s="33">
        <f t="shared" si="194"/>
        <v>1993</v>
      </c>
      <c r="D274" s="34">
        <v>0.33</v>
      </c>
      <c r="F274" s="32">
        <v>35781</v>
      </c>
      <c r="G274" s="33">
        <f t="shared" si="195"/>
        <v>12</v>
      </c>
      <c r="H274" s="33">
        <f t="shared" si="196"/>
        <v>1997</v>
      </c>
      <c r="I274" s="34">
        <v>2.38</v>
      </c>
      <c r="K274" s="32">
        <v>31758</v>
      </c>
      <c r="L274" s="33">
        <f t="shared" si="197"/>
        <v>12</v>
      </c>
      <c r="M274" s="33">
        <f t="shared" si="198"/>
        <v>1986</v>
      </c>
      <c r="N274" s="34">
        <v>16.13</v>
      </c>
      <c r="P274" s="32">
        <v>32261</v>
      </c>
      <c r="Q274" s="33">
        <f t="shared" si="199"/>
        <v>4</v>
      </c>
      <c r="R274" s="33">
        <f t="shared" si="200"/>
        <v>1988</v>
      </c>
      <c r="S274" s="34">
        <v>16.88</v>
      </c>
    </row>
    <row r="275" spans="1:19">
      <c r="A275" s="32">
        <v>34143</v>
      </c>
      <c r="B275" s="33">
        <f t="shared" si="193"/>
        <v>6</v>
      </c>
      <c r="C275" s="33">
        <f t="shared" si="194"/>
        <v>1993</v>
      </c>
      <c r="D275" s="34">
        <v>0.32600000000000001</v>
      </c>
      <c r="F275" s="32">
        <v>35782</v>
      </c>
      <c r="G275" s="33">
        <f t="shared" si="195"/>
        <v>12</v>
      </c>
      <c r="H275" s="33">
        <f t="shared" si="196"/>
        <v>1997</v>
      </c>
      <c r="I275" s="34">
        <v>2.37</v>
      </c>
      <c r="K275" s="32">
        <v>31761</v>
      </c>
      <c r="L275" s="33">
        <f t="shared" si="197"/>
        <v>12</v>
      </c>
      <c r="M275" s="33">
        <f t="shared" si="198"/>
        <v>1986</v>
      </c>
      <c r="N275" s="34">
        <v>16.38</v>
      </c>
      <c r="P275" s="32">
        <v>32262</v>
      </c>
      <c r="Q275" s="33">
        <f t="shared" si="199"/>
        <v>4</v>
      </c>
      <c r="R275" s="33">
        <f t="shared" si="200"/>
        <v>1988</v>
      </c>
      <c r="S275" s="34">
        <v>16.600000000000001</v>
      </c>
    </row>
    <row r="276" spans="1:19">
      <c r="A276" s="32">
        <v>34144</v>
      </c>
      <c r="B276" s="33">
        <f t="shared" si="193"/>
        <v>6</v>
      </c>
      <c r="C276" s="33">
        <f t="shared" si="194"/>
        <v>1993</v>
      </c>
      <c r="D276" s="34">
        <v>0.32800000000000001</v>
      </c>
      <c r="F276" s="32">
        <v>35783</v>
      </c>
      <c r="G276" s="33">
        <f t="shared" si="195"/>
        <v>12</v>
      </c>
      <c r="H276" s="33">
        <f t="shared" si="196"/>
        <v>1997</v>
      </c>
      <c r="I276" s="34">
        <v>2.39</v>
      </c>
      <c r="K276" s="32">
        <v>31762</v>
      </c>
      <c r="L276" s="33">
        <f t="shared" si="197"/>
        <v>12</v>
      </c>
      <c r="M276" s="33">
        <f t="shared" si="198"/>
        <v>1986</v>
      </c>
      <c r="N276" s="34">
        <v>16.11</v>
      </c>
      <c r="P276" s="32">
        <v>32265</v>
      </c>
      <c r="Q276" s="33">
        <f t="shared" si="199"/>
        <v>5</v>
      </c>
      <c r="R276" s="33">
        <f t="shared" si="200"/>
        <v>1988</v>
      </c>
      <c r="S276" s="34">
        <v>15.95</v>
      </c>
    </row>
    <row r="277" spans="1:19">
      <c r="A277" s="32">
        <v>34145</v>
      </c>
      <c r="B277" s="33">
        <f t="shared" si="193"/>
        <v>6</v>
      </c>
      <c r="C277" s="33">
        <f t="shared" si="194"/>
        <v>1993</v>
      </c>
      <c r="D277" s="34">
        <v>0.32800000000000001</v>
      </c>
      <c r="F277" s="32">
        <v>35786</v>
      </c>
      <c r="G277" s="33">
        <f t="shared" si="195"/>
        <v>12</v>
      </c>
      <c r="H277" s="33">
        <f t="shared" si="196"/>
        <v>1997</v>
      </c>
      <c r="I277" s="34">
        <v>2.36</v>
      </c>
      <c r="K277" s="32">
        <v>31763</v>
      </c>
      <c r="L277" s="33">
        <f t="shared" si="197"/>
        <v>12</v>
      </c>
      <c r="M277" s="33">
        <f t="shared" si="198"/>
        <v>1986</v>
      </c>
      <c r="N277" s="34">
        <v>15.83</v>
      </c>
      <c r="P277" s="32">
        <v>32266</v>
      </c>
      <c r="Q277" s="33">
        <f t="shared" si="199"/>
        <v>5</v>
      </c>
      <c r="R277" s="33">
        <f t="shared" si="200"/>
        <v>1988</v>
      </c>
      <c r="S277" s="34">
        <v>16.079999999999998</v>
      </c>
    </row>
    <row r="278" spans="1:19">
      <c r="A278" s="32">
        <v>34148</v>
      </c>
      <c r="B278" s="33">
        <f t="shared" si="193"/>
        <v>6</v>
      </c>
      <c r="C278" s="33">
        <f t="shared" si="194"/>
        <v>1993</v>
      </c>
      <c r="D278" s="34">
        <v>0.32500000000000001</v>
      </c>
      <c r="F278" s="32">
        <v>35787</v>
      </c>
      <c r="G278" s="33">
        <f t="shared" si="195"/>
        <v>12</v>
      </c>
      <c r="H278" s="33">
        <f t="shared" si="196"/>
        <v>1997</v>
      </c>
      <c r="I278" s="34">
        <v>2.2400000000000002</v>
      </c>
      <c r="K278" s="32">
        <v>31764</v>
      </c>
      <c r="L278" s="33">
        <f t="shared" si="197"/>
        <v>12</v>
      </c>
      <c r="M278" s="33">
        <f t="shared" si="198"/>
        <v>1986</v>
      </c>
      <c r="N278" s="34">
        <v>16.28</v>
      </c>
      <c r="P278" s="32">
        <v>32267</v>
      </c>
      <c r="Q278" s="33">
        <f t="shared" si="199"/>
        <v>5</v>
      </c>
      <c r="R278" s="33">
        <f t="shared" si="200"/>
        <v>1988</v>
      </c>
      <c r="S278" s="34">
        <v>16.149999999999999</v>
      </c>
    </row>
    <row r="279" spans="1:19">
      <c r="A279" s="32">
        <v>34149</v>
      </c>
      <c r="B279" s="33">
        <f t="shared" si="193"/>
        <v>6</v>
      </c>
      <c r="C279" s="33">
        <f t="shared" si="194"/>
        <v>1993</v>
      </c>
      <c r="D279" s="34">
        <v>0.32900000000000001</v>
      </c>
      <c r="F279" s="32">
        <v>35788</v>
      </c>
      <c r="G279" s="33">
        <f t="shared" si="195"/>
        <v>12</v>
      </c>
      <c r="H279" s="33">
        <f t="shared" si="196"/>
        <v>1997</v>
      </c>
      <c r="I279" s="34">
        <v>2.06</v>
      </c>
      <c r="K279" s="32">
        <v>31765</v>
      </c>
      <c r="L279" s="33">
        <f t="shared" si="197"/>
        <v>12</v>
      </c>
      <c r="M279" s="33">
        <f t="shared" si="198"/>
        <v>1986</v>
      </c>
      <c r="N279" s="34">
        <v>16.55</v>
      </c>
      <c r="P279" s="32">
        <v>32268</v>
      </c>
      <c r="Q279" s="33">
        <f t="shared" si="199"/>
        <v>5</v>
      </c>
      <c r="R279" s="33">
        <f t="shared" si="200"/>
        <v>1988</v>
      </c>
      <c r="S279" s="34">
        <v>16.149999999999999</v>
      </c>
    </row>
    <row r="280" spans="1:19">
      <c r="A280" s="32">
        <v>34150</v>
      </c>
      <c r="B280" s="33">
        <f t="shared" si="193"/>
        <v>6</v>
      </c>
      <c r="C280" s="33">
        <f t="shared" si="194"/>
        <v>1993</v>
      </c>
      <c r="D280" s="34">
        <v>0.33</v>
      </c>
      <c r="F280" s="32">
        <v>35790</v>
      </c>
      <c r="G280" s="33">
        <f t="shared" si="195"/>
        <v>12</v>
      </c>
      <c r="H280" s="33">
        <f t="shared" si="196"/>
        <v>1997</v>
      </c>
      <c r="I280" s="34">
        <v>2.1800000000000002</v>
      </c>
      <c r="K280" s="32">
        <v>31768</v>
      </c>
      <c r="L280" s="33">
        <f t="shared" si="197"/>
        <v>12</v>
      </c>
      <c r="M280" s="33">
        <f t="shared" si="198"/>
        <v>1986</v>
      </c>
      <c r="N280" s="34">
        <v>16.95</v>
      </c>
      <c r="P280" s="32">
        <v>32269</v>
      </c>
      <c r="Q280" s="33">
        <f t="shared" si="199"/>
        <v>5</v>
      </c>
      <c r="R280" s="33">
        <f t="shared" si="200"/>
        <v>1988</v>
      </c>
      <c r="S280" s="34">
        <v>16.45</v>
      </c>
    </row>
    <row r="281" spans="1:19">
      <c r="A281" s="32">
        <v>34151</v>
      </c>
      <c r="B281" s="33">
        <f t="shared" si="193"/>
        <v>7</v>
      </c>
      <c r="C281" s="33">
        <f t="shared" si="194"/>
        <v>1993</v>
      </c>
      <c r="D281" s="34">
        <v>0.33</v>
      </c>
      <c r="F281" s="32">
        <v>35793</v>
      </c>
      <c r="G281" s="33">
        <f t="shared" si="195"/>
        <v>12</v>
      </c>
      <c r="H281" s="33">
        <f t="shared" si="196"/>
        <v>1997</v>
      </c>
      <c r="I281" s="34">
        <v>2.33</v>
      </c>
      <c r="K281" s="32">
        <v>31769</v>
      </c>
      <c r="L281" s="33">
        <f t="shared" si="197"/>
        <v>12</v>
      </c>
      <c r="M281" s="33">
        <f t="shared" si="198"/>
        <v>1986</v>
      </c>
      <c r="N281" s="34">
        <v>16.93</v>
      </c>
      <c r="P281" s="32">
        <v>32272</v>
      </c>
      <c r="Q281" s="33">
        <f t="shared" si="199"/>
        <v>5</v>
      </c>
      <c r="R281" s="33">
        <f t="shared" si="200"/>
        <v>1988</v>
      </c>
      <c r="S281" s="34">
        <v>16.5</v>
      </c>
    </row>
    <row r="282" spans="1:19">
      <c r="A282" s="32">
        <v>34152</v>
      </c>
      <c r="B282" s="33">
        <f t="shared" si="193"/>
        <v>7</v>
      </c>
      <c r="C282" s="33">
        <f t="shared" si="194"/>
        <v>1993</v>
      </c>
      <c r="D282" s="34">
        <v>0.32600000000000001</v>
      </c>
      <c r="F282" s="32">
        <v>35794</v>
      </c>
      <c r="G282" s="33">
        <f t="shared" si="195"/>
        <v>12</v>
      </c>
      <c r="H282" s="33">
        <f t="shared" si="196"/>
        <v>1997</v>
      </c>
      <c r="I282" s="34">
        <v>2.27</v>
      </c>
      <c r="K282" s="32">
        <v>31770</v>
      </c>
      <c r="L282" s="33">
        <f t="shared" si="197"/>
        <v>12</v>
      </c>
      <c r="M282" s="33">
        <f t="shared" si="198"/>
        <v>1986</v>
      </c>
      <c r="N282" s="34">
        <v>17.260000000000002</v>
      </c>
      <c r="P282" s="32">
        <v>32273</v>
      </c>
      <c r="Q282" s="33">
        <f t="shared" si="199"/>
        <v>5</v>
      </c>
      <c r="R282" s="33">
        <f t="shared" si="200"/>
        <v>1988</v>
      </c>
      <c r="S282" s="34">
        <v>16.38</v>
      </c>
    </row>
    <row r="283" spans="1:19">
      <c r="A283" s="32">
        <v>34156</v>
      </c>
      <c r="B283" s="33">
        <f t="shared" si="193"/>
        <v>7</v>
      </c>
      <c r="C283" s="33">
        <f t="shared" si="194"/>
        <v>1993</v>
      </c>
      <c r="D283" s="34">
        <v>0.32800000000000001</v>
      </c>
      <c r="F283" s="32">
        <v>35795</v>
      </c>
      <c r="G283" s="33">
        <f t="shared" si="195"/>
        <v>12</v>
      </c>
      <c r="H283" s="33">
        <f t="shared" si="196"/>
        <v>1997</v>
      </c>
      <c r="I283" s="34">
        <v>2.27</v>
      </c>
      <c r="K283" s="32">
        <v>31775</v>
      </c>
      <c r="L283" s="33">
        <f t="shared" si="197"/>
        <v>12</v>
      </c>
      <c r="M283" s="33">
        <f t="shared" si="198"/>
        <v>1986</v>
      </c>
      <c r="N283" s="34">
        <v>17.649999999999999</v>
      </c>
      <c r="P283" s="32">
        <v>32274</v>
      </c>
      <c r="Q283" s="33">
        <f t="shared" si="199"/>
        <v>5</v>
      </c>
      <c r="R283" s="33">
        <f t="shared" si="200"/>
        <v>1988</v>
      </c>
      <c r="S283" s="34">
        <v>16.48</v>
      </c>
    </row>
    <row r="284" spans="1:19">
      <c r="A284" s="32">
        <v>34157</v>
      </c>
      <c r="B284" s="33">
        <f t="shared" si="193"/>
        <v>7</v>
      </c>
      <c r="C284" s="33">
        <f t="shared" si="194"/>
        <v>1993</v>
      </c>
      <c r="D284" s="34">
        <v>0.32500000000000001</v>
      </c>
      <c r="F284" s="32">
        <v>35797</v>
      </c>
      <c r="G284" s="33">
        <f t="shared" si="195"/>
        <v>1</v>
      </c>
      <c r="H284" s="33">
        <f t="shared" si="196"/>
        <v>1998</v>
      </c>
      <c r="I284" s="34">
        <v>2.16</v>
      </c>
      <c r="K284" s="32">
        <v>31776</v>
      </c>
      <c r="L284" s="33">
        <f t="shared" si="197"/>
        <v>12</v>
      </c>
      <c r="M284" s="33">
        <f t="shared" si="198"/>
        <v>1986</v>
      </c>
      <c r="N284" s="34">
        <v>17.73</v>
      </c>
      <c r="P284" s="32">
        <v>32275</v>
      </c>
      <c r="Q284" s="33">
        <f t="shared" si="199"/>
        <v>5</v>
      </c>
      <c r="R284" s="33">
        <f t="shared" si="200"/>
        <v>1988</v>
      </c>
      <c r="S284" s="34">
        <v>16.399999999999999</v>
      </c>
    </row>
    <row r="285" spans="1:19">
      <c r="A285" s="32">
        <v>34158</v>
      </c>
      <c r="B285" s="33">
        <f t="shared" si="193"/>
        <v>7</v>
      </c>
      <c r="C285" s="33">
        <f t="shared" si="194"/>
        <v>1993</v>
      </c>
      <c r="D285" s="34">
        <v>0.32400000000000001</v>
      </c>
      <c r="F285" s="32">
        <v>35800</v>
      </c>
      <c r="G285" s="33">
        <f t="shared" si="195"/>
        <v>1</v>
      </c>
      <c r="H285" s="33">
        <f t="shared" si="196"/>
        <v>1998</v>
      </c>
      <c r="I285" s="34">
        <v>2.0499999999999998</v>
      </c>
      <c r="K285" s="32">
        <v>31777</v>
      </c>
      <c r="L285" s="33">
        <f t="shared" si="197"/>
        <v>12</v>
      </c>
      <c r="M285" s="33">
        <f t="shared" si="198"/>
        <v>1986</v>
      </c>
      <c r="N285" s="34">
        <v>17.93</v>
      </c>
      <c r="P285" s="32">
        <v>32276</v>
      </c>
      <c r="Q285" s="33">
        <f t="shared" si="199"/>
        <v>5</v>
      </c>
      <c r="R285" s="33">
        <f t="shared" si="200"/>
        <v>1988</v>
      </c>
      <c r="S285" s="34">
        <v>16.5</v>
      </c>
    </row>
    <row r="286" spans="1:19">
      <c r="A286" s="32">
        <v>34159</v>
      </c>
      <c r="B286" s="33">
        <f t="shared" si="193"/>
        <v>7</v>
      </c>
      <c r="C286" s="33">
        <f t="shared" si="194"/>
        <v>1993</v>
      </c>
      <c r="D286" s="34">
        <v>0.32400000000000001</v>
      </c>
      <c r="F286" s="32">
        <v>35801</v>
      </c>
      <c r="G286" s="33">
        <f t="shared" si="195"/>
        <v>1</v>
      </c>
      <c r="H286" s="33">
        <f t="shared" si="196"/>
        <v>1998</v>
      </c>
      <c r="I286" s="34">
        <v>2.16</v>
      </c>
      <c r="K286" s="32">
        <v>31779</v>
      </c>
      <c r="L286" s="33">
        <f t="shared" si="197"/>
        <v>1</v>
      </c>
      <c r="M286" s="33">
        <f t="shared" si="198"/>
        <v>1987</v>
      </c>
      <c r="N286" s="34">
        <v>18.13</v>
      </c>
      <c r="P286" s="32">
        <v>32279</v>
      </c>
      <c r="Q286" s="33">
        <f t="shared" si="199"/>
        <v>5</v>
      </c>
      <c r="R286" s="33">
        <f t="shared" si="200"/>
        <v>1988</v>
      </c>
      <c r="S286" s="34">
        <v>16.600000000000001</v>
      </c>
    </row>
    <row r="287" spans="1:19">
      <c r="A287" s="32">
        <v>34162</v>
      </c>
      <c r="B287" s="33">
        <f t="shared" si="193"/>
        <v>7</v>
      </c>
      <c r="C287" s="33">
        <f t="shared" si="194"/>
        <v>1993</v>
      </c>
      <c r="D287" s="34">
        <v>0.32400000000000001</v>
      </c>
      <c r="F287" s="32">
        <v>35802</v>
      </c>
      <c r="G287" s="33">
        <f t="shared" si="195"/>
        <v>1</v>
      </c>
      <c r="H287" s="33">
        <f t="shared" si="196"/>
        <v>1998</v>
      </c>
      <c r="I287" s="34">
        <v>2.13</v>
      </c>
      <c r="K287" s="32">
        <v>31782</v>
      </c>
      <c r="L287" s="33">
        <f t="shared" si="197"/>
        <v>1</v>
      </c>
      <c r="M287" s="33">
        <f t="shared" si="198"/>
        <v>1987</v>
      </c>
      <c r="N287" s="34">
        <v>17.98</v>
      </c>
      <c r="P287" s="32">
        <v>32280</v>
      </c>
      <c r="Q287" s="33">
        <f t="shared" si="199"/>
        <v>5</v>
      </c>
      <c r="R287" s="33">
        <f t="shared" si="200"/>
        <v>1988</v>
      </c>
      <c r="S287" s="34">
        <v>16.600000000000001</v>
      </c>
    </row>
    <row r="288" spans="1:19">
      <c r="A288" s="32">
        <v>34163</v>
      </c>
      <c r="B288" s="33">
        <f t="shared" si="193"/>
        <v>7</v>
      </c>
      <c r="C288" s="33">
        <f t="shared" si="194"/>
        <v>1993</v>
      </c>
      <c r="D288" s="34">
        <v>0.316</v>
      </c>
      <c r="F288" s="32">
        <v>35803</v>
      </c>
      <c r="G288" s="33">
        <f t="shared" si="195"/>
        <v>1</v>
      </c>
      <c r="H288" s="33">
        <f t="shared" si="196"/>
        <v>1998</v>
      </c>
      <c r="I288" s="34">
        <v>2.11</v>
      </c>
      <c r="K288" s="32">
        <v>31783</v>
      </c>
      <c r="L288" s="33">
        <f t="shared" si="197"/>
        <v>1</v>
      </c>
      <c r="M288" s="33">
        <f t="shared" si="198"/>
        <v>1987</v>
      </c>
      <c r="N288" s="34">
        <v>18.21</v>
      </c>
      <c r="P288" s="32">
        <v>32281</v>
      </c>
      <c r="Q288" s="33">
        <f t="shared" si="199"/>
        <v>5</v>
      </c>
      <c r="R288" s="33">
        <f t="shared" si="200"/>
        <v>1988</v>
      </c>
      <c r="S288" s="34">
        <v>16.399999999999999</v>
      </c>
    </row>
    <row r="289" spans="1:19">
      <c r="A289" s="32">
        <v>34164</v>
      </c>
      <c r="B289" s="33">
        <f t="shared" si="193"/>
        <v>7</v>
      </c>
      <c r="C289" s="33">
        <f t="shared" si="194"/>
        <v>1993</v>
      </c>
      <c r="D289" s="34">
        <v>0.309</v>
      </c>
      <c r="F289" s="32">
        <v>35804</v>
      </c>
      <c r="G289" s="33">
        <f t="shared" si="195"/>
        <v>1</v>
      </c>
      <c r="H289" s="33">
        <f t="shared" si="196"/>
        <v>1998</v>
      </c>
      <c r="I289" s="34">
        <v>2.09</v>
      </c>
      <c r="K289" s="32">
        <v>31784</v>
      </c>
      <c r="L289" s="33">
        <f t="shared" si="197"/>
        <v>1</v>
      </c>
      <c r="M289" s="33">
        <f t="shared" si="198"/>
        <v>1987</v>
      </c>
      <c r="N289" s="34">
        <v>18.28</v>
      </c>
      <c r="P289" s="32">
        <v>32282</v>
      </c>
      <c r="Q289" s="33">
        <f t="shared" si="199"/>
        <v>5</v>
      </c>
      <c r="R289" s="33">
        <f t="shared" si="200"/>
        <v>1988</v>
      </c>
      <c r="S289" s="34">
        <v>16.25</v>
      </c>
    </row>
    <row r="290" spans="1:19">
      <c r="A290" s="32">
        <v>34165</v>
      </c>
      <c r="B290" s="33">
        <f t="shared" si="193"/>
        <v>7</v>
      </c>
      <c r="C290" s="33">
        <f t="shared" si="194"/>
        <v>1993</v>
      </c>
      <c r="D290" s="34">
        <v>0.30599999999999999</v>
      </c>
      <c r="F290" s="32">
        <v>35807</v>
      </c>
      <c r="G290" s="33">
        <f t="shared" si="195"/>
        <v>1</v>
      </c>
      <c r="H290" s="33">
        <f t="shared" si="196"/>
        <v>1998</v>
      </c>
      <c r="I290" s="34">
        <v>2.0099999999999998</v>
      </c>
      <c r="K290" s="32">
        <v>31785</v>
      </c>
      <c r="L290" s="33">
        <f t="shared" si="197"/>
        <v>1</v>
      </c>
      <c r="M290" s="33">
        <f t="shared" si="198"/>
        <v>1987</v>
      </c>
      <c r="N290" s="34">
        <v>18.63</v>
      </c>
      <c r="P290" s="32">
        <v>32283</v>
      </c>
      <c r="Q290" s="33">
        <f t="shared" si="199"/>
        <v>5</v>
      </c>
      <c r="R290" s="33">
        <f t="shared" si="200"/>
        <v>1988</v>
      </c>
      <c r="S290" s="34">
        <v>16.45</v>
      </c>
    </row>
    <row r="291" spans="1:19">
      <c r="A291" s="32">
        <v>34166</v>
      </c>
      <c r="B291" s="33">
        <f t="shared" si="193"/>
        <v>7</v>
      </c>
      <c r="C291" s="33">
        <f t="shared" si="194"/>
        <v>1993</v>
      </c>
      <c r="D291" s="34">
        <v>0.309</v>
      </c>
      <c r="F291" s="32">
        <v>35808</v>
      </c>
      <c r="G291" s="33">
        <f t="shared" si="195"/>
        <v>1</v>
      </c>
      <c r="H291" s="33">
        <f t="shared" si="196"/>
        <v>1998</v>
      </c>
      <c r="I291" s="34">
        <v>2.0299999999999998</v>
      </c>
      <c r="K291" s="32">
        <v>31786</v>
      </c>
      <c r="L291" s="33">
        <f t="shared" si="197"/>
        <v>1</v>
      </c>
      <c r="M291" s="33">
        <f t="shared" si="198"/>
        <v>1987</v>
      </c>
      <c r="N291" s="34">
        <v>18.78</v>
      </c>
      <c r="P291" s="32">
        <v>32286</v>
      </c>
      <c r="Q291" s="33">
        <f t="shared" si="199"/>
        <v>5</v>
      </c>
      <c r="R291" s="33">
        <f t="shared" si="200"/>
        <v>1988</v>
      </c>
      <c r="S291" s="34">
        <v>16.23</v>
      </c>
    </row>
    <row r="292" spans="1:19">
      <c r="A292" s="32">
        <v>34169</v>
      </c>
      <c r="B292" s="33">
        <f t="shared" ref="B292:B355" si="201">+MONTH(A292)</f>
        <v>7</v>
      </c>
      <c r="C292" s="33">
        <f t="shared" ref="C292:C355" si="202">+YEAR(A292)</f>
        <v>1993</v>
      </c>
      <c r="D292" s="34">
        <v>0.30399999999999999</v>
      </c>
      <c r="F292" s="32">
        <v>35809</v>
      </c>
      <c r="G292" s="33">
        <f t="shared" ref="G292:G355" si="203">+MONTH(F292)</f>
        <v>1</v>
      </c>
      <c r="H292" s="33">
        <f t="shared" ref="H292:H355" si="204">+YEAR(F292)</f>
        <v>1998</v>
      </c>
      <c r="I292" s="34">
        <v>2.0499999999999998</v>
      </c>
      <c r="K292" s="32">
        <v>31789</v>
      </c>
      <c r="L292" s="33">
        <f t="shared" ref="L292:L355" si="205">+MONTH(K292)</f>
        <v>1</v>
      </c>
      <c r="M292" s="33">
        <f t="shared" ref="M292:M355" si="206">+YEAR(K292)</f>
        <v>1987</v>
      </c>
      <c r="N292" s="34">
        <v>19</v>
      </c>
      <c r="P292" s="32">
        <v>32287</v>
      </c>
      <c r="Q292" s="33">
        <f t="shared" ref="Q292:Q355" si="207">+MONTH(P292)</f>
        <v>5</v>
      </c>
      <c r="R292" s="33">
        <f t="shared" si="200"/>
        <v>1988</v>
      </c>
      <c r="S292" s="34">
        <v>16.3</v>
      </c>
    </row>
    <row r="293" spans="1:19">
      <c r="A293" s="32">
        <v>34170</v>
      </c>
      <c r="B293" s="33">
        <f t="shared" si="201"/>
        <v>7</v>
      </c>
      <c r="C293" s="33">
        <f t="shared" si="202"/>
        <v>1993</v>
      </c>
      <c r="D293" s="34">
        <v>0.30599999999999999</v>
      </c>
      <c r="F293" s="32">
        <v>35810</v>
      </c>
      <c r="G293" s="33">
        <f t="shared" si="203"/>
        <v>1</v>
      </c>
      <c r="H293" s="33">
        <f t="shared" si="204"/>
        <v>1998</v>
      </c>
      <c r="I293" s="34">
        <v>2.0699999999999998</v>
      </c>
      <c r="K293" s="32">
        <v>31790</v>
      </c>
      <c r="L293" s="33">
        <f t="shared" si="205"/>
        <v>1</v>
      </c>
      <c r="M293" s="33">
        <f t="shared" si="206"/>
        <v>1987</v>
      </c>
      <c r="N293" s="34">
        <v>18.86</v>
      </c>
      <c r="P293" s="32">
        <v>32288</v>
      </c>
      <c r="Q293" s="33">
        <f t="shared" si="207"/>
        <v>5</v>
      </c>
      <c r="R293" s="33">
        <f t="shared" ref="R293:R356" si="208">+YEAR(P293)</f>
        <v>1988</v>
      </c>
      <c r="S293" s="34">
        <v>16.18</v>
      </c>
    </row>
    <row r="294" spans="1:19">
      <c r="A294" s="32">
        <v>34171</v>
      </c>
      <c r="B294" s="33">
        <f t="shared" si="201"/>
        <v>7</v>
      </c>
      <c r="C294" s="33">
        <f t="shared" si="202"/>
        <v>1993</v>
      </c>
      <c r="D294" s="34">
        <v>0.308</v>
      </c>
      <c r="F294" s="32">
        <v>35811</v>
      </c>
      <c r="G294" s="33">
        <f t="shared" si="203"/>
        <v>1</v>
      </c>
      <c r="H294" s="33">
        <f t="shared" si="204"/>
        <v>1998</v>
      </c>
      <c r="I294" s="34">
        <v>2.11</v>
      </c>
      <c r="K294" s="32">
        <v>31791</v>
      </c>
      <c r="L294" s="33">
        <f t="shared" si="205"/>
        <v>1</v>
      </c>
      <c r="M294" s="33">
        <f t="shared" si="206"/>
        <v>1987</v>
      </c>
      <c r="N294" s="34">
        <v>19.13</v>
      </c>
      <c r="P294" s="32">
        <v>32289</v>
      </c>
      <c r="Q294" s="33">
        <f t="shared" si="207"/>
        <v>5</v>
      </c>
      <c r="R294" s="33">
        <f t="shared" si="208"/>
        <v>1988</v>
      </c>
      <c r="S294" s="34">
        <v>16.18</v>
      </c>
    </row>
    <row r="295" spans="1:19">
      <c r="A295" s="32">
        <v>34172</v>
      </c>
      <c r="B295" s="33">
        <f t="shared" si="201"/>
        <v>7</v>
      </c>
      <c r="C295" s="33">
        <f t="shared" si="202"/>
        <v>1993</v>
      </c>
      <c r="D295" s="34">
        <v>0.309</v>
      </c>
      <c r="F295" s="32">
        <v>35815</v>
      </c>
      <c r="G295" s="33">
        <f t="shared" si="203"/>
        <v>1</v>
      </c>
      <c r="H295" s="33">
        <f t="shared" si="204"/>
        <v>1998</v>
      </c>
      <c r="I295" s="34">
        <v>2.12</v>
      </c>
      <c r="K295" s="32">
        <v>31792</v>
      </c>
      <c r="L295" s="33">
        <f t="shared" si="205"/>
        <v>1</v>
      </c>
      <c r="M295" s="33">
        <f t="shared" si="206"/>
        <v>1987</v>
      </c>
      <c r="N295" s="34">
        <v>19.09</v>
      </c>
      <c r="P295" s="32">
        <v>32290</v>
      </c>
      <c r="Q295" s="33">
        <f t="shared" si="207"/>
        <v>5</v>
      </c>
      <c r="R295" s="33">
        <f t="shared" si="208"/>
        <v>1988</v>
      </c>
      <c r="S295" s="34">
        <v>16.25</v>
      </c>
    </row>
    <row r="296" spans="1:19">
      <c r="A296" s="32">
        <v>34173</v>
      </c>
      <c r="B296" s="33">
        <f t="shared" si="201"/>
        <v>7</v>
      </c>
      <c r="C296" s="33">
        <f t="shared" si="202"/>
        <v>1993</v>
      </c>
      <c r="D296" s="34">
        <v>0.309</v>
      </c>
      <c r="F296" s="32">
        <v>35816</v>
      </c>
      <c r="G296" s="33">
        <f t="shared" si="203"/>
        <v>1</v>
      </c>
      <c r="H296" s="33">
        <f t="shared" si="204"/>
        <v>1998</v>
      </c>
      <c r="I296" s="34">
        <v>2.09</v>
      </c>
      <c r="K296" s="32">
        <v>31793</v>
      </c>
      <c r="L296" s="33">
        <f t="shared" si="205"/>
        <v>1</v>
      </c>
      <c r="M296" s="33">
        <f t="shared" si="206"/>
        <v>1987</v>
      </c>
      <c r="N296" s="34">
        <v>19.13</v>
      </c>
      <c r="P296" s="32">
        <v>32293</v>
      </c>
      <c r="Q296" s="33">
        <f t="shared" si="207"/>
        <v>5</v>
      </c>
      <c r="R296" s="33">
        <f t="shared" si="208"/>
        <v>1988</v>
      </c>
      <c r="S296" s="34">
        <v>16.23</v>
      </c>
    </row>
    <row r="297" spans="1:19">
      <c r="A297" s="32">
        <v>34176</v>
      </c>
      <c r="B297" s="33">
        <f t="shared" si="201"/>
        <v>7</v>
      </c>
      <c r="C297" s="33">
        <f t="shared" si="202"/>
        <v>1993</v>
      </c>
      <c r="D297" s="34">
        <v>0.309</v>
      </c>
      <c r="F297" s="32">
        <v>35817</v>
      </c>
      <c r="G297" s="33">
        <f t="shared" si="203"/>
        <v>1</v>
      </c>
      <c r="H297" s="33">
        <f t="shared" si="204"/>
        <v>1998</v>
      </c>
      <c r="I297" s="34">
        <v>2.1</v>
      </c>
      <c r="K297" s="32">
        <v>31796</v>
      </c>
      <c r="L297" s="33">
        <f t="shared" si="205"/>
        <v>1</v>
      </c>
      <c r="M297" s="33">
        <f t="shared" si="206"/>
        <v>1987</v>
      </c>
      <c r="N297" s="34">
        <v>18.7</v>
      </c>
      <c r="P297" s="32">
        <v>32294</v>
      </c>
      <c r="Q297" s="33">
        <f t="shared" si="207"/>
        <v>5</v>
      </c>
      <c r="R297" s="33">
        <f t="shared" si="208"/>
        <v>1988</v>
      </c>
      <c r="S297" s="34">
        <v>16.2</v>
      </c>
    </row>
    <row r="298" spans="1:19">
      <c r="A298" s="32">
        <v>34177</v>
      </c>
      <c r="B298" s="33">
        <f t="shared" si="201"/>
        <v>7</v>
      </c>
      <c r="C298" s="33">
        <f t="shared" si="202"/>
        <v>1993</v>
      </c>
      <c r="D298" s="34">
        <v>0.309</v>
      </c>
      <c r="F298" s="32">
        <v>35818</v>
      </c>
      <c r="G298" s="33">
        <f t="shared" si="203"/>
        <v>1</v>
      </c>
      <c r="H298" s="33">
        <f t="shared" si="204"/>
        <v>1998</v>
      </c>
      <c r="I298" s="34">
        <v>2.14</v>
      </c>
      <c r="K298" s="32">
        <v>31797</v>
      </c>
      <c r="L298" s="33">
        <f t="shared" si="205"/>
        <v>1</v>
      </c>
      <c r="M298" s="33">
        <f t="shared" si="206"/>
        <v>1987</v>
      </c>
      <c r="N298" s="34">
        <v>18.73</v>
      </c>
      <c r="P298" s="32">
        <v>32295</v>
      </c>
      <c r="Q298" s="33">
        <f t="shared" si="207"/>
        <v>6</v>
      </c>
      <c r="R298" s="33">
        <f t="shared" si="208"/>
        <v>1988</v>
      </c>
      <c r="S298" s="34">
        <v>16.329999999999998</v>
      </c>
    </row>
    <row r="299" spans="1:19">
      <c r="A299" s="32">
        <v>34178</v>
      </c>
      <c r="B299" s="33">
        <f t="shared" si="201"/>
        <v>7</v>
      </c>
      <c r="C299" s="33">
        <f t="shared" si="202"/>
        <v>1993</v>
      </c>
      <c r="D299" s="34">
        <v>0.309</v>
      </c>
      <c r="F299" s="32">
        <v>35821</v>
      </c>
      <c r="G299" s="33">
        <f t="shared" si="203"/>
        <v>1</v>
      </c>
      <c r="H299" s="33">
        <f t="shared" si="204"/>
        <v>1998</v>
      </c>
      <c r="I299" s="34">
        <v>2.09</v>
      </c>
      <c r="K299" s="32">
        <v>31798</v>
      </c>
      <c r="L299" s="33">
        <f t="shared" si="205"/>
        <v>1</v>
      </c>
      <c r="M299" s="33">
        <f t="shared" si="206"/>
        <v>1987</v>
      </c>
      <c r="N299" s="34">
        <v>18.600000000000001</v>
      </c>
      <c r="P299" s="32">
        <v>32296</v>
      </c>
      <c r="Q299" s="33">
        <f t="shared" si="207"/>
        <v>6</v>
      </c>
      <c r="R299" s="33">
        <f t="shared" si="208"/>
        <v>1988</v>
      </c>
      <c r="S299" s="34">
        <v>16.329999999999998</v>
      </c>
    </row>
    <row r="300" spans="1:19">
      <c r="A300" s="32">
        <v>34179</v>
      </c>
      <c r="B300" s="33">
        <f t="shared" si="201"/>
        <v>7</v>
      </c>
      <c r="C300" s="33">
        <f t="shared" si="202"/>
        <v>1993</v>
      </c>
      <c r="D300" s="34">
        <v>0.309</v>
      </c>
      <c r="F300" s="32">
        <v>35822</v>
      </c>
      <c r="G300" s="33">
        <f t="shared" si="203"/>
        <v>1</v>
      </c>
      <c r="H300" s="33">
        <f t="shared" si="204"/>
        <v>1998</v>
      </c>
      <c r="I300" s="34">
        <v>2.06</v>
      </c>
      <c r="K300" s="32">
        <v>31799</v>
      </c>
      <c r="L300" s="33">
        <f t="shared" si="205"/>
        <v>1</v>
      </c>
      <c r="M300" s="33">
        <f t="shared" si="206"/>
        <v>1987</v>
      </c>
      <c r="N300" s="34">
        <v>18.760000000000002</v>
      </c>
      <c r="P300" s="32">
        <v>32297</v>
      </c>
      <c r="Q300" s="33">
        <f t="shared" si="207"/>
        <v>6</v>
      </c>
      <c r="R300" s="33">
        <f t="shared" si="208"/>
        <v>1988</v>
      </c>
      <c r="S300" s="34">
        <v>16.45</v>
      </c>
    </row>
    <row r="301" spans="1:19">
      <c r="A301" s="32">
        <v>34180</v>
      </c>
      <c r="B301" s="33">
        <f t="shared" si="201"/>
        <v>7</v>
      </c>
      <c r="C301" s="33">
        <f t="shared" si="202"/>
        <v>1993</v>
      </c>
      <c r="D301" s="34">
        <v>0.309</v>
      </c>
      <c r="F301" s="32">
        <v>35823</v>
      </c>
      <c r="G301" s="33">
        <f t="shared" si="203"/>
        <v>1</v>
      </c>
      <c r="H301" s="33">
        <f t="shared" si="204"/>
        <v>1998</v>
      </c>
      <c r="I301" s="34">
        <v>2.09</v>
      </c>
      <c r="K301" s="32">
        <v>31800</v>
      </c>
      <c r="L301" s="33">
        <f t="shared" si="205"/>
        <v>1</v>
      </c>
      <c r="M301" s="33">
        <f t="shared" si="206"/>
        <v>1987</v>
      </c>
      <c r="N301" s="34">
        <v>18.59</v>
      </c>
      <c r="P301" s="32">
        <v>32300</v>
      </c>
      <c r="Q301" s="33">
        <f t="shared" si="207"/>
        <v>6</v>
      </c>
      <c r="R301" s="33">
        <f t="shared" si="208"/>
        <v>1988</v>
      </c>
      <c r="S301" s="34">
        <v>16.25</v>
      </c>
    </row>
    <row r="302" spans="1:19">
      <c r="A302" s="32">
        <v>34183</v>
      </c>
      <c r="B302" s="33">
        <f t="shared" si="201"/>
        <v>8</v>
      </c>
      <c r="C302" s="33">
        <f t="shared" si="202"/>
        <v>1993</v>
      </c>
      <c r="D302" s="34">
        <v>0.309</v>
      </c>
      <c r="F302" s="32">
        <v>35824</v>
      </c>
      <c r="G302" s="33">
        <f t="shared" si="203"/>
        <v>1</v>
      </c>
      <c r="H302" s="33">
        <f t="shared" si="204"/>
        <v>1998</v>
      </c>
      <c r="I302" s="34">
        <v>2.0699999999999998</v>
      </c>
      <c r="K302" s="32">
        <v>31803</v>
      </c>
      <c r="L302" s="33">
        <f t="shared" si="205"/>
        <v>1</v>
      </c>
      <c r="M302" s="33">
        <f t="shared" si="206"/>
        <v>1987</v>
      </c>
      <c r="N302" s="34">
        <v>18.63</v>
      </c>
      <c r="P302" s="32">
        <v>32301</v>
      </c>
      <c r="Q302" s="33">
        <f t="shared" si="207"/>
        <v>6</v>
      </c>
      <c r="R302" s="33">
        <f t="shared" si="208"/>
        <v>1988</v>
      </c>
      <c r="S302" s="34">
        <v>16.23</v>
      </c>
    </row>
    <row r="303" spans="1:19">
      <c r="A303" s="32">
        <v>34184</v>
      </c>
      <c r="B303" s="33">
        <f t="shared" si="201"/>
        <v>8</v>
      </c>
      <c r="C303" s="33">
        <f t="shared" si="202"/>
        <v>1993</v>
      </c>
      <c r="D303" s="34">
        <v>0.309</v>
      </c>
      <c r="F303" s="32">
        <v>35825</v>
      </c>
      <c r="G303" s="33">
        <f t="shared" si="203"/>
        <v>1</v>
      </c>
      <c r="H303" s="33">
        <f t="shared" si="204"/>
        <v>1998</v>
      </c>
      <c r="I303" s="34">
        <v>2.09</v>
      </c>
      <c r="K303" s="32">
        <v>31804</v>
      </c>
      <c r="L303" s="33">
        <f t="shared" si="205"/>
        <v>1</v>
      </c>
      <c r="M303" s="33">
        <f t="shared" si="206"/>
        <v>1987</v>
      </c>
      <c r="N303" s="34">
        <v>18.48</v>
      </c>
      <c r="P303" s="32">
        <v>32302</v>
      </c>
      <c r="Q303" s="33">
        <f t="shared" si="207"/>
        <v>6</v>
      </c>
      <c r="R303" s="33">
        <f t="shared" si="208"/>
        <v>1988</v>
      </c>
      <c r="S303" s="34">
        <v>16.28</v>
      </c>
    </row>
    <row r="304" spans="1:19">
      <c r="A304" s="32">
        <v>34185</v>
      </c>
      <c r="B304" s="33">
        <f t="shared" si="201"/>
        <v>8</v>
      </c>
      <c r="C304" s="33">
        <f t="shared" si="202"/>
        <v>1993</v>
      </c>
      <c r="D304" s="34">
        <v>0.309</v>
      </c>
      <c r="F304" s="32">
        <v>35828</v>
      </c>
      <c r="G304" s="33">
        <f t="shared" si="203"/>
        <v>2</v>
      </c>
      <c r="H304" s="33">
        <f t="shared" si="204"/>
        <v>1998</v>
      </c>
      <c r="I304" s="34">
        <v>2.23</v>
      </c>
      <c r="K304" s="32">
        <v>31805</v>
      </c>
      <c r="L304" s="33">
        <f t="shared" si="205"/>
        <v>1</v>
      </c>
      <c r="M304" s="33">
        <f t="shared" si="206"/>
        <v>1987</v>
      </c>
      <c r="N304" s="34">
        <v>18.559999999999999</v>
      </c>
      <c r="P304" s="32">
        <v>32303</v>
      </c>
      <c r="Q304" s="33">
        <f t="shared" si="207"/>
        <v>6</v>
      </c>
      <c r="R304" s="33">
        <f t="shared" si="208"/>
        <v>1988</v>
      </c>
      <c r="S304" s="34">
        <v>16.3</v>
      </c>
    </row>
    <row r="305" spans="1:19">
      <c r="A305" s="32">
        <v>34186</v>
      </c>
      <c r="B305" s="33">
        <f t="shared" si="201"/>
        <v>8</v>
      </c>
      <c r="C305" s="33">
        <f t="shared" si="202"/>
        <v>1993</v>
      </c>
      <c r="D305" s="34">
        <v>0.309</v>
      </c>
      <c r="F305" s="32">
        <v>35829</v>
      </c>
      <c r="G305" s="33">
        <f t="shared" si="203"/>
        <v>2</v>
      </c>
      <c r="H305" s="33">
        <f t="shared" si="204"/>
        <v>1998</v>
      </c>
      <c r="I305" s="34">
        <v>2.27</v>
      </c>
      <c r="K305" s="32">
        <v>31806</v>
      </c>
      <c r="L305" s="33">
        <f t="shared" si="205"/>
        <v>1</v>
      </c>
      <c r="M305" s="33">
        <f t="shared" si="206"/>
        <v>1987</v>
      </c>
      <c r="N305" s="34">
        <v>18.68</v>
      </c>
      <c r="P305" s="32">
        <v>32304</v>
      </c>
      <c r="Q305" s="33">
        <f t="shared" si="207"/>
        <v>6</v>
      </c>
      <c r="R305" s="33">
        <f t="shared" si="208"/>
        <v>1988</v>
      </c>
      <c r="S305" s="34">
        <v>15.85</v>
      </c>
    </row>
    <row r="306" spans="1:19">
      <c r="A306" s="32">
        <v>34187</v>
      </c>
      <c r="B306" s="33">
        <f t="shared" si="201"/>
        <v>8</v>
      </c>
      <c r="C306" s="33">
        <f t="shared" si="202"/>
        <v>1993</v>
      </c>
      <c r="D306" s="34">
        <v>0.30099999999999999</v>
      </c>
      <c r="F306" s="32">
        <v>35830</v>
      </c>
      <c r="G306" s="33">
        <f t="shared" si="203"/>
        <v>2</v>
      </c>
      <c r="H306" s="33">
        <f t="shared" si="204"/>
        <v>1998</v>
      </c>
      <c r="I306" s="34">
        <v>2.23</v>
      </c>
      <c r="K306" s="32">
        <v>31807</v>
      </c>
      <c r="L306" s="33">
        <f t="shared" si="205"/>
        <v>1</v>
      </c>
      <c r="M306" s="33">
        <f t="shared" si="206"/>
        <v>1987</v>
      </c>
      <c r="N306" s="34">
        <v>18.73</v>
      </c>
      <c r="P306" s="32">
        <v>32307</v>
      </c>
      <c r="Q306" s="33">
        <f t="shared" si="207"/>
        <v>6</v>
      </c>
      <c r="R306" s="33">
        <f t="shared" si="208"/>
        <v>1988</v>
      </c>
      <c r="S306" s="34">
        <v>15.53</v>
      </c>
    </row>
    <row r="307" spans="1:19">
      <c r="A307" s="32">
        <v>34190</v>
      </c>
      <c r="B307" s="33">
        <f t="shared" si="201"/>
        <v>8</v>
      </c>
      <c r="C307" s="33">
        <f t="shared" si="202"/>
        <v>1993</v>
      </c>
      <c r="D307" s="34">
        <v>0.3</v>
      </c>
      <c r="F307" s="32">
        <v>35831</v>
      </c>
      <c r="G307" s="33">
        <f t="shared" si="203"/>
        <v>2</v>
      </c>
      <c r="H307" s="33">
        <f t="shared" si="204"/>
        <v>1998</v>
      </c>
      <c r="I307" s="34">
        <v>2.31</v>
      </c>
      <c r="K307" s="32">
        <v>31810</v>
      </c>
      <c r="L307" s="33">
        <f t="shared" si="205"/>
        <v>2</v>
      </c>
      <c r="M307" s="33">
        <f t="shared" si="206"/>
        <v>1987</v>
      </c>
      <c r="N307" s="34">
        <v>18.59</v>
      </c>
      <c r="P307" s="32">
        <v>32308</v>
      </c>
      <c r="Q307" s="33">
        <f t="shared" si="207"/>
        <v>6</v>
      </c>
      <c r="R307" s="33">
        <f t="shared" si="208"/>
        <v>1988</v>
      </c>
      <c r="S307" s="34">
        <v>15.85</v>
      </c>
    </row>
    <row r="308" spans="1:19">
      <c r="A308" s="32">
        <v>34191</v>
      </c>
      <c r="B308" s="33">
        <f t="shared" si="201"/>
        <v>8</v>
      </c>
      <c r="C308" s="33">
        <f t="shared" si="202"/>
        <v>1993</v>
      </c>
      <c r="D308" s="34">
        <v>0.3</v>
      </c>
      <c r="F308" s="32">
        <v>35832</v>
      </c>
      <c r="G308" s="33">
        <f t="shared" si="203"/>
        <v>2</v>
      </c>
      <c r="H308" s="33">
        <f t="shared" si="204"/>
        <v>1998</v>
      </c>
      <c r="I308" s="34">
        <v>2.35</v>
      </c>
      <c r="K308" s="32">
        <v>31811</v>
      </c>
      <c r="L308" s="33">
        <f t="shared" si="205"/>
        <v>2</v>
      </c>
      <c r="M308" s="33">
        <f t="shared" si="206"/>
        <v>1987</v>
      </c>
      <c r="N308" s="34">
        <v>18.38</v>
      </c>
      <c r="P308" s="32">
        <v>32309</v>
      </c>
      <c r="Q308" s="33">
        <f t="shared" si="207"/>
        <v>6</v>
      </c>
      <c r="R308" s="33">
        <f t="shared" si="208"/>
        <v>1988</v>
      </c>
      <c r="S308" s="34">
        <v>15.7</v>
      </c>
    </row>
    <row r="309" spans="1:19">
      <c r="A309" s="32">
        <v>34192</v>
      </c>
      <c r="B309" s="33">
        <f t="shared" si="201"/>
        <v>8</v>
      </c>
      <c r="C309" s="33">
        <f t="shared" si="202"/>
        <v>1993</v>
      </c>
      <c r="D309" s="34">
        <v>0.3</v>
      </c>
      <c r="F309" s="32">
        <v>35835</v>
      </c>
      <c r="G309" s="33">
        <f t="shared" si="203"/>
        <v>2</v>
      </c>
      <c r="H309" s="33">
        <f t="shared" si="204"/>
        <v>1998</v>
      </c>
      <c r="I309" s="34">
        <v>2.25</v>
      </c>
      <c r="K309" s="32">
        <v>31812</v>
      </c>
      <c r="L309" s="33">
        <f t="shared" si="205"/>
        <v>2</v>
      </c>
      <c r="M309" s="33">
        <f t="shared" si="206"/>
        <v>1987</v>
      </c>
      <c r="N309" s="34">
        <v>18.260000000000002</v>
      </c>
      <c r="P309" s="32">
        <v>32310</v>
      </c>
      <c r="Q309" s="33">
        <f t="shared" si="207"/>
        <v>6</v>
      </c>
      <c r="R309" s="33">
        <f t="shared" si="208"/>
        <v>1988</v>
      </c>
      <c r="S309" s="34">
        <v>15.43</v>
      </c>
    </row>
    <row r="310" spans="1:19">
      <c r="A310" s="32">
        <v>34193</v>
      </c>
      <c r="B310" s="33">
        <f t="shared" si="201"/>
        <v>8</v>
      </c>
      <c r="C310" s="33">
        <f t="shared" si="202"/>
        <v>1993</v>
      </c>
      <c r="D310" s="34">
        <v>0.3</v>
      </c>
      <c r="F310" s="32">
        <v>35836</v>
      </c>
      <c r="G310" s="33">
        <f t="shared" si="203"/>
        <v>2</v>
      </c>
      <c r="H310" s="33">
        <f t="shared" si="204"/>
        <v>1998</v>
      </c>
      <c r="I310" s="34">
        <v>2.1800000000000002</v>
      </c>
      <c r="K310" s="32">
        <v>31813</v>
      </c>
      <c r="L310" s="33">
        <f t="shared" si="205"/>
        <v>2</v>
      </c>
      <c r="M310" s="33">
        <f t="shared" si="206"/>
        <v>1987</v>
      </c>
      <c r="N310" s="34">
        <v>18.559999999999999</v>
      </c>
      <c r="P310" s="32">
        <v>32311</v>
      </c>
      <c r="Q310" s="33">
        <f t="shared" si="207"/>
        <v>6</v>
      </c>
      <c r="R310" s="33">
        <f t="shared" si="208"/>
        <v>1988</v>
      </c>
      <c r="S310" s="34">
        <v>15.48</v>
      </c>
    </row>
    <row r="311" spans="1:19">
      <c r="A311" s="32">
        <v>34194</v>
      </c>
      <c r="B311" s="33">
        <f t="shared" si="201"/>
        <v>8</v>
      </c>
      <c r="C311" s="33">
        <f t="shared" si="202"/>
        <v>1993</v>
      </c>
      <c r="D311" s="34">
        <v>0.30399999999999999</v>
      </c>
      <c r="F311" s="32">
        <v>35837</v>
      </c>
      <c r="G311" s="33">
        <f t="shared" si="203"/>
        <v>2</v>
      </c>
      <c r="H311" s="33">
        <f t="shared" si="204"/>
        <v>1998</v>
      </c>
      <c r="I311" s="34">
        <v>2.21</v>
      </c>
      <c r="K311" s="32">
        <v>31814</v>
      </c>
      <c r="L311" s="33">
        <f t="shared" si="205"/>
        <v>2</v>
      </c>
      <c r="M311" s="33">
        <f t="shared" si="206"/>
        <v>1987</v>
      </c>
      <c r="N311" s="34">
        <v>18.440000000000001</v>
      </c>
      <c r="P311" s="32">
        <v>32314</v>
      </c>
      <c r="Q311" s="33">
        <f t="shared" si="207"/>
        <v>6</v>
      </c>
      <c r="R311" s="33">
        <f t="shared" si="208"/>
        <v>1988</v>
      </c>
      <c r="S311" s="34">
        <v>15</v>
      </c>
    </row>
    <row r="312" spans="1:19">
      <c r="A312" s="32">
        <v>34197</v>
      </c>
      <c r="B312" s="33">
        <f t="shared" si="201"/>
        <v>8</v>
      </c>
      <c r="C312" s="33">
        <f t="shared" si="202"/>
        <v>1993</v>
      </c>
      <c r="D312" s="34">
        <v>0.30599999999999999</v>
      </c>
      <c r="F312" s="32">
        <v>35838</v>
      </c>
      <c r="G312" s="33">
        <f t="shared" si="203"/>
        <v>2</v>
      </c>
      <c r="H312" s="33">
        <f t="shared" si="204"/>
        <v>1998</v>
      </c>
      <c r="I312" s="34">
        <v>2.2000000000000002</v>
      </c>
      <c r="K312" s="32">
        <v>31817</v>
      </c>
      <c r="L312" s="33">
        <f t="shared" si="205"/>
        <v>2</v>
      </c>
      <c r="M312" s="33">
        <f t="shared" si="206"/>
        <v>1987</v>
      </c>
      <c r="N312" s="34">
        <v>18.37</v>
      </c>
      <c r="P312" s="32">
        <v>32315</v>
      </c>
      <c r="Q312" s="33">
        <f t="shared" si="207"/>
        <v>6</v>
      </c>
      <c r="R312" s="33">
        <f t="shared" si="208"/>
        <v>1988</v>
      </c>
      <c r="S312" s="34">
        <v>15</v>
      </c>
    </row>
    <row r="313" spans="1:19">
      <c r="A313" s="32">
        <v>34198</v>
      </c>
      <c r="B313" s="33">
        <f t="shared" si="201"/>
        <v>8</v>
      </c>
      <c r="C313" s="33">
        <f t="shared" si="202"/>
        <v>1993</v>
      </c>
      <c r="D313" s="34">
        <v>0.309</v>
      </c>
      <c r="F313" s="32">
        <v>35839</v>
      </c>
      <c r="G313" s="33">
        <f t="shared" si="203"/>
        <v>2</v>
      </c>
      <c r="H313" s="33">
        <f t="shared" si="204"/>
        <v>1998</v>
      </c>
      <c r="I313" s="34">
        <v>2.2200000000000002</v>
      </c>
      <c r="K313" s="32">
        <v>31818</v>
      </c>
      <c r="L313" s="33">
        <f t="shared" si="205"/>
        <v>2</v>
      </c>
      <c r="M313" s="33">
        <f t="shared" si="206"/>
        <v>1987</v>
      </c>
      <c r="N313" s="34">
        <v>18.43</v>
      </c>
      <c r="P313" s="32">
        <v>32316</v>
      </c>
      <c r="Q313" s="33">
        <f t="shared" si="207"/>
        <v>6</v>
      </c>
      <c r="R313" s="33">
        <f t="shared" si="208"/>
        <v>1988</v>
      </c>
      <c r="S313" s="34">
        <v>15.13</v>
      </c>
    </row>
    <row r="314" spans="1:19">
      <c r="A314" s="32">
        <v>34199</v>
      </c>
      <c r="B314" s="33">
        <f t="shared" si="201"/>
        <v>8</v>
      </c>
      <c r="C314" s="33">
        <f t="shared" si="202"/>
        <v>1993</v>
      </c>
      <c r="D314" s="34">
        <v>0.309</v>
      </c>
      <c r="F314" s="32">
        <v>35843</v>
      </c>
      <c r="G314" s="33">
        <f t="shared" si="203"/>
        <v>2</v>
      </c>
      <c r="H314" s="33">
        <f t="shared" si="204"/>
        <v>1998</v>
      </c>
      <c r="I314" s="34">
        <v>2.1800000000000002</v>
      </c>
      <c r="K314" s="32">
        <v>31819</v>
      </c>
      <c r="L314" s="33">
        <f t="shared" si="205"/>
        <v>2</v>
      </c>
      <c r="M314" s="33">
        <f t="shared" si="206"/>
        <v>1987</v>
      </c>
      <c r="N314" s="34">
        <v>18.03</v>
      </c>
      <c r="P314" s="32">
        <v>32317</v>
      </c>
      <c r="Q314" s="33">
        <f t="shared" si="207"/>
        <v>6</v>
      </c>
      <c r="R314" s="33">
        <f t="shared" si="208"/>
        <v>1988</v>
      </c>
      <c r="S314" s="34">
        <v>15.18</v>
      </c>
    </row>
    <row r="315" spans="1:19">
      <c r="A315" s="32">
        <v>34200</v>
      </c>
      <c r="B315" s="33">
        <f t="shared" si="201"/>
        <v>8</v>
      </c>
      <c r="C315" s="33">
        <f t="shared" si="202"/>
        <v>1993</v>
      </c>
      <c r="D315" s="34">
        <v>0.309</v>
      </c>
      <c r="F315" s="32">
        <v>35844</v>
      </c>
      <c r="G315" s="33">
        <f t="shared" si="203"/>
        <v>2</v>
      </c>
      <c r="H315" s="33">
        <f t="shared" si="204"/>
        <v>1998</v>
      </c>
      <c r="I315" s="34">
        <v>2.19</v>
      </c>
      <c r="K315" s="32">
        <v>31820</v>
      </c>
      <c r="L315" s="33">
        <f t="shared" si="205"/>
        <v>2</v>
      </c>
      <c r="M315" s="33">
        <f t="shared" si="206"/>
        <v>1987</v>
      </c>
      <c r="N315" s="34">
        <v>18.05</v>
      </c>
      <c r="P315" s="32">
        <v>32318</v>
      </c>
      <c r="Q315" s="33">
        <f t="shared" si="207"/>
        <v>6</v>
      </c>
      <c r="R315" s="33">
        <f t="shared" si="208"/>
        <v>1988</v>
      </c>
      <c r="S315" s="34">
        <v>15.15</v>
      </c>
    </row>
    <row r="316" spans="1:19">
      <c r="A316" s="32">
        <v>34201</v>
      </c>
      <c r="B316" s="33">
        <f t="shared" si="201"/>
        <v>8</v>
      </c>
      <c r="C316" s="33">
        <f t="shared" si="202"/>
        <v>1993</v>
      </c>
      <c r="D316" s="34">
        <v>0.30399999999999999</v>
      </c>
      <c r="F316" s="32">
        <v>35845</v>
      </c>
      <c r="G316" s="33">
        <f t="shared" si="203"/>
        <v>2</v>
      </c>
      <c r="H316" s="33">
        <f t="shared" si="204"/>
        <v>1998</v>
      </c>
      <c r="I316" s="34">
        <v>2.2200000000000002</v>
      </c>
      <c r="K316" s="32">
        <v>31821</v>
      </c>
      <c r="L316" s="33">
        <f t="shared" si="205"/>
        <v>2</v>
      </c>
      <c r="M316" s="33">
        <f t="shared" si="206"/>
        <v>1987</v>
      </c>
      <c r="N316" s="34">
        <v>17.829999999999998</v>
      </c>
      <c r="P316" s="32">
        <v>32321</v>
      </c>
      <c r="Q316" s="33">
        <f t="shared" si="207"/>
        <v>6</v>
      </c>
      <c r="R316" s="33">
        <f t="shared" si="208"/>
        <v>1988</v>
      </c>
      <c r="S316" s="34">
        <v>14.93</v>
      </c>
    </row>
    <row r="317" spans="1:19">
      <c r="A317" s="32">
        <v>34204</v>
      </c>
      <c r="B317" s="33">
        <f t="shared" si="201"/>
        <v>8</v>
      </c>
      <c r="C317" s="33">
        <f t="shared" si="202"/>
        <v>1993</v>
      </c>
      <c r="D317" s="34">
        <v>0.30399999999999999</v>
      </c>
      <c r="F317" s="32">
        <v>35846</v>
      </c>
      <c r="G317" s="33">
        <f t="shared" si="203"/>
        <v>2</v>
      </c>
      <c r="H317" s="33">
        <f t="shared" si="204"/>
        <v>1998</v>
      </c>
      <c r="I317" s="34">
        <v>2.2000000000000002</v>
      </c>
      <c r="K317" s="32">
        <v>31825</v>
      </c>
      <c r="L317" s="33">
        <f t="shared" si="205"/>
        <v>2</v>
      </c>
      <c r="M317" s="33">
        <f t="shared" si="206"/>
        <v>1987</v>
      </c>
      <c r="N317" s="34">
        <v>17.78</v>
      </c>
      <c r="P317" s="32">
        <v>32322</v>
      </c>
      <c r="Q317" s="33">
        <f t="shared" si="207"/>
        <v>6</v>
      </c>
      <c r="R317" s="33">
        <f t="shared" si="208"/>
        <v>1988</v>
      </c>
      <c r="S317" s="34">
        <v>14.83</v>
      </c>
    </row>
    <row r="318" spans="1:19">
      <c r="A318" s="32">
        <v>34205</v>
      </c>
      <c r="B318" s="33">
        <f t="shared" si="201"/>
        <v>8</v>
      </c>
      <c r="C318" s="33">
        <f t="shared" si="202"/>
        <v>1993</v>
      </c>
      <c r="D318" s="34">
        <v>0.30499999999999999</v>
      </c>
      <c r="F318" s="32">
        <v>35849</v>
      </c>
      <c r="G318" s="33">
        <f t="shared" si="203"/>
        <v>2</v>
      </c>
      <c r="H318" s="33">
        <f t="shared" si="204"/>
        <v>1998</v>
      </c>
      <c r="I318" s="34">
        <v>2.2000000000000002</v>
      </c>
      <c r="K318" s="32">
        <v>31826</v>
      </c>
      <c r="L318" s="33">
        <f t="shared" si="205"/>
        <v>2</v>
      </c>
      <c r="M318" s="33">
        <f t="shared" si="206"/>
        <v>1987</v>
      </c>
      <c r="N318" s="34">
        <v>17.440000000000001</v>
      </c>
      <c r="P318" s="32">
        <v>32323</v>
      </c>
      <c r="Q318" s="33">
        <f t="shared" si="207"/>
        <v>6</v>
      </c>
      <c r="R318" s="33">
        <f t="shared" si="208"/>
        <v>1988</v>
      </c>
      <c r="S318" s="34">
        <v>14.55</v>
      </c>
    </row>
    <row r="319" spans="1:19">
      <c r="A319" s="32">
        <v>34206</v>
      </c>
      <c r="B319" s="33">
        <f t="shared" si="201"/>
        <v>8</v>
      </c>
      <c r="C319" s="33">
        <f t="shared" si="202"/>
        <v>1993</v>
      </c>
      <c r="D319" s="34">
        <v>0.30599999999999999</v>
      </c>
      <c r="F319" s="32">
        <v>35850</v>
      </c>
      <c r="G319" s="33">
        <f t="shared" si="203"/>
        <v>2</v>
      </c>
      <c r="H319" s="33">
        <f t="shared" si="204"/>
        <v>1998</v>
      </c>
      <c r="I319" s="34">
        <v>2.19</v>
      </c>
      <c r="K319" s="32">
        <v>31827</v>
      </c>
      <c r="L319" s="33">
        <f t="shared" si="205"/>
        <v>2</v>
      </c>
      <c r="M319" s="33">
        <f t="shared" si="206"/>
        <v>1987</v>
      </c>
      <c r="N319" s="34">
        <v>17.48</v>
      </c>
      <c r="P319" s="32">
        <v>32324</v>
      </c>
      <c r="Q319" s="33">
        <f t="shared" si="207"/>
        <v>6</v>
      </c>
      <c r="R319" s="33">
        <f t="shared" si="208"/>
        <v>1988</v>
      </c>
      <c r="S319" s="34">
        <v>14.18</v>
      </c>
    </row>
    <row r="320" spans="1:19">
      <c r="A320" s="32">
        <v>34207</v>
      </c>
      <c r="B320" s="33">
        <f t="shared" si="201"/>
        <v>8</v>
      </c>
      <c r="C320" s="33">
        <f t="shared" si="202"/>
        <v>1993</v>
      </c>
      <c r="D320" s="34">
        <v>0.30499999999999999</v>
      </c>
      <c r="F320" s="32">
        <v>35851</v>
      </c>
      <c r="G320" s="33">
        <f t="shared" si="203"/>
        <v>2</v>
      </c>
      <c r="H320" s="33">
        <f t="shared" si="204"/>
        <v>1998</v>
      </c>
      <c r="I320" s="34">
        <v>2.21</v>
      </c>
      <c r="K320" s="32">
        <v>31828</v>
      </c>
      <c r="L320" s="33">
        <f t="shared" si="205"/>
        <v>2</v>
      </c>
      <c r="M320" s="33">
        <f t="shared" si="206"/>
        <v>1987</v>
      </c>
      <c r="N320" s="34">
        <v>17.829999999999998</v>
      </c>
      <c r="P320" s="32">
        <v>32325</v>
      </c>
      <c r="Q320" s="33">
        <f t="shared" si="207"/>
        <v>7</v>
      </c>
      <c r="R320" s="33">
        <f t="shared" si="208"/>
        <v>1988</v>
      </c>
      <c r="S320" s="34">
        <v>13.95</v>
      </c>
    </row>
    <row r="321" spans="1:19">
      <c r="A321" s="32">
        <v>34208</v>
      </c>
      <c r="B321" s="33">
        <f t="shared" si="201"/>
        <v>8</v>
      </c>
      <c r="C321" s="33">
        <f t="shared" si="202"/>
        <v>1993</v>
      </c>
      <c r="D321" s="34">
        <v>0.30399999999999999</v>
      </c>
      <c r="F321" s="32">
        <v>35852</v>
      </c>
      <c r="G321" s="33">
        <f t="shared" si="203"/>
        <v>2</v>
      </c>
      <c r="H321" s="33">
        <f t="shared" si="204"/>
        <v>1998</v>
      </c>
      <c r="I321" s="34">
        <v>2.2799999999999998</v>
      </c>
      <c r="K321" s="32">
        <v>31831</v>
      </c>
      <c r="L321" s="33">
        <f t="shared" si="205"/>
        <v>2</v>
      </c>
      <c r="M321" s="33">
        <f t="shared" si="206"/>
        <v>1987</v>
      </c>
      <c r="N321" s="34">
        <v>17.149999999999999</v>
      </c>
      <c r="P321" s="32">
        <v>32328</v>
      </c>
      <c r="Q321" s="33">
        <f t="shared" si="207"/>
        <v>7</v>
      </c>
      <c r="R321" s="33">
        <f t="shared" si="208"/>
        <v>1988</v>
      </c>
      <c r="S321" s="34">
        <v>14.05</v>
      </c>
    </row>
    <row r="322" spans="1:19">
      <c r="A322" s="32">
        <v>34211</v>
      </c>
      <c r="B322" s="33">
        <f t="shared" si="201"/>
        <v>8</v>
      </c>
      <c r="C322" s="33">
        <f t="shared" si="202"/>
        <v>1993</v>
      </c>
      <c r="D322" s="34">
        <v>0.30599999999999999</v>
      </c>
      <c r="F322" s="32">
        <v>35853</v>
      </c>
      <c r="G322" s="33">
        <f t="shared" si="203"/>
        <v>2</v>
      </c>
      <c r="H322" s="33">
        <f t="shared" si="204"/>
        <v>1998</v>
      </c>
      <c r="I322" s="34">
        <v>2.23</v>
      </c>
      <c r="K322" s="32">
        <v>31832</v>
      </c>
      <c r="L322" s="33">
        <f t="shared" si="205"/>
        <v>2</v>
      </c>
      <c r="M322" s="33">
        <f t="shared" si="206"/>
        <v>1987</v>
      </c>
      <c r="N322" s="34">
        <v>16.75</v>
      </c>
      <c r="P322" s="32">
        <v>32329</v>
      </c>
      <c r="Q322" s="33">
        <f t="shared" si="207"/>
        <v>7</v>
      </c>
      <c r="R322" s="33">
        <f t="shared" si="208"/>
        <v>1988</v>
      </c>
      <c r="S322" s="34">
        <v>13.98</v>
      </c>
    </row>
    <row r="323" spans="1:19">
      <c r="A323" s="32">
        <v>34212</v>
      </c>
      <c r="B323" s="33">
        <f t="shared" si="201"/>
        <v>8</v>
      </c>
      <c r="C323" s="33">
        <f t="shared" si="202"/>
        <v>1993</v>
      </c>
      <c r="D323" s="34">
        <v>0.30499999999999999</v>
      </c>
      <c r="F323" s="32">
        <v>35856</v>
      </c>
      <c r="G323" s="33">
        <f t="shared" si="203"/>
        <v>3</v>
      </c>
      <c r="H323" s="33">
        <f t="shared" si="204"/>
        <v>1998</v>
      </c>
      <c r="I323" s="34">
        <v>2.2599999999999998</v>
      </c>
      <c r="K323" s="32">
        <v>31833</v>
      </c>
      <c r="L323" s="33">
        <f t="shared" si="205"/>
        <v>2</v>
      </c>
      <c r="M323" s="33">
        <f t="shared" si="206"/>
        <v>1987</v>
      </c>
      <c r="N323" s="34">
        <v>16.43</v>
      </c>
      <c r="P323" s="32">
        <v>32330</v>
      </c>
      <c r="Q323" s="33">
        <f t="shared" si="207"/>
        <v>7</v>
      </c>
      <c r="R323" s="33">
        <f t="shared" si="208"/>
        <v>1988</v>
      </c>
      <c r="S323" s="34">
        <v>14.5</v>
      </c>
    </row>
    <row r="324" spans="1:19">
      <c r="A324" s="32">
        <v>34213</v>
      </c>
      <c r="B324" s="33">
        <f t="shared" si="201"/>
        <v>9</v>
      </c>
      <c r="C324" s="33">
        <f t="shared" si="202"/>
        <v>1993</v>
      </c>
      <c r="D324" s="34">
        <v>0.30599999999999999</v>
      </c>
      <c r="F324" s="32">
        <v>35857</v>
      </c>
      <c r="G324" s="33">
        <f t="shared" si="203"/>
        <v>3</v>
      </c>
      <c r="H324" s="33">
        <f t="shared" si="204"/>
        <v>1998</v>
      </c>
      <c r="I324" s="34">
        <v>2.2400000000000002</v>
      </c>
      <c r="K324" s="32">
        <v>31834</v>
      </c>
      <c r="L324" s="33">
        <f t="shared" si="205"/>
        <v>2</v>
      </c>
      <c r="M324" s="33">
        <f t="shared" si="206"/>
        <v>1987</v>
      </c>
      <c r="N324" s="34">
        <v>16.98</v>
      </c>
      <c r="P324" s="32">
        <v>32331</v>
      </c>
      <c r="Q324" s="33">
        <f t="shared" si="207"/>
        <v>7</v>
      </c>
      <c r="R324" s="33">
        <f t="shared" si="208"/>
        <v>1988</v>
      </c>
      <c r="S324" s="34">
        <v>15.5</v>
      </c>
    </row>
    <row r="325" spans="1:19">
      <c r="A325" s="32">
        <v>34214</v>
      </c>
      <c r="B325" s="33">
        <f t="shared" si="201"/>
        <v>9</v>
      </c>
      <c r="C325" s="33">
        <f t="shared" si="202"/>
        <v>1993</v>
      </c>
      <c r="D325" s="34">
        <v>0.30599999999999999</v>
      </c>
      <c r="F325" s="32">
        <v>35858</v>
      </c>
      <c r="G325" s="33">
        <f t="shared" si="203"/>
        <v>3</v>
      </c>
      <c r="H325" s="33">
        <f t="shared" si="204"/>
        <v>1998</v>
      </c>
      <c r="I325" s="34">
        <v>2.19</v>
      </c>
      <c r="K325" s="32">
        <v>31835</v>
      </c>
      <c r="L325" s="33">
        <f t="shared" si="205"/>
        <v>2</v>
      </c>
      <c r="M325" s="33">
        <f t="shared" si="206"/>
        <v>1987</v>
      </c>
      <c r="N325" s="34">
        <v>16.45</v>
      </c>
      <c r="P325" s="32">
        <v>32332</v>
      </c>
      <c r="Q325" s="33">
        <f t="shared" si="207"/>
        <v>7</v>
      </c>
      <c r="R325" s="33">
        <f t="shared" si="208"/>
        <v>1988</v>
      </c>
      <c r="S325" s="34">
        <v>15.05</v>
      </c>
    </row>
    <row r="326" spans="1:19">
      <c r="A326" s="32">
        <v>34215</v>
      </c>
      <c r="B326" s="33">
        <f t="shared" si="201"/>
        <v>9</v>
      </c>
      <c r="C326" s="33">
        <f t="shared" si="202"/>
        <v>1993</v>
      </c>
      <c r="D326" s="34">
        <v>0.30399999999999999</v>
      </c>
      <c r="F326" s="32">
        <v>35859</v>
      </c>
      <c r="G326" s="33">
        <f t="shared" si="203"/>
        <v>3</v>
      </c>
      <c r="H326" s="33">
        <f t="shared" si="204"/>
        <v>1998</v>
      </c>
      <c r="I326" s="34">
        <v>2.12</v>
      </c>
      <c r="K326" s="32">
        <v>31838</v>
      </c>
      <c r="L326" s="33">
        <f t="shared" si="205"/>
        <v>3</v>
      </c>
      <c r="M326" s="33">
        <f t="shared" si="206"/>
        <v>1987</v>
      </c>
      <c r="N326" s="34">
        <v>16.43</v>
      </c>
      <c r="P326" s="32">
        <v>32335</v>
      </c>
      <c r="Q326" s="33">
        <f t="shared" si="207"/>
        <v>7</v>
      </c>
      <c r="R326" s="33">
        <f t="shared" si="208"/>
        <v>1988</v>
      </c>
      <c r="S326" s="34">
        <v>14.63</v>
      </c>
    </row>
    <row r="327" spans="1:19">
      <c r="A327" s="32">
        <v>34219</v>
      </c>
      <c r="B327" s="33">
        <f t="shared" si="201"/>
        <v>9</v>
      </c>
      <c r="C327" s="33">
        <f t="shared" si="202"/>
        <v>1993</v>
      </c>
      <c r="D327" s="34">
        <v>0.30399999999999999</v>
      </c>
      <c r="F327" s="32">
        <v>35860</v>
      </c>
      <c r="G327" s="33">
        <f t="shared" si="203"/>
        <v>3</v>
      </c>
      <c r="H327" s="33">
        <f t="shared" si="204"/>
        <v>1998</v>
      </c>
      <c r="I327" s="34">
        <v>2.1</v>
      </c>
      <c r="K327" s="32">
        <v>31839</v>
      </c>
      <c r="L327" s="33">
        <f t="shared" si="205"/>
        <v>3</v>
      </c>
      <c r="M327" s="33">
        <f t="shared" si="206"/>
        <v>1987</v>
      </c>
      <c r="N327" s="34">
        <v>17.399999999999999</v>
      </c>
      <c r="P327" s="32">
        <v>32336</v>
      </c>
      <c r="Q327" s="33">
        <f t="shared" si="207"/>
        <v>7</v>
      </c>
      <c r="R327" s="33">
        <f t="shared" si="208"/>
        <v>1988</v>
      </c>
      <c r="S327" s="34">
        <v>14</v>
      </c>
    </row>
    <row r="328" spans="1:19">
      <c r="A328" s="32">
        <v>34220</v>
      </c>
      <c r="B328" s="33">
        <f t="shared" si="201"/>
        <v>9</v>
      </c>
      <c r="C328" s="33">
        <f t="shared" si="202"/>
        <v>1993</v>
      </c>
      <c r="D328" s="34">
        <v>0.29899999999999999</v>
      </c>
      <c r="F328" s="32">
        <v>35863</v>
      </c>
      <c r="G328" s="33">
        <f t="shared" si="203"/>
        <v>3</v>
      </c>
      <c r="H328" s="33">
        <f t="shared" si="204"/>
        <v>1998</v>
      </c>
      <c r="I328" s="34">
        <v>2.17</v>
      </c>
      <c r="K328" s="32">
        <v>31840</v>
      </c>
      <c r="L328" s="33">
        <f t="shared" si="205"/>
        <v>3</v>
      </c>
      <c r="M328" s="33">
        <f t="shared" si="206"/>
        <v>1987</v>
      </c>
      <c r="N328" s="34">
        <v>17.399999999999999</v>
      </c>
      <c r="P328" s="32">
        <v>32337</v>
      </c>
      <c r="Q328" s="33">
        <f t="shared" si="207"/>
        <v>7</v>
      </c>
      <c r="R328" s="33">
        <f t="shared" si="208"/>
        <v>1988</v>
      </c>
      <c r="S328" s="34">
        <v>14.1</v>
      </c>
    </row>
    <row r="329" spans="1:19">
      <c r="A329" s="32">
        <v>34221</v>
      </c>
      <c r="B329" s="33">
        <f t="shared" si="201"/>
        <v>9</v>
      </c>
      <c r="C329" s="33">
        <f t="shared" si="202"/>
        <v>1993</v>
      </c>
      <c r="D329" s="34">
        <v>0.29899999999999999</v>
      </c>
      <c r="F329" s="32">
        <v>35864</v>
      </c>
      <c r="G329" s="33">
        <f t="shared" si="203"/>
        <v>3</v>
      </c>
      <c r="H329" s="33">
        <f t="shared" si="204"/>
        <v>1998</v>
      </c>
      <c r="I329" s="34">
        <v>2.25</v>
      </c>
      <c r="K329" s="32">
        <v>31841</v>
      </c>
      <c r="L329" s="33">
        <f t="shared" si="205"/>
        <v>3</v>
      </c>
      <c r="M329" s="33">
        <f t="shared" si="206"/>
        <v>1987</v>
      </c>
      <c r="N329" s="34">
        <v>18</v>
      </c>
      <c r="P329" s="32">
        <v>32338</v>
      </c>
      <c r="Q329" s="33">
        <f t="shared" si="207"/>
        <v>7</v>
      </c>
      <c r="R329" s="33">
        <f t="shared" si="208"/>
        <v>1988</v>
      </c>
      <c r="S329" s="34">
        <v>14.1</v>
      </c>
    </row>
    <row r="330" spans="1:19">
      <c r="A330" s="32">
        <v>34222</v>
      </c>
      <c r="B330" s="33">
        <f t="shared" si="201"/>
        <v>9</v>
      </c>
      <c r="C330" s="33">
        <f t="shared" si="202"/>
        <v>1993</v>
      </c>
      <c r="D330" s="34">
        <v>0.29399999999999998</v>
      </c>
      <c r="F330" s="32">
        <v>35865</v>
      </c>
      <c r="G330" s="33">
        <f t="shared" si="203"/>
        <v>3</v>
      </c>
      <c r="H330" s="33">
        <f t="shared" si="204"/>
        <v>1998</v>
      </c>
      <c r="I330" s="34">
        <v>2.25</v>
      </c>
      <c r="K330" s="32">
        <v>31842</v>
      </c>
      <c r="L330" s="33">
        <f t="shared" si="205"/>
        <v>3</v>
      </c>
      <c r="M330" s="33">
        <f t="shared" si="206"/>
        <v>1987</v>
      </c>
      <c r="N330" s="34">
        <v>18.13</v>
      </c>
      <c r="P330" s="32">
        <v>32339</v>
      </c>
      <c r="Q330" s="33">
        <f t="shared" si="207"/>
        <v>7</v>
      </c>
      <c r="R330" s="33">
        <f t="shared" si="208"/>
        <v>1988</v>
      </c>
      <c r="S330" s="34">
        <v>14.25</v>
      </c>
    </row>
    <row r="331" spans="1:19">
      <c r="A331" s="32">
        <v>34225</v>
      </c>
      <c r="B331" s="33">
        <f t="shared" si="201"/>
        <v>9</v>
      </c>
      <c r="C331" s="33">
        <f t="shared" si="202"/>
        <v>1993</v>
      </c>
      <c r="D331" s="34">
        <v>0.29599999999999999</v>
      </c>
      <c r="F331" s="32">
        <v>35866</v>
      </c>
      <c r="G331" s="33">
        <f t="shared" si="203"/>
        <v>3</v>
      </c>
      <c r="H331" s="33">
        <f t="shared" si="204"/>
        <v>1998</v>
      </c>
      <c r="I331" s="34">
        <v>2.23</v>
      </c>
      <c r="K331" s="32">
        <v>31845</v>
      </c>
      <c r="L331" s="33">
        <f t="shared" si="205"/>
        <v>3</v>
      </c>
      <c r="M331" s="33">
        <f t="shared" si="206"/>
        <v>1987</v>
      </c>
      <c r="N331" s="34">
        <v>18.13</v>
      </c>
      <c r="P331" s="32">
        <v>32342</v>
      </c>
      <c r="Q331" s="33">
        <f t="shared" si="207"/>
        <v>7</v>
      </c>
      <c r="R331" s="33">
        <f t="shared" si="208"/>
        <v>1988</v>
      </c>
      <c r="S331" s="34">
        <v>15</v>
      </c>
    </row>
    <row r="332" spans="1:19">
      <c r="A332" s="32">
        <v>34226</v>
      </c>
      <c r="B332" s="33">
        <f t="shared" si="201"/>
        <v>9</v>
      </c>
      <c r="C332" s="33">
        <f t="shared" si="202"/>
        <v>1993</v>
      </c>
      <c r="D332" s="34">
        <v>0.29599999999999999</v>
      </c>
      <c r="F332" s="32">
        <v>35867</v>
      </c>
      <c r="G332" s="33">
        <f t="shared" si="203"/>
        <v>3</v>
      </c>
      <c r="H332" s="33">
        <f t="shared" si="204"/>
        <v>1998</v>
      </c>
      <c r="I332" s="34">
        <v>2.21</v>
      </c>
      <c r="K332" s="32">
        <v>31846</v>
      </c>
      <c r="L332" s="33">
        <f t="shared" si="205"/>
        <v>3</v>
      </c>
      <c r="M332" s="33">
        <f t="shared" si="206"/>
        <v>1987</v>
      </c>
      <c r="N332" s="34">
        <v>18.27</v>
      </c>
      <c r="P332" s="32">
        <v>32343</v>
      </c>
      <c r="Q332" s="33">
        <f t="shared" si="207"/>
        <v>7</v>
      </c>
      <c r="R332" s="33">
        <f t="shared" si="208"/>
        <v>1988</v>
      </c>
      <c r="S332" s="34">
        <v>14.93</v>
      </c>
    </row>
    <row r="333" spans="1:19">
      <c r="A333" s="32">
        <v>34227</v>
      </c>
      <c r="B333" s="33">
        <f t="shared" si="201"/>
        <v>9</v>
      </c>
      <c r="C333" s="33">
        <f t="shared" si="202"/>
        <v>1993</v>
      </c>
      <c r="D333" s="34">
        <v>0.29399999999999998</v>
      </c>
      <c r="F333" s="32">
        <v>35870</v>
      </c>
      <c r="G333" s="33">
        <f t="shared" si="203"/>
        <v>3</v>
      </c>
      <c r="H333" s="33">
        <f t="shared" si="204"/>
        <v>1998</v>
      </c>
      <c r="I333" s="34">
        <v>2.2000000000000002</v>
      </c>
      <c r="K333" s="32">
        <v>31847</v>
      </c>
      <c r="L333" s="33">
        <f t="shared" si="205"/>
        <v>3</v>
      </c>
      <c r="M333" s="33">
        <f t="shared" si="206"/>
        <v>1987</v>
      </c>
      <c r="N333" s="34">
        <v>18.329999999999998</v>
      </c>
      <c r="P333" s="32">
        <v>32344</v>
      </c>
      <c r="Q333" s="33">
        <f t="shared" si="207"/>
        <v>7</v>
      </c>
      <c r="R333" s="33">
        <f t="shared" si="208"/>
        <v>1988</v>
      </c>
      <c r="S333" s="34">
        <v>15.48</v>
      </c>
    </row>
    <row r="334" spans="1:19">
      <c r="A334" s="32">
        <v>34228</v>
      </c>
      <c r="B334" s="33">
        <f t="shared" si="201"/>
        <v>9</v>
      </c>
      <c r="C334" s="33">
        <f t="shared" si="202"/>
        <v>1993</v>
      </c>
      <c r="D334" s="34">
        <v>0.29399999999999998</v>
      </c>
      <c r="F334" s="32">
        <v>35871</v>
      </c>
      <c r="G334" s="33">
        <f t="shared" si="203"/>
        <v>3</v>
      </c>
      <c r="H334" s="33">
        <f t="shared" si="204"/>
        <v>1998</v>
      </c>
      <c r="I334" s="34">
        <v>2.2000000000000002</v>
      </c>
      <c r="K334" s="32">
        <v>31848</v>
      </c>
      <c r="L334" s="33">
        <f t="shared" si="205"/>
        <v>3</v>
      </c>
      <c r="M334" s="33">
        <f t="shared" si="206"/>
        <v>1987</v>
      </c>
      <c r="N334" s="34">
        <v>18.420000000000002</v>
      </c>
      <c r="P334" s="32">
        <v>32345</v>
      </c>
      <c r="Q334" s="33">
        <f t="shared" si="207"/>
        <v>7</v>
      </c>
      <c r="R334" s="33">
        <f t="shared" si="208"/>
        <v>1988</v>
      </c>
      <c r="S334" s="34">
        <v>15.63</v>
      </c>
    </row>
    <row r="335" spans="1:19">
      <c r="A335" s="32">
        <v>34229</v>
      </c>
      <c r="B335" s="33">
        <f t="shared" si="201"/>
        <v>9</v>
      </c>
      <c r="C335" s="33">
        <f t="shared" si="202"/>
        <v>1993</v>
      </c>
      <c r="D335" s="34">
        <v>0.29399999999999998</v>
      </c>
      <c r="F335" s="32">
        <v>35872</v>
      </c>
      <c r="G335" s="33">
        <f t="shared" si="203"/>
        <v>3</v>
      </c>
      <c r="H335" s="33">
        <f t="shared" si="204"/>
        <v>1998</v>
      </c>
      <c r="I335" s="34">
        <v>2.21</v>
      </c>
      <c r="K335" s="32">
        <v>31849</v>
      </c>
      <c r="L335" s="33">
        <f t="shared" si="205"/>
        <v>3</v>
      </c>
      <c r="M335" s="33">
        <f t="shared" si="206"/>
        <v>1987</v>
      </c>
      <c r="N335" s="34">
        <v>18.39</v>
      </c>
      <c r="P335" s="32">
        <v>32346</v>
      </c>
      <c r="Q335" s="33">
        <f t="shared" si="207"/>
        <v>7</v>
      </c>
      <c r="R335" s="33">
        <f t="shared" si="208"/>
        <v>1988</v>
      </c>
      <c r="S335" s="34">
        <v>15.83</v>
      </c>
    </row>
    <row r="336" spans="1:19">
      <c r="A336" s="32">
        <v>34232</v>
      </c>
      <c r="B336" s="33">
        <f t="shared" si="201"/>
        <v>9</v>
      </c>
      <c r="C336" s="33">
        <f t="shared" si="202"/>
        <v>1993</v>
      </c>
      <c r="D336" s="34">
        <v>0.29899999999999999</v>
      </c>
      <c r="F336" s="32">
        <v>35873</v>
      </c>
      <c r="G336" s="33">
        <f t="shared" si="203"/>
        <v>3</v>
      </c>
      <c r="H336" s="33">
        <f t="shared" si="204"/>
        <v>1998</v>
      </c>
      <c r="I336" s="34">
        <v>2.25</v>
      </c>
      <c r="K336" s="32">
        <v>31852</v>
      </c>
      <c r="L336" s="33">
        <f t="shared" si="205"/>
        <v>3</v>
      </c>
      <c r="M336" s="33">
        <f t="shared" si="206"/>
        <v>1987</v>
      </c>
      <c r="N336" s="34">
        <v>18.61</v>
      </c>
      <c r="P336" s="32">
        <v>32349</v>
      </c>
      <c r="Q336" s="33">
        <f t="shared" si="207"/>
        <v>7</v>
      </c>
      <c r="R336" s="33">
        <f t="shared" si="208"/>
        <v>1988</v>
      </c>
      <c r="S336" s="34">
        <v>15.8</v>
      </c>
    </row>
    <row r="337" spans="1:19">
      <c r="A337" s="32">
        <v>34233</v>
      </c>
      <c r="B337" s="33">
        <f t="shared" si="201"/>
        <v>9</v>
      </c>
      <c r="C337" s="33">
        <f t="shared" si="202"/>
        <v>1993</v>
      </c>
      <c r="D337" s="34">
        <v>0.29899999999999999</v>
      </c>
      <c r="F337" s="32">
        <v>35874</v>
      </c>
      <c r="G337" s="33">
        <f t="shared" si="203"/>
        <v>3</v>
      </c>
      <c r="H337" s="33">
        <f t="shared" si="204"/>
        <v>1998</v>
      </c>
      <c r="I337" s="34">
        <v>2.2799999999999998</v>
      </c>
      <c r="K337" s="32">
        <v>31853</v>
      </c>
      <c r="L337" s="33">
        <f t="shared" si="205"/>
        <v>3</v>
      </c>
      <c r="M337" s="33">
        <f t="shared" si="206"/>
        <v>1987</v>
      </c>
      <c r="N337" s="34">
        <v>18.940000000000001</v>
      </c>
      <c r="P337" s="32">
        <v>32350</v>
      </c>
      <c r="Q337" s="33">
        <f t="shared" si="207"/>
        <v>7</v>
      </c>
      <c r="R337" s="33">
        <f t="shared" si="208"/>
        <v>1988</v>
      </c>
      <c r="S337" s="34">
        <v>15.38</v>
      </c>
    </row>
    <row r="338" spans="1:19">
      <c r="A338" s="32">
        <v>34234</v>
      </c>
      <c r="B338" s="33">
        <f t="shared" si="201"/>
        <v>9</v>
      </c>
      <c r="C338" s="33">
        <f t="shared" si="202"/>
        <v>1993</v>
      </c>
      <c r="D338" s="34">
        <v>0.29599999999999999</v>
      </c>
      <c r="F338" s="32">
        <v>35877</v>
      </c>
      <c r="G338" s="33">
        <f t="shared" si="203"/>
        <v>3</v>
      </c>
      <c r="H338" s="33">
        <f t="shared" si="204"/>
        <v>1998</v>
      </c>
      <c r="I338" s="34">
        <v>2.33</v>
      </c>
      <c r="K338" s="32">
        <v>31854</v>
      </c>
      <c r="L338" s="33">
        <f t="shared" si="205"/>
        <v>3</v>
      </c>
      <c r="M338" s="33">
        <f t="shared" si="206"/>
        <v>1987</v>
      </c>
      <c r="N338" s="34">
        <v>18.75</v>
      </c>
      <c r="P338" s="32">
        <v>32351</v>
      </c>
      <c r="Q338" s="33">
        <f t="shared" si="207"/>
        <v>7</v>
      </c>
      <c r="R338" s="33">
        <f t="shared" si="208"/>
        <v>1988</v>
      </c>
      <c r="S338" s="34">
        <v>15.45</v>
      </c>
    </row>
    <row r="339" spans="1:19">
      <c r="A339" s="32">
        <v>34235</v>
      </c>
      <c r="B339" s="33">
        <f t="shared" si="201"/>
        <v>9</v>
      </c>
      <c r="C339" s="33">
        <f t="shared" si="202"/>
        <v>1993</v>
      </c>
      <c r="D339" s="34">
        <v>0.29599999999999999</v>
      </c>
      <c r="F339" s="32">
        <v>35878</v>
      </c>
      <c r="G339" s="33">
        <f t="shared" si="203"/>
        <v>3</v>
      </c>
      <c r="H339" s="33">
        <f t="shared" si="204"/>
        <v>1998</v>
      </c>
      <c r="I339" s="34">
        <v>2.29</v>
      </c>
      <c r="K339" s="32">
        <v>31855</v>
      </c>
      <c r="L339" s="33">
        <f t="shared" si="205"/>
        <v>3</v>
      </c>
      <c r="M339" s="33">
        <f t="shared" si="206"/>
        <v>1987</v>
      </c>
      <c r="N339" s="34">
        <v>18.61</v>
      </c>
      <c r="P339" s="32">
        <v>32352</v>
      </c>
      <c r="Q339" s="33">
        <f t="shared" si="207"/>
        <v>7</v>
      </c>
      <c r="R339" s="33">
        <f t="shared" si="208"/>
        <v>1988</v>
      </c>
      <c r="S339" s="34">
        <v>15.7</v>
      </c>
    </row>
    <row r="340" spans="1:19">
      <c r="A340" s="32">
        <v>34236</v>
      </c>
      <c r="B340" s="33">
        <f t="shared" si="201"/>
        <v>9</v>
      </c>
      <c r="C340" s="33">
        <f t="shared" si="202"/>
        <v>1993</v>
      </c>
      <c r="D340" s="34">
        <v>0.29599999999999999</v>
      </c>
      <c r="F340" s="32">
        <v>35879</v>
      </c>
      <c r="G340" s="33">
        <f t="shared" si="203"/>
        <v>3</v>
      </c>
      <c r="H340" s="33">
        <f t="shared" si="204"/>
        <v>1998</v>
      </c>
      <c r="I340" s="34">
        <v>2.33</v>
      </c>
      <c r="K340" s="32">
        <v>31856</v>
      </c>
      <c r="L340" s="33">
        <f t="shared" si="205"/>
        <v>3</v>
      </c>
      <c r="M340" s="33">
        <f t="shared" si="206"/>
        <v>1987</v>
      </c>
      <c r="N340" s="34">
        <v>18.7</v>
      </c>
      <c r="P340" s="32">
        <v>32353</v>
      </c>
      <c r="Q340" s="33">
        <f t="shared" si="207"/>
        <v>7</v>
      </c>
      <c r="R340" s="33">
        <f t="shared" si="208"/>
        <v>1988</v>
      </c>
      <c r="S340" s="34">
        <v>15.75</v>
      </c>
    </row>
    <row r="341" spans="1:19">
      <c r="A341" s="32">
        <v>34239</v>
      </c>
      <c r="B341" s="33">
        <f t="shared" si="201"/>
        <v>9</v>
      </c>
      <c r="C341" s="33">
        <f t="shared" si="202"/>
        <v>1993</v>
      </c>
      <c r="D341" s="34">
        <v>0.30099999999999999</v>
      </c>
      <c r="F341" s="32">
        <v>35880</v>
      </c>
      <c r="G341" s="33">
        <f t="shared" si="203"/>
        <v>3</v>
      </c>
      <c r="H341" s="33">
        <f t="shared" si="204"/>
        <v>1998</v>
      </c>
      <c r="I341" s="34">
        <v>2.29</v>
      </c>
      <c r="K341" s="32">
        <v>31859</v>
      </c>
      <c r="L341" s="33">
        <f t="shared" si="205"/>
        <v>3</v>
      </c>
      <c r="M341" s="33">
        <f t="shared" si="206"/>
        <v>1987</v>
      </c>
      <c r="N341" s="34">
        <v>18.600000000000001</v>
      </c>
      <c r="P341" s="32">
        <v>32356</v>
      </c>
      <c r="Q341" s="33">
        <f t="shared" si="207"/>
        <v>8</v>
      </c>
      <c r="R341" s="33">
        <f t="shared" si="208"/>
        <v>1988</v>
      </c>
      <c r="S341" s="34">
        <v>15.6</v>
      </c>
    </row>
    <row r="342" spans="1:19">
      <c r="A342" s="32">
        <v>34240</v>
      </c>
      <c r="B342" s="33">
        <f t="shared" si="201"/>
        <v>9</v>
      </c>
      <c r="C342" s="33">
        <f t="shared" si="202"/>
        <v>1993</v>
      </c>
      <c r="D342" s="34">
        <v>0.3</v>
      </c>
      <c r="F342" s="32">
        <v>35881</v>
      </c>
      <c r="G342" s="33">
        <f t="shared" si="203"/>
        <v>3</v>
      </c>
      <c r="H342" s="33">
        <f t="shared" si="204"/>
        <v>1998</v>
      </c>
      <c r="I342" s="34">
        <v>2.2599999999999998</v>
      </c>
      <c r="K342" s="32">
        <v>31861</v>
      </c>
      <c r="L342" s="33">
        <f t="shared" si="205"/>
        <v>3</v>
      </c>
      <c r="M342" s="33">
        <f t="shared" si="206"/>
        <v>1987</v>
      </c>
      <c r="N342" s="34">
        <v>18.48</v>
      </c>
      <c r="P342" s="32">
        <v>32357</v>
      </c>
      <c r="Q342" s="33">
        <f t="shared" si="207"/>
        <v>8</v>
      </c>
      <c r="R342" s="33">
        <f t="shared" si="208"/>
        <v>1988</v>
      </c>
      <c r="S342" s="34">
        <v>15.35</v>
      </c>
    </row>
    <row r="343" spans="1:19">
      <c r="A343" s="32">
        <v>34241</v>
      </c>
      <c r="B343" s="33">
        <f t="shared" si="201"/>
        <v>9</v>
      </c>
      <c r="C343" s="33">
        <f t="shared" si="202"/>
        <v>1993</v>
      </c>
      <c r="D343" s="34">
        <v>0.30499999999999999</v>
      </c>
      <c r="F343" s="32">
        <v>35884</v>
      </c>
      <c r="G343" s="33">
        <f t="shared" si="203"/>
        <v>3</v>
      </c>
      <c r="H343" s="33">
        <f t="shared" si="204"/>
        <v>1998</v>
      </c>
      <c r="I343" s="34">
        <v>2.3199999999999998</v>
      </c>
      <c r="K343" s="32">
        <v>31862</v>
      </c>
      <c r="L343" s="33">
        <f t="shared" si="205"/>
        <v>3</v>
      </c>
      <c r="M343" s="33">
        <f t="shared" si="206"/>
        <v>1987</v>
      </c>
      <c r="N343" s="34">
        <v>18.63</v>
      </c>
      <c r="P343" s="32">
        <v>32358</v>
      </c>
      <c r="Q343" s="33">
        <f t="shared" si="207"/>
        <v>8</v>
      </c>
      <c r="R343" s="33">
        <f t="shared" si="208"/>
        <v>1988</v>
      </c>
      <c r="S343" s="34">
        <v>15</v>
      </c>
    </row>
    <row r="344" spans="1:19">
      <c r="A344" s="32">
        <v>34242</v>
      </c>
      <c r="B344" s="33">
        <f t="shared" si="201"/>
        <v>9</v>
      </c>
      <c r="C344" s="33">
        <f t="shared" si="202"/>
        <v>1993</v>
      </c>
      <c r="D344" s="34">
        <v>0.31</v>
      </c>
      <c r="F344" s="32">
        <v>35885</v>
      </c>
      <c r="G344" s="33">
        <f t="shared" si="203"/>
        <v>3</v>
      </c>
      <c r="H344" s="33">
        <f t="shared" si="204"/>
        <v>1998</v>
      </c>
      <c r="I344" s="34">
        <v>2.34</v>
      </c>
      <c r="K344" s="32">
        <v>31863</v>
      </c>
      <c r="L344" s="33">
        <f t="shared" si="205"/>
        <v>3</v>
      </c>
      <c r="M344" s="33">
        <f t="shared" si="206"/>
        <v>1987</v>
      </c>
      <c r="N344" s="34">
        <v>18.649999999999999</v>
      </c>
      <c r="P344" s="32">
        <v>32359</v>
      </c>
      <c r="Q344" s="33">
        <f t="shared" si="207"/>
        <v>8</v>
      </c>
      <c r="R344" s="33">
        <f t="shared" si="208"/>
        <v>1988</v>
      </c>
      <c r="S344" s="34">
        <v>14.5</v>
      </c>
    </row>
    <row r="345" spans="1:19">
      <c r="A345" s="32">
        <v>34243</v>
      </c>
      <c r="B345" s="33">
        <f t="shared" si="201"/>
        <v>10</v>
      </c>
      <c r="C345" s="33">
        <f t="shared" si="202"/>
        <v>1993</v>
      </c>
      <c r="D345" s="34">
        <v>0.308</v>
      </c>
      <c r="F345" s="32">
        <v>35886</v>
      </c>
      <c r="G345" s="33">
        <f t="shared" si="203"/>
        <v>4</v>
      </c>
      <c r="H345" s="33">
        <f t="shared" si="204"/>
        <v>1998</v>
      </c>
      <c r="I345" s="34">
        <v>2.4500000000000002</v>
      </c>
      <c r="K345" s="32">
        <v>31866</v>
      </c>
      <c r="L345" s="33">
        <f t="shared" si="205"/>
        <v>3</v>
      </c>
      <c r="M345" s="33">
        <f t="shared" si="206"/>
        <v>1987</v>
      </c>
      <c r="N345" s="34">
        <v>18.670000000000002</v>
      </c>
      <c r="P345" s="32">
        <v>32360</v>
      </c>
      <c r="Q345" s="33">
        <f t="shared" si="207"/>
        <v>8</v>
      </c>
      <c r="R345" s="33">
        <f t="shared" si="208"/>
        <v>1988</v>
      </c>
      <c r="S345" s="34">
        <v>14.85</v>
      </c>
    </row>
    <row r="346" spans="1:19">
      <c r="A346" s="32">
        <v>34246</v>
      </c>
      <c r="B346" s="33">
        <f t="shared" si="201"/>
        <v>10</v>
      </c>
      <c r="C346" s="33">
        <f t="shared" si="202"/>
        <v>1993</v>
      </c>
      <c r="D346" s="34">
        <v>0.30599999999999999</v>
      </c>
      <c r="F346" s="32">
        <v>35887</v>
      </c>
      <c r="G346" s="33">
        <f t="shared" si="203"/>
        <v>4</v>
      </c>
      <c r="H346" s="33">
        <f t="shared" si="204"/>
        <v>1998</v>
      </c>
      <c r="I346" s="34">
        <v>2.4300000000000002</v>
      </c>
      <c r="K346" s="32">
        <v>31867</v>
      </c>
      <c r="L346" s="33">
        <f t="shared" si="205"/>
        <v>3</v>
      </c>
      <c r="M346" s="33">
        <f t="shared" si="206"/>
        <v>1987</v>
      </c>
      <c r="N346" s="34">
        <v>18.82</v>
      </c>
      <c r="P346" s="32">
        <v>32363</v>
      </c>
      <c r="Q346" s="33">
        <f t="shared" si="207"/>
        <v>8</v>
      </c>
      <c r="R346" s="33">
        <f t="shared" si="208"/>
        <v>1988</v>
      </c>
      <c r="S346" s="34">
        <v>15.48</v>
      </c>
    </row>
    <row r="347" spans="1:19">
      <c r="A347" s="32">
        <v>34247</v>
      </c>
      <c r="B347" s="33">
        <f t="shared" si="201"/>
        <v>10</v>
      </c>
      <c r="C347" s="33">
        <f t="shared" si="202"/>
        <v>1993</v>
      </c>
      <c r="D347" s="34">
        <v>0.30599999999999999</v>
      </c>
      <c r="F347" s="32">
        <v>35888</v>
      </c>
      <c r="G347" s="33">
        <f t="shared" si="203"/>
        <v>4</v>
      </c>
      <c r="H347" s="33">
        <f t="shared" si="204"/>
        <v>1998</v>
      </c>
      <c r="I347" s="34">
        <v>2.5099999999999998</v>
      </c>
      <c r="K347" s="32">
        <v>31868</v>
      </c>
      <c r="L347" s="33">
        <f t="shared" si="205"/>
        <v>4</v>
      </c>
      <c r="M347" s="33">
        <f t="shared" si="206"/>
        <v>1987</v>
      </c>
      <c r="N347" s="34">
        <v>18.78</v>
      </c>
      <c r="P347" s="32">
        <v>32364</v>
      </c>
      <c r="Q347" s="33">
        <f t="shared" si="207"/>
        <v>8</v>
      </c>
      <c r="R347" s="33">
        <f t="shared" si="208"/>
        <v>1988</v>
      </c>
      <c r="S347" s="34">
        <v>15.4</v>
      </c>
    </row>
    <row r="348" spans="1:19">
      <c r="A348" s="32">
        <v>34248</v>
      </c>
      <c r="B348" s="33">
        <f t="shared" si="201"/>
        <v>10</v>
      </c>
      <c r="C348" s="33">
        <f t="shared" si="202"/>
        <v>1993</v>
      </c>
      <c r="D348" s="34">
        <v>0.309</v>
      </c>
      <c r="F348" s="32">
        <v>35891</v>
      </c>
      <c r="G348" s="33">
        <f t="shared" si="203"/>
        <v>4</v>
      </c>
      <c r="H348" s="33">
        <f t="shared" si="204"/>
        <v>1998</v>
      </c>
      <c r="I348" s="34">
        <v>2.5099999999999998</v>
      </c>
      <c r="K348" s="32">
        <v>31869</v>
      </c>
      <c r="L348" s="33">
        <f t="shared" si="205"/>
        <v>4</v>
      </c>
      <c r="M348" s="33">
        <f t="shared" si="206"/>
        <v>1987</v>
      </c>
      <c r="N348" s="34">
        <v>18.899999999999999</v>
      </c>
      <c r="P348" s="32">
        <v>32365</v>
      </c>
      <c r="Q348" s="33">
        <f t="shared" si="207"/>
        <v>8</v>
      </c>
      <c r="R348" s="33">
        <f t="shared" si="208"/>
        <v>1988</v>
      </c>
      <c r="S348" s="34">
        <v>15.1</v>
      </c>
    </row>
    <row r="349" spans="1:19">
      <c r="A349" s="32">
        <v>34249</v>
      </c>
      <c r="B349" s="33">
        <f t="shared" si="201"/>
        <v>10</v>
      </c>
      <c r="C349" s="33">
        <f t="shared" si="202"/>
        <v>1993</v>
      </c>
      <c r="D349" s="34">
        <v>0.30399999999999999</v>
      </c>
      <c r="F349" s="32">
        <v>35892</v>
      </c>
      <c r="G349" s="33">
        <f t="shared" si="203"/>
        <v>4</v>
      </c>
      <c r="H349" s="33">
        <f t="shared" si="204"/>
        <v>1998</v>
      </c>
      <c r="I349" s="34">
        <v>2.5099999999999998</v>
      </c>
      <c r="K349" s="32">
        <v>31870</v>
      </c>
      <c r="L349" s="33">
        <f t="shared" si="205"/>
        <v>4</v>
      </c>
      <c r="M349" s="33">
        <f t="shared" si="206"/>
        <v>1987</v>
      </c>
      <c r="N349" s="34">
        <v>18.68</v>
      </c>
      <c r="P349" s="32">
        <v>32366</v>
      </c>
      <c r="Q349" s="33">
        <f t="shared" si="207"/>
        <v>8</v>
      </c>
      <c r="R349" s="33">
        <f t="shared" si="208"/>
        <v>1988</v>
      </c>
      <c r="S349" s="34">
        <v>15.13</v>
      </c>
    </row>
    <row r="350" spans="1:19">
      <c r="A350" s="32">
        <v>34250</v>
      </c>
      <c r="B350" s="33">
        <f t="shared" si="201"/>
        <v>10</v>
      </c>
      <c r="C350" s="33">
        <f t="shared" si="202"/>
        <v>1993</v>
      </c>
      <c r="D350" s="34">
        <v>0.30399999999999999</v>
      </c>
      <c r="F350" s="32">
        <v>35893</v>
      </c>
      <c r="G350" s="33">
        <f t="shared" si="203"/>
        <v>4</v>
      </c>
      <c r="H350" s="33">
        <f t="shared" si="204"/>
        <v>1998</v>
      </c>
      <c r="I350" s="34">
        <v>2.65</v>
      </c>
      <c r="K350" s="32">
        <v>31873</v>
      </c>
      <c r="L350" s="33">
        <f t="shared" si="205"/>
        <v>4</v>
      </c>
      <c r="M350" s="33">
        <f t="shared" si="206"/>
        <v>1987</v>
      </c>
      <c r="N350" s="34">
        <v>18.71</v>
      </c>
      <c r="P350" s="32">
        <v>32367</v>
      </c>
      <c r="Q350" s="33">
        <f t="shared" si="207"/>
        <v>8</v>
      </c>
      <c r="R350" s="33">
        <f t="shared" si="208"/>
        <v>1988</v>
      </c>
      <c r="S350" s="34">
        <v>14.98</v>
      </c>
    </row>
    <row r="351" spans="1:19">
      <c r="A351" s="32">
        <v>34253</v>
      </c>
      <c r="B351" s="33">
        <f t="shared" si="201"/>
        <v>10</v>
      </c>
      <c r="C351" s="33">
        <f t="shared" si="202"/>
        <v>1993</v>
      </c>
      <c r="D351" s="34">
        <v>0.30399999999999999</v>
      </c>
      <c r="F351" s="32">
        <v>35894</v>
      </c>
      <c r="G351" s="33">
        <f t="shared" si="203"/>
        <v>4</v>
      </c>
      <c r="H351" s="33">
        <f t="shared" si="204"/>
        <v>1998</v>
      </c>
      <c r="I351" s="34">
        <v>2.61</v>
      </c>
      <c r="K351" s="32">
        <v>31874</v>
      </c>
      <c r="L351" s="33">
        <f t="shared" si="205"/>
        <v>4</v>
      </c>
      <c r="M351" s="33">
        <f t="shared" si="206"/>
        <v>1987</v>
      </c>
      <c r="N351" s="34">
        <v>18.690000000000001</v>
      </c>
      <c r="P351" s="32">
        <v>32370</v>
      </c>
      <c r="Q351" s="33">
        <f t="shared" si="207"/>
        <v>8</v>
      </c>
      <c r="R351" s="33">
        <f t="shared" si="208"/>
        <v>1988</v>
      </c>
      <c r="S351" s="34">
        <v>14.8</v>
      </c>
    </row>
    <row r="352" spans="1:19">
      <c r="A352" s="32">
        <v>34254</v>
      </c>
      <c r="B352" s="33">
        <f t="shared" si="201"/>
        <v>10</v>
      </c>
      <c r="C352" s="33">
        <f t="shared" si="202"/>
        <v>1993</v>
      </c>
      <c r="D352" s="34">
        <v>0.30099999999999999</v>
      </c>
      <c r="F352" s="32">
        <v>35898</v>
      </c>
      <c r="G352" s="33">
        <f t="shared" si="203"/>
        <v>4</v>
      </c>
      <c r="H352" s="33">
        <f t="shared" si="204"/>
        <v>1998</v>
      </c>
      <c r="I352" s="34">
        <v>2.52</v>
      </c>
      <c r="K352" s="32">
        <v>31875</v>
      </c>
      <c r="L352" s="33">
        <f t="shared" si="205"/>
        <v>4</v>
      </c>
      <c r="M352" s="33">
        <f t="shared" si="206"/>
        <v>1987</v>
      </c>
      <c r="N352" s="34">
        <v>18.68</v>
      </c>
      <c r="P352" s="32">
        <v>32371</v>
      </c>
      <c r="Q352" s="33">
        <f t="shared" si="207"/>
        <v>8</v>
      </c>
      <c r="R352" s="33">
        <f t="shared" si="208"/>
        <v>1988</v>
      </c>
      <c r="S352" s="34">
        <v>14.85</v>
      </c>
    </row>
    <row r="353" spans="1:19">
      <c r="A353" s="32">
        <v>34255</v>
      </c>
      <c r="B353" s="33">
        <f t="shared" si="201"/>
        <v>10</v>
      </c>
      <c r="C353" s="33">
        <f t="shared" si="202"/>
        <v>1993</v>
      </c>
      <c r="D353" s="34">
        <v>0.29599999999999999</v>
      </c>
      <c r="F353" s="32">
        <v>35899</v>
      </c>
      <c r="G353" s="33">
        <f t="shared" si="203"/>
        <v>4</v>
      </c>
      <c r="H353" s="33">
        <f t="shared" si="204"/>
        <v>1998</v>
      </c>
      <c r="I353" s="34">
        <v>2.42</v>
      </c>
      <c r="K353" s="32">
        <v>31876</v>
      </c>
      <c r="L353" s="33">
        <f t="shared" si="205"/>
        <v>4</v>
      </c>
      <c r="M353" s="33">
        <f t="shared" si="206"/>
        <v>1987</v>
      </c>
      <c r="N353" s="34">
        <v>18.64</v>
      </c>
      <c r="P353" s="32">
        <v>32372</v>
      </c>
      <c r="Q353" s="33">
        <f t="shared" si="207"/>
        <v>8</v>
      </c>
      <c r="R353" s="33">
        <f t="shared" si="208"/>
        <v>1988</v>
      </c>
      <c r="S353" s="34">
        <v>14.75</v>
      </c>
    </row>
    <row r="354" spans="1:19">
      <c r="A354" s="32">
        <v>34256</v>
      </c>
      <c r="B354" s="33">
        <f t="shared" si="201"/>
        <v>10</v>
      </c>
      <c r="C354" s="33">
        <f t="shared" si="202"/>
        <v>1993</v>
      </c>
      <c r="D354" s="34">
        <v>0.29599999999999999</v>
      </c>
      <c r="F354" s="32">
        <v>35900</v>
      </c>
      <c r="G354" s="33">
        <f t="shared" si="203"/>
        <v>4</v>
      </c>
      <c r="H354" s="33">
        <f t="shared" si="204"/>
        <v>1998</v>
      </c>
      <c r="I354" s="34">
        <v>2.48</v>
      </c>
      <c r="K354" s="32">
        <v>31877</v>
      </c>
      <c r="L354" s="33">
        <f t="shared" si="205"/>
        <v>4</v>
      </c>
      <c r="M354" s="33">
        <f t="shared" si="206"/>
        <v>1987</v>
      </c>
      <c r="N354" s="34">
        <v>18.260000000000002</v>
      </c>
      <c r="P354" s="32">
        <v>32373</v>
      </c>
      <c r="Q354" s="33">
        <f t="shared" si="207"/>
        <v>8</v>
      </c>
      <c r="R354" s="33">
        <f t="shared" si="208"/>
        <v>1988</v>
      </c>
      <c r="S354" s="34">
        <v>14.78</v>
      </c>
    </row>
    <row r="355" spans="1:19">
      <c r="A355" s="32">
        <v>34257</v>
      </c>
      <c r="B355" s="33">
        <f t="shared" si="201"/>
        <v>10</v>
      </c>
      <c r="C355" s="33">
        <f t="shared" si="202"/>
        <v>1993</v>
      </c>
      <c r="D355" s="34">
        <v>0.29599999999999999</v>
      </c>
      <c r="F355" s="32">
        <v>35901</v>
      </c>
      <c r="G355" s="33">
        <f t="shared" si="203"/>
        <v>4</v>
      </c>
      <c r="H355" s="33">
        <f t="shared" si="204"/>
        <v>1998</v>
      </c>
      <c r="I355" s="34">
        <v>2.48</v>
      </c>
      <c r="K355" s="32">
        <v>31880</v>
      </c>
      <c r="L355" s="33">
        <f t="shared" si="205"/>
        <v>4</v>
      </c>
      <c r="M355" s="33">
        <f t="shared" si="206"/>
        <v>1987</v>
      </c>
      <c r="N355" s="34">
        <v>18.07</v>
      </c>
      <c r="P355" s="32">
        <v>32374</v>
      </c>
      <c r="Q355" s="33">
        <f t="shared" si="207"/>
        <v>8</v>
      </c>
      <c r="R355" s="33">
        <f t="shared" si="208"/>
        <v>1988</v>
      </c>
      <c r="S355" s="34">
        <v>14.85</v>
      </c>
    </row>
    <row r="356" spans="1:19">
      <c r="A356" s="32">
        <v>34260</v>
      </c>
      <c r="B356" s="33">
        <f t="shared" ref="B356:B419" si="209">+MONTH(A356)</f>
        <v>10</v>
      </c>
      <c r="C356" s="33">
        <f t="shared" ref="C356:C419" si="210">+YEAR(A356)</f>
        <v>1993</v>
      </c>
      <c r="D356" s="34">
        <v>0.29599999999999999</v>
      </c>
      <c r="F356" s="32">
        <v>35902</v>
      </c>
      <c r="G356" s="33">
        <f t="shared" ref="G356:G419" si="211">+MONTH(F356)</f>
        <v>4</v>
      </c>
      <c r="H356" s="33">
        <f t="shared" ref="H356:H419" si="212">+YEAR(F356)</f>
        <v>1998</v>
      </c>
      <c r="I356" s="34">
        <v>2.4</v>
      </c>
      <c r="K356" s="32">
        <v>31881</v>
      </c>
      <c r="L356" s="33">
        <f t="shared" ref="L356:L419" si="213">+MONTH(K356)</f>
        <v>4</v>
      </c>
      <c r="M356" s="33">
        <f t="shared" ref="M356:M419" si="214">+YEAR(K356)</f>
        <v>1987</v>
      </c>
      <c r="N356" s="34">
        <v>18.09</v>
      </c>
      <c r="P356" s="32">
        <v>32377</v>
      </c>
      <c r="Q356" s="33">
        <f t="shared" ref="Q356:Q419" si="215">+MONTH(P356)</f>
        <v>8</v>
      </c>
      <c r="R356" s="33">
        <f t="shared" si="208"/>
        <v>1988</v>
      </c>
      <c r="S356" s="34">
        <v>15.03</v>
      </c>
    </row>
    <row r="357" spans="1:19">
      <c r="A357" s="32">
        <v>34261</v>
      </c>
      <c r="B357" s="33">
        <f t="shared" si="209"/>
        <v>10</v>
      </c>
      <c r="C357" s="33">
        <f t="shared" si="210"/>
        <v>1993</v>
      </c>
      <c r="D357" s="34">
        <v>0.29099999999999998</v>
      </c>
      <c r="F357" s="32">
        <v>35905</v>
      </c>
      <c r="G357" s="33">
        <f t="shared" si="211"/>
        <v>4</v>
      </c>
      <c r="H357" s="33">
        <f t="shared" si="212"/>
        <v>1998</v>
      </c>
      <c r="I357" s="34">
        <v>2.4</v>
      </c>
      <c r="K357" s="32">
        <v>31882</v>
      </c>
      <c r="L357" s="33">
        <f t="shared" si="213"/>
        <v>4</v>
      </c>
      <c r="M357" s="33">
        <f t="shared" si="214"/>
        <v>1987</v>
      </c>
      <c r="N357" s="34">
        <v>18.46</v>
      </c>
      <c r="P357" s="32">
        <v>32378</v>
      </c>
      <c r="Q357" s="33">
        <f t="shared" si="215"/>
        <v>8</v>
      </c>
      <c r="R357" s="33">
        <f t="shared" ref="R357:R420" si="216">+YEAR(P357)</f>
        <v>1988</v>
      </c>
      <c r="S357" s="34">
        <v>14.8</v>
      </c>
    </row>
    <row r="358" spans="1:19">
      <c r="A358" s="32">
        <v>34262</v>
      </c>
      <c r="B358" s="33">
        <f t="shared" si="209"/>
        <v>10</v>
      </c>
      <c r="C358" s="33">
        <f t="shared" si="210"/>
        <v>1993</v>
      </c>
      <c r="D358" s="34">
        <v>0.28999999999999998</v>
      </c>
      <c r="F358" s="32">
        <v>35906</v>
      </c>
      <c r="G358" s="33">
        <f t="shared" si="211"/>
        <v>4</v>
      </c>
      <c r="H358" s="33">
        <f t="shared" si="212"/>
        <v>1998</v>
      </c>
      <c r="I358" s="34">
        <v>2.46</v>
      </c>
      <c r="K358" s="32">
        <v>31883</v>
      </c>
      <c r="L358" s="33">
        <f t="shared" si="213"/>
        <v>4</v>
      </c>
      <c r="M358" s="33">
        <f t="shared" si="214"/>
        <v>1987</v>
      </c>
      <c r="N358" s="34">
        <v>18.579999999999998</v>
      </c>
      <c r="P358" s="32">
        <v>32379</v>
      </c>
      <c r="Q358" s="33">
        <f t="shared" si="215"/>
        <v>8</v>
      </c>
      <c r="R358" s="33">
        <f t="shared" si="216"/>
        <v>1988</v>
      </c>
      <c r="S358" s="34">
        <v>14.85</v>
      </c>
    </row>
    <row r="359" spans="1:19">
      <c r="A359" s="32">
        <v>34263</v>
      </c>
      <c r="B359" s="33">
        <f t="shared" si="209"/>
        <v>10</v>
      </c>
      <c r="C359" s="33">
        <f t="shared" si="210"/>
        <v>1993</v>
      </c>
      <c r="D359" s="34">
        <v>0.28399999999999997</v>
      </c>
      <c r="F359" s="32">
        <v>35907</v>
      </c>
      <c r="G359" s="33">
        <f t="shared" si="211"/>
        <v>4</v>
      </c>
      <c r="H359" s="33">
        <f t="shared" si="212"/>
        <v>1998</v>
      </c>
      <c r="I359" s="34">
        <v>2.46</v>
      </c>
      <c r="K359" s="32">
        <v>31887</v>
      </c>
      <c r="L359" s="33">
        <f t="shared" si="213"/>
        <v>4</v>
      </c>
      <c r="M359" s="33">
        <f t="shared" si="214"/>
        <v>1987</v>
      </c>
      <c r="N359" s="34">
        <v>18.66</v>
      </c>
      <c r="P359" s="32">
        <v>32380</v>
      </c>
      <c r="Q359" s="33">
        <f t="shared" si="215"/>
        <v>8</v>
      </c>
      <c r="R359" s="33">
        <f t="shared" si="216"/>
        <v>1988</v>
      </c>
      <c r="S359" s="34">
        <v>14.63</v>
      </c>
    </row>
    <row r="360" spans="1:19">
      <c r="A360" s="32">
        <v>34264</v>
      </c>
      <c r="B360" s="33">
        <f t="shared" si="209"/>
        <v>10</v>
      </c>
      <c r="C360" s="33">
        <f t="shared" si="210"/>
        <v>1993</v>
      </c>
      <c r="D360" s="34">
        <v>0.28000000000000003</v>
      </c>
      <c r="F360" s="32">
        <v>35908</v>
      </c>
      <c r="G360" s="33">
        <f t="shared" si="211"/>
        <v>4</v>
      </c>
      <c r="H360" s="33">
        <f t="shared" si="212"/>
        <v>1998</v>
      </c>
      <c r="I360" s="34">
        <v>2.35</v>
      </c>
      <c r="K360" s="32">
        <v>31888</v>
      </c>
      <c r="L360" s="33">
        <f t="shared" si="213"/>
        <v>4</v>
      </c>
      <c r="M360" s="33">
        <f t="shared" si="214"/>
        <v>1987</v>
      </c>
      <c r="N360" s="34">
        <v>18.97</v>
      </c>
      <c r="P360" s="32">
        <v>32381</v>
      </c>
      <c r="Q360" s="33">
        <f t="shared" si="215"/>
        <v>8</v>
      </c>
      <c r="R360" s="33">
        <f t="shared" si="216"/>
        <v>1988</v>
      </c>
      <c r="S360" s="34">
        <v>14.5</v>
      </c>
    </row>
    <row r="361" spans="1:19">
      <c r="A361" s="32">
        <v>34267</v>
      </c>
      <c r="B361" s="33">
        <f t="shared" si="209"/>
        <v>10</v>
      </c>
      <c r="C361" s="33">
        <f t="shared" si="210"/>
        <v>1993</v>
      </c>
      <c r="D361" s="34">
        <v>0.27600000000000002</v>
      </c>
      <c r="F361" s="32">
        <v>35909</v>
      </c>
      <c r="G361" s="33">
        <f t="shared" si="211"/>
        <v>4</v>
      </c>
      <c r="H361" s="33">
        <f t="shared" si="212"/>
        <v>1998</v>
      </c>
      <c r="I361" s="34">
        <v>2.31</v>
      </c>
      <c r="K361" s="32">
        <v>31889</v>
      </c>
      <c r="L361" s="33">
        <f t="shared" si="213"/>
        <v>4</v>
      </c>
      <c r="M361" s="33">
        <f t="shared" si="214"/>
        <v>1987</v>
      </c>
      <c r="N361" s="34">
        <v>19.03</v>
      </c>
      <c r="P361" s="32">
        <v>32384</v>
      </c>
      <c r="Q361" s="33">
        <f t="shared" si="215"/>
        <v>8</v>
      </c>
      <c r="R361" s="33">
        <f t="shared" si="216"/>
        <v>1988</v>
      </c>
      <c r="S361" s="34">
        <v>14.48</v>
      </c>
    </row>
    <row r="362" spans="1:19">
      <c r="A362" s="32">
        <v>34268</v>
      </c>
      <c r="B362" s="33">
        <f t="shared" si="209"/>
        <v>10</v>
      </c>
      <c r="C362" s="33">
        <f t="shared" si="210"/>
        <v>1993</v>
      </c>
      <c r="D362" s="34">
        <v>0.27600000000000002</v>
      </c>
      <c r="F362" s="32">
        <v>35912</v>
      </c>
      <c r="G362" s="33">
        <f t="shared" si="211"/>
        <v>4</v>
      </c>
      <c r="H362" s="33">
        <f t="shared" si="212"/>
        <v>1998</v>
      </c>
      <c r="I362" s="34">
        <v>2.29</v>
      </c>
      <c r="K362" s="32">
        <v>31890</v>
      </c>
      <c r="L362" s="33">
        <f t="shared" si="213"/>
        <v>4</v>
      </c>
      <c r="M362" s="33">
        <f t="shared" si="214"/>
        <v>1987</v>
      </c>
      <c r="N362" s="34">
        <v>19.03</v>
      </c>
      <c r="P362" s="32">
        <v>32385</v>
      </c>
      <c r="Q362" s="33">
        <f t="shared" si="215"/>
        <v>8</v>
      </c>
      <c r="R362" s="33">
        <f t="shared" si="216"/>
        <v>1988</v>
      </c>
      <c r="S362" s="34">
        <v>14.45</v>
      </c>
    </row>
    <row r="363" spans="1:19">
      <c r="A363" s="32">
        <v>34269</v>
      </c>
      <c r="B363" s="33">
        <f t="shared" si="209"/>
        <v>10</v>
      </c>
      <c r="C363" s="33">
        <f t="shared" si="210"/>
        <v>1993</v>
      </c>
      <c r="D363" s="34">
        <v>0.27400000000000002</v>
      </c>
      <c r="F363" s="32">
        <v>35913</v>
      </c>
      <c r="G363" s="33">
        <f t="shared" si="211"/>
        <v>4</v>
      </c>
      <c r="H363" s="33">
        <f t="shared" si="212"/>
        <v>1998</v>
      </c>
      <c r="I363" s="34">
        <v>2.27</v>
      </c>
      <c r="K363" s="32">
        <v>31891</v>
      </c>
      <c r="L363" s="33">
        <f t="shared" si="213"/>
        <v>4</v>
      </c>
      <c r="M363" s="33">
        <f t="shared" si="214"/>
        <v>1987</v>
      </c>
      <c r="N363" s="34">
        <v>19.010000000000002</v>
      </c>
      <c r="P363" s="32">
        <v>32386</v>
      </c>
      <c r="Q363" s="33">
        <f t="shared" si="215"/>
        <v>8</v>
      </c>
      <c r="R363" s="33">
        <f t="shared" si="216"/>
        <v>1988</v>
      </c>
      <c r="S363" s="34">
        <v>14.4</v>
      </c>
    </row>
    <row r="364" spans="1:19">
      <c r="A364" s="32">
        <v>34270</v>
      </c>
      <c r="B364" s="33">
        <f t="shared" si="209"/>
        <v>10</v>
      </c>
      <c r="C364" s="33">
        <f t="shared" si="210"/>
        <v>1993</v>
      </c>
      <c r="D364" s="34">
        <v>0.27600000000000002</v>
      </c>
      <c r="F364" s="32">
        <v>35914</v>
      </c>
      <c r="G364" s="33">
        <f t="shared" si="211"/>
        <v>4</v>
      </c>
      <c r="H364" s="33">
        <f t="shared" si="212"/>
        <v>1998</v>
      </c>
      <c r="I364" s="34">
        <v>2.29</v>
      </c>
      <c r="K364" s="32">
        <v>31894</v>
      </c>
      <c r="L364" s="33">
        <f t="shared" si="213"/>
        <v>4</v>
      </c>
      <c r="M364" s="33">
        <f t="shared" si="214"/>
        <v>1987</v>
      </c>
      <c r="N364" s="34">
        <v>18.829999999999998</v>
      </c>
      <c r="P364" s="32">
        <v>32387</v>
      </c>
      <c r="Q364" s="33">
        <f t="shared" si="215"/>
        <v>9</v>
      </c>
      <c r="R364" s="33">
        <f t="shared" si="216"/>
        <v>1988</v>
      </c>
      <c r="S364" s="34">
        <v>14.15</v>
      </c>
    </row>
    <row r="365" spans="1:19">
      <c r="A365" s="32">
        <v>34271</v>
      </c>
      <c r="B365" s="33">
        <f t="shared" si="209"/>
        <v>10</v>
      </c>
      <c r="C365" s="33">
        <f t="shared" si="210"/>
        <v>1993</v>
      </c>
      <c r="D365" s="34">
        <v>0.27500000000000002</v>
      </c>
      <c r="F365" s="32">
        <v>35915</v>
      </c>
      <c r="G365" s="33">
        <f t="shared" si="211"/>
        <v>4</v>
      </c>
      <c r="H365" s="33">
        <f t="shared" si="212"/>
        <v>1998</v>
      </c>
      <c r="I365" s="34">
        <v>2.1800000000000002</v>
      </c>
      <c r="K365" s="32">
        <v>31895</v>
      </c>
      <c r="L365" s="33">
        <f t="shared" si="213"/>
        <v>4</v>
      </c>
      <c r="M365" s="33">
        <f t="shared" si="214"/>
        <v>1987</v>
      </c>
      <c r="N365" s="34">
        <v>18.73</v>
      </c>
      <c r="P365" s="32">
        <v>32388</v>
      </c>
      <c r="Q365" s="33">
        <f t="shared" si="215"/>
        <v>9</v>
      </c>
      <c r="R365" s="33">
        <f t="shared" si="216"/>
        <v>1988</v>
      </c>
      <c r="S365" s="34">
        <v>14</v>
      </c>
    </row>
    <row r="366" spans="1:19">
      <c r="A366" s="32">
        <v>34274</v>
      </c>
      <c r="B366" s="33">
        <f t="shared" si="209"/>
        <v>11</v>
      </c>
      <c r="C366" s="33">
        <f t="shared" si="210"/>
        <v>1993</v>
      </c>
      <c r="D366" s="34">
        <v>0.27900000000000003</v>
      </c>
      <c r="F366" s="32">
        <v>35916</v>
      </c>
      <c r="G366" s="33">
        <f t="shared" si="211"/>
        <v>5</v>
      </c>
      <c r="H366" s="33">
        <f t="shared" si="212"/>
        <v>1998</v>
      </c>
      <c r="I366" s="34">
        <v>2.11</v>
      </c>
      <c r="K366" s="32">
        <v>31896</v>
      </c>
      <c r="L366" s="33">
        <f t="shared" si="213"/>
        <v>4</v>
      </c>
      <c r="M366" s="33">
        <f t="shared" si="214"/>
        <v>1987</v>
      </c>
      <c r="N366" s="34">
        <v>18.66</v>
      </c>
      <c r="P366" s="32">
        <v>32391</v>
      </c>
      <c r="Q366" s="33">
        <f t="shared" si="215"/>
        <v>9</v>
      </c>
      <c r="R366" s="33">
        <f t="shared" si="216"/>
        <v>1988</v>
      </c>
      <c r="S366" s="34">
        <v>13.68</v>
      </c>
    </row>
    <row r="367" spans="1:19">
      <c r="A367" s="32">
        <v>34275</v>
      </c>
      <c r="B367" s="33">
        <f t="shared" si="209"/>
        <v>11</v>
      </c>
      <c r="C367" s="33">
        <f t="shared" si="210"/>
        <v>1993</v>
      </c>
      <c r="D367" s="34">
        <v>0.28299999999999997</v>
      </c>
      <c r="F367" s="32">
        <v>35919</v>
      </c>
      <c r="G367" s="33">
        <f t="shared" si="211"/>
        <v>5</v>
      </c>
      <c r="H367" s="33">
        <f t="shared" si="212"/>
        <v>1998</v>
      </c>
      <c r="I367" s="34">
        <v>2.1</v>
      </c>
      <c r="K367" s="32">
        <v>31897</v>
      </c>
      <c r="L367" s="33">
        <f t="shared" si="213"/>
        <v>4</v>
      </c>
      <c r="M367" s="33">
        <f t="shared" si="214"/>
        <v>1987</v>
      </c>
      <c r="N367" s="34">
        <v>18.760000000000002</v>
      </c>
      <c r="P367" s="32">
        <v>32392</v>
      </c>
      <c r="Q367" s="33">
        <f t="shared" si="215"/>
        <v>9</v>
      </c>
      <c r="R367" s="33">
        <f t="shared" si="216"/>
        <v>1988</v>
      </c>
      <c r="S367" s="34">
        <v>13.35</v>
      </c>
    </row>
    <row r="368" spans="1:19">
      <c r="A368" s="32">
        <v>34276</v>
      </c>
      <c r="B368" s="33">
        <f t="shared" si="209"/>
        <v>11</v>
      </c>
      <c r="C368" s="33">
        <f t="shared" si="210"/>
        <v>1993</v>
      </c>
      <c r="D368" s="34">
        <v>0.28399999999999997</v>
      </c>
      <c r="F368" s="32">
        <v>35920</v>
      </c>
      <c r="G368" s="33">
        <f t="shared" si="211"/>
        <v>5</v>
      </c>
      <c r="H368" s="33">
        <f t="shared" si="212"/>
        <v>1998</v>
      </c>
      <c r="I368" s="34">
        <v>2.19</v>
      </c>
      <c r="K368" s="32">
        <v>31898</v>
      </c>
      <c r="L368" s="33">
        <f t="shared" si="213"/>
        <v>5</v>
      </c>
      <c r="M368" s="33">
        <f t="shared" si="214"/>
        <v>1987</v>
      </c>
      <c r="N368" s="34">
        <v>18.84</v>
      </c>
      <c r="P368" s="32">
        <v>32393</v>
      </c>
      <c r="Q368" s="33">
        <f t="shared" si="215"/>
        <v>9</v>
      </c>
      <c r="R368" s="33">
        <f t="shared" si="216"/>
        <v>1988</v>
      </c>
      <c r="S368" s="34">
        <v>13.18</v>
      </c>
    </row>
    <row r="369" spans="1:19">
      <c r="A369" s="32">
        <v>34277</v>
      </c>
      <c r="B369" s="33">
        <f t="shared" si="209"/>
        <v>11</v>
      </c>
      <c r="C369" s="33">
        <f t="shared" si="210"/>
        <v>1993</v>
      </c>
      <c r="D369" s="34">
        <v>0.28799999999999998</v>
      </c>
      <c r="F369" s="32">
        <v>35921</v>
      </c>
      <c r="G369" s="33">
        <f t="shared" si="211"/>
        <v>5</v>
      </c>
      <c r="H369" s="33">
        <f t="shared" si="212"/>
        <v>1998</v>
      </c>
      <c r="I369" s="34">
        <v>2.12</v>
      </c>
      <c r="K369" s="32">
        <v>31901</v>
      </c>
      <c r="L369" s="33">
        <f t="shared" si="213"/>
        <v>5</v>
      </c>
      <c r="M369" s="33">
        <f t="shared" si="214"/>
        <v>1987</v>
      </c>
      <c r="N369" s="34">
        <v>18.93</v>
      </c>
      <c r="P369" s="32">
        <v>32394</v>
      </c>
      <c r="Q369" s="33">
        <f t="shared" si="215"/>
        <v>9</v>
      </c>
      <c r="R369" s="33">
        <f t="shared" si="216"/>
        <v>1988</v>
      </c>
      <c r="S369" s="34">
        <v>13.3</v>
      </c>
    </row>
    <row r="370" spans="1:19">
      <c r="A370" s="32">
        <v>34278</v>
      </c>
      <c r="B370" s="33">
        <f t="shared" si="209"/>
        <v>11</v>
      </c>
      <c r="C370" s="33">
        <f t="shared" si="210"/>
        <v>1993</v>
      </c>
      <c r="D370" s="34">
        <v>0.28899999999999998</v>
      </c>
      <c r="F370" s="32">
        <v>35922</v>
      </c>
      <c r="G370" s="33">
        <f t="shared" si="211"/>
        <v>5</v>
      </c>
      <c r="H370" s="33">
        <f t="shared" si="212"/>
        <v>1998</v>
      </c>
      <c r="I370" s="34">
        <v>2.16</v>
      </c>
      <c r="K370" s="32">
        <v>31902</v>
      </c>
      <c r="L370" s="33">
        <f t="shared" si="213"/>
        <v>5</v>
      </c>
      <c r="M370" s="33">
        <f t="shared" si="214"/>
        <v>1987</v>
      </c>
      <c r="N370" s="34">
        <v>19.18</v>
      </c>
      <c r="P370" s="32">
        <v>32395</v>
      </c>
      <c r="Q370" s="33">
        <f t="shared" si="215"/>
        <v>9</v>
      </c>
      <c r="R370" s="33">
        <f t="shared" si="216"/>
        <v>1988</v>
      </c>
      <c r="S370" s="34">
        <v>13.25</v>
      </c>
    </row>
    <row r="371" spans="1:19">
      <c r="A371" s="32">
        <v>34281</v>
      </c>
      <c r="B371" s="33">
        <f t="shared" si="209"/>
        <v>11</v>
      </c>
      <c r="C371" s="33">
        <f t="shared" si="210"/>
        <v>1993</v>
      </c>
      <c r="D371" s="34">
        <v>0.28599999999999998</v>
      </c>
      <c r="F371" s="32">
        <v>35923</v>
      </c>
      <c r="G371" s="33">
        <f t="shared" si="211"/>
        <v>5</v>
      </c>
      <c r="H371" s="33">
        <f t="shared" si="212"/>
        <v>1998</v>
      </c>
      <c r="I371" s="34">
        <v>2.11</v>
      </c>
      <c r="K371" s="32">
        <v>31903</v>
      </c>
      <c r="L371" s="33">
        <f t="shared" si="213"/>
        <v>5</v>
      </c>
      <c r="M371" s="33">
        <f t="shared" si="214"/>
        <v>1987</v>
      </c>
      <c r="N371" s="34">
        <v>19.22</v>
      </c>
      <c r="P371" s="32">
        <v>32398</v>
      </c>
      <c r="Q371" s="33">
        <f t="shared" si="215"/>
        <v>9</v>
      </c>
      <c r="R371" s="33">
        <f t="shared" si="216"/>
        <v>1988</v>
      </c>
      <c r="S371" s="34">
        <v>12.7</v>
      </c>
    </row>
    <row r="372" spans="1:19">
      <c r="A372" s="32">
        <v>34282</v>
      </c>
      <c r="B372" s="33">
        <f t="shared" si="209"/>
        <v>11</v>
      </c>
      <c r="C372" s="33">
        <f t="shared" si="210"/>
        <v>1993</v>
      </c>
      <c r="D372" s="34">
        <v>0.28100000000000003</v>
      </c>
      <c r="F372" s="32">
        <v>35926</v>
      </c>
      <c r="G372" s="33">
        <f t="shared" si="211"/>
        <v>5</v>
      </c>
      <c r="H372" s="33">
        <f t="shared" si="212"/>
        <v>1998</v>
      </c>
      <c r="I372" s="34">
        <v>2.19</v>
      </c>
      <c r="K372" s="32">
        <v>31904</v>
      </c>
      <c r="L372" s="33">
        <f t="shared" si="213"/>
        <v>5</v>
      </c>
      <c r="M372" s="33">
        <f t="shared" si="214"/>
        <v>1987</v>
      </c>
      <c r="N372" s="34">
        <v>19.079999999999998</v>
      </c>
      <c r="P372" s="32">
        <v>32399</v>
      </c>
      <c r="Q372" s="33">
        <f t="shared" si="215"/>
        <v>9</v>
      </c>
      <c r="R372" s="33">
        <f t="shared" si="216"/>
        <v>1988</v>
      </c>
      <c r="S372" s="34">
        <v>13.4</v>
      </c>
    </row>
    <row r="373" spans="1:19">
      <c r="A373" s="32">
        <v>34283</v>
      </c>
      <c r="B373" s="33">
        <f t="shared" si="209"/>
        <v>11</v>
      </c>
      <c r="C373" s="33">
        <f t="shared" si="210"/>
        <v>1993</v>
      </c>
      <c r="D373" s="34">
        <v>0.28000000000000003</v>
      </c>
      <c r="F373" s="32">
        <v>35927</v>
      </c>
      <c r="G373" s="33">
        <f t="shared" si="211"/>
        <v>5</v>
      </c>
      <c r="H373" s="33">
        <f t="shared" si="212"/>
        <v>1998</v>
      </c>
      <c r="I373" s="34">
        <v>2.23</v>
      </c>
      <c r="K373" s="32">
        <v>31905</v>
      </c>
      <c r="L373" s="33">
        <f t="shared" si="213"/>
        <v>5</v>
      </c>
      <c r="M373" s="33">
        <f t="shared" si="214"/>
        <v>1987</v>
      </c>
      <c r="N373" s="34">
        <v>19.28</v>
      </c>
      <c r="P373" s="32">
        <v>32400</v>
      </c>
      <c r="Q373" s="33">
        <f t="shared" si="215"/>
        <v>9</v>
      </c>
      <c r="R373" s="33">
        <f t="shared" si="216"/>
        <v>1988</v>
      </c>
      <c r="S373" s="34">
        <v>13.9</v>
      </c>
    </row>
    <row r="374" spans="1:19">
      <c r="A374" s="32">
        <v>34284</v>
      </c>
      <c r="B374" s="33">
        <f t="shared" si="209"/>
        <v>11</v>
      </c>
      <c r="C374" s="33">
        <f t="shared" si="210"/>
        <v>1993</v>
      </c>
      <c r="D374" s="34">
        <v>0.27600000000000002</v>
      </c>
      <c r="F374" s="32">
        <v>35928</v>
      </c>
      <c r="G374" s="33">
        <f t="shared" si="211"/>
        <v>5</v>
      </c>
      <c r="H374" s="33">
        <f t="shared" si="212"/>
        <v>1998</v>
      </c>
      <c r="I374" s="34">
        <v>2.2400000000000002</v>
      </c>
      <c r="K374" s="32">
        <v>31908</v>
      </c>
      <c r="L374" s="33">
        <f t="shared" si="213"/>
        <v>5</v>
      </c>
      <c r="M374" s="33">
        <f t="shared" si="214"/>
        <v>1987</v>
      </c>
      <c r="N374" s="34">
        <v>19.43</v>
      </c>
      <c r="P374" s="32">
        <v>32401</v>
      </c>
      <c r="Q374" s="33">
        <f t="shared" si="215"/>
        <v>9</v>
      </c>
      <c r="R374" s="33">
        <f t="shared" si="216"/>
        <v>1988</v>
      </c>
      <c r="S374" s="34">
        <v>13.5</v>
      </c>
    </row>
    <row r="375" spans="1:19">
      <c r="A375" s="32">
        <v>34285</v>
      </c>
      <c r="B375" s="33">
        <f t="shared" si="209"/>
        <v>11</v>
      </c>
      <c r="C375" s="33">
        <f t="shared" si="210"/>
        <v>1993</v>
      </c>
      <c r="D375" s="34">
        <v>0.27400000000000002</v>
      </c>
      <c r="F375" s="32">
        <v>35929</v>
      </c>
      <c r="G375" s="33">
        <f t="shared" si="211"/>
        <v>5</v>
      </c>
      <c r="H375" s="33">
        <f t="shared" si="212"/>
        <v>1998</v>
      </c>
      <c r="I375" s="34">
        <v>2.1800000000000002</v>
      </c>
      <c r="K375" s="32">
        <v>31909</v>
      </c>
      <c r="L375" s="33">
        <f t="shared" si="213"/>
        <v>5</v>
      </c>
      <c r="M375" s="33">
        <f t="shared" si="214"/>
        <v>1987</v>
      </c>
      <c r="N375" s="34">
        <v>19.37</v>
      </c>
      <c r="P375" s="32">
        <v>32402</v>
      </c>
      <c r="Q375" s="33">
        <f t="shared" si="215"/>
        <v>9</v>
      </c>
      <c r="R375" s="33">
        <f t="shared" si="216"/>
        <v>1988</v>
      </c>
      <c r="S375" s="34">
        <v>13.23</v>
      </c>
    </row>
    <row r="376" spans="1:19">
      <c r="A376" s="32">
        <v>34288</v>
      </c>
      <c r="B376" s="33">
        <f t="shared" si="209"/>
        <v>11</v>
      </c>
      <c r="C376" s="33">
        <f t="shared" si="210"/>
        <v>1993</v>
      </c>
      <c r="D376" s="34">
        <v>0.27</v>
      </c>
      <c r="F376" s="32">
        <v>35930</v>
      </c>
      <c r="G376" s="33">
        <f t="shared" si="211"/>
        <v>5</v>
      </c>
      <c r="H376" s="33">
        <f t="shared" si="212"/>
        <v>1998</v>
      </c>
      <c r="I376" s="34">
        <v>2.1800000000000002</v>
      </c>
      <c r="K376" s="32">
        <v>31910</v>
      </c>
      <c r="L376" s="33">
        <f t="shared" si="213"/>
        <v>5</v>
      </c>
      <c r="M376" s="33">
        <f t="shared" si="214"/>
        <v>1987</v>
      </c>
      <c r="N376" s="34">
        <v>19.39</v>
      </c>
      <c r="P376" s="32">
        <v>32405</v>
      </c>
      <c r="Q376" s="33">
        <f t="shared" si="215"/>
        <v>9</v>
      </c>
      <c r="R376" s="33">
        <f t="shared" si="216"/>
        <v>1988</v>
      </c>
      <c r="S376" s="34">
        <v>12.85</v>
      </c>
    </row>
    <row r="377" spans="1:19">
      <c r="A377" s="32">
        <v>34289</v>
      </c>
      <c r="B377" s="33">
        <f t="shared" si="209"/>
        <v>11</v>
      </c>
      <c r="C377" s="33">
        <f t="shared" si="210"/>
        <v>1993</v>
      </c>
      <c r="D377" s="34">
        <v>0.26300000000000001</v>
      </c>
      <c r="F377" s="32">
        <v>35933</v>
      </c>
      <c r="G377" s="33">
        <f t="shared" si="211"/>
        <v>5</v>
      </c>
      <c r="H377" s="33">
        <f t="shared" si="212"/>
        <v>1998</v>
      </c>
      <c r="I377" s="34">
        <v>2.19</v>
      </c>
      <c r="K377" s="32">
        <v>31911</v>
      </c>
      <c r="L377" s="33">
        <f t="shared" si="213"/>
        <v>5</v>
      </c>
      <c r="M377" s="33">
        <f t="shared" si="214"/>
        <v>1987</v>
      </c>
      <c r="N377" s="34">
        <v>19.559999999999999</v>
      </c>
      <c r="P377" s="32">
        <v>32406</v>
      </c>
      <c r="Q377" s="33">
        <f t="shared" si="215"/>
        <v>9</v>
      </c>
      <c r="R377" s="33">
        <f t="shared" si="216"/>
        <v>1988</v>
      </c>
      <c r="S377" s="34">
        <v>13.15</v>
      </c>
    </row>
    <row r="378" spans="1:19">
      <c r="A378" s="32">
        <v>34290</v>
      </c>
      <c r="B378" s="33">
        <f t="shared" si="209"/>
        <v>11</v>
      </c>
      <c r="C378" s="33">
        <f t="shared" si="210"/>
        <v>1993</v>
      </c>
      <c r="D378" s="34">
        <v>0.26800000000000002</v>
      </c>
      <c r="F378" s="32">
        <v>35934</v>
      </c>
      <c r="G378" s="33">
        <f t="shared" si="211"/>
        <v>5</v>
      </c>
      <c r="H378" s="33">
        <f t="shared" si="212"/>
        <v>1998</v>
      </c>
      <c r="I378" s="34">
        <v>2.17</v>
      </c>
      <c r="K378" s="32">
        <v>31912</v>
      </c>
      <c r="L378" s="33">
        <f t="shared" si="213"/>
        <v>5</v>
      </c>
      <c r="M378" s="33">
        <f t="shared" si="214"/>
        <v>1987</v>
      </c>
      <c r="N378" s="34">
        <v>19.84</v>
      </c>
      <c r="P378" s="32">
        <v>32407</v>
      </c>
      <c r="Q378" s="33">
        <f t="shared" si="215"/>
        <v>9</v>
      </c>
      <c r="R378" s="33">
        <f t="shared" si="216"/>
        <v>1988</v>
      </c>
      <c r="S378" s="34">
        <v>13.05</v>
      </c>
    </row>
    <row r="379" spans="1:19">
      <c r="A379" s="32">
        <v>34291</v>
      </c>
      <c r="B379" s="33">
        <f t="shared" si="209"/>
        <v>11</v>
      </c>
      <c r="C379" s="33">
        <f t="shared" si="210"/>
        <v>1993</v>
      </c>
      <c r="D379" s="34">
        <v>0.26800000000000002</v>
      </c>
      <c r="F379" s="32">
        <v>35935</v>
      </c>
      <c r="G379" s="33">
        <f t="shared" si="211"/>
        <v>5</v>
      </c>
      <c r="H379" s="33">
        <f t="shared" si="212"/>
        <v>1998</v>
      </c>
      <c r="I379" s="34">
        <v>2.1800000000000002</v>
      </c>
      <c r="K379" s="32">
        <v>31915</v>
      </c>
      <c r="L379" s="33">
        <f t="shared" si="213"/>
        <v>5</v>
      </c>
      <c r="M379" s="33">
        <f t="shared" si="214"/>
        <v>1987</v>
      </c>
      <c r="N379" s="34">
        <v>19.91</v>
      </c>
      <c r="P379" s="32">
        <v>32408</v>
      </c>
      <c r="Q379" s="33">
        <f t="shared" si="215"/>
        <v>9</v>
      </c>
      <c r="R379" s="33">
        <f t="shared" si="216"/>
        <v>1988</v>
      </c>
      <c r="S379" s="34">
        <v>13.2</v>
      </c>
    </row>
    <row r="380" spans="1:19">
      <c r="A380" s="32">
        <v>34292</v>
      </c>
      <c r="B380" s="33">
        <f t="shared" si="209"/>
        <v>11</v>
      </c>
      <c r="C380" s="33">
        <f t="shared" si="210"/>
        <v>1993</v>
      </c>
      <c r="D380" s="34">
        <v>0.26900000000000002</v>
      </c>
      <c r="F380" s="32">
        <v>35936</v>
      </c>
      <c r="G380" s="33">
        <f t="shared" si="211"/>
        <v>5</v>
      </c>
      <c r="H380" s="33">
        <f t="shared" si="212"/>
        <v>1998</v>
      </c>
      <c r="I380" s="34">
        <v>2.11</v>
      </c>
      <c r="K380" s="32">
        <v>31916</v>
      </c>
      <c r="L380" s="33">
        <f t="shared" si="213"/>
        <v>5</v>
      </c>
      <c r="M380" s="33">
        <f t="shared" si="214"/>
        <v>1987</v>
      </c>
      <c r="N380" s="34">
        <v>19.97</v>
      </c>
      <c r="P380" s="32">
        <v>32409</v>
      </c>
      <c r="Q380" s="33">
        <f t="shared" si="215"/>
        <v>9</v>
      </c>
      <c r="R380" s="33">
        <f t="shared" si="216"/>
        <v>1988</v>
      </c>
      <c r="S380" s="34">
        <v>13.2</v>
      </c>
    </row>
    <row r="381" spans="1:19">
      <c r="A381" s="32">
        <v>34295</v>
      </c>
      <c r="B381" s="33">
        <f t="shared" si="209"/>
        <v>11</v>
      </c>
      <c r="C381" s="33">
        <f t="shared" si="210"/>
        <v>1993</v>
      </c>
      <c r="D381" s="34">
        <v>0.27400000000000002</v>
      </c>
      <c r="F381" s="32">
        <v>35937</v>
      </c>
      <c r="G381" s="33">
        <f t="shared" si="211"/>
        <v>5</v>
      </c>
      <c r="H381" s="33">
        <f t="shared" si="212"/>
        <v>1998</v>
      </c>
      <c r="I381" s="34">
        <v>2.02</v>
      </c>
      <c r="K381" s="32">
        <v>31917</v>
      </c>
      <c r="L381" s="33">
        <f t="shared" si="213"/>
        <v>5</v>
      </c>
      <c r="M381" s="33">
        <f t="shared" si="214"/>
        <v>1987</v>
      </c>
      <c r="N381" s="34">
        <v>19.75</v>
      </c>
      <c r="P381" s="32">
        <v>32412</v>
      </c>
      <c r="Q381" s="33">
        <f t="shared" si="215"/>
        <v>9</v>
      </c>
      <c r="R381" s="33">
        <f t="shared" si="216"/>
        <v>1988</v>
      </c>
      <c r="S381" s="34">
        <v>13.1</v>
      </c>
    </row>
    <row r="382" spans="1:19">
      <c r="A382" s="32">
        <v>34296</v>
      </c>
      <c r="B382" s="33">
        <f t="shared" si="209"/>
        <v>11</v>
      </c>
      <c r="C382" s="33">
        <f t="shared" si="210"/>
        <v>1993</v>
      </c>
      <c r="D382" s="34">
        <v>0.27600000000000002</v>
      </c>
      <c r="F382" s="32">
        <v>35941</v>
      </c>
      <c r="G382" s="33">
        <f t="shared" si="211"/>
        <v>5</v>
      </c>
      <c r="H382" s="33">
        <f t="shared" si="212"/>
        <v>1998</v>
      </c>
      <c r="I382" s="34">
        <v>2.1</v>
      </c>
      <c r="K382" s="32">
        <v>31918</v>
      </c>
      <c r="L382" s="33">
        <f t="shared" si="213"/>
        <v>5</v>
      </c>
      <c r="M382" s="33">
        <f t="shared" si="214"/>
        <v>1987</v>
      </c>
      <c r="N382" s="34">
        <v>19.95</v>
      </c>
      <c r="P382" s="32">
        <v>32413</v>
      </c>
      <c r="Q382" s="33">
        <f t="shared" si="215"/>
        <v>9</v>
      </c>
      <c r="R382" s="33">
        <f t="shared" si="216"/>
        <v>1988</v>
      </c>
      <c r="S382" s="34">
        <v>12.58</v>
      </c>
    </row>
    <row r="383" spans="1:19">
      <c r="A383" s="32">
        <v>34297</v>
      </c>
      <c r="B383" s="33">
        <f t="shared" si="209"/>
        <v>11</v>
      </c>
      <c r="C383" s="33">
        <f t="shared" si="210"/>
        <v>1993</v>
      </c>
      <c r="D383" s="34">
        <v>0.27600000000000002</v>
      </c>
      <c r="F383" s="32">
        <v>35942</v>
      </c>
      <c r="G383" s="33">
        <f t="shared" si="211"/>
        <v>5</v>
      </c>
      <c r="H383" s="33">
        <f t="shared" si="212"/>
        <v>1998</v>
      </c>
      <c r="I383" s="34">
        <v>2.1</v>
      </c>
      <c r="K383" s="32">
        <v>31919</v>
      </c>
      <c r="L383" s="33">
        <f t="shared" si="213"/>
        <v>5</v>
      </c>
      <c r="M383" s="33">
        <f t="shared" si="214"/>
        <v>1987</v>
      </c>
      <c r="N383" s="34">
        <v>19.68</v>
      </c>
      <c r="P383" s="32">
        <v>32414</v>
      </c>
      <c r="Q383" s="33">
        <f t="shared" si="215"/>
        <v>9</v>
      </c>
      <c r="R383" s="33">
        <f t="shared" si="216"/>
        <v>1988</v>
      </c>
      <c r="S383" s="34">
        <v>12.75</v>
      </c>
    </row>
    <row r="384" spans="1:19">
      <c r="A384" s="32">
        <v>34302</v>
      </c>
      <c r="B384" s="33">
        <f t="shared" si="209"/>
        <v>11</v>
      </c>
      <c r="C384" s="33">
        <f t="shared" si="210"/>
        <v>1993</v>
      </c>
      <c r="D384" s="34">
        <v>0.26</v>
      </c>
      <c r="F384" s="32">
        <v>35943</v>
      </c>
      <c r="G384" s="33">
        <f t="shared" si="211"/>
        <v>5</v>
      </c>
      <c r="H384" s="33">
        <f t="shared" si="212"/>
        <v>1998</v>
      </c>
      <c r="I384" s="34">
        <v>2.04</v>
      </c>
      <c r="K384" s="32">
        <v>31923</v>
      </c>
      <c r="L384" s="33">
        <f t="shared" si="213"/>
        <v>5</v>
      </c>
      <c r="M384" s="33">
        <f t="shared" si="214"/>
        <v>1987</v>
      </c>
      <c r="N384" s="34">
        <v>19.350000000000001</v>
      </c>
      <c r="P384" s="32">
        <v>32415</v>
      </c>
      <c r="Q384" s="33">
        <f t="shared" si="215"/>
        <v>9</v>
      </c>
      <c r="R384" s="33">
        <f t="shared" si="216"/>
        <v>1988</v>
      </c>
      <c r="S384" s="34">
        <v>12.5</v>
      </c>
    </row>
    <row r="385" spans="1:19">
      <c r="A385" s="32">
        <v>34303</v>
      </c>
      <c r="B385" s="33">
        <f t="shared" si="209"/>
        <v>11</v>
      </c>
      <c r="C385" s="33">
        <f t="shared" si="210"/>
        <v>1993</v>
      </c>
      <c r="D385" s="34">
        <v>0.26400000000000001</v>
      </c>
      <c r="F385" s="32">
        <v>35944</v>
      </c>
      <c r="G385" s="33">
        <f t="shared" si="211"/>
        <v>5</v>
      </c>
      <c r="H385" s="33">
        <f t="shared" si="212"/>
        <v>1998</v>
      </c>
      <c r="I385" s="34">
        <v>2.1</v>
      </c>
      <c r="K385" s="32">
        <v>31924</v>
      </c>
      <c r="L385" s="33">
        <f t="shared" si="213"/>
        <v>5</v>
      </c>
      <c r="M385" s="33">
        <f t="shared" si="214"/>
        <v>1987</v>
      </c>
      <c r="N385" s="34">
        <v>19.38</v>
      </c>
      <c r="P385" s="32">
        <v>32416</v>
      </c>
      <c r="Q385" s="33">
        <f t="shared" si="215"/>
        <v>9</v>
      </c>
      <c r="R385" s="33">
        <f t="shared" si="216"/>
        <v>1988</v>
      </c>
      <c r="S385" s="34">
        <v>11.93</v>
      </c>
    </row>
    <row r="386" spans="1:19">
      <c r="A386" s="32">
        <v>34304</v>
      </c>
      <c r="B386" s="33">
        <f t="shared" si="209"/>
        <v>12</v>
      </c>
      <c r="C386" s="33">
        <f t="shared" si="210"/>
        <v>1993</v>
      </c>
      <c r="D386" s="34">
        <v>0.25900000000000001</v>
      </c>
      <c r="F386" s="32">
        <v>35947</v>
      </c>
      <c r="G386" s="33">
        <f t="shared" si="211"/>
        <v>6</v>
      </c>
      <c r="H386" s="33">
        <f t="shared" si="212"/>
        <v>1998</v>
      </c>
      <c r="I386" s="34">
        <v>2.1</v>
      </c>
      <c r="K386" s="32">
        <v>31925</v>
      </c>
      <c r="L386" s="33">
        <f t="shared" si="213"/>
        <v>5</v>
      </c>
      <c r="M386" s="33">
        <f t="shared" si="214"/>
        <v>1987</v>
      </c>
      <c r="N386" s="34">
        <v>19.28</v>
      </c>
      <c r="P386" s="32">
        <v>32419</v>
      </c>
      <c r="Q386" s="33">
        <f t="shared" si="215"/>
        <v>10</v>
      </c>
      <c r="R386" s="33">
        <f t="shared" si="216"/>
        <v>1988</v>
      </c>
      <c r="S386" s="34">
        <v>11.6</v>
      </c>
    </row>
    <row r="387" spans="1:19">
      <c r="A387" s="32">
        <v>34305</v>
      </c>
      <c r="B387" s="33">
        <f t="shared" si="209"/>
        <v>12</v>
      </c>
      <c r="C387" s="33">
        <f t="shared" si="210"/>
        <v>1993</v>
      </c>
      <c r="D387" s="34">
        <v>0.25800000000000001</v>
      </c>
      <c r="F387" s="32">
        <v>35948</v>
      </c>
      <c r="G387" s="33">
        <f t="shared" si="211"/>
        <v>6</v>
      </c>
      <c r="H387" s="33">
        <f t="shared" si="212"/>
        <v>1998</v>
      </c>
      <c r="I387" s="34">
        <v>2.2000000000000002</v>
      </c>
      <c r="K387" s="32">
        <v>31926</v>
      </c>
      <c r="L387" s="33">
        <f t="shared" si="213"/>
        <v>5</v>
      </c>
      <c r="M387" s="33">
        <f t="shared" si="214"/>
        <v>1987</v>
      </c>
      <c r="N387" s="34">
        <v>19.36</v>
      </c>
      <c r="P387" s="32">
        <v>32420</v>
      </c>
      <c r="Q387" s="33">
        <f t="shared" si="215"/>
        <v>10</v>
      </c>
      <c r="R387" s="33">
        <f t="shared" si="216"/>
        <v>1988</v>
      </c>
      <c r="S387" s="34">
        <v>11.65</v>
      </c>
    </row>
    <row r="388" spans="1:19">
      <c r="A388" s="32">
        <v>34306</v>
      </c>
      <c r="B388" s="33">
        <f t="shared" si="209"/>
        <v>12</v>
      </c>
      <c r="C388" s="33">
        <f t="shared" si="210"/>
        <v>1993</v>
      </c>
      <c r="D388" s="34">
        <v>0.24299999999999999</v>
      </c>
      <c r="F388" s="32">
        <v>35949</v>
      </c>
      <c r="G388" s="33">
        <f t="shared" si="211"/>
        <v>6</v>
      </c>
      <c r="H388" s="33">
        <f t="shared" si="212"/>
        <v>1998</v>
      </c>
      <c r="I388" s="34">
        <v>2.13</v>
      </c>
      <c r="K388" s="32">
        <v>31929</v>
      </c>
      <c r="L388" s="33">
        <f t="shared" si="213"/>
        <v>6</v>
      </c>
      <c r="M388" s="33">
        <f t="shared" si="214"/>
        <v>1987</v>
      </c>
      <c r="N388" s="34">
        <v>19.55</v>
      </c>
      <c r="P388" s="32">
        <v>32421</v>
      </c>
      <c r="Q388" s="33">
        <f t="shared" si="215"/>
        <v>10</v>
      </c>
      <c r="R388" s="33">
        <f t="shared" si="216"/>
        <v>1988</v>
      </c>
      <c r="S388" s="34">
        <v>11.2</v>
      </c>
    </row>
    <row r="389" spans="1:19">
      <c r="A389" s="32">
        <v>34309</v>
      </c>
      <c r="B389" s="33">
        <f t="shared" si="209"/>
        <v>12</v>
      </c>
      <c r="C389" s="33">
        <f t="shared" si="210"/>
        <v>1993</v>
      </c>
      <c r="D389" s="34">
        <v>0.24399999999999999</v>
      </c>
      <c r="F389" s="32">
        <v>35950</v>
      </c>
      <c r="G389" s="33">
        <f t="shared" si="211"/>
        <v>6</v>
      </c>
      <c r="H389" s="33">
        <f t="shared" si="212"/>
        <v>1998</v>
      </c>
      <c r="I389" s="34">
        <v>2.04</v>
      </c>
      <c r="K389" s="32">
        <v>31930</v>
      </c>
      <c r="L389" s="33">
        <f t="shared" si="213"/>
        <v>6</v>
      </c>
      <c r="M389" s="33">
        <f t="shared" si="214"/>
        <v>1987</v>
      </c>
      <c r="N389" s="34">
        <v>19.7</v>
      </c>
      <c r="P389" s="32">
        <v>32422</v>
      </c>
      <c r="Q389" s="33">
        <f t="shared" si="215"/>
        <v>10</v>
      </c>
      <c r="R389" s="33">
        <f t="shared" si="216"/>
        <v>1988</v>
      </c>
      <c r="S389" s="34">
        <v>11.3</v>
      </c>
    </row>
    <row r="390" spans="1:19">
      <c r="A390" s="32">
        <v>34310</v>
      </c>
      <c r="B390" s="33">
        <f t="shared" si="209"/>
        <v>12</v>
      </c>
      <c r="C390" s="33">
        <f t="shared" si="210"/>
        <v>1993</v>
      </c>
      <c r="D390" s="34">
        <v>0.24099999999999999</v>
      </c>
      <c r="F390" s="32">
        <v>35951</v>
      </c>
      <c r="G390" s="33">
        <f t="shared" si="211"/>
        <v>6</v>
      </c>
      <c r="H390" s="33">
        <f t="shared" si="212"/>
        <v>1998</v>
      </c>
      <c r="I390" s="34">
        <v>2.0099999999999998</v>
      </c>
      <c r="K390" s="32">
        <v>31931</v>
      </c>
      <c r="L390" s="33">
        <f t="shared" si="213"/>
        <v>6</v>
      </c>
      <c r="M390" s="33">
        <f t="shared" si="214"/>
        <v>1987</v>
      </c>
      <c r="N390" s="34">
        <v>19.87</v>
      </c>
      <c r="P390" s="32">
        <v>32423</v>
      </c>
      <c r="Q390" s="33">
        <f t="shared" si="215"/>
        <v>10</v>
      </c>
      <c r="R390" s="33">
        <f t="shared" si="216"/>
        <v>1988</v>
      </c>
      <c r="S390" s="34">
        <v>11.35</v>
      </c>
    </row>
    <row r="391" spans="1:19">
      <c r="A391" s="32">
        <v>34311</v>
      </c>
      <c r="B391" s="33">
        <f t="shared" si="209"/>
        <v>12</v>
      </c>
      <c r="C391" s="33">
        <f t="shared" si="210"/>
        <v>1993</v>
      </c>
      <c r="D391" s="34">
        <v>0.23400000000000001</v>
      </c>
      <c r="F391" s="32">
        <v>35954</v>
      </c>
      <c r="G391" s="33">
        <f t="shared" si="211"/>
        <v>6</v>
      </c>
      <c r="H391" s="33">
        <f t="shared" si="212"/>
        <v>1998</v>
      </c>
      <c r="I391" s="34">
        <v>2</v>
      </c>
      <c r="K391" s="32">
        <v>31932</v>
      </c>
      <c r="L391" s="33">
        <f t="shared" si="213"/>
        <v>6</v>
      </c>
      <c r="M391" s="33">
        <f t="shared" si="214"/>
        <v>1987</v>
      </c>
      <c r="N391" s="34">
        <v>19.75</v>
      </c>
      <c r="P391" s="32">
        <v>32426</v>
      </c>
      <c r="Q391" s="33">
        <f t="shared" si="215"/>
        <v>10</v>
      </c>
      <c r="R391" s="33">
        <f t="shared" si="216"/>
        <v>1988</v>
      </c>
      <c r="S391" s="34">
        <v>12.2</v>
      </c>
    </row>
    <row r="392" spans="1:19">
      <c r="A392" s="32">
        <v>34312</v>
      </c>
      <c r="B392" s="33">
        <f t="shared" si="209"/>
        <v>12</v>
      </c>
      <c r="C392" s="33">
        <f t="shared" si="210"/>
        <v>1993</v>
      </c>
      <c r="D392" s="34">
        <v>0.23799999999999999</v>
      </c>
      <c r="F392" s="32">
        <v>35955</v>
      </c>
      <c r="G392" s="33">
        <f t="shared" si="211"/>
        <v>6</v>
      </c>
      <c r="H392" s="33">
        <f t="shared" si="212"/>
        <v>1998</v>
      </c>
      <c r="I392" s="34">
        <v>2.0099999999999998</v>
      </c>
      <c r="K392" s="32">
        <v>31933</v>
      </c>
      <c r="L392" s="33">
        <f t="shared" si="213"/>
        <v>6</v>
      </c>
      <c r="M392" s="33">
        <f t="shared" si="214"/>
        <v>1987</v>
      </c>
      <c r="N392" s="34">
        <v>19.79</v>
      </c>
      <c r="P392" s="32">
        <v>32427</v>
      </c>
      <c r="Q392" s="33">
        <f t="shared" si="215"/>
        <v>10</v>
      </c>
      <c r="R392" s="33">
        <f t="shared" si="216"/>
        <v>1988</v>
      </c>
      <c r="S392" s="34">
        <v>12.35</v>
      </c>
    </row>
    <row r="393" spans="1:19">
      <c r="A393" s="32">
        <v>34313</v>
      </c>
      <c r="B393" s="33">
        <f t="shared" si="209"/>
        <v>12</v>
      </c>
      <c r="C393" s="33">
        <f t="shared" si="210"/>
        <v>1993</v>
      </c>
      <c r="D393" s="34">
        <v>0.23799999999999999</v>
      </c>
      <c r="F393" s="32">
        <v>35956</v>
      </c>
      <c r="G393" s="33">
        <f t="shared" si="211"/>
        <v>6</v>
      </c>
      <c r="H393" s="33">
        <f t="shared" si="212"/>
        <v>1998</v>
      </c>
      <c r="I393" s="34">
        <v>1.98</v>
      </c>
      <c r="K393" s="32">
        <v>31936</v>
      </c>
      <c r="L393" s="33">
        <f t="shared" si="213"/>
        <v>6</v>
      </c>
      <c r="M393" s="33">
        <f t="shared" si="214"/>
        <v>1987</v>
      </c>
      <c r="N393" s="34">
        <v>19.940000000000001</v>
      </c>
      <c r="P393" s="32">
        <v>32428</v>
      </c>
      <c r="Q393" s="33">
        <f t="shared" si="215"/>
        <v>10</v>
      </c>
      <c r="R393" s="33">
        <f t="shared" si="216"/>
        <v>1988</v>
      </c>
      <c r="S393" s="34">
        <v>12.45</v>
      </c>
    </row>
    <row r="394" spans="1:19">
      <c r="A394" s="32">
        <v>34316</v>
      </c>
      <c r="B394" s="33">
        <f t="shared" si="209"/>
        <v>12</v>
      </c>
      <c r="C394" s="33">
        <f t="shared" si="210"/>
        <v>1993</v>
      </c>
      <c r="D394" s="34">
        <v>0.23400000000000001</v>
      </c>
      <c r="F394" s="32">
        <v>35957</v>
      </c>
      <c r="G394" s="33">
        <f t="shared" si="211"/>
        <v>6</v>
      </c>
      <c r="H394" s="33">
        <f t="shared" si="212"/>
        <v>1998</v>
      </c>
      <c r="I394" s="34">
        <v>1.99</v>
      </c>
      <c r="K394" s="32">
        <v>31937</v>
      </c>
      <c r="L394" s="33">
        <f t="shared" si="213"/>
        <v>6</v>
      </c>
      <c r="M394" s="33">
        <f t="shared" si="214"/>
        <v>1987</v>
      </c>
      <c r="N394" s="34">
        <v>19.84</v>
      </c>
      <c r="P394" s="32">
        <v>32429</v>
      </c>
      <c r="Q394" s="33">
        <f t="shared" si="215"/>
        <v>10</v>
      </c>
      <c r="R394" s="33">
        <f t="shared" si="216"/>
        <v>1988</v>
      </c>
      <c r="S394" s="34">
        <v>12.55</v>
      </c>
    </row>
    <row r="395" spans="1:19">
      <c r="A395" s="32">
        <v>34317</v>
      </c>
      <c r="B395" s="33">
        <f t="shared" si="209"/>
        <v>12</v>
      </c>
      <c r="C395" s="33">
        <f t="shared" si="210"/>
        <v>1993</v>
      </c>
      <c r="D395" s="34">
        <v>0.23499999999999999</v>
      </c>
      <c r="F395" s="32">
        <v>35958</v>
      </c>
      <c r="G395" s="33">
        <f t="shared" si="211"/>
        <v>6</v>
      </c>
      <c r="H395" s="33">
        <f t="shared" si="212"/>
        <v>1998</v>
      </c>
      <c r="I395" s="34">
        <v>2.0099999999999998</v>
      </c>
      <c r="K395" s="32">
        <v>31938</v>
      </c>
      <c r="L395" s="33">
        <f t="shared" si="213"/>
        <v>6</v>
      </c>
      <c r="M395" s="33">
        <f t="shared" si="214"/>
        <v>1987</v>
      </c>
      <c r="N395" s="34">
        <v>19.829999999999998</v>
      </c>
      <c r="P395" s="32">
        <v>32430</v>
      </c>
      <c r="Q395" s="33">
        <f t="shared" si="215"/>
        <v>10</v>
      </c>
      <c r="R395" s="33">
        <f t="shared" si="216"/>
        <v>1988</v>
      </c>
      <c r="S395" s="34">
        <v>13.2</v>
      </c>
    </row>
    <row r="396" spans="1:19">
      <c r="A396" s="32">
        <v>34318</v>
      </c>
      <c r="B396" s="33">
        <f t="shared" si="209"/>
        <v>12</v>
      </c>
      <c r="C396" s="33">
        <f t="shared" si="210"/>
        <v>1993</v>
      </c>
      <c r="D396" s="34">
        <v>0.23599999999999999</v>
      </c>
      <c r="F396" s="32">
        <v>35961</v>
      </c>
      <c r="G396" s="33">
        <f t="shared" si="211"/>
        <v>6</v>
      </c>
      <c r="H396" s="33">
        <f t="shared" si="212"/>
        <v>1998</v>
      </c>
      <c r="I396" s="34">
        <v>2.08</v>
      </c>
      <c r="K396" s="32">
        <v>31939</v>
      </c>
      <c r="L396" s="33">
        <f t="shared" si="213"/>
        <v>6</v>
      </c>
      <c r="M396" s="33">
        <f t="shared" si="214"/>
        <v>1987</v>
      </c>
      <c r="N396" s="34">
        <v>19.850000000000001</v>
      </c>
      <c r="P396" s="32">
        <v>32433</v>
      </c>
      <c r="Q396" s="33">
        <f t="shared" si="215"/>
        <v>10</v>
      </c>
      <c r="R396" s="33">
        <f t="shared" si="216"/>
        <v>1988</v>
      </c>
      <c r="S396" s="34">
        <v>13.55</v>
      </c>
    </row>
    <row r="397" spans="1:19">
      <c r="A397" s="32">
        <v>34319</v>
      </c>
      <c r="B397" s="33">
        <f t="shared" si="209"/>
        <v>12</v>
      </c>
      <c r="C397" s="33">
        <f t="shared" si="210"/>
        <v>1993</v>
      </c>
      <c r="D397" s="34">
        <v>0.23899999999999999</v>
      </c>
      <c r="F397" s="32">
        <v>35962</v>
      </c>
      <c r="G397" s="33">
        <f t="shared" si="211"/>
        <v>6</v>
      </c>
      <c r="H397" s="33">
        <f t="shared" si="212"/>
        <v>1998</v>
      </c>
      <c r="I397" s="34">
        <v>2.1</v>
      </c>
      <c r="K397" s="32">
        <v>31940</v>
      </c>
      <c r="L397" s="33">
        <f t="shared" si="213"/>
        <v>6</v>
      </c>
      <c r="M397" s="33">
        <f t="shared" si="214"/>
        <v>1987</v>
      </c>
      <c r="N397" s="34">
        <v>19.93</v>
      </c>
      <c r="P397" s="32">
        <v>32434</v>
      </c>
      <c r="Q397" s="33">
        <f t="shared" si="215"/>
        <v>10</v>
      </c>
      <c r="R397" s="33">
        <f t="shared" si="216"/>
        <v>1988</v>
      </c>
      <c r="S397" s="34">
        <v>12.9</v>
      </c>
    </row>
    <row r="398" spans="1:19">
      <c r="A398" s="32">
        <v>34320</v>
      </c>
      <c r="B398" s="33">
        <f t="shared" si="209"/>
        <v>12</v>
      </c>
      <c r="C398" s="33">
        <f t="shared" si="210"/>
        <v>1993</v>
      </c>
      <c r="D398" s="34">
        <v>0.24299999999999999</v>
      </c>
      <c r="F398" s="32">
        <v>35963</v>
      </c>
      <c r="G398" s="33">
        <f t="shared" si="211"/>
        <v>6</v>
      </c>
      <c r="H398" s="33">
        <f t="shared" si="212"/>
        <v>1998</v>
      </c>
      <c r="I398" s="34">
        <v>2.0499999999999998</v>
      </c>
      <c r="K398" s="32">
        <v>31943</v>
      </c>
      <c r="L398" s="33">
        <f t="shared" si="213"/>
        <v>6</v>
      </c>
      <c r="M398" s="33">
        <f t="shared" si="214"/>
        <v>1987</v>
      </c>
      <c r="N398" s="34">
        <v>20.07</v>
      </c>
      <c r="P398" s="32">
        <v>32435</v>
      </c>
      <c r="Q398" s="33">
        <f t="shared" si="215"/>
        <v>10</v>
      </c>
      <c r="R398" s="33">
        <f t="shared" si="216"/>
        <v>1988</v>
      </c>
      <c r="S398" s="34">
        <v>13.35</v>
      </c>
    </row>
    <row r="399" spans="1:19">
      <c r="A399" s="32">
        <v>34323</v>
      </c>
      <c r="B399" s="33">
        <f t="shared" si="209"/>
        <v>12</v>
      </c>
      <c r="C399" s="33">
        <f t="shared" si="210"/>
        <v>1993</v>
      </c>
      <c r="D399" s="34">
        <v>0.24399999999999999</v>
      </c>
      <c r="F399" s="32">
        <v>35964</v>
      </c>
      <c r="G399" s="33">
        <f t="shared" si="211"/>
        <v>6</v>
      </c>
      <c r="H399" s="33">
        <f t="shared" si="212"/>
        <v>1998</v>
      </c>
      <c r="I399" s="34">
        <v>2.14</v>
      </c>
      <c r="K399" s="32">
        <v>31944</v>
      </c>
      <c r="L399" s="33">
        <f t="shared" si="213"/>
        <v>6</v>
      </c>
      <c r="M399" s="33">
        <f t="shared" si="214"/>
        <v>1987</v>
      </c>
      <c r="N399" s="34">
        <v>20.27</v>
      </c>
      <c r="P399" s="32">
        <v>32436</v>
      </c>
      <c r="Q399" s="33">
        <f t="shared" si="215"/>
        <v>10</v>
      </c>
      <c r="R399" s="33">
        <f t="shared" si="216"/>
        <v>1988</v>
      </c>
      <c r="S399" s="34">
        <v>13.5</v>
      </c>
    </row>
    <row r="400" spans="1:19">
      <c r="A400" s="32">
        <v>34324</v>
      </c>
      <c r="B400" s="33">
        <f t="shared" si="209"/>
        <v>12</v>
      </c>
      <c r="C400" s="33">
        <f t="shared" si="210"/>
        <v>1993</v>
      </c>
      <c r="D400" s="34">
        <v>0.249</v>
      </c>
      <c r="F400" s="32">
        <v>35965</v>
      </c>
      <c r="G400" s="33">
        <f t="shared" si="211"/>
        <v>6</v>
      </c>
      <c r="H400" s="33">
        <f t="shared" si="212"/>
        <v>1998</v>
      </c>
      <c r="I400" s="34">
        <v>2.2000000000000002</v>
      </c>
      <c r="K400" s="32">
        <v>31945</v>
      </c>
      <c r="L400" s="33">
        <f t="shared" si="213"/>
        <v>6</v>
      </c>
      <c r="M400" s="33">
        <f t="shared" si="214"/>
        <v>1987</v>
      </c>
      <c r="N400" s="34">
        <v>20.41</v>
      </c>
      <c r="P400" s="32">
        <v>32437</v>
      </c>
      <c r="Q400" s="33">
        <f t="shared" si="215"/>
        <v>10</v>
      </c>
      <c r="R400" s="33">
        <f t="shared" si="216"/>
        <v>1988</v>
      </c>
      <c r="S400" s="34">
        <v>13.48</v>
      </c>
    </row>
    <row r="401" spans="1:19">
      <c r="A401" s="32">
        <v>34325</v>
      </c>
      <c r="B401" s="33">
        <f t="shared" si="209"/>
        <v>12</v>
      </c>
      <c r="C401" s="33">
        <f t="shared" si="210"/>
        <v>1993</v>
      </c>
      <c r="D401" s="34">
        <v>0.253</v>
      </c>
      <c r="F401" s="32">
        <v>35968</v>
      </c>
      <c r="G401" s="33">
        <f t="shared" si="211"/>
        <v>6</v>
      </c>
      <c r="H401" s="33">
        <f t="shared" si="212"/>
        <v>1998</v>
      </c>
      <c r="I401" s="34">
        <v>2.35</v>
      </c>
      <c r="K401" s="32">
        <v>31946</v>
      </c>
      <c r="L401" s="33">
        <f t="shared" si="213"/>
        <v>6</v>
      </c>
      <c r="M401" s="33">
        <f t="shared" si="214"/>
        <v>1987</v>
      </c>
      <c r="N401" s="34">
        <v>20.5</v>
      </c>
      <c r="P401" s="32">
        <v>32440</v>
      </c>
      <c r="Q401" s="33">
        <f t="shared" si="215"/>
        <v>10</v>
      </c>
      <c r="R401" s="33">
        <f t="shared" si="216"/>
        <v>1988</v>
      </c>
      <c r="S401" s="34">
        <v>12.2</v>
      </c>
    </row>
    <row r="402" spans="1:19">
      <c r="A402" s="32">
        <v>34326</v>
      </c>
      <c r="B402" s="33">
        <f t="shared" si="209"/>
        <v>12</v>
      </c>
      <c r="C402" s="33">
        <f t="shared" si="210"/>
        <v>1993</v>
      </c>
      <c r="D402" s="34">
        <v>0.253</v>
      </c>
      <c r="F402" s="32">
        <v>35969</v>
      </c>
      <c r="G402" s="33">
        <f t="shared" si="211"/>
        <v>6</v>
      </c>
      <c r="H402" s="33">
        <f t="shared" si="212"/>
        <v>1998</v>
      </c>
      <c r="I402" s="34">
        <v>2.35</v>
      </c>
      <c r="K402" s="32">
        <v>31947</v>
      </c>
      <c r="L402" s="33">
        <f t="shared" si="213"/>
        <v>6</v>
      </c>
      <c r="M402" s="33">
        <f t="shared" si="214"/>
        <v>1987</v>
      </c>
      <c r="N402" s="34">
        <v>20.65</v>
      </c>
      <c r="P402" s="32">
        <v>32441</v>
      </c>
      <c r="Q402" s="33">
        <f t="shared" si="215"/>
        <v>10</v>
      </c>
      <c r="R402" s="33">
        <f t="shared" si="216"/>
        <v>1988</v>
      </c>
      <c r="S402" s="34">
        <v>12.08</v>
      </c>
    </row>
    <row r="403" spans="1:19">
      <c r="A403" s="32">
        <v>34330</v>
      </c>
      <c r="B403" s="33">
        <f t="shared" si="209"/>
        <v>12</v>
      </c>
      <c r="C403" s="33">
        <f t="shared" si="210"/>
        <v>1993</v>
      </c>
      <c r="D403" s="34">
        <v>0.25600000000000001</v>
      </c>
      <c r="F403" s="32">
        <v>35970</v>
      </c>
      <c r="G403" s="33">
        <f t="shared" si="211"/>
        <v>6</v>
      </c>
      <c r="H403" s="33">
        <f t="shared" si="212"/>
        <v>1998</v>
      </c>
      <c r="I403" s="34">
        <v>2.4</v>
      </c>
      <c r="K403" s="32">
        <v>31950</v>
      </c>
      <c r="L403" s="33">
        <f t="shared" si="213"/>
        <v>6</v>
      </c>
      <c r="M403" s="33">
        <f t="shared" si="214"/>
        <v>1987</v>
      </c>
      <c r="N403" s="34">
        <v>20.49</v>
      </c>
      <c r="P403" s="32">
        <v>32442</v>
      </c>
      <c r="Q403" s="33">
        <f t="shared" si="215"/>
        <v>10</v>
      </c>
      <c r="R403" s="33">
        <f t="shared" si="216"/>
        <v>1988</v>
      </c>
      <c r="S403" s="34">
        <v>12.08</v>
      </c>
    </row>
    <row r="404" spans="1:19">
      <c r="A404" s="32">
        <v>34331</v>
      </c>
      <c r="B404" s="33">
        <f t="shared" si="209"/>
        <v>12</v>
      </c>
      <c r="C404" s="33">
        <f t="shared" si="210"/>
        <v>1993</v>
      </c>
      <c r="D404" s="34">
        <v>0.253</v>
      </c>
      <c r="F404" s="32">
        <v>35971</v>
      </c>
      <c r="G404" s="33">
        <f t="shared" si="211"/>
        <v>6</v>
      </c>
      <c r="H404" s="33">
        <f t="shared" si="212"/>
        <v>1998</v>
      </c>
      <c r="I404" s="34">
        <v>2.39</v>
      </c>
      <c r="K404" s="32">
        <v>31951</v>
      </c>
      <c r="L404" s="33">
        <f t="shared" si="213"/>
        <v>6</v>
      </c>
      <c r="M404" s="33">
        <f t="shared" si="214"/>
        <v>1987</v>
      </c>
      <c r="N404" s="34">
        <v>19.95</v>
      </c>
      <c r="P404" s="32">
        <v>32443</v>
      </c>
      <c r="Q404" s="33">
        <f t="shared" si="215"/>
        <v>10</v>
      </c>
      <c r="R404" s="33">
        <f t="shared" si="216"/>
        <v>1988</v>
      </c>
      <c r="S404" s="34">
        <v>12.33</v>
      </c>
    </row>
    <row r="405" spans="1:19">
      <c r="A405" s="32">
        <v>34332</v>
      </c>
      <c r="B405" s="33">
        <f t="shared" si="209"/>
        <v>12</v>
      </c>
      <c r="C405" s="33">
        <f t="shared" si="210"/>
        <v>1993</v>
      </c>
      <c r="D405" s="34">
        <v>0.251</v>
      </c>
      <c r="F405" s="32">
        <v>35972</v>
      </c>
      <c r="G405" s="33">
        <f t="shared" si="211"/>
        <v>6</v>
      </c>
      <c r="H405" s="33">
        <f t="shared" si="212"/>
        <v>1998</v>
      </c>
      <c r="I405" s="34">
        <v>2.4</v>
      </c>
      <c r="K405" s="32">
        <v>31952</v>
      </c>
      <c r="L405" s="33">
        <f t="shared" si="213"/>
        <v>6</v>
      </c>
      <c r="M405" s="33">
        <f t="shared" si="214"/>
        <v>1987</v>
      </c>
      <c r="N405" s="34">
        <v>20.13</v>
      </c>
      <c r="P405" s="32">
        <v>32444</v>
      </c>
      <c r="Q405" s="33">
        <f t="shared" si="215"/>
        <v>10</v>
      </c>
      <c r="R405" s="33">
        <f t="shared" si="216"/>
        <v>1988</v>
      </c>
      <c r="S405" s="34">
        <v>12.6</v>
      </c>
    </row>
    <row r="406" spans="1:19">
      <c r="A406" s="32">
        <v>34333</v>
      </c>
      <c r="B406" s="33">
        <f t="shared" si="209"/>
        <v>12</v>
      </c>
      <c r="C406" s="33">
        <f t="shared" si="210"/>
        <v>1993</v>
      </c>
      <c r="D406" s="34">
        <v>0.251</v>
      </c>
      <c r="F406" s="32">
        <v>35975</v>
      </c>
      <c r="G406" s="33">
        <f t="shared" si="211"/>
        <v>6</v>
      </c>
      <c r="H406" s="33">
        <f t="shared" si="212"/>
        <v>1998</v>
      </c>
      <c r="I406" s="34">
        <v>2.36</v>
      </c>
      <c r="K406" s="32">
        <v>31953</v>
      </c>
      <c r="L406" s="33">
        <f t="shared" si="213"/>
        <v>6</v>
      </c>
      <c r="M406" s="33">
        <f t="shared" si="214"/>
        <v>1987</v>
      </c>
      <c r="N406" s="34">
        <v>20.149999999999999</v>
      </c>
      <c r="P406" s="32">
        <v>32447</v>
      </c>
      <c r="Q406" s="33">
        <f t="shared" si="215"/>
        <v>10</v>
      </c>
      <c r="R406" s="33">
        <f t="shared" si="216"/>
        <v>1988</v>
      </c>
      <c r="S406" s="34">
        <v>12.6</v>
      </c>
    </row>
    <row r="407" spans="1:19">
      <c r="A407" s="32">
        <v>34337</v>
      </c>
      <c r="B407" s="33">
        <f t="shared" si="209"/>
        <v>1</v>
      </c>
      <c r="C407" s="33">
        <f t="shared" si="210"/>
        <v>1994</v>
      </c>
      <c r="D407" s="34">
        <v>0.249</v>
      </c>
      <c r="F407" s="32">
        <v>35976</v>
      </c>
      <c r="G407" s="33">
        <f t="shared" si="211"/>
        <v>6</v>
      </c>
      <c r="H407" s="33">
        <f t="shared" si="212"/>
        <v>1998</v>
      </c>
      <c r="I407" s="34">
        <v>2.39</v>
      </c>
      <c r="K407" s="32">
        <v>31954</v>
      </c>
      <c r="L407" s="33">
        <f t="shared" si="213"/>
        <v>6</v>
      </c>
      <c r="M407" s="33">
        <f t="shared" si="214"/>
        <v>1987</v>
      </c>
      <c r="N407" s="34">
        <v>20.34</v>
      </c>
      <c r="P407" s="32">
        <v>32448</v>
      </c>
      <c r="Q407" s="33">
        <f t="shared" si="215"/>
        <v>11</v>
      </c>
      <c r="R407" s="33">
        <f t="shared" si="216"/>
        <v>1988</v>
      </c>
      <c r="S407" s="34">
        <v>12.18</v>
      </c>
    </row>
    <row r="408" spans="1:19">
      <c r="A408" s="32">
        <v>34338</v>
      </c>
      <c r="B408" s="33">
        <f t="shared" si="209"/>
        <v>1</v>
      </c>
      <c r="C408" s="33">
        <f t="shared" si="210"/>
        <v>1994</v>
      </c>
      <c r="D408" s="34">
        <v>0.249</v>
      </c>
      <c r="F408" s="32">
        <v>35977</v>
      </c>
      <c r="G408" s="33">
        <f t="shared" si="211"/>
        <v>7</v>
      </c>
      <c r="H408" s="33">
        <f t="shared" si="212"/>
        <v>1998</v>
      </c>
      <c r="I408" s="34">
        <v>2.46</v>
      </c>
      <c r="K408" s="32">
        <v>31957</v>
      </c>
      <c r="L408" s="33">
        <f t="shared" si="213"/>
        <v>6</v>
      </c>
      <c r="M408" s="33">
        <f t="shared" si="214"/>
        <v>1987</v>
      </c>
      <c r="N408" s="34">
        <v>20.38</v>
      </c>
      <c r="P408" s="32">
        <v>32449</v>
      </c>
      <c r="Q408" s="33">
        <f t="shared" si="215"/>
        <v>11</v>
      </c>
      <c r="R408" s="33">
        <f t="shared" si="216"/>
        <v>1988</v>
      </c>
      <c r="S408" s="34">
        <v>12.35</v>
      </c>
    </row>
    <row r="409" spans="1:19">
      <c r="A409" s="32">
        <v>34339</v>
      </c>
      <c r="B409" s="33">
        <f t="shared" si="209"/>
        <v>1</v>
      </c>
      <c r="C409" s="33">
        <f t="shared" si="210"/>
        <v>1994</v>
      </c>
      <c r="D409" s="34">
        <v>0.25600000000000001</v>
      </c>
      <c r="F409" s="32">
        <v>35978</v>
      </c>
      <c r="G409" s="33">
        <f t="shared" si="211"/>
        <v>7</v>
      </c>
      <c r="H409" s="33">
        <f t="shared" si="212"/>
        <v>1998</v>
      </c>
      <c r="I409" s="34">
        <v>2.36</v>
      </c>
      <c r="K409" s="32">
        <v>31958</v>
      </c>
      <c r="L409" s="33">
        <f t="shared" si="213"/>
        <v>6</v>
      </c>
      <c r="M409" s="33">
        <f t="shared" si="214"/>
        <v>1987</v>
      </c>
      <c r="N409" s="34">
        <v>20.22</v>
      </c>
      <c r="P409" s="32">
        <v>32450</v>
      </c>
      <c r="Q409" s="33">
        <f t="shared" si="215"/>
        <v>11</v>
      </c>
      <c r="R409" s="33">
        <f t="shared" si="216"/>
        <v>1988</v>
      </c>
      <c r="S409" s="34">
        <v>12.5</v>
      </c>
    </row>
    <row r="410" spans="1:19">
      <c r="A410" s="32">
        <v>34340</v>
      </c>
      <c r="B410" s="33">
        <f t="shared" si="209"/>
        <v>1</v>
      </c>
      <c r="C410" s="33">
        <f t="shared" si="210"/>
        <v>1994</v>
      </c>
      <c r="D410" s="34">
        <v>0.25600000000000001</v>
      </c>
      <c r="F410" s="32">
        <v>35982</v>
      </c>
      <c r="G410" s="33">
        <f t="shared" si="211"/>
        <v>7</v>
      </c>
      <c r="H410" s="33">
        <f t="shared" si="212"/>
        <v>1998</v>
      </c>
      <c r="I410" s="34">
        <v>2.38</v>
      </c>
      <c r="K410" s="32">
        <v>31959</v>
      </c>
      <c r="L410" s="33">
        <f t="shared" si="213"/>
        <v>7</v>
      </c>
      <c r="M410" s="33">
        <f t="shared" si="214"/>
        <v>1987</v>
      </c>
      <c r="N410" s="34">
        <v>20.47</v>
      </c>
      <c r="P410" s="32">
        <v>32451</v>
      </c>
      <c r="Q410" s="33">
        <f t="shared" si="215"/>
        <v>11</v>
      </c>
      <c r="R410" s="33">
        <f t="shared" si="216"/>
        <v>1988</v>
      </c>
      <c r="S410" s="34">
        <v>12.75</v>
      </c>
    </row>
    <row r="411" spans="1:19">
      <c r="A411" s="32">
        <v>34341</v>
      </c>
      <c r="B411" s="33">
        <f t="shared" si="209"/>
        <v>1</v>
      </c>
      <c r="C411" s="33">
        <f t="shared" si="210"/>
        <v>1994</v>
      </c>
      <c r="D411" s="34">
        <v>0.25900000000000001</v>
      </c>
      <c r="F411" s="32">
        <v>35983</v>
      </c>
      <c r="G411" s="33">
        <f t="shared" si="211"/>
        <v>7</v>
      </c>
      <c r="H411" s="33">
        <f t="shared" si="212"/>
        <v>1998</v>
      </c>
      <c r="I411" s="34">
        <v>2.35</v>
      </c>
      <c r="K411" s="32">
        <v>31960</v>
      </c>
      <c r="L411" s="33">
        <f t="shared" si="213"/>
        <v>7</v>
      </c>
      <c r="M411" s="33">
        <f t="shared" si="214"/>
        <v>1987</v>
      </c>
      <c r="N411" s="34">
        <v>20.61</v>
      </c>
      <c r="P411" s="32">
        <v>32454</v>
      </c>
      <c r="Q411" s="33">
        <f t="shared" si="215"/>
        <v>11</v>
      </c>
      <c r="R411" s="33">
        <f t="shared" si="216"/>
        <v>1988</v>
      </c>
      <c r="S411" s="34">
        <v>12.75</v>
      </c>
    </row>
    <row r="412" spans="1:19">
      <c r="A412" s="32">
        <v>34344</v>
      </c>
      <c r="B412" s="33">
        <f t="shared" si="209"/>
        <v>1</v>
      </c>
      <c r="C412" s="33">
        <f t="shared" si="210"/>
        <v>1994</v>
      </c>
      <c r="D412" s="34">
        <v>0.25900000000000001</v>
      </c>
      <c r="F412" s="32">
        <v>35984</v>
      </c>
      <c r="G412" s="33">
        <f t="shared" si="211"/>
        <v>7</v>
      </c>
      <c r="H412" s="33">
        <f t="shared" si="212"/>
        <v>1998</v>
      </c>
      <c r="I412" s="34">
        <v>2.39</v>
      </c>
      <c r="K412" s="32">
        <v>31961</v>
      </c>
      <c r="L412" s="33">
        <f t="shared" si="213"/>
        <v>7</v>
      </c>
      <c r="M412" s="33">
        <f t="shared" si="214"/>
        <v>1987</v>
      </c>
      <c r="N412" s="34">
        <v>20.61</v>
      </c>
      <c r="P412" s="32">
        <v>32455</v>
      </c>
      <c r="Q412" s="33">
        <f t="shared" si="215"/>
        <v>11</v>
      </c>
      <c r="R412" s="33">
        <f t="shared" si="216"/>
        <v>1988</v>
      </c>
      <c r="S412" s="34">
        <v>12.6</v>
      </c>
    </row>
    <row r="413" spans="1:19">
      <c r="A413" s="32">
        <v>34345</v>
      </c>
      <c r="B413" s="33">
        <f t="shared" si="209"/>
        <v>1</v>
      </c>
      <c r="C413" s="33">
        <f t="shared" si="210"/>
        <v>1994</v>
      </c>
      <c r="D413" s="34">
        <v>0.25900000000000001</v>
      </c>
      <c r="F413" s="32">
        <v>35985</v>
      </c>
      <c r="G413" s="33">
        <f t="shared" si="211"/>
        <v>7</v>
      </c>
      <c r="H413" s="33">
        <f t="shared" si="212"/>
        <v>1998</v>
      </c>
      <c r="I413" s="34">
        <v>2.38</v>
      </c>
      <c r="K413" s="32">
        <v>31964</v>
      </c>
      <c r="L413" s="33">
        <f t="shared" si="213"/>
        <v>7</v>
      </c>
      <c r="M413" s="33">
        <f t="shared" si="214"/>
        <v>1987</v>
      </c>
      <c r="N413" s="34">
        <v>20.92</v>
      </c>
      <c r="P413" s="32">
        <v>32456</v>
      </c>
      <c r="Q413" s="33">
        <f t="shared" si="215"/>
        <v>11</v>
      </c>
      <c r="R413" s="33">
        <f t="shared" si="216"/>
        <v>1988</v>
      </c>
      <c r="S413" s="34">
        <v>12.7</v>
      </c>
    </row>
    <row r="414" spans="1:19">
      <c r="A414" s="32">
        <v>34346</v>
      </c>
      <c r="B414" s="33">
        <f t="shared" si="209"/>
        <v>1</v>
      </c>
      <c r="C414" s="33">
        <f t="shared" si="210"/>
        <v>1994</v>
      </c>
      <c r="D414" s="34">
        <v>0.26</v>
      </c>
      <c r="F414" s="32">
        <v>35986</v>
      </c>
      <c r="G414" s="33">
        <f t="shared" si="211"/>
        <v>7</v>
      </c>
      <c r="H414" s="33">
        <f t="shared" si="212"/>
        <v>1998</v>
      </c>
      <c r="I414" s="34">
        <v>2.3199999999999998</v>
      </c>
      <c r="K414" s="32">
        <v>31965</v>
      </c>
      <c r="L414" s="33">
        <f t="shared" si="213"/>
        <v>7</v>
      </c>
      <c r="M414" s="33">
        <f t="shared" si="214"/>
        <v>1987</v>
      </c>
      <c r="N414" s="34">
        <v>20.76</v>
      </c>
      <c r="P414" s="32">
        <v>32457</v>
      </c>
      <c r="Q414" s="33">
        <f t="shared" si="215"/>
        <v>11</v>
      </c>
      <c r="R414" s="33">
        <f t="shared" si="216"/>
        <v>1988</v>
      </c>
      <c r="S414" s="34">
        <v>13.03</v>
      </c>
    </row>
    <row r="415" spans="1:19">
      <c r="A415" s="32">
        <v>34347</v>
      </c>
      <c r="B415" s="33">
        <f t="shared" si="209"/>
        <v>1</v>
      </c>
      <c r="C415" s="33">
        <f t="shared" si="210"/>
        <v>1994</v>
      </c>
      <c r="D415" s="34">
        <v>0.25900000000000001</v>
      </c>
      <c r="F415" s="32">
        <v>35989</v>
      </c>
      <c r="G415" s="33">
        <f t="shared" si="211"/>
        <v>7</v>
      </c>
      <c r="H415" s="33">
        <f t="shared" si="212"/>
        <v>1998</v>
      </c>
      <c r="I415" s="34">
        <v>2.2999999999999998</v>
      </c>
      <c r="K415" s="32">
        <v>31966</v>
      </c>
      <c r="L415" s="33">
        <f t="shared" si="213"/>
        <v>7</v>
      </c>
      <c r="M415" s="33">
        <f t="shared" si="214"/>
        <v>1987</v>
      </c>
      <c r="N415" s="34">
        <v>20.94</v>
      </c>
      <c r="P415" s="32">
        <v>32458</v>
      </c>
      <c r="Q415" s="33">
        <f t="shared" si="215"/>
        <v>11</v>
      </c>
      <c r="R415" s="33">
        <f t="shared" si="216"/>
        <v>1988</v>
      </c>
      <c r="S415" s="34">
        <v>13.03</v>
      </c>
    </row>
    <row r="416" spans="1:19">
      <c r="A416" s="32">
        <v>34348</v>
      </c>
      <c r="B416" s="33">
        <f t="shared" si="209"/>
        <v>1</v>
      </c>
      <c r="C416" s="33">
        <f t="shared" si="210"/>
        <v>1994</v>
      </c>
      <c r="D416" s="34">
        <v>0.26300000000000001</v>
      </c>
      <c r="F416" s="32">
        <v>35990</v>
      </c>
      <c r="G416" s="33">
        <f t="shared" si="211"/>
        <v>7</v>
      </c>
      <c r="H416" s="33">
        <f t="shared" si="212"/>
        <v>1998</v>
      </c>
      <c r="I416" s="34">
        <v>2.23</v>
      </c>
      <c r="K416" s="32">
        <v>31967</v>
      </c>
      <c r="L416" s="33">
        <f t="shared" si="213"/>
        <v>7</v>
      </c>
      <c r="M416" s="33">
        <f t="shared" si="214"/>
        <v>1987</v>
      </c>
      <c r="N416" s="34">
        <v>21.32</v>
      </c>
      <c r="P416" s="32">
        <v>32461</v>
      </c>
      <c r="Q416" s="33">
        <f t="shared" si="215"/>
        <v>11</v>
      </c>
      <c r="R416" s="33">
        <f t="shared" si="216"/>
        <v>1988</v>
      </c>
      <c r="S416" s="34">
        <v>13</v>
      </c>
    </row>
    <row r="417" spans="1:19">
      <c r="A417" s="32">
        <v>34351</v>
      </c>
      <c r="B417" s="33">
        <f t="shared" si="209"/>
        <v>1</v>
      </c>
      <c r="C417" s="33">
        <f t="shared" si="210"/>
        <v>1994</v>
      </c>
      <c r="D417" s="34">
        <v>0.27</v>
      </c>
      <c r="F417" s="32">
        <v>35991</v>
      </c>
      <c r="G417" s="33">
        <f t="shared" si="211"/>
        <v>7</v>
      </c>
      <c r="H417" s="33">
        <f t="shared" si="212"/>
        <v>1998</v>
      </c>
      <c r="I417" s="34">
        <v>2.21</v>
      </c>
      <c r="K417" s="32">
        <v>31968</v>
      </c>
      <c r="L417" s="33">
        <f t="shared" si="213"/>
        <v>7</v>
      </c>
      <c r="M417" s="33">
        <f t="shared" si="214"/>
        <v>1987</v>
      </c>
      <c r="N417" s="34">
        <v>21.34</v>
      </c>
      <c r="P417" s="32">
        <v>32462</v>
      </c>
      <c r="Q417" s="33">
        <f t="shared" si="215"/>
        <v>11</v>
      </c>
      <c r="R417" s="33">
        <f t="shared" si="216"/>
        <v>1988</v>
      </c>
      <c r="S417" s="34">
        <v>13</v>
      </c>
    </row>
    <row r="418" spans="1:19">
      <c r="A418" s="32">
        <v>34352</v>
      </c>
      <c r="B418" s="33">
        <f t="shared" si="209"/>
        <v>1</v>
      </c>
      <c r="C418" s="33">
        <f t="shared" si="210"/>
        <v>1994</v>
      </c>
      <c r="D418" s="34">
        <v>0.26600000000000001</v>
      </c>
      <c r="F418" s="32">
        <v>35992</v>
      </c>
      <c r="G418" s="33">
        <f t="shared" si="211"/>
        <v>7</v>
      </c>
      <c r="H418" s="33">
        <f t="shared" si="212"/>
        <v>1998</v>
      </c>
      <c r="I418" s="34">
        <v>2.15</v>
      </c>
      <c r="K418" s="32">
        <v>31971</v>
      </c>
      <c r="L418" s="33">
        <f t="shared" si="213"/>
        <v>7</v>
      </c>
      <c r="M418" s="33">
        <f t="shared" si="214"/>
        <v>1987</v>
      </c>
      <c r="N418" s="34">
        <v>21.38</v>
      </c>
      <c r="P418" s="32">
        <v>32463</v>
      </c>
      <c r="Q418" s="33">
        <f t="shared" si="215"/>
        <v>11</v>
      </c>
      <c r="R418" s="33">
        <f t="shared" si="216"/>
        <v>1988</v>
      </c>
      <c r="S418" s="34">
        <v>12.7</v>
      </c>
    </row>
    <row r="419" spans="1:19">
      <c r="A419" s="32">
        <v>34353</v>
      </c>
      <c r="B419" s="33">
        <f t="shared" si="209"/>
        <v>1</v>
      </c>
      <c r="C419" s="33">
        <f t="shared" si="210"/>
        <v>1994</v>
      </c>
      <c r="D419" s="34">
        <v>0.26800000000000002</v>
      </c>
      <c r="F419" s="32">
        <v>35993</v>
      </c>
      <c r="G419" s="33">
        <f t="shared" si="211"/>
        <v>7</v>
      </c>
      <c r="H419" s="33">
        <f t="shared" si="212"/>
        <v>1998</v>
      </c>
      <c r="I419" s="34">
        <v>2.15</v>
      </c>
      <c r="K419" s="32">
        <v>31972</v>
      </c>
      <c r="L419" s="33">
        <f t="shared" si="213"/>
        <v>7</v>
      </c>
      <c r="M419" s="33">
        <f t="shared" si="214"/>
        <v>1987</v>
      </c>
      <c r="N419" s="34">
        <v>21.65</v>
      </c>
      <c r="P419" s="32">
        <v>32464</v>
      </c>
      <c r="Q419" s="33">
        <f t="shared" si="215"/>
        <v>11</v>
      </c>
      <c r="R419" s="33">
        <f t="shared" si="216"/>
        <v>1988</v>
      </c>
      <c r="S419" s="34">
        <v>12.05</v>
      </c>
    </row>
    <row r="420" spans="1:19">
      <c r="A420" s="32">
        <v>34354</v>
      </c>
      <c r="B420" s="33">
        <f t="shared" ref="B420:B483" si="217">+MONTH(A420)</f>
        <v>1</v>
      </c>
      <c r="C420" s="33">
        <f t="shared" ref="C420:C483" si="218">+YEAR(A420)</f>
        <v>1994</v>
      </c>
      <c r="D420" s="34">
        <v>0.26900000000000002</v>
      </c>
      <c r="F420" s="32">
        <v>35996</v>
      </c>
      <c r="G420" s="33">
        <f t="shared" ref="G420:G483" si="219">+MONTH(F420)</f>
        <v>7</v>
      </c>
      <c r="H420" s="33">
        <f t="shared" ref="H420:H483" si="220">+YEAR(F420)</f>
        <v>1998</v>
      </c>
      <c r="I420" s="34">
        <v>2.1800000000000002</v>
      </c>
      <c r="K420" s="32">
        <v>31973</v>
      </c>
      <c r="L420" s="33">
        <f t="shared" ref="L420:L483" si="221">+MONTH(K420)</f>
        <v>7</v>
      </c>
      <c r="M420" s="33">
        <f t="shared" ref="M420:M483" si="222">+YEAR(K420)</f>
        <v>1987</v>
      </c>
      <c r="N420" s="34">
        <v>22.23</v>
      </c>
      <c r="P420" s="32">
        <v>32465</v>
      </c>
      <c r="Q420" s="33">
        <f t="shared" ref="Q420:Q483" si="223">+MONTH(P420)</f>
        <v>11</v>
      </c>
      <c r="R420" s="33">
        <f t="shared" si="216"/>
        <v>1988</v>
      </c>
      <c r="S420" s="34">
        <v>12.08</v>
      </c>
    </row>
    <row r="421" spans="1:19">
      <c r="A421" s="32">
        <v>34355</v>
      </c>
      <c r="B421" s="33">
        <f t="shared" si="217"/>
        <v>1</v>
      </c>
      <c r="C421" s="33">
        <f t="shared" si="218"/>
        <v>1994</v>
      </c>
      <c r="D421" s="34">
        <v>0.26100000000000001</v>
      </c>
      <c r="F421" s="32">
        <v>35997</v>
      </c>
      <c r="G421" s="33">
        <f t="shared" si="219"/>
        <v>7</v>
      </c>
      <c r="H421" s="33">
        <f t="shared" si="220"/>
        <v>1998</v>
      </c>
      <c r="I421" s="34">
        <v>2.09</v>
      </c>
      <c r="K421" s="32">
        <v>31974</v>
      </c>
      <c r="L421" s="33">
        <f t="shared" si="221"/>
        <v>7</v>
      </c>
      <c r="M421" s="33">
        <f t="shared" si="222"/>
        <v>1987</v>
      </c>
      <c r="N421" s="34">
        <v>22.44</v>
      </c>
      <c r="P421" s="32">
        <v>32468</v>
      </c>
      <c r="Q421" s="33">
        <f t="shared" si="223"/>
        <v>11</v>
      </c>
      <c r="R421" s="33">
        <f t="shared" ref="R421:R484" si="224">+YEAR(P421)</f>
        <v>1988</v>
      </c>
      <c r="S421" s="34">
        <v>12.13</v>
      </c>
    </row>
    <row r="422" spans="1:19">
      <c r="A422" s="32">
        <v>34358</v>
      </c>
      <c r="B422" s="33">
        <f t="shared" si="217"/>
        <v>1</v>
      </c>
      <c r="C422" s="33">
        <f t="shared" si="218"/>
        <v>1994</v>
      </c>
      <c r="D422" s="34">
        <v>0.25900000000000001</v>
      </c>
      <c r="F422" s="32">
        <v>35998</v>
      </c>
      <c r="G422" s="33">
        <f t="shared" si="219"/>
        <v>7</v>
      </c>
      <c r="H422" s="33">
        <f t="shared" si="220"/>
        <v>1998</v>
      </c>
      <c r="I422" s="34">
        <v>2</v>
      </c>
      <c r="K422" s="32">
        <v>31975</v>
      </c>
      <c r="L422" s="33">
        <f t="shared" si="221"/>
        <v>7</v>
      </c>
      <c r="M422" s="33">
        <f t="shared" si="222"/>
        <v>1987</v>
      </c>
      <c r="N422" s="34">
        <v>22.44</v>
      </c>
      <c r="P422" s="32">
        <v>32469</v>
      </c>
      <c r="Q422" s="33">
        <f t="shared" si="223"/>
        <v>11</v>
      </c>
      <c r="R422" s="33">
        <f t="shared" si="224"/>
        <v>1988</v>
      </c>
      <c r="S422" s="34">
        <v>13.35</v>
      </c>
    </row>
    <row r="423" spans="1:19">
      <c r="A423" s="32">
        <v>34359</v>
      </c>
      <c r="B423" s="33">
        <f t="shared" si="217"/>
        <v>1</v>
      </c>
      <c r="C423" s="33">
        <f t="shared" si="218"/>
        <v>1994</v>
      </c>
      <c r="D423" s="34">
        <v>0.26400000000000001</v>
      </c>
      <c r="F423" s="32">
        <v>35999</v>
      </c>
      <c r="G423" s="33">
        <f t="shared" si="219"/>
        <v>7</v>
      </c>
      <c r="H423" s="33">
        <f t="shared" si="220"/>
        <v>1998</v>
      </c>
      <c r="I423" s="34">
        <v>2</v>
      </c>
      <c r="K423" s="32">
        <v>31978</v>
      </c>
      <c r="L423" s="33">
        <f t="shared" si="221"/>
        <v>7</v>
      </c>
      <c r="M423" s="33">
        <f t="shared" si="222"/>
        <v>1987</v>
      </c>
      <c r="N423" s="34">
        <v>22.23</v>
      </c>
      <c r="P423" s="32">
        <v>32470</v>
      </c>
      <c r="Q423" s="33">
        <f t="shared" si="223"/>
        <v>11</v>
      </c>
      <c r="R423" s="33">
        <f t="shared" si="224"/>
        <v>1988</v>
      </c>
      <c r="S423" s="34">
        <v>13.33</v>
      </c>
    </row>
    <row r="424" spans="1:19">
      <c r="A424" s="32">
        <v>34360</v>
      </c>
      <c r="B424" s="33">
        <f t="shared" si="217"/>
        <v>1</v>
      </c>
      <c r="C424" s="33">
        <f t="shared" si="218"/>
        <v>1994</v>
      </c>
      <c r="D424" s="34">
        <v>0.26900000000000002</v>
      </c>
      <c r="F424" s="32">
        <v>36000</v>
      </c>
      <c r="G424" s="33">
        <f t="shared" si="219"/>
        <v>7</v>
      </c>
      <c r="H424" s="33">
        <f t="shared" si="220"/>
        <v>1998</v>
      </c>
      <c r="I424" s="34">
        <v>1.97</v>
      </c>
      <c r="K424" s="32">
        <v>31979</v>
      </c>
      <c r="L424" s="33">
        <f t="shared" si="221"/>
        <v>7</v>
      </c>
      <c r="M424" s="33">
        <f t="shared" si="222"/>
        <v>1987</v>
      </c>
      <c r="N424" s="34">
        <v>21.75</v>
      </c>
      <c r="P424" s="32">
        <v>32471</v>
      </c>
      <c r="Q424" s="33">
        <f t="shared" si="223"/>
        <v>11</v>
      </c>
      <c r="R424" s="33">
        <f t="shared" si="224"/>
        <v>1988</v>
      </c>
      <c r="S424" s="34">
        <v>12.98</v>
      </c>
    </row>
    <row r="425" spans="1:19">
      <c r="A425" s="32">
        <v>34361</v>
      </c>
      <c r="B425" s="33">
        <f t="shared" si="217"/>
        <v>1</v>
      </c>
      <c r="C425" s="33">
        <f t="shared" si="218"/>
        <v>1994</v>
      </c>
      <c r="D425" s="34">
        <v>0.27400000000000002</v>
      </c>
      <c r="F425" s="32">
        <v>36003</v>
      </c>
      <c r="G425" s="33">
        <f t="shared" si="219"/>
        <v>7</v>
      </c>
      <c r="H425" s="33">
        <f t="shared" si="220"/>
        <v>1998</v>
      </c>
      <c r="I425" s="34">
        <v>2</v>
      </c>
      <c r="K425" s="32">
        <v>31980</v>
      </c>
      <c r="L425" s="33">
        <f t="shared" si="221"/>
        <v>7</v>
      </c>
      <c r="M425" s="33">
        <f t="shared" si="222"/>
        <v>1987</v>
      </c>
      <c r="N425" s="34">
        <v>21.73</v>
      </c>
      <c r="P425" s="32">
        <v>32472</v>
      </c>
      <c r="Q425" s="33">
        <f t="shared" si="223"/>
        <v>11</v>
      </c>
      <c r="R425" s="33">
        <f t="shared" si="224"/>
        <v>1988</v>
      </c>
      <c r="S425" s="34">
        <v>14.7</v>
      </c>
    </row>
    <row r="426" spans="1:19">
      <c r="A426" s="32">
        <v>34362</v>
      </c>
      <c r="B426" s="33">
        <f t="shared" si="217"/>
        <v>1</v>
      </c>
      <c r="C426" s="33">
        <f t="shared" si="218"/>
        <v>1994</v>
      </c>
      <c r="D426" s="34">
        <v>0.27400000000000002</v>
      </c>
      <c r="F426" s="32">
        <v>36004</v>
      </c>
      <c r="G426" s="33">
        <f t="shared" si="219"/>
        <v>7</v>
      </c>
      <c r="H426" s="33">
        <f t="shared" si="220"/>
        <v>1998</v>
      </c>
      <c r="I426" s="34">
        <v>1.97</v>
      </c>
      <c r="K426" s="32">
        <v>31981</v>
      </c>
      <c r="L426" s="33">
        <f t="shared" si="221"/>
        <v>7</v>
      </c>
      <c r="M426" s="33">
        <f t="shared" si="222"/>
        <v>1987</v>
      </c>
      <c r="N426" s="34">
        <v>21.23</v>
      </c>
      <c r="P426" s="32">
        <v>32475</v>
      </c>
      <c r="Q426" s="33">
        <f t="shared" si="223"/>
        <v>11</v>
      </c>
      <c r="R426" s="33">
        <f t="shared" si="224"/>
        <v>1988</v>
      </c>
      <c r="S426" s="34">
        <v>14.73</v>
      </c>
    </row>
    <row r="427" spans="1:19">
      <c r="A427" s="32">
        <v>34365</v>
      </c>
      <c r="B427" s="33">
        <f t="shared" si="217"/>
        <v>1</v>
      </c>
      <c r="C427" s="33">
        <f t="shared" si="218"/>
        <v>1994</v>
      </c>
      <c r="D427" s="34">
        <v>0.28599999999999998</v>
      </c>
      <c r="F427" s="32">
        <v>36005</v>
      </c>
      <c r="G427" s="33">
        <f t="shared" si="219"/>
        <v>7</v>
      </c>
      <c r="H427" s="33">
        <f t="shared" si="220"/>
        <v>1998</v>
      </c>
      <c r="I427" s="34">
        <v>1.99</v>
      </c>
      <c r="K427" s="32">
        <v>31982</v>
      </c>
      <c r="L427" s="33">
        <f t="shared" si="221"/>
        <v>7</v>
      </c>
      <c r="M427" s="33">
        <f t="shared" si="222"/>
        <v>1987</v>
      </c>
      <c r="N427" s="34">
        <v>20.58</v>
      </c>
      <c r="P427" s="32">
        <v>32476</v>
      </c>
      <c r="Q427" s="33">
        <f t="shared" si="223"/>
        <v>11</v>
      </c>
      <c r="R427" s="33">
        <f t="shared" si="224"/>
        <v>1988</v>
      </c>
      <c r="S427" s="34">
        <v>14.25</v>
      </c>
    </row>
    <row r="428" spans="1:19">
      <c r="A428" s="32">
        <v>34366</v>
      </c>
      <c r="B428" s="33">
        <f t="shared" si="217"/>
        <v>2</v>
      </c>
      <c r="C428" s="33">
        <f t="shared" si="218"/>
        <v>1994</v>
      </c>
      <c r="D428" s="34">
        <v>0.29899999999999999</v>
      </c>
      <c r="F428" s="32">
        <v>36006</v>
      </c>
      <c r="G428" s="33">
        <f t="shared" si="219"/>
        <v>7</v>
      </c>
      <c r="H428" s="33">
        <f t="shared" si="220"/>
        <v>1998</v>
      </c>
      <c r="I428" s="34">
        <v>1.95</v>
      </c>
      <c r="K428" s="32">
        <v>31985</v>
      </c>
      <c r="L428" s="33">
        <f t="shared" si="221"/>
        <v>7</v>
      </c>
      <c r="M428" s="33">
        <f t="shared" si="222"/>
        <v>1987</v>
      </c>
      <c r="N428" s="34">
        <v>20.5</v>
      </c>
      <c r="P428" s="32">
        <v>32477</v>
      </c>
      <c r="Q428" s="33">
        <f t="shared" si="223"/>
        <v>11</v>
      </c>
      <c r="R428" s="33">
        <f t="shared" si="224"/>
        <v>1988</v>
      </c>
      <c r="S428" s="34">
        <v>14.35</v>
      </c>
    </row>
    <row r="429" spans="1:19">
      <c r="A429" s="32">
        <v>34367</v>
      </c>
      <c r="B429" s="33">
        <f t="shared" si="217"/>
        <v>2</v>
      </c>
      <c r="C429" s="33">
        <f t="shared" si="218"/>
        <v>1994</v>
      </c>
      <c r="D429" s="34">
        <v>0.316</v>
      </c>
      <c r="F429" s="32">
        <v>36007</v>
      </c>
      <c r="G429" s="33">
        <f t="shared" si="219"/>
        <v>7</v>
      </c>
      <c r="H429" s="33">
        <f t="shared" si="220"/>
        <v>1998</v>
      </c>
      <c r="I429" s="34">
        <v>1.85</v>
      </c>
      <c r="K429" s="32">
        <v>31986</v>
      </c>
      <c r="L429" s="33">
        <f t="shared" si="221"/>
        <v>7</v>
      </c>
      <c r="M429" s="33">
        <f t="shared" si="222"/>
        <v>1987</v>
      </c>
      <c r="N429" s="34">
        <v>21.35</v>
      </c>
      <c r="P429" s="32">
        <v>32478</v>
      </c>
      <c r="Q429" s="33">
        <f t="shared" si="223"/>
        <v>12</v>
      </c>
      <c r="R429" s="33">
        <f t="shared" si="224"/>
        <v>1988</v>
      </c>
      <c r="S429" s="34">
        <v>14.93</v>
      </c>
    </row>
    <row r="430" spans="1:19">
      <c r="A430" s="32">
        <v>34368</v>
      </c>
      <c r="B430" s="33">
        <f t="shared" si="217"/>
        <v>2</v>
      </c>
      <c r="C430" s="33">
        <f t="shared" si="218"/>
        <v>1994</v>
      </c>
      <c r="D430" s="34">
        <v>0.314</v>
      </c>
      <c r="F430" s="32">
        <v>36010</v>
      </c>
      <c r="G430" s="33">
        <f t="shared" si="219"/>
        <v>8</v>
      </c>
      <c r="H430" s="33">
        <f t="shared" si="220"/>
        <v>1998</v>
      </c>
      <c r="I430" s="34">
        <v>1.84</v>
      </c>
      <c r="K430" s="32">
        <v>31987</v>
      </c>
      <c r="L430" s="33">
        <f t="shared" si="221"/>
        <v>7</v>
      </c>
      <c r="M430" s="33">
        <f t="shared" si="222"/>
        <v>1987</v>
      </c>
      <c r="N430" s="34">
        <v>21.49</v>
      </c>
      <c r="P430" s="32">
        <v>32479</v>
      </c>
      <c r="Q430" s="33">
        <f t="shared" si="223"/>
        <v>12</v>
      </c>
      <c r="R430" s="33">
        <f t="shared" si="224"/>
        <v>1988</v>
      </c>
      <c r="S430" s="34">
        <v>14.8</v>
      </c>
    </row>
    <row r="431" spans="1:19">
      <c r="A431" s="32">
        <v>34369</v>
      </c>
      <c r="B431" s="33">
        <f t="shared" si="217"/>
        <v>2</v>
      </c>
      <c r="C431" s="33">
        <f t="shared" si="218"/>
        <v>1994</v>
      </c>
      <c r="D431" s="34">
        <v>0.29799999999999999</v>
      </c>
      <c r="F431" s="32">
        <v>36011</v>
      </c>
      <c r="G431" s="33">
        <f t="shared" si="219"/>
        <v>8</v>
      </c>
      <c r="H431" s="33">
        <f t="shared" si="220"/>
        <v>1998</v>
      </c>
      <c r="I431" s="34">
        <v>1.9</v>
      </c>
      <c r="K431" s="32">
        <v>31988</v>
      </c>
      <c r="L431" s="33">
        <f t="shared" si="221"/>
        <v>7</v>
      </c>
      <c r="M431" s="33">
        <f t="shared" si="222"/>
        <v>1987</v>
      </c>
      <c r="N431" s="34">
        <v>21.47</v>
      </c>
      <c r="P431" s="32">
        <v>32482</v>
      </c>
      <c r="Q431" s="33">
        <f t="shared" si="223"/>
        <v>12</v>
      </c>
      <c r="R431" s="33">
        <f t="shared" si="224"/>
        <v>1988</v>
      </c>
      <c r="S431" s="34">
        <v>14.73</v>
      </c>
    </row>
    <row r="432" spans="1:19">
      <c r="A432" s="32">
        <v>34372</v>
      </c>
      <c r="B432" s="33">
        <f t="shared" si="217"/>
        <v>2</v>
      </c>
      <c r="C432" s="33">
        <f t="shared" si="218"/>
        <v>1994</v>
      </c>
      <c r="D432" s="34">
        <v>0.29599999999999999</v>
      </c>
      <c r="F432" s="32">
        <v>36012</v>
      </c>
      <c r="G432" s="33">
        <f t="shared" si="219"/>
        <v>8</v>
      </c>
      <c r="H432" s="33">
        <f t="shared" si="220"/>
        <v>1998</v>
      </c>
      <c r="I432" s="34">
        <v>1.91</v>
      </c>
      <c r="K432" s="32">
        <v>31989</v>
      </c>
      <c r="L432" s="33">
        <f t="shared" si="221"/>
        <v>7</v>
      </c>
      <c r="M432" s="33">
        <f t="shared" si="222"/>
        <v>1987</v>
      </c>
      <c r="N432" s="34">
        <v>21.43</v>
      </c>
      <c r="P432" s="32">
        <v>32483</v>
      </c>
      <c r="Q432" s="33">
        <f t="shared" si="223"/>
        <v>12</v>
      </c>
      <c r="R432" s="33">
        <f t="shared" si="224"/>
        <v>1988</v>
      </c>
      <c r="S432" s="34">
        <v>14.4</v>
      </c>
    </row>
    <row r="433" spans="1:19">
      <c r="A433" s="32">
        <v>34373</v>
      </c>
      <c r="B433" s="33">
        <f t="shared" si="217"/>
        <v>2</v>
      </c>
      <c r="C433" s="33">
        <f t="shared" si="218"/>
        <v>1994</v>
      </c>
      <c r="D433" s="34">
        <v>0.29599999999999999</v>
      </c>
      <c r="F433" s="32">
        <v>36013</v>
      </c>
      <c r="G433" s="33">
        <f t="shared" si="219"/>
        <v>8</v>
      </c>
      <c r="H433" s="33">
        <f t="shared" si="220"/>
        <v>1998</v>
      </c>
      <c r="I433" s="34">
        <v>1.85</v>
      </c>
      <c r="K433" s="32">
        <v>31992</v>
      </c>
      <c r="L433" s="33">
        <f t="shared" si="221"/>
        <v>8</v>
      </c>
      <c r="M433" s="33">
        <f t="shared" si="222"/>
        <v>1987</v>
      </c>
      <c r="N433" s="34">
        <v>22.21</v>
      </c>
      <c r="P433" s="32">
        <v>32484</v>
      </c>
      <c r="Q433" s="33">
        <f t="shared" si="223"/>
        <v>12</v>
      </c>
      <c r="R433" s="33">
        <f t="shared" si="224"/>
        <v>1988</v>
      </c>
      <c r="S433" s="34">
        <v>14.7</v>
      </c>
    </row>
    <row r="434" spans="1:19">
      <c r="A434" s="32">
        <v>34374</v>
      </c>
      <c r="B434" s="33">
        <f t="shared" si="217"/>
        <v>2</v>
      </c>
      <c r="C434" s="33">
        <f t="shared" si="218"/>
        <v>1994</v>
      </c>
      <c r="D434" s="34">
        <v>0.29099999999999998</v>
      </c>
      <c r="F434" s="32">
        <v>36014</v>
      </c>
      <c r="G434" s="33">
        <f t="shared" si="219"/>
        <v>8</v>
      </c>
      <c r="H434" s="33">
        <f t="shared" si="220"/>
        <v>1998</v>
      </c>
      <c r="I434" s="34">
        <v>1.82</v>
      </c>
      <c r="K434" s="32">
        <v>31993</v>
      </c>
      <c r="L434" s="33">
        <f t="shared" si="221"/>
        <v>8</v>
      </c>
      <c r="M434" s="33">
        <f t="shared" si="222"/>
        <v>1987</v>
      </c>
      <c r="N434" s="34">
        <v>21.82</v>
      </c>
      <c r="P434" s="32">
        <v>32485</v>
      </c>
      <c r="Q434" s="33">
        <f t="shared" si="223"/>
        <v>12</v>
      </c>
      <c r="R434" s="33">
        <f t="shared" si="224"/>
        <v>1988</v>
      </c>
      <c r="S434" s="34">
        <v>15.05</v>
      </c>
    </row>
    <row r="435" spans="1:19">
      <c r="A435" s="32">
        <v>34375</v>
      </c>
      <c r="B435" s="33">
        <f t="shared" si="217"/>
        <v>2</v>
      </c>
      <c r="C435" s="33">
        <f t="shared" si="218"/>
        <v>1994</v>
      </c>
      <c r="D435" s="34">
        <v>0.29099999999999998</v>
      </c>
      <c r="F435" s="32">
        <v>36017</v>
      </c>
      <c r="G435" s="33">
        <f t="shared" si="219"/>
        <v>8</v>
      </c>
      <c r="H435" s="33">
        <f t="shared" si="220"/>
        <v>1998</v>
      </c>
      <c r="I435" s="34">
        <v>1.87</v>
      </c>
      <c r="K435" s="32">
        <v>31994</v>
      </c>
      <c r="L435" s="33">
        <f t="shared" si="221"/>
        <v>8</v>
      </c>
      <c r="M435" s="33">
        <f t="shared" si="222"/>
        <v>1987</v>
      </c>
      <c r="N435" s="34">
        <v>21.37</v>
      </c>
      <c r="P435" s="32">
        <v>32486</v>
      </c>
      <c r="Q435" s="33">
        <f t="shared" si="223"/>
        <v>12</v>
      </c>
      <c r="R435" s="33">
        <f t="shared" si="224"/>
        <v>1988</v>
      </c>
      <c r="S435" s="34">
        <v>14.9</v>
      </c>
    </row>
    <row r="436" spans="1:19">
      <c r="A436" s="32">
        <v>34376</v>
      </c>
      <c r="B436" s="33">
        <f t="shared" si="217"/>
        <v>2</v>
      </c>
      <c r="C436" s="33">
        <f t="shared" si="218"/>
        <v>1994</v>
      </c>
      <c r="D436" s="34">
        <v>0.29099999999999998</v>
      </c>
      <c r="F436" s="32">
        <v>36018</v>
      </c>
      <c r="G436" s="33">
        <f t="shared" si="219"/>
        <v>8</v>
      </c>
      <c r="H436" s="33">
        <f t="shared" si="220"/>
        <v>1998</v>
      </c>
      <c r="I436" s="34">
        <v>1.87</v>
      </c>
      <c r="K436" s="32">
        <v>31995</v>
      </c>
      <c r="L436" s="33">
        <f t="shared" si="221"/>
        <v>8</v>
      </c>
      <c r="M436" s="33">
        <f t="shared" si="222"/>
        <v>1987</v>
      </c>
      <c r="N436" s="34">
        <v>21.17</v>
      </c>
      <c r="P436" s="32">
        <v>32489</v>
      </c>
      <c r="Q436" s="33">
        <f t="shared" si="223"/>
        <v>12</v>
      </c>
      <c r="R436" s="33">
        <f t="shared" si="224"/>
        <v>1988</v>
      </c>
      <c r="S436" s="34">
        <v>15.2</v>
      </c>
    </row>
    <row r="437" spans="1:19">
      <c r="A437" s="32">
        <v>34379</v>
      </c>
      <c r="B437" s="33">
        <f t="shared" si="217"/>
        <v>2</v>
      </c>
      <c r="C437" s="33">
        <f t="shared" si="218"/>
        <v>1994</v>
      </c>
      <c r="D437" s="34">
        <v>0.28299999999999997</v>
      </c>
      <c r="F437" s="32">
        <v>36019</v>
      </c>
      <c r="G437" s="33">
        <f t="shared" si="219"/>
        <v>8</v>
      </c>
      <c r="H437" s="33">
        <f t="shared" si="220"/>
        <v>1998</v>
      </c>
      <c r="I437" s="34">
        <v>1.85</v>
      </c>
      <c r="K437" s="32">
        <v>31996</v>
      </c>
      <c r="L437" s="33">
        <f t="shared" si="221"/>
        <v>8</v>
      </c>
      <c r="M437" s="33">
        <f t="shared" si="222"/>
        <v>1987</v>
      </c>
      <c r="N437" s="34">
        <v>21.01</v>
      </c>
      <c r="P437" s="32">
        <v>32490</v>
      </c>
      <c r="Q437" s="33">
        <f t="shared" si="223"/>
        <v>12</v>
      </c>
      <c r="R437" s="33">
        <f t="shared" si="224"/>
        <v>1988</v>
      </c>
      <c r="S437" s="34">
        <v>15.18</v>
      </c>
    </row>
    <row r="438" spans="1:19">
      <c r="A438" s="32">
        <v>34380</v>
      </c>
      <c r="B438" s="33">
        <f t="shared" si="217"/>
        <v>2</v>
      </c>
      <c r="C438" s="33">
        <f t="shared" si="218"/>
        <v>1994</v>
      </c>
      <c r="D438" s="34">
        <v>0.27900000000000003</v>
      </c>
      <c r="F438" s="32">
        <v>36020</v>
      </c>
      <c r="G438" s="33">
        <f t="shared" si="219"/>
        <v>8</v>
      </c>
      <c r="H438" s="33">
        <f t="shared" si="220"/>
        <v>1998</v>
      </c>
      <c r="I438" s="34">
        <v>1.83</v>
      </c>
      <c r="K438" s="32">
        <v>31999</v>
      </c>
      <c r="L438" s="33">
        <f t="shared" si="221"/>
        <v>8</v>
      </c>
      <c r="M438" s="33">
        <f t="shared" si="222"/>
        <v>1987</v>
      </c>
      <c r="N438" s="34">
        <v>20.7</v>
      </c>
      <c r="P438" s="32">
        <v>32491</v>
      </c>
      <c r="Q438" s="33">
        <f t="shared" si="223"/>
        <v>12</v>
      </c>
      <c r="R438" s="33">
        <f t="shared" si="224"/>
        <v>1988</v>
      </c>
      <c r="S438" s="34">
        <v>15.35</v>
      </c>
    </row>
    <row r="439" spans="1:19">
      <c r="A439" s="32">
        <v>34381</v>
      </c>
      <c r="B439" s="33">
        <f t="shared" si="217"/>
        <v>2</v>
      </c>
      <c r="C439" s="33">
        <f t="shared" si="218"/>
        <v>1994</v>
      </c>
      <c r="D439" s="34">
        <v>0.27600000000000002</v>
      </c>
      <c r="F439" s="32">
        <v>36021</v>
      </c>
      <c r="G439" s="33">
        <f t="shared" si="219"/>
        <v>8</v>
      </c>
      <c r="H439" s="33">
        <f t="shared" si="220"/>
        <v>1998</v>
      </c>
      <c r="I439" s="34">
        <v>1.83</v>
      </c>
      <c r="K439" s="32">
        <v>32000</v>
      </c>
      <c r="L439" s="33">
        <f t="shared" si="221"/>
        <v>8</v>
      </c>
      <c r="M439" s="33">
        <f t="shared" si="222"/>
        <v>1987</v>
      </c>
      <c r="N439" s="34">
        <v>21.07</v>
      </c>
      <c r="P439" s="32">
        <v>32492</v>
      </c>
      <c r="Q439" s="33">
        <f t="shared" si="223"/>
        <v>12</v>
      </c>
      <c r="R439" s="33">
        <f t="shared" si="224"/>
        <v>1988</v>
      </c>
      <c r="S439" s="34">
        <v>15.58</v>
      </c>
    </row>
    <row r="440" spans="1:19">
      <c r="A440" s="32">
        <v>34382</v>
      </c>
      <c r="B440" s="33">
        <f t="shared" si="217"/>
        <v>2</v>
      </c>
      <c r="C440" s="33">
        <f t="shared" si="218"/>
        <v>1994</v>
      </c>
      <c r="D440" s="34">
        <v>0.27400000000000002</v>
      </c>
      <c r="F440" s="32">
        <v>36024</v>
      </c>
      <c r="G440" s="33">
        <f t="shared" si="219"/>
        <v>8</v>
      </c>
      <c r="H440" s="33">
        <f t="shared" si="220"/>
        <v>1998</v>
      </c>
      <c r="I440" s="34">
        <v>1.93</v>
      </c>
      <c r="K440" s="32">
        <v>32001</v>
      </c>
      <c r="L440" s="33">
        <f t="shared" si="221"/>
        <v>8</v>
      </c>
      <c r="M440" s="33">
        <f t="shared" si="222"/>
        <v>1987</v>
      </c>
      <c r="N440" s="34">
        <v>20.96</v>
      </c>
      <c r="P440" s="32">
        <v>32493</v>
      </c>
      <c r="Q440" s="33">
        <f t="shared" si="223"/>
        <v>12</v>
      </c>
      <c r="R440" s="33">
        <f t="shared" si="224"/>
        <v>1988</v>
      </c>
      <c r="S440" s="34">
        <v>15.6</v>
      </c>
    </row>
    <row r="441" spans="1:19">
      <c r="A441" s="32">
        <v>34383</v>
      </c>
      <c r="B441" s="33">
        <f t="shared" si="217"/>
        <v>2</v>
      </c>
      <c r="C441" s="33">
        <f t="shared" si="218"/>
        <v>1994</v>
      </c>
      <c r="D441" s="34">
        <v>0.27400000000000002</v>
      </c>
      <c r="F441" s="32">
        <v>36025</v>
      </c>
      <c r="G441" s="33">
        <f t="shared" si="219"/>
        <v>8</v>
      </c>
      <c r="H441" s="33">
        <f t="shared" si="220"/>
        <v>1998</v>
      </c>
      <c r="I441" s="34">
        <v>1.94</v>
      </c>
      <c r="K441" s="32">
        <v>32002</v>
      </c>
      <c r="L441" s="33">
        <f t="shared" si="221"/>
        <v>8</v>
      </c>
      <c r="M441" s="33">
        <f t="shared" si="222"/>
        <v>1987</v>
      </c>
      <c r="N441" s="34">
        <v>20.76</v>
      </c>
      <c r="P441" s="32">
        <v>32496</v>
      </c>
      <c r="Q441" s="33">
        <f t="shared" si="223"/>
        <v>12</v>
      </c>
      <c r="R441" s="33">
        <f t="shared" si="224"/>
        <v>1988</v>
      </c>
      <c r="S441" s="34">
        <v>15.3</v>
      </c>
    </row>
    <row r="442" spans="1:19">
      <c r="A442" s="32">
        <v>34387</v>
      </c>
      <c r="B442" s="33">
        <f t="shared" si="217"/>
        <v>2</v>
      </c>
      <c r="C442" s="33">
        <f t="shared" si="218"/>
        <v>1994</v>
      </c>
      <c r="D442" s="34">
        <v>0.27900000000000003</v>
      </c>
      <c r="F442" s="32">
        <v>36026</v>
      </c>
      <c r="G442" s="33">
        <f t="shared" si="219"/>
        <v>8</v>
      </c>
      <c r="H442" s="33">
        <f t="shared" si="220"/>
        <v>1998</v>
      </c>
      <c r="I442" s="34">
        <v>1.96</v>
      </c>
      <c r="K442" s="32">
        <v>32003</v>
      </c>
      <c r="L442" s="33">
        <f t="shared" si="221"/>
        <v>8</v>
      </c>
      <c r="M442" s="33">
        <f t="shared" si="222"/>
        <v>1987</v>
      </c>
      <c r="N442" s="34">
        <v>20.53</v>
      </c>
      <c r="P442" s="32">
        <v>32497</v>
      </c>
      <c r="Q442" s="33">
        <f t="shared" si="223"/>
        <v>12</v>
      </c>
      <c r="R442" s="33">
        <f t="shared" si="224"/>
        <v>1988</v>
      </c>
      <c r="S442" s="34">
        <v>15.28</v>
      </c>
    </row>
    <row r="443" spans="1:19">
      <c r="A443" s="32">
        <v>34388</v>
      </c>
      <c r="B443" s="33">
        <f t="shared" si="217"/>
        <v>2</v>
      </c>
      <c r="C443" s="33">
        <f t="shared" si="218"/>
        <v>1994</v>
      </c>
      <c r="D443" s="34">
        <v>0.28399999999999997</v>
      </c>
      <c r="F443" s="32">
        <v>36027</v>
      </c>
      <c r="G443" s="33">
        <f t="shared" si="219"/>
        <v>8</v>
      </c>
      <c r="H443" s="33">
        <f t="shared" si="220"/>
        <v>1998</v>
      </c>
      <c r="I443" s="34">
        <v>1.9</v>
      </c>
      <c r="K443" s="32">
        <v>32006</v>
      </c>
      <c r="L443" s="33">
        <f t="shared" si="221"/>
        <v>8</v>
      </c>
      <c r="M443" s="33">
        <f t="shared" si="222"/>
        <v>1987</v>
      </c>
      <c r="N443" s="34">
        <v>19.850000000000001</v>
      </c>
      <c r="P443" s="32">
        <v>32498</v>
      </c>
      <c r="Q443" s="33">
        <f t="shared" si="223"/>
        <v>12</v>
      </c>
      <c r="R443" s="33">
        <f t="shared" si="224"/>
        <v>1988</v>
      </c>
      <c r="S443" s="34">
        <v>15.33</v>
      </c>
    </row>
    <row r="444" spans="1:19">
      <c r="A444" s="32">
        <v>34389</v>
      </c>
      <c r="B444" s="33">
        <f t="shared" si="217"/>
        <v>2</v>
      </c>
      <c r="C444" s="33">
        <f t="shared" si="218"/>
        <v>1994</v>
      </c>
      <c r="D444" s="34">
        <v>0.29099999999999998</v>
      </c>
      <c r="F444" s="32">
        <v>36028</v>
      </c>
      <c r="G444" s="33">
        <f t="shared" si="219"/>
        <v>8</v>
      </c>
      <c r="H444" s="33">
        <f t="shared" si="220"/>
        <v>1998</v>
      </c>
      <c r="I444" s="34">
        <v>1.93</v>
      </c>
      <c r="K444" s="32">
        <v>32007</v>
      </c>
      <c r="L444" s="33">
        <f t="shared" si="221"/>
        <v>8</v>
      </c>
      <c r="M444" s="33">
        <f t="shared" si="222"/>
        <v>1987</v>
      </c>
      <c r="N444" s="34">
        <v>19.84</v>
      </c>
      <c r="P444" s="32">
        <v>32499</v>
      </c>
      <c r="Q444" s="33">
        <f t="shared" si="223"/>
        <v>12</v>
      </c>
      <c r="R444" s="33">
        <f t="shared" si="224"/>
        <v>1988</v>
      </c>
      <c r="S444" s="34">
        <v>15.25</v>
      </c>
    </row>
    <row r="445" spans="1:19">
      <c r="A445" s="32">
        <v>34390</v>
      </c>
      <c r="B445" s="33">
        <f t="shared" si="217"/>
        <v>2</v>
      </c>
      <c r="C445" s="33">
        <f t="shared" si="218"/>
        <v>1994</v>
      </c>
      <c r="D445" s="34">
        <v>0.29399999999999998</v>
      </c>
      <c r="F445" s="32">
        <v>36031</v>
      </c>
      <c r="G445" s="33">
        <f t="shared" si="219"/>
        <v>8</v>
      </c>
      <c r="H445" s="33">
        <f t="shared" si="220"/>
        <v>1998</v>
      </c>
      <c r="I445" s="34">
        <v>1.9</v>
      </c>
      <c r="K445" s="32">
        <v>32008</v>
      </c>
      <c r="L445" s="33">
        <f t="shared" si="221"/>
        <v>8</v>
      </c>
      <c r="M445" s="33">
        <f t="shared" si="222"/>
        <v>1987</v>
      </c>
      <c r="N445" s="34">
        <v>19.71</v>
      </c>
      <c r="P445" s="32">
        <v>32500</v>
      </c>
      <c r="Q445" s="33">
        <f t="shared" si="223"/>
        <v>12</v>
      </c>
      <c r="R445" s="33">
        <f t="shared" si="224"/>
        <v>1988</v>
      </c>
      <c r="S445" s="34">
        <v>15.38</v>
      </c>
    </row>
    <row r="446" spans="1:19">
      <c r="A446" s="32">
        <v>34393</v>
      </c>
      <c r="B446" s="33">
        <f t="shared" si="217"/>
        <v>2</v>
      </c>
      <c r="C446" s="33">
        <f t="shared" si="218"/>
        <v>1994</v>
      </c>
      <c r="D446" s="34">
        <v>0.28599999999999998</v>
      </c>
      <c r="F446" s="32">
        <v>36032</v>
      </c>
      <c r="G446" s="33">
        <f t="shared" si="219"/>
        <v>8</v>
      </c>
      <c r="H446" s="33">
        <f t="shared" si="220"/>
        <v>1998</v>
      </c>
      <c r="I446" s="34">
        <v>1.89</v>
      </c>
      <c r="K446" s="32">
        <v>32009</v>
      </c>
      <c r="L446" s="33">
        <f t="shared" si="221"/>
        <v>8</v>
      </c>
      <c r="M446" s="33">
        <f t="shared" si="222"/>
        <v>1987</v>
      </c>
      <c r="N446" s="34">
        <v>19.47</v>
      </c>
      <c r="P446" s="32">
        <v>32504</v>
      </c>
      <c r="Q446" s="33">
        <f t="shared" si="223"/>
        <v>12</v>
      </c>
      <c r="R446" s="33">
        <f t="shared" si="224"/>
        <v>1988</v>
      </c>
      <c r="S446" s="34">
        <v>16.25</v>
      </c>
    </row>
    <row r="447" spans="1:19">
      <c r="A447" s="32">
        <v>34394</v>
      </c>
      <c r="B447" s="33">
        <f t="shared" si="217"/>
        <v>3</v>
      </c>
      <c r="C447" s="33">
        <f t="shared" si="218"/>
        <v>1994</v>
      </c>
      <c r="D447" s="34">
        <v>0.27900000000000003</v>
      </c>
      <c r="F447" s="32">
        <v>36033</v>
      </c>
      <c r="G447" s="33">
        <f t="shared" si="219"/>
        <v>8</v>
      </c>
      <c r="H447" s="33">
        <f t="shared" si="220"/>
        <v>1998</v>
      </c>
      <c r="I447" s="34">
        <v>1.83</v>
      </c>
      <c r="K447" s="32">
        <v>32010</v>
      </c>
      <c r="L447" s="33">
        <f t="shared" si="221"/>
        <v>8</v>
      </c>
      <c r="M447" s="33">
        <f t="shared" si="222"/>
        <v>1987</v>
      </c>
      <c r="N447" s="34">
        <v>19.2</v>
      </c>
      <c r="P447" s="32">
        <v>32505</v>
      </c>
      <c r="Q447" s="33">
        <f t="shared" si="223"/>
        <v>12</v>
      </c>
      <c r="R447" s="33">
        <f t="shared" si="224"/>
        <v>1988</v>
      </c>
      <c r="S447" s="34">
        <v>16.100000000000001</v>
      </c>
    </row>
    <row r="448" spans="1:19">
      <c r="A448" s="32">
        <v>34395</v>
      </c>
      <c r="B448" s="33">
        <f t="shared" si="217"/>
        <v>3</v>
      </c>
      <c r="C448" s="33">
        <f t="shared" si="218"/>
        <v>1994</v>
      </c>
      <c r="D448" s="34">
        <v>0.28399999999999997</v>
      </c>
      <c r="F448" s="32">
        <v>36034</v>
      </c>
      <c r="G448" s="33">
        <f t="shared" si="219"/>
        <v>8</v>
      </c>
      <c r="H448" s="33">
        <f t="shared" si="220"/>
        <v>1998</v>
      </c>
      <c r="I448" s="34">
        <v>1.76</v>
      </c>
      <c r="K448" s="32">
        <v>32013</v>
      </c>
      <c r="L448" s="33">
        <f t="shared" si="221"/>
        <v>8</v>
      </c>
      <c r="M448" s="33">
        <f t="shared" si="222"/>
        <v>1987</v>
      </c>
      <c r="N448" s="34">
        <v>19.18</v>
      </c>
      <c r="P448" s="32">
        <v>32506</v>
      </c>
      <c r="Q448" s="33">
        <f t="shared" si="223"/>
        <v>12</v>
      </c>
      <c r="R448" s="33">
        <f t="shared" si="224"/>
        <v>1988</v>
      </c>
      <c r="S448" s="34">
        <v>15.9</v>
      </c>
    </row>
    <row r="449" spans="1:19">
      <c r="A449" s="32">
        <v>34396</v>
      </c>
      <c r="B449" s="33">
        <f t="shared" si="217"/>
        <v>3</v>
      </c>
      <c r="C449" s="33">
        <f t="shared" si="218"/>
        <v>1994</v>
      </c>
      <c r="D449" s="34">
        <v>0.28100000000000003</v>
      </c>
      <c r="F449" s="32">
        <v>36035</v>
      </c>
      <c r="G449" s="33">
        <f t="shared" si="219"/>
        <v>8</v>
      </c>
      <c r="H449" s="33">
        <f t="shared" si="220"/>
        <v>1998</v>
      </c>
      <c r="I449" s="34">
        <v>1.66</v>
      </c>
      <c r="K449" s="32">
        <v>32014</v>
      </c>
      <c r="L449" s="33">
        <f t="shared" si="221"/>
        <v>8</v>
      </c>
      <c r="M449" s="33">
        <f t="shared" si="222"/>
        <v>1987</v>
      </c>
      <c r="N449" s="34">
        <v>19.3</v>
      </c>
      <c r="P449" s="32">
        <v>32507</v>
      </c>
      <c r="Q449" s="33">
        <f t="shared" si="223"/>
        <v>12</v>
      </c>
      <c r="R449" s="33">
        <f t="shared" si="224"/>
        <v>1988</v>
      </c>
      <c r="S449" s="34">
        <v>16.23</v>
      </c>
    </row>
    <row r="450" spans="1:19">
      <c r="A450" s="32">
        <v>34397</v>
      </c>
      <c r="B450" s="33">
        <f t="shared" si="217"/>
        <v>3</v>
      </c>
      <c r="C450" s="33">
        <f t="shared" si="218"/>
        <v>1994</v>
      </c>
      <c r="D450" s="34">
        <v>0.28000000000000003</v>
      </c>
      <c r="F450" s="32">
        <v>36038</v>
      </c>
      <c r="G450" s="33">
        <f t="shared" si="219"/>
        <v>8</v>
      </c>
      <c r="H450" s="33">
        <f t="shared" si="220"/>
        <v>1998</v>
      </c>
      <c r="I450" s="34">
        <v>1.61</v>
      </c>
      <c r="K450" s="32">
        <v>32015</v>
      </c>
      <c r="L450" s="33">
        <f t="shared" si="221"/>
        <v>8</v>
      </c>
      <c r="M450" s="33">
        <f t="shared" si="222"/>
        <v>1987</v>
      </c>
      <c r="N450" s="34">
        <v>19.489999999999998</v>
      </c>
      <c r="P450" s="32">
        <v>32511</v>
      </c>
      <c r="Q450" s="33">
        <f t="shared" si="223"/>
        <v>1</v>
      </c>
      <c r="R450" s="33">
        <f t="shared" si="224"/>
        <v>1989</v>
      </c>
      <c r="S450" s="34">
        <v>16.399999999999999</v>
      </c>
    </row>
    <row r="451" spans="1:19">
      <c r="A451" s="32">
        <v>34400</v>
      </c>
      <c r="B451" s="33">
        <f t="shared" si="217"/>
        <v>3</v>
      </c>
      <c r="C451" s="33">
        <f t="shared" si="218"/>
        <v>1994</v>
      </c>
      <c r="D451" s="34">
        <v>0.28000000000000003</v>
      </c>
      <c r="F451" s="32">
        <v>36039</v>
      </c>
      <c r="G451" s="33">
        <f t="shared" si="219"/>
        <v>9</v>
      </c>
      <c r="H451" s="33">
        <f t="shared" si="220"/>
        <v>1998</v>
      </c>
      <c r="I451" s="34">
        <v>1.84</v>
      </c>
      <c r="K451" s="32">
        <v>32016</v>
      </c>
      <c r="L451" s="33">
        <f t="shared" si="221"/>
        <v>8</v>
      </c>
      <c r="M451" s="33">
        <f t="shared" si="222"/>
        <v>1987</v>
      </c>
      <c r="N451" s="34">
        <v>19.690000000000001</v>
      </c>
      <c r="P451" s="32">
        <v>32512</v>
      </c>
      <c r="Q451" s="33">
        <f t="shared" si="223"/>
        <v>1</v>
      </c>
      <c r="R451" s="33">
        <f t="shared" si="224"/>
        <v>1989</v>
      </c>
      <c r="S451" s="34">
        <v>16.53</v>
      </c>
    </row>
    <row r="452" spans="1:19">
      <c r="A452" s="32">
        <v>34401</v>
      </c>
      <c r="B452" s="33">
        <f t="shared" si="217"/>
        <v>3</v>
      </c>
      <c r="C452" s="33">
        <f t="shared" si="218"/>
        <v>1994</v>
      </c>
      <c r="D452" s="34">
        <v>0.27900000000000003</v>
      </c>
      <c r="F452" s="32">
        <v>36040</v>
      </c>
      <c r="G452" s="33">
        <f t="shared" si="219"/>
        <v>9</v>
      </c>
      <c r="H452" s="33">
        <f t="shared" si="220"/>
        <v>1998</v>
      </c>
      <c r="I452" s="34">
        <v>1.72</v>
      </c>
      <c r="K452" s="32">
        <v>32017</v>
      </c>
      <c r="L452" s="33">
        <f t="shared" si="221"/>
        <v>8</v>
      </c>
      <c r="M452" s="33">
        <f t="shared" si="222"/>
        <v>1987</v>
      </c>
      <c r="N452" s="34">
        <v>19.440000000000001</v>
      </c>
      <c r="P452" s="32">
        <v>32513</v>
      </c>
      <c r="Q452" s="33">
        <f t="shared" si="223"/>
        <v>1</v>
      </c>
      <c r="R452" s="33">
        <f t="shared" si="224"/>
        <v>1989</v>
      </c>
      <c r="S452" s="34">
        <v>16.579999999999998</v>
      </c>
    </row>
    <row r="453" spans="1:19">
      <c r="A453" s="32">
        <v>34402</v>
      </c>
      <c r="B453" s="33">
        <f t="shared" si="217"/>
        <v>3</v>
      </c>
      <c r="C453" s="33">
        <f t="shared" si="218"/>
        <v>1994</v>
      </c>
      <c r="D453" s="34">
        <v>0.27900000000000003</v>
      </c>
      <c r="F453" s="32">
        <v>36041</v>
      </c>
      <c r="G453" s="33">
        <f t="shared" si="219"/>
        <v>9</v>
      </c>
      <c r="H453" s="33">
        <f t="shared" si="220"/>
        <v>1998</v>
      </c>
      <c r="I453" s="34">
        <v>1.71</v>
      </c>
      <c r="K453" s="32">
        <v>32020</v>
      </c>
      <c r="L453" s="33">
        <f t="shared" si="221"/>
        <v>8</v>
      </c>
      <c r="M453" s="33">
        <f t="shared" si="222"/>
        <v>1987</v>
      </c>
      <c r="N453" s="34">
        <v>19.760000000000002</v>
      </c>
      <c r="P453" s="32">
        <v>32514</v>
      </c>
      <c r="Q453" s="33">
        <f t="shared" si="223"/>
        <v>1</v>
      </c>
      <c r="R453" s="33">
        <f t="shared" si="224"/>
        <v>1989</v>
      </c>
      <c r="S453" s="34">
        <v>16.850000000000001</v>
      </c>
    </row>
    <row r="454" spans="1:19">
      <c r="A454" s="32">
        <v>34403</v>
      </c>
      <c r="B454" s="33">
        <f t="shared" si="217"/>
        <v>3</v>
      </c>
      <c r="C454" s="33">
        <f t="shared" si="218"/>
        <v>1994</v>
      </c>
      <c r="D454" s="34">
        <v>0.27900000000000003</v>
      </c>
      <c r="F454" s="32">
        <v>36042</v>
      </c>
      <c r="G454" s="33">
        <f t="shared" si="219"/>
        <v>9</v>
      </c>
      <c r="H454" s="33">
        <f t="shared" si="220"/>
        <v>1998</v>
      </c>
      <c r="I454" s="34">
        <v>1.71</v>
      </c>
      <c r="K454" s="32">
        <v>32021</v>
      </c>
      <c r="L454" s="33">
        <f t="shared" si="221"/>
        <v>9</v>
      </c>
      <c r="M454" s="33">
        <f t="shared" si="222"/>
        <v>1987</v>
      </c>
      <c r="N454" s="34">
        <v>19.61</v>
      </c>
      <c r="P454" s="32">
        <v>32517</v>
      </c>
      <c r="Q454" s="33">
        <f t="shared" si="223"/>
        <v>1</v>
      </c>
      <c r="R454" s="33">
        <f t="shared" si="224"/>
        <v>1989</v>
      </c>
      <c r="S454" s="34">
        <v>17</v>
      </c>
    </row>
    <row r="455" spans="1:19">
      <c r="A455" s="32">
        <v>34404</v>
      </c>
      <c r="B455" s="33">
        <f t="shared" si="217"/>
        <v>3</v>
      </c>
      <c r="C455" s="33">
        <f t="shared" si="218"/>
        <v>1994</v>
      </c>
      <c r="D455" s="34">
        <v>0.28499999999999998</v>
      </c>
      <c r="F455" s="32">
        <v>36046</v>
      </c>
      <c r="G455" s="33">
        <f t="shared" si="219"/>
        <v>9</v>
      </c>
      <c r="H455" s="33">
        <f t="shared" si="220"/>
        <v>1998</v>
      </c>
      <c r="I455" s="34">
        <v>1.81</v>
      </c>
      <c r="K455" s="32">
        <v>32022</v>
      </c>
      <c r="L455" s="33">
        <f t="shared" si="221"/>
        <v>9</v>
      </c>
      <c r="M455" s="33">
        <f t="shared" si="222"/>
        <v>1987</v>
      </c>
      <c r="N455" s="34">
        <v>19.62</v>
      </c>
      <c r="P455" s="32">
        <v>32518</v>
      </c>
      <c r="Q455" s="33">
        <f t="shared" si="223"/>
        <v>1</v>
      </c>
      <c r="R455" s="33">
        <f t="shared" si="224"/>
        <v>1989</v>
      </c>
      <c r="S455" s="34">
        <v>16.75</v>
      </c>
    </row>
    <row r="456" spans="1:19">
      <c r="A456" s="32">
        <v>34407</v>
      </c>
      <c r="B456" s="33">
        <f t="shared" si="217"/>
        <v>3</v>
      </c>
      <c r="C456" s="33">
        <f t="shared" si="218"/>
        <v>1994</v>
      </c>
      <c r="D456" s="34">
        <v>0.28599999999999998</v>
      </c>
      <c r="F456" s="32">
        <v>36047</v>
      </c>
      <c r="G456" s="33">
        <f t="shared" si="219"/>
        <v>9</v>
      </c>
      <c r="H456" s="33">
        <f t="shared" si="220"/>
        <v>1998</v>
      </c>
      <c r="I456" s="34">
        <v>1.78</v>
      </c>
      <c r="K456" s="32">
        <v>32023</v>
      </c>
      <c r="L456" s="33">
        <f t="shared" si="221"/>
        <v>9</v>
      </c>
      <c r="M456" s="33">
        <f t="shared" si="222"/>
        <v>1987</v>
      </c>
      <c r="N456" s="34">
        <v>19.48</v>
      </c>
      <c r="P456" s="32">
        <v>32519</v>
      </c>
      <c r="Q456" s="33">
        <f t="shared" si="223"/>
        <v>1</v>
      </c>
      <c r="R456" s="33">
        <f t="shared" si="224"/>
        <v>1989</v>
      </c>
      <c r="S456" s="34">
        <v>16.899999999999999</v>
      </c>
    </row>
    <row r="457" spans="1:19">
      <c r="A457" s="32">
        <v>34408</v>
      </c>
      <c r="B457" s="33">
        <f t="shared" si="217"/>
        <v>3</v>
      </c>
      <c r="C457" s="33">
        <f t="shared" si="218"/>
        <v>1994</v>
      </c>
      <c r="D457" s="34">
        <v>0.28899999999999998</v>
      </c>
      <c r="F457" s="32">
        <v>36048</v>
      </c>
      <c r="G457" s="33">
        <f t="shared" si="219"/>
        <v>9</v>
      </c>
      <c r="H457" s="33">
        <f t="shared" si="220"/>
        <v>1998</v>
      </c>
      <c r="I457" s="34">
        <v>1.88</v>
      </c>
      <c r="K457" s="32">
        <v>32024</v>
      </c>
      <c r="L457" s="33">
        <f t="shared" si="221"/>
        <v>9</v>
      </c>
      <c r="M457" s="33">
        <f t="shared" si="222"/>
        <v>1987</v>
      </c>
      <c r="N457" s="34">
        <v>19.34</v>
      </c>
      <c r="P457" s="32">
        <v>32520</v>
      </c>
      <c r="Q457" s="33">
        <f t="shared" si="223"/>
        <v>1</v>
      </c>
      <c r="R457" s="33">
        <f t="shared" si="224"/>
        <v>1989</v>
      </c>
      <c r="S457" s="34">
        <v>16.850000000000001</v>
      </c>
    </row>
    <row r="458" spans="1:19">
      <c r="A458" s="32">
        <v>34409</v>
      </c>
      <c r="B458" s="33">
        <f t="shared" si="217"/>
        <v>3</v>
      </c>
      <c r="C458" s="33">
        <f t="shared" si="218"/>
        <v>1994</v>
      </c>
      <c r="D458" s="34">
        <v>0.28899999999999998</v>
      </c>
      <c r="F458" s="32">
        <v>36049</v>
      </c>
      <c r="G458" s="33">
        <f t="shared" si="219"/>
        <v>9</v>
      </c>
      <c r="H458" s="33">
        <f t="shared" si="220"/>
        <v>1998</v>
      </c>
      <c r="I458" s="34">
        <v>1.86</v>
      </c>
      <c r="K458" s="32">
        <v>32027</v>
      </c>
      <c r="L458" s="33">
        <f t="shared" si="221"/>
        <v>9</v>
      </c>
      <c r="M458" s="33">
        <f t="shared" si="222"/>
        <v>1987</v>
      </c>
      <c r="N458" s="34">
        <v>19.34</v>
      </c>
      <c r="P458" s="32">
        <v>32521</v>
      </c>
      <c r="Q458" s="33">
        <f t="shared" si="223"/>
        <v>1</v>
      </c>
      <c r="R458" s="33">
        <f t="shared" si="224"/>
        <v>1989</v>
      </c>
      <c r="S458" s="34">
        <v>17.399999999999999</v>
      </c>
    </row>
    <row r="459" spans="1:19">
      <c r="A459" s="32">
        <v>34410</v>
      </c>
      <c r="B459" s="33">
        <f t="shared" si="217"/>
        <v>3</v>
      </c>
      <c r="C459" s="33">
        <f t="shared" si="218"/>
        <v>1994</v>
      </c>
      <c r="D459" s="34">
        <v>0.28899999999999998</v>
      </c>
      <c r="F459" s="32">
        <v>36052</v>
      </c>
      <c r="G459" s="33">
        <f t="shared" si="219"/>
        <v>9</v>
      </c>
      <c r="H459" s="33">
        <f t="shared" si="220"/>
        <v>1998</v>
      </c>
      <c r="I459" s="34">
        <v>1.86</v>
      </c>
      <c r="K459" s="32">
        <v>32028</v>
      </c>
      <c r="L459" s="33">
        <f t="shared" si="221"/>
        <v>9</v>
      </c>
      <c r="M459" s="33">
        <f t="shared" si="222"/>
        <v>1987</v>
      </c>
      <c r="N459" s="34">
        <v>18.989999999999998</v>
      </c>
      <c r="P459" s="32">
        <v>32524</v>
      </c>
      <c r="Q459" s="33">
        <f t="shared" si="223"/>
        <v>1</v>
      </c>
      <c r="R459" s="33">
        <f t="shared" si="224"/>
        <v>1989</v>
      </c>
      <c r="S459" s="34">
        <v>17.5</v>
      </c>
    </row>
    <row r="460" spans="1:19">
      <c r="A460" s="32">
        <v>34411</v>
      </c>
      <c r="B460" s="33">
        <f t="shared" si="217"/>
        <v>3</v>
      </c>
      <c r="C460" s="33">
        <f t="shared" si="218"/>
        <v>1994</v>
      </c>
      <c r="D460" s="34">
        <v>0.28899999999999998</v>
      </c>
      <c r="F460" s="32">
        <v>36053</v>
      </c>
      <c r="G460" s="33">
        <f t="shared" si="219"/>
        <v>9</v>
      </c>
      <c r="H460" s="33">
        <f t="shared" si="220"/>
        <v>1998</v>
      </c>
      <c r="I460" s="34">
        <v>1.94</v>
      </c>
      <c r="K460" s="32">
        <v>32029</v>
      </c>
      <c r="L460" s="33">
        <f t="shared" si="221"/>
        <v>9</v>
      </c>
      <c r="M460" s="33">
        <f t="shared" si="222"/>
        <v>1987</v>
      </c>
      <c r="N460" s="34">
        <v>19.43</v>
      </c>
      <c r="P460" s="32">
        <v>32525</v>
      </c>
      <c r="Q460" s="33">
        <f t="shared" si="223"/>
        <v>1</v>
      </c>
      <c r="R460" s="33">
        <f t="shared" si="224"/>
        <v>1989</v>
      </c>
      <c r="S460" s="34">
        <v>17.78</v>
      </c>
    </row>
    <row r="461" spans="1:19">
      <c r="A461" s="32">
        <v>34414</v>
      </c>
      <c r="B461" s="33">
        <f t="shared" si="217"/>
        <v>3</v>
      </c>
      <c r="C461" s="33">
        <f t="shared" si="218"/>
        <v>1994</v>
      </c>
      <c r="D461" s="34">
        <v>0.29099999999999998</v>
      </c>
      <c r="F461" s="32">
        <v>36054</v>
      </c>
      <c r="G461" s="33">
        <f t="shared" si="219"/>
        <v>9</v>
      </c>
      <c r="H461" s="33">
        <f t="shared" si="220"/>
        <v>1998</v>
      </c>
      <c r="I461" s="34">
        <v>2.15</v>
      </c>
      <c r="K461" s="32">
        <v>32030</v>
      </c>
      <c r="L461" s="33">
        <f t="shared" si="221"/>
        <v>9</v>
      </c>
      <c r="M461" s="33">
        <f t="shared" si="222"/>
        <v>1987</v>
      </c>
      <c r="N461" s="34">
        <v>19.72</v>
      </c>
      <c r="P461" s="32">
        <v>32526</v>
      </c>
      <c r="Q461" s="33">
        <f t="shared" si="223"/>
        <v>1</v>
      </c>
      <c r="R461" s="33">
        <f t="shared" si="224"/>
        <v>1989</v>
      </c>
      <c r="S461" s="34">
        <v>17.95</v>
      </c>
    </row>
    <row r="462" spans="1:19">
      <c r="A462" s="32">
        <v>34415</v>
      </c>
      <c r="B462" s="33">
        <f t="shared" si="217"/>
        <v>3</v>
      </c>
      <c r="C462" s="33">
        <f t="shared" si="218"/>
        <v>1994</v>
      </c>
      <c r="D462" s="34">
        <v>0.29099999999999998</v>
      </c>
      <c r="F462" s="32">
        <v>36055</v>
      </c>
      <c r="G462" s="33">
        <f t="shared" si="219"/>
        <v>9</v>
      </c>
      <c r="H462" s="33">
        <f t="shared" si="220"/>
        <v>1998</v>
      </c>
      <c r="I462" s="34">
        <v>2.12</v>
      </c>
      <c r="K462" s="32">
        <v>32031</v>
      </c>
      <c r="L462" s="33">
        <f t="shared" si="221"/>
        <v>9</v>
      </c>
      <c r="M462" s="33">
        <f t="shared" si="222"/>
        <v>1987</v>
      </c>
      <c r="N462" s="34">
        <v>19.420000000000002</v>
      </c>
      <c r="P462" s="32">
        <v>32527</v>
      </c>
      <c r="Q462" s="33">
        <f t="shared" si="223"/>
        <v>1</v>
      </c>
      <c r="R462" s="33">
        <f t="shared" si="224"/>
        <v>1989</v>
      </c>
      <c r="S462" s="34">
        <v>18.100000000000001</v>
      </c>
    </row>
    <row r="463" spans="1:19">
      <c r="A463" s="32">
        <v>34416</v>
      </c>
      <c r="B463" s="33">
        <f t="shared" si="217"/>
        <v>3</v>
      </c>
      <c r="C463" s="33">
        <f t="shared" si="218"/>
        <v>1994</v>
      </c>
      <c r="D463" s="34">
        <v>0.29099999999999998</v>
      </c>
      <c r="F463" s="32">
        <v>36056</v>
      </c>
      <c r="G463" s="33">
        <f t="shared" si="219"/>
        <v>9</v>
      </c>
      <c r="H463" s="33">
        <f t="shared" si="220"/>
        <v>1998</v>
      </c>
      <c r="I463" s="34">
        <v>2.27</v>
      </c>
      <c r="K463" s="32">
        <v>32034</v>
      </c>
      <c r="L463" s="33">
        <f t="shared" si="221"/>
        <v>9</v>
      </c>
      <c r="M463" s="33">
        <f t="shared" si="222"/>
        <v>1987</v>
      </c>
      <c r="N463" s="34">
        <v>19.64</v>
      </c>
      <c r="P463" s="32">
        <v>32528</v>
      </c>
      <c r="Q463" s="33">
        <f t="shared" si="223"/>
        <v>1</v>
      </c>
      <c r="R463" s="33">
        <f t="shared" si="224"/>
        <v>1989</v>
      </c>
      <c r="S463" s="34">
        <v>18.149999999999999</v>
      </c>
    </row>
    <row r="464" spans="1:19">
      <c r="A464" s="32">
        <v>34417</v>
      </c>
      <c r="B464" s="33">
        <f t="shared" si="217"/>
        <v>3</v>
      </c>
      <c r="C464" s="33">
        <f t="shared" si="218"/>
        <v>1994</v>
      </c>
      <c r="D464" s="34">
        <v>0.28599999999999998</v>
      </c>
      <c r="F464" s="32">
        <v>36059</v>
      </c>
      <c r="G464" s="33">
        <f t="shared" si="219"/>
        <v>9</v>
      </c>
      <c r="H464" s="33">
        <f t="shared" si="220"/>
        <v>1998</v>
      </c>
      <c r="I464" s="34">
        <v>2.1800000000000002</v>
      </c>
      <c r="K464" s="32">
        <v>32035</v>
      </c>
      <c r="L464" s="33">
        <f t="shared" si="221"/>
        <v>9</v>
      </c>
      <c r="M464" s="33">
        <f t="shared" si="222"/>
        <v>1987</v>
      </c>
      <c r="N464" s="34">
        <v>19.66</v>
      </c>
      <c r="P464" s="32">
        <v>32531</v>
      </c>
      <c r="Q464" s="33">
        <f t="shared" si="223"/>
        <v>1</v>
      </c>
      <c r="R464" s="33">
        <f t="shared" si="224"/>
        <v>1989</v>
      </c>
      <c r="S464" s="34">
        <v>16.98</v>
      </c>
    </row>
    <row r="465" spans="1:19">
      <c r="A465" s="32">
        <v>34418</v>
      </c>
      <c r="B465" s="33">
        <f t="shared" si="217"/>
        <v>3</v>
      </c>
      <c r="C465" s="33">
        <f t="shared" si="218"/>
        <v>1994</v>
      </c>
      <c r="D465" s="34">
        <v>0.28599999999999998</v>
      </c>
      <c r="F465" s="32">
        <v>36060</v>
      </c>
      <c r="G465" s="33">
        <f t="shared" si="219"/>
        <v>9</v>
      </c>
      <c r="H465" s="33">
        <f t="shared" si="220"/>
        <v>1998</v>
      </c>
      <c r="I465" s="34">
        <v>2.29</v>
      </c>
      <c r="K465" s="32">
        <v>32036</v>
      </c>
      <c r="L465" s="33">
        <f t="shared" si="221"/>
        <v>9</v>
      </c>
      <c r="M465" s="33">
        <f t="shared" si="222"/>
        <v>1987</v>
      </c>
      <c r="N465" s="34">
        <v>19.71</v>
      </c>
      <c r="P465" s="32">
        <v>32532</v>
      </c>
      <c r="Q465" s="33">
        <f t="shared" si="223"/>
        <v>1</v>
      </c>
      <c r="R465" s="33">
        <f t="shared" si="224"/>
        <v>1989</v>
      </c>
      <c r="S465" s="34">
        <v>17.05</v>
      </c>
    </row>
    <row r="466" spans="1:19">
      <c r="A466" s="32">
        <v>34421</v>
      </c>
      <c r="B466" s="33">
        <f t="shared" si="217"/>
        <v>3</v>
      </c>
      <c r="C466" s="33">
        <f t="shared" si="218"/>
        <v>1994</v>
      </c>
      <c r="D466" s="34">
        <v>0.27800000000000002</v>
      </c>
      <c r="F466" s="32">
        <v>36061</v>
      </c>
      <c r="G466" s="33">
        <f t="shared" si="219"/>
        <v>9</v>
      </c>
      <c r="H466" s="33">
        <f t="shared" si="220"/>
        <v>1998</v>
      </c>
      <c r="I466" s="34">
        <v>2.19</v>
      </c>
      <c r="K466" s="32">
        <v>32037</v>
      </c>
      <c r="L466" s="33">
        <f t="shared" si="221"/>
        <v>9</v>
      </c>
      <c r="M466" s="33">
        <f t="shared" si="222"/>
        <v>1987</v>
      </c>
      <c r="N466" s="34">
        <v>19.579999999999998</v>
      </c>
      <c r="P466" s="32">
        <v>32533</v>
      </c>
      <c r="Q466" s="33">
        <f t="shared" si="223"/>
        <v>1</v>
      </c>
      <c r="R466" s="33">
        <f t="shared" si="224"/>
        <v>1989</v>
      </c>
      <c r="S466" s="34">
        <v>17.7</v>
      </c>
    </row>
    <row r="467" spans="1:19">
      <c r="A467" s="32">
        <v>34422</v>
      </c>
      <c r="B467" s="33">
        <f t="shared" si="217"/>
        <v>3</v>
      </c>
      <c r="C467" s="33">
        <f t="shared" si="218"/>
        <v>1994</v>
      </c>
      <c r="D467" s="34">
        <v>0.28100000000000003</v>
      </c>
      <c r="F467" s="32">
        <v>36062</v>
      </c>
      <c r="G467" s="33">
        <f t="shared" si="219"/>
        <v>9</v>
      </c>
      <c r="H467" s="33">
        <f t="shared" si="220"/>
        <v>1998</v>
      </c>
      <c r="I467" s="34">
        <v>2.17</v>
      </c>
      <c r="K467" s="32">
        <v>32038</v>
      </c>
      <c r="L467" s="33">
        <f t="shared" si="221"/>
        <v>9</v>
      </c>
      <c r="M467" s="33">
        <f t="shared" si="222"/>
        <v>1987</v>
      </c>
      <c r="N467" s="34">
        <v>19.579999999999998</v>
      </c>
      <c r="P467" s="32">
        <v>32534</v>
      </c>
      <c r="Q467" s="33">
        <f t="shared" si="223"/>
        <v>1</v>
      </c>
      <c r="R467" s="33">
        <f t="shared" si="224"/>
        <v>1989</v>
      </c>
      <c r="S467" s="34">
        <v>17.73</v>
      </c>
    </row>
    <row r="468" spans="1:19">
      <c r="A468" s="32">
        <v>34423</v>
      </c>
      <c r="B468" s="33">
        <f t="shared" si="217"/>
        <v>3</v>
      </c>
      <c r="C468" s="33">
        <f t="shared" si="218"/>
        <v>1994</v>
      </c>
      <c r="D468" s="34">
        <v>0.27900000000000003</v>
      </c>
      <c r="F468" s="32">
        <v>36063</v>
      </c>
      <c r="G468" s="33">
        <f t="shared" si="219"/>
        <v>9</v>
      </c>
      <c r="H468" s="33">
        <f t="shared" si="220"/>
        <v>1998</v>
      </c>
      <c r="I468" s="34">
        <v>2.38</v>
      </c>
      <c r="K468" s="32">
        <v>32041</v>
      </c>
      <c r="L468" s="33">
        <f t="shared" si="221"/>
        <v>9</v>
      </c>
      <c r="M468" s="33">
        <f t="shared" si="222"/>
        <v>1987</v>
      </c>
      <c r="N468" s="34">
        <v>19.77</v>
      </c>
      <c r="P468" s="32">
        <v>32535</v>
      </c>
      <c r="Q468" s="33">
        <f t="shared" si="223"/>
        <v>1</v>
      </c>
      <c r="R468" s="33">
        <f t="shared" si="224"/>
        <v>1989</v>
      </c>
      <c r="S468" s="34">
        <v>17.18</v>
      </c>
    </row>
    <row r="469" spans="1:19">
      <c r="A469" s="32">
        <v>34424</v>
      </c>
      <c r="B469" s="33">
        <f t="shared" si="217"/>
        <v>3</v>
      </c>
      <c r="C469" s="33">
        <f t="shared" si="218"/>
        <v>1994</v>
      </c>
      <c r="D469" s="34">
        <v>0.28100000000000003</v>
      </c>
      <c r="F469" s="32">
        <v>36066</v>
      </c>
      <c r="G469" s="33">
        <f t="shared" si="219"/>
        <v>9</v>
      </c>
      <c r="H469" s="33">
        <f t="shared" si="220"/>
        <v>1998</v>
      </c>
      <c r="I469" s="34">
        <v>2.23</v>
      </c>
      <c r="K469" s="32">
        <v>32042</v>
      </c>
      <c r="L469" s="33">
        <f t="shared" si="221"/>
        <v>9</v>
      </c>
      <c r="M469" s="33">
        <f t="shared" si="222"/>
        <v>1987</v>
      </c>
      <c r="N469" s="34">
        <v>19.350000000000001</v>
      </c>
      <c r="P469" s="32">
        <v>32538</v>
      </c>
      <c r="Q469" s="33">
        <f t="shared" si="223"/>
        <v>1</v>
      </c>
      <c r="R469" s="33">
        <f t="shared" si="224"/>
        <v>1989</v>
      </c>
      <c r="S469" s="34">
        <v>16.850000000000001</v>
      </c>
    </row>
    <row r="470" spans="1:19">
      <c r="A470" s="32">
        <v>34428</v>
      </c>
      <c r="B470" s="33">
        <f t="shared" si="217"/>
        <v>4</v>
      </c>
      <c r="C470" s="33">
        <f t="shared" si="218"/>
        <v>1994</v>
      </c>
      <c r="D470" s="34">
        <v>0.28599999999999998</v>
      </c>
      <c r="F470" s="32">
        <v>36067</v>
      </c>
      <c r="G470" s="33">
        <f t="shared" si="219"/>
        <v>9</v>
      </c>
      <c r="H470" s="33">
        <f t="shared" si="220"/>
        <v>1998</v>
      </c>
      <c r="I470" s="34">
        <v>2.06</v>
      </c>
      <c r="K470" s="32">
        <v>32043</v>
      </c>
      <c r="L470" s="33">
        <f t="shared" si="221"/>
        <v>9</v>
      </c>
      <c r="M470" s="33">
        <f t="shared" si="222"/>
        <v>1987</v>
      </c>
      <c r="N470" s="34">
        <v>19.66</v>
      </c>
      <c r="P470" s="32">
        <v>32539</v>
      </c>
      <c r="Q470" s="33">
        <f t="shared" si="223"/>
        <v>1</v>
      </c>
      <c r="R470" s="33">
        <f t="shared" si="224"/>
        <v>1989</v>
      </c>
      <c r="S470" s="34">
        <v>16.38</v>
      </c>
    </row>
    <row r="471" spans="1:19">
      <c r="A471" s="32">
        <v>34429</v>
      </c>
      <c r="B471" s="33">
        <f t="shared" si="217"/>
        <v>4</v>
      </c>
      <c r="C471" s="33">
        <f t="shared" si="218"/>
        <v>1994</v>
      </c>
      <c r="D471" s="34">
        <v>0.28399999999999997</v>
      </c>
      <c r="F471" s="32">
        <v>36068</v>
      </c>
      <c r="G471" s="33">
        <f t="shared" si="219"/>
        <v>9</v>
      </c>
      <c r="H471" s="33">
        <f t="shared" si="220"/>
        <v>1998</v>
      </c>
      <c r="I471" s="34">
        <v>2.2200000000000002</v>
      </c>
      <c r="K471" s="32">
        <v>32044</v>
      </c>
      <c r="L471" s="33">
        <f t="shared" si="221"/>
        <v>9</v>
      </c>
      <c r="M471" s="33">
        <f t="shared" si="222"/>
        <v>1987</v>
      </c>
      <c r="N471" s="34">
        <v>19.61</v>
      </c>
      <c r="P471" s="32">
        <v>32540</v>
      </c>
      <c r="Q471" s="33">
        <f t="shared" si="223"/>
        <v>2</v>
      </c>
      <c r="R471" s="33">
        <f t="shared" si="224"/>
        <v>1989</v>
      </c>
      <c r="S471" s="34">
        <v>16.399999999999999</v>
      </c>
    </row>
    <row r="472" spans="1:19">
      <c r="A472" s="32">
        <v>34430</v>
      </c>
      <c r="B472" s="33">
        <f t="shared" si="217"/>
        <v>4</v>
      </c>
      <c r="C472" s="33">
        <f t="shared" si="218"/>
        <v>1994</v>
      </c>
      <c r="D472" s="34">
        <v>0.28899999999999998</v>
      </c>
      <c r="F472" s="32">
        <v>36069</v>
      </c>
      <c r="G472" s="33">
        <f t="shared" si="219"/>
        <v>10</v>
      </c>
      <c r="H472" s="33">
        <f t="shared" si="220"/>
        <v>1998</v>
      </c>
      <c r="I472" s="34">
        <v>2.33</v>
      </c>
      <c r="K472" s="32">
        <v>32045</v>
      </c>
      <c r="L472" s="33">
        <f t="shared" si="221"/>
        <v>9</v>
      </c>
      <c r="M472" s="33">
        <f t="shared" si="222"/>
        <v>1987</v>
      </c>
      <c r="N472" s="34">
        <v>19.47</v>
      </c>
      <c r="P472" s="32">
        <v>32541</v>
      </c>
      <c r="Q472" s="33">
        <f t="shared" si="223"/>
        <v>2</v>
      </c>
      <c r="R472" s="33">
        <f t="shared" si="224"/>
        <v>1989</v>
      </c>
      <c r="S472" s="34">
        <v>16.95</v>
      </c>
    </row>
    <row r="473" spans="1:19">
      <c r="A473" s="32">
        <v>34431</v>
      </c>
      <c r="B473" s="33">
        <f t="shared" si="217"/>
        <v>4</v>
      </c>
      <c r="C473" s="33">
        <f t="shared" si="218"/>
        <v>1994</v>
      </c>
      <c r="D473" s="34">
        <v>0.28599999999999998</v>
      </c>
      <c r="F473" s="32">
        <v>36070</v>
      </c>
      <c r="G473" s="33">
        <f t="shared" si="219"/>
        <v>10</v>
      </c>
      <c r="H473" s="33">
        <f t="shared" si="220"/>
        <v>1998</v>
      </c>
      <c r="I473" s="34">
        <v>2.14</v>
      </c>
      <c r="K473" s="32">
        <v>32048</v>
      </c>
      <c r="L473" s="33">
        <f t="shared" si="221"/>
        <v>9</v>
      </c>
      <c r="M473" s="33">
        <f t="shared" si="222"/>
        <v>1987</v>
      </c>
      <c r="N473" s="34">
        <v>19.48</v>
      </c>
      <c r="P473" s="32">
        <v>32542</v>
      </c>
      <c r="Q473" s="33">
        <f t="shared" si="223"/>
        <v>2</v>
      </c>
      <c r="R473" s="33">
        <f t="shared" si="224"/>
        <v>1989</v>
      </c>
      <c r="S473" s="34">
        <v>16.75</v>
      </c>
    </row>
    <row r="474" spans="1:19">
      <c r="A474" s="32">
        <v>34432</v>
      </c>
      <c r="B474" s="33">
        <f t="shared" si="217"/>
        <v>4</v>
      </c>
      <c r="C474" s="33">
        <f t="shared" si="218"/>
        <v>1994</v>
      </c>
      <c r="D474" s="34">
        <v>0.28499999999999998</v>
      </c>
      <c r="F474" s="32">
        <v>36073</v>
      </c>
      <c r="G474" s="33">
        <f t="shared" si="219"/>
        <v>10</v>
      </c>
      <c r="H474" s="33">
        <f t="shared" si="220"/>
        <v>1998</v>
      </c>
      <c r="I474" s="34">
        <v>2.09</v>
      </c>
      <c r="K474" s="32">
        <v>32049</v>
      </c>
      <c r="L474" s="33">
        <f t="shared" si="221"/>
        <v>9</v>
      </c>
      <c r="M474" s="33">
        <f t="shared" si="222"/>
        <v>1987</v>
      </c>
      <c r="N474" s="34">
        <v>19.579999999999998</v>
      </c>
      <c r="P474" s="32">
        <v>32545</v>
      </c>
      <c r="Q474" s="33">
        <f t="shared" si="223"/>
        <v>2</v>
      </c>
      <c r="R474" s="33">
        <f t="shared" si="224"/>
        <v>1989</v>
      </c>
      <c r="S474" s="34">
        <v>16.5</v>
      </c>
    </row>
    <row r="475" spans="1:19">
      <c r="A475" s="32">
        <v>34435</v>
      </c>
      <c r="B475" s="33">
        <f t="shared" si="217"/>
        <v>4</v>
      </c>
      <c r="C475" s="33">
        <f t="shared" si="218"/>
        <v>1994</v>
      </c>
      <c r="D475" s="34">
        <v>0.28399999999999997</v>
      </c>
      <c r="F475" s="32">
        <v>36074</v>
      </c>
      <c r="G475" s="33">
        <f t="shared" si="219"/>
        <v>10</v>
      </c>
      <c r="H475" s="33">
        <f t="shared" si="220"/>
        <v>1998</v>
      </c>
      <c r="I475" s="34">
        <v>2.0099999999999998</v>
      </c>
      <c r="K475" s="32">
        <v>32050</v>
      </c>
      <c r="L475" s="33">
        <f t="shared" si="221"/>
        <v>9</v>
      </c>
      <c r="M475" s="33">
        <f t="shared" si="222"/>
        <v>1987</v>
      </c>
      <c r="N475" s="34">
        <v>19.62</v>
      </c>
      <c r="P475" s="32">
        <v>32546</v>
      </c>
      <c r="Q475" s="33">
        <f t="shared" si="223"/>
        <v>2</v>
      </c>
      <c r="R475" s="33">
        <f t="shared" si="224"/>
        <v>1989</v>
      </c>
      <c r="S475" s="34">
        <v>16.600000000000001</v>
      </c>
    </row>
    <row r="476" spans="1:19">
      <c r="A476" s="32">
        <v>34436</v>
      </c>
      <c r="B476" s="33">
        <f t="shared" si="217"/>
        <v>4</v>
      </c>
      <c r="C476" s="33">
        <f t="shared" si="218"/>
        <v>1994</v>
      </c>
      <c r="D476" s="34">
        <v>0.28399999999999997</v>
      </c>
      <c r="F476" s="32">
        <v>36075</v>
      </c>
      <c r="G476" s="33">
        <f t="shared" si="219"/>
        <v>10</v>
      </c>
      <c r="H476" s="33">
        <f t="shared" si="220"/>
        <v>1998</v>
      </c>
      <c r="I476" s="34">
        <v>2.0499999999999998</v>
      </c>
      <c r="K476" s="32">
        <v>32051</v>
      </c>
      <c r="L476" s="33">
        <f t="shared" si="221"/>
        <v>10</v>
      </c>
      <c r="M476" s="33">
        <f t="shared" si="222"/>
        <v>1987</v>
      </c>
      <c r="N476" s="34">
        <v>19.62</v>
      </c>
      <c r="P476" s="32">
        <v>32547</v>
      </c>
      <c r="Q476" s="33">
        <f t="shared" si="223"/>
        <v>2</v>
      </c>
      <c r="R476" s="33">
        <f t="shared" si="224"/>
        <v>1989</v>
      </c>
      <c r="S476" s="34">
        <v>16.75</v>
      </c>
    </row>
    <row r="477" spans="1:19">
      <c r="A477" s="32">
        <v>34437</v>
      </c>
      <c r="B477" s="33">
        <f t="shared" si="217"/>
        <v>4</v>
      </c>
      <c r="C477" s="33">
        <f t="shared" si="218"/>
        <v>1994</v>
      </c>
      <c r="D477" s="34">
        <v>0.28399999999999997</v>
      </c>
      <c r="F477" s="32">
        <v>36076</v>
      </c>
      <c r="G477" s="33">
        <f t="shared" si="219"/>
        <v>10</v>
      </c>
      <c r="H477" s="33">
        <f t="shared" si="220"/>
        <v>1998</v>
      </c>
      <c r="I477" s="34">
        <v>2.02</v>
      </c>
      <c r="K477" s="32">
        <v>32052</v>
      </c>
      <c r="L477" s="33">
        <f t="shared" si="221"/>
        <v>10</v>
      </c>
      <c r="M477" s="33">
        <f t="shared" si="222"/>
        <v>1987</v>
      </c>
      <c r="N477" s="34">
        <v>19.88</v>
      </c>
      <c r="P477" s="32">
        <v>32548</v>
      </c>
      <c r="Q477" s="33">
        <f t="shared" si="223"/>
        <v>2</v>
      </c>
      <c r="R477" s="33">
        <f t="shared" si="224"/>
        <v>1989</v>
      </c>
      <c r="S477" s="34">
        <v>16.579999999999998</v>
      </c>
    </row>
    <row r="478" spans="1:19">
      <c r="A478" s="32">
        <v>34438</v>
      </c>
      <c r="B478" s="33">
        <f t="shared" si="217"/>
        <v>4</v>
      </c>
      <c r="C478" s="33">
        <f t="shared" si="218"/>
        <v>1994</v>
      </c>
      <c r="D478" s="34">
        <v>0.28599999999999998</v>
      </c>
      <c r="F478" s="32">
        <v>36077</v>
      </c>
      <c r="G478" s="33">
        <f t="shared" si="219"/>
        <v>10</v>
      </c>
      <c r="H478" s="33">
        <f t="shared" si="220"/>
        <v>1998</v>
      </c>
      <c r="I478" s="34">
        <v>1.8</v>
      </c>
      <c r="K478" s="32">
        <v>32055</v>
      </c>
      <c r="L478" s="33">
        <f t="shared" si="221"/>
        <v>10</v>
      </c>
      <c r="M478" s="33">
        <f t="shared" si="222"/>
        <v>1987</v>
      </c>
      <c r="N478" s="34">
        <v>19.809999999999999</v>
      </c>
      <c r="P478" s="32">
        <v>32549</v>
      </c>
      <c r="Q478" s="33">
        <f t="shared" si="223"/>
        <v>2</v>
      </c>
      <c r="R478" s="33">
        <f t="shared" si="224"/>
        <v>1989</v>
      </c>
      <c r="S478" s="34">
        <v>16.399999999999999</v>
      </c>
    </row>
    <row r="479" spans="1:19">
      <c r="A479" s="32">
        <v>34439</v>
      </c>
      <c r="B479" s="33">
        <f t="shared" si="217"/>
        <v>4</v>
      </c>
      <c r="C479" s="33">
        <f t="shared" si="218"/>
        <v>1994</v>
      </c>
      <c r="D479" s="34">
        <v>0.28599999999999998</v>
      </c>
      <c r="F479" s="32">
        <v>36080</v>
      </c>
      <c r="G479" s="33">
        <f t="shared" si="219"/>
        <v>10</v>
      </c>
      <c r="H479" s="33">
        <f t="shared" si="220"/>
        <v>1998</v>
      </c>
      <c r="I479" s="34">
        <v>1.75</v>
      </c>
      <c r="K479" s="32">
        <v>32056</v>
      </c>
      <c r="L479" s="33">
        <f t="shared" si="221"/>
        <v>10</v>
      </c>
      <c r="M479" s="33">
        <f t="shared" si="222"/>
        <v>1987</v>
      </c>
      <c r="N479" s="34">
        <v>19.329999999999998</v>
      </c>
      <c r="P479" s="32">
        <v>32552</v>
      </c>
      <c r="Q479" s="33">
        <f t="shared" si="223"/>
        <v>2</v>
      </c>
      <c r="R479" s="33">
        <f t="shared" si="224"/>
        <v>1989</v>
      </c>
      <c r="S479" s="34">
        <v>16.5</v>
      </c>
    </row>
    <row r="480" spans="1:19">
      <c r="A480" s="32">
        <v>34442</v>
      </c>
      <c r="B480" s="33">
        <f t="shared" si="217"/>
        <v>4</v>
      </c>
      <c r="C480" s="33">
        <f t="shared" si="218"/>
        <v>1994</v>
      </c>
      <c r="D480" s="34">
        <v>0.28599999999999998</v>
      </c>
      <c r="F480" s="32">
        <v>36081</v>
      </c>
      <c r="G480" s="33">
        <f t="shared" si="219"/>
        <v>10</v>
      </c>
      <c r="H480" s="33">
        <f t="shared" si="220"/>
        <v>1998</v>
      </c>
      <c r="I480" s="34">
        <v>1.7</v>
      </c>
      <c r="K480" s="32">
        <v>32057</v>
      </c>
      <c r="L480" s="33">
        <f t="shared" si="221"/>
        <v>10</v>
      </c>
      <c r="M480" s="33">
        <f t="shared" si="222"/>
        <v>1987</v>
      </c>
      <c r="N480" s="34">
        <v>19.68</v>
      </c>
      <c r="P480" s="32">
        <v>32553</v>
      </c>
      <c r="Q480" s="33">
        <f t="shared" si="223"/>
        <v>2</v>
      </c>
      <c r="R480" s="33">
        <f t="shared" si="224"/>
        <v>1989</v>
      </c>
      <c r="S480" s="34">
        <v>16.829999999999998</v>
      </c>
    </row>
    <row r="481" spans="1:19">
      <c r="A481" s="32">
        <v>34443</v>
      </c>
      <c r="B481" s="33">
        <f t="shared" si="217"/>
        <v>4</v>
      </c>
      <c r="C481" s="33">
        <f t="shared" si="218"/>
        <v>1994</v>
      </c>
      <c r="D481" s="34">
        <v>0.28599999999999998</v>
      </c>
      <c r="F481" s="32">
        <v>36082</v>
      </c>
      <c r="G481" s="33">
        <f t="shared" si="219"/>
        <v>10</v>
      </c>
      <c r="H481" s="33">
        <f t="shared" si="220"/>
        <v>1998</v>
      </c>
      <c r="I481" s="34">
        <v>1.8</v>
      </c>
      <c r="K481" s="32">
        <v>32058</v>
      </c>
      <c r="L481" s="33">
        <f t="shared" si="221"/>
        <v>10</v>
      </c>
      <c r="M481" s="33">
        <f t="shared" si="222"/>
        <v>1987</v>
      </c>
      <c r="N481" s="34">
        <v>19.77</v>
      </c>
      <c r="P481" s="32">
        <v>32554</v>
      </c>
      <c r="Q481" s="33">
        <f t="shared" si="223"/>
        <v>2</v>
      </c>
      <c r="R481" s="33">
        <f t="shared" si="224"/>
        <v>1989</v>
      </c>
      <c r="S481" s="34">
        <v>16.75</v>
      </c>
    </row>
    <row r="482" spans="1:19">
      <c r="A482" s="32">
        <v>34444</v>
      </c>
      <c r="B482" s="33">
        <f t="shared" si="217"/>
        <v>4</v>
      </c>
      <c r="C482" s="33">
        <f t="shared" si="218"/>
        <v>1994</v>
      </c>
      <c r="D482" s="34">
        <v>0.28599999999999998</v>
      </c>
      <c r="F482" s="32">
        <v>36083</v>
      </c>
      <c r="G482" s="33">
        <f t="shared" si="219"/>
        <v>10</v>
      </c>
      <c r="H482" s="33">
        <f t="shared" si="220"/>
        <v>1998</v>
      </c>
      <c r="I482" s="34">
        <v>1.75</v>
      </c>
      <c r="K482" s="32">
        <v>32059</v>
      </c>
      <c r="L482" s="33">
        <f t="shared" si="221"/>
        <v>10</v>
      </c>
      <c r="M482" s="33">
        <f t="shared" si="222"/>
        <v>1987</v>
      </c>
      <c r="N482" s="34">
        <v>19.670000000000002</v>
      </c>
      <c r="P482" s="32">
        <v>32555</v>
      </c>
      <c r="Q482" s="33">
        <f t="shared" si="223"/>
        <v>2</v>
      </c>
      <c r="R482" s="33">
        <f t="shared" si="224"/>
        <v>1989</v>
      </c>
      <c r="S482" s="34">
        <v>17.149999999999999</v>
      </c>
    </row>
    <row r="483" spans="1:19">
      <c r="A483" s="32">
        <v>34445</v>
      </c>
      <c r="B483" s="33">
        <f t="shared" si="217"/>
        <v>4</v>
      </c>
      <c r="C483" s="33">
        <f t="shared" si="218"/>
        <v>1994</v>
      </c>
      <c r="D483" s="34">
        <v>0.28999999999999998</v>
      </c>
      <c r="F483" s="32">
        <v>36084</v>
      </c>
      <c r="G483" s="33">
        <f t="shared" si="219"/>
        <v>10</v>
      </c>
      <c r="H483" s="33">
        <f t="shared" si="220"/>
        <v>1998</v>
      </c>
      <c r="I483" s="34">
        <v>1.64</v>
      </c>
      <c r="K483" s="32">
        <v>32062</v>
      </c>
      <c r="L483" s="33">
        <f t="shared" si="221"/>
        <v>10</v>
      </c>
      <c r="M483" s="33">
        <f t="shared" si="222"/>
        <v>1987</v>
      </c>
      <c r="N483" s="34">
        <v>19.670000000000002</v>
      </c>
      <c r="P483" s="32">
        <v>32556</v>
      </c>
      <c r="Q483" s="33">
        <f t="shared" si="223"/>
        <v>2</v>
      </c>
      <c r="R483" s="33">
        <f t="shared" si="224"/>
        <v>1989</v>
      </c>
      <c r="S483" s="34">
        <v>17.149999999999999</v>
      </c>
    </row>
    <row r="484" spans="1:19">
      <c r="A484" s="32">
        <v>34446</v>
      </c>
      <c r="B484" s="33">
        <f t="shared" ref="B484:B547" si="225">+MONTH(A484)</f>
        <v>4</v>
      </c>
      <c r="C484" s="33">
        <f t="shared" ref="C484:C547" si="226">+YEAR(A484)</f>
        <v>1994</v>
      </c>
      <c r="D484" s="34">
        <v>0.29599999999999999</v>
      </c>
      <c r="F484" s="32">
        <v>36087</v>
      </c>
      <c r="G484" s="33">
        <f t="shared" ref="G484:G547" si="227">+MONTH(F484)</f>
        <v>10</v>
      </c>
      <c r="H484" s="33">
        <f t="shared" ref="H484:H547" si="228">+YEAR(F484)</f>
        <v>1998</v>
      </c>
      <c r="I484" s="34">
        <v>1.74</v>
      </c>
      <c r="K484" s="32">
        <v>32063</v>
      </c>
      <c r="L484" s="33">
        <f t="shared" ref="L484:L547" si="229">+MONTH(K484)</f>
        <v>10</v>
      </c>
      <c r="M484" s="33">
        <f t="shared" ref="M484:M547" si="230">+YEAR(K484)</f>
        <v>1987</v>
      </c>
      <c r="N484" s="34">
        <v>19.66</v>
      </c>
      <c r="P484" s="32">
        <v>32559</v>
      </c>
      <c r="Q484" s="33">
        <f t="shared" ref="Q484:Q547" si="231">+MONTH(P484)</f>
        <v>2</v>
      </c>
      <c r="R484" s="33">
        <f t="shared" si="224"/>
        <v>1989</v>
      </c>
      <c r="S484" s="34">
        <v>17.38</v>
      </c>
    </row>
    <row r="485" spans="1:19">
      <c r="A485" s="32">
        <v>34449</v>
      </c>
      <c r="B485" s="33">
        <f t="shared" si="225"/>
        <v>4</v>
      </c>
      <c r="C485" s="33">
        <f t="shared" si="226"/>
        <v>1994</v>
      </c>
      <c r="D485" s="34">
        <v>0.29399999999999998</v>
      </c>
      <c r="F485" s="32">
        <v>36088</v>
      </c>
      <c r="G485" s="33">
        <f t="shared" si="227"/>
        <v>10</v>
      </c>
      <c r="H485" s="33">
        <f t="shared" si="228"/>
        <v>1998</v>
      </c>
      <c r="I485" s="34">
        <v>1.95</v>
      </c>
      <c r="K485" s="32">
        <v>32064</v>
      </c>
      <c r="L485" s="33">
        <f t="shared" si="229"/>
        <v>10</v>
      </c>
      <c r="M485" s="33">
        <f t="shared" si="230"/>
        <v>1987</v>
      </c>
      <c r="N485" s="34">
        <v>19.79</v>
      </c>
      <c r="P485" s="32">
        <v>32560</v>
      </c>
      <c r="Q485" s="33">
        <f t="shared" si="231"/>
        <v>2</v>
      </c>
      <c r="R485" s="33">
        <f t="shared" ref="R485:R548" si="232">+YEAR(P485)</f>
        <v>1989</v>
      </c>
      <c r="S485" s="34">
        <v>17.2</v>
      </c>
    </row>
    <row r="486" spans="1:19">
      <c r="A486" s="32">
        <v>34450</v>
      </c>
      <c r="B486" s="33">
        <f t="shared" si="225"/>
        <v>4</v>
      </c>
      <c r="C486" s="33">
        <f t="shared" si="226"/>
        <v>1994</v>
      </c>
      <c r="D486" s="34">
        <v>0.29899999999999999</v>
      </c>
      <c r="F486" s="32">
        <v>36089</v>
      </c>
      <c r="G486" s="33">
        <f t="shared" si="227"/>
        <v>10</v>
      </c>
      <c r="H486" s="33">
        <f t="shared" si="228"/>
        <v>1998</v>
      </c>
      <c r="I486" s="34">
        <v>2.04</v>
      </c>
      <c r="K486" s="32">
        <v>32065</v>
      </c>
      <c r="L486" s="33">
        <f t="shared" si="229"/>
        <v>10</v>
      </c>
      <c r="M486" s="33">
        <f t="shared" si="230"/>
        <v>1987</v>
      </c>
      <c r="N486" s="34">
        <v>19.77</v>
      </c>
      <c r="P486" s="32">
        <v>32561</v>
      </c>
      <c r="Q486" s="33">
        <f t="shared" si="231"/>
        <v>2</v>
      </c>
      <c r="R486" s="33">
        <f t="shared" si="232"/>
        <v>1989</v>
      </c>
      <c r="S486" s="34">
        <v>16.95</v>
      </c>
    </row>
    <row r="487" spans="1:19">
      <c r="A487" s="32">
        <v>34451</v>
      </c>
      <c r="B487" s="33">
        <f t="shared" si="225"/>
        <v>4</v>
      </c>
      <c r="C487" s="33">
        <f t="shared" si="226"/>
        <v>1994</v>
      </c>
      <c r="D487" s="34">
        <v>0.29399999999999998</v>
      </c>
      <c r="F487" s="32">
        <v>36090</v>
      </c>
      <c r="G487" s="33">
        <f t="shared" si="227"/>
        <v>10</v>
      </c>
      <c r="H487" s="33">
        <f t="shared" si="228"/>
        <v>1998</v>
      </c>
      <c r="I487" s="34">
        <v>1.95</v>
      </c>
      <c r="K487" s="32">
        <v>32066</v>
      </c>
      <c r="L487" s="33">
        <f t="shared" si="229"/>
        <v>10</v>
      </c>
      <c r="M487" s="33">
        <f t="shared" si="230"/>
        <v>1987</v>
      </c>
      <c r="N487" s="34">
        <v>20.23</v>
      </c>
      <c r="P487" s="32">
        <v>32562</v>
      </c>
      <c r="Q487" s="33">
        <f t="shared" si="231"/>
        <v>2</v>
      </c>
      <c r="R487" s="33">
        <f t="shared" si="232"/>
        <v>1989</v>
      </c>
      <c r="S487" s="34">
        <v>17.100000000000001</v>
      </c>
    </row>
    <row r="488" spans="1:19">
      <c r="A488" s="32">
        <v>34452</v>
      </c>
      <c r="B488" s="33">
        <f t="shared" si="225"/>
        <v>4</v>
      </c>
      <c r="C488" s="33">
        <f t="shared" si="226"/>
        <v>1994</v>
      </c>
      <c r="D488" s="34">
        <v>0.29499999999999998</v>
      </c>
      <c r="F488" s="32">
        <v>36091</v>
      </c>
      <c r="G488" s="33">
        <f t="shared" si="227"/>
        <v>10</v>
      </c>
      <c r="H488" s="33">
        <f t="shared" si="228"/>
        <v>1998</v>
      </c>
      <c r="I488" s="34">
        <v>1.84</v>
      </c>
      <c r="K488" s="32">
        <v>32069</v>
      </c>
      <c r="L488" s="33">
        <f t="shared" si="229"/>
        <v>10</v>
      </c>
      <c r="M488" s="33">
        <f t="shared" si="230"/>
        <v>1987</v>
      </c>
      <c r="N488" s="34">
        <v>19.79</v>
      </c>
      <c r="P488" s="32">
        <v>32563</v>
      </c>
      <c r="Q488" s="33">
        <f t="shared" si="231"/>
        <v>2</v>
      </c>
      <c r="R488" s="33">
        <f t="shared" si="232"/>
        <v>1989</v>
      </c>
      <c r="S488" s="34">
        <v>17.05</v>
      </c>
    </row>
    <row r="489" spans="1:19">
      <c r="A489" s="32">
        <v>34453</v>
      </c>
      <c r="B489" s="33">
        <f t="shared" si="225"/>
        <v>4</v>
      </c>
      <c r="C489" s="33">
        <f t="shared" si="226"/>
        <v>1994</v>
      </c>
      <c r="D489" s="34">
        <v>0.29399999999999998</v>
      </c>
      <c r="F489" s="32">
        <v>36094</v>
      </c>
      <c r="G489" s="33">
        <f t="shared" si="227"/>
        <v>10</v>
      </c>
      <c r="H489" s="33">
        <f t="shared" si="228"/>
        <v>1998</v>
      </c>
      <c r="I489" s="34">
        <v>1.92</v>
      </c>
      <c r="K489" s="32">
        <v>32070</v>
      </c>
      <c r="L489" s="33">
        <f t="shared" si="229"/>
        <v>10</v>
      </c>
      <c r="M489" s="33">
        <f t="shared" si="230"/>
        <v>1987</v>
      </c>
      <c r="N489" s="34">
        <v>19.79</v>
      </c>
      <c r="P489" s="32">
        <v>32566</v>
      </c>
      <c r="Q489" s="33">
        <f t="shared" si="231"/>
        <v>2</v>
      </c>
      <c r="R489" s="33">
        <f t="shared" si="232"/>
        <v>1989</v>
      </c>
      <c r="S489" s="34">
        <v>17.55</v>
      </c>
    </row>
    <row r="490" spans="1:19">
      <c r="A490" s="32">
        <v>34456</v>
      </c>
      <c r="B490" s="33">
        <f t="shared" si="225"/>
        <v>5</v>
      </c>
      <c r="C490" s="33">
        <f t="shared" si="226"/>
        <v>1994</v>
      </c>
      <c r="D490" s="34">
        <v>0.29299999999999998</v>
      </c>
      <c r="F490" s="32">
        <v>36095</v>
      </c>
      <c r="G490" s="33">
        <f t="shared" si="227"/>
        <v>10</v>
      </c>
      <c r="H490" s="33">
        <f t="shared" si="228"/>
        <v>1998</v>
      </c>
      <c r="I490" s="34">
        <v>1.85</v>
      </c>
      <c r="K490" s="32">
        <v>32071</v>
      </c>
      <c r="L490" s="33">
        <f t="shared" si="229"/>
        <v>10</v>
      </c>
      <c r="M490" s="33">
        <f t="shared" si="230"/>
        <v>1987</v>
      </c>
      <c r="N490" s="34">
        <v>19.93</v>
      </c>
      <c r="P490" s="32">
        <v>32567</v>
      </c>
      <c r="Q490" s="33">
        <f t="shared" si="231"/>
        <v>2</v>
      </c>
      <c r="R490" s="33">
        <f t="shared" si="232"/>
        <v>1989</v>
      </c>
      <c r="S490" s="34">
        <v>17.23</v>
      </c>
    </row>
    <row r="491" spans="1:19">
      <c r="A491" s="32">
        <v>34457</v>
      </c>
      <c r="B491" s="33">
        <f t="shared" si="225"/>
        <v>5</v>
      </c>
      <c r="C491" s="33">
        <f t="shared" si="226"/>
        <v>1994</v>
      </c>
      <c r="D491" s="34">
        <v>0.29399999999999998</v>
      </c>
      <c r="F491" s="32">
        <v>36096</v>
      </c>
      <c r="G491" s="33">
        <f t="shared" si="227"/>
        <v>10</v>
      </c>
      <c r="H491" s="33">
        <f t="shared" si="228"/>
        <v>1998</v>
      </c>
      <c r="I491" s="34">
        <v>1.7</v>
      </c>
      <c r="K491" s="32">
        <v>32072</v>
      </c>
      <c r="L491" s="33">
        <f t="shared" si="229"/>
        <v>10</v>
      </c>
      <c r="M491" s="33">
        <f t="shared" si="230"/>
        <v>1987</v>
      </c>
      <c r="N491" s="34">
        <v>20.190000000000001</v>
      </c>
      <c r="P491" s="32">
        <v>32568</v>
      </c>
      <c r="Q491" s="33">
        <f t="shared" si="231"/>
        <v>3</v>
      </c>
      <c r="R491" s="33">
        <f t="shared" si="232"/>
        <v>1989</v>
      </c>
      <c r="S491" s="34">
        <v>17.25</v>
      </c>
    </row>
    <row r="492" spans="1:19">
      <c r="A492" s="32">
        <v>34458</v>
      </c>
      <c r="B492" s="33">
        <f t="shared" si="225"/>
        <v>5</v>
      </c>
      <c r="C492" s="33">
        <f t="shared" si="226"/>
        <v>1994</v>
      </c>
      <c r="D492" s="34">
        <v>0.29599999999999999</v>
      </c>
      <c r="F492" s="32">
        <v>36097</v>
      </c>
      <c r="G492" s="33">
        <f t="shared" si="227"/>
        <v>10</v>
      </c>
      <c r="H492" s="33">
        <f t="shared" si="228"/>
        <v>1998</v>
      </c>
      <c r="I492" s="34">
        <v>2</v>
      </c>
      <c r="K492" s="32">
        <v>32073</v>
      </c>
      <c r="L492" s="33">
        <f t="shared" si="229"/>
        <v>10</v>
      </c>
      <c r="M492" s="33">
        <f t="shared" si="230"/>
        <v>1987</v>
      </c>
      <c r="N492" s="34">
        <v>20.18</v>
      </c>
      <c r="P492" s="32">
        <v>32569</v>
      </c>
      <c r="Q492" s="33">
        <f t="shared" si="231"/>
        <v>3</v>
      </c>
      <c r="R492" s="33">
        <f t="shared" si="232"/>
        <v>1989</v>
      </c>
      <c r="S492" s="34">
        <v>17.45</v>
      </c>
    </row>
    <row r="493" spans="1:19">
      <c r="A493" s="32">
        <v>34459</v>
      </c>
      <c r="B493" s="33">
        <f t="shared" si="225"/>
        <v>5</v>
      </c>
      <c r="C493" s="33">
        <f t="shared" si="226"/>
        <v>1994</v>
      </c>
      <c r="D493" s="34">
        <v>0.29899999999999999</v>
      </c>
      <c r="F493" s="32">
        <v>36098</v>
      </c>
      <c r="G493" s="33">
        <f t="shared" si="227"/>
        <v>10</v>
      </c>
      <c r="H493" s="33">
        <f t="shared" si="228"/>
        <v>1998</v>
      </c>
      <c r="I493" s="34">
        <v>2</v>
      </c>
      <c r="K493" s="32">
        <v>32076</v>
      </c>
      <c r="L493" s="33">
        <f t="shared" si="229"/>
        <v>10</v>
      </c>
      <c r="M493" s="33">
        <f t="shared" si="230"/>
        <v>1987</v>
      </c>
      <c r="N493" s="34">
        <v>20</v>
      </c>
      <c r="P493" s="32">
        <v>32570</v>
      </c>
      <c r="Q493" s="33">
        <f t="shared" si="231"/>
        <v>3</v>
      </c>
      <c r="R493" s="33">
        <f t="shared" si="232"/>
        <v>1989</v>
      </c>
      <c r="S493" s="34">
        <v>17.73</v>
      </c>
    </row>
    <row r="494" spans="1:19">
      <c r="A494" s="32">
        <v>34460</v>
      </c>
      <c r="B494" s="33">
        <f t="shared" si="225"/>
        <v>5</v>
      </c>
      <c r="C494" s="33">
        <f t="shared" si="226"/>
        <v>1994</v>
      </c>
      <c r="D494" s="34">
        <v>0.30099999999999999</v>
      </c>
      <c r="F494" s="32">
        <v>36101</v>
      </c>
      <c r="G494" s="33">
        <f t="shared" si="227"/>
        <v>11</v>
      </c>
      <c r="H494" s="33">
        <f t="shared" si="228"/>
        <v>1998</v>
      </c>
      <c r="I494" s="34">
        <v>1.84</v>
      </c>
      <c r="K494" s="32">
        <v>32077</v>
      </c>
      <c r="L494" s="33">
        <f t="shared" si="229"/>
        <v>10</v>
      </c>
      <c r="M494" s="33">
        <f t="shared" si="230"/>
        <v>1987</v>
      </c>
      <c r="N494" s="34">
        <v>20.149999999999999</v>
      </c>
      <c r="P494" s="32">
        <v>32573</v>
      </c>
      <c r="Q494" s="33">
        <f t="shared" si="231"/>
        <v>3</v>
      </c>
      <c r="R494" s="33">
        <f t="shared" si="232"/>
        <v>1989</v>
      </c>
      <c r="S494" s="34">
        <v>17.73</v>
      </c>
    </row>
    <row r="495" spans="1:19">
      <c r="A495" s="32">
        <v>34463</v>
      </c>
      <c r="B495" s="33">
        <f t="shared" si="225"/>
        <v>5</v>
      </c>
      <c r="C495" s="33">
        <f t="shared" si="226"/>
        <v>1994</v>
      </c>
      <c r="D495" s="34">
        <v>0.30399999999999999</v>
      </c>
      <c r="F495" s="32">
        <v>36102</v>
      </c>
      <c r="G495" s="33">
        <f t="shared" si="227"/>
        <v>11</v>
      </c>
      <c r="H495" s="33">
        <f t="shared" si="228"/>
        <v>1998</v>
      </c>
      <c r="I495" s="34">
        <v>2.1</v>
      </c>
      <c r="K495" s="32">
        <v>32078</v>
      </c>
      <c r="L495" s="33">
        <f t="shared" si="229"/>
        <v>10</v>
      </c>
      <c r="M495" s="33">
        <f t="shared" si="230"/>
        <v>1987</v>
      </c>
      <c r="N495" s="34">
        <v>20.100000000000001</v>
      </c>
      <c r="P495" s="32">
        <v>32574</v>
      </c>
      <c r="Q495" s="33">
        <f t="shared" si="231"/>
        <v>3</v>
      </c>
      <c r="R495" s="33">
        <f t="shared" si="232"/>
        <v>1989</v>
      </c>
      <c r="S495" s="34">
        <v>17.55</v>
      </c>
    </row>
    <row r="496" spans="1:19">
      <c r="A496" s="32">
        <v>34464</v>
      </c>
      <c r="B496" s="33">
        <f t="shared" si="225"/>
        <v>5</v>
      </c>
      <c r="C496" s="33">
        <f t="shared" si="226"/>
        <v>1994</v>
      </c>
      <c r="D496" s="34">
        <v>0.30599999999999999</v>
      </c>
      <c r="F496" s="32">
        <v>36103</v>
      </c>
      <c r="G496" s="33">
        <f t="shared" si="227"/>
        <v>11</v>
      </c>
      <c r="H496" s="33">
        <f t="shared" si="228"/>
        <v>1998</v>
      </c>
      <c r="I496" s="34">
        <v>2.11</v>
      </c>
      <c r="K496" s="32">
        <v>32079</v>
      </c>
      <c r="L496" s="33">
        <f t="shared" si="229"/>
        <v>10</v>
      </c>
      <c r="M496" s="33">
        <f t="shared" si="230"/>
        <v>1987</v>
      </c>
      <c r="N496" s="34">
        <v>19.93</v>
      </c>
      <c r="P496" s="32">
        <v>32575</v>
      </c>
      <c r="Q496" s="33">
        <f t="shared" si="231"/>
        <v>3</v>
      </c>
      <c r="R496" s="33">
        <f t="shared" si="232"/>
        <v>1989</v>
      </c>
      <c r="S496" s="34">
        <v>17.55</v>
      </c>
    </row>
    <row r="497" spans="1:19">
      <c r="A497" s="32">
        <v>34465</v>
      </c>
      <c r="B497" s="33">
        <f t="shared" si="225"/>
        <v>5</v>
      </c>
      <c r="C497" s="33">
        <f t="shared" si="226"/>
        <v>1994</v>
      </c>
      <c r="D497" s="34">
        <v>0.30599999999999999</v>
      </c>
      <c r="F497" s="32">
        <v>36104</v>
      </c>
      <c r="G497" s="33">
        <f t="shared" si="227"/>
        <v>11</v>
      </c>
      <c r="H497" s="33">
        <f t="shared" si="228"/>
        <v>1998</v>
      </c>
      <c r="I497" s="34">
        <v>2.2599999999999998</v>
      </c>
      <c r="K497" s="32">
        <v>32080</v>
      </c>
      <c r="L497" s="33">
        <f t="shared" si="229"/>
        <v>10</v>
      </c>
      <c r="M497" s="33">
        <f t="shared" si="230"/>
        <v>1987</v>
      </c>
      <c r="N497" s="34">
        <v>19.96</v>
      </c>
      <c r="P497" s="32">
        <v>32576</v>
      </c>
      <c r="Q497" s="33">
        <f t="shared" si="231"/>
        <v>3</v>
      </c>
      <c r="R497" s="33">
        <f t="shared" si="232"/>
        <v>1989</v>
      </c>
      <c r="S497" s="34">
        <v>17.8</v>
      </c>
    </row>
    <row r="498" spans="1:19">
      <c r="A498" s="32">
        <v>34466</v>
      </c>
      <c r="B498" s="33">
        <f t="shared" si="225"/>
        <v>5</v>
      </c>
      <c r="C498" s="33">
        <f t="shared" si="226"/>
        <v>1994</v>
      </c>
      <c r="D498" s="34">
        <v>0.30099999999999999</v>
      </c>
      <c r="F498" s="32">
        <v>36105</v>
      </c>
      <c r="G498" s="33">
        <f t="shared" si="227"/>
        <v>11</v>
      </c>
      <c r="H498" s="33">
        <f t="shared" si="228"/>
        <v>1998</v>
      </c>
      <c r="I498" s="34">
        <v>2.25</v>
      </c>
      <c r="K498" s="32">
        <v>32083</v>
      </c>
      <c r="L498" s="33">
        <f t="shared" si="229"/>
        <v>11</v>
      </c>
      <c r="M498" s="33">
        <f t="shared" si="230"/>
        <v>1987</v>
      </c>
      <c r="N498" s="34">
        <v>19.64</v>
      </c>
      <c r="P498" s="32">
        <v>32577</v>
      </c>
      <c r="Q498" s="33">
        <f t="shared" si="231"/>
        <v>3</v>
      </c>
      <c r="R498" s="33">
        <f t="shared" si="232"/>
        <v>1989</v>
      </c>
      <c r="S498" s="34">
        <v>17.63</v>
      </c>
    </row>
    <row r="499" spans="1:19">
      <c r="A499" s="32">
        <v>34467</v>
      </c>
      <c r="B499" s="33">
        <f t="shared" si="225"/>
        <v>5</v>
      </c>
      <c r="C499" s="33">
        <f t="shared" si="226"/>
        <v>1994</v>
      </c>
      <c r="D499" s="34">
        <v>0.30099999999999999</v>
      </c>
      <c r="F499" s="32">
        <v>36108</v>
      </c>
      <c r="G499" s="33">
        <f t="shared" si="227"/>
        <v>11</v>
      </c>
      <c r="H499" s="33">
        <f t="shared" si="228"/>
        <v>1998</v>
      </c>
      <c r="I499" s="34">
        <v>2.2799999999999998</v>
      </c>
      <c r="K499" s="32">
        <v>32084</v>
      </c>
      <c r="L499" s="33">
        <f t="shared" si="229"/>
        <v>11</v>
      </c>
      <c r="M499" s="33">
        <f t="shared" si="230"/>
        <v>1987</v>
      </c>
      <c r="N499" s="34">
        <v>19.39</v>
      </c>
      <c r="P499" s="32">
        <v>32580</v>
      </c>
      <c r="Q499" s="33">
        <f t="shared" si="231"/>
        <v>3</v>
      </c>
      <c r="R499" s="33">
        <f t="shared" si="232"/>
        <v>1989</v>
      </c>
      <c r="S499" s="34">
        <v>18.100000000000001</v>
      </c>
    </row>
    <row r="500" spans="1:19">
      <c r="A500" s="32">
        <v>34470</v>
      </c>
      <c r="B500" s="33">
        <f t="shared" si="225"/>
        <v>5</v>
      </c>
      <c r="C500" s="33">
        <f t="shared" si="226"/>
        <v>1994</v>
      </c>
      <c r="D500" s="34">
        <v>0.29599999999999999</v>
      </c>
      <c r="F500" s="32">
        <v>36109</v>
      </c>
      <c r="G500" s="33">
        <f t="shared" si="227"/>
        <v>11</v>
      </c>
      <c r="H500" s="33">
        <f t="shared" si="228"/>
        <v>1998</v>
      </c>
      <c r="I500" s="34">
        <v>2.2999999999999998</v>
      </c>
      <c r="K500" s="32">
        <v>32085</v>
      </c>
      <c r="L500" s="33">
        <f t="shared" si="229"/>
        <v>11</v>
      </c>
      <c r="M500" s="33">
        <f t="shared" si="230"/>
        <v>1987</v>
      </c>
      <c r="N500" s="34">
        <v>19.09</v>
      </c>
      <c r="P500" s="32">
        <v>32581</v>
      </c>
      <c r="Q500" s="33">
        <f t="shared" si="231"/>
        <v>3</v>
      </c>
      <c r="R500" s="33">
        <f t="shared" si="232"/>
        <v>1989</v>
      </c>
      <c r="S500" s="34">
        <v>18.63</v>
      </c>
    </row>
    <row r="501" spans="1:19">
      <c r="A501" s="32">
        <v>34471</v>
      </c>
      <c r="B501" s="33">
        <f t="shared" si="225"/>
        <v>5</v>
      </c>
      <c r="C501" s="33">
        <f t="shared" si="226"/>
        <v>1994</v>
      </c>
      <c r="D501" s="34">
        <v>0.29399999999999998</v>
      </c>
      <c r="F501" s="32">
        <v>36110</v>
      </c>
      <c r="G501" s="33">
        <f t="shared" si="227"/>
        <v>11</v>
      </c>
      <c r="H501" s="33">
        <f t="shared" si="228"/>
        <v>1998</v>
      </c>
      <c r="I501" s="34">
        <v>2.33</v>
      </c>
      <c r="K501" s="32">
        <v>32086</v>
      </c>
      <c r="L501" s="33">
        <f t="shared" si="229"/>
        <v>11</v>
      </c>
      <c r="M501" s="33">
        <f t="shared" si="230"/>
        <v>1987</v>
      </c>
      <c r="N501" s="34">
        <v>19.02</v>
      </c>
      <c r="P501" s="32">
        <v>32582</v>
      </c>
      <c r="Q501" s="33">
        <f t="shared" si="231"/>
        <v>3</v>
      </c>
      <c r="R501" s="33">
        <f t="shared" si="232"/>
        <v>1989</v>
      </c>
      <c r="S501" s="34">
        <v>19.079999999999998</v>
      </c>
    </row>
    <row r="502" spans="1:19">
      <c r="A502" s="32">
        <v>34472</v>
      </c>
      <c r="B502" s="33">
        <f t="shared" si="225"/>
        <v>5</v>
      </c>
      <c r="C502" s="33">
        <f t="shared" si="226"/>
        <v>1994</v>
      </c>
      <c r="D502" s="34">
        <v>0.29399999999999998</v>
      </c>
      <c r="F502" s="32">
        <v>36111</v>
      </c>
      <c r="G502" s="33">
        <f t="shared" si="227"/>
        <v>11</v>
      </c>
      <c r="H502" s="33">
        <f t="shared" si="228"/>
        <v>1998</v>
      </c>
      <c r="I502" s="34">
        <v>2.21</v>
      </c>
      <c r="K502" s="32">
        <v>32087</v>
      </c>
      <c r="L502" s="33">
        <f t="shared" si="229"/>
        <v>11</v>
      </c>
      <c r="M502" s="33">
        <f t="shared" si="230"/>
        <v>1987</v>
      </c>
      <c r="N502" s="34">
        <v>18.73</v>
      </c>
      <c r="P502" s="32">
        <v>32583</v>
      </c>
      <c r="Q502" s="33">
        <f t="shared" si="231"/>
        <v>3</v>
      </c>
      <c r="R502" s="33">
        <f t="shared" si="232"/>
        <v>1989</v>
      </c>
      <c r="S502" s="34">
        <v>18.95</v>
      </c>
    </row>
    <row r="503" spans="1:19">
      <c r="A503" s="32">
        <v>34473</v>
      </c>
      <c r="B503" s="33">
        <f t="shared" si="225"/>
        <v>5</v>
      </c>
      <c r="C503" s="33">
        <f t="shared" si="226"/>
        <v>1994</v>
      </c>
      <c r="D503" s="34">
        <v>0.29599999999999999</v>
      </c>
      <c r="F503" s="32">
        <v>36112</v>
      </c>
      <c r="G503" s="33">
        <f t="shared" si="227"/>
        <v>11</v>
      </c>
      <c r="H503" s="33">
        <f t="shared" si="228"/>
        <v>1998</v>
      </c>
      <c r="I503" s="34">
        <v>2.21</v>
      </c>
      <c r="K503" s="32">
        <v>32090</v>
      </c>
      <c r="L503" s="33">
        <f t="shared" si="229"/>
        <v>11</v>
      </c>
      <c r="M503" s="33">
        <f t="shared" si="230"/>
        <v>1987</v>
      </c>
      <c r="N503" s="34">
        <v>18.66</v>
      </c>
      <c r="P503" s="32">
        <v>32584</v>
      </c>
      <c r="Q503" s="33">
        <f t="shared" si="231"/>
        <v>3</v>
      </c>
      <c r="R503" s="33">
        <f t="shared" si="232"/>
        <v>1989</v>
      </c>
      <c r="S503" s="34">
        <v>19.3</v>
      </c>
    </row>
    <row r="504" spans="1:19">
      <c r="A504" s="32">
        <v>34474</v>
      </c>
      <c r="B504" s="33">
        <f t="shared" si="225"/>
        <v>5</v>
      </c>
      <c r="C504" s="33">
        <f t="shared" si="226"/>
        <v>1994</v>
      </c>
      <c r="D504" s="34">
        <v>0.29599999999999999</v>
      </c>
      <c r="F504" s="32">
        <v>36115</v>
      </c>
      <c r="G504" s="33">
        <f t="shared" si="227"/>
        <v>11</v>
      </c>
      <c r="H504" s="33">
        <f t="shared" si="228"/>
        <v>1998</v>
      </c>
      <c r="I504" s="34">
        <v>2.19</v>
      </c>
      <c r="K504" s="32">
        <v>32091</v>
      </c>
      <c r="L504" s="33">
        <f t="shared" si="229"/>
        <v>11</v>
      </c>
      <c r="M504" s="33">
        <f t="shared" si="230"/>
        <v>1987</v>
      </c>
      <c r="N504" s="34">
        <v>18.98</v>
      </c>
      <c r="P504" s="32">
        <v>32587</v>
      </c>
      <c r="Q504" s="33">
        <f t="shared" si="231"/>
        <v>3</v>
      </c>
      <c r="R504" s="33">
        <f t="shared" si="232"/>
        <v>1989</v>
      </c>
      <c r="S504" s="34">
        <v>19.18</v>
      </c>
    </row>
    <row r="505" spans="1:19">
      <c r="A505" s="32">
        <v>34477</v>
      </c>
      <c r="B505" s="33">
        <f t="shared" si="225"/>
        <v>5</v>
      </c>
      <c r="C505" s="33">
        <f t="shared" si="226"/>
        <v>1994</v>
      </c>
      <c r="D505" s="34">
        <v>0.29599999999999999</v>
      </c>
      <c r="F505" s="32">
        <v>36116</v>
      </c>
      <c r="G505" s="33">
        <f t="shared" si="227"/>
        <v>11</v>
      </c>
      <c r="H505" s="33">
        <f t="shared" si="228"/>
        <v>1998</v>
      </c>
      <c r="I505" s="34">
        <v>2.12</v>
      </c>
      <c r="K505" s="32">
        <v>32092</v>
      </c>
      <c r="L505" s="33">
        <f t="shared" si="229"/>
        <v>11</v>
      </c>
      <c r="M505" s="33">
        <f t="shared" si="230"/>
        <v>1987</v>
      </c>
      <c r="N505" s="34">
        <v>18.920000000000002</v>
      </c>
      <c r="P505" s="32">
        <v>32588</v>
      </c>
      <c r="Q505" s="33">
        <f t="shared" si="231"/>
        <v>3</v>
      </c>
      <c r="R505" s="33">
        <f t="shared" si="232"/>
        <v>1989</v>
      </c>
      <c r="S505" s="34">
        <v>19.63</v>
      </c>
    </row>
    <row r="506" spans="1:19">
      <c r="A506" s="32">
        <v>34478</v>
      </c>
      <c r="B506" s="33">
        <f t="shared" si="225"/>
        <v>5</v>
      </c>
      <c r="C506" s="33">
        <f t="shared" si="226"/>
        <v>1994</v>
      </c>
      <c r="D506" s="34">
        <v>0.29399999999999998</v>
      </c>
      <c r="F506" s="32">
        <v>36117</v>
      </c>
      <c r="G506" s="33">
        <f t="shared" si="227"/>
        <v>11</v>
      </c>
      <c r="H506" s="33">
        <f t="shared" si="228"/>
        <v>1998</v>
      </c>
      <c r="I506" s="34">
        <v>2.1</v>
      </c>
      <c r="K506" s="32">
        <v>32093</v>
      </c>
      <c r="L506" s="33">
        <f t="shared" si="229"/>
        <v>11</v>
      </c>
      <c r="M506" s="33">
        <f t="shared" si="230"/>
        <v>1987</v>
      </c>
      <c r="N506" s="34">
        <v>18.93</v>
      </c>
      <c r="P506" s="32">
        <v>32589</v>
      </c>
      <c r="Q506" s="33">
        <f t="shared" si="231"/>
        <v>3</v>
      </c>
      <c r="R506" s="33">
        <f t="shared" si="232"/>
        <v>1989</v>
      </c>
      <c r="S506" s="34">
        <v>19.600000000000001</v>
      </c>
    </row>
    <row r="507" spans="1:19">
      <c r="A507" s="32">
        <v>34479</v>
      </c>
      <c r="B507" s="33">
        <f t="shared" si="225"/>
        <v>5</v>
      </c>
      <c r="C507" s="33">
        <f t="shared" si="226"/>
        <v>1994</v>
      </c>
      <c r="D507" s="34">
        <v>0.29099999999999998</v>
      </c>
      <c r="F507" s="32">
        <v>36118</v>
      </c>
      <c r="G507" s="33">
        <f t="shared" si="227"/>
        <v>11</v>
      </c>
      <c r="H507" s="33">
        <f t="shared" si="228"/>
        <v>1998</v>
      </c>
      <c r="I507" s="34">
        <v>2.1</v>
      </c>
      <c r="K507" s="32">
        <v>32094</v>
      </c>
      <c r="L507" s="33">
        <f t="shared" si="229"/>
        <v>11</v>
      </c>
      <c r="M507" s="33">
        <f t="shared" si="230"/>
        <v>1987</v>
      </c>
      <c r="N507" s="34">
        <v>18.89</v>
      </c>
      <c r="P507" s="32">
        <v>32590</v>
      </c>
      <c r="Q507" s="33">
        <f t="shared" si="231"/>
        <v>3</v>
      </c>
      <c r="R507" s="33">
        <f t="shared" si="232"/>
        <v>1989</v>
      </c>
      <c r="S507" s="34">
        <v>19.93</v>
      </c>
    </row>
    <row r="508" spans="1:19">
      <c r="A508" s="32">
        <v>34480</v>
      </c>
      <c r="B508" s="33">
        <f t="shared" si="225"/>
        <v>5</v>
      </c>
      <c r="C508" s="33">
        <f t="shared" si="226"/>
        <v>1994</v>
      </c>
      <c r="D508" s="34">
        <v>0.28599999999999998</v>
      </c>
      <c r="F508" s="32">
        <v>36119</v>
      </c>
      <c r="G508" s="33">
        <f t="shared" si="227"/>
        <v>11</v>
      </c>
      <c r="H508" s="33">
        <f t="shared" si="228"/>
        <v>1998</v>
      </c>
      <c r="I508" s="34">
        <v>2.0699999999999998</v>
      </c>
      <c r="K508" s="32">
        <v>32097</v>
      </c>
      <c r="L508" s="33">
        <f t="shared" si="229"/>
        <v>11</v>
      </c>
      <c r="M508" s="33">
        <f t="shared" si="230"/>
        <v>1987</v>
      </c>
      <c r="N508" s="34">
        <v>18.690000000000001</v>
      </c>
      <c r="P508" s="32">
        <v>32595</v>
      </c>
      <c r="Q508" s="33">
        <f t="shared" si="231"/>
        <v>3</v>
      </c>
      <c r="R508" s="33">
        <f t="shared" si="232"/>
        <v>1989</v>
      </c>
      <c r="S508" s="34">
        <v>19.73</v>
      </c>
    </row>
    <row r="509" spans="1:19">
      <c r="A509" s="32">
        <v>34481</v>
      </c>
      <c r="B509" s="33">
        <f t="shared" si="225"/>
        <v>5</v>
      </c>
      <c r="C509" s="33">
        <f t="shared" si="226"/>
        <v>1994</v>
      </c>
      <c r="D509" s="34">
        <v>0.28899999999999998</v>
      </c>
      <c r="F509" s="32">
        <v>36122</v>
      </c>
      <c r="G509" s="33">
        <f t="shared" si="227"/>
        <v>11</v>
      </c>
      <c r="H509" s="33">
        <f t="shared" si="228"/>
        <v>1998</v>
      </c>
      <c r="I509" s="34">
        <v>2.02</v>
      </c>
      <c r="K509" s="32">
        <v>32098</v>
      </c>
      <c r="L509" s="33">
        <f t="shared" si="229"/>
        <v>11</v>
      </c>
      <c r="M509" s="33">
        <f t="shared" si="230"/>
        <v>1987</v>
      </c>
      <c r="N509" s="34">
        <v>18.28</v>
      </c>
      <c r="P509" s="32">
        <v>32596</v>
      </c>
      <c r="Q509" s="33">
        <f t="shared" si="231"/>
        <v>3</v>
      </c>
      <c r="R509" s="33">
        <f t="shared" si="232"/>
        <v>1989</v>
      </c>
      <c r="S509" s="34">
        <v>19.45</v>
      </c>
    </row>
    <row r="510" spans="1:19">
      <c r="A510" s="32">
        <v>34485</v>
      </c>
      <c r="B510" s="33">
        <f t="shared" si="225"/>
        <v>5</v>
      </c>
      <c r="C510" s="33">
        <f t="shared" si="226"/>
        <v>1994</v>
      </c>
      <c r="D510" s="34">
        <v>0.28599999999999998</v>
      </c>
      <c r="F510" s="32">
        <v>36123</v>
      </c>
      <c r="G510" s="33">
        <f t="shared" si="227"/>
        <v>11</v>
      </c>
      <c r="H510" s="33">
        <f t="shared" si="228"/>
        <v>1998</v>
      </c>
      <c r="I510" s="34">
        <v>2.08</v>
      </c>
      <c r="K510" s="32">
        <v>32099</v>
      </c>
      <c r="L510" s="33">
        <f t="shared" si="229"/>
        <v>11</v>
      </c>
      <c r="M510" s="33">
        <f t="shared" si="230"/>
        <v>1987</v>
      </c>
      <c r="N510" s="34">
        <v>18.62</v>
      </c>
      <c r="P510" s="32">
        <v>32597</v>
      </c>
      <c r="Q510" s="33">
        <f t="shared" si="231"/>
        <v>3</v>
      </c>
      <c r="R510" s="33">
        <f t="shared" si="232"/>
        <v>1989</v>
      </c>
      <c r="S510" s="34">
        <v>20</v>
      </c>
    </row>
    <row r="511" spans="1:19">
      <c r="A511" s="32">
        <v>34486</v>
      </c>
      <c r="B511" s="33">
        <f t="shared" si="225"/>
        <v>6</v>
      </c>
      <c r="C511" s="33">
        <f t="shared" si="226"/>
        <v>1994</v>
      </c>
      <c r="D511" s="34">
        <v>0.28599999999999998</v>
      </c>
      <c r="F511" s="32">
        <v>36124</v>
      </c>
      <c r="G511" s="33">
        <f t="shared" si="227"/>
        <v>11</v>
      </c>
      <c r="H511" s="33">
        <f t="shared" si="228"/>
        <v>1998</v>
      </c>
      <c r="I511" s="34">
        <v>2.13</v>
      </c>
      <c r="K511" s="32">
        <v>32100</v>
      </c>
      <c r="L511" s="33">
        <f t="shared" si="229"/>
        <v>11</v>
      </c>
      <c r="M511" s="33">
        <f t="shared" si="230"/>
        <v>1987</v>
      </c>
      <c r="N511" s="34">
        <v>18.55</v>
      </c>
      <c r="P511" s="32">
        <v>32598</v>
      </c>
      <c r="Q511" s="33">
        <f t="shared" si="231"/>
        <v>3</v>
      </c>
      <c r="R511" s="33">
        <f t="shared" si="232"/>
        <v>1989</v>
      </c>
      <c r="S511" s="34">
        <v>20.45</v>
      </c>
    </row>
    <row r="512" spans="1:19">
      <c r="A512" s="32">
        <v>34487</v>
      </c>
      <c r="B512" s="33">
        <f t="shared" si="225"/>
        <v>6</v>
      </c>
      <c r="C512" s="33">
        <f t="shared" si="226"/>
        <v>1994</v>
      </c>
      <c r="D512" s="34">
        <v>0.29099999999999998</v>
      </c>
      <c r="F512" s="32">
        <v>36129</v>
      </c>
      <c r="G512" s="33">
        <f t="shared" si="227"/>
        <v>11</v>
      </c>
      <c r="H512" s="33">
        <f t="shared" si="228"/>
        <v>1998</v>
      </c>
      <c r="I512" s="34">
        <v>1.63</v>
      </c>
      <c r="K512" s="32">
        <v>32101</v>
      </c>
      <c r="L512" s="33">
        <f t="shared" si="229"/>
        <v>11</v>
      </c>
      <c r="M512" s="33">
        <f t="shared" si="230"/>
        <v>1987</v>
      </c>
      <c r="N512" s="34">
        <v>18.87</v>
      </c>
      <c r="P512" s="32">
        <v>32601</v>
      </c>
      <c r="Q512" s="33">
        <f t="shared" si="231"/>
        <v>4</v>
      </c>
      <c r="R512" s="33">
        <f t="shared" si="232"/>
        <v>1989</v>
      </c>
      <c r="S512" s="34">
        <v>19.649999999999999</v>
      </c>
    </row>
    <row r="513" spans="1:19">
      <c r="A513" s="32">
        <v>34488</v>
      </c>
      <c r="B513" s="33">
        <f t="shared" si="225"/>
        <v>6</v>
      </c>
      <c r="C513" s="33">
        <f t="shared" si="226"/>
        <v>1994</v>
      </c>
      <c r="D513" s="34">
        <v>0.28999999999999998</v>
      </c>
      <c r="F513" s="32">
        <v>36130</v>
      </c>
      <c r="G513" s="33">
        <f t="shared" si="227"/>
        <v>12</v>
      </c>
      <c r="H513" s="33">
        <f t="shared" si="228"/>
        <v>1998</v>
      </c>
      <c r="I513" s="34">
        <v>1.41</v>
      </c>
      <c r="K513" s="32">
        <v>32104</v>
      </c>
      <c r="L513" s="33">
        <f t="shared" si="229"/>
        <v>11</v>
      </c>
      <c r="M513" s="33">
        <f t="shared" si="230"/>
        <v>1987</v>
      </c>
      <c r="N513" s="34">
        <v>19.309999999999999</v>
      </c>
      <c r="P513" s="32">
        <v>32602</v>
      </c>
      <c r="Q513" s="33">
        <f t="shared" si="231"/>
        <v>4</v>
      </c>
      <c r="R513" s="33">
        <f t="shared" si="232"/>
        <v>1989</v>
      </c>
      <c r="S513" s="34">
        <v>19.899999999999999</v>
      </c>
    </row>
    <row r="514" spans="1:19">
      <c r="A514" s="32">
        <v>34491</v>
      </c>
      <c r="B514" s="33">
        <f t="shared" si="225"/>
        <v>6</v>
      </c>
      <c r="C514" s="33">
        <f t="shared" si="226"/>
        <v>1994</v>
      </c>
      <c r="D514" s="34">
        <v>0.28899999999999998</v>
      </c>
      <c r="F514" s="32">
        <v>36131</v>
      </c>
      <c r="G514" s="33">
        <f t="shared" si="227"/>
        <v>12</v>
      </c>
      <c r="H514" s="33">
        <f t="shared" si="228"/>
        <v>1998</v>
      </c>
      <c r="I514" s="34">
        <v>1.4</v>
      </c>
      <c r="K514" s="32">
        <v>32105</v>
      </c>
      <c r="L514" s="33">
        <f t="shared" si="229"/>
        <v>11</v>
      </c>
      <c r="M514" s="33">
        <f t="shared" si="230"/>
        <v>1987</v>
      </c>
      <c r="N514" s="34">
        <v>18.73</v>
      </c>
      <c r="P514" s="32">
        <v>32603</v>
      </c>
      <c r="Q514" s="33">
        <f t="shared" si="231"/>
        <v>4</v>
      </c>
      <c r="R514" s="33">
        <f t="shared" si="232"/>
        <v>1989</v>
      </c>
      <c r="S514" s="34">
        <v>19.75</v>
      </c>
    </row>
    <row r="515" spans="1:19">
      <c r="A515" s="32">
        <v>34492</v>
      </c>
      <c r="B515" s="33">
        <f t="shared" si="225"/>
        <v>6</v>
      </c>
      <c r="C515" s="33">
        <f t="shared" si="226"/>
        <v>1994</v>
      </c>
      <c r="D515" s="34">
        <v>0.28599999999999998</v>
      </c>
      <c r="F515" s="32">
        <v>36132</v>
      </c>
      <c r="G515" s="33">
        <f t="shared" si="227"/>
        <v>12</v>
      </c>
      <c r="H515" s="33">
        <f t="shared" si="228"/>
        <v>1998</v>
      </c>
      <c r="I515" s="34">
        <v>1.21</v>
      </c>
      <c r="K515" s="32">
        <v>32106</v>
      </c>
      <c r="L515" s="33">
        <f t="shared" si="229"/>
        <v>11</v>
      </c>
      <c r="M515" s="33">
        <f t="shared" si="230"/>
        <v>1987</v>
      </c>
      <c r="N515" s="34">
        <v>18.63</v>
      </c>
      <c r="P515" s="32">
        <v>32604</v>
      </c>
      <c r="Q515" s="33">
        <f t="shared" si="231"/>
        <v>4</v>
      </c>
      <c r="R515" s="33">
        <f t="shared" si="232"/>
        <v>1989</v>
      </c>
      <c r="S515" s="34">
        <v>19.079999999999998</v>
      </c>
    </row>
    <row r="516" spans="1:19">
      <c r="A516" s="32">
        <v>34493</v>
      </c>
      <c r="B516" s="33">
        <f t="shared" si="225"/>
        <v>6</v>
      </c>
      <c r="C516" s="33">
        <f t="shared" si="226"/>
        <v>1994</v>
      </c>
      <c r="D516" s="34">
        <v>0.28599999999999998</v>
      </c>
      <c r="F516" s="32">
        <v>36133</v>
      </c>
      <c r="G516" s="33">
        <f t="shared" si="227"/>
        <v>12</v>
      </c>
      <c r="H516" s="33">
        <f t="shared" si="228"/>
        <v>1998</v>
      </c>
      <c r="I516" s="34">
        <v>1.05</v>
      </c>
      <c r="K516" s="32">
        <v>32108</v>
      </c>
      <c r="L516" s="33">
        <f t="shared" si="229"/>
        <v>11</v>
      </c>
      <c r="M516" s="33">
        <f t="shared" si="230"/>
        <v>1987</v>
      </c>
      <c r="N516" s="34">
        <v>18.63</v>
      </c>
      <c r="P516" s="32">
        <v>32605</v>
      </c>
      <c r="Q516" s="33">
        <f t="shared" si="231"/>
        <v>4</v>
      </c>
      <c r="R516" s="33">
        <f t="shared" si="232"/>
        <v>1989</v>
      </c>
      <c r="S516" s="34">
        <v>19.399999999999999</v>
      </c>
    </row>
    <row r="517" spans="1:19">
      <c r="A517" s="32">
        <v>34494</v>
      </c>
      <c r="B517" s="33">
        <f t="shared" si="225"/>
        <v>6</v>
      </c>
      <c r="C517" s="33">
        <f t="shared" si="226"/>
        <v>1994</v>
      </c>
      <c r="D517" s="34">
        <v>0.28599999999999998</v>
      </c>
      <c r="F517" s="32">
        <v>36136</v>
      </c>
      <c r="G517" s="33">
        <f t="shared" si="227"/>
        <v>12</v>
      </c>
      <c r="H517" s="33">
        <f t="shared" si="228"/>
        <v>1998</v>
      </c>
      <c r="I517" s="34">
        <v>1.44</v>
      </c>
      <c r="K517" s="32">
        <v>32111</v>
      </c>
      <c r="L517" s="33">
        <f t="shared" si="229"/>
        <v>11</v>
      </c>
      <c r="M517" s="33">
        <f t="shared" si="230"/>
        <v>1987</v>
      </c>
      <c r="N517" s="34">
        <v>18.52</v>
      </c>
      <c r="P517" s="32">
        <v>32608</v>
      </c>
      <c r="Q517" s="33">
        <f t="shared" si="231"/>
        <v>4</v>
      </c>
      <c r="R517" s="33">
        <f t="shared" si="232"/>
        <v>1989</v>
      </c>
      <c r="S517" s="34">
        <v>19.600000000000001</v>
      </c>
    </row>
    <row r="518" spans="1:19">
      <c r="A518" s="32">
        <v>34495</v>
      </c>
      <c r="B518" s="33">
        <f t="shared" si="225"/>
        <v>6</v>
      </c>
      <c r="C518" s="33">
        <f t="shared" si="226"/>
        <v>1994</v>
      </c>
      <c r="D518" s="34">
        <v>0.28599999999999998</v>
      </c>
      <c r="F518" s="32">
        <v>36137</v>
      </c>
      <c r="G518" s="33">
        <f t="shared" si="227"/>
        <v>12</v>
      </c>
      <c r="H518" s="33">
        <f t="shared" si="228"/>
        <v>1998</v>
      </c>
      <c r="I518" s="34">
        <v>1.79</v>
      </c>
      <c r="K518" s="32">
        <v>32112</v>
      </c>
      <c r="L518" s="33">
        <f t="shared" si="229"/>
        <v>12</v>
      </c>
      <c r="M518" s="33">
        <f t="shared" si="230"/>
        <v>1987</v>
      </c>
      <c r="N518" s="34">
        <v>18.440000000000001</v>
      </c>
      <c r="P518" s="32">
        <v>32609</v>
      </c>
      <c r="Q518" s="33">
        <f t="shared" si="231"/>
        <v>4</v>
      </c>
      <c r="R518" s="33">
        <f t="shared" si="232"/>
        <v>1989</v>
      </c>
      <c r="S518" s="34">
        <v>19.95</v>
      </c>
    </row>
    <row r="519" spans="1:19">
      <c r="A519" s="32">
        <v>34498</v>
      </c>
      <c r="B519" s="33">
        <f t="shared" si="225"/>
        <v>6</v>
      </c>
      <c r="C519" s="33">
        <f t="shared" si="226"/>
        <v>1994</v>
      </c>
      <c r="D519" s="34">
        <v>0.28399999999999997</v>
      </c>
      <c r="F519" s="32">
        <v>36138</v>
      </c>
      <c r="G519" s="33">
        <f t="shared" si="227"/>
        <v>12</v>
      </c>
      <c r="H519" s="33">
        <f t="shared" si="228"/>
        <v>1998</v>
      </c>
      <c r="I519" s="34">
        <v>1.64</v>
      </c>
      <c r="K519" s="32">
        <v>32113</v>
      </c>
      <c r="L519" s="33">
        <f t="shared" si="229"/>
        <v>12</v>
      </c>
      <c r="M519" s="33">
        <f t="shared" si="230"/>
        <v>1987</v>
      </c>
      <c r="N519" s="34">
        <v>18.59</v>
      </c>
      <c r="P519" s="32">
        <v>32610</v>
      </c>
      <c r="Q519" s="33">
        <f t="shared" si="231"/>
        <v>4</v>
      </c>
      <c r="R519" s="33">
        <f t="shared" si="232"/>
        <v>1989</v>
      </c>
      <c r="S519" s="34">
        <v>19.850000000000001</v>
      </c>
    </row>
    <row r="520" spans="1:19">
      <c r="A520" s="32">
        <v>34499</v>
      </c>
      <c r="B520" s="33">
        <f t="shared" si="225"/>
        <v>6</v>
      </c>
      <c r="C520" s="33">
        <f t="shared" si="226"/>
        <v>1994</v>
      </c>
      <c r="D520" s="34">
        <v>0.28399999999999997</v>
      </c>
      <c r="F520" s="32">
        <v>36139</v>
      </c>
      <c r="G520" s="33">
        <f t="shared" si="227"/>
        <v>12</v>
      </c>
      <c r="H520" s="33">
        <f t="shared" si="228"/>
        <v>1998</v>
      </c>
      <c r="I520" s="34">
        <v>1.59</v>
      </c>
      <c r="K520" s="32">
        <v>32114</v>
      </c>
      <c r="L520" s="33">
        <f t="shared" si="229"/>
        <v>12</v>
      </c>
      <c r="M520" s="33">
        <f t="shared" si="230"/>
        <v>1987</v>
      </c>
      <c r="N520" s="34">
        <v>18.87</v>
      </c>
      <c r="P520" s="32">
        <v>32611</v>
      </c>
      <c r="Q520" s="33">
        <f t="shared" si="231"/>
        <v>4</v>
      </c>
      <c r="R520" s="33">
        <f t="shared" si="232"/>
        <v>1989</v>
      </c>
      <c r="S520" s="34">
        <v>19.95</v>
      </c>
    </row>
    <row r="521" spans="1:19">
      <c r="A521" s="32">
        <v>34500</v>
      </c>
      <c r="B521" s="33">
        <f t="shared" si="225"/>
        <v>6</v>
      </c>
      <c r="C521" s="33">
        <f t="shared" si="226"/>
        <v>1994</v>
      </c>
      <c r="D521" s="34">
        <v>0.28599999999999998</v>
      </c>
      <c r="F521" s="32">
        <v>36140</v>
      </c>
      <c r="G521" s="33">
        <f t="shared" si="227"/>
        <v>12</v>
      </c>
      <c r="H521" s="33">
        <f t="shared" si="228"/>
        <v>1998</v>
      </c>
      <c r="I521" s="34">
        <v>1.55</v>
      </c>
      <c r="K521" s="32">
        <v>32115</v>
      </c>
      <c r="L521" s="33">
        <f t="shared" si="229"/>
        <v>12</v>
      </c>
      <c r="M521" s="33">
        <f t="shared" si="230"/>
        <v>1987</v>
      </c>
      <c r="N521" s="34">
        <v>18.68</v>
      </c>
      <c r="P521" s="32">
        <v>32612</v>
      </c>
      <c r="Q521" s="33">
        <f t="shared" si="231"/>
        <v>4</v>
      </c>
      <c r="R521" s="33">
        <f t="shared" si="232"/>
        <v>1989</v>
      </c>
      <c r="S521" s="34">
        <v>19.63</v>
      </c>
    </row>
    <row r="522" spans="1:19">
      <c r="A522" s="32">
        <v>34501</v>
      </c>
      <c r="B522" s="33">
        <f t="shared" si="225"/>
        <v>6</v>
      </c>
      <c r="C522" s="33">
        <f t="shared" si="226"/>
        <v>1994</v>
      </c>
      <c r="D522" s="34">
        <v>0.28899999999999998</v>
      </c>
      <c r="F522" s="32">
        <v>36143</v>
      </c>
      <c r="G522" s="33">
        <f t="shared" si="227"/>
        <v>12</v>
      </c>
      <c r="H522" s="33">
        <f t="shared" si="228"/>
        <v>1998</v>
      </c>
      <c r="I522" s="34">
        <v>1.8</v>
      </c>
      <c r="K522" s="32">
        <v>32118</v>
      </c>
      <c r="L522" s="33">
        <f t="shared" si="229"/>
        <v>12</v>
      </c>
      <c r="M522" s="33">
        <f t="shared" si="230"/>
        <v>1987</v>
      </c>
      <c r="N522" s="34">
        <v>18.3</v>
      </c>
      <c r="P522" s="32">
        <v>32615</v>
      </c>
      <c r="Q522" s="33">
        <f t="shared" si="231"/>
        <v>4</v>
      </c>
      <c r="R522" s="33">
        <f t="shared" si="232"/>
        <v>1989</v>
      </c>
      <c r="S522" s="34">
        <v>19.88</v>
      </c>
    </row>
    <row r="523" spans="1:19">
      <c r="A523" s="32">
        <v>34502</v>
      </c>
      <c r="B523" s="33">
        <f t="shared" si="225"/>
        <v>6</v>
      </c>
      <c r="C523" s="33">
        <f t="shared" si="226"/>
        <v>1994</v>
      </c>
      <c r="D523" s="34">
        <v>0.29099999999999998</v>
      </c>
      <c r="F523" s="32">
        <v>36144</v>
      </c>
      <c r="G523" s="33">
        <f t="shared" si="227"/>
        <v>12</v>
      </c>
      <c r="H523" s="33">
        <f t="shared" si="228"/>
        <v>1998</v>
      </c>
      <c r="I523" s="34">
        <v>1.86</v>
      </c>
      <c r="K523" s="32">
        <v>32119</v>
      </c>
      <c r="L523" s="33">
        <f t="shared" si="229"/>
        <v>12</v>
      </c>
      <c r="M523" s="33">
        <f t="shared" si="230"/>
        <v>1987</v>
      </c>
      <c r="N523" s="34">
        <v>18.059999999999999</v>
      </c>
      <c r="P523" s="32">
        <v>32616</v>
      </c>
      <c r="Q523" s="33">
        <f t="shared" si="231"/>
        <v>4</v>
      </c>
      <c r="R523" s="33">
        <f t="shared" si="232"/>
        <v>1989</v>
      </c>
      <c r="S523" s="34">
        <v>20.2</v>
      </c>
    </row>
    <row r="524" spans="1:19">
      <c r="A524" s="32">
        <v>34505</v>
      </c>
      <c r="B524" s="33">
        <f t="shared" si="225"/>
        <v>6</v>
      </c>
      <c r="C524" s="33">
        <f t="shared" si="226"/>
        <v>1994</v>
      </c>
      <c r="D524" s="34">
        <v>0.29099999999999998</v>
      </c>
      <c r="F524" s="32">
        <v>36145</v>
      </c>
      <c r="G524" s="33">
        <f t="shared" si="227"/>
        <v>12</v>
      </c>
      <c r="H524" s="33">
        <f t="shared" si="228"/>
        <v>1998</v>
      </c>
      <c r="I524" s="34">
        <v>1.95</v>
      </c>
      <c r="K524" s="32">
        <v>32120</v>
      </c>
      <c r="L524" s="33">
        <f t="shared" si="229"/>
        <v>12</v>
      </c>
      <c r="M524" s="33">
        <f t="shared" si="230"/>
        <v>1987</v>
      </c>
      <c r="N524" s="34">
        <v>18.53</v>
      </c>
      <c r="P524" s="32">
        <v>32617</v>
      </c>
      <c r="Q524" s="33">
        <f t="shared" si="231"/>
        <v>4</v>
      </c>
      <c r="R524" s="33">
        <f t="shared" si="232"/>
        <v>1989</v>
      </c>
      <c r="S524" s="34">
        <v>21.5</v>
      </c>
    </row>
    <row r="525" spans="1:19">
      <c r="A525" s="32">
        <v>34506</v>
      </c>
      <c r="B525" s="33">
        <f t="shared" si="225"/>
        <v>6</v>
      </c>
      <c r="C525" s="33">
        <f t="shared" si="226"/>
        <v>1994</v>
      </c>
      <c r="D525" s="34">
        <v>0.29399999999999998</v>
      </c>
      <c r="F525" s="32">
        <v>36146</v>
      </c>
      <c r="G525" s="33">
        <f t="shared" si="227"/>
        <v>12</v>
      </c>
      <c r="H525" s="33">
        <f t="shared" si="228"/>
        <v>1998</v>
      </c>
      <c r="I525" s="34">
        <v>2.02</v>
      </c>
      <c r="K525" s="32">
        <v>32121</v>
      </c>
      <c r="L525" s="33">
        <f t="shared" si="229"/>
        <v>12</v>
      </c>
      <c r="M525" s="33">
        <f t="shared" si="230"/>
        <v>1987</v>
      </c>
      <c r="N525" s="34">
        <v>18.510000000000002</v>
      </c>
      <c r="P525" s="32">
        <v>32618</v>
      </c>
      <c r="Q525" s="33">
        <f t="shared" si="231"/>
        <v>4</v>
      </c>
      <c r="R525" s="33">
        <f t="shared" si="232"/>
        <v>1989</v>
      </c>
      <c r="S525" s="34">
        <v>22.25</v>
      </c>
    </row>
    <row r="526" spans="1:19">
      <c r="A526" s="32">
        <v>34507</v>
      </c>
      <c r="B526" s="33">
        <f t="shared" si="225"/>
        <v>6</v>
      </c>
      <c r="C526" s="33">
        <f t="shared" si="226"/>
        <v>1994</v>
      </c>
      <c r="D526" s="34">
        <v>0.29399999999999998</v>
      </c>
      <c r="F526" s="32">
        <v>36147</v>
      </c>
      <c r="G526" s="33">
        <f t="shared" si="227"/>
        <v>12</v>
      </c>
      <c r="H526" s="33">
        <f t="shared" si="228"/>
        <v>1998</v>
      </c>
      <c r="I526" s="34">
        <v>2.02</v>
      </c>
      <c r="K526" s="32">
        <v>32122</v>
      </c>
      <c r="L526" s="33">
        <f t="shared" si="229"/>
        <v>12</v>
      </c>
      <c r="M526" s="33">
        <f t="shared" si="230"/>
        <v>1987</v>
      </c>
      <c r="N526" s="34">
        <v>18.309999999999999</v>
      </c>
      <c r="P526" s="32">
        <v>32619</v>
      </c>
      <c r="Q526" s="33">
        <f t="shared" si="231"/>
        <v>4</v>
      </c>
      <c r="R526" s="33">
        <f t="shared" si="232"/>
        <v>1989</v>
      </c>
      <c r="S526" s="34">
        <v>21.6</v>
      </c>
    </row>
    <row r="527" spans="1:19">
      <c r="A527" s="32">
        <v>34508</v>
      </c>
      <c r="B527" s="33">
        <f t="shared" si="225"/>
        <v>6</v>
      </c>
      <c r="C527" s="33">
        <f t="shared" si="226"/>
        <v>1994</v>
      </c>
      <c r="D527" s="34">
        <v>0.29099999999999998</v>
      </c>
      <c r="F527" s="32">
        <v>36150</v>
      </c>
      <c r="G527" s="33">
        <f t="shared" si="227"/>
        <v>12</v>
      </c>
      <c r="H527" s="33">
        <f t="shared" si="228"/>
        <v>1998</v>
      </c>
      <c r="I527" s="34">
        <v>2.0499999999999998</v>
      </c>
      <c r="K527" s="32">
        <v>32125</v>
      </c>
      <c r="L527" s="33">
        <f t="shared" si="229"/>
        <v>12</v>
      </c>
      <c r="M527" s="33">
        <f t="shared" si="230"/>
        <v>1987</v>
      </c>
      <c r="N527" s="34">
        <v>17.47</v>
      </c>
      <c r="P527" s="32">
        <v>32622</v>
      </c>
      <c r="Q527" s="33">
        <f t="shared" si="231"/>
        <v>4</v>
      </c>
      <c r="R527" s="33">
        <f t="shared" si="232"/>
        <v>1989</v>
      </c>
      <c r="S527" s="34">
        <v>21.2</v>
      </c>
    </row>
    <row r="528" spans="1:19">
      <c r="A528" s="32">
        <v>34509</v>
      </c>
      <c r="B528" s="33">
        <f t="shared" si="225"/>
        <v>6</v>
      </c>
      <c r="C528" s="33">
        <f t="shared" si="226"/>
        <v>1994</v>
      </c>
      <c r="D528" s="34">
        <v>0.29099999999999998</v>
      </c>
      <c r="F528" s="32">
        <v>36151</v>
      </c>
      <c r="G528" s="33">
        <f t="shared" si="227"/>
        <v>12</v>
      </c>
      <c r="H528" s="33">
        <f t="shared" si="228"/>
        <v>1998</v>
      </c>
      <c r="I528" s="34">
        <v>1.96</v>
      </c>
      <c r="K528" s="32">
        <v>32126</v>
      </c>
      <c r="L528" s="33">
        <f t="shared" si="229"/>
        <v>12</v>
      </c>
      <c r="M528" s="33">
        <f t="shared" si="230"/>
        <v>1987</v>
      </c>
      <c r="N528" s="34">
        <v>16.75</v>
      </c>
      <c r="P528" s="32">
        <v>32623</v>
      </c>
      <c r="Q528" s="33">
        <f t="shared" si="231"/>
        <v>4</v>
      </c>
      <c r="R528" s="33">
        <f t="shared" si="232"/>
        <v>1989</v>
      </c>
      <c r="S528" s="34">
        <v>21.15</v>
      </c>
    </row>
    <row r="529" spans="1:19">
      <c r="A529" s="32">
        <v>34512</v>
      </c>
      <c r="B529" s="33">
        <f t="shared" si="225"/>
        <v>6</v>
      </c>
      <c r="C529" s="33">
        <f t="shared" si="226"/>
        <v>1994</v>
      </c>
      <c r="D529" s="34">
        <v>0.28399999999999997</v>
      </c>
      <c r="F529" s="32">
        <v>36152</v>
      </c>
      <c r="G529" s="33">
        <f t="shared" si="227"/>
        <v>12</v>
      </c>
      <c r="H529" s="33">
        <f t="shared" si="228"/>
        <v>1998</v>
      </c>
      <c r="I529" s="34">
        <v>1.88</v>
      </c>
      <c r="K529" s="32">
        <v>32127</v>
      </c>
      <c r="L529" s="33">
        <f t="shared" si="229"/>
        <v>12</v>
      </c>
      <c r="M529" s="33">
        <f t="shared" si="230"/>
        <v>1987</v>
      </c>
      <c r="N529" s="34">
        <v>15.97</v>
      </c>
      <c r="P529" s="32">
        <v>32624</v>
      </c>
      <c r="Q529" s="33">
        <f t="shared" si="231"/>
        <v>4</v>
      </c>
      <c r="R529" s="33">
        <f t="shared" si="232"/>
        <v>1989</v>
      </c>
      <c r="S529" s="34">
        <v>21.05</v>
      </c>
    </row>
    <row r="530" spans="1:19">
      <c r="A530" s="32">
        <v>34513</v>
      </c>
      <c r="B530" s="33">
        <f t="shared" si="225"/>
        <v>6</v>
      </c>
      <c r="C530" s="33">
        <f t="shared" si="226"/>
        <v>1994</v>
      </c>
      <c r="D530" s="34">
        <v>0.28499999999999998</v>
      </c>
      <c r="F530" s="32">
        <v>36153</v>
      </c>
      <c r="G530" s="33">
        <f t="shared" si="227"/>
        <v>12</v>
      </c>
      <c r="H530" s="33">
        <f t="shared" si="228"/>
        <v>1998</v>
      </c>
      <c r="I530" s="34">
        <v>1.89</v>
      </c>
      <c r="K530" s="32">
        <v>32128</v>
      </c>
      <c r="L530" s="33">
        <f t="shared" si="229"/>
        <v>12</v>
      </c>
      <c r="M530" s="33">
        <f t="shared" si="230"/>
        <v>1987</v>
      </c>
      <c r="N530" s="34">
        <v>15.97</v>
      </c>
      <c r="P530" s="32">
        <v>32625</v>
      </c>
      <c r="Q530" s="33">
        <f t="shared" si="231"/>
        <v>4</v>
      </c>
      <c r="R530" s="33">
        <f t="shared" si="232"/>
        <v>1989</v>
      </c>
      <c r="S530" s="34">
        <v>20.65</v>
      </c>
    </row>
    <row r="531" spans="1:19">
      <c r="A531" s="32">
        <v>34514</v>
      </c>
      <c r="B531" s="33">
        <f t="shared" si="225"/>
        <v>6</v>
      </c>
      <c r="C531" s="33">
        <f t="shared" si="226"/>
        <v>1994</v>
      </c>
      <c r="D531" s="34">
        <v>0.28599999999999998</v>
      </c>
      <c r="F531" s="32">
        <v>36157</v>
      </c>
      <c r="G531" s="33">
        <f t="shared" si="227"/>
        <v>12</v>
      </c>
      <c r="H531" s="33">
        <f t="shared" si="228"/>
        <v>1998</v>
      </c>
      <c r="I531" s="34">
        <v>1.79</v>
      </c>
      <c r="K531" s="32">
        <v>32129</v>
      </c>
      <c r="L531" s="33">
        <f t="shared" si="229"/>
        <v>12</v>
      </c>
      <c r="M531" s="33">
        <f t="shared" si="230"/>
        <v>1987</v>
      </c>
      <c r="N531" s="34">
        <v>15.57</v>
      </c>
      <c r="P531" s="32">
        <v>32626</v>
      </c>
      <c r="Q531" s="33">
        <f t="shared" si="231"/>
        <v>4</v>
      </c>
      <c r="R531" s="33">
        <f t="shared" si="232"/>
        <v>1989</v>
      </c>
      <c r="S531" s="34">
        <v>20.149999999999999</v>
      </c>
    </row>
    <row r="532" spans="1:19">
      <c r="A532" s="32">
        <v>34515</v>
      </c>
      <c r="B532" s="33">
        <f t="shared" si="225"/>
        <v>6</v>
      </c>
      <c r="C532" s="33">
        <f t="shared" si="226"/>
        <v>1994</v>
      </c>
      <c r="D532" s="34">
        <v>0.28599999999999998</v>
      </c>
      <c r="F532" s="32">
        <v>36158</v>
      </c>
      <c r="G532" s="33">
        <f t="shared" si="227"/>
        <v>12</v>
      </c>
      <c r="H532" s="33">
        <f t="shared" si="228"/>
        <v>1998</v>
      </c>
      <c r="I532" s="34">
        <v>1.82</v>
      </c>
      <c r="K532" s="32">
        <v>32132</v>
      </c>
      <c r="L532" s="33">
        <f t="shared" si="229"/>
        <v>12</v>
      </c>
      <c r="M532" s="33">
        <f t="shared" si="230"/>
        <v>1987</v>
      </c>
      <c r="N532" s="34">
        <v>15.12</v>
      </c>
      <c r="P532" s="32">
        <v>32630</v>
      </c>
      <c r="Q532" s="33">
        <f t="shared" si="231"/>
        <v>5</v>
      </c>
      <c r="R532" s="33">
        <f t="shared" si="232"/>
        <v>1989</v>
      </c>
      <c r="S532" s="34">
        <v>19.149999999999999</v>
      </c>
    </row>
    <row r="533" spans="1:19">
      <c r="A533" s="32">
        <v>34516</v>
      </c>
      <c r="B533" s="33">
        <f t="shared" si="225"/>
        <v>7</v>
      </c>
      <c r="C533" s="33">
        <f t="shared" si="226"/>
        <v>1994</v>
      </c>
      <c r="D533" s="34">
        <v>0.28899999999999998</v>
      </c>
      <c r="F533" s="32">
        <v>36159</v>
      </c>
      <c r="G533" s="33">
        <f t="shared" si="227"/>
        <v>12</v>
      </c>
      <c r="H533" s="33">
        <f t="shared" si="228"/>
        <v>1998</v>
      </c>
      <c r="I533" s="34">
        <v>1.81</v>
      </c>
      <c r="K533" s="32">
        <v>32133</v>
      </c>
      <c r="L533" s="33">
        <f t="shared" si="229"/>
        <v>12</v>
      </c>
      <c r="M533" s="33">
        <f t="shared" si="230"/>
        <v>1987</v>
      </c>
      <c r="N533" s="34">
        <v>16.600000000000001</v>
      </c>
      <c r="P533" s="32">
        <v>32631</v>
      </c>
      <c r="Q533" s="33">
        <f t="shared" si="231"/>
        <v>5</v>
      </c>
      <c r="R533" s="33">
        <f t="shared" si="232"/>
        <v>1989</v>
      </c>
      <c r="S533" s="34">
        <v>18.88</v>
      </c>
    </row>
    <row r="534" spans="1:19">
      <c r="A534" s="32">
        <v>34520</v>
      </c>
      <c r="B534" s="33">
        <f t="shared" si="225"/>
        <v>7</v>
      </c>
      <c r="C534" s="33">
        <f t="shared" si="226"/>
        <v>1994</v>
      </c>
      <c r="D534" s="34">
        <v>0.28899999999999998</v>
      </c>
      <c r="F534" s="32">
        <v>36160</v>
      </c>
      <c r="G534" s="33">
        <f t="shared" si="227"/>
        <v>12</v>
      </c>
      <c r="H534" s="33">
        <f t="shared" si="228"/>
        <v>1998</v>
      </c>
      <c r="I534" s="34">
        <v>1.95</v>
      </c>
      <c r="K534" s="32">
        <v>32134</v>
      </c>
      <c r="L534" s="33">
        <f t="shared" si="229"/>
        <v>12</v>
      </c>
      <c r="M534" s="33">
        <f t="shared" si="230"/>
        <v>1987</v>
      </c>
      <c r="N534" s="34">
        <v>16.64</v>
      </c>
      <c r="P534" s="32">
        <v>32632</v>
      </c>
      <c r="Q534" s="33">
        <f t="shared" si="231"/>
        <v>5</v>
      </c>
      <c r="R534" s="33">
        <f t="shared" si="232"/>
        <v>1989</v>
      </c>
      <c r="S534" s="34">
        <v>19.7</v>
      </c>
    </row>
    <row r="535" spans="1:19">
      <c r="A535" s="32">
        <v>34521</v>
      </c>
      <c r="B535" s="33">
        <f t="shared" si="225"/>
        <v>7</v>
      </c>
      <c r="C535" s="33">
        <f t="shared" si="226"/>
        <v>1994</v>
      </c>
      <c r="D535" s="34">
        <v>0.28899999999999998</v>
      </c>
      <c r="F535" s="32">
        <v>36164</v>
      </c>
      <c r="G535" s="33">
        <f t="shared" si="227"/>
        <v>1</v>
      </c>
      <c r="H535" s="33">
        <f t="shared" si="228"/>
        <v>1999</v>
      </c>
      <c r="I535" s="34">
        <v>2.1</v>
      </c>
      <c r="K535" s="32">
        <v>32135</v>
      </c>
      <c r="L535" s="33">
        <f t="shared" si="229"/>
        <v>12</v>
      </c>
      <c r="M535" s="33">
        <f t="shared" si="230"/>
        <v>1987</v>
      </c>
      <c r="N535" s="34">
        <v>16.54</v>
      </c>
      <c r="P535" s="32">
        <v>32633</v>
      </c>
      <c r="Q535" s="33">
        <f t="shared" si="231"/>
        <v>5</v>
      </c>
      <c r="R535" s="33">
        <f t="shared" si="232"/>
        <v>1989</v>
      </c>
      <c r="S535" s="34">
        <v>19.399999999999999</v>
      </c>
    </row>
    <row r="536" spans="1:19">
      <c r="A536" s="32">
        <v>34522</v>
      </c>
      <c r="B536" s="33">
        <f t="shared" si="225"/>
        <v>7</v>
      </c>
      <c r="C536" s="33">
        <f t="shared" si="226"/>
        <v>1994</v>
      </c>
      <c r="D536" s="34">
        <v>0.28899999999999998</v>
      </c>
      <c r="F536" s="32">
        <v>36165</v>
      </c>
      <c r="G536" s="33">
        <f t="shared" si="227"/>
        <v>1</v>
      </c>
      <c r="H536" s="33">
        <f t="shared" si="228"/>
        <v>1999</v>
      </c>
      <c r="I536" s="34">
        <v>2.0499999999999998</v>
      </c>
      <c r="K536" s="32">
        <v>32139</v>
      </c>
      <c r="L536" s="33">
        <f t="shared" si="229"/>
        <v>12</v>
      </c>
      <c r="M536" s="33">
        <f t="shared" si="230"/>
        <v>1987</v>
      </c>
      <c r="N536" s="34">
        <v>16.46</v>
      </c>
      <c r="P536" s="32">
        <v>32636</v>
      </c>
      <c r="Q536" s="33">
        <f t="shared" si="231"/>
        <v>5</v>
      </c>
      <c r="R536" s="33">
        <f t="shared" si="232"/>
        <v>1989</v>
      </c>
      <c r="S536" s="34">
        <v>18.8</v>
      </c>
    </row>
    <row r="537" spans="1:19">
      <c r="A537" s="32">
        <v>34523</v>
      </c>
      <c r="B537" s="33">
        <f t="shared" si="225"/>
        <v>7</v>
      </c>
      <c r="C537" s="33">
        <f t="shared" si="226"/>
        <v>1994</v>
      </c>
      <c r="D537" s="34">
        <v>0.28899999999999998</v>
      </c>
      <c r="F537" s="32">
        <v>36166</v>
      </c>
      <c r="G537" s="33">
        <f t="shared" si="227"/>
        <v>1</v>
      </c>
      <c r="H537" s="33">
        <f t="shared" si="228"/>
        <v>1999</v>
      </c>
      <c r="I537" s="34">
        <v>2.04</v>
      </c>
      <c r="K537" s="32">
        <v>32140</v>
      </c>
      <c r="L537" s="33">
        <f t="shared" si="229"/>
        <v>12</v>
      </c>
      <c r="M537" s="33">
        <f t="shared" si="230"/>
        <v>1987</v>
      </c>
      <c r="N537" s="34">
        <v>16.95</v>
      </c>
      <c r="P537" s="32">
        <v>32637</v>
      </c>
      <c r="Q537" s="33">
        <f t="shared" si="231"/>
        <v>5</v>
      </c>
      <c r="R537" s="33">
        <f t="shared" si="232"/>
        <v>1989</v>
      </c>
      <c r="S537" s="34">
        <v>19.03</v>
      </c>
    </row>
    <row r="538" spans="1:19">
      <c r="A538" s="32">
        <v>34526</v>
      </c>
      <c r="B538" s="33">
        <f t="shared" si="225"/>
        <v>7</v>
      </c>
      <c r="C538" s="33">
        <f t="shared" si="226"/>
        <v>1994</v>
      </c>
      <c r="D538" s="34">
        <v>0.29099999999999998</v>
      </c>
      <c r="F538" s="32">
        <v>36167</v>
      </c>
      <c r="G538" s="33">
        <f t="shared" si="227"/>
        <v>1</v>
      </c>
      <c r="H538" s="33">
        <f t="shared" si="228"/>
        <v>1999</v>
      </c>
      <c r="I538" s="34">
        <v>1.91</v>
      </c>
      <c r="K538" s="32">
        <v>32141</v>
      </c>
      <c r="L538" s="33">
        <f t="shared" si="229"/>
        <v>12</v>
      </c>
      <c r="M538" s="33">
        <f t="shared" si="230"/>
        <v>1987</v>
      </c>
      <c r="N538" s="34">
        <v>16.97</v>
      </c>
      <c r="P538" s="32">
        <v>32638</v>
      </c>
      <c r="Q538" s="33">
        <f t="shared" si="231"/>
        <v>5</v>
      </c>
      <c r="R538" s="33">
        <f t="shared" si="232"/>
        <v>1989</v>
      </c>
      <c r="S538" s="34">
        <v>18.88</v>
      </c>
    </row>
    <row r="539" spans="1:19">
      <c r="A539" s="32">
        <v>34527</v>
      </c>
      <c r="B539" s="33">
        <f t="shared" si="225"/>
        <v>7</v>
      </c>
      <c r="C539" s="33">
        <f t="shared" si="226"/>
        <v>1994</v>
      </c>
      <c r="D539" s="34">
        <v>0.29399999999999998</v>
      </c>
      <c r="F539" s="32">
        <v>36168</v>
      </c>
      <c r="G539" s="33">
        <f t="shared" si="227"/>
        <v>1</v>
      </c>
      <c r="H539" s="33">
        <f t="shared" si="228"/>
        <v>1999</v>
      </c>
      <c r="I539" s="34">
        <v>1.9</v>
      </c>
      <c r="K539" s="32">
        <v>32142</v>
      </c>
      <c r="L539" s="33">
        <f t="shared" si="229"/>
        <v>12</v>
      </c>
      <c r="M539" s="33">
        <f t="shared" si="230"/>
        <v>1987</v>
      </c>
      <c r="N539" s="34">
        <v>16.739999999999998</v>
      </c>
      <c r="P539" s="32">
        <v>32639</v>
      </c>
      <c r="Q539" s="33">
        <f t="shared" si="231"/>
        <v>5</v>
      </c>
      <c r="R539" s="33">
        <f t="shared" si="232"/>
        <v>1989</v>
      </c>
      <c r="S539" s="34">
        <v>19.3</v>
      </c>
    </row>
    <row r="540" spans="1:19">
      <c r="A540" s="32">
        <v>34528</v>
      </c>
      <c r="B540" s="33">
        <f t="shared" si="225"/>
        <v>7</v>
      </c>
      <c r="C540" s="33">
        <f t="shared" si="226"/>
        <v>1994</v>
      </c>
      <c r="D540" s="34">
        <v>0.29399999999999998</v>
      </c>
      <c r="F540" s="32">
        <v>36171</v>
      </c>
      <c r="G540" s="33">
        <f t="shared" si="227"/>
        <v>1</v>
      </c>
      <c r="H540" s="33">
        <f t="shared" si="228"/>
        <v>1999</v>
      </c>
      <c r="I540" s="34">
        <v>1.83</v>
      </c>
      <c r="K540" s="32">
        <v>32146</v>
      </c>
      <c r="L540" s="33">
        <f t="shared" si="229"/>
        <v>1</v>
      </c>
      <c r="M540" s="33">
        <f t="shared" si="230"/>
        <v>1988</v>
      </c>
      <c r="N540" s="34">
        <v>17.77</v>
      </c>
      <c r="P540" s="32">
        <v>32640</v>
      </c>
      <c r="Q540" s="33">
        <f t="shared" si="231"/>
        <v>5</v>
      </c>
      <c r="R540" s="33">
        <f t="shared" si="232"/>
        <v>1989</v>
      </c>
      <c r="S540" s="34">
        <v>19.2</v>
      </c>
    </row>
    <row r="541" spans="1:19">
      <c r="A541" s="32">
        <v>34529</v>
      </c>
      <c r="B541" s="33">
        <f t="shared" si="225"/>
        <v>7</v>
      </c>
      <c r="C541" s="33">
        <f t="shared" si="226"/>
        <v>1994</v>
      </c>
      <c r="D541" s="34">
        <v>0.29399999999999998</v>
      </c>
      <c r="F541" s="32">
        <v>36172</v>
      </c>
      <c r="G541" s="33">
        <f t="shared" si="227"/>
        <v>1</v>
      </c>
      <c r="H541" s="33">
        <f t="shared" si="228"/>
        <v>1999</v>
      </c>
      <c r="I541" s="34">
        <v>1.82</v>
      </c>
      <c r="K541" s="32">
        <v>32147</v>
      </c>
      <c r="L541" s="33">
        <f t="shared" si="229"/>
        <v>1</v>
      </c>
      <c r="M541" s="33">
        <f t="shared" si="230"/>
        <v>1988</v>
      </c>
      <c r="N541" s="34">
        <v>17.89</v>
      </c>
      <c r="P541" s="32">
        <v>32643</v>
      </c>
      <c r="Q541" s="33">
        <f t="shared" si="231"/>
        <v>5</v>
      </c>
      <c r="R541" s="33">
        <f t="shared" si="232"/>
        <v>1989</v>
      </c>
      <c r="S541" s="34">
        <v>19.2</v>
      </c>
    </row>
    <row r="542" spans="1:19">
      <c r="A542" s="32">
        <v>34530</v>
      </c>
      <c r="B542" s="33">
        <f t="shared" si="225"/>
        <v>7</v>
      </c>
      <c r="C542" s="33">
        <f t="shared" si="226"/>
        <v>1994</v>
      </c>
      <c r="D542" s="34">
        <v>0.29099999999999998</v>
      </c>
      <c r="F542" s="32">
        <v>36173</v>
      </c>
      <c r="G542" s="33">
        <f t="shared" si="227"/>
        <v>1</v>
      </c>
      <c r="H542" s="33">
        <f t="shared" si="228"/>
        <v>1999</v>
      </c>
      <c r="I542" s="34">
        <v>1.87</v>
      </c>
      <c r="K542" s="32">
        <v>32148</v>
      </c>
      <c r="L542" s="33">
        <f t="shared" si="229"/>
        <v>1</v>
      </c>
      <c r="M542" s="33">
        <f t="shared" si="230"/>
        <v>1988</v>
      </c>
      <c r="N542" s="34">
        <v>17.73</v>
      </c>
      <c r="P542" s="32">
        <v>32644</v>
      </c>
      <c r="Q542" s="33">
        <f t="shared" si="231"/>
        <v>5</v>
      </c>
      <c r="R542" s="33">
        <f t="shared" si="232"/>
        <v>1989</v>
      </c>
      <c r="S542" s="34">
        <v>19.8</v>
      </c>
    </row>
    <row r="543" spans="1:19">
      <c r="A543" s="32">
        <v>34533</v>
      </c>
      <c r="B543" s="33">
        <f t="shared" si="225"/>
        <v>7</v>
      </c>
      <c r="C543" s="33">
        <f t="shared" si="226"/>
        <v>1994</v>
      </c>
      <c r="D543" s="34">
        <v>0.28999999999999998</v>
      </c>
      <c r="F543" s="32">
        <v>36174</v>
      </c>
      <c r="G543" s="33">
        <f t="shared" si="227"/>
        <v>1</v>
      </c>
      <c r="H543" s="33">
        <f t="shared" si="228"/>
        <v>1999</v>
      </c>
      <c r="I543" s="34">
        <v>1.77</v>
      </c>
      <c r="K543" s="32">
        <v>32149</v>
      </c>
      <c r="L543" s="33">
        <f t="shared" si="229"/>
        <v>1</v>
      </c>
      <c r="M543" s="33">
        <f t="shared" si="230"/>
        <v>1988</v>
      </c>
      <c r="N543" s="34">
        <v>17.3</v>
      </c>
      <c r="P543" s="32">
        <v>32645</v>
      </c>
      <c r="Q543" s="33">
        <f t="shared" si="231"/>
        <v>5</v>
      </c>
      <c r="R543" s="33">
        <f t="shared" si="232"/>
        <v>1989</v>
      </c>
      <c r="S543" s="34">
        <v>18.579999999999998</v>
      </c>
    </row>
    <row r="544" spans="1:19">
      <c r="A544" s="32">
        <v>34534</v>
      </c>
      <c r="B544" s="33">
        <f t="shared" si="225"/>
        <v>7</v>
      </c>
      <c r="C544" s="33">
        <f t="shared" si="226"/>
        <v>1994</v>
      </c>
      <c r="D544" s="34">
        <v>0.28899999999999998</v>
      </c>
      <c r="F544" s="32">
        <v>36175</v>
      </c>
      <c r="G544" s="33">
        <f t="shared" si="227"/>
        <v>1</v>
      </c>
      <c r="H544" s="33">
        <f t="shared" si="228"/>
        <v>1999</v>
      </c>
      <c r="I544" s="34">
        <v>1.78</v>
      </c>
      <c r="K544" s="32">
        <v>32150</v>
      </c>
      <c r="L544" s="33">
        <f t="shared" si="229"/>
        <v>1</v>
      </c>
      <c r="M544" s="33">
        <f t="shared" si="230"/>
        <v>1988</v>
      </c>
      <c r="N544" s="34">
        <v>17.329999999999998</v>
      </c>
      <c r="P544" s="32">
        <v>32646</v>
      </c>
      <c r="Q544" s="33">
        <f t="shared" si="231"/>
        <v>5</v>
      </c>
      <c r="R544" s="33">
        <f t="shared" si="232"/>
        <v>1989</v>
      </c>
      <c r="S544" s="34">
        <v>18.600000000000001</v>
      </c>
    </row>
    <row r="545" spans="1:19">
      <c r="A545" s="32">
        <v>34535</v>
      </c>
      <c r="B545" s="33">
        <f t="shared" si="225"/>
        <v>7</v>
      </c>
      <c r="C545" s="33">
        <f t="shared" si="226"/>
        <v>1994</v>
      </c>
      <c r="D545" s="34">
        <v>0.29099999999999998</v>
      </c>
      <c r="F545" s="32">
        <v>36179</v>
      </c>
      <c r="G545" s="33">
        <f t="shared" si="227"/>
        <v>1</v>
      </c>
      <c r="H545" s="33">
        <f t="shared" si="228"/>
        <v>1999</v>
      </c>
      <c r="I545" s="34">
        <v>1.77</v>
      </c>
      <c r="K545" s="32">
        <v>32153</v>
      </c>
      <c r="L545" s="33">
        <f t="shared" si="229"/>
        <v>1</v>
      </c>
      <c r="M545" s="33">
        <f t="shared" si="230"/>
        <v>1988</v>
      </c>
      <c r="N545" s="34">
        <v>16.63</v>
      </c>
      <c r="P545" s="32">
        <v>32647</v>
      </c>
      <c r="Q545" s="33">
        <f t="shared" si="231"/>
        <v>5</v>
      </c>
      <c r="R545" s="33">
        <f t="shared" si="232"/>
        <v>1989</v>
      </c>
      <c r="S545" s="34">
        <v>18.3</v>
      </c>
    </row>
    <row r="546" spans="1:19">
      <c r="A546" s="32">
        <v>34536</v>
      </c>
      <c r="B546" s="33">
        <f t="shared" si="225"/>
        <v>7</v>
      </c>
      <c r="C546" s="33">
        <f t="shared" si="226"/>
        <v>1994</v>
      </c>
      <c r="D546" s="34">
        <v>0.29099999999999998</v>
      </c>
      <c r="F546" s="32">
        <v>36180</v>
      </c>
      <c r="G546" s="33">
        <f t="shared" si="227"/>
        <v>1</v>
      </c>
      <c r="H546" s="33">
        <f t="shared" si="228"/>
        <v>1999</v>
      </c>
      <c r="I546" s="34">
        <v>1.81</v>
      </c>
      <c r="K546" s="32">
        <v>32154</v>
      </c>
      <c r="L546" s="33">
        <f t="shared" si="229"/>
        <v>1</v>
      </c>
      <c r="M546" s="33">
        <f t="shared" si="230"/>
        <v>1988</v>
      </c>
      <c r="N546" s="34">
        <v>16.760000000000002</v>
      </c>
      <c r="P546" s="32">
        <v>32650</v>
      </c>
      <c r="Q546" s="33">
        <f t="shared" si="231"/>
        <v>5</v>
      </c>
      <c r="R546" s="33">
        <f t="shared" si="232"/>
        <v>1989</v>
      </c>
      <c r="S546" s="34">
        <v>17.399999999999999</v>
      </c>
    </row>
    <row r="547" spans="1:19">
      <c r="A547" s="32">
        <v>34537</v>
      </c>
      <c r="B547" s="33">
        <f t="shared" si="225"/>
        <v>7</v>
      </c>
      <c r="C547" s="33">
        <f t="shared" si="226"/>
        <v>1994</v>
      </c>
      <c r="D547" s="34">
        <v>0.29099999999999998</v>
      </c>
      <c r="F547" s="32">
        <v>36181</v>
      </c>
      <c r="G547" s="33">
        <f t="shared" si="227"/>
        <v>1</v>
      </c>
      <c r="H547" s="33">
        <f t="shared" si="228"/>
        <v>1999</v>
      </c>
      <c r="I547" s="34">
        <v>1.85</v>
      </c>
      <c r="K547" s="32">
        <v>32155</v>
      </c>
      <c r="L547" s="33">
        <f t="shared" si="229"/>
        <v>1</v>
      </c>
      <c r="M547" s="33">
        <f t="shared" si="230"/>
        <v>1988</v>
      </c>
      <c r="N547" s="34">
        <v>16.559999999999999</v>
      </c>
      <c r="P547" s="32">
        <v>32651</v>
      </c>
      <c r="Q547" s="33">
        <f t="shared" si="231"/>
        <v>5</v>
      </c>
      <c r="R547" s="33">
        <f t="shared" si="232"/>
        <v>1989</v>
      </c>
      <c r="S547" s="34">
        <v>17.7</v>
      </c>
    </row>
    <row r="548" spans="1:19">
      <c r="A548" s="32">
        <v>34540</v>
      </c>
      <c r="B548" s="33">
        <f t="shared" ref="B548:B611" si="233">+MONTH(A548)</f>
        <v>7</v>
      </c>
      <c r="C548" s="33">
        <f t="shared" ref="C548:C611" si="234">+YEAR(A548)</f>
        <v>1994</v>
      </c>
      <c r="D548" s="34">
        <v>0.29399999999999998</v>
      </c>
      <c r="F548" s="32">
        <v>36182</v>
      </c>
      <c r="G548" s="33">
        <f t="shared" ref="G548:G611" si="235">+MONTH(F548)</f>
        <v>1</v>
      </c>
      <c r="H548" s="33">
        <f t="shared" ref="H548:H611" si="236">+YEAR(F548)</f>
        <v>1999</v>
      </c>
      <c r="I548" s="34">
        <v>1.82</v>
      </c>
      <c r="K548" s="32">
        <v>32156</v>
      </c>
      <c r="L548" s="33">
        <f t="shared" ref="L548:L611" si="237">+MONTH(K548)</f>
        <v>1</v>
      </c>
      <c r="M548" s="33">
        <f t="shared" ref="M548:M611" si="238">+YEAR(K548)</f>
        <v>1988</v>
      </c>
      <c r="N548" s="34">
        <v>17.100000000000001</v>
      </c>
      <c r="P548" s="32">
        <v>32652</v>
      </c>
      <c r="Q548" s="33">
        <f t="shared" ref="Q548:Q611" si="239">+MONTH(P548)</f>
        <v>5</v>
      </c>
      <c r="R548" s="33">
        <f t="shared" si="232"/>
        <v>1989</v>
      </c>
      <c r="S548" s="34">
        <v>18.149999999999999</v>
      </c>
    </row>
    <row r="549" spans="1:19">
      <c r="A549" s="32">
        <v>34541</v>
      </c>
      <c r="B549" s="33">
        <f t="shared" si="233"/>
        <v>7</v>
      </c>
      <c r="C549" s="33">
        <f t="shared" si="234"/>
        <v>1994</v>
      </c>
      <c r="D549" s="34">
        <v>0.29399999999999998</v>
      </c>
      <c r="F549" s="32">
        <v>36185</v>
      </c>
      <c r="G549" s="33">
        <f t="shared" si="235"/>
        <v>1</v>
      </c>
      <c r="H549" s="33">
        <f t="shared" si="236"/>
        <v>1999</v>
      </c>
      <c r="I549" s="34">
        <v>1.76</v>
      </c>
      <c r="K549" s="32">
        <v>32157</v>
      </c>
      <c r="L549" s="33">
        <f t="shared" si="237"/>
        <v>1</v>
      </c>
      <c r="M549" s="33">
        <f t="shared" si="238"/>
        <v>1988</v>
      </c>
      <c r="N549" s="34">
        <v>16.920000000000002</v>
      </c>
      <c r="P549" s="32">
        <v>32653</v>
      </c>
      <c r="Q549" s="33">
        <f t="shared" si="239"/>
        <v>5</v>
      </c>
      <c r="R549" s="33">
        <f t="shared" ref="R549:R612" si="240">+YEAR(P549)</f>
        <v>1989</v>
      </c>
      <c r="S549" s="34">
        <v>18.2</v>
      </c>
    </row>
    <row r="550" spans="1:19">
      <c r="A550" s="32">
        <v>34542</v>
      </c>
      <c r="B550" s="33">
        <f t="shared" si="233"/>
        <v>7</v>
      </c>
      <c r="C550" s="33">
        <f t="shared" si="234"/>
        <v>1994</v>
      </c>
      <c r="D550" s="34">
        <v>0.29899999999999999</v>
      </c>
      <c r="F550" s="32">
        <v>36186</v>
      </c>
      <c r="G550" s="33">
        <f t="shared" si="235"/>
        <v>1</v>
      </c>
      <c r="H550" s="33">
        <f t="shared" si="236"/>
        <v>1999</v>
      </c>
      <c r="I550" s="34">
        <v>1.73</v>
      </c>
      <c r="K550" s="32">
        <v>32160</v>
      </c>
      <c r="L550" s="33">
        <f t="shared" si="237"/>
        <v>1</v>
      </c>
      <c r="M550" s="33">
        <f t="shared" si="238"/>
        <v>1988</v>
      </c>
      <c r="N550" s="34">
        <v>17.28</v>
      </c>
      <c r="P550" s="32">
        <v>32654</v>
      </c>
      <c r="Q550" s="33">
        <f t="shared" si="239"/>
        <v>5</v>
      </c>
      <c r="R550" s="33">
        <f t="shared" si="240"/>
        <v>1989</v>
      </c>
      <c r="S550" s="34">
        <v>17.649999999999999</v>
      </c>
    </row>
    <row r="551" spans="1:19">
      <c r="A551" s="32">
        <v>34543</v>
      </c>
      <c r="B551" s="33">
        <f t="shared" si="233"/>
        <v>7</v>
      </c>
      <c r="C551" s="33">
        <f t="shared" si="234"/>
        <v>1994</v>
      </c>
      <c r="D551" s="34">
        <v>0.29799999999999999</v>
      </c>
      <c r="F551" s="32">
        <v>36187</v>
      </c>
      <c r="G551" s="33">
        <f t="shared" si="235"/>
        <v>1</v>
      </c>
      <c r="H551" s="33">
        <f t="shared" si="236"/>
        <v>1999</v>
      </c>
      <c r="I551" s="34">
        <v>1.75</v>
      </c>
      <c r="K551" s="32">
        <v>32161</v>
      </c>
      <c r="L551" s="33">
        <f t="shared" si="237"/>
        <v>1</v>
      </c>
      <c r="M551" s="33">
        <f t="shared" si="238"/>
        <v>1988</v>
      </c>
      <c r="N551" s="34">
        <v>17.3</v>
      </c>
      <c r="P551" s="32">
        <v>32657</v>
      </c>
      <c r="Q551" s="33">
        <f t="shared" si="239"/>
        <v>5</v>
      </c>
      <c r="R551" s="33">
        <f t="shared" si="240"/>
        <v>1989</v>
      </c>
      <c r="S551" s="34">
        <v>17.73</v>
      </c>
    </row>
    <row r="552" spans="1:19">
      <c r="A552" s="32">
        <v>34544</v>
      </c>
      <c r="B552" s="33">
        <f t="shared" si="233"/>
        <v>7</v>
      </c>
      <c r="C552" s="33">
        <f t="shared" si="234"/>
        <v>1994</v>
      </c>
      <c r="D552" s="34">
        <v>0.30099999999999999</v>
      </c>
      <c r="F552" s="32">
        <v>36188</v>
      </c>
      <c r="G552" s="33">
        <f t="shared" si="235"/>
        <v>1</v>
      </c>
      <c r="H552" s="33">
        <f t="shared" si="236"/>
        <v>1999</v>
      </c>
      <c r="I552" s="34">
        <v>1.75</v>
      </c>
      <c r="K552" s="32">
        <v>32162</v>
      </c>
      <c r="L552" s="33">
        <f t="shared" si="237"/>
        <v>1</v>
      </c>
      <c r="M552" s="33">
        <f t="shared" si="238"/>
        <v>1988</v>
      </c>
      <c r="N552" s="34">
        <v>17.2</v>
      </c>
      <c r="P552" s="32">
        <v>32658</v>
      </c>
      <c r="Q552" s="33">
        <f t="shared" si="239"/>
        <v>5</v>
      </c>
      <c r="R552" s="33">
        <f t="shared" si="240"/>
        <v>1989</v>
      </c>
      <c r="S552" s="34">
        <v>18.03</v>
      </c>
    </row>
    <row r="553" spans="1:19">
      <c r="A553" s="32">
        <v>34547</v>
      </c>
      <c r="B553" s="33">
        <f t="shared" si="233"/>
        <v>8</v>
      </c>
      <c r="C553" s="33">
        <f t="shared" si="234"/>
        <v>1994</v>
      </c>
      <c r="D553" s="34">
        <v>0.30599999999999999</v>
      </c>
      <c r="F553" s="32">
        <v>36189</v>
      </c>
      <c r="G553" s="33">
        <f t="shared" si="235"/>
        <v>1</v>
      </c>
      <c r="H553" s="33">
        <f t="shared" si="236"/>
        <v>1999</v>
      </c>
      <c r="I553" s="34">
        <v>1.83</v>
      </c>
      <c r="K553" s="32">
        <v>32163</v>
      </c>
      <c r="L553" s="33">
        <f t="shared" si="237"/>
        <v>1</v>
      </c>
      <c r="M553" s="33">
        <f t="shared" si="238"/>
        <v>1988</v>
      </c>
      <c r="N553" s="34">
        <v>17.21</v>
      </c>
      <c r="P553" s="32">
        <v>32659</v>
      </c>
      <c r="Q553" s="33">
        <f t="shared" si="239"/>
        <v>5</v>
      </c>
      <c r="R553" s="33">
        <f t="shared" si="240"/>
        <v>1989</v>
      </c>
      <c r="S553" s="34">
        <v>18.25</v>
      </c>
    </row>
    <row r="554" spans="1:19">
      <c r="A554" s="32">
        <v>34548</v>
      </c>
      <c r="B554" s="33">
        <f t="shared" si="233"/>
        <v>8</v>
      </c>
      <c r="C554" s="33">
        <f t="shared" si="234"/>
        <v>1994</v>
      </c>
      <c r="D554" s="34">
        <v>0.30399999999999999</v>
      </c>
      <c r="F554" s="32">
        <v>36192</v>
      </c>
      <c r="G554" s="33">
        <f t="shared" si="235"/>
        <v>2</v>
      </c>
      <c r="H554" s="33">
        <f t="shared" si="236"/>
        <v>1999</v>
      </c>
      <c r="I554" s="34">
        <v>1.75</v>
      </c>
      <c r="K554" s="32">
        <v>32164</v>
      </c>
      <c r="L554" s="33">
        <f t="shared" si="237"/>
        <v>1</v>
      </c>
      <c r="M554" s="33">
        <f t="shared" si="238"/>
        <v>1988</v>
      </c>
      <c r="N554" s="34">
        <v>16.989999999999998</v>
      </c>
      <c r="P554" s="32">
        <v>32660</v>
      </c>
      <c r="Q554" s="33">
        <f t="shared" si="239"/>
        <v>6</v>
      </c>
      <c r="R554" s="33">
        <f t="shared" si="240"/>
        <v>1989</v>
      </c>
      <c r="S554" s="34">
        <v>18.079999999999998</v>
      </c>
    </row>
    <row r="555" spans="1:19">
      <c r="A555" s="32">
        <v>34549</v>
      </c>
      <c r="B555" s="33">
        <f t="shared" si="233"/>
        <v>8</v>
      </c>
      <c r="C555" s="33">
        <f t="shared" si="234"/>
        <v>1994</v>
      </c>
      <c r="D555" s="34">
        <v>0.30399999999999999</v>
      </c>
      <c r="F555" s="32">
        <v>36193</v>
      </c>
      <c r="G555" s="33">
        <f t="shared" si="235"/>
        <v>2</v>
      </c>
      <c r="H555" s="33">
        <f t="shared" si="236"/>
        <v>1999</v>
      </c>
      <c r="I555" s="34">
        <v>1.78</v>
      </c>
      <c r="K555" s="32">
        <v>32167</v>
      </c>
      <c r="L555" s="33">
        <f t="shared" si="237"/>
        <v>1</v>
      </c>
      <c r="M555" s="33">
        <f t="shared" si="238"/>
        <v>1988</v>
      </c>
      <c r="N555" s="34">
        <v>17.11</v>
      </c>
      <c r="P555" s="32">
        <v>32661</v>
      </c>
      <c r="Q555" s="33">
        <f t="shared" si="239"/>
        <v>6</v>
      </c>
      <c r="R555" s="33">
        <f t="shared" si="240"/>
        <v>1989</v>
      </c>
      <c r="S555" s="34">
        <v>18.149999999999999</v>
      </c>
    </row>
    <row r="556" spans="1:19">
      <c r="A556" s="32">
        <v>34550</v>
      </c>
      <c r="B556" s="33">
        <f t="shared" si="233"/>
        <v>8</v>
      </c>
      <c r="C556" s="33">
        <f t="shared" si="234"/>
        <v>1994</v>
      </c>
      <c r="D556" s="34">
        <v>0.30399999999999999</v>
      </c>
      <c r="F556" s="32">
        <v>36194</v>
      </c>
      <c r="G556" s="33">
        <f t="shared" si="235"/>
        <v>2</v>
      </c>
      <c r="H556" s="33">
        <f t="shared" si="236"/>
        <v>1999</v>
      </c>
      <c r="I556" s="34">
        <v>1.8</v>
      </c>
      <c r="K556" s="32">
        <v>32168</v>
      </c>
      <c r="L556" s="33">
        <f t="shared" si="237"/>
        <v>1</v>
      </c>
      <c r="M556" s="33">
        <f t="shared" si="238"/>
        <v>1988</v>
      </c>
      <c r="N556" s="34">
        <v>16.96</v>
      </c>
      <c r="P556" s="32">
        <v>32664</v>
      </c>
      <c r="Q556" s="33">
        <f t="shared" si="239"/>
        <v>6</v>
      </c>
      <c r="R556" s="33">
        <f t="shared" si="240"/>
        <v>1989</v>
      </c>
      <c r="S556" s="34">
        <v>18.55</v>
      </c>
    </row>
    <row r="557" spans="1:19">
      <c r="A557" s="32">
        <v>34551</v>
      </c>
      <c r="B557" s="33">
        <f t="shared" si="233"/>
        <v>8</v>
      </c>
      <c r="C557" s="33">
        <f t="shared" si="234"/>
        <v>1994</v>
      </c>
      <c r="D557" s="34">
        <v>0.30299999999999999</v>
      </c>
      <c r="F557" s="32">
        <v>36195</v>
      </c>
      <c r="G557" s="33">
        <f t="shared" si="235"/>
        <v>2</v>
      </c>
      <c r="H557" s="33">
        <f t="shared" si="236"/>
        <v>1999</v>
      </c>
      <c r="I557" s="34">
        <v>1.79</v>
      </c>
      <c r="K557" s="32">
        <v>32169</v>
      </c>
      <c r="L557" s="33">
        <f t="shared" si="237"/>
        <v>1</v>
      </c>
      <c r="M557" s="33">
        <f t="shared" si="238"/>
        <v>1988</v>
      </c>
      <c r="N557" s="34">
        <v>16.64</v>
      </c>
      <c r="P557" s="32">
        <v>32665</v>
      </c>
      <c r="Q557" s="33">
        <f t="shared" si="239"/>
        <v>6</v>
      </c>
      <c r="R557" s="33">
        <f t="shared" si="240"/>
        <v>1989</v>
      </c>
      <c r="S557" s="34">
        <v>18.5</v>
      </c>
    </row>
    <row r="558" spans="1:19">
      <c r="A558" s="32">
        <v>34554</v>
      </c>
      <c r="B558" s="33">
        <f t="shared" si="233"/>
        <v>8</v>
      </c>
      <c r="C558" s="33">
        <f t="shared" si="234"/>
        <v>1994</v>
      </c>
      <c r="D558" s="34">
        <v>0.30399999999999999</v>
      </c>
      <c r="F558" s="32">
        <v>36196</v>
      </c>
      <c r="G558" s="33">
        <f t="shared" si="235"/>
        <v>2</v>
      </c>
      <c r="H558" s="33">
        <f t="shared" si="236"/>
        <v>1999</v>
      </c>
      <c r="I558" s="34">
        <v>1.81</v>
      </c>
      <c r="K558" s="32">
        <v>32170</v>
      </c>
      <c r="L558" s="33">
        <f t="shared" si="237"/>
        <v>1</v>
      </c>
      <c r="M558" s="33">
        <f t="shared" si="238"/>
        <v>1988</v>
      </c>
      <c r="N558" s="34">
        <v>16.940000000000001</v>
      </c>
      <c r="P558" s="32">
        <v>32666</v>
      </c>
      <c r="Q558" s="33">
        <f t="shared" si="239"/>
        <v>6</v>
      </c>
      <c r="R558" s="33">
        <f t="shared" si="240"/>
        <v>1989</v>
      </c>
      <c r="S558" s="34">
        <v>18.149999999999999</v>
      </c>
    </row>
    <row r="559" spans="1:19">
      <c r="A559" s="32">
        <v>34555</v>
      </c>
      <c r="B559" s="33">
        <f t="shared" si="233"/>
        <v>8</v>
      </c>
      <c r="C559" s="33">
        <f t="shared" si="234"/>
        <v>1994</v>
      </c>
      <c r="D559" s="34">
        <v>0.30399999999999999</v>
      </c>
      <c r="F559" s="32">
        <v>36199</v>
      </c>
      <c r="G559" s="33">
        <f t="shared" si="235"/>
        <v>2</v>
      </c>
      <c r="H559" s="33">
        <f t="shared" si="236"/>
        <v>1999</v>
      </c>
      <c r="I559" s="34">
        <v>1.81</v>
      </c>
      <c r="K559" s="32">
        <v>32171</v>
      </c>
      <c r="L559" s="33">
        <f t="shared" si="237"/>
        <v>1</v>
      </c>
      <c r="M559" s="33">
        <f t="shared" si="238"/>
        <v>1988</v>
      </c>
      <c r="N559" s="34">
        <v>16.97</v>
      </c>
      <c r="P559" s="32">
        <v>32667</v>
      </c>
      <c r="Q559" s="33">
        <f t="shared" si="239"/>
        <v>6</v>
      </c>
      <c r="R559" s="33">
        <f t="shared" si="240"/>
        <v>1989</v>
      </c>
      <c r="S559" s="34">
        <v>17.8</v>
      </c>
    </row>
    <row r="560" spans="1:19">
      <c r="A560" s="32">
        <v>34556</v>
      </c>
      <c r="B560" s="33">
        <f t="shared" si="233"/>
        <v>8</v>
      </c>
      <c r="C560" s="33">
        <f t="shared" si="234"/>
        <v>1994</v>
      </c>
      <c r="D560" s="34">
        <v>0.30399999999999999</v>
      </c>
      <c r="F560" s="32">
        <v>36200</v>
      </c>
      <c r="G560" s="33">
        <f t="shared" si="235"/>
        <v>2</v>
      </c>
      <c r="H560" s="33">
        <f t="shared" si="236"/>
        <v>1999</v>
      </c>
      <c r="I560" s="34">
        <v>1.82</v>
      </c>
      <c r="K560" s="32">
        <v>32174</v>
      </c>
      <c r="L560" s="33">
        <f t="shared" si="237"/>
        <v>2</v>
      </c>
      <c r="M560" s="33">
        <f t="shared" si="238"/>
        <v>1988</v>
      </c>
      <c r="N560" s="34">
        <v>16.829999999999998</v>
      </c>
      <c r="P560" s="32">
        <v>32668</v>
      </c>
      <c r="Q560" s="33">
        <f t="shared" si="239"/>
        <v>6</v>
      </c>
      <c r="R560" s="33">
        <f t="shared" si="240"/>
        <v>1989</v>
      </c>
      <c r="S560" s="34">
        <v>17.95</v>
      </c>
    </row>
    <row r="561" spans="1:19">
      <c r="A561" s="32">
        <v>34557</v>
      </c>
      <c r="B561" s="33">
        <f t="shared" si="233"/>
        <v>8</v>
      </c>
      <c r="C561" s="33">
        <f t="shared" si="234"/>
        <v>1994</v>
      </c>
      <c r="D561" s="34">
        <v>0.30299999999999999</v>
      </c>
      <c r="F561" s="32">
        <v>36201</v>
      </c>
      <c r="G561" s="33">
        <f t="shared" si="235"/>
        <v>2</v>
      </c>
      <c r="H561" s="33">
        <f t="shared" si="236"/>
        <v>1999</v>
      </c>
      <c r="I561" s="34">
        <v>1.8</v>
      </c>
      <c r="K561" s="32">
        <v>32175</v>
      </c>
      <c r="L561" s="33">
        <f t="shared" si="237"/>
        <v>2</v>
      </c>
      <c r="M561" s="33">
        <f t="shared" si="238"/>
        <v>1988</v>
      </c>
      <c r="N561" s="34">
        <v>16.920000000000002</v>
      </c>
      <c r="P561" s="32">
        <v>32671</v>
      </c>
      <c r="Q561" s="33">
        <f t="shared" si="239"/>
        <v>6</v>
      </c>
      <c r="R561" s="33">
        <f t="shared" si="240"/>
        <v>1989</v>
      </c>
      <c r="S561" s="34">
        <v>17.18</v>
      </c>
    </row>
    <row r="562" spans="1:19">
      <c r="A562" s="32">
        <v>34558</v>
      </c>
      <c r="B562" s="33">
        <f t="shared" si="233"/>
        <v>8</v>
      </c>
      <c r="C562" s="33">
        <f t="shared" si="234"/>
        <v>1994</v>
      </c>
      <c r="D562" s="34">
        <v>0.30099999999999999</v>
      </c>
      <c r="F562" s="32">
        <v>36202</v>
      </c>
      <c r="G562" s="33">
        <f t="shared" si="235"/>
        <v>2</v>
      </c>
      <c r="H562" s="33">
        <f t="shared" si="236"/>
        <v>1999</v>
      </c>
      <c r="I562" s="34">
        <v>1.78</v>
      </c>
      <c r="K562" s="32">
        <v>32176</v>
      </c>
      <c r="L562" s="33">
        <f t="shared" si="237"/>
        <v>2</v>
      </c>
      <c r="M562" s="33">
        <f t="shared" si="238"/>
        <v>1988</v>
      </c>
      <c r="N562" s="34">
        <v>17.12</v>
      </c>
      <c r="P562" s="32">
        <v>32672</v>
      </c>
      <c r="Q562" s="33">
        <f t="shared" si="239"/>
        <v>6</v>
      </c>
      <c r="R562" s="33">
        <f t="shared" si="240"/>
        <v>1989</v>
      </c>
      <c r="S562" s="34">
        <v>16.8</v>
      </c>
    </row>
    <row r="563" spans="1:19">
      <c r="A563" s="32">
        <v>34561</v>
      </c>
      <c r="B563" s="33">
        <f t="shared" si="233"/>
        <v>8</v>
      </c>
      <c r="C563" s="33">
        <f t="shared" si="234"/>
        <v>1994</v>
      </c>
      <c r="D563" s="34">
        <v>0.3</v>
      </c>
      <c r="F563" s="32">
        <v>36203</v>
      </c>
      <c r="G563" s="33">
        <f t="shared" si="235"/>
        <v>2</v>
      </c>
      <c r="H563" s="33">
        <f t="shared" si="236"/>
        <v>1999</v>
      </c>
      <c r="I563" s="34">
        <v>1.82</v>
      </c>
      <c r="K563" s="32">
        <v>32177</v>
      </c>
      <c r="L563" s="33">
        <f t="shared" si="237"/>
        <v>2</v>
      </c>
      <c r="M563" s="33">
        <f t="shared" si="238"/>
        <v>1988</v>
      </c>
      <c r="N563" s="34">
        <v>17.170000000000002</v>
      </c>
      <c r="P563" s="32">
        <v>32673</v>
      </c>
      <c r="Q563" s="33">
        <f t="shared" si="239"/>
        <v>6</v>
      </c>
      <c r="R563" s="33">
        <f t="shared" si="240"/>
        <v>1989</v>
      </c>
      <c r="S563" s="34">
        <v>16.899999999999999</v>
      </c>
    </row>
    <row r="564" spans="1:19">
      <c r="A564" s="32">
        <v>34562</v>
      </c>
      <c r="B564" s="33">
        <f t="shared" si="233"/>
        <v>8</v>
      </c>
      <c r="C564" s="33">
        <f t="shared" si="234"/>
        <v>1994</v>
      </c>
      <c r="D564" s="34">
        <v>0.30099999999999999</v>
      </c>
      <c r="F564" s="32">
        <v>36207</v>
      </c>
      <c r="G564" s="33">
        <f t="shared" si="235"/>
        <v>2</v>
      </c>
      <c r="H564" s="33">
        <f t="shared" si="236"/>
        <v>1999</v>
      </c>
      <c r="I564" s="34">
        <v>1.79</v>
      </c>
      <c r="K564" s="32">
        <v>32178</v>
      </c>
      <c r="L564" s="33">
        <f t="shared" si="237"/>
        <v>2</v>
      </c>
      <c r="M564" s="33">
        <f t="shared" si="238"/>
        <v>1988</v>
      </c>
      <c r="N564" s="34">
        <v>17.34</v>
      </c>
      <c r="P564" s="32">
        <v>32674</v>
      </c>
      <c r="Q564" s="33">
        <f t="shared" si="239"/>
        <v>6</v>
      </c>
      <c r="R564" s="33">
        <f t="shared" si="240"/>
        <v>1989</v>
      </c>
      <c r="S564" s="34">
        <v>16.95</v>
      </c>
    </row>
    <row r="565" spans="1:19">
      <c r="A565" s="32">
        <v>34563</v>
      </c>
      <c r="B565" s="33">
        <f t="shared" si="233"/>
        <v>8</v>
      </c>
      <c r="C565" s="33">
        <f t="shared" si="234"/>
        <v>1994</v>
      </c>
      <c r="D565" s="34">
        <v>0.30099999999999999</v>
      </c>
      <c r="F565" s="32">
        <v>36208</v>
      </c>
      <c r="G565" s="33">
        <f t="shared" si="235"/>
        <v>2</v>
      </c>
      <c r="H565" s="33">
        <f t="shared" si="236"/>
        <v>1999</v>
      </c>
      <c r="I565" s="34">
        <v>1.79</v>
      </c>
      <c r="K565" s="32">
        <v>32181</v>
      </c>
      <c r="L565" s="33">
        <f t="shared" si="237"/>
        <v>2</v>
      </c>
      <c r="M565" s="33">
        <f t="shared" si="238"/>
        <v>1988</v>
      </c>
      <c r="N565" s="34">
        <v>17.7</v>
      </c>
      <c r="P565" s="32">
        <v>32675</v>
      </c>
      <c r="Q565" s="33">
        <f t="shared" si="239"/>
        <v>6</v>
      </c>
      <c r="R565" s="33">
        <f t="shared" si="240"/>
        <v>1989</v>
      </c>
      <c r="S565" s="34">
        <v>16.649999999999999</v>
      </c>
    </row>
    <row r="566" spans="1:19">
      <c r="A566" s="32">
        <v>34564</v>
      </c>
      <c r="B566" s="33">
        <f t="shared" si="233"/>
        <v>8</v>
      </c>
      <c r="C566" s="33">
        <f t="shared" si="234"/>
        <v>1994</v>
      </c>
      <c r="D566" s="34">
        <v>0.30099999999999999</v>
      </c>
      <c r="F566" s="32">
        <v>36209</v>
      </c>
      <c r="G566" s="33">
        <f t="shared" si="235"/>
        <v>2</v>
      </c>
      <c r="H566" s="33">
        <f t="shared" si="236"/>
        <v>1999</v>
      </c>
      <c r="I566" s="34">
        <v>1.8</v>
      </c>
      <c r="K566" s="32">
        <v>32182</v>
      </c>
      <c r="L566" s="33">
        <f t="shared" si="237"/>
        <v>2</v>
      </c>
      <c r="M566" s="33">
        <f t="shared" si="238"/>
        <v>1988</v>
      </c>
      <c r="N566" s="34">
        <v>17.38</v>
      </c>
      <c r="P566" s="32">
        <v>32678</v>
      </c>
      <c r="Q566" s="33">
        <f t="shared" si="239"/>
        <v>6</v>
      </c>
      <c r="R566" s="33">
        <f t="shared" si="240"/>
        <v>1989</v>
      </c>
      <c r="S566" s="34">
        <v>16.850000000000001</v>
      </c>
    </row>
    <row r="567" spans="1:19">
      <c r="A567" s="32">
        <v>34565</v>
      </c>
      <c r="B567" s="33">
        <f t="shared" si="233"/>
        <v>8</v>
      </c>
      <c r="C567" s="33">
        <f t="shared" si="234"/>
        <v>1994</v>
      </c>
      <c r="D567" s="34">
        <v>0.29899999999999999</v>
      </c>
      <c r="F567" s="32">
        <v>36210</v>
      </c>
      <c r="G567" s="33">
        <f t="shared" si="235"/>
        <v>2</v>
      </c>
      <c r="H567" s="33">
        <f t="shared" si="236"/>
        <v>1999</v>
      </c>
      <c r="I567" s="34">
        <v>1.79</v>
      </c>
      <c r="K567" s="32">
        <v>32183</v>
      </c>
      <c r="L567" s="33">
        <f t="shared" si="237"/>
        <v>2</v>
      </c>
      <c r="M567" s="33">
        <f t="shared" si="238"/>
        <v>1988</v>
      </c>
      <c r="N567" s="34">
        <v>17.12</v>
      </c>
      <c r="P567" s="32">
        <v>32679</v>
      </c>
      <c r="Q567" s="33">
        <f t="shared" si="239"/>
        <v>6</v>
      </c>
      <c r="R567" s="33">
        <f t="shared" si="240"/>
        <v>1989</v>
      </c>
      <c r="S567" s="34">
        <v>16.88</v>
      </c>
    </row>
    <row r="568" spans="1:19">
      <c r="A568" s="32">
        <v>34568</v>
      </c>
      <c r="B568" s="33">
        <f t="shared" si="233"/>
        <v>8</v>
      </c>
      <c r="C568" s="33">
        <f t="shared" si="234"/>
        <v>1994</v>
      </c>
      <c r="D568" s="34">
        <v>0.29599999999999999</v>
      </c>
      <c r="F568" s="32">
        <v>36213</v>
      </c>
      <c r="G568" s="33">
        <f t="shared" si="235"/>
        <v>2</v>
      </c>
      <c r="H568" s="33">
        <f t="shared" si="236"/>
        <v>1999</v>
      </c>
      <c r="I568" s="34">
        <v>1.77</v>
      </c>
      <c r="K568" s="32">
        <v>32184</v>
      </c>
      <c r="L568" s="33">
        <f t="shared" si="237"/>
        <v>2</v>
      </c>
      <c r="M568" s="33">
        <f t="shared" si="238"/>
        <v>1988</v>
      </c>
      <c r="N568" s="34">
        <v>17.170000000000002</v>
      </c>
      <c r="P568" s="32">
        <v>32680</v>
      </c>
      <c r="Q568" s="33">
        <f t="shared" si="239"/>
        <v>6</v>
      </c>
      <c r="R568" s="33">
        <f t="shared" si="240"/>
        <v>1989</v>
      </c>
      <c r="S568" s="34">
        <v>17.13</v>
      </c>
    </row>
    <row r="569" spans="1:19">
      <c r="A569" s="32">
        <v>34569</v>
      </c>
      <c r="B569" s="33">
        <f t="shared" si="233"/>
        <v>8</v>
      </c>
      <c r="C569" s="33">
        <f t="shared" si="234"/>
        <v>1994</v>
      </c>
      <c r="D569" s="34">
        <v>0.29499999999999998</v>
      </c>
      <c r="F569" s="32">
        <v>36214</v>
      </c>
      <c r="G569" s="33">
        <f t="shared" si="235"/>
        <v>2</v>
      </c>
      <c r="H569" s="33">
        <f t="shared" si="236"/>
        <v>1999</v>
      </c>
      <c r="I569" s="34">
        <v>1.75</v>
      </c>
      <c r="K569" s="32">
        <v>32185</v>
      </c>
      <c r="L569" s="33">
        <f t="shared" si="237"/>
        <v>2</v>
      </c>
      <c r="M569" s="33">
        <f t="shared" si="238"/>
        <v>1988</v>
      </c>
      <c r="N569" s="34">
        <v>16.84</v>
      </c>
      <c r="P569" s="32">
        <v>32681</v>
      </c>
      <c r="Q569" s="33">
        <f t="shared" si="239"/>
        <v>6</v>
      </c>
      <c r="R569" s="33">
        <f t="shared" si="240"/>
        <v>1989</v>
      </c>
      <c r="S569" s="34">
        <v>17.3</v>
      </c>
    </row>
    <row r="570" spans="1:19">
      <c r="A570" s="32">
        <v>34570</v>
      </c>
      <c r="B570" s="33">
        <f t="shared" si="233"/>
        <v>8</v>
      </c>
      <c r="C570" s="33">
        <f t="shared" si="234"/>
        <v>1994</v>
      </c>
      <c r="D570" s="34">
        <v>0.29599999999999999</v>
      </c>
      <c r="F570" s="32">
        <v>36215</v>
      </c>
      <c r="G570" s="33">
        <f t="shared" si="235"/>
        <v>2</v>
      </c>
      <c r="H570" s="33">
        <f t="shared" si="236"/>
        <v>1999</v>
      </c>
      <c r="I570" s="34">
        <v>1.73</v>
      </c>
      <c r="K570" s="32">
        <v>32188</v>
      </c>
      <c r="L570" s="33">
        <f t="shared" si="237"/>
        <v>2</v>
      </c>
      <c r="M570" s="33">
        <f t="shared" si="238"/>
        <v>1988</v>
      </c>
      <c r="N570" s="34">
        <v>16.84</v>
      </c>
      <c r="P570" s="32">
        <v>32682</v>
      </c>
      <c r="Q570" s="33">
        <f t="shared" si="239"/>
        <v>6</v>
      </c>
      <c r="R570" s="33">
        <f t="shared" si="240"/>
        <v>1989</v>
      </c>
      <c r="S570" s="34">
        <v>18.03</v>
      </c>
    </row>
    <row r="571" spans="1:19">
      <c r="A571" s="32">
        <v>34571</v>
      </c>
      <c r="B571" s="33">
        <f t="shared" si="233"/>
        <v>8</v>
      </c>
      <c r="C571" s="33">
        <f t="shared" si="234"/>
        <v>1994</v>
      </c>
      <c r="D571" s="34">
        <v>0.29599999999999999</v>
      </c>
      <c r="F571" s="32">
        <v>36216</v>
      </c>
      <c r="G571" s="33">
        <f t="shared" si="235"/>
        <v>2</v>
      </c>
      <c r="H571" s="33">
        <f t="shared" si="236"/>
        <v>1999</v>
      </c>
      <c r="I571" s="34">
        <v>1.64</v>
      </c>
      <c r="K571" s="32">
        <v>32189</v>
      </c>
      <c r="L571" s="33">
        <f t="shared" si="237"/>
        <v>2</v>
      </c>
      <c r="M571" s="33">
        <f t="shared" si="238"/>
        <v>1988</v>
      </c>
      <c r="N571" s="34">
        <v>16.8</v>
      </c>
      <c r="P571" s="32">
        <v>32685</v>
      </c>
      <c r="Q571" s="33">
        <f t="shared" si="239"/>
        <v>6</v>
      </c>
      <c r="R571" s="33">
        <f t="shared" si="240"/>
        <v>1989</v>
      </c>
      <c r="S571" s="34">
        <v>18.23</v>
      </c>
    </row>
    <row r="572" spans="1:19">
      <c r="A572" s="32">
        <v>34572</v>
      </c>
      <c r="B572" s="33">
        <f t="shared" si="233"/>
        <v>8</v>
      </c>
      <c r="C572" s="33">
        <f t="shared" si="234"/>
        <v>1994</v>
      </c>
      <c r="D572" s="34">
        <v>0.29399999999999998</v>
      </c>
      <c r="F572" s="32">
        <v>36217</v>
      </c>
      <c r="G572" s="33">
        <f t="shared" si="235"/>
        <v>2</v>
      </c>
      <c r="H572" s="33">
        <f t="shared" si="236"/>
        <v>1999</v>
      </c>
      <c r="I572" s="34">
        <v>1.63</v>
      </c>
      <c r="K572" s="32">
        <v>32190</v>
      </c>
      <c r="L572" s="33">
        <f t="shared" si="237"/>
        <v>2</v>
      </c>
      <c r="M572" s="33">
        <f t="shared" si="238"/>
        <v>1988</v>
      </c>
      <c r="N572" s="34">
        <v>16.62</v>
      </c>
      <c r="P572" s="32">
        <v>32686</v>
      </c>
      <c r="Q572" s="33">
        <f t="shared" si="239"/>
        <v>6</v>
      </c>
      <c r="R572" s="33">
        <f t="shared" si="240"/>
        <v>1989</v>
      </c>
      <c r="S572" s="34">
        <v>18.2</v>
      </c>
    </row>
    <row r="573" spans="1:19">
      <c r="A573" s="32">
        <v>34575</v>
      </c>
      <c r="B573" s="33">
        <f t="shared" si="233"/>
        <v>8</v>
      </c>
      <c r="C573" s="33">
        <f t="shared" si="234"/>
        <v>1994</v>
      </c>
      <c r="D573" s="34">
        <v>0.29099999999999998</v>
      </c>
      <c r="F573" s="32">
        <v>36220</v>
      </c>
      <c r="G573" s="33">
        <f t="shared" si="235"/>
        <v>3</v>
      </c>
      <c r="H573" s="33">
        <f t="shared" si="236"/>
        <v>1999</v>
      </c>
      <c r="I573" s="34">
        <v>1.65</v>
      </c>
      <c r="K573" s="32">
        <v>32191</v>
      </c>
      <c r="L573" s="33">
        <f t="shared" si="237"/>
        <v>2</v>
      </c>
      <c r="M573" s="33">
        <f t="shared" si="238"/>
        <v>1988</v>
      </c>
      <c r="N573" s="34">
        <v>16.5</v>
      </c>
      <c r="P573" s="32">
        <v>32687</v>
      </c>
      <c r="Q573" s="33">
        <f t="shared" si="239"/>
        <v>6</v>
      </c>
      <c r="R573" s="33">
        <f t="shared" si="240"/>
        <v>1989</v>
      </c>
      <c r="S573" s="34">
        <v>18</v>
      </c>
    </row>
    <row r="574" spans="1:19">
      <c r="A574" s="32">
        <v>34576</v>
      </c>
      <c r="B574" s="33">
        <f t="shared" si="233"/>
        <v>8</v>
      </c>
      <c r="C574" s="33">
        <f t="shared" si="234"/>
        <v>1994</v>
      </c>
      <c r="D574" s="34">
        <v>0.29099999999999998</v>
      </c>
      <c r="F574" s="32">
        <v>36221</v>
      </c>
      <c r="G574" s="33">
        <f t="shared" si="235"/>
        <v>3</v>
      </c>
      <c r="H574" s="33">
        <f t="shared" si="236"/>
        <v>1999</v>
      </c>
      <c r="I574" s="34">
        <v>1.67</v>
      </c>
      <c r="K574" s="32">
        <v>32192</v>
      </c>
      <c r="L574" s="33">
        <f t="shared" si="237"/>
        <v>2</v>
      </c>
      <c r="M574" s="33">
        <f t="shared" si="238"/>
        <v>1988</v>
      </c>
      <c r="N574" s="34">
        <v>16.73</v>
      </c>
      <c r="P574" s="32">
        <v>32688</v>
      </c>
      <c r="Q574" s="33">
        <f t="shared" si="239"/>
        <v>6</v>
      </c>
      <c r="R574" s="33">
        <f t="shared" si="240"/>
        <v>1989</v>
      </c>
      <c r="S574" s="34">
        <v>18.2</v>
      </c>
    </row>
    <row r="575" spans="1:19">
      <c r="A575" s="32">
        <v>34577</v>
      </c>
      <c r="B575" s="33">
        <f t="shared" si="233"/>
        <v>8</v>
      </c>
      <c r="C575" s="33">
        <f t="shared" si="234"/>
        <v>1994</v>
      </c>
      <c r="D575" s="34">
        <v>0.29399999999999998</v>
      </c>
      <c r="F575" s="32">
        <v>36222</v>
      </c>
      <c r="G575" s="33">
        <f t="shared" si="235"/>
        <v>3</v>
      </c>
      <c r="H575" s="33">
        <f t="shared" si="236"/>
        <v>1999</v>
      </c>
      <c r="I575" s="34">
        <v>1.68</v>
      </c>
      <c r="K575" s="32">
        <v>32195</v>
      </c>
      <c r="L575" s="33">
        <f t="shared" si="237"/>
        <v>2</v>
      </c>
      <c r="M575" s="33">
        <f t="shared" si="238"/>
        <v>1988</v>
      </c>
      <c r="N575" s="34">
        <v>16.64</v>
      </c>
      <c r="P575" s="32">
        <v>32689</v>
      </c>
      <c r="Q575" s="33">
        <f t="shared" si="239"/>
        <v>6</v>
      </c>
      <c r="R575" s="33">
        <f t="shared" si="240"/>
        <v>1989</v>
      </c>
      <c r="S575" s="34">
        <v>18.28</v>
      </c>
    </row>
    <row r="576" spans="1:19">
      <c r="A576" s="32">
        <v>34578</v>
      </c>
      <c r="B576" s="33">
        <f t="shared" si="233"/>
        <v>9</v>
      </c>
      <c r="C576" s="33">
        <f t="shared" si="234"/>
        <v>1994</v>
      </c>
      <c r="D576" s="34">
        <v>0.29599999999999999</v>
      </c>
      <c r="F576" s="32">
        <v>36223</v>
      </c>
      <c r="G576" s="33">
        <f t="shared" si="235"/>
        <v>3</v>
      </c>
      <c r="H576" s="33">
        <f t="shared" si="236"/>
        <v>1999</v>
      </c>
      <c r="I576" s="34">
        <v>1.72</v>
      </c>
      <c r="K576" s="32">
        <v>32196</v>
      </c>
      <c r="L576" s="33">
        <f t="shared" si="237"/>
        <v>2</v>
      </c>
      <c r="M576" s="33">
        <f t="shared" si="238"/>
        <v>1988</v>
      </c>
      <c r="N576" s="34">
        <v>16.8</v>
      </c>
      <c r="P576" s="32">
        <v>32692</v>
      </c>
      <c r="Q576" s="33">
        <f t="shared" si="239"/>
        <v>7</v>
      </c>
      <c r="R576" s="33">
        <f t="shared" si="240"/>
        <v>1989</v>
      </c>
      <c r="S576" s="34">
        <v>18.399999999999999</v>
      </c>
    </row>
    <row r="577" spans="1:19">
      <c r="A577" s="32">
        <v>34579</v>
      </c>
      <c r="B577" s="33">
        <f t="shared" si="233"/>
        <v>9</v>
      </c>
      <c r="C577" s="33">
        <f t="shared" si="234"/>
        <v>1994</v>
      </c>
      <c r="D577" s="34">
        <v>0.29599999999999999</v>
      </c>
      <c r="F577" s="32">
        <v>36224</v>
      </c>
      <c r="G577" s="33">
        <f t="shared" si="235"/>
        <v>3</v>
      </c>
      <c r="H577" s="33">
        <f t="shared" si="236"/>
        <v>1999</v>
      </c>
      <c r="I577" s="34">
        <v>1.74</v>
      </c>
      <c r="K577" s="32">
        <v>32197</v>
      </c>
      <c r="L577" s="33">
        <f t="shared" si="237"/>
        <v>2</v>
      </c>
      <c r="M577" s="33">
        <f t="shared" si="238"/>
        <v>1988</v>
      </c>
      <c r="N577" s="34">
        <v>16.579999999999998</v>
      </c>
      <c r="P577" s="32">
        <v>32693</v>
      </c>
      <c r="Q577" s="33">
        <f t="shared" si="239"/>
        <v>7</v>
      </c>
      <c r="R577" s="33">
        <f t="shared" si="240"/>
        <v>1989</v>
      </c>
      <c r="S577" s="34">
        <v>18.600000000000001</v>
      </c>
    </row>
    <row r="578" spans="1:19">
      <c r="A578" s="32">
        <v>34583</v>
      </c>
      <c r="B578" s="33">
        <f t="shared" si="233"/>
        <v>9</v>
      </c>
      <c r="C578" s="33">
        <f t="shared" si="234"/>
        <v>1994</v>
      </c>
      <c r="D578" s="34">
        <v>0.29499999999999998</v>
      </c>
      <c r="F578" s="32">
        <v>36227</v>
      </c>
      <c r="G578" s="33">
        <f t="shared" si="235"/>
        <v>3</v>
      </c>
      <c r="H578" s="33">
        <f t="shared" si="236"/>
        <v>1999</v>
      </c>
      <c r="I578" s="34">
        <v>1.87</v>
      </c>
      <c r="K578" s="32">
        <v>32198</v>
      </c>
      <c r="L578" s="33">
        <f t="shared" si="237"/>
        <v>2</v>
      </c>
      <c r="M578" s="33">
        <f t="shared" si="238"/>
        <v>1988</v>
      </c>
      <c r="N578" s="34">
        <v>15.86</v>
      </c>
      <c r="P578" s="32">
        <v>32694</v>
      </c>
      <c r="Q578" s="33">
        <f t="shared" si="239"/>
        <v>7</v>
      </c>
      <c r="R578" s="33">
        <f t="shared" si="240"/>
        <v>1989</v>
      </c>
      <c r="S578" s="34">
        <v>18.75</v>
      </c>
    </row>
    <row r="579" spans="1:19">
      <c r="A579" s="32">
        <v>34584</v>
      </c>
      <c r="B579" s="33">
        <f t="shared" si="233"/>
        <v>9</v>
      </c>
      <c r="C579" s="33">
        <f t="shared" si="234"/>
        <v>1994</v>
      </c>
      <c r="D579" s="34">
        <v>0.29899999999999999</v>
      </c>
      <c r="F579" s="32">
        <v>36228</v>
      </c>
      <c r="G579" s="33">
        <f t="shared" si="235"/>
        <v>3</v>
      </c>
      <c r="H579" s="33">
        <f t="shared" si="236"/>
        <v>1999</v>
      </c>
      <c r="I579" s="34">
        <v>1.86</v>
      </c>
      <c r="K579" s="32">
        <v>32199</v>
      </c>
      <c r="L579" s="33">
        <f t="shared" si="237"/>
        <v>2</v>
      </c>
      <c r="M579" s="33">
        <f t="shared" si="238"/>
        <v>1988</v>
      </c>
      <c r="N579" s="34">
        <v>15.77</v>
      </c>
      <c r="P579" s="32">
        <v>32695</v>
      </c>
      <c r="Q579" s="33">
        <f t="shared" si="239"/>
        <v>7</v>
      </c>
      <c r="R579" s="33">
        <f t="shared" si="240"/>
        <v>1989</v>
      </c>
      <c r="S579" s="34">
        <v>18.3</v>
      </c>
    </row>
    <row r="580" spans="1:19">
      <c r="A580" s="32">
        <v>34585</v>
      </c>
      <c r="B580" s="33">
        <f t="shared" si="233"/>
        <v>9</v>
      </c>
      <c r="C580" s="33">
        <f t="shared" si="234"/>
        <v>1994</v>
      </c>
      <c r="D580" s="34">
        <v>0.29899999999999999</v>
      </c>
      <c r="F580" s="32">
        <v>36229</v>
      </c>
      <c r="G580" s="33">
        <f t="shared" si="235"/>
        <v>3</v>
      </c>
      <c r="H580" s="33">
        <f t="shared" si="236"/>
        <v>1999</v>
      </c>
      <c r="I580" s="34">
        <v>1.94</v>
      </c>
      <c r="K580" s="32">
        <v>32202</v>
      </c>
      <c r="L580" s="33">
        <f t="shared" si="237"/>
        <v>2</v>
      </c>
      <c r="M580" s="33">
        <f t="shared" si="238"/>
        <v>1988</v>
      </c>
      <c r="N580" s="34">
        <v>15.98</v>
      </c>
      <c r="P580" s="32">
        <v>32696</v>
      </c>
      <c r="Q580" s="33">
        <f t="shared" si="239"/>
        <v>7</v>
      </c>
      <c r="R580" s="33">
        <f t="shared" si="240"/>
        <v>1989</v>
      </c>
      <c r="S580" s="34">
        <v>17.850000000000001</v>
      </c>
    </row>
    <row r="581" spans="1:19">
      <c r="A581" s="32">
        <v>34586</v>
      </c>
      <c r="B581" s="33">
        <f t="shared" si="233"/>
        <v>9</v>
      </c>
      <c r="C581" s="33">
        <f t="shared" si="234"/>
        <v>1994</v>
      </c>
      <c r="D581" s="34">
        <v>0.29899999999999999</v>
      </c>
      <c r="F581" s="32">
        <v>36230</v>
      </c>
      <c r="G581" s="33">
        <f t="shared" si="235"/>
        <v>3</v>
      </c>
      <c r="H581" s="33">
        <f t="shared" si="236"/>
        <v>1999</v>
      </c>
      <c r="I581" s="34">
        <v>1.87</v>
      </c>
      <c r="K581" s="32">
        <v>32203</v>
      </c>
      <c r="L581" s="33">
        <f t="shared" si="237"/>
        <v>3</v>
      </c>
      <c r="M581" s="33">
        <f t="shared" si="238"/>
        <v>1988</v>
      </c>
      <c r="N581" s="34">
        <v>15.57</v>
      </c>
      <c r="P581" s="32">
        <v>32699</v>
      </c>
      <c r="Q581" s="33">
        <f t="shared" si="239"/>
        <v>7</v>
      </c>
      <c r="R581" s="33">
        <f t="shared" si="240"/>
        <v>1989</v>
      </c>
      <c r="S581" s="34">
        <v>17.829999999999998</v>
      </c>
    </row>
    <row r="582" spans="1:19">
      <c r="A582" s="32">
        <v>34589</v>
      </c>
      <c r="B582" s="33">
        <f t="shared" si="233"/>
        <v>9</v>
      </c>
      <c r="C582" s="33">
        <f t="shared" si="234"/>
        <v>1994</v>
      </c>
      <c r="D582" s="34">
        <v>0.29899999999999999</v>
      </c>
      <c r="F582" s="32">
        <v>36231</v>
      </c>
      <c r="G582" s="33">
        <f t="shared" si="235"/>
        <v>3</v>
      </c>
      <c r="H582" s="33">
        <f t="shared" si="236"/>
        <v>1999</v>
      </c>
      <c r="I582" s="34">
        <v>1.81</v>
      </c>
      <c r="K582" s="32">
        <v>32204</v>
      </c>
      <c r="L582" s="33">
        <f t="shared" si="237"/>
        <v>3</v>
      </c>
      <c r="M582" s="33">
        <f t="shared" si="238"/>
        <v>1988</v>
      </c>
      <c r="N582" s="34">
        <v>15.69</v>
      </c>
      <c r="P582" s="32">
        <v>32700</v>
      </c>
      <c r="Q582" s="33">
        <f t="shared" si="239"/>
        <v>7</v>
      </c>
      <c r="R582" s="33">
        <f t="shared" si="240"/>
        <v>1989</v>
      </c>
      <c r="S582" s="34">
        <v>17.63</v>
      </c>
    </row>
    <row r="583" spans="1:19">
      <c r="A583" s="32">
        <v>34590</v>
      </c>
      <c r="B583" s="33">
        <f t="shared" si="233"/>
        <v>9</v>
      </c>
      <c r="C583" s="33">
        <f t="shared" si="234"/>
        <v>1994</v>
      </c>
      <c r="D583" s="34">
        <v>0.29899999999999999</v>
      </c>
      <c r="F583" s="32">
        <v>36234</v>
      </c>
      <c r="G583" s="33">
        <f t="shared" si="235"/>
        <v>3</v>
      </c>
      <c r="H583" s="33">
        <f t="shared" si="236"/>
        <v>1999</v>
      </c>
      <c r="I583" s="34">
        <v>1.75</v>
      </c>
      <c r="K583" s="32">
        <v>32205</v>
      </c>
      <c r="L583" s="33">
        <f t="shared" si="237"/>
        <v>3</v>
      </c>
      <c r="M583" s="33">
        <f t="shared" si="238"/>
        <v>1988</v>
      </c>
      <c r="N583" s="34">
        <v>15.35</v>
      </c>
      <c r="P583" s="32">
        <v>32701</v>
      </c>
      <c r="Q583" s="33">
        <f t="shared" si="239"/>
        <v>7</v>
      </c>
      <c r="R583" s="33">
        <f t="shared" si="240"/>
        <v>1989</v>
      </c>
      <c r="S583" s="34">
        <v>17.649999999999999</v>
      </c>
    </row>
    <row r="584" spans="1:19">
      <c r="A584" s="32">
        <v>34591</v>
      </c>
      <c r="B584" s="33">
        <f t="shared" si="233"/>
        <v>9</v>
      </c>
      <c r="C584" s="33">
        <f t="shared" si="234"/>
        <v>1994</v>
      </c>
      <c r="D584" s="34">
        <v>0.29599999999999999</v>
      </c>
      <c r="F584" s="32">
        <v>36235</v>
      </c>
      <c r="G584" s="33">
        <f t="shared" si="235"/>
        <v>3</v>
      </c>
      <c r="H584" s="33">
        <f t="shared" si="236"/>
        <v>1999</v>
      </c>
      <c r="I584" s="34">
        <v>1.75</v>
      </c>
      <c r="K584" s="32">
        <v>32206</v>
      </c>
      <c r="L584" s="33">
        <f t="shared" si="237"/>
        <v>3</v>
      </c>
      <c r="M584" s="33">
        <f t="shared" si="238"/>
        <v>1988</v>
      </c>
      <c r="N584" s="34">
        <v>15.63</v>
      </c>
      <c r="P584" s="32">
        <v>32702</v>
      </c>
      <c r="Q584" s="33">
        <f t="shared" si="239"/>
        <v>7</v>
      </c>
      <c r="R584" s="33">
        <f t="shared" si="240"/>
        <v>1989</v>
      </c>
      <c r="S584" s="34">
        <v>17.600000000000001</v>
      </c>
    </row>
    <row r="585" spans="1:19">
      <c r="A585" s="32">
        <v>34592</v>
      </c>
      <c r="B585" s="33">
        <f t="shared" si="233"/>
        <v>9</v>
      </c>
      <c r="C585" s="33">
        <f t="shared" si="234"/>
        <v>1994</v>
      </c>
      <c r="D585" s="34">
        <v>0.29599999999999999</v>
      </c>
      <c r="F585" s="32">
        <v>36236</v>
      </c>
      <c r="G585" s="33">
        <f t="shared" si="235"/>
        <v>3</v>
      </c>
      <c r="H585" s="33">
        <f t="shared" si="236"/>
        <v>1999</v>
      </c>
      <c r="I585" s="34">
        <v>1.75</v>
      </c>
      <c r="K585" s="32">
        <v>32209</v>
      </c>
      <c r="L585" s="33">
        <f t="shared" si="237"/>
        <v>3</v>
      </c>
      <c r="M585" s="33">
        <f t="shared" si="238"/>
        <v>1988</v>
      </c>
      <c r="N585" s="34">
        <v>15.35</v>
      </c>
      <c r="P585" s="32">
        <v>32703</v>
      </c>
      <c r="Q585" s="33">
        <f t="shared" si="239"/>
        <v>7</v>
      </c>
      <c r="R585" s="33">
        <f t="shared" si="240"/>
        <v>1989</v>
      </c>
      <c r="S585" s="34">
        <v>17.899999999999999</v>
      </c>
    </row>
    <row r="586" spans="1:19">
      <c r="A586" s="32">
        <v>34593</v>
      </c>
      <c r="B586" s="33">
        <f t="shared" si="233"/>
        <v>9</v>
      </c>
      <c r="C586" s="33">
        <f t="shared" si="234"/>
        <v>1994</v>
      </c>
      <c r="D586" s="34">
        <v>0.29899999999999999</v>
      </c>
      <c r="F586" s="32">
        <v>36237</v>
      </c>
      <c r="G586" s="33">
        <f t="shared" si="235"/>
        <v>3</v>
      </c>
      <c r="H586" s="33">
        <f t="shared" si="236"/>
        <v>1999</v>
      </c>
      <c r="I586" s="34">
        <v>1.75</v>
      </c>
      <c r="K586" s="32">
        <v>32210</v>
      </c>
      <c r="L586" s="33">
        <f t="shared" si="237"/>
        <v>3</v>
      </c>
      <c r="M586" s="33">
        <f t="shared" si="238"/>
        <v>1988</v>
      </c>
      <c r="N586" s="34">
        <v>15.58</v>
      </c>
      <c r="P586" s="32">
        <v>32706</v>
      </c>
      <c r="Q586" s="33">
        <f t="shared" si="239"/>
        <v>7</v>
      </c>
      <c r="R586" s="33">
        <f t="shared" si="240"/>
        <v>1989</v>
      </c>
      <c r="S586" s="34">
        <v>18.05</v>
      </c>
    </row>
    <row r="587" spans="1:19">
      <c r="A587" s="32">
        <v>34596</v>
      </c>
      <c r="B587" s="33">
        <f t="shared" si="233"/>
        <v>9</v>
      </c>
      <c r="C587" s="33">
        <f t="shared" si="234"/>
        <v>1994</v>
      </c>
      <c r="D587" s="34">
        <v>0.29899999999999999</v>
      </c>
      <c r="F587" s="32">
        <v>36238</v>
      </c>
      <c r="G587" s="33">
        <f t="shared" si="235"/>
        <v>3</v>
      </c>
      <c r="H587" s="33">
        <f t="shared" si="236"/>
        <v>1999</v>
      </c>
      <c r="I587" s="34">
        <v>1.73</v>
      </c>
      <c r="K587" s="32">
        <v>32211</v>
      </c>
      <c r="L587" s="33">
        <f t="shared" si="237"/>
        <v>3</v>
      </c>
      <c r="M587" s="33">
        <f t="shared" si="238"/>
        <v>1988</v>
      </c>
      <c r="N587" s="34">
        <v>15.52</v>
      </c>
      <c r="P587" s="32">
        <v>32707</v>
      </c>
      <c r="Q587" s="33">
        <f t="shared" si="239"/>
        <v>7</v>
      </c>
      <c r="R587" s="33">
        <f t="shared" si="240"/>
        <v>1989</v>
      </c>
      <c r="S587" s="34">
        <v>18.05</v>
      </c>
    </row>
    <row r="588" spans="1:19">
      <c r="A588" s="32">
        <v>34597</v>
      </c>
      <c r="B588" s="33">
        <f t="shared" si="233"/>
        <v>9</v>
      </c>
      <c r="C588" s="33">
        <f t="shared" si="234"/>
        <v>1994</v>
      </c>
      <c r="D588" s="34">
        <v>0.29899999999999999</v>
      </c>
      <c r="F588" s="32">
        <v>36241</v>
      </c>
      <c r="G588" s="33">
        <f t="shared" si="235"/>
        <v>3</v>
      </c>
      <c r="H588" s="33">
        <f t="shared" si="236"/>
        <v>1999</v>
      </c>
      <c r="I588" s="34">
        <v>1.74</v>
      </c>
      <c r="K588" s="32">
        <v>32212</v>
      </c>
      <c r="L588" s="33">
        <f t="shared" si="237"/>
        <v>3</v>
      </c>
      <c r="M588" s="33">
        <f t="shared" si="238"/>
        <v>1988</v>
      </c>
      <c r="N588" s="34">
        <v>16.04</v>
      </c>
      <c r="P588" s="32">
        <v>32708</v>
      </c>
      <c r="Q588" s="33">
        <f t="shared" si="239"/>
        <v>7</v>
      </c>
      <c r="R588" s="33">
        <f t="shared" si="240"/>
        <v>1989</v>
      </c>
      <c r="S588" s="34">
        <v>17.850000000000001</v>
      </c>
    </row>
    <row r="589" spans="1:19">
      <c r="A589" s="32">
        <v>34598</v>
      </c>
      <c r="B589" s="33">
        <f t="shared" si="233"/>
        <v>9</v>
      </c>
      <c r="C589" s="33">
        <f t="shared" si="234"/>
        <v>1994</v>
      </c>
      <c r="D589" s="34">
        <v>0.29899999999999999</v>
      </c>
      <c r="F589" s="32">
        <v>36242</v>
      </c>
      <c r="G589" s="33">
        <f t="shared" si="235"/>
        <v>3</v>
      </c>
      <c r="H589" s="33">
        <f t="shared" si="236"/>
        <v>1999</v>
      </c>
      <c r="I589" s="34">
        <v>1.8</v>
      </c>
      <c r="K589" s="32">
        <v>32213</v>
      </c>
      <c r="L589" s="33">
        <f t="shared" si="237"/>
        <v>3</v>
      </c>
      <c r="M589" s="33">
        <f t="shared" si="238"/>
        <v>1988</v>
      </c>
      <c r="N589" s="34">
        <v>16.2</v>
      </c>
      <c r="P589" s="32">
        <v>32709</v>
      </c>
      <c r="Q589" s="33">
        <f t="shared" si="239"/>
        <v>7</v>
      </c>
      <c r="R589" s="33">
        <f t="shared" si="240"/>
        <v>1989</v>
      </c>
      <c r="S589" s="34">
        <v>17.98</v>
      </c>
    </row>
    <row r="590" spans="1:19">
      <c r="A590" s="32">
        <v>34599</v>
      </c>
      <c r="B590" s="33">
        <f t="shared" si="233"/>
        <v>9</v>
      </c>
      <c r="C590" s="33">
        <f t="shared" si="234"/>
        <v>1994</v>
      </c>
      <c r="D590" s="34">
        <v>0.29599999999999999</v>
      </c>
      <c r="F590" s="32">
        <v>36243</v>
      </c>
      <c r="G590" s="33">
        <f t="shared" si="235"/>
        <v>3</v>
      </c>
      <c r="H590" s="33">
        <f t="shared" si="236"/>
        <v>1999</v>
      </c>
      <c r="I590" s="34">
        <v>1.79</v>
      </c>
      <c r="K590" s="32">
        <v>32216</v>
      </c>
      <c r="L590" s="33">
        <f t="shared" si="237"/>
        <v>3</v>
      </c>
      <c r="M590" s="33">
        <f t="shared" si="238"/>
        <v>1988</v>
      </c>
      <c r="N590" s="34">
        <v>15.57</v>
      </c>
      <c r="P590" s="32">
        <v>32710</v>
      </c>
      <c r="Q590" s="33">
        <f t="shared" si="239"/>
        <v>7</v>
      </c>
      <c r="R590" s="33">
        <f t="shared" si="240"/>
        <v>1989</v>
      </c>
      <c r="S590" s="34">
        <v>17.829999999999998</v>
      </c>
    </row>
    <row r="591" spans="1:19">
      <c r="A591" s="32">
        <v>34600</v>
      </c>
      <c r="B591" s="33">
        <f t="shared" si="233"/>
        <v>9</v>
      </c>
      <c r="C591" s="33">
        <f t="shared" si="234"/>
        <v>1994</v>
      </c>
      <c r="D591" s="34">
        <v>0.29899999999999999</v>
      </c>
      <c r="F591" s="32">
        <v>36244</v>
      </c>
      <c r="G591" s="33">
        <f t="shared" si="235"/>
        <v>3</v>
      </c>
      <c r="H591" s="33">
        <f t="shared" si="236"/>
        <v>1999</v>
      </c>
      <c r="I591" s="34">
        <v>1.8</v>
      </c>
      <c r="K591" s="32">
        <v>32217</v>
      </c>
      <c r="L591" s="33">
        <f t="shared" si="237"/>
        <v>3</v>
      </c>
      <c r="M591" s="33">
        <f t="shared" si="238"/>
        <v>1988</v>
      </c>
      <c r="N591" s="34">
        <v>15.81</v>
      </c>
      <c r="P591" s="32">
        <v>32713</v>
      </c>
      <c r="Q591" s="33">
        <f t="shared" si="239"/>
        <v>7</v>
      </c>
      <c r="R591" s="33">
        <f t="shared" si="240"/>
        <v>1989</v>
      </c>
      <c r="S591" s="34">
        <v>17.3</v>
      </c>
    </row>
    <row r="592" spans="1:19">
      <c r="A592" s="32">
        <v>34603</v>
      </c>
      <c r="B592" s="33">
        <f t="shared" si="233"/>
        <v>9</v>
      </c>
      <c r="C592" s="33">
        <f t="shared" si="234"/>
        <v>1994</v>
      </c>
      <c r="D592" s="34">
        <v>0.29899999999999999</v>
      </c>
      <c r="F592" s="32">
        <v>36245</v>
      </c>
      <c r="G592" s="33">
        <f t="shared" si="235"/>
        <v>3</v>
      </c>
      <c r="H592" s="33">
        <f t="shared" si="236"/>
        <v>1999</v>
      </c>
      <c r="I592" s="34">
        <v>1.83</v>
      </c>
      <c r="K592" s="32">
        <v>32218</v>
      </c>
      <c r="L592" s="33">
        <f t="shared" si="237"/>
        <v>3</v>
      </c>
      <c r="M592" s="33">
        <f t="shared" si="238"/>
        <v>1988</v>
      </c>
      <c r="N592" s="34">
        <v>16.03</v>
      </c>
      <c r="P592" s="32">
        <v>32714</v>
      </c>
      <c r="Q592" s="33">
        <f t="shared" si="239"/>
        <v>7</v>
      </c>
      <c r="R592" s="33">
        <f t="shared" si="240"/>
        <v>1989</v>
      </c>
      <c r="S592" s="34">
        <v>17.05</v>
      </c>
    </row>
    <row r="593" spans="1:19">
      <c r="A593" s="32">
        <v>34604</v>
      </c>
      <c r="B593" s="33">
        <f t="shared" si="233"/>
        <v>9</v>
      </c>
      <c r="C593" s="33">
        <f t="shared" si="234"/>
        <v>1994</v>
      </c>
      <c r="D593" s="34">
        <v>0.30099999999999999</v>
      </c>
      <c r="F593" s="32">
        <v>36248</v>
      </c>
      <c r="G593" s="33">
        <f t="shared" si="235"/>
        <v>3</v>
      </c>
      <c r="H593" s="33">
        <f t="shared" si="236"/>
        <v>1999</v>
      </c>
      <c r="I593" s="34">
        <v>1.8</v>
      </c>
      <c r="K593" s="32">
        <v>32219</v>
      </c>
      <c r="L593" s="33">
        <f t="shared" si="237"/>
        <v>3</v>
      </c>
      <c r="M593" s="33">
        <f t="shared" si="238"/>
        <v>1988</v>
      </c>
      <c r="N593" s="34">
        <v>16.39</v>
      </c>
      <c r="P593" s="32">
        <v>32715</v>
      </c>
      <c r="Q593" s="33">
        <f t="shared" si="239"/>
        <v>7</v>
      </c>
      <c r="R593" s="33">
        <f t="shared" si="240"/>
        <v>1989</v>
      </c>
      <c r="S593" s="34">
        <v>16.5</v>
      </c>
    </row>
    <row r="594" spans="1:19">
      <c r="A594" s="32">
        <v>34605</v>
      </c>
      <c r="B594" s="33">
        <f t="shared" si="233"/>
        <v>9</v>
      </c>
      <c r="C594" s="33">
        <f t="shared" si="234"/>
        <v>1994</v>
      </c>
      <c r="D594" s="34">
        <v>0.30399999999999999</v>
      </c>
      <c r="F594" s="32">
        <v>36249</v>
      </c>
      <c r="G594" s="33">
        <f t="shared" si="235"/>
        <v>3</v>
      </c>
      <c r="H594" s="33">
        <f t="shared" si="236"/>
        <v>1999</v>
      </c>
      <c r="I594" s="34">
        <v>1.89</v>
      </c>
      <c r="K594" s="32">
        <v>32220</v>
      </c>
      <c r="L594" s="33">
        <f t="shared" si="237"/>
        <v>3</v>
      </c>
      <c r="M594" s="33">
        <f t="shared" si="238"/>
        <v>1988</v>
      </c>
      <c r="N594" s="34">
        <v>16.61</v>
      </c>
      <c r="P594" s="32">
        <v>32716</v>
      </c>
      <c r="Q594" s="33">
        <f t="shared" si="239"/>
        <v>7</v>
      </c>
      <c r="R594" s="33">
        <f t="shared" si="240"/>
        <v>1989</v>
      </c>
      <c r="S594" s="34">
        <v>16.28</v>
      </c>
    </row>
    <row r="595" spans="1:19">
      <c r="A595" s="32">
        <v>34606</v>
      </c>
      <c r="B595" s="33">
        <f t="shared" si="233"/>
        <v>9</v>
      </c>
      <c r="C595" s="33">
        <f t="shared" si="234"/>
        <v>1994</v>
      </c>
      <c r="D595" s="34">
        <v>0.30599999999999999</v>
      </c>
      <c r="F595" s="32">
        <v>36250</v>
      </c>
      <c r="G595" s="33">
        <f t="shared" si="235"/>
        <v>3</v>
      </c>
      <c r="H595" s="33">
        <f t="shared" si="236"/>
        <v>1999</v>
      </c>
      <c r="I595" s="34">
        <v>2.02</v>
      </c>
      <c r="K595" s="32">
        <v>32223</v>
      </c>
      <c r="L595" s="33">
        <f t="shared" si="237"/>
        <v>3</v>
      </c>
      <c r="M595" s="33">
        <f t="shared" si="238"/>
        <v>1988</v>
      </c>
      <c r="N595" s="34">
        <v>16.52</v>
      </c>
      <c r="P595" s="32">
        <v>32717</v>
      </c>
      <c r="Q595" s="33">
        <f t="shared" si="239"/>
        <v>7</v>
      </c>
      <c r="R595" s="33">
        <f t="shared" si="240"/>
        <v>1989</v>
      </c>
      <c r="S595" s="34">
        <v>16.38</v>
      </c>
    </row>
    <row r="596" spans="1:19">
      <c r="A596" s="32">
        <v>34607</v>
      </c>
      <c r="B596" s="33">
        <f t="shared" si="233"/>
        <v>9</v>
      </c>
      <c r="C596" s="33">
        <f t="shared" si="234"/>
        <v>1994</v>
      </c>
      <c r="D596" s="34">
        <v>0.309</v>
      </c>
      <c r="F596" s="32">
        <v>36251</v>
      </c>
      <c r="G596" s="33">
        <f t="shared" si="235"/>
        <v>4</v>
      </c>
      <c r="H596" s="33">
        <f t="shared" si="236"/>
        <v>1999</v>
      </c>
      <c r="I596" s="34">
        <v>1.95</v>
      </c>
      <c r="K596" s="32">
        <v>32224</v>
      </c>
      <c r="L596" s="33">
        <f t="shared" si="237"/>
        <v>3</v>
      </c>
      <c r="M596" s="33">
        <f t="shared" si="238"/>
        <v>1988</v>
      </c>
      <c r="N596" s="34">
        <v>16.02</v>
      </c>
      <c r="P596" s="32">
        <v>32720</v>
      </c>
      <c r="Q596" s="33">
        <f t="shared" si="239"/>
        <v>7</v>
      </c>
      <c r="R596" s="33">
        <f t="shared" si="240"/>
        <v>1989</v>
      </c>
      <c r="S596" s="34">
        <v>16.3</v>
      </c>
    </row>
    <row r="597" spans="1:19">
      <c r="A597" s="32">
        <v>34610</v>
      </c>
      <c r="B597" s="33">
        <f t="shared" si="233"/>
        <v>10</v>
      </c>
      <c r="C597" s="33">
        <f t="shared" si="234"/>
        <v>1994</v>
      </c>
      <c r="D597" s="34">
        <v>0.311</v>
      </c>
      <c r="F597" s="32">
        <v>36255</v>
      </c>
      <c r="G597" s="33">
        <f t="shared" si="235"/>
        <v>4</v>
      </c>
      <c r="H597" s="33">
        <f t="shared" si="236"/>
        <v>1999</v>
      </c>
      <c r="I597" s="34">
        <v>2.0299999999999998</v>
      </c>
      <c r="K597" s="32">
        <v>32225</v>
      </c>
      <c r="L597" s="33">
        <f t="shared" si="237"/>
        <v>3</v>
      </c>
      <c r="M597" s="33">
        <f t="shared" si="238"/>
        <v>1988</v>
      </c>
      <c r="N597" s="34">
        <v>16.579999999999998</v>
      </c>
      <c r="P597" s="32">
        <v>32721</v>
      </c>
      <c r="Q597" s="33">
        <f t="shared" si="239"/>
        <v>8</v>
      </c>
      <c r="R597" s="33">
        <f t="shared" si="240"/>
        <v>1989</v>
      </c>
      <c r="S597" s="34">
        <v>16.23</v>
      </c>
    </row>
    <row r="598" spans="1:19">
      <c r="A598" s="32">
        <v>34611</v>
      </c>
      <c r="B598" s="33">
        <f t="shared" si="233"/>
        <v>10</v>
      </c>
      <c r="C598" s="33">
        <f t="shared" si="234"/>
        <v>1994</v>
      </c>
      <c r="D598" s="34">
        <v>0.316</v>
      </c>
      <c r="F598" s="32">
        <v>36256</v>
      </c>
      <c r="G598" s="33">
        <f t="shared" si="235"/>
        <v>4</v>
      </c>
      <c r="H598" s="33">
        <f t="shared" si="236"/>
        <v>1999</v>
      </c>
      <c r="I598" s="34">
        <v>1.98</v>
      </c>
      <c r="K598" s="32">
        <v>32226</v>
      </c>
      <c r="L598" s="33">
        <f t="shared" si="237"/>
        <v>3</v>
      </c>
      <c r="M598" s="33">
        <f t="shared" si="238"/>
        <v>1988</v>
      </c>
      <c r="N598" s="34">
        <v>16.73</v>
      </c>
      <c r="P598" s="32">
        <v>32722</v>
      </c>
      <c r="Q598" s="33">
        <f t="shared" si="239"/>
        <v>8</v>
      </c>
      <c r="R598" s="33">
        <f t="shared" si="240"/>
        <v>1989</v>
      </c>
      <c r="S598" s="34">
        <v>16.100000000000001</v>
      </c>
    </row>
    <row r="599" spans="1:19">
      <c r="A599" s="32">
        <v>34612</v>
      </c>
      <c r="B599" s="33">
        <f t="shared" si="233"/>
        <v>10</v>
      </c>
      <c r="C599" s="33">
        <f t="shared" si="234"/>
        <v>1994</v>
      </c>
      <c r="D599" s="34">
        <v>0.31900000000000001</v>
      </c>
      <c r="F599" s="32">
        <v>36257</v>
      </c>
      <c r="G599" s="33">
        <f t="shared" si="235"/>
        <v>4</v>
      </c>
      <c r="H599" s="33">
        <f t="shared" si="236"/>
        <v>1999</v>
      </c>
      <c r="I599" s="34">
        <v>2.0299999999999998</v>
      </c>
      <c r="K599" s="32">
        <v>32227</v>
      </c>
      <c r="L599" s="33">
        <f t="shared" si="237"/>
        <v>3</v>
      </c>
      <c r="M599" s="33">
        <f t="shared" si="238"/>
        <v>1988</v>
      </c>
      <c r="N599" s="34">
        <v>17.07</v>
      </c>
      <c r="P599" s="32">
        <v>32723</v>
      </c>
      <c r="Q599" s="33">
        <f t="shared" si="239"/>
        <v>8</v>
      </c>
      <c r="R599" s="33">
        <f t="shared" si="240"/>
        <v>1989</v>
      </c>
      <c r="S599" s="34">
        <v>16.399999999999999</v>
      </c>
    </row>
    <row r="600" spans="1:19">
      <c r="A600" s="32">
        <v>34613</v>
      </c>
      <c r="B600" s="33">
        <f t="shared" si="233"/>
        <v>10</v>
      </c>
      <c r="C600" s="33">
        <f t="shared" si="234"/>
        <v>1994</v>
      </c>
      <c r="D600" s="34">
        <v>0.32400000000000001</v>
      </c>
      <c r="F600" s="32">
        <v>36258</v>
      </c>
      <c r="G600" s="33">
        <f t="shared" si="235"/>
        <v>4</v>
      </c>
      <c r="H600" s="33">
        <f t="shared" si="236"/>
        <v>1999</v>
      </c>
      <c r="I600" s="34">
        <v>2.0699999999999998</v>
      </c>
      <c r="K600" s="32">
        <v>32230</v>
      </c>
      <c r="L600" s="33">
        <f t="shared" si="237"/>
        <v>3</v>
      </c>
      <c r="M600" s="33">
        <f t="shared" si="238"/>
        <v>1988</v>
      </c>
      <c r="N600" s="34">
        <v>17.05</v>
      </c>
      <c r="P600" s="32">
        <v>32724</v>
      </c>
      <c r="Q600" s="33">
        <f t="shared" si="239"/>
        <v>8</v>
      </c>
      <c r="R600" s="33">
        <f t="shared" si="240"/>
        <v>1989</v>
      </c>
      <c r="S600" s="34">
        <v>16.149999999999999</v>
      </c>
    </row>
    <row r="601" spans="1:19">
      <c r="A601" s="32">
        <v>34614</v>
      </c>
      <c r="B601" s="33">
        <f t="shared" si="233"/>
        <v>10</v>
      </c>
      <c r="C601" s="33">
        <f t="shared" si="234"/>
        <v>1994</v>
      </c>
      <c r="D601" s="34">
        <v>0.32900000000000001</v>
      </c>
      <c r="F601" s="32">
        <v>36259</v>
      </c>
      <c r="G601" s="33">
        <f t="shared" si="235"/>
        <v>4</v>
      </c>
      <c r="H601" s="33">
        <f t="shared" si="236"/>
        <v>1999</v>
      </c>
      <c r="I601" s="34">
        <v>2.1</v>
      </c>
      <c r="K601" s="32">
        <v>32231</v>
      </c>
      <c r="L601" s="33">
        <f t="shared" si="237"/>
        <v>3</v>
      </c>
      <c r="M601" s="33">
        <f t="shared" si="238"/>
        <v>1988</v>
      </c>
      <c r="N601" s="34">
        <v>17.079999999999998</v>
      </c>
      <c r="P601" s="32">
        <v>32727</v>
      </c>
      <c r="Q601" s="33">
        <f t="shared" si="239"/>
        <v>8</v>
      </c>
      <c r="R601" s="33">
        <f t="shared" si="240"/>
        <v>1989</v>
      </c>
      <c r="S601" s="34">
        <v>16.05</v>
      </c>
    </row>
    <row r="602" spans="1:19">
      <c r="A602" s="32">
        <v>34617</v>
      </c>
      <c r="B602" s="33">
        <f t="shared" si="233"/>
        <v>10</v>
      </c>
      <c r="C602" s="33">
        <f t="shared" si="234"/>
        <v>1994</v>
      </c>
      <c r="D602" s="34">
        <v>0.33100000000000002</v>
      </c>
      <c r="F602" s="32">
        <v>36262</v>
      </c>
      <c r="G602" s="33">
        <f t="shared" si="235"/>
        <v>4</v>
      </c>
      <c r="H602" s="33">
        <f t="shared" si="236"/>
        <v>1999</v>
      </c>
      <c r="I602" s="34">
        <v>2.06</v>
      </c>
      <c r="K602" s="32">
        <v>32232</v>
      </c>
      <c r="L602" s="33">
        <f t="shared" si="237"/>
        <v>3</v>
      </c>
      <c r="M602" s="33">
        <f t="shared" si="238"/>
        <v>1988</v>
      </c>
      <c r="N602" s="34">
        <v>17.059999999999999</v>
      </c>
      <c r="P602" s="32">
        <v>32728</v>
      </c>
      <c r="Q602" s="33">
        <f t="shared" si="239"/>
        <v>8</v>
      </c>
      <c r="R602" s="33">
        <f t="shared" si="240"/>
        <v>1989</v>
      </c>
      <c r="S602" s="34">
        <v>16.28</v>
      </c>
    </row>
    <row r="603" spans="1:19">
      <c r="A603" s="32">
        <v>34618</v>
      </c>
      <c r="B603" s="33">
        <f t="shared" si="233"/>
        <v>10</v>
      </c>
      <c r="C603" s="33">
        <f t="shared" si="234"/>
        <v>1994</v>
      </c>
      <c r="D603" s="34">
        <v>0.32400000000000001</v>
      </c>
      <c r="F603" s="32">
        <v>36263</v>
      </c>
      <c r="G603" s="33">
        <f t="shared" si="235"/>
        <v>4</v>
      </c>
      <c r="H603" s="33">
        <f t="shared" si="236"/>
        <v>1999</v>
      </c>
      <c r="I603" s="34">
        <v>2.14</v>
      </c>
      <c r="K603" s="32">
        <v>32233</v>
      </c>
      <c r="L603" s="33">
        <f t="shared" si="237"/>
        <v>3</v>
      </c>
      <c r="M603" s="33">
        <f t="shared" si="238"/>
        <v>1988</v>
      </c>
      <c r="N603" s="34">
        <v>17.09</v>
      </c>
      <c r="P603" s="32">
        <v>32729</v>
      </c>
      <c r="Q603" s="33">
        <f t="shared" si="239"/>
        <v>8</v>
      </c>
      <c r="R603" s="33">
        <f t="shared" si="240"/>
        <v>1989</v>
      </c>
      <c r="S603" s="34">
        <v>16.45</v>
      </c>
    </row>
    <row r="604" spans="1:19">
      <c r="A604" s="32">
        <v>34619</v>
      </c>
      <c r="B604" s="33">
        <f t="shared" si="233"/>
        <v>10</v>
      </c>
      <c r="C604" s="33">
        <f t="shared" si="234"/>
        <v>1994</v>
      </c>
      <c r="D604" s="34">
        <v>0.32300000000000001</v>
      </c>
      <c r="F604" s="32">
        <v>36264</v>
      </c>
      <c r="G604" s="33">
        <f t="shared" si="235"/>
        <v>4</v>
      </c>
      <c r="H604" s="33">
        <f t="shared" si="236"/>
        <v>1999</v>
      </c>
      <c r="I604" s="34">
        <v>2.11</v>
      </c>
      <c r="K604" s="32">
        <v>32237</v>
      </c>
      <c r="L604" s="33">
        <f t="shared" si="237"/>
        <v>4</v>
      </c>
      <c r="M604" s="33">
        <f t="shared" si="238"/>
        <v>1988</v>
      </c>
      <c r="N604" s="34">
        <v>16.989999999999998</v>
      </c>
      <c r="P604" s="32">
        <v>32730</v>
      </c>
      <c r="Q604" s="33">
        <f t="shared" si="239"/>
        <v>8</v>
      </c>
      <c r="R604" s="33">
        <f t="shared" si="240"/>
        <v>1989</v>
      </c>
      <c r="S604" s="34">
        <v>16.93</v>
      </c>
    </row>
    <row r="605" spans="1:19">
      <c r="A605" s="32">
        <v>34620</v>
      </c>
      <c r="B605" s="33">
        <f t="shared" si="233"/>
        <v>10</v>
      </c>
      <c r="C605" s="33">
        <f t="shared" si="234"/>
        <v>1994</v>
      </c>
      <c r="D605" s="34">
        <v>0.32600000000000001</v>
      </c>
      <c r="F605" s="32">
        <v>36265</v>
      </c>
      <c r="G605" s="33">
        <f t="shared" si="235"/>
        <v>4</v>
      </c>
      <c r="H605" s="33">
        <f t="shared" si="236"/>
        <v>1999</v>
      </c>
      <c r="I605" s="34">
        <v>2.14</v>
      </c>
      <c r="K605" s="32">
        <v>32238</v>
      </c>
      <c r="L605" s="33">
        <f t="shared" si="237"/>
        <v>4</v>
      </c>
      <c r="M605" s="33">
        <f t="shared" si="238"/>
        <v>1988</v>
      </c>
      <c r="N605" s="34">
        <v>16.72</v>
      </c>
      <c r="P605" s="32">
        <v>32731</v>
      </c>
      <c r="Q605" s="33">
        <f t="shared" si="239"/>
        <v>8</v>
      </c>
      <c r="R605" s="33">
        <f t="shared" si="240"/>
        <v>1989</v>
      </c>
      <c r="S605" s="34">
        <v>17</v>
      </c>
    </row>
    <row r="606" spans="1:19">
      <c r="A606" s="32">
        <v>34621</v>
      </c>
      <c r="B606" s="33">
        <f t="shared" si="233"/>
        <v>10</v>
      </c>
      <c r="C606" s="33">
        <f t="shared" si="234"/>
        <v>1994</v>
      </c>
      <c r="D606" s="34">
        <v>0.31900000000000001</v>
      </c>
      <c r="F606" s="32">
        <v>36266</v>
      </c>
      <c r="G606" s="33">
        <f t="shared" si="235"/>
        <v>4</v>
      </c>
      <c r="H606" s="33">
        <f t="shared" si="236"/>
        <v>1999</v>
      </c>
      <c r="I606" s="34">
        <v>2.14</v>
      </c>
      <c r="K606" s="32">
        <v>32239</v>
      </c>
      <c r="L606" s="33">
        <f t="shared" si="237"/>
        <v>4</v>
      </c>
      <c r="M606" s="33">
        <f t="shared" si="238"/>
        <v>1988</v>
      </c>
      <c r="N606" s="34">
        <v>16.8</v>
      </c>
      <c r="P606" s="32">
        <v>32734</v>
      </c>
      <c r="Q606" s="33">
        <f t="shared" si="239"/>
        <v>8</v>
      </c>
      <c r="R606" s="33">
        <f t="shared" si="240"/>
        <v>1989</v>
      </c>
      <c r="S606" s="34">
        <v>16.850000000000001</v>
      </c>
    </row>
    <row r="607" spans="1:19">
      <c r="A607" s="32">
        <v>34624</v>
      </c>
      <c r="B607" s="33">
        <f t="shared" si="233"/>
        <v>10</v>
      </c>
      <c r="C607" s="33">
        <f t="shared" si="234"/>
        <v>1994</v>
      </c>
      <c r="D607" s="34">
        <v>0.32100000000000001</v>
      </c>
      <c r="F607" s="32">
        <v>36269</v>
      </c>
      <c r="G607" s="33">
        <f t="shared" si="235"/>
        <v>4</v>
      </c>
      <c r="H607" s="33">
        <f t="shared" si="236"/>
        <v>1999</v>
      </c>
      <c r="I607" s="34">
        <v>2.1</v>
      </c>
      <c r="K607" s="32">
        <v>32240</v>
      </c>
      <c r="L607" s="33">
        <f t="shared" si="237"/>
        <v>4</v>
      </c>
      <c r="M607" s="33">
        <f t="shared" si="238"/>
        <v>1988</v>
      </c>
      <c r="N607" s="34">
        <v>17.05</v>
      </c>
      <c r="P607" s="32">
        <v>32735</v>
      </c>
      <c r="Q607" s="33">
        <f t="shared" si="239"/>
        <v>8</v>
      </c>
      <c r="R607" s="33">
        <f t="shared" si="240"/>
        <v>1989</v>
      </c>
      <c r="S607" s="34">
        <v>17</v>
      </c>
    </row>
    <row r="608" spans="1:19">
      <c r="A608" s="32">
        <v>34625</v>
      </c>
      <c r="B608" s="33">
        <f t="shared" si="233"/>
        <v>10</v>
      </c>
      <c r="C608" s="33">
        <f t="shared" si="234"/>
        <v>1994</v>
      </c>
      <c r="D608" s="34">
        <v>0.32400000000000001</v>
      </c>
      <c r="F608" s="32">
        <v>36270</v>
      </c>
      <c r="G608" s="33">
        <f t="shared" si="235"/>
        <v>4</v>
      </c>
      <c r="H608" s="33">
        <f t="shared" si="236"/>
        <v>1999</v>
      </c>
      <c r="I608" s="34">
        <v>2.1800000000000002</v>
      </c>
      <c r="K608" s="32">
        <v>32241</v>
      </c>
      <c r="L608" s="33">
        <f t="shared" si="237"/>
        <v>4</v>
      </c>
      <c r="M608" s="33">
        <f t="shared" si="238"/>
        <v>1988</v>
      </c>
      <c r="N608" s="34">
        <v>16.87</v>
      </c>
      <c r="P608" s="32">
        <v>32736</v>
      </c>
      <c r="Q608" s="33">
        <f t="shared" si="239"/>
        <v>8</v>
      </c>
      <c r="R608" s="33">
        <f t="shared" si="240"/>
        <v>1989</v>
      </c>
      <c r="S608" s="34">
        <v>17</v>
      </c>
    </row>
    <row r="609" spans="1:19">
      <c r="A609" s="32">
        <v>34626</v>
      </c>
      <c r="B609" s="33">
        <f t="shared" si="233"/>
        <v>10</v>
      </c>
      <c r="C609" s="33">
        <f t="shared" si="234"/>
        <v>1994</v>
      </c>
      <c r="D609" s="34">
        <v>0.32400000000000001</v>
      </c>
      <c r="F609" s="32">
        <v>36271</v>
      </c>
      <c r="G609" s="33">
        <f t="shared" si="235"/>
        <v>4</v>
      </c>
      <c r="H609" s="33">
        <f t="shared" si="236"/>
        <v>1999</v>
      </c>
      <c r="I609" s="34">
        <v>2.17</v>
      </c>
      <c r="K609" s="32">
        <v>32244</v>
      </c>
      <c r="L609" s="33">
        <f t="shared" si="237"/>
        <v>4</v>
      </c>
      <c r="M609" s="33">
        <f t="shared" si="238"/>
        <v>1988</v>
      </c>
      <c r="N609" s="34">
        <v>17.87</v>
      </c>
      <c r="P609" s="32">
        <v>32737</v>
      </c>
      <c r="Q609" s="33">
        <f t="shared" si="239"/>
        <v>8</v>
      </c>
      <c r="R609" s="33">
        <f t="shared" si="240"/>
        <v>1989</v>
      </c>
      <c r="S609" s="34">
        <v>16.95</v>
      </c>
    </row>
    <row r="610" spans="1:19">
      <c r="A610" s="32">
        <v>34627</v>
      </c>
      <c r="B610" s="33">
        <f t="shared" si="233"/>
        <v>10</v>
      </c>
      <c r="C610" s="33">
        <f t="shared" si="234"/>
        <v>1994</v>
      </c>
      <c r="D610" s="34">
        <v>0.32600000000000001</v>
      </c>
      <c r="F610" s="32">
        <v>36272</v>
      </c>
      <c r="G610" s="33">
        <f t="shared" si="235"/>
        <v>4</v>
      </c>
      <c r="H610" s="33">
        <f t="shared" si="236"/>
        <v>1999</v>
      </c>
      <c r="I610" s="34">
        <v>2.2400000000000002</v>
      </c>
      <c r="K610" s="32">
        <v>32245</v>
      </c>
      <c r="L610" s="33">
        <f t="shared" si="237"/>
        <v>4</v>
      </c>
      <c r="M610" s="33">
        <f t="shared" si="238"/>
        <v>1988</v>
      </c>
      <c r="N610" s="34">
        <v>18.059999999999999</v>
      </c>
      <c r="P610" s="32">
        <v>32738</v>
      </c>
      <c r="Q610" s="33">
        <f t="shared" si="239"/>
        <v>8</v>
      </c>
      <c r="R610" s="33">
        <f t="shared" si="240"/>
        <v>1989</v>
      </c>
      <c r="S610" s="34">
        <v>16.829999999999998</v>
      </c>
    </row>
    <row r="611" spans="1:19">
      <c r="A611" s="32">
        <v>34628</v>
      </c>
      <c r="B611" s="33">
        <f t="shared" si="233"/>
        <v>10</v>
      </c>
      <c r="C611" s="33">
        <f t="shared" si="234"/>
        <v>1994</v>
      </c>
      <c r="D611" s="34">
        <v>0.32600000000000001</v>
      </c>
      <c r="F611" s="32">
        <v>36273</v>
      </c>
      <c r="G611" s="33">
        <f t="shared" si="235"/>
        <v>4</v>
      </c>
      <c r="H611" s="33">
        <f t="shared" si="236"/>
        <v>1999</v>
      </c>
      <c r="I611" s="34">
        <v>2.23</v>
      </c>
      <c r="K611" s="32">
        <v>32246</v>
      </c>
      <c r="L611" s="33">
        <f t="shared" si="237"/>
        <v>4</v>
      </c>
      <c r="M611" s="33">
        <f t="shared" si="238"/>
        <v>1988</v>
      </c>
      <c r="N611" s="34">
        <v>18.12</v>
      </c>
      <c r="P611" s="32">
        <v>32741</v>
      </c>
      <c r="Q611" s="33">
        <f t="shared" si="239"/>
        <v>8</v>
      </c>
      <c r="R611" s="33">
        <f t="shared" si="240"/>
        <v>1989</v>
      </c>
      <c r="S611" s="34">
        <v>16.899999999999999</v>
      </c>
    </row>
    <row r="612" spans="1:19">
      <c r="A612" s="32">
        <v>34631</v>
      </c>
      <c r="B612" s="33">
        <f t="shared" ref="B612:B675" si="241">+MONTH(A612)</f>
        <v>10</v>
      </c>
      <c r="C612" s="33">
        <f t="shared" ref="C612:C675" si="242">+YEAR(A612)</f>
        <v>1994</v>
      </c>
      <c r="D612" s="34">
        <v>0.32400000000000001</v>
      </c>
      <c r="F612" s="32">
        <v>36276</v>
      </c>
      <c r="G612" s="33">
        <f t="shared" ref="G612:G675" si="243">+MONTH(F612)</f>
        <v>4</v>
      </c>
      <c r="H612" s="33">
        <f t="shared" ref="H612:H675" si="244">+YEAR(F612)</f>
        <v>1999</v>
      </c>
      <c r="I612" s="34">
        <v>2.23</v>
      </c>
      <c r="K612" s="32">
        <v>32247</v>
      </c>
      <c r="L612" s="33">
        <f t="shared" ref="L612:L675" si="245">+MONTH(K612)</f>
        <v>4</v>
      </c>
      <c r="M612" s="33">
        <f t="shared" ref="M612:M675" si="246">+YEAR(K612)</f>
        <v>1988</v>
      </c>
      <c r="N612" s="34">
        <v>18.399999999999999</v>
      </c>
      <c r="P612" s="32">
        <v>32742</v>
      </c>
      <c r="Q612" s="33">
        <f t="shared" ref="Q612:Q675" si="247">+MONTH(P612)</f>
        <v>8</v>
      </c>
      <c r="R612" s="33">
        <f t="shared" si="240"/>
        <v>1989</v>
      </c>
      <c r="S612" s="34">
        <v>17.100000000000001</v>
      </c>
    </row>
    <row r="613" spans="1:19">
      <c r="A613" s="32">
        <v>34632</v>
      </c>
      <c r="B613" s="33">
        <f t="shared" si="241"/>
        <v>10</v>
      </c>
      <c r="C613" s="33">
        <f t="shared" si="242"/>
        <v>1994</v>
      </c>
      <c r="D613" s="34">
        <v>0.32100000000000001</v>
      </c>
      <c r="F613" s="32">
        <v>36277</v>
      </c>
      <c r="G613" s="33">
        <f t="shared" si="243"/>
        <v>4</v>
      </c>
      <c r="H613" s="33">
        <f t="shared" si="244"/>
        <v>1999</v>
      </c>
      <c r="I613" s="34">
        <v>2.3199999999999998</v>
      </c>
      <c r="K613" s="32">
        <v>32248</v>
      </c>
      <c r="L613" s="33">
        <f t="shared" si="245"/>
        <v>4</v>
      </c>
      <c r="M613" s="33">
        <f t="shared" si="246"/>
        <v>1988</v>
      </c>
      <c r="N613" s="34">
        <v>18.32</v>
      </c>
      <c r="P613" s="32">
        <v>32743</v>
      </c>
      <c r="Q613" s="33">
        <f t="shared" si="247"/>
        <v>8</v>
      </c>
      <c r="R613" s="33">
        <f t="shared" ref="R613:R676" si="248">+YEAR(P613)</f>
        <v>1989</v>
      </c>
      <c r="S613" s="34">
        <v>17.079999999999998</v>
      </c>
    </row>
    <row r="614" spans="1:19">
      <c r="A614" s="32">
        <v>34633</v>
      </c>
      <c r="B614" s="33">
        <f t="shared" si="241"/>
        <v>10</v>
      </c>
      <c r="C614" s="33">
        <f t="shared" si="242"/>
        <v>1994</v>
      </c>
      <c r="D614" s="34">
        <v>0.32600000000000001</v>
      </c>
      <c r="F614" s="32">
        <v>36278</v>
      </c>
      <c r="G614" s="33">
        <f t="shared" si="243"/>
        <v>4</v>
      </c>
      <c r="H614" s="33">
        <f t="shared" si="244"/>
        <v>1999</v>
      </c>
      <c r="I614" s="34">
        <v>2.31</v>
      </c>
      <c r="K614" s="32">
        <v>32251</v>
      </c>
      <c r="L614" s="33">
        <f t="shared" si="245"/>
        <v>4</v>
      </c>
      <c r="M614" s="33">
        <f t="shared" si="246"/>
        <v>1988</v>
      </c>
      <c r="N614" s="34">
        <v>18.5</v>
      </c>
      <c r="P614" s="32">
        <v>32744</v>
      </c>
      <c r="Q614" s="33">
        <f t="shared" si="247"/>
        <v>8</v>
      </c>
      <c r="R614" s="33">
        <f t="shared" si="248"/>
        <v>1989</v>
      </c>
      <c r="S614" s="34">
        <v>17.05</v>
      </c>
    </row>
    <row r="615" spans="1:19">
      <c r="A615" s="32">
        <v>34634</v>
      </c>
      <c r="B615" s="33">
        <f t="shared" si="241"/>
        <v>10</v>
      </c>
      <c r="C615" s="33">
        <f t="shared" si="242"/>
        <v>1994</v>
      </c>
      <c r="D615" s="34">
        <v>0.32900000000000001</v>
      </c>
      <c r="F615" s="32">
        <v>36279</v>
      </c>
      <c r="G615" s="33">
        <f t="shared" si="243"/>
        <v>4</v>
      </c>
      <c r="H615" s="33">
        <f t="shared" si="244"/>
        <v>1999</v>
      </c>
      <c r="I615" s="34">
        <v>2.37</v>
      </c>
      <c r="K615" s="32">
        <v>32252</v>
      </c>
      <c r="L615" s="33">
        <f t="shared" si="245"/>
        <v>4</v>
      </c>
      <c r="M615" s="33">
        <f t="shared" si="246"/>
        <v>1988</v>
      </c>
      <c r="N615" s="34">
        <v>17.920000000000002</v>
      </c>
      <c r="P615" s="32">
        <v>32745</v>
      </c>
      <c r="Q615" s="33">
        <f t="shared" si="247"/>
        <v>8</v>
      </c>
      <c r="R615" s="33">
        <f t="shared" si="248"/>
        <v>1989</v>
      </c>
      <c r="S615" s="34">
        <v>16.95</v>
      </c>
    </row>
    <row r="616" spans="1:19">
      <c r="A616" s="32">
        <v>34635</v>
      </c>
      <c r="B616" s="33">
        <f t="shared" si="241"/>
        <v>10</v>
      </c>
      <c r="C616" s="33">
        <f t="shared" si="242"/>
        <v>1994</v>
      </c>
      <c r="D616" s="34">
        <v>0.33</v>
      </c>
      <c r="F616" s="32">
        <v>36280</v>
      </c>
      <c r="G616" s="33">
        <f t="shared" si="243"/>
        <v>4</v>
      </c>
      <c r="H616" s="33">
        <f t="shared" si="244"/>
        <v>1999</v>
      </c>
      <c r="I616" s="34">
        <v>2.25</v>
      </c>
      <c r="K616" s="32">
        <v>32253</v>
      </c>
      <c r="L616" s="33">
        <f t="shared" si="245"/>
        <v>4</v>
      </c>
      <c r="M616" s="33">
        <f t="shared" si="246"/>
        <v>1988</v>
      </c>
      <c r="N616" s="34">
        <v>17.93</v>
      </c>
      <c r="P616" s="32">
        <v>32748</v>
      </c>
      <c r="Q616" s="33">
        <f t="shared" si="247"/>
        <v>8</v>
      </c>
      <c r="R616" s="33">
        <f t="shared" si="248"/>
        <v>1989</v>
      </c>
      <c r="S616" s="34">
        <v>16.98</v>
      </c>
    </row>
    <row r="617" spans="1:19">
      <c r="A617" s="32">
        <v>34638</v>
      </c>
      <c r="B617" s="33">
        <f t="shared" si="241"/>
        <v>10</v>
      </c>
      <c r="C617" s="33">
        <f t="shared" si="242"/>
        <v>1994</v>
      </c>
      <c r="D617" s="34">
        <v>0.33100000000000002</v>
      </c>
      <c r="F617" s="32">
        <v>36283</v>
      </c>
      <c r="G617" s="33">
        <f t="shared" si="243"/>
        <v>5</v>
      </c>
      <c r="H617" s="33">
        <f t="shared" si="244"/>
        <v>1999</v>
      </c>
      <c r="I617" s="34">
        <v>2.23</v>
      </c>
      <c r="K617" s="32">
        <v>32254</v>
      </c>
      <c r="L617" s="33">
        <f t="shared" si="245"/>
        <v>4</v>
      </c>
      <c r="M617" s="33">
        <f t="shared" si="246"/>
        <v>1988</v>
      </c>
      <c r="N617" s="34">
        <v>18.34</v>
      </c>
      <c r="P617" s="32">
        <v>32749</v>
      </c>
      <c r="Q617" s="33">
        <f t="shared" si="247"/>
        <v>8</v>
      </c>
      <c r="R617" s="33">
        <f t="shared" si="248"/>
        <v>1989</v>
      </c>
      <c r="S617" s="34">
        <v>17.100000000000001</v>
      </c>
    </row>
    <row r="618" spans="1:19">
      <c r="A618" s="32">
        <v>34639</v>
      </c>
      <c r="B618" s="33">
        <f t="shared" si="241"/>
        <v>11</v>
      </c>
      <c r="C618" s="33">
        <f t="shared" si="242"/>
        <v>1994</v>
      </c>
      <c r="D618" s="34">
        <v>0.33300000000000002</v>
      </c>
      <c r="F618" s="32">
        <v>36284</v>
      </c>
      <c r="G618" s="33">
        <f t="shared" si="243"/>
        <v>5</v>
      </c>
      <c r="H618" s="33">
        <f t="shared" si="244"/>
        <v>1999</v>
      </c>
      <c r="I618" s="34">
        <v>2.3199999999999998</v>
      </c>
      <c r="K618" s="32">
        <v>32255</v>
      </c>
      <c r="L618" s="33">
        <f t="shared" si="245"/>
        <v>4</v>
      </c>
      <c r="M618" s="33">
        <f t="shared" si="246"/>
        <v>1988</v>
      </c>
      <c r="N618" s="34">
        <v>18.13</v>
      </c>
      <c r="P618" s="32">
        <v>32750</v>
      </c>
      <c r="Q618" s="33">
        <f t="shared" si="247"/>
        <v>8</v>
      </c>
      <c r="R618" s="33">
        <f t="shared" si="248"/>
        <v>1989</v>
      </c>
      <c r="S618" s="34">
        <v>17.13</v>
      </c>
    </row>
    <row r="619" spans="1:19">
      <c r="A619" s="32">
        <v>34640</v>
      </c>
      <c r="B619" s="33">
        <f t="shared" si="241"/>
        <v>11</v>
      </c>
      <c r="C619" s="33">
        <f t="shared" si="242"/>
        <v>1994</v>
      </c>
      <c r="D619" s="34">
        <v>0.33800000000000002</v>
      </c>
      <c r="F619" s="32">
        <v>36285</v>
      </c>
      <c r="G619" s="33">
        <f t="shared" si="243"/>
        <v>5</v>
      </c>
      <c r="H619" s="33">
        <f t="shared" si="244"/>
        <v>1999</v>
      </c>
      <c r="I619" s="34">
        <v>2.36</v>
      </c>
      <c r="K619" s="32">
        <v>32258</v>
      </c>
      <c r="L619" s="33">
        <f t="shared" si="245"/>
        <v>4</v>
      </c>
      <c r="M619" s="33">
        <f t="shared" si="246"/>
        <v>1988</v>
      </c>
      <c r="N619" s="34">
        <v>18.36</v>
      </c>
      <c r="P619" s="32">
        <v>32751</v>
      </c>
      <c r="Q619" s="33">
        <f t="shared" si="247"/>
        <v>8</v>
      </c>
      <c r="R619" s="33">
        <f t="shared" si="248"/>
        <v>1989</v>
      </c>
      <c r="S619" s="34">
        <v>17.2</v>
      </c>
    </row>
    <row r="620" spans="1:19">
      <c r="A620" s="32">
        <v>34641</v>
      </c>
      <c r="B620" s="33">
        <f t="shared" si="241"/>
        <v>11</v>
      </c>
      <c r="C620" s="33">
        <f t="shared" si="242"/>
        <v>1994</v>
      </c>
      <c r="D620" s="34">
        <v>0.34100000000000003</v>
      </c>
      <c r="F620" s="32">
        <v>36286</v>
      </c>
      <c r="G620" s="33">
        <f t="shared" si="243"/>
        <v>5</v>
      </c>
      <c r="H620" s="33">
        <f t="shared" si="244"/>
        <v>1999</v>
      </c>
      <c r="I620" s="34">
        <v>2.3199999999999998</v>
      </c>
      <c r="K620" s="32">
        <v>32259</v>
      </c>
      <c r="L620" s="33">
        <f t="shared" si="245"/>
        <v>4</v>
      </c>
      <c r="M620" s="33">
        <f t="shared" si="246"/>
        <v>1988</v>
      </c>
      <c r="N620" s="34">
        <v>18.54</v>
      </c>
      <c r="P620" s="32">
        <v>32752</v>
      </c>
      <c r="Q620" s="33">
        <f t="shared" si="247"/>
        <v>9</v>
      </c>
      <c r="R620" s="33">
        <f t="shared" si="248"/>
        <v>1989</v>
      </c>
      <c r="S620" s="34">
        <v>17.329999999999998</v>
      </c>
    </row>
    <row r="621" spans="1:19">
      <c r="A621" s="32">
        <v>34642</v>
      </c>
      <c r="B621" s="33">
        <f t="shared" si="241"/>
        <v>11</v>
      </c>
      <c r="C621" s="33">
        <f t="shared" si="242"/>
        <v>1994</v>
      </c>
      <c r="D621" s="34">
        <v>0.34399999999999997</v>
      </c>
      <c r="F621" s="32">
        <v>36287</v>
      </c>
      <c r="G621" s="33">
        <f t="shared" si="243"/>
        <v>5</v>
      </c>
      <c r="H621" s="33">
        <f t="shared" si="244"/>
        <v>1999</v>
      </c>
      <c r="I621" s="34">
        <v>2.25</v>
      </c>
      <c r="K621" s="32">
        <v>32260</v>
      </c>
      <c r="L621" s="33">
        <f t="shared" si="245"/>
        <v>4</v>
      </c>
      <c r="M621" s="33">
        <f t="shared" si="246"/>
        <v>1988</v>
      </c>
      <c r="N621" s="34">
        <v>18.32</v>
      </c>
      <c r="P621" s="32">
        <v>32755</v>
      </c>
      <c r="Q621" s="33">
        <f t="shared" si="247"/>
        <v>9</v>
      </c>
      <c r="R621" s="33">
        <f t="shared" si="248"/>
        <v>1989</v>
      </c>
      <c r="S621" s="34">
        <v>17.43</v>
      </c>
    </row>
    <row r="622" spans="1:19">
      <c r="A622" s="32">
        <v>34645</v>
      </c>
      <c r="B622" s="33">
        <f t="shared" si="241"/>
        <v>11</v>
      </c>
      <c r="C622" s="33">
        <f t="shared" si="242"/>
        <v>1994</v>
      </c>
      <c r="D622" s="34">
        <v>0.34599999999999997</v>
      </c>
      <c r="F622" s="32">
        <v>36290</v>
      </c>
      <c r="G622" s="33">
        <f t="shared" si="243"/>
        <v>5</v>
      </c>
      <c r="H622" s="33">
        <f t="shared" si="244"/>
        <v>1999</v>
      </c>
      <c r="I622" s="34">
        <v>2.25</v>
      </c>
      <c r="K622" s="32">
        <v>32261</v>
      </c>
      <c r="L622" s="33">
        <f t="shared" si="245"/>
        <v>4</v>
      </c>
      <c r="M622" s="33">
        <f t="shared" si="246"/>
        <v>1988</v>
      </c>
      <c r="N622" s="34">
        <v>17.91</v>
      </c>
      <c r="P622" s="32">
        <v>32756</v>
      </c>
      <c r="Q622" s="33">
        <f t="shared" si="247"/>
        <v>9</v>
      </c>
      <c r="R622" s="33">
        <f t="shared" si="248"/>
        <v>1989</v>
      </c>
      <c r="S622" s="34">
        <v>17.45</v>
      </c>
    </row>
    <row r="623" spans="1:19">
      <c r="A623" s="32">
        <v>34646</v>
      </c>
      <c r="B623" s="33">
        <f t="shared" si="241"/>
        <v>11</v>
      </c>
      <c r="C623" s="33">
        <f t="shared" si="242"/>
        <v>1994</v>
      </c>
      <c r="D623" s="34">
        <v>0.33500000000000002</v>
      </c>
      <c r="F623" s="32">
        <v>36291</v>
      </c>
      <c r="G623" s="33">
        <f t="shared" si="243"/>
        <v>5</v>
      </c>
      <c r="H623" s="33">
        <f t="shared" si="244"/>
        <v>1999</v>
      </c>
      <c r="I623" s="34">
        <v>2.29</v>
      </c>
      <c r="K623" s="32">
        <v>32262</v>
      </c>
      <c r="L623" s="33">
        <f t="shared" si="245"/>
        <v>4</v>
      </c>
      <c r="M623" s="33">
        <f t="shared" si="246"/>
        <v>1988</v>
      </c>
      <c r="N623" s="34">
        <v>18.100000000000001</v>
      </c>
      <c r="P623" s="32">
        <v>32757</v>
      </c>
      <c r="Q623" s="33">
        <f t="shared" si="247"/>
        <v>9</v>
      </c>
      <c r="R623" s="33">
        <f t="shared" si="248"/>
        <v>1989</v>
      </c>
      <c r="S623" s="34">
        <v>17.8</v>
      </c>
    </row>
    <row r="624" spans="1:19">
      <c r="A624" s="32">
        <v>34647</v>
      </c>
      <c r="B624" s="33">
        <f t="shared" si="241"/>
        <v>11</v>
      </c>
      <c r="C624" s="33">
        <f t="shared" si="242"/>
        <v>1994</v>
      </c>
      <c r="D624" s="34">
        <v>0.33400000000000002</v>
      </c>
      <c r="F624" s="32">
        <v>36292</v>
      </c>
      <c r="G624" s="33">
        <f t="shared" si="243"/>
        <v>5</v>
      </c>
      <c r="H624" s="33">
        <f t="shared" si="244"/>
        <v>1999</v>
      </c>
      <c r="I624" s="34">
        <v>2.19</v>
      </c>
      <c r="K624" s="32">
        <v>32265</v>
      </c>
      <c r="L624" s="33">
        <f t="shared" si="245"/>
        <v>5</v>
      </c>
      <c r="M624" s="33">
        <f t="shared" si="246"/>
        <v>1988</v>
      </c>
      <c r="N624" s="34">
        <v>17.12</v>
      </c>
      <c r="P624" s="32">
        <v>32758</v>
      </c>
      <c r="Q624" s="33">
        <f t="shared" si="247"/>
        <v>9</v>
      </c>
      <c r="R624" s="33">
        <f t="shared" si="248"/>
        <v>1989</v>
      </c>
      <c r="S624" s="34">
        <v>17.8</v>
      </c>
    </row>
    <row r="625" spans="1:19">
      <c r="A625" s="32">
        <v>34648</v>
      </c>
      <c r="B625" s="33">
        <f t="shared" si="241"/>
        <v>11</v>
      </c>
      <c r="C625" s="33">
        <f t="shared" si="242"/>
        <v>1994</v>
      </c>
      <c r="D625" s="34">
        <v>0.33400000000000002</v>
      </c>
      <c r="F625" s="32">
        <v>36293</v>
      </c>
      <c r="G625" s="33">
        <f t="shared" si="243"/>
        <v>5</v>
      </c>
      <c r="H625" s="33">
        <f t="shared" si="244"/>
        <v>1999</v>
      </c>
      <c r="I625" s="34">
        <v>2.21</v>
      </c>
      <c r="K625" s="32">
        <v>32266</v>
      </c>
      <c r="L625" s="33">
        <f t="shared" si="245"/>
        <v>5</v>
      </c>
      <c r="M625" s="33">
        <f t="shared" si="246"/>
        <v>1988</v>
      </c>
      <c r="N625" s="34">
        <v>17.3</v>
      </c>
      <c r="P625" s="32">
        <v>32759</v>
      </c>
      <c r="Q625" s="33">
        <f t="shared" si="247"/>
        <v>9</v>
      </c>
      <c r="R625" s="33">
        <f t="shared" si="248"/>
        <v>1989</v>
      </c>
      <c r="S625" s="34">
        <v>17.829999999999998</v>
      </c>
    </row>
    <row r="626" spans="1:19">
      <c r="A626" s="32">
        <v>34649</v>
      </c>
      <c r="B626" s="33">
        <f t="shared" si="241"/>
        <v>11</v>
      </c>
      <c r="C626" s="33">
        <f t="shared" si="242"/>
        <v>1994</v>
      </c>
      <c r="D626" s="34">
        <v>0.34399999999999997</v>
      </c>
      <c r="F626" s="32">
        <v>36294</v>
      </c>
      <c r="G626" s="33">
        <f t="shared" si="243"/>
        <v>5</v>
      </c>
      <c r="H626" s="33">
        <f t="shared" si="244"/>
        <v>1999</v>
      </c>
      <c r="I626" s="34">
        <v>2.2799999999999998</v>
      </c>
      <c r="K626" s="32">
        <v>32267</v>
      </c>
      <c r="L626" s="33">
        <f t="shared" si="245"/>
        <v>5</v>
      </c>
      <c r="M626" s="33">
        <f t="shared" si="246"/>
        <v>1988</v>
      </c>
      <c r="N626" s="34">
        <v>17.23</v>
      </c>
      <c r="P626" s="32">
        <v>32762</v>
      </c>
      <c r="Q626" s="33">
        <f t="shared" si="247"/>
        <v>9</v>
      </c>
      <c r="R626" s="33">
        <f t="shared" si="248"/>
        <v>1989</v>
      </c>
      <c r="S626" s="34">
        <v>17.98</v>
      </c>
    </row>
    <row r="627" spans="1:19">
      <c r="A627" s="32">
        <v>34652</v>
      </c>
      <c r="B627" s="33">
        <f t="shared" si="241"/>
        <v>11</v>
      </c>
      <c r="C627" s="33">
        <f t="shared" si="242"/>
        <v>1994</v>
      </c>
      <c r="D627" s="34">
        <v>0.34399999999999997</v>
      </c>
      <c r="F627" s="32">
        <v>36297</v>
      </c>
      <c r="G627" s="33">
        <f t="shared" si="243"/>
        <v>5</v>
      </c>
      <c r="H627" s="33">
        <f t="shared" si="244"/>
        <v>1999</v>
      </c>
      <c r="I627" s="34">
        <v>2.31</v>
      </c>
      <c r="K627" s="32">
        <v>32268</v>
      </c>
      <c r="L627" s="33">
        <f t="shared" si="245"/>
        <v>5</v>
      </c>
      <c r="M627" s="33">
        <f t="shared" si="246"/>
        <v>1988</v>
      </c>
      <c r="N627" s="34">
        <v>17.41</v>
      </c>
      <c r="P627" s="32">
        <v>32763</v>
      </c>
      <c r="Q627" s="33">
        <f t="shared" si="247"/>
        <v>9</v>
      </c>
      <c r="R627" s="33">
        <f t="shared" si="248"/>
        <v>1989</v>
      </c>
      <c r="S627" s="34">
        <v>17.899999999999999</v>
      </c>
    </row>
    <row r="628" spans="1:19">
      <c r="A628" s="32">
        <v>34653</v>
      </c>
      <c r="B628" s="33">
        <f t="shared" si="241"/>
        <v>11</v>
      </c>
      <c r="C628" s="33">
        <f t="shared" si="242"/>
        <v>1994</v>
      </c>
      <c r="D628" s="34">
        <v>0.34599999999999997</v>
      </c>
      <c r="F628" s="32">
        <v>36298</v>
      </c>
      <c r="G628" s="33">
        <f t="shared" si="243"/>
        <v>5</v>
      </c>
      <c r="H628" s="33">
        <f t="shared" si="244"/>
        <v>1999</v>
      </c>
      <c r="I628" s="34">
        <v>2.2999999999999998</v>
      </c>
      <c r="K628" s="32">
        <v>32269</v>
      </c>
      <c r="L628" s="33">
        <f t="shared" si="245"/>
        <v>5</v>
      </c>
      <c r="M628" s="33">
        <f t="shared" si="246"/>
        <v>1988</v>
      </c>
      <c r="N628" s="34">
        <v>17.63</v>
      </c>
      <c r="P628" s="32">
        <v>32764</v>
      </c>
      <c r="Q628" s="33">
        <f t="shared" si="247"/>
        <v>9</v>
      </c>
      <c r="R628" s="33">
        <f t="shared" si="248"/>
        <v>1989</v>
      </c>
      <c r="S628" s="34">
        <v>18.05</v>
      </c>
    </row>
    <row r="629" spans="1:19">
      <c r="A629" s="32">
        <v>34654</v>
      </c>
      <c r="B629" s="33">
        <f t="shared" si="241"/>
        <v>11</v>
      </c>
      <c r="C629" s="33">
        <f t="shared" si="242"/>
        <v>1994</v>
      </c>
      <c r="D629" s="34">
        <v>0.34799999999999998</v>
      </c>
      <c r="F629" s="32">
        <v>36299</v>
      </c>
      <c r="G629" s="33">
        <f t="shared" si="243"/>
        <v>5</v>
      </c>
      <c r="H629" s="33">
        <f t="shared" si="244"/>
        <v>1999</v>
      </c>
      <c r="I629" s="34">
        <v>2.27</v>
      </c>
      <c r="K629" s="32">
        <v>32272</v>
      </c>
      <c r="L629" s="33">
        <f t="shared" si="245"/>
        <v>5</v>
      </c>
      <c r="M629" s="33">
        <f t="shared" si="246"/>
        <v>1988</v>
      </c>
      <c r="N629" s="34">
        <v>17.559999999999999</v>
      </c>
      <c r="P629" s="32">
        <v>32765</v>
      </c>
      <c r="Q629" s="33">
        <f t="shared" si="247"/>
        <v>9</v>
      </c>
      <c r="R629" s="33">
        <f t="shared" si="248"/>
        <v>1989</v>
      </c>
      <c r="S629" s="34">
        <v>17.899999999999999</v>
      </c>
    </row>
    <row r="630" spans="1:19">
      <c r="A630" s="32">
        <v>34655</v>
      </c>
      <c r="B630" s="33">
        <f t="shared" si="241"/>
        <v>11</v>
      </c>
      <c r="C630" s="33">
        <f t="shared" si="242"/>
        <v>1994</v>
      </c>
      <c r="D630" s="34">
        <v>0.34300000000000003</v>
      </c>
      <c r="F630" s="32">
        <v>36300</v>
      </c>
      <c r="G630" s="33">
        <f t="shared" si="243"/>
        <v>5</v>
      </c>
      <c r="H630" s="33">
        <f t="shared" si="244"/>
        <v>1999</v>
      </c>
      <c r="I630" s="34">
        <v>2.2599999999999998</v>
      </c>
      <c r="K630" s="32">
        <v>32273</v>
      </c>
      <c r="L630" s="33">
        <f t="shared" si="245"/>
        <v>5</v>
      </c>
      <c r="M630" s="33">
        <f t="shared" si="246"/>
        <v>1988</v>
      </c>
      <c r="N630" s="34">
        <v>17.5</v>
      </c>
      <c r="P630" s="32">
        <v>32766</v>
      </c>
      <c r="Q630" s="33">
        <f t="shared" si="247"/>
        <v>9</v>
      </c>
      <c r="R630" s="33">
        <f t="shared" si="248"/>
        <v>1989</v>
      </c>
      <c r="S630" s="34">
        <v>17.88</v>
      </c>
    </row>
    <row r="631" spans="1:19">
      <c r="A631" s="32">
        <v>34656</v>
      </c>
      <c r="B631" s="33">
        <f t="shared" si="241"/>
        <v>11</v>
      </c>
      <c r="C631" s="33">
        <f t="shared" si="242"/>
        <v>1994</v>
      </c>
      <c r="D631" s="34">
        <v>0.34799999999999998</v>
      </c>
      <c r="F631" s="32">
        <v>36301</v>
      </c>
      <c r="G631" s="33">
        <f t="shared" si="243"/>
        <v>5</v>
      </c>
      <c r="H631" s="33">
        <f t="shared" si="244"/>
        <v>1999</v>
      </c>
      <c r="I631" s="34">
        <v>2.21</v>
      </c>
      <c r="K631" s="32">
        <v>32274</v>
      </c>
      <c r="L631" s="33">
        <f t="shared" si="245"/>
        <v>5</v>
      </c>
      <c r="M631" s="33">
        <f t="shared" si="246"/>
        <v>1988</v>
      </c>
      <c r="N631" s="34">
        <v>17.48</v>
      </c>
      <c r="P631" s="32">
        <v>32769</v>
      </c>
      <c r="Q631" s="33">
        <f t="shared" si="247"/>
        <v>9</v>
      </c>
      <c r="R631" s="33">
        <f t="shared" si="248"/>
        <v>1989</v>
      </c>
      <c r="S631" s="34">
        <v>18.05</v>
      </c>
    </row>
    <row r="632" spans="1:19">
      <c r="A632" s="32">
        <v>34659</v>
      </c>
      <c r="B632" s="33">
        <f t="shared" si="241"/>
        <v>11</v>
      </c>
      <c r="C632" s="33">
        <f t="shared" si="242"/>
        <v>1994</v>
      </c>
      <c r="D632" s="34">
        <v>0.35299999999999998</v>
      </c>
      <c r="F632" s="32">
        <v>36304</v>
      </c>
      <c r="G632" s="33">
        <f t="shared" si="243"/>
        <v>5</v>
      </c>
      <c r="H632" s="33">
        <f t="shared" si="244"/>
        <v>1999</v>
      </c>
      <c r="I632" s="34">
        <v>2.19</v>
      </c>
      <c r="K632" s="32">
        <v>32275</v>
      </c>
      <c r="L632" s="33">
        <f t="shared" si="245"/>
        <v>5</v>
      </c>
      <c r="M632" s="33">
        <f t="shared" si="246"/>
        <v>1988</v>
      </c>
      <c r="N632" s="34">
        <v>17.489999999999998</v>
      </c>
      <c r="P632" s="32">
        <v>32770</v>
      </c>
      <c r="Q632" s="33">
        <f t="shared" si="247"/>
        <v>9</v>
      </c>
      <c r="R632" s="33">
        <f t="shared" si="248"/>
        <v>1989</v>
      </c>
      <c r="S632" s="34">
        <v>17.899999999999999</v>
      </c>
    </row>
    <row r="633" spans="1:19">
      <c r="A633" s="32">
        <v>34660</v>
      </c>
      <c r="B633" s="33">
        <f t="shared" si="241"/>
        <v>11</v>
      </c>
      <c r="C633" s="33">
        <f t="shared" si="242"/>
        <v>1994</v>
      </c>
      <c r="D633" s="34">
        <v>0.35099999999999998</v>
      </c>
      <c r="F633" s="32">
        <v>36305</v>
      </c>
      <c r="G633" s="33">
        <f t="shared" si="243"/>
        <v>5</v>
      </c>
      <c r="H633" s="33">
        <f t="shared" si="244"/>
        <v>1999</v>
      </c>
      <c r="I633" s="34">
        <v>2.1800000000000002</v>
      </c>
      <c r="K633" s="32">
        <v>32276</v>
      </c>
      <c r="L633" s="33">
        <f t="shared" si="245"/>
        <v>5</v>
      </c>
      <c r="M633" s="33">
        <f t="shared" si="246"/>
        <v>1988</v>
      </c>
      <c r="N633" s="34">
        <v>17.53</v>
      </c>
      <c r="P633" s="32">
        <v>32771</v>
      </c>
      <c r="Q633" s="33">
        <f t="shared" si="247"/>
        <v>9</v>
      </c>
      <c r="R633" s="33">
        <f t="shared" si="248"/>
        <v>1989</v>
      </c>
      <c r="S633" s="34">
        <v>17.8</v>
      </c>
    </row>
    <row r="634" spans="1:19">
      <c r="A634" s="32">
        <v>34661</v>
      </c>
      <c r="B634" s="33">
        <f t="shared" si="241"/>
        <v>11</v>
      </c>
      <c r="C634" s="33">
        <f t="shared" si="242"/>
        <v>1994</v>
      </c>
      <c r="D634" s="34">
        <v>0.35099999999999998</v>
      </c>
      <c r="F634" s="32">
        <v>36306</v>
      </c>
      <c r="G634" s="33">
        <f t="shared" si="243"/>
        <v>5</v>
      </c>
      <c r="H634" s="33">
        <f t="shared" si="244"/>
        <v>1999</v>
      </c>
      <c r="I634" s="34">
        <v>2.2200000000000002</v>
      </c>
      <c r="K634" s="32">
        <v>32279</v>
      </c>
      <c r="L634" s="33">
        <f t="shared" si="245"/>
        <v>5</v>
      </c>
      <c r="M634" s="33">
        <f t="shared" si="246"/>
        <v>1988</v>
      </c>
      <c r="N634" s="34">
        <v>17.7</v>
      </c>
      <c r="P634" s="32">
        <v>32772</v>
      </c>
      <c r="Q634" s="33">
        <f t="shared" si="247"/>
        <v>9</v>
      </c>
      <c r="R634" s="33">
        <f t="shared" si="248"/>
        <v>1989</v>
      </c>
      <c r="S634" s="34">
        <v>17.850000000000001</v>
      </c>
    </row>
    <row r="635" spans="1:19">
      <c r="A635" s="32">
        <v>34666</v>
      </c>
      <c r="B635" s="33">
        <f t="shared" si="241"/>
        <v>11</v>
      </c>
      <c r="C635" s="33">
        <f t="shared" si="242"/>
        <v>1994</v>
      </c>
      <c r="D635" s="34">
        <v>0.35899999999999999</v>
      </c>
      <c r="F635" s="32">
        <v>36307</v>
      </c>
      <c r="G635" s="33">
        <f t="shared" si="243"/>
        <v>5</v>
      </c>
      <c r="H635" s="33">
        <f t="shared" si="244"/>
        <v>1999</v>
      </c>
      <c r="I635" s="34">
        <v>2.27</v>
      </c>
      <c r="K635" s="32">
        <v>32280</v>
      </c>
      <c r="L635" s="33">
        <f t="shared" si="245"/>
        <v>5</v>
      </c>
      <c r="M635" s="33">
        <f t="shared" si="246"/>
        <v>1988</v>
      </c>
      <c r="N635" s="34">
        <v>17.72</v>
      </c>
      <c r="P635" s="32">
        <v>32773</v>
      </c>
      <c r="Q635" s="33">
        <f t="shared" si="247"/>
        <v>9</v>
      </c>
      <c r="R635" s="33">
        <f t="shared" si="248"/>
        <v>1989</v>
      </c>
      <c r="S635" s="34">
        <v>17.53</v>
      </c>
    </row>
    <row r="636" spans="1:19">
      <c r="A636" s="32">
        <v>34667</v>
      </c>
      <c r="B636" s="33">
        <f t="shared" si="241"/>
        <v>11</v>
      </c>
      <c r="C636" s="33">
        <f t="shared" si="242"/>
        <v>1994</v>
      </c>
      <c r="D636" s="34">
        <v>0.35299999999999998</v>
      </c>
      <c r="F636" s="32">
        <v>36308</v>
      </c>
      <c r="G636" s="33">
        <f t="shared" si="243"/>
        <v>5</v>
      </c>
      <c r="H636" s="33">
        <f t="shared" si="244"/>
        <v>1999</v>
      </c>
      <c r="I636" s="34">
        <v>2.29</v>
      </c>
      <c r="K636" s="32">
        <v>32281</v>
      </c>
      <c r="L636" s="33">
        <f t="shared" si="245"/>
        <v>5</v>
      </c>
      <c r="M636" s="33">
        <f t="shared" si="246"/>
        <v>1988</v>
      </c>
      <c r="N636" s="34">
        <v>17.39</v>
      </c>
      <c r="P636" s="32">
        <v>32776</v>
      </c>
      <c r="Q636" s="33">
        <f t="shared" si="247"/>
        <v>9</v>
      </c>
      <c r="R636" s="33">
        <f t="shared" si="248"/>
        <v>1989</v>
      </c>
      <c r="S636" s="34">
        <v>17.45</v>
      </c>
    </row>
    <row r="637" spans="1:19">
      <c r="A637" s="32">
        <v>34668</v>
      </c>
      <c r="B637" s="33">
        <f t="shared" si="241"/>
        <v>11</v>
      </c>
      <c r="C637" s="33">
        <f t="shared" si="242"/>
        <v>1994</v>
      </c>
      <c r="D637" s="34">
        <v>0.34599999999999997</v>
      </c>
      <c r="F637" s="32">
        <v>36312</v>
      </c>
      <c r="G637" s="33">
        <f t="shared" si="243"/>
        <v>6</v>
      </c>
      <c r="H637" s="33">
        <f t="shared" si="244"/>
        <v>1999</v>
      </c>
      <c r="I637" s="34">
        <v>2.34</v>
      </c>
      <c r="K637" s="32">
        <v>32282</v>
      </c>
      <c r="L637" s="33">
        <f t="shared" si="245"/>
        <v>5</v>
      </c>
      <c r="M637" s="33">
        <f t="shared" si="246"/>
        <v>1988</v>
      </c>
      <c r="N637" s="34">
        <v>17.43</v>
      </c>
      <c r="P637" s="32">
        <v>32777</v>
      </c>
      <c r="Q637" s="33">
        <f t="shared" si="247"/>
        <v>9</v>
      </c>
      <c r="R637" s="33">
        <f t="shared" si="248"/>
        <v>1989</v>
      </c>
      <c r="S637" s="34">
        <v>17.45</v>
      </c>
    </row>
    <row r="638" spans="1:19">
      <c r="A638" s="32">
        <v>34669</v>
      </c>
      <c r="B638" s="33">
        <f t="shared" si="241"/>
        <v>12</v>
      </c>
      <c r="C638" s="33">
        <f t="shared" si="242"/>
        <v>1994</v>
      </c>
      <c r="D638" s="34">
        <v>0.34399999999999997</v>
      </c>
      <c r="F638" s="32">
        <v>36313</v>
      </c>
      <c r="G638" s="33">
        <f t="shared" si="243"/>
        <v>6</v>
      </c>
      <c r="H638" s="33">
        <f t="shared" si="244"/>
        <v>1999</v>
      </c>
      <c r="I638" s="34">
        <v>2.36</v>
      </c>
      <c r="K638" s="32">
        <v>32283</v>
      </c>
      <c r="L638" s="33">
        <f t="shared" si="245"/>
        <v>5</v>
      </c>
      <c r="M638" s="33">
        <f t="shared" si="246"/>
        <v>1988</v>
      </c>
      <c r="N638" s="34">
        <v>17.41</v>
      </c>
      <c r="P638" s="32">
        <v>32778</v>
      </c>
      <c r="Q638" s="33">
        <f t="shared" si="247"/>
        <v>9</v>
      </c>
      <c r="R638" s="33">
        <f t="shared" si="248"/>
        <v>1989</v>
      </c>
      <c r="S638" s="34">
        <v>17.55</v>
      </c>
    </row>
    <row r="639" spans="1:19">
      <c r="A639" s="32">
        <v>34670</v>
      </c>
      <c r="B639" s="33">
        <f t="shared" si="241"/>
        <v>12</v>
      </c>
      <c r="C639" s="33">
        <f t="shared" si="242"/>
        <v>1994</v>
      </c>
      <c r="D639" s="34">
        <v>0.32900000000000001</v>
      </c>
      <c r="F639" s="32">
        <v>36314</v>
      </c>
      <c r="G639" s="33">
        <f t="shared" si="243"/>
        <v>6</v>
      </c>
      <c r="H639" s="33">
        <f t="shared" si="244"/>
        <v>1999</v>
      </c>
      <c r="I639" s="34">
        <v>2.35</v>
      </c>
      <c r="K639" s="32">
        <v>32286</v>
      </c>
      <c r="L639" s="33">
        <f t="shared" si="245"/>
        <v>5</v>
      </c>
      <c r="M639" s="33">
        <f t="shared" si="246"/>
        <v>1988</v>
      </c>
      <c r="N639" s="34">
        <v>17.010000000000002</v>
      </c>
      <c r="P639" s="32">
        <v>32779</v>
      </c>
      <c r="Q639" s="33">
        <f t="shared" si="247"/>
        <v>9</v>
      </c>
      <c r="R639" s="33">
        <f t="shared" si="248"/>
        <v>1989</v>
      </c>
      <c r="S639" s="34">
        <v>17.93</v>
      </c>
    </row>
    <row r="640" spans="1:19">
      <c r="A640" s="32">
        <v>34673</v>
      </c>
      <c r="B640" s="33">
        <f t="shared" si="241"/>
        <v>12</v>
      </c>
      <c r="C640" s="33">
        <f t="shared" si="242"/>
        <v>1994</v>
      </c>
      <c r="D640" s="34">
        <v>0.32400000000000001</v>
      </c>
      <c r="F640" s="32">
        <v>36315</v>
      </c>
      <c r="G640" s="33">
        <f t="shared" si="243"/>
        <v>6</v>
      </c>
      <c r="H640" s="33">
        <f t="shared" si="244"/>
        <v>1999</v>
      </c>
      <c r="I640" s="34">
        <v>2.31</v>
      </c>
      <c r="K640" s="32">
        <v>32287</v>
      </c>
      <c r="L640" s="33">
        <f t="shared" si="245"/>
        <v>5</v>
      </c>
      <c r="M640" s="33">
        <f t="shared" si="246"/>
        <v>1988</v>
      </c>
      <c r="N640" s="34">
        <v>17.04</v>
      </c>
      <c r="P640" s="32">
        <v>32780</v>
      </c>
      <c r="Q640" s="33">
        <f t="shared" si="247"/>
        <v>9</v>
      </c>
      <c r="R640" s="33">
        <f t="shared" si="248"/>
        <v>1989</v>
      </c>
      <c r="S640" s="34">
        <v>18.23</v>
      </c>
    </row>
    <row r="641" spans="1:19">
      <c r="A641" s="32">
        <v>34674</v>
      </c>
      <c r="B641" s="33">
        <f t="shared" si="241"/>
        <v>12</v>
      </c>
      <c r="C641" s="33">
        <f t="shared" si="242"/>
        <v>1994</v>
      </c>
      <c r="D641" s="34">
        <v>0.32900000000000001</v>
      </c>
      <c r="F641" s="32">
        <v>36318</v>
      </c>
      <c r="G641" s="33">
        <f t="shared" si="243"/>
        <v>6</v>
      </c>
      <c r="H641" s="33">
        <f t="shared" si="244"/>
        <v>1999</v>
      </c>
      <c r="I641" s="34">
        <v>2.41</v>
      </c>
      <c r="K641" s="32">
        <v>32288</v>
      </c>
      <c r="L641" s="33">
        <f t="shared" si="245"/>
        <v>5</v>
      </c>
      <c r="M641" s="33">
        <f t="shared" si="246"/>
        <v>1988</v>
      </c>
      <c r="N641" s="34">
        <v>17.39</v>
      </c>
      <c r="P641" s="32">
        <v>32783</v>
      </c>
      <c r="Q641" s="33">
        <f t="shared" si="247"/>
        <v>10</v>
      </c>
      <c r="R641" s="33">
        <f t="shared" si="248"/>
        <v>1989</v>
      </c>
      <c r="S641" s="34">
        <v>18.579999999999998</v>
      </c>
    </row>
    <row r="642" spans="1:19">
      <c r="A642" s="32">
        <v>34675</v>
      </c>
      <c r="B642" s="33">
        <f t="shared" si="241"/>
        <v>12</v>
      </c>
      <c r="C642" s="33">
        <f t="shared" si="242"/>
        <v>1994</v>
      </c>
      <c r="D642" s="34">
        <v>0.32900000000000001</v>
      </c>
      <c r="F642" s="32">
        <v>36319</v>
      </c>
      <c r="G642" s="33">
        <f t="shared" si="243"/>
        <v>6</v>
      </c>
      <c r="H642" s="33">
        <f t="shared" si="244"/>
        <v>1999</v>
      </c>
      <c r="I642" s="34">
        <v>2.38</v>
      </c>
      <c r="K642" s="32">
        <v>32289</v>
      </c>
      <c r="L642" s="33">
        <f t="shared" si="245"/>
        <v>5</v>
      </c>
      <c r="M642" s="33">
        <f t="shared" si="246"/>
        <v>1988</v>
      </c>
      <c r="N642" s="34">
        <v>17.54</v>
      </c>
      <c r="P642" s="32">
        <v>32784</v>
      </c>
      <c r="Q642" s="33">
        <f t="shared" si="247"/>
        <v>10</v>
      </c>
      <c r="R642" s="33">
        <f t="shared" si="248"/>
        <v>1989</v>
      </c>
      <c r="S642" s="34">
        <v>18.73</v>
      </c>
    </row>
    <row r="643" spans="1:19">
      <c r="A643" s="32">
        <v>34676</v>
      </c>
      <c r="B643" s="33">
        <f t="shared" si="241"/>
        <v>12</v>
      </c>
      <c r="C643" s="33">
        <f t="shared" si="242"/>
        <v>1994</v>
      </c>
      <c r="D643" s="34">
        <v>0.33500000000000002</v>
      </c>
      <c r="F643" s="32">
        <v>36320</v>
      </c>
      <c r="G643" s="33">
        <f t="shared" si="243"/>
        <v>6</v>
      </c>
      <c r="H643" s="33">
        <f t="shared" si="244"/>
        <v>1999</v>
      </c>
      <c r="I643" s="34">
        <v>2.39</v>
      </c>
      <c r="K643" s="32">
        <v>32290</v>
      </c>
      <c r="L643" s="33">
        <f t="shared" si="245"/>
        <v>5</v>
      </c>
      <c r="M643" s="33">
        <f t="shared" si="246"/>
        <v>1988</v>
      </c>
      <c r="N643" s="34">
        <v>17.45</v>
      </c>
      <c r="P643" s="32">
        <v>32785</v>
      </c>
      <c r="Q643" s="33">
        <f t="shared" si="247"/>
        <v>10</v>
      </c>
      <c r="R643" s="33">
        <f t="shared" si="248"/>
        <v>1989</v>
      </c>
      <c r="S643" s="34">
        <v>18.78</v>
      </c>
    </row>
    <row r="644" spans="1:19">
      <c r="A644" s="32">
        <v>34677</v>
      </c>
      <c r="B644" s="33">
        <f t="shared" si="241"/>
        <v>12</v>
      </c>
      <c r="C644" s="33">
        <f t="shared" si="242"/>
        <v>1994</v>
      </c>
      <c r="D644" s="34">
        <v>0.34100000000000003</v>
      </c>
      <c r="F644" s="32">
        <v>36321</v>
      </c>
      <c r="G644" s="33">
        <f t="shared" si="243"/>
        <v>6</v>
      </c>
      <c r="H644" s="33">
        <f t="shared" si="244"/>
        <v>1999</v>
      </c>
      <c r="I644" s="34">
        <v>2.37</v>
      </c>
      <c r="K644" s="32">
        <v>32293</v>
      </c>
      <c r="L644" s="33">
        <f t="shared" si="245"/>
        <v>5</v>
      </c>
      <c r="M644" s="33">
        <f t="shared" si="246"/>
        <v>1988</v>
      </c>
      <c r="N644" s="34">
        <v>17.45</v>
      </c>
      <c r="P644" s="32">
        <v>32786</v>
      </c>
      <c r="Q644" s="33">
        <f t="shared" si="247"/>
        <v>10</v>
      </c>
      <c r="R644" s="33">
        <f t="shared" si="248"/>
        <v>1989</v>
      </c>
      <c r="S644" s="34">
        <v>18.43</v>
      </c>
    </row>
    <row r="645" spans="1:19">
      <c r="A645" s="32">
        <v>34680</v>
      </c>
      <c r="B645" s="33">
        <f t="shared" si="241"/>
        <v>12</v>
      </c>
      <c r="C645" s="33">
        <f t="shared" si="242"/>
        <v>1994</v>
      </c>
      <c r="D645" s="34">
        <v>0.34599999999999997</v>
      </c>
      <c r="F645" s="32">
        <v>36322</v>
      </c>
      <c r="G645" s="33">
        <f t="shared" si="243"/>
        <v>6</v>
      </c>
      <c r="H645" s="33">
        <f t="shared" si="244"/>
        <v>1999</v>
      </c>
      <c r="I645" s="34">
        <v>2.2999999999999998</v>
      </c>
      <c r="K645" s="32">
        <v>32294</v>
      </c>
      <c r="L645" s="33">
        <f t="shared" si="245"/>
        <v>5</v>
      </c>
      <c r="M645" s="33">
        <f t="shared" si="246"/>
        <v>1988</v>
      </c>
      <c r="N645" s="34">
        <v>17.54</v>
      </c>
      <c r="P645" s="32">
        <v>32787</v>
      </c>
      <c r="Q645" s="33">
        <f t="shared" si="247"/>
        <v>10</v>
      </c>
      <c r="R645" s="33">
        <f t="shared" si="248"/>
        <v>1989</v>
      </c>
      <c r="S645" s="34">
        <v>18.45</v>
      </c>
    </row>
    <row r="646" spans="1:19">
      <c r="A646" s="32">
        <v>34681</v>
      </c>
      <c r="B646" s="33">
        <f t="shared" si="241"/>
        <v>12</v>
      </c>
      <c r="C646" s="33">
        <f t="shared" si="242"/>
        <v>1994</v>
      </c>
      <c r="D646" s="34">
        <v>0.34100000000000003</v>
      </c>
      <c r="F646" s="32">
        <v>36325</v>
      </c>
      <c r="G646" s="33">
        <f t="shared" si="243"/>
        <v>6</v>
      </c>
      <c r="H646" s="33">
        <f t="shared" si="244"/>
        <v>1999</v>
      </c>
      <c r="I646" s="34">
        <v>2.29</v>
      </c>
      <c r="K646" s="32">
        <v>32295</v>
      </c>
      <c r="L646" s="33">
        <f t="shared" si="245"/>
        <v>6</v>
      </c>
      <c r="M646" s="33">
        <f t="shared" si="246"/>
        <v>1988</v>
      </c>
      <c r="N646" s="34">
        <v>17.600000000000001</v>
      </c>
      <c r="P646" s="32">
        <v>32790</v>
      </c>
      <c r="Q646" s="33">
        <f t="shared" si="247"/>
        <v>10</v>
      </c>
      <c r="R646" s="33">
        <f t="shared" si="248"/>
        <v>1989</v>
      </c>
      <c r="S646" s="34">
        <v>18.25</v>
      </c>
    </row>
    <row r="647" spans="1:19">
      <c r="A647" s="32">
        <v>34682</v>
      </c>
      <c r="B647" s="33">
        <f t="shared" si="241"/>
        <v>12</v>
      </c>
      <c r="C647" s="33">
        <f t="shared" si="242"/>
        <v>1994</v>
      </c>
      <c r="D647" s="34">
        <v>0.34399999999999997</v>
      </c>
      <c r="F647" s="32">
        <v>36326</v>
      </c>
      <c r="G647" s="33">
        <f t="shared" si="243"/>
        <v>6</v>
      </c>
      <c r="H647" s="33">
        <f t="shared" si="244"/>
        <v>1999</v>
      </c>
      <c r="I647" s="34">
        <v>2.2799999999999998</v>
      </c>
      <c r="K647" s="32">
        <v>32296</v>
      </c>
      <c r="L647" s="33">
        <f t="shared" si="245"/>
        <v>6</v>
      </c>
      <c r="M647" s="33">
        <f t="shared" si="246"/>
        <v>1988</v>
      </c>
      <c r="N647" s="34">
        <v>17.670000000000002</v>
      </c>
      <c r="P647" s="32">
        <v>32791</v>
      </c>
      <c r="Q647" s="33">
        <f t="shared" si="247"/>
        <v>10</v>
      </c>
      <c r="R647" s="33">
        <f t="shared" si="248"/>
        <v>1989</v>
      </c>
      <c r="S647" s="34">
        <v>18.55</v>
      </c>
    </row>
    <row r="648" spans="1:19">
      <c r="A648" s="32">
        <v>34683</v>
      </c>
      <c r="B648" s="33">
        <f t="shared" si="241"/>
        <v>12</v>
      </c>
      <c r="C648" s="33">
        <f t="shared" si="242"/>
        <v>1994</v>
      </c>
      <c r="D648" s="34">
        <v>0.34399999999999997</v>
      </c>
      <c r="F648" s="32">
        <v>36327</v>
      </c>
      <c r="G648" s="33">
        <f t="shared" si="243"/>
        <v>6</v>
      </c>
      <c r="H648" s="33">
        <f t="shared" si="244"/>
        <v>1999</v>
      </c>
      <c r="I648" s="34">
        <v>2.2799999999999998</v>
      </c>
      <c r="K648" s="32">
        <v>32297</v>
      </c>
      <c r="L648" s="33">
        <f t="shared" si="245"/>
        <v>6</v>
      </c>
      <c r="M648" s="33">
        <f t="shared" si="246"/>
        <v>1988</v>
      </c>
      <c r="N648" s="34">
        <v>17.510000000000002</v>
      </c>
      <c r="P648" s="32">
        <v>32792</v>
      </c>
      <c r="Q648" s="33">
        <f t="shared" si="247"/>
        <v>10</v>
      </c>
      <c r="R648" s="33">
        <f t="shared" si="248"/>
        <v>1989</v>
      </c>
      <c r="S648" s="34">
        <v>18.850000000000001</v>
      </c>
    </row>
    <row r="649" spans="1:19">
      <c r="A649" s="32">
        <v>34684</v>
      </c>
      <c r="B649" s="33">
        <f t="shared" si="241"/>
        <v>12</v>
      </c>
      <c r="C649" s="33">
        <f t="shared" si="242"/>
        <v>1994</v>
      </c>
      <c r="D649" s="34">
        <v>0.33800000000000002</v>
      </c>
      <c r="F649" s="32">
        <v>36328</v>
      </c>
      <c r="G649" s="33">
        <f t="shared" si="243"/>
        <v>6</v>
      </c>
      <c r="H649" s="33">
        <f t="shared" si="244"/>
        <v>1999</v>
      </c>
      <c r="I649" s="34">
        <v>2.2400000000000002</v>
      </c>
      <c r="K649" s="32">
        <v>32300</v>
      </c>
      <c r="L649" s="33">
        <f t="shared" si="245"/>
        <v>6</v>
      </c>
      <c r="M649" s="33">
        <f t="shared" si="246"/>
        <v>1988</v>
      </c>
      <c r="N649" s="34">
        <v>17.28</v>
      </c>
      <c r="P649" s="32">
        <v>32793</v>
      </c>
      <c r="Q649" s="33">
        <f t="shared" si="247"/>
        <v>10</v>
      </c>
      <c r="R649" s="33">
        <f t="shared" si="248"/>
        <v>1989</v>
      </c>
      <c r="S649" s="34">
        <v>19.23</v>
      </c>
    </row>
    <row r="650" spans="1:19">
      <c r="A650" s="32">
        <v>34687</v>
      </c>
      <c r="B650" s="33">
        <f t="shared" si="241"/>
        <v>12</v>
      </c>
      <c r="C650" s="33">
        <f t="shared" si="242"/>
        <v>1994</v>
      </c>
      <c r="D650" s="34">
        <v>0.33900000000000002</v>
      </c>
      <c r="F650" s="32">
        <v>36329</v>
      </c>
      <c r="G650" s="33">
        <f t="shared" si="243"/>
        <v>6</v>
      </c>
      <c r="H650" s="33">
        <f t="shared" si="244"/>
        <v>1999</v>
      </c>
      <c r="I650" s="34">
        <v>2.2400000000000002</v>
      </c>
      <c r="K650" s="32">
        <v>32301</v>
      </c>
      <c r="L650" s="33">
        <f t="shared" si="245"/>
        <v>6</v>
      </c>
      <c r="M650" s="33">
        <f t="shared" si="246"/>
        <v>1988</v>
      </c>
      <c r="N650" s="34">
        <v>17.32</v>
      </c>
      <c r="P650" s="32">
        <v>32794</v>
      </c>
      <c r="Q650" s="33">
        <f t="shared" si="247"/>
        <v>10</v>
      </c>
      <c r="R650" s="33">
        <f t="shared" si="248"/>
        <v>1989</v>
      </c>
      <c r="S650" s="34">
        <v>19.600000000000001</v>
      </c>
    </row>
    <row r="651" spans="1:19">
      <c r="A651" s="32">
        <v>34688</v>
      </c>
      <c r="B651" s="33">
        <f t="shared" si="241"/>
        <v>12</v>
      </c>
      <c r="C651" s="33">
        <f t="shared" si="242"/>
        <v>1994</v>
      </c>
      <c r="D651" s="34">
        <v>0.33100000000000002</v>
      </c>
      <c r="F651" s="32">
        <v>36332</v>
      </c>
      <c r="G651" s="33">
        <f t="shared" si="243"/>
        <v>6</v>
      </c>
      <c r="H651" s="33">
        <f t="shared" si="244"/>
        <v>1999</v>
      </c>
      <c r="I651" s="34">
        <v>2.2200000000000002</v>
      </c>
      <c r="K651" s="32">
        <v>32302</v>
      </c>
      <c r="L651" s="33">
        <f t="shared" si="245"/>
        <v>6</v>
      </c>
      <c r="M651" s="33">
        <f t="shared" si="246"/>
        <v>1988</v>
      </c>
      <c r="N651" s="34">
        <v>17.350000000000001</v>
      </c>
      <c r="P651" s="32">
        <v>32797</v>
      </c>
      <c r="Q651" s="33">
        <f t="shared" si="247"/>
        <v>10</v>
      </c>
      <c r="R651" s="33">
        <f t="shared" si="248"/>
        <v>1989</v>
      </c>
      <c r="S651" s="34">
        <v>19.38</v>
      </c>
    </row>
    <row r="652" spans="1:19">
      <c r="A652" s="32">
        <v>34689</v>
      </c>
      <c r="B652" s="33">
        <f t="shared" si="241"/>
        <v>12</v>
      </c>
      <c r="C652" s="33">
        <f t="shared" si="242"/>
        <v>1994</v>
      </c>
      <c r="D652" s="34">
        <v>0.32500000000000001</v>
      </c>
      <c r="F652" s="32">
        <v>36333</v>
      </c>
      <c r="G652" s="33">
        <f t="shared" si="243"/>
        <v>6</v>
      </c>
      <c r="H652" s="33">
        <f t="shared" si="244"/>
        <v>1999</v>
      </c>
      <c r="I652" s="34">
        <v>2.23</v>
      </c>
      <c r="K652" s="32">
        <v>32303</v>
      </c>
      <c r="L652" s="33">
        <f t="shared" si="245"/>
        <v>6</v>
      </c>
      <c r="M652" s="33">
        <f t="shared" si="246"/>
        <v>1988</v>
      </c>
      <c r="N652" s="34">
        <v>17.09</v>
      </c>
      <c r="P652" s="32">
        <v>32798</v>
      </c>
      <c r="Q652" s="33">
        <f t="shared" si="247"/>
        <v>10</v>
      </c>
      <c r="R652" s="33">
        <f t="shared" si="248"/>
        <v>1989</v>
      </c>
      <c r="S652" s="34">
        <v>19.53</v>
      </c>
    </row>
    <row r="653" spans="1:19">
      <c r="A653" s="32">
        <v>34690</v>
      </c>
      <c r="B653" s="33">
        <f t="shared" si="241"/>
        <v>12</v>
      </c>
      <c r="C653" s="33">
        <f t="shared" si="242"/>
        <v>1994</v>
      </c>
      <c r="D653" s="34">
        <v>0.32400000000000001</v>
      </c>
      <c r="F653" s="32">
        <v>36334</v>
      </c>
      <c r="G653" s="33">
        <f t="shared" si="243"/>
        <v>6</v>
      </c>
      <c r="H653" s="33">
        <f t="shared" si="244"/>
        <v>1999</v>
      </c>
      <c r="I653" s="34">
        <v>2.25</v>
      </c>
      <c r="K653" s="32">
        <v>32304</v>
      </c>
      <c r="L653" s="33">
        <f t="shared" si="245"/>
        <v>6</v>
      </c>
      <c r="M653" s="33">
        <f t="shared" si="246"/>
        <v>1988</v>
      </c>
      <c r="N653" s="34">
        <v>16.7</v>
      </c>
      <c r="P653" s="32">
        <v>32799</v>
      </c>
      <c r="Q653" s="33">
        <f t="shared" si="247"/>
        <v>10</v>
      </c>
      <c r="R653" s="33">
        <f t="shared" si="248"/>
        <v>1989</v>
      </c>
      <c r="S653" s="34">
        <v>19.43</v>
      </c>
    </row>
    <row r="654" spans="1:19">
      <c r="A654" s="32">
        <v>34691</v>
      </c>
      <c r="B654" s="33">
        <f t="shared" si="241"/>
        <v>12</v>
      </c>
      <c r="C654" s="33">
        <f t="shared" si="242"/>
        <v>1994</v>
      </c>
      <c r="D654" s="34">
        <v>0.32400000000000001</v>
      </c>
      <c r="F654" s="32">
        <v>36335</v>
      </c>
      <c r="G654" s="33">
        <f t="shared" si="243"/>
        <v>6</v>
      </c>
      <c r="H654" s="33">
        <f t="shared" si="244"/>
        <v>1999</v>
      </c>
      <c r="I654" s="34">
        <v>2.2599999999999998</v>
      </c>
      <c r="K654" s="32">
        <v>32307</v>
      </c>
      <c r="L654" s="33">
        <f t="shared" si="245"/>
        <v>6</v>
      </c>
      <c r="M654" s="33">
        <f t="shared" si="246"/>
        <v>1988</v>
      </c>
      <c r="N654" s="34">
        <v>16.43</v>
      </c>
      <c r="P654" s="32">
        <v>32800</v>
      </c>
      <c r="Q654" s="33">
        <f t="shared" si="247"/>
        <v>10</v>
      </c>
      <c r="R654" s="33">
        <f t="shared" si="248"/>
        <v>1989</v>
      </c>
      <c r="S654" s="34">
        <v>19.329999999999998</v>
      </c>
    </row>
    <row r="655" spans="1:19">
      <c r="A655" s="32">
        <v>34695</v>
      </c>
      <c r="B655" s="33">
        <f t="shared" si="241"/>
        <v>12</v>
      </c>
      <c r="C655" s="33">
        <f t="shared" si="242"/>
        <v>1994</v>
      </c>
      <c r="D655" s="34">
        <v>0.32400000000000001</v>
      </c>
      <c r="F655" s="32">
        <v>36336</v>
      </c>
      <c r="G655" s="33">
        <f t="shared" si="243"/>
        <v>6</v>
      </c>
      <c r="H655" s="33">
        <f t="shared" si="244"/>
        <v>1999</v>
      </c>
      <c r="I655" s="34">
        <v>2.27</v>
      </c>
      <c r="K655" s="32">
        <v>32308</v>
      </c>
      <c r="L655" s="33">
        <f t="shared" si="245"/>
        <v>6</v>
      </c>
      <c r="M655" s="33">
        <f t="shared" si="246"/>
        <v>1988</v>
      </c>
      <c r="N655" s="34">
        <v>16.850000000000001</v>
      </c>
      <c r="P655" s="32">
        <v>32801</v>
      </c>
      <c r="Q655" s="33">
        <f t="shared" si="247"/>
        <v>10</v>
      </c>
      <c r="R655" s="33">
        <f t="shared" si="248"/>
        <v>1989</v>
      </c>
      <c r="S655" s="34">
        <v>19.2</v>
      </c>
    </row>
    <row r="656" spans="1:19">
      <c r="A656" s="32">
        <v>34696</v>
      </c>
      <c r="B656" s="33">
        <f t="shared" si="241"/>
        <v>12</v>
      </c>
      <c r="C656" s="33">
        <f t="shared" si="242"/>
        <v>1994</v>
      </c>
      <c r="D656" s="34">
        <v>0.32900000000000001</v>
      </c>
      <c r="F656" s="32">
        <v>36339</v>
      </c>
      <c r="G656" s="33">
        <f t="shared" si="243"/>
        <v>6</v>
      </c>
      <c r="H656" s="33">
        <f t="shared" si="244"/>
        <v>1999</v>
      </c>
      <c r="I656" s="34">
        <v>2.25</v>
      </c>
      <c r="K656" s="32">
        <v>32309</v>
      </c>
      <c r="L656" s="33">
        <f t="shared" si="245"/>
        <v>6</v>
      </c>
      <c r="M656" s="33">
        <f t="shared" si="246"/>
        <v>1988</v>
      </c>
      <c r="N656" s="34">
        <v>16.559999999999999</v>
      </c>
      <c r="P656" s="32">
        <v>32804</v>
      </c>
      <c r="Q656" s="33">
        <f t="shared" si="247"/>
        <v>10</v>
      </c>
      <c r="R656" s="33">
        <f t="shared" si="248"/>
        <v>1989</v>
      </c>
      <c r="S656" s="34">
        <v>18.88</v>
      </c>
    </row>
    <row r="657" spans="1:19">
      <c r="A657" s="32">
        <v>34697</v>
      </c>
      <c r="B657" s="33">
        <f t="shared" si="241"/>
        <v>12</v>
      </c>
      <c r="C657" s="33">
        <f t="shared" si="242"/>
        <v>1994</v>
      </c>
      <c r="D657" s="34">
        <v>0.33100000000000002</v>
      </c>
      <c r="F657" s="32">
        <v>36340</v>
      </c>
      <c r="G657" s="33">
        <f t="shared" si="243"/>
        <v>6</v>
      </c>
      <c r="H657" s="33">
        <f t="shared" si="244"/>
        <v>1999</v>
      </c>
      <c r="I657" s="34">
        <v>2.33</v>
      </c>
      <c r="K657" s="32">
        <v>32310</v>
      </c>
      <c r="L657" s="33">
        <f t="shared" si="245"/>
        <v>6</v>
      </c>
      <c r="M657" s="33">
        <f t="shared" si="246"/>
        <v>1988</v>
      </c>
      <c r="N657" s="34">
        <v>16.62</v>
      </c>
      <c r="P657" s="32">
        <v>32805</v>
      </c>
      <c r="Q657" s="33">
        <f t="shared" si="247"/>
        <v>10</v>
      </c>
      <c r="R657" s="33">
        <f t="shared" si="248"/>
        <v>1989</v>
      </c>
      <c r="S657" s="34">
        <v>18.8</v>
      </c>
    </row>
    <row r="658" spans="1:19">
      <c r="A658" s="32">
        <v>34698</v>
      </c>
      <c r="B658" s="33">
        <f t="shared" si="241"/>
        <v>12</v>
      </c>
      <c r="C658" s="33">
        <f t="shared" si="242"/>
        <v>1994</v>
      </c>
      <c r="D658" s="34">
        <v>0.33100000000000002</v>
      </c>
      <c r="F658" s="32">
        <v>36341</v>
      </c>
      <c r="G658" s="33">
        <f t="shared" si="243"/>
        <v>6</v>
      </c>
      <c r="H658" s="33">
        <f t="shared" si="244"/>
        <v>1999</v>
      </c>
      <c r="I658" s="34">
        <v>2.34</v>
      </c>
      <c r="K658" s="32">
        <v>32311</v>
      </c>
      <c r="L658" s="33">
        <f t="shared" si="245"/>
        <v>6</v>
      </c>
      <c r="M658" s="33">
        <f t="shared" si="246"/>
        <v>1988</v>
      </c>
      <c r="N658" s="34">
        <v>16.43</v>
      </c>
      <c r="P658" s="32">
        <v>32806</v>
      </c>
      <c r="Q658" s="33">
        <f t="shared" si="247"/>
        <v>10</v>
      </c>
      <c r="R658" s="33">
        <f t="shared" si="248"/>
        <v>1989</v>
      </c>
      <c r="S658" s="34">
        <v>18.88</v>
      </c>
    </row>
    <row r="659" spans="1:19">
      <c r="A659" s="32">
        <v>34702</v>
      </c>
      <c r="B659" s="33">
        <f t="shared" si="241"/>
        <v>1</v>
      </c>
      <c r="C659" s="33">
        <f t="shared" si="242"/>
        <v>1995</v>
      </c>
      <c r="D659" s="34">
        <v>0.34100000000000003</v>
      </c>
      <c r="F659" s="32">
        <v>36342</v>
      </c>
      <c r="G659" s="33">
        <f t="shared" si="243"/>
        <v>7</v>
      </c>
      <c r="H659" s="33">
        <f t="shared" si="244"/>
        <v>1999</v>
      </c>
      <c r="I659" s="34">
        <v>2.29</v>
      </c>
      <c r="K659" s="32">
        <v>32314</v>
      </c>
      <c r="L659" s="33">
        <f t="shared" si="245"/>
        <v>6</v>
      </c>
      <c r="M659" s="33">
        <f t="shared" si="246"/>
        <v>1988</v>
      </c>
      <c r="N659" s="34">
        <v>16.02</v>
      </c>
      <c r="P659" s="32">
        <v>32807</v>
      </c>
      <c r="Q659" s="33">
        <f t="shared" si="247"/>
        <v>10</v>
      </c>
      <c r="R659" s="33">
        <f t="shared" si="248"/>
        <v>1989</v>
      </c>
      <c r="S659" s="34">
        <v>18.48</v>
      </c>
    </row>
    <row r="660" spans="1:19">
      <c r="A660" s="32">
        <v>34703</v>
      </c>
      <c r="B660" s="33">
        <f t="shared" si="241"/>
        <v>1</v>
      </c>
      <c r="C660" s="33">
        <f t="shared" si="242"/>
        <v>1995</v>
      </c>
      <c r="D660" s="34">
        <v>0.34399999999999997</v>
      </c>
      <c r="F660" s="32">
        <v>36343</v>
      </c>
      <c r="G660" s="33">
        <f t="shared" si="243"/>
        <v>7</v>
      </c>
      <c r="H660" s="33">
        <f t="shared" si="244"/>
        <v>1999</v>
      </c>
      <c r="I660" s="34">
        <v>2.2599999999999998</v>
      </c>
      <c r="K660" s="32">
        <v>32315</v>
      </c>
      <c r="L660" s="33">
        <f t="shared" si="245"/>
        <v>6</v>
      </c>
      <c r="M660" s="33">
        <f t="shared" si="246"/>
        <v>1988</v>
      </c>
      <c r="N660" s="34">
        <v>15.82</v>
      </c>
      <c r="P660" s="32">
        <v>32808</v>
      </c>
      <c r="Q660" s="33">
        <f t="shared" si="247"/>
        <v>10</v>
      </c>
      <c r="R660" s="33">
        <f t="shared" si="248"/>
        <v>1989</v>
      </c>
      <c r="S660" s="34">
        <v>18.7</v>
      </c>
    </row>
    <row r="661" spans="1:19">
      <c r="A661" s="32">
        <v>34704</v>
      </c>
      <c r="B661" s="33">
        <f t="shared" si="241"/>
        <v>1</v>
      </c>
      <c r="C661" s="33">
        <f t="shared" si="242"/>
        <v>1995</v>
      </c>
      <c r="D661" s="34">
        <v>0.34399999999999997</v>
      </c>
      <c r="F661" s="32">
        <v>36347</v>
      </c>
      <c r="G661" s="33">
        <f t="shared" si="243"/>
        <v>7</v>
      </c>
      <c r="H661" s="33">
        <f t="shared" si="244"/>
        <v>1999</v>
      </c>
      <c r="I661" s="34">
        <v>2.29</v>
      </c>
      <c r="K661" s="32">
        <v>32316</v>
      </c>
      <c r="L661" s="33">
        <f t="shared" si="245"/>
        <v>6</v>
      </c>
      <c r="M661" s="33">
        <f t="shared" si="246"/>
        <v>1988</v>
      </c>
      <c r="N661" s="34">
        <v>16.03</v>
      </c>
      <c r="P661" s="32">
        <v>32811</v>
      </c>
      <c r="Q661" s="33">
        <f t="shared" si="247"/>
        <v>10</v>
      </c>
      <c r="R661" s="33">
        <f t="shared" si="248"/>
        <v>1989</v>
      </c>
      <c r="S661" s="34">
        <v>18.98</v>
      </c>
    </row>
    <row r="662" spans="1:19">
      <c r="A662" s="32">
        <v>34705</v>
      </c>
      <c r="B662" s="33">
        <f t="shared" si="241"/>
        <v>1</v>
      </c>
      <c r="C662" s="33">
        <f t="shared" si="242"/>
        <v>1995</v>
      </c>
      <c r="D662" s="34">
        <v>0.33600000000000002</v>
      </c>
      <c r="F662" s="32">
        <v>36348</v>
      </c>
      <c r="G662" s="33">
        <f t="shared" si="243"/>
        <v>7</v>
      </c>
      <c r="H662" s="33">
        <f t="shared" si="244"/>
        <v>1999</v>
      </c>
      <c r="I662" s="34">
        <v>2.2000000000000002</v>
      </c>
      <c r="K662" s="32">
        <v>32317</v>
      </c>
      <c r="L662" s="33">
        <f t="shared" si="245"/>
        <v>6</v>
      </c>
      <c r="M662" s="33">
        <f t="shared" si="246"/>
        <v>1988</v>
      </c>
      <c r="N662" s="34">
        <v>15.86</v>
      </c>
      <c r="P662" s="32">
        <v>32812</v>
      </c>
      <c r="Q662" s="33">
        <f t="shared" si="247"/>
        <v>10</v>
      </c>
      <c r="R662" s="33">
        <f t="shared" si="248"/>
        <v>1989</v>
      </c>
      <c r="S662" s="34">
        <v>18.93</v>
      </c>
    </row>
    <row r="663" spans="1:19">
      <c r="A663" s="32">
        <v>34708</v>
      </c>
      <c r="B663" s="33">
        <f t="shared" si="241"/>
        <v>1</v>
      </c>
      <c r="C663" s="33">
        <f t="shared" si="242"/>
        <v>1995</v>
      </c>
      <c r="D663" s="34">
        <v>0.32800000000000001</v>
      </c>
      <c r="F663" s="32">
        <v>36349</v>
      </c>
      <c r="G663" s="33">
        <f t="shared" si="243"/>
        <v>7</v>
      </c>
      <c r="H663" s="33">
        <f t="shared" si="244"/>
        <v>1999</v>
      </c>
      <c r="I663" s="34">
        <v>2.19</v>
      </c>
      <c r="K663" s="32">
        <v>32318</v>
      </c>
      <c r="L663" s="33">
        <f t="shared" si="245"/>
        <v>6</v>
      </c>
      <c r="M663" s="33">
        <f t="shared" si="246"/>
        <v>1988</v>
      </c>
      <c r="N663" s="34">
        <v>16.03</v>
      </c>
      <c r="P663" s="32">
        <v>32813</v>
      </c>
      <c r="Q663" s="33">
        <f t="shared" si="247"/>
        <v>11</v>
      </c>
      <c r="R663" s="33">
        <f t="shared" si="248"/>
        <v>1989</v>
      </c>
      <c r="S663" s="34">
        <v>19.23</v>
      </c>
    </row>
    <row r="664" spans="1:19">
      <c r="A664" s="32">
        <v>34709</v>
      </c>
      <c r="B664" s="33">
        <f t="shared" si="241"/>
        <v>1</v>
      </c>
      <c r="C664" s="33">
        <f t="shared" si="242"/>
        <v>1995</v>
      </c>
      <c r="D664" s="34">
        <v>0.32400000000000001</v>
      </c>
      <c r="F664" s="32">
        <v>36350</v>
      </c>
      <c r="G664" s="33">
        <f t="shared" si="243"/>
        <v>7</v>
      </c>
      <c r="H664" s="33">
        <f t="shared" si="244"/>
        <v>1999</v>
      </c>
      <c r="I664" s="34">
        <v>2.17</v>
      </c>
      <c r="K664" s="32">
        <v>32321</v>
      </c>
      <c r="L664" s="33">
        <f t="shared" si="245"/>
        <v>6</v>
      </c>
      <c r="M664" s="33">
        <f t="shared" si="246"/>
        <v>1988</v>
      </c>
      <c r="N664" s="34">
        <v>15.86</v>
      </c>
      <c r="P664" s="32">
        <v>32814</v>
      </c>
      <c r="Q664" s="33">
        <f t="shared" si="247"/>
        <v>11</v>
      </c>
      <c r="R664" s="33">
        <f t="shared" si="248"/>
        <v>1989</v>
      </c>
      <c r="S664" s="34">
        <v>19.2</v>
      </c>
    </row>
    <row r="665" spans="1:19">
      <c r="A665" s="32">
        <v>34710</v>
      </c>
      <c r="B665" s="33">
        <f t="shared" si="241"/>
        <v>1</v>
      </c>
      <c r="C665" s="33">
        <f t="shared" si="242"/>
        <v>1995</v>
      </c>
      <c r="D665" s="34">
        <v>0.32900000000000001</v>
      </c>
      <c r="F665" s="32">
        <v>36353</v>
      </c>
      <c r="G665" s="33">
        <f t="shared" si="243"/>
        <v>7</v>
      </c>
      <c r="H665" s="33">
        <f t="shared" si="244"/>
        <v>1999</v>
      </c>
      <c r="I665" s="34">
        <v>2.12</v>
      </c>
      <c r="K665" s="32">
        <v>32322</v>
      </c>
      <c r="L665" s="33">
        <f t="shared" si="245"/>
        <v>6</v>
      </c>
      <c r="M665" s="33">
        <f t="shared" si="246"/>
        <v>1988</v>
      </c>
      <c r="N665" s="34">
        <v>16.010000000000002</v>
      </c>
      <c r="P665" s="32">
        <v>32815</v>
      </c>
      <c r="Q665" s="33">
        <f t="shared" si="247"/>
        <v>11</v>
      </c>
      <c r="R665" s="33">
        <f t="shared" si="248"/>
        <v>1989</v>
      </c>
      <c r="S665" s="34">
        <v>19</v>
      </c>
    </row>
    <row r="666" spans="1:19">
      <c r="A666" s="32">
        <v>34711</v>
      </c>
      <c r="B666" s="33">
        <f t="shared" si="241"/>
        <v>1</v>
      </c>
      <c r="C666" s="33">
        <f t="shared" si="242"/>
        <v>1995</v>
      </c>
      <c r="D666" s="34">
        <v>0.32900000000000001</v>
      </c>
      <c r="F666" s="32">
        <v>36354</v>
      </c>
      <c r="G666" s="33">
        <f t="shared" si="243"/>
        <v>7</v>
      </c>
      <c r="H666" s="33">
        <f t="shared" si="244"/>
        <v>1999</v>
      </c>
      <c r="I666" s="34">
        <v>2.14</v>
      </c>
      <c r="K666" s="32">
        <v>32323</v>
      </c>
      <c r="L666" s="33">
        <f t="shared" si="245"/>
        <v>6</v>
      </c>
      <c r="M666" s="33">
        <f t="shared" si="246"/>
        <v>1988</v>
      </c>
      <c r="N666" s="34">
        <v>15.37</v>
      </c>
      <c r="P666" s="32">
        <v>32818</v>
      </c>
      <c r="Q666" s="33">
        <f t="shared" si="247"/>
        <v>11</v>
      </c>
      <c r="R666" s="33">
        <f t="shared" si="248"/>
        <v>1989</v>
      </c>
      <c r="S666" s="34">
        <v>18.95</v>
      </c>
    </row>
    <row r="667" spans="1:19">
      <c r="A667" s="32">
        <v>34712</v>
      </c>
      <c r="B667" s="33">
        <f t="shared" si="241"/>
        <v>1</v>
      </c>
      <c r="C667" s="33">
        <f t="shared" si="242"/>
        <v>1995</v>
      </c>
      <c r="D667" s="34">
        <v>0.32600000000000001</v>
      </c>
      <c r="F667" s="32">
        <v>36355</v>
      </c>
      <c r="G667" s="33">
        <f t="shared" si="243"/>
        <v>7</v>
      </c>
      <c r="H667" s="33">
        <f t="shared" si="244"/>
        <v>1999</v>
      </c>
      <c r="I667" s="34">
        <v>2.16</v>
      </c>
      <c r="K667" s="32">
        <v>32324</v>
      </c>
      <c r="L667" s="33">
        <f t="shared" si="245"/>
        <v>6</v>
      </c>
      <c r="M667" s="33">
        <f t="shared" si="246"/>
        <v>1988</v>
      </c>
      <c r="N667" s="34">
        <v>15.2</v>
      </c>
      <c r="P667" s="32">
        <v>32819</v>
      </c>
      <c r="Q667" s="33">
        <f t="shared" si="247"/>
        <v>11</v>
      </c>
      <c r="R667" s="33">
        <f t="shared" si="248"/>
        <v>1989</v>
      </c>
      <c r="S667" s="34">
        <v>18.899999999999999</v>
      </c>
    </row>
    <row r="668" spans="1:19">
      <c r="A668" s="32">
        <v>34715</v>
      </c>
      <c r="B668" s="33">
        <f t="shared" si="241"/>
        <v>1</v>
      </c>
      <c r="C668" s="33">
        <f t="shared" si="242"/>
        <v>1995</v>
      </c>
      <c r="D668" s="34">
        <v>0.32600000000000001</v>
      </c>
      <c r="F668" s="32">
        <v>36356</v>
      </c>
      <c r="G668" s="33">
        <f t="shared" si="243"/>
        <v>7</v>
      </c>
      <c r="H668" s="33">
        <f t="shared" si="244"/>
        <v>1999</v>
      </c>
      <c r="I668" s="34">
        <v>2.12</v>
      </c>
      <c r="K668" s="32">
        <v>32325</v>
      </c>
      <c r="L668" s="33">
        <f t="shared" si="245"/>
        <v>7</v>
      </c>
      <c r="M668" s="33">
        <f t="shared" si="246"/>
        <v>1988</v>
      </c>
      <c r="N668" s="34">
        <v>14.92</v>
      </c>
      <c r="P668" s="32">
        <v>32820</v>
      </c>
      <c r="Q668" s="33">
        <f t="shared" si="247"/>
        <v>11</v>
      </c>
      <c r="R668" s="33">
        <f t="shared" si="248"/>
        <v>1989</v>
      </c>
      <c r="S668" s="34">
        <v>18.899999999999999</v>
      </c>
    </row>
    <row r="669" spans="1:19">
      <c r="A669" s="32">
        <v>34716</v>
      </c>
      <c r="B669" s="33">
        <f t="shared" si="241"/>
        <v>1</v>
      </c>
      <c r="C669" s="33">
        <f t="shared" si="242"/>
        <v>1995</v>
      </c>
      <c r="D669" s="34">
        <v>0.32900000000000001</v>
      </c>
      <c r="F669" s="32">
        <v>36357</v>
      </c>
      <c r="G669" s="33">
        <f t="shared" si="243"/>
        <v>7</v>
      </c>
      <c r="H669" s="33">
        <f t="shared" si="244"/>
        <v>1999</v>
      </c>
      <c r="I669" s="34">
        <v>2.1800000000000002</v>
      </c>
      <c r="K669" s="32">
        <v>32329</v>
      </c>
      <c r="L669" s="33">
        <f t="shared" si="245"/>
        <v>7</v>
      </c>
      <c r="M669" s="33">
        <f t="shared" si="246"/>
        <v>1988</v>
      </c>
      <c r="N669" s="34">
        <v>15.11</v>
      </c>
      <c r="P669" s="32">
        <v>32821</v>
      </c>
      <c r="Q669" s="33">
        <f t="shared" si="247"/>
        <v>11</v>
      </c>
      <c r="R669" s="33">
        <f t="shared" si="248"/>
        <v>1989</v>
      </c>
      <c r="S669" s="34">
        <v>18.850000000000001</v>
      </c>
    </row>
    <row r="670" spans="1:19">
      <c r="A670" s="32">
        <v>34717</v>
      </c>
      <c r="B670" s="33">
        <f t="shared" si="241"/>
        <v>1</v>
      </c>
      <c r="C670" s="33">
        <f t="shared" si="242"/>
        <v>1995</v>
      </c>
      <c r="D670" s="34">
        <v>0.33400000000000002</v>
      </c>
      <c r="F670" s="32">
        <v>36360</v>
      </c>
      <c r="G670" s="33">
        <f t="shared" si="243"/>
        <v>7</v>
      </c>
      <c r="H670" s="33">
        <f t="shared" si="244"/>
        <v>1999</v>
      </c>
      <c r="I670" s="34">
        <v>2.2000000000000002</v>
      </c>
      <c r="K670" s="32">
        <v>32330</v>
      </c>
      <c r="L670" s="33">
        <f t="shared" si="245"/>
        <v>7</v>
      </c>
      <c r="M670" s="33">
        <f t="shared" si="246"/>
        <v>1988</v>
      </c>
      <c r="N670" s="34">
        <v>15.44</v>
      </c>
      <c r="P670" s="32">
        <v>32822</v>
      </c>
      <c r="Q670" s="33">
        <f t="shared" si="247"/>
        <v>11</v>
      </c>
      <c r="R670" s="33">
        <f t="shared" si="248"/>
        <v>1989</v>
      </c>
      <c r="S670" s="34">
        <v>19.05</v>
      </c>
    </row>
    <row r="671" spans="1:19">
      <c r="A671" s="32">
        <v>34718</v>
      </c>
      <c r="B671" s="33">
        <f t="shared" si="241"/>
        <v>1</v>
      </c>
      <c r="C671" s="33">
        <f t="shared" si="242"/>
        <v>1995</v>
      </c>
      <c r="D671" s="34">
        <v>0.33300000000000002</v>
      </c>
      <c r="F671" s="32">
        <v>36361</v>
      </c>
      <c r="G671" s="33">
        <f t="shared" si="243"/>
        <v>7</v>
      </c>
      <c r="H671" s="33">
        <f t="shared" si="244"/>
        <v>1999</v>
      </c>
      <c r="I671" s="34">
        <v>2.2400000000000002</v>
      </c>
      <c r="K671" s="32">
        <v>32331</v>
      </c>
      <c r="L671" s="33">
        <f t="shared" si="245"/>
        <v>7</v>
      </c>
      <c r="M671" s="33">
        <f t="shared" si="246"/>
        <v>1988</v>
      </c>
      <c r="N671" s="34">
        <v>15.83</v>
      </c>
      <c r="P671" s="32">
        <v>32825</v>
      </c>
      <c r="Q671" s="33">
        <f t="shared" si="247"/>
        <v>11</v>
      </c>
      <c r="R671" s="33">
        <f t="shared" si="248"/>
        <v>1989</v>
      </c>
      <c r="S671" s="34">
        <v>18.850000000000001</v>
      </c>
    </row>
    <row r="672" spans="1:19">
      <c r="A672" s="32">
        <v>34719</v>
      </c>
      <c r="B672" s="33">
        <f t="shared" si="241"/>
        <v>1</v>
      </c>
      <c r="C672" s="33">
        <f t="shared" si="242"/>
        <v>1995</v>
      </c>
      <c r="D672" s="34">
        <v>0.32900000000000001</v>
      </c>
      <c r="F672" s="32">
        <v>36362</v>
      </c>
      <c r="G672" s="33">
        <f t="shared" si="243"/>
        <v>7</v>
      </c>
      <c r="H672" s="33">
        <f t="shared" si="244"/>
        <v>1999</v>
      </c>
      <c r="I672" s="34">
        <v>2.25</v>
      </c>
      <c r="K672" s="32">
        <v>32332</v>
      </c>
      <c r="L672" s="33">
        <f t="shared" si="245"/>
        <v>7</v>
      </c>
      <c r="M672" s="33">
        <f t="shared" si="246"/>
        <v>1988</v>
      </c>
      <c r="N672" s="34">
        <v>15.42</v>
      </c>
      <c r="P672" s="32">
        <v>32826</v>
      </c>
      <c r="Q672" s="33">
        <f t="shared" si="247"/>
        <v>11</v>
      </c>
      <c r="R672" s="33">
        <f t="shared" si="248"/>
        <v>1989</v>
      </c>
      <c r="S672" s="34">
        <v>18.7</v>
      </c>
    </row>
    <row r="673" spans="1:19">
      <c r="A673" s="32">
        <v>34722</v>
      </c>
      <c r="B673" s="33">
        <f t="shared" si="241"/>
        <v>1</v>
      </c>
      <c r="C673" s="33">
        <f t="shared" si="242"/>
        <v>1995</v>
      </c>
      <c r="D673" s="34">
        <v>0.32900000000000001</v>
      </c>
      <c r="F673" s="32">
        <v>36363</v>
      </c>
      <c r="G673" s="33">
        <f t="shared" si="243"/>
        <v>7</v>
      </c>
      <c r="H673" s="33">
        <f t="shared" si="244"/>
        <v>1999</v>
      </c>
      <c r="I673" s="34">
        <v>2.3199999999999998</v>
      </c>
      <c r="K673" s="32">
        <v>32335</v>
      </c>
      <c r="L673" s="33">
        <f t="shared" si="245"/>
        <v>7</v>
      </c>
      <c r="M673" s="33">
        <f t="shared" si="246"/>
        <v>1988</v>
      </c>
      <c r="N673" s="34">
        <v>14.56</v>
      </c>
      <c r="P673" s="32">
        <v>32827</v>
      </c>
      <c r="Q673" s="33">
        <f t="shared" si="247"/>
        <v>11</v>
      </c>
      <c r="R673" s="33">
        <f t="shared" si="248"/>
        <v>1989</v>
      </c>
      <c r="S673" s="34">
        <v>18.649999999999999</v>
      </c>
    </row>
    <row r="674" spans="1:19">
      <c r="A674" s="32">
        <v>34723</v>
      </c>
      <c r="B674" s="33">
        <f t="shared" si="241"/>
        <v>1</v>
      </c>
      <c r="C674" s="33">
        <f t="shared" si="242"/>
        <v>1995</v>
      </c>
      <c r="D674" s="34">
        <v>0.32900000000000001</v>
      </c>
      <c r="F674" s="32">
        <v>36364</v>
      </c>
      <c r="G674" s="33">
        <f t="shared" si="243"/>
        <v>7</v>
      </c>
      <c r="H674" s="33">
        <f t="shared" si="244"/>
        <v>1999</v>
      </c>
      <c r="I674" s="34">
        <v>2.42</v>
      </c>
      <c r="K674" s="32">
        <v>32336</v>
      </c>
      <c r="L674" s="33">
        <f t="shared" si="245"/>
        <v>7</v>
      </c>
      <c r="M674" s="33">
        <f t="shared" si="246"/>
        <v>1988</v>
      </c>
      <c r="N674" s="34">
        <v>14.61</v>
      </c>
      <c r="P674" s="32">
        <v>32828</v>
      </c>
      <c r="Q674" s="33">
        <f t="shared" si="247"/>
        <v>11</v>
      </c>
      <c r="R674" s="33">
        <f t="shared" si="248"/>
        <v>1989</v>
      </c>
      <c r="S674" s="34">
        <v>18.649999999999999</v>
      </c>
    </row>
    <row r="675" spans="1:19">
      <c r="A675" s="32">
        <v>34724</v>
      </c>
      <c r="B675" s="33">
        <f t="shared" si="241"/>
        <v>1</v>
      </c>
      <c r="C675" s="33">
        <f t="shared" si="242"/>
        <v>1995</v>
      </c>
      <c r="D675" s="34">
        <v>0.32600000000000001</v>
      </c>
      <c r="F675" s="32">
        <v>36367</v>
      </c>
      <c r="G675" s="33">
        <f t="shared" si="243"/>
        <v>7</v>
      </c>
      <c r="H675" s="33">
        <f t="shared" si="244"/>
        <v>1999</v>
      </c>
      <c r="I675" s="34">
        <v>2.5499999999999998</v>
      </c>
      <c r="K675" s="32">
        <v>32337</v>
      </c>
      <c r="L675" s="33">
        <f t="shared" si="245"/>
        <v>7</v>
      </c>
      <c r="M675" s="33">
        <f t="shared" si="246"/>
        <v>1988</v>
      </c>
      <c r="N675" s="34">
        <v>14.35</v>
      </c>
      <c r="P675" s="32">
        <v>32829</v>
      </c>
      <c r="Q675" s="33">
        <f t="shared" si="247"/>
        <v>11</v>
      </c>
      <c r="R675" s="33">
        <f t="shared" si="248"/>
        <v>1989</v>
      </c>
      <c r="S675" s="34">
        <v>18.75</v>
      </c>
    </row>
    <row r="676" spans="1:19">
      <c r="A676" s="32">
        <v>34725</v>
      </c>
      <c r="B676" s="33">
        <f t="shared" ref="B676:B739" si="249">+MONTH(A676)</f>
        <v>1</v>
      </c>
      <c r="C676" s="33">
        <f t="shared" ref="C676:C739" si="250">+YEAR(A676)</f>
        <v>1995</v>
      </c>
      <c r="D676" s="34">
        <v>0.32100000000000001</v>
      </c>
      <c r="F676" s="32">
        <v>36368</v>
      </c>
      <c r="G676" s="33">
        <f t="shared" ref="G676:G739" si="251">+MONTH(F676)</f>
        <v>7</v>
      </c>
      <c r="H676" s="33">
        <f t="shared" ref="H676:H739" si="252">+YEAR(F676)</f>
        <v>1999</v>
      </c>
      <c r="I676" s="34">
        <v>2.5499999999999998</v>
      </c>
      <c r="K676" s="32">
        <v>32338</v>
      </c>
      <c r="L676" s="33">
        <f t="shared" ref="L676:L739" si="253">+MONTH(K676)</f>
        <v>7</v>
      </c>
      <c r="M676" s="33">
        <f t="shared" ref="M676:M739" si="254">+YEAR(K676)</f>
        <v>1988</v>
      </c>
      <c r="N676" s="34">
        <v>14.84</v>
      </c>
      <c r="P676" s="32">
        <v>32832</v>
      </c>
      <c r="Q676" s="33">
        <f t="shared" ref="Q676:Q739" si="255">+MONTH(P676)</f>
        <v>11</v>
      </c>
      <c r="R676" s="33">
        <f t="shared" si="248"/>
        <v>1989</v>
      </c>
      <c r="S676" s="34">
        <v>18.8</v>
      </c>
    </row>
    <row r="677" spans="1:19">
      <c r="A677" s="32">
        <v>34726</v>
      </c>
      <c r="B677" s="33">
        <f t="shared" si="249"/>
        <v>1</v>
      </c>
      <c r="C677" s="33">
        <f t="shared" si="250"/>
        <v>1995</v>
      </c>
      <c r="D677" s="34">
        <v>0.309</v>
      </c>
      <c r="F677" s="32">
        <v>36369</v>
      </c>
      <c r="G677" s="33">
        <f t="shared" si="251"/>
        <v>7</v>
      </c>
      <c r="H677" s="33">
        <f t="shared" si="252"/>
        <v>1999</v>
      </c>
      <c r="I677" s="34">
        <v>2.58</v>
      </c>
      <c r="K677" s="32">
        <v>32339</v>
      </c>
      <c r="L677" s="33">
        <f t="shared" si="253"/>
        <v>7</v>
      </c>
      <c r="M677" s="33">
        <f t="shared" si="254"/>
        <v>1988</v>
      </c>
      <c r="N677" s="34">
        <v>14.85</v>
      </c>
      <c r="P677" s="32">
        <v>32833</v>
      </c>
      <c r="Q677" s="33">
        <f t="shared" si="255"/>
        <v>11</v>
      </c>
      <c r="R677" s="33">
        <f t="shared" ref="R677:R740" si="256">+YEAR(P677)</f>
        <v>1989</v>
      </c>
      <c r="S677" s="34">
        <v>18.68</v>
      </c>
    </row>
    <row r="678" spans="1:19">
      <c r="A678" s="32">
        <v>34729</v>
      </c>
      <c r="B678" s="33">
        <f t="shared" si="249"/>
        <v>1</v>
      </c>
      <c r="C678" s="33">
        <f t="shared" si="250"/>
        <v>1995</v>
      </c>
      <c r="D678" s="34">
        <v>0.30299999999999999</v>
      </c>
      <c r="F678" s="32">
        <v>36370</v>
      </c>
      <c r="G678" s="33">
        <f t="shared" si="251"/>
        <v>7</v>
      </c>
      <c r="H678" s="33">
        <f t="shared" si="252"/>
        <v>1999</v>
      </c>
      <c r="I678" s="34">
        <v>2.67</v>
      </c>
      <c r="K678" s="32">
        <v>32342</v>
      </c>
      <c r="L678" s="33">
        <f t="shared" si="253"/>
        <v>7</v>
      </c>
      <c r="M678" s="33">
        <f t="shared" si="254"/>
        <v>1988</v>
      </c>
      <c r="N678" s="34">
        <v>15.84</v>
      </c>
      <c r="P678" s="32">
        <v>32834</v>
      </c>
      <c r="Q678" s="33">
        <f t="shared" si="255"/>
        <v>11</v>
      </c>
      <c r="R678" s="33">
        <f t="shared" si="256"/>
        <v>1989</v>
      </c>
      <c r="S678" s="34">
        <v>18.600000000000001</v>
      </c>
    </row>
    <row r="679" spans="1:19">
      <c r="A679" s="32">
        <v>34730</v>
      </c>
      <c r="B679" s="33">
        <f t="shared" si="249"/>
        <v>1</v>
      </c>
      <c r="C679" s="33">
        <f t="shared" si="250"/>
        <v>1995</v>
      </c>
      <c r="D679" s="34">
        <v>0.30499999999999999</v>
      </c>
      <c r="F679" s="32">
        <v>36371</v>
      </c>
      <c r="G679" s="33">
        <f t="shared" si="251"/>
        <v>7</v>
      </c>
      <c r="H679" s="33">
        <f t="shared" si="252"/>
        <v>1999</v>
      </c>
      <c r="I679" s="34">
        <v>2.5499999999999998</v>
      </c>
      <c r="K679" s="32">
        <v>32343</v>
      </c>
      <c r="L679" s="33">
        <f t="shared" si="253"/>
        <v>7</v>
      </c>
      <c r="M679" s="33">
        <f t="shared" si="254"/>
        <v>1988</v>
      </c>
      <c r="N679" s="34">
        <v>15.16</v>
      </c>
      <c r="P679" s="32">
        <v>32835</v>
      </c>
      <c r="Q679" s="33">
        <f t="shared" si="255"/>
        <v>11</v>
      </c>
      <c r="R679" s="33">
        <f t="shared" si="256"/>
        <v>1989</v>
      </c>
      <c r="S679" s="34">
        <v>18.399999999999999</v>
      </c>
    </row>
    <row r="680" spans="1:19">
      <c r="A680" s="32">
        <v>34731</v>
      </c>
      <c r="B680" s="33">
        <f t="shared" si="249"/>
        <v>2</v>
      </c>
      <c r="C680" s="33">
        <f t="shared" si="250"/>
        <v>1995</v>
      </c>
      <c r="D680" s="34">
        <v>0.30599999999999999</v>
      </c>
      <c r="F680" s="32">
        <v>36374</v>
      </c>
      <c r="G680" s="33">
        <f t="shared" si="251"/>
        <v>8</v>
      </c>
      <c r="H680" s="33">
        <f t="shared" si="252"/>
        <v>1999</v>
      </c>
      <c r="I680" s="34">
        <v>2.5099999999999998</v>
      </c>
      <c r="K680" s="32">
        <v>32344</v>
      </c>
      <c r="L680" s="33">
        <f t="shared" si="253"/>
        <v>7</v>
      </c>
      <c r="M680" s="33">
        <f t="shared" si="254"/>
        <v>1988</v>
      </c>
      <c r="N680" s="34">
        <v>15.76</v>
      </c>
      <c r="P680" s="32">
        <v>32836</v>
      </c>
      <c r="Q680" s="33">
        <f t="shared" si="255"/>
        <v>11</v>
      </c>
      <c r="R680" s="33">
        <f t="shared" si="256"/>
        <v>1989</v>
      </c>
      <c r="S680" s="34">
        <v>18.48</v>
      </c>
    </row>
    <row r="681" spans="1:19">
      <c r="A681" s="32">
        <v>34732</v>
      </c>
      <c r="B681" s="33">
        <f t="shared" si="249"/>
        <v>2</v>
      </c>
      <c r="C681" s="33">
        <f t="shared" si="250"/>
        <v>1995</v>
      </c>
      <c r="D681" s="34">
        <v>0.30399999999999999</v>
      </c>
      <c r="F681" s="32">
        <v>36375</v>
      </c>
      <c r="G681" s="33">
        <f t="shared" si="251"/>
        <v>8</v>
      </c>
      <c r="H681" s="33">
        <f t="shared" si="252"/>
        <v>1999</v>
      </c>
      <c r="I681" s="34">
        <v>2.61</v>
      </c>
      <c r="K681" s="32">
        <v>32345</v>
      </c>
      <c r="L681" s="33">
        <f t="shared" si="253"/>
        <v>7</v>
      </c>
      <c r="M681" s="33">
        <f t="shared" si="254"/>
        <v>1988</v>
      </c>
      <c r="N681" s="34">
        <v>16.28</v>
      </c>
      <c r="P681" s="32">
        <v>32839</v>
      </c>
      <c r="Q681" s="33">
        <f t="shared" si="255"/>
        <v>11</v>
      </c>
      <c r="R681" s="33">
        <f t="shared" si="256"/>
        <v>1989</v>
      </c>
      <c r="S681" s="34">
        <v>18.5</v>
      </c>
    </row>
    <row r="682" spans="1:19">
      <c r="A682" s="32">
        <v>34733</v>
      </c>
      <c r="B682" s="33">
        <f t="shared" si="249"/>
        <v>2</v>
      </c>
      <c r="C682" s="33">
        <f t="shared" si="250"/>
        <v>1995</v>
      </c>
      <c r="D682" s="34">
        <v>0.309</v>
      </c>
      <c r="F682" s="32">
        <v>36376</v>
      </c>
      <c r="G682" s="33">
        <f t="shared" si="251"/>
        <v>8</v>
      </c>
      <c r="H682" s="33">
        <f t="shared" si="252"/>
        <v>1999</v>
      </c>
      <c r="I682" s="34">
        <v>2.64</v>
      </c>
      <c r="K682" s="32">
        <v>32346</v>
      </c>
      <c r="L682" s="33">
        <f t="shared" si="253"/>
        <v>7</v>
      </c>
      <c r="M682" s="33">
        <f t="shared" si="254"/>
        <v>1988</v>
      </c>
      <c r="N682" s="34">
        <v>16.27</v>
      </c>
      <c r="P682" s="32">
        <v>32840</v>
      </c>
      <c r="Q682" s="33">
        <f t="shared" si="255"/>
        <v>11</v>
      </c>
      <c r="R682" s="33">
        <f t="shared" si="256"/>
        <v>1989</v>
      </c>
      <c r="S682" s="34">
        <v>18.23</v>
      </c>
    </row>
    <row r="683" spans="1:19">
      <c r="A683" s="32">
        <v>34736</v>
      </c>
      <c r="B683" s="33">
        <f t="shared" si="249"/>
        <v>2</v>
      </c>
      <c r="C683" s="33">
        <f t="shared" si="250"/>
        <v>1995</v>
      </c>
      <c r="D683" s="34">
        <v>0.311</v>
      </c>
      <c r="F683" s="32">
        <v>36377</v>
      </c>
      <c r="G683" s="33">
        <f t="shared" si="251"/>
        <v>8</v>
      </c>
      <c r="H683" s="33">
        <f t="shared" si="252"/>
        <v>1999</v>
      </c>
      <c r="I683" s="34">
        <v>2.69</v>
      </c>
      <c r="K683" s="32">
        <v>32349</v>
      </c>
      <c r="L683" s="33">
        <f t="shared" si="253"/>
        <v>7</v>
      </c>
      <c r="M683" s="33">
        <f t="shared" si="254"/>
        <v>1988</v>
      </c>
      <c r="N683" s="34">
        <v>16.09</v>
      </c>
      <c r="P683" s="32">
        <v>32841</v>
      </c>
      <c r="Q683" s="33">
        <f t="shared" si="255"/>
        <v>11</v>
      </c>
      <c r="R683" s="33">
        <f t="shared" si="256"/>
        <v>1989</v>
      </c>
      <c r="S683" s="34">
        <v>18.149999999999999</v>
      </c>
    </row>
    <row r="684" spans="1:19">
      <c r="A684" s="32">
        <v>34737</v>
      </c>
      <c r="B684" s="33">
        <f t="shared" si="249"/>
        <v>2</v>
      </c>
      <c r="C684" s="33">
        <f t="shared" si="250"/>
        <v>1995</v>
      </c>
      <c r="D684" s="34">
        <v>0.309</v>
      </c>
      <c r="F684" s="32">
        <v>36378</v>
      </c>
      <c r="G684" s="33">
        <f t="shared" si="251"/>
        <v>8</v>
      </c>
      <c r="H684" s="33">
        <f t="shared" si="252"/>
        <v>1999</v>
      </c>
      <c r="I684" s="34">
        <v>2.69</v>
      </c>
      <c r="K684" s="32">
        <v>32350</v>
      </c>
      <c r="L684" s="33">
        <f t="shared" si="253"/>
        <v>7</v>
      </c>
      <c r="M684" s="33">
        <f t="shared" si="254"/>
        <v>1988</v>
      </c>
      <c r="N684" s="34">
        <v>15.99</v>
      </c>
      <c r="P684" s="32">
        <v>32842</v>
      </c>
      <c r="Q684" s="33">
        <f t="shared" si="255"/>
        <v>11</v>
      </c>
      <c r="R684" s="33">
        <f t="shared" si="256"/>
        <v>1989</v>
      </c>
      <c r="S684" s="34">
        <v>18.48</v>
      </c>
    </row>
    <row r="685" spans="1:19">
      <c r="A685" s="32">
        <v>34738</v>
      </c>
      <c r="B685" s="33">
        <f t="shared" si="249"/>
        <v>2</v>
      </c>
      <c r="C685" s="33">
        <f t="shared" si="250"/>
        <v>1995</v>
      </c>
      <c r="D685" s="34">
        <v>0.309</v>
      </c>
      <c r="F685" s="32">
        <v>36381</v>
      </c>
      <c r="G685" s="33">
        <f t="shared" si="251"/>
        <v>8</v>
      </c>
      <c r="H685" s="33">
        <f t="shared" si="252"/>
        <v>1999</v>
      </c>
      <c r="I685" s="34">
        <v>2.73</v>
      </c>
      <c r="K685" s="32">
        <v>32351</v>
      </c>
      <c r="L685" s="33">
        <f t="shared" si="253"/>
        <v>7</v>
      </c>
      <c r="M685" s="33">
        <f t="shared" si="254"/>
        <v>1988</v>
      </c>
      <c r="N685" s="34">
        <v>16.18</v>
      </c>
      <c r="P685" s="32">
        <v>32843</v>
      </c>
      <c r="Q685" s="33">
        <f t="shared" si="255"/>
        <v>12</v>
      </c>
      <c r="R685" s="33">
        <f t="shared" si="256"/>
        <v>1989</v>
      </c>
      <c r="S685" s="34">
        <v>18.68</v>
      </c>
    </row>
    <row r="686" spans="1:19">
      <c r="A686" s="32">
        <v>34739</v>
      </c>
      <c r="B686" s="33">
        <f t="shared" si="249"/>
        <v>2</v>
      </c>
      <c r="C686" s="33">
        <f t="shared" si="250"/>
        <v>1995</v>
      </c>
      <c r="D686" s="34">
        <v>0.314</v>
      </c>
      <c r="F686" s="32">
        <v>36382</v>
      </c>
      <c r="G686" s="33">
        <f t="shared" si="251"/>
        <v>8</v>
      </c>
      <c r="H686" s="33">
        <f t="shared" si="252"/>
        <v>1999</v>
      </c>
      <c r="I686" s="34">
        <v>2.77</v>
      </c>
      <c r="K686" s="32">
        <v>32352</v>
      </c>
      <c r="L686" s="33">
        <f t="shared" si="253"/>
        <v>7</v>
      </c>
      <c r="M686" s="33">
        <f t="shared" si="254"/>
        <v>1988</v>
      </c>
      <c r="N686" s="34">
        <v>16.079999999999998</v>
      </c>
      <c r="P686" s="32">
        <v>32846</v>
      </c>
      <c r="Q686" s="33">
        <f t="shared" si="255"/>
        <v>12</v>
      </c>
      <c r="R686" s="33">
        <f t="shared" si="256"/>
        <v>1989</v>
      </c>
      <c r="S686" s="34">
        <v>19.28</v>
      </c>
    </row>
    <row r="687" spans="1:19">
      <c r="A687" s="32">
        <v>34740</v>
      </c>
      <c r="B687" s="33">
        <f t="shared" si="249"/>
        <v>2</v>
      </c>
      <c r="C687" s="33">
        <f t="shared" si="250"/>
        <v>1995</v>
      </c>
      <c r="D687" s="34">
        <v>0.318</v>
      </c>
      <c r="F687" s="32">
        <v>36383</v>
      </c>
      <c r="G687" s="33">
        <f t="shared" si="251"/>
        <v>8</v>
      </c>
      <c r="H687" s="33">
        <f t="shared" si="252"/>
        <v>1999</v>
      </c>
      <c r="I687" s="34">
        <v>2.79</v>
      </c>
      <c r="K687" s="32">
        <v>32353</v>
      </c>
      <c r="L687" s="33">
        <f t="shared" si="253"/>
        <v>7</v>
      </c>
      <c r="M687" s="33">
        <f t="shared" si="254"/>
        <v>1988</v>
      </c>
      <c r="N687" s="34">
        <v>16.37</v>
      </c>
      <c r="P687" s="32">
        <v>32847</v>
      </c>
      <c r="Q687" s="33">
        <f t="shared" si="255"/>
        <v>12</v>
      </c>
      <c r="R687" s="33">
        <f t="shared" si="256"/>
        <v>1989</v>
      </c>
      <c r="S687" s="34">
        <v>19.18</v>
      </c>
    </row>
    <row r="688" spans="1:19">
      <c r="A688" s="32">
        <v>34743</v>
      </c>
      <c r="B688" s="33">
        <f t="shared" si="249"/>
        <v>2</v>
      </c>
      <c r="C688" s="33">
        <f t="shared" si="250"/>
        <v>1995</v>
      </c>
      <c r="D688" s="34">
        <v>0.316</v>
      </c>
      <c r="F688" s="32">
        <v>36384</v>
      </c>
      <c r="G688" s="33">
        <f t="shared" si="251"/>
        <v>8</v>
      </c>
      <c r="H688" s="33">
        <f t="shared" si="252"/>
        <v>1999</v>
      </c>
      <c r="I688" s="34">
        <v>2.73</v>
      </c>
      <c r="K688" s="32">
        <v>32356</v>
      </c>
      <c r="L688" s="33">
        <f t="shared" si="253"/>
        <v>8</v>
      </c>
      <c r="M688" s="33">
        <f t="shared" si="254"/>
        <v>1988</v>
      </c>
      <c r="N688" s="34">
        <v>16.07</v>
      </c>
      <c r="P688" s="32">
        <v>32848</v>
      </c>
      <c r="Q688" s="33">
        <f t="shared" si="255"/>
        <v>12</v>
      </c>
      <c r="R688" s="33">
        <f t="shared" si="256"/>
        <v>1989</v>
      </c>
      <c r="S688" s="34">
        <v>19.28</v>
      </c>
    </row>
    <row r="689" spans="1:19">
      <c r="A689" s="32">
        <v>34744</v>
      </c>
      <c r="B689" s="33">
        <f t="shared" si="249"/>
        <v>2</v>
      </c>
      <c r="C689" s="33">
        <f t="shared" si="250"/>
        <v>1995</v>
      </c>
      <c r="D689" s="34">
        <v>0.314</v>
      </c>
      <c r="F689" s="32">
        <v>36385</v>
      </c>
      <c r="G689" s="33">
        <f t="shared" si="251"/>
        <v>8</v>
      </c>
      <c r="H689" s="33">
        <f t="shared" si="252"/>
        <v>1999</v>
      </c>
      <c r="I689" s="34">
        <v>2.71</v>
      </c>
      <c r="K689" s="32">
        <v>32357</v>
      </c>
      <c r="L689" s="33">
        <f t="shared" si="253"/>
        <v>8</v>
      </c>
      <c r="M689" s="33">
        <f t="shared" si="254"/>
        <v>1988</v>
      </c>
      <c r="N689" s="34">
        <v>15.57</v>
      </c>
      <c r="P689" s="32">
        <v>32849</v>
      </c>
      <c r="Q689" s="33">
        <f t="shared" si="255"/>
        <v>12</v>
      </c>
      <c r="R689" s="33">
        <f t="shared" si="256"/>
        <v>1989</v>
      </c>
      <c r="S689" s="34">
        <v>19.329999999999998</v>
      </c>
    </row>
    <row r="690" spans="1:19">
      <c r="A690" s="32">
        <v>34745</v>
      </c>
      <c r="B690" s="33">
        <f t="shared" si="249"/>
        <v>2</v>
      </c>
      <c r="C690" s="33">
        <f t="shared" si="250"/>
        <v>1995</v>
      </c>
      <c r="D690" s="34">
        <v>0.31900000000000001</v>
      </c>
      <c r="F690" s="32">
        <v>36388</v>
      </c>
      <c r="G690" s="33">
        <f t="shared" si="251"/>
        <v>8</v>
      </c>
      <c r="H690" s="33">
        <f t="shared" si="252"/>
        <v>1999</v>
      </c>
      <c r="I690" s="34">
        <v>2.73</v>
      </c>
      <c r="K690" s="32">
        <v>32358</v>
      </c>
      <c r="L690" s="33">
        <f t="shared" si="253"/>
        <v>8</v>
      </c>
      <c r="M690" s="33">
        <f t="shared" si="254"/>
        <v>1988</v>
      </c>
      <c r="N690" s="34">
        <v>15.2</v>
      </c>
      <c r="P690" s="32">
        <v>32850</v>
      </c>
      <c r="Q690" s="33">
        <f t="shared" si="255"/>
        <v>12</v>
      </c>
      <c r="R690" s="33">
        <f t="shared" si="256"/>
        <v>1989</v>
      </c>
      <c r="S690" s="34">
        <v>19.149999999999999</v>
      </c>
    </row>
    <row r="691" spans="1:19">
      <c r="A691" s="32">
        <v>34746</v>
      </c>
      <c r="B691" s="33">
        <f t="shared" si="249"/>
        <v>2</v>
      </c>
      <c r="C691" s="33">
        <f t="shared" si="250"/>
        <v>1995</v>
      </c>
      <c r="D691" s="34">
        <v>0.311</v>
      </c>
      <c r="F691" s="32">
        <v>36389</v>
      </c>
      <c r="G691" s="33">
        <f t="shared" si="251"/>
        <v>8</v>
      </c>
      <c r="H691" s="33">
        <f t="shared" si="252"/>
        <v>1999</v>
      </c>
      <c r="I691" s="34">
        <v>2.7</v>
      </c>
      <c r="K691" s="32">
        <v>32359</v>
      </c>
      <c r="L691" s="33">
        <f t="shared" si="253"/>
        <v>8</v>
      </c>
      <c r="M691" s="33">
        <f t="shared" si="254"/>
        <v>1988</v>
      </c>
      <c r="N691" s="34">
        <v>15.12</v>
      </c>
      <c r="P691" s="32">
        <v>32853</v>
      </c>
      <c r="Q691" s="33">
        <f t="shared" si="255"/>
        <v>12</v>
      </c>
      <c r="R691" s="33">
        <f t="shared" si="256"/>
        <v>1989</v>
      </c>
      <c r="S691" s="34">
        <v>19.45</v>
      </c>
    </row>
    <row r="692" spans="1:19">
      <c r="A692" s="32">
        <v>34747</v>
      </c>
      <c r="B692" s="33">
        <f t="shared" si="249"/>
        <v>2</v>
      </c>
      <c r="C692" s="33">
        <f t="shared" si="250"/>
        <v>1995</v>
      </c>
      <c r="D692" s="34">
        <v>0.314</v>
      </c>
      <c r="F692" s="32">
        <v>36390</v>
      </c>
      <c r="G692" s="33">
        <f t="shared" si="251"/>
        <v>8</v>
      </c>
      <c r="H692" s="33">
        <f t="shared" si="252"/>
        <v>1999</v>
      </c>
      <c r="I692" s="34">
        <v>2.75</v>
      </c>
      <c r="K692" s="32">
        <v>32360</v>
      </c>
      <c r="L692" s="33">
        <f t="shared" si="253"/>
        <v>8</v>
      </c>
      <c r="M692" s="33">
        <f t="shared" si="254"/>
        <v>1988</v>
      </c>
      <c r="N692" s="34">
        <v>15.31</v>
      </c>
      <c r="P692" s="32">
        <v>32854</v>
      </c>
      <c r="Q692" s="33">
        <f t="shared" si="255"/>
        <v>12</v>
      </c>
      <c r="R692" s="33">
        <f t="shared" si="256"/>
        <v>1989</v>
      </c>
      <c r="S692" s="34">
        <v>19.53</v>
      </c>
    </row>
    <row r="693" spans="1:19">
      <c r="A693" s="32">
        <v>34751</v>
      </c>
      <c r="B693" s="33">
        <f t="shared" si="249"/>
        <v>2</v>
      </c>
      <c r="C693" s="33">
        <f t="shared" si="250"/>
        <v>1995</v>
      </c>
      <c r="D693" s="34">
        <v>0.31900000000000001</v>
      </c>
      <c r="F693" s="32">
        <v>36391</v>
      </c>
      <c r="G693" s="33">
        <f t="shared" si="251"/>
        <v>8</v>
      </c>
      <c r="H693" s="33">
        <f t="shared" si="252"/>
        <v>1999</v>
      </c>
      <c r="I693" s="34">
        <v>2.87</v>
      </c>
      <c r="K693" s="32">
        <v>32363</v>
      </c>
      <c r="L693" s="33">
        <f t="shared" si="253"/>
        <v>8</v>
      </c>
      <c r="M693" s="33">
        <f t="shared" si="254"/>
        <v>1988</v>
      </c>
      <c r="N693" s="34">
        <v>15.84</v>
      </c>
      <c r="P693" s="32">
        <v>32855</v>
      </c>
      <c r="Q693" s="33">
        <f t="shared" si="255"/>
        <v>12</v>
      </c>
      <c r="R693" s="33">
        <f t="shared" si="256"/>
        <v>1989</v>
      </c>
      <c r="S693" s="34">
        <v>19.78</v>
      </c>
    </row>
    <row r="694" spans="1:19">
      <c r="A694" s="32">
        <v>34752</v>
      </c>
      <c r="B694" s="33">
        <f t="shared" si="249"/>
        <v>2</v>
      </c>
      <c r="C694" s="33">
        <f t="shared" si="250"/>
        <v>1995</v>
      </c>
      <c r="D694" s="34">
        <v>0.32100000000000001</v>
      </c>
      <c r="F694" s="32">
        <v>36392</v>
      </c>
      <c r="G694" s="33">
        <f t="shared" si="251"/>
        <v>8</v>
      </c>
      <c r="H694" s="33">
        <f t="shared" si="252"/>
        <v>1999</v>
      </c>
      <c r="I694" s="34">
        <v>2.97</v>
      </c>
      <c r="K694" s="32">
        <v>32364</v>
      </c>
      <c r="L694" s="33">
        <f t="shared" si="253"/>
        <v>8</v>
      </c>
      <c r="M694" s="33">
        <f t="shared" si="254"/>
        <v>1988</v>
      </c>
      <c r="N694" s="34">
        <v>15.56</v>
      </c>
      <c r="P694" s="32">
        <v>32856</v>
      </c>
      <c r="Q694" s="33">
        <f t="shared" si="255"/>
        <v>12</v>
      </c>
      <c r="R694" s="33">
        <f t="shared" si="256"/>
        <v>1989</v>
      </c>
      <c r="S694" s="34">
        <v>19.68</v>
      </c>
    </row>
    <row r="695" spans="1:19">
      <c r="A695" s="32">
        <v>34753</v>
      </c>
      <c r="B695" s="33">
        <f t="shared" si="249"/>
        <v>2</v>
      </c>
      <c r="C695" s="33">
        <f t="shared" si="250"/>
        <v>1995</v>
      </c>
      <c r="D695" s="34">
        <v>0.32300000000000001</v>
      </c>
      <c r="F695" s="32">
        <v>36395</v>
      </c>
      <c r="G695" s="33">
        <f t="shared" si="251"/>
        <v>8</v>
      </c>
      <c r="H695" s="33">
        <f t="shared" si="252"/>
        <v>1999</v>
      </c>
      <c r="I695" s="34">
        <v>2.95</v>
      </c>
      <c r="K695" s="32">
        <v>32365</v>
      </c>
      <c r="L695" s="33">
        <f t="shared" si="253"/>
        <v>8</v>
      </c>
      <c r="M695" s="33">
        <f t="shared" si="254"/>
        <v>1988</v>
      </c>
      <c r="N695" s="34">
        <v>15.65</v>
      </c>
      <c r="P695" s="32">
        <v>32857</v>
      </c>
      <c r="Q695" s="33">
        <f t="shared" si="255"/>
        <v>12</v>
      </c>
      <c r="R695" s="33">
        <f t="shared" si="256"/>
        <v>1989</v>
      </c>
      <c r="S695" s="34">
        <v>19.68</v>
      </c>
    </row>
    <row r="696" spans="1:19">
      <c r="A696" s="32">
        <v>34754</v>
      </c>
      <c r="B696" s="33">
        <f t="shared" si="249"/>
        <v>2</v>
      </c>
      <c r="C696" s="33">
        <f t="shared" si="250"/>
        <v>1995</v>
      </c>
      <c r="D696" s="34">
        <v>0.33400000000000002</v>
      </c>
      <c r="F696" s="32">
        <v>36396</v>
      </c>
      <c r="G696" s="33">
        <f t="shared" si="251"/>
        <v>8</v>
      </c>
      <c r="H696" s="33">
        <f t="shared" si="252"/>
        <v>1999</v>
      </c>
      <c r="I696" s="34">
        <v>3.01</v>
      </c>
      <c r="K696" s="32">
        <v>32366</v>
      </c>
      <c r="L696" s="33">
        <f t="shared" si="253"/>
        <v>8</v>
      </c>
      <c r="M696" s="33">
        <f t="shared" si="254"/>
        <v>1988</v>
      </c>
      <c r="N696" s="34">
        <v>15.75</v>
      </c>
      <c r="P696" s="32">
        <v>32860</v>
      </c>
      <c r="Q696" s="33">
        <f t="shared" si="255"/>
        <v>12</v>
      </c>
      <c r="R696" s="33">
        <f t="shared" si="256"/>
        <v>1989</v>
      </c>
      <c r="S696" s="34">
        <v>19.98</v>
      </c>
    </row>
    <row r="697" spans="1:19">
      <c r="A697" s="32">
        <v>34757</v>
      </c>
      <c r="B697" s="33">
        <f t="shared" si="249"/>
        <v>2</v>
      </c>
      <c r="C697" s="33">
        <f t="shared" si="250"/>
        <v>1995</v>
      </c>
      <c r="D697" s="34">
        <v>0.33</v>
      </c>
      <c r="F697" s="32">
        <v>36397</v>
      </c>
      <c r="G697" s="33">
        <f t="shared" si="251"/>
        <v>8</v>
      </c>
      <c r="H697" s="33">
        <f t="shared" si="252"/>
        <v>1999</v>
      </c>
      <c r="I697" s="34">
        <v>3.1</v>
      </c>
      <c r="K697" s="32">
        <v>32367</v>
      </c>
      <c r="L697" s="33">
        <f t="shared" si="253"/>
        <v>8</v>
      </c>
      <c r="M697" s="33">
        <f t="shared" si="254"/>
        <v>1988</v>
      </c>
      <c r="N697" s="34">
        <v>15.54</v>
      </c>
      <c r="P697" s="32">
        <v>32861</v>
      </c>
      <c r="Q697" s="33">
        <f t="shared" si="255"/>
        <v>12</v>
      </c>
      <c r="R697" s="33">
        <f t="shared" si="256"/>
        <v>1989</v>
      </c>
      <c r="S697" s="34">
        <v>20.28</v>
      </c>
    </row>
    <row r="698" spans="1:19">
      <c r="A698" s="32">
        <v>34758</v>
      </c>
      <c r="B698" s="33">
        <f t="shared" si="249"/>
        <v>2</v>
      </c>
      <c r="C698" s="33">
        <f t="shared" si="250"/>
        <v>1995</v>
      </c>
      <c r="D698" s="34">
        <v>0.33</v>
      </c>
      <c r="F698" s="32">
        <v>36398</v>
      </c>
      <c r="G698" s="33">
        <f t="shared" si="251"/>
        <v>8</v>
      </c>
      <c r="H698" s="33">
        <f t="shared" si="252"/>
        <v>1999</v>
      </c>
      <c r="I698" s="34">
        <v>2.97</v>
      </c>
      <c r="K698" s="32">
        <v>32370</v>
      </c>
      <c r="L698" s="33">
        <f t="shared" si="253"/>
        <v>8</v>
      </c>
      <c r="M698" s="33">
        <f t="shared" si="254"/>
        <v>1988</v>
      </c>
      <c r="N698" s="34">
        <v>15.59</v>
      </c>
      <c r="P698" s="32">
        <v>32862</v>
      </c>
      <c r="Q698" s="33">
        <f t="shared" si="255"/>
        <v>12</v>
      </c>
      <c r="R698" s="33">
        <f t="shared" si="256"/>
        <v>1989</v>
      </c>
      <c r="S698" s="34">
        <v>20.23</v>
      </c>
    </row>
    <row r="699" spans="1:19">
      <c r="A699" s="32">
        <v>34759</v>
      </c>
      <c r="B699" s="33">
        <f t="shared" si="249"/>
        <v>3</v>
      </c>
      <c r="C699" s="33">
        <f t="shared" si="250"/>
        <v>1995</v>
      </c>
      <c r="D699" s="34">
        <v>0.33100000000000002</v>
      </c>
      <c r="F699" s="32">
        <v>36399</v>
      </c>
      <c r="G699" s="33">
        <f t="shared" si="251"/>
        <v>8</v>
      </c>
      <c r="H699" s="33">
        <f t="shared" si="252"/>
        <v>1999</v>
      </c>
      <c r="I699" s="34">
        <v>2.87</v>
      </c>
      <c r="K699" s="32">
        <v>32371</v>
      </c>
      <c r="L699" s="33">
        <f t="shared" si="253"/>
        <v>8</v>
      </c>
      <c r="M699" s="33">
        <f t="shared" si="254"/>
        <v>1988</v>
      </c>
      <c r="N699" s="34">
        <v>15.51</v>
      </c>
      <c r="P699" s="32">
        <v>32863</v>
      </c>
      <c r="Q699" s="33">
        <f t="shared" si="255"/>
        <v>12</v>
      </c>
      <c r="R699" s="33">
        <f t="shared" si="256"/>
        <v>1989</v>
      </c>
      <c r="S699" s="34">
        <v>20.13</v>
      </c>
    </row>
    <row r="700" spans="1:19">
      <c r="A700" s="32">
        <v>34760</v>
      </c>
      <c r="B700" s="33">
        <f t="shared" si="249"/>
        <v>3</v>
      </c>
      <c r="C700" s="33">
        <f t="shared" si="250"/>
        <v>1995</v>
      </c>
      <c r="D700" s="34">
        <v>0.33600000000000002</v>
      </c>
      <c r="F700" s="32">
        <v>36402</v>
      </c>
      <c r="G700" s="33">
        <f t="shared" si="251"/>
        <v>8</v>
      </c>
      <c r="H700" s="33">
        <f t="shared" si="252"/>
        <v>1999</v>
      </c>
      <c r="I700" s="34">
        <v>2.85</v>
      </c>
      <c r="K700" s="32">
        <v>32372</v>
      </c>
      <c r="L700" s="33">
        <f t="shared" si="253"/>
        <v>8</v>
      </c>
      <c r="M700" s="33">
        <f t="shared" si="254"/>
        <v>1988</v>
      </c>
      <c r="N700" s="34">
        <v>15.46</v>
      </c>
      <c r="P700" s="32">
        <v>32864</v>
      </c>
      <c r="Q700" s="33">
        <f t="shared" si="255"/>
        <v>12</v>
      </c>
      <c r="R700" s="33">
        <f t="shared" si="256"/>
        <v>1989</v>
      </c>
      <c r="S700" s="34">
        <v>20.5</v>
      </c>
    </row>
    <row r="701" spans="1:19">
      <c r="A701" s="32">
        <v>34761</v>
      </c>
      <c r="B701" s="33">
        <f t="shared" si="249"/>
        <v>3</v>
      </c>
      <c r="C701" s="33">
        <f t="shared" si="250"/>
        <v>1995</v>
      </c>
      <c r="D701" s="34">
        <v>0.34</v>
      </c>
      <c r="F701" s="32">
        <v>36403</v>
      </c>
      <c r="G701" s="33">
        <f t="shared" si="251"/>
        <v>8</v>
      </c>
      <c r="H701" s="33">
        <f t="shared" si="252"/>
        <v>1999</v>
      </c>
      <c r="I701" s="34">
        <v>2.84</v>
      </c>
      <c r="K701" s="32">
        <v>32373</v>
      </c>
      <c r="L701" s="33">
        <f t="shared" si="253"/>
        <v>8</v>
      </c>
      <c r="M701" s="33">
        <f t="shared" si="254"/>
        <v>1988</v>
      </c>
      <c r="N701" s="34">
        <v>15.59</v>
      </c>
      <c r="P701" s="32">
        <v>32869</v>
      </c>
      <c r="Q701" s="33">
        <f t="shared" si="255"/>
        <v>12</v>
      </c>
      <c r="R701" s="33">
        <f t="shared" si="256"/>
        <v>1989</v>
      </c>
      <c r="S701" s="34">
        <v>20.9</v>
      </c>
    </row>
    <row r="702" spans="1:19">
      <c r="A702" s="32">
        <v>34764</v>
      </c>
      <c r="B702" s="33">
        <f t="shared" si="249"/>
        <v>3</v>
      </c>
      <c r="C702" s="33">
        <f t="shared" si="250"/>
        <v>1995</v>
      </c>
      <c r="D702" s="34">
        <v>0.32900000000000001</v>
      </c>
      <c r="F702" s="32">
        <v>36404</v>
      </c>
      <c r="G702" s="33">
        <f t="shared" si="251"/>
        <v>9</v>
      </c>
      <c r="H702" s="33">
        <f t="shared" si="252"/>
        <v>1999</v>
      </c>
      <c r="I702" s="34">
        <v>2.71</v>
      </c>
      <c r="K702" s="32">
        <v>32374</v>
      </c>
      <c r="L702" s="33">
        <f t="shared" si="253"/>
        <v>8</v>
      </c>
      <c r="M702" s="33">
        <f t="shared" si="254"/>
        <v>1988</v>
      </c>
      <c r="N702" s="34">
        <v>15.77</v>
      </c>
      <c r="P702" s="32">
        <v>32870</v>
      </c>
      <c r="Q702" s="33">
        <f t="shared" si="255"/>
        <v>12</v>
      </c>
      <c r="R702" s="33">
        <f t="shared" si="256"/>
        <v>1989</v>
      </c>
      <c r="S702" s="34">
        <v>20.85</v>
      </c>
    </row>
    <row r="703" spans="1:19">
      <c r="A703" s="32">
        <v>34765</v>
      </c>
      <c r="B703" s="33">
        <f t="shared" si="249"/>
        <v>3</v>
      </c>
      <c r="C703" s="33">
        <f t="shared" si="250"/>
        <v>1995</v>
      </c>
      <c r="D703" s="34">
        <v>0.32800000000000001</v>
      </c>
      <c r="F703" s="32">
        <v>36405</v>
      </c>
      <c r="G703" s="33">
        <f t="shared" si="251"/>
        <v>9</v>
      </c>
      <c r="H703" s="33">
        <f t="shared" si="252"/>
        <v>1999</v>
      </c>
      <c r="I703" s="34">
        <v>2.56</v>
      </c>
      <c r="K703" s="32">
        <v>32377</v>
      </c>
      <c r="L703" s="33">
        <f t="shared" si="253"/>
        <v>8</v>
      </c>
      <c r="M703" s="33">
        <f t="shared" si="254"/>
        <v>1988</v>
      </c>
      <c r="N703" s="34">
        <v>15.75</v>
      </c>
      <c r="P703" s="32">
        <v>32871</v>
      </c>
      <c r="Q703" s="33">
        <f t="shared" si="255"/>
        <v>12</v>
      </c>
      <c r="R703" s="33">
        <f t="shared" si="256"/>
        <v>1989</v>
      </c>
      <c r="S703" s="34">
        <v>21.05</v>
      </c>
    </row>
    <row r="704" spans="1:19">
      <c r="A704" s="32">
        <v>34766</v>
      </c>
      <c r="B704" s="33">
        <f t="shared" si="249"/>
        <v>3</v>
      </c>
      <c r="C704" s="33">
        <f t="shared" si="250"/>
        <v>1995</v>
      </c>
      <c r="D704" s="34">
        <v>0.32400000000000001</v>
      </c>
      <c r="F704" s="32">
        <v>36406</v>
      </c>
      <c r="G704" s="33">
        <f t="shared" si="251"/>
        <v>9</v>
      </c>
      <c r="H704" s="33">
        <f t="shared" si="252"/>
        <v>1999</v>
      </c>
      <c r="I704" s="34">
        <v>2.4700000000000002</v>
      </c>
      <c r="K704" s="32">
        <v>32378</v>
      </c>
      <c r="L704" s="33">
        <f t="shared" si="253"/>
        <v>8</v>
      </c>
      <c r="M704" s="33">
        <f t="shared" si="254"/>
        <v>1988</v>
      </c>
      <c r="N704" s="34">
        <v>15.71</v>
      </c>
      <c r="P704" s="32">
        <v>32875</v>
      </c>
      <c r="Q704" s="33">
        <f t="shared" si="255"/>
        <v>1</v>
      </c>
      <c r="R704" s="33">
        <f t="shared" si="256"/>
        <v>1990</v>
      </c>
      <c r="S704" s="34">
        <v>21.2</v>
      </c>
    </row>
    <row r="705" spans="1:19">
      <c r="A705" s="32">
        <v>34767</v>
      </c>
      <c r="B705" s="33">
        <f t="shared" si="249"/>
        <v>3</v>
      </c>
      <c r="C705" s="33">
        <f t="shared" si="250"/>
        <v>1995</v>
      </c>
      <c r="D705" s="34">
        <v>0.32600000000000001</v>
      </c>
      <c r="F705" s="32">
        <v>36410</v>
      </c>
      <c r="G705" s="33">
        <f t="shared" si="251"/>
        <v>9</v>
      </c>
      <c r="H705" s="33">
        <f t="shared" si="252"/>
        <v>1999</v>
      </c>
      <c r="I705" s="34">
        <v>2.56</v>
      </c>
      <c r="K705" s="32">
        <v>32379</v>
      </c>
      <c r="L705" s="33">
        <f t="shared" si="253"/>
        <v>8</v>
      </c>
      <c r="M705" s="33">
        <f t="shared" si="254"/>
        <v>1988</v>
      </c>
      <c r="N705" s="34">
        <v>15.55</v>
      </c>
      <c r="P705" s="32">
        <v>32876</v>
      </c>
      <c r="Q705" s="33">
        <f t="shared" si="255"/>
        <v>1</v>
      </c>
      <c r="R705" s="33">
        <f t="shared" si="256"/>
        <v>1990</v>
      </c>
      <c r="S705" s="34">
        <v>22.65</v>
      </c>
    </row>
    <row r="706" spans="1:19">
      <c r="A706" s="32">
        <v>34768</v>
      </c>
      <c r="B706" s="33">
        <f t="shared" si="249"/>
        <v>3</v>
      </c>
      <c r="C706" s="33">
        <f t="shared" si="250"/>
        <v>1995</v>
      </c>
      <c r="D706" s="34">
        <v>0.32900000000000001</v>
      </c>
      <c r="F706" s="32">
        <v>36411</v>
      </c>
      <c r="G706" s="33">
        <f t="shared" si="251"/>
        <v>9</v>
      </c>
      <c r="H706" s="33">
        <f t="shared" si="252"/>
        <v>1999</v>
      </c>
      <c r="I706" s="34">
        <v>2.66</v>
      </c>
      <c r="K706" s="32">
        <v>32380</v>
      </c>
      <c r="L706" s="33">
        <f t="shared" si="253"/>
        <v>8</v>
      </c>
      <c r="M706" s="33">
        <f t="shared" si="254"/>
        <v>1988</v>
      </c>
      <c r="N706" s="34">
        <v>15.33</v>
      </c>
      <c r="P706" s="32">
        <v>32877</v>
      </c>
      <c r="Q706" s="33">
        <f t="shared" si="255"/>
        <v>1</v>
      </c>
      <c r="R706" s="33">
        <f t="shared" si="256"/>
        <v>1990</v>
      </c>
      <c r="S706" s="34">
        <v>22.5</v>
      </c>
    </row>
    <row r="707" spans="1:19">
      <c r="A707" s="32">
        <v>34771</v>
      </c>
      <c r="B707" s="33">
        <f t="shared" si="249"/>
        <v>3</v>
      </c>
      <c r="C707" s="33">
        <f t="shared" si="250"/>
        <v>1995</v>
      </c>
      <c r="D707" s="34">
        <v>0.32900000000000001</v>
      </c>
      <c r="F707" s="32">
        <v>36412</v>
      </c>
      <c r="G707" s="33">
        <f t="shared" si="251"/>
        <v>9</v>
      </c>
      <c r="H707" s="33">
        <f t="shared" si="252"/>
        <v>1999</v>
      </c>
      <c r="I707" s="34">
        <v>2.75</v>
      </c>
      <c r="K707" s="32">
        <v>32381</v>
      </c>
      <c r="L707" s="33">
        <f t="shared" si="253"/>
        <v>8</v>
      </c>
      <c r="M707" s="33">
        <f t="shared" si="254"/>
        <v>1988</v>
      </c>
      <c r="N707" s="34">
        <v>15.35</v>
      </c>
      <c r="P707" s="32">
        <v>32878</v>
      </c>
      <c r="Q707" s="33">
        <f t="shared" si="255"/>
        <v>1</v>
      </c>
      <c r="R707" s="33">
        <f t="shared" si="256"/>
        <v>1990</v>
      </c>
      <c r="S707" s="34">
        <v>23.13</v>
      </c>
    </row>
    <row r="708" spans="1:19">
      <c r="A708" s="32">
        <v>34772</v>
      </c>
      <c r="B708" s="33">
        <f t="shared" si="249"/>
        <v>3</v>
      </c>
      <c r="C708" s="33">
        <f t="shared" si="250"/>
        <v>1995</v>
      </c>
      <c r="D708" s="34">
        <v>0.33100000000000002</v>
      </c>
      <c r="F708" s="32">
        <v>36413</v>
      </c>
      <c r="G708" s="33">
        <f t="shared" si="251"/>
        <v>9</v>
      </c>
      <c r="H708" s="33">
        <f t="shared" si="252"/>
        <v>1999</v>
      </c>
      <c r="I708" s="34">
        <v>2.84</v>
      </c>
      <c r="K708" s="32">
        <v>32384</v>
      </c>
      <c r="L708" s="33">
        <f t="shared" si="253"/>
        <v>8</v>
      </c>
      <c r="M708" s="33">
        <f t="shared" si="254"/>
        <v>1988</v>
      </c>
      <c r="N708" s="34">
        <v>15.24</v>
      </c>
      <c r="P708" s="32">
        <v>32881</v>
      </c>
      <c r="Q708" s="33">
        <f t="shared" si="255"/>
        <v>1</v>
      </c>
      <c r="R708" s="33">
        <f t="shared" si="256"/>
        <v>1990</v>
      </c>
      <c r="S708" s="34">
        <v>21.38</v>
      </c>
    </row>
    <row r="709" spans="1:19">
      <c r="A709" s="32">
        <v>34773</v>
      </c>
      <c r="B709" s="33">
        <f t="shared" si="249"/>
        <v>3</v>
      </c>
      <c r="C709" s="33">
        <f t="shared" si="250"/>
        <v>1995</v>
      </c>
      <c r="D709" s="34">
        <v>0.33500000000000002</v>
      </c>
      <c r="F709" s="32">
        <v>36416</v>
      </c>
      <c r="G709" s="33">
        <f t="shared" si="251"/>
        <v>9</v>
      </c>
      <c r="H709" s="33">
        <f t="shared" si="252"/>
        <v>1999</v>
      </c>
      <c r="I709" s="34">
        <v>2.8</v>
      </c>
      <c r="K709" s="32">
        <v>32385</v>
      </c>
      <c r="L709" s="33">
        <f t="shared" si="253"/>
        <v>8</v>
      </c>
      <c r="M709" s="33">
        <f t="shared" si="254"/>
        <v>1988</v>
      </c>
      <c r="N709" s="34">
        <v>15.39</v>
      </c>
      <c r="P709" s="32">
        <v>32882</v>
      </c>
      <c r="Q709" s="33">
        <f t="shared" si="255"/>
        <v>1</v>
      </c>
      <c r="R709" s="33">
        <f t="shared" si="256"/>
        <v>1990</v>
      </c>
      <c r="S709" s="34">
        <v>21.03</v>
      </c>
    </row>
    <row r="710" spans="1:19">
      <c r="A710" s="32">
        <v>34774</v>
      </c>
      <c r="B710" s="33">
        <f t="shared" si="249"/>
        <v>3</v>
      </c>
      <c r="C710" s="33">
        <f t="shared" si="250"/>
        <v>1995</v>
      </c>
      <c r="D710" s="34">
        <v>0.33400000000000002</v>
      </c>
      <c r="F710" s="32">
        <v>36417</v>
      </c>
      <c r="G710" s="33">
        <f t="shared" si="251"/>
        <v>9</v>
      </c>
      <c r="H710" s="33">
        <f t="shared" si="252"/>
        <v>1999</v>
      </c>
      <c r="I710" s="34">
        <v>2.66</v>
      </c>
      <c r="K710" s="32">
        <v>32386</v>
      </c>
      <c r="L710" s="33">
        <f t="shared" si="253"/>
        <v>8</v>
      </c>
      <c r="M710" s="33">
        <f t="shared" si="254"/>
        <v>1988</v>
      </c>
      <c r="N710" s="34">
        <v>15.19</v>
      </c>
      <c r="P710" s="32">
        <v>32883</v>
      </c>
      <c r="Q710" s="33">
        <f t="shared" si="255"/>
        <v>1</v>
      </c>
      <c r="R710" s="33">
        <f t="shared" si="256"/>
        <v>1990</v>
      </c>
      <c r="S710" s="34">
        <v>21.95</v>
      </c>
    </row>
    <row r="711" spans="1:19">
      <c r="A711" s="32">
        <v>34775</v>
      </c>
      <c r="B711" s="33">
        <f t="shared" si="249"/>
        <v>3</v>
      </c>
      <c r="C711" s="33">
        <f t="shared" si="250"/>
        <v>1995</v>
      </c>
      <c r="D711" s="34">
        <v>0.33100000000000002</v>
      </c>
      <c r="F711" s="32">
        <v>36418</v>
      </c>
      <c r="G711" s="33">
        <f t="shared" si="251"/>
        <v>9</v>
      </c>
      <c r="H711" s="33">
        <f t="shared" si="252"/>
        <v>1999</v>
      </c>
      <c r="I711" s="34">
        <v>2.52</v>
      </c>
      <c r="K711" s="32">
        <v>32387</v>
      </c>
      <c r="L711" s="33">
        <f t="shared" si="253"/>
        <v>9</v>
      </c>
      <c r="M711" s="33">
        <f t="shared" si="254"/>
        <v>1988</v>
      </c>
      <c r="N711" s="34">
        <v>15.05</v>
      </c>
      <c r="P711" s="32">
        <v>32884</v>
      </c>
      <c r="Q711" s="33">
        <f t="shared" si="255"/>
        <v>1</v>
      </c>
      <c r="R711" s="33">
        <f t="shared" si="256"/>
        <v>1990</v>
      </c>
      <c r="S711" s="34">
        <v>21.88</v>
      </c>
    </row>
    <row r="712" spans="1:19">
      <c r="A712" s="32">
        <v>34778</v>
      </c>
      <c r="B712" s="33">
        <f t="shared" si="249"/>
        <v>3</v>
      </c>
      <c r="C712" s="33">
        <f t="shared" si="250"/>
        <v>1995</v>
      </c>
      <c r="D712" s="34">
        <v>0.32400000000000001</v>
      </c>
      <c r="F712" s="32">
        <v>36419</v>
      </c>
      <c r="G712" s="33">
        <f t="shared" si="251"/>
        <v>9</v>
      </c>
      <c r="H712" s="33">
        <f t="shared" si="252"/>
        <v>1999</v>
      </c>
      <c r="I712" s="34">
        <v>2.4700000000000002</v>
      </c>
      <c r="K712" s="32">
        <v>32388</v>
      </c>
      <c r="L712" s="33">
        <f t="shared" si="253"/>
        <v>9</v>
      </c>
      <c r="M712" s="33">
        <f t="shared" si="254"/>
        <v>1988</v>
      </c>
      <c r="N712" s="34">
        <v>14.79</v>
      </c>
      <c r="P712" s="32">
        <v>32885</v>
      </c>
      <c r="Q712" s="33">
        <f t="shared" si="255"/>
        <v>1</v>
      </c>
      <c r="R712" s="33">
        <f t="shared" si="256"/>
        <v>1990</v>
      </c>
      <c r="S712" s="34">
        <v>22.13</v>
      </c>
    </row>
    <row r="713" spans="1:19">
      <c r="A713" s="32">
        <v>34779</v>
      </c>
      <c r="B713" s="33">
        <f t="shared" si="249"/>
        <v>3</v>
      </c>
      <c r="C713" s="33">
        <f t="shared" si="250"/>
        <v>1995</v>
      </c>
      <c r="D713" s="34">
        <v>0.32100000000000001</v>
      </c>
      <c r="F713" s="32">
        <v>36420</v>
      </c>
      <c r="G713" s="33">
        <f t="shared" si="251"/>
        <v>9</v>
      </c>
      <c r="H713" s="33">
        <f t="shared" si="252"/>
        <v>1999</v>
      </c>
      <c r="I713" s="34">
        <v>2.4500000000000002</v>
      </c>
      <c r="K713" s="32">
        <v>32391</v>
      </c>
      <c r="L713" s="33">
        <f t="shared" si="253"/>
        <v>9</v>
      </c>
      <c r="M713" s="33">
        <f t="shared" si="254"/>
        <v>1988</v>
      </c>
      <c r="N713" s="34">
        <v>14.79</v>
      </c>
      <c r="P713" s="32">
        <v>32888</v>
      </c>
      <c r="Q713" s="33">
        <f t="shared" si="255"/>
        <v>1</v>
      </c>
      <c r="R713" s="33">
        <f t="shared" si="256"/>
        <v>1990</v>
      </c>
      <c r="S713" s="34">
        <v>21.6</v>
      </c>
    </row>
    <row r="714" spans="1:19">
      <c r="A714" s="32">
        <v>34780</v>
      </c>
      <c r="B714" s="33">
        <f t="shared" si="249"/>
        <v>3</v>
      </c>
      <c r="C714" s="33">
        <f t="shared" si="250"/>
        <v>1995</v>
      </c>
      <c r="D714" s="34">
        <v>0.32100000000000001</v>
      </c>
      <c r="F714" s="32">
        <v>36423</v>
      </c>
      <c r="G714" s="33">
        <f t="shared" si="251"/>
        <v>9</v>
      </c>
      <c r="H714" s="33">
        <f t="shared" si="252"/>
        <v>1999</v>
      </c>
      <c r="I714" s="34">
        <v>2.4900000000000002</v>
      </c>
      <c r="K714" s="32">
        <v>32392</v>
      </c>
      <c r="L714" s="33">
        <f t="shared" si="253"/>
        <v>9</v>
      </c>
      <c r="M714" s="33">
        <f t="shared" si="254"/>
        <v>1988</v>
      </c>
      <c r="N714" s="34">
        <v>14.25</v>
      </c>
      <c r="P714" s="32">
        <v>32889</v>
      </c>
      <c r="Q714" s="33">
        <f t="shared" si="255"/>
        <v>1</v>
      </c>
      <c r="R714" s="33">
        <f t="shared" si="256"/>
        <v>1990</v>
      </c>
      <c r="S714" s="34">
        <v>21.15</v>
      </c>
    </row>
    <row r="715" spans="1:19">
      <c r="A715" s="32">
        <v>34781</v>
      </c>
      <c r="B715" s="33">
        <f t="shared" si="249"/>
        <v>3</v>
      </c>
      <c r="C715" s="33">
        <f t="shared" si="250"/>
        <v>1995</v>
      </c>
      <c r="D715" s="34">
        <v>0.32300000000000001</v>
      </c>
      <c r="F715" s="32">
        <v>36424</v>
      </c>
      <c r="G715" s="33">
        <f t="shared" si="251"/>
        <v>9</v>
      </c>
      <c r="H715" s="33">
        <f t="shared" si="252"/>
        <v>1999</v>
      </c>
      <c r="I715" s="34">
        <v>2.33</v>
      </c>
      <c r="K715" s="32">
        <v>32393</v>
      </c>
      <c r="L715" s="33">
        <f t="shared" si="253"/>
        <v>9</v>
      </c>
      <c r="M715" s="33">
        <f t="shared" si="254"/>
        <v>1988</v>
      </c>
      <c r="N715" s="34">
        <v>14.29</v>
      </c>
      <c r="P715" s="32">
        <v>32890</v>
      </c>
      <c r="Q715" s="33">
        <f t="shared" si="255"/>
        <v>1</v>
      </c>
      <c r="R715" s="33">
        <f t="shared" si="256"/>
        <v>1990</v>
      </c>
      <c r="S715" s="34">
        <v>20.45</v>
      </c>
    </row>
    <row r="716" spans="1:19">
      <c r="A716" s="32">
        <v>34782</v>
      </c>
      <c r="B716" s="33">
        <f t="shared" si="249"/>
        <v>3</v>
      </c>
      <c r="C716" s="33">
        <f t="shared" si="250"/>
        <v>1995</v>
      </c>
      <c r="D716" s="34">
        <v>0.32100000000000001</v>
      </c>
      <c r="F716" s="32">
        <v>36425</v>
      </c>
      <c r="G716" s="33">
        <f t="shared" si="251"/>
        <v>9</v>
      </c>
      <c r="H716" s="33">
        <f t="shared" si="252"/>
        <v>1999</v>
      </c>
      <c r="I716" s="34">
        <v>2.2999999999999998</v>
      </c>
      <c r="K716" s="32">
        <v>32394</v>
      </c>
      <c r="L716" s="33">
        <f t="shared" si="253"/>
        <v>9</v>
      </c>
      <c r="M716" s="33">
        <f t="shared" si="254"/>
        <v>1988</v>
      </c>
      <c r="N716" s="34">
        <v>14.51</v>
      </c>
      <c r="P716" s="32">
        <v>32891</v>
      </c>
      <c r="Q716" s="33">
        <f t="shared" si="255"/>
        <v>1</v>
      </c>
      <c r="R716" s="33">
        <f t="shared" si="256"/>
        <v>1990</v>
      </c>
      <c r="S716" s="34">
        <v>20.78</v>
      </c>
    </row>
    <row r="717" spans="1:19">
      <c r="A717" s="32">
        <v>34785</v>
      </c>
      <c r="B717" s="33">
        <f t="shared" si="249"/>
        <v>3</v>
      </c>
      <c r="C717" s="33">
        <f t="shared" si="250"/>
        <v>1995</v>
      </c>
      <c r="D717" s="34">
        <v>0.32400000000000001</v>
      </c>
      <c r="F717" s="32">
        <v>36426</v>
      </c>
      <c r="G717" s="33">
        <f t="shared" si="251"/>
        <v>9</v>
      </c>
      <c r="H717" s="33">
        <f t="shared" si="252"/>
        <v>1999</v>
      </c>
      <c r="I717" s="34">
        <v>2.4500000000000002</v>
      </c>
      <c r="K717" s="32">
        <v>32395</v>
      </c>
      <c r="L717" s="33">
        <f t="shared" si="253"/>
        <v>9</v>
      </c>
      <c r="M717" s="33">
        <f t="shared" si="254"/>
        <v>1988</v>
      </c>
      <c r="N717" s="34">
        <v>14.14</v>
      </c>
      <c r="P717" s="32">
        <v>32892</v>
      </c>
      <c r="Q717" s="33">
        <f t="shared" si="255"/>
        <v>1</v>
      </c>
      <c r="R717" s="33">
        <f t="shared" si="256"/>
        <v>1990</v>
      </c>
      <c r="S717" s="34">
        <v>21.28</v>
      </c>
    </row>
    <row r="718" spans="1:19">
      <c r="A718" s="32">
        <v>34786</v>
      </c>
      <c r="B718" s="33">
        <f t="shared" si="249"/>
        <v>3</v>
      </c>
      <c r="C718" s="33">
        <f t="shared" si="250"/>
        <v>1995</v>
      </c>
      <c r="D718" s="34">
        <v>0.32400000000000001</v>
      </c>
      <c r="F718" s="32">
        <v>36427</v>
      </c>
      <c r="G718" s="33">
        <f t="shared" si="251"/>
        <v>9</v>
      </c>
      <c r="H718" s="33">
        <f t="shared" si="252"/>
        <v>1999</v>
      </c>
      <c r="I718" s="34">
        <v>2.54</v>
      </c>
      <c r="K718" s="32">
        <v>32398</v>
      </c>
      <c r="L718" s="33">
        <f t="shared" si="253"/>
        <v>9</v>
      </c>
      <c r="M718" s="33">
        <f t="shared" si="254"/>
        <v>1988</v>
      </c>
      <c r="N718" s="34">
        <v>14.48</v>
      </c>
      <c r="P718" s="32">
        <v>32895</v>
      </c>
      <c r="Q718" s="33">
        <f t="shared" si="255"/>
        <v>1</v>
      </c>
      <c r="R718" s="33">
        <f t="shared" si="256"/>
        <v>1990</v>
      </c>
      <c r="S718" s="34">
        <v>20.88</v>
      </c>
    </row>
    <row r="719" spans="1:19">
      <c r="A719" s="32">
        <v>34787</v>
      </c>
      <c r="B719" s="33">
        <f t="shared" si="249"/>
        <v>3</v>
      </c>
      <c r="C719" s="33">
        <f t="shared" si="250"/>
        <v>1995</v>
      </c>
      <c r="D719" s="34">
        <v>0.32400000000000001</v>
      </c>
      <c r="F719" s="32">
        <v>36430</v>
      </c>
      <c r="G719" s="33">
        <f t="shared" si="251"/>
        <v>9</v>
      </c>
      <c r="H719" s="33">
        <f t="shared" si="252"/>
        <v>1999</v>
      </c>
      <c r="I719" s="34">
        <v>2.5099999999999998</v>
      </c>
      <c r="K719" s="32">
        <v>32399</v>
      </c>
      <c r="L719" s="33">
        <f t="shared" si="253"/>
        <v>9</v>
      </c>
      <c r="M719" s="33">
        <f t="shared" si="254"/>
        <v>1988</v>
      </c>
      <c r="N719" s="34">
        <v>14.55</v>
      </c>
      <c r="P719" s="32">
        <v>32896</v>
      </c>
      <c r="Q719" s="33">
        <f t="shared" si="255"/>
        <v>1</v>
      </c>
      <c r="R719" s="33">
        <f t="shared" si="256"/>
        <v>1990</v>
      </c>
      <c r="S719" s="34">
        <v>20.23</v>
      </c>
    </row>
    <row r="720" spans="1:19">
      <c r="A720" s="32">
        <v>34788</v>
      </c>
      <c r="B720" s="33">
        <f t="shared" si="249"/>
        <v>3</v>
      </c>
      <c r="C720" s="33">
        <f t="shared" si="250"/>
        <v>1995</v>
      </c>
      <c r="D720" s="34">
        <v>0.32100000000000001</v>
      </c>
      <c r="F720" s="32">
        <v>36431</v>
      </c>
      <c r="G720" s="33">
        <f t="shared" si="251"/>
        <v>9</v>
      </c>
      <c r="H720" s="33">
        <f t="shared" si="252"/>
        <v>1999</v>
      </c>
      <c r="I720" s="34">
        <v>2.52</v>
      </c>
      <c r="K720" s="32">
        <v>32400</v>
      </c>
      <c r="L720" s="33">
        <f t="shared" si="253"/>
        <v>9</v>
      </c>
      <c r="M720" s="33">
        <f t="shared" si="254"/>
        <v>1988</v>
      </c>
      <c r="N720" s="34">
        <v>15.38</v>
      </c>
      <c r="P720" s="32">
        <v>32897</v>
      </c>
      <c r="Q720" s="33">
        <f t="shared" si="255"/>
        <v>1</v>
      </c>
      <c r="R720" s="33">
        <f t="shared" si="256"/>
        <v>1990</v>
      </c>
      <c r="S720" s="34">
        <v>20.18</v>
      </c>
    </row>
    <row r="721" spans="1:19">
      <c r="A721" s="32">
        <v>34789</v>
      </c>
      <c r="B721" s="33">
        <f t="shared" si="249"/>
        <v>3</v>
      </c>
      <c r="C721" s="33">
        <f t="shared" si="250"/>
        <v>1995</v>
      </c>
      <c r="D721" s="34">
        <v>0.32100000000000001</v>
      </c>
      <c r="F721" s="32">
        <v>36432</v>
      </c>
      <c r="G721" s="33">
        <f t="shared" si="251"/>
        <v>9</v>
      </c>
      <c r="H721" s="33">
        <f t="shared" si="252"/>
        <v>1999</v>
      </c>
      <c r="I721" s="34">
        <v>2.57</v>
      </c>
      <c r="K721" s="32">
        <v>32401</v>
      </c>
      <c r="L721" s="33">
        <f t="shared" si="253"/>
        <v>9</v>
      </c>
      <c r="M721" s="33">
        <f t="shared" si="254"/>
        <v>1988</v>
      </c>
      <c r="N721" s="34">
        <v>14.86</v>
      </c>
      <c r="P721" s="32">
        <v>32898</v>
      </c>
      <c r="Q721" s="33">
        <f t="shared" si="255"/>
        <v>1</v>
      </c>
      <c r="R721" s="33">
        <f t="shared" si="256"/>
        <v>1990</v>
      </c>
      <c r="S721" s="34">
        <v>20.55</v>
      </c>
    </row>
    <row r="722" spans="1:19">
      <c r="A722" s="32">
        <v>34792</v>
      </c>
      <c r="B722" s="33">
        <f t="shared" si="249"/>
        <v>4</v>
      </c>
      <c r="C722" s="33">
        <f t="shared" si="250"/>
        <v>1995</v>
      </c>
      <c r="D722" s="34">
        <v>0.32100000000000001</v>
      </c>
      <c r="F722" s="32">
        <v>36433</v>
      </c>
      <c r="G722" s="33">
        <f t="shared" si="251"/>
        <v>9</v>
      </c>
      <c r="H722" s="33">
        <f t="shared" si="252"/>
        <v>1999</v>
      </c>
      <c r="I722" s="34">
        <v>2.31</v>
      </c>
      <c r="K722" s="32">
        <v>32402</v>
      </c>
      <c r="L722" s="33">
        <f t="shared" si="253"/>
        <v>9</v>
      </c>
      <c r="M722" s="33">
        <f t="shared" si="254"/>
        <v>1988</v>
      </c>
      <c r="N722" s="34">
        <v>14.5</v>
      </c>
      <c r="P722" s="32">
        <v>32899</v>
      </c>
      <c r="Q722" s="33">
        <f t="shared" si="255"/>
        <v>1</v>
      </c>
      <c r="R722" s="33">
        <f t="shared" si="256"/>
        <v>1990</v>
      </c>
      <c r="S722" s="34">
        <v>20.63</v>
      </c>
    </row>
    <row r="723" spans="1:19">
      <c r="A723" s="32">
        <v>34793</v>
      </c>
      <c r="B723" s="33">
        <f t="shared" si="249"/>
        <v>4</v>
      </c>
      <c r="C723" s="33">
        <f t="shared" si="250"/>
        <v>1995</v>
      </c>
      <c r="D723" s="34">
        <v>0.32</v>
      </c>
      <c r="F723" s="32">
        <v>36434</v>
      </c>
      <c r="G723" s="33">
        <f t="shared" si="251"/>
        <v>10</v>
      </c>
      <c r="H723" s="33">
        <f t="shared" si="252"/>
        <v>1999</v>
      </c>
      <c r="I723" s="34">
        <v>2.39</v>
      </c>
      <c r="K723" s="32">
        <v>32405</v>
      </c>
      <c r="L723" s="33">
        <f t="shared" si="253"/>
        <v>9</v>
      </c>
      <c r="M723" s="33">
        <f t="shared" si="254"/>
        <v>1988</v>
      </c>
      <c r="N723" s="34">
        <v>14.72</v>
      </c>
      <c r="P723" s="32">
        <v>32902</v>
      </c>
      <c r="Q723" s="33">
        <f t="shared" si="255"/>
        <v>1</v>
      </c>
      <c r="R723" s="33">
        <f t="shared" si="256"/>
        <v>1990</v>
      </c>
      <c r="S723" s="34">
        <v>20.73</v>
      </c>
    </row>
    <row r="724" spans="1:19">
      <c r="A724" s="32">
        <v>34794</v>
      </c>
      <c r="B724" s="33">
        <f t="shared" si="249"/>
        <v>4</v>
      </c>
      <c r="C724" s="33">
        <f t="shared" si="250"/>
        <v>1995</v>
      </c>
      <c r="D724" s="34">
        <v>0.31900000000000001</v>
      </c>
      <c r="F724" s="32">
        <v>36437</v>
      </c>
      <c r="G724" s="33">
        <f t="shared" si="251"/>
        <v>10</v>
      </c>
      <c r="H724" s="33">
        <f t="shared" si="252"/>
        <v>1999</v>
      </c>
      <c r="I724" s="34">
        <v>2.4900000000000002</v>
      </c>
      <c r="K724" s="32">
        <v>32406</v>
      </c>
      <c r="L724" s="33">
        <f t="shared" si="253"/>
        <v>9</v>
      </c>
      <c r="M724" s="33">
        <f t="shared" si="254"/>
        <v>1988</v>
      </c>
      <c r="N724" s="34">
        <v>15.08</v>
      </c>
      <c r="P724" s="32">
        <v>32903</v>
      </c>
      <c r="Q724" s="33">
        <f t="shared" si="255"/>
        <v>1</v>
      </c>
      <c r="R724" s="33">
        <f t="shared" si="256"/>
        <v>1990</v>
      </c>
      <c r="S724" s="34">
        <v>20.73</v>
      </c>
    </row>
    <row r="725" spans="1:19">
      <c r="A725" s="32">
        <v>34795</v>
      </c>
      <c r="B725" s="33">
        <f t="shared" si="249"/>
        <v>4</v>
      </c>
      <c r="C725" s="33">
        <f t="shared" si="250"/>
        <v>1995</v>
      </c>
      <c r="D725" s="34">
        <v>0.31900000000000001</v>
      </c>
      <c r="F725" s="32">
        <v>36438</v>
      </c>
      <c r="G725" s="33">
        <f t="shared" si="251"/>
        <v>10</v>
      </c>
      <c r="H725" s="33">
        <f t="shared" si="252"/>
        <v>1999</v>
      </c>
      <c r="I725" s="34">
        <v>2.4500000000000002</v>
      </c>
      <c r="K725" s="32">
        <v>32407</v>
      </c>
      <c r="L725" s="33">
        <f t="shared" si="253"/>
        <v>9</v>
      </c>
      <c r="M725" s="33">
        <f t="shared" si="254"/>
        <v>1988</v>
      </c>
      <c r="N725" s="34">
        <v>15.19</v>
      </c>
      <c r="P725" s="32">
        <v>32904</v>
      </c>
      <c r="Q725" s="33">
        <f t="shared" si="255"/>
        <v>1</v>
      </c>
      <c r="R725" s="33">
        <f t="shared" si="256"/>
        <v>1990</v>
      </c>
      <c r="S725" s="34">
        <v>20.5</v>
      </c>
    </row>
    <row r="726" spans="1:19">
      <c r="A726" s="32">
        <v>34796</v>
      </c>
      <c r="B726" s="33">
        <f t="shared" si="249"/>
        <v>4</v>
      </c>
      <c r="C726" s="33">
        <f t="shared" si="250"/>
        <v>1995</v>
      </c>
      <c r="D726" s="34">
        <v>0.31900000000000001</v>
      </c>
      <c r="F726" s="32">
        <v>36439</v>
      </c>
      <c r="G726" s="33">
        <f t="shared" si="251"/>
        <v>10</v>
      </c>
      <c r="H726" s="33">
        <f t="shared" si="252"/>
        <v>1999</v>
      </c>
      <c r="I726" s="34">
        <v>2.48</v>
      </c>
      <c r="K726" s="32">
        <v>32408</v>
      </c>
      <c r="L726" s="33">
        <f t="shared" si="253"/>
        <v>9</v>
      </c>
      <c r="M726" s="33">
        <f t="shared" si="254"/>
        <v>1988</v>
      </c>
      <c r="N726" s="34">
        <v>15.25</v>
      </c>
      <c r="P726" s="32">
        <v>32905</v>
      </c>
      <c r="Q726" s="33">
        <f t="shared" si="255"/>
        <v>2</v>
      </c>
      <c r="R726" s="33">
        <f t="shared" si="256"/>
        <v>1990</v>
      </c>
      <c r="S726" s="34">
        <v>20.58</v>
      </c>
    </row>
    <row r="727" spans="1:19">
      <c r="A727" s="32">
        <v>34799</v>
      </c>
      <c r="B727" s="33">
        <f t="shared" si="249"/>
        <v>4</v>
      </c>
      <c r="C727" s="33">
        <f t="shared" si="250"/>
        <v>1995</v>
      </c>
      <c r="D727" s="34">
        <v>0.31900000000000001</v>
      </c>
      <c r="F727" s="32">
        <v>36440</v>
      </c>
      <c r="G727" s="33">
        <f t="shared" si="251"/>
        <v>10</v>
      </c>
      <c r="H727" s="33">
        <f t="shared" si="252"/>
        <v>1999</v>
      </c>
      <c r="I727" s="34">
        <v>2.4900000000000002</v>
      </c>
      <c r="K727" s="32">
        <v>32409</v>
      </c>
      <c r="L727" s="33">
        <f t="shared" si="253"/>
        <v>9</v>
      </c>
      <c r="M727" s="33">
        <f t="shared" si="254"/>
        <v>1988</v>
      </c>
      <c r="N727" s="34">
        <v>14.26</v>
      </c>
      <c r="P727" s="32">
        <v>32906</v>
      </c>
      <c r="Q727" s="33">
        <f t="shared" si="255"/>
        <v>2</v>
      </c>
      <c r="R727" s="33">
        <f t="shared" si="256"/>
        <v>1990</v>
      </c>
      <c r="S727" s="34">
        <v>20.73</v>
      </c>
    </row>
    <row r="728" spans="1:19">
      <c r="A728" s="32">
        <v>34800</v>
      </c>
      <c r="B728" s="33">
        <f t="shared" si="249"/>
        <v>4</v>
      </c>
      <c r="C728" s="33">
        <f t="shared" si="250"/>
        <v>1995</v>
      </c>
      <c r="D728" s="34">
        <v>0.32100000000000001</v>
      </c>
      <c r="F728" s="32">
        <v>36441</v>
      </c>
      <c r="G728" s="33">
        <f t="shared" si="251"/>
        <v>10</v>
      </c>
      <c r="H728" s="33">
        <f t="shared" si="252"/>
        <v>1999</v>
      </c>
      <c r="I728" s="34">
        <v>2.35</v>
      </c>
      <c r="K728" s="32">
        <v>32412</v>
      </c>
      <c r="L728" s="33">
        <f t="shared" si="253"/>
        <v>9</v>
      </c>
      <c r="M728" s="33">
        <f t="shared" si="254"/>
        <v>1988</v>
      </c>
      <c r="N728" s="34">
        <v>14.16</v>
      </c>
      <c r="P728" s="32">
        <v>32909</v>
      </c>
      <c r="Q728" s="33">
        <f t="shared" si="255"/>
        <v>2</v>
      </c>
      <c r="R728" s="33">
        <f t="shared" si="256"/>
        <v>1990</v>
      </c>
      <c r="S728" s="34">
        <v>20.73</v>
      </c>
    </row>
    <row r="729" spans="1:19">
      <c r="A729" s="32">
        <v>34801</v>
      </c>
      <c r="B729" s="33">
        <f t="shared" si="249"/>
        <v>4</v>
      </c>
      <c r="C729" s="33">
        <f t="shared" si="250"/>
        <v>1995</v>
      </c>
      <c r="D729" s="34">
        <v>0.32</v>
      </c>
      <c r="F729" s="32">
        <v>36444</v>
      </c>
      <c r="G729" s="33">
        <f t="shared" si="251"/>
        <v>10</v>
      </c>
      <c r="H729" s="33">
        <f t="shared" si="252"/>
        <v>1999</v>
      </c>
      <c r="I729" s="34">
        <v>2.5299999999999998</v>
      </c>
      <c r="K729" s="32">
        <v>32413</v>
      </c>
      <c r="L729" s="33">
        <f t="shared" si="253"/>
        <v>9</v>
      </c>
      <c r="M729" s="33">
        <f t="shared" si="254"/>
        <v>1988</v>
      </c>
      <c r="N729" s="34">
        <v>14.22</v>
      </c>
      <c r="P729" s="32">
        <v>32910</v>
      </c>
      <c r="Q729" s="33">
        <f t="shared" si="255"/>
        <v>2</v>
      </c>
      <c r="R729" s="33">
        <f t="shared" si="256"/>
        <v>1990</v>
      </c>
      <c r="S729" s="34">
        <v>20.6</v>
      </c>
    </row>
    <row r="730" spans="1:19">
      <c r="A730" s="32">
        <v>34802</v>
      </c>
      <c r="B730" s="33">
        <f t="shared" si="249"/>
        <v>4</v>
      </c>
      <c r="C730" s="33">
        <f t="shared" si="250"/>
        <v>1995</v>
      </c>
      <c r="D730" s="34">
        <v>0.316</v>
      </c>
      <c r="F730" s="32">
        <v>36445</v>
      </c>
      <c r="G730" s="33">
        <f t="shared" si="251"/>
        <v>10</v>
      </c>
      <c r="H730" s="33">
        <f t="shared" si="252"/>
        <v>1999</v>
      </c>
      <c r="I730" s="34">
        <v>2.65</v>
      </c>
      <c r="K730" s="32">
        <v>32414</v>
      </c>
      <c r="L730" s="33">
        <f t="shared" si="253"/>
        <v>9</v>
      </c>
      <c r="M730" s="33">
        <f t="shared" si="254"/>
        <v>1988</v>
      </c>
      <c r="N730" s="34">
        <v>14.07</v>
      </c>
      <c r="P730" s="32">
        <v>32911</v>
      </c>
      <c r="Q730" s="33">
        <f t="shared" si="255"/>
        <v>2</v>
      </c>
      <c r="R730" s="33">
        <f t="shared" si="256"/>
        <v>1990</v>
      </c>
      <c r="S730" s="34">
        <v>20.149999999999999</v>
      </c>
    </row>
    <row r="731" spans="1:19">
      <c r="A731" s="32">
        <v>34806</v>
      </c>
      <c r="B731" s="33">
        <f t="shared" si="249"/>
        <v>4</v>
      </c>
      <c r="C731" s="33">
        <f t="shared" si="250"/>
        <v>1995</v>
      </c>
      <c r="D731" s="34">
        <v>0.31900000000000001</v>
      </c>
      <c r="F731" s="32">
        <v>36446</v>
      </c>
      <c r="G731" s="33">
        <f t="shared" si="251"/>
        <v>10</v>
      </c>
      <c r="H731" s="33">
        <f t="shared" si="252"/>
        <v>1999</v>
      </c>
      <c r="I731" s="34">
        <v>2.81</v>
      </c>
      <c r="K731" s="32">
        <v>32415</v>
      </c>
      <c r="L731" s="33">
        <f t="shared" si="253"/>
        <v>9</v>
      </c>
      <c r="M731" s="33">
        <f t="shared" si="254"/>
        <v>1988</v>
      </c>
      <c r="N731" s="34">
        <v>13.91</v>
      </c>
      <c r="P731" s="32">
        <v>32912</v>
      </c>
      <c r="Q731" s="33">
        <f t="shared" si="255"/>
        <v>2</v>
      </c>
      <c r="R731" s="33">
        <f t="shared" si="256"/>
        <v>1990</v>
      </c>
      <c r="S731" s="34">
        <v>20.05</v>
      </c>
    </row>
    <row r="732" spans="1:19">
      <c r="A732" s="32">
        <v>34807</v>
      </c>
      <c r="B732" s="33">
        <f t="shared" si="249"/>
        <v>4</v>
      </c>
      <c r="C732" s="33">
        <f t="shared" si="250"/>
        <v>1995</v>
      </c>
      <c r="D732" s="34">
        <v>0.31900000000000001</v>
      </c>
      <c r="F732" s="32">
        <v>36447</v>
      </c>
      <c r="G732" s="33">
        <f t="shared" si="251"/>
        <v>10</v>
      </c>
      <c r="H732" s="33">
        <f t="shared" si="252"/>
        <v>1999</v>
      </c>
      <c r="I732" s="34">
        <v>2.7</v>
      </c>
      <c r="K732" s="32">
        <v>32416</v>
      </c>
      <c r="L732" s="33">
        <f t="shared" si="253"/>
        <v>9</v>
      </c>
      <c r="M732" s="33">
        <f t="shared" si="254"/>
        <v>1988</v>
      </c>
      <c r="N732" s="34">
        <v>13.33</v>
      </c>
      <c r="P732" s="32">
        <v>32913</v>
      </c>
      <c r="Q732" s="33">
        <f t="shared" si="255"/>
        <v>2</v>
      </c>
      <c r="R732" s="33">
        <f t="shared" si="256"/>
        <v>1990</v>
      </c>
      <c r="S732" s="34">
        <v>19.75</v>
      </c>
    </row>
    <row r="733" spans="1:19">
      <c r="A733" s="32">
        <v>34808</v>
      </c>
      <c r="B733" s="33">
        <f t="shared" si="249"/>
        <v>4</v>
      </c>
      <c r="C733" s="33">
        <f t="shared" si="250"/>
        <v>1995</v>
      </c>
      <c r="D733" s="34">
        <v>0.32100000000000001</v>
      </c>
      <c r="F733" s="32">
        <v>36448</v>
      </c>
      <c r="G733" s="33">
        <f t="shared" si="251"/>
        <v>10</v>
      </c>
      <c r="H733" s="33">
        <f t="shared" si="252"/>
        <v>1999</v>
      </c>
      <c r="I733" s="34">
        <v>2.66</v>
      </c>
      <c r="K733" s="32">
        <v>32419</v>
      </c>
      <c r="L733" s="33">
        <f t="shared" si="253"/>
        <v>10</v>
      </c>
      <c r="M733" s="33">
        <f t="shared" si="254"/>
        <v>1988</v>
      </c>
      <c r="N733" s="34">
        <v>13.03</v>
      </c>
      <c r="P733" s="32">
        <v>32916</v>
      </c>
      <c r="Q733" s="33">
        <f t="shared" si="255"/>
        <v>2</v>
      </c>
      <c r="R733" s="33">
        <f t="shared" si="256"/>
        <v>1990</v>
      </c>
      <c r="S733" s="34">
        <v>19.68</v>
      </c>
    </row>
    <row r="734" spans="1:19">
      <c r="A734" s="32">
        <v>34809</v>
      </c>
      <c r="B734" s="33">
        <f t="shared" si="249"/>
        <v>4</v>
      </c>
      <c r="C734" s="33">
        <f t="shared" si="250"/>
        <v>1995</v>
      </c>
      <c r="D734" s="34">
        <v>0.32400000000000001</v>
      </c>
      <c r="F734" s="32">
        <v>36451</v>
      </c>
      <c r="G734" s="33">
        <f t="shared" si="251"/>
        <v>10</v>
      </c>
      <c r="H734" s="33">
        <f t="shared" si="252"/>
        <v>1999</v>
      </c>
      <c r="I734" s="34">
        <v>2.82</v>
      </c>
      <c r="K734" s="32">
        <v>32420</v>
      </c>
      <c r="L734" s="33">
        <f t="shared" si="253"/>
        <v>10</v>
      </c>
      <c r="M734" s="33">
        <f t="shared" si="254"/>
        <v>1988</v>
      </c>
      <c r="N734" s="34">
        <v>13.03</v>
      </c>
      <c r="P734" s="32">
        <v>32917</v>
      </c>
      <c r="Q734" s="33">
        <f t="shared" si="255"/>
        <v>2</v>
      </c>
      <c r="R734" s="33">
        <f t="shared" si="256"/>
        <v>1990</v>
      </c>
      <c r="S734" s="34">
        <v>20.03</v>
      </c>
    </row>
    <row r="735" spans="1:19">
      <c r="A735" s="32">
        <v>34810</v>
      </c>
      <c r="B735" s="33">
        <f t="shared" si="249"/>
        <v>4</v>
      </c>
      <c r="C735" s="33">
        <f t="shared" si="250"/>
        <v>1995</v>
      </c>
      <c r="D735" s="34">
        <v>0.32400000000000001</v>
      </c>
      <c r="F735" s="32">
        <v>36452</v>
      </c>
      <c r="G735" s="33">
        <f t="shared" si="251"/>
        <v>10</v>
      </c>
      <c r="H735" s="33">
        <f t="shared" si="252"/>
        <v>1999</v>
      </c>
      <c r="I735" s="34">
        <v>2.89</v>
      </c>
      <c r="K735" s="32">
        <v>32421</v>
      </c>
      <c r="L735" s="33">
        <f t="shared" si="253"/>
        <v>10</v>
      </c>
      <c r="M735" s="33">
        <f t="shared" si="254"/>
        <v>1988</v>
      </c>
      <c r="N735" s="34">
        <v>12.58</v>
      </c>
      <c r="P735" s="32">
        <v>32918</v>
      </c>
      <c r="Q735" s="33">
        <f t="shared" si="255"/>
        <v>2</v>
      </c>
      <c r="R735" s="33">
        <f t="shared" si="256"/>
        <v>1990</v>
      </c>
      <c r="S735" s="34">
        <v>19.600000000000001</v>
      </c>
    </row>
    <row r="736" spans="1:19">
      <c r="A736" s="32">
        <v>34813</v>
      </c>
      <c r="B736" s="33">
        <f t="shared" si="249"/>
        <v>4</v>
      </c>
      <c r="C736" s="33">
        <f t="shared" si="250"/>
        <v>1995</v>
      </c>
      <c r="D736" s="34">
        <v>0.32600000000000001</v>
      </c>
      <c r="F736" s="32">
        <v>36453</v>
      </c>
      <c r="G736" s="33">
        <f t="shared" si="251"/>
        <v>10</v>
      </c>
      <c r="H736" s="33">
        <f t="shared" si="252"/>
        <v>1999</v>
      </c>
      <c r="I736" s="34">
        <v>2.9</v>
      </c>
      <c r="K736" s="32">
        <v>32422</v>
      </c>
      <c r="L736" s="33">
        <f t="shared" si="253"/>
        <v>10</v>
      </c>
      <c r="M736" s="33">
        <f t="shared" si="254"/>
        <v>1988</v>
      </c>
      <c r="N736" s="34">
        <v>12.62</v>
      </c>
      <c r="P736" s="32">
        <v>32919</v>
      </c>
      <c r="Q736" s="33">
        <f t="shared" si="255"/>
        <v>2</v>
      </c>
      <c r="R736" s="33">
        <f t="shared" si="256"/>
        <v>1990</v>
      </c>
      <c r="S736" s="34">
        <v>19.899999999999999</v>
      </c>
    </row>
    <row r="737" spans="1:19">
      <c r="A737" s="32">
        <v>34814</v>
      </c>
      <c r="B737" s="33">
        <f t="shared" si="249"/>
        <v>4</v>
      </c>
      <c r="C737" s="33">
        <f t="shared" si="250"/>
        <v>1995</v>
      </c>
      <c r="D737" s="34">
        <v>0.33</v>
      </c>
      <c r="F737" s="32">
        <v>36454</v>
      </c>
      <c r="G737" s="33">
        <f t="shared" si="251"/>
        <v>10</v>
      </c>
      <c r="H737" s="33">
        <f t="shared" si="252"/>
        <v>1999</v>
      </c>
      <c r="I737" s="34">
        <v>2.99</v>
      </c>
      <c r="K737" s="32">
        <v>32423</v>
      </c>
      <c r="L737" s="33">
        <f t="shared" si="253"/>
        <v>10</v>
      </c>
      <c r="M737" s="33">
        <f t="shared" si="254"/>
        <v>1988</v>
      </c>
      <c r="N737" s="34">
        <v>12.99</v>
      </c>
      <c r="P737" s="32">
        <v>32920</v>
      </c>
      <c r="Q737" s="33">
        <f t="shared" si="255"/>
        <v>2</v>
      </c>
      <c r="R737" s="33">
        <f t="shared" si="256"/>
        <v>1990</v>
      </c>
      <c r="S737" s="34">
        <v>19.88</v>
      </c>
    </row>
    <row r="738" spans="1:19">
      <c r="A738" s="32">
        <v>34815</v>
      </c>
      <c r="B738" s="33">
        <f t="shared" si="249"/>
        <v>4</v>
      </c>
      <c r="C738" s="33">
        <f t="shared" si="250"/>
        <v>1995</v>
      </c>
      <c r="D738" s="34">
        <v>0.33100000000000002</v>
      </c>
      <c r="F738" s="32">
        <v>36455</v>
      </c>
      <c r="G738" s="33">
        <f t="shared" si="251"/>
        <v>10</v>
      </c>
      <c r="H738" s="33">
        <f t="shared" si="252"/>
        <v>1999</v>
      </c>
      <c r="I738" s="34">
        <v>3</v>
      </c>
      <c r="K738" s="32">
        <v>32426</v>
      </c>
      <c r="L738" s="33">
        <f t="shared" si="253"/>
        <v>10</v>
      </c>
      <c r="M738" s="33">
        <f t="shared" si="254"/>
        <v>1988</v>
      </c>
      <c r="N738" s="34">
        <v>13.59</v>
      </c>
      <c r="P738" s="32">
        <v>32923</v>
      </c>
      <c r="Q738" s="33">
        <f t="shared" si="255"/>
        <v>2</v>
      </c>
      <c r="R738" s="33">
        <f t="shared" si="256"/>
        <v>1990</v>
      </c>
      <c r="S738" s="34">
        <v>19.95</v>
      </c>
    </row>
    <row r="739" spans="1:19">
      <c r="A739" s="32">
        <v>34816</v>
      </c>
      <c r="B739" s="33">
        <f t="shared" si="249"/>
        <v>4</v>
      </c>
      <c r="C739" s="33">
        <f t="shared" si="250"/>
        <v>1995</v>
      </c>
      <c r="D739" s="34">
        <v>0.33300000000000002</v>
      </c>
      <c r="F739" s="32">
        <v>36458</v>
      </c>
      <c r="G739" s="33">
        <f t="shared" si="251"/>
        <v>10</v>
      </c>
      <c r="H739" s="33">
        <f t="shared" si="252"/>
        <v>1999</v>
      </c>
      <c r="I739" s="34">
        <v>2.98</v>
      </c>
      <c r="K739" s="32">
        <v>32427</v>
      </c>
      <c r="L739" s="33">
        <f t="shared" si="253"/>
        <v>10</v>
      </c>
      <c r="M739" s="33">
        <f t="shared" si="254"/>
        <v>1988</v>
      </c>
      <c r="N739" s="34">
        <v>13.63</v>
      </c>
      <c r="P739" s="32">
        <v>32924</v>
      </c>
      <c r="Q739" s="33">
        <f t="shared" si="255"/>
        <v>2</v>
      </c>
      <c r="R739" s="33">
        <f t="shared" si="256"/>
        <v>1990</v>
      </c>
      <c r="S739" s="34">
        <v>19.68</v>
      </c>
    </row>
    <row r="740" spans="1:19">
      <c r="A740" s="32">
        <v>34817</v>
      </c>
      <c r="B740" s="33">
        <f t="shared" ref="B740:B803" si="257">+MONTH(A740)</f>
        <v>4</v>
      </c>
      <c r="C740" s="33">
        <f t="shared" ref="C740:C803" si="258">+YEAR(A740)</f>
        <v>1995</v>
      </c>
      <c r="D740" s="34">
        <v>0.33300000000000002</v>
      </c>
      <c r="F740" s="32">
        <v>36459</v>
      </c>
      <c r="G740" s="33">
        <f t="shared" ref="G740:G803" si="259">+MONTH(F740)</f>
        <v>10</v>
      </c>
      <c r="H740" s="33">
        <f t="shared" ref="H740:H803" si="260">+YEAR(F740)</f>
        <v>1999</v>
      </c>
      <c r="I740" s="34">
        <v>2.96</v>
      </c>
      <c r="K740" s="32">
        <v>32428</v>
      </c>
      <c r="L740" s="33">
        <f t="shared" ref="L740:L803" si="261">+MONTH(K740)</f>
        <v>10</v>
      </c>
      <c r="M740" s="33">
        <f t="shared" ref="M740:M803" si="262">+YEAR(K740)</f>
        <v>1988</v>
      </c>
      <c r="N740" s="34">
        <v>14.02</v>
      </c>
      <c r="P740" s="32">
        <v>32925</v>
      </c>
      <c r="Q740" s="33">
        <f t="shared" ref="Q740:Q803" si="263">+MONTH(P740)</f>
        <v>2</v>
      </c>
      <c r="R740" s="33">
        <f t="shared" si="256"/>
        <v>1990</v>
      </c>
      <c r="S740" s="34">
        <v>19.5</v>
      </c>
    </row>
    <row r="741" spans="1:19">
      <c r="A741" s="32">
        <v>34820</v>
      </c>
      <c r="B741" s="33">
        <f t="shared" si="257"/>
        <v>5</v>
      </c>
      <c r="C741" s="33">
        <f t="shared" si="258"/>
        <v>1995</v>
      </c>
      <c r="D741" s="34">
        <v>0.33900000000000002</v>
      </c>
      <c r="F741" s="32">
        <v>36460</v>
      </c>
      <c r="G741" s="33">
        <f t="shared" si="259"/>
        <v>10</v>
      </c>
      <c r="H741" s="33">
        <f t="shared" si="260"/>
        <v>1999</v>
      </c>
      <c r="I741" s="34">
        <v>3.02</v>
      </c>
      <c r="K741" s="32">
        <v>32429</v>
      </c>
      <c r="L741" s="33">
        <f t="shared" si="261"/>
        <v>10</v>
      </c>
      <c r="M741" s="33">
        <f t="shared" si="262"/>
        <v>1988</v>
      </c>
      <c r="N741" s="34">
        <v>14.26</v>
      </c>
      <c r="P741" s="32">
        <v>32926</v>
      </c>
      <c r="Q741" s="33">
        <f t="shared" si="263"/>
        <v>2</v>
      </c>
      <c r="R741" s="33">
        <f t="shared" ref="R741:R804" si="264">+YEAR(P741)</f>
        <v>1990</v>
      </c>
      <c r="S741" s="34">
        <v>19.350000000000001</v>
      </c>
    </row>
    <row r="742" spans="1:19">
      <c r="A742" s="32">
        <v>34821</v>
      </c>
      <c r="B742" s="33">
        <f t="shared" si="257"/>
        <v>5</v>
      </c>
      <c r="C742" s="33">
        <f t="shared" si="258"/>
        <v>1995</v>
      </c>
      <c r="D742" s="34">
        <v>0.33400000000000002</v>
      </c>
      <c r="F742" s="32">
        <v>36461</v>
      </c>
      <c r="G742" s="33">
        <f t="shared" si="259"/>
        <v>10</v>
      </c>
      <c r="H742" s="33">
        <f t="shared" si="260"/>
        <v>1999</v>
      </c>
      <c r="I742" s="34">
        <v>2.97</v>
      </c>
      <c r="K742" s="32">
        <v>32430</v>
      </c>
      <c r="L742" s="33">
        <f t="shared" si="261"/>
        <v>10</v>
      </c>
      <c r="M742" s="33">
        <f t="shared" si="262"/>
        <v>1988</v>
      </c>
      <c r="N742" s="34">
        <v>14.9</v>
      </c>
      <c r="P742" s="32">
        <v>32927</v>
      </c>
      <c r="Q742" s="33">
        <f t="shared" si="263"/>
        <v>2</v>
      </c>
      <c r="R742" s="33">
        <f t="shared" si="264"/>
        <v>1990</v>
      </c>
      <c r="S742" s="34">
        <v>18.78</v>
      </c>
    </row>
    <row r="743" spans="1:19">
      <c r="A743" s="32">
        <v>34822</v>
      </c>
      <c r="B743" s="33">
        <f t="shared" si="257"/>
        <v>5</v>
      </c>
      <c r="C743" s="33">
        <f t="shared" si="258"/>
        <v>1995</v>
      </c>
      <c r="D743" s="34">
        <v>0.33400000000000002</v>
      </c>
      <c r="F743" s="32">
        <v>36462</v>
      </c>
      <c r="G743" s="33">
        <f t="shared" si="259"/>
        <v>10</v>
      </c>
      <c r="H743" s="33">
        <f t="shared" si="260"/>
        <v>1999</v>
      </c>
      <c r="I743" s="34">
        <v>2.76</v>
      </c>
      <c r="K743" s="32">
        <v>32433</v>
      </c>
      <c r="L743" s="33">
        <f t="shared" si="261"/>
        <v>10</v>
      </c>
      <c r="M743" s="33">
        <f t="shared" si="262"/>
        <v>1988</v>
      </c>
      <c r="N743" s="34">
        <v>15.16</v>
      </c>
      <c r="P743" s="32">
        <v>32930</v>
      </c>
      <c r="Q743" s="33">
        <f t="shared" si="263"/>
        <v>2</v>
      </c>
      <c r="R743" s="33">
        <f t="shared" si="264"/>
        <v>1990</v>
      </c>
      <c r="S743" s="34">
        <v>18.899999999999999</v>
      </c>
    </row>
    <row r="744" spans="1:19">
      <c r="A744" s="32">
        <v>34823</v>
      </c>
      <c r="B744" s="33">
        <f t="shared" si="257"/>
        <v>5</v>
      </c>
      <c r="C744" s="33">
        <f t="shared" si="258"/>
        <v>1995</v>
      </c>
      <c r="D744" s="34">
        <v>0.33400000000000002</v>
      </c>
      <c r="F744" s="32">
        <v>36465</v>
      </c>
      <c r="G744" s="33">
        <f t="shared" si="259"/>
        <v>11</v>
      </c>
      <c r="H744" s="33">
        <f t="shared" si="260"/>
        <v>1999</v>
      </c>
      <c r="I744" s="34">
        <v>2.73</v>
      </c>
      <c r="K744" s="32">
        <v>32434</v>
      </c>
      <c r="L744" s="33">
        <f t="shared" si="261"/>
        <v>10</v>
      </c>
      <c r="M744" s="33">
        <f t="shared" si="262"/>
        <v>1988</v>
      </c>
      <c r="N744" s="34">
        <v>14.63</v>
      </c>
      <c r="P744" s="32">
        <v>32931</v>
      </c>
      <c r="Q744" s="33">
        <f t="shared" si="263"/>
        <v>2</v>
      </c>
      <c r="R744" s="33">
        <f t="shared" si="264"/>
        <v>1990</v>
      </c>
      <c r="S744" s="34">
        <v>19.23</v>
      </c>
    </row>
    <row r="745" spans="1:19">
      <c r="A745" s="32">
        <v>34824</v>
      </c>
      <c r="B745" s="33">
        <f t="shared" si="257"/>
        <v>5</v>
      </c>
      <c r="C745" s="33">
        <f t="shared" si="258"/>
        <v>1995</v>
      </c>
      <c r="D745" s="34">
        <v>0.33400000000000002</v>
      </c>
      <c r="F745" s="32">
        <v>36466</v>
      </c>
      <c r="G745" s="33">
        <f t="shared" si="259"/>
        <v>11</v>
      </c>
      <c r="H745" s="33">
        <f t="shared" si="260"/>
        <v>1999</v>
      </c>
      <c r="I745" s="34">
        <v>2.81</v>
      </c>
      <c r="K745" s="32">
        <v>32435</v>
      </c>
      <c r="L745" s="33">
        <f t="shared" si="261"/>
        <v>10</v>
      </c>
      <c r="M745" s="33">
        <f t="shared" si="262"/>
        <v>1988</v>
      </c>
      <c r="N745" s="34">
        <v>15.33</v>
      </c>
      <c r="P745" s="32">
        <v>32932</v>
      </c>
      <c r="Q745" s="33">
        <f t="shared" si="263"/>
        <v>2</v>
      </c>
      <c r="R745" s="33">
        <f t="shared" si="264"/>
        <v>1990</v>
      </c>
      <c r="S745" s="34">
        <v>19.2</v>
      </c>
    </row>
    <row r="746" spans="1:19">
      <c r="A746" s="32">
        <v>34827</v>
      </c>
      <c r="B746" s="33">
        <f t="shared" si="257"/>
        <v>5</v>
      </c>
      <c r="C746" s="33">
        <f t="shared" si="258"/>
        <v>1995</v>
      </c>
      <c r="D746" s="34">
        <v>0.33300000000000002</v>
      </c>
      <c r="F746" s="32">
        <v>36467</v>
      </c>
      <c r="G746" s="33">
        <f t="shared" si="259"/>
        <v>11</v>
      </c>
      <c r="H746" s="33">
        <f t="shared" si="260"/>
        <v>1999</v>
      </c>
      <c r="I746" s="34">
        <v>2.82</v>
      </c>
      <c r="K746" s="32">
        <v>32436</v>
      </c>
      <c r="L746" s="33">
        <f t="shared" si="261"/>
        <v>10</v>
      </c>
      <c r="M746" s="33">
        <f t="shared" si="262"/>
        <v>1988</v>
      </c>
      <c r="N746" s="34">
        <v>14.44</v>
      </c>
      <c r="P746" s="32">
        <v>32933</v>
      </c>
      <c r="Q746" s="33">
        <f t="shared" si="263"/>
        <v>3</v>
      </c>
      <c r="R746" s="33">
        <f t="shared" si="264"/>
        <v>1990</v>
      </c>
      <c r="S746" s="34">
        <v>19.329999999999998</v>
      </c>
    </row>
    <row r="747" spans="1:19">
      <c r="A747" s="32">
        <v>34828</v>
      </c>
      <c r="B747" s="33">
        <f t="shared" si="257"/>
        <v>5</v>
      </c>
      <c r="C747" s="33">
        <f t="shared" si="258"/>
        <v>1995</v>
      </c>
      <c r="D747" s="34">
        <v>0.32600000000000001</v>
      </c>
      <c r="F747" s="32">
        <v>36468</v>
      </c>
      <c r="G747" s="33">
        <f t="shared" si="259"/>
        <v>11</v>
      </c>
      <c r="H747" s="33">
        <f t="shared" si="260"/>
        <v>1999</v>
      </c>
      <c r="I747" s="34">
        <v>2.75</v>
      </c>
      <c r="K747" s="32">
        <v>32437</v>
      </c>
      <c r="L747" s="33">
        <f t="shared" si="261"/>
        <v>10</v>
      </c>
      <c r="M747" s="33">
        <f t="shared" si="262"/>
        <v>1988</v>
      </c>
      <c r="N747" s="34">
        <v>14.22</v>
      </c>
      <c r="P747" s="32">
        <v>32934</v>
      </c>
      <c r="Q747" s="33">
        <f t="shared" si="263"/>
        <v>3</v>
      </c>
      <c r="R747" s="33">
        <f t="shared" si="264"/>
        <v>1990</v>
      </c>
      <c r="S747" s="34">
        <v>19.18</v>
      </c>
    </row>
    <row r="748" spans="1:19">
      <c r="A748" s="32">
        <v>34829</v>
      </c>
      <c r="B748" s="33">
        <f t="shared" si="257"/>
        <v>5</v>
      </c>
      <c r="C748" s="33">
        <f t="shared" si="258"/>
        <v>1995</v>
      </c>
      <c r="D748" s="34">
        <v>0.32800000000000001</v>
      </c>
      <c r="F748" s="32">
        <v>36469</v>
      </c>
      <c r="G748" s="33">
        <f t="shared" si="259"/>
        <v>11</v>
      </c>
      <c r="H748" s="33">
        <f t="shared" si="260"/>
        <v>1999</v>
      </c>
      <c r="I748" s="34">
        <v>2.62</v>
      </c>
      <c r="K748" s="32">
        <v>32440</v>
      </c>
      <c r="L748" s="33">
        <f t="shared" si="261"/>
        <v>10</v>
      </c>
      <c r="M748" s="33">
        <f t="shared" si="262"/>
        <v>1988</v>
      </c>
      <c r="N748" s="34">
        <v>12.94</v>
      </c>
      <c r="P748" s="32">
        <v>32937</v>
      </c>
      <c r="Q748" s="33">
        <f t="shared" si="263"/>
        <v>3</v>
      </c>
      <c r="R748" s="33">
        <f t="shared" si="264"/>
        <v>1990</v>
      </c>
      <c r="S748" s="34">
        <v>19.149999999999999</v>
      </c>
    </row>
    <row r="749" spans="1:19">
      <c r="A749" s="32">
        <v>34830</v>
      </c>
      <c r="B749" s="33">
        <f t="shared" si="257"/>
        <v>5</v>
      </c>
      <c r="C749" s="33">
        <f t="shared" si="258"/>
        <v>1995</v>
      </c>
      <c r="D749" s="34">
        <v>0.32900000000000001</v>
      </c>
      <c r="F749" s="32">
        <v>36472</v>
      </c>
      <c r="G749" s="33">
        <f t="shared" si="259"/>
        <v>11</v>
      </c>
      <c r="H749" s="33">
        <f t="shared" si="260"/>
        <v>1999</v>
      </c>
      <c r="I749" s="34">
        <v>2.59</v>
      </c>
      <c r="K749" s="32">
        <v>32441</v>
      </c>
      <c r="L749" s="33">
        <f t="shared" si="261"/>
        <v>10</v>
      </c>
      <c r="M749" s="33">
        <f t="shared" si="262"/>
        <v>1988</v>
      </c>
      <c r="N749" s="34">
        <v>13.36</v>
      </c>
      <c r="P749" s="32">
        <v>32938</v>
      </c>
      <c r="Q749" s="33">
        <f t="shared" si="263"/>
        <v>3</v>
      </c>
      <c r="R749" s="33">
        <f t="shared" si="264"/>
        <v>1990</v>
      </c>
      <c r="S749" s="34">
        <v>19.18</v>
      </c>
    </row>
    <row r="750" spans="1:19">
      <c r="A750" s="32">
        <v>34831</v>
      </c>
      <c r="B750" s="33">
        <f t="shared" si="257"/>
        <v>5</v>
      </c>
      <c r="C750" s="33">
        <f t="shared" si="258"/>
        <v>1995</v>
      </c>
      <c r="D750" s="34">
        <v>0.32900000000000001</v>
      </c>
      <c r="F750" s="32">
        <v>36473</v>
      </c>
      <c r="G750" s="33">
        <f t="shared" si="259"/>
        <v>11</v>
      </c>
      <c r="H750" s="33">
        <f t="shared" si="260"/>
        <v>1999</v>
      </c>
      <c r="I750" s="34">
        <v>2.44</v>
      </c>
      <c r="K750" s="32">
        <v>32442</v>
      </c>
      <c r="L750" s="33">
        <f t="shared" si="261"/>
        <v>10</v>
      </c>
      <c r="M750" s="33">
        <f t="shared" si="262"/>
        <v>1988</v>
      </c>
      <c r="N750" s="34">
        <v>13.45</v>
      </c>
      <c r="P750" s="32">
        <v>32939</v>
      </c>
      <c r="Q750" s="33">
        <f t="shared" si="263"/>
        <v>3</v>
      </c>
      <c r="R750" s="33">
        <f t="shared" si="264"/>
        <v>1990</v>
      </c>
      <c r="S750" s="34">
        <v>18.95</v>
      </c>
    </row>
    <row r="751" spans="1:19">
      <c r="A751" s="32">
        <v>34834</v>
      </c>
      <c r="B751" s="33">
        <f t="shared" si="257"/>
        <v>5</v>
      </c>
      <c r="C751" s="33">
        <f t="shared" si="258"/>
        <v>1995</v>
      </c>
      <c r="D751" s="34">
        <v>0.32900000000000001</v>
      </c>
      <c r="F751" s="32">
        <v>36474</v>
      </c>
      <c r="G751" s="33">
        <f t="shared" si="259"/>
        <v>11</v>
      </c>
      <c r="H751" s="33">
        <f t="shared" si="260"/>
        <v>1999</v>
      </c>
      <c r="I751" s="34">
        <v>2.39</v>
      </c>
      <c r="K751" s="32">
        <v>32443</v>
      </c>
      <c r="L751" s="33">
        <f t="shared" si="261"/>
        <v>10</v>
      </c>
      <c r="M751" s="33">
        <f t="shared" si="262"/>
        <v>1988</v>
      </c>
      <c r="N751" s="34">
        <v>13.67</v>
      </c>
      <c r="P751" s="32">
        <v>32940</v>
      </c>
      <c r="Q751" s="33">
        <f t="shared" si="263"/>
        <v>3</v>
      </c>
      <c r="R751" s="33">
        <f t="shared" si="264"/>
        <v>1990</v>
      </c>
      <c r="S751" s="34">
        <v>18.73</v>
      </c>
    </row>
    <row r="752" spans="1:19">
      <c r="A752" s="32">
        <v>34835</v>
      </c>
      <c r="B752" s="33">
        <f t="shared" si="257"/>
        <v>5</v>
      </c>
      <c r="C752" s="33">
        <f t="shared" si="258"/>
        <v>1995</v>
      </c>
      <c r="D752" s="34">
        <v>0.33</v>
      </c>
      <c r="F752" s="32">
        <v>36475</v>
      </c>
      <c r="G752" s="33">
        <f t="shared" si="259"/>
        <v>11</v>
      </c>
      <c r="H752" s="33">
        <f t="shared" si="260"/>
        <v>1999</v>
      </c>
      <c r="I752" s="34">
        <v>2.38</v>
      </c>
      <c r="K752" s="32">
        <v>32444</v>
      </c>
      <c r="L752" s="33">
        <f t="shared" si="261"/>
        <v>10</v>
      </c>
      <c r="M752" s="33">
        <f t="shared" si="262"/>
        <v>1988</v>
      </c>
      <c r="N752" s="34">
        <v>13.79</v>
      </c>
      <c r="P752" s="32">
        <v>32941</v>
      </c>
      <c r="Q752" s="33">
        <f t="shared" si="263"/>
        <v>3</v>
      </c>
      <c r="R752" s="33">
        <f t="shared" si="264"/>
        <v>1990</v>
      </c>
      <c r="S752" s="34">
        <v>18.68</v>
      </c>
    </row>
    <row r="753" spans="1:19">
      <c r="A753" s="32">
        <v>34836</v>
      </c>
      <c r="B753" s="33">
        <f t="shared" si="257"/>
        <v>5</v>
      </c>
      <c r="C753" s="33">
        <f t="shared" si="258"/>
        <v>1995</v>
      </c>
      <c r="D753" s="34">
        <v>0.32900000000000001</v>
      </c>
      <c r="F753" s="32">
        <v>36476</v>
      </c>
      <c r="G753" s="33">
        <f t="shared" si="259"/>
        <v>11</v>
      </c>
      <c r="H753" s="33">
        <f t="shared" si="260"/>
        <v>1999</v>
      </c>
      <c r="I753" s="34">
        <v>2.16</v>
      </c>
      <c r="K753" s="32">
        <v>32447</v>
      </c>
      <c r="L753" s="33">
        <f t="shared" si="261"/>
        <v>10</v>
      </c>
      <c r="M753" s="33">
        <f t="shared" si="262"/>
        <v>1988</v>
      </c>
      <c r="N753" s="34">
        <v>13.54</v>
      </c>
      <c r="P753" s="32">
        <v>32944</v>
      </c>
      <c r="Q753" s="33">
        <f t="shared" si="263"/>
        <v>3</v>
      </c>
      <c r="R753" s="33">
        <f t="shared" si="264"/>
        <v>1990</v>
      </c>
      <c r="S753" s="34">
        <v>18.3</v>
      </c>
    </row>
    <row r="754" spans="1:19">
      <c r="A754" s="32">
        <v>34837</v>
      </c>
      <c r="B754" s="33">
        <f t="shared" si="257"/>
        <v>5</v>
      </c>
      <c r="C754" s="33">
        <f t="shared" si="258"/>
        <v>1995</v>
      </c>
      <c r="D754" s="34">
        <v>0.32600000000000001</v>
      </c>
      <c r="F754" s="32">
        <v>36479</v>
      </c>
      <c r="G754" s="33">
        <f t="shared" si="259"/>
        <v>11</v>
      </c>
      <c r="H754" s="33">
        <f t="shared" si="260"/>
        <v>1999</v>
      </c>
      <c r="I754" s="34">
        <v>2.33</v>
      </c>
      <c r="K754" s="32">
        <v>32448</v>
      </c>
      <c r="L754" s="33">
        <f t="shared" si="261"/>
        <v>11</v>
      </c>
      <c r="M754" s="33">
        <f t="shared" si="262"/>
        <v>1988</v>
      </c>
      <c r="N754" s="34">
        <v>13.52</v>
      </c>
      <c r="P754" s="32">
        <v>32945</v>
      </c>
      <c r="Q754" s="33">
        <f t="shared" si="263"/>
        <v>3</v>
      </c>
      <c r="R754" s="33">
        <f t="shared" si="264"/>
        <v>1990</v>
      </c>
      <c r="S754" s="34">
        <v>18.53</v>
      </c>
    </row>
    <row r="755" spans="1:19">
      <c r="A755" s="32">
        <v>34838</v>
      </c>
      <c r="B755" s="33">
        <f t="shared" si="257"/>
        <v>5</v>
      </c>
      <c r="C755" s="33">
        <f t="shared" si="258"/>
        <v>1995</v>
      </c>
      <c r="D755" s="34">
        <v>0.32600000000000001</v>
      </c>
      <c r="F755" s="32">
        <v>36480</v>
      </c>
      <c r="G755" s="33">
        <f t="shared" si="259"/>
        <v>11</v>
      </c>
      <c r="H755" s="33">
        <f t="shared" si="260"/>
        <v>1999</v>
      </c>
      <c r="I755" s="34">
        <v>2.23</v>
      </c>
      <c r="K755" s="32">
        <v>32449</v>
      </c>
      <c r="L755" s="33">
        <f t="shared" si="261"/>
        <v>11</v>
      </c>
      <c r="M755" s="33">
        <f t="shared" si="262"/>
        <v>1988</v>
      </c>
      <c r="N755" s="34">
        <v>13.78</v>
      </c>
      <c r="P755" s="32">
        <v>32946</v>
      </c>
      <c r="Q755" s="33">
        <f t="shared" si="263"/>
        <v>3</v>
      </c>
      <c r="R755" s="33">
        <f t="shared" si="264"/>
        <v>1990</v>
      </c>
      <c r="S755" s="34">
        <v>18.329999999999998</v>
      </c>
    </row>
    <row r="756" spans="1:19">
      <c r="A756" s="32">
        <v>34841</v>
      </c>
      <c r="B756" s="33">
        <f t="shared" si="257"/>
        <v>5</v>
      </c>
      <c r="C756" s="33">
        <f t="shared" si="258"/>
        <v>1995</v>
      </c>
      <c r="D756" s="34">
        <v>0.32600000000000001</v>
      </c>
      <c r="F756" s="32">
        <v>36481</v>
      </c>
      <c r="G756" s="33">
        <f t="shared" si="259"/>
        <v>11</v>
      </c>
      <c r="H756" s="33">
        <f t="shared" si="260"/>
        <v>1999</v>
      </c>
      <c r="I756" s="34">
        <v>2.2400000000000002</v>
      </c>
      <c r="K756" s="32">
        <v>32450</v>
      </c>
      <c r="L756" s="33">
        <f t="shared" si="261"/>
        <v>11</v>
      </c>
      <c r="M756" s="33">
        <f t="shared" si="262"/>
        <v>1988</v>
      </c>
      <c r="N756" s="34">
        <v>13.89</v>
      </c>
      <c r="P756" s="32">
        <v>32947</v>
      </c>
      <c r="Q756" s="33">
        <f t="shared" si="263"/>
        <v>3</v>
      </c>
      <c r="R756" s="33">
        <f t="shared" si="264"/>
        <v>1990</v>
      </c>
      <c r="S756" s="34">
        <v>18.48</v>
      </c>
    </row>
    <row r="757" spans="1:19">
      <c r="A757" s="32">
        <v>34842</v>
      </c>
      <c r="B757" s="33">
        <f t="shared" si="257"/>
        <v>5</v>
      </c>
      <c r="C757" s="33">
        <f t="shared" si="258"/>
        <v>1995</v>
      </c>
      <c r="D757" s="34">
        <v>0.32400000000000001</v>
      </c>
      <c r="F757" s="32">
        <v>36482</v>
      </c>
      <c r="G757" s="33">
        <f t="shared" si="259"/>
        <v>11</v>
      </c>
      <c r="H757" s="33">
        <f t="shared" si="260"/>
        <v>1999</v>
      </c>
      <c r="I757" s="34">
        <v>2.2200000000000002</v>
      </c>
      <c r="K757" s="32">
        <v>32451</v>
      </c>
      <c r="L757" s="33">
        <f t="shared" si="261"/>
        <v>11</v>
      </c>
      <c r="M757" s="33">
        <f t="shared" si="262"/>
        <v>1988</v>
      </c>
      <c r="N757" s="34">
        <v>14.04</v>
      </c>
      <c r="P757" s="32">
        <v>32948</v>
      </c>
      <c r="Q757" s="33">
        <f t="shared" si="263"/>
        <v>3</v>
      </c>
      <c r="R757" s="33">
        <f t="shared" si="264"/>
        <v>1990</v>
      </c>
      <c r="S757" s="34">
        <v>18.399999999999999</v>
      </c>
    </row>
    <row r="758" spans="1:19">
      <c r="A758" s="32">
        <v>34843</v>
      </c>
      <c r="B758" s="33">
        <f t="shared" si="257"/>
        <v>5</v>
      </c>
      <c r="C758" s="33">
        <f t="shared" si="258"/>
        <v>1995</v>
      </c>
      <c r="D758" s="34">
        <v>0.32100000000000001</v>
      </c>
      <c r="F758" s="32">
        <v>36483</v>
      </c>
      <c r="G758" s="33">
        <f t="shared" si="259"/>
        <v>11</v>
      </c>
      <c r="H758" s="33">
        <f t="shared" si="260"/>
        <v>1999</v>
      </c>
      <c r="I758" s="34">
        <v>2.16</v>
      </c>
      <c r="K758" s="32">
        <v>32454</v>
      </c>
      <c r="L758" s="33">
        <f t="shared" si="261"/>
        <v>11</v>
      </c>
      <c r="M758" s="33">
        <f t="shared" si="262"/>
        <v>1988</v>
      </c>
      <c r="N758" s="34">
        <v>14.08</v>
      </c>
      <c r="P758" s="32">
        <v>32951</v>
      </c>
      <c r="Q758" s="33">
        <f t="shared" si="263"/>
        <v>3</v>
      </c>
      <c r="R758" s="33">
        <f t="shared" si="264"/>
        <v>1990</v>
      </c>
      <c r="S758" s="34">
        <v>17.829999999999998</v>
      </c>
    </row>
    <row r="759" spans="1:19">
      <c r="A759" s="32">
        <v>34844</v>
      </c>
      <c r="B759" s="33">
        <f t="shared" si="257"/>
        <v>5</v>
      </c>
      <c r="C759" s="33">
        <f t="shared" si="258"/>
        <v>1995</v>
      </c>
      <c r="D759" s="34">
        <v>0.31900000000000001</v>
      </c>
      <c r="F759" s="32">
        <v>36486</v>
      </c>
      <c r="G759" s="33">
        <f t="shared" si="259"/>
        <v>11</v>
      </c>
      <c r="H759" s="33">
        <f t="shared" si="260"/>
        <v>1999</v>
      </c>
      <c r="I759" s="34">
        <v>2.0499999999999998</v>
      </c>
      <c r="K759" s="32">
        <v>32455</v>
      </c>
      <c r="L759" s="33">
        <f t="shared" si="261"/>
        <v>11</v>
      </c>
      <c r="M759" s="33">
        <f t="shared" si="262"/>
        <v>1988</v>
      </c>
      <c r="N759" s="34">
        <v>13.7</v>
      </c>
      <c r="P759" s="32">
        <v>32952</v>
      </c>
      <c r="Q759" s="33">
        <f t="shared" si="263"/>
        <v>3</v>
      </c>
      <c r="R759" s="33">
        <f t="shared" si="264"/>
        <v>1990</v>
      </c>
      <c r="S759" s="34">
        <v>17.75</v>
      </c>
    </row>
    <row r="760" spans="1:19">
      <c r="A760" s="32">
        <v>34845</v>
      </c>
      <c r="B760" s="33">
        <f t="shared" si="257"/>
        <v>5</v>
      </c>
      <c r="C760" s="33">
        <f t="shared" si="258"/>
        <v>1995</v>
      </c>
      <c r="D760" s="34">
        <v>0.316</v>
      </c>
      <c r="F760" s="32">
        <v>36487</v>
      </c>
      <c r="G760" s="33">
        <f t="shared" si="259"/>
        <v>11</v>
      </c>
      <c r="H760" s="33">
        <f t="shared" si="260"/>
        <v>1999</v>
      </c>
      <c r="I760" s="34">
        <v>1.99</v>
      </c>
      <c r="K760" s="32">
        <v>32456</v>
      </c>
      <c r="L760" s="33">
        <f t="shared" si="261"/>
        <v>11</v>
      </c>
      <c r="M760" s="33">
        <f t="shared" si="262"/>
        <v>1988</v>
      </c>
      <c r="N760" s="34">
        <v>13.88</v>
      </c>
      <c r="P760" s="32">
        <v>32953</v>
      </c>
      <c r="Q760" s="33">
        <f t="shared" si="263"/>
        <v>3</v>
      </c>
      <c r="R760" s="33">
        <f t="shared" si="264"/>
        <v>1990</v>
      </c>
      <c r="S760" s="34">
        <v>17.78</v>
      </c>
    </row>
    <row r="761" spans="1:19">
      <c r="A761" s="32">
        <v>34849</v>
      </c>
      <c r="B761" s="33">
        <f t="shared" si="257"/>
        <v>5</v>
      </c>
      <c r="C761" s="33">
        <f t="shared" si="258"/>
        <v>1995</v>
      </c>
      <c r="D761" s="34">
        <v>0.316</v>
      </c>
      <c r="F761" s="32">
        <v>36488</v>
      </c>
      <c r="G761" s="33">
        <f t="shared" si="259"/>
        <v>11</v>
      </c>
      <c r="H761" s="33">
        <f t="shared" si="260"/>
        <v>1999</v>
      </c>
      <c r="I761" s="34">
        <v>1.96</v>
      </c>
      <c r="K761" s="32">
        <v>32457</v>
      </c>
      <c r="L761" s="33">
        <f t="shared" si="261"/>
        <v>11</v>
      </c>
      <c r="M761" s="33">
        <f t="shared" si="262"/>
        <v>1988</v>
      </c>
      <c r="N761" s="34">
        <v>13.99</v>
      </c>
      <c r="P761" s="32">
        <v>32954</v>
      </c>
      <c r="Q761" s="33">
        <f t="shared" si="263"/>
        <v>3</v>
      </c>
      <c r="R761" s="33">
        <f t="shared" si="264"/>
        <v>1990</v>
      </c>
      <c r="S761" s="34">
        <v>17.829999999999998</v>
      </c>
    </row>
    <row r="762" spans="1:19">
      <c r="A762" s="32">
        <v>34850</v>
      </c>
      <c r="B762" s="33">
        <f t="shared" si="257"/>
        <v>5</v>
      </c>
      <c r="C762" s="33">
        <f t="shared" si="258"/>
        <v>1995</v>
      </c>
      <c r="D762" s="34">
        <v>0.32100000000000001</v>
      </c>
      <c r="F762" s="32">
        <v>36493</v>
      </c>
      <c r="G762" s="33">
        <f t="shared" si="259"/>
        <v>11</v>
      </c>
      <c r="H762" s="33">
        <f t="shared" si="260"/>
        <v>1999</v>
      </c>
      <c r="I762" s="34">
        <v>2.25</v>
      </c>
      <c r="K762" s="32">
        <v>32458</v>
      </c>
      <c r="L762" s="33">
        <f t="shared" si="261"/>
        <v>11</v>
      </c>
      <c r="M762" s="33">
        <f t="shared" si="262"/>
        <v>1988</v>
      </c>
      <c r="N762" s="34">
        <v>13.99</v>
      </c>
      <c r="P762" s="32">
        <v>32955</v>
      </c>
      <c r="Q762" s="33">
        <f t="shared" si="263"/>
        <v>3</v>
      </c>
      <c r="R762" s="33">
        <f t="shared" si="264"/>
        <v>1990</v>
      </c>
      <c r="S762" s="34">
        <v>17.88</v>
      </c>
    </row>
    <row r="763" spans="1:19">
      <c r="A763" s="32">
        <v>34851</v>
      </c>
      <c r="B763" s="33">
        <f t="shared" si="257"/>
        <v>6</v>
      </c>
      <c r="C763" s="33">
        <f t="shared" si="258"/>
        <v>1995</v>
      </c>
      <c r="D763" s="34">
        <v>0.32400000000000001</v>
      </c>
      <c r="F763" s="32">
        <v>36494</v>
      </c>
      <c r="G763" s="33">
        <f t="shared" si="259"/>
        <v>11</v>
      </c>
      <c r="H763" s="33">
        <f t="shared" si="260"/>
        <v>1999</v>
      </c>
      <c r="I763" s="34">
        <v>2.2200000000000002</v>
      </c>
      <c r="K763" s="32">
        <v>32461</v>
      </c>
      <c r="L763" s="33">
        <f t="shared" si="261"/>
        <v>11</v>
      </c>
      <c r="M763" s="33">
        <f t="shared" si="262"/>
        <v>1988</v>
      </c>
      <c r="N763" s="34">
        <v>14.25</v>
      </c>
      <c r="P763" s="32">
        <v>32958</v>
      </c>
      <c r="Q763" s="33">
        <f t="shared" si="263"/>
        <v>3</v>
      </c>
      <c r="R763" s="33">
        <f t="shared" si="264"/>
        <v>1990</v>
      </c>
      <c r="S763" s="34">
        <v>18.23</v>
      </c>
    </row>
    <row r="764" spans="1:19">
      <c r="A764" s="32">
        <v>34852</v>
      </c>
      <c r="B764" s="33">
        <f t="shared" si="257"/>
        <v>6</v>
      </c>
      <c r="C764" s="33">
        <f t="shared" si="258"/>
        <v>1995</v>
      </c>
      <c r="D764" s="34">
        <v>0.32300000000000001</v>
      </c>
      <c r="F764" s="32">
        <v>36495</v>
      </c>
      <c r="G764" s="33">
        <f t="shared" si="259"/>
        <v>12</v>
      </c>
      <c r="H764" s="33">
        <f t="shared" si="260"/>
        <v>1999</v>
      </c>
      <c r="I764" s="34">
        <v>2.17</v>
      </c>
      <c r="K764" s="32">
        <v>32462</v>
      </c>
      <c r="L764" s="33">
        <f t="shared" si="261"/>
        <v>11</v>
      </c>
      <c r="M764" s="33">
        <f t="shared" si="262"/>
        <v>1988</v>
      </c>
      <c r="N764" s="34">
        <v>14.03</v>
      </c>
      <c r="P764" s="32">
        <v>32959</v>
      </c>
      <c r="Q764" s="33">
        <f t="shared" si="263"/>
        <v>3</v>
      </c>
      <c r="R764" s="33">
        <f t="shared" si="264"/>
        <v>1990</v>
      </c>
      <c r="S764" s="34">
        <v>18.100000000000001</v>
      </c>
    </row>
    <row r="765" spans="1:19">
      <c r="A765" s="32">
        <v>34855</v>
      </c>
      <c r="B765" s="33">
        <f t="shared" si="257"/>
        <v>6</v>
      </c>
      <c r="C765" s="33">
        <f t="shared" si="258"/>
        <v>1995</v>
      </c>
      <c r="D765" s="34">
        <v>0.32400000000000001</v>
      </c>
      <c r="F765" s="32">
        <v>36496</v>
      </c>
      <c r="G765" s="33">
        <f t="shared" si="259"/>
        <v>12</v>
      </c>
      <c r="H765" s="33">
        <f t="shared" si="260"/>
        <v>1999</v>
      </c>
      <c r="I765" s="34">
        <v>2.1800000000000002</v>
      </c>
      <c r="K765" s="32">
        <v>32463</v>
      </c>
      <c r="L765" s="33">
        <f t="shared" si="261"/>
        <v>11</v>
      </c>
      <c r="M765" s="33">
        <f t="shared" si="262"/>
        <v>1988</v>
      </c>
      <c r="N765" s="34">
        <v>13.68</v>
      </c>
      <c r="P765" s="32">
        <v>32960</v>
      </c>
      <c r="Q765" s="33">
        <f t="shared" si="263"/>
        <v>3</v>
      </c>
      <c r="R765" s="33">
        <f t="shared" si="264"/>
        <v>1990</v>
      </c>
      <c r="S765" s="34">
        <v>18.03</v>
      </c>
    </row>
    <row r="766" spans="1:19">
      <c r="A766" s="32">
        <v>34856</v>
      </c>
      <c r="B766" s="33">
        <f t="shared" si="257"/>
        <v>6</v>
      </c>
      <c r="C766" s="33">
        <f t="shared" si="258"/>
        <v>1995</v>
      </c>
      <c r="D766" s="34">
        <v>0.32400000000000001</v>
      </c>
      <c r="F766" s="32">
        <v>36497</v>
      </c>
      <c r="G766" s="33">
        <f t="shared" si="259"/>
        <v>12</v>
      </c>
      <c r="H766" s="33">
        <f t="shared" si="260"/>
        <v>1999</v>
      </c>
      <c r="I766" s="34">
        <v>2.16</v>
      </c>
      <c r="K766" s="32">
        <v>32464</v>
      </c>
      <c r="L766" s="33">
        <f t="shared" si="261"/>
        <v>11</v>
      </c>
      <c r="M766" s="33">
        <f t="shared" si="262"/>
        <v>1988</v>
      </c>
      <c r="N766" s="34">
        <v>13.3</v>
      </c>
      <c r="P766" s="32">
        <v>32961</v>
      </c>
      <c r="Q766" s="33">
        <f t="shared" si="263"/>
        <v>3</v>
      </c>
      <c r="R766" s="33">
        <f t="shared" si="264"/>
        <v>1990</v>
      </c>
      <c r="S766" s="34">
        <v>17.899999999999999</v>
      </c>
    </row>
    <row r="767" spans="1:19">
      <c r="A767" s="32">
        <v>34857</v>
      </c>
      <c r="B767" s="33">
        <f t="shared" si="257"/>
        <v>6</v>
      </c>
      <c r="C767" s="33">
        <f t="shared" si="258"/>
        <v>1995</v>
      </c>
      <c r="D767" s="34">
        <v>0.32600000000000001</v>
      </c>
      <c r="F767" s="32">
        <v>36500</v>
      </c>
      <c r="G767" s="33">
        <f t="shared" si="259"/>
        <v>12</v>
      </c>
      <c r="H767" s="33">
        <f t="shared" si="260"/>
        <v>1999</v>
      </c>
      <c r="I767" s="34">
        <v>2.19</v>
      </c>
      <c r="K767" s="32">
        <v>32465</v>
      </c>
      <c r="L767" s="33">
        <f t="shared" si="261"/>
        <v>11</v>
      </c>
      <c r="M767" s="33">
        <f t="shared" si="262"/>
        <v>1988</v>
      </c>
      <c r="N767" s="34">
        <v>13.47</v>
      </c>
      <c r="P767" s="32">
        <v>32962</v>
      </c>
      <c r="Q767" s="33">
        <f t="shared" si="263"/>
        <v>3</v>
      </c>
      <c r="R767" s="33">
        <f t="shared" si="264"/>
        <v>1990</v>
      </c>
      <c r="S767" s="34">
        <v>17.95</v>
      </c>
    </row>
    <row r="768" spans="1:19">
      <c r="A768" s="32">
        <v>34858</v>
      </c>
      <c r="B768" s="33">
        <f t="shared" si="257"/>
        <v>6</v>
      </c>
      <c r="C768" s="33">
        <f t="shared" si="258"/>
        <v>1995</v>
      </c>
      <c r="D768" s="34">
        <v>0.32400000000000001</v>
      </c>
      <c r="F768" s="32">
        <v>36501</v>
      </c>
      <c r="G768" s="33">
        <f t="shared" si="259"/>
        <v>12</v>
      </c>
      <c r="H768" s="33">
        <f t="shared" si="260"/>
        <v>1999</v>
      </c>
      <c r="I768" s="34">
        <v>2.16</v>
      </c>
      <c r="K768" s="32">
        <v>32468</v>
      </c>
      <c r="L768" s="33">
        <f t="shared" si="261"/>
        <v>11</v>
      </c>
      <c r="M768" s="33">
        <f t="shared" si="262"/>
        <v>1988</v>
      </c>
      <c r="N768" s="34">
        <v>13.73</v>
      </c>
      <c r="P768" s="32">
        <v>32965</v>
      </c>
      <c r="Q768" s="33">
        <f t="shared" si="263"/>
        <v>4</v>
      </c>
      <c r="R768" s="33">
        <f t="shared" si="264"/>
        <v>1990</v>
      </c>
      <c r="S768" s="34">
        <v>18.18</v>
      </c>
    </row>
    <row r="769" spans="1:19">
      <c r="A769" s="32">
        <v>34859</v>
      </c>
      <c r="B769" s="33">
        <f t="shared" si="257"/>
        <v>6</v>
      </c>
      <c r="C769" s="33">
        <f t="shared" si="258"/>
        <v>1995</v>
      </c>
      <c r="D769" s="34">
        <v>0.32400000000000001</v>
      </c>
      <c r="F769" s="32">
        <v>36502</v>
      </c>
      <c r="G769" s="33">
        <f t="shared" si="259"/>
        <v>12</v>
      </c>
      <c r="H769" s="33">
        <f t="shared" si="260"/>
        <v>1999</v>
      </c>
      <c r="I769" s="34">
        <v>2.23</v>
      </c>
      <c r="K769" s="32">
        <v>32469</v>
      </c>
      <c r="L769" s="33">
        <f t="shared" si="261"/>
        <v>11</v>
      </c>
      <c r="M769" s="33">
        <f t="shared" si="262"/>
        <v>1988</v>
      </c>
      <c r="N769" s="34">
        <v>14.78</v>
      </c>
      <c r="P769" s="32">
        <v>32966</v>
      </c>
      <c r="Q769" s="33">
        <f t="shared" si="263"/>
        <v>4</v>
      </c>
      <c r="R769" s="33">
        <f t="shared" si="264"/>
        <v>1990</v>
      </c>
      <c r="S769" s="34">
        <v>18.2</v>
      </c>
    </row>
    <row r="770" spans="1:19">
      <c r="A770" s="32">
        <v>34862</v>
      </c>
      <c r="B770" s="33">
        <f t="shared" si="257"/>
        <v>6</v>
      </c>
      <c r="C770" s="33">
        <f t="shared" si="258"/>
        <v>1995</v>
      </c>
      <c r="D770" s="34">
        <v>0.32400000000000001</v>
      </c>
      <c r="F770" s="32">
        <v>36503</v>
      </c>
      <c r="G770" s="33">
        <f t="shared" si="259"/>
        <v>12</v>
      </c>
      <c r="H770" s="33">
        <f t="shared" si="260"/>
        <v>1999</v>
      </c>
      <c r="I770" s="34">
        <v>2.2000000000000002</v>
      </c>
      <c r="K770" s="32">
        <v>32470</v>
      </c>
      <c r="L770" s="33">
        <f t="shared" si="261"/>
        <v>11</v>
      </c>
      <c r="M770" s="33">
        <f t="shared" si="262"/>
        <v>1988</v>
      </c>
      <c r="N770" s="34">
        <v>14.11</v>
      </c>
      <c r="P770" s="32">
        <v>32967</v>
      </c>
      <c r="Q770" s="33">
        <f t="shared" si="263"/>
        <v>4</v>
      </c>
      <c r="R770" s="33">
        <f t="shared" si="264"/>
        <v>1990</v>
      </c>
      <c r="S770" s="34">
        <v>17.95</v>
      </c>
    </row>
    <row r="771" spans="1:19">
      <c r="A771" s="32">
        <v>34863</v>
      </c>
      <c r="B771" s="33">
        <f t="shared" si="257"/>
        <v>6</v>
      </c>
      <c r="C771" s="33">
        <f t="shared" si="258"/>
        <v>1995</v>
      </c>
      <c r="D771" s="34">
        <v>0.32100000000000001</v>
      </c>
      <c r="F771" s="32">
        <v>36504</v>
      </c>
      <c r="G771" s="33">
        <f t="shared" si="259"/>
        <v>12</v>
      </c>
      <c r="H771" s="33">
        <f t="shared" si="260"/>
        <v>1999</v>
      </c>
      <c r="I771" s="34">
        <v>2.27</v>
      </c>
      <c r="K771" s="32">
        <v>32471</v>
      </c>
      <c r="L771" s="33">
        <f t="shared" si="261"/>
        <v>11</v>
      </c>
      <c r="M771" s="33">
        <f t="shared" si="262"/>
        <v>1988</v>
      </c>
      <c r="N771" s="34">
        <v>14.11</v>
      </c>
      <c r="P771" s="32">
        <v>32968</v>
      </c>
      <c r="Q771" s="33">
        <f t="shared" si="263"/>
        <v>4</v>
      </c>
      <c r="R771" s="33">
        <f t="shared" si="264"/>
        <v>1990</v>
      </c>
      <c r="S771" s="34">
        <v>17.55</v>
      </c>
    </row>
    <row r="772" spans="1:19">
      <c r="A772" s="32">
        <v>34864</v>
      </c>
      <c r="B772" s="33">
        <f t="shared" si="257"/>
        <v>6</v>
      </c>
      <c r="C772" s="33">
        <f t="shared" si="258"/>
        <v>1995</v>
      </c>
      <c r="D772" s="34">
        <v>0.31900000000000001</v>
      </c>
      <c r="F772" s="32">
        <v>36507</v>
      </c>
      <c r="G772" s="33">
        <f t="shared" si="259"/>
        <v>12</v>
      </c>
      <c r="H772" s="33">
        <f t="shared" si="260"/>
        <v>1999</v>
      </c>
      <c r="I772" s="34">
        <v>2.35</v>
      </c>
      <c r="K772" s="32">
        <v>32472</v>
      </c>
      <c r="L772" s="33">
        <f t="shared" si="261"/>
        <v>11</v>
      </c>
      <c r="M772" s="33">
        <f t="shared" si="262"/>
        <v>1988</v>
      </c>
      <c r="N772" s="34">
        <v>15.43</v>
      </c>
      <c r="P772" s="32">
        <v>32969</v>
      </c>
      <c r="Q772" s="33">
        <f t="shared" si="263"/>
        <v>4</v>
      </c>
      <c r="R772" s="33">
        <f t="shared" si="264"/>
        <v>1990</v>
      </c>
      <c r="S772" s="34">
        <v>17.100000000000001</v>
      </c>
    </row>
    <row r="773" spans="1:19">
      <c r="A773" s="32">
        <v>34865</v>
      </c>
      <c r="B773" s="33">
        <f t="shared" si="257"/>
        <v>6</v>
      </c>
      <c r="C773" s="33">
        <f t="shared" si="258"/>
        <v>1995</v>
      </c>
      <c r="D773" s="34">
        <v>0.31900000000000001</v>
      </c>
      <c r="F773" s="32">
        <v>36508</v>
      </c>
      <c r="G773" s="33">
        <f t="shared" si="259"/>
        <v>12</v>
      </c>
      <c r="H773" s="33">
        <f t="shared" si="260"/>
        <v>1999</v>
      </c>
      <c r="I773" s="34">
        <v>2.4900000000000002</v>
      </c>
      <c r="K773" s="32">
        <v>32475</v>
      </c>
      <c r="L773" s="33">
        <f t="shared" si="261"/>
        <v>11</v>
      </c>
      <c r="M773" s="33">
        <f t="shared" si="262"/>
        <v>1988</v>
      </c>
      <c r="N773" s="34">
        <v>14.93</v>
      </c>
      <c r="P773" s="32">
        <v>32972</v>
      </c>
      <c r="Q773" s="33">
        <f t="shared" si="263"/>
        <v>4</v>
      </c>
      <c r="R773" s="33">
        <f t="shared" si="264"/>
        <v>1990</v>
      </c>
      <c r="S773" s="34">
        <v>16.53</v>
      </c>
    </row>
    <row r="774" spans="1:19">
      <c r="A774" s="32">
        <v>34866</v>
      </c>
      <c r="B774" s="33">
        <f t="shared" si="257"/>
        <v>6</v>
      </c>
      <c r="C774" s="33">
        <f t="shared" si="258"/>
        <v>1995</v>
      </c>
      <c r="D774" s="34">
        <v>0.314</v>
      </c>
      <c r="F774" s="32">
        <v>36509</v>
      </c>
      <c r="G774" s="33">
        <f t="shared" si="259"/>
        <v>12</v>
      </c>
      <c r="H774" s="33">
        <f t="shared" si="260"/>
        <v>1999</v>
      </c>
      <c r="I774" s="34">
        <v>2.54</v>
      </c>
      <c r="K774" s="32">
        <v>32476</v>
      </c>
      <c r="L774" s="33">
        <f t="shared" si="261"/>
        <v>11</v>
      </c>
      <c r="M774" s="33">
        <f t="shared" si="262"/>
        <v>1988</v>
      </c>
      <c r="N774" s="34">
        <v>15</v>
      </c>
      <c r="P774" s="32">
        <v>32973</v>
      </c>
      <c r="Q774" s="33">
        <f t="shared" si="263"/>
        <v>4</v>
      </c>
      <c r="R774" s="33">
        <f t="shared" si="264"/>
        <v>1990</v>
      </c>
      <c r="S774" s="34">
        <v>15.93</v>
      </c>
    </row>
    <row r="775" spans="1:19">
      <c r="A775" s="32">
        <v>34869</v>
      </c>
      <c r="B775" s="33">
        <f t="shared" si="257"/>
        <v>6</v>
      </c>
      <c r="C775" s="33">
        <f t="shared" si="258"/>
        <v>1995</v>
      </c>
      <c r="D775" s="34">
        <v>0.309</v>
      </c>
      <c r="F775" s="32">
        <v>36510</v>
      </c>
      <c r="G775" s="33">
        <f t="shared" si="259"/>
        <v>12</v>
      </c>
      <c r="H775" s="33">
        <f t="shared" si="260"/>
        <v>1999</v>
      </c>
      <c r="I775" s="34">
        <v>2.52</v>
      </c>
      <c r="K775" s="32">
        <v>32477</v>
      </c>
      <c r="L775" s="33">
        <f t="shared" si="261"/>
        <v>11</v>
      </c>
      <c r="M775" s="33">
        <f t="shared" si="262"/>
        <v>1988</v>
      </c>
      <c r="N775" s="34">
        <v>15.42</v>
      </c>
      <c r="P775" s="32">
        <v>32974</v>
      </c>
      <c r="Q775" s="33">
        <f t="shared" si="263"/>
        <v>4</v>
      </c>
      <c r="R775" s="33">
        <f t="shared" si="264"/>
        <v>1990</v>
      </c>
      <c r="S775" s="34">
        <v>15.3</v>
      </c>
    </row>
    <row r="776" spans="1:19">
      <c r="A776" s="32">
        <v>34870</v>
      </c>
      <c r="B776" s="33">
        <f t="shared" si="257"/>
        <v>6</v>
      </c>
      <c r="C776" s="33">
        <f t="shared" si="258"/>
        <v>1995</v>
      </c>
      <c r="D776" s="34">
        <v>0.311</v>
      </c>
      <c r="F776" s="32">
        <v>36511</v>
      </c>
      <c r="G776" s="33">
        <f t="shared" si="259"/>
        <v>12</v>
      </c>
      <c r="H776" s="33">
        <f t="shared" si="260"/>
        <v>1999</v>
      </c>
      <c r="I776" s="34">
        <v>2.5499999999999998</v>
      </c>
      <c r="K776" s="32">
        <v>32478</v>
      </c>
      <c r="L776" s="33">
        <f t="shared" si="261"/>
        <v>12</v>
      </c>
      <c r="M776" s="33">
        <f t="shared" si="262"/>
        <v>1988</v>
      </c>
      <c r="N776" s="34">
        <v>15.63</v>
      </c>
      <c r="P776" s="32">
        <v>32975</v>
      </c>
      <c r="Q776" s="33">
        <f t="shared" si="263"/>
        <v>4</v>
      </c>
      <c r="R776" s="33">
        <f t="shared" si="264"/>
        <v>1990</v>
      </c>
      <c r="S776" s="34">
        <v>15.8</v>
      </c>
    </row>
    <row r="777" spans="1:19">
      <c r="A777" s="32">
        <v>34871</v>
      </c>
      <c r="B777" s="33">
        <f t="shared" si="257"/>
        <v>6</v>
      </c>
      <c r="C777" s="33">
        <f t="shared" si="258"/>
        <v>1995</v>
      </c>
      <c r="D777" s="34">
        <v>0.311</v>
      </c>
      <c r="F777" s="32">
        <v>36514</v>
      </c>
      <c r="G777" s="33">
        <f t="shared" si="259"/>
        <v>12</v>
      </c>
      <c r="H777" s="33">
        <f t="shared" si="260"/>
        <v>1999</v>
      </c>
      <c r="I777" s="34">
        <v>2.67</v>
      </c>
      <c r="K777" s="32">
        <v>32479</v>
      </c>
      <c r="L777" s="33">
        <f t="shared" si="261"/>
        <v>12</v>
      </c>
      <c r="M777" s="33">
        <f t="shared" si="262"/>
        <v>1988</v>
      </c>
      <c r="N777" s="34">
        <v>15.69</v>
      </c>
      <c r="P777" s="32">
        <v>32980</v>
      </c>
      <c r="Q777" s="33">
        <f t="shared" si="263"/>
        <v>4</v>
      </c>
      <c r="R777" s="33">
        <f t="shared" si="264"/>
        <v>1990</v>
      </c>
      <c r="S777" s="34">
        <v>15.7</v>
      </c>
    </row>
    <row r="778" spans="1:19">
      <c r="A778" s="32">
        <v>34872</v>
      </c>
      <c r="B778" s="33">
        <f t="shared" si="257"/>
        <v>6</v>
      </c>
      <c r="C778" s="33">
        <f t="shared" si="258"/>
        <v>1995</v>
      </c>
      <c r="D778" s="34">
        <v>0.311</v>
      </c>
      <c r="F778" s="32">
        <v>36515</v>
      </c>
      <c r="G778" s="33">
        <f t="shared" si="259"/>
        <v>12</v>
      </c>
      <c r="H778" s="33">
        <f t="shared" si="260"/>
        <v>1999</v>
      </c>
      <c r="I778" s="34">
        <v>2.59</v>
      </c>
      <c r="K778" s="32">
        <v>32482</v>
      </c>
      <c r="L778" s="33">
        <f t="shared" si="261"/>
        <v>12</v>
      </c>
      <c r="M778" s="33">
        <f t="shared" si="262"/>
        <v>1988</v>
      </c>
      <c r="N778" s="34">
        <v>15.36</v>
      </c>
      <c r="P778" s="32">
        <v>32981</v>
      </c>
      <c r="Q778" s="33">
        <f t="shared" si="263"/>
        <v>4</v>
      </c>
      <c r="R778" s="33">
        <f t="shared" si="264"/>
        <v>1990</v>
      </c>
      <c r="S778" s="34">
        <v>15.33</v>
      </c>
    </row>
    <row r="779" spans="1:19">
      <c r="A779" s="32">
        <v>34873</v>
      </c>
      <c r="B779" s="33">
        <f t="shared" si="257"/>
        <v>6</v>
      </c>
      <c r="C779" s="33">
        <f t="shared" si="258"/>
        <v>1995</v>
      </c>
      <c r="D779" s="34">
        <v>0.314</v>
      </c>
      <c r="F779" s="32">
        <v>36516</v>
      </c>
      <c r="G779" s="33">
        <f t="shared" si="259"/>
        <v>12</v>
      </c>
      <c r="H779" s="33">
        <f t="shared" si="260"/>
        <v>1999</v>
      </c>
      <c r="I779" s="34">
        <v>2.4500000000000002</v>
      </c>
      <c r="K779" s="32">
        <v>32483</v>
      </c>
      <c r="L779" s="33">
        <f t="shared" si="261"/>
        <v>12</v>
      </c>
      <c r="M779" s="33">
        <f t="shared" si="262"/>
        <v>1988</v>
      </c>
      <c r="N779" s="34">
        <v>15.51</v>
      </c>
      <c r="P779" s="32">
        <v>32982</v>
      </c>
      <c r="Q779" s="33">
        <f t="shared" si="263"/>
        <v>4</v>
      </c>
      <c r="R779" s="33">
        <f t="shared" si="264"/>
        <v>1990</v>
      </c>
      <c r="S779" s="34">
        <v>16.13</v>
      </c>
    </row>
    <row r="780" spans="1:19">
      <c r="A780" s="32">
        <v>34876</v>
      </c>
      <c r="B780" s="33">
        <f t="shared" si="257"/>
        <v>6</v>
      </c>
      <c r="C780" s="33">
        <f t="shared" si="258"/>
        <v>1995</v>
      </c>
      <c r="D780" s="34">
        <v>0.311</v>
      </c>
      <c r="F780" s="32">
        <v>36517</v>
      </c>
      <c r="G780" s="33">
        <f t="shared" si="259"/>
        <v>12</v>
      </c>
      <c r="H780" s="33">
        <f t="shared" si="260"/>
        <v>1999</v>
      </c>
      <c r="I780" s="34">
        <v>2.42</v>
      </c>
      <c r="K780" s="32">
        <v>32484</v>
      </c>
      <c r="L780" s="33">
        <f t="shared" si="261"/>
        <v>12</v>
      </c>
      <c r="M780" s="33">
        <f t="shared" si="262"/>
        <v>1988</v>
      </c>
      <c r="N780" s="34">
        <v>15.8</v>
      </c>
      <c r="P780" s="32">
        <v>32983</v>
      </c>
      <c r="Q780" s="33">
        <f t="shared" si="263"/>
        <v>4</v>
      </c>
      <c r="R780" s="33">
        <f t="shared" si="264"/>
        <v>1990</v>
      </c>
      <c r="S780" s="34">
        <v>16.350000000000001</v>
      </c>
    </row>
    <row r="781" spans="1:19">
      <c r="A781" s="32">
        <v>34877</v>
      </c>
      <c r="B781" s="33">
        <f t="shared" si="257"/>
        <v>6</v>
      </c>
      <c r="C781" s="33">
        <f t="shared" si="258"/>
        <v>1995</v>
      </c>
      <c r="D781" s="34">
        <v>0.315</v>
      </c>
      <c r="F781" s="32">
        <v>36521</v>
      </c>
      <c r="G781" s="33">
        <f t="shared" si="259"/>
        <v>12</v>
      </c>
      <c r="H781" s="33">
        <f t="shared" si="260"/>
        <v>1999</v>
      </c>
      <c r="I781" s="34">
        <v>2.36</v>
      </c>
      <c r="K781" s="32">
        <v>32485</v>
      </c>
      <c r="L781" s="33">
        <f t="shared" si="261"/>
        <v>12</v>
      </c>
      <c r="M781" s="33">
        <f t="shared" si="262"/>
        <v>1988</v>
      </c>
      <c r="N781" s="34">
        <v>15.48</v>
      </c>
      <c r="P781" s="32">
        <v>32986</v>
      </c>
      <c r="Q781" s="33">
        <f t="shared" si="263"/>
        <v>4</v>
      </c>
      <c r="R781" s="33">
        <f t="shared" si="264"/>
        <v>1990</v>
      </c>
      <c r="S781" s="34">
        <v>16.95</v>
      </c>
    </row>
    <row r="782" spans="1:19">
      <c r="A782" s="32">
        <v>34878</v>
      </c>
      <c r="B782" s="33">
        <f t="shared" si="257"/>
        <v>6</v>
      </c>
      <c r="C782" s="33">
        <f t="shared" si="258"/>
        <v>1995</v>
      </c>
      <c r="D782" s="34">
        <v>0.31900000000000001</v>
      </c>
      <c r="F782" s="32">
        <v>36522</v>
      </c>
      <c r="G782" s="33">
        <f t="shared" si="259"/>
        <v>12</v>
      </c>
      <c r="H782" s="33">
        <f t="shared" si="260"/>
        <v>1999</v>
      </c>
      <c r="I782" s="34">
        <v>2.3199999999999998</v>
      </c>
      <c r="K782" s="32">
        <v>32486</v>
      </c>
      <c r="L782" s="33">
        <f t="shared" si="261"/>
        <v>12</v>
      </c>
      <c r="M782" s="33">
        <f t="shared" si="262"/>
        <v>1988</v>
      </c>
      <c r="N782" s="34">
        <v>15.9</v>
      </c>
      <c r="P782" s="32">
        <v>32987</v>
      </c>
      <c r="Q782" s="33">
        <f t="shared" si="263"/>
        <v>4</v>
      </c>
      <c r="R782" s="33">
        <f t="shared" si="264"/>
        <v>1990</v>
      </c>
      <c r="S782" s="34">
        <v>16.75</v>
      </c>
    </row>
    <row r="783" spans="1:19">
      <c r="A783" s="32">
        <v>34879</v>
      </c>
      <c r="B783" s="33">
        <f t="shared" si="257"/>
        <v>6</v>
      </c>
      <c r="C783" s="33">
        <f t="shared" si="258"/>
        <v>1995</v>
      </c>
      <c r="D783" s="34">
        <v>0.318</v>
      </c>
      <c r="F783" s="32">
        <v>36523</v>
      </c>
      <c r="G783" s="33">
        <f t="shared" si="259"/>
        <v>12</v>
      </c>
      <c r="H783" s="33">
        <f t="shared" si="260"/>
        <v>1999</v>
      </c>
      <c r="I783" s="34">
        <v>2.34</v>
      </c>
      <c r="K783" s="32">
        <v>32489</v>
      </c>
      <c r="L783" s="33">
        <f t="shared" si="261"/>
        <v>12</v>
      </c>
      <c r="M783" s="33">
        <f t="shared" si="262"/>
        <v>1988</v>
      </c>
      <c r="N783" s="34">
        <v>16.079999999999998</v>
      </c>
      <c r="P783" s="32">
        <v>32988</v>
      </c>
      <c r="Q783" s="33">
        <f t="shared" si="263"/>
        <v>4</v>
      </c>
      <c r="R783" s="33">
        <f t="shared" si="264"/>
        <v>1990</v>
      </c>
      <c r="S783" s="34">
        <v>16.5</v>
      </c>
    </row>
    <row r="784" spans="1:19">
      <c r="A784" s="32">
        <v>34880</v>
      </c>
      <c r="B784" s="33">
        <f t="shared" si="257"/>
        <v>6</v>
      </c>
      <c r="C784" s="33">
        <f t="shared" si="258"/>
        <v>1995</v>
      </c>
      <c r="D784" s="34">
        <v>0.314</v>
      </c>
      <c r="F784" s="32">
        <v>36524</v>
      </c>
      <c r="G784" s="33">
        <f t="shared" si="259"/>
        <v>12</v>
      </c>
      <c r="H784" s="33">
        <f t="shared" si="260"/>
        <v>1999</v>
      </c>
      <c r="I784" s="34">
        <v>2.2999999999999998</v>
      </c>
      <c r="K784" s="32">
        <v>32490</v>
      </c>
      <c r="L784" s="33">
        <f t="shared" si="261"/>
        <v>12</v>
      </c>
      <c r="M784" s="33">
        <f t="shared" si="262"/>
        <v>1988</v>
      </c>
      <c r="N784" s="34">
        <v>15.93</v>
      </c>
      <c r="P784" s="32">
        <v>32989</v>
      </c>
      <c r="Q784" s="33">
        <f t="shared" si="263"/>
        <v>4</v>
      </c>
      <c r="R784" s="33">
        <f t="shared" si="264"/>
        <v>1990</v>
      </c>
      <c r="S784" s="34">
        <v>16.600000000000001</v>
      </c>
    </row>
    <row r="785" spans="1:19">
      <c r="A785" s="32">
        <v>34883</v>
      </c>
      <c r="B785" s="33">
        <f t="shared" si="257"/>
        <v>7</v>
      </c>
      <c r="C785" s="33">
        <f t="shared" si="258"/>
        <v>1995</v>
      </c>
      <c r="D785" s="34">
        <v>0.314</v>
      </c>
      <c r="F785" s="32">
        <v>36529</v>
      </c>
      <c r="G785" s="33">
        <f t="shared" si="259"/>
        <v>1</v>
      </c>
      <c r="H785" s="33">
        <f t="shared" si="260"/>
        <v>2000</v>
      </c>
      <c r="I785" s="34">
        <v>2.16</v>
      </c>
      <c r="K785" s="32">
        <v>32491</v>
      </c>
      <c r="L785" s="33">
        <f t="shared" si="261"/>
        <v>12</v>
      </c>
      <c r="M785" s="33">
        <f t="shared" si="262"/>
        <v>1988</v>
      </c>
      <c r="N785" s="34">
        <v>16.329999999999998</v>
      </c>
      <c r="P785" s="32">
        <v>32990</v>
      </c>
      <c r="Q785" s="33">
        <f t="shared" si="263"/>
        <v>4</v>
      </c>
      <c r="R785" s="33">
        <f t="shared" si="264"/>
        <v>1990</v>
      </c>
      <c r="S785" s="34">
        <v>16.43</v>
      </c>
    </row>
    <row r="786" spans="1:19">
      <c r="A786" s="32">
        <v>34885</v>
      </c>
      <c r="B786" s="33">
        <f t="shared" si="257"/>
        <v>7</v>
      </c>
      <c r="C786" s="33">
        <f t="shared" si="258"/>
        <v>1995</v>
      </c>
      <c r="D786" s="34">
        <v>0.311</v>
      </c>
      <c r="F786" s="32">
        <v>36530</v>
      </c>
      <c r="G786" s="33">
        <f t="shared" si="259"/>
        <v>1</v>
      </c>
      <c r="H786" s="33">
        <f t="shared" si="260"/>
        <v>2000</v>
      </c>
      <c r="I786" s="34">
        <v>2.17</v>
      </c>
      <c r="K786" s="32">
        <v>32492</v>
      </c>
      <c r="L786" s="33">
        <f t="shared" si="261"/>
        <v>12</v>
      </c>
      <c r="M786" s="33">
        <f t="shared" si="262"/>
        <v>1988</v>
      </c>
      <c r="N786" s="34">
        <v>16.39</v>
      </c>
      <c r="P786" s="32">
        <v>32993</v>
      </c>
      <c r="Q786" s="33">
        <f t="shared" si="263"/>
        <v>4</v>
      </c>
      <c r="R786" s="33">
        <f t="shared" si="264"/>
        <v>1990</v>
      </c>
      <c r="S786" s="34">
        <v>16.350000000000001</v>
      </c>
    </row>
    <row r="787" spans="1:19">
      <c r="A787" s="32">
        <v>34886</v>
      </c>
      <c r="B787" s="33">
        <f t="shared" si="257"/>
        <v>7</v>
      </c>
      <c r="C787" s="33">
        <f t="shared" si="258"/>
        <v>1995</v>
      </c>
      <c r="D787" s="34">
        <v>0.308</v>
      </c>
      <c r="F787" s="32">
        <v>36531</v>
      </c>
      <c r="G787" s="33">
        <f t="shared" si="259"/>
        <v>1</v>
      </c>
      <c r="H787" s="33">
        <f t="shared" si="260"/>
        <v>2000</v>
      </c>
      <c r="I787" s="34">
        <v>2.1800000000000002</v>
      </c>
      <c r="K787" s="32">
        <v>32493</v>
      </c>
      <c r="L787" s="33">
        <f t="shared" si="261"/>
        <v>12</v>
      </c>
      <c r="M787" s="33">
        <f t="shared" si="262"/>
        <v>1988</v>
      </c>
      <c r="N787" s="34">
        <v>16.809999999999999</v>
      </c>
      <c r="P787" s="32">
        <v>32994</v>
      </c>
      <c r="Q787" s="33">
        <f t="shared" si="263"/>
        <v>5</v>
      </c>
      <c r="R787" s="33">
        <f t="shared" si="264"/>
        <v>1990</v>
      </c>
      <c r="S787" s="34">
        <v>16.43</v>
      </c>
    </row>
    <row r="788" spans="1:19">
      <c r="A788" s="32">
        <v>34887</v>
      </c>
      <c r="B788" s="33">
        <f t="shared" si="257"/>
        <v>7</v>
      </c>
      <c r="C788" s="33">
        <f t="shared" si="258"/>
        <v>1995</v>
      </c>
      <c r="D788" s="34">
        <v>0.309</v>
      </c>
      <c r="F788" s="32">
        <v>36532</v>
      </c>
      <c r="G788" s="33">
        <f t="shared" si="259"/>
        <v>1</v>
      </c>
      <c r="H788" s="33">
        <f t="shared" si="260"/>
        <v>2000</v>
      </c>
      <c r="I788" s="34">
        <v>2.19</v>
      </c>
      <c r="K788" s="32">
        <v>32496</v>
      </c>
      <c r="L788" s="33">
        <f t="shared" si="261"/>
        <v>12</v>
      </c>
      <c r="M788" s="33">
        <f t="shared" si="262"/>
        <v>1988</v>
      </c>
      <c r="N788" s="34">
        <v>16.239999999999998</v>
      </c>
      <c r="P788" s="32">
        <v>32995</v>
      </c>
      <c r="Q788" s="33">
        <f t="shared" si="263"/>
        <v>5</v>
      </c>
      <c r="R788" s="33">
        <f t="shared" si="264"/>
        <v>1990</v>
      </c>
      <c r="S788" s="34">
        <v>16.579999999999998</v>
      </c>
    </row>
    <row r="789" spans="1:19">
      <c r="A789" s="32">
        <v>34890</v>
      </c>
      <c r="B789" s="33">
        <f t="shared" si="257"/>
        <v>7</v>
      </c>
      <c r="C789" s="33">
        <f t="shared" si="258"/>
        <v>1995</v>
      </c>
      <c r="D789" s="34">
        <v>0.30399999999999999</v>
      </c>
      <c r="F789" s="32">
        <v>36535</v>
      </c>
      <c r="G789" s="33">
        <f t="shared" si="259"/>
        <v>1</v>
      </c>
      <c r="H789" s="33">
        <f t="shared" si="260"/>
        <v>2000</v>
      </c>
      <c r="I789" s="34">
        <v>2.2000000000000002</v>
      </c>
      <c r="K789" s="32">
        <v>32497</v>
      </c>
      <c r="L789" s="33">
        <f t="shared" si="261"/>
        <v>12</v>
      </c>
      <c r="M789" s="33">
        <f t="shared" si="262"/>
        <v>1988</v>
      </c>
      <c r="N789" s="34">
        <v>17.68</v>
      </c>
      <c r="P789" s="32">
        <v>32996</v>
      </c>
      <c r="Q789" s="33">
        <f t="shared" si="263"/>
        <v>5</v>
      </c>
      <c r="R789" s="33">
        <f t="shared" si="264"/>
        <v>1990</v>
      </c>
      <c r="S789" s="34">
        <v>15.93</v>
      </c>
    </row>
    <row r="790" spans="1:19">
      <c r="A790" s="32">
        <v>34891</v>
      </c>
      <c r="B790" s="33">
        <f t="shared" si="257"/>
        <v>7</v>
      </c>
      <c r="C790" s="33">
        <f t="shared" si="258"/>
        <v>1995</v>
      </c>
      <c r="D790" s="34">
        <v>0.30499999999999999</v>
      </c>
      <c r="F790" s="32">
        <v>36536</v>
      </c>
      <c r="G790" s="33">
        <f t="shared" si="259"/>
        <v>1</v>
      </c>
      <c r="H790" s="33">
        <f t="shared" si="260"/>
        <v>2000</v>
      </c>
      <c r="I790" s="34">
        <v>2.23</v>
      </c>
      <c r="K790" s="32">
        <v>32498</v>
      </c>
      <c r="L790" s="33">
        <f t="shared" si="261"/>
        <v>12</v>
      </c>
      <c r="M790" s="33">
        <f t="shared" si="262"/>
        <v>1988</v>
      </c>
      <c r="N790" s="34">
        <v>17.27</v>
      </c>
      <c r="P790" s="32">
        <v>32997</v>
      </c>
      <c r="Q790" s="33">
        <f t="shared" si="263"/>
        <v>5</v>
      </c>
      <c r="R790" s="33">
        <f t="shared" si="264"/>
        <v>1990</v>
      </c>
      <c r="S790" s="34">
        <v>15.58</v>
      </c>
    </row>
    <row r="791" spans="1:19">
      <c r="A791" s="32">
        <v>34892</v>
      </c>
      <c r="B791" s="33">
        <f t="shared" si="257"/>
        <v>7</v>
      </c>
      <c r="C791" s="33">
        <f t="shared" si="258"/>
        <v>1995</v>
      </c>
      <c r="D791" s="34">
        <v>0.308</v>
      </c>
      <c r="F791" s="32">
        <v>36537</v>
      </c>
      <c r="G791" s="33">
        <f t="shared" si="259"/>
        <v>1</v>
      </c>
      <c r="H791" s="33">
        <f t="shared" si="260"/>
        <v>2000</v>
      </c>
      <c r="I791" s="34">
        <v>2.25</v>
      </c>
      <c r="K791" s="32">
        <v>32499</v>
      </c>
      <c r="L791" s="33">
        <f t="shared" si="261"/>
        <v>12</v>
      </c>
      <c r="M791" s="33">
        <f t="shared" si="262"/>
        <v>1988</v>
      </c>
      <c r="N791" s="34">
        <v>17.36</v>
      </c>
      <c r="P791" s="32">
        <v>33000</v>
      </c>
      <c r="Q791" s="33">
        <f t="shared" si="263"/>
        <v>5</v>
      </c>
      <c r="R791" s="33">
        <f t="shared" si="264"/>
        <v>1990</v>
      </c>
      <c r="S791" s="34">
        <v>15.65</v>
      </c>
    </row>
    <row r="792" spans="1:19">
      <c r="A792" s="32">
        <v>34893</v>
      </c>
      <c r="B792" s="33">
        <f t="shared" si="257"/>
        <v>7</v>
      </c>
      <c r="C792" s="33">
        <f t="shared" si="258"/>
        <v>1995</v>
      </c>
      <c r="D792" s="34">
        <v>0.309</v>
      </c>
      <c r="F792" s="32">
        <v>36538</v>
      </c>
      <c r="G792" s="33">
        <f t="shared" si="259"/>
        <v>1</v>
      </c>
      <c r="H792" s="33">
        <f t="shared" si="260"/>
        <v>2000</v>
      </c>
      <c r="I792" s="34">
        <v>2.29</v>
      </c>
      <c r="K792" s="32">
        <v>32500</v>
      </c>
      <c r="L792" s="33">
        <f t="shared" si="261"/>
        <v>12</v>
      </c>
      <c r="M792" s="33">
        <f t="shared" si="262"/>
        <v>1988</v>
      </c>
      <c r="N792" s="34">
        <v>16.63</v>
      </c>
      <c r="P792" s="32">
        <v>33001</v>
      </c>
      <c r="Q792" s="33">
        <f t="shared" si="263"/>
        <v>5</v>
      </c>
      <c r="R792" s="33">
        <f t="shared" si="264"/>
        <v>1990</v>
      </c>
      <c r="S792" s="34">
        <v>16.18</v>
      </c>
    </row>
    <row r="793" spans="1:19">
      <c r="A793" s="32">
        <v>34894</v>
      </c>
      <c r="B793" s="33">
        <f t="shared" si="257"/>
        <v>7</v>
      </c>
      <c r="C793" s="33">
        <f t="shared" si="258"/>
        <v>1995</v>
      </c>
      <c r="D793" s="34">
        <v>0.309</v>
      </c>
      <c r="F793" s="32">
        <v>36539</v>
      </c>
      <c r="G793" s="33">
        <f t="shared" si="259"/>
        <v>1</v>
      </c>
      <c r="H793" s="33">
        <f t="shared" si="260"/>
        <v>2000</v>
      </c>
      <c r="I793" s="34">
        <v>2.2799999999999998</v>
      </c>
      <c r="K793" s="32">
        <v>32504</v>
      </c>
      <c r="L793" s="33">
        <f t="shared" si="261"/>
        <v>12</v>
      </c>
      <c r="M793" s="33">
        <f t="shared" si="262"/>
        <v>1988</v>
      </c>
      <c r="N793" s="34">
        <v>16.98</v>
      </c>
      <c r="P793" s="32">
        <v>33002</v>
      </c>
      <c r="Q793" s="33">
        <f t="shared" si="263"/>
        <v>5</v>
      </c>
      <c r="R793" s="33">
        <f t="shared" si="264"/>
        <v>1990</v>
      </c>
      <c r="S793" s="34">
        <v>16.45</v>
      </c>
    </row>
    <row r="794" spans="1:19">
      <c r="A794" s="32">
        <v>34897</v>
      </c>
      <c r="B794" s="33">
        <f t="shared" si="257"/>
        <v>7</v>
      </c>
      <c r="C794" s="33">
        <f t="shared" si="258"/>
        <v>1995</v>
      </c>
      <c r="D794" s="34">
        <v>0.30599999999999999</v>
      </c>
      <c r="F794" s="32">
        <v>36543</v>
      </c>
      <c r="G794" s="33">
        <f t="shared" si="259"/>
        <v>1</v>
      </c>
      <c r="H794" s="33">
        <f t="shared" si="260"/>
        <v>2000</v>
      </c>
      <c r="I794" s="34">
        <v>2.35</v>
      </c>
      <c r="K794" s="32">
        <v>32505</v>
      </c>
      <c r="L794" s="33">
        <f t="shared" si="261"/>
        <v>12</v>
      </c>
      <c r="M794" s="33">
        <f t="shared" si="262"/>
        <v>1988</v>
      </c>
      <c r="N794" s="34">
        <v>17.03</v>
      </c>
      <c r="P794" s="32">
        <v>33003</v>
      </c>
      <c r="Q794" s="33">
        <f t="shared" si="263"/>
        <v>5</v>
      </c>
      <c r="R794" s="33">
        <f t="shared" si="264"/>
        <v>1990</v>
      </c>
      <c r="S794" s="34">
        <v>16.7</v>
      </c>
    </row>
    <row r="795" spans="1:19">
      <c r="A795" s="32">
        <v>34898</v>
      </c>
      <c r="B795" s="33">
        <f t="shared" si="257"/>
        <v>7</v>
      </c>
      <c r="C795" s="33">
        <f t="shared" si="258"/>
        <v>1995</v>
      </c>
      <c r="D795" s="34">
        <v>0.30599999999999999</v>
      </c>
      <c r="F795" s="32">
        <v>36544</v>
      </c>
      <c r="G795" s="33">
        <f t="shared" si="259"/>
        <v>1</v>
      </c>
      <c r="H795" s="33">
        <f t="shared" si="260"/>
        <v>2000</v>
      </c>
      <c r="I795" s="34">
        <v>2.4</v>
      </c>
      <c r="K795" s="32">
        <v>32506</v>
      </c>
      <c r="L795" s="33">
        <f t="shared" si="261"/>
        <v>12</v>
      </c>
      <c r="M795" s="33">
        <f t="shared" si="262"/>
        <v>1988</v>
      </c>
      <c r="N795" s="34">
        <v>16.809999999999999</v>
      </c>
      <c r="P795" s="32">
        <v>33004</v>
      </c>
      <c r="Q795" s="33">
        <f t="shared" si="263"/>
        <v>5</v>
      </c>
      <c r="R795" s="33">
        <f t="shared" si="264"/>
        <v>1990</v>
      </c>
      <c r="S795" s="34">
        <v>16.73</v>
      </c>
    </row>
    <row r="796" spans="1:19">
      <c r="A796" s="32">
        <v>34899</v>
      </c>
      <c r="B796" s="33">
        <f t="shared" si="257"/>
        <v>7</v>
      </c>
      <c r="C796" s="33">
        <f t="shared" si="258"/>
        <v>1995</v>
      </c>
      <c r="D796" s="34">
        <v>0.30599999999999999</v>
      </c>
      <c r="F796" s="32">
        <v>36545</v>
      </c>
      <c r="G796" s="33">
        <f t="shared" si="259"/>
        <v>1</v>
      </c>
      <c r="H796" s="33">
        <f t="shared" si="260"/>
        <v>2000</v>
      </c>
      <c r="I796" s="34">
        <v>2.5299999999999998</v>
      </c>
      <c r="K796" s="32">
        <v>32507</v>
      </c>
      <c r="L796" s="33">
        <f t="shared" si="261"/>
        <v>12</v>
      </c>
      <c r="M796" s="33">
        <f t="shared" si="262"/>
        <v>1988</v>
      </c>
      <c r="N796" s="34">
        <v>17.12</v>
      </c>
      <c r="P796" s="32">
        <v>33007</v>
      </c>
      <c r="Q796" s="33">
        <f t="shared" si="263"/>
        <v>5</v>
      </c>
      <c r="R796" s="33">
        <f t="shared" si="264"/>
        <v>1990</v>
      </c>
      <c r="S796" s="34">
        <v>17.399999999999999</v>
      </c>
    </row>
    <row r="797" spans="1:19">
      <c r="A797" s="32">
        <v>34900</v>
      </c>
      <c r="B797" s="33">
        <f t="shared" si="257"/>
        <v>7</v>
      </c>
      <c r="C797" s="33">
        <f t="shared" si="258"/>
        <v>1995</v>
      </c>
      <c r="D797" s="34">
        <v>0.30499999999999999</v>
      </c>
      <c r="F797" s="32">
        <v>36546</v>
      </c>
      <c r="G797" s="33">
        <f t="shared" si="259"/>
        <v>1</v>
      </c>
      <c r="H797" s="33">
        <f t="shared" si="260"/>
        <v>2000</v>
      </c>
      <c r="I797" s="34">
        <v>2.5499999999999998</v>
      </c>
      <c r="K797" s="32">
        <v>32511</v>
      </c>
      <c r="L797" s="33">
        <f t="shared" si="261"/>
        <v>1</v>
      </c>
      <c r="M797" s="33">
        <f t="shared" si="262"/>
        <v>1989</v>
      </c>
      <c r="N797" s="34">
        <v>17.38</v>
      </c>
      <c r="P797" s="32">
        <v>33008</v>
      </c>
      <c r="Q797" s="33">
        <f t="shared" si="263"/>
        <v>5</v>
      </c>
      <c r="R797" s="33">
        <f t="shared" si="264"/>
        <v>1990</v>
      </c>
      <c r="S797" s="34">
        <v>17.399999999999999</v>
      </c>
    </row>
    <row r="798" spans="1:19">
      <c r="A798" s="32">
        <v>34901</v>
      </c>
      <c r="B798" s="33">
        <f t="shared" si="257"/>
        <v>7</v>
      </c>
      <c r="C798" s="33">
        <f t="shared" si="258"/>
        <v>1995</v>
      </c>
      <c r="D798" s="34">
        <v>0.30399999999999999</v>
      </c>
      <c r="F798" s="32">
        <v>36549</v>
      </c>
      <c r="G798" s="33">
        <f t="shared" si="259"/>
        <v>1</v>
      </c>
      <c r="H798" s="33">
        <f t="shared" si="260"/>
        <v>2000</v>
      </c>
      <c r="I798" s="34">
        <v>2.5499999999999998</v>
      </c>
      <c r="K798" s="32">
        <v>32512</v>
      </c>
      <c r="L798" s="33">
        <f t="shared" si="261"/>
        <v>1</v>
      </c>
      <c r="M798" s="33">
        <f t="shared" si="262"/>
        <v>1989</v>
      </c>
      <c r="N798" s="34">
        <v>16.989999999999998</v>
      </c>
      <c r="P798" s="32">
        <v>33009</v>
      </c>
      <c r="Q798" s="33">
        <f t="shared" si="263"/>
        <v>5</v>
      </c>
      <c r="R798" s="33">
        <f t="shared" si="264"/>
        <v>1990</v>
      </c>
      <c r="S798" s="34">
        <v>17.25</v>
      </c>
    </row>
    <row r="799" spans="1:19">
      <c r="A799" s="32">
        <v>34904</v>
      </c>
      <c r="B799" s="33">
        <f t="shared" si="257"/>
        <v>7</v>
      </c>
      <c r="C799" s="33">
        <f t="shared" si="258"/>
        <v>1995</v>
      </c>
      <c r="D799" s="34">
        <v>0.30399999999999999</v>
      </c>
      <c r="F799" s="32">
        <v>36550</v>
      </c>
      <c r="G799" s="33">
        <f t="shared" si="259"/>
        <v>1</v>
      </c>
      <c r="H799" s="33">
        <f t="shared" si="260"/>
        <v>2000</v>
      </c>
      <c r="I799" s="34">
        <v>2.66</v>
      </c>
      <c r="K799" s="32">
        <v>32513</v>
      </c>
      <c r="L799" s="33">
        <f t="shared" si="261"/>
        <v>1</v>
      </c>
      <c r="M799" s="33">
        <f t="shared" si="262"/>
        <v>1989</v>
      </c>
      <c r="N799" s="34">
        <v>17.45</v>
      </c>
      <c r="P799" s="32">
        <v>33010</v>
      </c>
      <c r="Q799" s="33">
        <f t="shared" si="263"/>
        <v>5</v>
      </c>
      <c r="R799" s="33">
        <f t="shared" si="264"/>
        <v>1990</v>
      </c>
      <c r="S799" s="34">
        <v>17.05</v>
      </c>
    </row>
    <row r="800" spans="1:19">
      <c r="A800" s="32">
        <v>34905</v>
      </c>
      <c r="B800" s="33">
        <f t="shared" si="257"/>
        <v>7</v>
      </c>
      <c r="C800" s="33">
        <f t="shared" si="258"/>
        <v>1995</v>
      </c>
      <c r="D800" s="34">
        <v>0.30499999999999999</v>
      </c>
      <c r="F800" s="32">
        <v>36551</v>
      </c>
      <c r="G800" s="33">
        <f t="shared" si="259"/>
        <v>1</v>
      </c>
      <c r="H800" s="33">
        <f t="shared" si="260"/>
        <v>2000</v>
      </c>
      <c r="I800" s="34">
        <v>2.73</v>
      </c>
      <c r="K800" s="32">
        <v>32514</v>
      </c>
      <c r="L800" s="33">
        <f t="shared" si="261"/>
        <v>1</v>
      </c>
      <c r="M800" s="33">
        <f t="shared" si="262"/>
        <v>1989</v>
      </c>
      <c r="N800" s="34">
        <v>17.559999999999999</v>
      </c>
      <c r="P800" s="32">
        <v>33011</v>
      </c>
      <c r="Q800" s="33">
        <f t="shared" si="263"/>
        <v>5</v>
      </c>
      <c r="R800" s="33">
        <f t="shared" si="264"/>
        <v>1990</v>
      </c>
      <c r="S800" s="34">
        <v>17.079999999999998</v>
      </c>
    </row>
    <row r="801" spans="1:19">
      <c r="A801" s="32">
        <v>34906</v>
      </c>
      <c r="B801" s="33">
        <f t="shared" si="257"/>
        <v>7</v>
      </c>
      <c r="C801" s="33">
        <f t="shared" si="258"/>
        <v>1995</v>
      </c>
      <c r="D801" s="34">
        <v>0.309</v>
      </c>
      <c r="F801" s="32">
        <v>36552</v>
      </c>
      <c r="G801" s="33">
        <f t="shared" si="259"/>
        <v>1</v>
      </c>
      <c r="H801" s="33">
        <f t="shared" si="260"/>
        <v>2000</v>
      </c>
      <c r="I801" s="34">
        <v>2.76</v>
      </c>
      <c r="K801" s="32">
        <v>32517</v>
      </c>
      <c r="L801" s="33">
        <f t="shared" si="261"/>
        <v>1</v>
      </c>
      <c r="M801" s="33">
        <f t="shared" si="262"/>
        <v>1989</v>
      </c>
      <c r="N801" s="34">
        <v>17.739999999999998</v>
      </c>
      <c r="P801" s="32">
        <v>33014</v>
      </c>
      <c r="Q801" s="33">
        <f t="shared" si="263"/>
        <v>5</v>
      </c>
      <c r="R801" s="33">
        <f t="shared" si="264"/>
        <v>1990</v>
      </c>
      <c r="S801" s="34">
        <v>16.649999999999999</v>
      </c>
    </row>
    <row r="802" spans="1:19">
      <c r="A802" s="32">
        <v>34907</v>
      </c>
      <c r="B802" s="33">
        <f t="shared" si="257"/>
        <v>7</v>
      </c>
      <c r="C802" s="33">
        <f t="shared" si="258"/>
        <v>1995</v>
      </c>
      <c r="D802" s="34">
        <v>0.31</v>
      </c>
      <c r="F802" s="32">
        <v>36553</v>
      </c>
      <c r="G802" s="33">
        <f t="shared" si="259"/>
        <v>1</v>
      </c>
      <c r="H802" s="33">
        <f t="shared" si="260"/>
        <v>2000</v>
      </c>
      <c r="I802" s="34">
        <v>2.84</v>
      </c>
      <c r="K802" s="32">
        <v>32518</v>
      </c>
      <c r="L802" s="33">
        <f t="shared" si="261"/>
        <v>1</v>
      </c>
      <c r="M802" s="33">
        <f t="shared" si="262"/>
        <v>1989</v>
      </c>
      <c r="N802" s="34">
        <v>17.8</v>
      </c>
      <c r="P802" s="32">
        <v>33015</v>
      </c>
      <c r="Q802" s="33">
        <f t="shared" si="263"/>
        <v>5</v>
      </c>
      <c r="R802" s="33">
        <f t="shared" si="264"/>
        <v>1990</v>
      </c>
      <c r="S802" s="34">
        <v>16.48</v>
      </c>
    </row>
    <row r="803" spans="1:19">
      <c r="A803" s="32">
        <v>34908</v>
      </c>
      <c r="B803" s="33">
        <f t="shared" si="257"/>
        <v>7</v>
      </c>
      <c r="C803" s="33">
        <f t="shared" si="258"/>
        <v>1995</v>
      </c>
      <c r="D803" s="34">
        <v>0.315</v>
      </c>
      <c r="F803" s="32">
        <v>36556</v>
      </c>
      <c r="G803" s="33">
        <f t="shared" si="259"/>
        <v>1</v>
      </c>
      <c r="H803" s="33">
        <f t="shared" si="260"/>
        <v>2000</v>
      </c>
      <c r="I803" s="34">
        <v>2.69</v>
      </c>
      <c r="K803" s="32">
        <v>32519</v>
      </c>
      <c r="L803" s="33">
        <f t="shared" si="261"/>
        <v>1</v>
      </c>
      <c r="M803" s="33">
        <f t="shared" si="262"/>
        <v>1989</v>
      </c>
      <c r="N803" s="34">
        <v>18.16</v>
      </c>
      <c r="P803" s="32">
        <v>33016</v>
      </c>
      <c r="Q803" s="33">
        <f t="shared" si="263"/>
        <v>5</v>
      </c>
      <c r="R803" s="33">
        <f t="shared" si="264"/>
        <v>1990</v>
      </c>
      <c r="S803" s="34">
        <v>15.7</v>
      </c>
    </row>
    <row r="804" spans="1:19">
      <c r="A804" s="32">
        <v>34911</v>
      </c>
      <c r="B804" s="33">
        <f t="shared" ref="B804:B867" si="265">+MONTH(A804)</f>
        <v>7</v>
      </c>
      <c r="C804" s="33">
        <f t="shared" ref="C804:C867" si="266">+YEAR(A804)</f>
        <v>1995</v>
      </c>
      <c r="D804" s="34">
        <v>0.315</v>
      </c>
      <c r="F804" s="32">
        <v>36557</v>
      </c>
      <c r="G804" s="33">
        <f t="shared" ref="G804:G867" si="267">+MONTH(F804)</f>
        <v>2</v>
      </c>
      <c r="H804" s="33">
        <f t="shared" ref="H804:H867" si="268">+YEAR(F804)</f>
        <v>2000</v>
      </c>
      <c r="I804" s="34">
        <v>2.81</v>
      </c>
      <c r="K804" s="32">
        <v>32520</v>
      </c>
      <c r="L804" s="33">
        <f t="shared" ref="L804:L867" si="269">+MONTH(K804)</f>
        <v>1</v>
      </c>
      <c r="M804" s="33">
        <f t="shared" ref="M804:M867" si="270">+YEAR(K804)</f>
        <v>1989</v>
      </c>
      <c r="N804" s="34">
        <v>18.11</v>
      </c>
      <c r="P804" s="32">
        <v>33017</v>
      </c>
      <c r="Q804" s="33">
        <f t="shared" ref="Q804:Q867" si="271">+MONTH(P804)</f>
        <v>5</v>
      </c>
      <c r="R804" s="33">
        <f t="shared" si="264"/>
        <v>1990</v>
      </c>
      <c r="S804" s="34">
        <v>15.8</v>
      </c>
    </row>
    <row r="805" spans="1:19">
      <c r="A805" s="32">
        <v>34912</v>
      </c>
      <c r="B805" s="33">
        <f t="shared" si="265"/>
        <v>8</v>
      </c>
      <c r="C805" s="33">
        <f t="shared" si="266"/>
        <v>1995</v>
      </c>
      <c r="D805" s="34">
        <v>0.316</v>
      </c>
      <c r="F805" s="32">
        <v>36558</v>
      </c>
      <c r="G805" s="33">
        <f t="shared" si="267"/>
        <v>2</v>
      </c>
      <c r="H805" s="33">
        <f t="shared" si="268"/>
        <v>2000</v>
      </c>
      <c r="I805" s="34">
        <v>2.91</v>
      </c>
      <c r="K805" s="32">
        <v>32521</v>
      </c>
      <c r="L805" s="33">
        <f t="shared" si="269"/>
        <v>1</v>
      </c>
      <c r="M805" s="33">
        <f t="shared" si="270"/>
        <v>1989</v>
      </c>
      <c r="N805" s="34">
        <v>18.489999999999998</v>
      </c>
      <c r="P805" s="32">
        <v>33018</v>
      </c>
      <c r="Q805" s="33">
        <f t="shared" si="271"/>
        <v>5</v>
      </c>
      <c r="R805" s="33">
        <f t="shared" ref="R805:R868" si="272">+YEAR(P805)</f>
        <v>1990</v>
      </c>
      <c r="S805" s="34">
        <v>15.95</v>
      </c>
    </row>
    <row r="806" spans="1:19">
      <c r="A806" s="32">
        <v>34913</v>
      </c>
      <c r="B806" s="33">
        <f t="shared" si="265"/>
        <v>8</v>
      </c>
      <c r="C806" s="33">
        <f t="shared" si="266"/>
        <v>1995</v>
      </c>
      <c r="D806" s="34">
        <v>0.316</v>
      </c>
      <c r="F806" s="32">
        <v>36559</v>
      </c>
      <c r="G806" s="33">
        <f t="shared" si="267"/>
        <v>2</v>
      </c>
      <c r="H806" s="33">
        <f t="shared" si="268"/>
        <v>2000</v>
      </c>
      <c r="I806" s="34">
        <v>2.85</v>
      </c>
      <c r="K806" s="32">
        <v>32524</v>
      </c>
      <c r="L806" s="33">
        <f t="shared" si="269"/>
        <v>1</v>
      </c>
      <c r="M806" s="33">
        <f t="shared" si="270"/>
        <v>1989</v>
      </c>
      <c r="N806" s="34">
        <v>18.88</v>
      </c>
      <c r="P806" s="32">
        <v>33022</v>
      </c>
      <c r="Q806" s="33">
        <f t="shared" si="271"/>
        <v>5</v>
      </c>
      <c r="R806" s="33">
        <f t="shared" si="272"/>
        <v>1990</v>
      </c>
      <c r="S806" s="34">
        <v>15.48</v>
      </c>
    </row>
    <row r="807" spans="1:19">
      <c r="A807" s="32">
        <v>34914</v>
      </c>
      <c r="B807" s="33">
        <f t="shared" si="265"/>
        <v>8</v>
      </c>
      <c r="C807" s="33">
        <f t="shared" si="266"/>
        <v>1995</v>
      </c>
      <c r="D807" s="34">
        <v>0.31900000000000001</v>
      </c>
      <c r="F807" s="32">
        <v>36560</v>
      </c>
      <c r="G807" s="33">
        <f t="shared" si="267"/>
        <v>2</v>
      </c>
      <c r="H807" s="33">
        <f t="shared" si="268"/>
        <v>2000</v>
      </c>
      <c r="I807" s="34">
        <v>2.78</v>
      </c>
      <c r="K807" s="32">
        <v>32525</v>
      </c>
      <c r="L807" s="33">
        <f t="shared" si="269"/>
        <v>1</v>
      </c>
      <c r="M807" s="33">
        <f t="shared" si="270"/>
        <v>1989</v>
      </c>
      <c r="N807" s="34">
        <v>19.03</v>
      </c>
      <c r="P807" s="32">
        <v>33023</v>
      </c>
      <c r="Q807" s="33">
        <f t="shared" si="271"/>
        <v>5</v>
      </c>
      <c r="R807" s="33">
        <f t="shared" si="272"/>
        <v>1990</v>
      </c>
      <c r="S807" s="34">
        <v>15.98</v>
      </c>
    </row>
    <row r="808" spans="1:19">
      <c r="A808" s="32">
        <v>34915</v>
      </c>
      <c r="B808" s="33">
        <f t="shared" si="265"/>
        <v>8</v>
      </c>
      <c r="C808" s="33">
        <f t="shared" si="266"/>
        <v>1995</v>
      </c>
      <c r="D808" s="34">
        <v>0.31900000000000001</v>
      </c>
      <c r="F808" s="32">
        <v>36563</v>
      </c>
      <c r="G808" s="33">
        <f t="shared" si="267"/>
        <v>2</v>
      </c>
      <c r="H808" s="33">
        <f t="shared" si="268"/>
        <v>2000</v>
      </c>
      <c r="I808" s="34">
        <v>2.81</v>
      </c>
      <c r="K808" s="32">
        <v>32526</v>
      </c>
      <c r="L808" s="33">
        <f t="shared" si="269"/>
        <v>1</v>
      </c>
      <c r="M808" s="33">
        <f t="shared" si="270"/>
        <v>1989</v>
      </c>
      <c r="N808" s="34">
        <v>19.2</v>
      </c>
      <c r="P808" s="32">
        <v>33024</v>
      </c>
      <c r="Q808" s="33">
        <f t="shared" si="271"/>
        <v>5</v>
      </c>
      <c r="R808" s="33">
        <f t="shared" si="272"/>
        <v>1990</v>
      </c>
      <c r="S808" s="34">
        <v>15.3</v>
      </c>
    </row>
    <row r="809" spans="1:19">
      <c r="A809" s="32">
        <v>34918</v>
      </c>
      <c r="B809" s="33">
        <f t="shared" si="265"/>
        <v>8</v>
      </c>
      <c r="C809" s="33">
        <f t="shared" si="266"/>
        <v>1995</v>
      </c>
      <c r="D809" s="34">
        <v>0.316</v>
      </c>
      <c r="F809" s="32">
        <v>36564</v>
      </c>
      <c r="G809" s="33">
        <f t="shared" si="267"/>
        <v>2</v>
      </c>
      <c r="H809" s="33">
        <f t="shared" si="268"/>
        <v>2000</v>
      </c>
      <c r="I809" s="34">
        <v>2.6</v>
      </c>
      <c r="K809" s="32">
        <v>32527</v>
      </c>
      <c r="L809" s="33">
        <f t="shared" si="269"/>
        <v>1</v>
      </c>
      <c r="M809" s="33">
        <f t="shared" si="270"/>
        <v>1989</v>
      </c>
      <c r="N809" s="34">
        <v>19.28</v>
      </c>
      <c r="P809" s="32">
        <v>33025</v>
      </c>
      <c r="Q809" s="33">
        <f t="shared" si="271"/>
        <v>6</v>
      </c>
      <c r="R809" s="33">
        <f t="shared" si="272"/>
        <v>1990</v>
      </c>
      <c r="S809" s="34">
        <v>15.43</v>
      </c>
    </row>
    <row r="810" spans="1:19">
      <c r="A810" s="32">
        <v>34919</v>
      </c>
      <c r="B810" s="33">
        <f t="shared" si="265"/>
        <v>8</v>
      </c>
      <c r="C810" s="33">
        <f t="shared" si="266"/>
        <v>1995</v>
      </c>
      <c r="D810" s="34">
        <v>0.32100000000000001</v>
      </c>
      <c r="F810" s="32">
        <v>36565</v>
      </c>
      <c r="G810" s="33">
        <f t="shared" si="267"/>
        <v>2</v>
      </c>
      <c r="H810" s="33">
        <f t="shared" si="268"/>
        <v>2000</v>
      </c>
      <c r="I810" s="34">
        <v>2.62</v>
      </c>
      <c r="K810" s="32">
        <v>32528</v>
      </c>
      <c r="L810" s="33">
        <f t="shared" si="269"/>
        <v>1</v>
      </c>
      <c r="M810" s="33">
        <f t="shared" si="270"/>
        <v>1989</v>
      </c>
      <c r="N810" s="34">
        <v>18.850000000000001</v>
      </c>
      <c r="P810" s="32">
        <v>33028</v>
      </c>
      <c r="Q810" s="33">
        <f t="shared" si="271"/>
        <v>6</v>
      </c>
      <c r="R810" s="33">
        <f t="shared" si="272"/>
        <v>1990</v>
      </c>
      <c r="S810" s="34">
        <v>15.35</v>
      </c>
    </row>
    <row r="811" spans="1:19">
      <c r="A811" s="32">
        <v>34920</v>
      </c>
      <c r="B811" s="33">
        <f t="shared" si="265"/>
        <v>8</v>
      </c>
      <c r="C811" s="33">
        <f t="shared" si="266"/>
        <v>1995</v>
      </c>
      <c r="D811" s="34">
        <v>0.31900000000000001</v>
      </c>
      <c r="F811" s="32">
        <v>36566</v>
      </c>
      <c r="G811" s="33">
        <f t="shared" si="267"/>
        <v>2</v>
      </c>
      <c r="H811" s="33">
        <f t="shared" si="268"/>
        <v>2000</v>
      </c>
      <c r="I811" s="34">
        <v>2.65</v>
      </c>
      <c r="K811" s="32">
        <v>32531</v>
      </c>
      <c r="L811" s="33">
        <f t="shared" si="269"/>
        <v>1</v>
      </c>
      <c r="M811" s="33">
        <f t="shared" si="270"/>
        <v>1989</v>
      </c>
      <c r="N811" s="34">
        <v>17.66</v>
      </c>
      <c r="P811" s="32">
        <v>33029</v>
      </c>
      <c r="Q811" s="33">
        <f t="shared" si="271"/>
        <v>6</v>
      </c>
      <c r="R811" s="33">
        <f t="shared" si="272"/>
        <v>1990</v>
      </c>
      <c r="S811" s="34">
        <v>14.78</v>
      </c>
    </row>
    <row r="812" spans="1:19">
      <c r="A812" s="32">
        <v>34921</v>
      </c>
      <c r="B812" s="33">
        <f t="shared" si="265"/>
        <v>8</v>
      </c>
      <c r="C812" s="33">
        <f t="shared" si="266"/>
        <v>1995</v>
      </c>
      <c r="D812" s="34">
        <v>0.316</v>
      </c>
      <c r="F812" s="32">
        <v>36567</v>
      </c>
      <c r="G812" s="33">
        <f t="shared" si="267"/>
        <v>2</v>
      </c>
      <c r="H812" s="33">
        <f t="shared" si="268"/>
        <v>2000</v>
      </c>
      <c r="I812" s="34">
        <v>2.65</v>
      </c>
      <c r="K812" s="32">
        <v>32532</v>
      </c>
      <c r="L812" s="33">
        <f t="shared" si="269"/>
        <v>1</v>
      </c>
      <c r="M812" s="33">
        <f t="shared" si="270"/>
        <v>1989</v>
      </c>
      <c r="N812" s="34">
        <v>17.96</v>
      </c>
      <c r="P812" s="32">
        <v>33030</v>
      </c>
      <c r="Q812" s="33">
        <f t="shared" si="271"/>
        <v>6</v>
      </c>
      <c r="R812" s="33">
        <f t="shared" si="272"/>
        <v>1990</v>
      </c>
      <c r="S812" s="34">
        <v>14.8</v>
      </c>
    </row>
    <row r="813" spans="1:19">
      <c r="A813" s="32">
        <v>34922</v>
      </c>
      <c r="B813" s="33">
        <f t="shared" si="265"/>
        <v>8</v>
      </c>
      <c r="C813" s="33">
        <f t="shared" si="266"/>
        <v>1995</v>
      </c>
      <c r="D813" s="34">
        <v>0.314</v>
      </c>
      <c r="F813" s="32">
        <v>36570</v>
      </c>
      <c r="G813" s="33">
        <f t="shared" si="267"/>
        <v>2</v>
      </c>
      <c r="H813" s="33">
        <f t="shared" si="268"/>
        <v>2000</v>
      </c>
      <c r="I813" s="34">
        <v>2.61</v>
      </c>
      <c r="K813" s="32">
        <v>32533</v>
      </c>
      <c r="L813" s="33">
        <f t="shared" si="269"/>
        <v>1</v>
      </c>
      <c r="M813" s="33">
        <f t="shared" si="270"/>
        <v>1989</v>
      </c>
      <c r="N813" s="34">
        <v>18.23</v>
      </c>
      <c r="P813" s="32">
        <v>33031</v>
      </c>
      <c r="Q813" s="33">
        <f t="shared" si="271"/>
        <v>6</v>
      </c>
      <c r="R813" s="33">
        <f t="shared" si="272"/>
        <v>1990</v>
      </c>
      <c r="S813" s="34">
        <v>15.03</v>
      </c>
    </row>
    <row r="814" spans="1:19">
      <c r="A814" s="32">
        <v>34925</v>
      </c>
      <c r="B814" s="33">
        <f t="shared" si="265"/>
        <v>8</v>
      </c>
      <c r="C814" s="33">
        <f t="shared" si="266"/>
        <v>1995</v>
      </c>
      <c r="D814" s="34">
        <v>0.30599999999999999</v>
      </c>
      <c r="F814" s="32">
        <v>36571</v>
      </c>
      <c r="G814" s="33">
        <f t="shared" si="267"/>
        <v>2</v>
      </c>
      <c r="H814" s="33">
        <f t="shared" si="268"/>
        <v>2000</v>
      </c>
      <c r="I814" s="34">
        <v>2.61</v>
      </c>
      <c r="K814" s="32">
        <v>32534</v>
      </c>
      <c r="L814" s="33">
        <f t="shared" si="269"/>
        <v>1</v>
      </c>
      <c r="M814" s="33">
        <f t="shared" si="270"/>
        <v>1989</v>
      </c>
      <c r="N814" s="34">
        <v>17.68</v>
      </c>
      <c r="P814" s="32">
        <v>33032</v>
      </c>
      <c r="Q814" s="33">
        <f t="shared" si="271"/>
        <v>6</v>
      </c>
      <c r="R814" s="33">
        <f t="shared" si="272"/>
        <v>1990</v>
      </c>
      <c r="S814" s="34">
        <v>14.68</v>
      </c>
    </row>
    <row r="815" spans="1:19">
      <c r="A815" s="32">
        <v>34926</v>
      </c>
      <c r="B815" s="33">
        <f t="shared" si="265"/>
        <v>8</v>
      </c>
      <c r="C815" s="33">
        <f t="shared" si="266"/>
        <v>1995</v>
      </c>
      <c r="D815" s="34">
        <v>0.30599999999999999</v>
      </c>
      <c r="F815" s="32">
        <v>36572</v>
      </c>
      <c r="G815" s="33">
        <f t="shared" si="267"/>
        <v>2</v>
      </c>
      <c r="H815" s="33">
        <f t="shared" si="268"/>
        <v>2000</v>
      </c>
      <c r="I815" s="34">
        <v>2.65</v>
      </c>
      <c r="K815" s="32">
        <v>32535</v>
      </c>
      <c r="L815" s="33">
        <f t="shared" si="269"/>
        <v>1</v>
      </c>
      <c r="M815" s="33">
        <f t="shared" si="270"/>
        <v>1989</v>
      </c>
      <c r="N815" s="34">
        <v>17.739999999999998</v>
      </c>
      <c r="P815" s="32">
        <v>33035</v>
      </c>
      <c r="Q815" s="33">
        <f t="shared" si="271"/>
        <v>6</v>
      </c>
      <c r="R815" s="33">
        <f t="shared" si="272"/>
        <v>1990</v>
      </c>
      <c r="S815" s="34">
        <v>14.73</v>
      </c>
    </row>
    <row r="816" spans="1:19">
      <c r="A816" s="32">
        <v>34927</v>
      </c>
      <c r="B816" s="33">
        <f t="shared" si="265"/>
        <v>8</v>
      </c>
      <c r="C816" s="33">
        <f t="shared" si="266"/>
        <v>1995</v>
      </c>
      <c r="D816" s="34">
        <v>0.30599999999999999</v>
      </c>
      <c r="F816" s="32">
        <v>36573</v>
      </c>
      <c r="G816" s="33">
        <f t="shared" si="267"/>
        <v>2</v>
      </c>
      <c r="H816" s="33">
        <f t="shared" si="268"/>
        <v>2000</v>
      </c>
      <c r="I816" s="34">
        <v>2.66</v>
      </c>
      <c r="K816" s="32">
        <v>32538</v>
      </c>
      <c r="L816" s="33">
        <f t="shared" si="269"/>
        <v>1</v>
      </c>
      <c r="M816" s="33">
        <f t="shared" si="270"/>
        <v>1989</v>
      </c>
      <c r="N816" s="34">
        <v>17.32</v>
      </c>
      <c r="P816" s="32">
        <v>33036</v>
      </c>
      <c r="Q816" s="33">
        <f t="shared" si="271"/>
        <v>6</v>
      </c>
      <c r="R816" s="33">
        <f t="shared" si="272"/>
        <v>1990</v>
      </c>
      <c r="S816" s="34">
        <v>14.95</v>
      </c>
    </row>
    <row r="817" spans="1:19">
      <c r="A817" s="32">
        <v>34928</v>
      </c>
      <c r="B817" s="33">
        <f t="shared" si="265"/>
        <v>8</v>
      </c>
      <c r="C817" s="33">
        <f t="shared" si="266"/>
        <v>1995</v>
      </c>
      <c r="D817" s="34">
        <v>0.311</v>
      </c>
      <c r="F817" s="32">
        <v>36574</v>
      </c>
      <c r="G817" s="33">
        <f t="shared" si="267"/>
        <v>2</v>
      </c>
      <c r="H817" s="33">
        <f t="shared" si="268"/>
        <v>2000</v>
      </c>
      <c r="I817" s="34">
        <v>2.65</v>
      </c>
      <c r="K817" s="32">
        <v>32539</v>
      </c>
      <c r="L817" s="33">
        <f t="shared" si="269"/>
        <v>1</v>
      </c>
      <c r="M817" s="33">
        <f t="shared" si="270"/>
        <v>1989</v>
      </c>
      <c r="N817" s="34">
        <v>17</v>
      </c>
      <c r="P817" s="32">
        <v>33037</v>
      </c>
      <c r="Q817" s="33">
        <f t="shared" si="271"/>
        <v>6</v>
      </c>
      <c r="R817" s="33">
        <f t="shared" si="272"/>
        <v>1990</v>
      </c>
      <c r="S817" s="34">
        <v>14.9</v>
      </c>
    </row>
    <row r="818" spans="1:19">
      <c r="A818" s="32">
        <v>34929</v>
      </c>
      <c r="B818" s="33">
        <f t="shared" si="265"/>
        <v>8</v>
      </c>
      <c r="C818" s="33">
        <f t="shared" si="266"/>
        <v>1995</v>
      </c>
      <c r="D818" s="34">
        <v>0.311</v>
      </c>
      <c r="F818" s="32">
        <v>36578</v>
      </c>
      <c r="G818" s="33">
        <f t="shared" si="267"/>
        <v>2</v>
      </c>
      <c r="H818" s="33">
        <f t="shared" si="268"/>
        <v>2000</v>
      </c>
      <c r="I818" s="34">
        <v>2.5499999999999998</v>
      </c>
      <c r="K818" s="32">
        <v>32540</v>
      </c>
      <c r="L818" s="33">
        <f t="shared" si="269"/>
        <v>2</v>
      </c>
      <c r="M818" s="33">
        <f t="shared" si="270"/>
        <v>1989</v>
      </c>
      <c r="N818" s="34">
        <v>17.5</v>
      </c>
      <c r="P818" s="32">
        <v>33038</v>
      </c>
      <c r="Q818" s="33">
        <f t="shared" si="271"/>
        <v>6</v>
      </c>
      <c r="R818" s="33">
        <f t="shared" si="272"/>
        <v>1990</v>
      </c>
      <c r="S818" s="34">
        <v>15.3</v>
      </c>
    </row>
    <row r="819" spans="1:19">
      <c r="A819" s="32">
        <v>34932</v>
      </c>
      <c r="B819" s="33">
        <f t="shared" si="265"/>
        <v>8</v>
      </c>
      <c r="C819" s="33">
        <f t="shared" si="266"/>
        <v>1995</v>
      </c>
      <c r="D819" s="34">
        <v>0.315</v>
      </c>
      <c r="F819" s="32">
        <v>36579</v>
      </c>
      <c r="G819" s="33">
        <f t="shared" si="267"/>
        <v>2</v>
      </c>
      <c r="H819" s="33">
        <f t="shared" si="268"/>
        <v>2000</v>
      </c>
      <c r="I819" s="34">
        <v>2.5</v>
      </c>
      <c r="K819" s="32">
        <v>32541</v>
      </c>
      <c r="L819" s="33">
        <f t="shared" si="269"/>
        <v>2</v>
      </c>
      <c r="M819" s="33">
        <f t="shared" si="270"/>
        <v>1989</v>
      </c>
      <c r="N819" s="34">
        <v>17.72</v>
      </c>
      <c r="P819" s="32">
        <v>33039</v>
      </c>
      <c r="Q819" s="33">
        <f t="shared" si="271"/>
        <v>6</v>
      </c>
      <c r="R819" s="33">
        <f t="shared" si="272"/>
        <v>1990</v>
      </c>
      <c r="S819" s="34">
        <v>15.15</v>
      </c>
    </row>
    <row r="820" spans="1:19">
      <c r="A820" s="32">
        <v>34933</v>
      </c>
      <c r="B820" s="33">
        <f t="shared" si="265"/>
        <v>8</v>
      </c>
      <c r="C820" s="33">
        <f t="shared" si="266"/>
        <v>1995</v>
      </c>
      <c r="D820" s="34">
        <v>0.314</v>
      </c>
      <c r="F820" s="32">
        <v>36580</v>
      </c>
      <c r="G820" s="33">
        <f t="shared" si="267"/>
        <v>2</v>
      </c>
      <c r="H820" s="33">
        <f t="shared" si="268"/>
        <v>2000</v>
      </c>
      <c r="I820" s="34">
        <v>2.52</v>
      </c>
      <c r="K820" s="32">
        <v>32542</v>
      </c>
      <c r="L820" s="33">
        <f t="shared" si="269"/>
        <v>2</v>
      </c>
      <c r="M820" s="33">
        <f t="shared" si="270"/>
        <v>1989</v>
      </c>
      <c r="N820" s="34">
        <v>17.510000000000002</v>
      </c>
      <c r="P820" s="32">
        <v>33042</v>
      </c>
      <c r="Q820" s="33">
        <f t="shared" si="271"/>
        <v>6</v>
      </c>
      <c r="R820" s="33">
        <f t="shared" si="272"/>
        <v>1990</v>
      </c>
      <c r="S820" s="34">
        <v>14.83</v>
      </c>
    </row>
    <row r="821" spans="1:19">
      <c r="A821" s="32">
        <v>34934</v>
      </c>
      <c r="B821" s="33">
        <f t="shared" si="265"/>
        <v>8</v>
      </c>
      <c r="C821" s="33">
        <f t="shared" si="266"/>
        <v>1995</v>
      </c>
      <c r="D821" s="34">
        <v>0.316</v>
      </c>
      <c r="F821" s="32">
        <v>36581</v>
      </c>
      <c r="G821" s="33">
        <f t="shared" si="267"/>
        <v>2</v>
      </c>
      <c r="H821" s="33">
        <f t="shared" si="268"/>
        <v>2000</v>
      </c>
      <c r="I821" s="34">
        <v>2.5099999999999998</v>
      </c>
      <c r="K821" s="32">
        <v>32545</v>
      </c>
      <c r="L821" s="33">
        <f t="shared" si="269"/>
        <v>2</v>
      </c>
      <c r="M821" s="33">
        <f t="shared" si="270"/>
        <v>1989</v>
      </c>
      <c r="N821" s="34">
        <v>17.38</v>
      </c>
      <c r="P821" s="32">
        <v>33043</v>
      </c>
      <c r="Q821" s="33">
        <f t="shared" si="271"/>
        <v>6</v>
      </c>
      <c r="R821" s="33">
        <f t="shared" si="272"/>
        <v>1990</v>
      </c>
      <c r="S821" s="34">
        <v>14.75</v>
      </c>
    </row>
    <row r="822" spans="1:19">
      <c r="A822" s="32">
        <v>34935</v>
      </c>
      <c r="B822" s="33">
        <f t="shared" si="265"/>
        <v>8</v>
      </c>
      <c r="C822" s="33">
        <f t="shared" si="266"/>
        <v>1995</v>
      </c>
      <c r="D822" s="34">
        <v>0.311</v>
      </c>
      <c r="F822" s="32">
        <v>36584</v>
      </c>
      <c r="G822" s="33">
        <f t="shared" si="267"/>
        <v>2</v>
      </c>
      <c r="H822" s="33">
        <f t="shared" si="268"/>
        <v>2000</v>
      </c>
      <c r="I822" s="34">
        <v>2.6</v>
      </c>
      <c r="K822" s="32">
        <v>32546</v>
      </c>
      <c r="L822" s="33">
        <f t="shared" si="269"/>
        <v>2</v>
      </c>
      <c r="M822" s="33">
        <f t="shared" si="270"/>
        <v>1989</v>
      </c>
      <c r="N822" s="34">
        <v>17.55</v>
      </c>
      <c r="P822" s="32">
        <v>33044</v>
      </c>
      <c r="Q822" s="33">
        <f t="shared" si="271"/>
        <v>6</v>
      </c>
      <c r="R822" s="33">
        <f t="shared" si="272"/>
        <v>1990</v>
      </c>
      <c r="S822" s="34">
        <v>14.75</v>
      </c>
    </row>
    <row r="823" spans="1:19">
      <c r="A823" s="32">
        <v>34936</v>
      </c>
      <c r="B823" s="33">
        <f t="shared" si="265"/>
        <v>8</v>
      </c>
      <c r="C823" s="33">
        <f t="shared" si="266"/>
        <v>1995</v>
      </c>
      <c r="D823" s="34">
        <v>0.311</v>
      </c>
      <c r="F823" s="32">
        <v>36585</v>
      </c>
      <c r="G823" s="33">
        <f t="shared" si="267"/>
        <v>2</v>
      </c>
      <c r="H823" s="33">
        <f t="shared" si="268"/>
        <v>2000</v>
      </c>
      <c r="I823" s="34">
        <v>2.65</v>
      </c>
      <c r="K823" s="32">
        <v>32547</v>
      </c>
      <c r="L823" s="33">
        <f t="shared" si="269"/>
        <v>2</v>
      </c>
      <c r="M823" s="33">
        <f t="shared" si="270"/>
        <v>1989</v>
      </c>
      <c r="N823" s="34">
        <v>17.489999999999998</v>
      </c>
      <c r="P823" s="32">
        <v>33045</v>
      </c>
      <c r="Q823" s="33">
        <f t="shared" si="271"/>
        <v>6</v>
      </c>
      <c r="R823" s="33">
        <f t="shared" si="272"/>
        <v>1990</v>
      </c>
      <c r="S823" s="34">
        <v>14.75</v>
      </c>
    </row>
    <row r="824" spans="1:19">
      <c r="A824" s="32">
        <v>34939</v>
      </c>
      <c r="B824" s="33">
        <f t="shared" si="265"/>
        <v>8</v>
      </c>
      <c r="C824" s="33">
        <f t="shared" si="266"/>
        <v>1995</v>
      </c>
      <c r="D824" s="34">
        <v>0.311</v>
      </c>
      <c r="F824" s="32">
        <v>36586</v>
      </c>
      <c r="G824" s="33">
        <f t="shared" si="267"/>
        <v>3</v>
      </c>
      <c r="H824" s="33">
        <f t="shared" si="268"/>
        <v>2000</v>
      </c>
      <c r="I824" s="34">
        <v>2.71</v>
      </c>
      <c r="K824" s="32">
        <v>32548</v>
      </c>
      <c r="L824" s="33">
        <f t="shared" si="269"/>
        <v>2</v>
      </c>
      <c r="M824" s="33">
        <f t="shared" si="270"/>
        <v>1989</v>
      </c>
      <c r="N824" s="34">
        <v>17.420000000000002</v>
      </c>
      <c r="P824" s="32">
        <v>33046</v>
      </c>
      <c r="Q824" s="33">
        <f t="shared" si="271"/>
        <v>6</v>
      </c>
      <c r="R824" s="33">
        <f t="shared" si="272"/>
        <v>1990</v>
      </c>
      <c r="S824" s="34">
        <v>15.4</v>
      </c>
    </row>
    <row r="825" spans="1:19">
      <c r="A825" s="32">
        <v>34940</v>
      </c>
      <c r="B825" s="33">
        <f t="shared" si="265"/>
        <v>8</v>
      </c>
      <c r="C825" s="33">
        <f t="shared" si="266"/>
        <v>1995</v>
      </c>
      <c r="D825" s="34">
        <v>0.30599999999999999</v>
      </c>
      <c r="F825" s="32">
        <v>36587</v>
      </c>
      <c r="G825" s="33">
        <f t="shared" si="267"/>
        <v>3</v>
      </c>
      <c r="H825" s="33">
        <f t="shared" si="268"/>
        <v>2000</v>
      </c>
      <c r="I825" s="34">
        <v>2.8</v>
      </c>
      <c r="K825" s="32">
        <v>32549</v>
      </c>
      <c r="L825" s="33">
        <f t="shared" si="269"/>
        <v>2</v>
      </c>
      <c r="M825" s="33">
        <f t="shared" si="270"/>
        <v>1989</v>
      </c>
      <c r="N825" s="34">
        <v>17.11</v>
      </c>
      <c r="P825" s="32">
        <v>33049</v>
      </c>
      <c r="Q825" s="33">
        <f t="shared" si="271"/>
        <v>6</v>
      </c>
      <c r="R825" s="33">
        <f t="shared" si="272"/>
        <v>1990</v>
      </c>
      <c r="S825" s="34">
        <v>15.58</v>
      </c>
    </row>
    <row r="826" spans="1:19">
      <c r="A826" s="32">
        <v>34941</v>
      </c>
      <c r="B826" s="33">
        <f t="shared" si="265"/>
        <v>8</v>
      </c>
      <c r="C826" s="33">
        <f t="shared" si="266"/>
        <v>1995</v>
      </c>
      <c r="D826" s="34">
        <v>0.309</v>
      </c>
      <c r="F826" s="32">
        <v>36588</v>
      </c>
      <c r="G826" s="33">
        <f t="shared" si="267"/>
        <v>3</v>
      </c>
      <c r="H826" s="33">
        <f t="shared" si="268"/>
        <v>2000</v>
      </c>
      <c r="I826" s="34">
        <v>2.72</v>
      </c>
      <c r="K826" s="32">
        <v>32552</v>
      </c>
      <c r="L826" s="33">
        <f t="shared" si="269"/>
        <v>2</v>
      </c>
      <c r="M826" s="33">
        <f t="shared" si="270"/>
        <v>1989</v>
      </c>
      <c r="N826" s="34">
        <v>17.61</v>
      </c>
      <c r="P826" s="32">
        <v>33050</v>
      </c>
      <c r="Q826" s="33">
        <f t="shared" si="271"/>
        <v>6</v>
      </c>
      <c r="R826" s="33">
        <f t="shared" si="272"/>
        <v>1990</v>
      </c>
      <c r="S826" s="34">
        <v>15.58</v>
      </c>
    </row>
    <row r="827" spans="1:19">
      <c r="A827" s="32">
        <v>34942</v>
      </c>
      <c r="B827" s="33">
        <f t="shared" si="265"/>
        <v>8</v>
      </c>
      <c r="C827" s="33">
        <f t="shared" si="266"/>
        <v>1995</v>
      </c>
      <c r="D827" s="34">
        <v>0.309</v>
      </c>
      <c r="F827" s="32">
        <v>36591</v>
      </c>
      <c r="G827" s="33">
        <f t="shared" si="267"/>
        <v>3</v>
      </c>
      <c r="H827" s="33">
        <f t="shared" si="268"/>
        <v>2000</v>
      </c>
      <c r="I827" s="34">
        <v>2.76</v>
      </c>
      <c r="K827" s="32">
        <v>32553</v>
      </c>
      <c r="L827" s="33">
        <f t="shared" si="269"/>
        <v>2</v>
      </c>
      <c r="M827" s="33">
        <f t="shared" si="270"/>
        <v>1989</v>
      </c>
      <c r="N827" s="34">
        <v>17.600000000000001</v>
      </c>
      <c r="P827" s="32">
        <v>33051</v>
      </c>
      <c r="Q827" s="33">
        <f t="shared" si="271"/>
        <v>6</v>
      </c>
      <c r="R827" s="33">
        <f t="shared" si="272"/>
        <v>1990</v>
      </c>
      <c r="S827" s="34">
        <v>15.33</v>
      </c>
    </row>
    <row r="828" spans="1:19">
      <c r="A828" s="32">
        <v>34943</v>
      </c>
      <c r="B828" s="33">
        <f t="shared" si="265"/>
        <v>9</v>
      </c>
      <c r="C828" s="33">
        <f t="shared" si="266"/>
        <v>1995</v>
      </c>
      <c r="D828" s="34">
        <v>0.311</v>
      </c>
      <c r="F828" s="32">
        <v>36592</v>
      </c>
      <c r="G828" s="33">
        <f t="shared" si="267"/>
        <v>3</v>
      </c>
      <c r="H828" s="33">
        <f t="shared" si="268"/>
        <v>2000</v>
      </c>
      <c r="I828" s="34">
        <v>2.78</v>
      </c>
      <c r="K828" s="32">
        <v>32554</v>
      </c>
      <c r="L828" s="33">
        <f t="shared" si="269"/>
        <v>2</v>
      </c>
      <c r="M828" s="33">
        <f t="shared" si="270"/>
        <v>1989</v>
      </c>
      <c r="N828" s="34">
        <v>18.23</v>
      </c>
      <c r="P828" s="32">
        <v>33052</v>
      </c>
      <c r="Q828" s="33">
        <f t="shared" si="271"/>
        <v>6</v>
      </c>
      <c r="R828" s="33">
        <f t="shared" si="272"/>
        <v>1990</v>
      </c>
      <c r="S828" s="34">
        <v>15.4</v>
      </c>
    </row>
    <row r="829" spans="1:19">
      <c r="A829" s="32">
        <v>34947</v>
      </c>
      <c r="B829" s="33">
        <f t="shared" si="265"/>
        <v>9</v>
      </c>
      <c r="C829" s="33">
        <f t="shared" si="266"/>
        <v>1995</v>
      </c>
      <c r="D829" s="34">
        <v>0.318</v>
      </c>
      <c r="F829" s="32">
        <v>36593</v>
      </c>
      <c r="G829" s="33">
        <f t="shared" si="267"/>
        <v>3</v>
      </c>
      <c r="H829" s="33">
        <f t="shared" si="268"/>
        <v>2000</v>
      </c>
      <c r="I829" s="34">
        <v>2.74</v>
      </c>
      <c r="K829" s="32">
        <v>32555</v>
      </c>
      <c r="L829" s="33">
        <f t="shared" si="269"/>
        <v>2</v>
      </c>
      <c r="M829" s="33">
        <f t="shared" si="270"/>
        <v>1989</v>
      </c>
      <c r="N829" s="34">
        <v>18.350000000000001</v>
      </c>
      <c r="P829" s="32">
        <v>33053</v>
      </c>
      <c r="Q829" s="33">
        <f t="shared" si="271"/>
        <v>6</v>
      </c>
      <c r="R829" s="33">
        <f t="shared" si="272"/>
        <v>1990</v>
      </c>
      <c r="S829" s="34">
        <v>15.73</v>
      </c>
    </row>
    <row r="830" spans="1:19">
      <c r="A830" s="32">
        <v>34948</v>
      </c>
      <c r="B830" s="33">
        <f t="shared" si="265"/>
        <v>9</v>
      </c>
      <c r="C830" s="33">
        <f t="shared" si="266"/>
        <v>1995</v>
      </c>
      <c r="D830" s="34">
        <v>0.314</v>
      </c>
      <c r="F830" s="32">
        <v>36594</v>
      </c>
      <c r="G830" s="33">
        <f t="shared" si="267"/>
        <v>3</v>
      </c>
      <c r="H830" s="33">
        <f t="shared" si="268"/>
        <v>2000</v>
      </c>
      <c r="I830" s="34">
        <v>2.69</v>
      </c>
      <c r="K830" s="32">
        <v>32556</v>
      </c>
      <c r="L830" s="33">
        <f t="shared" si="269"/>
        <v>2</v>
      </c>
      <c r="M830" s="33">
        <f t="shared" si="270"/>
        <v>1989</v>
      </c>
      <c r="N830" s="34">
        <v>18.600000000000001</v>
      </c>
      <c r="P830" s="32">
        <v>33056</v>
      </c>
      <c r="Q830" s="33">
        <f t="shared" si="271"/>
        <v>7</v>
      </c>
      <c r="R830" s="33">
        <f t="shared" si="272"/>
        <v>1990</v>
      </c>
      <c r="S830" s="34">
        <v>15.4</v>
      </c>
    </row>
    <row r="831" spans="1:19">
      <c r="A831" s="32">
        <v>34949</v>
      </c>
      <c r="B831" s="33">
        <f t="shared" si="265"/>
        <v>9</v>
      </c>
      <c r="C831" s="33">
        <f t="shared" si="266"/>
        <v>1995</v>
      </c>
      <c r="D831" s="34">
        <v>0.311</v>
      </c>
      <c r="F831" s="32">
        <v>36598</v>
      </c>
      <c r="G831" s="33">
        <f t="shared" si="267"/>
        <v>3</v>
      </c>
      <c r="H831" s="33">
        <f t="shared" si="268"/>
        <v>2000</v>
      </c>
      <c r="I831" s="34">
        <v>2.79</v>
      </c>
      <c r="K831" s="32">
        <v>32559</v>
      </c>
      <c r="L831" s="33">
        <f t="shared" si="269"/>
        <v>2</v>
      </c>
      <c r="M831" s="33">
        <f t="shared" si="270"/>
        <v>1989</v>
      </c>
      <c r="N831" s="34">
        <v>18.600000000000001</v>
      </c>
      <c r="P831" s="32">
        <v>33057</v>
      </c>
      <c r="Q831" s="33">
        <f t="shared" si="271"/>
        <v>7</v>
      </c>
      <c r="R831" s="33">
        <f t="shared" si="272"/>
        <v>1990</v>
      </c>
      <c r="S831" s="34">
        <v>15.48</v>
      </c>
    </row>
    <row r="832" spans="1:19">
      <c r="A832" s="32">
        <v>34950</v>
      </c>
      <c r="B832" s="33">
        <f t="shared" si="265"/>
        <v>9</v>
      </c>
      <c r="C832" s="33">
        <f t="shared" si="266"/>
        <v>1995</v>
      </c>
      <c r="D832" s="34">
        <v>0.311</v>
      </c>
      <c r="F832" s="32">
        <v>36599</v>
      </c>
      <c r="G832" s="33">
        <f t="shared" si="267"/>
        <v>3</v>
      </c>
      <c r="H832" s="33">
        <f t="shared" si="268"/>
        <v>2000</v>
      </c>
      <c r="I832" s="34">
        <v>2.83</v>
      </c>
      <c r="K832" s="32">
        <v>32560</v>
      </c>
      <c r="L832" s="33">
        <f t="shared" si="269"/>
        <v>2</v>
      </c>
      <c r="M832" s="33">
        <f t="shared" si="270"/>
        <v>1989</v>
      </c>
      <c r="N832" s="34">
        <v>18.64</v>
      </c>
      <c r="P832" s="32">
        <v>33058</v>
      </c>
      <c r="Q832" s="33">
        <f t="shared" si="271"/>
        <v>7</v>
      </c>
      <c r="R832" s="33">
        <f t="shared" si="272"/>
        <v>1990</v>
      </c>
      <c r="S832" s="34">
        <v>15.48</v>
      </c>
    </row>
    <row r="833" spans="1:19">
      <c r="A833" s="32">
        <v>34953</v>
      </c>
      <c r="B833" s="33">
        <f t="shared" si="265"/>
        <v>9</v>
      </c>
      <c r="C833" s="33">
        <f t="shared" si="266"/>
        <v>1995</v>
      </c>
      <c r="D833" s="34">
        <v>0.311</v>
      </c>
      <c r="F833" s="32">
        <v>36600</v>
      </c>
      <c r="G833" s="33">
        <f t="shared" si="267"/>
        <v>3</v>
      </c>
      <c r="H833" s="33">
        <f t="shared" si="268"/>
        <v>2000</v>
      </c>
      <c r="I833" s="34">
        <v>2.76</v>
      </c>
      <c r="K833" s="32">
        <v>32561</v>
      </c>
      <c r="L833" s="33">
        <f t="shared" si="269"/>
        <v>2</v>
      </c>
      <c r="M833" s="33">
        <f t="shared" si="270"/>
        <v>1989</v>
      </c>
      <c r="N833" s="34">
        <v>18.5</v>
      </c>
      <c r="P833" s="32">
        <v>33059</v>
      </c>
      <c r="Q833" s="33">
        <f t="shared" si="271"/>
        <v>7</v>
      </c>
      <c r="R833" s="33">
        <f t="shared" si="272"/>
        <v>1990</v>
      </c>
      <c r="S833" s="34">
        <v>15.23</v>
      </c>
    </row>
    <row r="834" spans="1:19">
      <c r="A834" s="32">
        <v>34954</v>
      </c>
      <c r="B834" s="33">
        <f t="shared" si="265"/>
        <v>9</v>
      </c>
      <c r="C834" s="33">
        <f t="shared" si="266"/>
        <v>1995</v>
      </c>
      <c r="D834" s="34">
        <v>0.311</v>
      </c>
      <c r="F834" s="32">
        <v>36601</v>
      </c>
      <c r="G834" s="33">
        <f t="shared" si="267"/>
        <v>3</v>
      </c>
      <c r="H834" s="33">
        <f t="shared" si="268"/>
        <v>2000</v>
      </c>
      <c r="I834" s="34">
        <v>2.84</v>
      </c>
      <c r="K834" s="32">
        <v>32562</v>
      </c>
      <c r="L834" s="33">
        <f t="shared" si="269"/>
        <v>2</v>
      </c>
      <c r="M834" s="33">
        <f t="shared" si="270"/>
        <v>1989</v>
      </c>
      <c r="N834" s="34">
        <v>18.489999999999998</v>
      </c>
      <c r="P834" s="32">
        <v>33060</v>
      </c>
      <c r="Q834" s="33">
        <f t="shared" si="271"/>
        <v>7</v>
      </c>
      <c r="R834" s="33">
        <f t="shared" si="272"/>
        <v>1990</v>
      </c>
      <c r="S834" s="34">
        <v>15.35</v>
      </c>
    </row>
    <row r="835" spans="1:19">
      <c r="A835" s="32">
        <v>34955</v>
      </c>
      <c r="B835" s="33">
        <f t="shared" si="265"/>
        <v>9</v>
      </c>
      <c r="C835" s="33">
        <f t="shared" si="266"/>
        <v>1995</v>
      </c>
      <c r="D835" s="34">
        <v>0.314</v>
      </c>
      <c r="F835" s="32">
        <v>36602</v>
      </c>
      <c r="G835" s="33">
        <f t="shared" si="267"/>
        <v>3</v>
      </c>
      <c r="H835" s="33">
        <f t="shared" si="268"/>
        <v>2000</v>
      </c>
      <c r="I835" s="34">
        <v>2.81</v>
      </c>
      <c r="K835" s="32">
        <v>32563</v>
      </c>
      <c r="L835" s="33">
        <f t="shared" si="269"/>
        <v>2</v>
      </c>
      <c r="M835" s="33">
        <f t="shared" si="270"/>
        <v>1989</v>
      </c>
      <c r="N835" s="34">
        <v>18.059999999999999</v>
      </c>
      <c r="P835" s="32">
        <v>33063</v>
      </c>
      <c r="Q835" s="33">
        <f t="shared" si="271"/>
        <v>7</v>
      </c>
      <c r="R835" s="33">
        <f t="shared" si="272"/>
        <v>1990</v>
      </c>
      <c r="S835" s="34">
        <v>14.98</v>
      </c>
    </row>
    <row r="836" spans="1:19">
      <c r="A836" s="32">
        <v>34956</v>
      </c>
      <c r="B836" s="33">
        <f t="shared" si="265"/>
        <v>9</v>
      </c>
      <c r="C836" s="33">
        <f t="shared" si="266"/>
        <v>1995</v>
      </c>
      <c r="D836" s="34">
        <v>0.311</v>
      </c>
      <c r="F836" s="32">
        <v>36605</v>
      </c>
      <c r="G836" s="33">
        <f t="shared" si="267"/>
        <v>3</v>
      </c>
      <c r="H836" s="33">
        <f t="shared" si="268"/>
        <v>2000</v>
      </c>
      <c r="I836" s="34">
        <v>2.73</v>
      </c>
      <c r="K836" s="32">
        <v>32566</v>
      </c>
      <c r="L836" s="33">
        <f t="shared" si="269"/>
        <v>2</v>
      </c>
      <c r="M836" s="33">
        <f t="shared" si="270"/>
        <v>1989</v>
      </c>
      <c r="N836" s="34">
        <v>18.16</v>
      </c>
      <c r="P836" s="32">
        <v>33064</v>
      </c>
      <c r="Q836" s="33">
        <f t="shared" si="271"/>
        <v>7</v>
      </c>
      <c r="R836" s="33">
        <f t="shared" si="272"/>
        <v>1990</v>
      </c>
      <c r="S836" s="34">
        <v>15.58</v>
      </c>
    </row>
    <row r="837" spans="1:19">
      <c r="A837" s="32">
        <v>34957</v>
      </c>
      <c r="B837" s="33">
        <f t="shared" si="265"/>
        <v>9</v>
      </c>
      <c r="C837" s="33">
        <f t="shared" si="266"/>
        <v>1995</v>
      </c>
      <c r="D837" s="34">
        <v>0.313</v>
      </c>
      <c r="F837" s="32">
        <v>36606</v>
      </c>
      <c r="G837" s="33">
        <f t="shared" si="267"/>
        <v>3</v>
      </c>
      <c r="H837" s="33">
        <f t="shared" si="268"/>
        <v>2000</v>
      </c>
      <c r="I837" s="34">
        <v>2.74</v>
      </c>
      <c r="K837" s="32">
        <v>32567</v>
      </c>
      <c r="L837" s="33">
        <f t="shared" si="269"/>
        <v>2</v>
      </c>
      <c r="M837" s="33">
        <f t="shared" si="270"/>
        <v>1989</v>
      </c>
      <c r="N837" s="34">
        <v>18.21</v>
      </c>
      <c r="P837" s="32">
        <v>33065</v>
      </c>
      <c r="Q837" s="33">
        <f t="shared" si="271"/>
        <v>7</v>
      </c>
      <c r="R837" s="33">
        <f t="shared" si="272"/>
        <v>1990</v>
      </c>
      <c r="S837" s="34">
        <v>15.7</v>
      </c>
    </row>
    <row r="838" spans="1:19">
      <c r="A838" s="32">
        <v>34960</v>
      </c>
      <c r="B838" s="33">
        <f t="shared" si="265"/>
        <v>9</v>
      </c>
      <c r="C838" s="33">
        <f t="shared" si="266"/>
        <v>1995</v>
      </c>
      <c r="D838" s="34">
        <v>0.316</v>
      </c>
      <c r="F838" s="32">
        <v>36607</v>
      </c>
      <c r="G838" s="33">
        <f t="shared" si="267"/>
        <v>3</v>
      </c>
      <c r="H838" s="33">
        <f t="shared" si="268"/>
        <v>2000</v>
      </c>
      <c r="I838" s="34">
        <v>2.78</v>
      </c>
      <c r="K838" s="32">
        <v>32568</v>
      </c>
      <c r="L838" s="33">
        <f t="shared" si="269"/>
        <v>3</v>
      </c>
      <c r="M838" s="33">
        <f t="shared" si="270"/>
        <v>1989</v>
      </c>
      <c r="N838" s="34">
        <v>18.3</v>
      </c>
      <c r="P838" s="32">
        <v>33066</v>
      </c>
      <c r="Q838" s="33">
        <f t="shared" si="271"/>
        <v>7</v>
      </c>
      <c r="R838" s="33">
        <f t="shared" si="272"/>
        <v>1990</v>
      </c>
      <c r="S838" s="34">
        <v>15.88</v>
      </c>
    </row>
    <row r="839" spans="1:19">
      <c r="A839" s="32">
        <v>34961</v>
      </c>
      <c r="B839" s="33">
        <f t="shared" si="265"/>
        <v>9</v>
      </c>
      <c r="C839" s="33">
        <f t="shared" si="266"/>
        <v>1995</v>
      </c>
      <c r="D839" s="34">
        <v>0.316</v>
      </c>
      <c r="F839" s="32">
        <v>36608</v>
      </c>
      <c r="G839" s="33">
        <f t="shared" si="267"/>
        <v>3</v>
      </c>
      <c r="H839" s="33">
        <f t="shared" si="268"/>
        <v>2000</v>
      </c>
      <c r="I839" s="34">
        <v>2.76</v>
      </c>
      <c r="K839" s="32">
        <v>32569</v>
      </c>
      <c r="L839" s="33">
        <f t="shared" si="269"/>
        <v>3</v>
      </c>
      <c r="M839" s="33">
        <f t="shared" si="270"/>
        <v>1989</v>
      </c>
      <c r="N839" s="34">
        <v>18.68</v>
      </c>
      <c r="P839" s="32">
        <v>33067</v>
      </c>
      <c r="Q839" s="33">
        <f t="shared" si="271"/>
        <v>7</v>
      </c>
      <c r="R839" s="33">
        <f t="shared" si="272"/>
        <v>1990</v>
      </c>
      <c r="S839" s="34">
        <v>17.03</v>
      </c>
    </row>
    <row r="840" spans="1:19">
      <c r="A840" s="32">
        <v>34962</v>
      </c>
      <c r="B840" s="33">
        <f t="shared" si="265"/>
        <v>9</v>
      </c>
      <c r="C840" s="33">
        <f t="shared" si="266"/>
        <v>1995</v>
      </c>
      <c r="D840" s="34">
        <v>0.31900000000000001</v>
      </c>
      <c r="F840" s="32">
        <v>36609</v>
      </c>
      <c r="G840" s="33">
        <f t="shared" si="267"/>
        <v>3</v>
      </c>
      <c r="H840" s="33">
        <f t="shared" si="268"/>
        <v>2000</v>
      </c>
      <c r="I840" s="34">
        <v>2.82</v>
      </c>
      <c r="K840" s="32">
        <v>32570</v>
      </c>
      <c r="L840" s="33">
        <f t="shared" si="269"/>
        <v>3</v>
      </c>
      <c r="M840" s="33">
        <f t="shared" si="270"/>
        <v>1989</v>
      </c>
      <c r="N840" s="34">
        <v>18.670000000000002</v>
      </c>
      <c r="P840" s="32">
        <v>33070</v>
      </c>
      <c r="Q840" s="33">
        <f t="shared" si="271"/>
        <v>7</v>
      </c>
      <c r="R840" s="33">
        <f t="shared" si="272"/>
        <v>1990</v>
      </c>
      <c r="S840" s="34">
        <v>17.7</v>
      </c>
    </row>
    <row r="841" spans="1:19">
      <c r="A841" s="32">
        <v>34963</v>
      </c>
      <c r="B841" s="33">
        <f t="shared" si="265"/>
        <v>9</v>
      </c>
      <c r="C841" s="33">
        <f t="shared" si="266"/>
        <v>1995</v>
      </c>
      <c r="D841" s="34">
        <v>0.316</v>
      </c>
      <c r="F841" s="32">
        <v>36612</v>
      </c>
      <c r="G841" s="33">
        <f t="shared" si="267"/>
        <v>3</v>
      </c>
      <c r="H841" s="33">
        <f t="shared" si="268"/>
        <v>2000</v>
      </c>
      <c r="I841" s="34">
        <v>2.82</v>
      </c>
      <c r="K841" s="32">
        <v>32573</v>
      </c>
      <c r="L841" s="33">
        <f t="shared" si="269"/>
        <v>3</v>
      </c>
      <c r="M841" s="33">
        <f t="shared" si="270"/>
        <v>1989</v>
      </c>
      <c r="N841" s="34">
        <v>18.73</v>
      </c>
      <c r="P841" s="32">
        <v>33071</v>
      </c>
      <c r="Q841" s="33">
        <f t="shared" si="271"/>
        <v>7</v>
      </c>
      <c r="R841" s="33">
        <f t="shared" si="272"/>
        <v>1990</v>
      </c>
      <c r="S841" s="34">
        <v>17.579999999999998</v>
      </c>
    </row>
    <row r="842" spans="1:19">
      <c r="A842" s="32">
        <v>34964</v>
      </c>
      <c r="B842" s="33">
        <f t="shared" si="265"/>
        <v>9</v>
      </c>
      <c r="C842" s="33">
        <f t="shared" si="266"/>
        <v>1995</v>
      </c>
      <c r="D842" s="34">
        <v>0.314</v>
      </c>
      <c r="F842" s="32">
        <v>36613</v>
      </c>
      <c r="G842" s="33">
        <f t="shared" si="267"/>
        <v>3</v>
      </c>
      <c r="H842" s="33">
        <f t="shared" si="268"/>
        <v>2000</v>
      </c>
      <c r="I842" s="34">
        <v>2.94</v>
      </c>
      <c r="K842" s="32">
        <v>32574</v>
      </c>
      <c r="L842" s="33">
        <f t="shared" si="269"/>
        <v>3</v>
      </c>
      <c r="M842" s="33">
        <f t="shared" si="270"/>
        <v>1989</v>
      </c>
      <c r="N842" s="34">
        <v>18.12</v>
      </c>
      <c r="P842" s="32">
        <v>33072</v>
      </c>
      <c r="Q842" s="33">
        <f t="shared" si="271"/>
        <v>7</v>
      </c>
      <c r="R842" s="33">
        <f t="shared" si="272"/>
        <v>1990</v>
      </c>
      <c r="S842" s="34">
        <v>17.7</v>
      </c>
    </row>
    <row r="843" spans="1:19">
      <c r="A843" s="32">
        <v>34967</v>
      </c>
      <c r="B843" s="33">
        <f t="shared" si="265"/>
        <v>9</v>
      </c>
      <c r="C843" s="33">
        <f t="shared" si="266"/>
        <v>1995</v>
      </c>
      <c r="D843" s="34">
        <v>0.316</v>
      </c>
      <c r="F843" s="32">
        <v>36614</v>
      </c>
      <c r="G843" s="33">
        <f t="shared" si="267"/>
        <v>3</v>
      </c>
      <c r="H843" s="33">
        <f t="shared" si="268"/>
        <v>2000</v>
      </c>
      <c r="I843" s="34">
        <v>2.92</v>
      </c>
      <c r="K843" s="32">
        <v>32575</v>
      </c>
      <c r="L843" s="33">
        <f t="shared" si="269"/>
        <v>3</v>
      </c>
      <c r="M843" s="33">
        <f t="shared" si="270"/>
        <v>1989</v>
      </c>
      <c r="N843" s="34">
        <v>18.57</v>
      </c>
      <c r="P843" s="32">
        <v>33073</v>
      </c>
      <c r="Q843" s="33">
        <f t="shared" si="271"/>
        <v>7</v>
      </c>
      <c r="R843" s="33">
        <f t="shared" si="272"/>
        <v>1990</v>
      </c>
      <c r="S843" s="34">
        <v>17.850000000000001</v>
      </c>
    </row>
    <row r="844" spans="1:19">
      <c r="A844" s="32">
        <v>34968</v>
      </c>
      <c r="B844" s="33">
        <f t="shared" si="265"/>
        <v>9</v>
      </c>
      <c r="C844" s="33">
        <f t="shared" si="266"/>
        <v>1995</v>
      </c>
      <c r="D844" s="34">
        <v>0.311</v>
      </c>
      <c r="F844" s="32">
        <v>36615</v>
      </c>
      <c r="G844" s="33">
        <f t="shared" si="267"/>
        <v>3</v>
      </c>
      <c r="H844" s="33">
        <f t="shared" si="268"/>
        <v>2000</v>
      </c>
      <c r="I844" s="34">
        <v>2.83</v>
      </c>
      <c r="K844" s="32">
        <v>32576</v>
      </c>
      <c r="L844" s="33">
        <f t="shared" si="269"/>
        <v>3</v>
      </c>
      <c r="M844" s="33">
        <f t="shared" si="270"/>
        <v>1989</v>
      </c>
      <c r="N844" s="34">
        <v>18.53</v>
      </c>
      <c r="P844" s="32">
        <v>33074</v>
      </c>
      <c r="Q844" s="33">
        <f t="shared" si="271"/>
        <v>7</v>
      </c>
      <c r="R844" s="33">
        <f t="shared" si="272"/>
        <v>1990</v>
      </c>
      <c r="S844" s="34">
        <v>18</v>
      </c>
    </row>
    <row r="845" spans="1:19">
      <c r="A845" s="32">
        <v>34969</v>
      </c>
      <c r="B845" s="33">
        <f t="shared" si="265"/>
        <v>9</v>
      </c>
      <c r="C845" s="33">
        <f t="shared" si="266"/>
        <v>1995</v>
      </c>
      <c r="D845" s="34">
        <v>0.311</v>
      </c>
      <c r="F845" s="32">
        <v>36616</v>
      </c>
      <c r="G845" s="33">
        <f t="shared" si="267"/>
        <v>3</v>
      </c>
      <c r="H845" s="33">
        <f t="shared" si="268"/>
        <v>2000</v>
      </c>
      <c r="I845" s="34">
        <v>2.88</v>
      </c>
      <c r="K845" s="32">
        <v>32577</v>
      </c>
      <c r="L845" s="33">
        <f t="shared" si="269"/>
        <v>3</v>
      </c>
      <c r="M845" s="33">
        <f t="shared" si="270"/>
        <v>1989</v>
      </c>
      <c r="N845" s="34">
        <v>18.53</v>
      </c>
      <c r="P845" s="32">
        <v>33077</v>
      </c>
      <c r="Q845" s="33">
        <f t="shared" si="271"/>
        <v>7</v>
      </c>
      <c r="R845" s="33">
        <f t="shared" si="272"/>
        <v>1990</v>
      </c>
      <c r="S845" s="34">
        <v>18.73</v>
      </c>
    </row>
    <row r="846" spans="1:19">
      <c r="A846" s="32">
        <v>34970</v>
      </c>
      <c r="B846" s="33">
        <f t="shared" si="265"/>
        <v>9</v>
      </c>
      <c r="C846" s="33">
        <f t="shared" si="266"/>
        <v>1995</v>
      </c>
      <c r="D846" s="34">
        <v>0.311</v>
      </c>
      <c r="F846" s="32">
        <v>36619</v>
      </c>
      <c r="G846" s="33">
        <f t="shared" si="267"/>
        <v>4</v>
      </c>
      <c r="H846" s="33">
        <f t="shared" si="268"/>
        <v>2000</v>
      </c>
      <c r="I846" s="34">
        <v>2.92</v>
      </c>
      <c r="K846" s="32">
        <v>32580</v>
      </c>
      <c r="L846" s="33">
        <f t="shared" si="269"/>
        <v>3</v>
      </c>
      <c r="M846" s="33">
        <f t="shared" si="270"/>
        <v>1989</v>
      </c>
      <c r="N846" s="34">
        <v>19.05</v>
      </c>
      <c r="P846" s="32">
        <v>33078</v>
      </c>
      <c r="Q846" s="33">
        <f t="shared" si="271"/>
        <v>7</v>
      </c>
      <c r="R846" s="33">
        <f t="shared" si="272"/>
        <v>1990</v>
      </c>
      <c r="S846" s="34">
        <v>19.079999999999998</v>
      </c>
    </row>
    <row r="847" spans="1:19">
      <c r="A847" s="32">
        <v>34971</v>
      </c>
      <c r="B847" s="33">
        <f t="shared" si="265"/>
        <v>9</v>
      </c>
      <c r="C847" s="33">
        <f t="shared" si="266"/>
        <v>1995</v>
      </c>
      <c r="D847" s="34">
        <v>0.311</v>
      </c>
      <c r="F847" s="32">
        <v>36620</v>
      </c>
      <c r="G847" s="33">
        <f t="shared" si="267"/>
        <v>4</v>
      </c>
      <c r="H847" s="33">
        <f t="shared" si="268"/>
        <v>2000</v>
      </c>
      <c r="I847" s="34">
        <v>2.87</v>
      </c>
      <c r="K847" s="32">
        <v>32581</v>
      </c>
      <c r="L847" s="33">
        <f t="shared" si="269"/>
        <v>3</v>
      </c>
      <c r="M847" s="33">
        <f t="shared" si="270"/>
        <v>1989</v>
      </c>
      <c r="N847" s="34">
        <v>19.47</v>
      </c>
      <c r="P847" s="32">
        <v>33079</v>
      </c>
      <c r="Q847" s="33">
        <f t="shared" si="271"/>
        <v>7</v>
      </c>
      <c r="R847" s="33">
        <f t="shared" si="272"/>
        <v>1990</v>
      </c>
      <c r="S847" s="34">
        <v>19</v>
      </c>
    </row>
    <row r="848" spans="1:19">
      <c r="A848" s="32">
        <v>34974</v>
      </c>
      <c r="B848" s="33">
        <f t="shared" si="265"/>
        <v>10</v>
      </c>
      <c r="C848" s="33">
        <f t="shared" si="266"/>
        <v>1995</v>
      </c>
      <c r="D848" s="34">
        <v>0.313</v>
      </c>
      <c r="F848" s="32">
        <v>36621</v>
      </c>
      <c r="G848" s="33">
        <f t="shared" si="267"/>
        <v>4</v>
      </c>
      <c r="H848" s="33">
        <f t="shared" si="268"/>
        <v>2000</v>
      </c>
      <c r="I848" s="34">
        <v>2.86</v>
      </c>
      <c r="K848" s="32">
        <v>32582</v>
      </c>
      <c r="L848" s="33">
        <f t="shared" si="269"/>
        <v>3</v>
      </c>
      <c r="M848" s="33">
        <f t="shared" si="270"/>
        <v>1989</v>
      </c>
      <c r="N848" s="34">
        <v>19.84</v>
      </c>
      <c r="P848" s="32">
        <v>33080</v>
      </c>
      <c r="Q848" s="33">
        <f t="shared" si="271"/>
        <v>7</v>
      </c>
      <c r="R848" s="33">
        <f t="shared" si="272"/>
        <v>1990</v>
      </c>
      <c r="S848" s="34">
        <v>18.73</v>
      </c>
    </row>
    <row r="849" spans="1:19">
      <c r="A849" s="32">
        <v>34975</v>
      </c>
      <c r="B849" s="33">
        <f t="shared" si="265"/>
        <v>10</v>
      </c>
      <c r="C849" s="33">
        <f t="shared" si="266"/>
        <v>1995</v>
      </c>
      <c r="D849" s="34">
        <v>0.313</v>
      </c>
      <c r="F849" s="32">
        <v>36622</v>
      </c>
      <c r="G849" s="33">
        <f t="shared" si="267"/>
        <v>4</v>
      </c>
      <c r="H849" s="33">
        <f t="shared" si="268"/>
        <v>2000</v>
      </c>
      <c r="I849" s="34">
        <v>2.98</v>
      </c>
      <c r="K849" s="32">
        <v>32583</v>
      </c>
      <c r="L849" s="33">
        <f t="shared" si="269"/>
        <v>3</v>
      </c>
      <c r="M849" s="33">
        <f t="shared" si="270"/>
        <v>1989</v>
      </c>
      <c r="N849" s="34">
        <v>19.86</v>
      </c>
      <c r="P849" s="32">
        <v>33081</v>
      </c>
      <c r="Q849" s="33">
        <f t="shared" si="271"/>
        <v>7</v>
      </c>
      <c r="R849" s="33">
        <f t="shared" si="272"/>
        <v>1990</v>
      </c>
      <c r="S849" s="34">
        <v>19.03</v>
      </c>
    </row>
    <row r="850" spans="1:19">
      <c r="A850" s="32">
        <v>34976</v>
      </c>
      <c r="B850" s="33">
        <f t="shared" si="265"/>
        <v>10</v>
      </c>
      <c r="C850" s="33">
        <f t="shared" si="266"/>
        <v>1995</v>
      </c>
      <c r="D850" s="34">
        <v>0.314</v>
      </c>
      <c r="F850" s="32">
        <v>36623</v>
      </c>
      <c r="G850" s="33">
        <f t="shared" si="267"/>
        <v>4</v>
      </c>
      <c r="H850" s="33">
        <f t="shared" si="268"/>
        <v>2000</v>
      </c>
      <c r="I850" s="34">
        <v>2.99</v>
      </c>
      <c r="K850" s="32">
        <v>32584</v>
      </c>
      <c r="L850" s="33">
        <f t="shared" si="269"/>
        <v>3</v>
      </c>
      <c r="M850" s="33">
        <f t="shared" si="270"/>
        <v>1989</v>
      </c>
      <c r="N850" s="34">
        <v>20.34</v>
      </c>
      <c r="P850" s="32">
        <v>33084</v>
      </c>
      <c r="Q850" s="33">
        <f t="shared" si="271"/>
        <v>7</v>
      </c>
      <c r="R850" s="33">
        <f t="shared" si="272"/>
        <v>1990</v>
      </c>
      <c r="S850" s="34">
        <v>18.98</v>
      </c>
    </row>
    <row r="851" spans="1:19">
      <c r="A851" s="32">
        <v>34977</v>
      </c>
      <c r="B851" s="33">
        <f t="shared" si="265"/>
        <v>10</v>
      </c>
      <c r="C851" s="33">
        <f t="shared" si="266"/>
        <v>1995</v>
      </c>
      <c r="D851" s="34">
        <v>0.309</v>
      </c>
      <c r="F851" s="32">
        <v>36626</v>
      </c>
      <c r="G851" s="33">
        <f t="shared" si="267"/>
        <v>4</v>
      </c>
      <c r="H851" s="33">
        <f t="shared" si="268"/>
        <v>2000</v>
      </c>
      <c r="I851" s="34">
        <v>2.97</v>
      </c>
      <c r="K851" s="32">
        <v>32587</v>
      </c>
      <c r="L851" s="33">
        <f t="shared" si="269"/>
        <v>3</v>
      </c>
      <c r="M851" s="33">
        <f t="shared" si="270"/>
        <v>1989</v>
      </c>
      <c r="N851" s="34">
        <v>19.53</v>
      </c>
      <c r="P851" s="32">
        <v>33085</v>
      </c>
      <c r="Q851" s="33">
        <f t="shared" si="271"/>
        <v>7</v>
      </c>
      <c r="R851" s="33">
        <f t="shared" si="272"/>
        <v>1990</v>
      </c>
      <c r="S851" s="34">
        <v>19.23</v>
      </c>
    </row>
    <row r="852" spans="1:19">
      <c r="A852" s="32">
        <v>34978</v>
      </c>
      <c r="B852" s="33">
        <f t="shared" si="265"/>
        <v>10</v>
      </c>
      <c r="C852" s="33">
        <f t="shared" si="266"/>
        <v>1995</v>
      </c>
      <c r="D852" s="34">
        <v>0.313</v>
      </c>
      <c r="F852" s="32">
        <v>36627</v>
      </c>
      <c r="G852" s="33">
        <f t="shared" si="267"/>
        <v>4</v>
      </c>
      <c r="H852" s="33">
        <f t="shared" si="268"/>
        <v>2000</v>
      </c>
      <c r="I852" s="34">
        <v>2.98</v>
      </c>
      <c r="K852" s="32">
        <v>32588</v>
      </c>
      <c r="L852" s="33">
        <f t="shared" si="269"/>
        <v>3</v>
      </c>
      <c r="M852" s="33">
        <f t="shared" si="270"/>
        <v>1989</v>
      </c>
      <c r="N852" s="34">
        <v>20.079999999999998</v>
      </c>
      <c r="P852" s="32">
        <v>33086</v>
      </c>
      <c r="Q852" s="33">
        <f t="shared" si="271"/>
        <v>8</v>
      </c>
      <c r="R852" s="33">
        <f t="shared" si="272"/>
        <v>1990</v>
      </c>
      <c r="S852" s="34">
        <v>19.93</v>
      </c>
    </row>
    <row r="853" spans="1:19">
      <c r="A853" s="32">
        <v>34981</v>
      </c>
      <c r="B853" s="33">
        <f t="shared" si="265"/>
        <v>10</v>
      </c>
      <c r="C853" s="33">
        <f t="shared" si="266"/>
        <v>1995</v>
      </c>
      <c r="D853" s="34">
        <v>0.311</v>
      </c>
      <c r="F853" s="32">
        <v>36628</v>
      </c>
      <c r="G853" s="33">
        <f t="shared" si="267"/>
        <v>4</v>
      </c>
      <c r="H853" s="33">
        <f t="shared" si="268"/>
        <v>2000</v>
      </c>
      <c r="I853" s="34">
        <v>3.05</v>
      </c>
      <c r="K853" s="32">
        <v>32589</v>
      </c>
      <c r="L853" s="33">
        <f t="shared" si="269"/>
        <v>3</v>
      </c>
      <c r="M853" s="33">
        <f t="shared" si="270"/>
        <v>1989</v>
      </c>
      <c r="N853" s="34">
        <v>20.21</v>
      </c>
      <c r="P853" s="32">
        <v>33087</v>
      </c>
      <c r="Q853" s="33">
        <f t="shared" si="271"/>
        <v>8</v>
      </c>
      <c r="R853" s="33">
        <f t="shared" si="272"/>
        <v>1990</v>
      </c>
      <c r="S853" s="34">
        <v>22.25</v>
      </c>
    </row>
    <row r="854" spans="1:19">
      <c r="A854" s="32">
        <v>34982</v>
      </c>
      <c r="B854" s="33">
        <f t="shared" si="265"/>
        <v>10</v>
      </c>
      <c r="C854" s="33">
        <f t="shared" si="266"/>
        <v>1995</v>
      </c>
      <c r="D854" s="34">
        <v>0.314</v>
      </c>
      <c r="F854" s="32">
        <v>36629</v>
      </c>
      <c r="G854" s="33">
        <f t="shared" si="267"/>
        <v>4</v>
      </c>
      <c r="H854" s="33">
        <f t="shared" si="268"/>
        <v>2000</v>
      </c>
      <c r="I854" s="34">
        <v>3.05</v>
      </c>
      <c r="K854" s="32">
        <v>32590</v>
      </c>
      <c r="L854" s="33">
        <f t="shared" si="269"/>
        <v>3</v>
      </c>
      <c r="M854" s="33">
        <f t="shared" si="270"/>
        <v>1989</v>
      </c>
      <c r="N854" s="34">
        <v>20.16</v>
      </c>
      <c r="P854" s="32">
        <v>33088</v>
      </c>
      <c r="Q854" s="33">
        <f t="shared" si="271"/>
        <v>8</v>
      </c>
      <c r="R854" s="33">
        <f t="shared" si="272"/>
        <v>1990</v>
      </c>
      <c r="S854" s="34">
        <v>24.13</v>
      </c>
    </row>
    <row r="855" spans="1:19">
      <c r="A855" s="32">
        <v>34983</v>
      </c>
      <c r="B855" s="33">
        <f t="shared" si="265"/>
        <v>10</v>
      </c>
      <c r="C855" s="33">
        <f t="shared" si="266"/>
        <v>1995</v>
      </c>
      <c r="D855" s="34">
        <v>0.311</v>
      </c>
      <c r="F855" s="32">
        <v>36630</v>
      </c>
      <c r="G855" s="33">
        <f t="shared" si="267"/>
        <v>4</v>
      </c>
      <c r="H855" s="33">
        <f t="shared" si="268"/>
        <v>2000</v>
      </c>
      <c r="I855" s="34">
        <v>3.11</v>
      </c>
      <c r="K855" s="32">
        <v>32594</v>
      </c>
      <c r="L855" s="33">
        <f t="shared" si="269"/>
        <v>3</v>
      </c>
      <c r="M855" s="33">
        <f t="shared" si="270"/>
        <v>1989</v>
      </c>
      <c r="N855" s="34">
        <v>20.55</v>
      </c>
      <c r="P855" s="32">
        <v>33091</v>
      </c>
      <c r="Q855" s="33">
        <f t="shared" si="271"/>
        <v>8</v>
      </c>
      <c r="R855" s="33">
        <f t="shared" si="272"/>
        <v>1990</v>
      </c>
      <c r="S855" s="34">
        <v>27.28</v>
      </c>
    </row>
    <row r="856" spans="1:19">
      <c r="A856" s="32">
        <v>34984</v>
      </c>
      <c r="B856" s="33">
        <f t="shared" si="265"/>
        <v>10</v>
      </c>
      <c r="C856" s="33">
        <f t="shared" si="266"/>
        <v>1995</v>
      </c>
      <c r="D856" s="34">
        <v>0.31</v>
      </c>
      <c r="F856" s="32">
        <v>36633</v>
      </c>
      <c r="G856" s="33">
        <f t="shared" si="267"/>
        <v>4</v>
      </c>
      <c r="H856" s="33">
        <f t="shared" si="268"/>
        <v>2000</v>
      </c>
      <c r="I856" s="34">
        <v>3.13</v>
      </c>
      <c r="K856" s="32">
        <v>32595</v>
      </c>
      <c r="L856" s="33">
        <f t="shared" si="269"/>
        <v>3</v>
      </c>
      <c r="M856" s="33">
        <f t="shared" si="270"/>
        <v>1989</v>
      </c>
      <c r="N856" s="34">
        <v>19.93</v>
      </c>
      <c r="P856" s="32">
        <v>33092</v>
      </c>
      <c r="Q856" s="33">
        <f t="shared" si="271"/>
        <v>8</v>
      </c>
      <c r="R856" s="33">
        <f t="shared" si="272"/>
        <v>1990</v>
      </c>
      <c r="S856" s="34">
        <v>27.35</v>
      </c>
    </row>
    <row r="857" spans="1:19">
      <c r="A857" s="32">
        <v>34985</v>
      </c>
      <c r="B857" s="33">
        <f t="shared" si="265"/>
        <v>10</v>
      </c>
      <c r="C857" s="33">
        <f t="shared" si="266"/>
        <v>1995</v>
      </c>
      <c r="D857" s="34">
        <v>0.309</v>
      </c>
      <c r="F857" s="32">
        <v>36634</v>
      </c>
      <c r="G857" s="33">
        <f t="shared" si="267"/>
        <v>4</v>
      </c>
      <c r="H857" s="33">
        <f t="shared" si="268"/>
        <v>2000</v>
      </c>
      <c r="I857" s="34">
        <v>3.12</v>
      </c>
      <c r="K857" s="32">
        <v>32596</v>
      </c>
      <c r="L857" s="33">
        <f t="shared" si="269"/>
        <v>3</v>
      </c>
      <c r="M857" s="33">
        <f t="shared" si="270"/>
        <v>1989</v>
      </c>
      <c r="N857" s="34">
        <v>20.2</v>
      </c>
      <c r="P857" s="32">
        <v>33093</v>
      </c>
      <c r="Q857" s="33">
        <f t="shared" si="271"/>
        <v>8</v>
      </c>
      <c r="R857" s="33">
        <f t="shared" si="272"/>
        <v>1990</v>
      </c>
      <c r="S857" s="34">
        <v>25.15</v>
      </c>
    </row>
    <row r="858" spans="1:19">
      <c r="A858" s="32">
        <v>34988</v>
      </c>
      <c r="B858" s="33">
        <f t="shared" si="265"/>
        <v>10</v>
      </c>
      <c r="C858" s="33">
        <f t="shared" si="266"/>
        <v>1995</v>
      </c>
      <c r="D858" s="34">
        <v>0.309</v>
      </c>
      <c r="F858" s="32">
        <v>36635</v>
      </c>
      <c r="G858" s="33">
        <f t="shared" si="267"/>
        <v>4</v>
      </c>
      <c r="H858" s="33">
        <f t="shared" si="268"/>
        <v>2000</v>
      </c>
      <c r="I858" s="34">
        <v>3.12</v>
      </c>
      <c r="K858" s="32">
        <v>32597</v>
      </c>
      <c r="L858" s="33">
        <f t="shared" si="269"/>
        <v>3</v>
      </c>
      <c r="M858" s="33">
        <f t="shared" si="270"/>
        <v>1989</v>
      </c>
      <c r="N858" s="34">
        <v>21.03</v>
      </c>
      <c r="P858" s="32">
        <v>33094</v>
      </c>
      <c r="Q858" s="33">
        <f t="shared" si="271"/>
        <v>8</v>
      </c>
      <c r="R858" s="33">
        <f t="shared" si="272"/>
        <v>1990</v>
      </c>
      <c r="S858" s="34">
        <v>25.9</v>
      </c>
    </row>
    <row r="859" spans="1:19">
      <c r="A859" s="32">
        <v>34989</v>
      </c>
      <c r="B859" s="33">
        <f t="shared" si="265"/>
        <v>10</v>
      </c>
      <c r="C859" s="33">
        <f t="shared" si="266"/>
        <v>1995</v>
      </c>
      <c r="D859" s="34">
        <v>0.309</v>
      </c>
      <c r="F859" s="32">
        <v>36636</v>
      </c>
      <c r="G859" s="33">
        <f t="shared" si="267"/>
        <v>4</v>
      </c>
      <c r="H859" s="33">
        <f t="shared" si="268"/>
        <v>2000</v>
      </c>
      <c r="I859" s="34">
        <v>3.07</v>
      </c>
      <c r="K859" s="32">
        <v>32598</v>
      </c>
      <c r="L859" s="33">
        <f t="shared" si="269"/>
        <v>3</v>
      </c>
      <c r="M859" s="33">
        <f t="shared" si="270"/>
        <v>1989</v>
      </c>
      <c r="N859" s="34">
        <v>20.27</v>
      </c>
      <c r="P859" s="32">
        <v>33095</v>
      </c>
      <c r="Q859" s="33">
        <f t="shared" si="271"/>
        <v>8</v>
      </c>
      <c r="R859" s="33">
        <f t="shared" si="272"/>
        <v>1990</v>
      </c>
      <c r="S859" s="34">
        <v>26.3</v>
      </c>
    </row>
    <row r="860" spans="1:19">
      <c r="A860" s="32">
        <v>34990</v>
      </c>
      <c r="B860" s="33">
        <f t="shared" si="265"/>
        <v>10</v>
      </c>
      <c r="C860" s="33">
        <f t="shared" si="266"/>
        <v>1995</v>
      </c>
      <c r="D860" s="34">
        <v>0.309</v>
      </c>
      <c r="F860" s="32">
        <v>36640</v>
      </c>
      <c r="G860" s="33">
        <f t="shared" si="267"/>
        <v>4</v>
      </c>
      <c r="H860" s="33">
        <f t="shared" si="268"/>
        <v>2000</v>
      </c>
      <c r="I860" s="34">
        <v>3.12</v>
      </c>
      <c r="K860" s="32">
        <v>32601</v>
      </c>
      <c r="L860" s="33">
        <f t="shared" si="269"/>
        <v>4</v>
      </c>
      <c r="M860" s="33">
        <f t="shared" si="270"/>
        <v>1989</v>
      </c>
      <c r="N860" s="34">
        <v>20.03</v>
      </c>
      <c r="P860" s="32">
        <v>33098</v>
      </c>
      <c r="Q860" s="33">
        <f t="shared" si="271"/>
        <v>8</v>
      </c>
      <c r="R860" s="33">
        <f t="shared" si="272"/>
        <v>1990</v>
      </c>
      <c r="S860" s="34">
        <v>26.63</v>
      </c>
    </row>
    <row r="861" spans="1:19">
      <c r="A861" s="32">
        <v>34991</v>
      </c>
      <c r="B861" s="33">
        <f t="shared" si="265"/>
        <v>10</v>
      </c>
      <c r="C861" s="33">
        <f t="shared" si="266"/>
        <v>1995</v>
      </c>
      <c r="D861" s="34">
        <v>0.30399999999999999</v>
      </c>
      <c r="F861" s="32">
        <v>36641</v>
      </c>
      <c r="G861" s="33">
        <f t="shared" si="267"/>
        <v>4</v>
      </c>
      <c r="H861" s="33">
        <f t="shared" si="268"/>
        <v>2000</v>
      </c>
      <c r="I861" s="34">
        <v>3.18</v>
      </c>
      <c r="K861" s="32">
        <v>32602</v>
      </c>
      <c r="L861" s="33">
        <f t="shared" si="269"/>
        <v>4</v>
      </c>
      <c r="M861" s="33">
        <f t="shared" si="270"/>
        <v>1989</v>
      </c>
      <c r="N861" s="34">
        <v>20.59</v>
      </c>
      <c r="P861" s="32">
        <v>33099</v>
      </c>
      <c r="Q861" s="33">
        <f t="shared" si="271"/>
        <v>8</v>
      </c>
      <c r="R861" s="33">
        <f t="shared" si="272"/>
        <v>1990</v>
      </c>
      <c r="S861" s="34">
        <v>27.1</v>
      </c>
    </row>
    <row r="862" spans="1:19">
      <c r="A862" s="32">
        <v>34992</v>
      </c>
      <c r="B862" s="33">
        <f t="shared" si="265"/>
        <v>10</v>
      </c>
      <c r="C862" s="33">
        <f t="shared" si="266"/>
        <v>1995</v>
      </c>
      <c r="D862" s="34">
        <v>0.30399999999999999</v>
      </c>
      <c r="F862" s="32">
        <v>36642</v>
      </c>
      <c r="G862" s="33">
        <f t="shared" si="267"/>
        <v>4</v>
      </c>
      <c r="H862" s="33">
        <f t="shared" si="268"/>
        <v>2000</v>
      </c>
      <c r="I862" s="34">
        <v>3.12</v>
      </c>
      <c r="K862" s="32">
        <v>32603</v>
      </c>
      <c r="L862" s="33">
        <f t="shared" si="269"/>
        <v>4</v>
      </c>
      <c r="M862" s="33">
        <f t="shared" si="270"/>
        <v>1989</v>
      </c>
      <c r="N862" s="34">
        <v>20.07</v>
      </c>
      <c r="P862" s="32">
        <v>33100</v>
      </c>
      <c r="Q862" s="33">
        <f t="shared" si="271"/>
        <v>8</v>
      </c>
      <c r="R862" s="33">
        <f t="shared" si="272"/>
        <v>1990</v>
      </c>
      <c r="S862" s="34">
        <v>26.53</v>
      </c>
    </row>
    <row r="863" spans="1:19">
      <c r="A863" s="32">
        <v>34995</v>
      </c>
      <c r="B863" s="33">
        <f t="shared" si="265"/>
        <v>10</v>
      </c>
      <c r="C863" s="33">
        <f t="shared" si="266"/>
        <v>1995</v>
      </c>
      <c r="D863" s="34">
        <v>0.30399999999999999</v>
      </c>
      <c r="F863" s="32">
        <v>36643</v>
      </c>
      <c r="G863" s="33">
        <f t="shared" si="267"/>
        <v>4</v>
      </c>
      <c r="H863" s="33">
        <f t="shared" si="268"/>
        <v>2000</v>
      </c>
      <c r="I863" s="34">
        <v>3.06</v>
      </c>
      <c r="K863" s="32">
        <v>32604</v>
      </c>
      <c r="L863" s="33">
        <f t="shared" si="269"/>
        <v>4</v>
      </c>
      <c r="M863" s="33">
        <f t="shared" si="270"/>
        <v>1989</v>
      </c>
      <c r="N863" s="34">
        <v>19.850000000000001</v>
      </c>
      <c r="P863" s="32">
        <v>33101</v>
      </c>
      <c r="Q863" s="33">
        <f t="shared" si="271"/>
        <v>8</v>
      </c>
      <c r="R863" s="33">
        <f t="shared" si="272"/>
        <v>1990</v>
      </c>
      <c r="S863" s="34">
        <v>27.2</v>
      </c>
    </row>
    <row r="864" spans="1:19">
      <c r="A864" s="32">
        <v>34996</v>
      </c>
      <c r="B864" s="33">
        <f t="shared" si="265"/>
        <v>10</v>
      </c>
      <c r="C864" s="33">
        <f t="shared" si="266"/>
        <v>1995</v>
      </c>
      <c r="D864" s="34">
        <v>0.30599999999999999</v>
      </c>
      <c r="F864" s="32">
        <v>36644</v>
      </c>
      <c r="G864" s="33">
        <f t="shared" si="267"/>
        <v>4</v>
      </c>
      <c r="H864" s="33">
        <f t="shared" si="268"/>
        <v>2000</v>
      </c>
      <c r="I864" s="34">
        <v>3.09</v>
      </c>
      <c r="K864" s="32">
        <v>32605</v>
      </c>
      <c r="L864" s="33">
        <f t="shared" si="269"/>
        <v>4</v>
      </c>
      <c r="M864" s="33">
        <f t="shared" si="270"/>
        <v>1989</v>
      </c>
      <c r="N864" s="34">
        <v>20.03</v>
      </c>
      <c r="P864" s="32">
        <v>33102</v>
      </c>
      <c r="Q864" s="33">
        <f t="shared" si="271"/>
        <v>8</v>
      </c>
      <c r="R864" s="33">
        <f t="shared" si="272"/>
        <v>1990</v>
      </c>
      <c r="S864" s="34">
        <v>28.45</v>
      </c>
    </row>
    <row r="865" spans="1:19">
      <c r="A865" s="32">
        <v>34997</v>
      </c>
      <c r="B865" s="33">
        <f t="shared" si="265"/>
        <v>10</v>
      </c>
      <c r="C865" s="33">
        <f t="shared" si="266"/>
        <v>1995</v>
      </c>
      <c r="D865" s="34">
        <v>0.30599999999999999</v>
      </c>
      <c r="F865" s="32">
        <v>36647</v>
      </c>
      <c r="G865" s="33">
        <f t="shared" si="267"/>
        <v>5</v>
      </c>
      <c r="H865" s="33">
        <f t="shared" si="268"/>
        <v>2000</v>
      </c>
      <c r="I865" s="34">
        <v>3.16</v>
      </c>
      <c r="K865" s="32">
        <v>32608</v>
      </c>
      <c r="L865" s="33">
        <f t="shared" si="269"/>
        <v>4</v>
      </c>
      <c r="M865" s="33">
        <f t="shared" si="270"/>
        <v>1989</v>
      </c>
      <c r="N865" s="34">
        <v>20.65</v>
      </c>
      <c r="P865" s="32">
        <v>33105</v>
      </c>
      <c r="Q865" s="33">
        <f t="shared" si="271"/>
        <v>8</v>
      </c>
      <c r="R865" s="33">
        <f t="shared" si="272"/>
        <v>1990</v>
      </c>
      <c r="S865" s="34">
        <v>28.9</v>
      </c>
    </row>
    <row r="866" spans="1:19">
      <c r="A866" s="32">
        <v>34998</v>
      </c>
      <c r="B866" s="33">
        <f t="shared" si="265"/>
        <v>10</v>
      </c>
      <c r="C866" s="33">
        <f t="shared" si="266"/>
        <v>1995</v>
      </c>
      <c r="D866" s="34">
        <v>0.30599999999999999</v>
      </c>
      <c r="F866" s="32">
        <v>36648</v>
      </c>
      <c r="G866" s="33">
        <f t="shared" si="267"/>
        <v>5</v>
      </c>
      <c r="H866" s="33">
        <f t="shared" si="268"/>
        <v>2000</v>
      </c>
      <c r="I866" s="34">
        <v>3.2</v>
      </c>
      <c r="K866" s="32">
        <v>32609</v>
      </c>
      <c r="L866" s="33">
        <f t="shared" si="269"/>
        <v>4</v>
      </c>
      <c r="M866" s="33">
        <f t="shared" si="270"/>
        <v>1989</v>
      </c>
      <c r="N866" s="34">
        <v>20.56</v>
      </c>
      <c r="P866" s="32">
        <v>33106</v>
      </c>
      <c r="Q866" s="33">
        <f t="shared" si="271"/>
        <v>8</v>
      </c>
      <c r="R866" s="33">
        <f t="shared" si="272"/>
        <v>1990</v>
      </c>
      <c r="S866" s="34">
        <v>29.05</v>
      </c>
    </row>
    <row r="867" spans="1:19">
      <c r="A867" s="32">
        <v>34999</v>
      </c>
      <c r="B867" s="33">
        <f t="shared" si="265"/>
        <v>10</v>
      </c>
      <c r="C867" s="33">
        <f t="shared" si="266"/>
        <v>1995</v>
      </c>
      <c r="D867" s="34">
        <v>0.309</v>
      </c>
      <c r="F867" s="32">
        <v>36649</v>
      </c>
      <c r="G867" s="33">
        <f t="shared" si="267"/>
        <v>5</v>
      </c>
      <c r="H867" s="33">
        <f t="shared" si="268"/>
        <v>2000</v>
      </c>
      <c r="I867" s="34">
        <v>3.18</v>
      </c>
      <c r="K867" s="32">
        <v>32610</v>
      </c>
      <c r="L867" s="33">
        <f t="shared" si="269"/>
        <v>4</v>
      </c>
      <c r="M867" s="33">
        <f t="shared" si="270"/>
        <v>1989</v>
      </c>
      <c r="N867" s="34">
        <v>20.66</v>
      </c>
      <c r="P867" s="32">
        <v>33107</v>
      </c>
      <c r="Q867" s="33">
        <f t="shared" si="271"/>
        <v>8</v>
      </c>
      <c r="R867" s="33">
        <f t="shared" si="272"/>
        <v>1990</v>
      </c>
      <c r="S867" s="34">
        <v>30.45</v>
      </c>
    </row>
    <row r="868" spans="1:19">
      <c r="A868" s="32">
        <v>35002</v>
      </c>
      <c r="B868" s="33">
        <f t="shared" ref="B868:B931" si="273">+MONTH(A868)</f>
        <v>10</v>
      </c>
      <c r="C868" s="33">
        <f t="shared" ref="C868:C931" si="274">+YEAR(A868)</f>
        <v>1995</v>
      </c>
      <c r="D868" s="34">
        <v>0.309</v>
      </c>
      <c r="F868" s="32">
        <v>36650</v>
      </c>
      <c r="G868" s="33">
        <f t="shared" ref="G868:G931" si="275">+MONTH(F868)</f>
        <v>5</v>
      </c>
      <c r="H868" s="33">
        <f t="shared" ref="H868:H931" si="276">+YEAR(F868)</f>
        <v>2000</v>
      </c>
      <c r="I868" s="34">
        <v>3.09</v>
      </c>
      <c r="K868" s="32">
        <v>32611</v>
      </c>
      <c r="L868" s="33">
        <f t="shared" ref="L868:L931" si="277">+MONTH(K868)</f>
        <v>4</v>
      </c>
      <c r="M868" s="33">
        <f t="shared" ref="M868:M931" si="278">+YEAR(K868)</f>
        <v>1989</v>
      </c>
      <c r="N868" s="34">
        <v>20.260000000000002</v>
      </c>
      <c r="P868" s="32">
        <v>33108</v>
      </c>
      <c r="Q868" s="33">
        <f t="shared" ref="Q868:Q931" si="279">+MONTH(P868)</f>
        <v>8</v>
      </c>
      <c r="R868" s="33">
        <f t="shared" si="272"/>
        <v>1990</v>
      </c>
      <c r="S868" s="34">
        <v>32.35</v>
      </c>
    </row>
    <row r="869" spans="1:19">
      <c r="A869" s="32">
        <v>35003</v>
      </c>
      <c r="B869" s="33">
        <f t="shared" si="273"/>
        <v>10</v>
      </c>
      <c r="C869" s="33">
        <f t="shared" si="274"/>
        <v>1995</v>
      </c>
      <c r="D869" s="34">
        <v>0.30599999999999999</v>
      </c>
      <c r="F869" s="32">
        <v>36651</v>
      </c>
      <c r="G869" s="33">
        <f t="shared" si="275"/>
        <v>5</v>
      </c>
      <c r="H869" s="33">
        <f t="shared" si="276"/>
        <v>2000</v>
      </c>
      <c r="I869" s="34">
        <v>3.11</v>
      </c>
      <c r="K869" s="32">
        <v>32612</v>
      </c>
      <c r="L869" s="33">
        <f t="shared" si="277"/>
        <v>4</v>
      </c>
      <c r="M869" s="33">
        <f t="shared" si="278"/>
        <v>1989</v>
      </c>
      <c r="N869" s="34">
        <v>20.68</v>
      </c>
      <c r="P869" s="32">
        <v>33109</v>
      </c>
      <c r="Q869" s="33">
        <f t="shared" si="279"/>
        <v>8</v>
      </c>
      <c r="R869" s="33">
        <f t="shared" ref="R869:R932" si="280">+YEAR(P869)</f>
        <v>1990</v>
      </c>
      <c r="S869" s="34">
        <v>31.65</v>
      </c>
    </row>
    <row r="870" spans="1:19">
      <c r="A870" s="32">
        <v>35004</v>
      </c>
      <c r="B870" s="33">
        <f t="shared" si="273"/>
        <v>11</v>
      </c>
      <c r="C870" s="33">
        <f t="shared" si="274"/>
        <v>1995</v>
      </c>
      <c r="D870" s="34">
        <v>0.30599999999999999</v>
      </c>
      <c r="F870" s="32">
        <v>36654</v>
      </c>
      <c r="G870" s="33">
        <f t="shared" si="275"/>
        <v>5</v>
      </c>
      <c r="H870" s="33">
        <f t="shared" si="276"/>
        <v>2000</v>
      </c>
      <c r="I870" s="34">
        <v>3.12</v>
      </c>
      <c r="K870" s="32">
        <v>32615</v>
      </c>
      <c r="L870" s="33">
        <f t="shared" si="277"/>
        <v>4</v>
      </c>
      <c r="M870" s="33">
        <f t="shared" si="278"/>
        <v>1989</v>
      </c>
      <c r="N870" s="34">
        <v>21.23</v>
      </c>
      <c r="P870" s="32">
        <v>33112</v>
      </c>
      <c r="Q870" s="33">
        <f t="shared" si="279"/>
        <v>8</v>
      </c>
      <c r="R870" s="33">
        <f t="shared" si="280"/>
        <v>1990</v>
      </c>
      <c r="S870" s="34">
        <v>27.65</v>
      </c>
    </row>
    <row r="871" spans="1:19">
      <c r="A871" s="32">
        <v>35005</v>
      </c>
      <c r="B871" s="33">
        <f t="shared" si="273"/>
        <v>11</v>
      </c>
      <c r="C871" s="33">
        <f t="shared" si="274"/>
        <v>1995</v>
      </c>
      <c r="D871" s="34">
        <v>0.311</v>
      </c>
      <c r="F871" s="32">
        <v>36655</v>
      </c>
      <c r="G871" s="33">
        <f t="shared" si="275"/>
        <v>5</v>
      </c>
      <c r="H871" s="33">
        <f t="shared" si="276"/>
        <v>2000</v>
      </c>
      <c r="I871" s="34">
        <v>3.25</v>
      </c>
      <c r="K871" s="32">
        <v>32616</v>
      </c>
      <c r="L871" s="33">
        <f t="shared" si="277"/>
        <v>4</v>
      </c>
      <c r="M871" s="33">
        <f t="shared" si="278"/>
        <v>1989</v>
      </c>
      <c r="N871" s="34">
        <v>21.74</v>
      </c>
      <c r="P871" s="32">
        <v>33113</v>
      </c>
      <c r="Q871" s="33">
        <f t="shared" si="279"/>
        <v>8</v>
      </c>
      <c r="R871" s="33">
        <f t="shared" si="280"/>
        <v>1990</v>
      </c>
      <c r="S871" s="34">
        <v>27.65</v>
      </c>
    </row>
    <row r="872" spans="1:19">
      <c r="A872" s="32">
        <v>35006</v>
      </c>
      <c r="B872" s="33">
        <f t="shared" si="273"/>
        <v>11</v>
      </c>
      <c r="C872" s="33">
        <f t="shared" si="274"/>
        <v>1995</v>
      </c>
      <c r="D872" s="34">
        <v>0.314</v>
      </c>
      <c r="F872" s="32">
        <v>36656</v>
      </c>
      <c r="G872" s="33">
        <f t="shared" si="275"/>
        <v>5</v>
      </c>
      <c r="H872" s="33">
        <f t="shared" si="276"/>
        <v>2000</v>
      </c>
      <c r="I872" s="34">
        <v>3.2</v>
      </c>
      <c r="K872" s="32">
        <v>32617</v>
      </c>
      <c r="L872" s="33">
        <f t="shared" si="277"/>
        <v>4</v>
      </c>
      <c r="M872" s="33">
        <f t="shared" si="278"/>
        <v>1989</v>
      </c>
      <c r="N872" s="34">
        <v>22.66</v>
      </c>
      <c r="P872" s="32">
        <v>33114</v>
      </c>
      <c r="Q872" s="33">
        <f t="shared" si="279"/>
        <v>8</v>
      </c>
      <c r="R872" s="33">
        <f t="shared" si="280"/>
        <v>1990</v>
      </c>
      <c r="S872" s="34">
        <v>27.65</v>
      </c>
    </row>
    <row r="873" spans="1:19">
      <c r="A873" s="32">
        <v>35009</v>
      </c>
      <c r="B873" s="33">
        <f t="shared" si="273"/>
        <v>11</v>
      </c>
      <c r="C873" s="33">
        <f t="shared" si="274"/>
        <v>1995</v>
      </c>
      <c r="D873" s="34">
        <v>0.314</v>
      </c>
      <c r="F873" s="32">
        <v>36657</v>
      </c>
      <c r="G873" s="33">
        <f t="shared" si="275"/>
        <v>5</v>
      </c>
      <c r="H873" s="33">
        <f t="shared" si="276"/>
        <v>2000</v>
      </c>
      <c r="I873" s="34">
        <v>3.37</v>
      </c>
      <c r="K873" s="32">
        <v>32618</v>
      </c>
      <c r="L873" s="33">
        <f t="shared" si="277"/>
        <v>4</v>
      </c>
      <c r="M873" s="33">
        <f t="shared" si="278"/>
        <v>1989</v>
      </c>
      <c r="N873" s="34">
        <v>24.62</v>
      </c>
      <c r="P873" s="32">
        <v>33115</v>
      </c>
      <c r="Q873" s="33">
        <f t="shared" si="279"/>
        <v>8</v>
      </c>
      <c r="R873" s="33">
        <f t="shared" si="280"/>
        <v>1990</v>
      </c>
      <c r="S873" s="34">
        <v>27.5</v>
      </c>
    </row>
    <row r="874" spans="1:19">
      <c r="A874" s="32">
        <v>35010</v>
      </c>
      <c r="B874" s="33">
        <f t="shared" si="273"/>
        <v>11</v>
      </c>
      <c r="C874" s="33">
        <f t="shared" si="274"/>
        <v>1995</v>
      </c>
      <c r="D874" s="34">
        <v>0.314</v>
      </c>
      <c r="F874" s="32">
        <v>36658</v>
      </c>
      <c r="G874" s="33">
        <f t="shared" si="275"/>
        <v>5</v>
      </c>
      <c r="H874" s="33">
        <f t="shared" si="276"/>
        <v>2000</v>
      </c>
      <c r="I874" s="34">
        <v>3.35</v>
      </c>
      <c r="K874" s="32">
        <v>32619</v>
      </c>
      <c r="L874" s="33">
        <f t="shared" si="277"/>
        <v>4</v>
      </c>
      <c r="M874" s="33">
        <f t="shared" si="278"/>
        <v>1989</v>
      </c>
      <c r="N874" s="34">
        <v>23.38</v>
      </c>
      <c r="P874" s="32">
        <v>33116</v>
      </c>
      <c r="Q874" s="33">
        <f t="shared" si="279"/>
        <v>8</v>
      </c>
      <c r="R874" s="33">
        <f t="shared" si="280"/>
        <v>1990</v>
      </c>
      <c r="S874" s="34">
        <v>27.8</v>
      </c>
    </row>
    <row r="875" spans="1:19">
      <c r="A875" s="32">
        <v>35011</v>
      </c>
      <c r="B875" s="33">
        <f t="shared" si="273"/>
        <v>11</v>
      </c>
      <c r="C875" s="33">
        <f t="shared" si="274"/>
        <v>1995</v>
      </c>
      <c r="D875" s="34">
        <v>0.311</v>
      </c>
      <c r="F875" s="32">
        <v>36661</v>
      </c>
      <c r="G875" s="33">
        <f t="shared" si="275"/>
        <v>5</v>
      </c>
      <c r="H875" s="33">
        <f t="shared" si="276"/>
        <v>2000</v>
      </c>
      <c r="I875" s="34">
        <v>3.37</v>
      </c>
      <c r="K875" s="32">
        <v>32622</v>
      </c>
      <c r="L875" s="33">
        <f t="shared" si="277"/>
        <v>4</v>
      </c>
      <c r="M875" s="33">
        <f t="shared" si="278"/>
        <v>1989</v>
      </c>
      <c r="N875" s="34">
        <v>20.64</v>
      </c>
      <c r="P875" s="32">
        <v>33119</v>
      </c>
      <c r="Q875" s="33">
        <f t="shared" si="279"/>
        <v>9</v>
      </c>
      <c r="R875" s="33">
        <f t="shared" si="280"/>
        <v>1990</v>
      </c>
      <c r="S875" s="34">
        <v>30.53</v>
      </c>
    </row>
    <row r="876" spans="1:19">
      <c r="A876" s="32">
        <v>35012</v>
      </c>
      <c r="B876" s="33">
        <f t="shared" si="273"/>
        <v>11</v>
      </c>
      <c r="C876" s="33">
        <f t="shared" si="274"/>
        <v>1995</v>
      </c>
      <c r="D876" s="34">
        <v>0.309</v>
      </c>
      <c r="F876" s="32">
        <v>36662</v>
      </c>
      <c r="G876" s="33">
        <f t="shared" si="275"/>
        <v>5</v>
      </c>
      <c r="H876" s="33">
        <f t="shared" si="276"/>
        <v>2000</v>
      </c>
      <c r="I876" s="34">
        <v>3.45</v>
      </c>
      <c r="K876" s="32">
        <v>32623</v>
      </c>
      <c r="L876" s="33">
        <f t="shared" si="277"/>
        <v>4</v>
      </c>
      <c r="M876" s="33">
        <f t="shared" si="278"/>
        <v>1989</v>
      </c>
      <c r="N876" s="34">
        <v>21.32</v>
      </c>
      <c r="P876" s="32">
        <v>33120</v>
      </c>
      <c r="Q876" s="33">
        <f t="shared" si="279"/>
        <v>9</v>
      </c>
      <c r="R876" s="33">
        <f t="shared" si="280"/>
        <v>1990</v>
      </c>
      <c r="S876" s="34">
        <v>30.08</v>
      </c>
    </row>
    <row r="877" spans="1:19">
      <c r="A877" s="32">
        <v>35013</v>
      </c>
      <c r="B877" s="33">
        <f t="shared" si="273"/>
        <v>11</v>
      </c>
      <c r="C877" s="33">
        <f t="shared" si="274"/>
        <v>1995</v>
      </c>
      <c r="D877" s="34">
        <v>0.30399999999999999</v>
      </c>
      <c r="F877" s="32">
        <v>36663</v>
      </c>
      <c r="G877" s="33">
        <f t="shared" si="275"/>
        <v>5</v>
      </c>
      <c r="H877" s="33">
        <f t="shared" si="276"/>
        <v>2000</v>
      </c>
      <c r="I877" s="34">
        <v>3.49</v>
      </c>
      <c r="K877" s="32">
        <v>32624</v>
      </c>
      <c r="L877" s="33">
        <f t="shared" si="277"/>
        <v>4</v>
      </c>
      <c r="M877" s="33">
        <f t="shared" si="278"/>
        <v>1989</v>
      </c>
      <c r="N877" s="34">
        <v>21.2</v>
      </c>
      <c r="P877" s="32">
        <v>33121</v>
      </c>
      <c r="Q877" s="33">
        <f t="shared" si="279"/>
        <v>9</v>
      </c>
      <c r="R877" s="33">
        <f t="shared" si="280"/>
        <v>1990</v>
      </c>
      <c r="S877" s="34">
        <v>31.23</v>
      </c>
    </row>
    <row r="878" spans="1:19">
      <c r="A878" s="32">
        <v>35016</v>
      </c>
      <c r="B878" s="33">
        <f t="shared" si="273"/>
        <v>11</v>
      </c>
      <c r="C878" s="33">
        <f t="shared" si="274"/>
        <v>1995</v>
      </c>
      <c r="D878" s="34">
        <v>0.30599999999999999</v>
      </c>
      <c r="F878" s="32">
        <v>36664</v>
      </c>
      <c r="G878" s="33">
        <f t="shared" si="275"/>
        <v>5</v>
      </c>
      <c r="H878" s="33">
        <f t="shared" si="276"/>
        <v>2000</v>
      </c>
      <c r="I878" s="34">
        <v>3.73</v>
      </c>
      <c r="K878" s="32">
        <v>32625</v>
      </c>
      <c r="L878" s="33">
        <f t="shared" si="277"/>
        <v>4</v>
      </c>
      <c r="M878" s="33">
        <f t="shared" si="278"/>
        <v>1989</v>
      </c>
      <c r="N878" s="34">
        <v>20.83</v>
      </c>
      <c r="P878" s="32">
        <v>33122</v>
      </c>
      <c r="Q878" s="33">
        <f t="shared" si="279"/>
        <v>9</v>
      </c>
      <c r="R878" s="33">
        <f t="shared" si="280"/>
        <v>1990</v>
      </c>
      <c r="S878" s="34">
        <v>32.15</v>
      </c>
    </row>
    <row r="879" spans="1:19">
      <c r="A879" s="32">
        <v>35017</v>
      </c>
      <c r="B879" s="33">
        <f t="shared" si="273"/>
        <v>11</v>
      </c>
      <c r="C879" s="33">
        <f t="shared" si="274"/>
        <v>1995</v>
      </c>
      <c r="D879" s="34">
        <v>0.30499999999999999</v>
      </c>
      <c r="F879" s="32">
        <v>36665</v>
      </c>
      <c r="G879" s="33">
        <f t="shared" si="275"/>
        <v>5</v>
      </c>
      <c r="H879" s="33">
        <f t="shared" si="276"/>
        <v>2000</v>
      </c>
      <c r="I879" s="34">
        <v>3.76</v>
      </c>
      <c r="K879" s="32">
        <v>32626</v>
      </c>
      <c r="L879" s="33">
        <f t="shared" si="277"/>
        <v>4</v>
      </c>
      <c r="M879" s="33">
        <f t="shared" si="278"/>
        <v>1989</v>
      </c>
      <c r="N879" s="34">
        <v>20.38</v>
      </c>
      <c r="P879" s="32">
        <v>33123</v>
      </c>
      <c r="Q879" s="33">
        <f t="shared" si="279"/>
        <v>9</v>
      </c>
      <c r="R879" s="33">
        <f t="shared" si="280"/>
        <v>1990</v>
      </c>
      <c r="S879" s="34">
        <v>31.45</v>
      </c>
    </row>
    <row r="880" spans="1:19">
      <c r="A880" s="32">
        <v>35018</v>
      </c>
      <c r="B880" s="33">
        <f t="shared" si="273"/>
        <v>11</v>
      </c>
      <c r="C880" s="33">
        <f t="shared" si="274"/>
        <v>1995</v>
      </c>
      <c r="D880" s="34">
        <v>0.30399999999999999</v>
      </c>
      <c r="F880" s="32">
        <v>36668</v>
      </c>
      <c r="G880" s="33">
        <f t="shared" si="275"/>
        <v>5</v>
      </c>
      <c r="H880" s="33">
        <f t="shared" si="276"/>
        <v>2000</v>
      </c>
      <c r="I880" s="34">
        <v>3.95</v>
      </c>
      <c r="K880" s="32">
        <v>32629</v>
      </c>
      <c r="L880" s="33">
        <f t="shared" si="277"/>
        <v>5</v>
      </c>
      <c r="M880" s="33">
        <f t="shared" si="278"/>
        <v>1989</v>
      </c>
      <c r="N880" s="34">
        <v>20.66</v>
      </c>
      <c r="P880" s="32">
        <v>33126</v>
      </c>
      <c r="Q880" s="33">
        <f t="shared" si="279"/>
        <v>9</v>
      </c>
      <c r="R880" s="33">
        <f t="shared" si="280"/>
        <v>1990</v>
      </c>
      <c r="S880" s="34">
        <v>31.45</v>
      </c>
    </row>
    <row r="881" spans="1:19">
      <c r="A881" s="32">
        <v>35019</v>
      </c>
      <c r="B881" s="33">
        <f t="shared" si="273"/>
        <v>11</v>
      </c>
      <c r="C881" s="33">
        <f t="shared" si="274"/>
        <v>1995</v>
      </c>
      <c r="D881" s="34">
        <v>0.30499999999999999</v>
      </c>
      <c r="F881" s="32">
        <v>36669</v>
      </c>
      <c r="G881" s="33">
        <f t="shared" si="275"/>
        <v>5</v>
      </c>
      <c r="H881" s="33">
        <f t="shared" si="276"/>
        <v>2000</v>
      </c>
      <c r="I881" s="34">
        <v>3.85</v>
      </c>
      <c r="K881" s="32">
        <v>32630</v>
      </c>
      <c r="L881" s="33">
        <f t="shared" si="277"/>
        <v>5</v>
      </c>
      <c r="M881" s="33">
        <f t="shared" si="278"/>
        <v>1989</v>
      </c>
      <c r="N881" s="34">
        <v>19.73</v>
      </c>
      <c r="P881" s="32">
        <v>33127</v>
      </c>
      <c r="Q881" s="33">
        <f t="shared" si="279"/>
        <v>9</v>
      </c>
      <c r="R881" s="33">
        <f t="shared" si="280"/>
        <v>1990</v>
      </c>
      <c r="S881" s="34">
        <v>32.1</v>
      </c>
    </row>
    <row r="882" spans="1:19">
      <c r="A882" s="32">
        <v>35020</v>
      </c>
      <c r="B882" s="33">
        <f t="shared" si="273"/>
        <v>11</v>
      </c>
      <c r="C882" s="33">
        <f t="shared" si="274"/>
        <v>1995</v>
      </c>
      <c r="D882" s="34">
        <v>0.311</v>
      </c>
      <c r="F882" s="32">
        <v>36670</v>
      </c>
      <c r="G882" s="33">
        <f t="shared" si="275"/>
        <v>5</v>
      </c>
      <c r="H882" s="33">
        <f t="shared" si="276"/>
        <v>2000</v>
      </c>
      <c r="I882" s="34">
        <v>3.94</v>
      </c>
      <c r="K882" s="32">
        <v>32631</v>
      </c>
      <c r="L882" s="33">
        <f t="shared" si="277"/>
        <v>5</v>
      </c>
      <c r="M882" s="33">
        <f t="shared" si="278"/>
        <v>1989</v>
      </c>
      <c r="N882" s="34">
        <v>20.13</v>
      </c>
      <c r="P882" s="32">
        <v>33128</v>
      </c>
      <c r="Q882" s="33">
        <f t="shared" si="279"/>
        <v>9</v>
      </c>
      <c r="R882" s="33">
        <f t="shared" si="280"/>
        <v>1990</v>
      </c>
      <c r="S882" s="34">
        <v>31.28</v>
      </c>
    </row>
    <row r="883" spans="1:19">
      <c r="A883" s="32">
        <v>35023</v>
      </c>
      <c r="B883" s="33">
        <f t="shared" si="273"/>
        <v>11</v>
      </c>
      <c r="C883" s="33">
        <f t="shared" si="274"/>
        <v>1995</v>
      </c>
      <c r="D883" s="34">
        <v>0.309</v>
      </c>
      <c r="F883" s="32">
        <v>36671</v>
      </c>
      <c r="G883" s="33">
        <f t="shared" si="275"/>
        <v>5</v>
      </c>
      <c r="H883" s="33">
        <f t="shared" si="276"/>
        <v>2000</v>
      </c>
      <c r="I883" s="34">
        <v>4.18</v>
      </c>
      <c r="K883" s="32">
        <v>32632</v>
      </c>
      <c r="L883" s="33">
        <f t="shared" si="277"/>
        <v>5</v>
      </c>
      <c r="M883" s="33">
        <f t="shared" si="278"/>
        <v>1989</v>
      </c>
      <c r="N883" s="34">
        <v>20.57</v>
      </c>
      <c r="P883" s="32">
        <v>33129</v>
      </c>
      <c r="Q883" s="33">
        <f t="shared" si="279"/>
        <v>9</v>
      </c>
      <c r="R883" s="33">
        <f t="shared" si="280"/>
        <v>1990</v>
      </c>
      <c r="S883" s="34">
        <v>31.88</v>
      </c>
    </row>
    <row r="884" spans="1:19">
      <c r="A884" s="32">
        <v>35024</v>
      </c>
      <c r="B884" s="33">
        <f t="shared" si="273"/>
        <v>11</v>
      </c>
      <c r="C884" s="33">
        <f t="shared" si="274"/>
        <v>1995</v>
      </c>
      <c r="D884" s="34">
        <v>0.311</v>
      </c>
      <c r="F884" s="32">
        <v>36672</v>
      </c>
      <c r="G884" s="33">
        <f t="shared" si="275"/>
        <v>5</v>
      </c>
      <c r="H884" s="33">
        <f t="shared" si="276"/>
        <v>2000</v>
      </c>
      <c r="I884" s="34">
        <v>4.29</v>
      </c>
      <c r="K884" s="32">
        <v>32633</v>
      </c>
      <c r="L884" s="33">
        <f t="shared" si="277"/>
        <v>5</v>
      </c>
      <c r="M884" s="33">
        <f t="shared" si="278"/>
        <v>1989</v>
      </c>
      <c r="N884" s="34">
        <v>20.079999999999998</v>
      </c>
      <c r="P884" s="32">
        <v>33130</v>
      </c>
      <c r="Q884" s="33">
        <f t="shared" si="279"/>
        <v>9</v>
      </c>
      <c r="R884" s="33">
        <f t="shared" si="280"/>
        <v>1990</v>
      </c>
      <c r="S884" s="34">
        <v>33.35</v>
      </c>
    </row>
    <row r="885" spans="1:19">
      <c r="A885" s="32">
        <v>35025</v>
      </c>
      <c r="B885" s="33">
        <f t="shared" si="273"/>
        <v>11</v>
      </c>
      <c r="C885" s="33">
        <f t="shared" si="274"/>
        <v>1995</v>
      </c>
      <c r="D885" s="34">
        <v>0.311</v>
      </c>
      <c r="F885" s="32">
        <v>36676</v>
      </c>
      <c r="G885" s="33">
        <f t="shared" si="275"/>
        <v>5</v>
      </c>
      <c r="H885" s="33">
        <f t="shared" si="276"/>
        <v>2000</v>
      </c>
      <c r="I885" s="34">
        <v>4.3499999999999996</v>
      </c>
      <c r="K885" s="32">
        <v>32636</v>
      </c>
      <c r="L885" s="33">
        <f t="shared" si="277"/>
        <v>5</v>
      </c>
      <c r="M885" s="33">
        <f t="shared" si="278"/>
        <v>1989</v>
      </c>
      <c r="N885" s="34">
        <v>19.41</v>
      </c>
      <c r="P885" s="32">
        <v>33133</v>
      </c>
      <c r="Q885" s="33">
        <f t="shared" si="279"/>
        <v>9</v>
      </c>
      <c r="R885" s="33">
        <f t="shared" si="280"/>
        <v>1990</v>
      </c>
      <c r="S885" s="34">
        <v>34.9</v>
      </c>
    </row>
    <row r="886" spans="1:19">
      <c r="A886" s="32">
        <v>35030</v>
      </c>
      <c r="B886" s="33">
        <f t="shared" si="273"/>
        <v>11</v>
      </c>
      <c r="C886" s="33">
        <f t="shared" si="274"/>
        <v>1995</v>
      </c>
      <c r="D886" s="34">
        <v>0.311</v>
      </c>
      <c r="F886" s="32">
        <v>36677</v>
      </c>
      <c r="G886" s="33">
        <f t="shared" si="275"/>
        <v>5</v>
      </c>
      <c r="H886" s="33">
        <f t="shared" si="276"/>
        <v>2000</v>
      </c>
      <c r="I886" s="34">
        <v>4.5199999999999996</v>
      </c>
      <c r="K886" s="32">
        <v>32637</v>
      </c>
      <c r="L886" s="33">
        <f t="shared" si="277"/>
        <v>5</v>
      </c>
      <c r="M886" s="33">
        <f t="shared" si="278"/>
        <v>1989</v>
      </c>
      <c r="N886" s="34">
        <v>19.54</v>
      </c>
      <c r="P886" s="32">
        <v>33134</v>
      </c>
      <c r="Q886" s="33">
        <f t="shared" si="279"/>
        <v>9</v>
      </c>
      <c r="R886" s="33">
        <f t="shared" si="280"/>
        <v>1990</v>
      </c>
      <c r="S886" s="34">
        <v>35.950000000000003</v>
      </c>
    </row>
    <row r="887" spans="1:19">
      <c r="A887" s="32">
        <v>35031</v>
      </c>
      <c r="B887" s="33">
        <f t="shared" si="273"/>
        <v>11</v>
      </c>
      <c r="C887" s="33">
        <f t="shared" si="274"/>
        <v>1995</v>
      </c>
      <c r="D887" s="34">
        <v>0.311</v>
      </c>
      <c r="F887" s="32">
        <v>36678</v>
      </c>
      <c r="G887" s="33">
        <f t="shared" si="275"/>
        <v>6</v>
      </c>
      <c r="H887" s="33">
        <f t="shared" si="276"/>
        <v>2000</v>
      </c>
      <c r="I887" s="34">
        <v>4.3899999999999997</v>
      </c>
      <c r="K887" s="32">
        <v>32638</v>
      </c>
      <c r="L887" s="33">
        <f t="shared" si="277"/>
        <v>5</v>
      </c>
      <c r="M887" s="33">
        <f t="shared" si="278"/>
        <v>1989</v>
      </c>
      <c r="N887" s="34">
        <v>19.559999999999999</v>
      </c>
      <c r="P887" s="32">
        <v>33135</v>
      </c>
      <c r="Q887" s="33">
        <f t="shared" si="279"/>
        <v>9</v>
      </c>
      <c r="R887" s="33">
        <f t="shared" si="280"/>
        <v>1990</v>
      </c>
      <c r="S887" s="34">
        <v>35.08</v>
      </c>
    </row>
    <row r="888" spans="1:19">
      <c r="A888" s="32">
        <v>35032</v>
      </c>
      <c r="B888" s="33">
        <f t="shared" si="273"/>
        <v>11</v>
      </c>
      <c r="C888" s="33">
        <f t="shared" si="274"/>
        <v>1995</v>
      </c>
      <c r="D888" s="34">
        <v>0.311</v>
      </c>
      <c r="F888" s="32">
        <v>36679</v>
      </c>
      <c r="G888" s="33">
        <f t="shared" si="275"/>
        <v>6</v>
      </c>
      <c r="H888" s="33">
        <f t="shared" si="276"/>
        <v>2000</v>
      </c>
      <c r="I888" s="34">
        <v>4.21</v>
      </c>
      <c r="K888" s="32">
        <v>32639</v>
      </c>
      <c r="L888" s="33">
        <f t="shared" si="277"/>
        <v>5</v>
      </c>
      <c r="M888" s="33">
        <f t="shared" si="278"/>
        <v>1989</v>
      </c>
      <c r="N888" s="34">
        <v>20.13</v>
      </c>
      <c r="P888" s="32">
        <v>33136</v>
      </c>
      <c r="Q888" s="33">
        <f t="shared" si="279"/>
        <v>9</v>
      </c>
      <c r="R888" s="33">
        <f t="shared" si="280"/>
        <v>1990</v>
      </c>
      <c r="S888" s="34">
        <v>35.65</v>
      </c>
    </row>
    <row r="889" spans="1:19">
      <c r="A889" s="32">
        <v>35033</v>
      </c>
      <c r="B889" s="33">
        <f t="shared" si="273"/>
        <v>11</v>
      </c>
      <c r="C889" s="33">
        <f t="shared" si="274"/>
        <v>1995</v>
      </c>
      <c r="D889" s="34">
        <v>0.311</v>
      </c>
      <c r="F889" s="32">
        <v>36682</v>
      </c>
      <c r="G889" s="33">
        <f t="shared" si="275"/>
        <v>6</v>
      </c>
      <c r="H889" s="33">
        <f t="shared" si="276"/>
        <v>2000</v>
      </c>
      <c r="I889" s="34">
        <v>4.17</v>
      </c>
      <c r="K889" s="32">
        <v>32640</v>
      </c>
      <c r="L889" s="33">
        <f t="shared" si="277"/>
        <v>5</v>
      </c>
      <c r="M889" s="33">
        <f t="shared" si="278"/>
        <v>1989</v>
      </c>
      <c r="N889" s="34">
        <v>20.12</v>
      </c>
      <c r="P889" s="32">
        <v>33137</v>
      </c>
      <c r="Q889" s="33">
        <f t="shared" si="279"/>
        <v>9</v>
      </c>
      <c r="R889" s="33">
        <f t="shared" si="280"/>
        <v>1990</v>
      </c>
      <c r="S889" s="34">
        <v>36.950000000000003</v>
      </c>
    </row>
    <row r="890" spans="1:19">
      <c r="A890" s="32">
        <v>35034</v>
      </c>
      <c r="B890" s="33">
        <f t="shared" si="273"/>
        <v>12</v>
      </c>
      <c r="C890" s="33">
        <f t="shared" si="274"/>
        <v>1995</v>
      </c>
      <c r="D890" s="34">
        <v>0.311</v>
      </c>
      <c r="F890" s="32">
        <v>36683</v>
      </c>
      <c r="G890" s="33">
        <f t="shared" si="275"/>
        <v>6</v>
      </c>
      <c r="H890" s="33">
        <f t="shared" si="276"/>
        <v>2000</v>
      </c>
      <c r="I890" s="34">
        <v>4.4800000000000004</v>
      </c>
      <c r="K890" s="32">
        <v>32643</v>
      </c>
      <c r="L890" s="33">
        <f t="shared" si="277"/>
        <v>5</v>
      </c>
      <c r="M890" s="33">
        <f t="shared" si="278"/>
        <v>1989</v>
      </c>
      <c r="N890" s="34">
        <v>20.53</v>
      </c>
      <c r="P890" s="32">
        <v>33140</v>
      </c>
      <c r="Q890" s="33">
        <f t="shared" si="279"/>
        <v>9</v>
      </c>
      <c r="R890" s="33">
        <f t="shared" si="280"/>
        <v>1990</v>
      </c>
      <c r="S890" s="34">
        <v>40.75</v>
      </c>
    </row>
    <row r="891" spans="1:19">
      <c r="A891" s="32">
        <v>35037</v>
      </c>
      <c r="B891" s="33">
        <f t="shared" si="273"/>
        <v>12</v>
      </c>
      <c r="C891" s="33">
        <f t="shared" si="274"/>
        <v>1995</v>
      </c>
      <c r="D891" s="34">
        <v>0.314</v>
      </c>
      <c r="F891" s="32">
        <v>36684</v>
      </c>
      <c r="G891" s="33">
        <f t="shared" si="275"/>
        <v>6</v>
      </c>
      <c r="H891" s="33">
        <f t="shared" si="276"/>
        <v>2000</v>
      </c>
      <c r="I891" s="34">
        <v>4.2300000000000004</v>
      </c>
      <c r="K891" s="32">
        <v>32644</v>
      </c>
      <c r="L891" s="33">
        <f t="shared" si="277"/>
        <v>5</v>
      </c>
      <c r="M891" s="33">
        <f t="shared" si="278"/>
        <v>1989</v>
      </c>
      <c r="N891" s="34">
        <v>20.58</v>
      </c>
      <c r="P891" s="32">
        <v>33141</v>
      </c>
      <c r="Q891" s="33">
        <f t="shared" si="279"/>
        <v>9</v>
      </c>
      <c r="R891" s="33">
        <f t="shared" si="280"/>
        <v>1990</v>
      </c>
      <c r="S891" s="34">
        <v>39.9</v>
      </c>
    </row>
    <row r="892" spans="1:19">
      <c r="A892" s="32">
        <v>35038</v>
      </c>
      <c r="B892" s="33">
        <f t="shared" si="273"/>
        <v>12</v>
      </c>
      <c r="C892" s="33">
        <f t="shared" si="274"/>
        <v>1995</v>
      </c>
      <c r="D892" s="34">
        <v>0.316</v>
      </c>
      <c r="F892" s="32">
        <v>36685</v>
      </c>
      <c r="G892" s="33">
        <f t="shared" si="275"/>
        <v>6</v>
      </c>
      <c r="H892" s="33">
        <f t="shared" si="276"/>
        <v>2000</v>
      </c>
      <c r="I892" s="34">
        <v>3.96</v>
      </c>
      <c r="K892" s="32">
        <v>32645</v>
      </c>
      <c r="L892" s="33">
        <f t="shared" si="277"/>
        <v>5</v>
      </c>
      <c r="M892" s="33">
        <f t="shared" si="278"/>
        <v>1989</v>
      </c>
      <c r="N892" s="34">
        <v>20.149999999999999</v>
      </c>
      <c r="P892" s="32">
        <v>33142</v>
      </c>
      <c r="Q892" s="33">
        <f t="shared" si="279"/>
        <v>9</v>
      </c>
      <c r="R892" s="33">
        <f t="shared" si="280"/>
        <v>1990</v>
      </c>
      <c r="S892" s="34">
        <v>40.85</v>
      </c>
    </row>
    <row r="893" spans="1:19">
      <c r="A893" s="32">
        <v>35039</v>
      </c>
      <c r="B893" s="33">
        <f t="shared" si="273"/>
        <v>12</v>
      </c>
      <c r="C893" s="33">
        <f t="shared" si="274"/>
        <v>1995</v>
      </c>
      <c r="D893" s="34">
        <v>0.32100000000000001</v>
      </c>
      <c r="F893" s="32">
        <v>36686</v>
      </c>
      <c r="G893" s="33">
        <f t="shared" si="275"/>
        <v>6</v>
      </c>
      <c r="H893" s="33">
        <f t="shared" si="276"/>
        <v>2000</v>
      </c>
      <c r="I893" s="34">
        <v>4.1399999999999997</v>
      </c>
      <c r="K893" s="32">
        <v>32646</v>
      </c>
      <c r="L893" s="33">
        <f t="shared" si="277"/>
        <v>5</v>
      </c>
      <c r="M893" s="33">
        <f t="shared" si="278"/>
        <v>1989</v>
      </c>
      <c r="N893" s="34">
        <v>20.25</v>
      </c>
      <c r="P893" s="32">
        <v>33143</v>
      </c>
      <c r="Q893" s="33">
        <f t="shared" si="279"/>
        <v>9</v>
      </c>
      <c r="R893" s="33">
        <f t="shared" si="280"/>
        <v>1990</v>
      </c>
      <c r="S893" s="34">
        <v>41.45</v>
      </c>
    </row>
    <row r="894" spans="1:19">
      <c r="A894" s="32">
        <v>35040</v>
      </c>
      <c r="B894" s="33">
        <f t="shared" si="273"/>
        <v>12</v>
      </c>
      <c r="C894" s="33">
        <f t="shared" si="274"/>
        <v>1995</v>
      </c>
      <c r="D894" s="34">
        <v>0.32900000000000001</v>
      </c>
      <c r="F894" s="32">
        <v>36689</v>
      </c>
      <c r="G894" s="33">
        <f t="shared" si="275"/>
        <v>6</v>
      </c>
      <c r="H894" s="33">
        <f t="shared" si="276"/>
        <v>2000</v>
      </c>
      <c r="I894" s="34">
        <v>4.22</v>
      </c>
      <c r="K894" s="32">
        <v>32647</v>
      </c>
      <c r="L894" s="33">
        <f t="shared" si="277"/>
        <v>5</v>
      </c>
      <c r="M894" s="33">
        <f t="shared" si="278"/>
        <v>1989</v>
      </c>
      <c r="N894" s="34">
        <v>20.58</v>
      </c>
      <c r="P894" s="32">
        <v>33144</v>
      </c>
      <c r="Q894" s="33">
        <f t="shared" si="279"/>
        <v>9</v>
      </c>
      <c r="R894" s="33">
        <f t="shared" si="280"/>
        <v>1990</v>
      </c>
      <c r="S894" s="34">
        <v>41</v>
      </c>
    </row>
    <row r="895" spans="1:19">
      <c r="A895" s="32">
        <v>35041</v>
      </c>
      <c r="B895" s="33">
        <f t="shared" si="273"/>
        <v>12</v>
      </c>
      <c r="C895" s="33">
        <f t="shared" si="274"/>
        <v>1995</v>
      </c>
      <c r="D895" s="34">
        <v>0.33600000000000002</v>
      </c>
      <c r="F895" s="32">
        <v>36690</v>
      </c>
      <c r="G895" s="33">
        <f t="shared" si="275"/>
        <v>6</v>
      </c>
      <c r="H895" s="33">
        <f t="shared" si="276"/>
        <v>2000</v>
      </c>
      <c r="I895" s="34">
        <v>4.2699999999999996</v>
      </c>
      <c r="K895" s="32">
        <v>32650</v>
      </c>
      <c r="L895" s="33">
        <f t="shared" si="277"/>
        <v>5</v>
      </c>
      <c r="M895" s="33">
        <f t="shared" si="278"/>
        <v>1989</v>
      </c>
      <c r="N895" s="34">
        <v>20.92</v>
      </c>
      <c r="P895" s="32">
        <v>33147</v>
      </c>
      <c r="Q895" s="33">
        <f t="shared" si="279"/>
        <v>10</v>
      </c>
      <c r="R895" s="33">
        <f t="shared" si="280"/>
        <v>1990</v>
      </c>
      <c r="S895" s="34">
        <v>38.950000000000003</v>
      </c>
    </row>
    <row r="896" spans="1:19">
      <c r="A896" s="32">
        <v>35044</v>
      </c>
      <c r="B896" s="33">
        <f t="shared" si="273"/>
        <v>12</v>
      </c>
      <c r="C896" s="33">
        <f t="shared" si="274"/>
        <v>1995</v>
      </c>
      <c r="D896" s="34">
        <v>0.33800000000000002</v>
      </c>
      <c r="F896" s="32">
        <v>36691</v>
      </c>
      <c r="G896" s="33">
        <f t="shared" si="275"/>
        <v>6</v>
      </c>
      <c r="H896" s="33">
        <f t="shared" si="276"/>
        <v>2000</v>
      </c>
      <c r="I896" s="34">
        <v>4.16</v>
      </c>
      <c r="K896" s="32">
        <v>32651</v>
      </c>
      <c r="L896" s="33">
        <f t="shared" si="277"/>
        <v>5</v>
      </c>
      <c r="M896" s="33">
        <f t="shared" si="278"/>
        <v>1989</v>
      </c>
      <c r="N896" s="34">
        <v>21.77</v>
      </c>
      <c r="P896" s="32">
        <v>33148</v>
      </c>
      <c r="Q896" s="33">
        <f t="shared" si="279"/>
        <v>10</v>
      </c>
      <c r="R896" s="33">
        <f t="shared" si="280"/>
        <v>1990</v>
      </c>
      <c r="S896" s="34">
        <v>35.450000000000003</v>
      </c>
    </row>
    <row r="897" spans="1:19">
      <c r="A897" s="32">
        <v>35045</v>
      </c>
      <c r="B897" s="33">
        <f t="shared" si="273"/>
        <v>12</v>
      </c>
      <c r="C897" s="33">
        <f t="shared" si="274"/>
        <v>1995</v>
      </c>
      <c r="D897" s="34">
        <v>0.33500000000000002</v>
      </c>
      <c r="F897" s="32">
        <v>36692</v>
      </c>
      <c r="G897" s="33">
        <f t="shared" si="275"/>
        <v>6</v>
      </c>
      <c r="H897" s="33">
        <f t="shared" si="276"/>
        <v>2000</v>
      </c>
      <c r="I897" s="34">
        <v>4.38</v>
      </c>
      <c r="K897" s="32">
        <v>32652</v>
      </c>
      <c r="L897" s="33">
        <f t="shared" si="277"/>
        <v>5</v>
      </c>
      <c r="M897" s="33">
        <f t="shared" si="278"/>
        <v>1989</v>
      </c>
      <c r="N897" s="34">
        <v>19.68</v>
      </c>
      <c r="P897" s="32">
        <v>33149</v>
      </c>
      <c r="Q897" s="33">
        <f t="shared" si="279"/>
        <v>10</v>
      </c>
      <c r="R897" s="33">
        <f t="shared" si="280"/>
        <v>1990</v>
      </c>
      <c r="S897" s="34">
        <v>37.549999999999997</v>
      </c>
    </row>
    <row r="898" spans="1:19">
      <c r="A898" s="32">
        <v>35046</v>
      </c>
      <c r="B898" s="33">
        <f t="shared" si="273"/>
        <v>12</v>
      </c>
      <c r="C898" s="33">
        <f t="shared" si="274"/>
        <v>1995</v>
      </c>
      <c r="D898" s="34">
        <v>0.33800000000000002</v>
      </c>
      <c r="F898" s="32">
        <v>36693</v>
      </c>
      <c r="G898" s="33">
        <f t="shared" si="275"/>
        <v>6</v>
      </c>
      <c r="H898" s="33">
        <f t="shared" si="276"/>
        <v>2000</v>
      </c>
      <c r="I898" s="34">
        <v>4.45</v>
      </c>
      <c r="K898" s="32">
        <v>32653</v>
      </c>
      <c r="L898" s="33">
        <f t="shared" si="277"/>
        <v>5</v>
      </c>
      <c r="M898" s="33">
        <f t="shared" si="278"/>
        <v>1989</v>
      </c>
      <c r="N898" s="34">
        <v>19.46</v>
      </c>
      <c r="P898" s="32">
        <v>33150</v>
      </c>
      <c r="Q898" s="33">
        <f t="shared" si="279"/>
        <v>10</v>
      </c>
      <c r="R898" s="33">
        <f t="shared" si="280"/>
        <v>1990</v>
      </c>
      <c r="S898" s="34">
        <v>37.200000000000003</v>
      </c>
    </row>
    <row r="899" spans="1:19">
      <c r="A899" s="32">
        <v>35047</v>
      </c>
      <c r="B899" s="33">
        <f t="shared" si="273"/>
        <v>12</v>
      </c>
      <c r="C899" s="33">
        <f t="shared" si="274"/>
        <v>1995</v>
      </c>
      <c r="D899" s="34">
        <v>0.33800000000000002</v>
      </c>
      <c r="F899" s="32">
        <v>36696</v>
      </c>
      <c r="G899" s="33">
        <f t="shared" si="275"/>
        <v>6</v>
      </c>
      <c r="H899" s="33">
        <f t="shared" si="276"/>
        <v>2000</v>
      </c>
      <c r="I899" s="34">
        <v>4.38</v>
      </c>
      <c r="K899" s="32">
        <v>32654</v>
      </c>
      <c r="L899" s="33">
        <f t="shared" si="277"/>
        <v>5</v>
      </c>
      <c r="M899" s="33">
        <f t="shared" si="278"/>
        <v>1989</v>
      </c>
      <c r="N899" s="34">
        <v>19.55</v>
      </c>
      <c r="P899" s="32">
        <v>33151</v>
      </c>
      <c r="Q899" s="33">
        <f t="shared" si="279"/>
        <v>10</v>
      </c>
      <c r="R899" s="33">
        <f t="shared" si="280"/>
        <v>1990</v>
      </c>
      <c r="S899" s="34">
        <v>39.049999999999997</v>
      </c>
    </row>
    <row r="900" spans="1:19">
      <c r="A900" s="32">
        <v>35048</v>
      </c>
      <c r="B900" s="33">
        <f t="shared" si="273"/>
        <v>12</v>
      </c>
      <c r="C900" s="33">
        <f t="shared" si="274"/>
        <v>1995</v>
      </c>
      <c r="D900" s="34">
        <v>0.35299999999999998</v>
      </c>
      <c r="F900" s="32">
        <v>36697</v>
      </c>
      <c r="G900" s="33">
        <f t="shared" si="275"/>
        <v>6</v>
      </c>
      <c r="H900" s="33">
        <f t="shared" si="276"/>
        <v>2000</v>
      </c>
      <c r="I900" s="34">
        <v>4.0199999999999996</v>
      </c>
      <c r="K900" s="32">
        <v>32657</v>
      </c>
      <c r="L900" s="33">
        <f t="shared" si="277"/>
        <v>5</v>
      </c>
      <c r="M900" s="33">
        <f t="shared" si="278"/>
        <v>1989</v>
      </c>
      <c r="N900" s="34">
        <v>19.55</v>
      </c>
      <c r="P900" s="32">
        <v>33154</v>
      </c>
      <c r="Q900" s="33">
        <f t="shared" si="279"/>
        <v>10</v>
      </c>
      <c r="R900" s="33">
        <f t="shared" si="280"/>
        <v>1990</v>
      </c>
      <c r="S900" s="34">
        <v>39.200000000000003</v>
      </c>
    </row>
    <row r="901" spans="1:19">
      <c r="A901" s="32">
        <v>35051</v>
      </c>
      <c r="B901" s="33">
        <f t="shared" si="273"/>
        <v>12</v>
      </c>
      <c r="C901" s="33">
        <f t="shared" si="274"/>
        <v>1995</v>
      </c>
      <c r="D901" s="34">
        <v>0.35899999999999999</v>
      </c>
      <c r="F901" s="32">
        <v>36698</v>
      </c>
      <c r="G901" s="33">
        <f t="shared" si="275"/>
        <v>6</v>
      </c>
      <c r="H901" s="33">
        <f t="shared" si="276"/>
        <v>2000</v>
      </c>
      <c r="I901" s="34">
        <v>4.1399999999999997</v>
      </c>
      <c r="K901" s="32">
        <v>32658</v>
      </c>
      <c r="L901" s="33">
        <f t="shared" si="277"/>
        <v>5</v>
      </c>
      <c r="M901" s="33">
        <f t="shared" si="278"/>
        <v>1989</v>
      </c>
      <c r="N901" s="34">
        <v>19.96</v>
      </c>
      <c r="P901" s="32">
        <v>33155</v>
      </c>
      <c r="Q901" s="33">
        <f t="shared" si="279"/>
        <v>10</v>
      </c>
      <c r="R901" s="33">
        <f t="shared" si="280"/>
        <v>1990</v>
      </c>
      <c r="S901" s="34">
        <v>40.9</v>
      </c>
    </row>
    <row r="902" spans="1:19">
      <c r="A902" s="32">
        <v>35052</v>
      </c>
      <c r="B902" s="33">
        <f t="shared" si="273"/>
        <v>12</v>
      </c>
      <c r="C902" s="33">
        <f t="shared" si="274"/>
        <v>1995</v>
      </c>
      <c r="D902" s="34">
        <v>0.379</v>
      </c>
      <c r="F902" s="32">
        <v>36699</v>
      </c>
      <c r="G902" s="33">
        <f t="shared" si="275"/>
        <v>6</v>
      </c>
      <c r="H902" s="33">
        <f t="shared" si="276"/>
        <v>2000</v>
      </c>
      <c r="I902" s="34">
        <v>4.4400000000000004</v>
      </c>
      <c r="K902" s="32">
        <v>32659</v>
      </c>
      <c r="L902" s="33">
        <f t="shared" si="277"/>
        <v>5</v>
      </c>
      <c r="M902" s="33">
        <f t="shared" si="278"/>
        <v>1989</v>
      </c>
      <c r="N902" s="34">
        <v>19.93</v>
      </c>
      <c r="P902" s="32">
        <v>33156</v>
      </c>
      <c r="Q902" s="33">
        <f t="shared" si="279"/>
        <v>10</v>
      </c>
      <c r="R902" s="33">
        <f t="shared" si="280"/>
        <v>1990</v>
      </c>
      <c r="S902" s="34">
        <v>40.200000000000003</v>
      </c>
    </row>
    <row r="903" spans="1:19">
      <c r="A903" s="32">
        <v>35053</v>
      </c>
      <c r="B903" s="33">
        <f t="shared" si="273"/>
        <v>12</v>
      </c>
      <c r="C903" s="33">
        <f t="shared" si="274"/>
        <v>1995</v>
      </c>
      <c r="D903" s="34">
        <v>0.38600000000000001</v>
      </c>
      <c r="F903" s="32">
        <v>36700</v>
      </c>
      <c r="G903" s="33">
        <f t="shared" si="275"/>
        <v>6</v>
      </c>
      <c r="H903" s="33">
        <f t="shared" si="276"/>
        <v>2000</v>
      </c>
      <c r="I903" s="34">
        <v>4.42</v>
      </c>
      <c r="K903" s="32">
        <v>32660</v>
      </c>
      <c r="L903" s="33">
        <f t="shared" si="277"/>
        <v>6</v>
      </c>
      <c r="M903" s="33">
        <f t="shared" si="278"/>
        <v>1989</v>
      </c>
      <c r="N903" s="34">
        <v>19.829999999999998</v>
      </c>
      <c r="P903" s="32">
        <v>33157</v>
      </c>
      <c r="Q903" s="33">
        <f t="shared" si="279"/>
        <v>10</v>
      </c>
      <c r="R903" s="33">
        <f t="shared" si="280"/>
        <v>1990</v>
      </c>
      <c r="S903" s="34">
        <v>41.15</v>
      </c>
    </row>
    <row r="904" spans="1:19">
      <c r="A904" s="32">
        <v>35054</v>
      </c>
      <c r="B904" s="33">
        <f t="shared" si="273"/>
        <v>12</v>
      </c>
      <c r="C904" s="33">
        <f t="shared" si="274"/>
        <v>1995</v>
      </c>
      <c r="D904" s="34">
        <v>0.39600000000000002</v>
      </c>
      <c r="F904" s="32">
        <v>36703</v>
      </c>
      <c r="G904" s="33">
        <f t="shared" si="275"/>
        <v>6</v>
      </c>
      <c r="H904" s="33">
        <f t="shared" si="276"/>
        <v>2000</v>
      </c>
      <c r="I904" s="34">
        <v>4.37</v>
      </c>
      <c r="K904" s="32">
        <v>32661</v>
      </c>
      <c r="L904" s="33">
        <f t="shared" si="277"/>
        <v>6</v>
      </c>
      <c r="M904" s="33">
        <f t="shared" si="278"/>
        <v>1989</v>
      </c>
      <c r="N904" s="34">
        <v>20.18</v>
      </c>
      <c r="P904" s="32">
        <v>33158</v>
      </c>
      <c r="Q904" s="33">
        <f t="shared" si="279"/>
        <v>10</v>
      </c>
      <c r="R904" s="33">
        <f t="shared" si="280"/>
        <v>1990</v>
      </c>
      <c r="S904" s="34">
        <v>39.9</v>
      </c>
    </row>
    <row r="905" spans="1:19">
      <c r="A905" s="32">
        <v>35055</v>
      </c>
      <c r="B905" s="33">
        <f t="shared" si="273"/>
        <v>12</v>
      </c>
      <c r="C905" s="33">
        <f t="shared" si="274"/>
        <v>1995</v>
      </c>
      <c r="D905" s="34">
        <v>0.39100000000000001</v>
      </c>
      <c r="F905" s="32">
        <v>36704</v>
      </c>
      <c r="G905" s="33">
        <f t="shared" si="275"/>
        <v>6</v>
      </c>
      <c r="H905" s="33">
        <f t="shared" si="276"/>
        <v>2000</v>
      </c>
      <c r="I905" s="34">
        <v>4.55</v>
      </c>
      <c r="K905" s="32">
        <v>32664</v>
      </c>
      <c r="L905" s="33">
        <f t="shared" si="277"/>
        <v>6</v>
      </c>
      <c r="M905" s="33">
        <f t="shared" si="278"/>
        <v>1989</v>
      </c>
      <c r="N905" s="34">
        <v>20.5</v>
      </c>
      <c r="P905" s="32">
        <v>33161</v>
      </c>
      <c r="Q905" s="33">
        <f t="shared" si="279"/>
        <v>10</v>
      </c>
      <c r="R905" s="33">
        <f t="shared" si="280"/>
        <v>1990</v>
      </c>
      <c r="S905" s="34">
        <v>38.28</v>
      </c>
    </row>
    <row r="906" spans="1:19">
      <c r="A906" s="32">
        <v>35059</v>
      </c>
      <c r="B906" s="33">
        <f t="shared" si="273"/>
        <v>12</v>
      </c>
      <c r="C906" s="33">
        <f t="shared" si="274"/>
        <v>1995</v>
      </c>
      <c r="D906" s="34">
        <v>0.38900000000000001</v>
      </c>
      <c r="F906" s="32">
        <v>36705</v>
      </c>
      <c r="G906" s="33">
        <f t="shared" si="275"/>
        <v>6</v>
      </c>
      <c r="H906" s="33">
        <f t="shared" si="276"/>
        <v>2000</v>
      </c>
      <c r="I906" s="34">
        <v>4.4400000000000004</v>
      </c>
      <c r="K906" s="32">
        <v>32665</v>
      </c>
      <c r="L906" s="33">
        <f t="shared" si="277"/>
        <v>6</v>
      </c>
      <c r="M906" s="33">
        <f t="shared" si="278"/>
        <v>1989</v>
      </c>
      <c r="N906" s="34">
        <v>20.38</v>
      </c>
      <c r="P906" s="32">
        <v>33162</v>
      </c>
      <c r="Q906" s="33">
        <f t="shared" si="279"/>
        <v>10</v>
      </c>
      <c r="R906" s="33">
        <f t="shared" si="280"/>
        <v>1990</v>
      </c>
      <c r="S906" s="34">
        <v>38.93</v>
      </c>
    </row>
    <row r="907" spans="1:19">
      <c r="A907" s="32">
        <v>35060</v>
      </c>
      <c r="B907" s="33">
        <f t="shared" si="273"/>
        <v>12</v>
      </c>
      <c r="C907" s="33">
        <f t="shared" si="274"/>
        <v>1995</v>
      </c>
      <c r="D907" s="34">
        <v>0.38400000000000001</v>
      </c>
      <c r="F907" s="32">
        <v>36706</v>
      </c>
      <c r="G907" s="33">
        <f t="shared" si="275"/>
        <v>6</v>
      </c>
      <c r="H907" s="33">
        <f t="shared" si="276"/>
        <v>2000</v>
      </c>
      <c r="I907" s="34">
        <v>4.25</v>
      </c>
      <c r="K907" s="32">
        <v>32666</v>
      </c>
      <c r="L907" s="33">
        <f t="shared" si="277"/>
        <v>6</v>
      </c>
      <c r="M907" s="33">
        <f t="shared" si="278"/>
        <v>1989</v>
      </c>
      <c r="N907" s="34">
        <v>19.7</v>
      </c>
      <c r="P907" s="32">
        <v>33163</v>
      </c>
      <c r="Q907" s="33">
        <f t="shared" si="279"/>
        <v>10</v>
      </c>
      <c r="R907" s="33">
        <f t="shared" si="280"/>
        <v>1990</v>
      </c>
      <c r="S907" s="34">
        <v>35.33</v>
      </c>
    </row>
    <row r="908" spans="1:19">
      <c r="A908" s="32">
        <v>35061</v>
      </c>
      <c r="B908" s="33">
        <f t="shared" si="273"/>
        <v>12</v>
      </c>
      <c r="C908" s="33">
        <f t="shared" si="274"/>
        <v>1995</v>
      </c>
      <c r="D908" s="34">
        <v>0.38400000000000001</v>
      </c>
      <c r="F908" s="32">
        <v>36707</v>
      </c>
      <c r="G908" s="33">
        <f t="shared" si="275"/>
        <v>6</v>
      </c>
      <c r="H908" s="33">
        <f t="shared" si="276"/>
        <v>2000</v>
      </c>
      <c r="I908" s="34">
        <v>4.3600000000000003</v>
      </c>
      <c r="K908" s="32">
        <v>32667</v>
      </c>
      <c r="L908" s="33">
        <f t="shared" si="277"/>
        <v>6</v>
      </c>
      <c r="M908" s="33">
        <f t="shared" si="278"/>
        <v>1989</v>
      </c>
      <c r="N908" s="34">
        <v>19.940000000000001</v>
      </c>
      <c r="P908" s="32">
        <v>33164</v>
      </c>
      <c r="Q908" s="33">
        <f t="shared" si="279"/>
        <v>10</v>
      </c>
      <c r="R908" s="33">
        <f t="shared" si="280"/>
        <v>1990</v>
      </c>
      <c r="S908" s="34">
        <v>35.65</v>
      </c>
    </row>
    <row r="909" spans="1:19">
      <c r="A909" s="32">
        <v>35062</v>
      </c>
      <c r="B909" s="33">
        <f t="shared" si="273"/>
        <v>12</v>
      </c>
      <c r="C909" s="33">
        <f t="shared" si="274"/>
        <v>1995</v>
      </c>
      <c r="D909" s="34">
        <v>0.39300000000000002</v>
      </c>
      <c r="F909" s="32">
        <v>36710</v>
      </c>
      <c r="G909" s="33">
        <f t="shared" si="275"/>
        <v>7</v>
      </c>
      <c r="H909" s="33">
        <f t="shared" si="276"/>
        <v>2000</v>
      </c>
      <c r="I909" s="34">
        <v>4.3600000000000003</v>
      </c>
      <c r="K909" s="32">
        <v>32668</v>
      </c>
      <c r="L909" s="33">
        <f t="shared" si="277"/>
        <v>6</v>
      </c>
      <c r="M909" s="33">
        <f t="shared" si="278"/>
        <v>1989</v>
      </c>
      <c r="N909" s="34">
        <v>19.87</v>
      </c>
      <c r="P909" s="32">
        <v>33165</v>
      </c>
      <c r="Q909" s="33">
        <f t="shared" si="279"/>
        <v>10</v>
      </c>
      <c r="R909" s="33">
        <f t="shared" si="280"/>
        <v>1990</v>
      </c>
      <c r="S909" s="34">
        <v>33.200000000000003</v>
      </c>
    </row>
    <row r="910" spans="1:19">
      <c r="A910" s="32">
        <v>35066</v>
      </c>
      <c r="B910" s="33">
        <f t="shared" si="273"/>
        <v>1</v>
      </c>
      <c r="C910" s="33">
        <f t="shared" si="274"/>
        <v>1996</v>
      </c>
      <c r="D910" s="34">
        <v>0.39600000000000002</v>
      </c>
      <c r="F910" s="32">
        <v>36712</v>
      </c>
      <c r="G910" s="33">
        <f t="shared" si="275"/>
        <v>7</v>
      </c>
      <c r="H910" s="33">
        <f t="shared" si="276"/>
        <v>2000</v>
      </c>
      <c r="I910" s="34">
        <v>4.24</v>
      </c>
      <c r="K910" s="32">
        <v>32671</v>
      </c>
      <c r="L910" s="33">
        <f t="shared" si="277"/>
        <v>6</v>
      </c>
      <c r="M910" s="33">
        <f t="shared" si="278"/>
        <v>1989</v>
      </c>
      <c r="N910" s="34">
        <v>19.3</v>
      </c>
      <c r="P910" s="32">
        <v>33168</v>
      </c>
      <c r="Q910" s="33">
        <f t="shared" si="279"/>
        <v>10</v>
      </c>
      <c r="R910" s="33">
        <f t="shared" si="280"/>
        <v>1990</v>
      </c>
      <c r="S910" s="34">
        <v>27.45</v>
      </c>
    </row>
    <row r="911" spans="1:19">
      <c r="A911" s="32">
        <v>35067</v>
      </c>
      <c r="B911" s="33">
        <f t="shared" si="273"/>
        <v>1</v>
      </c>
      <c r="C911" s="33">
        <f t="shared" si="274"/>
        <v>1996</v>
      </c>
      <c r="D911" s="34">
        <v>0.39300000000000002</v>
      </c>
      <c r="F911" s="32">
        <v>36713</v>
      </c>
      <c r="G911" s="33">
        <f t="shared" si="275"/>
        <v>7</v>
      </c>
      <c r="H911" s="33">
        <f t="shared" si="276"/>
        <v>2000</v>
      </c>
      <c r="I911" s="34">
        <v>4.0199999999999996</v>
      </c>
      <c r="K911" s="32">
        <v>32672</v>
      </c>
      <c r="L911" s="33">
        <f t="shared" si="277"/>
        <v>6</v>
      </c>
      <c r="M911" s="33">
        <f t="shared" si="278"/>
        <v>1989</v>
      </c>
      <c r="N911" s="34">
        <v>19.5</v>
      </c>
      <c r="P911" s="32">
        <v>33169</v>
      </c>
      <c r="Q911" s="33">
        <f t="shared" si="279"/>
        <v>10</v>
      </c>
      <c r="R911" s="33">
        <f t="shared" si="280"/>
        <v>1990</v>
      </c>
      <c r="S911" s="34">
        <v>28.95</v>
      </c>
    </row>
    <row r="912" spans="1:19">
      <c r="A912" s="32">
        <v>35068</v>
      </c>
      <c r="B912" s="33">
        <f t="shared" si="273"/>
        <v>1</v>
      </c>
      <c r="C912" s="33">
        <f t="shared" si="274"/>
        <v>1996</v>
      </c>
      <c r="D912" s="34">
        <v>0.38900000000000001</v>
      </c>
      <c r="F912" s="32">
        <v>36714</v>
      </c>
      <c r="G912" s="33">
        <f t="shared" si="275"/>
        <v>7</v>
      </c>
      <c r="H912" s="33">
        <f t="shared" si="276"/>
        <v>2000</v>
      </c>
      <c r="I912" s="34">
        <v>4</v>
      </c>
      <c r="K912" s="32">
        <v>32673</v>
      </c>
      <c r="L912" s="33">
        <f t="shared" si="277"/>
        <v>6</v>
      </c>
      <c r="M912" s="33">
        <f t="shared" si="278"/>
        <v>1989</v>
      </c>
      <c r="N912" s="34">
        <v>20.37</v>
      </c>
      <c r="P912" s="32">
        <v>33170</v>
      </c>
      <c r="Q912" s="33">
        <f t="shared" si="279"/>
        <v>10</v>
      </c>
      <c r="R912" s="33">
        <f t="shared" si="280"/>
        <v>1990</v>
      </c>
      <c r="S912" s="34">
        <v>30.1</v>
      </c>
    </row>
    <row r="913" spans="1:19">
      <c r="A913" s="32">
        <v>35069</v>
      </c>
      <c r="B913" s="33">
        <f t="shared" si="273"/>
        <v>1</v>
      </c>
      <c r="C913" s="33">
        <f t="shared" si="274"/>
        <v>1996</v>
      </c>
      <c r="D913" s="34">
        <v>0.38400000000000001</v>
      </c>
      <c r="F913" s="32">
        <v>36717</v>
      </c>
      <c r="G913" s="33">
        <f t="shared" si="275"/>
        <v>7</v>
      </c>
      <c r="H913" s="33">
        <f t="shared" si="276"/>
        <v>2000</v>
      </c>
      <c r="I913" s="34">
        <v>4.1900000000000004</v>
      </c>
      <c r="K913" s="32">
        <v>32674</v>
      </c>
      <c r="L913" s="33">
        <f t="shared" si="277"/>
        <v>6</v>
      </c>
      <c r="M913" s="33">
        <f t="shared" si="278"/>
        <v>1989</v>
      </c>
      <c r="N913" s="34">
        <v>20.56</v>
      </c>
      <c r="P913" s="32">
        <v>33171</v>
      </c>
      <c r="Q913" s="33">
        <f t="shared" si="279"/>
        <v>10</v>
      </c>
      <c r="R913" s="33">
        <f t="shared" si="280"/>
        <v>1990</v>
      </c>
      <c r="S913" s="34">
        <v>32.9</v>
      </c>
    </row>
    <row r="914" spans="1:19">
      <c r="A914" s="32">
        <v>35072</v>
      </c>
      <c r="B914" s="33">
        <f t="shared" si="273"/>
        <v>1</v>
      </c>
      <c r="C914" s="33">
        <f t="shared" si="274"/>
        <v>1996</v>
      </c>
      <c r="D914" s="34">
        <v>0.38400000000000001</v>
      </c>
      <c r="F914" s="32">
        <v>36718</v>
      </c>
      <c r="G914" s="33">
        <f t="shared" si="275"/>
        <v>7</v>
      </c>
      <c r="H914" s="33">
        <f t="shared" si="276"/>
        <v>2000</v>
      </c>
      <c r="I914" s="34">
        <v>4.17</v>
      </c>
      <c r="K914" s="32">
        <v>32675</v>
      </c>
      <c r="L914" s="33">
        <f t="shared" si="277"/>
        <v>6</v>
      </c>
      <c r="M914" s="33">
        <f t="shared" si="278"/>
        <v>1989</v>
      </c>
      <c r="N914" s="34">
        <v>19.98</v>
      </c>
      <c r="P914" s="32">
        <v>33172</v>
      </c>
      <c r="Q914" s="33">
        <f t="shared" si="279"/>
        <v>10</v>
      </c>
      <c r="R914" s="33">
        <f t="shared" si="280"/>
        <v>1990</v>
      </c>
      <c r="S914" s="34">
        <v>33.729999999999997</v>
      </c>
    </row>
    <row r="915" spans="1:19">
      <c r="A915" s="32">
        <v>35073</v>
      </c>
      <c r="B915" s="33">
        <f t="shared" si="273"/>
        <v>1</v>
      </c>
      <c r="C915" s="33">
        <f t="shared" si="274"/>
        <v>1996</v>
      </c>
      <c r="D915" s="34">
        <v>0.374</v>
      </c>
      <c r="F915" s="32">
        <v>36719</v>
      </c>
      <c r="G915" s="33">
        <f t="shared" si="275"/>
        <v>7</v>
      </c>
      <c r="H915" s="33">
        <f t="shared" si="276"/>
        <v>2000</v>
      </c>
      <c r="I915" s="34">
        <v>4.29</v>
      </c>
      <c r="K915" s="32">
        <v>32678</v>
      </c>
      <c r="L915" s="33">
        <f t="shared" si="277"/>
        <v>6</v>
      </c>
      <c r="M915" s="33">
        <f t="shared" si="278"/>
        <v>1989</v>
      </c>
      <c r="N915" s="34">
        <v>20.88</v>
      </c>
      <c r="P915" s="32">
        <v>33175</v>
      </c>
      <c r="Q915" s="33">
        <f t="shared" si="279"/>
        <v>10</v>
      </c>
      <c r="R915" s="33">
        <f t="shared" si="280"/>
        <v>1990</v>
      </c>
      <c r="S915" s="34">
        <v>34.65</v>
      </c>
    </row>
    <row r="916" spans="1:19">
      <c r="A916" s="32">
        <v>35074</v>
      </c>
      <c r="B916" s="33">
        <f t="shared" si="273"/>
        <v>1</v>
      </c>
      <c r="C916" s="33">
        <f t="shared" si="274"/>
        <v>1996</v>
      </c>
      <c r="D916" s="34">
        <v>0.35599999999999998</v>
      </c>
      <c r="F916" s="32">
        <v>36720</v>
      </c>
      <c r="G916" s="33">
        <f t="shared" si="275"/>
        <v>7</v>
      </c>
      <c r="H916" s="33">
        <f t="shared" si="276"/>
        <v>2000</v>
      </c>
      <c r="I916" s="34">
        <v>4.08</v>
      </c>
      <c r="K916" s="32">
        <v>32679</v>
      </c>
      <c r="L916" s="33">
        <f t="shared" si="277"/>
        <v>6</v>
      </c>
      <c r="M916" s="33">
        <f t="shared" si="278"/>
        <v>1989</v>
      </c>
      <c r="N916" s="34">
        <v>19.88</v>
      </c>
      <c r="P916" s="32">
        <v>33176</v>
      </c>
      <c r="Q916" s="33">
        <f t="shared" si="279"/>
        <v>10</v>
      </c>
      <c r="R916" s="33">
        <f t="shared" si="280"/>
        <v>1990</v>
      </c>
      <c r="S916" s="34">
        <v>35.5</v>
      </c>
    </row>
    <row r="917" spans="1:19">
      <c r="A917" s="32">
        <v>35075</v>
      </c>
      <c r="B917" s="33">
        <f t="shared" si="273"/>
        <v>1</v>
      </c>
      <c r="C917" s="33">
        <f t="shared" si="274"/>
        <v>1996</v>
      </c>
      <c r="D917" s="34">
        <v>0.34899999999999998</v>
      </c>
      <c r="F917" s="32">
        <v>36721</v>
      </c>
      <c r="G917" s="33">
        <f t="shared" si="275"/>
        <v>7</v>
      </c>
      <c r="H917" s="33">
        <f t="shared" si="276"/>
        <v>2000</v>
      </c>
      <c r="I917" s="34">
        <v>4.17</v>
      </c>
      <c r="K917" s="32">
        <v>32680</v>
      </c>
      <c r="L917" s="33">
        <f t="shared" si="277"/>
        <v>6</v>
      </c>
      <c r="M917" s="33">
        <f t="shared" si="278"/>
        <v>1989</v>
      </c>
      <c r="N917" s="34">
        <v>19.739999999999998</v>
      </c>
      <c r="P917" s="32">
        <v>33177</v>
      </c>
      <c r="Q917" s="33">
        <f t="shared" si="279"/>
        <v>10</v>
      </c>
      <c r="R917" s="33">
        <f t="shared" si="280"/>
        <v>1990</v>
      </c>
      <c r="S917" s="34">
        <v>34.299999999999997</v>
      </c>
    </row>
    <row r="918" spans="1:19">
      <c r="A918" s="32">
        <v>35076</v>
      </c>
      <c r="B918" s="33">
        <f t="shared" si="273"/>
        <v>1</v>
      </c>
      <c r="C918" s="33">
        <f t="shared" si="274"/>
        <v>1996</v>
      </c>
      <c r="D918" s="34">
        <v>0.34300000000000003</v>
      </c>
      <c r="F918" s="32">
        <v>36724</v>
      </c>
      <c r="G918" s="33">
        <f t="shared" si="275"/>
        <v>7</v>
      </c>
      <c r="H918" s="33">
        <f t="shared" si="276"/>
        <v>2000</v>
      </c>
      <c r="I918" s="34">
        <v>4.13</v>
      </c>
      <c r="K918" s="32">
        <v>32681</v>
      </c>
      <c r="L918" s="33">
        <f t="shared" si="277"/>
        <v>6</v>
      </c>
      <c r="M918" s="33">
        <f t="shared" si="278"/>
        <v>1989</v>
      </c>
      <c r="N918" s="34">
        <v>19.53</v>
      </c>
      <c r="P918" s="32">
        <v>33178</v>
      </c>
      <c r="Q918" s="33">
        <f t="shared" si="279"/>
        <v>11</v>
      </c>
      <c r="R918" s="33">
        <f t="shared" si="280"/>
        <v>1990</v>
      </c>
      <c r="S918" s="34">
        <v>35.65</v>
      </c>
    </row>
    <row r="919" spans="1:19">
      <c r="A919" s="32">
        <v>35079</v>
      </c>
      <c r="B919" s="33">
        <f t="shared" si="273"/>
        <v>1</v>
      </c>
      <c r="C919" s="33">
        <f t="shared" si="274"/>
        <v>1996</v>
      </c>
      <c r="D919" s="34">
        <v>0.34899999999999998</v>
      </c>
      <c r="F919" s="32">
        <v>36725</v>
      </c>
      <c r="G919" s="33">
        <f t="shared" si="275"/>
        <v>7</v>
      </c>
      <c r="H919" s="33">
        <f t="shared" si="276"/>
        <v>2000</v>
      </c>
      <c r="I919" s="34">
        <v>3.99</v>
      </c>
      <c r="K919" s="32">
        <v>32682</v>
      </c>
      <c r="L919" s="33">
        <f t="shared" si="277"/>
        <v>6</v>
      </c>
      <c r="M919" s="33">
        <f t="shared" si="278"/>
        <v>1989</v>
      </c>
      <c r="N919" s="34">
        <v>19.71</v>
      </c>
      <c r="P919" s="32">
        <v>33179</v>
      </c>
      <c r="Q919" s="33">
        <f t="shared" si="279"/>
        <v>11</v>
      </c>
      <c r="R919" s="33">
        <f t="shared" si="280"/>
        <v>1990</v>
      </c>
      <c r="S919" s="34">
        <v>35.049999999999997</v>
      </c>
    </row>
    <row r="920" spans="1:19">
      <c r="A920" s="32">
        <v>35080</v>
      </c>
      <c r="B920" s="33">
        <f t="shared" si="273"/>
        <v>1</v>
      </c>
      <c r="C920" s="33">
        <f t="shared" si="274"/>
        <v>1996</v>
      </c>
      <c r="D920" s="34">
        <v>0.34399999999999997</v>
      </c>
      <c r="F920" s="32">
        <v>36726</v>
      </c>
      <c r="G920" s="33">
        <f t="shared" si="275"/>
        <v>7</v>
      </c>
      <c r="H920" s="33">
        <f t="shared" si="276"/>
        <v>2000</v>
      </c>
      <c r="I920" s="34">
        <v>4.07</v>
      </c>
      <c r="K920" s="32">
        <v>32685</v>
      </c>
      <c r="L920" s="33">
        <f t="shared" si="277"/>
        <v>6</v>
      </c>
      <c r="M920" s="33">
        <f t="shared" si="278"/>
        <v>1989</v>
      </c>
      <c r="N920" s="34">
        <v>20.28</v>
      </c>
      <c r="P920" s="32">
        <v>33182</v>
      </c>
      <c r="Q920" s="33">
        <f t="shared" si="279"/>
        <v>11</v>
      </c>
      <c r="R920" s="33">
        <f t="shared" si="280"/>
        <v>1990</v>
      </c>
      <c r="S920" s="34">
        <v>33.799999999999997</v>
      </c>
    </row>
    <row r="921" spans="1:19">
      <c r="A921" s="32">
        <v>35081</v>
      </c>
      <c r="B921" s="33">
        <f t="shared" si="273"/>
        <v>1</v>
      </c>
      <c r="C921" s="33">
        <f t="shared" si="274"/>
        <v>1996</v>
      </c>
      <c r="D921" s="34">
        <v>0.34799999999999998</v>
      </c>
      <c r="F921" s="32">
        <v>36727</v>
      </c>
      <c r="G921" s="33">
        <f t="shared" si="275"/>
        <v>7</v>
      </c>
      <c r="H921" s="33">
        <f t="shared" si="276"/>
        <v>2000</v>
      </c>
      <c r="I921" s="34">
        <v>3.86</v>
      </c>
      <c r="K921" s="32">
        <v>32686</v>
      </c>
      <c r="L921" s="33">
        <f t="shared" si="277"/>
        <v>6</v>
      </c>
      <c r="M921" s="33">
        <f t="shared" si="278"/>
        <v>1989</v>
      </c>
      <c r="N921" s="34">
        <v>20.38</v>
      </c>
      <c r="P921" s="32">
        <v>33183</v>
      </c>
      <c r="Q921" s="33">
        <f t="shared" si="279"/>
        <v>11</v>
      </c>
      <c r="R921" s="33">
        <f t="shared" si="280"/>
        <v>1990</v>
      </c>
      <c r="S921" s="34">
        <v>33.200000000000003</v>
      </c>
    </row>
    <row r="922" spans="1:19">
      <c r="A922" s="32">
        <v>35082</v>
      </c>
      <c r="B922" s="33">
        <f t="shared" si="273"/>
        <v>1</v>
      </c>
      <c r="C922" s="33">
        <f t="shared" si="274"/>
        <v>1996</v>
      </c>
      <c r="D922" s="34">
        <v>0.35099999999999998</v>
      </c>
      <c r="F922" s="32">
        <v>36728</v>
      </c>
      <c r="G922" s="33">
        <f t="shared" si="275"/>
        <v>7</v>
      </c>
      <c r="H922" s="33">
        <f t="shared" si="276"/>
        <v>2000</v>
      </c>
      <c r="I922" s="34">
        <v>3.88</v>
      </c>
      <c r="K922" s="32">
        <v>32687</v>
      </c>
      <c r="L922" s="33">
        <f t="shared" si="277"/>
        <v>6</v>
      </c>
      <c r="M922" s="33">
        <f t="shared" si="278"/>
        <v>1989</v>
      </c>
      <c r="N922" s="34">
        <v>20.04</v>
      </c>
      <c r="P922" s="32">
        <v>33184</v>
      </c>
      <c r="Q922" s="33">
        <f t="shared" si="279"/>
        <v>11</v>
      </c>
      <c r="R922" s="33">
        <f t="shared" si="280"/>
        <v>1990</v>
      </c>
      <c r="S922" s="34">
        <v>34.549999999999997</v>
      </c>
    </row>
    <row r="923" spans="1:19">
      <c r="A923" s="32">
        <v>35083</v>
      </c>
      <c r="B923" s="33">
        <f t="shared" si="273"/>
        <v>1</v>
      </c>
      <c r="C923" s="33">
        <f t="shared" si="274"/>
        <v>1996</v>
      </c>
      <c r="D923" s="34">
        <v>0.34899999999999998</v>
      </c>
      <c r="F923" s="32">
        <v>36731</v>
      </c>
      <c r="G923" s="33">
        <f t="shared" si="275"/>
        <v>7</v>
      </c>
      <c r="H923" s="33">
        <f t="shared" si="276"/>
        <v>2000</v>
      </c>
      <c r="I923" s="34">
        <v>3.74</v>
      </c>
      <c r="K923" s="32">
        <v>32688</v>
      </c>
      <c r="L923" s="33">
        <f t="shared" si="277"/>
        <v>6</v>
      </c>
      <c r="M923" s="33">
        <f t="shared" si="278"/>
        <v>1989</v>
      </c>
      <c r="N923" s="34">
        <v>20.27</v>
      </c>
      <c r="P923" s="32">
        <v>33185</v>
      </c>
      <c r="Q923" s="33">
        <f t="shared" si="279"/>
        <v>11</v>
      </c>
      <c r="R923" s="33">
        <f t="shared" si="280"/>
        <v>1990</v>
      </c>
      <c r="S923" s="34">
        <v>34.85</v>
      </c>
    </row>
    <row r="924" spans="1:19">
      <c r="A924" s="32">
        <v>35086</v>
      </c>
      <c r="B924" s="33">
        <f t="shared" si="273"/>
        <v>1</v>
      </c>
      <c r="C924" s="33">
        <f t="shared" si="274"/>
        <v>1996</v>
      </c>
      <c r="D924" s="34">
        <v>0.33800000000000002</v>
      </c>
      <c r="F924" s="32">
        <v>36732</v>
      </c>
      <c r="G924" s="33">
        <f t="shared" si="275"/>
        <v>7</v>
      </c>
      <c r="H924" s="33">
        <f t="shared" si="276"/>
        <v>2000</v>
      </c>
      <c r="I924" s="34">
        <v>3.63</v>
      </c>
      <c r="K924" s="32">
        <v>32689</v>
      </c>
      <c r="L924" s="33">
        <f t="shared" si="277"/>
        <v>6</v>
      </c>
      <c r="M924" s="33">
        <f t="shared" si="278"/>
        <v>1989</v>
      </c>
      <c r="N924" s="34">
        <v>20.29</v>
      </c>
      <c r="P924" s="32">
        <v>33186</v>
      </c>
      <c r="Q924" s="33">
        <f t="shared" si="279"/>
        <v>11</v>
      </c>
      <c r="R924" s="33">
        <f t="shared" si="280"/>
        <v>1990</v>
      </c>
      <c r="S924" s="34">
        <v>34.25</v>
      </c>
    </row>
    <row r="925" spans="1:19">
      <c r="A925" s="32">
        <v>35087</v>
      </c>
      <c r="B925" s="33">
        <f t="shared" si="273"/>
        <v>1</v>
      </c>
      <c r="C925" s="33">
        <f t="shared" si="274"/>
        <v>1996</v>
      </c>
      <c r="D925" s="34">
        <v>0.33100000000000002</v>
      </c>
      <c r="F925" s="32">
        <v>36733</v>
      </c>
      <c r="G925" s="33">
        <f t="shared" si="275"/>
        <v>7</v>
      </c>
      <c r="H925" s="33">
        <f t="shared" si="276"/>
        <v>2000</v>
      </c>
      <c r="I925" s="34">
        <v>3.59</v>
      </c>
      <c r="K925" s="32">
        <v>32692</v>
      </c>
      <c r="L925" s="33">
        <f t="shared" si="277"/>
        <v>7</v>
      </c>
      <c r="M925" s="33">
        <f t="shared" si="278"/>
        <v>1989</v>
      </c>
      <c r="N925" s="34">
        <v>20.55</v>
      </c>
      <c r="P925" s="32">
        <v>33189</v>
      </c>
      <c r="Q925" s="33">
        <f t="shared" si="279"/>
        <v>11</v>
      </c>
      <c r="R925" s="33">
        <f t="shared" si="280"/>
        <v>1990</v>
      </c>
      <c r="S925" s="34">
        <v>32.85</v>
      </c>
    </row>
    <row r="926" spans="1:19">
      <c r="A926" s="32">
        <v>35088</v>
      </c>
      <c r="B926" s="33">
        <f t="shared" si="273"/>
        <v>1</v>
      </c>
      <c r="C926" s="33">
        <f t="shared" si="274"/>
        <v>1996</v>
      </c>
      <c r="D926" s="34">
        <v>0.33800000000000002</v>
      </c>
      <c r="F926" s="32">
        <v>36734</v>
      </c>
      <c r="G926" s="33">
        <f t="shared" si="275"/>
        <v>7</v>
      </c>
      <c r="H926" s="33">
        <f t="shared" si="276"/>
        <v>2000</v>
      </c>
      <c r="I926" s="34">
        <v>3.75</v>
      </c>
      <c r="K926" s="32">
        <v>32693</v>
      </c>
      <c r="L926" s="33">
        <f t="shared" si="277"/>
        <v>7</v>
      </c>
      <c r="M926" s="33">
        <f t="shared" si="278"/>
        <v>1989</v>
      </c>
      <c r="N926" s="34">
        <v>20.29</v>
      </c>
      <c r="P926" s="32">
        <v>33190</v>
      </c>
      <c r="Q926" s="33">
        <f t="shared" si="279"/>
        <v>11</v>
      </c>
      <c r="R926" s="33">
        <f t="shared" si="280"/>
        <v>1990</v>
      </c>
      <c r="S926" s="34">
        <v>33.65</v>
      </c>
    </row>
    <row r="927" spans="1:19">
      <c r="A927" s="32">
        <v>35089</v>
      </c>
      <c r="B927" s="33">
        <f t="shared" si="273"/>
        <v>1</v>
      </c>
      <c r="C927" s="33">
        <f t="shared" si="274"/>
        <v>1996</v>
      </c>
      <c r="D927" s="34">
        <v>0.32600000000000001</v>
      </c>
      <c r="F927" s="32">
        <v>36735</v>
      </c>
      <c r="G927" s="33">
        <f t="shared" si="275"/>
        <v>7</v>
      </c>
      <c r="H927" s="33">
        <f t="shared" si="276"/>
        <v>2000</v>
      </c>
      <c r="I927" s="34">
        <v>3.89</v>
      </c>
      <c r="K927" s="32">
        <v>32694</v>
      </c>
      <c r="L927" s="33">
        <f t="shared" si="277"/>
        <v>7</v>
      </c>
      <c r="M927" s="33">
        <f t="shared" si="278"/>
        <v>1989</v>
      </c>
      <c r="N927" s="34">
        <v>20.98</v>
      </c>
      <c r="P927" s="32">
        <v>33191</v>
      </c>
      <c r="Q927" s="33">
        <f t="shared" si="279"/>
        <v>11</v>
      </c>
      <c r="R927" s="33">
        <f t="shared" si="280"/>
        <v>1990</v>
      </c>
      <c r="S927" s="34">
        <v>31.95</v>
      </c>
    </row>
    <row r="928" spans="1:19">
      <c r="A928" s="32">
        <v>35090</v>
      </c>
      <c r="B928" s="33">
        <f t="shared" si="273"/>
        <v>1</v>
      </c>
      <c r="C928" s="33">
        <f t="shared" si="274"/>
        <v>1996</v>
      </c>
      <c r="D928" s="34">
        <v>0.33</v>
      </c>
      <c r="F928" s="32">
        <v>36738</v>
      </c>
      <c r="G928" s="33">
        <f t="shared" si="275"/>
        <v>7</v>
      </c>
      <c r="H928" s="33">
        <f t="shared" si="276"/>
        <v>2000</v>
      </c>
      <c r="I928" s="34">
        <v>3.75</v>
      </c>
      <c r="K928" s="32">
        <v>32695</v>
      </c>
      <c r="L928" s="33">
        <f t="shared" si="277"/>
        <v>7</v>
      </c>
      <c r="M928" s="33">
        <f t="shared" si="278"/>
        <v>1989</v>
      </c>
      <c r="N928" s="34">
        <v>20.350000000000001</v>
      </c>
      <c r="P928" s="32">
        <v>33192</v>
      </c>
      <c r="Q928" s="33">
        <f t="shared" si="279"/>
        <v>11</v>
      </c>
      <c r="R928" s="33">
        <f t="shared" si="280"/>
        <v>1990</v>
      </c>
      <c r="S928" s="34">
        <v>32.200000000000003</v>
      </c>
    </row>
    <row r="929" spans="1:19">
      <c r="A929" s="32">
        <v>35093</v>
      </c>
      <c r="B929" s="33">
        <f t="shared" si="273"/>
        <v>1</v>
      </c>
      <c r="C929" s="33">
        <f t="shared" si="274"/>
        <v>1996</v>
      </c>
      <c r="D929" s="34">
        <v>0.33300000000000002</v>
      </c>
      <c r="F929" s="32">
        <v>36739</v>
      </c>
      <c r="G929" s="33">
        <f t="shared" si="275"/>
        <v>8</v>
      </c>
      <c r="H929" s="33">
        <f t="shared" si="276"/>
        <v>2000</v>
      </c>
      <c r="I929" s="34">
        <v>3.78</v>
      </c>
      <c r="K929" s="32">
        <v>32696</v>
      </c>
      <c r="L929" s="33">
        <f t="shared" si="277"/>
        <v>7</v>
      </c>
      <c r="M929" s="33">
        <f t="shared" si="278"/>
        <v>1989</v>
      </c>
      <c r="N929" s="34">
        <v>20.78</v>
      </c>
      <c r="P929" s="32">
        <v>33193</v>
      </c>
      <c r="Q929" s="33">
        <f t="shared" si="279"/>
        <v>11</v>
      </c>
      <c r="R929" s="33">
        <f t="shared" si="280"/>
        <v>1990</v>
      </c>
      <c r="S929" s="34">
        <v>30.55</v>
      </c>
    </row>
    <row r="930" spans="1:19">
      <c r="A930" s="32">
        <v>35094</v>
      </c>
      <c r="B930" s="33">
        <f t="shared" si="273"/>
        <v>1</v>
      </c>
      <c r="C930" s="33">
        <f t="shared" si="274"/>
        <v>1996</v>
      </c>
      <c r="D930" s="34">
        <v>0.34499999999999997</v>
      </c>
      <c r="F930" s="32">
        <v>36740</v>
      </c>
      <c r="G930" s="33">
        <f t="shared" si="275"/>
        <v>8</v>
      </c>
      <c r="H930" s="33">
        <f t="shared" si="276"/>
        <v>2000</v>
      </c>
      <c r="I930" s="34">
        <v>4.05</v>
      </c>
      <c r="K930" s="32">
        <v>32699</v>
      </c>
      <c r="L930" s="33">
        <f t="shared" si="277"/>
        <v>7</v>
      </c>
      <c r="M930" s="33">
        <f t="shared" si="278"/>
        <v>1989</v>
      </c>
      <c r="N930" s="34">
        <v>20.38</v>
      </c>
      <c r="P930" s="32">
        <v>33196</v>
      </c>
      <c r="Q930" s="33">
        <f t="shared" si="279"/>
        <v>11</v>
      </c>
      <c r="R930" s="33">
        <f t="shared" si="280"/>
        <v>1990</v>
      </c>
      <c r="S930" s="34">
        <v>30.85</v>
      </c>
    </row>
    <row r="931" spans="1:19">
      <c r="A931" s="32">
        <v>35095</v>
      </c>
      <c r="B931" s="33">
        <f t="shared" si="273"/>
        <v>1</v>
      </c>
      <c r="C931" s="33">
        <f t="shared" si="274"/>
        <v>1996</v>
      </c>
      <c r="D931" s="34">
        <v>0.34899999999999998</v>
      </c>
      <c r="F931" s="32">
        <v>36741</v>
      </c>
      <c r="G931" s="33">
        <f t="shared" si="275"/>
        <v>8</v>
      </c>
      <c r="H931" s="33">
        <f t="shared" si="276"/>
        <v>2000</v>
      </c>
      <c r="I931" s="34">
        <v>4.2300000000000004</v>
      </c>
      <c r="K931" s="32">
        <v>32700</v>
      </c>
      <c r="L931" s="33">
        <f t="shared" si="277"/>
        <v>7</v>
      </c>
      <c r="M931" s="33">
        <f t="shared" si="278"/>
        <v>1989</v>
      </c>
      <c r="N931" s="34">
        <v>20.75</v>
      </c>
      <c r="P931" s="32">
        <v>33197</v>
      </c>
      <c r="Q931" s="33">
        <f t="shared" si="279"/>
        <v>11</v>
      </c>
      <c r="R931" s="33">
        <f t="shared" si="280"/>
        <v>1990</v>
      </c>
      <c r="S931" s="34">
        <v>30.1</v>
      </c>
    </row>
    <row r="932" spans="1:19">
      <c r="A932" s="32">
        <v>35096</v>
      </c>
      <c r="B932" s="33">
        <f t="shared" ref="B932:B995" si="281">+MONTH(A932)</f>
        <v>2</v>
      </c>
      <c r="C932" s="33">
        <f t="shared" ref="C932:C995" si="282">+YEAR(A932)</f>
        <v>1996</v>
      </c>
      <c r="D932" s="34">
        <v>0.35599999999999998</v>
      </c>
      <c r="F932" s="32">
        <v>36742</v>
      </c>
      <c r="G932" s="33">
        <f t="shared" ref="G932:G995" si="283">+MONTH(F932)</f>
        <v>8</v>
      </c>
      <c r="H932" s="33">
        <f t="shared" ref="H932:H995" si="284">+YEAR(F932)</f>
        <v>2000</v>
      </c>
      <c r="I932" s="34">
        <v>4.25</v>
      </c>
      <c r="K932" s="32">
        <v>32701</v>
      </c>
      <c r="L932" s="33">
        <f t="shared" ref="L932:L995" si="285">+MONTH(K932)</f>
        <v>7</v>
      </c>
      <c r="M932" s="33">
        <f t="shared" ref="M932:M995" si="286">+YEAR(K932)</f>
        <v>1989</v>
      </c>
      <c r="N932" s="34">
        <v>20.2</v>
      </c>
      <c r="P932" s="32">
        <v>33198</v>
      </c>
      <c r="Q932" s="33">
        <f t="shared" ref="Q932:Q995" si="287">+MONTH(P932)</f>
        <v>11</v>
      </c>
      <c r="R932" s="33">
        <f t="shared" si="280"/>
        <v>1990</v>
      </c>
      <c r="S932" s="34">
        <v>30.65</v>
      </c>
    </row>
    <row r="933" spans="1:19">
      <c r="A933" s="32">
        <v>35097</v>
      </c>
      <c r="B933" s="33">
        <f t="shared" si="281"/>
        <v>2</v>
      </c>
      <c r="C933" s="33">
        <f t="shared" si="282"/>
        <v>1996</v>
      </c>
      <c r="D933" s="34">
        <v>0.34899999999999998</v>
      </c>
      <c r="F933" s="32">
        <v>36745</v>
      </c>
      <c r="G933" s="33">
        <f t="shared" si="283"/>
        <v>8</v>
      </c>
      <c r="H933" s="33">
        <f t="shared" si="284"/>
        <v>2000</v>
      </c>
      <c r="I933" s="34">
        <v>4.3899999999999997</v>
      </c>
      <c r="K933" s="32">
        <v>32702</v>
      </c>
      <c r="L933" s="33">
        <f t="shared" si="285"/>
        <v>7</v>
      </c>
      <c r="M933" s="33">
        <f t="shared" si="286"/>
        <v>1989</v>
      </c>
      <c r="N933" s="34">
        <v>20.420000000000002</v>
      </c>
      <c r="P933" s="32">
        <v>33199</v>
      </c>
      <c r="Q933" s="33">
        <f t="shared" si="287"/>
        <v>11</v>
      </c>
      <c r="R933" s="33">
        <f t="shared" ref="R933:R996" si="288">+YEAR(P933)</f>
        <v>1990</v>
      </c>
      <c r="S933" s="34">
        <v>31.4</v>
      </c>
    </row>
    <row r="934" spans="1:19">
      <c r="A934" s="32">
        <v>35100</v>
      </c>
      <c r="B934" s="33">
        <f t="shared" si="281"/>
        <v>2</v>
      </c>
      <c r="C934" s="33">
        <f t="shared" si="282"/>
        <v>1996</v>
      </c>
      <c r="D934" s="34">
        <v>0.33900000000000002</v>
      </c>
      <c r="F934" s="32">
        <v>36746</v>
      </c>
      <c r="G934" s="33">
        <f t="shared" si="283"/>
        <v>8</v>
      </c>
      <c r="H934" s="33">
        <f t="shared" si="284"/>
        <v>2000</v>
      </c>
      <c r="I934" s="34">
        <v>4.46</v>
      </c>
      <c r="K934" s="32">
        <v>32703</v>
      </c>
      <c r="L934" s="33">
        <f t="shared" si="285"/>
        <v>7</v>
      </c>
      <c r="M934" s="33">
        <f t="shared" si="286"/>
        <v>1989</v>
      </c>
      <c r="N934" s="34">
        <v>20.36</v>
      </c>
      <c r="P934" s="32">
        <v>33200</v>
      </c>
      <c r="Q934" s="33">
        <f t="shared" si="287"/>
        <v>11</v>
      </c>
      <c r="R934" s="33">
        <f t="shared" si="288"/>
        <v>1990</v>
      </c>
      <c r="S934" s="34">
        <v>32.049999999999997</v>
      </c>
    </row>
    <row r="935" spans="1:19">
      <c r="A935" s="32">
        <v>35101</v>
      </c>
      <c r="B935" s="33">
        <f t="shared" si="281"/>
        <v>2</v>
      </c>
      <c r="C935" s="33">
        <f t="shared" si="282"/>
        <v>1996</v>
      </c>
      <c r="D935" s="34">
        <v>0.33600000000000002</v>
      </c>
      <c r="F935" s="32">
        <v>36747</v>
      </c>
      <c r="G935" s="33">
        <f t="shared" si="283"/>
        <v>8</v>
      </c>
      <c r="H935" s="33">
        <f t="shared" si="284"/>
        <v>2000</v>
      </c>
      <c r="I935" s="34">
        <v>4.4800000000000004</v>
      </c>
      <c r="K935" s="32">
        <v>32706</v>
      </c>
      <c r="L935" s="33">
        <f t="shared" si="285"/>
        <v>7</v>
      </c>
      <c r="M935" s="33">
        <f t="shared" si="286"/>
        <v>1989</v>
      </c>
      <c r="N935" s="34">
        <v>20.49</v>
      </c>
      <c r="P935" s="32">
        <v>33203</v>
      </c>
      <c r="Q935" s="33">
        <f t="shared" si="287"/>
        <v>11</v>
      </c>
      <c r="R935" s="33">
        <f t="shared" si="288"/>
        <v>1990</v>
      </c>
      <c r="S935" s="34">
        <v>35.1</v>
      </c>
    </row>
    <row r="936" spans="1:19">
      <c r="A936" s="32">
        <v>35102</v>
      </c>
      <c r="B936" s="33">
        <f t="shared" si="281"/>
        <v>2</v>
      </c>
      <c r="C936" s="33">
        <f t="shared" si="282"/>
        <v>1996</v>
      </c>
      <c r="D936" s="34">
        <v>0.34599999999999997</v>
      </c>
      <c r="F936" s="32">
        <v>36748</v>
      </c>
      <c r="G936" s="33">
        <f t="shared" si="283"/>
        <v>8</v>
      </c>
      <c r="H936" s="33">
        <f t="shared" si="284"/>
        <v>2000</v>
      </c>
      <c r="I936" s="34">
        <v>4.43</v>
      </c>
      <c r="K936" s="32">
        <v>32707</v>
      </c>
      <c r="L936" s="33">
        <f t="shared" si="285"/>
        <v>7</v>
      </c>
      <c r="M936" s="33">
        <f t="shared" si="286"/>
        <v>1989</v>
      </c>
      <c r="N936" s="34">
        <v>20.21</v>
      </c>
      <c r="P936" s="32">
        <v>33204</v>
      </c>
      <c r="Q936" s="33">
        <f t="shared" si="287"/>
        <v>11</v>
      </c>
      <c r="R936" s="33">
        <f t="shared" si="288"/>
        <v>1990</v>
      </c>
      <c r="S936" s="34">
        <v>34.83</v>
      </c>
    </row>
    <row r="937" spans="1:19">
      <c r="A937" s="32">
        <v>35103</v>
      </c>
      <c r="B937" s="33">
        <f t="shared" si="281"/>
        <v>2</v>
      </c>
      <c r="C937" s="33">
        <f t="shared" si="282"/>
        <v>1996</v>
      </c>
      <c r="D937" s="34">
        <v>0.35099999999999998</v>
      </c>
      <c r="F937" s="32">
        <v>36749</v>
      </c>
      <c r="G937" s="33">
        <f t="shared" si="283"/>
        <v>8</v>
      </c>
      <c r="H937" s="33">
        <f t="shared" si="284"/>
        <v>2000</v>
      </c>
      <c r="I937" s="34">
        <v>4.4400000000000004</v>
      </c>
      <c r="K937" s="32">
        <v>32708</v>
      </c>
      <c r="L937" s="33">
        <f t="shared" si="285"/>
        <v>7</v>
      </c>
      <c r="M937" s="33">
        <f t="shared" si="286"/>
        <v>1989</v>
      </c>
      <c r="N937" s="34">
        <v>19.829999999999998</v>
      </c>
      <c r="P937" s="32">
        <v>33205</v>
      </c>
      <c r="Q937" s="33">
        <f t="shared" si="287"/>
        <v>11</v>
      </c>
      <c r="R937" s="33">
        <f t="shared" si="288"/>
        <v>1990</v>
      </c>
      <c r="S937" s="34">
        <v>34.1</v>
      </c>
    </row>
    <row r="938" spans="1:19">
      <c r="A938" s="32">
        <v>35104</v>
      </c>
      <c r="B938" s="33">
        <f t="shared" si="281"/>
        <v>2</v>
      </c>
      <c r="C938" s="33">
        <f t="shared" si="282"/>
        <v>1996</v>
      </c>
      <c r="D938" s="34">
        <v>0.48799999999999999</v>
      </c>
      <c r="F938" s="32">
        <v>36752</v>
      </c>
      <c r="G938" s="33">
        <f t="shared" si="283"/>
        <v>8</v>
      </c>
      <c r="H938" s="33">
        <f t="shared" si="284"/>
        <v>2000</v>
      </c>
      <c r="I938" s="34">
        <v>4.42</v>
      </c>
      <c r="K938" s="32">
        <v>32709</v>
      </c>
      <c r="L938" s="33">
        <f t="shared" si="285"/>
        <v>7</v>
      </c>
      <c r="M938" s="33">
        <f t="shared" si="286"/>
        <v>1989</v>
      </c>
      <c r="N938" s="34">
        <v>19.920000000000002</v>
      </c>
      <c r="P938" s="32">
        <v>33206</v>
      </c>
      <c r="Q938" s="33">
        <f t="shared" si="287"/>
        <v>11</v>
      </c>
      <c r="R938" s="33">
        <f t="shared" si="288"/>
        <v>1990</v>
      </c>
      <c r="S938" s="34">
        <v>34.65</v>
      </c>
    </row>
    <row r="939" spans="1:19">
      <c r="A939" s="32">
        <v>35107</v>
      </c>
      <c r="B939" s="33">
        <f t="shared" si="281"/>
        <v>2</v>
      </c>
      <c r="C939" s="33">
        <f t="shared" si="282"/>
        <v>1996</v>
      </c>
      <c r="D939" s="34">
        <v>0.495</v>
      </c>
      <c r="F939" s="32">
        <v>36753</v>
      </c>
      <c r="G939" s="33">
        <f t="shared" si="283"/>
        <v>8</v>
      </c>
      <c r="H939" s="33">
        <f t="shared" si="284"/>
        <v>2000</v>
      </c>
      <c r="I939" s="34">
        <v>4.24</v>
      </c>
      <c r="K939" s="32">
        <v>32710</v>
      </c>
      <c r="L939" s="33">
        <f t="shared" si="285"/>
        <v>7</v>
      </c>
      <c r="M939" s="33">
        <f t="shared" si="286"/>
        <v>1989</v>
      </c>
      <c r="N939" s="34">
        <v>19.86</v>
      </c>
      <c r="P939" s="32">
        <v>33207</v>
      </c>
      <c r="Q939" s="33">
        <f t="shared" si="287"/>
        <v>11</v>
      </c>
      <c r="R939" s="33">
        <f t="shared" si="288"/>
        <v>1990</v>
      </c>
      <c r="S939" s="34">
        <v>31.2</v>
      </c>
    </row>
    <row r="940" spans="1:19">
      <c r="A940" s="32">
        <v>35108</v>
      </c>
      <c r="B940" s="33">
        <f t="shared" si="281"/>
        <v>2</v>
      </c>
      <c r="C940" s="33">
        <f t="shared" si="282"/>
        <v>1996</v>
      </c>
      <c r="D940" s="34">
        <v>0.39800000000000002</v>
      </c>
      <c r="F940" s="32">
        <v>36754</v>
      </c>
      <c r="G940" s="33">
        <f t="shared" si="283"/>
        <v>8</v>
      </c>
      <c r="H940" s="33">
        <f t="shared" si="284"/>
        <v>2000</v>
      </c>
      <c r="I940" s="34">
        <v>4.24</v>
      </c>
      <c r="K940" s="32">
        <v>32713</v>
      </c>
      <c r="L940" s="33">
        <f t="shared" si="285"/>
        <v>7</v>
      </c>
      <c r="M940" s="33">
        <f t="shared" si="286"/>
        <v>1989</v>
      </c>
      <c r="N940" s="34">
        <v>18.760000000000002</v>
      </c>
      <c r="P940" s="32">
        <v>33210</v>
      </c>
      <c r="Q940" s="33">
        <f t="shared" si="287"/>
        <v>12</v>
      </c>
      <c r="R940" s="33">
        <f t="shared" si="288"/>
        <v>1990</v>
      </c>
      <c r="S940" s="34">
        <v>31.25</v>
      </c>
    </row>
    <row r="941" spans="1:19">
      <c r="A941" s="32">
        <v>35109</v>
      </c>
      <c r="B941" s="33">
        <f t="shared" si="281"/>
        <v>2</v>
      </c>
      <c r="C941" s="33">
        <f t="shared" si="282"/>
        <v>1996</v>
      </c>
      <c r="D941" s="34">
        <v>0.438</v>
      </c>
      <c r="F941" s="32">
        <v>36755</v>
      </c>
      <c r="G941" s="33">
        <f t="shared" si="283"/>
        <v>8</v>
      </c>
      <c r="H941" s="33">
        <f t="shared" si="284"/>
        <v>2000</v>
      </c>
      <c r="I941" s="34">
        <v>4.3499999999999996</v>
      </c>
      <c r="K941" s="32">
        <v>32714</v>
      </c>
      <c r="L941" s="33">
        <f t="shared" si="285"/>
        <v>7</v>
      </c>
      <c r="M941" s="33">
        <f t="shared" si="286"/>
        <v>1989</v>
      </c>
      <c r="N941" s="34">
        <v>18.52</v>
      </c>
      <c r="P941" s="32">
        <v>33211</v>
      </c>
      <c r="Q941" s="33">
        <f t="shared" si="287"/>
        <v>12</v>
      </c>
      <c r="R941" s="33">
        <f t="shared" si="288"/>
        <v>1990</v>
      </c>
      <c r="S941" s="34">
        <v>31.5</v>
      </c>
    </row>
    <row r="942" spans="1:19">
      <c r="A942" s="32">
        <v>35110</v>
      </c>
      <c r="B942" s="33">
        <f t="shared" si="281"/>
        <v>2</v>
      </c>
      <c r="C942" s="33">
        <f t="shared" si="282"/>
        <v>1996</v>
      </c>
      <c r="D942" s="34">
        <v>0.41799999999999998</v>
      </c>
      <c r="F942" s="32">
        <v>36756</v>
      </c>
      <c r="G942" s="33">
        <f t="shared" si="283"/>
        <v>8</v>
      </c>
      <c r="H942" s="33">
        <f t="shared" si="284"/>
        <v>2000</v>
      </c>
      <c r="I942" s="34">
        <v>4.38</v>
      </c>
      <c r="K942" s="32">
        <v>32715</v>
      </c>
      <c r="L942" s="33">
        <f t="shared" si="285"/>
        <v>7</v>
      </c>
      <c r="M942" s="33">
        <f t="shared" si="286"/>
        <v>1989</v>
      </c>
      <c r="N942" s="34">
        <v>18.32</v>
      </c>
      <c r="P942" s="32">
        <v>33212</v>
      </c>
      <c r="Q942" s="33">
        <f t="shared" si="287"/>
        <v>12</v>
      </c>
      <c r="R942" s="33">
        <f t="shared" si="288"/>
        <v>1990</v>
      </c>
      <c r="S942" s="34">
        <v>30.2</v>
      </c>
    </row>
    <row r="943" spans="1:19">
      <c r="A943" s="32">
        <v>35111</v>
      </c>
      <c r="B943" s="33">
        <f t="shared" si="281"/>
        <v>2</v>
      </c>
      <c r="C943" s="33">
        <f t="shared" si="282"/>
        <v>1996</v>
      </c>
      <c r="D943" s="34">
        <v>0.38500000000000001</v>
      </c>
      <c r="F943" s="32">
        <v>36759</v>
      </c>
      <c r="G943" s="33">
        <f t="shared" si="283"/>
        <v>8</v>
      </c>
      <c r="H943" s="33">
        <f t="shared" si="284"/>
        <v>2000</v>
      </c>
      <c r="I943" s="34">
        <v>4.5999999999999996</v>
      </c>
      <c r="K943" s="32">
        <v>32716</v>
      </c>
      <c r="L943" s="33">
        <f t="shared" si="285"/>
        <v>7</v>
      </c>
      <c r="M943" s="33">
        <f t="shared" si="286"/>
        <v>1989</v>
      </c>
      <c r="N943" s="34">
        <v>18.149999999999999</v>
      </c>
      <c r="P943" s="32">
        <v>33213</v>
      </c>
      <c r="Q943" s="33">
        <f t="shared" si="287"/>
        <v>12</v>
      </c>
      <c r="R943" s="33">
        <f t="shared" si="288"/>
        <v>1990</v>
      </c>
      <c r="S943" s="34">
        <v>27.35</v>
      </c>
    </row>
    <row r="944" spans="1:19">
      <c r="A944" s="32">
        <v>35115</v>
      </c>
      <c r="B944" s="33">
        <f t="shared" si="281"/>
        <v>2</v>
      </c>
      <c r="C944" s="33">
        <f t="shared" si="282"/>
        <v>1996</v>
      </c>
      <c r="D944" s="34">
        <v>0.38100000000000001</v>
      </c>
      <c r="F944" s="32">
        <v>36760</v>
      </c>
      <c r="G944" s="33">
        <f t="shared" si="283"/>
        <v>8</v>
      </c>
      <c r="H944" s="33">
        <f t="shared" si="284"/>
        <v>2000</v>
      </c>
      <c r="I944" s="34">
        <v>4.8</v>
      </c>
      <c r="K944" s="32">
        <v>32717</v>
      </c>
      <c r="L944" s="33">
        <f t="shared" si="285"/>
        <v>7</v>
      </c>
      <c r="M944" s="33">
        <f t="shared" si="286"/>
        <v>1989</v>
      </c>
      <c r="N944" s="34">
        <v>17.96</v>
      </c>
      <c r="P944" s="32">
        <v>33214</v>
      </c>
      <c r="Q944" s="33">
        <f t="shared" si="287"/>
        <v>12</v>
      </c>
      <c r="R944" s="33">
        <f t="shared" si="288"/>
        <v>1990</v>
      </c>
      <c r="S944" s="34">
        <v>28.3</v>
      </c>
    </row>
    <row r="945" spans="1:19">
      <c r="A945" s="32">
        <v>35116</v>
      </c>
      <c r="B945" s="33">
        <f t="shared" si="281"/>
        <v>2</v>
      </c>
      <c r="C945" s="33">
        <f t="shared" si="282"/>
        <v>1996</v>
      </c>
      <c r="D945" s="34">
        <v>0.38600000000000001</v>
      </c>
      <c r="F945" s="32">
        <v>36761</v>
      </c>
      <c r="G945" s="33">
        <f t="shared" si="283"/>
        <v>8</v>
      </c>
      <c r="H945" s="33">
        <f t="shared" si="284"/>
        <v>2000</v>
      </c>
      <c r="I945" s="34">
        <v>4.67</v>
      </c>
      <c r="K945" s="32">
        <v>32720</v>
      </c>
      <c r="L945" s="33">
        <f t="shared" si="285"/>
        <v>7</v>
      </c>
      <c r="M945" s="33">
        <f t="shared" si="286"/>
        <v>1989</v>
      </c>
      <c r="N945" s="34">
        <v>18.329999999999998</v>
      </c>
      <c r="P945" s="32">
        <v>33217</v>
      </c>
      <c r="Q945" s="33">
        <f t="shared" si="287"/>
        <v>12</v>
      </c>
      <c r="R945" s="33">
        <f t="shared" si="288"/>
        <v>1990</v>
      </c>
      <c r="S945" s="34">
        <v>28.75</v>
      </c>
    </row>
    <row r="946" spans="1:19">
      <c r="A946" s="32">
        <v>35117</v>
      </c>
      <c r="B946" s="33">
        <f t="shared" si="281"/>
        <v>2</v>
      </c>
      <c r="C946" s="33">
        <f t="shared" si="282"/>
        <v>1996</v>
      </c>
      <c r="D946" s="34">
        <v>0.39500000000000002</v>
      </c>
      <c r="F946" s="32">
        <v>36762</v>
      </c>
      <c r="G946" s="33">
        <f t="shared" si="283"/>
        <v>8</v>
      </c>
      <c r="H946" s="33">
        <f t="shared" si="284"/>
        <v>2000</v>
      </c>
      <c r="I946" s="34">
        <v>4.53</v>
      </c>
      <c r="K946" s="32">
        <v>32721</v>
      </c>
      <c r="L946" s="33">
        <f t="shared" si="285"/>
        <v>8</v>
      </c>
      <c r="M946" s="33">
        <f t="shared" si="286"/>
        <v>1989</v>
      </c>
      <c r="N946" s="34">
        <v>17.91</v>
      </c>
      <c r="P946" s="32">
        <v>33218</v>
      </c>
      <c r="Q946" s="33">
        <f t="shared" si="287"/>
        <v>12</v>
      </c>
      <c r="R946" s="33">
        <f t="shared" si="288"/>
        <v>1990</v>
      </c>
      <c r="S946" s="34">
        <v>28.03</v>
      </c>
    </row>
    <row r="947" spans="1:19">
      <c r="A947" s="32">
        <v>35118</v>
      </c>
      <c r="B947" s="33">
        <f t="shared" si="281"/>
        <v>2</v>
      </c>
      <c r="C947" s="33">
        <f t="shared" si="282"/>
        <v>1996</v>
      </c>
      <c r="D947" s="34">
        <v>0.38</v>
      </c>
      <c r="F947" s="32">
        <v>36763</v>
      </c>
      <c r="G947" s="33">
        <f t="shared" si="283"/>
        <v>8</v>
      </c>
      <c r="H947" s="33">
        <f t="shared" si="284"/>
        <v>2000</v>
      </c>
      <c r="I947" s="34">
        <v>4.55</v>
      </c>
      <c r="K947" s="32">
        <v>32722</v>
      </c>
      <c r="L947" s="33">
        <f t="shared" si="285"/>
        <v>8</v>
      </c>
      <c r="M947" s="33">
        <f t="shared" si="286"/>
        <v>1989</v>
      </c>
      <c r="N947" s="34">
        <v>18.28</v>
      </c>
      <c r="P947" s="32">
        <v>33219</v>
      </c>
      <c r="Q947" s="33">
        <f t="shared" si="287"/>
        <v>12</v>
      </c>
      <c r="R947" s="33">
        <f t="shared" si="288"/>
        <v>1990</v>
      </c>
      <c r="S947" s="34">
        <v>27.28</v>
      </c>
    </row>
    <row r="948" spans="1:19">
      <c r="A948" s="32">
        <v>35121</v>
      </c>
      <c r="B948" s="33">
        <f t="shared" si="281"/>
        <v>2</v>
      </c>
      <c r="C948" s="33">
        <f t="shared" si="282"/>
        <v>1996</v>
      </c>
      <c r="D948" s="34">
        <v>0.39500000000000002</v>
      </c>
      <c r="F948" s="32">
        <v>36766</v>
      </c>
      <c r="G948" s="33">
        <f t="shared" si="283"/>
        <v>8</v>
      </c>
      <c r="H948" s="33">
        <f t="shared" si="284"/>
        <v>2000</v>
      </c>
      <c r="I948" s="34">
        <v>4.62</v>
      </c>
      <c r="K948" s="32">
        <v>32723</v>
      </c>
      <c r="L948" s="33">
        <f t="shared" si="285"/>
        <v>8</v>
      </c>
      <c r="M948" s="33">
        <f t="shared" si="286"/>
        <v>1989</v>
      </c>
      <c r="N948" s="34">
        <v>18.18</v>
      </c>
      <c r="P948" s="32">
        <v>33220</v>
      </c>
      <c r="Q948" s="33">
        <f t="shared" si="287"/>
        <v>12</v>
      </c>
      <c r="R948" s="33">
        <f t="shared" si="288"/>
        <v>1990</v>
      </c>
      <c r="S948" s="34">
        <v>27.8</v>
      </c>
    </row>
    <row r="949" spans="1:19">
      <c r="A949" s="32">
        <v>35122</v>
      </c>
      <c r="B949" s="33">
        <f t="shared" si="281"/>
        <v>2</v>
      </c>
      <c r="C949" s="33">
        <f t="shared" si="282"/>
        <v>1996</v>
      </c>
      <c r="D949" s="34">
        <v>0.4</v>
      </c>
      <c r="F949" s="32">
        <v>36767</v>
      </c>
      <c r="G949" s="33">
        <f t="shared" si="283"/>
        <v>8</v>
      </c>
      <c r="H949" s="33">
        <f t="shared" si="284"/>
        <v>2000</v>
      </c>
      <c r="I949" s="34">
        <v>4.5999999999999996</v>
      </c>
      <c r="K949" s="32">
        <v>32724</v>
      </c>
      <c r="L949" s="33">
        <f t="shared" si="285"/>
        <v>8</v>
      </c>
      <c r="M949" s="33">
        <f t="shared" si="286"/>
        <v>1989</v>
      </c>
      <c r="N949" s="34">
        <v>18.05</v>
      </c>
      <c r="P949" s="32">
        <v>33221</v>
      </c>
      <c r="Q949" s="33">
        <f t="shared" si="287"/>
        <v>12</v>
      </c>
      <c r="R949" s="33">
        <f t="shared" si="288"/>
        <v>1990</v>
      </c>
      <c r="S949" s="34">
        <v>28.45</v>
      </c>
    </row>
    <row r="950" spans="1:19">
      <c r="A950" s="32">
        <v>35123</v>
      </c>
      <c r="B950" s="33">
        <f t="shared" si="281"/>
        <v>2</v>
      </c>
      <c r="C950" s="33">
        <f t="shared" si="282"/>
        <v>1996</v>
      </c>
      <c r="D950" s="34">
        <v>0.39300000000000002</v>
      </c>
      <c r="F950" s="32">
        <v>36768</v>
      </c>
      <c r="G950" s="33">
        <f t="shared" si="283"/>
        <v>8</v>
      </c>
      <c r="H950" s="33">
        <f t="shared" si="284"/>
        <v>2000</v>
      </c>
      <c r="I950" s="34">
        <v>4.6100000000000003</v>
      </c>
      <c r="K950" s="32">
        <v>32727</v>
      </c>
      <c r="L950" s="33">
        <f t="shared" si="285"/>
        <v>8</v>
      </c>
      <c r="M950" s="33">
        <f t="shared" si="286"/>
        <v>1989</v>
      </c>
      <c r="N950" s="34">
        <v>17.91</v>
      </c>
      <c r="P950" s="32">
        <v>33224</v>
      </c>
      <c r="Q950" s="33">
        <f t="shared" si="287"/>
        <v>12</v>
      </c>
      <c r="R950" s="33">
        <f t="shared" si="288"/>
        <v>1990</v>
      </c>
      <c r="S950" s="34">
        <v>28.2</v>
      </c>
    </row>
    <row r="951" spans="1:19">
      <c r="A951" s="32">
        <v>35124</v>
      </c>
      <c r="B951" s="33">
        <f t="shared" si="281"/>
        <v>2</v>
      </c>
      <c r="C951" s="33">
        <f t="shared" si="282"/>
        <v>1996</v>
      </c>
      <c r="D951" s="34">
        <v>0.36799999999999999</v>
      </c>
      <c r="F951" s="32">
        <v>36769</v>
      </c>
      <c r="G951" s="33">
        <f t="shared" si="283"/>
        <v>8</v>
      </c>
      <c r="H951" s="33">
        <f t="shared" si="284"/>
        <v>2000</v>
      </c>
      <c r="I951" s="34">
        <v>4.76</v>
      </c>
      <c r="K951" s="32">
        <v>32728</v>
      </c>
      <c r="L951" s="33">
        <f t="shared" si="285"/>
        <v>8</v>
      </c>
      <c r="M951" s="33">
        <f t="shared" si="286"/>
        <v>1989</v>
      </c>
      <c r="N951" s="34">
        <v>18.059999999999999</v>
      </c>
      <c r="P951" s="32">
        <v>33225</v>
      </c>
      <c r="Q951" s="33">
        <f t="shared" si="287"/>
        <v>12</v>
      </c>
      <c r="R951" s="33">
        <f t="shared" si="288"/>
        <v>1990</v>
      </c>
      <c r="S951" s="34">
        <v>27.55</v>
      </c>
    </row>
    <row r="952" spans="1:19">
      <c r="A952" s="32">
        <v>35125</v>
      </c>
      <c r="B952" s="33">
        <f t="shared" si="281"/>
        <v>3</v>
      </c>
      <c r="C952" s="33">
        <f t="shared" si="282"/>
        <v>1996</v>
      </c>
      <c r="D952" s="34">
        <v>0.374</v>
      </c>
      <c r="F952" s="32">
        <v>36770</v>
      </c>
      <c r="G952" s="33">
        <f t="shared" si="283"/>
        <v>9</v>
      </c>
      <c r="H952" s="33">
        <f t="shared" si="284"/>
        <v>2000</v>
      </c>
      <c r="I952" s="34">
        <v>4.7</v>
      </c>
      <c r="K952" s="32">
        <v>32729</v>
      </c>
      <c r="L952" s="33">
        <f t="shared" si="285"/>
        <v>8</v>
      </c>
      <c r="M952" s="33">
        <f t="shared" si="286"/>
        <v>1989</v>
      </c>
      <c r="N952" s="34">
        <v>18.23</v>
      </c>
      <c r="P952" s="32">
        <v>33226</v>
      </c>
      <c r="Q952" s="33">
        <f t="shared" si="287"/>
        <v>12</v>
      </c>
      <c r="R952" s="33">
        <f t="shared" si="288"/>
        <v>1990</v>
      </c>
      <c r="S952" s="34">
        <v>28.13</v>
      </c>
    </row>
    <row r="953" spans="1:19">
      <c r="A953" s="32">
        <v>35128</v>
      </c>
      <c r="B953" s="33">
        <f t="shared" si="281"/>
        <v>3</v>
      </c>
      <c r="C953" s="33">
        <f t="shared" si="282"/>
        <v>1996</v>
      </c>
      <c r="D953" s="34">
        <v>0.36899999999999999</v>
      </c>
      <c r="F953" s="32">
        <v>36774</v>
      </c>
      <c r="G953" s="33">
        <f t="shared" si="283"/>
        <v>9</v>
      </c>
      <c r="H953" s="33">
        <f t="shared" si="284"/>
        <v>2000</v>
      </c>
      <c r="I953" s="34">
        <v>4.8099999999999996</v>
      </c>
      <c r="K953" s="32">
        <v>32730</v>
      </c>
      <c r="L953" s="33">
        <f t="shared" si="285"/>
        <v>8</v>
      </c>
      <c r="M953" s="33">
        <f t="shared" si="286"/>
        <v>1989</v>
      </c>
      <c r="N953" s="34">
        <v>18.579999999999998</v>
      </c>
      <c r="P953" s="32">
        <v>33227</v>
      </c>
      <c r="Q953" s="33">
        <f t="shared" si="287"/>
        <v>12</v>
      </c>
      <c r="R953" s="33">
        <f t="shared" si="288"/>
        <v>1990</v>
      </c>
      <c r="S953" s="34">
        <v>27.55</v>
      </c>
    </row>
    <row r="954" spans="1:19">
      <c r="A954" s="32">
        <v>35129</v>
      </c>
      <c r="B954" s="33">
        <f t="shared" si="281"/>
        <v>3</v>
      </c>
      <c r="C954" s="33">
        <f t="shared" si="282"/>
        <v>1996</v>
      </c>
      <c r="D954" s="34">
        <v>0.36599999999999999</v>
      </c>
      <c r="F954" s="32">
        <v>36775</v>
      </c>
      <c r="G954" s="33">
        <f t="shared" si="283"/>
        <v>9</v>
      </c>
      <c r="H954" s="33">
        <f t="shared" si="284"/>
        <v>2000</v>
      </c>
      <c r="I954" s="34">
        <v>4.8899999999999997</v>
      </c>
      <c r="K954" s="32">
        <v>32731</v>
      </c>
      <c r="L954" s="33">
        <f t="shared" si="285"/>
        <v>8</v>
      </c>
      <c r="M954" s="33">
        <f t="shared" si="286"/>
        <v>1989</v>
      </c>
      <c r="N954" s="34">
        <v>18.46</v>
      </c>
      <c r="P954" s="32">
        <v>33228</v>
      </c>
      <c r="Q954" s="33">
        <f t="shared" si="287"/>
        <v>12</v>
      </c>
      <c r="R954" s="33">
        <f t="shared" si="288"/>
        <v>1990</v>
      </c>
      <c r="S954" s="34">
        <v>26.9</v>
      </c>
    </row>
    <row r="955" spans="1:19">
      <c r="A955" s="32">
        <v>35130</v>
      </c>
      <c r="B955" s="33">
        <f t="shared" si="281"/>
        <v>3</v>
      </c>
      <c r="C955" s="33">
        <f t="shared" si="282"/>
        <v>1996</v>
      </c>
      <c r="D955" s="34">
        <v>0.36499999999999999</v>
      </c>
      <c r="F955" s="32">
        <v>36776</v>
      </c>
      <c r="G955" s="33">
        <f t="shared" si="283"/>
        <v>9</v>
      </c>
      <c r="H955" s="33">
        <f t="shared" si="284"/>
        <v>2000</v>
      </c>
      <c r="I955" s="34">
        <v>4.8499999999999996</v>
      </c>
      <c r="K955" s="32">
        <v>32734</v>
      </c>
      <c r="L955" s="33">
        <f t="shared" si="285"/>
        <v>8</v>
      </c>
      <c r="M955" s="33">
        <f t="shared" si="286"/>
        <v>1989</v>
      </c>
      <c r="N955" s="34">
        <v>18.600000000000001</v>
      </c>
      <c r="P955" s="32">
        <v>33231</v>
      </c>
      <c r="Q955" s="33">
        <f t="shared" si="287"/>
        <v>12</v>
      </c>
      <c r="R955" s="33">
        <f t="shared" si="288"/>
        <v>1990</v>
      </c>
      <c r="S955" s="34">
        <v>27.7</v>
      </c>
    </row>
    <row r="956" spans="1:19">
      <c r="A956" s="32">
        <v>35131</v>
      </c>
      <c r="B956" s="33">
        <f t="shared" si="281"/>
        <v>3</v>
      </c>
      <c r="C956" s="33">
        <f t="shared" si="282"/>
        <v>1996</v>
      </c>
      <c r="D956" s="34">
        <v>0.36299999999999999</v>
      </c>
      <c r="F956" s="32">
        <v>36777</v>
      </c>
      <c r="G956" s="33">
        <f t="shared" si="283"/>
        <v>9</v>
      </c>
      <c r="H956" s="33">
        <f t="shared" si="284"/>
        <v>2000</v>
      </c>
      <c r="I956" s="34">
        <v>4.74</v>
      </c>
      <c r="K956" s="32">
        <v>32735</v>
      </c>
      <c r="L956" s="33">
        <f t="shared" si="285"/>
        <v>8</v>
      </c>
      <c r="M956" s="33">
        <f t="shared" si="286"/>
        <v>1989</v>
      </c>
      <c r="N956" s="34">
        <v>18.78</v>
      </c>
      <c r="P956" s="32">
        <v>33233</v>
      </c>
      <c r="Q956" s="33">
        <f t="shared" si="287"/>
        <v>12</v>
      </c>
      <c r="R956" s="33">
        <f t="shared" si="288"/>
        <v>1990</v>
      </c>
      <c r="S956" s="34">
        <v>27.7</v>
      </c>
    </row>
    <row r="957" spans="1:19">
      <c r="A957" s="32">
        <v>35132</v>
      </c>
      <c r="B957" s="33">
        <f t="shared" si="281"/>
        <v>3</v>
      </c>
      <c r="C957" s="33">
        <f t="shared" si="282"/>
        <v>1996</v>
      </c>
      <c r="D957" s="34">
        <v>0.35799999999999998</v>
      </c>
      <c r="F957" s="32">
        <v>36780</v>
      </c>
      <c r="G957" s="33">
        <f t="shared" si="283"/>
        <v>9</v>
      </c>
      <c r="H957" s="33">
        <f t="shared" si="284"/>
        <v>2000</v>
      </c>
      <c r="I957" s="34">
        <v>4.8499999999999996</v>
      </c>
      <c r="K957" s="32">
        <v>32736</v>
      </c>
      <c r="L957" s="33">
        <f t="shared" si="285"/>
        <v>8</v>
      </c>
      <c r="M957" s="33">
        <f t="shared" si="286"/>
        <v>1989</v>
      </c>
      <c r="N957" s="34">
        <v>18.989999999999998</v>
      </c>
      <c r="P957" s="32">
        <v>33234</v>
      </c>
      <c r="Q957" s="33">
        <f t="shared" si="287"/>
        <v>12</v>
      </c>
      <c r="R957" s="33">
        <f t="shared" si="288"/>
        <v>1990</v>
      </c>
      <c r="S957" s="34">
        <v>27.05</v>
      </c>
    </row>
    <row r="958" spans="1:19">
      <c r="A958" s="32">
        <v>35135</v>
      </c>
      <c r="B958" s="33">
        <f t="shared" si="281"/>
        <v>3</v>
      </c>
      <c r="C958" s="33">
        <f t="shared" si="282"/>
        <v>1996</v>
      </c>
      <c r="D958" s="34">
        <v>0.35499999999999998</v>
      </c>
      <c r="F958" s="32">
        <v>36781</v>
      </c>
      <c r="G958" s="33">
        <f t="shared" si="283"/>
        <v>9</v>
      </c>
      <c r="H958" s="33">
        <f t="shared" si="284"/>
        <v>2000</v>
      </c>
      <c r="I958" s="34">
        <v>4.96</v>
      </c>
      <c r="K958" s="32">
        <v>32737</v>
      </c>
      <c r="L958" s="33">
        <f t="shared" si="285"/>
        <v>8</v>
      </c>
      <c r="M958" s="33">
        <f t="shared" si="286"/>
        <v>1989</v>
      </c>
      <c r="N958" s="34">
        <v>18.670000000000002</v>
      </c>
      <c r="P958" s="32">
        <v>33235</v>
      </c>
      <c r="Q958" s="33">
        <f t="shared" si="287"/>
        <v>12</v>
      </c>
      <c r="R958" s="33">
        <f t="shared" si="288"/>
        <v>1990</v>
      </c>
      <c r="S958" s="34">
        <v>27.43</v>
      </c>
    </row>
    <row r="959" spans="1:19">
      <c r="A959" s="32">
        <v>35136</v>
      </c>
      <c r="B959" s="33">
        <f t="shared" si="281"/>
        <v>3</v>
      </c>
      <c r="C959" s="33">
        <f t="shared" si="282"/>
        <v>1996</v>
      </c>
      <c r="D959" s="34">
        <v>0.35499999999999998</v>
      </c>
      <c r="F959" s="32">
        <v>36782</v>
      </c>
      <c r="G959" s="33">
        <f t="shared" si="283"/>
        <v>9</v>
      </c>
      <c r="H959" s="33">
        <f t="shared" si="284"/>
        <v>2000</v>
      </c>
      <c r="I959" s="34">
        <v>5.0599999999999996</v>
      </c>
      <c r="K959" s="32">
        <v>32738</v>
      </c>
      <c r="L959" s="33">
        <f t="shared" si="285"/>
        <v>8</v>
      </c>
      <c r="M959" s="33">
        <f t="shared" si="286"/>
        <v>1989</v>
      </c>
      <c r="N959" s="34">
        <v>18.82</v>
      </c>
      <c r="P959" s="32">
        <v>33238</v>
      </c>
      <c r="Q959" s="33">
        <f t="shared" si="287"/>
        <v>12</v>
      </c>
      <c r="R959" s="33">
        <f t="shared" si="288"/>
        <v>1990</v>
      </c>
      <c r="S959" s="34">
        <v>28.35</v>
      </c>
    </row>
    <row r="960" spans="1:19">
      <c r="A960" s="32">
        <v>35137</v>
      </c>
      <c r="B960" s="33">
        <f t="shared" si="281"/>
        <v>3</v>
      </c>
      <c r="C960" s="33">
        <f t="shared" si="282"/>
        <v>1996</v>
      </c>
      <c r="D960" s="34">
        <v>0.35899999999999999</v>
      </c>
      <c r="F960" s="32">
        <v>36783</v>
      </c>
      <c r="G960" s="33">
        <f t="shared" si="283"/>
        <v>9</v>
      </c>
      <c r="H960" s="33">
        <f t="shared" si="284"/>
        <v>2000</v>
      </c>
      <c r="I960" s="34">
        <v>5.0999999999999996</v>
      </c>
      <c r="K960" s="32">
        <v>32741</v>
      </c>
      <c r="L960" s="33">
        <f t="shared" si="285"/>
        <v>8</v>
      </c>
      <c r="M960" s="33">
        <f t="shared" si="286"/>
        <v>1989</v>
      </c>
      <c r="N960" s="34">
        <v>19.100000000000001</v>
      </c>
      <c r="P960" s="32">
        <v>33240</v>
      </c>
      <c r="Q960" s="33">
        <f t="shared" si="287"/>
        <v>1</v>
      </c>
      <c r="R960" s="33">
        <f t="shared" si="288"/>
        <v>1991</v>
      </c>
      <c r="S960" s="34">
        <v>26.78</v>
      </c>
    </row>
    <row r="961" spans="1:19">
      <c r="A961" s="32">
        <v>35138</v>
      </c>
      <c r="B961" s="33">
        <f t="shared" si="281"/>
        <v>3</v>
      </c>
      <c r="C961" s="33">
        <f t="shared" si="282"/>
        <v>1996</v>
      </c>
      <c r="D961" s="34">
        <v>0.36099999999999999</v>
      </c>
      <c r="F961" s="32">
        <v>36784</v>
      </c>
      <c r="G961" s="33">
        <f t="shared" si="283"/>
        <v>9</v>
      </c>
      <c r="H961" s="33">
        <f t="shared" si="284"/>
        <v>2000</v>
      </c>
      <c r="I961" s="34">
        <v>5.28</v>
      </c>
      <c r="K961" s="32">
        <v>32742</v>
      </c>
      <c r="L961" s="33">
        <f t="shared" si="285"/>
        <v>8</v>
      </c>
      <c r="M961" s="33">
        <f t="shared" si="286"/>
        <v>1989</v>
      </c>
      <c r="N961" s="34">
        <v>19.010000000000002</v>
      </c>
      <c r="P961" s="32">
        <v>33241</v>
      </c>
      <c r="Q961" s="33">
        <f t="shared" si="287"/>
        <v>1</v>
      </c>
      <c r="R961" s="33">
        <f t="shared" si="288"/>
        <v>1991</v>
      </c>
      <c r="S961" s="34">
        <v>25.05</v>
      </c>
    </row>
    <row r="962" spans="1:19">
      <c r="A962" s="32">
        <v>35139</v>
      </c>
      <c r="B962" s="33">
        <f t="shared" si="281"/>
        <v>3</v>
      </c>
      <c r="C962" s="33">
        <f t="shared" si="282"/>
        <v>1996</v>
      </c>
      <c r="D962" s="34">
        <v>0.36899999999999999</v>
      </c>
      <c r="F962" s="32">
        <v>36787</v>
      </c>
      <c r="G962" s="33">
        <f t="shared" si="283"/>
        <v>9</v>
      </c>
      <c r="H962" s="33">
        <f t="shared" si="284"/>
        <v>2000</v>
      </c>
      <c r="I962" s="34">
        <v>5.0599999999999996</v>
      </c>
      <c r="K962" s="32">
        <v>32743</v>
      </c>
      <c r="L962" s="33">
        <f t="shared" si="285"/>
        <v>8</v>
      </c>
      <c r="M962" s="33">
        <f t="shared" si="286"/>
        <v>1989</v>
      </c>
      <c r="N962" s="34">
        <v>19.149999999999999</v>
      </c>
      <c r="P962" s="32">
        <v>33242</v>
      </c>
      <c r="Q962" s="33">
        <f t="shared" si="287"/>
        <v>1</v>
      </c>
      <c r="R962" s="33">
        <f t="shared" si="288"/>
        <v>1991</v>
      </c>
      <c r="S962" s="34">
        <v>24.08</v>
      </c>
    </row>
    <row r="963" spans="1:19">
      <c r="A963" s="32">
        <v>35142</v>
      </c>
      <c r="B963" s="33">
        <f t="shared" si="281"/>
        <v>3</v>
      </c>
      <c r="C963" s="33">
        <f t="shared" si="282"/>
        <v>1996</v>
      </c>
      <c r="D963" s="34">
        <v>0.378</v>
      </c>
      <c r="F963" s="32">
        <v>36788</v>
      </c>
      <c r="G963" s="33">
        <f t="shared" si="283"/>
        <v>9</v>
      </c>
      <c r="H963" s="33">
        <f t="shared" si="284"/>
        <v>2000</v>
      </c>
      <c r="I963" s="34">
        <v>5.22</v>
      </c>
      <c r="K963" s="32">
        <v>32744</v>
      </c>
      <c r="L963" s="33">
        <f t="shared" si="285"/>
        <v>8</v>
      </c>
      <c r="M963" s="33">
        <f t="shared" si="286"/>
        <v>1989</v>
      </c>
      <c r="N963" s="34">
        <v>19.02</v>
      </c>
      <c r="P963" s="32">
        <v>33245</v>
      </c>
      <c r="Q963" s="33">
        <f t="shared" si="287"/>
        <v>1</v>
      </c>
      <c r="R963" s="33">
        <f t="shared" si="288"/>
        <v>1991</v>
      </c>
      <c r="S963" s="34">
        <v>25.93</v>
      </c>
    </row>
    <row r="964" spans="1:19">
      <c r="A964" s="32">
        <v>35143</v>
      </c>
      <c r="B964" s="33">
        <f t="shared" si="281"/>
        <v>3</v>
      </c>
      <c r="C964" s="33">
        <f t="shared" si="282"/>
        <v>1996</v>
      </c>
      <c r="D964" s="34">
        <v>0.38300000000000001</v>
      </c>
      <c r="F964" s="32">
        <v>36789</v>
      </c>
      <c r="G964" s="33">
        <f t="shared" si="283"/>
        <v>9</v>
      </c>
      <c r="H964" s="33">
        <f t="shared" si="284"/>
        <v>2000</v>
      </c>
      <c r="I964" s="34">
        <v>5.24</v>
      </c>
      <c r="K964" s="32">
        <v>32745</v>
      </c>
      <c r="L964" s="33">
        <f t="shared" si="285"/>
        <v>8</v>
      </c>
      <c r="M964" s="33">
        <f t="shared" si="286"/>
        <v>1989</v>
      </c>
      <c r="N964" s="34">
        <v>18.53</v>
      </c>
      <c r="P964" s="32">
        <v>33246</v>
      </c>
      <c r="Q964" s="33">
        <f t="shared" si="287"/>
        <v>1</v>
      </c>
      <c r="R964" s="33">
        <f t="shared" si="288"/>
        <v>1991</v>
      </c>
      <c r="S964" s="34">
        <v>25.73</v>
      </c>
    </row>
    <row r="965" spans="1:19">
      <c r="A965" s="32">
        <v>35144</v>
      </c>
      <c r="B965" s="33">
        <f t="shared" si="281"/>
        <v>3</v>
      </c>
      <c r="C965" s="33">
        <f t="shared" si="282"/>
        <v>1996</v>
      </c>
      <c r="D965" s="34">
        <v>0.38400000000000001</v>
      </c>
      <c r="F965" s="32">
        <v>36790</v>
      </c>
      <c r="G965" s="33">
        <f t="shared" si="283"/>
        <v>9</v>
      </c>
      <c r="H965" s="33">
        <f t="shared" si="284"/>
        <v>2000</v>
      </c>
      <c r="I965" s="34">
        <v>5.16</v>
      </c>
      <c r="K965" s="32">
        <v>32748</v>
      </c>
      <c r="L965" s="33">
        <f t="shared" si="285"/>
        <v>8</v>
      </c>
      <c r="M965" s="33">
        <f t="shared" si="286"/>
        <v>1989</v>
      </c>
      <c r="N965" s="34">
        <v>18.690000000000001</v>
      </c>
      <c r="P965" s="32">
        <v>33247</v>
      </c>
      <c r="Q965" s="33">
        <f t="shared" si="287"/>
        <v>1</v>
      </c>
      <c r="R965" s="33">
        <f t="shared" si="288"/>
        <v>1991</v>
      </c>
      <c r="S965" s="34">
        <v>22.35</v>
      </c>
    </row>
    <row r="966" spans="1:19">
      <c r="A966" s="32">
        <v>35145</v>
      </c>
      <c r="B966" s="33">
        <f t="shared" si="281"/>
        <v>3</v>
      </c>
      <c r="C966" s="33">
        <f t="shared" si="282"/>
        <v>1996</v>
      </c>
      <c r="D966" s="34">
        <v>0.38</v>
      </c>
      <c r="F966" s="32">
        <v>36791</v>
      </c>
      <c r="G966" s="33">
        <f t="shared" si="283"/>
        <v>9</v>
      </c>
      <c r="H966" s="33">
        <f t="shared" si="284"/>
        <v>2000</v>
      </c>
      <c r="I966" s="34">
        <v>5.16</v>
      </c>
      <c r="K966" s="32">
        <v>32749</v>
      </c>
      <c r="L966" s="33">
        <f t="shared" si="285"/>
        <v>8</v>
      </c>
      <c r="M966" s="33">
        <f t="shared" si="286"/>
        <v>1989</v>
      </c>
      <c r="N966" s="34">
        <v>18.59</v>
      </c>
      <c r="P966" s="32">
        <v>33248</v>
      </c>
      <c r="Q966" s="33">
        <f t="shared" si="287"/>
        <v>1</v>
      </c>
      <c r="R966" s="33">
        <f t="shared" si="288"/>
        <v>1991</v>
      </c>
      <c r="S966" s="34">
        <v>26.58</v>
      </c>
    </row>
    <row r="967" spans="1:19">
      <c r="A967" s="32">
        <v>35146</v>
      </c>
      <c r="B967" s="33">
        <f t="shared" si="281"/>
        <v>3</v>
      </c>
      <c r="C967" s="33">
        <f t="shared" si="282"/>
        <v>1996</v>
      </c>
      <c r="D967" s="34">
        <v>0.376</v>
      </c>
      <c r="F967" s="32">
        <v>36794</v>
      </c>
      <c r="G967" s="33">
        <f t="shared" si="283"/>
        <v>9</v>
      </c>
      <c r="H967" s="33">
        <f t="shared" si="284"/>
        <v>2000</v>
      </c>
      <c r="I967" s="34">
        <v>5.12</v>
      </c>
      <c r="K967" s="32">
        <v>32750</v>
      </c>
      <c r="L967" s="33">
        <f t="shared" si="285"/>
        <v>8</v>
      </c>
      <c r="M967" s="33">
        <f t="shared" si="286"/>
        <v>1989</v>
      </c>
      <c r="N967" s="34">
        <v>18.850000000000001</v>
      </c>
      <c r="P967" s="32">
        <v>33249</v>
      </c>
      <c r="Q967" s="33">
        <f t="shared" si="287"/>
        <v>1</v>
      </c>
      <c r="R967" s="33">
        <f t="shared" si="288"/>
        <v>1991</v>
      </c>
      <c r="S967" s="34">
        <v>26.05</v>
      </c>
    </row>
    <row r="968" spans="1:19">
      <c r="A968" s="32">
        <v>35149</v>
      </c>
      <c r="B968" s="33">
        <f t="shared" si="281"/>
        <v>3</v>
      </c>
      <c r="C968" s="33">
        <f t="shared" si="282"/>
        <v>1996</v>
      </c>
      <c r="D968" s="34">
        <v>0.378</v>
      </c>
      <c r="F968" s="32">
        <v>36795</v>
      </c>
      <c r="G968" s="33">
        <f t="shared" si="283"/>
        <v>9</v>
      </c>
      <c r="H968" s="33">
        <f t="shared" si="284"/>
        <v>2000</v>
      </c>
      <c r="I968" s="34">
        <v>5.28</v>
      </c>
      <c r="K968" s="32">
        <v>32751</v>
      </c>
      <c r="L968" s="33">
        <f t="shared" si="285"/>
        <v>8</v>
      </c>
      <c r="M968" s="33">
        <f t="shared" si="286"/>
        <v>1989</v>
      </c>
      <c r="N968" s="34">
        <v>18.829999999999998</v>
      </c>
      <c r="P968" s="32">
        <v>33252</v>
      </c>
      <c r="Q968" s="33">
        <f t="shared" si="287"/>
        <v>1</v>
      </c>
      <c r="R968" s="33">
        <f t="shared" si="288"/>
        <v>1991</v>
      </c>
      <c r="S968" s="34">
        <v>29.55</v>
      </c>
    </row>
    <row r="969" spans="1:19">
      <c r="A969" s="32">
        <v>35150</v>
      </c>
      <c r="B969" s="33">
        <f t="shared" si="281"/>
        <v>3</v>
      </c>
      <c r="C969" s="33">
        <f t="shared" si="282"/>
        <v>1996</v>
      </c>
      <c r="D969" s="34">
        <v>0.376</v>
      </c>
      <c r="F969" s="32">
        <v>36796</v>
      </c>
      <c r="G969" s="33">
        <f t="shared" si="283"/>
        <v>9</v>
      </c>
      <c r="H969" s="33">
        <f t="shared" si="284"/>
        <v>2000</v>
      </c>
      <c r="I969" s="34">
        <v>5.34</v>
      </c>
      <c r="K969" s="32">
        <v>32752</v>
      </c>
      <c r="L969" s="33">
        <f t="shared" si="285"/>
        <v>9</v>
      </c>
      <c r="M969" s="33">
        <f t="shared" si="286"/>
        <v>1989</v>
      </c>
      <c r="N969" s="34">
        <v>18.88</v>
      </c>
      <c r="P969" s="32">
        <v>33253</v>
      </c>
      <c r="Q969" s="33">
        <f t="shared" si="287"/>
        <v>1</v>
      </c>
      <c r="R969" s="33">
        <f t="shared" si="288"/>
        <v>1991</v>
      </c>
      <c r="S969" s="34">
        <v>29.25</v>
      </c>
    </row>
    <row r="970" spans="1:19">
      <c r="A970" s="32">
        <v>35151</v>
      </c>
      <c r="B970" s="33">
        <f t="shared" si="281"/>
        <v>3</v>
      </c>
      <c r="C970" s="33">
        <f t="shared" si="282"/>
        <v>1996</v>
      </c>
      <c r="D970" s="34">
        <v>0.376</v>
      </c>
      <c r="F970" s="32">
        <v>36797</v>
      </c>
      <c r="G970" s="33">
        <f t="shared" si="283"/>
        <v>9</v>
      </c>
      <c r="H970" s="33">
        <f t="shared" si="284"/>
        <v>2000</v>
      </c>
      <c r="I970" s="34">
        <v>5.2</v>
      </c>
      <c r="K970" s="32">
        <v>32755</v>
      </c>
      <c r="L970" s="33">
        <f t="shared" si="285"/>
        <v>9</v>
      </c>
      <c r="M970" s="33">
        <f t="shared" si="286"/>
        <v>1989</v>
      </c>
      <c r="N970" s="34">
        <v>18.88</v>
      </c>
      <c r="P970" s="32">
        <v>33254</v>
      </c>
      <c r="Q970" s="33">
        <f t="shared" si="287"/>
        <v>1</v>
      </c>
      <c r="R970" s="33">
        <f t="shared" si="288"/>
        <v>1991</v>
      </c>
      <c r="S970" s="34">
        <v>30.28</v>
      </c>
    </row>
    <row r="971" spans="1:19">
      <c r="A971" s="32">
        <v>35152</v>
      </c>
      <c r="B971" s="33">
        <f t="shared" si="281"/>
        <v>3</v>
      </c>
      <c r="C971" s="33">
        <f t="shared" si="282"/>
        <v>1996</v>
      </c>
      <c r="D971" s="34">
        <v>0.36399999999999999</v>
      </c>
      <c r="F971" s="32">
        <v>36798</v>
      </c>
      <c r="G971" s="33">
        <f t="shared" si="283"/>
        <v>9</v>
      </c>
      <c r="H971" s="33">
        <f t="shared" si="284"/>
        <v>2000</v>
      </c>
      <c r="I971" s="34">
        <v>5.0999999999999996</v>
      </c>
      <c r="K971" s="32">
        <v>32756</v>
      </c>
      <c r="L971" s="33">
        <f t="shared" si="285"/>
        <v>9</v>
      </c>
      <c r="M971" s="33">
        <f t="shared" si="286"/>
        <v>1989</v>
      </c>
      <c r="N971" s="34">
        <v>19.079999999999998</v>
      </c>
      <c r="P971" s="32">
        <v>33255</v>
      </c>
      <c r="Q971" s="33">
        <f t="shared" si="287"/>
        <v>1</v>
      </c>
      <c r="R971" s="33">
        <f t="shared" si="288"/>
        <v>1991</v>
      </c>
      <c r="S971" s="34">
        <v>21.1</v>
      </c>
    </row>
    <row r="972" spans="1:19">
      <c r="A972" s="32">
        <v>35153</v>
      </c>
      <c r="B972" s="33">
        <f t="shared" si="281"/>
        <v>3</v>
      </c>
      <c r="C972" s="33">
        <f t="shared" si="282"/>
        <v>1996</v>
      </c>
      <c r="D972" s="34">
        <v>0.35899999999999999</v>
      </c>
      <c r="F972" s="32">
        <v>36801</v>
      </c>
      <c r="G972" s="33">
        <f t="shared" si="283"/>
        <v>10</v>
      </c>
      <c r="H972" s="33">
        <f t="shared" si="284"/>
        <v>2000</v>
      </c>
      <c r="I972" s="34">
        <v>5.24</v>
      </c>
      <c r="K972" s="32">
        <v>32757</v>
      </c>
      <c r="L972" s="33">
        <f t="shared" si="285"/>
        <v>9</v>
      </c>
      <c r="M972" s="33">
        <f t="shared" si="286"/>
        <v>1989</v>
      </c>
      <c r="N972" s="34">
        <v>19.41</v>
      </c>
      <c r="P972" s="32">
        <v>33256</v>
      </c>
      <c r="Q972" s="33">
        <f t="shared" si="287"/>
        <v>1</v>
      </c>
      <c r="R972" s="33">
        <f t="shared" si="288"/>
        <v>1991</v>
      </c>
      <c r="S972" s="34">
        <v>19.100000000000001</v>
      </c>
    </row>
    <row r="973" spans="1:19">
      <c r="A973" s="32">
        <v>35156</v>
      </c>
      <c r="B973" s="33">
        <f t="shared" si="281"/>
        <v>4</v>
      </c>
      <c r="C973" s="33">
        <f t="shared" si="282"/>
        <v>1996</v>
      </c>
      <c r="D973" s="34">
        <v>0.34399999999999997</v>
      </c>
      <c r="F973" s="32">
        <v>36802</v>
      </c>
      <c r="G973" s="33">
        <f t="shared" si="283"/>
        <v>10</v>
      </c>
      <c r="H973" s="33">
        <f t="shared" si="284"/>
        <v>2000</v>
      </c>
      <c r="I973" s="34">
        <v>5.29</v>
      </c>
      <c r="K973" s="32">
        <v>32758</v>
      </c>
      <c r="L973" s="33">
        <f t="shared" si="285"/>
        <v>9</v>
      </c>
      <c r="M973" s="33">
        <f t="shared" si="286"/>
        <v>1989</v>
      </c>
      <c r="N973" s="34">
        <v>19.399999999999999</v>
      </c>
      <c r="P973" s="32">
        <v>33259</v>
      </c>
      <c r="Q973" s="33">
        <f t="shared" si="287"/>
        <v>1</v>
      </c>
      <c r="R973" s="33">
        <f t="shared" si="288"/>
        <v>1991</v>
      </c>
      <c r="S973" s="34">
        <v>19.25</v>
      </c>
    </row>
    <row r="974" spans="1:19">
      <c r="A974" s="32">
        <v>35157</v>
      </c>
      <c r="B974" s="33">
        <f t="shared" si="281"/>
        <v>4</v>
      </c>
      <c r="C974" s="33">
        <f t="shared" si="282"/>
        <v>1996</v>
      </c>
      <c r="D974" s="34">
        <v>0.35799999999999998</v>
      </c>
      <c r="F974" s="32">
        <v>36803</v>
      </c>
      <c r="G974" s="33">
        <f t="shared" si="283"/>
        <v>10</v>
      </c>
      <c r="H974" s="33">
        <f t="shared" si="284"/>
        <v>2000</v>
      </c>
      <c r="I974" s="34">
        <v>5.22</v>
      </c>
      <c r="K974" s="32">
        <v>32759</v>
      </c>
      <c r="L974" s="33">
        <f t="shared" si="285"/>
        <v>9</v>
      </c>
      <c r="M974" s="33">
        <f t="shared" si="286"/>
        <v>1989</v>
      </c>
      <c r="N974" s="34">
        <v>19.77</v>
      </c>
      <c r="P974" s="32">
        <v>33260</v>
      </c>
      <c r="Q974" s="33">
        <f t="shared" si="287"/>
        <v>1</v>
      </c>
      <c r="R974" s="33">
        <f t="shared" si="288"/>
        <v>1991</v>
      </c>
      <c r="S974" s="34">
        <v>20.73</v>
      </c>
    </row>
    <row r="975" spans="1:19">
      <c r="A975" s="32">
        <v>35158</v>
      </c>
      <c r="B975" s="33">
        <f t="shared" si="281"/>
        <v>4</v>
      </c>
      <c r="C975" s="33">
        <f t="shared" si="282"/>
        <v>1996</v>
      </c>
      <c r="D975" s="34">
        <v>0.35399999999999998</v>
      </c>
      <c r="F975" s="32">
        <v>36804</v>
      </c>
      <c r="G975" s="33">
        <f t="shared" si="283"/>
        <v>10</v>
      </c>
      <c r="H975" s="33">
        <f t="shared" si="284"/>
        <v>2000</v>
      </c>
      <c r="I975" s="34">
        <v>5.21</v>
      </c>
      <c r="K975" s="32">
        <v>32762</v>
      </c>
      <c r="L975" s="33">
        <f t="shared" si="285"/>
        <v>9</v>
      </c>
      <c r="M975" s="33">
        <f t="shared" si="286"/>
        <v>1989</v>
      </c>
      <c r="N975" s="34">
        <v>19.77</v>
      </c>
      <c r="P975" s="32">
        <v>33261</v>
      </c>
      <c r="Q975" s="33">
        <f t="shared" si="287"/>
        <v>1</v>
      </c>
      <c r="R975" s="33">
        <f t="shared" si="288"/>
        <v>1991</v>
      </c>
      <c r="S975" s="34">
        <v>22.15</v>
      </c>
    </row>
    <row r="976" spans="1:19">
      <c r="A976" s="32">
        <v>35159</v>
      </c>
      <c r="B976" s="33">
        <f t="shared" si="281"/>
        <v>4</v>
      </c>
      <c r="C976" s="33">
        <f t="shared" si="282"/>
        <v>1996</v>
      </c>
      <c r="D976" s="34">
        <v>0.35399999999999998</v>
      </c>
      <c r="F976" s="32">
        <v>36805</v>
      </c>
      <c r="G976" s="33">
        <f t="shared" si="283"/>
        <v>10</v>
      </c>
      <c r="H976" s="33">
        <f t="shared" si="284"/>
        <v>2000</v>
      </c>
      <c r="I976" s="34">
        <v>5.04</v>
      </c>
      <c r="K976" s="32">
        <v>32763</v>
      </c>
      <c r="L976" s="33">
        <f t="shared" si="285"/>
        <v>9</v>
      </c>
      <c r="M976" s="33">
        <f t="shared" si="286"/>
        <v>1989</v>
      </c>
      <c r="N976" s="34">
        <v>19.68</v>
      </c>
      <c r="P976" s="32">
        <v>33262</v>
      </c>
      <c r="Q976" s="33">
        <f t="shared" si="287"/>
        <v>1</v>
      </c>
      <c r="R976" s="33">
        <f t="shared" si="288"/>
        <v>1991</v>
      </c>
      <c r="S976" s="34">
        <v>20.9</v>
      </c>
    </row>
    <row r="977" spans="1:19">
      <c r="A977" s="32">
        <v>35163</v>
      </c>
      <c r="B977" s="33">
        <f t="shared" si="281"/>
        <v>4</v>
      </c>
      <c r="C977" s="33">
        <f t="shared" si="282"/>
        <v>1996</v>
      </c>
      <c r="D977" s="34">
        <v>0.35899999999999999</v>
      </c>
      <c r="F977" s="32">
        <v>36808</v>
      </c>
      <c r="G977" s="33">
        <f t="shared" si="283"/>
        <v>10</v>
      </c>
      <c r="H977" s="33">
        <f t="shared" si="284"/>
        <v>2000</v>
      </c>
      <c r="I977" s="34">
        <v>5.09</v>
      </c>
      <c r="K977" s="32">
        <v>32764</v>
      </c>
      <c r="L977" s="33">
        <f t="shared" si="285"/>
        <v>9</v>
      </c>
      <c r="M977" s="33">
        <f t="shared" si="286"/>
        <v>1989</v>
      </c>
      <c r="N977" s="34">
        <v>19.87</v>
      </c>
      <c r="P977" s="32">
        <v>33263</v>
      </c>
      <c r="Q977" s="33">
        <f t="shared" si="287"/>
        <v>1</v>
      </c>
      <c r="R977" s="33">
        <f t="shared" si="288"/>
        <v>1991</v>
      </c>
      <c r="S977" s="34">
        <v>20.8</v>
      </c>
    </row>
    <row r="978" spans="1:19">
      <c r="A978" s="32">
        <v>35164</v>
      </c>
      <c r="B978" s="33">
        <f t="shared" si="281"/>
        <v>4</v>
      </c>
      <c r="C978" s="33">
        <f t="shared" si="282"/>
        <v>1996</v>
      </c>
      <c r="D978" s="34">
        <v>0.35799999999999998</v>
      </c>
      <c r="F978" s="32">
        <v>36809</v>
      </c>
      <c r="G978" s="33">
        <f t="shared" si="283"/>
        <v>10</v>
      </c>
      <c r="H978" s="33">
        <f t="shared" si="284"/>
        <v>2000</v>
      </c>
      <c r="I978" s="34">
        <v>5.16</v>
      </c>
      <c r="K978" s="32">
        <v>32765</v>
      </c>
      <c r="L978" s="33">
        <f t="shared" si="285"/>
        <v>9</v>
      </c>
      <c r="M978" s="33">
        <f t="shared" si="286"/>
        <v>1989</v>
      </c>
      <c r="N978" s="34">
        <v>19.73</v>
      </c>
      <c r="P978" s="32">
        <v>33266</v>
      </c>
      <c r="Q978" s="33">
        <f t="shared" si="287"/>
        <v>1</v>
      </c>
      <c r="R978" s="33">
        <f t="shared" si="288"/>
        <v>1991</v>
      </c>
      <c r="S978" s="34">
        <v>20.399999999999999</v>
      </c>
    </row>
    <row r="979" spans="1:19">
      <c r="A979" s="32">
        <v>35165</v>
      </c>
      <c r="B979" s="33">
        <f t="shared" si="281"/>
        <v>4</v>
      </c>
      <c r="C979" s="33">
        <f t="shared" si="282"/>
        <v>1996</v>
      </c>
      <c r="D979" s="34">
        <v>0.35799999999999998</v>
      </c>
      <c r="F979" s="32">
        <v>36810</v>
      </c>
      <c r="G979" s="33">
        <f t="shared" si="283"/>
        <v>10</v>
      </c>
      <c r="H979" s="33">
        <f t="shared" si="284"/>
        <v>2000</v>
      </c>
      <c r="I979" s="34">
        <v>5.0999999999999996</v>
      </c>
      <c r="K979" s="32">
        <v>32766</v>
      </c>
      <c r="L979" s="33">
        <f t="shared" si="285"/>
        <v>9</v>
      </c>
      <c r="M979" s="33">
        <f t="shared" si="286"/>
        <v>1989</v>
      </c>
      <c r="N979" s="34">
        <v>19.96</v>
      </c>
      <c r="P979" s="32">
        <v>33267</v>
      </c>
      <c r="Q979" s="33">
        <f t="shared" si="287"/>
        <v>1</v>
      </c>
      <c r="R979" s="33">
        <f t="shared" si="288"/>
        <v>1991</v>
      </c>
      <c r="S979" s="34">
        <v>20.75</v>
      </c>
    </row>
    <row r="980" spans="1:19">
      <c r="A980" s="32">
        <v>35166</v>
      </c>
      <c r="B980" s="33">
        <f t="shared" si="281"/>
        <v>4</v>
      </c>
      <c r="C980" s="33">
        <f t="shared" si="282"/>
        <v>1996</v>
      </c>
      <c r="D980" s="34">
        <v>0.35799999999999998</v>
      </c>
      <c r="F980" s="32">
        <v>36811</v>
      </c>
      <c r="G980" s="33">
        <f t="shared" si="283"/>
        <v>10</v>
      </c>
      <c r="H980" s="33">
        <f t="shared" si="284"/>
        <v>2000</v>
      </c>
      <c r="I980" s="34">
        <v>5.54</v>
      </c>
      <c r="K980" s="32">
        <v>32769</v>
      </c>
      <c r="L980" s="33">
        <f t="shared" si="285"/>
        <v>9</v>
      </c>
      <c r="M980" s="33">
        <f t="shared" si="286"/>
        <v>1989</v>
      </c>
      <c r="N980" s="34">
        <v>19.87</v>
      </c>
      <c r="P980" s="32">
        <v>33268</v>
      </c>
      <c r="Q980" s="33">
        <f t="shared" si="287"/>
        <v>1</v>
      </c>
      <c r="R980" s="33">
        <f t="shared" si="288"/>
        <v>1991</v>
      </c>
      <c r="S980" s="34">
        <v>20.95</v>
      </c>
    </row>
    <row r="981" spans="1:19">
      <c r="A981" s="32">
        <v>35167</v>
      </c>
      <c r="B981" s="33">
        <f t="shared" si="281"/>
        <v>4</v>
      </c>
      <c r="C981" s="33">
        <f t="shared" si="282"/>
        <v>1996</v>
      </c>
      <c r="D981" s="34">
        <v>0.35799999999999998</v>
      </c>
      <c r="F981" s="32">
        <v>36812</v>
      </c>
      <c r="G981" s="33">
        <f t="shared" si="283"/>
        <v>10</v>
      </c>
      <c r="H981" s="33">
        <f t="shared" si="284"/>
        <v>2000</v>
      </c>
      <c r="I981" s="34">
        <v>5.43</v>
      </c>
      <c r="K981" s="32">
        <v>32770</v>
      </c>
      <c r="L981" s="33">
        <f t="shared" si="285"/>
        <v>9</v>
      </c>
      <c r="M981" s="33">
        <f t="shared" si="286"/>
        <v>1989</v>
      </c>
      <c r="N981" s="34">
        <v>19.68</v>
      </c>
      <c r="P981" s="32">
        <v>33269</v>
      </c>
      <c r="Q981" s="33">
        <f t="shared" si="287"/>
        <v>1</v>
      </c>
      <c r="R981" s="33">
        <f t="shared" si="288"/>
        <v>1991</v>
      </c>
      <c r="S981" s="34">
        <v>20.7</v>
      </c>
    </row>
    <row r="982" spans="1:19">
      <c r="A982" s="32">
        <v>35170</v>
      </c>
      <c r="B982" s="33">
        <f t="shared" si="281"/>
        <v>4</v>
      </c>
      <c r="C982" s="33">
        <f t="shared" si="282"/>
        <v>1996</v>
      </c>
      <c r="D982" s="34">
        <v>0.35799999999999998</v>
      </c>
      <c r="F982" s="32">
        <v>36815</v>
      </c>
      <c r="G982" s="33">
        <f t="shared" si="283"/>
        <v>10</v>
      </c>
      <c r="H982" s="33">
        <f t="shared" si="284"/>
        <v>2000</v>
      </c>
      <c r="I982" s="34">
        <v>5.34</v>
      </c>
      <c r="K982" s="32">
        <v>32771</v>
      </c>
      <c r="L982" s="33">
        <f t="shared" si="285"/>
        <v>9</v>
      </c>
      <c r="M982" s="33">
        <f t="shared" si="286"/>
        <v>1989</v>
      </c>
      <c r="N982" s="34">
        <v>19.68</v>
      </c>
      <c r="P982" s="32">
        <v>33270</v>
      </c>
      <c r="Q982" s="33">
        <f t="shared" si="287"/>
        <v>2</v>
      </c>
      <c r="R982" s="33">
        <f t="shared" si="288"/>
        <v>1991</v>
      </c>
      <c r="S982" s="34">
        <v>20.8</v>
      </c>
    </row>
    <row r="983" spans="1:19">
      <c r="A983" s="32">
        <v>35171</v>
      </c>
      <c r="B983" s="33">
        <f t="shared" si="281"/>
        <v>4</v>
      </c>
      <c r="C983" s="33">
        <f t="shared" si="282"/>
        <v>1996</v>
      </c>
      <c r="D983" s="34">
        <v>0.35499999999999998</v>
      </c>
      <c r="F983" s="32">
        <v>36816</v>
      </c>
      <c r="G983" s="33">
        <f t="shared" si="283"/>
        <v>10</v>
      </c>
      <c r="H983" s="33">
        <f t="shared" si="284"/>
        <v>2000</v>
      </c>
      <c r="I983" s="34">
        <v>5.27</v>
      </c>
      <c r="K983" s="32">
        <v>32772</v>
      </c>
      <c r="L983" s="33">
        <f t="shared" si="285"/>
        <v>9</v>
      </c>
      <c r="M983" s="33">
        <f t="shared" si="286"/>
        <v>1989</v>
      </c>
      <c r="N983" s="34">
        <v>19.690000000000001</v>
      </c>
      <c r="P983" s="32">
        <v>33273</v>
      </c>
      <c r="Q983" s="33">
        <f t="shared" si="287"/>
        <v>2</v>
      </c>
      <c r="R983" s="33">
        <f t="shared" si="288"/>
        <v>1991</v>
      </c>
      <c r="S983" s="34">
        <v>20.45</v>
      </c>
    </row>
    <row r="984" spans="1:19">
      <c r="A984" s="32">
        <v>35172</v>
      </c>
      <c r="B984" s="33">
        <f t="shared" si="281"/>
        <v>4</v>
      </c>
      <c r="C984" s="33">
        <f t="shared" si="282"/>
        <v>1996</v>
      </c>
      <c r="D984" s="34">
        <v>0.35099999999999998</v>
      </c>
      <c r="F984" s="32">
        <v>36817</v>
      </c>
      <c r="G984" s="33">
        <f t="shared" si="283"/>
        <v>10</v>
      </c>
      <c r="H984" s="33">
        <f t="shared" si="284"/>
        <v>2000</v>
      </c>
      <c r="I984" s="34">
        <v>5.36</v>
      </c>
      <c r="K984" s="32">
        <v>32773</v>
      </c>
      <c r="L984" s="33">
        <f t="shared" si="285"/>
        <v>9</v>
      </c>
      <c r="M984" s="33">
        <f t="shared" si="286"/>
        <v>1989</v>
      </c>
      <c r="N984" s="34">
        <v>19.21</v>
      </c>
      <c r="P984" s="32">
        <v>33274</v>
      </c>
      <c r="Q984" s="33">
        <f t="shared" si="287"/>
        <v>2</v>
      </c>
      <c r="R984" s="33">
        <f t="shared" si="288"/>
        <v>1991</v>
      </c>
      <c r="S984" s="34">
        <v>20.2</v>
      </c>
    </row>
    <row r="985" spans="1:19">
      <c r="A985" s="32">
        <v>35173</v>
      </c>
      <c r="B985" s="33">
        <f t="shared" si="281"/>
        <v>4</v>
      </c>
      <c r="C985" s="33">
        <f t="shared" si="282"/>
        <v>1996</v>
      </c>
      <c r="D985" s="34">
        <v>0.34799999999999998</v>
      </c>
      <c r="F985" s="32">
        <v>36818</v>
      </c>
      <c r="G985" s="33">
        <f t="shared" si="283"/>
        <v>10</v>
      </c>
      <c r="H985" s="33">
        <f t="shared" si="284"/>
        <v>2000</v>
      </c>
      <c r="I985" s="34">
        <v>5.04</v>
      </c>
      <c r="K985" s="32">
        <v>32776</v>
      </c>
      <c r="L985" s="33">
        <f t="shared" si="285"/>
        <v>9</v>
      </c>
      <c r="M985" s="33">
        <f t="shared" si="286"/>
        <v>1989</v>
      </c>
      <c r="N985" s="34">
        <v>19.489999999999998</v>
      </c>
      <c r="P985" s="32">
        <v>33275</v>
      </c>
      <c r="Q985" s="33">
        <f t="shared" si="287"/>
        <v>2</v>
      </c>
      <c r="R985" s="33">
        <f t="shared" si="288"/>
        <v>1991</v>
      </c>
      <c r="S985" s="34">
        <v>20.93</v>
      </c>
    </row>
    <row r="986" spans="1:19">
      <c r="A986" s="32">
        <v>35174</v>
      </c>
      <c r="B986" s="33">
        <f t="shared" si="281"/>
        <v>4</v>
      </c>
      <c r="C986" s="33">
        <f t="shared" si="282"/>
        <v>1996</v>
      </c>
      <c r="D986" s="34">
        <v>0.34899999999999998</v>
      </c>
      <c r="F986" s="32">
        <v>36819</v>
      </c>
      <c r="G986" s="33">
        <f t="shared" si="283"/>
        <v>10</v>
      </c>
      <c r="H986" s="33">
        <f t="shared" si="284"/>
        <v>2000</v>
      </c>
      <c r="I986" s="34">
        <v>4.84</v>
      </c>
      <c r="K986" s="32">
        <v>32777</v>
      </c>
      <c r="L986" s="33">
        <f t="shared" si="285"/>
        <v>9</v>
      </c>
      <c r="M986" s="33">
        <f t="shared" si="286"/>
        <v>1989</v>
      </c>
      <c r="N986" s="34">
        <v>19.62</v>
      </c>
      <c r="P986" s="32">
        <v>33276</v>
      </c>
      <c r="Q986" s="33">
        <f t="shared" si="287"/>
        <v>2</v>
      </c>
      <c r="R986" s="33">
        <f t="shared" si="288"/>
        <v>1991</v>
      </c>
      <c r="S986" s="34">
        <v>20.9</v>
      </c>
    </row>
    <row r="987" spans="1:19">
      <c r="A987" s="32">
        <v>35177</v>
      </c>
      <c r="B987" s="33">
        <f t="shared" si="281"/>
        <v>4</v>
      </c>
      <c r="C987" s="33">
        <f t="shared" si="282"/>
        <v>1996</v>
      </c>
      <c r="D987" s="34">
        <v>0.35099999999999998</v>
      </c>
      <c r="F987" s="32">
        <v>36822</v>
      </c>
      <c r="G987" s="33">
        <f t="shared" si="283"/>
        <v>10</v>
      </c>
      <c r="H987" s="33">
        <f t="shared" si="284"/>
        <v>2000</v>
      </c>
      <c r="I987" s="34">
        <v>4.82</v>
      </c>
      <c r="K987" s="32">
        <v>32778</v>
      </c>
      <c r="L987" s="33">
        <f t="shared" si="285"/>
        <v>9</v>
      </c>
      <c r="M987" s="33">
        <f t="shared" si="286"/>
        <v>1989</v>
      </c>
      <c r="N987" s="34">
        <v>19.61</v>
      </c>
      <c r="P987" s="32">
        <v>33277</v>
      </c>
      <c r="Q987" s="33">
        <f t="shared" si="287"/>
        <v>2</v>
      </c>
      <c r="R987" s="33">
        <f t="shared" si="288"/>
        <v>1991</v>
      </c>
      <c r="S987" s="34">
        <v>20.65</v>
      </c>
    </row>
    <row r="988" spans="1:19">
      <c r="A988" s="32">
        <v>35178</v>
      </c>
      <c r="B988" s="33">
        <f t="shared" si="281"/>
        <v>4</v>
      </c>
      <c r="C988" s="33">
        <f t="shared" si="282"/>
        <v>1996</v>
      </c>
      <c r="D988" s="34">
        <v>0.36099999999999999</v>
      </c>
      <c r="F988" s="32">
        <v>36823</v>
      </c>
      <c r="G988" s="33">
        <f t="shared" si="283"/>
        <v>10</v>
      </c>
      <c r="H988" s="33">
        <f t="shared" si="284"/>
        <v>2000</v>
      </c>
      <c r="I988" s="34">
        <v>4.84</v>
      </c>
      <c r="K988" s="32">
        <v>32779</v>
      </c>
      <c r="L988" s="33">
        <f t="shared" si="285"/>
        <v>9</v>
      </c>
      <c r="M988" s="33">
        <f t="shared" si="286"/>
        <v>1989</v>
      </c>
      <c r="N988" s="34">
        <v>19.989999999999998</v>
      </c>
      <c r="P988" s="32">
        <v>33280</v>
      </c>
      <c r="Q988" s="33">
        <f t="shared" si="287"/>
        <v>2</v>
      </c>
      <c r="R988" s="33">
        <f t="shared" si="288"/>
        <v>1991</v>
      </c>
      <c r="S988" s="34">
        <v>21.23</v>
      </c>
    </row>
    <row r="989" spans="1:19">
      <c r="A989" s="32">
        <v>35179</v>
      </c>
      <c r="B989" s="33">
        <f t="shared" si="281"/>
        <v>4</v>
      </c>
      <c r="C989" s="33">
        <f t="shared" si="282"/>
        <v>1996</v>
      </c>
      <c r="D989" s="34">
        <v>0.36</v>
      </c>
      <c r="F989" s="32">
        <v>36824</v>
      </c>
      <c r="G989" s="33">
        <f t="shared" si="283"/>
        <v>10</v>
      </c>
      <c r="H989" s="33">
        <f t="shared" si="284"/>
        <v>2000</v>
      </c>
      <c r="I989" s="34">
        <v>4.6399999999999997</v>
      </c>
      <c r="K989" s="32">
        <v>32780</v>
      </c>
      <c r="L989" s="33">
        <f t="shared" si="285"/>
        <v>9</v>
      </c>
      <c r="M989" s="33">
        <f t="shared" si="286"/>
        <v>1989</v>
      </c>
      <c r="N989" s="34">
        <v>20.149999999999999</v>
      </c>
      <c r="P989" s="32">
        <v>33281</v>
      </c>
      <c r="Q989" s="33">
        <f t="shared" si="287"/>
        <v>2</v>
      </c>
      <c r="R989" s="33">
        <f t="shared" si="288"/>
        <v>1991</v>
      </c>
      <c r="S989" s="34">
        <v>21.1</v>
      </c>
    </row>
    <row r="990" spans="1:19">
      <c r="A990" s="32">
        <v>35180</v>
      </c>
      <c r="B990" s="33">
        <f t="shared" si="281"/>
        <v>4</v>
      </c>
      <c r="C990" s="33">
        <f t="shared" si="282"/>
        <v>1996</v>
      </c>
      <c r="D990" s="34">
        <v>0.35899999999999999</v>
      </c>
      <c r="F990" s="32">
        <v>36825</v>
      </c>
      <c r="G990" s="33">
        <f t="shared" si="283"/>
        <v>10</v>
      </c>
      <c r="H990" s="33">
        <f t="shared" si="284"/>
        <v>2000</v>
      </c>
      <c r="I990" s="34">
        <v>4.6100000000000003</v>
      </c>
      <c r="K990" s="32">
        <v>32783</v>
      </c>
      <c r="L990" s="33">
        <f t="shared" si="285"/>
        <v>10</v>
      </c>
      <c r="M990" s="33">
        <f t="shared" si="286"/>
        <v>1989</v>
      </c>
      <c r="N990" s="34">
        <v>19.989999999999998</v>
      </c>
      <c r="P990" s="32">
        <v>33282</v>
      </c>
      <c r="Q990" s="33">
        <f t="shared" si="287"/>
        <v>2</v>
      </c>
      <c r="R990" s="33">
        <f t="shared" si="288"/>
        <v>1991</v>
      </c>
      <c r="S990" s="34">
        <v>21</v>
      </c>
    </row>
    <row r="991" spans="1:19">
      <c r="A991" s="32">
        <v>35181</v>
      </c>
      <c r="B991" s="33">
        <f t="shared" si="281"/>
        <v>4</v>
      </c>
      <c r="C991" s="33">
        <f t="shared" si="282"/>
        <v>1996</v>
      </c>
      <c r="D991" s="34">
        <v>0.35899999999999999</v>
      </c>
      <c r="F991" s="32">
        <v>36826</v>
      </c>
      <c r="G991" s="33">
        <f t="shared" si="283"/>
        <v>10</v>
      </c>
      <c r="H991" s="33">
        <f t="shared" si="284"/>
        <v>2000</v>
      </c>
      <c r="I991" s="34">
        <v>4.4800000000000004</v>
      </c>
      <c r="K991" s="32">
        <v>32784</v>
      </c>
      <c r="L991" s="33">
        <f t="shared" si="285"/>
        <v>10</v>
      </c>
      <c r="M991" s="33">
        <f t="shared" si="286"/>
        <v>1989</v>
      </c>
      <c r="N991" s="34">
        <v>20.149999999999999</v>
      </c>
      <c r="P991" s="32">
        <v>33283</v>
      </c>
      <c r="Q991" s="33">
        <f t="shared" si="287"/>
        <v>2</v>
      </c>
      <c r="R991" s="33">
        <f t="shared" si="288"/>
        <v>1991</v>
      </c>
      <c r="S991" s="34">
        <v>20.5</v>
      </c>
    </row>
    <row r="992" spans="1:19">
      <c r="A992" s="32">
        <v>35184</v>
      </c>
      <c r="B992" s="33">
        <f t="shared" si="281"/>
        <v>4</v>
      </c>
      <c r="C992" s="33">
        <f t="shared" si="282"/>
        <v>1996</v>
      </c>
      <c r="D992" s="34">
        <v>0.35899999999999999</v>
      </c>
      <c r="F992" s="32">
        <v>36829</v>
      </c>
      <c r="G992" s="33">
        <f t="shared" si="283"/>
        <v>10</v>
      </c>
      <c r="H992" s="33">
        <f t="shared" si="284"/>
        <v>2000</v>
      </c>
      <c r="I992" s="34">
        <v>4.5599999999999996</v>
      </c>
      <c r="K992" s="32">
        <v>32785</v>
      </c>
      <c r="L992" s="33">
        <f t="shared" si="285"/>
        <v>10</v>
      </c>
      <c r="M992" s="33">
        <f t="shared" si="286"/>
        <v>1989</v>
      </c>
      <c r="N992" s="34">
        <v>20.170000000000002</v>
      </c>
      <c r="P992" s="32">
        <v>33284</v>
      </c>
      <c r="Q992" s="33">
        <f t="shared" si="287"/>
        <v>2</v>
      </c>
      <c r="R992" s="33">
        <f t="shared" si="288"/>
        <v>1991</v>
      </c>
      <c r="S992" s="34">
        <v>18.350000000000001</v>
      </c>
    </row>
    <row r="993" spans="1:19">
      <c r="A993" s="32">
        <v>35185</v>
      </c>
      <c r="B993" s="33">
        <f t="shared" si="281"/>
        <v>4</v>
      </c>
      <c r="C993" s="33">
        <f t="shared" si="282"/>
        <v>1996</v>
      </c>
      <c r="D993" s="34">
        <v>0.36399999999999999</v>
      </c>
      <c r="F993" s="32">
        <v>36830</v>
      </c>
      <c r="G993" s="33">
        <f t="shared" si="283"/>
        <v>10</v>
      </c>
      <c r="H993" s="33">
        <f t="shared" si="284"/>
        <v>2000</v>
      </c>
      <c r="I993" s="34">
        <v>4.37</v>
      </c>
      <c r="K993" s="32">
        <v>32786</v>
      </c>
      <c r="L993" s="33">
        <f t="shared" si="285"/>
        <v>10</v>
      </c>
      <c r="M993" s="33">
        <f t="shared" si="286"/>
        <v>1989</v>
      </c>
      <c r="N993" s="34">
        <v>19.95</v>
      </c>
      <c r="P993" s="32">
        <v>33287</v>
      </c>
      <c r="Q993" s="33">
        <f t="shared" si="287"/>
        <v>2</v>
      </c>
      <c r="R993" s="33">
        <f t="shared" si="288"/>
        <v>1991</v>
      </c>
      <c r="S993" s="34">
        <v>17.68</v>
      </c>
    </row>
    <row r="994" spans="1:19">
      <c r="A994" s="32">
        <v>35186</v>
      </c>
      <c r="B994" s="33">
        <f t="shared" si="281"/>
        <v>5</v>
      </c>
      <c r="C994" s="33">
        <f t="shared" si="282"/>
        <v>1996</v>
      </c>
      <c r="D994" s="34">
        <v>0.35099999999999998</v>
      </c>
      <c r="F994" s="32">
        <v>36831</v>
      </c>
      <c r="G994" s="33">
        <f t="shared" si="283"/>
        <v>11</v>
      </c>
      <c r="H994" s="33">
        <f t="shared" si="284"/>
        <v>2000</v>
      </c>
      <c r="I994" s="34">
        <v>4.4000000000000004</v>
      </c>
      <c r="K994" s="32">
        <v>32787</v>
      </c>
      <c r="L994" s="33">
        <f t="shared" si="285"/>
        <v>10</v>
      </c>
      <c r="M994" s="33">
        <f t="shared" si="286"/>
        <v>1989</v>
      </c>
      <c r="N994" s="34">
        <v>19.89</v>
      </c>
      <c r="P994" s="32">
        <v>33288</v>
      </c>
      <c r="Q994" s="33">
        <f t="shared" si="287"/>
        <v>2</v>
      </c>
      <c r="R994" s="33">
        <f t="shared" si="288"/>
        <v>1991</v>
      </c>
      <c r="S994" s="34">
        <v>17.850000000000001</v>
      </c>
    </row>
    <row r="995" spans="1:19">
      <c r="A995" s="32">
        <v>35187</v>
      </c>
      <c r="B995" s="33">
        <f t="shared" si="281"/>
        <v>5</v>
      </c>
      <c r="C995" s="33">
        <f t="shared" si="282"/>
        <v>1996</v>
      </c>
      <c r="D995" s="34">
        <v>0.35299999999999998</v>
      </c>
      <c r="F995" s="32">
        <v>36832</v>
      </c>
      <c r="G995" s="33">
        <f t="shared" si="283"/>
        <v>11</v>
      </c>
      <c r="H995" s="33">
        <f t="shared" si="284"/>
        <v>2000</v>
      </c>
      <c r="I995" s="34">
        <v>4.5</v>
      </c>
      <c r="K995" s="32">
        <v>32790</v>
      </c>
      <c r="L995" s="33">
        <f t="shared" si="285"/>
        <v>10</v>
      </c>
      <c r="M995" s="33">
        <f t="shared" si="286"/>
        <v>1989</v>
      </c>
      <c r="N995" s="34">
        <v>20.04</v>
      </c>
      <c r="P995" s="32">
        <v>33289</v>
      </c>
      <c r="Q995" s="33">
        <f t="shared" si="287"/>
        <v>2</v>
      </c>
      <c r="R995" s="33">
        <f t="shared" si="288"/>
        <v>1991</v>
      </c>
      <c r="S995" s="34">
        <v>18.75</v>
      </c>
    </row>
    <row r="996" spans="1:19">
      <c r="A996" s="32">
        <v>35188</v>
      </c>
      <c r="B996" s="33">
        <f t="shared" ref="B996:B1059" si="289">+MONTH(A996)</f>
        <v>5</v>
      </c>
      <c r="C996" s="33">
        <f t="shared" ref="C996:C1059" si="290">+YEAR(A996)</f>
        <v>1996</v>
      </c>
      <c r="D996" s="34">
        <v>0.35099999999999998</v>
      </c>
      <c r="F996" s="32">
        <v>36833</v>
      </c>
      <c r="G996" s="33">
        <f t="shared" ref="G996:G1059" si="291">+MONTH(F996)</f>
        <v>11</v>
      </c>
      <c r="H996" s="33">
        <f t="shared" ref="H996:H1059" si="292">+YEAR(F996)</f>
        <v>2000</v>
      </c>
      <c r="I996" s="34">
        <v>4.6399999999999997</v>
      </c>
      <c r="K996" s="32">
        <v>32791</v>
      </c>
      <c r="L996" s="33">
        <f t="shared" ref="L996:L1059" si="293">+MONTH(K996)</f>
        <v>10</v>
      </c>
      <c r="M996" s="33">
        <f t="shared" ref="M996:M1059" si="294">+YEAR(K996)</f>
        <v>1989</v>
      </c>
      <c r="N996" s="34">
        <v>20.21</v>
      </c>
      <c r="P996" s="32">
        <v>33290</v>
      </c>
      <c r="Q996" s="33">
        <f t="shared" ref="Q996:Q1059" si="295">+MONTH(P996)</f>
        <v>2</v>
      </c>
      <c r="R996" s="33">
        <f t="shared" si="288"/>
        <v>1991</v>
      </c>
      <c r="S996" s="34">
        <v>18.55</v>
      </c>
    </row>
    <row r="997" spans="1:19">
      <c r="A997" s="32">
        <v>35191</v>
      </c>
      <c r="B997" s="33">
        <f t="shared" si="289"/>
        <v>5</v>
      </c>
      <c r="C997" s="33">
        <f t="shared" si="290"/>
        <v>1996</v>
      </c>
      <c r="D997" s="34">
        <v>0.35099999999999998</v>
      </c>
      <c r="F997" s="32">
        <v>36836</v>
      </c>
      <c r="G997" s="33">
        <f t="shared" si="291"/>
        <v>11</v>
      </c>
      <c r="H997" s="33">
        <f t="shared" si="292"/>
        <v>2000</v>
      </c>
      <c r="I997" s="34">
        <v>4.5999999999999996</v>
      </c>
      <c r="K997" s="32">
        <v>32792</v>
      </c>
      <c r="L997" s="33">
        <f t="shared" si="293"/>
        <v>10</v>
      </c>
      <c r="M997" s="33">
        <f t="shared" si="294"/>
        <v>1989</v>
      </c>
      <c r="N997" s="34">
        <v>20.18</v>
      </c>
      <c r="P997" s="32">
        <v>33291</v>
      </c>
      <c r="Q997" s="33">
        <f t="shared" si="295"/>
        <v>2</v>
      </c>
      <c r="R997" s="33">
        <f t="shared" ref="R997:R1060" si="296">+YEAR(P997)</f>
        <v>1991</v>
      </c>
      <c r="S997" s="34">
        <v>17.8</v>
      </c>
    </row>
    <row r="998" spans="1:19">
      <c r="A998" s="32">
        <v>35192</v>
      </c>
      <c r="B998" s="33">
        <f t="shared" si="289"/>
        <v>5</v>
      </c>
      <c r="C998" s="33">
        <f t="shared" si="290"/>
        <v>1996</v>
      </c>
      <c r="D998" s="34">
        <v>0.34599999999999997</v>
      </c>
      <c r="F998" s="32">
        <v>36837</v>
      </c>
      <c r="G998" s="33">
        <f t="shared" si="291"/>
        <v>11</v>
      </c>
      <c r="H998" s="33">
        <f t="shared" si="292"/>
        <v>2000</v>
      </c>
      <c r="I998" s="34">
        <v>4.68</v>
      </c>
      <c r="K998" s="32">
        <v>32793</v>
      </c>
      <c r="L998" s="33">
        <f t="shared" si="293"/>
        <v>10</v>
      </c>
      <c r="M998" s="33">
        <f t="shared" si="294"/>
        <v>1989</v>
      </c>
      <c r="N998" s="34">
        <v>20.49</v>
      </c>
      <c r="P998" s="32">
        <v>33294</v>
      </c>
      <c r="Q998" s="33">
        <f t="shared" si="295"/>
        <v>2</v>
      </c>
      <c r="R998" s="33">
        <f t="shared" si="296"/>
        <v>1991</v>
      </c>
      <c r="S998" s="34">
        <v>17.829999999999998</v>
      </c>
    </row>
    <row r="999" spans="1:19">
      <c r="A999" s="32">
        <v>35193</v>
      </c>
      <c r="B999" s="33">
        <f t="shared" si="289"/>
        <v>5</v>
      </c>
      <c r="C999" s="33">
        <f t="shared" si="290"/>
        <v>1996</v>
      </c>
      <c r="D999" s="34">
        <v>0.34599999999999997</v>
      </c>
      <c r="F999" s="32">
        <v>36838</v>
      </c>
      <c r="G999" s="33">
        <f t="shared" si="291"/>
        <v>11</v>
      </c>
      <c r="H999" s="33">
        <f t="shared" si="292"/>
        <v>2000</v>
      </c>
      <c r="I999" s="34">
        <v>4.92</v>
      </c>
      <c r="K999" s="32">
        <v>32794</v>
      </c>
      <c r="L999" s="33">
        <f t="shared" si="293"/>
        <v>10</v>
      </c>
      <c r="M999" s="33">
        <f t="shared" si="294"/>
        <v>1989</v>
      </c>
      <c r="N999" s="34">
        <v>20.91</v>
      </c>
      <c r="P999" s="32">
        <v>33295</v>
      </c>
      <c r="Q999" s="33">
        <f t="shared" si="295"/>
        <v>2</v>
      </c>
      <c r="R999" s="33">
        <f t="shared" si="296"/>
        <v>1991</v>
      </c>
      <c r="S999" s="34">
        <v>18</v>
      </c>
    </row>
    <row r="1000" spans="1:19">
      <c r="A1000" s="32">
        <v>35194</v>
      </c>
      <c r="B1000" s="33">
        <f t="shared" si="289"/>
        <v>5</v>
      </c>
      <c r="C1000" s="33">
        <f t="shared" si="290"/>
        <v>1996</v>
      </c>
      <c r="D1000" s="34">
        <v>0.34399999999999997</v>
      </c>
      <c r="F1000" s="32">
        <v>36839</v>
      </c>
      <c r="G1000" s="33">
        <f t="shared" si="291"/>
        <v>11</v>
      </c>
      <c r="H1000" s="33">
        <f t="shared" si="292"/>
        <v>2000</v>
      </c>
      <c r="I1000" s="34">
        <v>5.34</v>
      </c>
      <c r="K1000" s="32">
        <v>32797</v>
      </c>
      <c r="L1000" s="33">
        <f t="shared" si="293"/>
        <v>10</v>
      </c>
      <c r="M1000" s="33">
        <f t="shared" si="294"/>
        <v>1989</v>
      </c>
      <c r="N1000" s="34">
        <v>20.64</v>
      </c>
      <c r="P1000" s="32">
        <v>33296</v>
      </c>
      <c r="Q1000" s="33">
        <f t="shared" si="295"/>
        <v>2</v>
      </c>
      <c r="R1000" s="33">
        <f t="shared" si="296"/>
        <v>1991</v>
      </c>
      <c r="S1000" s="34">
        <v>18.649999999999999</v>
      </c>
    </row>
    <row r="1001" spans="1:19">
      <c r="A1001" s="32">
        <v>35195</v>
      </c>
      <c r="B1001" s="33">
        <f t="shared" si="289"/>
        <v>5</v>
      </c>
      <c r="C1001" s="33">
        <f t="shared" si="290"/>
        <v>1996</v>
      </c>
      <c r="D1001" s="34">
        <v>0.34100000000000003</v>
      </c>
      <c r="F1001" s="32">
        <v>36840</v>
      </c>
      <c r="G1001" s="33">
        <f t="shared" si="291"/>
        <v>11</v>
      </c>
      <c r="H1001" s="33">
        <f t="shared" si="292"/>
        <v>2000</v>
      </c>
      <c r="I1001" s="34">
        <v>5.24</v>
      </c>
      <c r="K1001" s="32">
        <v>32798</v>
      </c>
      <c r="L1001" s="33">
        <f t="shared" si="293"/>
        <v>10</v>
      </c>
      <c r="M1001" s="33">
        <f t="shared" si="294"/>
        <v>1989</v>
      </c>
      <c r="N1001" s="34">
        <v>20.68</v>
      </c>
      <c r="P1001" s="32">
        <v>33297</v>
      </c>
      <c r="Q1001" s="33">
        <f t="shared" si="295"/>
        <v>2</v>
      </c>
      <c r="R1001" s="33">
        <f t="shared" si="296"/>
        <v>1991</v>
      </c>
      <c r="S1001" s="34">
        <v>19.5</v>
      </c>
    </row>
    <row r="1002" spans="1:19">
      <c r="A1002" s="32">
        <v>35198</v>
      </c>
      <c r="B1002" s="33">
        <f t="shared" si="289"/>
        <v>5</v>
      </c>
      <c r="C1002" s="33">
        <f t="shared" si="290"/>
        <v>1996</v>
      </c>
      <c r="D1002" s="34">
        <v>0.34399999999999997</v>
      </c>
      <c r="F1002" s="32">
        <v>36843</v>
      </c>
      <c r="G1002" s="33">
        <f t="shared" si="291"/>
        <v>11</v>
      </c>
      <c r="H1002" s="33">
        <f t="shared" si="292"/>
        <v>2000</v>
      </c>
      <c r="I1002" s="34">
        <v>5.59</v>
      </c>
      <c r="K1002" s="32">
        <v>32799</v>
      </c>
      <c r="L1002" s="33">
        <f t="shared" si="293"/>
        <v>10</v>
      </c>
      <c r="M1002" s="33">
        <f t="shared" si="294"/>
        <v>1989</v>
      </c>
      <c r="N1002" s="34">
        <v>20.58</v>
      </c>
      <c r="P1002" s="32">
        <v>33298</v>
      </c>
      <c r="Q1002" s="33">
        <f t="shared" si="295"/>
        <v>3</v>
      </c>
      <c r="R1002" s="33">
        <f t="shared" si="296"/>
        <v>1991</v>
      </c>
      <c r="S1002" s="34">
        <v>19.329999999999998</v>
      </c>
    </row>
    <row r="1003" spans="1:19">
      <c r="A1003" s="32">
        <v>35199</v>
      </c>
      <c r="B1003" s="33">
        <f t="shared" si="289"/>
        <v>5</v>
      </c>
      <c r="C1003" s="33">
        <f t="shared" si="290"/>
        <v>1996</v>
      </c>
      <c r="D1003" s="34">
        <v>0.34599999999999997</v>
      </c>
      <c r="F1003" s="32">
        <v>36844</v>
      </c>
      <c r="G1003" s="33">
        <f t="shared" si="291"/>
        <v>11</v>
      </c>
      <c r="H1003" s="33">
        <f t="shared" si="292"/>
        <v>2000</v>
      </c>
      <c r="I1003" s="34">
        <v>5.81</v>
      </c>
      <c r="K1003" s="32">
        <v>32800</v>
      </c>
      <c r="L1003" s="33">
        <f t="shared" si="293"/>
        <v>10</v>
      </c>
      <c r="M1003" s="33">
        <f t="shared" si="294"/>
        <v>1989</v>
      </c>
      <c r="N1003" s="34">
        <v>20.37</v>
      </c>
      <c r="P1003" s="32">
        <v>33301</v>
      </c>
      <c r="Q1003" s="33">
        <f t="shared" si="295"/>
        <v>3</v>
      </c>
      <c r="R1003" s="33">
        <f t="shared" si="296"/>
        <v>1991</v>
      </c>
      <c r="S1003" s="34">
        <v>20.2</v>
      </c>
    </row>
    <row r="1004" spans="1:19">
      <c r="A1004" s="32">
        <v>35200</v>
      </c>
      <c r="B1004" s="33">
        <f t="shared" si="289"/>
        <v>5</v>
      </c>
      <c r="C1004" s="33">
        <f t="shared" si="290"/>
        <v>1996</v>
      </c>
      <c r="D1004" s="34">
        <v>0.34899999999999998</v>
      </c>
      <c r="F1004" s="32">
        <v>36845</v>
      </c>
      <c r="G1004" s="33">
        <f t="shared" si="291"/>
        <v>11</v>
      </c>
      <c r="H1004" s="33">
        <f t="shared" si="292"/>
        <v>2000</v>
      </c>
      <c r="I1004" s="34">
        <v>5.95</v>
      </c>
      <c r="K1004" s="32">
        <v>32801</v>
      </c>
      <c r="L1004" s="33">
        <f t="shared" si="293"/>
        <v>10</v>
      </c>
      <c r="M1004" s="33">
        <f t="shared" si="294"/>
        <v>1989</v>
      </c>
      <c r="N1004" s="34">
        <v>20.04</v>
      </c>
      <c r="P1004" s="32">
        <v>33302</v>
      </c>
      <c r="Q1004" s="33">
        <f t="shared" si="295"/>
        <v>3</v>
      </c>
      <c r="R1004" s="33">
        <f t="shared" si="296"/>
        <v>1991</v>
      </c>
      <c r="S1004" s="34">
        <v>20.05</v>
      </c>
    </row>
    <row r="1005" spans="1:19">
      <c r="A1005" s="32">
        <v>35201</v>
      </c>
      <c r="B1005" s="33">
        <f t="shared" si="289"/>
        <v>5</v>
      </c>
      <c r="C1005" s="33">
        <f t="shared" si="290"/>
        <v>1996</v>
      </c>
      <c r="D1005" s="34">
        <v>0.34399999999999997</v>
      </c>
      <c r="F1005" s="32">
        <v>36846</v>
      </c>
      <c r="G1005" s="33">
        <f t="shared" si="291"/>
        <v>11</v>
      </c>
      <c r="H1005" s="33">
        <f t="shared" si="292"/>
        <v>2000</v>
      </c>
      <c r="I1005" s="34">
        <v>5.94</v>
      </c>
      <c r="K1005" s="32">
        <v>32804</v>
      </c>
      <c r="L1005" s="33">
        <f t="shared" si="293"/>
        <v>10</v>
      </c>
      <c r="M1005" s="33">
        <f t="shared" si="294"/>
        <v>1989</v>
      </c>
      <c r="N1005" s="34">
        <v>19.670000000000002</v>
      </c>
      <c r="P1005" s="32">
        <v>33303</v>
      </c>
      <c r="Q1005" s="33">
        <f t="shared" si="295"/>
        <v>3</v>
      </c>
      <c r="R1005" s="33">
        <f t="shared" si="296"/>
        <v>1991</v>
      </c>
      <c r="S1005" s="34">
        <v>19.850000000000001</v>
      </c>
    </row>
    <row r="1006" spans="1:19">
      <c r="A1006" s="32">
        <v>35202</v>
      </c>
      <c r="B1006" s="33">
        <f t="shared" si="289"/>
        <v>5</v>
      </c>
      <c r="C1006" s="33">
        <f t="shared" si="290"/>
        <v>1996</v>
      </c>
      <c r="D1006" s="34">
        <v>0.34399999999999997</v>
      </c>
      <c r="F1006" s="32">
        <v>36847</v>
      </c>
      <c r="G1006" s="33">
        <f t="shared" si="291"/>
        <v>11</v>
      </c>
      <c r="H1006" s="33">
        <f t="shared" si="292"/>
        <v>2000</v>
      </c>
      <c r="I1006" s="34">
        <v>5.62</v>
      </c>
      <c r="K1006" s="32">
        <v>32805</v>
      </c>
      <c r="L1006" s="33">
        <f t="shared" si="293"/>
        <v>10</v>
      </c>
      <c r="M1006" s="33">
        <f t="shared" si="294"/>
        <v>1989</v>
      </c>
      <c r="N1006" s="34">
        <v>19.7</v>
      </c>
      <c r="P1006" s="32">
        <v>33304</v>
      </c>
      <c r="Q1006" s="33">
        <f t="shared" si="295"/>
        <v>3</v>
      </c>
      <c r="R1006" s="33">
        <f t="shared" si="296"/>
        <v>1991</v>
      </c>
      <c r="S1006" s="34">
        <v>19.649999999999999</v>
      </c>
    </row>
    <row r="1007" spans="1:19">
      <c r="A1007" s="32">
        <v>35205</v>
      </c>
      <c r="B1007" s="33">
        <f t="shared" si="289"/>
        <v>5</v>
      </c>
      <c r="C1007" s="33">
        <f t="shared" si="290"/>
        <v>1996</v>
      </c>
      <c r="D1007" s="34">
        <v>0.34399999999999997</v>
      </c>
      <c r="F1007" s="32">
        <v>36850</v>
      </c>
      <c r="G1007" s="33">
        <f t="shared" si="291"/>
        <v>11</v>
      </c>
      <c r="H1007" s="33">
        <f t="shared" si="292"/>
        <v>2000</v>
      </c>
      <c r="I1007" s="34">
        <v>6.23</v>
      </c>
      <c r="K1007" s="32">
        <v>32806</v>
      </c>
      <c r="L1007" s="33">
        <f t="shared" si="293"/>
        <v>10</v>
      </c>
      <c r="M1007" s="33">
        <f t="shared" si="294"/>
        <v>1989</v>
      </c>
      <c r="N1007" s="34">
        <v>19.600000000000001</v>
      </c>
      <c r="P1007" s="32">
        <v>33305</v>
      </c>
      <c r="Q1007" s="33">
        <f t="shared" si="295"/>
        <v>3</v>
      </c>
      <c r="R1007" s="33">
        <f t="shared" si="296"/>
        <v>1991</v>
      </c>
      <c r="S1007" s="34">
        <v>19.100000000000001</v>
      </c>
    </row>
    <row r="1008" spans="1:19">
      <c r="A1008" s="32">
        <v>35206</v>
      </c>
      <c r="B1008" s="33">
        <f t="shared" si="289"/>
        <v>5</v>
      </c>
      <c r="C1008" s="33">
        <f t="shared" si="290"/>
        <v>1996</v>
      </c>
      <c r="D1008" s="34">
        <v>0.34599999999999997</v>
      </c>
      <c r="F1008" s="32">
        <v>36851</v>
      </c>
      <c r="G1008" s="33">
        <f t="shared" si="291"/>
        <v>11</v>
      </c>
      <c r="H1008" s="33">
        <f t="shared" si="292"/>
        <v>2000</v>
      </c>
      <c r="I1008" s="34">
        <v>6.35</v>
      </c>
      <c r="K1008" s="32">
        <v>32807</v>
      </c>
      <c r="L1008" s="33">
        <f t="shared" si="293"/>
        <v>10</v>
      </c>
      <c r="M1008" s="33">
        <f t="shared" si="294"/>
        <v>1989</v>
      </c>
      <c r="N1008" s="34">
        <v>19.48</v>
      </c>
      <c r="P1008" s="32">
        <v>33308</v>
      </c>
      <c r="Q1008" s="33">
        <f t="shared" si="295"/>
        <v>3</v>
      </c>
      <c r="R1008" s="33">
        <f t="shared" si="296"/>
        <v>1991</v>
      </c>
      <c r="S1008" s="34">
        <v>18.600000000000001</v>
      </c>
    </row>
    <row r="1009" spans="1:19">
      <c r="A1009" s="32">
        <v>35207</v>
      </c>
      <c r="B1009" s="33">
        <f t="shared" si="289"/>
        <v>5</v>
      </c>
      <c r="C1009" s="33">
        <f t="shared" si="290"/>
        <v>1996</v>
      </c>
      <c r="D1009" s="34">
        <v>0.34599999999999997</v>
      </c>
      <c r="F1009" s="32">
        <v>36852</v>
      </c>
      <c r="G1009" s="33">
        <f t="shared" si="291"/>
        <v>11</v>
      </c>
      <c r="H1009" s="33">
        <f t="shared" si="292"/>
        <v>2000</v>
      </c>
      <c r="I1009" s="34">
        <v>6.3</v>
      </c>
      <c r="K1009" s="32">
        <v>32808</v>
      </c>
      <c r="L1009" s="33">
        <f t="shared" si="293"/>
        <v>10</v>
      </c>
      <c r="M1009" s="33">
        <f t="shared" si="294"/>
        <v>1989</v>
      </c>
      <c r="N1009" s="34">
        <v>19.79</v>
      </c>
      <c r="P1009" s="32">
        <v>33309</v>
      </c>
      <c r="Q1009" s="33">
        <f t="shared" si="295"/>
        <v>3</v>
      </c>
      <c r="R1009" s="33">
        <f t="shared" si="296"/>
        <v>1991</v>
      </c>
      <c r="S1009" s="34">
        <v>18.43</v>
      </c>
    </row>
    <row r="1010" spans="1:19">
      <c r="A1010" s="32">
        <v>35208</v>
      </c>
      <c r="B1010" s="33">
        <f t="shared" si="289"/>
        <v>5</v>
      </c>
      <c r="C1010" s="33">
        <f t="shared" si="290"/>
        <v>1996</v>
      </c>
      <c r="D1010" s="34">
        <v>0.34599999999999997</v>
      </c>
      <c r="F1010" s="32">
        <v>36857</v>
      </c>
      <c r="G1010" s="33">
        <f t="shared" si="291"/>
        <v>11</v>
      </c>
      <c r="H1010" s="33">
        <f t="shared" si="292"/>
        <v>2000</v>
      </c>
      <c r="I1010" s="34">
        <v>6.24</v>
      </c>
      <c r="K1010" s="32">
        <v>32811</v>
      </c>
      <c r="L1010" s="33">
        <f t="shared" si="293"/>
        <v>10</v>
      </c>
      <c r="M1010" s="33">
        <f t="shared" si="294"/>
        <v>1989</v>
      </c>
      <c r="N1010" s="34">
        <v>19.739999999999998</v>
      </c>
      <c r="P1010" s="32">
        <v>33310</v>
      </c>
      <c r="Q1010" s="33">
        <f t="shared" si="295"/>
        <v>3</v>
      </c>
      <c r="R1010" s="33">
        <f t="shared" si="296"/>
        <v>1991</v>
      </c>
      <c r="S1010" s="34">
        <v>20.329999999999998</v>
      </c>
    </row>
    <row r="1011" spans="1:19">
      <c r="A1011" s="32">
        <v>35209</v>
      </c>
      <c r="B1011" s="33">
        <f t="shared" si="289"/>
        <v>5</v>
      </c>
      <c r="C1011" s="33">
        <f t="shared" si="290"/>
        <v>1996</v>
      </c>
      <c r="D1011" s="34">
        <v>0.35</v>
      </c>
      <c r="F1011" s="32">
        <v>36858</v>
      </c>
      <c r="G1011" s="33">
        <f t="shared" si="291"/>
        <v>11</v>
      </c>
      <c r="H1011" s="33">
        <f t="shared" si="292"/>
        <v>2000</v>
      </c>
      <c r="I1011" s="34">
        <v>5.9</v>
      </c>
      <c r="K1011" s="32">
        <v>32812</v>
      </c>
      <c r="L1011" s="33">
        <f t="shared" si="293"/>
        <v>10</v>
      </c>
      <c r="M1011" s="33">
        <f t="shared" si="294"/>
        <v>1989</v>
      </c>
      <c r="N1011" s="34">
        <v>19.88</v>
      </c>
      <c r="P1011" s="32">
        <v>33311</v>
      </c>
      <c r="Q1011" s="33">
        <f t="shared" si="295"/>
        <v>3</v>
      </c>
      <c r="R1011" s="33">
        <f t="shared" si="296"/>
        <v>1991</v>
      </c>
      <c r="S1011" s="34">
        <v>19.98</v>
      </c>
    </row>
    <row r="1012" spans="1:19">
      <c r="A1012" s="32">
        <v>35213</v>
      </c>
      <c r="B1012" s="33">
        <f t="shared" si="289"/>
        <v>5</v>
      </c>
      <c r="C1012" s="33">
        <f t="shared" si="290"/>
        <v>1996</v>
      </c>
      <c r="D1012" s="34">
        <v>0.35399999999999998</v>
      </c>
      <c r="F1012" s="32">
        <v>36859</v>
      </c>
      <c r="G1012" s="33">
        <f t="shared" si="291"/>
        <v>11</v>
      </c>
      <c r="H1012" s="33">
        <f t="shared" si="292"/>
        <v>2000</v>
      </c>
      <c r="I1012" s="34">
        <v>5.93</v>
      </c>
      <c r="K1012" s="32">
        <v>32813</v>
      </c>
      <c r="L1012" s="33">
        <f t="shared" si="293"/>
        <v>11</v>
      </c>
      <c r="M1012" s="33">
        <f t="shared" si="294"/>
        <v>1989</v>
      </c>
      <c r="N1012" s="34">
        <v>20.09</v>
      </c>
      <c r="P1012" s="32">
        <v>33312</v>
      </c>
      <c r="Q1012" s="33">
        <f t="shared" si="295"/>
        <v>3</v>
      </c>
      <c r="R1012" s="33">
        <f t="shared" si="296"/>
        <v>1991</v>
      </c>
      <c r="S1012" s="34">
        <v>19.05</v>
      </c>
    </row>
    <row r="1013" spans="1:19">
      <c r="A1013" s="32">
        <v>35214</v>
      </c>
      <c r="B1013" s="33">
        <f t="shared" si="289"/>
        <v>5</v>
      </c>
      <c r="C1013" s="33">
        <f t="shared" si="290"/>
        <v>1996</v>
      </c>
      <c r="D1013" s="34">
        <v>0.35599999999999998</v>
      </c>
      <c r="F1013" s="32">
        <v>36860</v>
      </c>
      <c r="G1013" s="33">
        <f t="shared" si="291"/>
        <v>11</v>
      </c>
      <c r="H1013" s="33">
        <f t="shared" si="292"/>
        <v>2000</v>
      </c>
      <c r="I1013" s="34">
        <v>6.31</v>
      </c>
      <c r="K1013" s="32">
        <v>32814</v>
      </c>
      <c r="L1013" s="33">
        <f t="shared" si="293"/>
        <v>11</v>
      </c>
      <c r="M1013" s="33">
        <f t="shared" si="294"/>
        <v>1989</v>
      </c>
      <c r="N1013" s="34">
        <v>20.010000000000002</v>
      </c>
      <c r="P1013" s="32">
        <v>33315</v>
      </c>
      <c r="Q1013" s="33">
        <f t="shared" si="295"/>
        <v>3</v>
      </c>
      <c r="R1013" s="33">
        <f t="shared" si="296"/>
        <v>1991</v>
      </c>
      <c r="S1013" s="34">
        <v>18.3</v>
      </c>
    </row>
    <row r="1014" spans="1:19">
      <c r="A1014" s="32">
        <v>35215</v>
      </c>
      <c r="B1014" s="33">
        <f t="shared" si="289"/>
        <v>5</v>
      </c>
      <c r="C1014" s="33">
        <f t="shared" si="290"/>
        <v>1996</v>
      </c>
      <c r="D1014" s="34">
        <v>0.35899999999999999</v>
      </c>
      <c r="F1014" s="32">
        <v>36861</v>
      </c>
      <c r="G1014" s="33">
        <f t="shared" si="291"/>
        <v>12</v>
      </c>
      <c r="H1014" s="33">
        <f t="shared" si="292"/>
        <v>2000</v>
      </c>
      <c r="I1014" s="34">
        <v>6.53</v>
      </c>
      <c r="K1014" s="32">
        <v>32815</v>
      </c>
      <c r="L1014" s="33">
        <f t="shared" si="293"/>
        <v>11</v>
      </c>
      <c r="M1014" s="33">
        <f t="shared" si="294"/>
        <v>1989</v>
      </c>
      <c r="N1014" s="34">
        <v>20.23</v>
      </c>
      <c r="P1014" s="32">
        <v>33316</v>
      </c>
      <c r="Q1014" s="33">
        <f t="shared" si="295"/>
        <v>3</v>
      </c>
      <c r="R1014" s="33">
        <f t="shared" si="296"/>
        <v>1991</v>
      </c>
      <c r="S1014" s="34">
        <v>18.95</v>
      </c>
    </row>
    <row r="1015" spans="1:19">
      <c r="A1015" s="32">
        <v>35216</v>
      </c>
      <c r="B1015" s="33">
        <f t="shared" si="289"/>
        <v>5</v>
      </c>
      <c r="C1015" s="33">
        <f t="shared" si="290"/>
        <v>1996</v>
      </c>
      <c r="D1015" s="34">
        <v>0.35299999999999998</v>
      </c>
      <c r="F1015" s="32">
        <v>36864</v>
      </c>
      <c r="G1015" s="33">
        <f t="shared" si="291"/>
        <v>12</v>
      </c>
      <c r="H1015" s="33">
        <f t="shared" si="292"/>
        <v>2000</v>
      </c>
      <c r="I1015" s="34">
        <v>7.41</v>
      </c>
      <c r="K1015" s="32">
        <v>32818</v>
      </c>
      <c r="L1015" s="33">
        <f t="shared" si="293"/>
        <v>11</v>
      </c>
      <c r="M1015" s="33">
        <f t="shared" si="294"/>
        <v>1989</v>
      </c>
      <c r="N1015" s="34">
        <v>20.059999999999999</v>
      </c>
      <c r="P1015" s="32">
        <v>33317</v>
      </c>
      <c r="Q1015" s="33">
        <f t="shared" si="295"/>
        <v>3</v>
      </c>
      <c r="R1015" s="33">
        <f t="shared" si="296"/>
        <v>1991</v>
      </c>
      <c r="S1015" s="34">
        <v>18.98</v>
      </c>
    </row>
    <row r="1016" spans="1:19">
      <c r="A1016" s="32">
        <v>35219</v>
      </c>
      <c r="B1016" s="33">
        <f t="shared" si="289"/>
        <v>6</v>
      </c>
      <c r="C1016" s="33">
        <f t="shared" si="290"/>
        <v>1996</v>
      </c>
      <c r="D1016" s="34">
        <v>0.34799999999999998</v>
      </c>
      <c r="F1016" s="32">
        <v>36865</v>
      </c>
      <c r="G1016" s="33">
        <f t="shared" si="291"/>
        <v>12</v>
      </c>
      <c r="H1016" s="33">
        <f t="shared" si="292"/>
        <v>2000</v>
      </c>
      <c r="I1016" s="34">
        <v>8.0299999999999994</v>
      </c>
      <c r="K1016" s="32">
        <v>32819</v>
      </c>
      <c r="L1016" s="33">
        <f t="shared" si="293"/>
        <v>11</v>
      </c>
      <c r="M1016" s="33">
        <f t="shared" si="294"/>
        <v>1989</v>
      </c>
      <c r="N1016" s="34">
        <v>19.97</v>
      </c>
      <c r="P1016" s="32">
        <v>33318</v>
      </c>
      <c r="Q1016" s="33">
        <f t="shared" si="295"/>
        <v>3</v>
      </c>
      <c r="R1016" s="33">
        <f t="shared" si="296"/>
        <v>1991</v>
      </c>
      <c r="S1016" s="34">
        <v>18.8</v>
      </c>
    </row>
    <row r="1017" spans="1:19">
      <c r="A1017" s="32">
        <v>35220</v>
      </c>
      <c r="B1017" s="33">
        <f t="shared" si="289"/>
        <v>6</v>
      </c>
      <c r="C1017" s="33">
        <f t="shared" si="290"/>
        <v>1996</v>
      </c>
      <c r="D1017" s="34">
        <v>0.34599999999999997</v>
      </c>
      <c r="F1017" s="32">
        <v>36866</v>
      </c>
      <c r="G1017" s="33">
        <f t="shared" si="291"/>
        <v>12</v>
      </c>
      <c r="H1017" s="33">
        <f t="shared" si="292"/>
        <v>2000</v>
      </c>
      <c r="I1017" s="34">
        <v>8.75</v>
      </c>
      <c r="K1017" s="32">
        <v>32820</v>
      </c>
      <c r="L1017" s="33">
        <f t="shared" si="293"/>
        <v>11</v>
      </c>
      <c r="M1017" s="33">
        <f t="shared" si="294"/>
        <v>1989</v>
      </c>
      <c r="N1017" s="34">
        <v>19.97</v>
      </c>
      <c r="P1017" s="32">
        <v>33319</v>
      </c>
      <c r="Q1017" s="33">
        <f t="shared" si="295"/>
        <v>3</v>
      </c>
      <c r="R1017" s="33">
        <f t="shared" si="296"/>
        <v>1991</v>
      </c>
      <c r="S1017" s="34">
        <v>18.95</v>
      </c>
    </row>
    <row r="1018" spans="1:19">
      <c r="A1018" s="32">
        <v>35221</v>
      </c>
      <c r="B1018" s="33">
        <f t="shared" si="289"/>
        <v>6</v>
      </c>
      <c r="C1018" s="33">
        <f t="shared" si="290"/>
        <v>1996</v>
      </c>
      <c r="D1018" s="34">
        <v>0.34599999999999997</v>
      </c>
      <c r="F1018" s="32">
        <v>36867</v>
      </c>
      <c r="G1018" s="33">
        <f t="shared" si="291"/>
        <v>12</v>
      </c>
      <c r="H1018" s="33">
        <f t="shared" si="292"/>
        <v>2000</v>
      </c>
      <c r="I1018" s="34">
        <v>8.48</v>
      </c>
      <c r="K1018" s="32">
        <v>32821</v>
      </c>
      <c r="L1018" s="33">
        <f t="shared" si="293"/>
        <v>11</v>
      </c>
      <c r="M1018" s="33">
        <f t="shared" si="294"/>
        <v>1989</v>
      </c>
      <c r="N1018" s="34">
        <v>19.62</v>
      </c>
      <c r="P1018" s="32">
        <v>33322</v>
      </c>
      <c r="Q1018" s="33">
        <f t="shared" si="295"/>
        <v>3</v>
      </c>
      <c r="R1018" s="33">
        <f t="shared" si="296"/>
        <v>1991</v>
      </c>
      <c r="S1018" s="34">
        <v>18.600000000000001</v>
      </c>
    </row>
    <row r="1019" spans="1:19">
      <c r="A1019" s="32">
        <v>35222</v>
      </c>
      <c r="B1019" s="33">
        <f t="shared" si="289"/>
        <v>6</v>
      </c>
      <c r="C1019" s="33">
        <f t="shared" si="290"/>
        <v>1996</v>
      </c>
      <c r="D1019" s="34">
        <v>0.34399999999999997</v>
      </c>
      <c r="F1019" s="32">
        <v>36868</v>
      </c>
      <c r="G1019" s="33">
        <f t="shared" si="291"/>
        <v>12</v>
      </c>
      <c r="H1019" s="33">
        <f t="shared" si="292"/>
        <v>2000</v>
      </c>
      <c r="I1019" s="34">
        <v>8.1300000000000008</v>
      </c>
      <c r="K1019" s="32">
        <v>32822</v>
      </c>
      <c r="L1019" s="33">
        <f t="shared" si="293"/>
        <v>11</v>
      </c>
      <c r="M1019" s="33">
        <f t="shared" si="294"/>
        <v>1989</v>
      </c>
      <c r="N1019" s="34">
        <v>19.84</v>
      </c>
      <c r="P1019" s="32">
        <v>33323</v>
      </c>
      <c r="Q1019" s="33">
        <f t="shared" si="295"/>
        <v>3</v>
      </c>
      <c r="R1019" s="33">
        <f t="shared" si="296"/>
        <v>1991</v>
      </c>
      <c r="S1019" s="34">
        <v>18.350000000000001</v>
      </c>
    </row>
    <row r="1020" spans="1:19">
      <c r="A1020" s="32">
        <v>35223</v>
      </c>
      <c r="B1020" s="33">
        <f t="shared" si="289"/>
        <v>6</v>
      </c>
      <c r="C1020" s="33">
        <f t="shared" si="290"/>
        <v>1996</v>
      </c>
      <c r="D1020" s="34">
        <v>0.34599999999999997</v>
      </c>
      <c r="F1020" s="32">
        <v>36871</v>
      </c>
      <c r="G1020" s="33">
        <f t="shared" si="291"/>
        <v>12</v>
      </c>
      <c r="H1020" s="33">
        <f t="shared" si="292"/>
        <v>2000</v>
      </c>
      <c r="I1020" s="34">
        <v>9.9600000000000009</v>
      </c>
      <c r="K1020" s="32">
        <v>32825</v>
      </c>
      <c r="L1020" s="33">
        <f t="shared" si="293"/>
        <v>11</v>
      </c>
      <c r="M1020" s="33">
        <f t="shared" si="294"/>
        <v>1989</v>
      </c>
      <c r="N1020" s="34">
        <v>19.62</v>
      </c>
      <c r="P1020" s="32">
        <v>33324</v>
      </c>
      <c r="Q1020" s="33">
        <f t="shared" si="295"/>
        <v>3</v>
      </c>
      <c r="R1020" s="33">
        <f t="shared" si="296"/>
        <v>1991</v>
      </c>
      <c r="S1020" s="34">
        <v>18.149999999999999</v>
      </c>
    </row>
    <row r="1021" spans="1:19">
      <c r="A1021" s="32">
        <v>35226</v>
      </c>
      <c r="B1021" s="33">
        <f t="shared" si="289"/>
        <v>6</v>
      </c>
      <c r="C1021" s="33">
        <f t="shared" si="290"/>
        <v>1996</v>
      </c>
      <c r="D1021" s="34">
        <v>0.34599999999999997</v>
      </c>
      <c r="F1021" s="32">
        <v>36872</v>
      </c>
      <c r="G1021" s="33">
        <f t="shared" si="291"/>
        <v>12</v>
      </c>
      <c r="H1021" s="33">
        <f t="shared" si="292"/>
        <v>2000</v>
      </c>
      <c r="I1021" s="34">
        <v>8.58</v>
      </c>
      <c r="K1021" s="32">
        <v>32826</v>
      </c>
      <c r="L1021" s="33">
        <f t="shared" si="293"/>
        <v>11</v>
      </c>
      <c r="M1021" s="33">
        <f t="shared" si="294"/>
        <v>1989</v>
      </c>
      <c r="N1021" s="34">
        <v>19.579999999999998</v>
      </c>
      <c r="P1021" s="32">
        <v>33325</v>
      </c>
      <c r="Q1021" s="33">
        <f t="shared" si="295"/>
        <v>3</v>
      </c>
      <c r="R1021" s="33">
        <f t="shared" si="296"/>
        <v>1991</v>
      </c>
      <c r="S1021" s="34">
        <v>18</v>
      </c>
    </row>
    <row r="1022" spans="1:19">
      <c r="A1022" s="32">
        <v>35227</v>
      </c>
      <c r="B1022" s="33">
        <f t="shared" si="289"/>
        <v>6</v>
      </c>
      <c r="C1022" s="33">
        <f t="shared" si="290"/>
        <v>1996</v>
      </c>
      <c r="D1022" s="34">
        <v>0.34899999999999998</v>
      </c>
      <c r="F1022" s="32">
        <v>36873</v>
      </c>
      <c r="G1022" s="33">
        <f t="shared" si="291"/>
        <v>12</v>
      </c>
      <c r="H1022" s="33">
        <f t="shared" si="292"/>
        <v>2000</v>
      </c>
      <c r="I1022" s="34">
        <v>7.8</v>
      </c>
      <c r="K1022" s="32">
        <v>32827</v>
      </c>
      <c r="L1022" s="33">
        <f t="shared" si="293"/>
        <v>11</v>
      </c>
      <c r="M1022" s="33">
        <f t="shared" si="294"/>
        <v>1989</v>
      </c>
      <c r="N1022" s="34">
        <v>19.690000000000001</v>
      </c>
      <c r="P1022" s="32">
        <v>33329</v>
      </c>
      <c r="Q1022" s="33">
        <f t="shared" si="295"/>
        <v>4</v>
      </c>
      <c r="R1022" s="33">
        <f t="shared" si="296"/>
        <v>1991</v>
      </c>
      <c r="S1022" s="34">
        <v>18</v>
      </c>
    </row>
    <row r="1023" spans="1:19">
      <c r="A1023" s="32">
        <v>35228</v>
      </c>
      <c r="B1023" s="33">
        <f t="shared" si="289"/>
        <v>6</v>
      </c>
      <c r="C1023" s="33">
        <f t="shared" si="290"/>
        <v>1996</v>
      </c>
      <c r="D1023" s="34">
        <v>0.34899999999999998</v>
      </c>
      <c r="F1023" s="32">
        <v>36874</v>
      </c>
      <c r="G1023" s="33">
        <f t="shared" si="291"/>
        <v>12</v>
      </c>
      <c r="H1023" s="33">
        <f t="shared" si="292"/>
        <v>2000</v>
      </c>
      <c r="I1023" s="34">
        <v>7.48</v>
      </c>
      <c r="K1023" s="32">
        <v>32828</v>
      </c>
      <c r="L1023" s="33">
        <f t="shared" si="293"/>
        <v>11</v>
      </c>
      <c r="M1023" s="33">
        <f t="shared" si="294"/>
        <v>1989</v>
      </c>
      <c r="N1023" s="34">
        <v>19.88</v>
      </c>
      <c r="P1023" s="32">
        <v>33330</v>
      </c>
      <c r="Q1023" s="33">
        <f t="shared" si="295"/>
        <v>4</v>
      </c>
      <c r="R1023" s="33">
        <f t="shared" si="296"/>
        <v>1991</v>
      </c>
      <c r="S1023" s="34">
        <v>17.63</v>
      </c>
    </row>
    <row r="1024" spans="1:19">
      <c r="A1024" s="32">
        <v>35229</v>
      </c>
      <c r="B1024" s="33">
        <f t="shared" si="289"/>
        <v>6</v>
      </c>
      <c r="C1024" s="33">
        <f t="shared" si="290"/>
        <v>1996</v>
      </c>
      <c r="D1024" s="34">
        <v>0.34599999999999997</v>
      </c>
      <c r="F1024" s="32">
        <v>36875</v>
      </c>
      <c r="G1024" s="33">
        <f t="shared" si="291"/>
        <v>12</v>
      </c>
      <c r="H1024" s="33">
        <f t="shared" si="292"/>
        <v>2000</v>
      </c>
      <c r="I1024" s="34">
        <v>8.0299999999999994</v>
      </c>
      <c r="K1024" s="32">
        <v>32829</v>
      </c>
      <c r="L1024" s="33">
        <f t="shared" si="293"/>
        <v>11</v>
      </c>
      <c r="M1024" s="33">
        <f t="shared" si="294"/>
        <v>1989</v>
      </c>
      <c r="N1024" s="34">
        <v>19.93</v>
      </c>
      <c r="P1024" s="32">
        <v>33331</v>
      </c>
      <c r="Q1024" s="33">
        <f t="shared" si="295"/>
        <v>4</v>
      </c>
      <c r="R1024" s="33">
        <f t="shared" si="296"/>
        <v>1991</v>
      </c>
      <c r="S1024" s="34">
        <v>17.75</v>
      </c>
    </row>
    <row r="1025" spans="1:19">
      <c r="A1025" s="32">
        <v>35230</v>
      </c>
      <c r="B1025" s="33">
        <f t="shared" si="289"/>
        <v>6</v>
      </c>
      <c r="C1025" s="33">
        <f t="shared" si="290"/>
        <v>1996</v>
      </c>
      <c r="D1025" s="34">
        <v>0.34899999999999998</v>
      </c>
      <c r="F1025" s="32">
        <v>36878</v>
      </c>
      <c r="G1025" s="33">
        <f t="shared" si="291"/>
        <v>12</v>
      </c>
      <c r="H1025" s="33">
        <f t="shared" si="292"/>
        <v>2000</v>
      </c>
      <c r="I1025" s="34">
        <v>9.2799999999999994</v>
      </c>
      <c r="K1025" s="32">
        <v>32832</v>
      </c>
      <c r="L1025" s="33">
        <f t="shared" si="293"/>
        <v>11</v>
      </c>
      <c r="M1025" s="33">
        <f t="shared" si="294"/>
        <v>1989</v>
      </c>
      <c r="N1025" s="34">
        <v>20.13</v>
      </c>
      <c r="P1025" s="32">
        <v>33332</v>
      </c>
      <c r="Q1025" s="33">
        <f t="shared" si="295"/>
        <v>4</v>
      </c>
      <c r="R1025" s="33">
        <f t="shared" si="296"/>
        <v>1991</v>
      </c>
      <c r="S1025" s="34">
        <v>18</v>
      </c>
    </row>
    <row r="1026" spans="1:19">
      <c r="A1026" s="32">
        <v>35233</v>
      </c>
      <c r="B1026" s="33">
        <f t="shared" si="289"/>
        <v>6</v>
      </c>
      <c r="C1026" s="33">
        <f t="shared" si="290"/>
        <v>1996</v>
      </c>
      <c r="D1026" s="34">
        <v>0.35099999999999998</v>
      </c>
      <c r="F1026" s="32">
        <v>36879</v>
      </c>
      <c r="G1026" s="33">
        <f t="shared" si="291"/>
        <v>12</v>
      </c>
      <c r="H1026" s="33">
        <f t="shared" si="292"/>
        <v>2000</v>
      </c>
      <c r="I1026" s="34">
        <v>9.11</v>
      </c>
      <c r="K1026" s="32">
        <v>32833</v>
      </c>
      <c r="L1026" s="33">
        <f t="shared" si="293"/>
        <v>11</v>
      </c>
      <c r="M1026" s="33">
        <f t="shared" si="294"/>
        <v>1989</v>
      </c>
      <c r="N1026" s="34">
        <v>20.52</v>
      </c>
      <c r="P1026" s="32">
        <v>33333</v>
      </c>
      <c r="Q1026" s="33">
        <f t="shared" si="295"/>
        <v>4</v>
      </c>
      <c r="R1026" s="33">
        <f t="shared" si="296"/>
        <v>1991</v>
      </c>
      <c r="S1026" s="34">
        <v>18.350000000000001</v>
      </c>
    </row>
    <row r="1027" spans="1:19">
      <c r="A1027" s="32">
        <v>35234</v>
      </c>
      <c r="B1027" s="33">
        <f t="shared" si="289"/>
        <v>6</v>
      </c>
      <c r="C1027" s="33">
        <f t="shared" si="290"/>
        <v>1996</v>
      </c>
      <c r="D1027" s="34">
        <v>0.34899999999999998</v>
      </c>
      <c r="F1027" s="32">
        <v>36880</v>
      </c>
      <c r="G1027" s="33">
        <f t="shared" si="291"/>
        <v>12</v>
      </c>
      <c r="H1027" s="33">
        <f t="shared" si="292"/>
        <v>2000</v>
      </c>
      <c r="I1027" s="34">
        <v>9.9499999999999993</v>
      </c>
      <c r="K1027" s="32">
        <v>32834</v>
      </c>
      <c r="L1027" s="33">
        <f t="shared" si="293"/>
        <v>11</v>
      </c>
      <c r="M1027" s="33">
        <f t="shared" si="294"/>
        <v>1989</v>
      </c>
      <c r="N1027" s="34">
        <v>19.8</v>
      </c>
      <c r="P1027" s="32">
        <v>33336</v>
      </c>
      <c r="Q1027" s="33">
        <f t="shared" si="295"/>
        <v>4</v>
      </c>
      <c r="R1027" s="33">
        <f t="shared" si="296"/>
        <v>1991</v>
      </c>
      <c r="S1027" s="34">
        <v>18.579999999999998</v>
      </c>
    </row>
    <row r="1028" spans="1:19">
      <c r="A1028" s="32">
        <v>35235</v>
      </c>
      <c r="B1028" s="33">
        <f t="shared" si="289"/>
        <v>6</v>
      </c>
      <c r="C1028" s="33">
        <f t="shared" si="290"/>
        <v>1996</v>
      </c>
      <c r="D1028" s="34">
        <v>0.34599999999999997</v>
      </c>
      <c r="F1028" s="32">
        <v>36881</v>
      </c>
      <c r="G1028" s="33">
        <f t="shared" si="291"/>
        <v>12</v>
      </c>
      <c r="H1028" s="33">
        <f t="shared" si="292"/>
        <v>2000</v>
      </c>
      <c r="I1028" s="34">
        <v>10.49</v>
      </c>
      <c r="K1028" s="32">
        <v>32835</v>
      </c>
      <c r="L1028" s="33">
        <f t="shared" si="293"/>
        <v>11</v>
      </c>
      <c r="M1028" s="33">
        <f t="shared" si="294"/>
        <v>1989</v>
      </c>
      <c r="N1028" s="34">
        <v>19.8</v>
      </c>
      <c r="P1028" s="32">
        <v>33337</v>
      </c>
      <c r="Q1028" s="33">
        <f t="shared" si="295"/>
        <v>4</v>
      </c>
      <c r="R1028" s="33">
        <f t="shared" si="296"/>
        <v>1991</v>
      </c>
      <c r="S1028" s="34">
        <v>18.600000000000001</v>
      </c>
    </row>
    <row r="1029" spans="1:19">
      <c r="A1029" s="32">
        <v>35236</v>
      </c>
      <c r="B1029" s="33">
        <f t="shared" si="289"/>
        <v>6</v>
      </c>
      <c r="C1029" s="33">
        <f t="shared" si="290"/>
        <v>1996</v>
      </c>
      <c r="D1029" s="34">
        <v>0.34899999999999998</v>
      </c>
      <c r="F1029" s="32">
        <v>36882</v>
      </c>
      <c r="G1029" s="33">
        <f t="shared" si="291"/>
        <v>12</v>
      </c>
      <c r="H1029" s="33">
        <f t="shared" si="292"/>
        <v>2000</v>
      </c>
      <c r="I1029" s="34">
        <v>10.48</v>
      </c>
      <c r="K1029" s="32">
        <v>32836</v>
      </c>
      <c r="L1029" s="33">
        <f t="shared" si="293"/>
        <v>11</v>
      </c>
      <c r="M1029" s="33">
        <f t="shared" si="294"/>
        <v>1989</v>
      </c>
      <c r="N1029" s="34">
        <v>19.84</v>
      </c>
      <c r="P1029" s="32">
        <v>33338</v>
      </c>
      <c r="Q1029" s="33">
        <f t="shared" si="295"/>
        <v>4</v>
      </c>
      <c r="R1029" s="33">
        <f t="shared" si="296"/>
        <v>1991</v>
      </c>
      <c r="S1029" s="34">
        <v>19.25</v>
      </c>
    </row>
    <row r="1030" spans="1:19">
      <c r="A1030" s="32">
        <v>35237</v>
      </c>
      <c r="B1030" s="33">
        <f t="shared" si="289"/>
        <v>6</v>
      </c>
      <c r="C1030" s="33">
        <f t="shared" si="290"/>
        <v>1996</v>
      </c>
      <c r="D1030" s="34">
        <v>0.34899999999999998</v>
      </c>
      <c r="F1030" s="32">
        <v>36886</v>
      </c>
      <c r="G1030" s="33">
        <f t="shared" si="291"/>
        <v>12</v>
      </c>
      <c r="H1030" s="33">
        <f t="shared" si="292"/>
        <v>2000</v>
      </c>
      <c r="I1030" s="34">
        <v>10.23</v>
      </c>
      <c r="K1030" s="32">
        <v>32839</v>
      </c>
      <c r="L1030" s="33">
        <f t="shared" si="293"/>
        <v>11</v>
      </c>
      <c r="M1030" s="33">
        <f t="shared" si="294"/>
        <v>1989</v>
      </c>
      <c r="N1030" s="34">
        <v>19.649999999999999</v>
      </c>
      <c r="P1030" s="32">
        <v>33339</v>
      </c>
      <c r="Q1030" s="33">
        <f t="shared" si="295"/>
        <v>4</v>
      </c>
      <c r="R1030" s="33">
        <f t="shared" si="296"/>
        <v>1991</v>
      </c>
      <c r="S1030" s="34">
        <v>19.5</v>
      </c>
    </row>
    <row r="1031" spans="1:19">
      <c r="A1031" s="32">
        <v>35240</v>
      </c>
      <c r="B1031" s="33">
        <f t="shared" si="289"/>
        <v>6</v>
      </c>
      <c r="C1031" s="33">
        <f t="shared" si="290"/>
        <v>1996</v>
      </c>
      <c r="D1031" s="34">
        <v>0.34899999999999998</v>
      </c>
      <c r="F1031" s="32">
        <v>36887</v>
      </c>
      <c r="G1031" s="33">
        <f t="shared" si="291"/>
        <v>12</v>
      </c>
      <c r="H1031" s="33">
        <f t="shared" si="292"/>
        <v>2000</v>
      </c>
      <c r="I1031" s="34">
        <v>9.58</v>
      </c>
      <c r="K1031" s="32">
        <v>32840</v>
      </c>
      <c r="L1031" s="33">
        <f t="shared" si="293"/>
        <v>11</v>
      </c>
      <c r="M1031" s="33">
        <f t="shared" si="294"/>
        <v>1989</v>
      </c>
      <c r="N1031" s="34">
        <v>19.329999999999998</v>
      </c>
      <c r="P1031" s="32">
        <v>33340</v>
      </c>
      <c r="Q1031" s="33">
        <f t="shared" si="295"/>
        <v>4</v>
      </c>
      <c r="R1031" s="33">
        <f t="shared" si="296"/>
        <v>1991</v>
      </c>
      <c r="S1031" s="34">
        <v>19.93</v>
      </c>
    </row>
    <row r="1032" spans="1:19">
      <c r="A1032" s="32">
        <v>35241</v>
      </c>
      <c r="B1032" s="33">
        <f t="shared" si="289"/>
        <v>6</v>
      </c>
      <c r="C1032" s="33">
        <f t="shared" si="290"/>
        <v>1996</v>
      </c>
      <c r="D1032" s="34">
        <v>0.34899999999999998</v>
      </c>
      <c r="F1032" s="32">
        <v>36888</v>
      </c>
      <c r="G1032" s="33">
        <f t="shared" si="291"/>
        <v>12</v>
      </c>
      <c r="H1032" s="33">
        <f t="shared" si="292"/>
        <v>2000</v>
      </c>
      <c r="I1032" s="34">
        <v>9.2200000000000006</v>
      </c>
      <c r="K1032" s="32">
        <v>32841</v>
      </c>
      <c r="L1032" s="33">
        <f t="shared" si="293"/>
        <v>11</v>
      </c>
      <c r="M1032" s="33">
        <f t="shared" si="294"/>
        <v>1989</v>
      </c>
      <c r="N1032" s="34">
        <v>19.399999999999999</v>
      </c>
      <c r="P1032" s="32">
        <v>33343</v>
      </c>
      <c r="Q1032" s="33">
        <f t="shared" si="295"/>
        <v>4</v>
      </c>
      <c r="R1032" s="33">
        <f t="shared" si="296"/>
        <v>1991</v>
      </c>
      <c r="S1032" s="34">
        <v>20.23</v>
      </c>
    </row>
    <row r="1033" spans="1:19">
      <c r="A1033" s="32">
        <v>35242</v>
      </c>
      <c r="B1033" s="33">
        <f t="shared" si="289"/>
        <v>6</v>
      </c>
      <c r="C1033" s="33">
        <f t="shared" si="290"/>
        <v>1996</v>
      </c>
      <c r="D1033" s="34">
        <v>0.35099999999999998</v>
      </c>
      <c r="F1033" s="32">
        <v>36889</v>
      </c>
      <c r="G1033" s="33">
        <f t="shared" si="291"/>
        <v>12</v>
      </c>
      <c r="H1033" s="33">
        <f t="shared" si="292"/>
        <v>2000</v>
      </c>
      <c r="I1033" s="34">
        <v>10.48</v>
      </c>
      <c r="K1033" s="32">
        <v>32842</v>
      </c>
      <c r="L1033" s="33">
        <f t="shared" si="293"/>
        <v>11</v>
      </c>
      <c r="M1033" s="33">
        <f t="shared" si="294"/>
        <v>1989</v>
      </c>
      <c r="N1033" s="34">
        <v>19.87</v>
      </c>
      <c r="P1033" s="32">
        <v>33344</v>
      </c>
      <c r="Q1033" s="33">
        <f t="shared" si="295"/>
        <v>4</v>
      </c>
      <c r="R1033" s="33">
        <f t="shared" si="296"/>
        <v>1991</v>
      </c>
      <c r="S1033" s="34">
        <v>19.899999999999999</v>
      </c>
    </row>
    <row r="1034" spans="1:19">
      <c r="A1034" s="32">
        <v>35243</v>
      </c>
      <c r="B1034" s="33">
        <f t="shared" si="289"/>
        <v>6</v>
      </c>
      <c r="C1034" s="33">
        <f t="shared" si="290"/>
        <v>1996</v>
      </c>
      <c r="D1034" s="34">
        <v>0.35099999999999998</v>
      </c>
      <c r="F1034" s="32">
        <v>36893</v>
      </c>
      <c r="G1034" s="33">
        <f t="shared" si="291"/>
        <v>1</v>
      </c>
      <c r="H1034" s="33">
        <f t="shared" si="292"/>
        <v>2001</v>
      </c>
      <c r="I1034" s="34">
        <v>9.9700000000000006</v>
      </c>
      <c r="K1034" s="32">
        <v>32843</v>
      </c>
      <c r="L1034" s="33">
        <f t="shared" si="293"/>
        <v>12</v>
      </c>
      <c r="M1034" s="33">
        <f t="shared" si="294"/>
        <v>1989</v>
      </c>
      <c r="N1034" s="34">
        <v>20.260000000000002</v>
      </c>
      <c r="P1034" s="32">
        <v>33345</v>
      </c>
      <c r="Q1034" s="33">
        <f t="shared" si="295"/>
        <v>4</v>
      </c>
      <c r="R1034" s="33">
        <f t="shared" si="296"/>
        <v>1991</v>
      </c>
      <c r="S1034" s="34">
        <v>19.850000000000001</v>
      </c>
    </row>
    <row r="1035" spans="1:19">
      <c r="A1035" s="32">
        <v>35244</v>
      </c>
      <c r="B1035" s="33">
        <f t="shared" si="289"/>
        <v>6</v>
      </c>
      <c r="C1035" s="33">
        <f t="shared" si="290"/>
        <v>1996</v>
      </c>
      <c r="D1035" s="34">
        <v>0.35399999999999998</v>
      </c>
      <c r="F1035" s="32">
        <v>36894</v>
      </c>
      <c r="G1035" s="33">
        <f t="shared" si="291"/>
        <v>1</v>
      </c>
      <c r="H1035" s="33">
        <f t="shared" si="292"/>
        <v>2001</v>
      </c>
      <c r="I1035" s="34">
        <v>9.7100000000000009</v>
      </c>
      <c r="K1035" s="32">
        <v>32846</v>
      </c>
      <c r="L1035" s="33">
        <f t="shared" si="293"/>
        <v>12</v>
      </c>
      <c r="M1035" s="33">
        <f t="shared" si="294"/>
        <v>1989</v>
      </c>
      <c r="N1035" s="34">
        <v>20.239999999999998</v>
      </c>
      <c r="P1035" s="32">
        <v>33346</v>
      </c>
      <c r="Q1035" s="33">
        <f t="shared" si="295"/>
        <v>4</v>
      </c>
      <c r="R1035" s="33">
        <f t="shared" si="296"/>
        <v>1991</v>
      </c>
      <c r="S1035" s="34">
        <v>19.399999999999999</v>
      </c>
    </row>
    <row r="1036" spans="1:19">
      <c r="A1036" s="32">
        <v>35247</v>
      </c>
      <c r="B1036" s="33">
        <f t="shared" si="289"/>
        <v>7</v>
      </c>
      <c r="C1036" s="33">
        <f t="shared" si="290"/>
        <v>1996</v>
      </c>
      <c r="D1036" s="34">
        <v>0.35599999999999998</v>
      </c>
      <c r="F1036" s="32">
        <v>36895</v>
      </c>
      <c r="G1036" s="33">
        <f t="shared" si="291"/>
        <v>1</v>
      </c>
      <c r="H1036" s="33">
        <f t="shared" si="292"/>
        <v>2001</v>
      </c>
      <c r="I1036" s="34">
        <v>9.4499999999999993</v>
      </c>
      <c r="K1036" s="32">
        <v>32847</v>
      </c>
      <c r="L1036" s="33">
        <f t="shared" si="293"/>
        <v>12</v>
      </c>
      <c r="M1036" s="33">
        <f t="shared" si="294"/>
        <v>1989</v>
      </c>
      <c r="N1036" s="34">
        <v>20.22</v>
      </c>
      <c r="P1036" s="32">
        <v>33347</v>
      </c>
      <c r="Q1036" s="33">
        <f t="shared" si="295"/>
        <v>4</v>
      </c>
      <c r="R1036" s="33">
        <f t="shared" si="296"/>
        <v>1991</v>
      </c>
      <c r="S1036" s="34">
        <v>19.18</v>
      </c>
    </row>
    <row r="1037" spans="1:19">
      <c r="A1037" s="32">
        <v>35248</v>
      </c>
      <c r="B1037" s="33">
        <f t="shared" si="289"/>
        <v>7</v>
      </c>
      <c r="C1037" s="33">
        <f t="shared" si="290"/>
        <v>1996</v>
      </c>
      <c r="D1037" s="34">
        <v>0.36099999999999999</v>
      </c>
      <c r="F1037" s="32">
        <v>36896</v>
      </c>
      <c r="G1037" s="33">
        <f t="shared" si="291"/>
        <v>1</v>
      </c>
      <c r="H1037" s="33">
        <f t="shared" si="292"/>
        <v>2001</v>
      </c>
      <c r="I1037" s="34">
        <v>10.029999999999999</v>
      </c>
      <c r="K1037" s="32">
        <v>32848</v>
      </c>
      <c r="L1037" s="33">
        <f t="shared" si="293"/>
        <v>12</v>
      </c>
      <c r="M1037" s="33">
        <f t="shared" si="294"/>
        <v>1989</v>
      </c>
      <c r="N1037" s="34">
        <v>20.46</v>
      </c>
      <c r="P1037" s="32">
        <v>33350</v>
      </c>
      <c r="Q1037" s="33">
        <f t="shared" si="295"/>
        <v>4</v>
      </c>
      <c r="R1037" s="33">
        <f t="shared" si="296"/>
        <v>1991</v>
      </c>
      <c r="S1037" s="34">
        <v>19.78</v>
      </c>
    </row>
    <row r="1038" spans="1:19">
      <c r="A1038" s="32">
        <v>35249</v>
      </c>
      <c r="B1038" s="33">
        <f t="shared" si="289"/>
        <v>7</v>
      </c>
      <c r="C1038" s="33">
        <f t="shared" si="290"/>
        <v>1996</v>
      </c>
      <c r="D1038" s="34">
        <v>0.36099999999999999</v>
      </c>
      <c r="F1038" s="32">
        <v>36899</v>
      </c>
      <c r="G1038" s="33">
        <f t="shared" si="291"/>
        <v>1</v>
      </c>
      <c r="H1038" s="33">
        <f t="shared" si="292"/>
        <v>2001</v>
      </c>
      <c r="I1038" s="34">
        <v>10.31</v>
      </c>
      <c r="K1038" s="32">
        <v>32849</v>
      </c>
      <c r="L1038" s="33">
        <f t="shared" si="293"/>
        <v>12</v>
      </c>
      <c r="M1038" s="33">
        <f t="shared" si="294"/>
        <v>1989</v>
      </c>
      <c r="N1038" s="34">
        <v>20.45</v>
      </c>
      <c r="P1038" s="32">
        <v>33351</v>
      </c>
      <c r="Q1038" s="33">
        <f t="shared" si="295"/>
        <v>4</v>
      </c>
      <c r="R1038" s="33">
        <f t="shared" si="296"/>
        <v>1991</v>
      </c>
      <c r="S1038" s="34">
        <v>19.600000000000001</v>
      </c>
    </row>
    <row r="1039" spans="1:19">
      <c r="A1039" s="32">
        <v>35251</v>
      </c>
      <c r="B1039" s="33">
        <f t="shared" si="289"/>
        <v>7</v>
      </c>
      <c r="C1039" s="33">
        <f t="shared" si="290"/>
        <v>1996</v>
      </c>
      <c r="D1039" s="34">
        <v>0.36099999999999999</v>
      </c>
      <c r="F1039" s="32">
        <v>36900</v>
      </c>
      <c r="G1039" s="33">
        <f t="shared" si="291"/>
        <v>1</v>
      </c>
      <c r="H1039" s="33">
        <f t="shared" si="292"/>
        <v>2001</v>
      </c>
      <c r="I1039" s="34">
        <v>9.9499999999999993</v>
      </c>
      <c r="K1039" s="32">
        <v>32850</v>
      </c>
      <c r="L1039" s="33">
        <f t="shared" si="293"/>
        <v>12</v>
      </c>
      <c r="M1039" s="33">
        <f t="shared" si="294"/>
        <v>1989</v>
      </c>
      <c r="N1039" s="34">
        <v>20.41</v>
      </c>
      <c r="P1039" s="32">
        <v>33352</v>
      </c>
      <c r="Q1039" s="33">
        <f t="shared" si="295"/>
        <v>4</v>
      </c>
      <c r="R1039" s="33">
        <f t="shared" si="296"/>
        <v>1991</v>
      </c>
      <c r="S1039" s="34">
        <v>19.55</v>
      </c>
    </row>
    <row r="1040" spans="1:19">
      <c r="A1040" s="32">
        <v>35254</v>
      </c>
      <c r="B1040" s="33">
        <f t="shared" si="289"/>
        <v>7</v>
      </c>
      <c r="C1040" s="33">
        <f t="shared" si="290"/>
        <v>1996</v>
      </c>
      <c r="D1040" s="34">
        <v>0.36599999999999999</v>
      </c>
      <c r="F1040" s="32">
        <v>36901</v>
      </c>
      <c r="G1040" s="33">
        <f t="shared" si="291"/>
        <v>1</v>
      </c>
      <c r="H1040" s="33">
        <f t="shared" si="292"/>
        <v>2001</v>
      </c>
      <c r="I1040" s="34">
        <v>9.91</v>
      </c>
      <c r="K1040" s="32">
        <v>32853</v>
      </c>
      <c r="L1040" s="33">
        <f t="shared" si="293"/>
        <v>12</v>
      </c>
      <c r="M1040" s="33">
        <f t="shared" si="294"/>
        <v>1989</v>
      </c>
      <c r="N1040" s="34">
        <v>20.69</v>
      </c>
      <c r="P1040" s="32">
        <v>33353</v>
      </c>
      <c r="Q1040" s="33">
        <f t="shared" si="295"/>
        <v>4</v>
      </c>
      <c r="R1040" s="33">
        <f t="shared" si="296"/>
        <v>1991</v>
      </c>
      <c r="S1040" s="34">
        <v>19.600000000000001</v>
      </c>
    </row>
    <row r="1041" spans="1:19">
      <c r="A1041" s="32">
        <v>35255</v>
      </c>
      <c r="B1041" s="33">
        <f t="shared" si="289"/>
        <v>7</v>
      </c>
      <c r="C1041" s="33">
        <f t="shared" si="290"/>
        <v>1996</v>
      </c>
      <c r="D1041" s="34">
        <v>0.36399999999999999</v>
      </c>
      <c r="F1041" s="32">
        <v>36902</v>
      </c>
      <c r="G1041" s="33">
        <f t="shared" si="291"/>
        <v>1</v>
      </c>
      <c r="H1041" s="33">
        <f t="shared" si="292"/>
        <v>2001</v>
      </c>
      <c r="I1041" s="34">
        <v>8.9499999999999993</v>
      </c>
      <c r="K1041" s="32">
        <v>32854</v>
      </c>
      <c r="L1041" s="33">
        <f t="shared" si="293"/>
        <v>12</v>
      </c>
      <c r="M1041" s="33">
        <f t="shared" si="294"/>
        <v>1989</v>
      </c>
      <c r="N1041" s="34">
        <v>20.8</v>
      </c>
      <c r="P1041" s="32">
        <v>33354</v>
      </c>
      <c r="Q1041" s="33">
        <f t="shared" si="295"/>
        <v>4</v>
      </c>
      <c r="R1041" s="33">
        <f t="shared" si="296"/>
        <v>1991</v>
      </c>
      <c r="S1041" s="34">
        <v>19.63</v>
      </c>
    </row>
    <row r="1042" spans="1:19">
      <c r="A1042" s="32">
        <v>35256</v>
      </c>
      <c r="B1042" s="33">
        <f t="shared" si="289"/>
        <v>7</v>
      </c>
      <c r="C1042" s="33">
        <f t="shared" si="290"/>
        <v>1996</v>
      </c>
      <c r="D1042" s="34">
        <v>0.35899999999999999</v>
      </c>
      <c r="F1042" s="32">
        <v>36903</v>
      </c>
      <c r="G1042" s="33">
        <f t="shared" si="291"/>
        <v>1</v>
      </c>
      <c r="H1042" s="33">
        <f t="shared" si="292"/>
        <v>2001</v>
      </c>
      <c r="I1042" s="34">
        <v>8.75</v>
      </c>
      <c r="K1042" s="32">
        <v>32855</v>
      </c>
      <c r="L1042" s="33">
        <f t="shared" si="293"/>
        <v>12</v>
      </c>
      <c r="M1042" s="33">
        <f t="shared" si="294"/>
        <v>1989</v>
      </c>
      <c r="N1042" s="34">
        <v>20.75</v>
      </c>
      <c r="P1042" s="32">
        <v>33357</v>
      </c>
      <c r="Q1042" s="33">
        <f t="shared" si="295"/>
        <v>4</v>
      </c>
      <c r="R1042" s="33">
        <f t="shared" si="296"/>
        <v>1991</v>
      </c>
      <c r="S1042" s="34">
        <v>19.95</v>
      </c>
    </row>
    <row r="1043" spans="1:19">
      <c r="A1043" s="32">
        <v>35257</v>
      </c>
      <c r="B1043" s="33">
        <f t="shared" si="289"/>
        <v>7</v>
      </c>
      <c r="C1043" s="33">
        <f t="shared" si="290"/>
        <v>1996</v>
      </c>
      <c r="D1043" s="34">
        <v>0.35599999999999998</v>
      </c>
      <c r="F1043" s="32">
        <v>36907</v>
      </c>
      <c r="G1043" s="33">
        <f t="shared" si="291"/>
        <v>1</v>
      </c>
      <c r="H1043" s="33">
        <f t="shared" si="292"/>
        <v>2001</v>
      </c>
      <c r="I1043" s="34">
        <v>8.16</v>
      </c>
      <c r="K1043" s="32">
        <v>32856</v>
      </c>
      <c r="L1043" s="33">
        <f t="shared" si="293"/>
        <v>12</v>
      </c>
      <c r="M1043" s="33">
        <f t="shared" si="294"/>
        <v>1989</v>
      </c>
      <c r="N1043" s="34">
        <v>20.67</v>
      </c>
      <c r="P1043" s="32">
        <v>33358</v>
      </c>
      <c r="Q1043" s="33">
        <f t="shared" si="295"/>
        <v>4</v>
      </c>
      <c r="R1043" s="33">
        <f t="shared" si="296"/>
        <v>1991</v>
      </c>
      <c r="S1043" s="34">
        <v>19.7</v>
      </c>
    </row>
    <row r="1044" spans="1:19">
      <c r="A1044" s="32">
        <v>35258</v>
      </c>
      <c r="B1044" s="33">
        <f t="shared" si="289"/>
        <v>7</v>
      </c>
      <c r="C1044" s="33">
        <f t="shared" si="290"/>
        <v>1996</v>
      </c>
      <c r="D1044" s="34">
        <v>0.35899999999999999</v>
      </c>
      <c r="F1044" s="32">
        <v>36908</v>
      </c>
      <c r="G1044" s="33">
        <f t="shared" si="291"/>
        <v>1</v>
      </c>
      <c r="H1044" s="33">
        <f t="shared" si="292"/>
        <v>2001</v>
      </c>
      <c r="I1044" s="34">
        <v>7.85</v>
      </c>
      <c r="K1044" s="32">
        <v>32857</v>
      </c>
      <c r="L1044" s="33">
        <f t="shared" si="293"/>
        <v>12</v>
      </c>
      <c r="M1044" s="33">
        <f t="shared" si="294"/>
        <v>1989</v>
      </c>
      <c r="N1044" s="34">
        <v>21.13</v>
      </c>
      <c r="P1044" s="32">
        <v>33359</v>
      </c>
      <c r="Q1044" s="33">
        <f t="shared" si="295"/>
        <v>5</v>
      </c>
      <c r="R1044" s="33">
        <f t="shared" si="296"/>
        <v>1991</v>
      </c>
      <c r="S1044" s="34">
        <v>19.7</v>
      </c>
    </row>
    <row r="1045" spans="1:19">
      <c r="A1045" s="32">
        <v>35261</v>
      </c>
      <c r="B1045" s="33">
        <f t="shared" si="289"/>
        <v>7</v>
      </c>
      <c r="C1045" s="33">
        <f t="shared" si="290"/>
        <v>1996</v>
      </c>
      <c r="D1045" s="34">
        <v>0.35899999999999999</v>
      </c>
      <c r="F1045" s="32">
        <v>36909</v>
      </c>
      <c r="G1045" s="33">
        <f t="shared" si="291"/>
        <v>1</v>
      </c>
      <c r="H1045" s="33">
        <f t="shared" si="292"/>
        <v>2001</v>
      </c>
      <c r="I1045" s="34">
        <v>7.09</v>
      </c>
      <c r="K1045" s="32">
        <v>32860</v>
      </c>
      <c r="L1045" s="33">
        <f t="shared" si="293"/>
        <v>12</v>
      </c>
      <c r="M1045" s="33">
        <f t="shared" si="294"/>
        <v>1989</v>
      </c>
      <c r="N1045" s="34">
        <v>22.2</v>
      </c>
      <c r="P1045" s="32">
        <v>33360</v>
      </c>
      <c r="Q1045" s="33">
        <f t="shared" si="295"/>
        <v>5</v>
      </c>
      <c r="R1045" s="33">
        <f t="shared" si="296"/>
        <v>1991</v>
      </c>
      <c r="S1045" s="34">
        <v>19.7</v>
      </c>
    </row>
    <row r="1046" spans="1:19">
      <c r="A1046" s="32">
        <v>35262</v>
      </c>
      <c r="B1046" s="33">
        <f t="shared" si="289"/>
        <v>7</v>
      </c>
      <c r="C1046" s="33">
        <f t="shared" si="290"/>
        <v>1996</v>
      </c>
      <c r="D1046" s="34">
        <v>0.35599999999999998</v>
      </c>
      <c r="F1046" s="32">
        <v>36910</v>
      </c>
      <c r="G1046" s="33">
        <f t="shared" si="291"/>
        <v>1</v>
      </c>
      <c r="H1046" s="33">
        <f t="shared" si="292"/>
        <v>2001</v>
      </c>
      <c r="I1046" s="34">
        <v>7.61</v>
      </c>
      <c r="K1046" s="32">
        <v>32861</v>
      </c>
      <c r="L1046" s="33">
        <f t="shared" si="293"/>
        <v>12</v>
      </c>
      <c r="M1046" s="33">
        <f t="shared" si="294"/>
        <v>1989</v>
      </c>
      <c r="N1046" s="34">
        <v>22.17</v>
      </c>
      <c r="P1046" s="32">
        <v>33361</v>
      </c>
      <c r="Q1046" s="33">
        <f t="shared" si="295"/>
        <v>5</v>
      </c>
      <c r="R1046" s="33">
        <f t="shared" si="296"/>
        <v>1991</v>
      </c>
      <c r="S1046" s="34">
        <v>19.55</v>
      </c>
    </row>
    <row r="1047" spans="1:19">
      <c r="A1047" s="32">
        <v>35263</v>
      </c>
      <c r="B1047" s="33">
        <f t="shared" si="289"/>
        <v>7</v>
      </c>
      <c r="C1047" s="33">
        <f t="shared" si="290"/>
        <v>1996</v>
      </c>
      <c r="D1047" s="34">
        <v>0.35399999999999998</v>
      </c>
      <c r="F1047" s="32">
        <v>36913</v>
      </c>
      <c r="G1047" s="33">
        <f t="shared" si="291"/>
        <v>1</v>
      </c>
      <c r="H1047" s="33">
        <f t="shared" si="292"/>
        <v>2001</v>
      </c>
      <c r="I1047" s="34">
        <v>7.7</v>
      </c>
      <c r="K1047" s="32">
        <v>32862</v>
      </c>
      <c r="L1047" s="33">
        <f t="shared" si="293"/>
        <v>12</v>
      </c>
      <c r="M1047" s="33">
        <f t="shared" si="294"/>
        <v>1989</v>
      </c>
      <c r="N1047" s="34">
        <v>21.58</v>
      </c>
      <c r="P1047" s="32">
        <v>33364</v>
      </c>
      <c r="Q1047" s="33">
        <f t="shared" si="295"/>
        <v>5</v>
      </c>
      <c r="R1047" s="33">
        <f t="shared" si="296"/>
        <v>1991</v>
      </c>
      <c r="S1047" s="34">
        <v>19.8</v>
      </c>
    </row>
    <row r="1048" spans="1:19">
      <c r="A1048" s="32">
        <v>35264</v>
      </c>
      <c r="B1048" s="33">
        <f t="shared" si="289"/>
        <v>7</v>
      </c>
      <c r="C1048" s="33">
        <f t="shared" si="290"/>
        <v>1996</v>
      </c>
      <c r="D1048" s="34">
        <v>0.35099999999999998</v>
      </c>
      <c r="F1048" s="32">
        <v>36914</v>
      </c>
      <c r="G1048" s="33">
        <f t="shared" si="291"/>
        <v>1</v>
      </c>
      <c r="H1048" s="33">
        <f t="shared" si="292"/>
        <v>2001</v>
      </c>
      <c r="I1048" s="34">
        <v>7.02</v>
      </c>
      <c r="K1048" s="32">
        <v>32863</v>
      </c>
      <c r="L1048" s="33">
        <f t="shared" si="293"/>
        <v>12</v>
      </c>
      <c r="M1048" s="33">
        <f t="shared" si="294"/>
        <v>1989</v>
      </c>
      <c r="N1048" s="34">
        <v>21.53</v>
      </c>
      <c r="P1048" s="32">
        <v>33365</v>
      </c>
      <c r="Q1048" s="33">
        <f t="shared" si="295"/>
        <v>5</v>
      </c>
      <c r="R1048" s="33">
        <f t="shared" si="296"/>
        <v>1991</v>
      </c>
      <c r="S1048" s="34">
        <v>19.850000000000001</v>
      </c>
    </row>
    <row r="1049" spans="1:19">
      <c r="A1049" s="32">
        <v>35265</v>
      </c>
      <c r="B1049" s="33">
        <f t="shared" si="289"/>
        <v>7</v>
      </c>
      <c r="C1049" s="33">
        <f t="shared" si="290"/>
        <v>1996</v>
      </c>
      <c r="D1049" s="34">
        <v>0.35099999999999998</v>
      </c>
      <c r="F1049" s="32">
        <v>36915</v>
      </c>
      <c r="G1049" s="33">
        <f t="shared" si="291"/>
        <v>1</v>
      </c>
      <c r="H1049" s="33">
        <f t="shared" si="292"/>
        <v>2001</v>
      </c>
      <c r="I1049" s="34">
        <v>6.81</v>
      </c>
      <c r="K1049" s="32">
        <v>32864</v>
      </c>
      <c r="L1049" s="33">
        <f t="shared" si="293"/>
        <v>12</v>
      </c>
      <c r="M1049" s="33">
        <f t="shared" si="294"/>
        <v>1989</v>
      </c>
      <c r="N1049" s="34">
        <v>21.31</v>
      </c>
      <c r="P1049" s="32">
        <v>33366</v>
      </c>
      <c r="Q1049" s="33">
        <f t="shared" si="295"/>
        <v>5</v>
      </c>
      <c r="R1049" s="33">
        <f t="shared" si="296"/>
        <v>1991</v>
      </c>
      <c r="S1049" s="34">
        <v>19.8</v>
      </c>
    </row>
    <row r="1050" spans="1:19">
      <c r="A1050" s="32">
        <v>35268</v>
      </c>
      <c r="B1050" s="33">
        <f t="shared" si="289"/>
        <v>7</v>
      </c>
      <c r="C1050" s="33">
        <f t="shared" si="290"/>
        <v>1996</v>
      </c>
      <c r="D1050" s="34">
        <v>0.34799999999999998</v>
      </c>
      <c r="F1050" s="32">
        <v>36916</v>
      </c>
      <c r="G1050" s="33">
        <f t="shared" si="291"/>
        <v>1</v>
      </c>
      <c r="H1050" s="33">
        <f t="shared" si="292"/>
        <v>2001</v>
      </c>
      <c r="I1050" s="34">
        <v>6.81</v>
      </c>
      <c r="K1050" s="32">
        <v>32868</v>
      </c>
      <c r="L1050" s="33">
        <f t="shared" si="293"/>
        <v>12</v>
      </c>
      <c r="M1050" s="33">
        <f t="shared" si="294"/>
        <v>1989</v>
      </c>
      <c r="N1050" s="34">
        <v>21.91</v>
      </c>
      <c r="P1050" s="32">
        <v>33367</v>
      </c>
      <c r="Q1050" s="33">
        <f t="shared" si="295"/>
        <v>5</v>
      </c>
      <c r="R1050" s="33">
        <f t="shared" si="296"/>
        <v>1991</v>
      </c>
      <c r="S1050" s="34">
        <v>20.079999999999998</v>
      </c>
    </row>
    <row r="1051" spans="1:19">
      <c r="A1051" s="32">
        <v>35269</v>
      </c>
      <c r="B1051" s="33">
        <f t="shared" si="289"/>
        <v>7</v>
      </c>
      <c r="C1051" s="33">
        <f t="shared" si="290"/>
        <v>1996</v>
      </c>
      <c r="D1051" s="34">
        <v>0.34899999999999998</v>
      </c>
      <c r="F1051" s="32">
        <v>36917</v>
      </c>
      <c r="G1051" s="33">
        <f t="shared" si="291"/>
        <v>1</v>
      </c>
      <c r="H1051" s="33">
        <f t="shared" si="292"/>
        <v>2001</v>
      </c>
      <c r="I1051" s="34">
        <v>7</v>
      </c>
      <c r="K1051" s="32">
        <v>32869</v>
      </c>
      <c r="L1051" s="33">
        <f t="shared" si="293"/>
        <v>12</v>
      </c>
      <c r="M1051" s="33">
        <f t="shared" si="294"/>
        <v>1989</v>
      </c>
      <c r="N1051" s="34">
        <v>21.78</v>
      </c>
      <c r="P1051" s="32">
        <v>33368</v>
      </c>
      <c r="Q1051" s="33">
        <f t="shared" si="295"/>
        <v>5</v>
      </c>
      <c r="R1051" s="33">
        <f t="shared" si="296"/>
        <v>1991</v>
      </c>
      <c r="S1051" s="34">
        <v>19.53</v>
      </c>
    </row>
    <row r="1052" spans="1:19">
      <c r="A1052" s="32">
        <v>35270</v>
      </c>
      <c r="B1052" s="33">
        <f t="shared" si="289"/>
        <v>7</v>
      </c>
      <c r="C1052" s="33">
        <f t="shared" si="290"/>
        <v>1996</v>
      </c>
      <c r="D1052" s="34">
        <v>0.35099999999999998</v>
      </c>
      <c r="F1052" s="32">
        <v>36920</v>
      </c>
      <c r="G1052" s="33">
        <f t="shared" si="291"/>
        <v>1</v>
      </c>
      <c r="H1052" s="33">
        <f t="shared" si="292"/>
        <v>2001</v>
      </c>
      <c r="I1052" s="34">
        <v>6.76</v>
      </c>
      <c r="K1052" s="32">
        <v>32870</v>
      </c>
      <c r="L1052" s="33">
        <f t="shared" si="293"/>
        <v>12</v>
      </c>
      <c r="M1052" s="33">
        <f t="shared" si="294"/>
        <v>1989</v>
      </c>
      <c r="N1052" s="34">
        <v>21.6</v>
      </c>
      <c r="P1052" s="32">
        <v>33371</v>
      </c>
      <c r="Q1052" s="33">
        <f t="shared" si="295"/>
        <v>5</v>
      </c>
      <c r="R1052" s="33">
        <f t="shared" si="296"/>
        <v>1991</v>
      </c>
      <c r="S1052" s="34">
        <v>19.25</v>
      </c>
    </row>
    <row r="1053" spans="1:19">
      <c r="A1053" s="32">
        <v>35271</v>
      </c>
      <c r="B1053" s="33">
        <f t="shared" si="289"/>
        <v>7</v>
      </c>
      <c r="C1053" s="33">
        <f t="shared" si="290"/>
        <v>1996</v>
      </c>
      <c r="D1053" s="34">
        <v>0.35099999999999998</v>
      </c>
      <c r="F1053" s="32">
        <v>36921</v>
      </c>
      <c r="G1053" s="33">
        <f t="shared" si="291"/>
        <v>1</v>
      </c>
      <c r="H1053" s="33">
        <f t="shared" si="292"/>
        <v>2001</v>
      </c>
      <c r="I1053" s="34">
        <v>5.96</v>
      </c>
      <c r="K1053" s="32">
        <v>32871</v>
      </c>
      <c r="L1053" s="33">
        <f t="shared" si="293"/>
        <v>12</v>
      </c>
      <c r="M1053" s="33">
        <f t="shared" si="294"/>
        <v>1989</v>
      </c>
      <c r="N1053" s="34">
        <v>21.84</v>
      </c>
      <c r="P1053" s="32">
        <v>33372</v>
      </c>
      <c r="Q1053" s="33">
        <f t="shared" si="295"/>
        <v>5</v>
      </c>
      <c r="R1053" s="33">
        <f t="shared" si="296"/>
        <v>1991</v>
      </c>
      <c r="S1053" s="34">
        <v>18.95</v>
      </c>
    </row>
    <row r="1054" spans="1:19">
      <c r="A1054" s="32">
        <v>35272</v>
      </c>
      <c r="B1054" s="33">
        <f t="shared" si="289"/>
        <v>7</v>
      </c>
      <c r="C1054" s="33">
        <f t="shared" si="290"/>
        <v>1996</v>
      </c>
      <c r="D1054" s="34">
        <v>0.35099999999999998</v>
      </c>
      <c r="F1054" s="32">
        <v>36922</v>
      </c>
      <c r="G1054" s="33">
        <f t="shared" si="291"/>
        <v>1</v>
      </c>
      <c r="H1054" s="33">
        <f t="shared" si="292"/>
        <v>2001</v>
      </c>
      <c r="I1054" s="34">
        <v>5.83</v>
      </c>
      <c r="K1054" s="32">
        <v>32875</v>
      </c>
      <c r="L1054" s="33">
        <f t="shared" si="293"/>
        <v>1</v>
      </c>
      <c r="M1054" s="33">
        <f t="shared" si="294"/>
        <v>1990</v>
      </c>
      <c r="N1054" s="34">
        <v>22.88</v>
      </c>
      <c r="P1054" s="32">
        <v>33373</v>
      </c>
      <c r="Q1054" s="33">
        <f t="shared" si="295"/>
        <v>5</v>
      </c>
      <c r="R1054" s="33">
        <f t="shared" si="296"/>
        <v>1991</v>
      </c>
      <c r="S1054" s="34">
        <v>18.8</v>
      </c>
    </row>
    <row r="1055" spans="1:19">
      <c r="A1055" s="32">
        <v>35275</v>
      </c>
      <c r="B1055" s="33">
        <f t="shared" si="289"/>
        <v>7</v>
      </c>
      <c r="C1055" s="33">
        <f t="shared" si="290"/>
        <v>1996</v>
      </c>
      <c r="D1055" s="34">
        <v>0.34899999999999998</v>
      </c>
      <c r="F1055" s="32">
        <v>36923</v>
      </c>
      <c r="G1055" s="33">
        <f t="shared" si="291"/>
        <v>2</v>
      </c>
      <c r="H1055" s="33">
        <f t="shared" si="292"/>
        <v>2001</v>
      </c>
      <c r="I1055" s="34">
        <v>5.82</v>
      </c>
      <c r="K1055" s="32">
        <v>32876</v>
      </c>
      <c r="L1055" s="33">
        <f t="shared" si="293"/>
        <v>1</v>
      </c>
      <c r="M1055" s="33">
        <f t="shared" si="294"/>
        <v>1990</v>
      </c>
      <c r="N1055" s="34">
        <v>23.81</v>
      </c>
      <c r="P1055" s="32">
        <v>33374</v>
      </c>
      <c r="Q1055" s="33">
        <f t="shared" si="295"/>
        <v>5</v>
      </c>
      <c r="R1055" s="33">
        <f t="shared" si="296"/>
        <v>1991</v>
      </c>
      <c r="S1055" s="34">
        <v>18.75</v>
      </c>
    </row>
    <row r="1056" spans="1:19">
      <c r="A1056" s="32">
        <v>35276</v>
      </c>
      <c r="B1056" s="33">
        <f t="shared" si="289"/>
        <v>7</v>
      </c>
      <c r="C1056" s="33">
        <f t="shared" si="290"/>
        <v>1996</v>
      </c>
      <c r="D1056" s="34">
        <v>0.35099999999999998</v>
      </c>
      <c r="F1056" s="32">
        <v>36924</v>
      </c>
      <c r="G1056" s="33">
        <f t="shared" si="291"/>
        <v>2</v>
      </c>
      <c r="H1056" s="33">
        <f t="shared" si="292"/>
        <v>2001</v>
      </c>
      <c r="I1056" s="34">
        <v>6.76</v>
      </c>
      <c r="K1056" s="32">
        <v>32877</v>
      </c>
      <c r="L1056" s="33">
        <f t="shared" si="293"/>
        <v>1</v>
      </c>
      <c r="M1056" s="33">
        <f t="shared" si="294"/>
        <v>1990</v>
      </c>
      <c r="N1056" s="34">
        <v>23.41</v>
      </c>
      <c r="P1056" s="32">
        <v>33375</v>
      </c>
      <c r="Q1056" s="33">
        <f t="shared" si="295"/>
        <v>5</v>
      </c>
      <c r="R1056" s="33">
        <f t="shared" si="296"/>
        <v>1991</v>
      </c>
      <c r="S1056" s="34">
        <v>18.75</v>
      </c>
    </row>
    <row r="1057" spans="1:19">
      <c r="A1057" s="32">
        <v>35277</v>
      </c>
      <c r="B1057" s="33">
        <f t="shared" si="289"/>
        <v>7</v>
      </c>
      <c r="C1057" s="33">
        <f t="shared" si="290"/>
        <v>1996</v>
      </c>
      <c r="D1057" s="34">
        <v>0.35599999999999998</v>
      </c>
      <c r="F1057" s="32">
        <v>36927</v>
      </c>
      <c r="G1057" s="33">
        <f t="shared" si="291"/>
        <v>2</v>
      </c>
      <c r="H1057" s="33">
        <f t="shared" si="292"/>
        <v>2001</v>
      </c>
      <c r="I1057" s="34">
        <v>6.15</v>
      </c>
      <c r="K1057" s="32">
        <v>32878</v>
      </c>
      <c r="L1057" s="33">
        <f t="shared" si="293"/>
        <v>1</v>
      </c>
      <c r="M1057" s="33">
        <f t="shared" si="294"/>
        <v>1990</v>
      </c>
      <c r="N1057" s="34">
        <v>23.07</v>
      </c>
      <c r="P1057" s="32">
        <v>33378</v>
      </c>
      <c r="Q1057" s="33">
        <f t="shared" si="295"/>
        <v>5</v>
      </c>
      <c r="R1057" s="33">
        <f t="shared" si="296"/>
        <v>1991</v>
      </c>
      <c r="S1057" s="34">
        <v>18.899999999999999</v>
      </c>
    </row>
    <row r="1058" spans="1:19">
      <c r="A1058" s="32">
        <v>35278</v>
      </c>
      <c r="B1058" s="33">
        <f t="shared" si="289"/>
        <v>8</v>
      </c>
      <c r="C1058" s="33">
        <f t="shared" si="290"/>
        <v>1996</v>
      </c>
      <c r="D1058" s="34">
        <v>0.36099999999999999</v>
      </c>
      <c r="F1058" s="32">
        <v>36928</v>
      </c>
      <c r="G1058" s="33">
        <f t="shared" si="291"/>
        <v>2</v>
      </c>
      <c r="H1058" s="33">
        <f t="shared" si="292"/>
        <v>2001</v>
      </c>
      <c r="I1058" s="34">
        <v>5.59</v>
      </c>
      <c r="K1058" s="32">
        <v>32881</v>
      </c>
      <c r="L1058" s="33">
        <f t="shared" si="293"/>
        <v>1</v>
      </c>
      <c r="M1058" s="33">
        <f t="shared" si="294"/>
        <v>1990</v>
      </c>
      <c r="N1058" s="34">
        <v>21.64</v>
      </c>
      <c r="P1058" s="32">
        <v>33379</v>
      </c>
      <c r="Q1058" s="33">
        <f t="shared" si="295"/>
        <v>5</v>
      </c>
      <c r="R1058" s="33">
        <f t="shared" si="296"/>
        <v>1991</v>
      </c>
      <c r="S1058" s="34">
        <v>19.03</v>
      </c>
    </row>
    <row r="1059" spans="1:19">
      <c r="A1059" s="32">
        <v>35279</v>
      </c>
      <c r="B1059" s="33">
        <f t="shared" si="289"/>
        <v>8</v>
      </c>
      <c r="C1059" s="33">
        <f t="shared" si="290"/>
        <v>1996</v>
      </c>
      <c r="D1059" s="34">
        <v>0.36099999999999999</v>
      </c>
      <c r="F1059" s="32">
        <v>36929</v>
      </c>
      <c r="G1059" s="33">
        <f t="shared" si="291"/>
        <v>2</v>
      </c>
      <c r="H1059" s="33">
        <f t="shared" si="292"/>
        <v>2001</v>
      </c>
      <c r="I1059" s="34">
        <v>5.67</v>
      </c>
      <c r="K1059" s="32">
        <v>32882</v>
      </c>
      <c r="L1059" s="33">
        <f t="shared" si="293"/>
        <v>1</v>
      </c>
      <c r="M1059" s="33">
        <f t="shared" si="294"/>
        <v>1990</v>
      </c>
      <c r="N1059" s="34">
        <v>22.25</v>
      </c>
      <c r="P1059" s="32">
        <v>33380</v>
      </c>
      <c r="Q1059" s="33">
        <f t="shared" si="295"/>
        <v>5</v>
      </c>
      <c r="R1059" s="33">
        <f t="shared" si="296"/>
        <v>1991</v>
      </c>
      <c r="S1059" s="34">
        <v>18.579999999999998</v>
      </c>
    </row>
    <row r="1060" spans="1:19">
      <c r="A1060" s="32">
        <v>35282</v>
      </c>
      <c r="B1060" s="33">
        <f t="shared" ref="B1060:B1123" si="297">+MONTH(A1060)</f>
        <v>8</v>
      </c>
      <c r="C1060" s="33">
        <f t="shared" ref="C1060:C1123" si="298">+YEAR(A1060)</f>
        <v>1996</v>
      </c>
      <c r="D1060" s="34">
        <v>0.36599999999999999</v>
      </c>
      <c r="F1060" s="32">
        <v>36930</v>
      </c>
      <c r="G1060" s="33">
        <f t="shared" ref="G1060:G1123" si="299">+MONTH(F1060)</f>
        <v>2</v>
      </c>
      <c r="H1060" s="33">
        <f t="shared" ref="H1060:H1123" si="300">+YEAR(F1060)</f>
        <v>2001</v>
      </c>
      <c r="I1060" s="34">
        <v>6.24</v>
      </c>
      <c r="K1060" s="32">
        <v>32883</v>
      </c>
      <c r="L1060" s="33">
        <f t="shared" ref="L1060:L1123" si="301">+MONTH(K1060)</f>
        <v>1</v>
      </c>
      <c r="M1060" s="33">
        <f t="shared" ref="M1060:M1123" si="302">+YEAR(K1060)</f>
        <v>1990</v>
      </c>
      <c r="N1060" s="34">
        <v>22.9</v>
      </c>
      <c r="P1060" s="32">
        <v>33381</v>
      </c>
      <c r="Q1060" s="33">
        <f t="shared" ref="Q1060:Q1123" si="303">+MONTH(P1060)</f>
        <v>5</v>
      </c>
      <c r="R1060" s="33">
        <f t="shared" si="296"/>
        <v>1991</v>
      </c>
      <c r="S1060" s="34">
        <v>18.78</v>
      </c>
    </row>
    <row r="1061" spans="1:19">
      <c r="A1061" s="32">
        <v>35283</v>
      </c>
      <c r="B1061" s="33">
        <f t="shared" si="297"/>
        <v>8</v>
      </c>
      <c r="C1061" s="33">
        <f t="shared" si="298"/>
        <v>1996</v>
      </c>
      <c r="D1061" s="34">
        <v>0.36099999999999999</v>
      </c>
      <c r="F1061" s="32">
        <v>36931</v>
      </c>
      <c r="G1061" s="33">
        <f t="shared" si="299"/>
        <v>2</v>
      </c>
      <c r="H1061" s="33">
        <f t="shared" si="300"/>
        <v>2001</v>
      </c>
      <c r="I1061" s="34">
        <v>6.24</v>
      </c>
      <c r="K1061" s="32">
        <v>32884</v>
      </c>
      <c r="L1061" s="33">
        <f t="shared" si="301"/>
        <v>1</v>
      </c>
      <c r="M1061" s="33">
        <f t="shared" si="302"/>
        <v>1990</v>
      </c>
      <c r="N1061" s="34">
        <v>23.15</v>
      </c>
      <c r="P1061" s="32">
        <v>33382</v>
      </c>
      <c r="Q1061" s="33">
        <f t="shared" si="303"/>
        <v>5</v>
      </c>
      <c r="R1061" s="33">
        <f t="shared" ref="R1061:R1124" si="304">+YEAR(P1061)</f>
        <v>1991</v>
      </c>
      <c r="S1061" s="34">
        <v>18.829999999999998</v>
      </c>
    </row>
    <row r="1062" spans="1:19">
      <c r="A1062" s="32">
        <v>35284</v>
      </c>
      <c r="B1062" s="33">
        <f t="shared" si="297"/>
        <v>8</v>
      </c>
      <c r="C1062" s="33">
        <f t="shared" si="298"/>
        <v>1996</v>
      </c>
      <c r="D1062" s="34">
        <v>0.36399999999999999</v>
      </c>
      <c r="F1062" s="32">
        <v>36934</v>
      </c>
      <c r="G1062" s="33">
        <f t="shared" si="299"/>
        <v>2</v>
      </c>
      <c r="H1062" s="33">
        <f t="shared" si="300"/>
        <v>2001</v>
      </c>
      <c r="I1062" s="34">
        <v>5.74</v>
      </c>
      <c r="K1062" s="32">
        <v>32885</v>
      </c>
      <c r="L1062" s="33">
        <f t="shared" si="301"/>
        <v>1</v>
      </c>
      <c r="M1062" s="33">
        <f t="shared" si="302"/>
        <v>1990</v>
      </c>
      <c r="N1062" s="34">
        <v>23.17</v>
      </c>
      <c r="P1062" s="32">
        <v>33386</v>
      </c>
      <c r="Q1062" s="33">
        <f t="shared" si="303"/>
        <v>5</v>
      </c>
      <c r="R1062" s="33">
        <f t="shared" si="304"/>
        <v>1991</v>
      </c>
      <c r="S1062" s="34">
        <v>19</v>
      </c>
    </row>
    <row r="1063" spans="1:19">
      <c r="A1063" s="32">
        <v>35285</v>
      </c>
      <c r="B1063" s="33">
        <f t="shared" si="297"/>
        <v>8</v>
      </c>
      <c r="C1063" s="33">
        <f t="shared" si="298"/>
        <v>1996</v>
      </c>
      <c r="D1063" s="34">
        <v>0.36599999999999999</v>
      </c>
      <c r="F1063" s="32">
        <v>36935</v>
      </c>
      <c r="G1063" s="33">
        <f t="shared" si="299"/>
        <v>2</v>
      </c>
      <c r="H1063" s="33">
        <f t="shared" si="300"/>
        <v>2001</v>
      </c>
      <c r="I1063" s="34">
        <v>5.58</v>
      </c>
      <c r="K1063" s="32">
        <v>32888</v>
      </c>
      <c r="L1063" s="33">
        <f t="shared" si="301"/>
        <v>1</v>
      </c>
      <c r="M1063" s="33">
        <f t="shared" si="302"/>
        <v>1990</v>
      </c>
      <c r="N1063" s="34">
        <v>22.36</v>
      </c>
      <c r="P1063" s="32">
        <v>33387</v>
      </c>
      <c r="Q1063" s="33">
        <f t="shared" si="303"/>
        <v>5</v>
      </c>
      <c r="R1063" s="33">
        <f t="shared" si="304"/>
        <v>1991</v>
      </c>
      <c r="S1063" s="34">
        <v>18.75</v>
      </c>
    </row>
    <row r="1064" spans="1:19">
      <c r="A1064" s="32">
        <v>35286</v>
      </c>
      <c r="B1064" s="33">
        <f t="shared" si="297"/>
        <v>8</v>
      </c>
      <c r="C1064" s="33">
        <f t="shared" si="298"/>
        <v>1996</v>
      </c>
      <c r="D1064" s="34">
        <v>0.371</v>
      </c>
      <c r="F1064" s="32">
        <v>36936</v>
      </c>
      <c r="G1064" s="33">
        <f t="shared" si="299"/>
        <v>2</v>
      </c>
      <c r="H1064" s="33">
        <f t="shared" si="300"/>
        <v>2001</v>
      </c>
      <c r="I1064" s="34">
        <v>5.89</v>
      </c>
      <c r="K1064" s="32">
        <v>32889</v>
      </c>
      <c r="L1064" s="33">
        <f t="shared" si="301"/>
        <v>1</v>
      </c>
      <c r="M1064" s="33">
        <f t="shared" si="302"/>
        <v>1990</v>
      </c>
      <c r="N1064" s="34">
        <v>22.61</v>
      </c>
      <c r="P1064" s="32">
        <v>33388</v>
      </c>
      <c r="Q1064" s="33">
        <f t="shared" si="303"/>
        <v>5</v>
      </c>
      <c r="R1064" s="33">
        <f t="shared" si="304"/>
        <v>1991</v>
      </c>
      <c r="S1064" s="34">
        <v>18.73</v>
      </c>
    </row>
    <row r="1065" spans="1:19">
      <c r="A1065" s="32">
        <v>35289</v>
      </c>
      <c r="B1065" s="33">
        <f t="shared" si="297"/>
        <v>8</v>
      </c>
      <c r="C1065" s="33">
        <f t="shared" si="298"/>
        <v>1996</v>
      </c>
      <c r="D1065" s="34">
        <v>0.374</v>
      </c>
      <c r="F1065" s="32">
        <v>36937</v>
      </c>
      <c r="G1065" s="33">
        <f t="shared" si="299"/>
        <v>2</v>
      </c>
      <c r="H1065" s="33">
        <f t="shared" si="300"/>
        <v>2001</v>
      </c>
      <c r="I1065" s="34">
        <v>5.35</v>
      </c>
      <c r="K1065" s="32">
        <v>32890</v>
      </c>
      <c r="L1065" s="33">
        <f t="shared" si="301"/>
        <v>1</v>
      </c>
      <c r="M1065" s="33">
        <f t="shared" si="302"/>
        <v>1990</v>
      </c>
      <c r="N1065" s="34">
        <v>22.11</v>
      </c>
      <c r="P1065" s="32">
        <v>33389</v>
      </c>
      <c r="Q1065" s="33">
        <f t="shared" si="303"/>
        <v>5</v>
      </c>
      <c r="R1065" s="33">
        <f t="shared" si="304"/>
        <v>1991</v>
      </c>
      <c r="S1065" s="34">
        <v>19</v>
      </c>
    </row>
    <row r="1066" spans="1:19">
      <c r="A1066" s="32">
        <v>35290</v>
      </c>
      <c r="B1066" s="33">
        <f t="shared" si="297"/>
        <v>8</v>
      </c>
      <c r="C1066" s="33">
        <f t="shared" si="298"/>
        <v>1996</v>
      </c>
      <c r="D1066" s="34">
        <v>0.374</v>
      </c>
      <c r="F1066" s="32">
        <v>36938</v>
      </c>
      <c r="G1066" s="33">
        <f t="shared" si="299"/>
        <v>2</v>
      </c>
      <c r="H1066" s="33">
        <f t="shared" si="300"/>
        <v>2001</v>
      </c>
      <c r="I1066" s="34">
        <v>5.57</v>
      </c>
      <c r="K1066" s="32">
        <v>32891</v>
      </c>
      <c r="L1066" s="33">
        <f t="shared" si="301"/>
        <v>1</v>
      </c>
      <c r="M1066" s="33">
        <f t="shared" si="302"/>
        <v>1990</v>
      </c>
      <c r="N1066" s="34">
        <v>22.78</v>
      </c>
      <c r="P1066" s="32">
        <v>33392</v>
      </c>
      <c r="Q1066" s="33">
        <f t="shared" si="303"/>
        <v>6</v>
      </c>
      <c r="R1066" s="33">
        <f t="shared" si="304"/>
        <v>1991</v>
      </c>
      <c r="S1066" s="34">
        <v>19</v>
      </c>
    </row>
    <row r="1067" spans="1:19">
      <c r="A1067" s="32">
        <v>35291</v>
      </c>
      <c r="B1067" s="33">
        <f t="shared" si="297"/>
        <v>8</v>
      </c>
      <c r="C1067" s="33">
        <f t="shared" si="298"/>
        <v>1996</v>
      </c>
      <c r="D1067" s="34">
        <v>0.374</v>
      </c>
      <c r="F1067" s="32">
        <v>36942</v>
      </c>
      <c r="G1067" s="33">
        <f t="shared" si="299"/>
        <v>2</v>
      </c>
      <c r="H1067" s="33">
        <f t="shared" si="300"/>
        <v>2001</v>
      </c>
      <c r="I1067" s="34">
        <v>5.17</v>
      </c>
      <c r="K1067" s="32">
        <v>32892</v>
      </c>
      <c r="L1067" s="33">
        <f t="shared" si="301"/>
        <v>1</v>
      </c>
      <c r="M1067" s="33">
        <f t="shared" si="302"/>
        <v>1990</v>
      </c>
      <c r="N1067" s="34">
        <v>23.7</v>
      </c>
      <c r="P1067" s="32">
        <v>33393</v>
      </c>
      <c r="Q1067" s="33">
        <f t="shared" si="303"/>
        <v>6</v>
      </c>
      <c r="R1067" s="33">
        <f t="shared" si="304"/>
        <v>1991</v>
      </c>
      <c r="S1067" s="34">
        <v>18.829999999999998</v>
      </c>
    </row>
    <row r="1068" spans="1:19">
      <c r="A1068" s="32">
        <v>35292</v>
      </c>
      <c r="B1068" s="33">
        <f t="shared" si="297"/>
        <v>8</v>
      </c>
      <c r="C1068" s="33">
        <f t="shared" si="298"/>
        <v>1996</v>
      </c>
      <c r="D1068" s="34">
        <v>0.376</v>
      </c>
      <c r="F1068" s="32">
        <v>36943</v>
      </c>
      <c r="G1068" s="33">
        <f t="shared" si="299"/>
        <v>2</v>
      </c>
      <c r="H1068" s="33">
        <f t="shared" si="300"/>
        <v>2001</v>
      </c>
      <c r="I1068" s="34">
        <v>5.2</v>
      </c>
      <c r="K1068" s="32">
        <v>32895</v>
      </c>
      <c r="L1068" s="33">
        <f t="shared" si="301"/>
        <v>1</v>
      </c>
      <c r="M1068" s="33">
        <f t="shared" si="302"/>
        <v>1990</v>
      </c>
      <c r="N1068" s="34">
        <v>22.57</v>
      </c>
      <c r="P1068" s="32">
        <v>33394</v>
      </c>
      <c r="Q1068" s="33">
        <f t="shared" si="303"/>
        <v>6</v>
      </c>
      <c r="R1068" s="33">
        <f t="shared" si="304"/>
        <v>1991</v>
      </c>
      <c r="S1068" s="34">
        <v>18.63</v>
      </c>
    </row>
    <row r="1069" spans="1:19">
      <c r="A1069" s="32">
        <v>35293</v>
      </c>
      <c r="B1069" s="33">
        <f t="shared" si="297"/>
        <v>8</v>
      </c>
      <c r="C1069" s="33">
        <f t="shared" si="298"/>
        <v>1996</v>
      </c>
      <c r="D1069" s="34">
        <v>0.38400000000000001</v>
      </c>
      <c r="F1069" s="32">
        <v>36944</v>
      </c>
      <c r="G1069" s="33">
        <f t="shared" si="299"/>
        <v>2</v>
      </c>
      <c r="H1069" s="33">
        <f t="shared" si="300"/>
        <v>2001</v>
      </c>
      <c r="I1069" s="34">
        <v>5.1100000000000003</v>
      </c>
      <c r="K1069" s="32">
        <v>32896</v>
      </c>
      <c r="L1069" s="33">
        <f t="shared" si="301"/>
        <v>1</v>
      </c>
      <c r="M1069" s="33">
        <f t="shared" si="302"/>
        <v>1990</v>
      </c>
      <c r="N1069" s="34">
        <v>22.34</v>
      </c>
      <c r="P1069" s="32">
        <v>33395</v>
      </c>
      <c r="Q1069" s="33">
        <f t="shared" si="303"/>
        <v>6</v>
      </c>
      <c r="R1069" s="33">
        <f t="shared" si="304"/>
        <v>1991</v>
      </c>
      <c r="S1069" s="34">
        <v>18.03</v>
      </c>
    </row>
    <row r="1070" spans="1:19">
      <c r="A1070" s="32">
        <v>35296</v>
      </c>
      <c r="B1070" s="33">
        <f t="shared" si="297"/>
        <v>8</v>
      </c>
      <c r="C1070" s="33">
        <f t="shared" si="298"/>
        <v>1996</v>
      </c>
      <c r="D1070" s="34">
        <v>0.39100000000000001</v>
      </c>
      <c r="F1070" s="32">
        <v>36945</v>
      </c>
      <c r="G1070" s="33">
        <f t="shared" si="299"/>
        <v>2</v>
      </c>
      <c r="H1070" s="33">
        <f t="shared" si="300"/>
        <v>2001</v>
      </c>
      <c r="I1070" s="34">
        <v>5.05</v>
      </c>
      <c r="K1070" s="32">
        <v>32897</v>
      </c>
      <c r="L1070" s="33">
        <f t="shared" si="301"/>
        <v>1</v>
      </c>
      <c r="M1070" s="33">
        <f t="shared" si="302"/>
        <v>1990</v>
      </c>
      <c r="N1070" s="34">
        <v>23.43</v>
      </c>
      <c r="P1070" s="32">
        <v>33396</v>
      </c>
      <c r="Q1070" s="33">
        <f t="shared" si="303"/>
        <v>6</v>
      </c>
      <c r="R1070" s="33">
        <f t="shared" si="304"/>
        <v>1991</v>
      </c>
      <c r="S1070" s="34">
        <v>18.28</v>
      </c>
    </row>
    <row r="1071" spans="1:19">
      <c r="A1071" s="32">
        <v>35297</v>
      </c>
      <c r="B1071" s="33">
        <f t="shared" si="297"/>
        <v>8</v>
      </c>
      <c r="C1071" s="33">
        <f t="shared" si="298"/>
        <v>1996</v>
      </c>
      <c r="D1071" s="34">
        <v>0.39300000000000002</v>
      </c>
      <c r="F1071" s="32">
        <v>36948</v>
      </c>
      <c r="G1071" s="33">
        <f t="shared" si="299"/>
        <v>2</v>
      </c>
      <c r="H1071" s="33">
        <f t="shared" si="300"/>
        <v>2001</v>
      </c>
      <c r="I1071" s="34">
        <v>5.07</v>
      </c>
      <c r="K1071" s="32">
        <v>32898</v>
      </c>
      <c r="L1071" s="33">
        <f t="shared" si="301"/>
        <v>1</v>
      </c>
      <c r="M1071" s="33">
        <f t="shared" si="302"/>
        <v>1990</v>
      </c>
      <c r="N1071" s="34">
        <v>24.48</v>
      </c>
      <c r="P1071" s="32">
        <v>33399</v>
      </c>
      <c r="Q1071" s="33">
        <f t="shared" si="303"/>
        <v>6</v>
      </c>
      <c r="R1071" s="33">
        <f t="shared" si="304"/>
        <v>1991</v>
      </c>
      <c r="S1071" s="34">
        <v>18</v>
      </c>
    </row>
    <row r="1072" spans="1:19">
      <c r="A1072" s="32">
        <v>35298</v>
      </c>
      <c r="B1072" s="33">
        <f t="shared" si="297"/>
        <v>8</v>
      </c>
      <c r="C1072" s="33">
        <f t="shared" si="298"/>
        <v>1996</v>
      </c>
      <c r="D1072" s="34">
        <v>0.39</v>
      </c>
      <c r="F1072" s="32">
        <v>36949</v>
      </c>
      <c r="G1072" s="33">
        <f t="shared" si="299"/>
        <v>2</v>
      </c>
      <c r="H1072" s="33">
        <f t="shared" si="300"/>
        <v>2001</v>
      </c>
      <c r="I1072" s="34">
        <v>5.07</v>
      </c>
      <c r="K1072" s="32">
        <v>32899</v>
      </c>
      <c r="L1072" s="33">
        <f t="shared" si="301"/>
        <v>1</v>
      </c>
      <c r="M1072" s="33">
        <f t="shared" si="302"/>
        <v>1990</v>
      </c>
      <c r="N1072" s="34">
        <v>22.56</v>
      </c>
      <c r="P1072" s="32">
        <v>33400</v>
      </c>
      <c r="Q1072" s="33">
        <f t="shared" si="303"/>
        <v>6</v>
      </c>
      <c r="R1072" s="33">
        <f t="shared" si="304"/>
        <v>1991</v>
      </c>
      <c r="S1072" s="34">
        <v>17.850000000000001</v>
      </c>
    </row>
    <row r="1073" spans="1:19">
      <c r="A1073" s="32">
        <v>35299</v>
      </c>
      <c r="B1073" s="33">
        <f t="shared" si="297"/>
        <v>8</v>
      </c>
      <c r="C1073" s="33">
        <f t="shared" si="298"/>
        <v>1996</v>
      </c>
      <c r="D1073" s="34">
        <v>0.38900000000000001</v>
      </c>
      <c r="F1073" s="32">
        <v>36950</v>
      </c>
      <c r="G1073" s="33">
        <f t="shared" si="299"/>
        <v>2</v>
      </c>
      <c r="H1073" s="33">
        <f t="shared" si="300"/>
        <v>2001</v>
      </c>
      <c r="I1073" s="34">
        <v>5.25</v>
      </c>
      <c r="K1073" s="32">
        <v>32902</v>
      </c>
      <c r="L1073" s="33">
        <f t="shared" si="301"/>
        <v>1</v>
      </c>
      <c r="M1073" s="33">
        <f t="shared" si="302"/>
        <v>1990</v>
      </c>
      <c r="N1073" s="34">
        <v>22.79</v>
      </c>
      <c r="P1073" s="32">
        <v>33401</v>
      </c>
      <c r="Q1073" s="33">
        <f t="shared" si="303"/>
        <v>6</v>
      </c>
      <c r="R1073" s="33">
        <f t="shared" si="304"/>
        <v>1991</v>
      </c>
      <c r="S1073" s="34">
        <v>17.73</v>
      </c>
    </row>
    <row r="1074" spans="1:19">
      <c r="A1074" s="32">
        <v>35300</v>
      </c>
      <c r="B1074" s="33">
        <f t="shared" si="297"/>
        <v>8</v>
      </c>
      <c r="C1074" s="33">
        <f t="shared" si="298"/>
        <v>1996</v>
      </c>
      <c r="D1074" s="34">
        <v>0.39600000000000002</v>
      </c>
      <c r="F1074" s="32">
        <v>36951</v>
      </c>
      <c r="G1074" s="33">
        <f t="shared" si="299"/>
        <v>3</v>
      </c>
      <c r="H1074" s="33">
        <f t="shared" si="300"/>
        <v>2001</v>
      </c>
      <c r="I1074" s="34">
        <v>5.25</v>
      </c>
      <c r="K1074" s="32">
        <v>32903</v>
      </c>
      <c r="L1074" s="33">
        <f t="shared" si="301"/>
        <v>1</v>
      </c>
      <c r="M1074" s="33">
        <f t="shared" si="302"/>
        <v>1990</v>
      </c>
      <c r="N1074" s="34">
        <v>22.29</v>
      </c>
      <c r="P1074" s="32">
        <v>33402</v>
      </c>
      <c r="Q1074" s="33">
        <f t="shared" si="303"/>
        <v>6</v>
      </c>
      <c r="R1074" s="33">
        <f t="shared" si="304"/>
        <v>1991</v>
      </c>
      <c r="S1074" s="34">
        <v>18</v>
      </c>
    </row>
    <row r="1075" spans="1:19">
      <c r="A1075" s="32">
        <v>35303</v>
      </c>
      <c r="B1075" s="33">
        <f t="shared" si="297"/>
        <v>8</v>
      </c>
      <c r="C1075" s="33">
        <f t="shared" si="298"/>
        <v>1996</v>
      </c>
      <c r="D1075" s="34">
        <v>0.41</v>
      </c>
      <c r="F1075" s="32">
        <v>36952</v>
      </c>
      <c r="G1075" s="33">
        <f t="shared" si="299"/>
        <v>3</v>
      </c>
      <c r="H1075" s="33">
        <f t="shared" si="300"/>
        <v>2001</v>
      </c>
      <c r="I1075" s="34">
        <v>5.0599999999999996</v>
      </c>
      <c r="K1075" s="32">
        <v>32904</v>
      </c>
      <c r="L1075" s="33">
        <f t="shared" si="301"/>
        <v>1</v>
      </c>
      <c r="M1075" s="33">
        <f t="shared" si="302"/>
        <v>1990</v>
      </c>
      <c r="N1075" s="34">
        <v>22.69</v>
      </c>
      <c r="P1075" s="32">
        <v>33403</v>
      </c>
      <c r="Q1075" s="33">
        <f t="shared" si="303"/>
        <v>6</v>
      </c>
      <c r="R1075" s="33">
        <f t="shared" si="304"/>
        <v>1991</v>
      </c>
      <c r="S1075" s="34">
        <v>17.7</v>
      </c>
    </row>
    <row r="1076" spans="1:19">
      <c r="A1076" s="32">
        <v>35304</v>
      </c>
      <c r="B1076" s="33">
        <f t="shared" si="297"/>
        <v>8</v>
      </c>
      <c r="C1076" s="33">
        <f t="shared" si="298"/>
        <v>1996</v>
      </c>
      <c r="D1076" s="34">
        <v>0.40600000000000003</v>
      </c>
      <c r="F1076" s="32">
        <v>36955</v>
      </c>
      <c r="G1076" s="33">
        <f t="shared" si="299"/>
        <v>3</v>
      </c>
      <c r="H1076" s="33">
        <f t="shared" si="300"/>
        <v>2001</v>
      </c>
      <c r="I1076" s="34">
        <v>5.32</v>
      </c>
      <c r="K1076" s="32">
        <v>32905</v>
      </c>
      <c r="L1076" s="33">
        <f t="shared" si="301"/>
        <v>2</v>
      </c>
      <c r="M1076" s="33">
        <f t="shared" si="302"/>
        <v>1990</v>
      </c>
      <c r="N1076" s="34">
        <v>22.71</v>
      </c>
      <c r="P1076" s="32">
        <v>33406</v>
      </c>
      <c r="Q1076" s="33">
        <f t="shared" si="303"/>
        <v>6</v>
      </c>
      <c r="R1076" s="33">
        <f t="shared" si="304"/>
        <v>1991</v>
      </c>
      <c r="S1076" s="34">
        <v>17.850000000000001</v>
      </c>
    </row>
    <row r="1077" spans="1:19">
      <c r="A1077" s="32">
        <v>35305</v>
      </c>
      <c r="B1077" s="33">
        <f t="shared" si="297"/>
        <v>8</v>
      </c>
      <c r="C1077" s="33">
        <f t="shared" si="298"/>
        <v>1996</v>
      </c>
      <c r="D1077" s="34">
        <v>0.39900000000000002</v>
      </c>
      <c r="F1077" s="32">
        <v>36956</v>
      </c>
      <c r="G1077" s="33">
        <f t="shared" si="299"/>
        <v>3</v>
      </c>
      <c r="H1077" s="33">
        <f t="shared" si="300"/>
        <v>2001</v>
      </c>
      <c r="I1077" s="34">
        <v>5.27</v>
      </c>
      <c r="K1077" s="32">
        <v>32906</v>
      </c>
      <c r="L1077" s="33">
        <f t="shared" si="301"/>
        <v>2</v>
      </c>
      <c r="M1077" s="33">
        <f t="shared" si="302"/>
        <v>1990</v>
      </c>
      <c r="N1077" s="34">
        <v>23.04</v>
      </c>
      <c r="P1077" s="32">
        <v>33407</v>
      </c>
      <c r="Q1077" s="33">
        <f t="shared" si="303"/>
        <v>6</v>
      </c>
      <c r="R1077" s="33">
        <f t="shared" si="304"/>
        <v>1991</v>
      </c>
      <c r="S1077" s="34">
        <v>18</v>
      </c>
    </row>
    <row r="1078" spans="1:19">
      <c r="A1078" s="32">
        <v>35306</v>
      </c>
      <c r="B1078" s="33">
        <f t="shared" si="297"/>
        <v>8</v>
      </c>
      <c r="C1078" s="33">
        <f t="shared" si="298"/>
        <v>1996</v>
      </c>
      <c r="D1078" s="34">
        <v>0.41599999999999998</v>
      </c>
      <c r="F1078" s="32">
        <v>36957</v>
      </c>
      <c r="G1078" s="33">
        <f t="shared" si="299"/>
        <v>3</v>
      </c>
      <c r="H1078" s="33">
        <f t="shared" si="300"/>
        <v>2001</v>
      </c>
      <c r="I1078" s="34">
        <v>5.22</v>
      </c>
      <c r="K1078" s="32">
        <v>32909</v>
      </c>
      <c r="L1078" s="33">
        <f t="shared" si="301"/>
        <v>2</v>
      </c>
      <c r="M1078" s="33">
        <f t="shared" si="302"/>
        <v>1990</v>
      </c>
      <c r="N1078" s="34">
        <v>22.44</v>
      </c>
      <c r="P1078" s="32">
        <v>33408</v>
      </c>
      <c r="Q1078" s="33">
        <f t="shared" si="303"/>
        <v>6</v>
      </c>
      <c r="R1078" s="33">
        <f t="shared" si="304"/>
        <v>1991</v>
      </c>
      <c r="S1078" s="34">
        <v>17.88</v>
      </c>
    </row>
    <row r="1079" spans="1:19">
      <c r="A1079" s="32">
        <v>35307</v>
      </c>
      <c r="B1079" s="33">
        <f t="shared" si="297"/>
        <v>8</v>
      </c>
      <c r="C1079" s="33">
        <f t="shared" si="298"/>
        <v>1996</v>
      </c>
      <c r="D1079" s="34">
        <v>0.41599999999999998</v>
      </c>
      <c r="F1079" s="32">
        <v>36958</v>
      </c>
      <c r="G1079" s="33">
        <f t="shared" si="299"/>
        <v>3</v>
      </c>
      <c r="H1079" s="33">
        <f t="shared" si="300"/>
        <v>2001</v>
      </c>
      <c r="I1079" s="34">
        <v>5.25</v>
      </c>
      <c r="K1079" s="32">
        <v>32910</v>
      </c>
      <c r="L1079" s="33">
        <f t="shared" si="301"/>
        <v>2</v>
      </c>
      <c r="M1079" s="33">
        <f t="shared" si="302"/>
        <v>1990</v>
      </c>
      <c r="N1079" s="34">
        <v>22.36</v>
      </c>
      <c r="P1079" s="32">
        <v>33409</v>
      </c>
      <c r="Q1079" s="33">
        <f t="shared" si="303"/>
        <v>6</v>
      </c>
      <c r="R1079" s="33">
        <f t="shared" si="304"/>
        <v>1991</v>
      </c>
      <c r="S1079" s="34">
        <v>18.149999999999999</v>
      </c>
    </row>
    <row r="1080" spans="1:19">
      <c r="A1080" s="32">
        <v>35311</v>
      </c>
      <c r="B1080" s="33">
        <f t="shared" si="297"/>
        <v>9</v>
      </c>
      <c r="C1080" s="33">
        <f t="shared" si="298"/>
        <v>1996</v>
      </c>
      <c r="D1080" s="34">
        <v>0.43099999999999999</v>
      </c>
      <c r="F1080" s="32">
        <v>36959</v>
      </c>
      <c r="G1080" s="33">
        <f t="shared" si="299"/>
        <v>3</v>
      </c>
      <c r="H1080" s="33">
        <f t="shared" si="300"/>
        <v>2001</v>
      </c>
      <c r="I1080" s="34">
        <v>5.13</v>
      </c>
      <c r="K1080" s="32">
        <v>32911</v>
      </c>
      <c r="L1080" s="33">
        <f t="shared" si="301"/>
        <v>2</v>
      </c>
      <c r="M1080" s="33">
        <f t="shared" si="302"/>
        <v>1990</v>
      </c>
      <c r="N1080" s="34">
        <v>22.4</v>
      </c>
      <c r="P1080" s="32">
        <v>33410</v>
      </c>
      <c r="Q1080" s="33">
        <f t="shared" si="303"/>
        <v>6</v>
      </c>
      <c r="R1080" s="33">
        <f t="shared" si="304"/>
        <v>1991</v>
      </c>
      <c r="S1080" s="34">
        <v>18.43</v>
      </c>
    </row>
    <row r="1081" spans="1:19">
      <c r="A1081" s="32">
        <v>35312</v>
      </c>
      <c r="B1081" s="33">
        <f t="shared" si="297"/>
        <v>9</v>
      </c>
      <c r="C1081" s="33">
        <f t="shared" si="298"/>
        <v>1996</v>
      </c>
      <c r="D1081" s="34">
        <v>0.42099999999999999</v>
      </c>
      <c r="F1081" s="32">
        <v>36962</v>
      </c>
      <c r="G1081" s="33">
        <f t="shared" si="299"/>
        <v>3</v>
      </c>
      <c r="H1081" s="33">
        <f t="shared" si="300"/>
        <v>2001</v>
      </c>
      <c r="I1081" s="34">
        <v>4.9800000000000004</v>
      </c>
      <c r="K1081" s="32">
        <v>32912</v>
      </c>
      <c r="L1081" s="33">
        <f t="shared" si="301"/>
        <v>2</v>
      </c>
      <c r="M1081" s="33">
        <f t="shared" si="302"/>
        <v>1990</v>
      </c>
      <c r="N1081" s="34">
        <v>22.11</v>
      </c>
      <c r="P1081" s="32">
        <v>33413</v>
      </c>
      <c r="Q1081" s="33">
        <f t="shared" si="303"/>
        <v>6</v>
      </c>
      <c r="R1081" s="33">
        <f t="shared" si="304"/>
        <v>1991</v>
      </c>
      <c r="S1081" s="34">
        <v>18.18</v>
      </c>
    </row>
    <row r="1082" spans="1:19">
      <c r="A1082" s="32">
        <v>35313</v>
      </c>
      <c r="B1082" s="33">
        <f t="shared" si="297"/>
        <v>9</v>
      </c>
      <c r="C1082" s="33">
        <f t="shared" si="298"/>
        <v>1996</v>
      </c>
      <c r="D1082" s="34">
        <v>0.41799999999999998</v>
      </c>
      <c r="F1082" s="32">
        <v>36963</v>
      </c>
      <c r="G1082" s="33">
        <f t="shared" si="299"/>
        <v>3</v>
      </c>
      <c r="H1082" s="33">
        <f t="shared" si="300"/>
        <v>2001</v>
      </c>
      <c r="I1082" s="34">
        <v>5.08</v>
      </c>
      <c r="K1082" s="32">
        <v>32913</v>
      </c>
      <c r="L1082" s="33">
        <f t="shared" si="301"/>
        <v>2</v>
      </c>
      <c r="M1082" s="33">
        <f t="shared" si="302"/>
        <v>1990</v>
      </c>
      <c r="N1082" s="34">
        <v>21.82</v>
      </c>
      <c r="P1082" s="32">
        <v>33414</v>
      </c>
      <c r="Q1082" s="33">
        <f t="shared" si="303"/>
        <v>6</v>
      </c>
      <c r="R1082" s="33">
        <f t="shared" si="304"/>
        <v>1991</v>
      </c>
      <c r="S1082" s="34">
        <v>18.149999999999999</v>
      </c>
    </row>
    <row r="1083" spans="1:19">
      <c r="A1083" s="32">
        <v>35314</v>
      </c>
      <c r="B1083" s="33">
        <f t="shared" si="297"/>
        <v>9</v>
      </c>
      <c r="C1083" s="33">
        <f t="shared" si="298"/>
        <v>1996</v>
      </c>
      <c r="D1083" s="34">
        <v>0.42599999999999999</v>
      </c>
      <c r="F1083" s="32">
        <v>36964</v>
      </c>
      <c r="G1083" s="33">
        <f t="shared" si="299"/>
        <v>3</v>
      </c>
      <c r="H1083" s="33">
        <f t="shared" si="300"/>
        <v>2001</v>
      </c>
      <c r="I1083" s="34">
        <v>4.99</v>
      </c>
      <c r="K1083" s="32">
        <v>32916</v>
      </c>
      <c r="L1083" s="33">
        <f t="shared" si="301"/>
        <v>2</v>
      </c>
      <c r="M1083" s="33">
        <f t="shared" si="302"/>
        <v>1990</v>
      </c>
      <c r="N1083" s="34">
        <v>22.02</v>
      </c>
      <c r="P1083" s="32">
        <v>33415</v>
      </c>
      <c r="Q1083" s="33">
        <f t="shared" si="303"/>
        <v>6</v>
      </c>
      <c r="R1083" s="33">
        <f t="shared" si="304"/>
        <v>1991</v>
      </c>
      <c r="S1083" s="34">
        <v>18.100000000000001</v>
      </c>
    </row>
    <row r="1084" spans="1:19">
      <c r="A1084" s="32">
        <v>35317</v>
      </c>
      <c r="B1084" s="33">
        <f t="shared" si="297"/>
        <v>9</v>
      </c>
      <c r="C1084" s="33">
        <f t="shared" si="298"/>
        <v>1996</v>
      </c>
      <c r="D1084" s="34">
        <v>0.43099999999999999</v>
      </c>
      <c r="F1084" s="32">
        <v>36965</v>
      </c>
      <c r="G1084" s="33">
        <f t="shared" si="299"/>
        <v>3</v>
      </c>
      <c r="H1084" s="33">
        <f t="shared" si="300"/>
        <v>2001</v>
      </c>
      <c r="I1084" s="34">
        <v>5.27</v>
      </c>
      <c r="K1084" s="32">
        <v>32917</v>
      </c>
      <c r="L1084" s="33">
        <f t="shared" si="301"/>
        <v>2</v>
      </c>
      <c r="M1084" s="33">
        <f t="shared" si="302"/>
        <v>1990</v>
      </c>
      <c r="N1084" s="34">
        <v>21.88</v>
      </c>
      <c r="P1084" s="32">
        <v>33416</v>
      </c>
      <c r="Q1084" s="33">
        <f t="shared" si="303"/>
        <v>6</v>
      </c>
      <c r="R1084" s="33">
        <f t="shared" si="304"/>
        <v>1991</v>
      </c>
      <c r="S1084" s="34">
        <v>18.079999999999998</v>
      </c>
    </row>
    <row r="1085" spans="1:19">
      <c r="A1085" s="32">
        <v>35318</v>
      </c>
      <c r="B1085" s="33">
        <f t="shared" si="297"/>
        <v>9</v>
      </c>
      <c r="C1085" s="33">
        <f t="shared" si="298"/>
        <v>1996</v>
      </c>
      <c r="D1085" s="34">
        <v>0.436</v>
      </c>
      <c r="F1085" s="32">
        <v>36966</v>
      </c>
      <c r="G1085" s="33">
        <f t="shared" si="299"/>
        <v>3</v>
      </c>
      <c r="H1085" s="33">
        <f t="shared" si="300"/>
        <v>2001</v>
      </c>
      <c r="I1085" s="34">
        <v>5.27</v>
      </c>
      <c r="K1085" s="32">
        <v>32918</v>
      </c>
      <c r="L1085" s="33">
        <f t="shared" si="301"/>
        <v>2</v>
      </c>
      <c r="M1085" s="33">
        <f t="shared" si="302"/>
        <v>1990</v>
      </c>
      <c r="N1085" s="34">
        <v>22.12</v>
      </c>
      <c r="P1085" s="32">
        <v>33417</v>
      </c>
      <c r="Q1085" s="33">
        <f t="shared" si="303"/>
        <v>6</v>
      </c>
      <c r="R1085" s="33">
        <f t="shared" si="304"/>
        <v>1991</v>
      </c>
      <c r="S1085" s="34">
        <v>18.48</v>
      </c>
    </row>
    <row r="1086" spans="1:19">
      <c r="A1086" s="32">
        <v>35319</v>
      </c>
      <c r="B1086" s="33">
        <f t="shared" si="297"/>
        <v>9</v>
      </c>
      <c r="C1086" s="33">
        <f t="shared" si="298"/>
        <v>1996</v>
      </c>
      <c r="D1086" s="34">
        <v>0.46600000000000003</v>
      </c>
      <c r="F1086" s="32">
        <v>36969</v>
      </c>
      <c r="G1086" s="33">
        <f t="shared" si="299"/>
        <v>3</v>
      </c>
      <c r="H1086" s="33">
        <f t="shared" si="300"/>
        <v>2001</v>
      </c>
      <c r="I1086" s="34">
        <v>5.27</v>
      </c>
      <c r="K1086" s="32">
        <v>32919</v>
      </c>
      <c r="L1086" s="33">
        <f t="shared" si="301"/>
        <v>2</v>
      </c>
      <c r="M1086" s="33">
        <f t="shared" si="302"/>
        <v>1990</v>
      </c>
      <c r="N1086" s="34">
        <v>22.86</v>
      </c>
      <c r="P1086" s="32">
        <v>33420</v>
      </c>
      <c r="Q1086" s="33">
        <f t="shared" si="303"/>
        <v>7</v>
      </c>
      <c r="R1086" s="33">
        <f t="shared" si="304"/>
        <v>1991</v>
      </c>
      <c r="S1086" s="34">
        <v>18.53</v>
      </c>
    </row>
    <row r="1087" spans="1:19">
      <c r="A1087" s="32">
        <v>35320</v>
      </c>
      <c r="B1087" s="33">
        <f t="shared" si="297"/>
        <v>9</v>
      </c>
      <c r="C1087" s="33">
        <f t="shared" si="298"/>
        <v>1996</v>
      </c>
      <c r="D1087" s="34">
        <v>0.498</v>
      </c>
      <c r="F1087" s="32">
        <v>36970</v>
      </c>
      <c r="G1087" s="33">
        <f t="shared" si="299"/>
        <v>3</v>
      </c>
      <c r="H1087" s="33">
        <f t="shared" si="300"/>
        <v>2001</v>
      </c>
      <c r="I1087" s="34">
        <v>5.27</v>
      </c>
      <c r="K1087" s="32">
        <v>32920</v>
      </c>
      <c r="L1087" s="33">
        <f t="shared" si="301"/>
        <v>2</v>
      </c>
      <c r="M1087" s="33">
        <f t="shared" si="302"/>
        <v>1990</v>
      </c>
      <c r="N1087" s="34">
        <v>22.46</v>
      </c>
      <c r="P1087" s="32">
        <v>33421</v>
      </c>
      <c r="Q1087" s="33">
        <f t="shared" si="303"/>
        <v>7</v>
      </c>
      <c r="R1087" s="33">
        <f t="shared" si="304"/>
        <v>1991</v>
      </c>
      <c r="S1087" s="34">
        <v>18.55</v>
      </c>
    </row>
    <row r="1088" spans="1:19">
      <c r="A1088" s="32">
        <v>35321</v>
      </c>
      <c r="B1088" s="33">
        <f t="shared" si="297"/>
        <v>9</v>
      </c>
      <c r="C1088" s="33">
        <f t="shared" si="298"/>
        <v>1996</v>
      </c>
      <c r="D1088" s="34">
        <v>0.50800000000000001</v>
      </c>
      <c r="F1088" s="32">
        <v>36971</v>
      </c>
      <c r="G1088" s="33">
        <f t="shared" si="299"/>
        <v>3</v>
      </c>
      <c r="H1088" s="33">
        <f t="shared" si="300"/>
        <v>2001</v>
      </c>
      <c r="I1088" s="34">
        <v>5.16</v>
      </c>
      <c r="K1088" s="32">
        <v>32923</v>
      </c>
      <c r="L1088" s="33">
        <f t="shared" si="301"/>
        <v>2</v>
      </c>
      <c r="M1088" s="33">
        <f t="shared" si="302"/>
        <v>1990</v>
      </c>
      <c r="N1088" s="34">
        <v>22.46</v>
      </c>
      <c r="P1088" s="32">
        <v>33422</v>
      </c>
      <c r="Q1088" s="33">
        <f t="shared" si="303"/>
        <v>7</v>
      </c>
      <c r="R1088" s="33">
        <f t="shared" si="304"/>
        <v>1991</v>
      </c>
      <c r="S1088" s="34">
        <v>18.5</v>
      </c>
    </row>
    <row r="1089" spans="1:19">
      <c r="A1089" s="32">
        <v>35324</v>
      </c>
      <c r="B1089" s="33">
        <f t="shared" si="297"/>
        <v>9</v>
      </c>
      <c r="C1089" s="33">
        <f t="shared" si="298"/>
        <v>1996</v>
      </c>
      <c r="D1089" s="34">
        <v>0.47099999999999997</v>
      </c>
      <c r="F1089" s="32">
        <v>36972</v>
      </c>
      <c r="G1089" s="33">
        <f t="shared" si="299"/>
        <v>3</v>
      </c>
      <c r="H1089" s="33">
        <f t="shared" si="300"/>
        <v>2001</v>
      </c>
      <c r="I1089" s="34">
        <v>5.16</v>
      </c>
      <c r="K1089" s="32">
        <v>32924</v>
      </c>
      <c r="L1089" s="33">
        <f t="shared" si="301"/>
        <v>2</v>
      </c>
      <c r="M1089" s="33">
        <f t="shared" si="302"/>
        <v>1990</v>
      </c>
      <c r="N1089" s="34">
        <v>22.2</v>
      </c>
      <c r="P1089" s="32">
        <v>33423</v>
      </c>
      <c r="Q1089" s="33">
        <f t="shared" si="303"/>
        <v>7</v>
      </c>
      <c r="R1089" s="33">
        <f t="shared" si="304"/>
        <v>1991</v>
      </c>
      <c r="S1089" s="34">
        <v>18.48</v>
      </c>
    </row>
    <row r="1090" spans="1:19">
      <c r="A1090" s="32">
        <v>35325</v>
      </c>
      <c r="B1090" s="33">
        <f t="shared" si="297"/>
        <v>9</v>
      </c>
      <c r="C1090" s="33">
        <f t="shared" si="298"/>
        <v>1996</v>
      </c>
      <c r="D1090" s="34">
        <v>0.48399999999999999</v>
      </c>
      <c r="F1090" s="32">
        <v>36973</v>
      </c>
      <c r="G1090" s="33">
        <f t="shared" si="299"/>
        <v>3</v>
      </c>
      <c r="H1090" s="33">
        <f t="shared" si="300"/>
        <v>2001</v>
      </c>
      <c r="I1090" s="34">
        <v>5.16</v>
      </c>
      <c r="K1090" s="32">
        <v>32925</v>
      </c>
      <c r="L1090" s="33">
        <f t="shared" si="301"/>
        <v>2</v>
      </c>
      <c r="M1090" s="33">
        <f t="shared" si="302"/>
        <v>1990</v>
      </c>
      <c r="N1090" s="34">
        <v>21.87</v>
      </c>
      <c r="P1090" s="32">
        <v>33424</v>
      </c>
      <c r="Q1090" s="33">
        <f t="shared" si="303"/>
        <v>7</v>
      </c>
      <c r="R1090" s="33">
        <f t="shared" si="304"/>
        <v>1991</v>
      </c>
      <c r="S1090" s="34">
        <v>18.7</v>
      </c>
    </row>
    <row r="1091" spans="1:19">
      <c r="A1091" s="32">
        <v>35326</v>
      </c>
      <c r="B1091" s="33">
        <f t="shared" si="297"/>
        <v>9</v>
      </c>
      <c r="C1091" s="33">
        <f t="shared" si="298"/>
        <v>1996</v>
      </c>
      <c r="D1091" s="34">
        <v>0.499</v>
      </c>
      <c r="F1091" s="32">
        <v>36976</v>
      </c>
      <c r="G1091" s="33">
        <f t="shared" si="299"/>
        <v>3</v>
      </c>
      <c r="H1091" s="33">
        <f t="shared" si="300"/>
        <v>2001</v>
      </c>
      <c r="I1091" s="34">
        <v>5.23</v>
      </c>
      <c r="K1091" s="32">
        <v>32926</v>
      </c>
      <c r="L1091" s="33">
        <f t="shared" si="301"/>
        <v>2</v>
      </c>
      <c r="M1091" s="33">
        <f t="shared" si="302"/>
        <v>1990</v>
      </c>
      <c r="N1091" s="34">
        <v>21.4</v>
      </c>
      <c r="P1091" s="32">
        <v>33427</v>
      </c>
      <c r="Q1091" s="33">
        <f t="shared" si="303"/>
        <v>7</v>
      </c>
      <c r="R1091" s="33">
        <f t="shared" si="304"/>
        <v>1991</v>
      </c>
      <c r="S1091" s="34">
        <v>18.98</v>
      </c>
    </row>
    <row r="1092" spans="1:19">
      <c r="A1092" s="32">
        <v>35327</v>
      </c>
      <c r="B1092" s="33">
        <f t="shared" si="297"/>
        <v>9</v>
      </c>
      <c r="C1092" s="33">
        <f t="shared" si="298"/>
        <v>1996</v>
      </c>
      <c r="D1092" s="34">
        <v>0.48899999999999999</v>
      </c>
      <c r="F1092" s="32">
        <v>36977</v>
      </c>
      <c r="G1092" s="33">
        <f t="shared" si="299"/>
        <v>3</v>
      </c>
      <c r="H1092" s="33">
        <f t="shared" si="300"/>
        <v>2001</v>
      </c>
      <c r="I1092" s="34">
        <v>5.47</v>
      </c>
      <c r="K1092" s="32">
        <v>32927</v>
      </c>
      <c r="L1092" s="33">
        <f t="shared" si="301"/>
        <v>2</v>
      </c>
      <c r="M1092" s="33">
        <f t="shared" si="302"/>
        <v>1990</v>
      </c>
      <c r="N1092" s="34">
        <v>21.13</v>
      </c>
      <c r="P1092" s="32">
        <v>33428</v>
      </c>
      <c r="Q1092" s="33">
        <f t="shared" si="303"/>
        <v>7</v>
      </c>
      <c r="R1092" s="33">
        <f t="shared" si="304"/>
        <v>1991</v>
      </c>
      <c r="S1092" s="34">
        <v>19.03</v>
      </c>
    </row>
    <row r="1093" spans="1:19">
      <c r="A1093" s="32">
        <v>35328</v>
      </c>
      <c r="B1093" s="33">
        <f t="shared" si="297"/>
        <v>9</v>
      </c>
      <c r="C1093" s="33">
        <f t="shared" si="298"/>
        <v>1996</v>
      </c>
      <c r="D1093" s="34">
        <v>0.49</v>
      </c>
      <c r="F1093" s="32">
        <v>36978</v>
      </c>
      <c r="G1093" s="33">
        <f t="shared" si="299"/>
        <v>3</v>
      </c>
      <c r="H1093" s="33">
        <f t="shared" si="300"/>
        <v>2001</v>
      </c>
      <c r="I1093" s="34">
        <v>5.6</v>
      </c>
      <c r="K1093" s="32">
        <v>32930</v>
      </c>
      <c r="L1093" s="33">
        <f t="shared" si="301"/>
        <v>2</v>
      </c>
      <c r="M1093" s="33">
        <f t="shared" si="302"/>
        <v>1990</v>
      </c>
      <c r="N1093" s="34">
        <v>21.81</v>
      </c>
      <c r="P1093" s="32">
        <v>33429</v>
      </c>
      <c r="Q1093" s="33">
        <f t="shared" si="303"/>
        <v>7</v>
      </c>
      <c r="R1093" s="33">
        <f t="shared" si="304"/>
        <v>1991</v>
      </c>
      <c r="S1093" s="34">
        <v>19.23</v>
      </c>
    </row>
    <row r="1094" spans="1:19">
      <c r="A1094" s="32">
        <v>35331</v>
      </c>
      <c r="B1094" s="33">
        <f t="shared" si="297"/>
        <v>9</v>
      </c>
      <c r="C1094" s="33">
        <f t="shared" si="298"/>
        <v>1996</v>
      </c>
      <c r="D1094" s="34">
        <v>0.48899999999999999</v>
      </c>
      <c r="F1094" s="32">
        <v>36979</v>
      </c>
      <c r="G1094" s="33">
        <f t="shared" si="299"/>
        <v>3</v>
      </c>
      <c r="H1094" s="33">
        <f t="shared" si="300"/>
        <v>2001</v>
      </c>
      <c r="I1094" s="34">
        <v>5.31</v>
      </c>
      <c r="K1094" s="32">
        <v>32931</v>
      </c>
      <c r="L1094" s="33">
        <f t="shared" si="301"/>
        <v>2</v>
      </c>
      <c r="M1094" s="33">
        <f t="shared" si="302"/>
        <v>1990</v>
      </c>
      <c r="N1094" s="34">
        <v>21.62</v>
      </c>
      <c r="P1094" s="32">
        <v>33430</v>
      </c>
      <c r="Q1094" s="33">
        <f t="shared" si="303"/>
        <v>7</v>
      </c>
      <c r="R1094" s="33">
        <f t="shared" si="304"/>
        <v>1991</v>
      </c>
      <c r="S1094" s="34">
        <v>19.2</v>
      </c>
    </row>
    <row r="1095" spans="1:19">
      <c r="A1095" s="32">
        <v>35332</v>
      </c>
      <c r="B1095" s="33">
        <f t="shared" si="297"/>
        <v>9</v>
      </c>
      <c r="C1095" s="33">
        <f t="shared" si="298"/>
        <v>1996</v>
      </c>
      <c r="D1095" s="34">
        <v>0.48599999999999999</v>
      </c>
      <c r="F1095" s="32">
        <v>36980</v>
      </c>
      <c r="G1095" s="33">
        <f t="shared" si="299"/>
        <v>3</v>
      </c>
      <c r="H1095" s="33">
        <f t="shared" si="300"/>
        <v>2001</v>
      </c>
      <c r="I1095" s="34">
        <v>5.35</v>
      </c>
      <c r="K1095" s="32">
        <v>32932</v>
      </c>
      <c r="L1095" s="33">
        <f t="shared" si="301"/>
        <v>2</v>
      </c>
      <c r="M1095" s="33">
        <f t="shared" si="302"/>
        <v>1990</v>
      </c>
      <c r="N1095" s="34">
        <v>21.55</v>
      </c>
      <c r="P1095" s="32">
        <v>33431</v>
      </c>
      <c r="Q1095" s="33">
        <f t="shared" si="303"/>
        <v>7</v>
      </c>
      <c r="R1095" s="33">
        <f t="shared" si="304"/>
        <v>1991</v>
      </c>
      <c r="S1095" s="34">
        <v>19.78</v>
      </c>
    </row>
    <row r="1096" spans="1:19">
      <c r="A1096" s="32">
        <v>35333</v>
      </c>
      <c r="B1096" s="33">
        <f t="shared" si="297"/>
        <v>9</v>
      </c>
      <c r="C1096" s="33">
        <f t="shared" si="298"/>
        <v>1996</v>
      </c>
      <c r="D1096" s="34">
        <v>0.48299999999999998</v>
      </c>
      <c r="F1096" s="32">
        <v>36983</v>
      </c>
      <c r="G1096" s="33">
        <f t="shared" si="299"/>
        <v>4</v>
      </c>
      <c r="H1096" s="33">
        <f t="shared" si="300"/>
        <v>2001</v>
      </c>
      <c r="I1096" s="34">
        <v>5.25</v>
      </c>
      <c r="K1096" s="32">
        <v>32933</v>
      </c>
      <c r="L1096" s="33">
        <f t="shared" si="301"/>
        <v>3</v>
      </c>
      <c r="M1096" s="33">
        <f t="shared" si="302"/>
        <v>1990</v>
      </c>
      <c r="N1096" s="34">
        <v>21.19</v>
      </c>
      <c r="P1096" s="32">
        <v>33434</v>
      </c>
      <c r="Q1096" s="33">
        <f t="shared" si="303"/>
        <v>7</v>
      </c>
      <c r="R1096" s="33">
        <f t="shared" si="304"/>
        <v>1991</v>
      </c>
      <c r="S1096" s="34">
        <v>19.600000000000001</v>
      </c>
    </row>
    <row r="1097" spans="1:19">
      <c r="A1097" s="32">
        <v>35334</v>
      </c>
      <c r="B1097" s="33">
        <f t="shared" si="297"/>
        <v>9</v>
      </c>
      <c r="C1097" s="33">
        <f t="shared" si="298"/>
        <v>1996</v>
      </c>
      <c r="D1097" s="34">
        <v>0.48499999999999999</v>
      </c>
      <c r="F1097" s="32">
        <v>36984</v>
      </c>
      <c r="G1097" s="33">
        <f t="shared" si="299"/>
        <v>4</v>
      </c>
      <c r="H1097" s="33">
        <f t="shared" si="300"/>
        <v>2001</v>
      </c>
      <c r="I1097" s="34">
        <v>5.25</v>
      </c>
      <c r="K1097" s="32">
        <v>32934</v>
      </c>
      <c r="L1097" s="33">
        <f t="shared" si="301"/>
        <v>3</v>
      </c>
      <c r="M1097" s="33">
        <f t="shared" si="302"/>
        <v>1990</v>
      </c>
      <c r="N1097" s="34">
        <v>21.36</v>
      </c>
      <c r="P1097" s="32">
        <v>33435</v>
      </c>
      <c r="Q1097" s="33">
        <f t="shared" si="303"/>
        <v>7</v>
      </c>
      <c r="R1097" s="33">
        <f t="shared" si="304"/>
        <v>1991</v>
      </c>
      <c r="S1097" s="34">
        <v>19.829999999999998</v>
      </c>
    </row>
    <row r="1098" spans="1:19">
      <c r="A1098" s="32">
        <v>35335</v>
      </c>
      <c r="B1098" s="33">
        <f t="shared" si="297"/>
        <v>9</v>
      </c>
      <c r="C1098" s="33">
        <f t="shared" si="298"/>
        <v>1996</v>
      </c>
      <c r="D1098" s="34">
        <v>0.49099999999999999</v>
      </c>
      <c r="F1098" s="32">
        <v>36985</v>
      </c>
      <c r="G1098" s="33">
        <f t="shared" si="299"/>
        <v>4</v>
      </c>
      <c r="H1098" s="33">
        <f t="shared" si="300"/>
        <v>2001</v>
      </c>
      <c r="I1098" s="34">
        <v>5.24</v>
      </c>
      <c r="K1098" s="32">
        <v>32937</v>
      </c>
      <c r="L1098" s="33">
        <f t="shared" si="301"/>
        <v>3</v>
      </c>
      <c r="M1098" s="33">
        <f t="shared" si="302"/>
        <v>1990</v>
      </c>
      <c r="N1098" s="34">
        <v>21.62</v>
      </c>
      <c r="P1098" s="32">
        <v>33436</v>
      </c>
      <c r="Q1098" s="33">
        <f t="shared" si="303"/>
        <v>7</v>
      </c>
      <c r="R1098" s="33">
        <f t="shared" si="304"/>
        <v>1991</v>
      </c>
      <c r="S1098" s="34">
        <v>20.13</v>
      </c>
    </row>
    <row r="1099" spans="1:19">
      <c r="A1099" s="32">
        <v>35338</v>
      </c>
      <c r="B1099" s="33">
        <f t="shared" si="297"/>
        <v>9</v>
      </c>
      <c r="C1099" s="33">
        <f t="shared" si="298"/>
        <v>1996</v>
      </c>
      <c r="D1099" s="34">
        <v>0.50600000000000001</v>
      </c>
      <c r="F1099" s="32">
        <v>36986</v>
      </c>
      <c r="G1099" s="33">
        <f t="shared" si="299"/>
        <v>4</v>
      </c>
      <c r="H1099" s="33">
        <f t="shared" si="300"/>
        <v>2001</v>
      </c>
      <c r="I1099" s="34">
        <v>5.27</v>
      </c>
      <c r="K1099" s="32">
        <v>32938</v>
      </c>
      <c r="L1099" s="33">
        <f t="shared" si="301"/>
        <v>3</v>
      </c>
      <c r="M1099" s="33">
        <f t="shared" si="302"/>
        <v>1990</v>
      </c>
      <c r="N1099" s="34">
        <v>21.3</v>
      </c>
      <c r="P1099" s="32">
        <v>33437</v>
      </c>
      <c r="Q1099" s="33">
        <f t="shared" si="303"/>
        <v>7</v>
      </c>
      <c r="R1099" s="33">
        <f t="shared" si="304"/>
        <v>1991</v>
      </c>
      <c r="S1099" s="34">
        <v>20.28</v>
      </c>
    </row>
    <row r="1100" spans="1:19">
      <c r="A1100" s="32">
        <v>35339</v>
      </c>
      <c r="B1100" s="33">
        <f t="shared" si="297"/>
        <v>10</v>
      </c>
      <c r="C1100" s="33">
        <f t="shared" si="298"/>
        <v>1996</v>
      </c>
      <c r="D1100" s="34">
        <v>0.49399999999999999</v>
      </c>
      <c r="F1100" s="32">
        <v>36987</v>
      </c>
      <c r="G1100" s="33">
        <f t="shared" si="299"/>
        <v>4</v>
      </c>
      <c r="H1100" s="33">
        <f t="shared" si="300"/>
        <v>2001</v>
      </c>
      <c r="I1100" s="34">
        <v>5.33</v>
      </c>
      <c r="K1100" s="32">
        <v>32939</v>
      </c>
      <c r="L1100" s="33">
        <f t="shared" si="301"/>
        <v>3</v>
      </c>
      <c r="M1100" s="33">
        <f t="shared" si="302"/>
        <v>1990</v>
      </c>
      <c r="N1100" s="34">
        <v>20.93</v>
      </c>
      <c r="P1100" s="32">
        <v>33438</v>
      </c>
      <c r="Q1100" s="33">
        <f t="shared" si="303"/>
        <v>7</v>
      </c>
      <c r="R1100" s="33">
        <f t="shared" si="304"/>
        <v>1991</v>
      </c>
      <c r="S1100" s="34">
        <v>20.28</v>
      </c>
    </row>
    <row r="1101" spans="1:19">
      <c r="A1101" s="32">
        <v>35340</v>
      </c>
      <c r="B1101" s="33">
        <f t="shared" si="297"/>
        <v>10</v>
      </c>
      <c r="C1101" s="33">
        <f t="shared" si="298"/>
        <v>1996</v>
      </c>
      <c r="D1101" s="34">
        <v>0.50600000000000001</v>
      </c>
      <c r="F1101" s="32">
        <v>36990</v>
      </c>
      <c r="G1101" s="33">
        <f t="shared" si="299"/>
        <v>4</v>
      </c>
      <c r="H1101" s="33">
        <f t="shared" si="300"/>
        <v>2001</v>
      </c>
      <c r="I1101" s="34">
        <v>5.45</v>
      </c>
      <c r="K1101" s="32">
        <v>32940</v>
      </c>
      <c r="L1101" s="33">
        <f t="shared" si="301"/>
        <v>3</v>
      </c>
      <c r="M1101" s="33">
        <f t="shared" si="302"/>
        <v>1990</v>
      </c>
      <c r="N1101" s="34">
        <v>20.8</v>
      </c>
      <c r="P1101" s="32">
        <v>33441</v>
      </c>
      <c r="Q1101" s="33">
        <f t="shared" si="303"/>
        <v>7</v>
      </c>
      <c r="R1101" s="33">
        <f t="shared" si="304"/>
        <v>1991</v>
      </c>
      <c r="S1101" s="34">
        <v>20.079999999999998</v>
      </c>
    </row>
    <row r="1102" spans="1:19">
      <c r="A1102" s="32">
        <v>35341</v>
      </c>
      <c r="B1102" s="33">
        <f t="shared" si="297"/>
        <v>10</v>
      </c>
      <c r="C1102" s="33">
        <f t="shared" si="298"/>
        <v>1996</v>
      </c>
      <c r="D1102" s="34">
        <v>0.51600000000000001</v>
      </c>
      <c r="F1102" s="32">
        <v>36991</v>
      </c>
      <c r="G1102" s="33">
        <f t="shared" si="299"/>
        <v>4</v>
      </c>
      <c r="H1102" s="33">
        <f t="shared" si="300"/>
        <v>2001</v>
      </c>
      <c r="I1102" s="34">
        <v>5.55</v>
      </c>
      <c r="K1102" s="32">
        <v>32941</v>
      </c>
      <c r="L1102" s="33">
        <f t="shared" si="301"/>
        <v>3</v>
      </c>
      <c r="M1102" s="33">
        <f t="shared" si="302"/>
        <v>1990</v>
      </c>
      <c r="N1102" s="34">
        <v>20.420000000000002</v>
      </c>
      <c r="P1102" s="32">
        <v>33442</v>
      </c>
      <c r="Q1102" s="33">
        <f t="shared" si="303"/>
        <v>7</v>
      </c>
      <c r="R1102" s="33">
        <f t="shared" si="304"/>
        <v>1991</v>
      </c>
      <c r="S1102" s="34">
        <v>19.579999999999998</v>
      </c>
    </row>
    <row r="1103" spans="1:19">
      <c r="A1103" s="32">
        <v>35342</v>
      </c>
      <c r="B1103" s="33">
        <f t="shared" si="297"/>
        <v>10</v>
      </c>
      <c r="C1103" s="33">
        <f t="shared" si="298"/>
        <v>1996</v>
      </c>
      <c r="D1103" s="34">
        <v>0.51400000000000001</v>
      </c>
      <c r="F1103" s="32">
        <v>36992</v>
      </c>
      <c r="G1103" s="33">
        <f t="shared" si="299"/>
        <v>4</v>
      </c>
      <c r="H1103" s="33">
        <f t="shared" si="300"/>
        <v>2001</v>
      </c>
      <c r="I1103" s="34">
        <v>5.45</v>
      </c>
      <c r="K1103" s="32">
        <v>32944</v>
      </c>
      <c r="L1103" s="33">
        <f t="shared" si="301"/>
        <v>3</v>
      </c>
      <c r="M1103" s="33">
        <f t="shared" si="302"/>
        <v>1990</v>
      </c>
      <c r="N1103" s="34">
        <v>20.260000000000002</v>
      </c>
      <c r="P1103" s="32">
        <v>33443</v>
      </c>
      <c r="Q1103" s="33">
        <f t="shared" si="303"/>
        <v>7</v>
      </c>
      <c r="R1103" s="33">
        <f t="shared" si="304"/>
        <v>1991</v>
      </c>
      <c r="S1103" s="34">
        <v>19.329999999999998</v>
      </c>
    </row>
    <row r="1104" spans="1:19">
      <c r="A1104" s="32">
        <v>35345</v>
      </c>
      <c r="B1104" s="33">
        <f t="shared" si="297"/>
        <v>10</v>
      </c>
      <c r="C1104" s="33">
        <f t="shared" si="298"/>
        <v>1996</v>
      </c>
      <c r="D1104" s="34">
        <v>0.50600000000000001</v>
      </c>
      <c r="F1104" s="32">
        <v>36993</v>
      </c>
      <c r="G1104" s="33">
        <f t="shared" si="299"/>
        <v>4</v>
      </c>
      <c r="H1104" s="33">
        <f t="shared" si="300"/>
        <v>2001</v>
      </c>
      <c r="I1104" s="34">
        <v>5.32</v>
      </c>
      <c r="K1104" s="32">
        <v>32945</v>
      </c>
      <c r="L1104" s="33">
        <f t="shared" si="301"/>
        <v>3</v>
      </c>
      <c r="M1104" s="33">
        <f t="shared" si="302"/>
        <v>1990</v>
      </c>
      <c r="N1104" s="34">
        <v>20.149999999999999</v>
      </c>
      <c r="P1104" s="32">
        <v>33444</v>
      </c>
      <c r="Q1104" s="33">
        <f t="shared" si="303"/>
        <v>7</v>
      </c>
      <c r="R1104" s="33">
        <f t="shared" si="304"/>
        <v>1991</v>
      </c>
      <c r="S1104" s="34">
        <v>19.600000000000001</v>
      </c>
    </row>
    <row r="1105" spans="1:19">
      <c r="A1105" s="32">
        <v>35346</v>
      </c>
      <c r="B1105" s="33">
        <f t="shared" si="297"/>
        <v>10</v>
      </c>
      <c r="C1105" s="33">
        <f t="shared" si="298"/>
        <v>1996</v>
      </c>
      <c r="D1105" s="34">
        <v>0.501</v>
      </c>
      <c r="F1105" s="32">
        <v>36997</v>
      </c>
      <c r="G1105" s="33">
        <f t="shared" si="299"/>
        <v>4</v>
      </c>
      <c r="H1105" s="33">
        <f t="shared" si="300"/>
        <v>2001</v>
      </c>
      <c r="I1105" s="34">
        <v>5.48</v>
      </c>
      <c r="K1105" s="32">
        <v>32946</v>
      </c>
      <c r="L1105" s="33">
        <f t="shared" si="301"/>
        <v>3</v>
      </c>
      <c r="M1105" s="33">
        <f t="shared" si="302"/>
        <v>1990</v>
      </c>
      <c r="N1105" s="34">
        <v>20.07</v>
      </c>
      <c r="P1105" s="32">
        <v>33445</v>
      </c>
      <c r="Q1105" s="33">
        <f t="shared" si="303"/>
        <v>7</v>
      </c>
      <c r="R1105" s="33">
        <f t="shared" si="304"/>
        <v>1991</v>
      </c>
      <c r="S1105" s="34">
        <v>19.73</v>
      </c>
    </row>
    <row r="1106" spans="1:19">
      <c r="A1106" s="32">
        <v>35347</v>
      </c>
      <c r="B1106" s="33">
        <f t="shared" si="297"/>
        <v>10</v>
      </c>
      <c r="C1106" s="33">
        <f t="shared" si="298"/>
        <v>1996</v>
      </c>
      <c r="D1106" s="34">
        <v>0.49399999999999999</v>
      </c>
      <c r="F1106" s="32">
        <v>36998</v>
      </c>
      <c r="G1106" s="33">
        <f t="shared" si="299"/>
        <v>4</v>
      </c>
      <c r="H1106" s="33">
        <f t="shared" si="300"/>
        <v>2001</v>
      </c>
      <c r="I1106" s="34">
        <v>5.36</v>
      </c>
      <c r="K1106" s="32">
        <v>32947</v>
      </c>
      <c r="L1106" s="33">
        <f t="shared" si="301"/>
        <v>3</v>
      </c>
      <c r="M1106" s="33">
        <f t="shared" si="302"/>
        <v>1990</v>
      </c>
      <c r="N1106" s="34">
        <v>20.38</v>
      </c>
      <c r="P1106" s="32">
        <v>33448</v>
      </c>
      <c r="Q1106" s="33">
        <f t="shared" si="303"/>
        <v>7</v>
      </c>
      <c r="R1106" s="33">
        <f t="shared" si="304"/>
        <v>1991</v>
      </c>
      <c r="S1106" s="34">
        <v>19.579999999999998</v>
      </c>
    </row>
    <row r="1107" spans="1:19">
      <c r="A1107" s="32">
        <v>35348</v>
      </c>
      <c r="B1107" s="33">
        <f t="shared" si="297"/>
        <v>10</v>
      </c>
      <c r="C1107" s="33">
        <f t="shared" si="298"/>
        <v>1996</v>
      </c>
      <c r="D1107" s="34">
        <v>0.47399999999999998</v>
      </c>
      <c r="F1107" s="32">
        <v>36999</v>
      </c>
      <c r="G1107" s="33">
        <f t="shared" si="299"/>
        <v>4</v>
      </c>
      <c r="H1107" s="33">
        <f t="shared" si="300"/>
        <v>2001</v>
      </c>
      <c r="I1107" s="34">
        <v>5.15</v>
      </c>
      <c r="K1107" s="32">
        <v>32948</v>
      </c>
      <c r="L1107" s="33">
        <f t="shared" si="301"/>
        <v>3</v>
      </c>
      <c r="M1107" s="33">
        <f t="shared" si="302"/>
        <v>1990</v>
      </c>
      <c r="N1107" s="34">
        <v>20.09</v>
      </c>
      <c r="P1107" s="32">
        <v>33449</v>
      </c>
      <c r="Q1107" s="33">
        <f t="shared" si="303"/>
        <v>7</v>
      </c>
      <c r="R1107" s="33">
        <f t="shared" si="304"/>
        <v>1991</v>
      </c>
      <c r="S1107" s="34">
        <v>19.48</v>
      </c>
    </row>
    <row r="1108" spans="1:19">
      <c r="A1108" s="32">
        <v>35349</v>
      </c>
      <c r="B1108" s="33">
        <f t="shared" si="297"/>
        <v>10</v>
      </c>
      <c r="C1108" s="33">
        <f t="shared" si="298"/>
        <v>1996</v>
      </c>
      <c r="D1108" s="34">
        <v>0.48299999999999998</v>
      </c>
      <c r="F1108" s="32">
        <v>37000</v>
      </c>
      <c r="G1108" s="33">
        <f t="shared" si="299"/>
        <v>4</v>
      </c>
      <c r="H1108" s="33">
        <f t="shared" si="300"/>
        <v>2001</v>
      </c>
      <c r="I1108" s="34">
        <v>5.0599999999999996</v>
      </c>
      <c r="K1108" s="32">
        <v>32951</v>
      </c>
      <c r="L1108" s="33">
        <f t="shared" si="301"/>
        <v>3</v>
      </c>
      <c r="M1108" s="33">
        <f t="shared" si="302"/>
        <v>1990</v>
      </c>
      <c r="N1108" s="34">
        <v>19.600000000000001</v>
      </c>
      <c r="P1108" s="32">
        <v>33450</v>
      </c>
      <c r="Q1108" s="33">
        <f t="shared" si="303"/>
        <v>7</v>
      </c>
      <c r="R1108" s="33">
        <f t="shared" si="304"/>
        <v>1991</v>
      </c>
      <c r="S1108" s="34">
        <v>19.649999999999999</v>
      </c>
    </row>
    <row r="1109" spans="1:19">
      <c r="A1109" s="32">
        <v>35352</v>
      </c>
      <c r="B1109" s="33">
        <f t="shared" si="297"/>
        <v>10</v>
      </c>
      <c r="C1109" s="33">
        <f t="shared" si="298"/>
        <v>1996</v>
      </c>
      <c r="D1109" s="34">
        <v>0.49099999999999999</v>
      </c>
      <c r="F1109" s="32">
        <v>37001</v>
      </c>
      <c r="G1109" s="33">
        <f t="shared" si="299"/>
        <v>4</v>
      </c>
      <c r="H1109" s="33">
        <f t="shared" si="300"/>
        <v>2001</v>
      </c>
      <c r="I1109" s="34">
        <v>5</v>
      </c>
      <c r="K1109" s="32">
        <v>32952</v>
      </c>
      <c r="L1109" s="33">
        <f t="shared" si="301"/>
        <v>3</v>
      </c>
      <c r="M1109" s="33">
        <f t="shared" si="302"/>
        <v>1990</v>
      </c>
      <c r="N1109" s="34">
        <v>19.34</v>
      </c>
      <c r="P1109" s="32">
        <v>33451</v>
      </c>
      <c r="Q1109" s="33">
        <f t="shared" si="303"/>
        <v>8</v>
      </c>
      <c r="R1109" s="33">
        <f t="shared" si="304"/>
        <v>1991</v>
      </c>
      <c r="S1109" s="34">
        <v>19.73</v>
      </c>
    </row>
    <row r="1110" spans="1:19">
      <c r="A1110" s="32">
        <v>35353</v>
      </c>
      <c r="B1110" s="33">
        <f t="shared" si="297"/>
        <v>10</v>
      </c>
      <c r="C1110" s="33">
        <f t="shared" si="298"/>
        <v>1996</v>
      </c>
      <c r="D1110" s="34">
        <v>0.49399999999999999</v>
      </c>
      <c r="F1110" s="32">
        <v>37004</v>
      </c>
      <c r="G1110" s="33">
        <f t="shared" si="299"/>
        <v>4</v>
      </c>
      <c r="H1110" s="33">
        <f t="shared" si="300"/>
        <v>2001</v>
      </c>
      <c r="I1110" s="34">
        <v>5.09</v>
      </c>
      <c r="K1110" s="32">
        <v>32953</v>
      </c>
      <c r="L1110" s="33">
        <f t="shared" si="301"/>
        <v>3</v>
      </c>
      <c r="M1110" s="33">
        <f t="shared" si="302"/>
        <v>1990</v>
      </c>
      <c r="N1110" s="34">
        <v>19.59</v>
      </c>
      <c r="P1110" s="32">
        <v>33452</v>
      </c>
      <c r="Q1110" s="33">
        <f t="shared" si="303"/>
        <v>8</v>
      </c>
      <c r="R1110" s="33">
        <f t="shared" si="304"/>
        <v>1991</v>
      </c>
      <c r="S1110" s="34">
        <v>19.399999999999999</v>
      </c>
    </row>
    <row r="1111" spans="1:19">
      <c r="A1111" s="32">
        <v>35354</v>
      </c>
      <c r="B1111" s="33">
        <f t="shared" si="297"/>
        <v>10</v>
      </c>
      <c r="C1111" s="33">
        <f t="shared" si="298"/>
        <v>1996</v>
      </c>
      <c r="D1111" s="34">
        <v>0.49299999999999999</v>
      </c>
      <c r="F1111" s="32">
        <v>37005</v>
      </c>
      <c r="G1111" s="33">
        <f t="shared" si="299"/>
        <v>4</v>
      </c>
      <c r="H1111" s="33">
        <f t="shared" si="300"/>
        <v>2001</v>
      </c>
      <c r="I1111" s="34">
        <v>5.13</v>
      </c>
      <c r="K1111" s="32">
        <v>32954</v>
      </c>
      <c r="L1111" s="33">
        <f t="shared" si="301"/>
        <v>3</v>
      </c>
      <c r="M1111" s="33">
        <f t="shared" si="302"/>
        <v>1990</v>
      </c>
      <c r="N1111" s="34">
        <v>19.850000000000001</v>
      </c>
      <c r="P1111" s="32">
        <v>33455</v>
      </c>
      <c r="Q1111" s="33">
        <f t="shared" si="303"/>
        <v>8</v>
      </c>
      <c r="R1111" s="33">
        <f t="shared" si="304"/>
        <v>1991</v>
      </c>
      <c r="S1111" s="34">
        <v>19.5</v>
      </c>
    </row>
    <row r="1112" spans="1:19">
      <c r="A1112" s="32">
        <v>35355</v>
      </c>
      <c r="B1112" s="33">
        <f t="shared" si="297"/>
        <v>10</v>
      </c>
      <c r="C1112" s="33">
        <f t="shared" si="298"/>
        <v>1996</v>
      </c>
      <c r="D1112" s="34">
        <v>0.496</v>
      </c>
      <c r="F1112" s="32">
        <v>37006</v>
      </c>
      <c r="G1112" s="33">
        <f t="shared" si="299"/>
        <v>4</v>
      </c>
      <c r="H1112" s="33">
        <f t="shared" si="300"/>
        <v>2001</v>
      </c>
      <c r="I1112" s="34">
        <v>4.9800000000000004</v>
      </c>
      <c r="K1112" s="32">
        <v>32955</v>
      </c>
      <c r="L1112" s="33">
        <f t="shared" si="301"/>
        <v>3</v>
      </c>
      <c r="M1112" s="33">
        <f t="shared" si="302"/>
        <v>1990</v>
      </c>
      <c r="N1112" s="34">
        <v>20.28</v>
      </c>
      <c r="P1112" s="32">
        <v>33456</v>
      </c>
      <c r="Q1112" s="33">
        <f t="shared" si="303"/>
        <v>8</v>
      </c>
      <c r="R1112" s="33">
        <f t="shared" si="304"/>
        <v>1991</v>
      </c>
      <c r="S1112" s="34">
        <v>19.45</v>
      </c>
    </row>
    <row r="1113" spans="1:19">
      <c r="A1113" s="32">
        <v>35356</v>
      </c>
      <c r="B1113" s="33">
        <f t="shared" si="297"/>
        <v>10</v>
      </c>
      <c r="C1113" s="33">
        <f t="shared" si="298"/>
        <v>1996</v>
      </c>
      <c r="D1113" s="34">
        <v>0.50900000000000001</v>
      </c>
      <c r="F1113" s="32">
        <v>37007</v>
      </c>
      <c r="G1113" s="33">
        <f t="shared" si="299"/>
        <v>4</v>
      </c>
      <c r="H1113" s="33">
        <f t="shared" si="300"/>
        <v>2001</v>
      </c>
      <c r="I1113" s="34">
        <v>4.92</v>
      </c>
      <c r="K1113" s="32">
        <v>32958</v>
      </c>
      <c r="L1113" s="33">
        <f t="shared" si="301"/>
        <v>3</v>
      </c>
      <c r="M1113" s="33">
        <f t="shared" si="302"/>
        <v>1990</v>
      </c>
      <c r="N1113" s="34">
        <v>20.48</v>
      </c>
      <c r="P1113" s="32">
        <v>33457</v>
      </c>
      <c r="Q1113" s="33">
        <f t="shared" si="303"/>
        <v>8</v>
      </c>
      <c r="R1113" s="33">
        <f t="shared" si="304"/>
        <v>1991</v>
      </c>
      <c r="S1113" s="34">
        <v>19.350000000000001</v>
      </c>
    </row>
    <row r="1114" spans="1:19">
      <c r="A1114" s="32">
        <v>35359</v>
      </c>
      <c r="B1114" s="33">
        <f t="shared" si="297"/>
        <v>10</v>
      </c>
      <c r="C1114" s="33">
        <f t="shared" si="298"/>
        <v>1996</v>
      </c>
      <c r="D1114" s="34">
        <v>0.53500000000000003</v>
      </c>
      <c r="F1114" s="32">
        <v>37008</v>
      </c>
      <c r="G1114" s="33">
        <f t="shared" si="299"/>
        <v>4</v>
      </c>
      <c r="H1114" s="33">
        <f t="shared" si="300"/>
        <v>2001</v>
      </c>
      <c r="I1114" s="34">
        <v>4.83</v>
      </c>
      <c r="K1114" s="32">
        <v>32959</v>
      </c>
      <c r="L1114" s="33">
        <f t="shared" si="301"/>
        <v>3</v>
      </c>
      <c r="M1114" s="33">
        <f t="shared" si="302"/>
        <v>1990</v>
      </c>
      <c r="N1114" s="34">
        <v>20.36</v>
      </c>
      <c r="P1114" s="32">
        <v>33458</v>
      </c>
      <c r="Q1114" s="33">
        <f t="shared" si="303"/>
        <v>8</v>
      </c>
      <c r="R1114" s="33">
        <f t="shared" si="304"/>
        <v>1991</v>
      </c>
      <c r="S1114" s="34">
        <v>19.7</v>
      </c>
    </row>
    <row r="1115" spans="1:19">
      <c r="A1115" s="32">
        <v>35360</v>
      </c>
      <c r="B1115" s="33">
        <f t="shared" si="297"/>
        <v>10</v>
      </c>
      <c r="C1115" s="33">
        <f t="shared" si="298"/>
        <v>1996</v>
      </c>
      <c r="D1115" s="34">
        <v>0.53400000000000003</v>
      </c>
      <c r="F1115" s="32">
        <v>37011</v>
      </c>
      <c r="G1115" s="33">
        <f t="shared" si="299"/>
        <v>4</v>
      </c>
      <c r="H1115" s="33">
        <f t="shared" si="300"/>
        <v>2001</v>
      </c>
      <c r="I1115" s="34">
        <v>4.7300000000000004</v>
      </c>
      <c r="K1115" s="32">
        <v>32960</v>
      </c>
      <c r="L1115" s="33">
        <f t="shared" si="301"/>
        <v>3</v>
      </c>
      <c r="M1115" s="33">
        <f t="shared" si="302"/>
        <v>1990</v>
      </c>
      <c r="N1115" s="34">
        <v>20.09</v>
      </c>
      <c r="P1115" s="32">
        <v>33459</v>
      </c>
      <c r="Q1115" s="33">
        <f t="shared" si="303"/>
        <v>8</v>
      </c>
      <c r="R1115" s="33">
        <f t="shared" si="304"/>
        <v>1991</v>
      </c>
      <c r="S1115" s="34">
        <v>19.579999999999998</v>
      </c>
    </row>
    <row r="1116" spans="1:19">
      <c r="A1116" s="32">
        <v>35361</v>
      </c>
      <c r="B1116" s="33">
        <f t="shared" si="297"/>
        <v>10</v>
      </c>
      <c r="C1116" s="33">
        <f t="shared" si="298"/>
        <v>1996</v>
      </c>
      <c r="D1116" s="34">
        <v>0.54500000000000004</v>
      </c>
      <c r="F1116" s="32">
        <v>37012</v>
      </c>
      <c r="G1116" s="33">
        <f t="shared" si="299"/>
        <v>5</v>
      </c>
      <c r="H1116" s="33">
        <f t="shared" si="300"/>
        <v>2001</v>
      </c>
      <c r="I1116" s="34">
        <v>4.55</v>
      </c>
      <c r="K1116" s="32">
        <v>32961</v>
      </c>
      <c r="L1116" s="33">
        <f t="shared" si="301"/>
        <v>3</v>
      </c>
      <c r="M1116" s="33">
        <f t="shared" si="302"/>
        <v>1990</v>
      </c>
      <c r="N1116" s="34">
        <v>20.03</v>
      </c>
      <c r="P1116" s="32">
        <v>33462</v>
      </c>
      <c r="Q1116" s="33">
        <f t="shared" si="303"/>
        <v>8</v>
      </c>
      <c r="R1116" s="33">
        <f t="shared" si="304"/>
        <v>1991</v>
      </c>
      <c r="S1116" s="34">
        <v>19.63</v>
      </c>
    </row>
    <row r="1117" spans="1:19">
      <c r="A1117" s="32">
        <v>35362</v>
      </c>
      <c r="B1117" s="33">
        <f t="shared" si="297"/>
        <v>10</v>
      </c>
      <c r="C1117" s="33">
        <f t="shared" si="298"/>
        <v>1996</v>
      </c>
      <c r="D1117" s="34">
        <v>0.53100000000000003</v>
      </c>
      <c r="F1117" s="32">
        <v>37013</v>
      </c>
      <c r="G1117" s="33">
        <f t="shared" si="299"/>
        <v>5</v>
      </c>
      <c r="H1117" s="33">
        <f t="shared" si="300"/>
        <v>2001</v>
      </c>
      <c r="I1117" s="34">
        <v>4.54</v>
      </c>
      <c r="K1117" s="32">
        <v>32962</v>
      </c>
      <c r="L1117" s="33">
        <f t="shared" si="301"/>
        <v>3</v>
      </c>
      <c r="M1117" s="33">
        <f t="shared" si="302"/>
        <v>1990</v>
      </c>
      <c r="N1117" s="34">
        <v>20.34</v>
      </c>
      <c r="P1117" s="32">
        <v>33463</v>
      </c>
      <c r="Q1117" s="33">
        <f t="shared" si="303"/>
        <v>8</v>
      </c>
      <c r="R1117" s="33">
        <f t="shared" si="304"/>
        <v>1991</v>
      </c>
      <c r="S1117" s="34">
        <v>19.5</v>
      </c>
    </row>
    <row r="1118" spans="1:19">
      <c r="A1118" s="32">
        <v>35363</v>
      </c>
      <c r="B1118" s="33">
        <f t="shared" si="297"/>
        <v>10</v>
      </c>
      <c r="C1118" s="33">
        <f t="shared" si="298"/>
        <v>1996</v>
      </c>
      <c r="D1118" s="34">
        <v>0.53800000000000003</v>
      </c>
      <c r="F1118" s="32">
        <v>37014</v>
      </c>
      <c r="G1118" s="33">
        <f t="shared" si="299"/>
        <v>5</v>
      </c>
      <c r="H1118" s="33">
        <f t="shared" si="300"/>
        <v>2001</v>
      </c>
      <c r="I1118" s="34">
        <v>4.46</v>
      </c>
      <c r="K1118" s="32">
        <v>32965</v>
      </c>
      <c r="L1118" s="33">
        <f t="shared" si="301"/>
        <v>4</v>
      </c>
      <c r="M1118" s="33">
        <f t="shared" si="302"/>
        <v>1990</v>
      </c>
      <c r="N1118" s="34">
        <v>20.51</v>
      </c>
      <c r="P1118" s="32">
        <v>33464</v>
      </c>
      <c r="Q1118" s="33">
        <f t="shared" si="303"/>
        <v>8</v>
      </c>
      <c r="R1118" s="33">
        <f t="shared" si="304"/>
        <v>1991</v>
      </c>
      <c r="S1118" s="34">
        <v>19.23</v>
      </c>
    </row>
    <row r="1119" spans="1:19">
      <c r="A1119" s="32">
        <v>35366</v>
      </c>
      <c r="B1119" s="33">
        <f t="shared" si="297"/>
        <v>10</v>
      </c>
      <c r="C1119" s="33">
        <f t="shared" si="298"/>
        <v>1996</v>
      </c>
      <c r="D1119" s="34">
        <v>0.54100000000000004</v>
      </c>
      <c r="F1119" s="32">
        <v>37015</v>
      </c>
      <c r="G1119" s="33">
        <f t="shared" si="299"/>
        <v>5</v>
      </c>
      <c r="H1119" s="33">
        <f t="shared" si="300"/>
        <v>2001</v>
      </c>
      <c r="I1119" s="34">
        <v>4.5</v>
      </c>
      <c r="K1119" s="32">
        <v>32966</v>
      </c>
      <c r="L1119" s="33">
        <f t="shared" si="301"/>
        <v>4</v>
      </c>
      <c r="M1119" s="33">
        <f t="shared" si="302"/>
        <v>1990</v>
      </c>
      <c r="N1119" s="34">
        <v>20.23</v>
      </c>
      <c r="P1119" s="32">
        <v>33465</v>
      </c>
      <c r="Q1119" s="33">
        <f t="shared" si="303"/>
        <v>8</v>
      </c>
      <c r="R1119" s="33">
        <f t="shared" si="304"/>
        <v>1991</v>
      </c>
      <c r="S1119" s="34">
        <v>19.25</v>
      </c>
    </row>
    <row r="1120" spans="1:19">
      <c r="A1120" s="32">
        <v>35367</v>
      </c>
      <c r="B1120" s="33">
        <f t="shared" si="297"/>
        <v>10</v>
      </c>
      <c r="C1120" s="33">
        <f t="shared" si="298"/>
        <v>1996</v>
      </c>
      <c r="D1120" s="34">
        <v>0.54400000000000004</v>
      </c>
      <c r="F1120" s="32">
        <v>37018</v>
      </c>
      <c r="G1120" s="33">
        <f t="shared" si="299"/>
        <v>5</v>
      </c>
      <c r="H1120" s="33">
        <f t="shared" si="300"/>
        <v>2001</v>
      </c>
      <c r="I1120" s="34">
        <v>4.33</v>
      </c>
      <c r="K1120" s="32">
        <v>32967</v>
      </c>
      <c r="L1120" s="33">
        <f t="shared" si="301"/>
        <v>4</v>
      </c>
      <c r="M1120" s="33">
        <f t="shared" si="302"/>
        <v>1990</v>
      </c>
      <c r="N1120" s="34">
        <v>19.78</v>
      </c>
      <c r="P1120" s="32">
        <v>33466</v>
      </c>
      <c r="Q1120" s="33">
        <f t="shared" si="303"/>
        <v>8</v>
      </c>
      <c r="R1120" s="33">
        <f t="shared" si="304"/>
        <v>1991</v>
      </c>
      <c r="S1120" s="34">
        <v>19.350000000000001</v>
      </c>
    </row>
    <row r="1121" spans="1:19">
      <c r="A1121" s="32">
        <v>35368</v>
      </c>
      <c r="B1121" s="33">
        <f t="shared" si="297"/>
        <v>10</v>
      </c>
      <c r="C1121" s="33">
        <f t="shared" si="298"/>
        <v>1996</v>
      </c>
      <c r="D1121" s="34">
        <v>0.53900000000000003</v>
      </c>
      <c r="F1121" s="32">
        <v>37019</v>
      </c>
      <c r="G1121" s="33">
        <f t="shared" si="299"/>
        <v>5</v>
      </c>
      <c r="H1121" s="33">
        <f t="shared" si="300"/>
        <v>2001</v>
      </c>
      <c r="I1121" s="34">
        <v>4.22</v>
      </c>
      <c r="K1121" s="32">
        <v>32968</v>
      </c>
      <c r="L1121" s="33">
        <f t="shared" si="301"/>
        <v>4</v>
      </c>
      <c r="M1121" s="33">
        <f t="shared" si="302"/>
        <v>1990</v>
      </c>
      <c r="N1121" s="34">
        <v>19.48</v>
      </c>
      <c r="P1121" s="32">
        <v>33469</v>
      </c>
      <c r="Q1121" s="33">
        <f t="shared" si="303"/>
        <v>8</v>
      </c>
      <c r="R1121" s="33">
        <f t="shared" si="304"/>
        <v>1991</v>
      </c>
      <c r="S1121" s="34">
        <v>20.55</v>
      </c>
    </row>
    <row r="1122" spans="1:19">
      <c r="A1122" s="32">
        <v>35369</v>
      </c>
      <c r="B1122" s="33">
        <f t="shared" si="297"/>
        <v>10</v>
      </c>
      <c r="C1122" s="33">
        <f t="shared" si="298"/>
        <v>1996</v>
      </c>
      <c r="D1122" s="34">
        <v>0.52600000000000002</v>
      </c>
      <c r="F1122" s="32">
        <v>37020</v>
      </c>
      <c r="G1122" s="33">
        <f t="shared" si="299"/>
        <v>5</v>
      </c>
      <c r="H1122" s="33">
        <f t="shared" si="300"/>
        <v>2001</v>
      </c>
      <c r="I1122" s="34">
        <v>4.1500000000000004</v>
      </c>
      <c r="K1122" s="32">
        <v>32969</v>
      </c>
      <c r="L1122" s="33">
        <f t="shared" si="301"/>
        <v>4</v>
      </c>
      <c r="M1122" s="33">
        <f t="shared" si="302"/>
        <v>1990</v>
      </c>
      <c r="N1122" s="34">
        <v>19.149999999999999</v>
      </c>
      <c r="P1122" s="32">
        <v>33470</v>
      </c>
      <c r="Q1122" s="33">
        <f t="shared" si="303"/>
        <v>8</v>
      </c>
      <c r="R1122" s="33">
        <f t="shared" si="304"/>
        <v>1991</v>
      </c>
      <c r="S1122" s="34">
        <v>20.98</v>
      </c>
    </row>
    <row r="1123" spans="1:19">
      <c r="A1123" s="32">
        <v>35370</v>
      </c>
      <c r="B1123" s="33">
        <f t="shared" si="297"/>
        <v>11</v>
      </c>
      <c r="C1123" s="33">
        <f t="shared" si="298"/>
        <v>1996</v>
      </c>
      <c r="D1123" s="34">
        <v>0.53800000000000003</v>
      </c>
      <c r="F1123" s="32">
        <v>37021</v>
      </c>
      <c r="G1123" s="33">
        <f t="shared" si="299"/>
        <v>5</v>
      </c>
      <c r="H1123" s="33">
        <f t="shared" si="300"/>
        <v>2001</v>
      </c>
      <c r="I1123" s="34">
        <v>4.17</v>
      </c>
      <c r="K1123" s="32">
        <v>32972</v>
      </c>
      <c r="L1123" s="33">
        <f t="shared" si="301"/>
        <v>4</v>
      </c>
      <c r="M1123" s="33">
        <f t="shared" si="302"/>
        <v>1990</v>
      </c>
      <c r="N1123" s="34">
        <v>18.32</v>
      </c>
      <c r="P1123" s="32">
        <v>33471</v>
      </c>
      <c r="Q1123" s="33">
        <f t="shared" si="303"/>
        <v>8</v>
      </c>
      <c r="R1123" s="33">
        <f t="shared" si="304"/>
        <v>1991</v>
      </c>
      <c r="S1123" s="34">
        <v>19.55</v>
      </c>
    </row>
    <row r="1124" spans="1:19">
      <c r="A1124" s="32">
        <v>35373</v>
      </c>
      <c r="B1124" s="33">
        <f t="shared" ref="B1124:B1187" si="305">+MONTH(A1124)</f>
        <v>11</v>
      </c>
      <c r="C1124" s="33">
        <f t="shared" ref="C1124:C1187" si="306">+YEAR(A1124)</f>
        <v>1996</v>
      </c>
      <c r="D1124" s="34">
        <v>0.52900000000000003</v>
      </c>
      <c r="F1124" s="32">
        <v>37022</v>
      </c>
      <c r="G1124" s="33">
        <f t="shared" ref="G1124:G1187" si="307">+MONTH(F1124)</f>
        <v>5</v>
      </c>
      <c r="H1124" s="33">
        <f t="shared" ref="H1124:H1187" si="308">+YEAR(F1124)</f>
        <v>2001</v>
      </c>
      <c r="I1124" s="34">
        <v>4.25</v>
      </c>
      <c r="K1124" s="32">
        <v>32973</v>
      </c>
      <c r="L1124" s="33">
        <f t="shared" ref="L1124:L1187" si="309">+MONTH(K1124)</f>
        <v>4</v>
      </c>
      <c r="M1124" s="33">
        <f t="shared" ref="M1124:M1187" si="310">+YEAR(K1124)</f>
        <v>1990</v>
      </c>
      <c r="N1124" s="34">
        <v>17.559999999999999</v>
      </c>
      <c r="P1124" s="32">
        <v>33472</v>
      </c>
      <c r="Q1124" s="33">
        <f t="shared" ref="Q1124:Q1187" si="311">+MONTH(P1124)</f>
        <v>8</v>
      </c>
      <c r="R1124" s="33">
        <f t="shared" si="304"/>
        <v>1991</v>
      </c>
      <c r="S1124" s="34">
        <v>19.53</v>
      </c>
    </row>
    <row r="1125" spans="1:19">
      <c r="A1125" s="32">
        <v>35374</v>
      </c>
      <c r="B1125" s="33">
        <f t="shared" si="305"/>
        <v>11</v>
      </c>
      <c r="C1125" s="33">
        <f t="shared" si="306"/>
        <v>1996</v>
      </c>
      <c r="D1125" s="34">
        <v>0.51800000000000002</v>
      </c>
      <c r="F1125" s="32">
        <v>37025</v>
      </c>
      <c r="G1125" s="33">
        <f t="shared" si="307"/>
        <v>5</v>
      </c>
      <c r="H1125" s="33">
        <f t="shared" si="308"/>
        <v>2001</v>
      </c>
      <c r="I1125" s="34">
        <v>4.28</v>
      </c>
      <c r="K1125" s="32">
        <v>32974</v>
      </c>
      <c r="L1125" s="33">
        <f t="shared" si="309"/>
        <v>4</v>
      </c>
      <c r="M1125" s="33">
        <f t="shared" si="310"/>
        <v>1990</v>
      </c>
      <c r="N1125" s="34">
        <v>18.190000000000001</v>
      </c>
      <c r="P1125" s="32">
        <v>33473</v>
      </c>
      <c r="Q1125" s="33">
        <f t="shared" si="311"/>
        <v>8</v>
      </c>
      <c r="R1125" s="33">
        <f t="shared" ref="R1125:R1188" si="312">+YEAR(P1125)</f>
        <v>1991</v>
      </c>
      <c r="S1125" s="34">
        <v>19.850000000000001</v>
      </c>
    </row>
    <row r="1126" spans="1:19">
      <c r="A1126" s="32">
        <v>35375</v>
      </c>
      <c r="B1126" s="33">
        <f t="shared" si="305"/>
        <v>11</v>
      </c>
      <c r="C1126" s="33">
        <f t="shared" si="306"/>
        <v>1996</v>
      </c>
      <c r="D1126" s="34">
        <v>0.50900000000000001</v>
      </c>
      <c r="F1126" s="32">
        <v>37026</v>
      </c>
      <c r="G1126" s="33">
        <f t="shared" si="307"/>
        <v>5</v>
      </c>
      <c r="H1126" s="33">
        <f t="shared" si="308"/>
        <v>2001</v>
      </c>
      <c r="I1126" s="34">
        <v>4.46</v>
      </c>
      <c r="K1126" s="32">
        <v>32975</v>
      </c>
      <c r="L1126" s="33">
        <f t="shared" si="309"/>
        <v>4</v>
      </c>
      <c r="M1126" s="33">
        <f t="shared" si="310"/>
        <v>1990</v>
      </c>
      <c r="N1126" s="34">
        <v>17.760000000000002</v>
      </c>
      <c r="P1126" s="32">
        <v>33476</v>
      </c>
      <c r="Q1126" s="33">
        <f t="shared" si="311"/>
        <v>8</v>
      </c>
      <c r="R1126" s="33">
        <f t="shared" si="312"/>
        <v>1991</v>
      </c>
      <c r="S1126" s="34">
        <v>20.03</v>
      </c>
    </row>
    <row r="1127" spans="1:19">
      <c r="A1127" s="32">
        <v>35376</v>
      </c>
      <c r="B1127" s="33">
        <f t="shared" si="305"/>
        <v>11</v>
      </c>
      <c r="C1127" s="33">
        <f t="shared" si="306"/>
        <v>1996</v>
      </c>
      <c r="D1127" s="34">
        <v>0.503</v>
      </c>
      <c r="F1127" s="32">
        <v>37027</v>
      </c>
      <c r="G1127" s="33">
        <f t="shared" si="307"/>
        <v>5</v>
      </c>
      <c r="H1127" s="33">
        <f t="shared" si="308"/>
        <v>2001</v>
      </c>
      <c r="I1127" s="34">
        <v>4.46</v>
      </c>
      <c r="K1127" s="32">
        <v>32979</v>
      </c>
      <c r="L1127" s="33">
        <f t="shared" si="309"/>
        <v>4</v>
      </c>
      <c r="M1127" s="33">
        <f t="shared" si="310"/>
        <v>1990</v>
      </c>
      <c r="N1127" s="34">
        <v>17.87</v>
      </c>
      <c r="P1127" s="32">
        <v>33477</v>
      </c>
      <c r="Q1127" s="33">
        <f t="shared" si="311"/>
        <v>8</v>
      </c>
      <c r="R1127" s="33">
        <f t="shared" si="312"/>
        <v>1991</v>
      </c>
      <c r="S1127" s="34">
        <v>20.03</v>
      </c>
    </row>
    <row r="1128" spans="1:19">
      <c r="A1128" s="32">
        <v>35377</v>
      </c>
      <c r="B1128" s="33">
        <f t="shared" si="305"/>
        <v>11</v>
      </c>
      <c r="C1128" s="33">
        <f t="shared" si="306"/>
        <v>1996</v>
      </c>
      <c r="D1128" s="34">
        <v>0.51900000000000002</v>
      </c>
      <c r="F1128" s="32">
        <v>37028</v>
      </c>
      <c r="G1128" s="33">
        <f t="shared" si="307"/>
        <v>5</v>
      </c>
      <c r="H1128" s="33">
        <f t="shared" si="308"/>
        <v>2001</v>
      </c>
      <c r="I1128" s="34">
        <v>4.2</v>
      </c>
      <c r="K1128" s="32">
        <v>32980</v>
      </c>
      <c r="L1128" s="33">
        <f t="shared" si="309"/>
        <v>4</v>
      </c>
      <c r="M1128" s="33">
        <f t="shared" si="310"/>
        <v>1990</v>
      </c>
      <c r="N1128" s="34">
        <v>17.37</v>
      </c>
      <c r="P1128" s="32">
        <v>33478</v>
      </c>
      <c r="Q1128" s="33">
        <f t="shared" si="311"/>
        <v>8</v>
      </c>
      <c r="R1128" s="33">
        <f t="shared" si="312"/>
        <v>1991</v>
      </c>
      <c r="S1128" s="34">
        <v>19.98</v>
      </c>
    </row>
    <row r="1129" spans="1:19">
      <c r="A1129" s="32">
        <v>35380</v>
      </c>
      <c r="B1129" s="33">
        <f t="shared" si="305"/>
        <v>11</v>
      </c>
      <c r="C1129" s="33">
        <f t="shared" si="306"/>
        <v>1996</v>
      </c>
      <c r="D1129" s="34">
        <v>0.52400000000000002</v>
      </c>
      <c r="F1129" s="32">
        <v>37029</v>
      </c>
      <c r="G1129" s="33">
        <f t="shared" si="307"/>
        <v>5</v>
      </c>
      <c r="H1129" s="33">
        <f t="shared" si="308"/>
        <v>2001</v>
      </c>
      <c r="I1129" s="34">
        <v>4.1500000000000004</v>
      </c>
      <c r="K1129" s="32">
        <v>32981</v>
      </c>
      <c r="L1129" s="33">
        <f t="shared" si="309"/>
        <v>4</v>
      </c>
      <c r="M1129" s="33">
        <f t="shared" si="310"/>
        <v>1990</v>
      </c>
      <c r="N1129" s="34">
        <v>16.95</v>
      </c>
      <c r="P1129" s="32">
        <v>33479</v>
      </c>
      <c r="Q1129" s="33">
        <f t="shared" si="311"/>
        <v>8</v>
      </c>
      <c r="R1129" s="33">
        <f t="shared" si="312"/>
        <v>1991</v>
      </c>
      <c r="S1129" s="34">
        <v>20.3</v>
      </c>
    </row>
    <row r="1130" spans="1:19">
      <c r="A1130" s="32">
        <v>35381</v>
      </c>
      <c r="B1130" s="33">
        <f t="shared" si="305"/>
        <v>11</v>
      </c>
      <c r="C1130" s="33">
        <f t="shared" si="306"/>
        <v>1996</v>
      </c>
      <c r="D1130" s="34">
        <v>0.52900000000000003</v>
      </c>
      <c r="F1130" s="32">
        <v>37032</v>
      </c>
      <c r="G1130" s="33">
        <f t="shared" si="307"/>
        <v>5</v>
      </c>
      <c r="H1130" s="33">
        <f t="shared" si="308"/>
        <v>2001</v>
      </c>
      <c r="I1130" s="34">
        <v>4.1399999999999997</v>
      </c>
      <c r="K1130" s="32">
        <v>32982</v>
      </c>
      <c r="L1130" s="33">
        <f t="shared" si="309"/>
        <v>4</v>
      </c>
      <c r="M1130" s="33">
        <f t="shared" si="310"/>
        <v>1990</v>
      </c>
      <c r="N1130" s="34">
        <v>17.93</v>
      </c>
      <c r="P1130" s="32">
        <v>33480</v>
      </c>
      <c r="Q1130" s="33">
        <f t="shared" si="311"/>
        <v>8</v>
      </c>
      <c r="R1130" s="33">
        <f t="shared" si="312"/>
        <v>1991</v>
      </c>
      <c r="S1130" s="34">
        <v>20.53</v>
      </c>
    </row>
    <row r="1131" spans="1:19">
      <c r="A1131" s="32">
        <v>35382</v>
      </c>
      <c r="B1131" s="33">
        <f t="shared" si="305"/>
        <v>11</v>
      </c>
      <c r="C1131" s="33">
        <f t="shared" si="306"/>
        <v>1996</v>
      </c>
      <c r="D1131" s="34">
        <v>0.54900000000000004</v>
      </c>
      <c r="F1131" s="32">
        <v>37033</v>
      </c>
      <c r="G1131" s="33">
        <f t="shared" si="307"/>
        <v>5</v>
      </c>
      <c r="H1131" s="33">
        <f t="shared" si="308"/>
        <v>2001</v>
      </c>
      <c r="I1131" s="34">
        <v>4.04</v>
      </c>
      <c r="K1131" s="32">
        <v>32983</v>
      </c>
      <c r="L1131" s="33">
        <f t="shared" si="309"/>
        <v>4</v>
      </c>
      <c r="M1131" s="33">
        <f t="shared" si="310"/>
        <v>1990</v>
      </c>
      <c r="N1131" s="34">
        <v>17.899999999999999</v>
      </c>
      <c r="P1131" s="32">
        <v>33483</v>
      </c>
      <c r="Q1131" s="33">
        <f t="shared" si="311"/>
        <v>9</v>
      </c>
      <c r="R1131" s="33">
        <f t="shared" si="312"/>
        <v>1991</v>
      </c>
      <c r="S1131" s="34">
        <v>20.65</v>
      </c>
    </row>
    <row r="1132" spans="1:19">
      <c r="A1132" s="32">
        <v>35383</v>
      </c>
      <c r="B1132" s="33">
        <f t="shared" si="305"/>
        <v>11</v>
      </c>
      <c r="C1132" s="33">
        <f t="shared" si="306"/>
        <v>1996</v>
      </c>
      <c r="D1132" s="34">
        <v>0.56599999999999995</v>
      </c>
      <c r="F1132" s="32">
        <v>37034</v>
      </c>
      <c r="G1132" s="33">
        <f t="shared" si="307"/>
        <v>5</v>
      </c>
      <c r="H1132" s="33">
        <f t="shared" si="308"/>
        <v>2001</v>
      </c>
      <c r="I1132" s="34">
        <v>4.1100000000000003</v>
      </c>
      <c r="K1132" s="32">
        <v>32986</v>
      </c>
      <c r="L1132" s="33">
        <f t="shared" si="309"/>
        <v>4</v>
      </c>
      <c r="M1132" s="33">
        <f t="shared" si="310"/>
        <v>1990</v>
      </c>
      <c r="N1132" s="34">
        <v>18.600000000000001</v>
      </c>
      <c r="P1132" s="32">
        <v>33484</v>
      </c>
      <c r="Q1132" s="33">
        <f t="shared" si="311"/>
        <v>9</v>
      </c>
      <c r="R1132" s="33">
        <f t="shared" si="312"/>
        <v>1991</v>
      </c>
      <c r="S1132" s="34">
        <v>20.55</v>
      </c>
    </row>
    <row r="1133" spans="1:19">
      <c r="A1133" s="32">
        <v>35384</v>
      </c>
      <c r="B1133" s="33">
        <f t="shared" si="305"/>
        <v>11</v>
      </c>
      <c r="C1133" s="33">
        <f t="shared" si="306"/>
        <v>1996</v>
      </c>
      <c r="D1133" s="34">
        <v>0.57099999999999995</v>
      </c>
      <c r="F1133" s="32">
        <v>37035</v>
      </c>
      <c r="G1133" s="33">
        <f t="shared" si="307"/>
        <v>5</v>
      </c>
      <c r="H1133" s="33">
        <f t="shared" si="308"/>
        <v>2001</v>
      </c>
      <c r="I1133" s="34">
        <v>4.12</v>
      </c>
      <c r="K1133" s="32">
        <v>32987</v>
      </c>
      <c r="L1133" s="33">
        <f t="shared" si="309"/>
        <v>4</v>
      </c>
      <c r="M1133" s="33">
        <f t="shared" si="310"/>
        <v>1990</v>
      </c>
      <c r="N1133" s="34">
        <v>17.850000000000001</v>
      </c>
      <c r="P1133" s="32">
        <v>33485</v>
      </c>
      <c r="Q1133" s="33">
        <f t="shared" si="311"/>
        <v>9</v>
      </c>
      <c r="R1133" s="33">
        <f t="shared" si="312"/>
        <v>1991</v>
      </c>
      <c r="S1133" s="34">
        <v>20.25</v>
      </c>
    </row>
    <row r="1134" spans="1:19">
      <c r="A1134" s="32">
        <v>35387</v>
      </c>
      <c r="B1134" s="33">
        <f t="shared" si="305"/>
        <v>11</v>
      </c>
      <c r="C1134" s="33">
        <f t="shared" si="306"/>
        <v>1996</v>
      </c>
      <c r="D1134" s="34">
        <v>0.58599999999999997</v>
      </c>
      <c r="F1134" s="32">
        <v>37036</v>
      </c>
      <c r="G1134" s="33">
        <f t="shared" si="307"/>
        <v>5</v>
      </c>
      <c r="H1134" s="33">
        <f t="shared" si="308"/>
        <v>2001</v>
      </c>
      <c r="I1134" s="34">
        <v>3.83</v>
      </c>
      <c r="K1134" s="32">
        <v>32988</v>
      </c>
      <c r="L1134" s="33">
        <f t="shared" si="309"/>
        <v>4</v>
      </c>
      <c r="M1134" s="33">
        <f t="shared" si="310"/>
        <v>1990</v>
      </c>
      <c r="N1134" s="34">
        <v>17.489999999999998</v>
      </c>
      <c r="P1134" s="32">
        <v>33486</v>
      </c>
      <c r="Q1134" s="33">
        <f t="shared" si="311"/>
        <v>9</v>
      </c>
      <c r="R1134" s="33">
        <f t="shared" si="312"/>
        <v>1991</v>
      </c>
      <c r="S1134" s="34">
        <v>20.100000000000001</v>
      </c>
    </row>
    <row r="1135" spans="1:19">
      <c r="A1135" s="32">
        <v>35388</v>
      </c>
      <c r="B1135" s="33">
        <f t="shared" si="305"/>
        <v>11</v>
      </c>
      <c r="C1135" s="33">
        <f t="shared" si="306"/>
        <v>1996</v>
      </c>
      <c r="D1135" s="34">
        <v>0.59099999999999997</v>
      </c>
      <c r="F1135" s="32">
        <v>37040</v>
      </c>
      <c r="G1135" s="33">
        <f t="shared" si="307"/>
        <v>5</v>
      </c>
      <c r="H1135" s="33">
        <f t="shared" si="308"/>
        <v>2001</v>
      </c>
      <c r="I1135" s="34">
        <v>3.86</v>
      </c>
      <c r="K1135" s="32">
        <v>32989</v>
      </c>
      <c r="L1135" s="33">
        <f t="shared" si="309"/>
        <v>4</v>
      </c>
      <c r="M1135" s="33">
        <f t="shared" si="310"/>
        <v>1990</v>
      </c>
      <c r="N1135" s="34">
        <v>18.5</v>
      </c>
      <c r="P1135" s="32">
        <v>33487</v>
      </c>
      <c r="Q1135" s="33">
        <f t="shared" si="311"/>
        <v>9</v>
      </c>
      <c r="R1135" s="33">
        <f t="shared" si="312"/>
        <v>1991</v>
      </c>
      <c r="S1135" s="34">
        <v>20.13</v>
      </c>
    </row>
    <row r="1136" spans="1:19">
      <c r="A1136" s="32">
        <v>35389</v>
      </c>
      <c r="B1136" s="33">
        <f t="shared" si="305"/>
        <v>11</v>
      </c>
      <c r="C1136" s="33">
        <f t="shared" si="306"/>
        <v>1996</v>
      </c>
      <c r="D1136" s="34">
        <v>0.60399999999999998</v>
      </c>
      <c r="F1136" s="32">
        <v>37041</v>
      </c>
      <c r="G1136" s="33">
        <f t="shared" si="307"/>
        <v>5</v>
      </c>
      <c r="H1136" s="33">
        <f t="shared" si="308"/>
        <v>2001</v>
      </c>
      <c r="I1136" s="34">
        <v>3.66</v>
      </c>
      <c r="K1136" s="32">
        <v>32990</v>
      </c>
      <c r="L1136" s="33">
        <f t="shared" si="309"/>
        <v>4</v>
      </c>
      <c r="M1136" s="33">
        <f t="shared" si="310"/>
        <v>1990</v>
      </c>
      <c r="N1136" s="34">
        <v>18.57</v>
      </c>
      <c r="P1136" s="32">
        <v>33490</v>
      </c>
      <c r="Q1136" s="33">
        <f t="shared" si="311"/>
        <v>9</v>
      </c>
      <c r="R1136" s="33">
        <f t="shared" si="312"/>
        <v>1991</v>
      </c>
      <c r="S1136" s="34">
        <v>19.850000000000001</v>
      </c>
    </row>
    <row r="1137" spans="1:19">
      <c r="A1137" s="32">
        <v>35390</v>
      </c>
      <c r="B1137" s="33">
        <f t="shared" si="305"/>
        <v>11</v>
      </c>
      <c r="C1137" s="33">
        <f t="shared" si="306"/>
        <v>1996</v>
      </c>
      <c r="D1137" s="34">
        <v>0.65100000000000002</v>
      </c>
      <c r="F1137" s="32">
        <v>37042</v>
      </c>
      <c r="G1137" s="33">
        <f t="shared" si="307"/>
        <v>5</v>
      </c>
      <c r="H1137" s="33">
        <f t="shared" si="308"/>
        <v>2001</v>
      </c>
      <c r="I1137" s="34">
        <v>3.73</v>
      </c>
      <c r="K1137" s="32">
        <v>32993</v>
      </c>
      <c r="L1137" s="33">
        <f t="shared" si="309"/>
        <v>4</v>
      </c>
      <c r="M1137" s="33">
        <f t="shared" si="310"/>
        <v>1990</v>
      </c>
      <c r="N1137" s="34">
        <v>18.5</v>
      </c>
      <c r="P1137" s="32">
        <v>33491</v>
      </c>
      <c r="Q1137" s="33">
        <f t="shared" si="311"/>
        <v>9</v>
      </c>
      <c r="R1137" s="33">
        <f t="shared" si="312"/>
        <v>1991</v>
      </c>
      <c r="S1137" s="34">
        <v>19.93</v>
      </c>
    </row>
    <row r="1138" spans="1:19">
      <c r="A1138" s="32">
        <v>35391</v>
      </c>
      <c r="B1138" s="33">
        <f t="shared" si="305"/>
        <v>11</v>
      </c>
      <c r="C1138" s="33">
        <f t="shared" si="306"/>
        <v>1996</v>
      </c>
      <c r="D1138" s="34">
        <v>0.67300000000000004</v>
      </c>
      <c r="F1138" s="32">
        <v>37043</v>
      </c>
      <c r="G1138" s="33">
        <f t="shared" si="307"/>
        <v>6</v>
      </c>
      <c r="H1138" s="33">
        <f t="shared" si="308"/>
        <v>2001</v>
      </c>
      <c r="I1138" s="34">
        <v>3.7</v>
      </c>
      <c r="K1138" s="32">
        <v>32994</v>
      </c>
      <c r="L1138" s="33">
        <f t="shared" si="309"/>
        <v>5</v>
      </c>
      <c r="M1138" s="33">
        <f t="shared" si="310"/>
        <v>1990</v>
      </c>
      <c r="N1138" s="34">
        <v>18.760000000000002</v>
      </c>
      <c r="P1138" s="32">
        <v>33492</v>
      </c>
      <c r="Q1138" s="33">
        <f t="shared" si="311"/>
        <v>9</v>
      </c>
      <c r="R1138" s="33">
        <f t="shared" si="312"/>
        <v>1991</v>
      </c>
      <c r="S1138" s="34">
        <v>20</v>
      </c>
    </row>
    <row r="1139" spans="1:19">
      <c r="A1139" s="32">
        <v>35394</v>
      </c>
      <c r="B1139" s="33">
        <f t="shared" si="305"/>
        <v>11</v>
      </c>
      <c r="C1139" s="33">
        <f t="shared" si="306"/>
        <v>1996</v>
      </c>
      <c r="D1139" s="34">
        <v>0.68300000000000005</v>
      </c>
      <c r="F1139" s="32">
        <v>37046</v>
      </c>
      <c r="G1139" s="33">
        <f t="shared" si="307"/>
        <v>6</v>
      </c>
      <c r="H1139" s="33">
        <f t="shared" si="308"/>
        <v>2001</v>
      </c>
      <c r="I1139" s="34">
        <v>3.98</v>
      </c>
      <c r="K1139" s="32">
        <v>32995</v>
      </c>
      <c r="L1139" s="33">
        <f t="shared" si="309"/>
        <v>5</v>
      </c>
      <c r="M1139" s="33">
        <f t="shared" si="310"/>
        <v>1990</v>
      </c>
      <c r="N1139" s="34">
        <v>18.63</v>
      </c>
      <c r="P1139" s="32">
        <v>33493</v>
      </c>
      <c r="Q1139" s="33">
        <f t="shared" si="311"/>
        <v>9</v>
      </c>
      <c r="R1139" s="33">
        <f t="shared" si="312"/>
        <v>1991</v>
      </c>
      <c r="S1139" s="34">
        <v>20.25</v>
      </c>
    </row>
    <row r="1140" spans="1:19">
      <c r="A1140" s="32">
        <v>35395</v>
      </c>
      <c r="B1140" s="33">
        <f t="shared" si="305"/>
        <v>11</v>
      </c>
      <c r="C1140" s="33">
        <f t="shared" si="306"/>
        <v>1996</v>
      </c>
      <c r="D1140" s="34">
        <v>0.65</v>
      </c>
      <c r="F1140" s="32">
        <v>37047</v>
      </c>
      <c r="G1140" s="33">
        <f t="shared" si="307"/>
        <v>6</v>
      </c>
      <c r="H1140" s="33">
        <f t="shared" si="308"/>
        <v>2001</v>
      </c>
      <c r="I1140" s="34">
        <v>3.93</v>
      </c>
      <c r="K1140" s="32">
        <v>32996</v>
      </c>
      <c r="L1140" s="33">
        <f t="shared" si="309"/>
        <v>5</v>
      </c>
      <c r="M1140" s="33">
        <f t="shared" si="310"/>
        <v>1990</v>
      </c>
      <c r="N1140" s="34">
        <v>17.98</v>
      </c>
      <c r="P1140" s="32">
        <v>33494</v>
      </c>
      <c r="Q1140" s="33">
        <f t="shared" si="311"/>
        <v>9</v>
      </c>
      <c r="R1140" s="33">
        <f t="shared" si="312"/>
        <v>1991</v>
      </c>
      <c r="S1140" s="34">
        <v>20.350000000000001</v>
      </c>
    </row>
    <row r="1141" spans="1:19">
      <c r="A1141" s="32">
        <v>35396</v>
      </c>
      <c r="B1141" s="33">
        <f t="shared" si="305"/>
        <v>11</v>
      </c>
      <c r="C1141" s="33">
        <f t="shared" si="306"/>
        <v>1996</v>
      </c>
      <c r="D1141" s="34">
        <v>0.68600000000000005</v>
      </c>
      <c r="F1141" s="32">
        <v>37048</v>
      </c>
      <c r="G1141" s="33">
        <f t="shared" si="307"/>
        <v>6</v>
      </c>
      <c r="H1141" s="33">
        <f t="shared" si="308"/>
        <v>2001</v>
      </c>
      <c r="I1141" s="34">
        <v>3.76</v>
      </c>
      <c r="K1141" s="32">
        <v>32997</v>
      </c>
      <c r="L1141" s="33">
        <f t="shared" si="309"/>
        <v>5</v>
      </c>
      <c r="M1141" s="33">
        <f t="shared" si="310"/>
        <v>1990</v>
      </c>
      <c r="N1141" s="34">
        <v>17.98</v>
      </c>
      <c r="P1141" s="32">
        <v>33497</v>
      </c>
      <c r="Q1141" s="33">
        <f t="shared" si="311"/>
        <v>9</v>
      </c>
      <c r="R1141" s="33">
        <f t="shared" si="312"/>
        <v>1991</v>
      </c>
      <c r="S1141" s="34">
        <v>20.53</v>
      </c>
    </row>
    <row r="1142" spans="1:19">
      <c r="A1142" s="32">
        <v>35398</v>
      </c>
      <c r="B1142" s="33">
        <f t="shared" si="305"/>
        <v>11</v>
      </c>
      <c r="C1142" s="33">
        <f t="shared" si="306"/>
        <v>1996</v>
      </c>
      <c r="D1142" s="34">
        <v>0.68600000000000005</v>
      </c>
      <c r="F1142" s="32">
        <v>37049</v>
      </c>
      <c r="G1142" s="33">
        <f t="shared" si="307"/>
        <v>6</v>
      </c>
      <c r="H1142" s="33">
        <f t="shared" si="308"/>
        <v>2001</v>
      </c>
      <c r="I1142" s="34">
        <v>3.68</v>
      </c>
      <c r="K1142" s="32">
        <v>33000</v>
      </c>
      <c r="L1142" s="33">
        <f t="shared" si="309"/>
        <v>5</v>
      </c>
      <c r="M1142" s="33">
        <f t="shared" si="310"/>
        <v>1990</v>
      </c>
      <c r="N1142" s="34">
        <v>18.3</v>
      </c>
      <c r="P1142" s="32">
        <v>33498</v>
      </c>
      <c r="Q1142" s="33">
        <f t="shared" si="311"/>
        <v>9</v>
      </c>
      <c r="R1142" s="33">
        <f t="shared" si="312"/>
        <v>1991</v>
      </c>
      <c r="S1142" s="34">
        <v>20.3</v>
      </c>
    </row>
    <row r="1143" spans="1:19">
      <c r="A1143" s="32">
        <v>35401</v>
      </c>
      <c r="B1143" s="33">
        <f t="shared" si="305"/>
        <v>12</v>
      </c>
      <c r="C1143" s="33">
        <f t="shared" si="306"/>
        <v>1996</v>
      </c>
      <c r="D1143" s="34">
        <v>0.68600000000000005</v>
      </c>
      <c r="F1143" s="32">
        <v>37050</v>
      </c>
      <c r="G1143" s="33">
        <f t="shared" si="307"/>
        <v>6</v>
      </c>
      <c r="H1143" s="33">
        <f t="shared" si="308"/>
        <v>2001</v>
      </c>
      <c r="I1143" s="34">
        <v>3.62</v>
      </c>
      <c r="K1143" s="32">
        <v>33001</v>
      </c>
      <c r="L1143" s="33">
        <f t="shared" si="309"/>
        <v>5</v>
      </c>
      <c r="M1143" s="33">
        <f t="shared" si="310"/>
        <v>1990</v>
      </c>
      <c r="N1143" s="34">
        <v>18.260000000000002</v>
      </c>
      <c r="P1143" s="32">
        <v>33499</v>
      </c>
      <c r="Q1143" s="33">
        <f t="shared" si="311"/>
        <v>9</v>
      </c>
      <c r="R1143" s="33">
        <f t="shared" si="312"/>
        <v>1991</v>
      </c>
      <c r="S1143" s="34">
        <v>20.53</v>
      </c>
    </row>
    <row r="1144" spans="1:19">
      <c r="A1144" s="32">
        <v>35402</v>
      </c>
      <c r="B1144" s="33">
        <f t="shared" si="305"/>
        <v>12</v>
      </c>
      <c r="C1144" s="33">
        <f t="shared" si="306"/>
        <v>1996</v>
      </c>
      <c r="D1144" s="34">
        <v>0.70299999999999996</v>
      </c>
      <c r="F1144" s="32">
        <v>37053</v>
      </c>
      <c r="G1144" s="33">
        <f t="shared" si="307"/>
        <v>6</v>
      </c>
      <c r="H1144" s="33">
        <f t="shared" si="308"/>
        <v>2001</v>
      </c>
      <c r="I1144" s="34">
        <v>3.91</v>
      </c>
      <c r="K1144" s="32">
        <v>33002</v>
      </c>
      <c r="L1144" s="33">
        <f t="shared" si="309"/>
        <v>5</v>
      </c>
      <c r="M1144" s="33">
        <f t="shared" si="310"/>
        <v>1990</v>
      </c>
      <c r="N1144" s="34">
        <v>19.010000000000002</v>
      </c>
      <c r="P1144" s="32">
        <v>33500</v>
      </c>
      <c r="Q1144" s="33">
        <f t="shared" si="311"/>
        <v>9</v>
      </c>
      <c r="R1144" s="33">
        <f t="shared" si="312"/>
        <v>1991</v>
      </c>
      <c r="S1144" s="34">
        <v>20.43</v>
      </c>
    </row>
    <row r="1145" spans="1:19">
      <c r="A1145" s="32">
        <v>35403</v>
      </c>
      <c r="B1145" s="33">
        <f t="shared" si="305"/>
        <v>12</v>
      </c>
      <c r="C1145" s="33">
        <f t="shared" si="306"/>
        <v>1996</v>
      </c>
      <c r="D1145" s="34">
        <v>0.69</v>
      </c>
      <c r="F1145" s="32">
        <v>37054</v>
      </c>
      <c r="G1145" s="33">
        <f t="shared" si="307"/>
        <v>6</v>
      </c>
      <c r="H1145" s="33">
        <f t="shared" si="308"/>
        <v>2001</v>
      </c>
      <c r="I1145" s="34">
        <v>4.05</v>
      </c>
      <c r="K1145" s="32">
        <v>33003</v>
      </c>
      <c r="L1145" s="33">
        <f t="shared" si="309"/>
        <v>5</v>
      </c>
      <c r="M1145" s="33">
        <f t="shared" si="310"/>
        <v>1990</v>
      </c>
      <c r="N1145" s="34">
        <v>19.03</v>
      </c>
      <c r="P1145" s="32">
        <v>33501</v>
      </c>
      <c r="Q1145" s="33">
        <f t="shared" si="311"/>
        <v>9</v>
      </c>
      <c r="R1145" s="33">
        <f t="shared" si="312"/>
        <v>1991</v>
      </c>
      <c r="S1145" s="34">
        <v>20.55</v>
      </c>
    </row>
    <row r="1146" spans="1:19">
      <c r="A1146" s="32">
        <v>35404</v>
      </c>
      <c r="B1146" s="33">
        <f t="shared" si="305"/>
        <v>12</v>
      </c>
      <c r="C1146" s="33">
        <f t="shared" si="306"/>
        <v>1996</v>
      </c>
      <c r="D1146" s="34">
        <v>0.68500000000000005</v>
      </c>
      <c r="F1146" s="32">
        <v>37055</v>
      </c>
      <c r="G1146" s="33">
        <f t="shared" si="307"/>
        <v>6</v>
      </c>
      <c r="H1146" s="33">
        <f t="shared" si="308"/>
        <v>2001</v>
      </c>
      <c r="I1146" s="34">
        <v>4.13</v>
      </c>
      <c r="K1146" s="32">
        <v>33004</v>
      </c>
      <c r="L1146" s="33">
        <f t="shared" si="309"/>
        <v>5</v>
      </c>
      <c r="M1146" s="33">
        <f t="shared" si="310"/>
        <v>1990</v>
      </c>
      <c r="N1146" s="34">
        <v>18.96</v>
      </c>
      <c r="P1146" s="32">
        <v>33504</v>
      </c>
      <c r="Q1146" s="33">
        <f t="shared" si="311"/>
        <v>9</v>
      </c>
      <c r="R1146" s="33">
        <f t="shared" si="312"/>
        <v>1991</v>
      </c>
      <c r="S1146" s="34">
        <v>20.83</v>
      </c>
    </row>
    <row r="1147" spans="1:19">
      <c r="A1147" s="32">
        <v>35405</v>
      </c>
      <c r="B1147" s="33">
        <f t="shared" si="305"/>
        <v>12</v>
      </c>
      <c r="C1147" s="33">
        <f t="shared" si="306"/>
        <v>1996</v>
      </c>
      <c r="D1147" s="34">
        <v>0.64800000000000002</v>
      </c>
      <c r="F1147" s="32">
        <v>37056</v>
      </c>
      <c r="G1147" s="33">
        <f t="shared" si="307"/>
        <v>6</v>
      </c>
      <c r="H1147" s="33">
        <f t="shared" si="308"/>
        <v>2001</v>
      </c>
      <c r="I1147" s="34">
        <v>3.92</v>
      </c>
      <c r="K1147" s="32">
        <v>33007</v>
      </c>
      <c r="L1147" s="33">
        <f t="shared" si="309"/>
        <v>5</v>
      </c>
      <c r="M1147" s="33">
        <f t="shared" si="310"/>
        <v>1990</v>
      </c>
      <c r="N1147" s="34">
        <v>19.73</v>
      </c>
      <c r="P1147" s="32">
        <v>33505</v>
      </c>
      <c r="Q1147" s="33">
        <f t="shared" si="311"/>
        <v>9</v>
      </c>
      <c r="R1147" s="33">
        <f t="shared" si="312"/>
        <v>1991</v>
      </c>
      <c r="S1147" s="34">
        <v>20.75</v>
      </c>
    </row>
    <row r="1148" spans="1:19">
      <c r="A1148" s="32">
        <v>35408</v>
      </c>
      <c r="B1148" s="33">
        <f t="shared" si="305"/>
        <v>12</v>
      </c>
      <c r="C1148" s="33">
        <f t="shared" si="306"/>
        <v>1996</v>
      </c>
      <c r="D1148" s="34">
        <v>0.60799999999999998</v>
      </c>
      <c r="F1148" s="32">
        <v>37057</v>
      </c>
      <c r="G1148" s="33">
        <f t="shared" si="307"/>
        <v>6</v>
      </c>
      <c r="H1148" s="33">
        <f t="shared" si="308"/>
        <v>2001</v>
      </c>
      <c r="I1148" s="34">
        <v>3.86</v>
      </c>
      <c r="K1148" s="32">
        <v>33008</v>
      </c>
      <c r="L1148" s="33">
        <f t="shared" si="309"/>
        <v>5</v>
      </c>
      <c r="M1148" s="33">
        <f t="shared" si="310"/>
        <v>1990</v>
      </c>
      <c r="N1148" s="34">
        <v>19.52</v>
      </c>
      <c r="P1148" s="32">
        <v>33506</v>
      </c>
      <c r="Q1148" s="33">
        <f t="shared" si="311"/>
        <v>9</v>
      </c>
      <c r="R1148" s="33">
        <f t="shared" si="312"/>
        <v>1991</v>
      </c>
      <c r="S1148" s="34">
        <v>20.65</v>
      </c>
    </row>
    <row r="1149" spans="1:19">
      <c r="A1149" s="32">
        <v>35409</v>
      </c>
      <c r="B1149" s="33">
        <f t="shared" si="305"/>
        <v>12</v>
      </c>
      <c r="C1149" s="33">
        <f t="shared" si="306"/>
        <v>1996</v>
      </c>
      <c r="D1149" s="34">
        <v>0.56299999999999994</v>
      </c>
      <c r="F1149" s="32">
        <v>37060</v>
      </c>
      <c r="G1149" s="33">
        <f t="shared" si="307"/>
        <v>6</v>
      </c>
      <c r="H1149" s="33">
        <f t="shared" si="308"/>
        <v>2001</v>
      </c>
      <c r="I1149" s="34">
        <v>3.91</v>
      </c>
      <c r="K1149" s="32">
        <v>33009</v>
      </c>
      <c r="L1149" s="33">
        <f t="shared" si="309"/>
        <v>5</v>
      </c>
      <c r="M1149" s="33">
        <f t="shared" si="310"/>
        <v>1990</v>
      </c>
      <c r="N1149" s="34">
        <v>19.05</v>
      </c>
      <c r="P1149" s="32">
        <v>33507</v>
      </c>
      <c r="Q1149" s="33">
        <f t="shared" si="311"/>
        <v>9</v>
      </c>
      <c r="R1149" s="33">
        <f t="shared" si="312"/>
        <v>1991</v>
      </c>
      <c r="S1149" s="34">
        <v>21</v>
      </c>
    </row>
    <row r="1150" spans="1:19">
      <c r="A1150" s="32">
        <v>35410</v>
      </c>
      <c r="B1150" s="33">
        <f t="shared" si="305"/>
        <v>12</v>
      </c>
      <c r="C1150" s="33">
        <f t="shared" si="306"/>
        <v>1996</v>
      </c>
      <c r="D1150" s="34">
        <v>0.54500000000000004</v>
      </c>
      <c r="F1150" s="32">
        <v>37061</v>
      </c>
      <c r="G1150" s="33">
        <f t="shared" si="307"/>
        <v>6</v>
      </c>
      <c r="H1150" s="33">
        <f t="shared" si="308"/>
        <v>2001</v>
      </c>
      <c r="I1150" s="34">
        <v>3.96</v>
      </c>
      <c r="K1150" s="32">
        <v>33010</v>
      </c>
      <c r="L1150" s="33">
        <f t="shared" si="309"/>
        <v>5</v>
      </c>
      <c r="M1150" s="33">
        <f t="shared" si="310"/>
        <v>1990</v>
      </c>
      <c r="N1150" s="34">
        <v>18.89</v>
      </c>
      <c r="P1150" s="32">
        <v>33508</v>
      </c>
      <c r="Q1150" s="33">
        <f t="shared" si="311"/>
        <v>9</v>
      </c>
      <c r="R1150" s="33">
        <f t="shared" si="312"/>
        <v>1991</v>
      </c>
      <c r="S1150" s="34">
        <v>21.48</v>
      </c>
    </row>
    <row r="1151" spans="1:19">
      <c r="A1151" s="32">
        <v>35411</v>
      </c>
      <c r="B1151" s="33">
        <f t="shared" si="305"/>
        <v>12</v>
      </c>
      <c r="C1151" s="33">
        <f t="shared" si="306"/>
        <v>1996</v>
      </c>
      <c r="D1151" s="34">
        <v>0.56899999999999995</v>
      </c>
      <c r="F1151" s="32">
        <v>37062</v>
      </c>
      <c r="G1151" s="33">
        <f t="shared" si="307"/>
        <v>6</v>
      </c>
      <c r="H1151" s="33">
        <f t="shared" si="308"/>
        <v>2001</v>
      </c>
      <c r="I1151" s="34">
        <v>3.83</v>
      </c>
      <c r="K1151" s="32">
        <v>33011</v>
      </c>
      <c r="L1151" s="33">
        <f t="shared" si="309"/>
        <v>5</v>
      </c>
      <c r="M1151" s="33">
        <f t="shared" si="310"/>
        <v>1990</v>
      </c>
      <c r="N1151" s="34">
        <v>18.78</v>
      </c>
      <c r="P1151" s="32">
        <v>33511</v>
      </c>
      <c r="Q1151" s="33">
        <f t="shared" si="311"/>
        <v>9</v>
      </c>
      <c r="R1151" s="33">
        <f t="shared" si="312"/>
        <v>1991</v>
      </c>
      <c r="S1151" s="34">
        <v>21.43</v>
      </c>
    </row>
    <row r="1152" spans="1:19">
      <c r="A1152" s="32">
        <v>35412</v>
      </c>
      <c r="B1152" s="33">
        <f t="shared" si="305"/>
        <v>12</v>
      </c>
      <c r="C1152" s="33">
        <f t="shared" si="306"/>
        <v>1996</v>
      </c>
      <c r="D1152" s="34">
        <v>0.61399999999999999</v>
      </c>
      <c r="F1152" s="32">
        <v>37063</v>
      </c>
      <c r="G1152" s="33">
        <f t="shared" si="307"/>
        <v>6</v>
      </c>
      <c r="H1152" s="33">
        <f t="shared" si="308"/>
        <v>2001</v>
      </c>
      <c r="I1152" s="34">
        <v>3.69</v>
      </c>
      <c r="K1152" s="32">
        <v>33014</v>
      </c>
      <c r="L1152" s="33">
        <f t="shared" si="309"/>
        <v>5</v>
      </c>
      <c r="M1152" s="33">
        <f t="shared" si="310"/>
        <v>1990</v>
      </c>
      <c r="N1152" s="34">
        <v>18.260000000000002</v>
      </c>
      <c r="P1152" s="32">
        <v>33512</v>
      </c>
      <c r="Q1152" s="33">
        <f t="shared" si="311"/>
        <v>10</v>
      </c>
      <c r="R1152" s="33">
        <f t="shared" si="312"/>
        <v>1991</v>
      </c>
      <c r="S1152" s="34">
        <v>21.15</v>
      </c>
    </row>
    <row r="1153" spans="1:19">
      <c r="A1153" s="32">
        <v>35415</v>
      </c>
      <c r="B1153" s="33">
        <f t="shared" si="305"/>
        <v>12</v>
      </c>
      <c r="C1153" s="33">
        <f t="shared" si="306"/>
        <v>1996</v>
      </c>
      <c r="D1153" s="34">
        <v>0.70099999999999996</v>
      </c>
      <c r="F1153" s="32">
        <v>37064</v>
      </c>
      <c r="G1153" s="33">
        <f t="shared" si="307"/>
        <v>6</v>
      </c>
      <c r="H1153" s="33">
        <f t="shared" si="308"/>
        <v>2001</v>
      </c>
      <c r="I1153" s="34">
        <v>3.68</v>
      </c>
      <c r="K1153" s="32">
        <v>33015</v>
      </c>
      <c r="L1153" s="33">
        <f t="shared" si="309"/>
        <v>5</v>
      </c>
      <c r="M1153" s="33">
        <f t="shared" si="310"/>
        <v>1990</v>
      </c>
      <c r="N1153" s="34">
        <v>17.510000000000002</v>
      </c>
      <c r="P1153" s="32">
        <v>33513</v>
      </c>
      <c r="Q1153" s="33">
        <f t="shared" si="311"/>
        <v>10</v>
      </c>
      <c r="R1153" s="33">
        <f t="shared" si="312"/>
        <v>1991</v>
      </c>
      <c r="S1153" s="34">
        <v>21.3</v>
      </c>
    </row>
    <row r="1154" spans="1:19">
      <c r="A1154" s="32">
        <v>35416</v>
      </c>
      <c r="B1154" s="33">
        <f t="shared" si="305"/>
        <v>12</v>
      </c>
      <c r="C1154" s="33">
        <f t="shared" si="306"/>
        <v>1996</v>
      </c>
      <c r="D1154" s="34">
        <v>0.65300000000000002</v>
      </c>
      <c r="F1154" s="32">
        <v>37067</v>
      </c>
      <c r="G1154" s="33">
        <f t="shared" si="307"/>
        <v>6</v>
      </c>
      <c r="H1154" s="33">
        <f t="shared" si="308"/>
        <v>2001</v>
      </c>
      <c r="I1154" s="34">
        <v>3.56</v>
      </c>
      <c r="K1154" s="32">
        <v>33016</v>
      </c>
      <c r="L1154" s="33">
        <f t="shared" si="309"/>
        <v>5</v>
      </c>
      <c r="M1154" s="33">
        <f t="shared" si="310"/>
        <v>1990</v>
      </c>
      <c r="N1154" s="34">
        <v>16.25</v>
      </c>
      <c r="P1154" s="32">
        <v>33514</v>
      </c>
      <c r="Q1154" s="33">
        <f t="shared" si="311"/>
        <v>10</v>
      </c>
      <c r="R1154" s="33">
        <f t="shared" si="312"/>
        <v>1991</v>
      </c>
      <c r="S1154" s="34">
        <v>21.75</v>
      </c>
    </row>
    <row r="1155" spans="1:19">
      <c r="A1155" s="32">
        <v>35417</v>
      </c>
      <c r="B1155" s="33">
        <f t="shared" si="305"/>
        <v>12</v>
      </c>
      <c r="C1155" s="33">
        <f t="shared" si="306"/>
        <v>1996</v>
      </c>
      <c r="D1155" s="34">
        <v>0.624</v>
      </c>
      <c r="F1155" s="32">
        <v>37068</v>
      </c>
      <c r="G1155" s="33">
        <f t="shared" si="307"/>
        <v>6</v>
      </c>
      <c r="H1155" s="33">
        <f t="shared" si="308"/>
        <v>2001</v>
      </c>
      <c r="I1155" s="34">
        <v>3.46</v>
      </c>
      <c r="K1155" s="32">
        <v>33017</v>
      </c>
      <c r="L1155" s="33">
        <f t="shared" si="309"/>
        <v>5</v>
      </c>
      <c r="M1155" s="33">
        <f t="shared" si="310"/>
        <v>1990</v>
      </c>
      <c r="N1155" s="34">
        <v>16.02</v>
      </c>
      <c r="P1155" s="32">
        <v>33515</v>
      </c>
      <c r="Q1155" s="33">
        <f t="shared" si="311"/>
        <v>10</v>
      </c>
      <c r="R1155" s="33">
        <f t="shared" si="312"/>
        <v>1991</v>
      </c>
      <c r="S1155" s="34">
        <v>21.83</v>
      </c>
    </row>
    <row r="1156" spans="1:19">
      <c r="A1156" s="32">
        <v>35418</v>
      </c>
      <c r="B1156" s="33">
        <f t="shared" si="305"/>
        <v>12</v>
      </c>
      <c r="C1156" s="33">
        <f t="shared" si="306"/>
        <v>1996</v>
      </c>
      <c r="D1156" s="34">
        <v>0.61599999999999999</v>
      </c>
      <c r="F1156" s="32">
        <v>37069</v>
      </c>
      <c r="G1156" s="33">
        <f t="shared" si="307"/>
        <v>6</v>
      </c>
      <c r="H1156" s="33">
        <f t="shared" si="308"/>
        <v>2001</v>
      </c>
      <c r="I1156" s="34">
        <v>3.39</v>
      </c>
      <c r="K1156" s="32">
        <v>33018</v>
      </c>
      <c r="L1156" s="33">
        <f t="shared" si="309"/>
        <v>5</v>
      </c>
      <c r="M1156" s="33">
        <f t="shared" si="310"/>
        <v>1990</v>
      </c>
      <c r="N1156" s="34">
        <v>16.12</v>
      </c>
      <c r="P1156" s="32">
        <v>33518</v>
      </c>
      <c r="Q1156" s="33">
        <f t="shared" si="311"/>
        <v>10</v>
      </c>
      <c r="R1156" s="33">
        <f t="shared" si="312"/>
        <v>1991</v>
      </c>
      <c r="S1156" s="34">
        <v>21.98</v>
      </c>
    </row>
    <row r="1157" spans="1:19">
      <c r="A1157" s="32">
        <v>35419</v>
      </c>
      <c r="B1157" s="33">
        <f t="shared" si="305"/>
        <v>12</v>
      </c>
      <c r="C1157" s="33">
        <f t="shared" si="306"/>
        <v>1996</v>
      </c>
      <c r="D1157" s="34">
        <v>0.63500000000000001</v>
      </c>
      <c r="F1157" s="32">
        <v>37070</v>
      </c>
      <c r="G1157" s="33">
        <f t="shared" si="307"/>
        <v>6</v>
      </c>
      <c r="H1157" s="33">
        <f t="shared" si="308"/>
        <v>2001</v>
      </c>
      <c r="I1157" s="34">
        <v>3.2</v>
      </c>
      <c r="K1157" s="32">
        <v>33022</v>
      </c>
      <c r="L1157" s="33">
        <f t="shared" si="309"/>
        <v>5</v>
      </c>
      <c r="M1157" s="33">
        <f t="shared" si="310"/>
        <v>1990</v>
      </c>
      <c r="N1157" s="34">
        <v>18</v>
      </c>
      <c r="P1157" s="32">
        <v>33519</v>
      </c>
      <c r="Q1157" s="33">
        <f t="shared" si="311"/>
        <v>10</v>
      </c>
      <c r="R1157" s="33">
        <f t="shared" si="312"/>
        <v>1991</v>
      </c>
      <c r="S1157" s="34">
        <v>21.95</v>
      </c>
    </row>
    <row r="1158" spans="1:19">
      <c r="A1158" s="32">
        <v>35422</v>
      </c>
      <c r="B1158" s="33">
        <f t="shared" si="305"/>
        <v>12</v>
      </c>
      <c r="C1158" s="33">
        <f t="shared" si="306"/>
        <v>1996</v>
      </c>
      <c r="D1158" s="34">
        <v>0.59499999999999997</v>
      </c>
      <c r="F1158" s="32">
        <v>37071</v>
      </c>
      <c r="G1158" s="33">
        <f t="shared" si="307"/>
        <v>6</v>
      </c>
      <c r="H1158" s="33">
        <f t="shared" si="308"/>
        <v>2001</v>
      </c>
      <c r="I1158" s="34">
        <v>2.91</v>
      </c>
      <c r="K1158" s="32">
        <v>33023</v>
      </c>
      <c r="L1158" s="33">
        <f t="shared" si="309"/>
        <v>5</v>
      </c>
      <c r="M1158" s="33">
        <f t="shared" si="310"/>
        <v>1990</v>
      </c>
      <c r="N1158" s="34">
        <v>17.88</v>
      </c>
      <c r="P1158" s="32">
        <v>33520</v>
      </c>
      <c r="Q1158" s="33">
        <f t="shared" si="311"/>
        <v>10</v>
      </c>
      <c r="R1158" s="33">
        <f t="shared" si="312"/>
        <v>1991</v>
      </c>
      <c r="S1158" s="34">
        <v>22.43</v>
      </c>
    </row>
    <row r="1159" spans="1:19">
      <c r="A1159" s="32">
        <v>35423</v>
      </c>
      <c r="B1159" s="33">
        <f t="shared" si="305"/>
        <v>12</v>
      </c>
      <c r="C1159" s="33">
        <f t="shared" si="306"/>
        <v>1996</v>
      </c>
      <c r="D1159" s="34">
        <v>0.58399999999999996</v>
      </c>
      <c r="F1159" s="32">
        <v>37074</v>
      </c>
      <c r="G1159" s="33">
        <f t="shared" si="307"/>
        <v>7</v>
      </c>
      <c r="H1159" s="33">
        <f t="shared" si="308"/>
        <v>2001</v>
      </c>
      <c r="I1159" s="34">
        <v>2.92</v>
      </c>
      <c r="K1159" s="32">
        <v>33024</v>
      </c>
      <c r="L1159" s="33">
        <f t="shared" si="309"/>
        <v>5</v>
      </c>
      <c r="M1159" s="33">
        <f t="shared" si="310"/>
        <v>1990</v>
      </c>
      <c r="N1159" s="34">
        <v>17.47</v>
      </c>
      <c r="P1159" s="32">
        <v>33521</v>
      </c>
      <c r="Q1159" s="33">
        <f t="shared" si="311"/>
        <v>10</v>
      </c>
      <c r="R1159" s="33">
        <f t="shared" si="312"/>
        <v>1991</v>
      </c>
      <c r="S1159" s="34">
        <v>22.13</v>
      </c>
    </row>
    <row r="1160" spans="1:19">
      <c r="A1160" s="32">
        <v>35425</v>
      </c>
      <c r="B1160" s="33">
        <f t="shared" si="305"/>
        <v>12</v>
      </c>
      <c r="C1160" s="33">
        <f t="shared" si="306"/>
        <v>1996</v>
      </c>
      <c r="D1160" s="34">
        <v>0.54900000000000004</v>
      </c>
      <c r="F1160" s="32">
        <v>37075</v>
      </c>
      <c r="G1160" s="33">
        <f t="shared" si="307"/>
        <v>7</v>
      </c>
      <c r="H1160" s="33">
        <f t="shared" si="308"/>
        <v>2001</v>
      </c>
      <c r="I1160" s="34">
        <v>3</v>
      </c>
      <c r="K1160" s="32">
        <v>33025</v>
      </c>
      <c r="L1160" s="33">
        <f t="shared" si="309"/>
        <v>6</v>
      </c>
      <c r="M1160" s="33">
        <f t="shared" si="310"/>
        <v>1990</v>
      </c>
      <c r="N1160" s="34">
        <v>17.510000000000002</v>
      </c>
      <c r="P1160" s="32">
        <v>33522</v>
      </c>
      <c r="Q1160" s="33">
        <f t="shared" si="311"/>
        <v>10</v>
      </c>
      <c r="R1160" s="33">
        <f t="shared" si="312"/>
        <v>1991</v>
      </c>
      <c r="S1160" s="34">
        <v>22.08</v>
      </c>
    </row>
    <row r="1161" spans="1:19">
      <c r="A1161" s="32">
        <v>35426</v>
      </c>
      <c r="B1161" s="33">
        <f t="shared" si="305"/>
        <v>12</v>
      </c>
      <c r="C1161" s="33">
        <f t="shared" si="306"/>
        <v>1996</v>
      </c>
      <c r="D1161" s="34">
        <v>0.52900000000000003</v>
      </c>
      <c r="F1161" s="32">
        <v>37077</v>
      </c>
      <c r="G1161" s="33">
        <f t="shared" si="307"/>
        <v>7</v>
      </c>
      <c r="H1161" s="33">
        <f t="shared" si="308"/>
        <v>2001</v>
      </c>
      <c r="I1161" s="34">
        <v>3.09</v>
      </c>
      <c r="K1161" s="32">
        <v>33028</v>
      </c>
      <c r="L1161" s="33">
        <f t="shared" si="309"/>
        <v>6</v>
      </c>
      <c r="M1161" s="33">
        <f t="shared" si="310"/>
        <v>1990</v>
      </c>
      <c r="N1161" s="34">
        <v>17.09</v>
      </c>
      <c r="P1161" s="32">
        <v>33525</v>
      </c>
      <c r="Q1161" s="33">
        <f t="shared" si="311"/>
        <v>10</v>
      </c>
      <c r="R1161" s="33">
        <f t="shared" si="312"/>
        <v>1991</v>
      </c>
      <c r="S1161" s="34">
        <v>22.6</v>
      </c>
    </row>
    <row r="1162" spans="1:19">
      <c r="A1162" s="32">
        <v>35429</v>
      </c>
      <c r="B1162" s="33">
        <f t="shared" si="305"/>
        <v>12</v>
      </c>
      <c r="C1162" s="33">
        <f t="shared" si="306"/>
        <v>1996</v>
      </c>
      <c r="D1162" s="34">
        <v>0.48499999999999999</v>
      </c>
      <c r="F1162" s="32">
        <v>37078</v>
      </c>
      <c r="G1162" s="33">
        <f t="shared" si="307"/>
        <v>7</v>
      </c>
      <c r="H1162" s="33">
        <f t="shared" si="308"/>
        <v>2001</v>
      </c>
      <c r="I1162" s="34">
        <v>2.99</v>
      </c>
      <c r="K1162" s="32">
        <v>33029</v>
      </c>
      <c r="L1162" s="33">
        <f t="shared" si="309"/>
        <v>6</v>
      </c>
      <c r="M1162" s="33">
        <f t="shared" si="310"/>
        <v>1990</v>
      </c>
      <c r="N1162" s="34">
        <v>16.41</v>
      </c>
      <c r="P1162" s="32">
        <v>33526</v>
      </c>
      <c r="Q1162" s="33">
        <f t="shared" si="311"/>
        <v>10</v>
      </c>
      <c r="R1162" s="33">
        <f t="shared" si="312"/>
        <v>1991</v>
      </c>
      <c r="S1162" s="34">
        <v>22.83</v>
      </c>
    </row>
    <row r="1163" spans="1:19">
      <c r="A1163" s="32">
        <v>35430</v>
      </c>
      <c r="B1163" s="33">
        <f t="shared" si="305"/>
        <v>12</v>
      </c>
      <c r="C1163" s="33">
        <f t="shared" si="306"/>
        <v>1996</v>
      </c>
      <c r="D1163" s="34">
        <v>0.49299999999999999</v>
      </c>
      <c r="F1163" s="32">
        <v>37081</v>
      </c>
      <c r="G1163" s="33">
        <f t="shared" si="307"/>
        <v>7</v>
      </c>
      <c r="H1163" s="33">
        <f t="shared" si="308"/>
        <v>2001</v>
      </c>
      <c r="I1163" s="34">
        <v>3.1</v>
      </c>
      <c r="K1163" s="32">
        <v>33030</v>
      </c>
      <c r="L1163" s="33">
        <f t="shared" si="309"/>
        <v>6</v>
      </c>
      <c r="M1163" s="33">
        <f t="shared" si="310"/>
        <v>1990</v>
      </c>
      <c r="N1163" s="34">
        <v>16.91</v>
      </c>
      <c r="P1163" s="32">
        <v>33527</v>
      </c>
      <c r="Q1163" s="33">
        <f t="shared" si="311"/>
        <v>10</v>
      </c>
      <c r="R1163" s="33">
        <f t="shared" si="312"/>
        <v>1991</v>
      </c>
      <c r="S1163" s="34">
        <v>22.6</v>
      </c>
    </row>
    <row r="1164" spans="1:19">
      <c r="A1164" s="32">
        <v>35432</v>
      </c>
      <c r="B1164" s="33">
        <f t="shared" si="305"/>
        <v>1</v>
      </c>
      <c r="C1164" s="33">
        <f t="shared" si="306"/>
        <v>1997</v>
      </c>
      <c r="D1164" s="34">
        <v>0.52800000000000002</v>
      </c>
      <c r="F1164" s="32">
        <v>37082</v>
      </c>
      <c r="G1164" s="33">
        <f t="shared" si="307"/>
        <v>7</v>
      </c>
      <c r="H1164" s="33">
        <f t="shared" si="308"/>
        <v>2001</v>
      </c>
      <c r="I1164" s="34">
        <v>3.2</v>
      </c>
      <c r="K1164" s="32">
        <v>33031</v>
      </c>
      <c r="L1164" s="33">
        <f t="shared" si="309"/>
        <v>6</v>
      </c>
      <c r="M1164" s="33">
        <f t="shared" si="310"/>
        <v>1990</v>
      </c>
      <c r="N1164" s="34">
        <v>16.649999999999999</v>
      </c>
      <c r="P1164" s="32">
        <v>33528</v>
      </c>
      <c r="Q1164" s="33">
        <f t="shared" si="311"/>
        <v>10</v>
      </c>
      <c r="R1164" s="33">
        <f t="shared" si="312"/>
        <v>1991</v>
      </c>
      <c r="S1164" s="34">
        <v>22.73</v>
      </c>
    </row>
    <row r="1165" spans="1:19">
      <c r="A1165" s="32">
        <v>35433</v>
      </c>
      <c r="B1165" s="33">
        <f t="shared" si="305"/>
        <v>1</v>
      </c>
      <c r="C1165" s="33">
        <f t="shared" si="306"/>
        <v>1997</v>
      </c>
      <c r="D1165" s="34">
        <v>0.51800000000000002</v>
      </c>
      <c r="F1165" s="32">
        <v>37083</v>
      </c>
      <c r="G1165" s="33">
        <f t="shared" si="307"/>
        <v>7</v>
      </c>
      <c r="H1165" s="33">
        <f t="shared" si="308"/>
        <v>2001</v>
      </c>
      <c r="I1165" s="34">
        <v>3.21</v>
      </c>
      <c r="K1165" s="32">
        <v>33032</v>
      </c>
      <c r="L1165" s="33">
        <f t="shared" si="309"/>
        <v>6</v>
      </c>
      <c r="M1165" s="33">
        <f t="shared" si="310"/>
        <v>1990</v>
      </c>
      <c r="N1165" s="34">
        <v>16.78</v>
      </c>
      <c r="P1165" s="32">
        <v>33529</v>
      </c>
      <c r="Q1165" s="33">
        <f t="shared" si="311"/>
        <v>10</v>
      </c>
      <c r="R1165" s="33">
        <f t="shared" si="312"/>
        <v>1991</v>
      </c>
      <c r="S1165" s="34">
        <v>23</v>
      </c>
    </row>
    <row r="1166" spans="1:19">
      <c r="A1166" s="32">
        <v>35436</v>
      </c>
      <c r="B1166" s="33">
        <f t="shared" si="305"/>
        <v>1</v>
      </c>
      <c r="C1166" s="33">
        <f t="shared" si="306"/>
        <v>1997</v>
      </c>
      <c r="D1166" s="34">
        <v>0.55100000000000005</v>
      </c>
      <c r="F1166" s="32">
        <v>37084</v>
      </c>
      <c r="G1166" s="33">
        <f t="shared" si="307"/>
        <v>7</v>
      </c>
      <c r="H1166" s="33">
        <f t="shared" si="308"/>
        <v>2001</v>
      </c>
      <c r="I1166" s="34">
        <v>3.29</v>
      </c>
      <c r="K1166" s="32">
        <v>33035</v>
      </c>
      <c r="L1166" s="33">
        <f t="shared" si="309"/>
        <v>6</v>
      </c>
      <c r="M1166" s="33">
        <f t="shared" si="310"/>
        <v>1990</v>
      </c>
      <c r="N1166" s="34">
        <v>16.82</v>
      </c>
      <c r="P1166" s="32">
        <v>33532</v>
      </c>
      <c r="Q1166" s="33">
        <f t="shared" si="311"/>
        <v>10</v>
      </c>
      <c r="R1166" s="33">
        <f t="shared" si="312"/>
        <v>1991</v>
      </c>
      <c r="S1166" s="34">
        <v>22.95</v>
      </c>
    </row>
    <row r="1167" spans="1:19">
      <c r="A1167" s="32">
        <v>35437</v>
      </c>
      <c r="B1167" s="33">
        <f t="shared" si="305"/>
        <v>1</v>
      </c>
      <c r="C1167" s="33">
        <f t="shared" si="306"/>
        <v>1997</v>
      </c>
      <c r="D1167" s="34">
        <v>0.54100000000000004</v>
      </c>
      <c r="F1167" s="32">
        <v>37085</v>
      </c>
      <c r="G1167" s="33">
        <f t="shared" si="307"/>
        <v>7</v>
      </c>
      <c r="H1167" s="33">
        <f t="shared" si="308"/>
        <v>2001</v>
      </c>
      <c r="I1167" s="34">
        <v>3.15</v>
      </c>
      <c r="K1167" s="32">
        <v>33036</v>
      </c>
      <c r="L1167" s="33">
        <f t="shared" si="309"/>
        <v>6</v>
      </c>
      <c r="M1167" s="33">
        <f t="shared" si="310"/>
        <v>1990</v>
      </c>
      <c r="N1167" s="34">
        <v>17.39</v>
      </c>
      <c r="P1167" s="32">
        <v>33533</v>
      </c>
      <c r="Q1167" s="33">
        <f t="shared" si="311"/>
        <v>10</v>
      </c>
      <c r="R1167" s="33">
        <f t="shared" si="312"/>
        <v>1991</v>
      </c>
      <c r="S1167" s="34">
        <v>22.65</v>
      </c>
    </row>
    <row r="1168" spans="1:19">
      <c r="A1168" s="32">
        <v>35438</v>
      </c>
      <c r="B1168" s="33">
        <f t="shared" si="305"/>
        <v>1</v>
      </c>
      <c r="C1168" s="33">
        <f t="shared" si="306"/>
        <v>1997</v>
      </c>
      <c r="D1168" s="34">
        <v>0.54100000000000004</v>
      </c>
      <c r="F1168" s="32">
        <v>37088</v>
      </c>
      <c r="G1168" s="33">
        <f t="shared" si="307"/>
        <v>7</v>
      </c>
      <c r="H1168" s="33">
        <f t="shared" si="308"/>
        <v>2001</v>
      </c>
      <c r="I1168" s="34">
        <v>3.08</v>
      </c>
      <c r="K1168" s="32">
        <v>33037</v>
      </c>
      <c r="L1168" s="33">
        <f t="shared" si="309"/>
        <v>6</v>
      </c>
      <c r="M1168" s="33">
        <f t="shared" si="310"/>
        <v>1990</v>
      </c>
      <c r="N1168" s="34">
        <v>17.600000000000001</v>
      </c>
      <c r="P1168" s="32">
        <v>33534</v>
      </c>
      <c r="Q1168" s="33">
        <f t="shared" si="311"/>
        <v>10</v>
      </c>
      <c r="R1168" s="33">
        <f t="shared" si="312"/>
        <v>1991</v>
      </c>
      <c r="S1168" s="34">
        <v>22.48</v>
      </c>
    </row>
    <row r="1169" spans="1:19">
      <c r="A1169" s="32">
        <v>35439</v>
      </c>
      <c r="B1169" s="33">
        <f t="shared" si="305"/>
        <v>1</v>
      </c>
      <c r="C1169" s="33">
        <f t="shared" si="306"/>
        <v>1997</v>
      </c>
      <c r="D1169" s="34">
        <v>0.52100000000000002</v>
      </c>
      <c r="F1169" s="32">
        <v>37089</v>
      </c>
      <c r="G1169" s="33">
        <f t="shared" si="307"/>
        <v>7</v>
      </c>
      <c r="H1169" s="33">
        <f t="shared" si="308"/>
        <v>2001</v>
      </c>
      <c r="I1169" s="34">
        <v>3.14</v>
      </c>
      <c r="K1169" s="32">
        <v>33038</v>
      </c>
      <c r="L1169" s="33">
        <f t="shared" si="309"/>
        <v>6</v>
      </c>
      <c r="M1169" s="33">
        <f t="shared" si="310"/>
        <v>1990</v>
      </c>
      <c r="N1169" s="34">
        <v>17.11</v>
      </c>
      <c r="P1169" s="32">
        <v>33535</v>
      </c>
      <c r="Q1169" s="33">
        <f t="shared" si="311"/>
        <v>10</v>
      </c>
      <c r="R1169" s="33">
        <f t="shared" si="312"/>
        <v>1991</v>
      </c>
      <c r="S1169" s="34">
        <v>22.25</v>
      </c>
    </row>
    <row r="1170" spans="1:19">
      <c r="A1170" s="32">
        <v>35440</v>
      </c>
      <c r="B1170" s="33">
        <f t="shared" si="305"/>
        <v>1</v>
      </c>
      <c r="C1170" s="33">
        <f t="shared" si="306"/>
        <v>1997</v>
      </c>
      <c r="D1170" s="34">
        <v>0.52600000000000002</v>
      </c>
      <c r="F1170" s="32">
        <v>37090</v>
      </c>
      <c r="G1170" s="33">
        <f t="shared" si="307"/>
        <v>7</v>
      </c>
      <c r="H1170" s="33">
        <f t="shared" si="308"/>
        <v>2001</v>
      </c>
      <c r="I1170" s="34">
        <v>3.15</v>
      </c>
      <c r="K1170" s="32">
        <v>33039</v>
      </c>
      <c r="L1170" s="33">
        <f t="shared" si="309"/>
        <v>6</v>
      </c>
      <c r="M1170" s="33">
        <f t="shared" si="310"/>
        <v>1990</v>
      </c>
      <c r="N1170" s="34">
        <v>16.64</v>
      </c>
      <c r="P1170" s="32">
        <v>33536</v>
      </c>
      <c r="Q1170" s="33">
        <f t="shared" si="311"/>
        <v>10</v>
      </c>
      <c r="R1170" s="33">
        <f t="shared" si="312"/>
        <v>1991</v>
      </c>
      <c r="S1170" s="34">
        <v>22.35</v>
      </c>
    </row>
    <row r="1171" spans="1:19">
      <c r="A1171" s="32">
        <v>35443</v>
      </c>
      <c r="B1171" s="33">
        <f t="shared" si="305"/>
        <v>1</v>
      </c>
      <c r="C1171" s="33">
        <f t="shared" si="306"/>
        <v>1997</v>
      </c>
      <c r="D1171" s="34">
        <v>0.51300000000000001</v>
      </c>
      <c r="F1171" s="32">
        <v>37091</v>
      </c>
      <c r="G1171" s="33">
        <f t="shared" si="307"/>
        <v>7</v>
      </c>
      <c r="H1171" s="33">
        <f t="shared" si="308"/>
        <v>2001</v>
      </c>
      <c r="I1171" s="34">
        <v>3.01</v>
      </c>
      <c r="K1171" s="32">
        <v>33042</v>
      </c>
      <c r="L1171" s="33">
        <f t="shared" si="309"/>
        <v>6</v>
      </c>
      <c r="M1171" s="33">
        <f t="shared" si="310"/>
        <v>1990</v>
      </c>
      <c r="N1171" s="34">
        <v>15.92</v>
      </c>
      <c r="P1171" s="32">
        <v>33539</v>
      </c>
      <c r="Q1171" s="33">
        <f t="shared" si="311"/>
        <v>10</v>
      </c>
      <c r="R1171" s="33">
        <f t="shared" si="312"/>
        <v>1991</v>
      </c>
      <c r="S1171" s="34">
        <v>21.9</v>
      </c>
    </row>
    <row r="1172" spans="1:19">
      <c r="A1172" s="32">
        <v>35444</v>
      </c>
      <c r="B1172" s="33">
        <f t="shared" si="305"/>
        <v>1</v>
      </c>
      <c r="C1172" s="33">
        <f t="shared" si="306"/>
        <v>1997</v>
      </c>
      <c r="D1172" s="34">
        <v>0.49299999999999999</v>
      </c>
      <c r="F1172" s="32">
        <v>37092</v>
      </c>
      <c r="G1172" s="33">
        <f t="shared" si="307"/>
        <v>7</v>
      </c>
      <c r="H1172" s="33">
        <f t="shared" si="308"/>
        <v>2001</v>
      </c>
      <c r="I1172" s="34">
        <v>2.97</v>
      </c>
      <c r="K1172" s="32">
        <v>33043</v>
      </c>
      <c r="L1172" s="33">
        <f t="shared" si="309"/>
        <v>6</v>
      </c>
      <c r="M1172" s="33">
        <f t="shared" si="310"/>
        <v>1990</v>
      </c>
      <c r="N1172" s="34">
        <v>15.55</v>
      </c>
      <c r="P1172" s="32">
        <v>33540</v>
      </c>
      <c r="Q1172" s="33">
        <f t="shared" si="311"/>
        <v>10</v>
      </c>
      <c r="R1172" s="33">
        <f t="shared" si="312"/>
        <v>1991</v>
      </c>
      <c r="S1172" s="34">
        <v>21.85</v>
      </c>
    </row>
    <row r="1173" spans="1:19">
      <c r="A1173" s="32">
        <v>35445</v>
      </c>
      <c r="B1173" s="33">
        <f t="shared" si="305"/>
        <v>1</v>
      </c>
      <c r="C1173" s="33">
        <f t="shared" si="306"/>
        <v>1997</v>
      </c>
      <c r="D1173" s="34">
        <v>0.48799999999999999</v>
      </c>
      <c r="F1173" s="32">
        <v>37095</v>
      </c>
      <c r="G1173" s="33">
        <f t="shared" si="307"/>
        <v>7</v>
      </c>
      <c r="H1173" s="33">
        <f t="shared" si="308"/>
        <v>2001</v>
      </c>
      <c r="I1173" s="34">
        <v>3.02</v>
      </c>
      <c r="K1173" s="32">
        <v>33044</v>
      </c>
      <c r="L1173" s="33">
        <f t="shared" si="309"/>
        <v>6</v>
      </c>
      <c r="M1173" s="33">
        <f t="shared" si="310"/>
        <v>1990</v>
      </c>
      <c r="N1173" s="34">
        <v>15.43</v>
      </c>
      <c r="P1173" s="32">
        <v>33541</v>
      </c>
      <c r="Q1173" s="33">
        <f t="shared" si="311"/>
        <v>10</v>
      </c>
      <c r="R1173" s="33">
        <f t="shared" si="312"/>
        <v>1991</v>
      </c>
      <c r="S1173" s="34">
        <v>21.95</v>
      </c>
    </row>
    <row r="1174" spans="1:19">
      <c r="A1174" s="32">
        <v>35446</v>
      </c>
      <c r="B1174" s="33">
        <f t="shared" si="305"/>
        <v>1</v>
      </c>
      <c r="C1174" s="33">
        <f t="shared" si="306"/>
        <v>1997</v>
      </c>
      <c r="D1174" s="34">
        <v>0.47399999999999998</v>
      </c>
      <c r="F1174" s="32">
        <v>37096</v>
      </c>
      <c r="G1174" s="33">
        <f t="shared" si="307"/>
        <v>7</v>
      </c>
      <c r="H1174" s="33">
        <f t="shared" si="308"/>
        <v>2001</v>
      </c>
      <c r="I1174" s="34">
        <v>3</v>
      </c>
      <c r="K1174" s="32">
        <v>33045</v>
      </c>
      <c r="L1174" s="33">
        <f t="shared" si="309"/>
        <v>6</v>
      </c>
      <c r="M1174" s="33">
        <f t="shared" si="310"/>
        <v>1990</v>
      </c>
      <c r="N1174" s="34">
        <v>16.09</v>
      </c>
      <c r="P1174" s="32">
        <v>33542</v>
      </c>
      <c r="Q1174" s="33">
        <f t="shared" si="311"/>
        <v>10</v>
      </c>
      <c r="R1174" s="33">
        <f t="shared" si="312"/>
        <v>1991</v>
      </c>
      <c r="S1174" s="34">
        <v>22</v>
      </c>
    </row>
    <row r="1175" spans="1:19">
      <c r="A1175" s="32">
        <v>35447</v>
      </c>
      <c r="B1175" s="33">
        <f t="shared" si="305"/>
        <v>1</v>
      </c>
      <c r="C1175" s="33">
        <f t="shared" si="306"/>
        <v>1997</v>
      </c>
      <c r="D1175" s="34">
        <v>0.46600000000000003</v>
      </c>
      <c r="F1175" s="32">
        <v>37097</v>
      </c>
      <c r="G1175" s="33">
        <f t="shared" si="307"/>
        <v>7</v>
      </c>
      <c r="H1175" s="33">
        <f t="shared" si="308"/>
        <v>2001</v>
      </c>
      <c r="I1175" s="34">
        <v>3.06</v>
      </c>
      <c r="K1175" s="32">
        <v>33046</v>
      </c>
      <c r="L1175" s="33">
        <f t="shared" si="309"/>
        <v>6</v>
      </c>
      <c r="M1175" s="33">
        <f t="shared" si="310"/>
        <v>1990</v>
      </c>
      <c r="N1175" s="34">
        <v>16.5</v>
      </c>
      <c r="P1175" s="32">
        <v>33543</v>
      </c>
      <c r="Q1175" s="33">
        <f t="shared" si="311"/>
        <v>11</v>
      </c>
      <c r="R1175" s="33">
        <f t="shared" si="312"/>
        <v>1991</v>
      </c>
      <c r="S1175" s="34">
        <v>22.53</v>
      </c>
    </row>
    <row r="1176" spans="1:19">
      <c r="A1176" s="32">
        <v>35450</v>
      </c>
      <c r="B1176" s="33">
        <f t="shared" si="305"/>
        <v>1</v>
      </c>
      <c r="C1176" s="33">
        <f t="shared" si="306"/>
        <v>1997</v>
      </c>
      <c r="D1176" s="34">
        <v>0.45300000000000001</v>
      </c>
      <c r="F1176" s="32">
        <v>37098</v>
      </c>
      <c r="G1176" s="33">
        <f t="shared" si="307"/>
        <v>7</v>
      </c>
      <c r="H1176" s="33">
        <f t="shared" si="308"/>
        <v>2001</v>
      </c>
      <c r="I1176" s="34">
        <v>3.26</v>
      </c>
      <c r="K1176" s="32">
        <v>33049</v>
      </c>
      <c r="L1176" s="33">
        <f t="shared" si="309"/>
        <v>6</v>
      </c>
      <c r="M1176" s="33">
        <f t="shared" si="310"/>
        <v>1990</v>
      </c>
      <c r="N1176" s="34">
        <v>16.149999999999999</v>
      </c>
      <c r="P1176" s="32">
        <v>33546</v>
      </c>
      <c r="Q1176" s="33">
        <f t="shared" si="311"/>
        <v>11</v>
      </c>
      <c r="R1176" s="33">
        <f t="shared" si="312"/>
        <v>1991</v>
      </c>
      <c r="S1176" s="34">
        <v>22.73</v>
      </c>
    </row>
    <row r="1177" spans="1:19">
      <c r="A1177" s="32">
        <v>35451</v>
      </c>
      <c r="B1177" s="33">
        <f t="shared" si="305"/>
        <v>1</v>
      </c>
      <c r="C1177" s="33">
        <f t="shared" si="306"/>
        <v>1997</v>
      </c>
      <c r="D1177" s="34">
        <v>0.45100000000000001</v>
      </c>
      <c r="F1177" s="32">
        <v>37099</v>
      </c>
      <c r="G1177" s="33">
        <f t="shared" si="307"/>
        <v>7</v>
      </c>
      <c r="H1177" s="33">
        <f t="shared" si="308"/>
        <v>2001</v>
      </c>
      <c r="I1177" s="34">
        <v>3.06</v>
      </c>
      <c r="K1177" s="32">
        <v>33050</v>
      </c>
      <c r="L1177" s="33">
        <f t="shared" si="309"/>
        <v>6</v>
      </c>
      <c r="M1177" s="33">
        <f t="shared" si="310"/>
        <v>1990</v>
      </c>
      <c r="N1177" s="34">
        <v>17.12</v>
      </c>
      <c r="P1177" s="32">
        <v>33547</v>
      </c>
      <c r="Q1177" s="33">
        <f t="shared" si="311"/>
        <v>11</v>
      </c>
      <c r="R1177" s="33">
        <f t="shared" si="312"/>
        <v>1991</v>
      </c>
      <c r="S1177" s="34">
        <v>22.53</v>
      </c>
    </row>
    <row r="1178" spans="1:19">
      <c r="A1178" s="32">
        <v>35452</v>
      </c>
      <c r="B1178" s="33">
        <f t="shared" si="305"/>
        <v>1</v>
      </c>
      <c r="C1178" s="33">
        <f t="shared" si="306"/>
        <v>1997</v>
      </c>
      <c r="D1178" s="34">
        <v>0.44900000000000001</v>
      </c>
      <c r="F1178" s="32">
        <v>37102</v>
      </c>
      <c r="G1178" s="33">
        <f t="shared" si="307"/>
        <v>7</v>
      </c>
      <c r="H1178" s="33">
        <f t="shared" si="308"/>
        <v>2001</v>
      </c>
      <c r="I1178" s="34">
        <v>3.28</v>
      </c>
      <c r="K1178" s="32">
        <v>33051</v>
      </c>
      <c r="L1178" s="33">
        <f t="shared" si="309"/>
        <v>6</v>
      </c>
      <c r="M1178" s="33">
        <f t="shared" si="310"/>
        <v>1990</v>
      </c>
      <c r="N1178" s="34">
        <v>16.7</v>
      </c>
      <c r="P1178" s="32">
        <v>33548</v>
      </c>
      <c r="Q1178" s="33">
        <f t="shared" si="311"/>
        <v>11</v>
      </c>
      <c r="R1178" s="33">
        <f t="shared" si="312"/>
        <v>1991</v>
      </c>
      <c r="S1178" s="34">
        <v>22</v>
      </c>
    </row>
    <row r="1179" spans="1:19">
      <c r="A1179" s="32">
        <v>35453</v>
      </c>
      <c r="B1179" s="33">
        <f t="shared" si="305"/>
        <v>1</v>
      </c>
      <c r="C1179" s="33">
        <f t="shared" si="306"/>
        <v>1997</v>
      </c>
      <c r="D1179" s="34">
        <v>0.44800000000000001</v>
      </c>
      <c r="F1179" s="32">
        <v>37103</v>
      </c>
      <c r="G1179" s="33">
        <f t="shared" si="307"/>
        <v>7</v>
      </c>
      <c r="H1179" s="33">
        <f t="shared" si="308"/>
        <v>2001</v>
      </c>
      <c r="I1179" s="34">
        <v>3.31</v>
      </c>
      <c r="K1179" s="32">
        <v>33052</v>
      </c>
      <c r="L1179" s="33">
        <f t="shared" si="309"/>
        <v>6</v>
      </c>
      <c r="M1179" s="33">
        <f t="shared" si="310"/>
        <v>1990</v>
      </c>
      <c r="N1179" s="34">
        <v>17.18</v>
      </c>
      <c r="P1179" s="32">
        <v>33549</v>
      </c>
      <c r="Q1179" s="33">
        <f t="shared" si="311"/>
        <v>11</v>
      </c>
      <c r="R1179" s="33">
        <f t="shared" si="312"/>
        <v>1991</v>
      </c>
      <c r="S1179" s="34">
        <v>21.85</v>
      </c>
    </row>
    <row r="1180" spans="1:19">
      <c r="A1180" s="32">
        <v>35454</v>
      </c>
      <c r="B1180" s="33">
        <f t="shared" si="305"/>
        <v>1</v>
      </c>
      <c r="C1180" s="33">
        <f t="shared" si="306"/>
        <v>1997</v>
      </c>
      <c r="D1180" s="34">
        <v>0.41399999999999998</v>
      </c>
      <c r="F1180" s="32">
        <v>37104</v>
      </c>
      <c r="G1180" s="33">
        <f t="shared" si="307"/>
        <v>8</v>
      </c>
      <c r="H1180" s="33">
        <f t="shared" si="308"/>
        <v>2001</v>
      </c>
      <c r="I1180" s="34">
        <v>3.27</v>
      </c>
      <c r="K1180" s="32">
        <v>33053</v>
      </c>
      <c r="L1180" s="33">
        <f t="shared" si="309"/>
        <v>6</v>
      </c>
      <c r="M1180" s="33">
        <f t="shared" si="310"/>
        <v>1990</v>
      </c>
      <c r="N1180" s="34">
        <v>17.05</v>
      </c>
      <c r="P1180" s="32">
        <v>33550</v>
      </c>
      <c r="Q1180" s="33">
        <f t="shared" si="311"/>
        <v>11</v>
      </c>
      <c r="R1180" s="33">
        <f t="shared" si="312"/>
        <v>1991</v>
      </c>
      <c r="S1180" s="34">
        <v>21.8</v>
      </c>
    </row>
    <row r="1181" spans="1:19">
      <c r="A1181" s="32">
        <v>35457</v>
      </c>
      <c r="B1181" s="33">
        <f t="shared" si="305"/>
        <v>1</v>
      </c>
      <c r="C1181" s="33">
        <f t="shared" si="306"/>
        <v>1997</v>
      </c>
      <c r="D1181" s="34">
        <v>0.42099999999999999</v>
      </c>
      <c r="F1181" s="32">
        <v>37105</v>
      </c>
      <c r="G1181" s="33">
        <f t="shared" si="307"/>
        <v>8</v>
      </c>
      <c r="H1181" s="33">
        <f t="shared" si="308"/>
        <v>2001</v>
      </c>
      <c r="I1181" s="34">
        <v>3.15</v>
      </c>
      <c r="K1181" s="32">
        <v>33056</v>
      </c>
      <c r="L1181" s="33">
        <f t="shared" si="309"/>
        <v>7</v>
      </c>
      <c r="M1181" s="33">
        <f t="shared" si="310"/>
        <v>1990</v>
      </c>
      <c r="N1181" s="34">
        <v>16.940000000000001</v>
      </c>
      <c r="P1181" s="32">
        <v>33553</v>
      </c>
      <c r="Q1181" s="33">
        <f t="shared" si="311"/>
        <v>11</v>
      </c>
      <c r="R1181" s="33">
        <f t="shared" si="312"/>
        <v>1991</v>
      </c>
      <c r="S1181" s="34">
        <v>21.45</v>
      </c>
    </row>
    <row r="1182" spans="1:19">
      <c r="A1182" s="32">
        <v>35458</v>
      </c>
      <c r="B1182" s="33">
        <f t="shared" si="305"/>
        <v>1</v>
      </c>
      <c r="C1182" s="33">
        <f t="shared" si="306"/>
        <v>1997</v>
      </c>
      <c r="D1182" s="34">
        <v>0.41899999999999998</v>
      </c>
      <c r="F1182" s="32">
        <v>37106</v>
      </c>
      <c r="G1182" s="33">
        <f t="shared" si="307"/>
        <v>8</v>
      </c>
      <c r="H1182" s="33">
        <f t="shared" si="308"/>
        <v>2001</v>
      </c>
      <c r="I1182" s="34">
        <v>3.06</v>
      </c>
      <c r="K1182" s="32">
        <v>33057</v>
      </c>
      <c r="L1182" s="33">
        <f t="shared" si="309"/>
        <v>7</v>
      </c>
      <c r="M1182" s="33">
        <f t="shared" si="310"/>
        <v>1990</v>
      </c>
      <c r="N1182" s="34">
        <v>16.73</v>
      </c>
      <c r="P1182" s="32">
        <v>33554</v>
      </c>
      <c r="Q1182" s="33">
        <f t="shared" si="311"/>
        <v>11</v>
      </c>
      <c r="R1182" s="33">
        <f t="shared" si="312"/>
        <v>1991</v>
      </c>
      <c r="S1182" s="34">
        <v>21.2</v>
      </c>
    </row>
    <row r="1183" spans="1:19">
      <c r="A1183" s="32">
        <v>35459</v>
      </c>
      <c r="B1183" s="33">
        <f t="shared" si="305"/>
        <v>1</v>
      </c>
      <c r="C1183" s="33">
        <f t="shared" si="306"/>
        <v>1997</v>
      </c>
      <c r="D1183" s="34">
        <v>0.40100000000000002</v>
      </c>
      <c r="F1183" s="32">
        <v>37109</v>
      </c>
      <c r="G1183" s="33">
        <f t="shared" si="307"/>
        <v>8</v>
      </c>
      <c r="H1183" s="33">
        <f t="shared" si="308"/>
        <v>2001</v>
      </c>
      <c r="I1183" s="34">
        <v>3.07</v>
      </c>
      <c r="K1183" s="32">
        <v>33058</v>
      </c>
      <c r="L1183" s="33">
        <f t="shared" si="309"/>
        <v>7</v>
      </c>
      <c r="M1183" s="33">
        <f t="shared" si="310"/>
        <v>1990</v>
      </c>
      <c r="N1183" s="34">
        <v>16.73</v>
      </c>
      <c r="P1183" s="32">
        <v>33555</v>
      </c>
      <c r="Q1183" s="33">
        <f t="shared" si="311"/>
        <v>11</v>
      </c>
      <c r="R1183" s="33">
        <f t="shared" si="312"/>
        <v>1991</v>
      </c>
      <c r="S1183" s="34">
        <v>21.5</v>
      </c>
    </row>
    <row r="1184" spans="1:19">
      <c r="A1184" s="32">
        <v>35460</v>
      </c>
      <c r="B1184" s="33">
        <f t="shared" si="305"/>
        <v>1</v>
      </c>
      <c r="C1184" s="33">
        <f t="shared" si="306"/>
        <v>1997</v>
      </c>
      <c r="D1184" s="34">
        <v>0.40100000000000002</v>
      </c>
      <c r="F1184" s="32">
        <v>37110</v>
      </c>
      <c r="G1184" s="33">
        <f t="shared" si="307"/>
        <v>8</v>
      </c>
      <c r="H1184" s="33">
        <f t="shared" si="308"/>
        <v>2001</v>
      </c>
      <c r="I1184" s="34">
        <v>3.16</v>
      </c>
      <c r="K1184" s="32">
        <v>33059</v>
      </c>
      <c r="L1184" s="33">
        <f t="shared" si="309"/>
        <v>7</v>
      </c>
      <c r="M1184" s="33">
        <f t="shared" si="310"/>
        <v>1990</v>
      </c>
      <c r="N1184" s="34">
        <v>16.5</v>
      </c>
      <c r="P1184" s="32">
        <v>33556</v>
      </c>
      <c r="Q1184" s="33">
        <f t="shared" si="311"/>
        <v>11</v>
      </c>
      <c r="R1184" s="33">
        <f t="shared" si="312"/>
        <v>1991</v>
      </c>
      <c r="S1184" s="34">
        <v>21</v>
      </c>
    </row>
    <row r="1185" spans="1:19">
      <c r="A1185" s="32">
        <v>35461</v>
      </c>
      <c r="B1185" s="33">
        <f t="shared" si="305"/>
        <v>1</v>
      </c>
      <c r="C1185" s="33">
        <f t="shared" si="306"/>
        <v>1997</v>
      </c>
      <c r="D1185" s="34">
        <v>0.40100000000000002</v>
      </c>
      <c r="F1185" s="32">
        <v>37111</v>
      </c>
      <c r="G1185" s="33">
        <f t="shared" si="307"/>
        <v>8</v>
      </c>
      <c r="H1185" s="33">
        <f t="shared" si="308"/>
        <v>2001</v>
      </c>
      <c r="I1185" s="34">
        <v>3.11</v>
      </c>
      <c r="K1185" s="32">
        <v>33060</v>
      </c>
      <c r="L1185" s="33">
        <f t="shared" si="309"/>
        <v>7</v>
      </c>
      <c r="M1185" s="33">
        <f t="shared" si="310"/>
        <v>1990</v>
      </c>
      <c r="N1185" s="34">
        <v>16.489999999999998</v>
      </c>
      <c r="P1185" s="32">
        <v>33557</v>
      </c>
      <c r="Q1185" s="33">
        <f t="shared" si="311"/>
        <v>11</v>
      </c>
      <c r="R1185" s="33">
        <f t="shared" si="312"/>
        <v>1991</v>
      </c>
      <c r="S1185" s="34">
        <v>21.63</v>
      </c>
    </row>
    <row r="1186" spans="1:19">
      <c r="A1186" s="32">
        <v>35464</v>
      </c>
      <c r="B1186" s="33">
        <f t="shared" si="305"/>
        <v>2</v>
      </c>
      <c r="C1186" s="33">
        <f t="shared" si="306"/>
        <v>1997</v>
      </c>
      <c r="D1186" s="34">
        <v>0.39300000000000002</v>
      </c>
      <c r="F1186" s="32">
        <v>37112</v>
      </c>
      <c r="G1186" s="33">
        <f t="shared" si="307"/>
        <v>8</v>
      </c>
      <c r="H1186" s="33">
        <f t="shared" si="308"/>
        <v>2001</v>
      </c>
      <c r="I1186" s="34">
        <v>3.1</v>
      </c>
      <c r="K1186" s="32">
        <v>33063</v>
      </c>
      <c r="L1186" s="33">
        <f t="shared" si="309"/>
        <v>7</v>
      </c>
      <c r="M1186" s="33">
        <f t="shared" si="310"/>
        <v>1990</v>
      </c>
      <c r="N1186" s="34">
        <v>16.63</v>
      </c>
      <c r="P1186" s="32">
        <v>33560</v>
      </c>
      <c r="Q1186" s="33">
        <f t="shared" si="311"/>
        <v>11</v>
      </c>
      <c r="R1186" s="33">
        <f t="shared" si="312"/>
        <v>1991</v>
      </c>
      <c r="S1186" s="34">
        <v>21.35</v>
      </c>
    </row>
    <row r="1187" spans="1:19">
      <c r="A1187" s="32">
        <v>35465</v>
      </c>
      <c r="B1187" s="33">
        <f t="shared" si="305"/>
        <v>2</v>
      </c>
      <c r="C1187" s="33">
        <f t="shared" si="306"/>
        <v>1997</v>
      </c>
      <c r="D1187" s="34">
        <v>0.38400000000000001</v>
      </c>
      <c r="F1187" s="32">
        <v>37113</v>
      </c>
      <c r="G1187" s="33">
        <f t="shared" si="307"/>
        <v>8</v>
      </c>
      <c r="H1187" s="33">
        <f t="shared" si="308"/>
        <v>2001</v>
      </c>
      <c r="I1187" s="34">
        <v>2.99</v>
      </c>
      <c r="K1187" s="32">
        <v>33064</v>
      </c>
      <c r="L1187" s="33">
        <f t="shared" si="309"/>
        <v>7</v>
      </c>
      <c r="M1187" s="33">
        <f t="shared" si="310"/>
        <v>1990</v>
      </c>
      <c r="N1187" s="34">
        <v>17.05</v>
      </c>
      <c r="P1187" s="32">
        <v>33561</v>
      </c>
      <c r="Q1187" s="33">
        <f t="shared" si="311"/>
        <v>11</v>
      </c>
      <c r="R1187" s="33">
        <f t="shared" si="312"/>
        <v>1991</v>
      </c>
      <c r="S1187" s="34">
        <v>21.08</v>
      </c>
    </row>
    <row r="1188" spans="1:19">
      <c r="A1188" s="32">
        <v>35466</v>
      </c>
      <c r="B1188" s="33">
        <f t="shared" ref="B1188:B1251" si="313">+MONTH(A1188)</f>
        <v>2</v>
      </c>
      <c r="C1188" s="33">
        <f t="shared" ref="C1188:C1251" si="314">+YEAR(A1188)</f>
        <v>1997</v>
      </c>
      <c r="D1188" s="34">
        <v>0.38900000000000001</v>
      </c>
      <c r="F1188" s="32">
        <v>37116</v>
      </c>
      <c r="G1188" s="33">
        <f t="shared" ref="G1188:G1251" si="315">+MONTH(F1188)</f>
        <v>8</v>
      </c>
      <c r="H1188" s="33">
        <f t="shared" ref="H1188:H1251" si="316">+YEAR(F1188)</f>
        <v>2001</v>
      </c>
      <c r="I1188" s="34">
        <v>3</v>
      </c>
      <c r="K1188" s="32">
        <v>33065</v>
      </c>
      <c r="L1188" s="33">
        <f t="shared" ref="L1188:L1251" si="317">+MONTH(K1188)</f>
        <v>7</v>
      </c>
      <c r="M1188" s="33">
        <f t="shared" ref="M1188:M1251" si="318">+YEAR(K1188)</f>
        <v>1990</v>
      </c>
      <c r="N1188" s="34">
        <v>17.45</v>
      </c>
      <c r="P1188" s="32">
        <v>33562</v>
      </c>
      <c r="Q1188" s="33">
        <f t="shared" ref="Q1188:Q1251" si="319">+MONTH(P1188)</f>
        <v>11</v>
      </c>
      <c r="R1188" s="33">
        <f t="shared" si="312"/>
        <v>1991</v>
      </c>
      <c r="S1188" s="34">
        <v>20.48</v>
      </c>
    </row>
    <row r="1189" spans="1:19">
      <c r="A1189" s="32">
        <v>35467</v>
      </c>
      <c r="B1189" s="33">
        <f t="shared" si="313"/>
        <v>2</v>
      </c>
      <c r="C1189" s="33">
        <f t="shared" si="314"/>
        <v>1997</v>
      </c>
      <c r="D1189" s="34">
        <v>0.36799999999999999</v>
      </c>
      <c r="F1189" s="32">
        <v>37117</v>
      </c>
      <c r="G1189" s="33">
        <f t="shared" si="315"/>
        <v>8</v>
      </c>
      <c r="H1189" s="33">
        <f t="shared" si="316"/>
        <v>2001</v>
      </c>
      <c r="I1189" s="34">
        <v>3.05</v>
      </c>
      <c r="K1189" s="32">
        <v>33066</v>
      </c>
      <c r="L1189" s="33">
        <f t="shared" si="317"/>
        <v>7</v>
      </c>
      <c r="M1189" s="33">
        <f t="shared" si="318"/>
        <v>1990</v>
      </c>
      <c r="N1189" s="34">
        <v>18.690000000000001</v>
      </c>
      <c r="P1189" s="32">
        <v>33563</v>
      </c>
      <c r="Q1189" s="33">
        <f t="shared" si="319"/>
        <v>11</v>
      </c>
      <c r="R1189" s="33">
        <f t="shared" ref="R1189:R1252" si="320">+YEAR(P1189)</f>
        <v>1991</v>
      </c>
      <c r="S1189" s="34">
        <v>20.73</v>
      </c>
    </row>
    <row r="1190" spans="1:19">
      <c r="A1190" s="32">
        <v>35468</v>
      </c>
      <c r="B1190" s="33">
        <f t="shared" si="313"/>
        <v>2</v>
      </c>
      <c r="C1190" s="33">
        <f t="shared" si="314"/>
        <v>1997</v>
      </c>
      <c r="D1190" s="34">
        <v>0.376</v>
      </c>
      <c r="F1190" s="32">
        <v>37118</v>
      </c>
      <c r="G1190" s="33">
        <f t="shared" si="315"/>
        <v>8</v>
      </c>
      <c r="H1190" s="33">
        <f t="shared" si="316"/>
        <v>2001</v>
      </c>
      <c r="I1190" s="34">
        <v>3.15</v>
      </c>
      <c r="K1190" s="32">
        <v>33067</v>
      </c>
      <c r="L1190" s="33">
        <f t="shared" si="317"/>
        <v>7</v>
      </c>
      <c r="M1190" s="33">
        <f t="shared" si="318"/>
        <v>1990</v>
      </c>
      <c r="N1190" s="34">
        <v>18.37</v>
      </c>
      <c r="P1190" s="32">
        <v>33564</v>
      </c>
      <c r="Q1190" s="33">
        <f t="shared" si="319"/>
        <v>11</v>
      </c>
      <c r="R1190" s="33">
        <f t="shared" si="320"/>
        <v>1991</v>
      </c>
      <c r="S1190" s="34">
        <v>20.149999999999999</v>
      </c>
    </row>
    <row r="1191" spans="1:19">
      <c r="A1191" s="32">
        <v>35471</v>
      </c>
      <c r="B1191" s="33">
        <f t="shared" si="313"/>
        <v>2</v>
      </c>
      <c r="C1191" s="33">
        <f t="shared" si="314"/>
        <v>1997</v>
      </c>
      <c r="D1191" s="34">
        <v>0.36799999999999999</v>
      </c>
      <c r="F1191" s="32">
        <v>37119</v>
      </c>
      <c r="G1191" s="33">
        <f t="shared" si="315"/>
        <v>8</v>
      </c>
      <c r="H1191" s="33">
        <f t="shared" si="316"/>
        <v>2001</v>
      </c>
      <c r="I1191" s="34">
        <v>3.46</v>
      </c>
      <c r="K1191" s="32">
        <v>33070</v>
      </c>
      <c r="L1191" s="33">
        <f t="shared" si="317"/>
        <v>7</v>
      </c>
      <c r="M1191" s="33">
        <f t="shared" si="318"/>
        <v>1990</v>
      </c>
      <c r="N1191" s="34">
        <v>18.670000000000002</v>
      </c>
      <c r="P1191" s="32">
        <v>33567</v>
      </c>
      <c r="Q1191" s="33">
        <f t="shared" si="319"/>
        <v>11</v>
      </c>
      <c r="R1191" s="33">
        <f t="shared" si="320"/>
        <v>1991</v>
      </c>
      <c r="S1191" s="34">
        <v>19.78</v>
      </c>
    </row>
    <row r="1192" spans="1:19">
      <c r="A1192" s="32">
        <v>35472</v>
      </c>
      <c r="B1192" s="33">
        <f t="shared" si="313"/>
        <v>2</v>
      </c>
      <c r="C1192" s="33">
        <f t="shared" si="314"/>
        <v>1997</v>
      </c>
      <c r="D1192" s="34">
        <v>0.373</v>
      </c>
      <c r="F1192" s="32">
        <v>37120</v>
      </c>
      <c r="G1192" s="33">
        <f t="shared" si="315"/>
        <v>8</v>
      </c>
      <c r="H1192" s="33">
        <f t="shared" si="316"/>
        <v>2001</v>
      </c>
      <c r="I1192" s="34">
        <v>3.24</v>
      </c>
      <c r="K1192" s="32">
        <v>33071</v>
      </c>
      <c r="L1192" s="33">
        <f t="shared" si="317"/>
        <v>7</v>
      </c>
      <c r="M1192" s="33">
        <f t="shared" si="318"/>
        <v>1990</v>
      </c>
      <c r="N1192" s="34">
        <v>18.23</v>
      </c>
      <c r="P1192" s="32">
        <v>33568</v>
      </c>
      <c r="Q1192" s="33">
        <f t="shared" si="319"/>
        <v>11</v>
      </c>
      <c r="R1192" s="33">
        <f t="shared" si="320"/>
        <v>1991</v>
      </c>
      <c r="S1192" s="34">
        <v>19.78</v>
      </c>
    </row>
    <row r="1193" spans="1:19">
      <c r="A1193" s="32">
        <v>35473</v>
      </c>
      <c r="B1193" s="33">
        <f t="shared" si="313"/>
        <v>2</v>
      </c>
      <c r="C1193" s="33">
        <f t="shared" si="314"/>
        <v>1997</v>
      </c>
      <c r="D1193" s="34">
        <v>0.36599999999999999</v>
      </c>
      <c r="F1193" s="32">
        <v>37123</v>
      </c>
      <c r="G1193" s="33">
        <f t="shared" si="315"/>
        <v>8</v>
      </c>
      <c r="H1193" s="33">
        <f t="shared" si="316"/>
        <v>2001</v>
      </c>
      <c r="I1193" s="34">
        <v>3.17</v>
      </c>
      <c r="K1193" s="32">
        <v>33072</v>
      </c>
      <c r="L1193" s="33">
        <f t="shared" si="317"/>
        <v>7</v>
      </c>
      <c r="M1193" s="33">
        <f t="shared" si="318"/>
        <v>1990</v>
      </c>
      <c r="N1193" s="34">
        <v>18.57</v>
      </c>
      <c r="P1193" s="32">
        <v>33569</v>
      </c>
      <c r="Q1193" s="33">
        <f t="shared" si="319"/>
        <v>11</v>
      </c>
      <c r="R1193" s="33">
        <f t="shared" si="320"/>
        <v>1991</v>
      </c>
      <c r="S1193" s="34">
        <v>19.649999999999999</v>
      </c>
    </row>
    <row r="1194" spans="1:19">
      <c r="A1194" s="32">
        <v>35474</v>
      </c>
      <c r="B1194" s="33">
        <f t="shared" si="313"/>
        <v>2</v>
      </c>
      <c r="C1194" s="33">
        <f t="shared" si="314"/>
        <v>1997</v>
      </c>
      <c r="D1194" s="34">
        <v>0.375</v>
      </c>
      <c r="F1194" s="32">
        <v>37124</v>
      </c>
      <c r="G1194" s="33">
        <f t="shared" si="315"/>
        <v>8</v>
      </c>
      <c r="H1194" s="33">
        <f t="shared" si="316"/>
        <v>2001</v>
      </c>
      <c r="I1194" s="34">
        <v>3.18</v>
      </c>
      <c r="K1194" s="32">
        <v>33073</v>
      </c>
      <c r="L1194" s="33">
        <f t="shared" si="317"/>
        <v>7</v>
      </c>
      <c r="M1194" s="33">
        <f t="shared" si="318"/>
        <v>1990</v>
      </c>
      <c r="N1194" s="34">
        <v>19.07</v>
      </c>
      <c r="P1194" s="32">
        <v>33570</v>
      </c>
      <c r="Q1194" s="33">
        <f t="shared" si="319"/>
        <v>11</v>
      </c>
      <c r="R1194" s="33">
        <f t="shared" si="320"/>
        <v>1991</v>
      </c>
      <c r="S1194" s="34">
        <v>19.98</v>
      </c>
    </row>
    <row r="1195" spans="1:19">
      <c r="A1195" s="32">
        <v>35475</v>
      </c>
      <c r="B1195" s="33">
        <f t="shared" si="313"/>
        <v>2</v>
      </c>
      <c r="C1195" s="33">
        <f t="shared" si="314"/>
        <v>1997</v>
      </c>
      <c r="D1195" s="34">
        <v>0.38100000000000001</v>
      </c>
      <c r="F1195" s="32">
        <v>37125</v>
      </c>
      <c r="G1195" s="33">
        <f t="shared" si="315"/>
        <v>8</v>
      </c>
      <c r="H1195" s="33">
        <f t="shared" si="316"/>
        <v>2001</v>
      </c>
      <c r="I1195" s="34">
        <v>3.2</v>
      </c>
      <c r="K1195" s="32">
        <v>33074</v>
      </c>
      <c r="L1195" s="33">
        <f t="shared" si="317"/>
        <v>7</v>
      </c>
      <c r="M1195" s="33">
        <f t="shared" si="318"/>
        <v>1990</v>
      </c>
      <c r="N1195" s="34">
        <v>19.61</v>
      </c>
      <c r="P1195" s="32">
        <v>33571</v>
      </c>
      <c r="Q1195" s="33">
        <f t="shared" si="319"/>
        <v>11</v>
      </c>
      <c r="R1195" s="33">
        <f t="shared" si="320"/>
        <v>1991</v>
      </c>
      <c r="S1195" s="34">
        <v>20.079999999999998</v>
      </c>
    </row>
    <row r="1196" spans="1:19">
      <c r="A1196" s="32">
        <v>35479</v>
      </c>
      <c r="B1196" s="33">
        <f t="shared" si="313"/>
        <v>2</v>
      </c>
      <c r="C1196" s="33">
        <f t="shared" si="314"/>
        <v>1997</v>
      </c>
      <c r="D1196" s="34">
        <v>0.379</v>
      </c>
      <c r="F1196" s="32">
        <v>37126</v>
      </c>
      <c r="G1196" s="33">
        <f t="shared" si="315"/>
        <v>8</v>
      </c>
      <c r="H1196" s="33">
        <f t="shared" si="316"/>
        <v>2001</v>
      </c>
      <c r="I1196" s="34">
        <v>2.87</v>
      </c>
      <c r="K1196" s="32">
        <v>33077</v>
      </c>
      <c r="L1196" s="33">
        <f t="shared" si="317"/>
        <v>7</v>
      </c>
      <c r="M1196" s="33">
        <f t="shared" si="318"/>
        <v>1990</v>
      </c>
      <c r="N1196" s="34">
        <v>19.88</v>
      </c>
      <c r="P1196" s="32">
        <v>33574</v>
      </c>
      <c r="Q1196" s="33">
        <f t="shared" si="319"/>
        <v>12</v>
      </c>
      <c r="R1196" s="33">
        <f t="shared" si="320"/>
        <v>1991</v>
      </c>
      <c r="S1196" s="34">
        <v>19.600000000000001</v>
      </c>
    </row>
    <row r="1197" spans="1:19">
      <c r="A1197" s="32">
        <v>35480</v>
      </c>
      <c r="B1197" s="33">
        <f t="shared" si="313"/>
        <v>2</v>
      </c>
      <c r="C1197" s="33">
        <f t="shared" si="314"/>
        <v>1997</v>
      </c>
      <c r="D1197" s="34">
        <v>0.38</v>
      </c>
      <c r="F1197" s="32">
        <v>37127</v>
      </c>
      <c r="G1197" s="33">
        <f t="shared" si="315"/>
        <v>8</v>
      </c>
      <c r="H1197" s="33">
        <f t="shared" si="316"/>
        <v>2001</v>
      </c>
      <c r="I1197" s="34">
        <v>2.77</v>
      </c>
      <c r="K1197" s="32">
        <v>33078</v>
      </c>
      <c r="L1197" s="33">
        <f t="shared" si="317"/>
        <v>7</v>
      </c>
      <c r="M1197" s="33">
        <f t="shared" si="318"/>
        <v>1990</v>
      </c>
      <c r="N1197" s="34">
        <v>19.84</v>
      </c>
      <c r="P1197" s="32">
        <v>33575</v>
      </c>
      <c r="Q1197" s="33">
        <f t="shared" si="319"/>
        <v>12</v>
      </c>
      <c r="R1197" s="33">
        <f t="shared" si="320"/>
        <v>1991</v>
      </c>
      <c r="S1197" s="34">
        <v>19.2</v>
      </c>
    </row>
    <row r="1198" spans="1:19">
      <c r="A1198" s="32">
        <v>35481</v>
      </c>
      <c r="B1198" s="33">
        <f t="shared" si="313"/>
        <v>2</v>
      </c>
      <c r="C1198" s="33">
        <f t="shared" si="314"/>
        <v>1997</v>
      </c>
      <c r="D1198" s="34">
        <v>0.38300000000000001</v>
      </c>
      <c r="F1198" s="32">
        <v>37130</v>
      </c>
      <c r="G1198" s="33">
        <f t="shared" si="315"/>
        <v>8</v>
      </c>
      <c r="H1198" s="33">
        <f t="shared" si="316"/>
        <v>2001</v>
      </c>
      <c r="I1198" s="34">
        <v>2.61</v>
      </c>
      <c r="K1198" s="32">
        <v>33079</v>
      </c>
      <c r="L1198" s="33">
        <f t="shared" si="317"/>
        <v>7</v>
      </c>
      <c r="M1198" s="33">
        <f t="shared" si="318"/>
        <v>1990</v>
      </c>
      <c r="N1198" s="34">
        <v>19.329999999999998</v>
      </c>
      <c r="P1198" s="32">
        <v>33576</v>
      </c>
      <c r="Q1198" s="33">
        <f t="shared" si="319"/>
        <v>12</v>
      </c>
      <c r="R1198" s="33">
        <f t="shared" si="320"/>
        <v>1991</v>
      </c>
      <c r="S1198" s="34">
        <v>19.18</v>
      </c>
    </row>
    <row r="1199" spans="1:19">
      <c r="A1199" s="32">
        <v>35482</v>
      </c>
      <c r="B1199" s="33">
        <f t="shared" si="313"/>
        <v>2</v>
      </c>
      <c r="C1199" s="33">
        <f t="shared" si="314"/>
        <v>1997</v>
      </c>
      <c r="D1199" s="34">
        <v>0.39100000000000001</v>
      </c>
      <c r="F1199" s="32">
        <v>37131</v>
      </c>
      <c r="G1199" s="33">
        <f t="shared" si="315"/>
        <v>8</v>
      </c>
      <c r="H1199" s="33">
        <f t="shared" si="316"/>
        <v>2001</v>
      </c>
      <c r="I1199" s="34">
        <v>2.57</v>
      </c>
      <c r="K1199" s="32">
        <v>33080</v>
      </c>
      <c r="L1199" s="33">
        <f t="shared" si="317"/>
        <v>7</v>
      </c>
      <c r="M1199" s="33">
        <f t="shared" si="318"/>
        <v>1990</v>
      </c>
      <c r="N1199" s="34">
        <v>20.329999999999998</v>
      </c>
      <c r="P1199" s="32">
        <v>33577</v>
      </c>
      <c r="Q1199" s="33">
        <f t="shared" si="319"/>
        <v>12</v>
      </c>
      <c r="R1199" s="33">
        <f t="shared" si="320"/>
        <v>1991</v>
      </c>
      <c r="S1199" s="34">
        <v>19.149999999999999</v>
      </c>
    </row>
    <row r="1200" spans="1:19">
      <c r="A1200" s="32">
        <v>35485</v>
      </c>
      <c r="B1200" s="33">
        <f t="shared" si="313"/>
        <v>2</v>
      </c>
      <c r="C1200" s="33">
        <f t="shared" si="314"/>
        <v>1997</v>
      </c>
      <c r="D1200" s="34">
        <v>0.40100000000000002</v>
      </c>
      <c r="F1200" s="32">
        <v>37132</v>
      </c>
      <c r="G1200" s="33">
        <f t="shared" si="315"/>
        <v>8</v>
      </c>
      <c r="H1200" s="33">
        <f t="shared" si="316"/>
        <v>2001</v>
      </c>
      <c r="I1200" s="34">
        <v>2.46</v>
      </c>
      <c r="K1200" s="32">
        <v>33081</v>
      </c>
      <c r="L1200" s="33">
        <f t="shared" si="317"/>
        <v>7</v>
      </c>
      <c r="M1200" s="33">
        <f t="shared" si="318"/>
        <v>1990</v>
      </c>
      <c r="N1200" s="34">
        <v>20.07</v>
      </c>
      <c r="P1200" s="32">
        <v>33578</v>
      </c>
      <c r="Q1200" s="33">
        <f t="shared" si="319"/>
        <v>12</v>
      </c>
      <c r="R1200" s="33">
        <f t="shared" si="320"/>
        <v>1991</v>
      </c>
      <c r="S1200" s="34">
        <v>19.05</v>
      </c>
    </row>
    <row r="1201" spans="1:19">
      <c r="A1201" s="32">
        <v>35486</v>
      </c>
      <c r="B1201" s="33">
        <f t="shared" si="313"/>
        <v>2</v>
      </c>
      <c r="C1201" s="33">
        <f t="shared" si="314"/>
        <v>1997</v>
      </c>
      <c r="D1201" s="34">
        <v>0.41099999999999998</v>
      </c>
      <c r="F1201" s="32">
        <v>37133</v>
      </c>
      <c r="G1201" s="33">
        <f t="shared" si="315"/>
        <v>8</v>
      </c>
      <c r="H1201" s="33">
        <f t="shared" si="316"/>
        <v>2001</v>
      </c>
      <c r="I1201" s="34">
        <v>2.4700000000000002</v>
      </c>
      <c r="K1201" s="32">
        <v>33084</v>
      </c>
      <c r="L1201" s="33">
        <f t="shared" si="317"/>
        <v>7</v>
      </c>
      <c r="M1201" s="33">
        <f t="shared" si="318"/>
        <v>1990</v>
      </c>
      <c r="N1201" s="34">
        <v>20.239999999999998</v>
      </c>
      <c r="P1201" s="32">
        <v>33581</v>
      </c>
      <c r="Q1201" s="33">
        <f t="shared" si="319"/>
        <v>12</v>
      </c>
      <c r="R1201" s="33">
        <f t="shared" si="320"/>
        <v>1991</v>
      </c>
      <c r="S1201" s="34">
        <v>18.25</v>
      </c>
    </row>
    <row r="1202" spans="1:19">
      <c r="A1202" s="32">
        <v>35487</v>
      </c>
      <c r="B1202" s="33">
        <f t="shared" si="313"/>
        <v>2</v>
      </c>
      <c r="C1202" s="33">
        <f t="shared" si="314"/>
        <v>1997</v>
      </c>
      <c r="D1202" s="34">
        <v>0.41099999999999998</v>
      </c>
      <c r="F1202" s="32">
        <v>37134</v>
      </c>
      <c r="G1202" s="33">
        <f t="shared" si="315"/>
        <v>8</v>
      </c>
      <c r="H1202" s="33">
        <f t="shared" si="316"/>
        <v>2001</v>
      </c>
      <c r="I1202" s="34">
        <v>2.15</v>
      </c>
      <c r="K1202" s="32">
        <v>33085</v>
      </c>
      <c r="L1202" s="33">
        <f t="shared" si="317"/>
        <v>7</v>
      </c>
      <c r="M1202" s="33">
        <f t="shared" si="318"/>
        <v>1990</v>
      </c>
      <c r="N1202" s="34">
        <v>20.57</v>
      </c>
      <c r="P1202" s="32">
        <v>33582</v>
      </c>
      <c r="Q1202" s="33">
        <f t="shared" si="319"/>
        <v>12</v>
      </c>
      <c r="R1202" s="33">
        <f t="shared" si="320"/>
        <v>1991</v>
      </c>
      <c r="S1202" s="34">
        <v>18.100000000000001</v>
      </c>
    </row>
    <row r="1203" spans="1:19">
      <c r="A1203" s="32">
        <v>35488</v>
      </c>
      <c r="B1203" s="33">
        <f t="shared" si="313"/>
        <v>2</v>
      </c>
      <c r="C1203" s="33">
        <f t="shared" si="314"/>
        <v>1997</v>
      </c>
      <c r="D1203" s="34">
        <v>0.41099999999999998</v>
      </c>
      <c r="F1203" s="32">
        <v>37138</v>
      </c>
      <c r="G1203" s="33">
        <f t="shared" si="315"/>
        <v>9</v>
      </c>
      <c r="H1203" s="33">
        <f t="shared" si="316"/>
        <v>2001</v>
      </c>
      <c r="I1203" s="34">
        <v>2.23</v>
      </c>
      <c r="K1203" s="32">
        <v>33086</v>
      </c>
      <c r="L1203" s="33">
        <f t="shared" si="317"/>
        <v>8</v>
      </c>
      <c r="M1203" s="33">
        <f t="shared" si="318"/>
        <v>1990</v>
      </c>
      <c r="N1203" s="34">
        <v>21.59</v>
      </c>
      <c r="P1203" s="32">
        <v>33583</v>
      </c>
      <c r="Q1203" s="33">
        <f t="shared" si="319"/>
        <v>12</v>
      </c>
      <c r="R1203" s="33">
        <f t="shared" si="320"/>
        <v>1991</v>
      </c>
      <c r="S1203" s="34">
        <v>18.28</v>
      </c>
    </row>
    <row r="1204" spans="1:19">
      <c r="A1204" s="32">
        <v>35489</v>
      </c>
      <c r="B1204" s="33">
        <f t="shared" si="313"/>
        <v>2</v>
      </c>
      <c r="C1204" s="33">
        <f t="shared" si="314"/>
        <v>1997</v>
      </c>
      <c r="D1204" s="34">
        <v>0.40400000000000003</v>
      </c>
      <c r="F1204" s="32">
        <v>37139</v>
      </c>
      <c r="G1204" s="33">
        <f t="shared" si="315"/>
        <v>9</v>
      </c>
      <c r="H1204" s="33">
        <f t="shared" si="316"/>
        <v>2001</v>
      </c>
      <c r="I1204" s="34">
        <v>2.34</v>
      </c>
      <c r="K1204" s="32">
        <v>33087</v>
      </c>
      <c r="L1204" s="33">
        <f t="shared" si="317"/>
        <v>8</v>
      </c>
      <c r="M1204" s="33">
        <f t="shared" si="318"/>
        <v>1990</v>
      </c>
      <c r="N1204" s="34">
        <v>23.71</v>
      </c>
      <c r="P1204" s="32">
        <v>33584</v>
      </c>
      <c r="Q1204" s="33">
        <f t="shared" si="319"/>
        <v>12</v>
      </c>
      <c r="R1204" s="33">
        <f t="shared" si="320"/>
        <v>1991</v>
      </c>
      <c r="S1204" s="34">
        <v>18.579999999999998</v>
      </c>
    </row>
    <row r="1205" spans="1:19">
      <c r="A1205" s="32">
        <v>35492</v>
      </c>
      <c r="B1205" s="33">
        <f t="shared" si="313"/>
        <v>3</v>
      </c>
      <c r="C1205" s="33">
        <f t="shared" si="314"/>
        <v>1997</v>
      </c>
      <c r="D1205" s="34">
        <v>0.38400000000000001</v>
      </c>
      <c r="F1205" s="32">
        <v>37140</v>
      </c>
      <c r="G1205" s="33">
        <f t="shared" si="315"/>
        <v>9</v>
      </c>
      <c r="H1205" s="33">
        <f t="shared" si="316"/>
        <v>2001</v>
      </c>
      <c r="I1205" s="34">
        <v>2.4300000000000002</v>
      </c>
      <c r="K1205" s="32">
        <v>33088</v>
      </c>
      <c r="L1205" s="33">
        <f t="shared" si="317"/>
        <v>8</v>
      </c>
      <c r="M1205" s="33">
        <f t="shared" si="318"/>
        <v>1990</v>
      </c>
      <c r="N1205" s="34">
        <v>23.79</v>
      </c>
      <c r="P1205" s="32">
        <v>33585</v>
      </c>
      <c r="Q1205" s="33">
        <f t="shared" si="319"/>
        <v>12</v>
      </c>
      <c r="R1205" s="33">
        <f t="shared" si="320"/>
        <v>1991</v>
      </c>
      <c r="S1205" s="34">
        <v>19.05</v>
      </c>
    </row>
    <row r="1206" spans="1:19">
      <c r="A1206" s="32">
        <v>35493</v>
      </c>
      <c r="B1206" s="33">
        <f t="shared" si="313"/>
        <v>3</v>
      </c>
      <c r="C1206" s="33">
        <f t="shared" si="314"/>
        <v>1997</v>
      </c>
      <c r="D1206" s="34">
        <v>0.38600000000000001</v>
      </c>
      <c r="F1206" s="32">
        <v>37141</v>
      </c>
      <c r="G1206" s="33">
        <f t="shared" si="315"/>
        <v>9</v>
      </c>
      <c r="H1206" s="33">
        <f t="shared" si="316"/>
        <v>2001</v>
      </c>
      <c r="I1206" s="34">
        <v>2.36</v>
      </c>
      <c r="K1206" s="32">
        <v>33091</v>
      </c>
      <c r="L1206" s="33">
        <f t="shared" si="317"/>
        <v>8</v>
      </c>
      <c r="M1206" s="33">
        <f t="shared" si="318"/>
        <v>1990</v>
      </c>
      <c r="N1206" s="34">
        <v>28.73</v>
      </c>
      <c r="P1206" s="32">
        <v>33588</v>
      </c>
      <c r="Q1206" s="33">
        <f t="shared" si="319"/>
        <v>12</v>
      </c>
      <c r="R1206" s="33">
        <f t="shared" si="320"/>
        <v>1991</v>
      </c>
      <c r="S1206" s="34">
        <v>18.55</v>
      </c>
    </row>
    <row r="1207" spans="1:19">
      <c r="A1207" s="32">
        <v>35494</v>
      </c>
      <c r="B1207" s="33">
        <f t="shared" si="313"/>
        <v>3</v>
      </c>
      <c r="C1207" s="33">
        <f t="shared" si="314"/>
        <v>1997</v>
      </c>
      <c r="D1207" s="34">
        <v>0.38900000000000001</v>
      </c>
      <c r="F1207" s="32">
        <v>37144</v>
      </c>
      <c r="G1207" s="33">
        <f t="shared" si="315"/>
        <v>9</v>
      </c>
      <c r="H1207" s="33">
        <f t="shared" si="316"/>
        <v>2001</v>
      </c>
      <c r="I1207" s="34">
        <v>2.38</v>
      </c>
      <c r="K1207" s="32">
        <v>33092</v>
      </c>
      <c r="L1207" s="33">
        <f t="shared" si="317"/>
        <v>8</v>
      </c>
      <c r="M1207" s="33">
        <f t="shared" si="318"/>
        <v>1990</v>
      </c>
      <c r="N1207" s="34">
        <v>29.6</v>
      </c>
      <c r="P1207" s="32">
        <v>33589</v>
      </c>
      <c r="Q1207" s="33">
        <f t="shared" si="319"/>
        <v>12</v>
      </c>
      <c r="R1207" s="33">
        <f t="shared" si="320"/>
        <v>1991</v>
      </c>
      <c r="S1207" s="34">
        <v>18.13</v>
      </c>
    </row>
    <row r="1208" spans="1:19">
      <c r="A1208" s="32">
        <v>35495</v>
      </c>
      <c r="B1208" s="33">
        <f t="shared" si="313"/>
        <v>3</v>
      </c>
      <c r="C1208" s="33">
        <f t="shared" si="314"/>
        <v>1997</v>
      </c>
      <c r="D1208" s="34">
        <v>0.38600000000000001</v>
      </c>
      <c r="F1208" s="32">
        <v>37145</v>
      </c>
      <c r="G1208" s="33">
        <f t="shared" si="315"/>
        <v>9</v>
      </c>
      <c r="H1208" s="33">
        <f t="shared" si="316"/>
        <v>2001</v>
      </c>
      <c r="I1208" s="34">
        <v>2.38</v>
      </c>
      <c r="K1208" s="32">
        <v>33093</v>
      </c>
      <c r="L1208" s="33">
        <f t="shared" si="317"/>
        <v>8</v>
      </c>
      <c r="M1208" s="33">
        <f t="shared" si="318"/>
        <v>1990</v>
      </c>
      <c r="N1208" s="34">
        <v>26.19</v>
      </c>
      <c r="P1208" s="32">
        <v>33590</v>
      </c>
      <c r="Q1208" s="33">
        <f t="shared" si="319"/>
        <v>12</v>
      </c>
      <c r="R1208" s="33">
        <f t="shared" si="320"/>
        <v>1991</v>
      </c>
      <c r="S1208" s="34">
        <v>18.149999999999999</v>
      </c>
    </row>
    <row r="1209" spans="1:19">
      <c r="A1209" s="32">
        <v>35496</v>
      </c>
      <c r="B1209" s="33">
        <f t="shared" si="313"/>
        <v>3</v>
      </c>
      <c r="C1209" s="33">
        <f t="shared" si="314"/>
        <v>1997</v>
      </c>
      <c r="D1209" s="34">
        <v>0.39600000000000002</v>
      </c>
      <c r="F1209" s="32">
        <v>37146</v>
      </c>
      <c r="G1209" s="33">
        <f t="shared" si="315"/>
        <v>9</v>
      </c>
      <c r="H1209" s="33">
        <f t="shared" si="316"/>
        <v>2001</v>
      </c>
      <c r="I1209" s="34">
        <v>2.44</v>
      </c>
      <c r="K1209" s="32">
        <v>33094</v>
      </c>
      <c r="L1209" s="33">
        <f t="shared" si="317"/>
        <v>8</v>
      </c>
      <c r="M1209" s="33">
        <f t="shared" si="318"/>
        <v>1990</v>
      </c>
      <c r="N1209" s="34">
        <v>25.69</v>
      </c>
      <c r="P1209" s="32">
        <v>33591</v>
      </c>
      <c r="Q1209" s="33">
        <f t="shared" si="319"/>
        <v>12</v>
      </c>
      <c r="R1209" s="33">
        <f t="shared" si="320"/>
        <v>1991</v>
      </c>
      <c r="S1209" s="34">
        <v>18.149999999999999</v>
      </c>
    </row>
    <row r="1210" spans="1:19">
      <c r="A1210" s="32">
        <v>35499</v>
      </c>
      <c r="B1210" s="33">
        <f t="shared" si="313"/>
        <v>3</v>
      </c>
      <c r="C1210" s="33">
        <f t="shared" si="314"/>
        <v>1997</v>
      </c>
      <c r="D1210" s="34">
        <v>0.38900000000000001</v>
      </c>
      <c r="F1210" s="32">
        <v>37147</v>
      </c>
      <c r="G1210" s="33">
        <f t="shared" si="315"/>
        <v>9</v>
      </c>
      <c r="H1210" s="33">
        <f t="shared" si="316"/>
        <v>2001</v>
      </c>
      <c r="I1210" s="34">
        <v>2.39</v>
      </c>
      <c r="K1210" s="32">
        <v>33095</v>
      </c>
      <c r="L1210" s="33">
        <f t="shared" si="317"/>
        <v>8</v>
      </c>
      <c r="M1210" s="33">
        <f t="shared" si="318"/>
        <v>1990</v>
      </c>
      <c r="N1210" s="34">
        <v>26.38</v>
      </c>
      <c r="P1210" s="32">
        <v>33592</v>
      </c>
      <c r="Q1210" s="33">
        <f t="shared" si="319"/>
        <v>12</v>
      </c>
      <c r="R1210" s="33">
        <f t="shared" si="320"/>
        <v>1991</v>
      </c>
      <c r="S1210" s="34">
        <v>18.55</v>
      </c>
    </row>
    <row r="1211" spans="1:19">
      <c r="A1211" s="32">
        <v>35500</v>
      </c>
      <c r="B1211" s="33">
        <f t="shared" si="313"/>
        <v>3</v>
      </c>
      <c r="C1211" s="33">
        <f t="shared" si="314"/>
        <v>1997</v>
      </c>
      <c r="D1211" s="34">
        <v>0.39400000000000002</v>
      </c>
      <c r="F1211" s="32">
        <v>37148</v>
      </c>
      <c r="G1211" s="33">
        <f t="shared" si="315"/>
        <v>9</v>
      </c>
      <c r="H1211" s="33">
        <f t="shared" si="316"/>
        <v>2001</v>
      </c>
      <c r="I1211" s="34">
        <v>2.41</v>
      </c>
      <c r="K1211" s="32">
        <v>33098</v>
      </c>
      <c r="L1211" s="33">
        <f t="shared" si="317"/>
        <v>8</v>
      </c>
      <c r="M1211" s="33">
        <f t="shared" si="318"/>
        <v>1990</v>
      </c>
      <c r="N1211" s="34">
        <v>27.07</v>
      </c>
      <c r="P1211" s="32">
        <v>33595</v>
      </c>
      <c r="Q1211" s="33">
        <f t="shared" si="319"/>
        <v>12</v>
      </c>
      <c r="R1211" s="33">
        <f t="shared" si="320"/>
        <v>1991</v>
      </c>
      <c r="S1211" s="34">
        <v>17.600000000000001</v>
      </c>
    </row>
    <row r="1212" spans="1:19">
      <c r="A1212" s="32">
        <v>35501</v>
      </c>
      <c r="B1212" s="33">
        <f t="shared" si="313"/>
        <v>3</v>
      </c>
      <c r="C1212" s="33">
        <f t="shared" si="314"/>
        <v>1997</v>
      </c>
      <c r="D1212" s="34">
        <v>0.39600000000000002</v>
      </c>
      <c r="F1212" s="32">
        <v>37151</v>
      </c>
      <c r="G1212" s="33">
        <f t="shared" si="315"/>
        <v>9</v>
      </c>
      <c r="H1212" s="33">
        <f t="shared" si="316"/>
        <v>2001</v>
      </c>
      <c r="I1212" s="34">
        <v>2.36</v>
      </c>
      <c r="K1212" s="32">
        <v>33099</v>
      </c>
      <c r="L1212" s="33">
        <f t="shared" si="317"/>
        <v>8</v>
      </c>
      <c r="M1212" s="33">
        <f t="shared" si="318"/>
        <v>1990</v>
      </c>
      <c r="N1212" s="34">
        <v>26.7</v>
      </c>
      <c r="P1212" s="32">
        <v>33596</v>
      </c>
      <c r="Q1212" s="33">
        <f t="shared" si="319"/>
        <v>12</v>
      </c>
      <c r="R1212" s="33">
        <f t="shared" si="320"/>
        <v>1991</v>
      </c>
      <c r="S1212" s="34">
        <v>17.78</v>
      </c>
    </row>
    <row r="1213" spans="1:19">
      <c r="A1213" s="32">
        <v>35502</v>
      </c>
      <c r="B1213" s="33">
        <f t="shared" si="313"/>
        <v>3</v>
      </c>
      <c r="C1213" s="33">
        <f t="shared" si="314"/>
        <v>1997</v>
      </c>
      <c r="D1213" s="34">
        <v>0.39400000000000002</v>
      </c>
      <c r="F1213" s="32">
        <v>37152</v>
      </c>
      <c r="G1213" s="33">
        <f t="shared" si="315"/>
        <v>9</v>
      </c>
      <c r="H1213" s="33">
        <f t="shared" si="316"/>
        <v>2001</v>
      </c>
      <c r="I1213" s="34">
        <v>2.1800000000000002</v>
      </c>
      <c r="K1213" s="32">
        <v>33100</v>
      </c>
      <c r="L1213" s="33">
        <f t="shared" si="317"/>
        <v>8</v>
      </c>
      <c r="M1213" s="33">
        <f t="shared" si="318"/>
        <v>1990</v>
      </c>
      <c r="N1213" s="34">
        <v>26.54</v>
      </c>
      <c r="P1213" s="32">
        <v>33598</v>
      </c>
      <c r="Q1213" s="33">
        <f t="shared" si="319"/>
        <v>12</v>
      </c>
      <c r="R1213" s="33">
        <f t="shared" si="320"/>
        <v>1991</v>
      </c>
      <c r="S1213" s="34">
        <v>17.78</v>
      </c>
    </row>
    <row r="1214" spans="1:19">
      <c r="A1214" s="32">
        <v>35503</v>
      </c>
      <c r="B1214" s="33">
        <f t="shared" si="313"/>
        <v>3</v>
      </c>
      <c r="C1214" s="33">
        <f t="shared" si="314"/>
        <v>1997</v>
      </c>
      <c r="D1214" s="34">
        <v>0.38900000000000001</v>
      </c>
      <c r="F1214" s="32">
        <v>37153</v>
      </c>
      <c r="G1214" s="33">
        <f t="shared" si="315"/>
        <v>9</v>
      </c>
      <c r="H1214" s="33">
        <f t="shared" si="316"/>
        <v>2001</v>
      </c>
      <c r="I1214" s="34">
        <v>2.13</v>
      </c>
      <c r="K1214" s="32">
        <v>33101</v>
      </c>
      <c r="L1214" s="33">
        <f t="shared" si="317"/>
        <v>8</v>
      </c>
      <c r="M1214" s="33">
        <f t="shared" si="318"/>
        <v>1990</v>
      </c>
      <c r="N1214" s="34">
        <v>27.4</v>
      </c>
      <c r="P1214" s="32">
        <v>33599</v>
      </c>
      <c r="Q1214" s="33">
        <f t="shared" si="319"/>
        <v>12</v>
      </c>
      <c r="R1214" s="33">
        <f t="shared" si="320"/>
        <v>1991</v>
      </c>
      <c r="S1214" s="34">
        <v>17.75</v>
      </c>
    </row>
    <row r="1215" spans="1:19">
      <c r="A1215" s="32">
        <v>35506</v>
      </c>
      <c r="B1215" s="33">
        <f t="shared" si="313"/>
        <v>3</v>
      </c>
      <c r="C1215" s="33">
        <f t="shared" si="314"/>
        <v>1997</v>
      </c>
      <c r="D1215" s="34">
        <v>0.38100000000000001</v>
      </c>
      <c r="F1215" s="32">
        <v>37154</v>
      </c>
      <c r="G1215" s="33">
        <f t="shared" si="315"/>
        <v>9</v>
      </c>
      <c r="H1215" s="33">
        <f t="shared" si="316"/>
        <v>2001</v>
      </c>
      <c r="I1215" s="34">
        <v>2.06</v>
      </c>
      <c r="K1215" s="32">
        <v>33102</v>
      </c>
      <c r="L1215" s="33">
        <f t="shared" si="317"/>
        <v>8</v>
      </c>
      <c r="M1215" s="33">
        <f t="shared" si="318"/>
        <v>1990</v>
      </c>
      <c r="N1215" s="34">
        <v>28.65</v>
      </c>
      <c r="P1215" s="32">
        <v>33602</v>
      </c>
      <c r="Q1215" s="33">
        <f t="shared" si="319"/>
        <v>12</v>
      </c>
      <c r="R1215" s="33">
        <f t="shared" si="320"/>
        <v>1991</v>
      </c>
      <c r="S1215" s="34">
        <v>18</v>
      </c>
    </row>
    <row r="1216" spans="1:19">
      <c r="A1216" s="32">
        <v>35507</v>
      </c>
      <c r="B1216" s="33">
        <f t="shared" si="313"/>
        <v>3</v>
      </c>
      <c r="C1216" s="33">
        <f t="shared" si="314"/>
        <v>1997</v>
      </c>
      <c r="D1216" s="34">
        <v>0.38100000000000001</v>
      </c>
      <c r="F1216" s="32">
        <v>37155</v>
      </c>
      <c r="G1216" s="33">
        <f t="shared" si="315"/>
        <v>9</v>
      </c>
      <c r="H1216" s="33">
        <f t="shared" si="316"/>
        <v>2001</v>
      </c>
      <c r="I1216" s="34">
        <v>2.04</v>
      </c>
      <c r="K1216" s="32">
        <v>33105</v>
      </c>
      <c r="L1216" s="33">
        <f t="shared" si="317"/>
        <v>8</v>
      </c>
      <c r="M1216" s="33">
        <f t="shared" si="318"/>
        <v>1990</v>
      </c>
      <c r="N1216" s="34">
        <v>28.63</v>
      </c>
      <c r="P1216" s="32">
        <v>33603</v>
      </c>
      <c r="Q1216" s="33">
        <f t="shared" si="319"/>
        <v>12</v>
      </c>
      <c r="R1216" s="33">
        <f t="shared" si="320"/>
        <v>1991</v>
      </c>
      <c r="S1216" s="34">
        <v>17.75</v>
      </c>
    </row>
    <row r="1217" spans="1:19">
      <c r="A1217" s="32">
        <v>35508</v>
      </c>
      <c r="B1217" s="33">
        <f t="shared" si="313"/>
        <v>3</v>
      </c>
      <c r="C1217" s="33">
        <f t="shared" si="314"/>
        <v>1997</v>
      </c>
      <c r="D1217" s="34">
        <v>0.38600000000000001</v>
      </c>
      <c r="F1217" s="32">
        <v>37158</v>
      </c>
      <c r="G1217" s="33">
        <f t="shared" si="315"/>
        <v>9</v>
      </c>
      <c r="H1217" s="33">
        <f t="shared" si="316"/>
        <v>2001</v>
      </c>
      <c r="I1217" s="34">
        <v>1.99</v>
      </c>
      <c r="K1217" s="32">
        <v>33106</v>
      </c>
      <c r="L1217" s="33">
        <f t="shared" si="317"/>
        <v>8</v>
      </c>
      <c r="M1217" s="33">
        <f t="shared" si="318"/>
        <v>1990</v>
      </c>
      <c r="N1217" s="34">
        <v>28.46</v>
      </c>
      <c r="P1217" s="32">
        <v>33605</v>
      </c>
      <c r="Q1217" s="33">
        <f t="shared" si="319"/>
        <v>1</v>
      </c>
      <c r="R1217" s="33">
        <f t="shared" si="320"/>
        <v>1992</v>
      </c>
      <c r="S1217" s="34">
        <v>18.45</v>
      </c>
    </row>
    <row r="1218" spans="1:19">
      <c r="A1218" s="32">
        <v>35509</v>
      </c>
      <c r="B1218" s="33">
        <f t="shared" si="313"/>
        <v>3</v>
      </c>
      <c r="C1218" s="33">
        <f t="shared" si="314"/>
        <v>1997</v>
      </c>
      <c r="D1218" s="34">
        <v>0.38400000000000001</v>
      </c>
      <c r="F1218" s="32">
        <v>37159</v>
      </c>
      <c r="G1218" s="33">
        <f t="shared" si="315"/>
        <v>9</v>
      </c>
      <c r="H1218" s="33">
        <f t="shared" si="316"/>
        <v>2001</v>
      </c>
      <c r="I1218" s="34">
        <v>1.94</v>
      </c>
      <c r="K1218" s="32">
        <v>33107</v>
      </c>
      <c r="L1218" s="33">
        <f t="shared" si="317"/>
        <v>8</v>
      </c>
      <c r="M1218" s="33">
        <f t="shared" si="318"/>
        <v>1990</v>
      </c>
      <c r="N1218" s="34">
        <v>30.52</v>
      </c>
      <c r="P1218" s="32">
        <v>33606</v>
      </c>
      <c r="Q1218" s="33">
        <f t="shared" si="319"/>
        <v>1</v>
      </c>
      <c r="R1218" s="33">
        <f t="shared" si="320"/>
        <v>1992</v>
      </c>
      <c r="S1218" s="34">
        <v>18.5</v>
      </c>
    </row>
    <row r="1219" spans="1:19">
      <c r="A1219" s="32">
        <v>35510</v>
      </c>
      <c r="B1219" s="33">
        <f t="shared" si="313"/>
        <v>3</v>
      </c>
      <c r="C1219" s="33">
        <f t="shared" si="314"/>
        <v>1997</v>
      </c>
      <c r="D1219" s="34">
        <v>0.38100000000000001</v>
      </c>
      <c r="F1219" s="32">
        <v>37160</v>
      </c>
      <c r="G1219" s="33">
        <f t="shared" si="315"/>
        <v>9</v>
      </c>
      <c r="H1219" s="33">
        <f t="shared" si="316"/>
        <v>2001</v>
      </c>
      <c r="I1219" s="34">
        <v>1.88</v>
      </c>
      <c r="K1219" s="32">
        <v>33108</v>
      </c>
      <c r="L1219" s="33">
        <f t="shared" si="317"/>
        <v>8</v>
      </c>
      <c r="M1219" s="33">
        <f t="shared" si="318"/>
        <v>1990</v>
      </c>
      <c r="N1219" s="34">
        <v>31.67</v>
      </c>
      <c r="P1219" s="32">
        <v>33609</v>
      </c>
      <c r="Q1219" s="33">
        <f t="shared" si="319"/>
        <v>1</v>
      </c>
      <c r="R1219" s="33">
        <f t="shared" si="320"/>
        <v>1992</v>
      </c>
      <c r="S1219" s="34">
        <v>18.75</v>
      </c>
    </row>
    <row r="1220" spans="1:19">
      <c r="A1220" s="32">
        <v>35513</v>
      </c>
      <c r="B1220" s="33">
        <f t="shared" si="313"/>
        <v>3</v>
      </c>
      <c r="C1220" s="33">
        <f t="shared" si="314"/>
        <v>1997</v>
      </c>
      <c r="D1220" s="34">
        <v>0.38100000000000001</v>
      </c>
      <c r="F1220" s="32">
        <v>37161</v>
      </c>
      <c r="G1220" s="33">
        <f t="shared" si="315"/>
        <v>9</v>
      </c>
      <c r="H1220" s="33">
        <f t="shared" si="316"/>
        <v>2001</v>
      </c>
      <c r="I1220" s="34">
        <v>1.9</v>
      </c>
      <c r="K1220" s="32">
        <v>33109</v>
      </c>
      <c r="L1220" s="33">
        <f t="shared" si="317"/>
        <v>8</v>
      </c>
      <c r="M1220" s="33">
        <f t="shared" si="318"/>
        <v>1990</v>
      </c>
      <c r="N1220" s="34">
        <v>31.1</v>
      </c>
      <c r="P1220" s="32">
        <v>33610</v>
      </c>
      <c r="Q1220" s="33">
        <f t="shared" si="319"/>
        <v>1</v>
      </c>
      <c r="R1220" s="33">
        <f t="shared" si="320"/>
        <v>1992</v>
      </c>
      <c r="S1220" s="34">
        <v>18.399999999999999</v>
      </c>
    </row>
    <row r="1221" spans="1:19">
      <c r="A1221" s="32">
        <v>35514</v>
      </c>
      <c r="B1221" s="33">
        <f t="shared" si="313"/>
        <v>3</v>
      </c>
      <c r="C1221" s="33">
        <f t="shared" si="314"/>
        <v>1997</v>
      </c>
      <c r="D1221" s="34">
        <v>0.38100000000000001</v>
      </c>
      <c r="F1221" s="32">
        <v>37162</v>
      </c>
      <c r="G1221" s="33">
        <f t="shared" si="315"/>
        <v>9</v>
      </c>
      <c r="H1221" s="33">
        <f t="shared" si="316"/>
        <v>2001</v>
      </c>
      <c r="I1221" s="34">
        <v>1.8</v>
      </c>
      <c r="K1221" s="32">
        <v>33112</v>
      </c>
      <c r="L1221" s="33">
        <f t="shared" si="317"/>
        <v>8</v>
      </c>
      <c r="M1221" s="33">
        <f t="shared" si="318"/>
        <v>1990</v>
      </c>
      <c r="N1221" s="34">
        <v>27.36</v>
      </c>
      <c r="P1221" s="32">
        <v>33611</v>
      </c>
      <c r="Q1221" s="33">
        <f t="shared" si="319"/>
        <v>1</v>
      </c>
      <c r="R1221" s="33">
        <f t="shared" si="320"/>
        <v>1992</v>
      </c>
      <c r="S1221" s="34">
        <v>17.3</v>
      </c>
    </row>
    <row r="1222" spans="1:19">
      <c r="A1222" s="32">
        <v>35515</v>
      </c>
      <c r="B1222" s="33">
        <f t="shared" si="313"/>
        <v>3</v>
      </c>
      <c r="C1222" s="33">
        <f t="shared" si="314"/>
        <v>1997</v>
      </c>
      <c r="D1222" s="34">
        <v>0.378</v>
      </c>
      <c r="F1222" s="32">
        <v>37165</v>
      </c>
      <c r="G1222" s="33">
        <f t="shared" si="315"/>
        <v>10</v>
      </c>
      <c r="H1222" s="33">
        <f t="shared" si="316"/>
        <v>2001</v>
      </c>
      <c r="I1222" s="34">
        <v>1.74</v>
      </c>
      <c r="K1222" s="32">
        <v>33113</v>
      </c>
      <c r="L1222" s="33">
        <f t="shared" si="317"/>
        <v>8</v>
      </c>
      <c r="M1222" s="33">
        <f t="shared" si="318"/>
        <v>1990</v>
      </c>
      <c r="N1222" s="34">
        <v>27.73</v>
      </c>
      <c r="P1222" s="32">
        <v>33612</v>
      </c>
      <c r="Q1222" s="33">
        <f t="shared" si="319"/>
        <v>1</v>
      </c>
      <c r="R1222" s="33">
        <f t="shared" si="320"/>
        <v>1992</v>
      </c>
      <c r="S1222" s="34">
        <v>17.18</v>
      </c>
    </row>
    <row r="1223" spans="1:19">
      <c r="A1223" s="32">
        <v>35516</v>
      </c>
      <c r="B1223" s="33">
        <f t="shared" si="313"/>
        <v>3</v>
      </c>
      <c r="C1223" s="33">
        <f t="shared" si="314"/>
        <v>1997</v>
      </c>
      <c r="D1223" s="34">
        <v>0.371</v>
      </c>
      <c r="F1223" s="32">
        <v>37166</v>
      </c>
      <c r="G1223" s="33">
        <f t="shared" si="315"/>
        <v>10</v>
      </c>
      <c r="H1223" s="33">
        <f t="shared" si="316"/>
        <v>2001</v>
      </c>
      <c r="I1223" s="34">
        <v>1.83</v>
      </c>
      <c r="K1223" s="32">
        <v>33114</v>
      </c>
      <c r="L1223" s="33">
        <f t="shared" si="317"/>
        <v>8</v>
      </c>
      <c r="M1223" s="33">
        <f t="shared" si="318"/>
        <v>1990</v>
      </c>
      <c r="N1223" s="34">
        <v>26.15</v>
      </c>
      <c r="P1223" s="32">
        <v>33613</v>
      </c>
      <c r="Q1223" s="33">
        <f t="shared" si="319"/>
        <v>1</v>
      </c>
      <c r="R1223" s="33">
        <f t="shared" si="320"/>
        <v>1992</v>
      </c>
      <c r="S1223" s="34">
        <v>17.23</v>
      </c>
    </row>
    <row r="1224" spans="1:19">
      <c r="A1224" s="32">
        <v>35520</v>
      </c>
      <c r="B1224" s="33">
        <f t="shared" si="313"/>
        <v>3</v>
      </c>
      <c r="C1224" s="33">
        <f t="shared" si="314"/>
        <v>1997</v>
      </c>
      <c r="D1224" s="34">
        <v>0.36899999999999999</v>
      </c>
      <c r="F1224" s="32">
        <v>37167</v>
      </c>
      <c r="G1224" s="33">
        <f t="shared" si="315"/>
        <v>10</v>
      </c>
      <c r="H1224" s="33">
        <f t="shared" si="316"/>
        <v>2001</v>
      </c>
      <c r="I1224" s="34">
        <v>1.97</v>
      </c>
      <c r="K1224" s="32">
        <v>33115</v>
      </c>
      <c r="L1224" s="33">
        <f t="shared" si="317"/>
        <v>8</v>
      </c>
      <c r="M1224" s="33">
        <f t="shared" si="318"/>
        <v>1990</v>
      </c>
      <c r="N1224" s="34">
        <v>26.96</v>
      </c>
      <c r="P1224" s="32">
        <v>33616</v>
      </c>
      <c r="Q1224" s="33">
        <f t="shared" si="319"/>
        <v>1</v>
      </c>
      <c r="R1224" s="33">
        <f t="shared" si="320"/>
        <v>1992</v>
      </c>
      <c r="S1224" s="34">
        <v>18.079999999999998</v>
      </c>
    </row>
    <row r="1225" spans="1:19">
      <c r="A1225" s="32">
        <v>35521</v>
      </c>
      <c r="B1225" s="33">
        <f t="shared" si="313"/>
        <v>4</v>
      </c>
      <c r="C1225" s="33">
        <f t="shared" si="314"/>
        <v>1997</v>
      </c>
      <c r="D1225" s="34">
        <v>0.35099999999999998</v>
      </c>
      <c r="F1225" s="32">
        <v>37168</v>
      </c>
      <c r="G1225" s="33">
        <f t="shared" si="315"/>
        <v>10</v>
      </c>
      <c r="H1225" s="33">
        <f t="shared" si="316"/>
        <v>2001</v>
      </c>
      <c r="I1225" s="34">
        <v>2.13</v>
      </c>
      <c r="K1225" s="32">
        <v>33116</v>
      </c>
      <c r="L1225" s="33">
        <f t="shared" si="317"/>
        <v>8</v>
      </c>
      <c r="M1225" s="33">
        <f t="shared" si="318"/>
        <v>1990</v>
      </c>
      <c r="N1225" s="34">
        <v>27.45</v>
      </c>
      <c r="P1225" s="32">
        <v>33617</v>
      </c>
      <c r="Q1225" s="33">
        <f t="shared" si="319"/>
        <v>1</v>
      </c>
      <c r="R1225" s="33">
        <f t="shared" si="320"/>
        <v>1992</v>
      </c>
      <c r="S1225" s="34">
        <v>18.23</v>
      </c>
    </row>
    <row r="1226" spans="1:19">
      <c r="A1226" s="32">
        <v>35522</v>
      </c>
      <c r="B1226" s="33">
        <f t="shared" si="313"/>
        <v>4</v>
      </c>
      <c r="C1226" s="33">
        <f t="shared" si="314"/>
        <v>1997</v>
      </c>
      <c r="D1226" s="34">
        <v>0.34399999999999997</v>
      </c>
      <c r="F1226" s="32">
        <v>37169</v>
      </c>
      <c r="G1226" s="33">
        <f t="shared" si="315"/>
        <v>10</v>
      </c>
      <c r="H1226" s="33">
        <f t="shared" si="316"/>
        <v>2001</v>
      </c>
      <c r="I1226" s="34">
        <v>2.11</v>
      </c>
      <c r="K1226" s="32">
        <v>33119</v>
      </c>
      <c r="L1226" s="33">
        <f t="shared" si="317"/>
        <v>9</v>
      </c>
      <c r="M1226" s="33">
        <f t="shared" si="318"/>
        <v>1990</v>
      </c>
      <c r="N1226" s="34">
        <v>27.45</v>
      </c>
      <c r="P1226" s="32">
        <v>33618</v>
      </c>
      <c r="Q1226" s="33">
        <f t="shared" si="319"/>
        <v>1</v>
      </c>
      <c r="R1226" s="33">
        <f t="shared" si="320"/>
        <v>1992</v>
      </c>
      <c r="S1226" s="34">
        <v>18.38</v>
      </c>
    </row>
    <row r="1227" spans="1:19">
      <c r="A1227" s="32">
        <v>35523</v>
      </c>
      <c r="B1227" s="33">
        <f t="shared" si="313"/>
        <v>4</v>
      </c>
      <c r="C1227" s="33">
        <f t="shared" si="314"/>
        <v>1997</v>
      </c>
      <c r="D1227" s="34">
        <v>0.35</v>
      </c>
      <c r="F1227" s="32">
        <v>37172</v>
      </c>
      <c r="G1227" s="33">
        <f t="shared" si="315"/>
        <v>10</v>
      </c>
      <c r="H1227" s="33">
        <f t="shared" si="316"/>
        <v>2001</v>
      </c>
      <c r="I1227" s="34">
        <v>2.02</v>
      </c>
      <c r="K1227" s="32">
        <v>33120</v>
      </c>
      <c r="L1227" s="33">
        <f t="shared" si="317"/>
        <v>9</v>
      </c>
      <c r="M1227" s="33">
        <f t="shared" si="318"/>
        <v>1990</v>
      </c>
      <c r="N1227" s="34">
        <v>29.3</v>
      </c>
      <c r="P1227" s="32">
        <v>33619</v>
      </c>
      <c r="Q1227" s="33">
        <f t="shared" si="319"/>
        <v>1</v>
      </c>
      <c r="R1227" s="33">
        <f t="shared" si="320"/>
        <v>1992</v>
      </c>
      <c r="S1227" s="34">
        <v>18.68</v>
      </c>
    </row>
    <row r="1228" spans="1:19">
      <c r="A1228" s="32">
        <v>35524</v>
      </c>
      <c r="B1228" s="33">
        <f t="shared" si="313"/>
        <v>4</v>
      </c>
      <c r="C1228" s="33">
        <f t="shared" si="314"/>
        <v>1997</v>
      </c>
      <c r="D1228" s="34">
        <v>0.35099999999999998</v>
      </c>
      <c r="F1228" s="32">
        <v>37173</v>
      </c>
      <c r="G1228" s="33">
        <f t="shared" si="315"/>
        <v>10</v>
      </c>
      <c r="H1228" s="33">
        <f t="shared" si="316"/>
        <v>2001</v>
      </c>
      <c r="I1228" s="34">
        <v>2.11</v>
      </c>
      <c r="K1228" s="32">
        <v>33121</v>
      </c>
      <c r="L1228" s="33">
        <f t="shared" si="317"/>
        <v>9</v>
      </c>
      <c r="M1228" s="33">
        <f t="shared" si="318"/>
        <v>1990</v>
      </c>
      <c r="N1228" s="34">
        <v>30</v>
      </c>
      <c r="P1228" s="32">
        <v>33620</v>
      </c>
      <c r="Q1228" s="33">
        <f t="shared" si="319"/>
        <v>1</v>
      </c>
      <c r="R1228" s="33">
        <f t="shared" si="320"/>
        <v>1992</v>
      </c>
      <c r="S1228" s="34">
        <v>18.48</v>
      </c>
    </row>
    <row r="1229" spans="1:19">
      <c r="A1229" s="32">
        <v>35527</v>
      </c>
      <c r="B1229" s="33">
        <f t="shared" si="313"/>
        <v>4</v>
      </c>
      <c r="C1229" s="33">
        <f t="shared" si="314"/>
        <v>1997</v>
      </c>
      <c r="D1229" s="34">
        <v>0.34899999999999998</v>
      </c>
      <c r="F1229" s="32">
        <v>37174</v>
      </c>
      <c r="G1229" s="33">
        <f t="shared" si="315"/>
        <v>10</v>
      </c>
      <c r="H1229" s="33">
        <f t="shared" si="316"/>
        <v>2001</v>
      </c>
      <c r="I1229" s="34">
        <v>2.2200000000000002</v>
      </c>
      <c r="K1229" s="32">
        <v>33122</v>
      </c>
      <c r="L1229" s="33">
        <f t="shared" si="317"/>
        <v>9</v>
      </c>
      <c r="M1229" s="33">
        <f t="shared" si="318"/>
        <v>1990</v>
      </c>
      <c r="N1229" s="34">
        <v>31.51</v>
      </c>
      <c r="P1229" s="32">
        <v>33623</v>
      </c>
      <c r="Q1229" s="33">
        <f t="shared" si="319"/>
        <v>1</v>
      </c>
      <c r="R1229" s="33">
        <f t="shared" si="320"/>
        <v>1992</v>
      </c>
      <c r="S1229" s="34">
        <v>18.45</v>
      </c>
    </row>
    <row r="1230" spans="1:19">
      <c r="A1230" s="32">
        <v>35528</v>
      </c>
      <c r="B1230" s="33">
        <f t="shared" si="313"/>
        <v>4</v>
      </c>
      <c r="C1230" s="33">
        <f t="shared" si="314"/>
        <v>1997</v>
      </c>
      <c r="D1230" s="34">
        <v>0.34899999999999998</v>
      </c>
      <c r="F1230" s="32">
        <v>37175</v>
      </c>
      <c r="G1230" s="33">
        <f t="shared" si="315"/>
        <v>10</v>
      </c>
      <c r="H1230" s="33">
        <f t="shared" si="316"/>
        <v>2001</v>
      </c>
      <c r="I1230" s="34">
        <v>2.41</v>
      </c>
      <c r="K1230" s="32">
        <v>33123</v>
      </c>
      <c r="L1230" s="33">
        <f t="shared" si="317"/>
        <v>9</v>
      </c>
      <c r="M1230" s="33">
        <f t="shared" si="318"/>
        <v>1990</v>
      </c>
      <c r="N1230" s="34">
        <v>30.09</v>
      </c>
      <c r="P1230" s="32">
        <v>33624</v>
      </c>
      <c r="Q1230" s="33">
        <f t="shared" si="319"/>
        <v>1</v>
      </c>
      <c r="R1230" s="33">
        <f t="shared" si="320"/>
        <v>1992</v>
      </c>
      <c r="S1230" s="34">
        <v>17.850000000000001</v>
      </c>
    </row>
    <row r="1231" spans="1:19">
      <c r="A1231" s="32">
        <v>35529</v>
      </c>
      <c r="B1231" s="33">
        <f t="shared" si="313"/>
        <v>4</v>
      </c>
      <c r="C1231" s="33">
        <f t="shared" si="314"/>
        <v>1997</v>
      </c>
      <c r="D1231" s="34">
        <v>0.34899999999999998</v>
      </c>
      <c r="F1231" s="32">
        <v>37176</v>
      </c>
      <c r="G1231" s="33">
        <f t="shared" si="315"/>
        <v>10</v>
      </c>
      <c r="H1231" s="33">
        <f t="shared" si="316"/>
        <v>2001</v>
      </c>
      <c r="I1231" s="34">
        <v>2.2799999999999998</v>
      </c>
      <c r="K1231" s="32">
        <v>33126</v>
      </c>
      <c r="L1231" s="33">
        <f t="shared" si="317"/>
        <v>9</v>
      </c>
      <c r="M1231" s="33">
        <f t="shared" si="318"/>
        <v>1990</v>
      </c>
      <c r="N1231" s="34">
        <v>30.83</v>
      </c>
      <c r="P1231" s="32">
        <v>33625</v>
      </c>
      <c r="Q1231" s="33">
        <f t="shared" si="319"/>
        <v>1</v>
      </c>
      <c r="R1231" s="33">
        <f t="shared" si="320"/>
        <v>1992</v>
      </c>
      <c r="S1231" s="34">
        <v>17.829999999999998</v>
      </c>
    </row>
    <row r="1232" spans="1:19">
      <c r="A1232" s="32">
        <v>35530</v>
      </c>
      <c r="B1232" s="33">
        <f t="shared" si="313"/>
        <v>4</v>
      </c>
      <c r="C1232" s="33">
        <f t="shared" si="314"/>
        <v>1997</v>
      </c>
      <c r="D1232" s="34">
        <v>0.34399999999999997</v>
      </c>
      <c r="F1232" s="32">
        <v>37179</v>
      </c>
      <c r="G1232" s="33">
        <f t="shared" si="315"/>
        <v>10</v>
      </c>
      <c r="H1232" s="33">
        <f t="shared" si="316"/>
        <v>2001</v>
      </c>
      <c r="I1232" s="34">
        <v>2.2599999999999998</v>
      </c>
      <c r="K1232" s="32">
        <v>33127</v>
      </c>
      <c r="L1232" s="33">
        <f t="shared" si="317"/>
        <v>9</v>
      </c>
      <c r="M1232" s="33">
        <f t="shared" si="318"/>
        <v>1990</v>
      </c>
      <c r="N1232" s="34">
        <v>30.29</v>
      </c>
      <c r="P1232" s="32">
        <v>33626</v>
      </c>
      <c r="Q1232" s="33">
        <f t="shared" si="319"/>
        <v>1</v>
      </c>
      <c r="R1232" s="33">
        <f t="shared" si="320"/>
        <v>1992</v>
      </c>
      <c r="S1232" s="34">
        <v>18.100000000000001</v>
      </c>
    </row>
    <row r="1233" spans="1:19">
      <c r="A1233" s="32">
        <v>35531</v>
      </c>
      <c r="B1233" s="33">
        <f t="shared" si="313"/>
        <v>4</v>
      </c>
      <c r="C1233" s="33">
        <f t="shared" si="314"/>
        <v>1997</v>
      </c>
      <c r="D1233" s="34">
        <v>0.34300000000000003</v>
      </c>
      <c r="F1233" s="32">
        <v>37180</v>
      </c>
      <c r="G1233" s="33">
        <f t="shared" si="315"/>
        <v>10</v>
      </c>
      <c r="H1233" s="33">
        <f t="shared" si="316"/>
        <v>2001</v>
      </c>
      <c r="I1233" s="34">
        <v>2.5099999999999998</v>
      </c>
      <c r="K1233" s="32">
        <v>33128</v>
      </c>
      <c r="L1233" s="33">
        <f t="shared" si="317"/>
        <v>9</v>
      </c>
      <c r="M1233" s="33">
        <f t="shared" si="318"/>
        <v>1990</v>
      </c>
      <c r="N1233" s="34">
        <v>30.85</v>
      </c>
      <c r="P1233" s="32">
        <v>33627</v>
      </c>
      <c r="Q1233" s="33">
        <f t="shared" si="319"/>
        <v>1</v>
      </c>
      <c r="R1233" s="33">
        <f t="shared" si="320"/>
        <v>1992</v>
      </c>
      <c r="S1233" s="34">
        <v>18.329999999999998</v>
      </c>
    </row>
    <row r="1234" spans="1:19">
      <c r="A1234" s="32">
        <v>35534</v>
      </c>
      <c r="B1234" s="33">
        <f t="shared" si="313"/>
        <v>4</v>
      </c>
      <c r="C1234" s="33">
        <f t="shared" si="314"/>
        <v>1997</v>
      </c>
      <c r="D1234" s="34">
        <v>0.34399999999999997</v>
      </c>
      <c r="F1234" s="32">
        <v>37181</v>
      </c>
      <c r="G1234" s="33">
        <f t="shared" si="315"/>
        <v>10</v>
      </c>
      <c r="H1234" s="33">
        <f t="shared" si="316"/>
        <v>2001</v>
      </c>
      <c r="I1234" s="34">
        <v>2.61</v>
      </c>
      <c r="K1234" s="32">
        <v>33129</v>
      </c>
      <c r="L1234" s="33">
        <f t="shared" si="317"/>
        <v>9</v>
      </c>
      <c r="M1234" s="33">
        <f t="shared" si="318"/>
        <v>1990</v>
      </c>
      <c r="N1234" s="34">
        <v>31.2</v>
      </c>
      <c r="P1234" s="32">
        <v>33630</v>
      </c>
      <c r="Q1234" s="33">
        <f t="shared" si="319"/>
        <v>1</v>
      </c>
      <c r="R1234" s="33">
        <f t="shared" si="320"/>
        <v>1992</v>
      </c>
      <c r="S1234" s="34">
        <v>18.55</v>
      </c>
    </row>
    <row r="1235" spans="1:19">
      <c r="A1235" s="32">
        <v>35535</v>
      </c>
      <c r="B1235" s="33">
        <f t="shared" si="313"/>
        <v>4</v>
      </c>
      <c r="C1235" s="33">
        <f t="shared" si="314"/>
        <v>1997</v>
      </c>
      <c r="D1235" s="34">
        <v>0.34399999999999997</v>
      </c>
      <c r="F1235" s="32">
        <v>37182</v>
      </c>
      <c r="G1235" s="33">
        <f t="shared" si="315"/>
        <v>10</v>
      </c>
      <c r="H1235" s="33">
        <f t="shared" si="316"/>
        <v>2001</v>
      </c>
      <c r="I1235" s="34">
        <v>2.39</v>
      </c>
      <c r="K1235" s="32">
        <v>33130</v>
      </c>
      <c r="L1235" s="33">
        <f t="shared" si="317"/>
        <v>9</v>
      </c>
      <c r="M1235" s="33">
        <f t="shared" si="318"/>
        <v>1990</v>
      </c>
      <c r="N1235" s="34">
        <v>31.79</v>
      </c>
      <c r="P1235" s="32">
        <v>33631</v>
      </c>
      <c r="Q1235" s="33">
        <f t="shared" si="319"/>
        <v>1</v>
      </c>
      <c r="R1235" s="33">
        <f t="shared" si="320"/>
        <v>1992</v>
      </c>
      <c r="S1235" s="34">
        <v>18.43</v>
      </c>
    </row>
    <row r="1236" spans="1:19">
      <c r="A1236" s="32">
        <v>35536</v>
      </c>
      <c r="B1236" s="33">
        <f t="shared" si="313"/>
        <v>4</v>
      </c>
      <c r="C1236" s="33">
        <f t="shared" si="314"/>
        <v>1997</v>
      </c>
      <c r="D1236" s="34">
        <v>0.33900000000000002</v>
      </c>
      <c r="F1236" s="32">
        <v>37183</v>
      </c>
      <c r="G1236" s="33">
        <f t="shared" si="315"/>
        <v>10</v>
      </c>
      <c r="H1236" s="33">
        <f t="shared" si="316"/>
        <v>2001</v>
      </c>
      <c r="I1236" s="34">
        <v>2.31</v>
      </c>
      <c r="K1236" s="32">
        <v>33133</v>
      </c>
      <c r="L1236" s="33">
        <f t="shared" si="317"/>
        <v>9</v>
      </c>
      <c r="M1236" s="33">
        <f t="shared" si="318"/>
        <v>1990</v>
      </c>
      <c r="N1236" s="34">
        <v>33.729999999999997</v>
      </c>
      <c r="P1236" s="32">
        <v>33632</v>
      </c>
      <c r="Q1236" s="33">
        <f t="shared" si="319"/>
        <v>1</v>
      </c>
      <c r="R1236" s="33">
        <f t="shared" si="320"/>
        <v>1992</v>
      </c>
      <c r="S1236" s="34">
        <v>18.149999999999999</v>
      </c>
    </row>
    <row r="1237" spans="1:19">
      <c r="A1237" s="32">
        <v>35537</v>
      </c>
      <c r="B1237" s="33">
        <f t="shared" si="313"/>
        <v>4</v>
      </c>
      <c r="C1237" s="33">
        <f t="shared" si="314"/>
        <v>1997</v>
      </c>
      <c r="D1237" s="34">
        <v>0.34100000000000003</v>
      </c>
      <c r="F1237" s="32">
        <v>37186</v>
      </c>
      <c r="G1237" s="33">
        <f t="shared" si="315"/>
        <v>10</v>
      </c>
      <c r="H1237" s="33">
        <f t="shared" si="316"/>
        <v>2001</v>
      </c>
      <c r="I1237" s="34">
        <v>2.61</v>
      </c>
      <c r="K1237" s="32">
        <v>33134</v>
      </c>
      <c r="L1237" s="33">
        <f t="shared" si="317"/>
        <v>9</v>
      </c>
      <c r="M1237" s="33">
        <f t="shared" si="318"/>
        <v>1990</v>
      </c>
      <c r="N1237" s="34">
        <v>33.479999999999997</v>
      </c>
      <c r="P1237" s="32">
        <v>33633</v>
      </c>
      <c r="Q1237" s="33">
        <f t="shared" si="319"/>
        <v>1</v>
      </c>
      <c r="R1237" s="33">
        <f t="shared" si="320"/>
        <v>1992</v>
      </c>
      <c r="S1237" s="34">
        <v>18.100000000000001</v>
      </c>
    </row>
    <row r="1238" spans="1:19">
      <c r="A1238" s="32">
        <v>35538</v>
      </c>
      <c r="B1238" s="33">
        <f t="shared" si="313"/>
        <v>4</v>
      </c>
      <c r="C1238" s="33">
        <f t="shared" si="314"/>
        <v>1997</v>
      </c>
      <c r="D1238" s="34">
        <v>0.34899999999999998</v>
      </c>
      <c r="F1238" s="32">
        <v>37187</v>
      </c>
      <c r="G1238" s="33">
        <f t="shared" si="315"/>
        <v>10</v>
      </c>
      <c r="H1238" s="33">
        <f t="shared" si="316"/>
        <v>2001</v>
      </c>
      <c r="I1238" s="34">
        <v>2.82</v>
      </c>
      <c r="K1238" s="32">
        <v>33135</v>
      </c>
      <c r="L1238" s="33">
        <f t="shared" si="317"/>
        <v>9</v>
      </c>
      <c r="M1238" s="33">
        <f t="shared" si="318"/>
        <v>1990</v>
      </c>
      <c r="N1238" s="34">
        <v>33.18</v>
      </c>
      <c r="P1238" s="32">
        <v>33634</v>
      </c>
      <c r="Q1238" s="33">
        <f t="shared" si="319"/>
        <v>1</v>
      </c>
      <c r="R1238" s="33">
        <f t="shared" si="320"/>
        <v>1992</v>
      </c>
      <c r="S1238" s="34">
        <v>18.149999999999999</v>
      </c>
    </row>
    <row r="1239" spans="1:19">
      <c r="A1239" s="32">
        <v>35541</v>
      </c>
      <c r="B1239" s="33">
        <f t="shared" si="313"/>
        <v>4</v>
      </c>
      <c r="C1239" s="33">
        <f t="shared" si="314"/>
        <v>1997</v>
      </c>
      <c r="D1239" s="34">
        <v>0.35599999999999998</v>
      </c>
      <c r="F1239" s="32">
        <v>37188</v>
      </c>
      <c r="G1239" s="33">
        <f t="shared" si="315"/>
        <v>10</v>
      </c>
      <c r="H1239" s="33">
        <f t="shared" si="316"/>
        <v>2001</v>
      </c>
      <c r="I1239" s="34">
        <v>2.67</v>
      </c>
      <c r="K1239" s="32">
        <v>33136</v>
      </c>
      <c r="L1239" s="33">
        <f t="shared" si="317"/>
        <v>9</v>
      </c>
      <c r="M1239" s="33">
        <f t="shared" si="318"/>
        <v>1990</v>
      </c>
      <c r="N1239" s="34">
        <v>34.44</v>
      </c>
      <c r="P1239" s="32">
        <v>33637</v>
      </c>
      <c r="Q1239" s="33">
        <f t="shared" si="319"/>
        <v>2</v>
      </c>
      <c r="R1239" s="33">
        <f t="shared" si="320"/>
        <v>1992</v>
      </c>
      <c r="S1239" s="34">
        <v>18.350000000000001</v>
      </c>
    </row>
    <row r="1240" spans="1:19">
      <c r="A1240" s="32">
        <v>35542</v>
      </c>
      <c r="B1240" s="33">
        <f t="shared" si="313"/>
        <v>4</v>
      </c>
      <c r="C1240" s="33">
        <f t="shared" si="314"/>
        <v>1997</v>
      </c>
      <c r="D1240" s="34">
        <v>0.34899999999999998</v>
      </c>
      <c r="F1240" s="32">
        <v>37189</v>
      </c>
      <c r="G1240" s="33">
        <f t="shared" si="315"/>
        <v>10</v>
      </c>
      <c r="H1240" s="33">
        <f t="shared" si="316"/>
        <v>2001</v>
      </c>
      <c r="I1240" s="34">
        <v>3.15</v>
      </c>
      <c r="K1240" s="32">
        <v>33137</v>
      </c>
      <c r="L1240" s="33">
        <f t="shared" si="317"/>
        <v>9</v>
      </c>
      <c r="M1240" s="33">
        <f t="shared" si="318"/>
        <v>1990</v>
      </c>
      <c r="N1240" s="34">
        <v>36.21</v>
      </c>
      <c r="P1240" s="32">
        <v>33638</v>
      </c>
      <c r="Q1240" s="33">
        <f t="shared" si="319"/>
        <v>2</v>
      </c>
      <c r="R1240" s="33">
        <f t="shared" si="320"/>
        <v>1992</v>
      </c>
      <c r="S1240" s="34">
        <v>18.399999999999999</v>
      </c>
    </row>
    <row r="1241" spans="1:19">
      <c r="A1241" s="32">
        <v>35543</v>
      </c>
      <c r="B1241" s="33">
        <f t="shared" si="313"/>
        <v>4</v>
      </c>
      <c r="C1241" s="33">
        <f t="shared" si="314"/>
        <v>1997</v>
      </c>
      <c r="D1241" s="34">
        <v>0.35399999999999998</v>
      </c>
      <c r="F1241" s="32">
        <v>37190</v>
      </c>
      <c r="G1241" s="33">
        <f t="shared" si="315"/>
        <v>10</v>
      </c>
      <c r="H1241" s="33">
        <f t="shared" si="316"/>
        <v>2001</v>
      </c>
      <c r="I1241" s="34">
        <v>3.06</v>
      </c>
      <c r="K1241" s="32">
        <v>33140</v>
      </c>
      <c r="L1241" s="33">
        <f t="shared" si="317"/>
        <v>9</v>
      </c>
      <c r="M1241" s="33">
        <f t="shared" si="318"/>
        <v>1990</v>
      </c>
      <c r="N1241" s="34">
        <v>39.049999999999997</v>
      </c>
      <c r="P1241" s="32">
        <v>33639</v>
      </c>
      <c r="Q1241" s="33">
        <f t="shared" si="319"/>
        <v>2</v>
      </c>
      <c r="R1241" s="33">
        <f t="shared" si="320"/>
        <v>1992</v>
      </c>
      <c r="S1241" s="34">
        <v>18.48</v>
      </c>
    </row>
    <row r="1242" spans="1:19">
      <c r="A1242" s="32">
        <v>35544</v>
      </c>
      <c r="B1242" s="33">
        <f t="shared" si="313"/>
        <v>4</v>
      </c>
      <c r="C1242" s="33">
        <f t="shared" si="314"/>
        <v>1997</v>
      </c>
      <c r="D1242" s="34">
        <v>0.35399999999999998</v>
      </c>
      <c r="F1242" s="32">
        <v>37193</v>
      </c>
      <c r="G1242" s="33">
        <f t="shared" si="315"/>
        <v>10</v>
      </c>
      <c r="H1242" s="33">
        <f t="shared" si="316"/>
        <v>2001</v>
      </c>
      <c r="I1242" s="34">
        <v>3.21</v>
      </c>
      <c r="K1242" s="32">
        <v>33141</v>
      </c>
      <c r="L1242" s="33">
        <f t="shared" si="317"/>
        <v>9</v>
      </c>
      <c r="M1242" s="33">
        <f t="shared" si="318"/>
        <v>1990</v>
      </c>
      <c r="N1242" s="34">
        <v>38.33</v>
      </c>
      <c r="P1242" s="32">
        <v>33640</v>
      </c>
      <c r="Q1242" s="33">
        <f t="shared" si="319"/>
        <v>2</v>
      </c>
      <c r="R1242" s="33">
        <f t="shared" si="320"/>
        <v>1992</v>
      </c>
      <c r="S1242" s="34">
        <v>18.53</v>
      </c>
    </row>
    <row r="1243" spans="1:19">
      <c r="A1243" s="32">
        <v>35545</v>
      </c>
      <c r="B1243" s="33">
        <f t="shared" si="313"/>
        <v>4</v>
      </c>
      <c r="C1243" s="33">
        <f t="shared" si="314"/>
        <v>1997</v>
      </c>
      <c r="D1243" s="34">
        <v>0.35599999999999998</v>
      </c>
      <c r="F1243" s="32">
        <v>37194</v>
      </c>
      <c r="G1243" s="33">
        <f t="shared" si="315"/>
        <v>10</v>
      </c>
      <c r="H1243" s="33">
        <f t="shared" si="316"/>
        <v>2001</v>
      </c>
      <c r="I1243" s="34">
        <v>3.11</v>
      </c>
      <c r="K1243" s="32">
        <v>33142</v>
      </c>
      <c r="L1243" s="33">
        <f t="shared" si="317"/>
        <v>9</v>
      </c>
      <c r="M1243" s="33">
        <f t="shared" si="318"/>
        <v>1990</v>
      </c>
      <c r="N1243" s="34">
        <v>39.119999999999997</v>
      </c>
      <c r="P1243" s="32">
        <v>33641</v>
      </c>
      <c r="Q1243" s="33">
        <f t="shared" si="319"/>
        <v>2</v>
      </c>
      <c r="R1243" s="33">
        <f t="shared" si="320"/>
        <v>1992</v>
      </c>
      <c r="S1243" s="34">
        <v>18.579999999999998</v>
      </c>
    </row>
    <row r="1244" spans="1:19">
      <c r="A1244" s="32">
        <v>35548</v>
      </c>
      <c r="B1244" s="33">
        <f t="shared" si="313"/>
        <v>4</v>
      </c>
      <c r="C1244" s="33">
        <f t="shared" si="314"/>
        <v>1997</v>
      </c>
      <c r="D1244" s="34">
        <v>0.35499999999999998</v>
      </c>
      <c r="F1244" s="32">
        <v>37195</v>
      </c>
      <c r="G1244" s="33">
        <f t="shared" si="315"/>
        <v>10</v>
      </c>
      <c r="H1244" s="33">
        <f t="shared" si="316"/>
        <v>2001</v>
      </c>
      <c r="I1244" s="34">
        <v>3.07</v>
      </c>
      <c r="K1244" s="32">
        <v>33143</v>
      </c>
      <c r="L1244" s="33">
        <f t="shared" si="317"/>
        <v>9</v>
      </c>
      <c r="M1244" s="33">
        <f t="shared" si="318"/>
        <v>1990</v>
      </c>
      <c r="N1244" s="34">
        <v>39.770000000000003</v>
      </c>
      <c r="P1244" s="32">
        <v>33644</v>
      </c>
      <c r="Q1244" s="33">
        <f t="shared" si="319"/>
        <v>2</v>
      </c>
      <c r="R1244" s="33">
        <f t="shared" si="320"/>
        <v>1992</v>
      </c>
      <c r="S1244" s="34">
        <v>18.95</v>
      </c>
    </row>
    <row r="1245" spans="1:19">
      <c r="A1245" s="32">
        <v>35549</v>
      </c>
      <c r="B1245" s="33">
        <f t="shared" si="313"/>
        <v>4</v>
      </c>
      <c r="C1245" s="33">
        <f t="shared" si="314"/>
        <v>1997</v>
      </c>
      <c r="D1245" s="34">
        <v>0.35</v>
      </c>
      <c r="F1245" s="32">
        <v>37196</v>
      </c>
      <c r="G1245" s="33">
        <f t="shared" si="315"/>
        <v>11</v>
      </c>
      <c r="H1245" s="33">
        <f t="shared" si="316"/>
        <v>2001</v>
      </c>
      <c r="I1245" s="34">
        <v>2.99</v>
      </c>
      <c r="K1245" s="32">
        <v>33144</v>
      </c>
      <c r="L1245" s="33">
        <f t="shared" si="317"/>
        <v>9</v>
      </c>
      <c r="M1245" s="33">
        <f t="shared" si="318"/>
        <v>1990</v>
      </c>
      <c r="N1245" s="34">
        <v>39.53</v>
      </c>
      <c r="P1245" s="32">
        <v>33645</v>
      </c>
      <c r="Q1245" s="33">
        <f t="shared" si="319"/>
        <v>2</v>
      </c>
      <c r="R1245" s="33">
        <f t="shared" si="320"/>
        <v>1992</v>
      </c>
      <c r="S1245" s="34">
        <v>18.48</v>
      </c>
    </row>
    <row r="1246" spans="1:19">
      <c r="A1246" s="32">
        <v>35550</v>
      </c>
      <c r="B1246" s="33">
        <f t="shared" si="313"/>
        <v>4</v>
      </c>
      <c r="C1246" s="33">
        <f t="shared" si="314"/>
        <v>1997</v>
      </c>
      <c r="D1246" s="34">
        <v>0.35099999999999998</v>
      </c>
      <c r="F1246" s="32">
        <v>37197</v>
      </c>
      <c r="G1246" s="33">
        <f t="shared" si="315"/>
        <v>11</v>
      </c>
      <c r="H1246" s="33">
        <f t="shared" si="316"/>
        <v>2001</v>
      </c>
      <c r="I1246" s="34">
        <v>2.93</v>
      </c>
      <c r="K1246" s="32">
        <v>33147</v>
      </c>
      <c r="L1246" s="33">
        <f t="shared" si="317"/>
        <v>10</v>
      </c>
      <c r="M1246" s="33">
        <f t="shared" si="318"/>
        <v>1990</v>
      </c>
      <c r="N1246" s="34">
        <v>37.08</v>
      </c>
      <c r="P1246" s="32">
        <v>33646</v>
      </c>
      <c r="Q1246" s="33">
        <f t="shared" si="319"/>
        <v>2</v>
      </c>
      <c r="R1246" s="33">
        <f t="shared" si="320"/>
        <v>1992</v>
      </c>
      <c r="S1246" s="34">
        <v>18.329999999999998</v>
      </c>
    </row>
    <row r="1247" spans="1:19">
      <c r="A1247" s="32">
        <v>35551</v>
      </c>
      <c r="B1247" s="33">
        <f t="shared" si="313"/>
        <v>5</v>
      </c>
      <c r="C1247" s="33">
        <f t="shared" si="314"/>
        <v>1997</v>
      </c>
      <c r="D1247" s="34">
        <v>0.34899999999999998</v>
      </c>
      <c r="F1247" s="32">
        <v>37200</v>
      </c>
      <c r="G1247" s="33">
        <f t="shared" si="315"/>
        <v>11</v>
      </c>
      <c r="H1247" s="33">
        <f t="shared" si="316"/>
        <v>2001</v>
      </c>
      <c r="I1247" s="34">
        <v>2.87</v>
      </c>
      <c r="K1247" s="32">
        <v>33148</v>
      </c>
      <c r="L1247" s="33">
        <f t="shared" si="317"/>
        <v>10</v>
      </c>
      <c r="M1247" s="33">
        <f t="shared" si="318"/>
        <v>1990</v>
      </c>
      <c r="N1247" s="34">
        <v>34.43</v>
      </c>
      <c r="P1247" s="32">
        <v>33647</v>
      </c>
      <c r="Q1247" s="33">
        <f t="shared" si="319"/>
        <v>2</v>
      </c>
      <c r="R1247" s="33">
        <f t="shared" si="320"/>
        <v>1992</v>
      </c>
      <c r="S1247" s="34">
        <v>18.53</v>
      </c>
    </row>
    <row r="1248" spans="1:19">
      <c r="A1248" s="32">
        <v>35552</v>
      </c>
      <c r="B1248" s="33">
        <f t="shared" si="313"/>
        <v>5</v>
      </c>
      <c r="C1248" s="33">
        <f t="shared" si="314"/>
        <v>1997</v>
      </c>
      <c r="D1248" s="34">
        <v>0.35</v>
      </c>
      <c r="F1248" s="32">
        <v>37201</v>
      </c>
      <c r="G1248" s="33">
        <f t="shared" si="315"/>
        <v>11</v>
      </c>
      <c r="H1248" s="33">
        <f t="shared" si="316"/>
        <v>2001</v>
      </c>
      <c r="I1248" s="34">
        <v>2.72</v>
      </c>
      <c r="K1248" s="32">
        <v>33149</v>
      </c>
      <c r="L1248" s="33">
        <f t="shared" si="317"/>
        <v>10</v>
      </c>
      <c r="M1248" s="33">
        <f t="shared" si="318"/>
        <v>1990</v>
      </c>
      <c r="N1248" s="34">
        <v>37.04</v>
      </c>
      <c r="P1248" s="32">
        <v>33648</v>
      </c>
      <c r="Q1248" s="33">
        <f t="shared" si="319"/>
        <v>2</v>
      </c>
      <c r="R1248" s="33">
        <f t="shared" si="320"/>
        <v>1992</v>
      </c>
      <c r="S1248" s="34">
        <v>18.63</v>
      </c>
    </row>
    <row r="1249" spans="1:19">
      <c r="A1249" s="32">
        <v>35555</v>
      </c>
      <c r="B1249" s="33">
        <f t="shared" si="313"/>
        <v>5</v>
      </c>
      <c r="C1249" s="33">
        <f t="shared" si="314"/>
        <v>1997</v>
      </c>
      <c r="D1249" s="34">
        <v>0.34899999999999998</v>
      </c>
      <c r="F1249" s="32">
        <v>37202</v>
      </c>
      <c r="G1249" s="33">
        <f t="shared" si="315"/>
        <v>11</v>
      </c>
      <c r="H1249" s="33">
        <f t="shared" si="316"/>
        <v>2001</v>
      </c>
      <c r="I1249" s="34">
        <v>2.73</v>
      </c>
      <c r="K1249" s="32">
        <v>33150</v>
      </c>
      <c r="L1249" s="33">
        <f t="shared" si="317"/>
        <v>10</v>
      </c>
      <c r="M1249" s="33">
        <f t="shared" si="318"/>
        <v>1990</v>
      </c>
      <c r="N1249" s="34">
        <v>36.76</v>
      </c>
      <c r="P1249" s="32">
        <v>33651</v>
      </c>
      <c r="Q1249" s="33">
        <f t="shared" si="319"/>
        <v>2</v>
      </c>
      <c r="R1249" s="33">
        <f t="shared" si="320"/>
        <v>1992</v>
      </c>
      <c r="S1249" s="34">
        <v>17.649999999999999</v>
      </c>
    </row>
    <row r="1250" spans="1:19">
      <c r="A1250" s="32">
        <v>35556</v>
      </c>
      <c r="B1250" s="33">
        <f t="shared" si="313"/>
        <v>5</v>
      </c>
      <c r="C1250" s="33">
        <f t="shared" si="314"/>
        <v>1997</v>
      </c>
      <c r="D1250" s="34">
        <v>0.34899999999999998</v>
      </c>
      <c r="F1250" s="32">
        <v>37203</v>
      </c>
      <c r="G1250" s="33">
        <f t="shared" si="315"/>
        <v>11</v>
      </c>
      <c r="H1250" s="33">
        <f t="shared" si="316"/>
        <v>2001</v>
      </c>
      <c r="I1250" s="34">
        <v>2.68</v>
      </c>
      <c r="K1250" s="32">
        <v>33151</v>
      </c>
      <c r="L1250" s="33">
        <f t="shared" si="317"/>
        <v>10</v>
      </c>
      <c r="M1250" s="33">
        <f t="shared" si="318"/>
        <v>1990</v>
      </c>
      <c r="N1250" s="34">
        <v>37.869999999999997</v>
      </c>
      <c r="P1250" s="32">
        <v>33652</v>
      </c>
      <c r="Q1250" s="33">
        <f t="shared" si="319"/>
        <v>2</v>
      </c>
      <c r="R1250" s="33">
        <f t="shared" si="320"/>
        <v>1992</v>
      </c>
      <c r="S1250" s="34">
        <v>17.7</v>
      </c>
    </row>
    <row r="1251" spans="1:19">
      <c r="A1251" s="32">
        <v>35557</v>
      </c>
      <c r="B1251" s="33">
        <f t="shared" si="313"/>
        <v>5</v>
      </c>
      <c r="C1251" s="33">
        <f t="shared" si="314"/>
        <v>1997</v>
      </c>
      <c r="D1251" s="34">
        <v>0.34899999999999998</v>
      </c>
      <c r="F1251" s="32">
        <v>37204</v>
      </c>
      <c r="G1251" s="33">
        <f t="shared" si="315"/>
        <v>11</v>
      </c>
      <c r="H1251" s="33">
        <f t="shared" si="316"/>
        <v>2001</v>
      </c>
      <c r="I1251" s="34">
        <v>2.61</v>
      </c>
      <c r="K1251" s="32">
        <v>33154</v>
      </c>
      <c r="L1251" s="33">
        <f t="shared" si="317"/>
        <v>10</v>
      </c>
      <c r="M1251" s="33">
        <f t="shared" si="318"/>
        <v>1990</v>
      </c>
      <c r="N1251" s="34">
        <v>38.880000000000003</v>
      </c>
      <c r="P1251" s="32">
        <v>33653</v>
      </c>
      <c r="Q1251" s="33">
        <f t="shared" si="319"/>
        <v>2</v>
      </c>
      <c r="R1251" s="33">
        <f t="shared" si="320"/>
        <v>1992</v>
      </c>
      <c r="S1251" s="34">
        <v>17.5</v>
      </c>
    </row>
    <row r="1252" spans="1:19">
      <c r="A1252" s="32">
        <v>35558</v>
      </c>
      <c r="B1252" s="33">
        <f t="shared" ref="B1252:B1315" si="321">+MONTH(A1252)</f>
        <v>5</v>
      </c>
      <c r="C1252" s="33">
        <f t="shared" ref="C1252:C1315" si="322">+YEAR(A1252)</f>
        <v>1997</v>
      </c>
      <c r="D1252" s="34">
        <v>0.34899999999999998</v>
      </c>
      <c r="F1252" s="32">
        <v>37207</v>
      </c>
      <c r="G1252" s="33">
        <f t="shared" ref="G1252:G1315" si="323">+MONTH(F1252)</f>
        <v>11</v>
      </c>
      <c r="H1252" s="33">
        <f t="shared" ref="H1252:H1315" si="324">+YEAR(F1252)</f>
        <v>2001</v>
      </c>
      <c r="I1252" s="34">
        <v>2.4500000000000002</v>
      </c>
      <c r="K1252" s="32">
        <v>33155</v>
      </c>
      <c r="L1252" s="33">
        <f t="shared" ref="L1252:L1315" si="325">+MONTH(K1252)</f>
        <v>10</v>
      </c>
      <c r="M1252" s="33">
        <f t="shared" ref="M1252:M1315" si="326">+YEAR(K1252)</f>
        <v>1990</v>
      </c>
      <c r="N1252" s="34">
        <v>40.729999999999997</v>
      </c>
      <c r="P1252" s="32">
        <v>33654</v>
      </c>
      <c r="Q1252" s="33">
        <f t="shared" ref="Q1252:Q1315" si="327">+MONTH(P1252)</f>
        <v>2</v>
      </c>
      <c r="R1252" s="33">
        <f t="shared" si="320"/>
        <v>1992</v>
      </c>
      <c r="S1252" s="34">
        <v>17.850000000000001</v>
      </c>
    </row>
    <row r="1253" spans="1:19">
      <c r="A1253" s="32">
        <v>35559</v>
      </c>
      <c r="B1253" s="33">
        <f t="shared" si="321"/>
        <v>5</v>
      </c>
      <c r="C1253" s="33">
        <f t="shared" si="322"/>
        <v>1997</v>
      </c>
      <c r="D1253" s="34">
        <v>0.34899999999999998</v>
      </c>
      <c r="F1253" s="32">
        <v>37208</v>
      </c>
      <c r="G1253" s="33">
        <f t="shared" si="323"/>
        <v>11</v>
      </c>
      <c r="H1253" s="33">
        <f t="shared" si="324"/>
        <v>2001</v>
      </c>
      <c r="I1253" s="34">
        <v>2.38</v>
      </c>
      <c r="K1253" s="32">
        <v>33156</v>
      </c>
      <c r="L1253" s="33">
        <f t="shared" si="325"/>
        <v>10</v>
      </c>
      <c r="M1253" s="33">
        <f t="shared" si="326"/>
        <v>1990</v>
      </c>
      <c r="N1253" s="34">
        <v>39.299999999999997</v>
      </c>
      <c r="P1253" s="32">
        <v>33655</v>
      </c>
      <c r="Q1253" s="33">
        <f t="shared" si="327"/>
        <v>2</v>
      </c>
      <c r="R1253" s="33">
        <f t="shared" ref="R1253:R1316" si="328">+YEAR(P1253)</f>
        <v>1992</v>
      </c>
      <c r="S1253" s="34">
        <v>18</v>
      </c>
    </row>
    <row r="1254" spans="1:19">
      <c r="A1254" s="32">
        <v>35562</v>
      </c>
      <c r="B1254" s="33">
        <f t="shared" si="321"/>
        <v>5</v>
      </c>
      <c r="C1254" s="33">
        <f t="shared" si="322"/>
        <v>1997</v>
      </c>
      <c r="D1254" s="34">
        <v>0.34899999999999998</v>
      </c>
      <c r="F1254" s="32">
        <v>37209</v>
      </c>
      <c r="G1254" s="33">
        <f t="shared" si="323"/>
        <v>11</v>
      </c>
      <c r="H1254" s="33">
        <f t="shared" si="324"/>
        <v>2001</v>
      </c>
      <c r="I1254" s="34">
        <v>2.29</v>
      </c>
      <c r="K1254" s="32">
        <v>33157</v>
      </c>
      <c r="L1254" s="33">
        <f t="shared" si="325"/>
        <v>10</v>
      </c>
      <c r="M1254" s="33">
        <f t="shared" si="326"/>
        <v>1990</v>
      </c>
      <c r="N1254" s="34">
        <v>41.07</v>
      </c>
      <c r="P1254" s="32">
        <v>33658</v>
      </c>
      <c r="Q1254" s="33">
        <f t="shared" si="327"/>
        <v>2</v>
      </c>
      <c r="R1254" s="33">
        <f t="shared" si="328"/>
        <v>1992</v>
      </c>
      <c r="S1254" s="34">
        <v>17.399999999999999</v>
      </c>
    </row>
    <row r="1255" spans="1:19">
      <c r="A1255" s="32">
        <v>35563</v>
      </c>
      <c r="B1255" s="33">
        <f t="shared" si="321"/>
        <v>5</v>
      </c>
      <c r="C1255" s="33">
        <f t="shared" si="322"/>
        <v>1997</v>
      </c>
      <c r="D1255" s="34">
        <v>0.34899999999999998</v>
      </c>
      <c r="F1255" s="32">
        <v>37210</v>
      </c>
      <c r="G1255" s="33">
        <f t="shared" si="323"/>
        <v>11</v>
      </c>
      <c r="H1255" s="33">
        <f t="shared" si="324"/>
        <v>2001</v>
      </c>
      <c r="I1255" s="34">
        <v>1.99</v>
      </c>
      <c r="K1255" s="32">
        <v>33158</v>
      </c>
      <c r="L1255" s="33">
        <f t="shared" si="325"/>
        <v>10</v>
      </c>
      <c r="M1255" s="33">
        <f t="shared" si="326"/>
        <v>1990</v>
      </c>
      <c r="N1255" s="34">
        <v>39.42</v>
      </c>
      <c r="P1255" s="32">
        <v>33659</v>
      </c>
      <c r="Q1255" s="33">
        <f t="shared" si="327"/>
        <v>2</v>
      </c>
      <c r="R1255" s="33">
        <f t="shared" si="328"/>
        <v>1992</v>
      </c>
      <c r="S1255" s="34">
        <v>17.43</v>
      </c>
    </row>
    <row r="1256" spans="1:19">
      <c r="A1256" s="32">
        <v>35564</v>
      </c>
      <c r="B1256" s="33">
        <f t="shared" si="321"/>
        <v>5</v>
      </c>
      <c r="C1256" s="33">
        <f t="shared" si="322"/>
        <v>1997</v>
      </c>
      <c r="D1256" s="34">
        <v>0.34899999999999998</v>
      </c>
      <c r="F1256" s="32">
        <v>37211</v>
      </c>
      <c r="G1256" s="33">
        <f t="shared" si="323"/>
        <v>11</v>
      </c>
      <c r="H1256" s="33">
        <f t="shared" si="324"/>
        <v>2001</v>
      </c>
      <c r="I1256" s="34">
        <v>1.69</v>
      </c>
      <c r="K1256" s="32">
        <v>33161</v>
      </c>
      <c r="L1256" s="33">
        <f t="shared" si="325"/>
        <v>10</v>
      </c>
      <c r="M1256" s="33">
        <f t="shared" si="326"/>
        <v>1990</v>
      </c>
      <c r="N1256" s="34">
        <v>38</v>
      </c>
      <c r="P1256" s="32">
        <v>33660</v>
      </c>
      <c r="Q1256" s="33">
        <f t="shared" si="327"/>
        <v>2</v>
      </c>
      <c r="R1256" s="33">
        <f t="shared" si="328"/>
        <v>1992</v>
      </c>
      <c r="S1256" s="34">
        <v>17.28</v>
      </c>
    </row>
    <row r="1257" spans="1:19">
      <c r="A1257" s="32">
        <v>35565</v>
      </c>
      <c r="B1257" s="33">
        <f t="shared" si="321"/>
        <v>5</v>
      </c>
      <c r="C1257" s="33">
        <f t="shared" si="322"/>
        <v>1997</v>
      </c>
      <c r="D1257" s="34">
        <v>0.34899999999999998</v>
      </c>
      <c r="F1257" s="32">
        <v>37214</v>
      </c>
      <c r="G1257" s="33">
        <f t="shared" si="323"/>
        <v>11</v>
      </c>
      <c r="H1257" s="33">
        <f t="shared" si="324"/>
        <v>2001</v>
      </c>
      <c r="I1257" s="34">
        <v>2.08</v>
      </c>
      <c r="K1257" s="32">
        <v>33162</v>
      </c>
      <c r="L1257" s="33">
        <f t="shared" si="325"/>
        <v>10</v>
      </c>
      <c r="M1257" s="33">
        <f t="shared" si="326"/>
        <v>1990</v>
      </c>
      <c r="N1257" s="34">
        <v>39.340000000000003</v>
      </c>
      <c r="P1257" s="32">
        <v>33661</v>
      </c>
      <c r="Q1257" s="33">
        <f t="shared" si="327"/>
        <v>2</v>
      </c>
      <c r="R1257" s="33">
        <f t="shared" si="328"/>
        <v>1992</v>
      </c>
      <c r="S1257" s="34">
        <v>17.55</v>
      </c>
    </row>
    <row r="1258" spans="1:19">
      <c r="A1258" s="32">
        <v>35566</v>
      </c>
      <c r="B1258" s="33">
        <f t="shared" si="321"/>
        <v>5</v>
      </c>
      <c r="C1258" s="33">
        <f t="shared" si="322"/>
        <v>1997</v>
      </c>
      <c r="D1258" s="34">
        <v>0.35899999999999999</v>
      </c>
      <c r="F1258" s="32">
        <v>37215</v>
      </c>
      <c r="G1258" s="33">
        <f t="shared" si="323"/>
        <v>11</v>
      </c>
      <c r="H1258" s="33">
        <f t="shared" si="324"/>
        <v>2001</v>
      </c>
      <c r="I1258" s="34">
        <v>2.5499999999999998</v>
      </c>
      <c r="K1258" s="32">
        <v>33163</v>
      </c>
      <c r="L1258" s="33">
        <f t="shared" si="325"/>
        <v>10</v>
      </c>
      <c r="M1258" s="33">
        <f t="shared" si="326"/>
        <v>1990</v>
      </c>
      <c r="N1258" s="34">
        <v>36.03</v>
      </c>
      <c r="P1258" s="32">
        <v>33662</v>
      </c>
      <c r="Q1258" s="33">
        <f t="shared" si="327"/>
        <v>2</v>
      </c>
      <c r="R1258" s="33">
        <f t="shared" si="328"/>
        <v>1992</v>
      </c>
      <c r="S1258" s="34">
        <v>17.45</v>
      </c>
    </row>
    <row r="1259" spans="1:19">
      <c r="A1259" s="32">
        <v>35569</v>
      </c>
      <c r="B1259" s="33">
        <f t="shared" si="321"/>
        <v>5</v>
      </c>
      <c r="C1259" s="33">
        <f t="shared" si="322"/>
        <v>1997</v>
      </c>
      <c r="D1259" s="34">
        <v>0.35899999999999999</v>
      </c>
      <c r="F1259" s="32">
        <v>37216</v>
      </c>
      <c r="G1259" s="33">
        <f t="shared" si="323"/>
        <v>11</v>
      </c>
      <c r="H1259" s="33">
        <f t="shared" si="324"/>
        <v>2001</v>
      </c>
      <c r="I1259" s="34">
        <v>1.91</v>
      </c>
      <c r="K1259" s="32">
        <v>33164</v>
      </c>
      <c r="L1259" s="33">
        <f t="shared" si="325"/>
        <v>10</v>
      </c>
      <c r="M1259" s="33">
        <f t="shared" si="326"/>
        <v>1990</v>
      </c>
      <c r="N1259" s="34">
        <v>37.03</v>
      </c>
      <c r="P1259" s="32">
        <v>33665</v>
      </c>
      <c r="Q1259" s="33">
        <f t="shared" si="327"/>
        <v>3</v>
      </c>
      <c r="R1259" s="33">
        <f t="shared" si="328"/>
        <v>1992</v>
      </c>
      <c r="S1259" s="34">
        <v>17.350000000000001</v>
      </c>
    </row>
    <row r="1260" spans="1:19">
      <c r="A1260" s="32">
        <v>35570</v>
      </c>
      <c r="B1260" s="33">
        <f t="shared" si="321"/>
        <v>5</v>
      </c>
      <c r="C1260" s="33">
        <f t="shared" si="322"/>
        <v>1997</v>
      </c>
      <c r="D1260" s="34">
        <v>0.35399999999999998</v>
      </c>
      <c r="F1260" s="32">
        <v>37221</v>
      </c>
      <c r="G1260" s="33">
        <f t="shared" si="323"/>
        <v>11</v>
      </c>
      <c r="H1260" s="33">
        <f t="shared" si="324"/>
        <v>2001</v>
      </c>
      <c r="I1260" s="34">
        <v>1.79</v>
      </c>
      <c r="K1260" s="32">
        <v>33165</v>
      </c>
      <c r="L1260" s="33">
        <f t="shared" si="325"/>
        <v>10</v>
      </c>
      <c r="M1260" s="33">
        <f t="shared" si="326"/>
        <v>1990</v>
      </c>
      <c r="N1260" s="34">
        <v>33.82</v>
      </c>
      <c r="P1260" s="32">
        <v>33666</v>
      </c>
      <c r="Q1260" s="33">
        <f t="shared" si="327"/>
        <v>3</v>
      </c>
      <c r="R1260" s="33">
        <f t="shared" si="328"/>
        <v>1992</v>
      </c>
      <c r="S1260" s="34">
        <v>17.05</v>
      </c>
    </row>
    <row r="1261" spans="1:19">
      <c r="A1261" s="32">
        <v>35571</v>
      </c>
      <c r="B1261" s="33">
        <f t="shared" si="321"/>
        <v>5</v>
      </c>
      <c r="C1261" s="33">
        <f t="shared" si="322"/>
        <v>1997</v>
      </c>
      <c r="D1261" s="34">
        <v>0.35899999999999999</v>
      </c>
      <c r="F1261" s="32">
        <v>37222</v>
      </c>
      <c r="G1261" s="33">
        <f t="shared" si="323"/>
        <v>11</v>
      </c>
      <c r="H1261" s="33">
        <f t="shared" si="324"/>
        <v>2001</v>
      </c>
      <c r="I1261" s="34">
        <v>1.87</v>
      </c>
      <c r="K1261" s="32">
        <v>33168</v>
      </c>
      <c r="L1261" s="33">
        <f t="shared" si="325"/>
        <v>10</v>
      </c>
      <c r="M1261" s="33">
        <f t="shared" si="326"/>
        <v>1990</v>
      </c>
      <c r="N1261" s="34">
        <v>28.46</v>
      </c>
      <c r="P1261" s="32">
        <v>33667</v>
      </c>
      <c r="Q1261" s="33">
        <f t="shared" si="327"/>
        <v>3</v>
      </c>
      <c r="R1261" s="33">
        <f t="shared" si="328"/>
        <v>1992</v>
      </c>
      <c r="S1261" s="34">
        <v>17.28</v>
      </c>
    </row>
    <row r="1262" spans="1:19">
      <c r="A1262" s="32">
        <v>35572</v>
      </c>
      <c r="B1262" s="33">
        <f t="shared" si="321"/>
        <v>5</v>
      </c>
      <c r="C1262" s="33">
        <f t="shared" si="322"/>
        <v>1997</v>
      </c>
      <c r="D1262" s="34">
        <v>0.35899999999999999</v>
      </c>
      <c r="F1262" s="32">
        <v>37223</v>
      </c>
      <c r="G1262" s="33">
        <f t="shared" si="323"/>
        <v>11</v>
      </c>
      <c r="H1262" s="33">
        <f t="shared" si="324"/>
        <v>2001</v>
      </c>
      <c r="I1262" s="34">
        <v>2.2999999999999998</v>
      </c>
      <c r="K1262" s="32">
        <v>33169</v>
      </c>
      <c r="L1262" s="33">
        <f t="shared" si="325"/>
        <v>10</v>
      </c>
      <c r="M1262" s="33">
        <f t="shared" si="326"/>
        <v>1990</v>
      </c>
      <c r="N1262" s="34">
        <v>29.95</v>
      </c>
      <c r="P1262" s="32">
        <v>33668</v>
      </c>
      <c r="Q1262" s="33">
        <f t="shared" si="327"/>
        <v>3</v>
      </c>
      <c r="R1262" s="33">
        <f t="shared" si="328"/>
        <v>1992</v>
      </c>
      <c r="S1262" s="34">
        <v>17.43</v>
      </c>
    </row>
    <row r="1263" spans="1:19">
      <c r="A1263" s="32">
        <v>35573</v>
      </c>
      <c r="B1263" s="33">
        <f t="shared" si="321"/>
        <v>5</v>
      </c>
      <c r="C1263" s="33">
        <f t="shared" si="322"/>
        <v>1997</v>
      </c>
      <c r="D1263" s="34">
        <v>0.36599999999999999</v>
      </c>
      <c r="F1263" s="32">
        <v>37224</v>
      </c>
      <c r="G1263" s="33">
        <f t="shared" si="323"/>
        <v>11</v>
      </c>
      <c r="H1263" s="33">
        <f t="shared" si="324"/>
        <v>2001</v>
      </c>
      <c r="I1263" s="34">
        <v>2.19</v>
      </c>
      <c r="K1263" s="32">
        <v>33170</v>
      </c>
      <c r="L1263" s="33">
        <f t="shared" si="325"/>
        <v>10</v>
      </c>
      <c r="M1263" s="33">
        <f t="shared" si="326"/>
        <v>1990</v>
      </c>
      <c r="N1263" s="34">
        <v>30.8</v>
      </c>
      <c r="P1263" s="32">
        <v>33669</v>
      </c>
      <c r="Q1263" s="33">
        <f t="shared" si="327"/>
        <v>3</v>
      </c>
      <c r="R1263" s="33">
        <f t="shared" si="328"/>
        <v>1992</v>
      </c>
      <c r="S1263" s="34">
        <v>17.3</v>
      </c>
    </row>
    <row r="1264" spans="1:19">
      <c r="A1264" s="32">
        <v>35577</v>
      </c>
      <c r="B1264" s="33">
        <f t="shared" si="321"/>
        <v>5</v>
      </c>
      <c r="C1264" s="33">
        <f t="shared" si="322"/>
        <v>1997</v>
      </c>
      <c r="D1264" s="34">
        <v>0.35399999999999998</v>
      </c>
      <c r="F1264" s="32">
        <v>37225</v>
      </c>
      <c r="G1264" s="33">
        <f t="shared" si="323"/>
        <v>11</v>
      </c>
      <c r="H1264" s="33">
        <f t="shared" si="324"/>
        <v>2001</v>
      </c>
      <c r="I1264" s="34">
        <v>1.83</v>
      </c>
      <c r="K1264" s="32">
        <v>33171</v>
      </c>
      <c r="L1264" s="33">
        <f t="shared" si="325"/>
        <v>10</v>
      </c>
      <c r="M1264" s="33">
        <f t="shared" si="326"/>
        <v>1990</v>
      </c>
      <c r="N1264" s="34">
        <v>34.35</v>
      </c>
      <c r="P1264" s="32">
        <v>33672</v>
      </c>
      <c r="Q1264" s="33">
        <f t="shared" si="327"/>
        <v>3</v>
      </c>
      <c r="R1264" s="33">
        <f t="shared" si="328"/>
        <v>1992</v>
      </c>
      <c r="S1264" s="34">
        <v>17.350000000000001</v>
      </c>
    </row>
    <row r="1265" spans="1:19">
      <c r="A1265" s="32">
        <v>35578</v>
      </c>
      <c r="B1265" s="33">
        <f t="shared" si="321"/>
        <v>5</v>
      </c>
      <c r="C1265" s="33">
        <f t="shared" si="322"/>
        <v>1997</v>
      </c>
      <c r="D1265" s="34">
        <v>0.35399999999999998</v>
      </c>
      <c r="F1265" s="32">
        <v>37228</v>
      </c>
      <c r="G1265" s="33">
        <f t="shared" si="323"/>
        <v>12</v>
      </c>
      <c r="H1265" s="33">
        <f t="shared" si="324"/>
        <v>2001</v>
      </c>
      <c r="I1265" s="34">
        <v>2.1</v>
      </c>
      <c r="K1265" s="32">
        <v>33172</v>
      </c>
      <c r="L1265" s="33">
        <f t="shared" si="325"/>
        <v>10</v>
      </c>
      <c r="M1265" s="33">
        <f t="shared" si="326"/>
        <v>1990</v>
      </c>
      <c r="N1265" s="34">
        <v>33.03</v>
      </c>
      <c r="P1265" s="32">
        <v>33673</v>
      </c>
      <c r="Q1265" s="33">
        <f t="shared" si="327"/>
        <v>3</v>
      </c>
      <c r="R1265" s="33">
        <f t="shared" si="328"/>
        <v>1992</v>
      </c>
      <c r="S1265" s="34">
        <v>17.350000000000001</v>
      </c>
    </row>
    <row r="1266" spans="1:19">
      <c r="A1266" s="32">
        <v>35579</v>
      </c>
      <c r="B1266" s="33">
        <f t="shared" si="321"/>
        <v>5</v>
      </c>
      <c r="C1266" s="33">
        <f t="shared" si="322"/>
        <v>1997</v>
      </c>
      <c r="D1266" s="34">
        <v>0.35399999999999998</v>
      </c>
      <c r="F1266" s="32">
        <v>37229</v>
      </c>
      <c r="G1266" s="33">
        <f t="shared" si="323"/>
        <v>12</v>
      </c>
      <c r="H1266" s="33">
        <f t="shared" si="324"/>
        <v>2001</v>
      </c>
      <c r="I1266" s="34">
        <v>2</v>
      </c>
      <c r="K1266" s="32">
        <v>33175</v>
      </c>
      <c r="L1266" s="33">
        <f t="shared" si="325"/>
        <v>10</v>
      </c>
      <c r="M1266" s="33">
        <f t="shared" si="326"/>
        <v>1990</v>
      </c>
      <c r="N1266" s="34">
        <v>35.28</v>
      </c>
      <c r="P1266" s="32">
        <v>33674</v>
      </c>
      <c r="Q1266" s="33">
        <f t="shared" si="327"/>
        <v>3</v>
      </c>
      <c r="R1266" s="33">
        <f t="shared" si="328"/>
        <v>1992</v>
      </c>
      <c r="S1266" s="34">
        <v>17.2</v>
      </c>
    </row>
    <row r="1267" spans="1:19">
      <c r="A1267" s="32">
        <v>35580</v>
      </c>
      <c r="B1267" s="33">
        <f t="shared" si="321"/>
        <v>5</v>
      </c>
      <c r="C1267" s="33">
        <f t="shared" si="322"/>
        <v>1997</v>
      </c>
      <c r="D1267" s="34">
        <v>0.35099999999999998</v>
      </c>
      <c r="F1267" s="32">
        <v>37230</v>
      </c>
      <c r="G1267" s="33">
        <f t="shared" si="323"/>
        <v>12</v>
      </c>
      <c r="H1267" s="33">
        <f t="shared" si="324"/>
        <v>2001</v>
      </c>
      <c r="I1267" s="34">
        <v>1.89</v>
      </c>
      <c r="K1267" s="32">
        <v>33176</v>
      </c>
      <c r="L1267" s="33">
        <f t="shared" si="325"/>
        <v>10</v>
      </c>
      <c r="M1267" s="33">
        <f t="shared" si="326"/>
        <v>1990</v>
      </c>
      <c r="N1267" s="34">
        <v>34.93</v>
      </c>
      <c r="P1267" s="32">
        <v>33675</v>
      </c>
      <c r="Q1267" s="33">
        <f t="shared" si="327"/>
        <v>3</v>
      </c>
      <c r="R1267" s="33">
        <f t="shared" si="328"/>
        <v>1992</v>
      </c>
      <c r="S1267" s="34">
        <v>17.350000000000001</v>
      </c>
    </row>
    <row r="1268" spans="1:19">
      <c r="A1268" s="32">
        <v>35583</v>
      </c>
      <c r="B1268" s="33">
        <f t="shared" si="321"/>
        <v>6</v>
      </c>
      <c r="C1268" s="33">
        <f t="shared" si="322"/>
        <v>1997</v>
      </c>
      <c r="D1268" s="34">
        <v>0.35099999999999998</v>
      </c>
      <c r="F1268" s="32">
        <v>37231</v>
      </c>
      <c r="G1268" s="33">
        <f t="shared" si="323"/>
        <v>12</v>
      </c>
      <c r="H1268" s="33">
        <f t="shared" si="324"/>
        <v>2001</v>
      </c>
      <c r="I1268" s="34">
        <v>1.81</v>
      </c>
      <c r="K1268" s="32">
        <v>33177</v>
      </c>
      <c r="L1268" s="33">
        <f t="shared" si="325"/>
        <v>10</v>
      </c>
      <c r="M1268" s="33">
        <f t="shared" si="326"/>
        <v>1990</v>
      </c>
      <c r="N1268" s="34">
        <v>35.31</v>
      </c>
      <c r="P1268" s="32">
        <v>33676</v>
      </c>
      <c r="Q1268" s="33">
        <f t="shared" si="327"/>
        <v>3</v>
      </c>
      <c r="R1268" s="33">
        <f t="shared" si="328"/>
        <v>1992</v>
      </c>
      <c r="S1268" s="34">
        <v>17.73</v>
      </c>
    </row>
    <row r="1269" spans="1:19">
      <c r="A1269" s="32">
        <v>35584</v>
      </c>
      <c r="B1269" s="33">
        <f t="shared" si="321"/>
        <v>6</v>
      </c>
      <c r="C1269" s="33">
        <f t="shared" si="322"/>
        <v>1997</v>
      </c>
      <c r="D1269" s="34">
        <v>0.35399999999999998</v>
      </c>
      <c r="F1269" s="32">
        <v>37232</v>
      </c>
      <c r="G1269" s="33">
        <f t="shared" si="323"/>
        <v>12</v>
      </c>
      <c r="H1269" s="33">
        <f t="shared" si="324"/>
        <v>2001</v>
      </c>
      <c r="I1269" s="34">
        <v>2.11</v>
      </c>
      <c r="K1269" s="32">
        <v>33178</v>
      </c>
      <c r="L1269" s="33">
        <f t="shared" si="325"/>
        <v>11</v>
      </c>
      <c r="M1269" s="33">
        <f t="shared" si="326"/>
        <v>1990</v>
      </c>
      <c r="N1269" s="34">
        <v>35.299999999999997</v>
      </c>
      <c r="P1269" s="32">
        <v>33679</v>
      </c>
      <c r="Q1269" s="33">
        <f t="shared" si="327"/>
        <v>3</v>
      </c>
      <c r="R1269" s="33">
        <f t="shared" si="328"/>
        <v>1992</v>
      </c>
      <c r="S1269" s="34">
        <v>17.73</v>
      </c>
    </row>
    <row r="1270" spans="1:19">
      <c r="A1270" s="32">
        <v>35585</v>
      </c>
      <c r="B1270" s="33">
        <f t="shared" si="321"/>
        <v>6</v>
      </c>
      <c r="C1270" s="33">
        <f t="shared" si="322"/>
        <v>1997</v>
      </c>
      <c r="D1270" s="34">
        <v>0.35099999999999998</v>
      </c>
      <c r="F1270" s="32">
        <v>37235</v>
      </c>
      <c r="G1270" s="33">
        <f t="shared" si="323"/>
        <v>12</v>
      </c>
      <c r="H1270" s="33">
        <f t="shared" si="324"/>
        <v>2001</v>
      </c>
      <c r="I1270" s="34">
        <v>2.2799999999999998</v>
      </c>
      <c r="K1270" s="32">
        <v>33179</v>
      </c>
      <c r="L1270" s="33">
        <f t="shared" si="325"/>
        <v>11</v>
      </c>
      <c r="M1270" s="33">
        <f t="shared" si="326"/>
        <v>1990</v>
      </c>
      <c r="N1270" s="34">
        <v>33.950000000000003</v>
      </c>
      <c r="P1270" s="32">
        <v>33680</v>
      </c>
      <c r="Q1270" s="33">
        <f t="shared" si="327"/>
        <v>3</v>
      </c>
      <c r="R1270" s="33">
        <f t="shared" si="328"/>
        <v>1992</v>
      </c>
      <c r="S1270" s="34">
        <v>17.88</v>
      </c>
    </row>
    <row r="1271" spans="1:19">
      <c r="A1271" s="32">
        <v>35586</v>
      </c>
      <c r="B1271" s="33">
        <f t="shared" si="321"/>
        <v>6</v>
      </c>
      <c r="C1271" s="33">
        <f t="shared" si="322"/>
        <v>1997</v>
      </c>
      <c r="D1271" s="34">
        <v>0.34899999999999998</v>
      </c>
      <c r="F1271" s="32">
        <v>37236</v>
      </c>
      <c r="G1271" s="33">
        <f t="shared" si="323"/>
        <v>12</v>
      </c>
      <c r="H1271" s="33">
        <f t="shared" si="324"/>
        <v>2001</v>
      </c>
      <c r="I1271" s="34">
        <v>2.58</v>
      </c>
      <c r="K1271" s="32">
        <v>33182</v>
      </c>
      <c r="L1271" s="33">
        <f t="shared" si="325"/>
        <v>11</v>
      </c>
      <c r="M1271" s="33">
        <f t="shared" si="326"/>
        <v>1990</v>
      </c>
      <c r="N1271" s="34">
        <v>32.049999999999997</v>
      </c>
      <c r="P1271" s="32">
        <v>33681</v>
      </c>
      <c r="Q1271" s="33">
        <f t="shared" si="327"/>
        <v>3</v>
      </c>
      <c r="R1271" s="33">
        <f t="shared" si="328"/>
        <v>1992</v>
      </c>
      <c r="S1271" s="34">
        <v>17.649999999999999</v>
      </c>
    </row>
    <row r="1272" spans="1:19">
      <c r="A1272" s="32">
        <v>35587</v>
      </c>
      <c r="B1272" s="33">
        <f t="shared" si="321"/>
        <v>6</v>
      </c>
      <c r="C1272" s="33">
        <f t="shared" si="322"/>
        <v>1997</v>
      </c>
      <c r="D1272" s="34">
        <v>0.34899999999999998</v>
      </c>
      <c r="F1272" s="32">
        <v>37237</v>
      </c>
      <c r="G1272" s="33">
        <f t="shared" si="323"/>
        <v>12</v>
      </c>
      <c r="H1272" s="33">
        <f t="shared" si="324"/>
        <v>2001</v>
      </c>
      <c r="I1272" s="34">
        <v>2.57</v>
      </c>
      <c r="K1272" s="32">
        <v>33183</v>
      </c>
      <c r="L1272" s="33">
        <f t="shared" si="325"/>
        <v>11</v>
      </c>
      <c r="M1272" s="33">
        <f t="shared" si="326"/>
        <v>1990</v>
      </c>
      <c r="N1272" s="34">
        <v>32.409999999999997</v>
      </c>
      <c r="P1272" s="32">
        <v>33682</v>
      </c>
      <c r="Q1272" s="33">
        <f t="shared" si="327"/>
        <v>3</v>
      </c>
      <c r="R1272" s="33">
        <f t="shared" si="328"/>
        <v>1992</v>
      </c>
      <c r="S1272" s="34">
        <v>17.649999999999999</v>
      </c>
    </row>
    <row r="1273" spans="1:19">
      <c r="A1273" s="32">
        <v>35590</v>
      </c>
      <c r="B1273" s="33">
        <f t="shared" si="321"/>
        <v>6</v>
      </c>
      <c r="C1273" s="33">
        <f t="shared" si="322"/>
        <v>1997</v>
      </c>
      <c r="D1273" s="34">
        <v>0.34399999999999997</v>
      </c>
      <c r="F1273" s="32">
        <v>37238</v>
      </c>
      <c r="G1273" s="33">
        <f t="shared" si="323"/>
        <v>12</v>
      </c>
      <c r="H1273" s="33">
        <f t="shared" si="324"/>
        <v>2001</v>
      </c>
      <c r="I1273" s="34">
        <v>2.4</v>
      </c>
      <c r="K1273" s="32">
        <v>33184</v>
      </c>
      <c r="L1273" s="33">
        <f t="shared" si="325"/>
        <v>11</v>
      </c>
      <c r="M1273" s="33">
        <f t="shared" si="326"/>
        <v>1990</v>
      </c>
      <c r="N1273" s="34">
        <v>35.479999999999997</v>
      </c>
      <c r="P1273" s="32">
        <v>33683</v>
      </c>
      <c r="Q1273" s="33">
        <f t="shared" si="327"/>
        <v>3</v>
      </c>
      <c r="R1273" s="33">
        <f t="shared" si="328"/>
        <v>1992</v>
      </c>
      <c r="S1273" s="34">
        <v>17.75</v>
      </c>
    </row>
    <row r="1274" spans="1:19">
      <c r="A1274" s="32">
        <v>35591</v>
      </c>
      <c r="B1274" s="33">
        <f t="shared" si="321"/>
        <v>6</v>
      </c>
      <c r="C1274" s="33">
        <f t="shared" si="322"/>
        <v>1997</v>
      </c>
      <c r="D1274" s="34">
        <v>0.34599999999999997</v>
      </c>
      <c r="F1274" s="32">
        <v>37239</v>
      </c>
      <c r="G1274" s="33">
        <f t="shared" si="323"/>
        <v>12</v>
      </c>
      <c r="H1274" s="33">
        <f t="shared" si="324"/>
        <v>2001</v>
      </c>
      <c r="I1274" s="34">
        <v>2.4</v>
      </c>
      <c r="K1274" s="32">
        <v>33185</v>
      </c>
      <c r="L1274" s="33">
        <f t="shared" si="325"/>
        <v>11</v>
      </c>
      <c r="M1274" s="33">
        <f t="shared" si="326"/>
        <v>1990</v>
      </c>
      <c r="N1274" s="34">
        <v>35.61</v>
      </c>
      <c r="P1274" s="32">
        <v>33686</v>
      </c>
      <c r="Q1274" s="33">
        <f t="shared" si="327"/>
        <v>3</v>
      </c>
      <c r="R1274" s="33">
        <f t="shared" si="328"/>
        <v>1992</v>
      </c>
      <c r="S1274" s="34">
        <v>17.579999999999998</v>
      </c>
    </row>
    <row r="1275" spans="1:19">
      <c r="A1275" s="32">
        <v>35592</v>
      </c>
      <c r="B1275" s="33">
        <f t="shared" si="321"/>
        <v>6</v>
      </c>
      <c r="C1275" s="33">
        <f t="shared" si="322"/>
        <v>1997</v>
      </c>
      <c r="D1275" s="34">
        <v>0.34399999999999997</v>
      </c>
      <c r="F1275" s="32">
        <v>37242</v>
      </c>
      <c r="G1275" s="33">
        <f t="shared" si="323"/>
        <v>12</v>
      </c>
      <c r="H1275" s="33">
        <f t="shared" si="324"/>
        <v>2001</v>
      </c>
      <c r="I1275" s="34">
        <v>2.4</v>
      </c>
      <c r="K1275" s="32">
        <v>33186</v>
      </c>
      <c r="L1275" s="33">
        <f t="shared" si="325"/>
        <v>11</v>
      </c>
      <c r="M1275" s="33">
        <f t="shared" si="326"/>
        <v>1990</v>
      </c>
      <c r="N1275" s="34">
        <v>33.909999999999997</v>
      </c>
      <c r="P1275" s="32">
        <v>33687</v>
      </c>
      <c r="Q1275" s="33">
        <f t="shared" si="327"/>
        <v>3</v>
      </c>
      <c r="R1275" s="33">
        <f t="shared" si="328"/>
        <v>1992</v>
      </c>
      <c r="S1275" s="34">
        <v>17.649999999999999</v>
      </c>
    </row>
    <row r="1276" spans="1:19">
      <c r="A1276" s="32">
        <v>35593</v>
      </c>
      <c r="B1276" s="33">
        <f t="shared" si="321"/>
        <v>6</v>
      </c>
      <c r="C1276" s="33">
        <f t="shared" si="322"/>
        <v>1997</v>
      </c>
      <c r="D1276" s="34">
        <v>0.33900000000000002</v>
      </c>
      <c r="F1276" s="32">
        <v>37243</v>
      </c>
      <c r="G1276" s="33">
        <f t="shared" si="323"/>
        <v>12</v>
      </c>
      <c r="H1276" s="33">
        <f t="shared" si="324"/>
        <v>2001</v>
      </c>
      <c r="I1276" s="34">
        <v>2.4</v>
      </c>
      <c r="K1276" s="32">
        <v>33189</v>
      </c>
      <c r="L1276" s="33">
        <f t="shared" si="325"/>
        <v>11</v>
      </c>
      <c r="M1276" s="33">
        <f t="shared" si="326"/>
        <v>1990</v>
      </c>
      <c r="N1276" s="34">
        <v>32.08</v>
      </c>
      <c r="P1276" s="32">
        <v>33688</v>
      </c>
      <c r="Q1276" s="33">
        <f t="shared" si="327"/>
        <v>3</v>
      </c>
      <c r="R1276" s="33">
        <f t="shared" si="328"/>
        <v>1992</v>
      </c>
      <c r="S1276" s="34">
        <v>17.7</v>
      </c>
    </row>
    <row r="1277" spans="1:19">
      <c r="A1277" s="32">
        <v>35594</v>
      </c>
      <c r="B1277" s="33">
        <f t="shared" si="321"/>
        <v>6</v>
      </c>
      <c r="C1277" s="33">
        <f t="shared" si="322"/>
        <v>1997</v>
      </c>
      <c r="D1277" s="34">
        <v>0.34100000000000003</v>
      </c>
      <c r="F1277" s="32">
        <v>37244</v>
      </c>
      <c r="G1277" s="33">
        <f t="shared" si="323"/>
        <v>12</v>
      </c>
      <c r="H1277" s="33">
        <f t="shared" si="324"/>
        <v>2001</v>
      </c>
      <c r="I1277" s="34">
        <v>2.4</v>
      </c>
      <c r="K1277" s="32">
        <v>33190</v>
      </c>
      <c r="L1277" s="33">
        <f t="shared" si="325"/>
        <v>11</v>
      </c>
      <c r="M1277" s="33">
        <f t="shared" si="326"/>
        <v>1990</v>
      </c>
      <c r="N1277" s="34">
        <v>33.299999999999997</v>
      </c>
      <c r="P1277" s="32">
        <v>33689</v>
      </c>
      <c r="Q1277" s="33">
        <f t="shared" si="327"/>
        <v>3</v>
      </c>
      <c r="R1277" s="33">
        <f t="shared" si="328"/>
        <v>1992</v>
      </c>
      <c r="S1277" s="34">
        <v>17.98</v>
      </c>
    </row>
    <row r="1278" spans="1:19">
      <c r="A1278" s="32">
        <v>35597</v>
      </c>
      <c r="B1278" s="33">
        <f t="shared" si="321"/>
        <v>6</v>
      </c>
      <c r="C1278" s="33">
        <f t="shared" si="322"/>
        <v>1997</v>
      </c>
      <c r="D1278" s="34">
        <v>0.34100000000000003</v>
      </c>
      <c r="F1278" s="32">
        <v>37245</v>
      </c>
      <c r="G1278" s="33">
        <f t="shared" si="323"/>
        <v>12</v>
      </c>
      <c r="H1278" s="33">
        <f t="shared" si="324"/>
        <v>2001</v>
      </c>
      <c r="I1278" s="34">
        <v>2.4</v>
      </c>
      <c r="K1278" s="32">
        <v>33191</v>
      </c>
      <c r="L1278" s="33">
        <f t="shared" si="325"/>
        <v>11</v>
      </c>
      <c r="M1278" s="33">
        <f t="shared" si="326"/>
        <v>1990</v>
      </c>
      <c r="N1278" s="34">
        <v>31.18</v>
      </c>
      <c r="P1278" s="32">
        <v>33690</v>
      </c>
      <c r="Q1278" s="33">
        <f t="shared" si="327"/>
        <v>3</v>
      </c>
      <c r="R1278" s="33">
        <f t="shared" si="328"/>
        <v>1992</v>
      </c>
      <c r="S1278" s="34">
        <v>17.850000000000001</v>
      </c>
    </row>
    <row r="1279" spans="1:19">
      <c r="A1279" s="32">
        <v>35598</v>
      </c>
      <c r="B1279" s="33">
        <f t="shared" si="321"/>
        <v>6</v>
      </c>
      <c r="C1279" s="33">
        <f t="shared" si="322"/>
        <v>1997</v>
      </c>
      <c r="D1279" s="34">
        <v>0.34399999999999997</v>
      </c>
      <c r="F1279" s="32">
        <v>37246</v>
      </c>
      <c r="G1279" s="33">
        <f t="shared" si="323"/>
        <v>12</v>
      </c>
      <c r="H1279" s="33">
        <f t="shared" si="324"/>
        <v>2001</v>
      </c>
      <c r="I1279" s="34">
        <v>2.4</v>
      </c>
      <c r="K1279" s="32">
        <v>33192</v>
      </c>
      <c r="L1279" s="33">
        <f t="shared" si="325"/>
        <v>11</v>
      </c>
      <c r="M1279" s="33">
        <f t="shared" si="326"/>
        <v>1990</v>
      </c>
      <c r="N1279" s="34">
        <v>31.05</v>
      </c>
      <c r="P1279" s="32">
        <v>33693</v>
      </c>
      <c r="Q1279" s="33">
        <f t="shared" si="327"/>
        <v>3</v>
      </c>
      <c r="R1279" s="33">
        <f t="shared" si="328"/>
        <v>1992</v>
      </c>
      <c r="S1279" s="34">
        <v>17.98</v>
      </c>
    </row>
    <row r="1280" spans="1:19">
      <c r="A1280" s="32">
        <v>35599</v>
      </c>
      <c r="B1280" s="33">
        <f t="shared" si="321"/>
        <v>6</v>
      </c>
      <c r="C1280" s="33">
        <f t="shared" si="322"/>
        <v>1997</v>
      </c>
      <c r="D1280" s="34">
        <v>0.33900000000000002</v>
      </c>
      <c r="F1280" s="32">
        <v>37251</v>
      </c>
      <c r="G1280" s="33">
        <f t="shared" si="323"/>
        <v>12</v>
      </c>
      <c r="H1280" s="33">
        <f t="shared" si="324"/>
        <v>2001</v>
      </c>
      <c r="I1280" s="34">
        <v>2.4</v>
      </c>
      <c r="K1280" s="32">
        <v>33193</v>
      </c>
      <c r="L1280" s="33">
        <f t="shared" si="325"/>
        <v>11</v>
      </c>
      <c r="M1280" s="33">
        <f t="shared" si="326"/>
        <v>1990</v>
      </c>
      <c r="N1280" s="34">
        <v>29.91</v>
      </c>
      <c r="P1280" s="32">
        <v>33694</v>
      </c>
      <c r="Q1280" s="33">
        <f t="shared" si="327"/>
        <v>3</v>
      </c>
      <c r="R1280" s="33">
        <f t="shared" si="328"/>
        <v>1992</v>
      </c>
      <c r="S1280" s="34">
        <v>19.09</v>
      </c>
    </row>
    <row r="1281" spans="1:19">
      <c r="A1281" s="32">
        <v>35600</v>
      </c>
      <c r="B1281" s="33">
        <f t="shared" si="321"/>
        <v>6</v>
      </c>
      <c r="C1281" s="33">
        <f t="shared" si="322"/>
        <v>1997</v>
      </c>
      <c r="D1281" s="34">
        <v>0.33900000000000002</v>
      </c>
      <c r="F1281" s="32">
        <v>37252</v>
      </c>
      <c r="G1281" s="33">
        <f t="shared" si="323"/>
        <v>12</v>
      </c>
      <c r="H1281" s="33">
        <f t="shared" si="324"/>
        <v>2001</v>
      </c>
      <c r="I1281" s="34">
        <v>2.4</v>
      </c>
      <c r="K1281" s="32">
        <v>33196</v>
      </c>
      <c r="L1281" s="33">
        <f t="shared" si="325"/>
        <v>11</v>
      </c>
      <c r="M1281" s="33">
        <f t="shared" si="326"/>
        <v>1990</v>
      </c>
      <c r="N1281" s="34">
        <v>31.45</v>
      </c>
      <c r="P1281" s="32">
        <v>33695</v>
      </c>
      <c r="Q1281" s="33">
        <f t="shared" si="327"/>
        <v>4</v>
      </c>
      <c r="R1281" s="33">
        <f t="shared" si="328"/>
        <v>1992</v>
      </c>
      <c r="S1281" s="34">
        <v>18.38</v>
      </c>
    </row>
    <row r="1282" spans="1:19">
      <c r="A1282" s="32">
        <v>35601</v>
      </c>
      <c r="B1282" s="33">
        <f t="shared" si="321"/>
        <v>6</v>
      </c>
      <c r="C1282" s="33">
        <f t="shared" si="322"/>
        <v>1997</v>
      </c>
      <c r="D1282" s="34">
        <v>0.33900000000000002</v>
      </c>
      <c r="F1282" s="32">
        <v>37253</v>
      </c>
      <c r="G1282" s="33">
        <f t="shared" si="323"/>
        <v>12</v>
      </c>
      <c r="H1282" s="33">
        <f t="shared" si="324"/>
        <v>2001</v>
      </c>
      <c r="I1282" s="34">
        <v>2.4</v>
      </c>
      <c r="K1282" s="32">
        <v>33197</v>
      </c>
      <c r="L1282" s="33">
        <f t="shared" si="325"/>
        <v>11</v>
      </c>
      <c r="M1282" s="33">
        <f t="shared" si="326"/>
        <v>1990</v>
      </c>
      <c r="N1282" s="34">
        <v>29.5</v>
      </c>
      <c r="P1282" s="32">
        <v>33696</v>
      </c>
      <c r="Q1282" s="33">
        <f t="shared" si="327"/>
        <v>4</v>
      </c>
      <c r="R1282" s="33">
        <f t="shared" si="328"/>
        <v>1992</v>
      </c>
      <c r="S1282" s="34">
        <v>18.53</v>
      </c>
    </row>
    <row r="1283" spans="1:19">
      <c r="A1283" s="32">
        <v>35604</v>
      </c>
      <c r="B1283" s="33">
        <f t="shared" si="321"/>
        <v>6</v>
      </c>
      <c r="C1283" s="33">
        <f t="shared" si="322"/>
        <v>1997</v>
      </c>
      <c r="D1283" s="34">
        <v>0.33900000000000002</v>
      </c>
      <c r="F1283" s="32">
        <v>37256</v>
      </c>
      <c r="G1283" s="33">
        <f t="shared" si="323"/>
        <v>12</v>
      </c>
      <c r="H1283" s="33">
        <f t="shared" si="324"/>
        <v>2001</v>
      </c>
      <c r="I1283" s="34">
        <v>2.4</v>
      </c>
      <c r="K1283" s="32">
        <v>33198</v>
      </c>
      <c r="L1283" s="33">
        <f t="shared" si="325"/>
        <v>11</v>
      </c>
      <c r="M1283" s="33">
        <f t="shared" si="326"/>
        <v>1990</v>
      </c>
      <c r="N1283" s="34">
        <v>30.08</v>
      </c>
      <c r="P1283" s="32">
        <v>33697</v>
      </c>
      <c r="Q1283" s="33">
        <f t="shared" si="327"/>
        <v>4</v>
      </c>
      <c r="R1283" s="33">
        <f t="shared" si="328"/>
        <v>1992</v>
      </c>
      <c r="S1283" s="34">
        <v>18.63</v>
      </c>
    </row>
    <row r="1284" spans="1:19">
      <c r="A1284" s="32">
        <v>35605</v>
      </c>
      <c r="B1284" s="33">
        <f t="shared" si="321"/>
        <v>6</v>
      </c>
      <c r="C1284" s="33">
        <f t="shared" si="322"/>
        <v>1997</v>
      </c>
      <c r="D1284" s="34">
        <v>0.34100000000000003</v>
      </c>
      <c r="F1284" s="32">
        <v>37258</v>
      </c>
      <c r="G1284" s="33">
        <f t="shared" si="323"/>
        <v>1</v>
      </c>
      <c r="H1284" s="33">
        <f t="shared" si="324"/>
        <v>2002</v>
      </c>
      <c r="I1284" s="34">
        <v>2.5499999999999998</v>
      </c>
      <c r="K1284" s="32">
        <v>33199</v>
      </c>
      <c r="L1284" s="33">
        <f t="shared" si="325"/>
        <v>11</v>
      </c>
      <c r="M1284" s="33">
        <f t="shared" si="326"/>
        <v>1990</v>
      </c>
      <c r="N1284" s="34">
        <v>30.08</v>
      </c>
      <c r="P1284" s="32">
        <v>33700</v>
      </c>
      <c r="Q1284" s="33">
        <f t="shared" si="327"/>
        <v>4</v>
      </c>
      <c r="R1284" s="33">
        <f t="shared" si="328"/>
        <v>1992</v>
      </c>
      <c r="S1284" s="34">
        <v>18.93</v>
      </c>
    </row>
    <row r="1285" spans="1:19">
      <c r="A1285" s="32">
        <v>35606</v>
      </c>
      <c r="B1285" s="33">
        <f t="shared" si="321"/>
        <v>6</v>
      </c>
      <c r="C1285" s="33">
        <f t="shared" si="322"/>
        <v>1997</v>
      </c>
      <c r="D1285" s="34">
        <v>0.34100000000000003</v>
      </c>
      <c r="F1285" s="32">
        <v>37259</v>
      </c>
      <c r="G1285" s="33">
        <f t="shared" si="323"/>
        <v>1</v>
      </c>
      <c r="H1285" s="33">
        <f t="shared" si="324"/>
        <v>2002</v>
      </c>
      <c r="I1285" s="34">
        <v>2.58</v>
      </c>
      <c r="K1285" s="32">
        <v>33200</v>
      </c>
      <c r="L1285" s="33">
        <f t="shared" si="325"/>
        <v>11</v>
      </c>
      <c r="M1285" s="33">
        <f t="shared" si="326"/>
        <v>1990</v>
      </c>
      <c r="N1285" s="34">
        <v>32.35</v>
      </c>
      <c r="P1285" s="32">
        <v>33701</v>
      </c>
      <c r="Q1285" s="33">
        <f t="shared" si="327"/>
        <v>4</v>
      </c>
      <c r="R1285" s="33">
        <f t="shared" si="328"/>
        <v>1992</v>
      </c>
      <c r="S1285" s="34">
        <v>18.93</v>
      </c>
    </row>
    <row r="1286" spans="1:19">
      <c r="A1286" s="32">
        <v>35607</v>
      </c>
      <c r="B1286" s="33">
        <f t="shared" si="321"/>
        <v>6</v>
      </c>
      <c r="C1286" s="33">
        <f t="shared" si="322"/>
        <v>1997</v>
      </c>
      <c r="D1286" s="34">
        <v>0.34100000000000003</v>
      </c>
      <c r="F1286" s="32">
        <v>37260</v>
      </c>
      <c r="G1286" s="33">
        <f t="shared" si="323"/>
        <v>1</v>
      </c>
      <c r="H1286" s="33">
        <f t="shared" si="324"/>
        <v>2002</v>
      </c>
      <c r="I1286" s="34">
        <v>2.58</v>
      </c>
      <c r="K1286" s="32">
        <v>33203</v>
      </c>
      <c r="L1286" s="33">
        <f t="shared" si="325"/>
        <v>11</v>
      </c>
      <c r="M1286" s="33">
        <f t="shared" si="326"/>
        <v>1990</v>
      </c>
      <c r="N1286" s="34">
        <v>33.28</v>
      </c>
      <c r="P1286" s="32">
        <v>33702</v>
      </c>
      <c r="Q1286" s="33">
        <f t="shared" si="327"/>
        <v>4</v>
      </c>
      <c r="R1286" s="33">
        <f t="shared" si="328"/>
        <v>1992</v>
      </c>
      <c r="S1286" s="34">
        <v>19.18</v>
      </c>
    </row>
    <row r="1287" spans="1:19">
      <c r="A1287" s="32">
        <v>35608</v>
      </c>
      <c r="B1287" s="33">
        <f t="shared" si="321"/>
        <v>6</v>
      </c>
      <c r="C1287" s="33">
        <f t="shared" si="322"/>
        <v>1997</v>
      </c>
      <c r="D1287" s="34">
        <v>0.34399999999999997</v>
      </c>
      <c r="F1287" s="32">
        <v>37263</v>
      </c>
      <c r="G1287" s="33">
        <f t="shared" si="323"/>
        <v>1</v>
      </c>
      <c r="H1287" s="33">
        <f t="shared" si="324"/>
        <v>2002</v>
      </c>
      <c r="I1287" s="34">
        <v>2.58</v>
      </c>
      <c r="K1287" s="32">
        <v>33204</v>
      </c>
      <c r="L1287" s="33">
        <f t="shared" si="325"/>
        <v>11</v>
      </c>
      <c r="M1287" s="33">
        <f t="shared" si="326"/>
        <v>1990</v>
      </c>
      <c r="N1287" s="34">
        <v>33.049999999999997</v>
      </c>
      <c r="P1287" s="32">
        <v>33703</v>
      </c>
      <c r="Q1287" s="33">
        <f t="shared" si="327"/>
        <v>4</v>
      </c>
      <c r="R1287" s="33">
        <f t="shared" si="328"/>
        <v>1992</v>
      </c>
      <c r="S1287" s="34">
        <v>18.95</v>
      </c>
    </row>
    <row r="1288" spans="1:19">
      <c r="A1288" s="32">
        <v>35611</v>
      </c>
      <c r="B1288" s="33">
        <f t="shared" si="321"/>
        <v>6</v>
      </c>
      <c r="C1288" s="33">
        <f t="shared" si="322"/>
        <v>1997</v>
      </c>
      <c r="D1288" s="34">
        <v>0.34799999999999998</v>
      </c>
      <c r="F1288" s="32">
        <v>37264</v>
      </c>
      <c r="G1288" s="33">
        <f t="shared" si="323"/>
        <v>1</v>
      </c>
      <c r="H1288" s="33">
        <f t="shared" si="324"/>
        <v>2002</v>
      </c>
      <c r="I1288" s="34">
        <v>2.39</v>
      </c>
      <c r="K1288" s="32">
        <v>33205</v>
      </c>
      <c r="L1288" s="33">
        <f t="shared" si="325"/>
        <v>11</v>
      </c>
      <c r="M1288" s="33">
        <f t="shared" si="326"/>
        <v>1990</v>
      </c>
      <c r="N1288" s="34">
        <v>33.28</v>
      </c>
      <c r="P1288" s="32">
        <v>33704</v>
      </c>
      <c r="Q1288" s="33">
        <f t="shared" si="327"/>
        <v>4</v>
      </c>
      <c r="R1288" s="33">
        <f t="shared" si="328"/>
        <v>1992</v>
      </c>
      <c r="S1288" s="34">
        <v>19.05</v>
      </c>
    </row>
    <row r="1289" spans="1:19">
      <c r="A1289" s="32">
        <v>35612</v>
      </c>
      <c r="B1289" s="33">
        <f t="shared" si="321"/>
        <v>7</v>
      </c>
      <c r="C1289" s="33">
        <f t="shared" si="322"/>
        <v>1997</v>
      </c>
      <c r="D1289" s="34">
        <v>0.35299999999999998</v>
      </c>
      <c r="F1289" s="32">
        <v>37265</v>
      </c>
      <c r="G1289" s="33">
        <f t="shared" si="323"/>
        <v>1</v>
      </c>
      <c r="H1289" s="33">
        <f t="shared" si="324"/>
        <v>2002</v>
      </c>
      <c r="I1289" s="34">
        <v>2.31</v>
      </c>
      <c r="K1289" s="32">
        <v>33206</v>
      </c>
      <c r="L1289" s="33">
        <f t="shared" si="325"/>
        <v>11</v>
      </c>
      <c r="M1289" s="33">
        <f t="shared" si="326"/>
        <v>1990</v>
      </c>
      <c r="N1289" s="34">
        <v>32.93</v>
      </c>
      <c r="P1289" s="32">
        <v>33707</v>
      </c>
      <c r="Q1289" s="33">
        <f t="shared" si="327"/>
        <v>4</v>
      </c>
      <c r="R1289" s="33">
        <f t="shared" si="328"/>
        <v>1992</v>
      </c>
      <c r="S1289" s="34">
        <v>19.03</v>
      </c>
    </row>
    <row r="1290" spans="1:19">
      <c r="A1290" s="32">
        <v>35613</v>
      </c>
      <c r="B1290" s="33">
        <f t="shared" si="321"/>
        <v>7</v>
      </c>
      <c r="C1290" s="33">
        <f t="shared" si="322"/>
        <v>1997</v>
      </c>
      <c r="D1290" s="34">
        <v>0.34799999999999998</v>
      </c>
      <c r="F1290" s="32">
        <v>37266</v>
      </c>
      <c r="G1290" s="33">
        <f t="shared" si="323"/>
        <v>1</v>
      </c>
      <c r="H1290" s="33">
        <f t="shared" si="324"/>
        <v>2002</v>
      </c>
      <c r="I1290" s="34">
        <v>2.3199999999999998</v>
      </c>
      <c r="K1290" s="32">
        <v>33207</v>
      </c>
      <c r="L1290" s="33">
        <f t="shared" si="325"/>
        <v>11</v>
      </c>
      <c r="M1290" s="33">
        <f t="shared" si="326"/>
        <v>1990</v>
      </c>
      <c r="N1290" s="34">
        <v>29.08</v>
      </c>
      <c r="P1290" s="32">
        <v>33708</v>
      </c>
      <c r="Q1290" s="33">
        <f t="shared" si="327"/>
        <v>4</v>
      </c>
      <c r="R1290" s="33">
        <f t="shared" si="328"/>
        <v>1992</v>
      </c>
      <c r="S1290" s="34">
        <v>18.850000000000001</v>
      </c>
    </row>
    <row r="1291" spans="1:19">
      <c r="A1291" s="32">
        <v>35614</v>
      </c>
      <c r="B1291" s="33">
        <f t="shared" si="321"/>
        <v>7</v>
      </c>
      <c r="C1291" s="33">
        <f t="shared" si="322"/>
        <v>1997</v>
      </c>
      <c r="D1291" s="34">
        <v>0.34799999999999998</v>
      </c>
      <c r="F1291" s="32">
        <v>37267</v>
      </c>
      <c r="G1291" s="33">
        <f t="shared" si="323"/>
        <v>1</v>
      </c>
      <c r="H1291" s="33">
        <f t="shared" si="324"/>
        <v>2002</v>
      </c>
      <c r="I1291" s="34">
        <v>2.3199999999999998</v>
      </c>
      <c r="K1291" s="32">
        <v>33210</v>
      </c>
      <c r="L1291" s="33">
        <f t="shared" si="325"/>
        <v>12</v>
      </c>
      <c r="M1291" s="33">
        <f t="shared" si="326"/>
        <v>1990</v>
      </c>
      <c r="N1291" s="34">
        <v>29.4</v>
      </c>
      <c r="P1291" s="32">
        <v>33709</v>
      </c>
      <c r="Q1291" s="33">
        <f t="shared" si="327"/>
        <v>4</v>
      </c>
      <c r="R1291" s="33">
        <f t="shared" si="328"/>
        <v>1992</v>
      </c>
      <c r="S1291" s="34">
        <v>18.600000000000001</v>
      </c>
    </row>
    <row r="1292" spans="1:19">
      <c r="A1292" s="32">
        <v>35618</v>
      </c>
      <c r="B1292" s="33">
        <f t="shared" si="321"/>
        <v>7</v>
      </c>
      <c r="C1292" s="33">
        <f t="shared" si="322"/>
        <v>1997</v>
      </c>
      <c r="D1292" s="34">
        <v>0.34899999999999998</v>
      </c>
      <c r="F1292" s="32">
        <v>37270</v>
      </c>
      <c r="G1292" s="33">
        <f t="shared" si="323"/>
        <v>1</v>
      </c>
      <c r="H1292" s="33">
        <f t="shared" si="324"/>
        <v>2002</v>
      </c>
      <c r="I1292" s="34">
        <v>2.3199999999999998</v>
      </c>
      <c r="K1292" s="32">
        <v>33211</v>
      </c>
      <c r="L1292" s="33">
        <f t="shared" si="325"/>
        <v>12</v>
      </c>
      <c r="M1292" s="33">
        <f t="shared" si="326"/>
        <v>1990</v>
      </c>
      <c r="N1292" s="34">
        <v>29.05</v>
      </c>
      <c r="P1292" s="32">
        <v>33710</v>
      </c>
      <c r="Q1292" s="33">
        <f t="shared" si="327"/>
        <v>4</v>
      </c>
      <c r="R1292" s="33">
        <f t="shared" si="328"/>
        <v>1992</v>
      </c>
      <c r="S1292" s="34">
        <v>18.95</v>
      </c>
    </row>
    <row r="1293" spans="1:19">
      <c r="A1293" s="32">
        <v>35619</v>
      </c>
      <c r="B1293" s="33">
        <f t="shared" si="321"/>
        <v>7</v>
      </c>
      <c r="C1293" s="33">
        <f t="shared" si="322"/>
        <v>1997</v>
      </c>
      <c r="D1293" s="34">
        <v>0.34899999999999998</v>
      </c>
      <c r="F1293" s="32">
        <v>37271</v>
      </c>
      <c r="G1293" s="33">
        <f t="shared" si="323"/>
        <v>1</v>
      </c>
      <c r="H1293" s="33">
        <f t="shared" si="324"/>
        <v>2002</v>
      </c>
      <c r="I1293" s="34">
        <v>2.3199999999999998</v>
      </c>
      <c r="K1293" s="32">
        <v>33212</v>
      </c>
      <c r="L1293" s="33">
        <f t="shared" si="325"/>
        <v>12</v>
      </c>
      <c r="M1293" s="33">
        <f t="shared" si="326"/>
        <v>1990</v>
      </c>
      <c r="N1293" s="34">
        <v>27.18</v>
      </c>
      <c r="P1293" s="32">
        <v>33714</v>
      </c>
      <c r="Q1293" s="33">
        <f t="shared" si="327"/>
        <v>4</v>
      </c>
      <c r="R1293" s="33">
        <f t="shared" si="328"/>
        <v>1992</v>
      </c>
      <c r="S1293" s="34">
        <v>18.95</v>
      </c>
    </row>
    <row r="1294" spans="1:19">
      <c r="A1294" s="32">
        <v>35620</v>
      </c>
      <c r="B1294" s="33">
        <f t="shared" si="321"/>
        <v>7</v>
      </c>
      <c r="C1294" s="33">
        <f t="shared" si="322"/>
        <v>1997</v>
      </c>
      <c r="D1294" s="34">
        <v>0.34599999999999997</v>
      </c>
      <c r="F1294" s="32">
        <v>37272</v>
      </c>
      <c r="G1294" s="33">
        <f t="shared" si="323"/>
        <v>1</v>
      </c>
      <c r="H1294" s="33">
        <f t="shared" si="324"/>
        <v>2002</v>
      </c>
      <c r="I1294" s="34">
        <v>2.38</v>
      </c>
      <c r="K1294" s="32">
        <v>33213</v>
      </c>
      <c r="L1294" s="33">
        <f t="shared" si="325"/>
        <v>12</v>
      </c>
      <c r="M1294" s="33">
        <f t="shared" si="326"/>
        <v>1990</v>
      </c>
      <c r="N1294" s="34">
        <v>26.35</v>
      </c>
      <c r="P1294" s="32">
        <v>33715</v>
      </c>
      <c r="Q1294" s="33">
        <f t="shared" si="327"/>
        <v>4</v>
      </c>
      <c r="R1294" s="33">
        <f t="shared" si="328"/>
        <v>1992</v>
      </c>
      <c r="S1294" s="34">
        <v>19</v>
      </c>
    </row>
    <row r="1295" spans="1:19">
      <c r="A1295" s="32">
        <v>35621</v>
      </c>
      <c r="B1295" s="33">
        <f t="shared" si="321"/>
        <v>7</v>
      </c>
      <c r="C1295" s="33">
        <f t="shared" si="322"/>
        <v>1997</v>
      </c>
      <c r="D1295" s="34">
        <v>0.34100000000000003</v>
      </c>
      <c r="F1295" s="32">
        <v>37273</v>
      </c>
      <c r="G1295" s="33">
        <f t="shared" si="323"/>
        <v>1</v>
      </c>
      <c r="H1295" s="33">
        <f t="shared" si="324"/>
        <v>2002</v>
      </c>
      <c r="I1295" s="34">
        <v>2.4</v>
      </c>
      <c r="K1295" s="32">
        <v>33214</v>
      </c>
      <c r="L1295" s="33">
        <f t="shared" si="325"/>
        <v>12</v>
      </c>
      <c r="M1295" s="33">
        <f t="shared" si="326"/>
        <v>1990</v>
      </c>
      <c r="N1295" s="34">
        <v>26.61</v>
      </c>
      <c r="P1295" s="32">
        <v>33716</v>
      </c>
      <c r="Q1295" s="33">
        <f t="shared" si="327"/>
        <v>4</v>
      </c>
      <c r="R1295" s="33">
        <f t="shared" si="328"/>
        <v>1992</v>
      </c>
      <c r="S1295" s="34">
        <v>18.73</v>
      </c>
    </row>
    <row r="1296" spans="1:19">
      <c r="A1296" s="32">
        <v>35622</v>
      </c>
      <c r="B1296" s="33">
        <f t="shared" si="321"/>
        <v>7</v>
      </c>
      <c r="C1296" s="33">
        <f t="shared" si="322"/>
        <v>1997</v>
      </c>
      <c r="D1296" s="34">
        <v>0.34599999999999997</v>
      </c>
      <c r="F1296" s="32">
        <v>37274</v>
      </c>
      <c r="G1296" s="33">
        <f t="shared" si="323"/>
        <v>1</v>
      </c>
      <c r="H1296" s="33">
        <f t="shared" si="324"/>
        <v>2002</v>
      </c>
      <c r="I1296" s="34">
        <v>2.2799999999999998</v>
      </c>
      <c r="K1296" s="32">
        <v>33217</v>
      </c>
      <c r="L1296" s="33">
        <f t="shared" si="325"/>
        <v>12</v>
      </c>
      <c r="M1296" s="33">
        <f t="shared" si="326"/>
        <v>1990</v>
      </c>
      <c r="N1296" s="34">
        <v>27.08</v>
      </c>
      <c r="P1296" s="32">
        <v>33717</v>
      </c>
      <c r="Q1296" s="33">
        <f t="shared" si="327"/>
        <v>4</v>
      </c>
      <c r="R1296" s="33">
        <f t="shared" si="328"/>
        <v>1992</v>
      </c>
      <c r="S1296" s="34">
        <v>18.7</v>
      </c>
    </row>
    <row r="1297" spans="1:19">
      <c r="A1297" s="32">
        <v>35625</v>
      </c>
      <c r="B1297" s="33">
        <f t="shared" si="321"/>
        <v>7</v>
      </c>
      <c r="C1297" s="33">
        <f t="shared" si="322"/>
        <v>1997</v>
      </c>
      <c r="D1297" s="34">
        <v>0.34399999999999997</v>
      </c>
      <c r="F1297" s="32">
        <v>37278</v>
      </c>
      <c r="G1297" s="33">
        <f t="shared" si="323"/>
        <v>1</v>
      </c>
      <c r="H1297" s="33">
        <f t="shared" si="324"/>
        <v>2002</v>
      </c>
      <c r="I1297" s="34">
        <v>2.2799999999999998</v>
      </c>
      <c r="K1297" s="32">
        <v>33218</v>
      </c>
      <c r="L1297" s="33">
        <f t="shared" si="325"/>
        <v>12</v>
      </c>
      <c r="M1297" s="33">
        <f t="shared" si="326"/>
        <v>1990</v>
      </c>
      <c r="N1297" s="34">
        <v>26.5</v>
      </c>
      <c r="P1297" s="32">
        <v>33718</v>
      </c>
      <c r="Q1297" s="33">
        <f t="shared" si="327"/>
        <v>4</v>
      </c>
      <c r="R1297" s="33">
        <f t="shared" si="328"/>
        <v>1992</v>
      </c>
      <c r="S1297" s="34">
        <v>18.899999999999999</v>
      </c>
    </row>
    <row r="1298" spans="1:19">
      <c r="A1298" s="32">
        <v>35626</v>
      </c>
      <c r="B1298" s="33">
        <f t="shared" si="321"/>
        <v>7</v>
      </c>
      <c r="C1298" s="33">
        <f t="shared" si="322"/>
        <v>1997</v>
      </c>
      <c r="D1298" s="34">
        <v>0.34399999999999997</v>
      </c>
      <c r="F1298" s="32">
        <v>37279</v>
      </c>
      <c r="G1298" s="33">
        <f t="shared" si="323"/>
        <v>1</v>
      </c>
      <c r="H1298" s="33">
        <f t="shared" si="324"/>
        <v>2002</v>
      </c>
      <c r="I1298" s="34">
        <v>2.2799999999999998</v>
      </c>
      <c r="K1298" s="32">
        <v>33219</v>
      </c>
      <c r="L1298" s="33">
        <f t="shared" si="325"/>
        <v>12</v>
      </c>
      <c r="M1298" s="33">
        <f t="shared" si="326"/>
        <v>1990</v>
      </c>
      <c r="N1298" s="34">
        <v>25.3</v>
      </c>
      <c r="P1298" s="32">
        <v>33721</v>
      </c>
      <c r="Q1298" s="33">
        <f t="shared" si="327"/>
        <v>4</v>
      </c>
      <c r="R1298" s="33">
        <f t="shared" si="328"/>
        <v>1992</v>
      </c>
      <c r="S1298" s="34">
        <v>18.899999999999999</v>
      </c>
    </row>
    <row r="1299" spans="1:19">
      <c r="A1299" s="32">
        <v>35627</v>
      </c>
      <c r="B1299" s="33">
        <f t="shared" si="321"/>
        <v>7</v>
      </c>
      <c r="C1299" s="33">
        <f t="shared" si="322"/>
        <v>1997</v>
      </c>
      <c r="D1299" s="34">
        <v>0.34499999999999997</v>
      </c>
      <c r="F1299" s="32">
        <v>37280</v>
      </c>
      <c r="G1299" s="33">
        <f t="shared" si="323"/>
        <v>1</v>
      </c>
      <c r="H1299" s="33">
        <f t="shared" si="324"/>
        <v>2002</v>
      </c>
      <c r="I1299" s="34">
        <v>2.13</v>
      </c>
      <c r="K1299" s="32">
        <v>33220</v>
      </c>
      <c r="L1299" s="33">
        <f t="shared" si="325"/>
        <v>12</v>
      </c>
      <c r="M1299" s="33">
        <f t="shared" si="326"/>
        <v>1990</v>
      </c>
      <c r="N1299" s="34">
        <v>26.45</v>
      </c>
      <c r="P1299" s="32">
        <v>33722</v>
      </c>
      <c r="Q1299" s="33">
        <f t="shared" si="327"/>
        <v>4</v>
      </c>
      <c r="R1299" s="33">
        <f t="shared" si="328"/>
        <v>1992</v>
      </c>
      <c r="S1299" s="34">
        <v>19.18</v>
      </c>
    </row>
    <row r="1300" spans="1:19">
      <c r="A1300" s="32">
        <v>35628</v>
      </c>
      <c r="B1300" s="33">
        <f t="shared" si="321"/>
        <v>7</v>
      </c>
      <c r="C1300" s="33">
        <f t="shared" si="322"/>
        <v>1997</v>
      </c>
      <c r="D1300" s="34">
        <v>0.34799999999999998</v>
      </c>
      <c r="F1300" s="32">
        <v>37281</v>
      </c>
      <c r="G1300" s="33">
        <f t="shared" si="323"/>
        <v>1</v>
      </c>
      <c r="H1300" s="33">
        <f t="shared" si="324"/>
        <v>2002</v>
      </c>
      <c r="I1300" s="34">
        <v>2.0299999999999998</v>
      </c>
      <c r="K1300" s="32">
        <v>33221</v>
      </c>
      <c r="L1300" s="33">
        <f t="shared" si="325"/>
        <v>12</v>
      </c>
      <c r="M1300" s="33">
        <f t="shared" si="326"/>
        <v>1990</v>
      </c>
      <c r="N1300" s="34">
        <v>26.6</v>
      </c>
      <c r="P1300" s="32">
        <v>33723</v>
      </c>
      <c r="Q1300" s="33">
        <f t="shared" si="327"/>
        <v>4</v>
      </c>
      <c r="R1300" s="33">
        <f t="shared" si="328"/>
        <v>1992</v>
      </c>
      <c r="S1300" s="34">
        <v>19.28</v>
      </c>
    </row>
    <row r="1301" spans="1:19">
      <c r="A1301" s="32">
        <v>35629</v>
      </c>
      <c r="B1301" s="33">
        <f t="shared" si="321"/>
        <v>7</v>
      </c>
      <c r="C1301" s="33">
        <f t="shared" si="322"/>
        <v>1997</v>
      </c>
      <c r="D1301" s="34">
        <v>0.34799999999999998</v>
      </c>
      <c r="F1301" s="32">
        <v>37284</v>
      </c>
      <c r="G1301" s="33">
        <f t="shared" si="323"/>
        <v>1</v>
      </c>
      <c r="H1301" s="33">
        <f t="shared" si="324"/>
        <v>2002</v>
      </c>
      <c r="I1301" s="34">
        <v>2.0299999999999998</v>
      </c>
      <c r="K1301" s="32">
        <v>33224</v>
      </c>
      <c r="L1301" s="33">
        <f t="shared" si="325"/>
        <v>12</v>
      </c>
      <c r="M1301" s="33">
        <f t="shared" si="326"/>
        <v>1990</v>
      </c>
      <c r="N1301" s="34">
        <v>27.1</v>
      </c>
      <c r="P1301" s="32">
        <v>33724</v>
      </c>
      <c r="Q1301" s="33">
        <f t="shared" si="327"/>
        <v>4</v>
      </c>
      <c r="R1301" s="33">
        <f t="shared" si="328"/>
        <v>1992</v>
      </c>
      <c r="S1301" s="34">
        <v>19.649999999999999</v>
      </c>
    </row>
    <row r="1302" spans="1:19">
      <c r="A1302" s="32">
        <v>35632</v>
      </c>
      <c r="B1302" s="33">
        <f t="shared" si="321"/>
        <v>7</v>
      </c>
      <c r="C1302" s="33">
        <f t="shared" si="322"/>
        <v>1997</v>
      </c>
      <c r="D1302" s="34">
        <v>0.34799999999999998</v>
      </c>
      <c r="F1302" s="32">
        <v>37285</v>
      </c>
      <c r="G1302" s="33">
        <f t="shared" si="323"/>
        <v>1</v>
      </c>
      <c r="H1302" s="33">
        <f t="shared" si="324"/>
        <v>2002</v>
      </c>
      <c r="I1302" s="34">
        <v>2.0299999999999998</v>
      </c>
      <c r="K1302" s="32">
        <v>33225</v>
      </c>
      <c r="L1302" s="33">
        <f t="shared" si="325"/>
        <v>12</v>
      </c>
      <c r="M1302" s="33">
        <f t="shared" si="326"/>
        <v>1990</v>
      </c>
      <c r="N1302" s="34">
        <v>27.85</v>
      </c>
      <c r="P1302" s="32">
        <v>33725</v>
      </c>
      <c r="Q1302" s="33">
        <f t="shared" si="327"/>
        <v>5</v>
      </c>
      <c r="R1302" s="33">
        <f t="shared" si="328"/>
        <v>1992</v>
      </c>
      <c r="S1302" s="34">
        <v>19.829999999999998</v>
      </c>
    </row>
    <row r="1303" spans="1:19">
      <c r="A1303" s="32">
        <v>35633</v>
      </c>
      <c r="B1303" s="33">
        <f t="shared" si="321"/>
        <v>7</v>
      </c>
      <c r="C1303" s="33">
        <f t="shared" si="322"/>
        <v>1997</v>
      </c>
      <c r="D1303" s="34">
        <v>0.34799999999999998</v>
      </c>
      <c r="F1303" s="32">
        <v>37286</v>
      </c>
      <c r="G1303" s="33">
        <f t="shared" si="323"/>
        <v>1</v>
      </c>
      <c r="H1303" s="33">
        <f t="shared" si="324"/>
        <v>2002</v>
      </c>
      <c r="I1303" s="34">
        <v>2.2799999999999998</v>
      </c>
      <c r="K1303" s="32">
        <v>33226</v>
      </c>
      <c r="L1303" s="33">
        <f t="shared" si="325"/>
        <v>12</v>
      </c>
      <c r="M1303" s="33">
        <f t="shared" si="326"/>
        <v>1990</v>
      </c>
      <c r="N1303" s="34">
        <v>28.26</v>
      </c>
      <c r="P1303" s="32">
        <v>33728</v>
      </c>
      <c r="Q1303" s="33">
        <f t="shared" si="327"/>
        <v>5</v>
      </c>
      <c r="R1303" s="33">
        <f t="shared" si="328"/>
        <v>1992</v>
      </c>
      <c r="S1303" s="34">
        <v>19.88</v>
      </c>
    </row>
    <row r="1304" spans="1:19">
      <c r="A1304" s="32">
        <v>35634</v>
      </c>
      <c r="B1304" s="33">
        <f t="shared" si="321"/>
        <v>7</v>
      </c>
      <c r="C1304" s="33">
        <f t="shared" si="322"/>
        <v>1997</v>
      </c>
      <c r="D1304" s="34">
        <v>0.34899999999999998</v>
      </c>
      <c r="F1304" s="32">
        <v>37287</v>
      </c>
      <c r="G1304" s="33">
        <f t="shared" si="323"/>
        <v>1</v>
      </c>
      <c r="H1304" s="33">
        <f t="shared" si="324"/>
        <v>2002</v>
      </c>
      <c r="I1304" s="34">
        <v>2.2799999999999998</v>
      </c>
      <c r="K1304" s="32">
        <v>33227</v>
      </c>
      <c r="L1304" s="33">
        <f t="shared" si="325"/>
        <v>12</v>
      </c>
      <c r="M1304" s="33">
        <f t="shared" si="326"/>
        <v>1990</v>
      </c>
      <c r="N1304" s="34">
        <v>27.5</v>
      </c>
      <c r="P1304" s="32">
        <v>33729</v>
      </c>
      <c r="Q1304" s="33">
        <f t="shared" si="327"/>
        <v>5</v>
      </c>
      <c r="R1304" s="33">
        <f t="shared" si="328"/>
        <v>1992</v>
      </c>
      <c r="S1304" s="34">
        <v>19.98</v>
      </c>
    </row>
    <row r="1305" spans="1:19">
      <c r="A1305" s="32">
        <v>35635</v>
      </c>
      <c r="B1305" s="33">
        <f t="shared" si="321"/>
        <v>7</v>
      </c>
      <c r="C1305" s="33">
        <f t="shared" si="322"/>
        <v>1997</v>
      </c>
      <c r="D1305" s="34">
        <v>0.35099999999999998</v>
      </c>
      <c r="F1305" s="32">
        <v>37288</v>
      </c>
      <c r="G1305" s="33">
        <f t="shared" si="323"/>
        <v>2</v>
      </c>
      <c r="H1305" s="33">
        <f t="shared" si="324"/>
        <v>2002</v>
      </c>
      <c r="I1305" s="34">
        <v>2.2799999999999998</v>
      </c>
      <c r="K1305" s="32">
        <v>33228</v>
      </c>
      <c r="L1305" s="33">
        <f t="shared" si="325"/>
        <v>12</v>
      </c>
      <c r="M1305" s="33">
        <f t="shared" si="326"/>
        <v>1990</v>
      </c>
      <c r="N1305" s="34">
        <v>27.08</v>
      </c>
      <c r="P1305" s="32">
        <v>33730</v>
      </c>
      <c r="Q1305" s="33">
        <f t="shared" si="327"/>
        <v>5</v>
      </c>
      <c r="R1305" s="33">
        <f t="shared" si="328"/>
        <v>1992</v>
      </c>
      <c r="S1305" s="34">
        <v>19.68</v>
      </c>
    </row>
    <row r="1306" spans="1:19">
      <c r="A1306" s="32">
        <v>35636</v>
      </c>
      <c r="B1306" s="33">
        <f t="shared" si="321"/>
        <v>7</v>
      </c>
      <c r="C1306" s="33">
        <f t="shared" si="322"/>
        <v>1997</v>
      </c>
      <c r="D1306" s="34">
        <v>0.34899999999999998</v>
      </c>
      <c r="F1306" s="32">
        <v>37291</v>
      </c>
      <c r="G1306" s="33">
        <f t="shared" si="323"/>
        <v>2</v>
      </c>
      <c r="H1306" s="33">
        <f t="shared" si="324"/>
        <v>2002</v>
      </c>
      <c r="I1306" s="34">
        <v>2.2799999999999998</v>
      </c>
      <c r="K1306" s="32">
        <v>33231</v>
      </c>
      <c r="L1306" s="33">
        <f t="shared" si="325"/>
        <v>12</v>
      </c>
      <c r="M1306" s="33">
        <f t="shared" si="326"/>
        <v>1990</v>
      </c>
      <c r="N1306" s="34">
        <v>26.95</v>
      </c>
      <c r="P1306" s="32">
        <v>33731</v>
      </c>
      <c r="Q1306" s="33">
        <f t="shared" si="327"/>
        <v>5</v>
      </c>
      <c r="R1306" s="33">
        <f t="shared" si="328"/>
        <v>1992</v>
      </c>
      <c r="S1306" s="34">
        <v>19.649999999999999</v>
      </c>
    </row>
    <row r="1307" spans="1:19">
      <c r="A1307" s="32">
        <v>35639</v>
      </c>
      <c r="B1307" s="33">
        <f t="shared" si="321"/>
        <v>7</v>
      </c>
      <c r="C1307" s="33">
        <f t="shared" si="322"/>
        <v>1997</v>
      </c>
      <c r="D1307" s="34">
        <v>0.35099999999999998</v>
      </c>
      <c r="F1307" s="32">
        <v>37292</v>
      </c>
      <c r="G1307" s="33">
        <f t="shared" si="323"/>
        <v>2</v>
      </c>
      <c r="H1307" s="33">
        <f t="shared" si="324"/>
        <v>2002</v>
      </c>
      <c r="I1307" s="34">
        <v>2.2799999999999998</v>
      </c>
      <c r="K1307" s="32">
        <v>33233</v>
      </c>
      <c r="L1307" s="33">
        <f t="shared" si="325"/>
        <v>12</v>
      </c>
      <c r="M1307" s="33">
        <f t="shared" si="326"/>
        <v>1990</v>
      </c>
      <c r="N1307" s="34">
        <v>27.35</v>
      </c>
      <c r="P1307" s="32">
        <v>33732</v>
      </c>
      <c r="Q1307" s="33">
        <f t="shared" si="327"/>
        <v>5</v>
      </c>
      <c r="R1307" s="33">
        <f t="shared" si="328"/>
        <v>1992</v>
      </c>
      <c r="S1307" s="34">
        <v>19.63</v>
      </c>
    </row>
    <row r="1308" spans="1:19">
      <c r="A1308" s="32">
        <v>35640</v>
      </c>
      <c r="B1308" s="33">
        <f t="shared" si="321"/>
        <v>7</v>
      </c>
      <c r="C1308" s="33">
        <f t="shared" si="322"/>
        <v>1997</v>
      </c>
      <c r="D1308" s="34">
        <v>0.35099999999999998</v>
      </c>
      <c r="F1308" s="32">
        <v>37293</v>
      </c>
      <c r="G1308" s="33">
        <f t="shared" si="323"/>
        <v>2</v>
      </c>
      <c r="H1308" s="33">
        <f t="shared" si="324"/>
        <v>2002</v>
      </c>
      <c r="I1308" s="34">
        <v>2.14</v>
      </c>
      <c r="K1308" s="32">
        <v>33234</v>
      </c>
      <c r="L1308" s="33">
        <f t="shared" si="325"/>
        <v>12</v>
      </c>
      <c r="M1308" s="33">
        <f t="shared" si="326"/>
        <v>1990</v>
      </c>
      <c r="N1308" s="34">
        <v>26.95</v>
      </c>
      <c r="P1308" s="32">
        <v>33735</v>
      </c>
      <c r="Q1308" s="33">
        <f t="shared" si="327"/>
        <v>5</v>
      </c>
      <c r="R1308" s="33">
        <f t="shared" si="328"/>
        <v>1992</v>
      </c>
      <c r="S1308" s="34">
        <v>19.73</v>
      </c>
    </row>
    <row r="1309" spans="1:19">
      <c r="A1309" s="32">
        <v>35641</v>
      </c>
      <c r="B1309" s="33">
        <f t="shared" si="321"/>
        <v>7</v>
      </c>
      <c r="C1309" s="33">
        <f t="shared" si="322"/>
        <v>1997</v>
      </c>
      <c r="D1309" s="34">
        <v>0.35599999999999998</v>
      </c>
      <c r="F1309" s="32">
        <v>37294</v>
      </c>
      <c r="G1309" s="33">
        <f t="shared" si="323"/>
        <v>2</v>
      </c>
      <c r="H1309" s="33">
        <f t="shared" si="324"/>
        <v>2002</v>
      </c>
      <c r="I1309" s="34">
        <v>2.17</v>
      </c>
      <c r="K1309" s="32">
        <v>33235</v>
      </c>
      <c r="L1309" s="33">
        <f t="shared" si="325"/>
        <v>12</v>
      </c>
      <c r="M1309" s="33">
        <f t="shared" si="326"/>
        <v>1990</v>
      </c>
      <c r="N1309" s="34">
        <v>27.58</v>
      </c>
      <c r="P1309" s="32">
        <v>33736</v>
      </c>
      <c r="Q1309" s="33">
        <f t="shared" si="327"/>
        <v>5</v>
      </c>
      <c r="R1309" s="33">
        <f t="shared" si="328"/>
        <v>1992</v>
      </c>
      <c r="S1309" s="34">
        <v>19.8</v>
      </c>
    </row>
    <row r="1310" spans="1:19">
      <c r="A1310" s="32">
        <v>35642</v>
      </c>
      <c r="B1310" s="33">
        <f t="shared" si="321"/>
        <v>7</v>
      </c>
      <c r="C1310" s="33">
        <f t="shared" si="322"/>
        <v>1997</v>
      </c>
      <c r="D1310" s="34">
        <v>0.35599999999999998</v>
      </c>
      <c r="F1310" s="32">
        <v>37295</v>
      </c>
      <c r="G1310" s="33">
        <f t="shared" si="323"/>
        <v>2</v>
      </c>
      <c r="H1310" s="33">
        <f t="shared" si="324"/>
        <v>2002</v>
      </c>
      <c r="I1310" s="34">
        <v>2.21</v>
      </c>
      <c r="K1310" s="32">
        <v>33238</v>
      </c>
      <c r="L1310" s="33">
        <f t="shared" si="325"/>
        <v>12</v>
      </c>
      <c r="M1310" s="33">
        <f t="shared" si="326"/>
        <v>1990</v>
      </c>
      <c r="N1310" s="34">
        <v>28.48</v>
      </c>
      <c r="P1310" s="32">
        <v>33737</v>
      </c>
      <c r="Q1310" s="33">
        <f t="shared" si="327"/>
        <v>5</v>
      </c>
      <c r="R1310" s="33">
        <f t="shared" si="328"/>
        <v>1992</v>
      </c>
      <c r="S1310" s="34">
        <v>19.95</v>
      </c>
    </row>
    <row r="1311" spans="1:19">
      <c r="A1311" s="32">
        <v>35643</v>
      </c>
      <c r="B1311" s="33">
        <f t="shared" si="321"/>
        <v>8</v>
      </c>
      <c r="C1311" s="33">
        <f t="shared" si="322"/>
        <v>1997</v>
      </c>
      <c r="D1311" s="34">
        <v>0.35599999999999998</v>
      </c>
      <c r="F1311" s="32">
        <v>37298</v>
      </c>
      <c r="G1311" s="33">
        <f t="shared" si="323"/>
        <v>2</v>
      </c>
      <c r="H1311" s="33">
        <f t="shared" si="324"/>
        <v>2002</v>
      </c>
      <c r="I1311" s="34">
        <v>2.2200000000000002</v>
      </c>
      <c r="K1311" s="32">
        <v>33240</v>
      </c>
      <c r="L1311" s="33">
        <f t="shared" si="325"/>
        <v>1</v>
      </c>
      <c r="M1311" s="33">
        <f t="shared" si="326"/>
        <v>1991</v>
      </c>
      <c r="N1311" s="34">
        <v>26.53</v>
      </c>
      <c r="P1311" s="32">
        <v>33738</v>
      </c>
      <c r="Q1311" s="33">
        <f t="shared" si="327"/>
        <v>5</v>
      </c>
      <c r="R1311" s="33">
        <f t="shared" si="328"/>
        <v>1992</v>
      </c>
      <c r="S1311" s="34">
        <v>19.75</v>
      </c>
    </row>
    <row r="1312" spans="1:19">
      <c r="A1312" s="32">
        <v>35646</v>
      </c>
      <c r="B1312" s="33">
        <f t="shared" si="321"/>
        <v>8</v>
      </c>
      <c r="C1312" s="33">
        <f t="shared" si="322"/>
        <v>1997</v>
      </c>
      <c r="D1312" s="34">
        <v>0.36399999999999999</v>
      </c>
      <c r="F1312" s="32">
        <v>37299</v>
      </c>
      <c r="G1312" s="33">
        <f t="shared" si="323"/>
        <v>2</v>
      </c>
      <c r="H1312" s="33">
        <f t="shared" si="324"/>
        <v>2002</v>
      </c>
      <c r="I1312" s="34">
        <v>2.39</v>
      </c>
      <c r="K1312" s="32">
        <v>33241</v>
      </c>
      <c r="L1312" s="33">
        <f t="shared" si="325"/>
        <v>1</v>
      </c>
      <c r="M1312" s="33">
        <f t="shared" si="326"/>
        <v>1991</v>
      </c>
      <c r="N1312" s="34">
        <v>25.61</v>
      </c>
      <c r="P1312" s="32">
        <v>33739</v>
      </c>
      <c r="Q1312" s="33">
        <f t="shared" si="327"/>
        <v>5</v>
      </c>
      <c r="R1312" s="33">
        <f t="shared" si="328"/>
        <v>1992</v>
      </c>
      <c r="S1312" s="34">
        <v>19.7</v>
      </c>
    </row>
    <row r="1313" spans="1:19">
      <c r="A1313" s="32">
        <v>35647</v>
      </c>
      <c r="B1313" s="33">
        <f t="shared" si="321"/>
        <v>8</v>
      </c>
      <c r="C1313" s="33">
        <f t="shared" si="322"/>
        <v>1997</v>
      </c>
      <c r="D1313" s="34">
        <v>0.36399999999999999</v>
      </c>
      <c r="F1313" s="32">
        <v>37300</v>
      </c>
      <c r="G1313" s="33">
        <f t="shared" si="323"/>
        <v>2</v>
      </c>
      <c r="H1313" s="33">
        <f t="shared" si="324"/>
        <v>2002</v>
      </c>
      <c r="I1313" s="34">
        <v>2.37</v>
      </c>
      <c r="K1313" s="32">
        <v>33242</v>
      </c>
      <c r="L1313" s="33">
        <f t="shared" si="325"/>
        <v>1</v>
      </c>
      <c r="M1313" s="33">
        <f t="shared" si="326"/>
        <v>1991</v>
      </c>
      <c r="N1313" s="34">
        <v>24.88</v>
      </c>
      <c r="P1313" s="32">
        <v>33742</v>
      </c>
      <c r="Q1313" s="33">
        <f t="shared" si="327"/>
        <v>5</v>
      </c>
      <c r="R1313" s="33">
        <f t="shared" si="328"/>
        <v>1992</v>
      </c>
      <c r="S1313" s="34">
        <v>19.7</v>
      </c>
    </row>
    <row r="1314" spans="1:19">
      <c r="A1314" s="32">
        <v>35648</v>
      </c>
      <c r="B1314" s="33">
        <f t="shared" si="321"/>
        <v>8</v>
      </c>
      <c r="C1314" s="33">
        <f t="shared" si="322"/>
        <v>1997</v>
      </c>
      <c r="D1314" s="34">
        <v>0.36399999999999999</v>
      </c>
      <c r="F1314" s="32">
        <v>37301</v>
      </c>
      <c r="G1314" s="33">
        <f t="shared" si="323"/>
        <v>2</v>
      </c>
      <c r="H1314" s="33">
        <f t="shared" si="324"/>
        <v>2002</v>
      </c>
      <c r="I1314" s="34">
        <v>2.2599999999999998</v>
      </c>
      <c r="K1314" s="32">
        <v>33245</v>
      </c>
      <c r="L1314" s="33">
        <f t="shared" si="325"/>
        <v>1</v>
      </c>
      <c r="M1314" s="33">
        <f t="shared" si="326"/>
        <v>1991</v>
      </c>
      <c r="N1314" s="34">
        <v>27.25</v>
      </c>
      <c r="P1314" s="32">
        <v>33743</v>
      </c>
      <c r="Q1314" s="33">
        <f t="shared" si="327"/>
        <v>5</v>
      </c>
      <c r="R1314" s="33">
        <f t="shared" si="328"/>
        <v>1992</v>
      </c>
      <c r="S1314" s="34">
        <v>19.3</v>
      </c>
    </row>
    <row r="1315" spans="1:19">
      <c r="A1315" s="32">
        <v>35649</v>
      </c>
      <c r="B1315" s="33">
        <f t="shared" si="321"/>
        <v>8</v>
      </c>
      <c r="C1315" s="33">
        <f t="shared" si="322"/>
        <v>1997</v>
      </c>
      <c r="D1315" s="34">
        <v>0.36399999999999999</v>
      </c>
      <c r="F1315" s="32">
        <v>37302</v>
      </c>
      <c r="G1315" s="33">
        <f t="shared" si="323"/>
        <v>2</v>
      </c>
      <c r="H1315" s="33">
        <f t="shared" si="324"/>
        <v>2002</v>
      </c>
      <c r="I1315" s="34">
        <v>2.1800000000000002</v>
      </c>
      <c r="K1315" s="32">
        <v>33246</v>
      </c>
      <c r="L1315" s="33">
        <f t="shared" si="325"/>
        <v>1</v>
      </c>
      <c r="M1315" s="33">
        <f t="shared" si="326"/>
        <v>1991</v>
      </c>
      <c r="N1315" s="34">
        <v>27.5</v>
      </c>
      <c r="P1315" s="32">
        <v>33744</v>
      </c>
      <c r="Q1315" s="33">
        <f t="shared" si="327"/>
        <v>5</v>
      </c>
      <c r="R1315" s="33">
        <f t="shared" si="328"/>
        <v>1992</v>
      </c>
      <c r="S1315" s="34">
        <v>19.28</v>
      </c>
    </row>
    <row r="1316" spans="1:19">
      <c r="A1316" s="32">
        <v>35650</v>
      </c>
      <c r="B1316" s="33">
        <f t="shared" ref="B1316:B1379" si="329">+MONTH(A1316)</f>
        <v>8</v>
      </c>
      <c r="C1316" s="33">
        <f t="shared" ref="C1316:C1379" si="330">+YEAR(A1316)</f>
        <v>1997</v>
      </c>
      <c r="D1316" s="34">
        <v>0.36399999999999999</v>
      </c>
      <c r="F1316" s="32">
        <v>37306</v>
      </c>
      <c r="G1316" s="33">
        <f t="shared" ref="G1316:G1379" si="331">+MONTH(F1316)</f>
        <v>2</v>
      </c>
      <c r="H1316" s="33">
        <f t="shared" ref="H1316:H1379" si="332">+YEAR(F1316)</f>
        <v>2002</v>
      </c>
      <c r="I1316" s="34">
        <v>2.3199999999999998</v>
      </c>
      <c r="K1316" s="32">
        <v>33247</v>
      </c>
      <c r="L1316" s="33">
        <f t="shared" ref="L1316:L1379" si="333">+MONTH(K1316)</f>
        <v>1</v>
      </c>
      <c r="M1316" s="33">
        <f t="shared" ref="M1316:M1379" si="334">+YEAR(K1316)</f>
        <v>1991</v>
      </c>
      <c r="N1316" s="34">
        <v>28</v>
      </c>
      <c r="P1316" s="32">
        <v>33745</v>
      </c>
      <c r="Q1316" s="33">
        <f t="shared" ref="Q1316:Q1379" si="335">+MONTH(P1316)</f>
        <v>5</v>
      </c>
      <c r="R1316" s="33">
        <f t="shared" si="328"/>
        <v>1992</v>
      </c>
      <c r="S1316" s="34">
        <v>19.600000000000001</v>
      </c>
    </row>
    <row r="1317" spans="1:19">
      <c r="A1317" s="32">
        <v>35653</v>
      </c>
      <c r="B1317" s="33">
        <f t="shared" si="329"/>
        <v>8</v>
      </c>
      <c r="C1317" s="33">
        <f t="shared" si="330"/>
        <v>1997</v>
      </c>
      <c r="D1317" s="34">
        <v>0.36299999999999999</v>
      </c>
      <c r="F1317" s="32">
        <v>37307</v>
      </c>
      <c r="G1317" s="33">
        <f t="shared" si="331"/>
        <v>2</v>
      </c>
      <c r="H1317" s="33">
        <f t="shared" si="332"/>
        <v>2002</v>
      </c>
      <c r="I1317" s="34">
        <v>2.41</v>
      </c>
      <c r="K1317" s="32">
        <v>33248</v>
      </c>
      <c r="L1317" s="33">
        <f t="shared" si="333"/>
        <v>1</v>
      </c>
      <c r="M1317" s="33">
        <f t="shared" si="334"/>
        <v>1991</v>
      </c>
      <c r="N1317" s="34">
        <v>27.55</v>
      </c>
      <c r="P1317" s="32">
        <v>33746</v>
      </c>
      <c r="Q1317" s="33">
        <f t="shared" si="335"/>
        <v>5</v>
      </c>
      <c r="R1317" s="33">
        <f t="shared" ref="R1317:R1380" si="336">+YEAR(P1317)</f>
        <v>1992</v>
      </c>
      <c r="S1317" s="34">
        <v>19.579999999999998</v>
      </c>
    </row>
    <row r="1318" spans="1:19">
      <c r="A1318" s="32">
        <v>35654</v>
      </c>
      <c r="B1318" s="33">
        <f t="shared" si="329"/>
        <v>8</v>
      </c>
      <c r="C1318" s="33">
        <f t="shared" si="330"/>
        <v>1997</v>
      </c>
      <c r="D1318" s="34">
        <v>0.36799999999999999</v>
      </c>
      <c r="F1318" s="32">
        <v>37308</v>
      </c>
      <c r="G1318" s="33">
        <f t="shared" si="331"/>
        <v>2</v>
      </c>
      <c r="H1318" s="33">
        <f t="shared" si="332"/>
        <v>2002</v>
      </c>
      <c r="I1318" s="34">
        <v>2.4</v>
      </c>
      <c r="K1318" s="32">
        <v>33249</v>
      </c>
      <c r="L1318" s="33">
        <f t="shared" si="333"/>
        <v>1</v>
      </c>
      <c r="M1318" s="33">
        <f t="shared" si="334"/>
        <v>1991</v>
      </c>
      <c r="N1318" s="34">
        <v>27.43</v>
      </c>
      <c r="P1318" s="32">
        <v>33750</v>
      </c>
      <c r="Q1318" s="33">
        <f t="shared" si="335"/>
        <v>5</v>
      </c>
      <c r="R1318" s="33">
        <f t="shared" si="336"/>
        <v>1992</v>
      </c>
      <c r="S1318" s="34">
        <v>20.5</v>
      </c>
    </row>
    <row r="1319" spans="1:19">
      <c r="A1319" s="32">
        <v>35655</v>
      </c>
      <c r="B1319" s="33">
        <f t="shared" si="329"/>
        <v>8</v>
      </c>
      <c r="C1319" s="33">
        <f t="shared" si="330"/>
        <v>1997</v>
      </c>
      <c r="D1319" s="34">
        <v>0.36799999999999999</v>
      </c>
      <c r="F1319" s="32">
        <v>37309</v>
      </c>
      <c r="G1319" s="33">
        <f t="shared" si="331"/>
        <v>2</v>
      </c>
      <c r="H1319" s="33">
        <f t="shared" si="332"/>
        <v>2002</v>
      </c>
      <c r="I1319" s="34">
        <v>2.4</v>
      </c>
      <c r="K1319" s="32">
        <v>33252</v>
      </c>
      <c r="L1319" s="33">
        <f t="shared" si="333"/>
        <v>1</v>
      </c>
      <c r="M1319" s="33">
        <f t="shared" si="334"/>
        <v>1991</v>
      </c>
      <c r="N1319" s="34">
        <v>30.13</v>
      </c>
      <c r="P1319" s="32">
        <v>33751</v>
      </c>
      <c r="Q1319" s="33">
        <f t="shared" si="335"/>
        <v>5</v>
      </c>
      <c r="R1319" s="33">
        <f t="shared" si="336"/>
        <v>1992</v>
      </c>
      <c r="S1319" s="34">
        <v>20.8</v>
      </c>
    </row>
    <row r="1320" spans="1:19">
      <c r="A1320" s="32">
        <v>35656</v>
      </c>
      <c r="B1320" s="33">
        <f t="shared" si="329"/>
        <v>8</v>
      </c>
      <c r="C1320" s="33">
        <f t="shared" si="330"/>
        <v>1997</v>
      </c>
      <c r="D1320" s="34">
        <v>0.36899999999999999</v>
      </c>
      <c r="F1320" s="32">
        <v>37312</v>
      </c>
      <c r="G1320" s="33">
        <f t="shared" si="331"/>
        <v>2</v>
      </c>
      <c r="H1320" s="33">
        <f t="shared" si="332"/>
        <v>2002</v>
      </c>
      <c r="I1320" s="34">
        <v>2.4</v>
      </c>
      <c r="K1320" s="32">
        <v>33253</v>
      </c>
      <c r="L1320" s="33">
        <f t="shared" si="333"/>
        <v>1</v>
      </c>
      <c r="M1320" s="33">
        <f t="shared" si="334"/>
        <v>1991</v>
      </c>
      <c r="N1320" s="34">
        <v>30.35</v>
      </c>
      <c r="P1320" s="32">
        <v>33752</v>
      </c>
      <c r="Q1320" s="33">
        <f t="shared" si="335"/>
        <v>5</v>
      </c>
      <c r="R1320" s="33">
        <f t="shared" si="336"/>
        <v>1992</v>
      </c>
      <c r="S1320" s="34">
        <v>20.73</v>
      </c>
    </row>
    <row r="1321" spans="1:19">
      <c r="A1321" s="32">
        <v>35657</v>
      </c>
      <c r="B1321" s="33">
        <f t="shared" si="329"/>
        <v>8</v>
      </c>
      <c r="C1321" s="33">
        <f t="shared" si="330"/>
        <v>1997</v>
      </c>
      <c r="D1321" s="34">
        <v>0.36799999999999999</v>
      </c>
      <c r="F1321" s="32">
        <v>37313</v>
      </c>
      <c r="G1321" s="33">
        <f t="shared" si="331"/>
        <v>2</v>
      </c>
      <c r="H1321" s="33">
        <f t="shared" si="332"/>
        <v>2002</v>
      </c>
      <c r="I1321" s="34">
        <v>2.46</v>
      </c>
      <c r="K1321" s="32">
        <v>33254</v>
      </c>
      <c r="L1321" s="33">
        <f t="shared" si="333"/>
        <v>1</v>
      </c>
      <c r="M1321" s="33">
        <f t="shared" si="334"/>
        <v>1991</v>
      </c>
      <c r="N1321" s="34">
        <v>32.25</v>
      </c>
      <c r="P1321" s="32">
        <v>33753</v>
      </c>
      <c r="Q1321" s="33">
        <f t="shared" si="335"/>
        <v>5</v>
      </c>
      <c r="R1321" s="33">
        <f t="shared" si="336"/>
        <v>1992</v>
      </c>
      <c r="S1321" s="34">
        <v>20.7</v>
      </c>
    </row>
    <row r="1322" spans="1:19">
      <c r="A1322" s="32">
        <v>35660</v>
      </c>
      <c r="B1322" s="33">
        <f t="shared" si="329"/>
        <v>8</v>
      </c>
      <c r="C1322" s="33">
        <f t="shared" si="330"/>
        <v>1997</v>
      </c>
      <c r="D1322" s="34">
        <v>0.36599999999999999</v>
      </c>
      <c r="F1322" s="32">
        <v>37314</v>
      </c>
      <c r="G1322" s="33">
        <f t="shared" si="331"/>
        <v>2</v>
      </c>
      <c r="H1322" s="33">
        <f t="shared" si="332"/>
        <v>2002</v>
      </c>
      <c r="I1322" s="34">
        <v>2.4900000000000002</v>
      </c>
      <c r="K1322" s="32">
        <v>33255</v>
      </c>
      <c r="L1322" s="33">
        <f t="shared" si="333"/>
        <v>1</v>
      </c>
      <c r="M1322" s="33">
        <f t="shared" si="334"/>
        <v>1991</v>
      </c>
      <c r="N1322" s="34">
        <v>21.48</v>
      </c>
      <c r="P1322" s="32">
        <v>33756</v>
      </c>
      <c r="Q1322" s="33">
        <f t="shared" si="335"/>
        <v>6</v>
      </c>
      <c r="R1322" s="33">
        <f t="shared" si="336"/>
        <v>1992</v>
      </c>
      <c r="S1322" s="34">
        <v>20.9</v>
      </c>
    </row>
    <row r="1323" spans="1:19">
      <c r="A1323" s="32">
        <v>35661</v>
      </c>
      <c r="B1323" s="33">
        <f t="shared" si="329"/>
        <v>8</v>
      </c>
      <c r="C1323" s="33">
        <f t="shared" si="330"/>
        <v>1997</v>
      </c>
      <c r="D1323" s="34">
        <v>0.36599999999999999</v>
      </c>
      <c r="F1323" s="32">
        <v>37315</v>
      </c>
      <c r="G1323" s="33">
        <f t="shared" si="331"/>
        <v>2</v>
      </c>
      <c r="H1323" s="33">
        <f t="shared" si="332"/>
        <v>2002</v>
      </c>
      <c r="I1323" s="34">
        <v>2.4900000000000002</v>
      </c>
      <c r="K1323" s="32">
        <v>33256</v>
      </c>
      <c r="L1323" s="33">
        <f t="shared" si="333"/>
        <v>1</v>
      </c>
      <c r="M1323" s="33">
        <f t="shared" si="334"/>
        <v>1991</v>
      </c>
      <c r="N1323" s="34">
        <v>20.05</v>
      </c>
      <c r="P1323" s="32">
        <v>33757</v>
      </c>
      <c r="Q1323" s="33">
        <f t="shared" si="335"/>
        <v>6</v>
      </c>
      <c r="R1323" s="33">
        <f t="shared" si="336"/>
        <v>1992</v>
      </c>
      <c r="S1323" s="34">
        <v>20.85</v>
      </c>
    </row>
    <row r="1324" spans="1:19">
      <c r="A1324" s="32">
        <v>35662</v>
      </c>
      <c r="B1324" s="33">
        <f t="shared" si="329"/>
        <v>8</v>
      </c>
      <c r="C1324" s="33">
        <f t="shared" si="330"/>
        <v>1997</v>
      </c>
      <c r="D1324" s="34">
        <v>0.38500000000000001</v>
      </c>
      <c r="F1324" s="32">
        <v>37316</v>
      </c>
      <c r="G1324" s="33">
        <f t="shared" si="331"/>
        <v>3</v>
      </c>
      <c r="H1324" s="33">
        <f t="shared" si="332"/>
        <v>2002</v>
      </c>
      <c r="I1324" s="34">
        <v>2.5099999999999998</v>
      </c>
      <c r="K1324" s="32">
        <v>33259</v>
      </c>
      <c r="L1324" s="33">
        <f t="shared" si="333"/>
        <v>1</v>
      </c>
      <c r="M1324" s="33">
        <f t="shared" si="334"/>
        <v>1991</v>
      </c>
      <c r="N1324" s="34">
        <v>21.63</v>
      </c>
      <c r="P1324" s="32">
        <v>33758</v>
      </c>
      <c r="Q1324" s="33">
        <f t="shared" si="335"/>
        <v>6</v>
      </c>
      <c r="R1324" s="33">
        <f t="shared" si="336"/>
        <v>1992</v>
      </c>
      <c r="S1324" s="34">
        <v>21.23</v>
      </c>
    </row>
    <row r="1325" spans="1:19">
      <c r="A1325" s="32">
        <v>35663</v>
      </c>
      <c r="B1325" s="33">
        <f t="shared" si="329"/>
        <v>8</v>
      </c>
      <c r="C1325" s="33">
        <f t="shared" si="330"/>
        <v>1997</v>
      </c>
      <c r="D1325" s="34">
        <v>0.375</v>
      </c>
      <c r="F1325" s="32">
        <v>37319</v>
      </c>
      <c r="G1325" s="33">
        <f t="shared" si="331"/>
        <v>3</v>
      </c>
      <c r="H1325" s="33">
        <f t="shared" si="332"/>
        <v>2002</v>
      </c>
      <c r="I1325" s="34">
        <v>2.66</v>
      </c>
      <c r="K1325" s="32">
        <v>33260</v>
      </c>
      <c r="L1325" s="33">
        <f t="shared" si="333"/>
        <v>1</v>
      </c>
      <c r="M1325" s="33">
        <f t="shared" si="334"/>
        <v>1991</v>
      </c>
      <c r="N1325" s="34">
        <v>24.91</v>
      </c>
      <c r="P1325" s="32">
        <v>33759</v>
      </c>
      <c r="Q1325" s="33">
        <f t="shared" si="335"/>
        <v>6</v>
      </c>
      <c r="R1325" s="33">
        <f t="shared" si="336"/>
        <v>1992</v>
      </c>
      <c r="S1325" s="34">
        <v>21.08</v>
      </c>
    </row>
    <row r="1326" spans="1:19">
      <c r="A1326" s="32">
        <v>35664</v>
      </c>
      <c r="B1326" s="33">
        <f t="shared" si="329"/>
        <v>8</v>
      </c>
      <c r="C1326" s="33">
        <f t="shared" si="330"/>
        <v>1997</v>
      </c>
      <c r="D1326" s="34">
        <v>0.378</v>
      </c>
      <c r="F1326" s="32">
        <v>37320</v>
      </c>
      <c r="G1326" s="33">
        <f t="shared" si="331"/>
        <v>3</v>
      </c>
      <c r="H1326" s="33">
        <f t="shared" si="332"/>
        <v>2002</v>
      </c>
      <c r="I1326" s="34">
        <v>2.63</v>
      </c>
      <c r="K1326" s="32">
        <v>33261</v>
      </c>
      <c r="L1326" s="33">
        <f t="shared" si="333"/>
        <v>1</v>
      </c>
      <c r="M1326" s="33">
        <f t="shared" si="334"/>
        <v>1991</v>
      </c>
      <c r="N1326" s="34">
        <v>24.08</v>
      </c>
      <c r="P1326" s="32">
        <v>33760</v>
      </c>
      <c r="Q1326" s="33">
        <f t="shared" si="335"/>
        <v>6</v>
      </c>
      <c r="R1326" s="33">
        <f t="shared" si="336"/>
        <v>1992</v>
      </c>
      <c r="S1326" s="34">
        <v>21.35</v>
      </c>
    </row>
    <row r="1327" spans="1:19">
      <c r="A1327" s="32">
        <v>35667</v>
      </c>
      <c r="B1327" s="33">
        <f t="shared" si="329"/>
        <v>8</v>
      </c>
      <c r="C1327" s="33">
        <f t="shared" si="330"/>
        <v>1997</v>
      </c>
      <c r="D1327" s="34">
        <v>0.379</v>
      </c>
      <c r="F1327" s="32">
        <v>37321</v>
      </c>
      <c r="G1327" s="33">
        <f t="shared" si="331"/>
        <v>3</v>
      </c>
      <c r="H1327" s="33">
        <f t="shared" si="332"/>
        <v>2002</v>
      </c>
      <c r="I1327" s="34">
        <v>2.52</v>
      </c>
      <c r="K1327" s="32">
        <v>33262</v>
      </c>
      <c r="L1327" s="33">
        <f t="shared" si="333"/>
        <v>1</v>
      </c>
      <c r="M1327" s="33">
        <f t="shared" si="334"/>
        <v>1991</v>
      </c>
      <c r="N1327" s="34">
        <v>25.63</v>
      </c>
      <c r="P1327" s="32">
        <v>33763</v>
      </c>
      <c r="Q1327" s="33">
        <f t="shared" si="335"/>
        <v>6</v>
      </c>
      <c r="R1327" s="33">
        <f t="shared" si="336"/>
        <v>1992</v>
      </c>
      <c r="S1327" s="34">
        <v>21.25</v>
      </c>
    </row>
    <row r="1328" spans="1:19">
      <c r="A1328" s="32">
        <v>35668</v>
      </c>
      <c r="B1328" s="33">
        <f t="shared" si="329"/>
        <v>8</v>
      </c>
      <c r="C1328" s="33">
        <f t="shared" si="330"/>
        <v>1997</v>
      </c>
      <c r="D1328" s="34">
        <v>0.376</v>
      </c>
      <c r="F1328" s="32">
        <v>37322</v>
      </c>
      <c r="G1328" s="33">
        <f t="shared" si="331"/>
        <v>3</v>
      </c>
      <c r="H1328" s="33">
        <f t="shared" si="332"/>
        <v>2002</v>
      </c>
      <c r="I1328" s="34">
        <v>2.73</v>
      </c>
      <c r="K1328" s="32">
        <v>33263</v>
      </c>
      <c r="L1328" s="33">
        <f t="shared" si="333"/>
        <v>1</v>
      </c>
      <c r="M1328" s="33">
        <f t="shared" si="334"/>
        <v>1991</v>
      </c>
      <c r="N1328" s="34">
        <v>24.15</v>
      </c>
      <c r="P1328" s="32">
        <v>33764</v>
      </c>
      <c r="Q1328" s="33">
        <f t="shared" si="335"/>
        <v>6</v>
      </c>
      <c r="R1328" s="33">
        <f t="shared" si="336"/>
        <v>1992</v>
      </c>
      <c r="S1328" s="34">
        <v>21.13</v>
      </c>
    </row>
    <row r="1329" spans="1:19">
      <c r="A1329" s="32">
        <v>35669</v>
      </c>
      <c r="B1329" s="33">
        <f t="shared" si="329"/>
        <v>8</v>
      </c>
      <c r="C1329" s="33">
        <f t="shared" si="330"/>
        <v>1997</v>
      </c>
      <c r="D1329" s="34">
        <v>0.371</v>
      </c>
      <c r="F1329" s="32">
        <v>37323</v>
      </c>
      <c r="G1329" s="33">
        <f t="shared" si="331"/>
        <v>3</v>
      </c>
      <c r="H1329" s="33">
        <f t="shared" si="332"/>
        <v>2002</v>
      </c>
      <c r="I1329" s="34">
        <v>2.82</v>
      </c>
      <c r="K1329" s="32">
        <v>33266</v>
      </c>
      <c r="L1329" s="33">
        <f t="shared" si="333"/>
        <v>1</v>
      </c>
      <c r="M1329" s="33">
        <f t="shared" si="334"/>
        <v>1991</v>
      </c>
      <c r="N1329" s="34">
        <v>21.03</v>
      </c>
      <c r="P1329" s="32">
        <v>33765</v>
      </c>
      <c r="Q1329" s="33">
        <f t="shared" si="335"/>
        <v>6</v>
      </c>
      <c r="R1329" s="33">
        <f t="shared" si="336"/>
        <v>1992</v>
      </c>
      <c r="S1329" s="34">
        <v>21.05</v>
      </c>
    </row>
    <row r="1330" spans="1:19">
      <c r="A1330" s="32">
        <v>35670</v>
      </c>
      <c r="B1330" s="33">
        <f t="shared" si="329"/>
        <v>8</v>
      </c>
      <c r="C1330" s="33">
        <f t="shared" si="330"/>
        <v>1997</v>
      </c>
      <c r="D1330" s="34">
        <v>0.375</v>
      </c>
      <c r="F1330" s="32">
        <v>37326</v>
      </c>
      <c r="G1330" s="33">
        <f t="shared" si="331"/>
        <v>3</v>
      </c>
      <c r="H1330" s="33">
        <f t="shared" si="332"/>
        <v>2002</v>
      </c>
      <c r="I1330" s="34">
        <v>2.9</v>
      </c>
      <c r="K1330" s="32">
        <v>33267</v>
      </c>
      <c r="L1330" s="33">
        <f t="shared" si="333"/>
        <v>1</v>
      </c>
      <c r="M1330" s="33">
        <f t="shared" si="334"/>
        <v>1991</v>
      </c>
      <c r="N1330" s="34">
        <v>21.73</v>
      </c>
      <c r="P1330" s="32">
        <v>33766</v>
      </c>
      <c r="Q1330" s="33">
        <f t="shared" si="335"/>
        <v>6</v>
      </c>
      <c r="R1330" s="33">
        <f t="shared" si="336"/>
        <v>1992</v>
      </c>
      <c r="S1330" s="34">
        <v>21.33</v>
      </c>
    </row>
    <row r="1331" spans="1:19">
      <c r="A1331" s="32">
        <v>35671</v>
      </c>
      <c r="B1331" s="33">
        <f t="shared" si="329"/>
        <v>8</v>
      </c>
      <c r="C1331" s="33">
        <f t="shared" si="330"/>
        <v>1997</v>
      </c>
      <c r="D1331" s="34">
        <v>0.374</v>
      </c>
      <c r="F1331" s="32">
        <v>37327</v>
      </c>
      <c r="G1331" s="33">
        <f t="shared" si="331"/>
        <v>3</v>
      </c>
      <c r="H1331" s="33">
        <f t="shared" si="332"/>
        <v>2002</v>
      </c>
      <c r="I1331" s="34">
        <v>2.94</v>
      </c>
      <c r="K1331" s="32">
        <v>33268</v>
      </c>
      <c r="L1331" s="33">
        <f t="shared" si="333"/>
        <v>1</v>
      </c>
      <c r="M1331" s="33">
        <f t="shared" si="334"/>
        <v>1991</v>
      </c>
      <c r="N1331" s="34">
        <v>21.08</v>
      </c>
      <c r="P1331" s="32">
        <v>33767</v>
      </c>
      <c r="Q1331" s="33">
        <f t="shared" si="335"/>
        <v>6</v>
      </c>
      <c r="R1331" s="33">
        <f t="shared" si="336"/>
        <v>1992</v>
      </c>
      <c r="S1331" s="34">
        <v>21.28</v>
      </c>
    </row>
    <row r="1332" spans="1:19">
      <c r="A1332" s="32">
        <v>35675</v>
      </c>
      <c r="B1332" s="33">
        <f t="shared" si="329"/>
        <v>9</v>
      </c>
      <c r="C1332" s="33">
        <f t="shared" si="330"/>
        <v>1997</v>
      </c>
      <c r="D1332" s="34">
        <v>0.379</v>
      </c>
      <c r="F1332" s="32">
        <v>37328</v>
      </c>
      <c r="G1332" s="33">
        <f t="shared" si="331"/>
        <v>3</v>
      </c>
      <c r="H1332" s="33">
        <f t="shared" si="332"/>
        <v>2002</v>
      </c>
      <c r="I1332" s="34">
        <v>2.97</v>
      </c>
      <c r="K1332" s="32">
        <v>33269</v>
      </c>
      <c r="L1332" s="33">
        <f t="shared" si="333"/>
        <v>1</v>
      </c>
      <c r="M1332" s="33">
        <f t="shared" si="334"/>
        <v>1991</v>
      </c>
      <c r="N1332" s="34">
        <v>21.9</v>
      </c>
      <c r="P1332" s="32">
        <v>33770</v>
      </c>
      <c r="Q1332" s="33">
        <f t="shared" si="335"/>
        <v>6</v>
      </c>
      <c r="R1332" s="33">
        <f t="shared" si="336"/>
        <v>1992</v>
      </c>
      <c r="S1332" s="34">
        <v>21.3</v>
      </c>
    </row>
    <row r="1333" spans="1:19">
      <c r="A1333" s="32">
        <v>35676</v>
      </c>
      <c r="B1333" s="33">
        <f t="shared" si="329"/>
        <v>9</v>
      </c>
      <c r="C1333" s="33">
        <f t="shared" si="330"/>
        <v>1997</v>
      </c>
      <c r="D1333" s="34">
        <v>0.38400000000000001</v>
      </c>
      <c r="F1333" s="32">
        <v>37329</v>
      </c>
      <c r="G1333" s="33">
        <f t="shared" si="331"/>
        <v>3</v>
      </c>
      <c r="H1333" s="33">
        <f t="shared" si="332"/>
        <v>2002</v>
      </c>
      <c r="I1333" s="34">
        <v>2.78</v>
      </c>
      <c r="K1333" s="32">
        <v>33270</v>
      </c>
      <c r="L1333" s="33">
        <f t="shared" si="333"/>
        <v>2</v>
      </c>
      <c r="M1333" s="33">
        <f t="shared" si="334"/>
        <v>1991</v>
      </c>
      <c r="N1333" s="34">
        <v>21.33</v>
      </c>
      <c r="P1333" s="32">
        <v>33771</v>
      </c>
      <c r="Q1333" s="33">
        <f t="shared" si="335"/>
        <v>6</v>
      </c>
      <c r="R1333" s="33">
        <f t="shared" si="336"/>
        <v>1992</v>
      </c>
      <c r="S1333" s="34">
        <v>21.13</v>
      </c>
    </row>
    <row r="1334" spans="1:19">
      <c r="A1334" s="32">
        <v>35677</v>
      </c>
      <c r="B1334" s="33">
        <f t="shared" si="329"/>
        <v>9</v>
      </c>
      <c r="C1334" s="33">
        <f t="shared" si="330"/>
        <v>1997</v>
      </c>
      <c r="D1334" s="34">
        <v>0.38400000000000001</v>
      </c>
      <c r="F1334" s="32">
        <v>37330</v>
      </c>
      <c r="G1334" s="33">
        <f t="shared" si="331"/>
        <v>3</v>
      </c>
      <c r="H1334" s="33">
        <f t="shared" si="332"/>
        <v>2002</v>
      </c>
      <c r="I1334" s="34">
        <v>2.99</v>
      </c>
      <c r="K1334" s="32">
        <v>33273</v>
      </c>
      <c r="L1334" s="33">
        <f t="shared" si="333"/>
        <v>2</v>
      </c>
      <c r="M1334" s="33">
        <f t="shared" si="334"/>
        <v>1991</v>
      </c>
      <c r="N1334" s="34">
        <v>21.23</v>
      </c>
      <c r="P1334" s="32">
        <v>33772</v>
      </c>
      <c r="Q1334" s="33">
        <f t="shared" si="335"/>
        <v>6</v>
      </c>
      <c r="R1334" s="33">
        <f t="shared" si="336"/>
        <v>1992</v>
      </c>
      <c r="S1334" s="34">
        <v>21.03</v>
      </c>
    </row>
    <row r="1335" spans="1:19">
      <c r="A1335" s="32">
        <v>35678</v>
      </c>
      <c r="B1335" s="33">
        <f t="shared" si="329"/>
        <v>9</v>
      </c>
      <c r="C1335" s="33">
        <f t="shared" si="330"/>
        <v>1997</v>
      </c>
      <c r="D1335" s="34">
        <v>0.38400000000000001</v>
      </c>
      <c r="F1335" s="32">
        <v>37333</v>
      </c>
      <c r="G1335" s="33">
        <f t="shared" si="331"/>
        <v>3</v>
      </c>
      <c r="H1335" s="33">
        <f t="shared" si="332"/>
        <v>2002</v>
      </c>
      <c r="I1335" s="34">
        <v>3.15</v>
      </c>
      <c r="K1335" s="32">
        <v>33274</v>
      </c>
      <c r="L1335" s="33">
        <f t="shared" si="333"/>
        <v>2</v>
      </c>
      <c r="M1335" s="33">
        <f t="shared" si="334"/>
        <v>1991</v>
      </c>
      <c r="N1335" s="34">
        <v>20.7</v>
      </c>
      <c r="P1335" s="32">
        <v>33773</v>
      </c>
      <c r="Q1335" s="33">
        <f t="shared" si="335"/>
        <v>6</v>
      </c>
      <c r="R1335" s="33">
        <f t="shared" si="336"/>
        <v>1992</v>
      </c>
      <c r="S1335" s="34">
        <v>21.23</v>
      </c>
    </row>
    <row r="1336" spans="1:19">
      <c r="A1336" s="32">
        <v>35681</v>
      </c>
      <c r="B1336" s="33">
        <f t="shared" si="329"/>
        <v>9</v>
      </c>
      <c r="C1336" s="33">
        <f t="shared" si="330"/>
        <v>1997</v>
      </c>
      <c r="D1336" s="34">
        <v>0.38300000000000001</v>
      </c>
      <c r="F1336" s="32">
        <v>37334</v>
      </c>
      <c r="G1336" s="33">
        <f t="shared" si="331"/>
        <v>3</v>
      </c>
      <c r="H1336" s="33">
        <f t="shared" si="332"/>
        <v>2002</v>
      </c>
      <c r="I1336" s="34">
        <v>3.33</v>
      </c>
      <c r="K1336" s="32">
        <v>33275</v>
      </c>
      <c r="L1336" s="33">
        <f t="shared" si="333"/>
        <v>2</v>
      </c>
      <c r="M1336" s="33">
        <f t="shared" si="334"/>
        <v>1991</v>
      </c>
      <c r="N1336" s="34">
        <v>21.48</v>
      </c>
      <c r="P1336" s="32">
        <v>33774</v>
      </c>
      <c r="Q1336" s="33">
        <f t="shared" si="335"/>
        <v>6</v>
      </c>
      <c r="R1336" s="33">
        <f t="shared" si="336"/>
        <v>1992</v>
      </c>
      <c r="S1336" s="34">
        <v>21.13</v>
      </c>
    </row>
    <row r="1337" spans="1:19">
      <c r="A1337" s="32">
        <v>35682</v>
      </c>
      <c r="B1337" s="33">
        <f t="shared" si="329"/>
        <v>9</v>
      </c>
      <c r="C1337" s="33">
        <f t="shared" si="330"/>
        <v>1997</v>
      </c>
      <c r="D1337" s="34">
        <v>0.38300000000000001</v>
      </c>
      <c r="F1337" s="32">
        <v>37335</v>
      </c>
      <c r="G1337" s="33">
        <f t="shared" si="331"/>
        <v>3</v>
      </c>
      <c r="H1337" s="33">
        <f t="shared" si="332"/>
        <v>2002</v>
      </c>
      <c r="I1337" s="34">
        <v>3.29</v>
      </c>
      <c r="K1337" s="32">
        <v>33276</v>
      </c>
      <c r="L1337" s="33">
        <f t="shared" si="333"/>
        <v>2</v>
      </c>
      <c r="M1337" s="33">
        <f t="shared" si="334"/>
        <v>1991</v>
      </c>
      <c r="N1337" s="34">
        <v>21.33</v>
      </c>
      <c r="P1337" s="32">
        <v>33777</v>
      </c>
      <c r="Q1337" s="33">
        <f t="shared" si="335"/>
        <v>6</v>
      </c>
      <c r="R1337" s="33">
        <f t="shared" si="336"/>
        <v>1992</v>
      </c>
      <c r="S1337" s="34">
        <v>20.83</v>
      </c>
    </row>
    <row r="1338" spans="1:19">
      <c r="A1338" s="32">
        <v>35683</v>
      </c>
      <c r="B1338" s="33">
        <f t="shared" si="329"/>
        <v>9</v>
      </c>
      <c r="C1338" s="33">
        <f t="shared" si="330"/>
        <v>1997</v>
      </c>
      <c r="D1338" s="34">
        <v>0.38300000000000001</v>
      </c>
      <c r="F1338" s="32">
        <v>37336</v>
      </c>
      <c r="G1338" s="33">
        <f t="shared" si="331"/>
        <v>3</v>
      </c>
      <c r="H1338" s="33">
        <f t="shared" si="332"/>
        <v>2002</v>
      </c>
      <c r="I1338" s="34">
        <v>3.2</v>
      </c>
      <c r="K1338" s="32">
        <v>33277</v>
      </c>
      <c r="L1338" s="33">
        <f t="shared" si="333"/>
        <v>2</v>
      </c>
      <c r="M1338" s="33">
        <f t="shared" si="334"/>
        <v>1991</v>
      </c>
      <c r="N1338" s="34">
        <v>21.78</v>
      </c>
      <c r="P1338" s="32">
        <v>33778</v>
      </c>
      <c r="Q1338" s="33">
        <f t="shared" si="335"/>
        <v>6</v>
      </c>
      <c r="R1338" s="33">
        <f t="shared" si="336"/>
        <v>1992</v>
      </c>
      <c r="S1338" s="34">
        <v>21.35</v>
      </c>
    </row>
    <row r="1339" spans="1:19">
      <c r="A1339" s="32">
        <v>35684</v>
      </c>
      <c r="B1339" s="33">
        <f t="shared" si="329"/>
        <v>9</v>
      </c>
      <c r="C1339" s="33">
        <f t="shared" si="330"/>
        <v>1997</v>
      </c>
      <c r="D1339" s="34">
        <v>0.38300000000000001</v>
      </c>
      <c r="F1339" s="32">
        <v>37337</v>
      </c>
      <c r="G1339" s="33">
        <f t="shared" si="331"/>
        <v>3</v>
      </c>
      <c r="H1339" s="33">
        <f t="shared" si="332"/>
        <v>2002</v>
      </c>
      <c r="I1339" s="34">
        <v>3.57</v>
      </c>
      <c r="K1339" s="32">
        <v>33280</v>
      </c>
      <c r="L1339" s="33">
        <f t="shared" si="333"/>
        <v>2</v>
      </c>
      <c r="M1339" s="33">
        <f t="shared" si="334"/>
        <v>1991</v>
      </c>
      <c r="N1339" s="34">
        <v>22.44</v>
      </c>
      <c r="P1339" s="32">
        <v>33779</v>
      </c>
      <c r="Q1339" s="33">
        <f t="shared" si="335"/>
        <v>6</v>
      </c>
      <c r="R1339" s="33">
        <f t="shared" si="336"/>
        <v>1992</v>
      </c>
      <c r="S1339" s="34">
        <v>21.55</v>
      </c>
    </row>
    <row r="1340" spans="1:19">
      <c r="A1340" s="32">
        <v>35685</v>
      </c>
      <c r="B1340" s="33">
        <f t="shared" si="329"/>
        <v>9</v>
      </c>
      <c r="C1340" s="33">
        <f t="shared" si="330"/>
        <v>1997</v>
      </c>
      <c r="D1340" s="34">
        <v>0.38400000000000001</v>
      </c>
      <c r="F1340" s="32">
        <v>37340</v>
      </c>
      <c r="G1340" s="33">
        <f t="shared" si="331"/>
        <v>3</v>
      </c>
      <c r="H1340" s="33">
        <f t="shared" si="332"/>
        <v>2002</v>
      </c>
      <c r="I1340" s="34">
        <v>3.46</v>
      </c>
      <c r="K1340" s="32">
        <v>33281</v>
      </c>
      <c r="L1340" s="33">
        <f t="shared" si="333"/>
        <v>2</v>
      </c>
      <c r="M1340" s="33">
        <f t="shared" si="334"/>
        <v>1991</v>
      </c>
      <c r="N1340" s="34">
        <v>22.78</v>
      </c>
      <c r="P1340" s="32">
        <v>33780</v>
      </c>
      <c r="Q1340" s="33">
        <f t="shared" si="335"/>
        <v>6</v>
      </c>
      <c r="R1340" s="33">
        <f t="shared" si="336"/>
        <v>1992</v>
      </c>
      <c r="S1340" s="34">
        <v>21.5</v>
      </c>
    </row>
    <row r="1341" spans="1:19">
      <c r="A1341" s="32">
        <v>35688</v>
      </c>
      <c r="B1341" s="33">
        <f t="shared" si="329"/>
        <v>9</v>
      </c>
      <c r="C1341" s="33">
        <f t="shared" si="330"/>
        <v>1997</v>
      </c>
      <c r="D1341" s="34">
        <v>0.38600000000000001</v>
      </c>
      <c r="F1341" s="32">
        <v>37341</v>
      </c>
      <c r="G1341" s="33">
        <f t="shared" si="331"/>
        <v>3</v>
      </c>
      <c r="H1341" s="33">
        <f t="shared" si="332"/>
        <v>2002</v>
      </c>
      <c r="I1341" s="34">
        <v>3.59</v>
      </c>
      <c r="K1341" s="32">
        <v>33282</v>
      </c>
      <c r="L1341" s="33">
        <f t="shared" si="333"/>
        <v>2</v>
      </c>
      <c r="M1341" s="33">
        <f t="shared" si="334"/>
        <v>1991</v>
      </c>
      <c r="N1341" s="34">
        <v>22.38</v>
      </c>
      <c r="P1341" s="32">
        <v>33781</v>
      </c>
      <c r="Q1341" s="33">
        <f t="shared" si="335"/>
        <v>6</v>
      </c>
      <c r="R1341" s="33">
        <f t="shared" si="336"/>
        <v>1992</v>
      </c>
      <c r="S1341" s="34">
        <v>21.3</v>
      </c>
    </row>
    <row r="1342" spans="1:19">
      <c r="A1342" s="32">
        <v>35689</v>
      </c>
      <c r="B1342" s="33">
        <f t="shared" si="329"/>
        <v>9</v>
      </c>
      <c r="C1342" s="33">
        <f t="shared" si="330"/>
        <v>1997</v>
      </c>
      <c r="D1342" s="34">
        <v>0.38600000000000001</v>
      </c>
      <c r="F1342" s="32">
        <v>37342</v>
      </c>
      <c r="G1342" s="33">
        <f t="shared" si="331"/>
        <v>3</v>
      </c>
      <c r="H1342" s="33">
        <f t="shared" si="332"/>
        <v>2002</v>
      </c>
      <c r="I1342" s="34">
        <v>3.35</v>
      </c>
      <c r="K1342" s="32">
        <v>33283</v>
      </c>
      <c r="L1342" s="33">
        <f t="shared" si="333"/>
        <v>2</v>
      </c>
      <c r="M1342" s="33">
        <f t="shared" si="334"/>
        <v>1991</v>
      </c>
      <c r="N1342" s="34">
        <v>22.25</v>
      </c>
      <c r="P1342" s="32">
        <v>33784</v>
      </c>
      <c r="Q1342" s="33">
        <f t="shared" si="335"/>
        <v>6</v>
      </c>
      <c r="R1342" s="33">
        <f t="shared" si="336"/>
        <v>1992</v>
      </c>
      <c r="S1342" s="34">
        <v>21.08</v>
      </c>
    </row>
    <row r="1343" spans="1:19">
      <c r="A1343" s="32">
        <v>35690</v>
      </c>
      <c r="B1343" s="33">
        <f t="shared" si="329"/>
        <v>9</v>
      </c>
      <c r="C1343" s="33">
        <f t="shared" si="330"/>
        <v>1997</v>
      </c>
      <c r="D1343" s="34">
        <v>0.38600000000000001</v>
      </c>
      <c r="F1343" s="32">
        <v>37343</v>
      </c>
      <c r="G1343" s="33">
        <f t="shared" si="331"/>
        <v>3</v>
      </c>
      <c r="H1343" s="33">
        <f t="shared" si="332"/>
        <v>2002</v>
      </c>
      <c r="I1343" s="34">
        <v>3.18</v>
      </c>
      <c r="K1343" s="32">
        <v>33284</v>
      </c>
      <c r="L1343" s="33">
        <f t="shared" si="333"/>
        <v>2</v>
      </c>
      <c r="M1343" s="33">
        <f t="shared" si="334"/>
        <v>1991</v>
      </c>
      <c r="N1343" s="34">
        <v>20.73</v>
      </c>
      <c r="P1343" s="32">
        <v>33785</v>
      </c>
      <c r="Q1343" s="33">
        <f t="shared" si="335"/>
        <v>6</v>
      </c>
      <c r="R1343" s="33">
        <f t="shared" si="336"/>
        <v>1992</v>
      </c>
      <c r="S1343" s="34">
        <v>20.6</v>
      </c>
    </row>
    <row r="1344" spans="1:19">
      <c r="A1344" s="32">
        <v>35691</v>
      </c>
      <c r="B1344" s="33">
        <f t="shared" si="329"/>
        <v>9</v>
      </c>
      <c r="C1344" s="33">
        <f t="shared" si="330"/>
        <v>1997</v>
      </c>
      <c r="D1344" s="34">
        <v>0.38600000000000001</v>
      </c>
      <c r="F1344" s="32">
        <v>37347</v>
      </c>
      <c r="G1344" s="33">
        <f t="shared" si="331"/>
        <v>4</v>
      </c>
      <c r="H1344" s="33">
        <f t="shared" si="332"/>
        <v>2002</v>
      </c>
      <c r="I1344" s="34">
        <v>3.43</v>
      </c>
      <c r="K1344" s="32">
        <v>33287</v>
      </c>
      <c r="L1344" s="33">
        <f t="shared" si="333"/>
        <v>2</v>
      </c>
      <c r="M1344" s="33">
        <f t="shared" si="334"/>
        <v>1991</v>
      </c>
      <c r="N1344" s="34">
        <v>20.73</v>
      </c>
      <c r="P1344" s="32">
        <v>33786</v>
      </c>
      <c r="Q1344" s="33">
        <f t="shared" si="335"/>
        <v>7</v>
      </c>
      <c r="R1344" s="33">
        <f t="shared" si="336"/>
        <v>1992</v>
      </c>
      <c r="S1344" s="34">
        <v>20.25</v>
      </c>
    </row>
    <row r="1345" spans="1:19">
      <c r="A1345" s="32">
        <v>35692</v>
      </c>
      <c r="B1345" s="33">
        <f t="shared" si="329"/>
        <v>9</v>
      </c>
      <c r="C1345" s="33">
        <f t="shared" si="330"/>
        <v>1997</v>
      </c>
      <c r="D1345" s="34">
        <v>0.38400000000000001</v>
      </c>
      <c r="F1345" s="32">
        <v>37348</v>
      </c>
      <c r="G1345" s="33">
        <f t="shared" si="331"/>
        <v>4</v>
      </c>
      <c r="H1345" s="33">
        <f t="shared" si="332"/>
        <v>2002</v>
      </c>
      <c r="I1345" s="34">
        <v>3.72</v>
      </c>
      <c r="K1345" s="32">
        <v>33288</v>
      </c>
      <c r="L1345" s="33">
        <f t="shared" si="333"/>
        <v>2</v>
      </c>
      <c r="M1345" s="33">
        <f t="shared" si="334"/>
        <v>1991</v>
      </c>
      <c r="N1345" s="34">
        <v>20.079999999999998</v>
      </c>
      <c r="P1345" s="32">
        <v>33787</v>
      </c>
      <c r="Q1345" s="33">
        <f t="shared" si="335"/>
        <v>7</v>
      </c>
      <c r="R1345" s="33">
        <f t="shared" si="336"/>
        <v>1992</v>
      </c>
      <c r="S1345" s="34">
        <v>20.53</v>
      </c>
    </row>
    <row r="1346" spans="1:19">
      <c r="A1346" s="32">
        <v>35695</v>
      </c>
      <c r="B1346" s="33">
        <f t="shared" si="329"/>
        <v>9</v>
      </c>
      <c r="C1346" s="33">
        <f t="shared" si="330"/>
        <v>1997</v>
      </c>
      <c r="D1346" s="34">
        <v>0.38400000000000001</v>
      </c>
      <c r="F1346" s="32">
        <v>37349</v>
      </c>
      <c r="G1346" s="33">
        <f t="shared" si="331"/>
        <v>4</v>
      </c>
      <c r="H1346" s="33">
        <f t="shared" si="332"/>
        <v>2002</v>
      </c>
      <c r="I1346" s="34">
        <v>3.68</v>
      </c>
      <c r="K1346" s="32">
        <v>33289</v>
      </c>
      <c r="L1346" s="33">
        <f t="shared" si="333"/>
        <v>2</v>
      </c>
      <c r="M1346" s="33">
        <f t="shared" si="334"/>
        <v>1991</v>
      </c>
      <c r="N1346" s="34">
        <v>20.18</v>
      </c>
      <c r="P1346" s="32">
        <v>33788</v>
      </c>
      <c r="Q1346" s="33">
        <f t="shared" si="335"/>
        <v>7</v>
      </c>
      <c r="R1346" s="33">
        <f t="shared" si="336"/>
        <v>1992</v>
      </c>
      <c r="S1346" s="34">
        <v>20.65</v>
      </c>
    </row>
    <row r="1347" spans="1:19">
      <c r="A1347" s="32">
        <v>35696</v>
      </c>
      <c r="B1347" s="33">
        <f t="shared" si="329"/>
        <v>9</v>
      </c>
      <c r="C1347" s="33">
        <f t="shared" si="330"/>
        <v>1997</v>
      </c>
      <c r="D1347" s="34">
        <v>0.38500000000000001</v>
      </c>
      <c r="F1347" s="32">
        <v>37350</v>
      </c>
      <c r="G1347" s="33">
        <f t="shared" si="331"/>
        <v>4</v>
      </c>
      <c r="H1347" s="33">
        <f t="shared" si="332"/>
        <v>2002</v>
      </c>
      <c r="I1347" s="34">
        <v>3.56</v>
      </c>
      <c r="K1347" s="32">
        <v>33290</v>
      </c>
      <c r="L1347" s="33">
        <f t="shared" si="333"/>
        <v>2</v>
      </c>
      <c r="M1347" s="33">
        <f t="shared" si="334"/>
        <v>1991</v>
      </c>
      <c r="N1347" s="34">
        <v>18.48</v>
      </c>
      <c r="P1347" s="32">
        <v>33791</v>
      </c>
      <c r="Q1347" s="33">
        <f t="shared" si="335"/>
        <v>7</v>
      </c>
      <c r="R1347" s="33">
        <f t="shared" si="336"/>
        <v>1992</v>
      </c>
      <c r="S1347" s="34">
        <v>20.45</v>
      </c>
    </row>
    <row r="1348" spans="1:19">
      <c r="A1348" s="32">
        <v>35697</v>
      </c>
      <c r="B1348" s="33">
        <f t="shared" si="329"/>
        <v>9</v>
      </c>
      <c r="C1348" s="33">
        <f t="shared" si="330"/>
        <v>1997</v>
      </c>
      <c r="D1348" s="34">
        <v>0.38500000000000001</v>
      </c>
      <c r="F1348" s="32">
        <v>37351</v>
      </c>
      <c r="G1348" s="33">
        <f t="shared" si="331"/>
        <v>4</v>
      </c>
      <c r="H1348" s="33">
        <f t="shared" si="332"/>
        <v>2002</v>
      </c>
      <c r="I1348" s="34">
        <v>3.31</v>
      </c>
      <c r="K1348" s="32">
        <v>33291</v>
      </c>
      <c r="L1348" s="33">
        <f t="shared" si="333"/>
        <v>2</v>
      </c>
      <c r="M1348" s="33">
        <f t="shared" si="334"/>
        <v>1991</v>
      </c>
      <c r="N1348" s="34">
        <v>17.43</v>
      </c>
      <c r="P1348" s="32">
        <v>33792</v>
      </c>
      <c r="Q1348" s="33">
        <f t="shared" si="335"/>
        <v>7</v>
      </c>
      <c r="R1348" s="33">
        <f t="shared" si="336"/>
        <v>1992</v>
      </c>
      <c r="S1348" s="34">
        <v>19.8</v>
      </c>
    </row>
    <row r="1349" spans="1:19">
      <c r="A1349" s="32">
        <v>35698</v>
      </c>
      <c r="B1349" s="33">
        <f t="shared" si="329"/>
        <v>9</v>
      </c>
      <c r="C1349" s="33">
        <f t="shared" si="330"/>
        <v>1997</v>
      </c>
      <c r="D1349" s="34">
        <v>0.39</v>
      </c>
      <c r="F1349" s="32">
        <v>37354</v>
      </c>
      <c r="G1349" s="33">
        <f t="shared" si="331"/>
        <v>4</v>
      </c>
      <c r="H1349" s="33">
        <f t="shared" si="332"/>
        <v>2002</v>
      </c>
      <c r="I1349" s="34">
        <v>3.36</v>
      </c>
      <c r="K1349" s="32">
        <v>33294</v>
      </c>
      <c r="L1349" s="33">
        <f t="shared" si="333"/>
        <v>2</v>
      </c>
      <c r="M1349" s="33">
        <f t="shared" si="334"/>
        <v>1991</v>
      </c>
      <c r="N1349" s="34">
        <v>17.43</v>
      </c>
      <c r="P1349" s="32">
        <v>33793</v>
      </c>
      <c r="Q1349" s="33">
        <f t="shared" si="335"/>
        <v>7</v>
      </c>
      <c r="R1349" s="33">
        <f t="shared" si="336"/>
        <v>1992</v>
      </c>
      <c r="S1349" s="34">
        <v>19.7</v>
      </c>
    </row>
    <row r="1350" spans="1:19">
      <c r="A1350" s="32">
        <v>35699</v>
      </c>
      <c r="B1350" s="33">
        <f t="shared" si="329"/>
        <v>9</v>
      </c>
      <c r="C1350" s="33">
        <f t="shared" si="330"/>
        <v>1997</v>
      </c>
      <c r="D1350" s="34">
        <v>0.40300000000000002</v>
      </c>
      <c r="F1350" s="32">
        <v>37355</v>
      </c>
      <c r="G1350" s="33">
        <f t="shared" si="331"/>
        <v>4</v>
      </c>
      <c r="H1350" s="33">
        <f t="shared" si="332"/>
        <v>2002</v>
      </c>
      <c r="I1350" s="34">
        <v>3.25</v>
      </c>
      <c r="K1350" s="32">
        <v>33295</v>
      </c>
      <c r="L1350" s="33">
        <f t="shared" si="333"/>
        <v>2</v>
      </c>
      <c r="M1350" s="33">
        <f t="shared" si="334"/>
        <v>1991</v>
      </c>
      <c r="N1350" s="34">
        <v>18.48</v>
      </c>
      <c r="P1350" s="32">
        <v>33794</v>
      </c>
      <c r="Q1350" s="33">
        <f t="shared" si="335"/>
        <v>7</v>
      </c>
      <c r="R1350" s="33">
        <f t="shared" si="336"/>
        <v>1992</v>
      </c>
      <c r="S1350" s="34">
        <v>19.78</v>
      </c>
    </row>
    <row r="1351" spans="1:19">
      <c r="A1351" s="32">
        <v>35702</v>
      </c>
      <c r="B1351" s="33">
        <f t="shared" si="329"/>
        <v>9</v>
      </c>
      <c r="C1351" s="33">
        <f t="shared" si="330"/>
        <v>1997</v>
      </c>
      <c r="D1351" s="34">
        <v>0.40300000000000002</v>
      </c>
      <c r="F1351" s="32">
        <v>37356</v>
      </c>
      <c r="G1351" s="33">
        <f t="shared" si="331"/>
        <v>4</v>
      </c>
      <c r="H1351" s="33">
        <f t="shared" si="332"/>
        <v>2002</v>
      </c>
      <c r="I1351" s="34">
        <v>3.25</v>
      </c>
      <c r="K1351" s="32">
        <v>33296</v>
      </c>
      <c r="L1351" s="33">
        <f t="shared" si="333"/>
        <v>2</v>
      </c>
      <c r="M1351" s="33">
        <f t="shared" si="334"/>
        <v>1991</v>
      </c>
      <c r="N1351" s="34">
        <v>19.03</v>
      </c>
      <c r="P1351" s="32">
        <v>33795</v>
      </c>
      <c r="Q1351" s="33">
        <f t="shared" si="335"/>
        <v>7</v>
      </c>
      <c r="R1351" s="33">
        <f t="shared" si="336"/>
        <v>1992</v>
      </c>
      <c r="S1351" s="34">
        <v>20</v>
      </c>
    </row>
    <row r="1352" spans="1:19">
      <c r="A1352" s="32">
        <v>35703</v>
      </c>
      <c r="B1352" s="33">
        <f t="shared" si="329"/>
        <v>9</v>
      </c>
      <c r="C1352" s="33">
        <f t="shared" si="330"/>
        <v>1997</v>
      </c>
      <c r="D1352" s="34">
        <v>0.39900000000000002</v>
      </c>
      <c r="F1352" s="32">
        <v>37357</v>
      </c>
      <c r="G1352" s="33">
        <f t="shared" si="331"/>
        <v>4</v>
      </c>
      <c r="H1352" s="33">
        <f t="shared" si="332"/>
        <v>2002</v>
      </c>
      <c r="I1352" s="34">
        <v>3.14</v>
      </c>
      <c r="K1352" s="32">
        <v>33297</v>
      </c>
      <c r="L1352" s="33">
        <f t="shared" si="333"/>
        <v>2</v>
      </c>
      <c r="M1352" s="33">
        <f t="shared" si="334"/>
        <v>1991</v>
      </c>
      <c r="N1352" s="34">
        <v>19.28</v>
      </c>
      <c r="P1352" s="32">
        <v>33798</v>
      </c>
      <c r="Q1352" s="33">
        <f t="shared" si="335"/>
        <v>7</v>
      </c>
      <c r="R1352" s="33">
        <f t="shared" si="336"/>
        <v>1992</v>
      </c>
      <c r="S1352" s="34">
        <v>19.829999999999998</v>
      </c>
    </row>
    <row r="1353" spans="1:19">
      <c r="A1353" s="32">
        <v>35704</v>
      </c>
      <c r="B1353" s="33">
        <f t="shared" si="329"/>
        <v>10</v>
      </c>
      <c r="C1353" s="33">
        <f t="shared" si="330"/>
        <v>1997</v>
      </c>
      <c r="D1353" s="34">
        <v>0.4</v>
      </c>
      <c r="F1353" s="32">
        <v>37358</v>
      </c>
      <c r="G1353" s="33">
        <f t="shared" si="331"/>
        <v>4</v>
      </c>
      <c r="H1353" s="33">
        <f t="shared" si="332"/>
        <v>2002</v>
      </c>
      <c r="I1353" s="34">
        <v>3.07</v>
      </c>
      <c r="K1353" s="32">
        <v>33298</v>
      </c>
      <c r="L1353" s="33">
        <f t="shared" si="333"/>
        <v>3</v>
      </c>
      <c r="M1353" s="33">
        <f t="shared" si="334"/>
        <v>1991</v>
      </c>
      <c r="N1353" s="34">
        <v>19.43</v>
      </c>
      <c r="P1353" s="32">
        <v>33799</v>
      </c>
      <c r="Q1353" s="33">
        <f t="shared" si="335"/>
        <v>7</v>
      </c>
      <c r="R1353" s="33">
        <f t="shared" si="336"/>
        <v>1992</v>
      </c>
      <c r="S1353" s="34">
        <v>19.98</v>
      </c>
    </row>
    <row r="1354" spans="1:19">
      <c r="A1354" s="32">
        <v>35705</v>
      </c>
      <c r="B1354" s="33">
        <f t="shared" si="329"/>
        <v>10</v>
      </c>
      <c r="C1354" s="33">
        <f t="shared" si="330"/>
        <v>1997</v>
      </c>
      <c r="D1354" s="34">
        <v>0.40300000000000002</v>
      </c>
      <c r="F1354" s="32">
        <v>37361</v>
      </c>
      <c r="G1354" s="33">
        <f t="shared" si="331"/>
        <v>4</v>
      </c>
      <c r="H1354" s="33">
        <f t="shared" si="332"/>
        <v>2002</v>
      </c>
      <c r="I1354" s="34">
        <v>3.27</v>
      </c>
      <c r="K1354" s="32">
        <v>33301</v>
      </c>
      <c r="L1354" s="33">
        <f t="shared" si="333"/>
        <v>3</v>
      </c>
      <c r="M1354" s="33">
        <f t="shared" si="334"/>
        <v>1991</v>
      </c>
      <c r="N1354" s="34">
        <v>20.329999999999998</v>
      </c>
      <c r="P1354" s="32">
        <v>33800</v>
      </c>
      <c r="Q1354" s="33">
        <f t="shared" si="335"/>
        <v>7</v>
      </c>
      <c r="R1354" s="33">
        <f t="shared" si="336"/>
        <v>1992</v>
      </c>
      <c r="S1354" s="34">
        <v>19.850000000000001</v>
      </c>
    </row>
    <row r="1355" spans="1:19">
      <c r="A1355" s="32">
        <v>35706</v>
      </c>
      <c r="B1355" s="33">
        <f t="shared" si="329"/>
        <v>10</v>
      </c>
      <c r="C1355" s="33">
        <f t="shared" si="330"/>
        <v>1997</v>
      </c>
      <c r="D1355" s="34">
        <v>0.42499999999999999</v>
      </c>
      <c r="F1355" s="32">
        <v>37362</v>
      </c>
      <c r="G1355" s="33">
        <f t="shared" si="331"/>
        <v>4</v>
      </c>
      <c r="H1355" s="33">
        <f t="shared" si="332"/>
        <v>2002</v>
      </c>
      <c r="I1355" s="34">
        <v>3.44</v>
      </c>
      <c r="K1355" s="32">
        <v>33302</v>
      </c>
      <c r="L1355" s="33">
        <f t="shared" si="333"/>
        <v>3</v>
      </c>
      <c r="M1355" s="33">
        <f t="shared" si="334"/>
        <v>1991</v>
      </c>
      <c r="N1355" s="34">
        <v>20.5</v>
      </c>
      <c r="P1355" s="32">
        <v>33801</v>
      </c>
      <c r="Q1355" s="33">
        <f t="shared" si="335"/>
        <v>7</v>
      </c>
      <c r="R1355" s="33">
        <f t="shared" si="336"/>
        <v>1992</v>
      </c>
      <c r="S1355" s="34">
        <v>20.23</v>
      </c>
    </row>
    <row r="1356" spans="1:19">
      <c r="A1356" s="32">
        <v>35709</v>
      </c>
      <c r="B1356" s="33">
        <f t="shared" si="329"/>
        <v>10</v>
      </c>
      <c r="C1356" s="33">
        <f t="shared" si="330"/>
        <v>1997</v>
      </c>
      <c r="D1356" s="34">
        <v>0.42499999999999999</v>
      </c>
      <c r="F1356" s="32">
        <v>37363</v>
      </c>
      <c r="G1356" s="33">
        <f t="shared" si="331"/>
        <v>4</v>
      </c>
      <c r="H1356" s="33">
        <f t="shared" si="332"/>
        <v>2002</v>
      </c>
      <c r="I1356" s="34">
        <v>3.4</v>
      </c>
      <c r="K1356" s="32">
        <v>33303</v>
      </c>
      <c r="L1356" s="33">
        <f t="shared" si="333"/>
        <v>3</v>
      </c>
      <c r="M1356" s="33">
        <f t="shared" si="334"/>
        <v>1991</v>
      </c>
      <c r="N1356" s="34">
        <v>19.78</v>
      </c>
      <c r="P1356" s="32">
        <v>33802</v>
      </c>
      <c r="Q1356" s="33">
        <f t="shared" si="335"/>
        <v>7</v>
      </c>
      <c r="R1356" s="33">
        <f t="shared" si="336"/>
        <v>1992</v>
      </c>
      <c r="S1356" s="34">
        <v>20.2</v>
      </c>
    </row>
    <row r="1357" spans="1:19">
      <c r="A1357" s="32">
        <v>35710</v>
      </c>
      <c r="B1357" s="33">
        <f t="shared" si="329"/>
        <v>10</v>
      </c>
      <c r="C1357" s="33">
        <f t="shared" si="330"/>
        <v>1997</v>
      </c>
      <c r="D1357" s="34">
        <v>0.41399999999999998</v>
      </c>
      <c r="F1357" s="32">
        <v>37364</v>
      </c>
      <c r="G1357" s="33">
        <f t="shared" si="331"/>
        <v>4</v>
      </c>
      <c r="H1357" s="33">
        <f t="shared" si="332"/>
        <v>2002</v>
      </c>
      <c r="I1357" s="34">
        <v>3.5</v>
      </c>
      <c r="K1357" s="32">
        <v>33304</v>
      </c>
      <c r="L1357" s="33">
        <f t="shared" si="333"/>
        <v>3</v>
      </c>
      <c r="M1357" s="33">
        <f t="shared" si="334"/>
        <v>1991</v>
      </c>
      <c r="N1357" s="34">
        <v>19.329999999999998</v>
      </c>
      <c r="P1357" s="32">
        <v>33805</v>
      </c>
      <c r="Q1357" s="33">
        <f t="shared" si="335"/>
        <v>7</v>
      </c>
      <c r="R1357" s="33">
        <f t="shared" si="336"/>
        <v>1992</v>
      </c>
      <c r="S1357" s="34">
        <v>19.95</v>
      </c>
    </row>
    <row r="1358" spans="1:19">
      <c r="A1358" s="32">
        <v>35711</v>
      </c>
      <c r="B1358" s="33">
        <f t="shared" si="329"/>
        <v>10</v>
      </c>
      <c r="C1358" s="33">
        <f t="shared" si="330"/>
        <v>1997</v>
      </c>
      <c r="D1358" s="34">
        <v>0.40100000000000002</v>
      </c>
      <c r="F1358" s="32">
        <v>37365</v>
      </c>
      <c r="G1358" s="33">
        <f t="shared" si="331"/>
        <v>4</v>
      </c>
      <c r="H1358" s="33">
        <f t="shared" si="332"/>
        <v>2002</v>
      </c>
      <c r="I1358" s="34">
        <v>3.4</v>
      </c>
      <c r="K1358" s="32">
        <v>33305</v>
      </c>
      <c r="L1358" s="33">
        <f t="shared" si="333"/>
        <v>3</v>
      </c>
      <c r="M1358" s="33">
        <f t="shared" si="334"/>
        <v>1991</v>
      </c>
      <c r="N1358" s="34">
        <v>19.34</v>
      </c>
      <c r="P1358" s="32">
        <v>33806</v>
      </c>
      <c r="Q1358" s="33">
        <f t="shared" si="335"/>
        <v>7</v>
      </c>
      <c r="R1358" s="33">
        <f t="shared" si="336"/>
        <v>1992</v>
      </c>
      <c r="S1358" s="34">
        <v>20.03</v>
      </c>
    </row>
    <row r="1359" spans="1:19">
      <c r="A1359" s="32">
        <v>35712</v>
      </c>
      <c r="B1359" s="33">
        <f t="shared" si="329"/>
        <v>10</v>
      </c>
      <c r="C1359" s="33">
        <f t="shared" si="330"/>
        <v>1997</v>
      </c>
      <c r="D1359" s="34">
        <v>0.39100000000000001</v>
      </c>
      <c r="F1359" s="32">
        <v>37368</v>
      </c>
      <c r="G1359" s="33">
        <f t="shared" si="331"/>
        <v>4</v>
      </c>
      <c r="H1359" s="33">
        <f t="shared" si="332"/>
        <v>2002</v>
      </c>
      <c r="I1359" s="34">
        <v>3.58</v>
      </c>
      <c r="K1359" s="32">
        <v>33308</v>
      </c>
      <c r="L1359" s="33">
        <f t="shared" si="333"/>
        <v>3</v>
      </c>
      <c r="M1359" s="33">
        <f t="shared" si="334"/>
        <v>1991</v>
      </c>
      <c r="N1359" s="34">
        <v>19</v>
      </c>
      <c r="P1359" s="32">
        <v>33807</v>
      </c>
      <c r="Q1359" s="33">
        <f t="shared" si="335"/>
        <v>7</v>
      </c>
      <c r="R1359" s="33">
        <f t="shared" si="336"/>
        <v>1992</v>
      </c>
      <c r="S1359" s="34">
        <v>20.23</v>
      </c>
    </row>
    <row r="1360" spans="1:19">
      <c r="A1360" s="32">
        <v>35713</v>
      </c>
      <c r="B1360" s="33">
        <f t="shared" si="329"/>
        <v>10</v>
      </c>
      <c r="C1360" s="33">
        <f t="shared" si="330"/>
        <v>1997</v>
      </c>
      <c r="D1360" s="34">
        <v>0.39</v>
      </c>
      <c r="F1360" s="32">
        <v>37369</v>
      </c>
      <c r="G1360" s="33">
        <f t="shared" si="331"/>
        <v>4</v>
      </c>
      <c r="H1360" s="33">
        <f t="shared" si="332"/>
        <v>2002</v>
      </c>
      <c r="I1360" s="34">
        <v>3.63</v>
      </c>
      <c r="K1360" s="32">
        <v>33309</v>
      </c>
      <c r="L1360" s="33">
        <f t="shared" si="333"/>
        <v>3</v>
      </c>
      <c r="M1360" s="33">
        <f t="shared" si="334"/>
        <v>1991</v>
      </c>
      <c r="N1360" s="34">
        <v>20.059999999999999</v>
      </c>
      <c r="P1360" s="32">
        <v>33808</v>
      </c>
      <c r="Q1360" s="33">
        <f t="shared" si="335"/>
        <v>7</v>
      </c>
      <c r="R1360" s="33">
        <f t="shared" si="336"/>
        <v>1992</v>
      </c>
      <c r="S1360" s="34">
        <v>20.48</v>
      </c>
    </row>
    <row r="1361" spans="1:19">
      <c r="A1361" s="32">
        <v>35716</v>
      </c>
      <c r="B1361" s="33">
        <f t="shared" si="329"/>
        <v>10</v>
      </c>
      <c r="C1361" s="33">
        <f t="shared" si="330"/>
        <v>1997</v>
      </c>
      <c r="D1361" s="34">
        <v>0.39</v>
      </c>
      <c r="F1361" s="32">
        <v>37370</v>
      </c>
      <c r="G1361" s="33">
        <f t="shared" si="331"/>
        <v>4</v>
      </c>
      <c r="H1361" s="33">
        <f t="shared" si="332"/>
        <v>2002</v>
      </c>
      <c r="I1361" s="34">
        <v>3.53</v>
      </c>
      <c r="K1361" s="32">
        <v>33310</v>
      </c>
      <c r="L1361" s="33">
        <f t="shared" si="333"/>
        <v>3</v>
      </c>
      <c r="M1361" s="33">
        <f t="shared" si="334"/>
        <v>1991</v>
      </c>
      <c r="N1361" s="34">
        <v>20.48</v>
      </c>
      <c r="P1361" s="32">
        <v>33809</v>
      </c>
      <c r="Q1361" s="33">
        <f t="shared" si="335"/>
        <v>7</v>
      </c>
      <c r="R1361" s="33">
        <f t="shared" si="336"/>
        <v>1992</v>
      </c>
      <c r="S1361" s="34">
        <v>20.6</v>
      </c>
    </row>
    <row r="1362" spans="1:19">
      <c r="A1362" s="32">
        <v>35717</v>
      </c>
      <c r="B1362" s="33">
        <f t="shared" si="329"/>
        <v>10</v>
      </c>
      <c r="C1362" s="33">
        <f t="shared" si="330"/>
        <v>1997</v>
      </c>
      <c r="D1362" s="34">
        <v>0.39100000000000001</v>
      </c>
      <c r="F1362" s="32">
        <v>37371</v>
      </c>
      <c r="G1362" s="33">
        <f t="shared" si="331"/>
        <v>4</v>
      </c>
      <c r="H1362" s="33">
        <f t="shared" si="332"/>
        <v>2002</v>
      </c>
      <c r="I1362" s="34">
        <v>3.46</v>
      </c>
      <c r="K1362" s="32">
        <v>33311</v>
      </c>
      <c r="L1362" s="33">
        <f t="shared" si="333"/>
        <v>3</v>
      </c>
      <c r="M1362" s="33">
        <f t="shared" si="334"/>
        <v>1991</v>
      </c>
      <c r="N1362" s="34">
        <v>20.05</v>
      </c>
      <c r="P1362" s="32">
        <v>33812</v>
      </c>
      <c r="Q1362" s="33">
        <f t="shared" si="335"/>
        <v>7</v>
      </c>
      <c r="R1362" s="33">
        <f t="shared" si="336"/>
        <v>1992</v>
      </c>
      <c r="S1362" s="34">
        <v>20.58</v>
      </c>
    </row>
    <row r="1363" spans="1:19">
      <c r="A1363" s="32">
        <v>35718</v>
      </c>
      <c r="B1363" s="33">
        <f t="shared" si="329"/>
        <v>10</v>
      </c>
      <c r="C1363" s="33">
        <f t="shared" si="330"/>
        <v>1997</v>
      </c>
      <c r="D1363" s="34">
        <v>0.39100000000000001</v>
      </c>
      <c r="F1363" s="32">
        <v>37372</v>
      </c>
      <c r="G1363" s="33">
        <f t="shared" si="331"/>
        <v>4</v>
      </c>
      <c r="H1363" s="33">
        <f t="shared" si="332"/>
        <v>2002</v>
      </c>
      <c r="I1363" s="34">
        <v>3.32</v>
      </c>
      <c r="K1363" s="32">
        <v>33312</v>
      </c>
      <c r="L1363" s="33">
        <f t="shared" si="333"/>
        <v>3</v>
      </c>
      <c r="M1363" s="33">
        <f t="shared" si="334"/>
        <v>1991</v>
      </c>
      <c r="N1363" s="34">
        <v>19.88</v>
      </c>
      <c r="P1363" s="32">
        <v>33813</v>
      </c>
      <c r="Q1363" s="33">
        <f t="shared" si="335"/>
        <v>7</v>
      </c>
      <c r="R1363" s="33">
        <f t="shared" si="336"/>
        <v>1992</v>
      </c>
      <c r="S1363" s="34">
        <v>20.78</v>
      </c>
    </row>
    <row r="1364" spans="1:19">
      <c r="A1364" s="32">
        <v>35719</v>
      </c>
      <c r="B1364" s="33">
        <f t="shared" si="329"/>
        <v>10</v>
      </c>
      <c r="C1364" s="33">
        <f t="shared" si="330"/>
        <v>1997</v>
      </c>
      <c r="D1364" s="34">
        <v>0.39600000000000002</v>
      </c>
      <c r="F1364" s="32">
        <v>37375</v>
      </c>
      <c r="G1364" s="33">
        <f t="shared" si="331"/>
        <v>4</v>
      </c>
      <c r="H1364" s="33">
        <f t="shared" si="332"/>
        <v>2002</v>
      </c>
      <c r="I1364" s="34">
        <v>3.44</v>
      </c>
      <c r="K1364" s="32">
        <v>33315</v>
      </c>
      <c r="L1364" s="33">
        <f t="shared" si="333"/>
        <v>3</v>
      </c>
      <c r="M1364" s="33">
        <f t="shared" si="334"/>
        <v>1991</v>
      </c>
      <c r="N1364" s="34">
        <v>19.78</v>
      </c>
      <c r="P1364" s="32">
        <v>33814</v>
      </c>
      <c r="Q1364" s="33">
        <f t="shared" si="335"/>
        <v>7</v>
      </c>
      <c r="R1364" s="33">
        <f t="shared" si="336"/>
        <v>1992</v>
      </c>
      <c r="S1364" s="34">
        <v>20.68</v>
      </c>
    </row>
    <row r="1365" spans="1:19">
      <c r="A1365" s="32">
        <v>35720</v>
      </c>
      <c r="B1365" s="33">
        <f t="shared" si="329"/>
        <v>10</v>
      </c>
      <c r="C1365" s="33">
        <f t="shared" si="330"/>
        <v>1997</v>
      </c>
      <c r="D1365" s="34">
        <v>0.39400000000000002</v>
      </c>
      <c r="F1365" s="32">
        <v>37376</v>
      </c>
      <c r="G1365" s="33">
        <f t="shared" si="331"/>
        <v>4</v>
      </c>
      <c r="H1365" s="33">
        <f t="shared" si="332"/>
        <v>2002</v>
      </c>
      <c r="I1365" s="34">
        <v>3.65</v>
      </c>
      <c r="K1365" s="32">
        <v>33316</v>
      </c>
      <c r="L1365" s="33">
        <f t="shared" si="333"/>
        <v>3</v>
      </c>
      <c r="M1365" s="33">
        <f t="shared" si="334"/>
        <v>1991</v>
      </c>
      <c r="N1365" s="34">
        <v>20.68</v>
      </c>
      <c r="P1365" s="32">
        <v>33815</v>
      </c>
      <c r="Q1365" s="33">
        <f t="shared" si="335"/>
        <v>7</v>
      </c>
      <c r="R1365" s="33">
        <f t="shared" si="336"/>
        <v>1992</v>
      </c>
      <c r="S1365" s="34">
        <v>20.48</v>
      </c>
    </row>
    <row r="1366" spans="1:19">
      <c r="A1366" s="32">
        <v>35723</v>
      </c>
      <c r="B1366" s="33">
        <f t="shared" si="329"/>
        <v>10</v>
      </c>
      <c r="C1366" s="33">
        <f t="shared" si="330"/>
        <v>1997</v>
      </c>
      <c r="D1366" s="34">
        <v>0.39400000000000002</v>
      </c>
      <c r="F1366" s="32">
        <v>37377</v>
      </c>
      <c r="G1366" s="33">
        <f t="shared" si="331"/>
        <v>5</v>
      </c>
      <c r="H1366" s="33">
        <f t="shared" si="332"/>
        <v>2002</v>
      </c>
      <c r="I1366" s="34">
        <v>3.79</v>
      </c>
      <c r="K1366" s="32">
        <v>33317</v>
      </c>
      <c r="L1366" s="33">
        <f t="shared" si="333"/>
        <v>3</v>
      </c>
      <c r="M1366" s="33">
        <f t="shared" si="334"/>
        <v>1991</v>
      </c>
      <c r="N1366" s="34">
        <v>20.399999999999999</v>
      </c>
      <c r="P1366" s="32">
        <v>33816</v>
      </c>
      <c r="Q1366" s="33">
        <f t="shared" si="335"/>
        <v>7</v>
      </c>
      <c r="R1366" s="33">
        <f t="shared" si="336"/>
        <v>1992</v>
      </c>
      <c r="S1366" s="34">
        <v>20.38</v>
      </c>
    </row>
    <row r="1367" spans="1:19">
      <c r="A1367" s="32">
        <v>35724</v>
      </c>
      <c r="B1367" s="33">
        <f t="shared" si="329"/>
        <v>10</v>
      </c>
      <c r="C1367" s="33">
        <f t="shared" si="330"/>
        <v>1997</v>
      </c>
      <c r="D1367" s="34">
        <v>0.39600000000000002</v>
      </c>
      <c r="F1367" s="32">
        <v>37378</v>
      </c>
      <c r="G1367" s="33">
        <f t="shared" si="331"/>
        <v>5</v>
      </c>
      <c r="H1367" s="33">
        <f t="shared" si="332"/>
        <v>2002</v>
      </c>
      <c r="I1367" s="34">
        <v>3.65</v>
      </c>
      <c r="K1367" s="32">
        <v>33318</v>
      </c>
      <c r="L1367" s="33">
        <f t="shared" si="333"/>
        <v>3</v>
      </c>
      <c r="M1367" s="33">
        <f t="shared" si="334"/>
        <v>1991</v>
      </c>
      <c r="N1367" s="34">
        <v>20.78</v>
      </c>
      <c r="P1367" s="32">
        <v>33819</v>
      </c>
      <c r="Q1367" s="33">
        <f t="shared" si="335"/>
        <v>8</v>
      </c>
      <c r="R1367" s="33">
        <f t="shared" si="336"/>
        <v>1992</v>
      </c>
      <c r="S1367" s="34">
        <v>20.329999999999998</v>
      </c>
    </row>
    <row r="1368" spans="1:19">
      <c r="A1368" s="32">
        <v>35725</v>
      </c>
      <c r="B1368" s="33">
        <f t="shared" si="329"/>
        <v>10</v>
      </c>
      <c r="C1368" s="33">
        <f t="shared" si="330"/>
        <v>1997</v>
      </c>
      <c r="D1368" s="34">
        <v>0.39900000000000002</v>
      </c>
      <c r="F1368" s="32">
        <v>37379</v>
      </c>
      <c r="G1368" s="33">
        <f t="shared" si="331"/>
        <v>5</v>
      </c>
      <c r="H1368" s="33">
        <f t="shared" si="332"/>
        <v>2002</v>
      </c>
      <c r="I1368" s="34">
        <v>3.71</v>
      </c>
      <c r="K1368" s="32">
        <v>33319</v>
      </c>
      <c r="L1368" s="33">
        <f t="shared" si="333"/>
        <v>3</v>
      </c>
      <c r="M1368" s="33">
        <f t="shared" si="334"/>
        <v>1991</v>
      </c>
      <c r="N1368" s="34">
        <v>19.88</v>
      </c>
      <c r="P1368" s="32">
        <v>33820</v>
      </c>
      <c r="Q1368" s="33">
        <f t="shared" si="335"/>
        <v>8</v>
      </c>
      <c r="R1368" s="33">
        <f t="shared" si="336"/>
        <v>1992</v>
      </c>
      <c r="S1368" s="34">
        <v>19.850000000000001</v>
      </c>
    </row>
    <row r="1369" spans="1:19">
      <c r="A1369" s="32">
        <v>35726</v>
      </c>
      <c r="B1369" s="33">
        <f t="shared" si="329"/>
        <v>10</v>
      </c>
      <c r="C1369" s="33">
        <f t="shared" si="330"/>
        <v>1997</v>
      </c>
      <c r="D1369" s="34">
        <v>0.4</v>
      </c>
      <c r="F1369" s="32">
        <v>37382</v>
      </c>
      <c r="G1369" s="33">
        <f t="shared" si="331"/>
        <v>5</v>
      </c>
      <c r="H1369" s="33">
        <f t="shared" si="332"/>
        <v>2002</v>
      </c>
      <c r="I1369" s="34">
        <v>3.61</v>
      </c>
      <c r="K1369" s="32">
        <v>33322</v>
      </c>
      <c r="L1369" s="33">
        <f t="shared" si="333"/>
        <v>3</v>
      </c>
      <c r="M1369" s="33">
        <f t="shared" si="334"/>
        <v>1991</v>
      </c>
      <c r="N1369" s="34">
        <v>19.47</v>
      </c>
      <c r="P1369" s="32">
        <v>33821</v>
      </c>
      <c r="Q1369" s="33">
        <f t="shared" si="335"/>
        <v>8</v>
      </c>
      <c r="R1369" s="33">
        <f t="shared" si="336"/>
        <v>1992</v>
      </c>
      <c r="S1369" s="34">
        <v>19.68</v>
      </c>
    </row>
    <row r="1370" spans="1:19">
      <c r="A1370" s="32">
        <v>35727</v>
      </c>
      <c r="B1370" s="33">
        <f t="shared" si="329"/>
        <v>10</v>
      </c>
      <c r="C1370" s="33">
        <f t="shared" si="330"/>
        <v>1997</v>
      </c>
      <c r="D1370" s="34">
        <v>0.39600000000000002</v>
      </c>
      <c r="F1370" s="32">
        <v>37383</v>
      </c>
      <c r="G1370" s="33">
        <f t="shared" si="331"/>
        <v>5</v>
      </c>
      <c r="H1370" s="33">
        <f t="shared" si="332"/>
        <v>2002</v>
      </c>
      <c r="I1370" s="34">
        <v>3.5</v>
      </c>
      <c r="K1370" s="32">
        <v>33323</v>
      </c>
      <c r="L1370" s="33">
        <f t="shared" si="333"/>
        <v>3</v>
      </c>
      <c r="M1370" s="33">
        <f t="shared" si="334"/>
        <v>1991</v>
      </c>
      <c r="N1370" s="34">
        <v>19.78</v>
      </c>
      <c r="P1370" s="32">
        <v>33822</v>
      </c>
      <c r="Q1370" s="33">
        <f t="shared" si="335"/>
        <v>8</v>
      </c>
      <c r="R1370" s="33">
        <f t="shared" si="336"/>
        <v>1992</v>
      </c>
      <c r="S1370" s="34">
        <v>19.78</v>
      </c>
    </row>
    <row r="1371" spans="1:19">
      <c r="A1371" s="32">
        <v>35730</v>
      </c>
      <c r="B1371" s="33">
        <f t="shared" si="329"/>
        <v>10</v>
      </c>
      <c r="C1371" s="33">
        <f t="shared" si="330"/>
        <v>1997</v>
      </c>
      <c r="D1371" s="34">
        <v>0.40100000000000002</v>
      </c>
      <c r="F1371" s="32">
        <v>37384</v>
      </c>
      <c r="G1371" s="33">
        <f t="shared" si="331"/>
        <v>5</v>
      </c>
      <c r="H1371" s="33">
        <f t="shared" si="332"/>
        <v>2002</v>
      </c>
      <c r="I1371" s="34">
        <v>3.74</v>
      </c>
      <c r="K1371" s="32">
        <v>33324</v>
      </c>
      <c r="L1371" s="33">
        <f t="shared" si="333"/>
        <v>3</v>
      </c>
      <c r="M1371" s="33">
        <f t="shared" si="334"/>
        <v>1991</v>
      </c>
      <c r="N1371" s="34">
        <v>19.45</v>
      </c>
      <c r="P1371" s="32">
        <v>33823</v>
      </c>
      <c r="Q1371" s="33">
        <f t="shared" si="335"/>
        <v>8</v>
      </c>
      <c r="R1371" s="33">
        <f t="shared" si="336"/>
        <v>1992</v>
      </c>
      <c r="S1371" s="34">
        <v>19.75</v>
      </c>
    </row>
    <row r="1372" spans="1:19">
      <c r="A1372" s="32">
        <v>35731</v>
      </c>
      <c r="B1372" s="33">
        <f t="shared" si="329"/>
        <v>10</v>
      </c>
      <c r="C1372" s="33">
        <f t="shared" si="330"/>
        <v>1997</v>
      </c>
      <c r="D1372" s="34">
        <v>0.39600000000000002</v>
      </c>
      <c r="F1372" s="32">
        <v>37385</v>
      </c>
      <c r="G1372" s="33">
        <f t="shared" si="331"/>
        <v>5</v>
      </c>
      <c r="H1372" s="33">
        <f t="shared" si="332"/>
        <v>2002</v>
      </c>
      <c r="I1372" s="34">
        <v>3.72</v>
      </c>
      <c r="K1372" s="32">
        <v>33325</v>
      </c>
      <c r="L1372" s="33">
        <f t="shared" si="333"/>
        <v>3</v>
      </c>
      <c r="M1372" s="33">
        <f t="shared" si="334"/>
        <v>1991</v>
      </c>
      <c r="N1372" s="34">
        <v>19.63</v>
      </c>
      <c r="P1372" s="32">
        <v>33826</v>
      </c>
      <c r="Q1372" s="33">
        <f t="shared" si="335"/>
        <v>8</v>
      </c>
      <c r="R1372" s="33">
        <f t="shared" si="336"/>
        <v>1992</v>
      </c>
      <c r="S1372" s="34">
        <v>19.55</v>
      </c>
    </row>
    <row r="1373" spans="1:19">
      <c r="A1373" s="32">
        <v>35732</v>
      </c>
      <c r="B1373" s="33">
        <f t="shared" si="329"/>
        <v>10</v>
      </c>
      <c r="C1373" s="33">
        <f t="shared" si="330"/>
        <v>1997</v>
      </c>
      <c r="D1373" s="34">
        <v>0.39400000000000002</v>
      </c>
      <c r="F1373" s="32">
        <v>37386</v>
      </c>
      <c r="G1373" s="33">
        <f t="shared" si="331"/>
        <v>5</v>
      </c>
      <c r="H1373" s="33">
        <f t="shared" si="332"/>
        <v>2002</v>
      </c>
      <c r="I1373" s="34">
        <v>3.7</v>
      </c>
      <c r="K1373" s="32">
        <v>33329</v>
      </c>
      <c r="L1373" s="33">
        <f t="shared" si="333"/>
        <v>4</v>
      </c>
      <c r="M1373" s="33">
        <f t="shared" si="334"/>
        <v>1991</v>
      </c>
      <c r="N1373" s="34">
        <v>19.28</v>
      </c>
      <c r="P1373" s="32">
        <v>33827</v>
      </c>
      <c r="Q1373" s="33">
        <f t="shared" si="335"/>
        <v>8</v>
      </c>
      <c r="R1373" s="33">
        <f t="shared" si="336"/>
        <v>1992</v>
      </c>
      <c r="S1373" s="34">
        <v>19.48</v>
      </c>
    </row>
    <row r="1374" spans="1:19">
      <c r="A1374" s="32">
        <v>35733</v>
      </c>
      <c r="B1374" s="33">
        <f t="shared" si="329"/>
        <v>10</v>
      </c>
      <c r="C1374" s="33">
        <f t="shared" si="330"/>
        <v>1997</v>
      </c>
      <c r="D1374" s="34">
        <v>0.38600000000000001</v>
      </c>
      <c r="F1374" s="32">
        <v>37389</v>
      </c>
      <c r="G1374" s="33">
        <f t="shared" si="331"/>
        <v>5</v>
      </c>
      <c r="H1374" s="33">
        <f t="shared" si="332"/>
        <v>2002</v>
      </c>
      <c r="I1374" s="34">
        <v>3.62</v>
      </c>
      <c r="K1374" s="32">
        <v>33330</v>
      </c>
      <c r="L1374" s="33">
        <f t="shared" si="333"/>
        <v>4</v>
      </c>
      <c r="M1374" s="33">
        <f t="shared" si="334"/>
        <v>1991</v>
      </c>
      <c r="N1374" s="34">
        <v>19.38</v>
      </c>
      <c r="P1374" s="32">
        <v>33828</v>
      </c>
      <c r="Q1374" s="33">
        <f t="shared" si="335"/>
        <v>8</v>
      </c>
      <c r="R1374" s="33">
        <f t="shared" si="336"/>
        <v>1992</v>
      </c>
      <c r="S1374" s="34">
        <v>19.649999999999999</v>
      </c>
    </row>
    <row r="1375" spans="1:19">
      <c r="A1375" s="32">
        <v>35734</v>
      </c>
      <c r="B1375" s="33">
        <f t="shared" si="329"/>
        <v>10</v>
      </c>
      <c r="C1375" s="33">
        <f t="shared" si="330"/>
        <v>1997</v>
      </c>
      <c r="D1375" s="34">
        <v>0.38800000000000001</v>
      </c>
      <c r="F1375" s="32">
        <v>37390</v>
      </c>
      <c r="G1375" s="33">
        <f t="shared" si="331"/>
        <v>5</v>
      </c>
      <c r="H1375" s="33">
        <f t="shared" si="332"/>
        <v>2002</v>
      </c>
      <c r="I1375" s="34">
        <v>3.75</v>
      </c>
      <c r="K1375" s="32">
        <v>33331</v>
      </c>
      <c r="L1375" s="33">
        <f t="shared" si="333"/>
        <v>4</v>
      </c>
      <c r="M1375" s="33">
        <f t="shared" si="334"/>
        <v>1991</v>
      </c>
      <c r="N1375" s="34">
        <v>19.48</v>
      </c>
      <c r="P1375" s="32">
        <v>33829</v>
      </c>
      <c r="Q1375" s="33">
        <f t="shared" si="335"/>
        <v>8</v>
      </c>
      <c r="R1375" s="33">
        <f t="shared" si="336"/>
        <v>1992</v>
      </c>
      <c r="S1375" s="34">
        <v>19.829999999999998</v>
      </c>
    </row>
    <row r="1376" spans="1:19">
      <c r="A1376" s="32">
        <v>35737</v>
      </c>
      <c r="B1376" s="33">
        <f t="shared" si="329"/>
        <v>11</v>
      </c>
      <c r="C1376" s="33">
        <f t="shared" si="330"/>
        <v>1997</v>
      </c>
      <c r="D1376" s="34">
        <v>0.38300000000000001</v>
      </c>
      <c r="F1376" s="32">
        <v>37391</v>
      </c>
      <c r="G1376" s="33">
        <f t="shared" si="331"/>
        <v>5</v>
      </c>
      <c r="H1376" s="33">
        <f t="shared" si="332"/>
        <v>2002</v>
      </c>
      <c r="I1376" s="34">
        <v>3.6</v>
      </c>
      <c r="K1376" s="32">
        <v>33332</v>
      </c>
      <c r="L1376" s="33">
        <f t="shared" si="333"/>
        <v>4</v>
      </c>
      <c r="M1376" s="33">
        <f t="shared" si="334"/>
        <v>1991</v>
      </c>
      <c r="N1376" s="34">
        <v>19.98</v>
      </c>
      <c r="P1376" s="32">
        <v>33830</v>
      </c>
      <c r="Q1376" s="33">
        <f t="shared" si="335"/>
        <v>8</v>
      </c>
      <c r="R1376" s="33">
        <f t="shared" si="336"/>
        <v>1992</v>
      </c>
      <c r="S1376" s="34">
        <v>19.88</v>
      </c>
    </row>
    <row r="1377" spans="1:19">
      <c r="A1377" s="32">
        <v>35738</v>
      </c>
      <c r="B1377" s="33">
        <f t="shared" si="329"/>
        <v>11</v>
      </c>
      <c r="C1377" s="33">
        <f t="shared" si="330"/>
        <v>1997</v>
      </c>
      <c r="D1377" s="34">
        <v>0.379</v>
      </c>
      <c r="F1377" s="32">
        <v>37392</v>
      </c>
      <c r="G1377" s="33">
        <f t="shared" si="331"/>
        <v>5</v>
      </c>
      <c r="H1377" s="33">
        <f t="shared" si="332"/>
        <v>2002</v>
      </c>
      <c r="I1377" s="34">
        <v>3.45</v>
      </c>
      <c r="K1377" s="32">
        <v>33333</v>
      </c>
      <c r="L1377" s="33">
        <f t="shared" si="333"/>
        <v>4</v>
      </c>
      <c r="M1377" s="33">
        <f t="shared" si="334"/>
        <v>1991</v>
      </c>
      <c r="N1377" s="34">
        <v>20.03</v>
      </c>
      <c r="P1377" s="32">
        <v>33833</v>
      </c>
      <c r="Q1377" s="33">
        <f t="shared" si="335"/>
        <v>8</v>
      </c>
      <c r="R1377" s="33">
        <f t="shared" si="336"/>
        <v>1992</v>
      </c>
      <c r="S1377" s="34">
        <v>19.95</v>
      </c>
    </row>
    <row r="1378" spans="1:19">
      <c r="A1378" s="32">
        <v>35739</v>
      </c>
      <c r="B1378" s="33">
        <f t="shared" si="329"/>
        <v>11</v>
      </c>
      <c r="C1378" s="33">
        <f t="shared" si="330"/>
        <v>1997</v>
      </c>
      <c r="D1378" s="34">
        <v>0.374</v>
      </c>
      <c r="F1378" s="32">
        <v>37393</v>
      </c>
      <c r="G1378" s="33">
        <f t="shared" si="331"/>
        <v>5</v>
      </c>
      <c r="H1378" s="33">
        <f t="shared" si="332"/>
        <v>2002</v>
      </c>
      <c r="I1378" s="34">
        <v>3.41</v>
      </c>
      <c r="K1378" s="32">
        <v>33336</v>
      </c>
      <c r="L1378" s="33">
        <f t="shared" si="333"/>
        <v>4</v>
      </c>
      <c r="M1378" s="33">
        <f t="shared" si="334"/>
        <v>1991</v>
      </c>
      <c r="N1378" s="34">
        <v>20.28</v>
      </c>
      <c r="P1378" s="32">
        <v>33834</v>
      </c>
      <c r="Q1378" s="33">
        <f t="shared" si="335"/>
        <v>8</v>
      </c>
      <c r="R1378" s="33">
        <f t="shared" si="336"/>
        <v>1992</v>
      </c>
      <c r="S1378" s="34">
        <v>19.899999999999999</v>
      </c>
    </row>
    <row r="1379" spans="1:19">
      <c r="A1379" s="32">
        <v>35740</v>
      </c>
      <c r="B1379" s="33">
        <f t="shared" si="329"/>
        <v>11</v>
      </c>
      <c r="C1379" s="33">
        <f t="shared" si="330"/>
        <v>1997</v>
      </c>
      <c r="D1379" s="34">
        <v>0.37</v>
      </c>
      <c r="F1379" s="32">
        <v>37396</v>
      </c>
      <c r="G1379" s="33">
        <f t="shared" si="331"/>
        <v>5</v>
      </c>
      <c r="H1379" s="33">
        <f t="shared" si="332"/>
        <v>2002</v>
      </c>
      <c r="I1379" s="34">
        <v>3.44</v>
      </c>
      <c r="K1379" s="32">
        <v>33337</v>
      </c>
      <c r="L1379" s="33">
        <f t="shared" si="333"/>
        <v>4</v>
      </c>
      <c r="M1379" s="33">
        <f t="shared" si="334"/>
        <v>1991</v>
      </c>
      <c r="N1379" s="34">
        <v>20.58</v>
      </c>
      <c r="P1379" s="32">
        <v>33835</v>
      </c>
      <c r="Q1379" s="33">
        <f t="shared" si="335"/>
        <v>8</v>
      </c>
      <c r="R1379" s="33">
        <f t="shared" si="336"/>
        <v>1992</v>
      </c>
      <c r="S1379" s="34">
        <v>19.8</v>
      </c>
    </row>
    <row r="1380" spans="1:19">
      <c r="A1380" s="32">
        <v>35741</v>
      </c>
      <c r="B1380" s="33">
        <f t="shared" ref="B1380:B1443" si="337">+MONTH(A1380)</f>
        <v>11</v>
      </c>
      <c r="C1380" s="33">
        <f t="shared" ref="C1380:C1443" si="338">+YEAR(A1380)</f>
        <v>1997</v>
      </c>
      <c r="D1380" s="34">
        <v>0.36799999999999999</v>
      </c>
      <c r="F1380" s="32">
        <v>37397</v>
      </c>
      <c r="G1380" s="33">
        <f t="shared" ref="G1380:G1443" si="339">+MONTH(F1380)</f>
        <v>5</v>
      </c>
      <c r="H1380" s="33">
        <f t="shared" ref="H1380:H1443" si="340">+YEAR(F1380)</f>
        <v>2002</v>
      </c>
      <c r="I1380" s="34">
        <v>3.33</v>
      </c>
      <c r="K1380" s="32">
        <v>33338</v>
      </c>
      <c r="L1380" s="33">
        <f t="shared" ref="L1380:L1443" si="341">+MONTH(K1380)</f>
        <v>4</v>
      </c>
      <c r="M1380" s="33">
        <f t="shared" ref="M1380:M1443" si="342">+YEAR(K1380)</f>
        <v>1991</v>
      </c>
      <c r="N1380" s="34">
        <v>21.08</v>
      </c>
      <c r="P1380" s="32">
        <v>33836</v>
      </c>
      <c r="Q1380" s="33">
        <f t="shared" ref="Q1380:Q1443" si="343">+MONTH(P1380)</f>
        <v>8</v>
      </c>
      <c r="R1380" s="33">
        <f t="shared" si="336"/>
        <v>1992</v>
      </c>
      <c r="S1380" s="34">
        <v>19.63</v>
      </c>
    </row>
    <row r="1381" spans="1:19">
      <c r="A1381" s="32">
        <v>35744</v>
      </c>
      <c r="B1381" s="33">
        <f t="shared" si="337"/>
        <v>11</v>
      </c>
      <c r="C1381" s="33">
        <f t="shared" si="338"/>
        <v>1997</v>
      </c>
      <c r="D1381" s="34">
        <v>0.36799999999999999</v>
      </c>
      <c r="F1381" s="32">
        <v>37398</v>
      </c>
      <c r="G1381" s="33">
        <f t="shared" si="339"/>
        <v>5</v>
      </c>
      <c r="H1381" s="33">
        <f t="shared" si="340"/>
        <v>2002</v>
      </c>
      <c r="I1381" s="34">
        <v>3.39</v>
      </c>
      <c r="K1381" s="32">
        <v>33339</v>
      </c>
      <c r="L1381" s="33">
        <f t="shared" si="341"/>
        <v>4</v>
      </c>
      <c r="M1381" s="33">
        <f t="shared" si="342"/>
        <v>1991</v>
      </c>
      <c r="N1381" s="34">
        <v>20.98</v>
      </c>
      <c r="P1381" s="32">
        <v>33837</v>
      </c>
      <c r="Q1381" s="33">
        <f t="shared" si="343"/>
        <v>8</v>
      </c>
      <c r="R1381" s="33">
        <f t="shared" ref="R1381:R1444" si="344">+YEAR(P1381)</f>
        <v>1992</v>
      </c>
      <c r="S1381" s="34">
        <v>19.68</v>
      </c>
    </row>
    <row r="1382" spans="1:19">
      <c r="A1382" s="32">
        <v>35745</v>
      </c>
      <c r="B1382" s="33">
        <f t="shared" si="337"/>
        <v>11</v>
      </c>
      <c r="C1382" s="33">
        <f t="shared" si="338"/>
        <v>1997</v>
      </c>
      <c r="D1382" s="34">
        <v>0.36399999999999999</v>
      </c>
      <c r="F1382" s="32">
        <v>37399</v>
      </c>
      <c r="G1382" s="33">
        <f t="shared" si="339"/>
        <v>5</v>
      </c>
      <c r="H1382" s="33">
        <f t="shared" si="340"/>
        <v>2002</v>
      </c>
      <c r="I1382" s="34">
        <v>3.38</v>
      </c>
      <c r="K1382" s="32">
        <v>33340</v>
      </c>
      <c r="L1382" s="33">
        <f t="shared" si="341"/>
        <v>4</v>
      </c>
      <c r="M1382" s="33">
        <f t="shared" si="342"/>
        <v>1991</v>
      </c>
      <c r="N1382" s="34">
        <v>21.54</v>
      </c>
      <c r="P1382" s="32">
        <v>33840</v>
      </c>
      <c r="Q1382" s="33">
        <f t="shared" si="343"/>
        <v>8</v>
      </c>
      <c r="R1382" s="33">
        <f t="shared" si="344"/>
        <v>1992</v>
      </c>
      <c r="S1382" s="34">
        <v>19.649999999999999</v>
      </c>
    </row>
    <row r="1383" spans="1:19">
      <c r="A1383" s="32">
        <v>35746</v>
      </c>
      <c r="B1383" s="33">
        <f t="shared" si="337"/>
        <v>11</v>
      </c>
      <c r="C1383" s="33">
        <f t="shared" si="338"/>
        <v>1997</v>
      </c>
      <c r="D1383" s="34">
        <v>0.36599999999999999</v>
      </c>
      <c r="F1383" s="32">
        <v>37400</v>
      </c>
      <c r="G1383" s="33">
        <f t="shared" si="339"/>
        <v>5</v>
      </c>
      <c r="H1383" s="33">
        <f t="shared" si="340"/>
        <v>2002</v>
      </c>
      <c r="I1383" s="34">
        <v>3.21</v>
      </c>
      <c r="K1383" s="32">
        <v>33343</v>
      </c>
      <c r="L1383" s="33">
        <f t="shared" si="341"/>
        <v>4</v>
      </c>
      <c r="M1383" s="33">
        <f t="shared" si="342"/>
        <v>1991</v>
      </c>
      <c r="N1383" s="34">
        <v>21.85</v>
      </c>
      <c r="P1383" s="32">
        <v>33841</v>
      </c>
      <c r="Q1383" s="33">
        <f t="shared" si="343"/>
        <v>8</v>
      </c>
      <c r="R1383" s="33">
        <f t="shared" si="344"/>
        <v>1992</v>
      </c>
      <c r="S1383" s="34">
        <v>19.68</v>
      </c>
    </row>
    <row r="1384" spans="1:19">
      <c r="A1384" s="32">
        <v>35747</v>
      </c>
      <c r="B1384" s="33">
        <f t="shared" si="337"/>
        <v>11</v>
      </c>
      <c r="C1384" s="33">
        <f t="shared" si="338"/>
        <v>1997</v>
      </c>
      <c r="D1384" s="34">
        <v>0.37</v>
      </c>
      <c r="F1384" s="32">
        <v>37404</v>
      </c>
      <c r="G1384" s="33">
        <f t="shared" si="339"/>
        <v>5</v>
      </c>
      <c r="H1384" s="33">
        <f t="shared" si="340"/>
        <v>2002</v>
      </c>
      <c r="I1384" s="34">
        <v>3.18</v>
      </c>
      <c r="K1384" s="32">
        <v>33344</v>
      </c>
      <c r="L1384" s="33">
        <f t="shared" si="341"/>
        <v>4</v>
      </c>
      <c r="M1384" s="33">
        <f t="shared" si="342"/>
        <v>1991</v>
      </c>
      <c r="N1384" s="34">
        <v>21.6</v>
      </c>
      <c r="P1384" s="32">
        <v>33842</v>
      </c>
      <c r="Q1384" s="33">
        <f t="shared" si="343"/>
        <v>8</v>
      </c>
      <c r="R1384" s="33">
        <f t="shared" si="344"/>
        <v>1992</v>
      </c>
      <c r="S1384" s="34">
        <v>19.63</v>
      </c>
    </row>
    <row r="1385" spans="1:19">
      <c r="A1385" s="32">
        <v>35748</v>
      </c>
      <c r="B1385" s="33">
        <f t="shared" si="337"/>
        <v>11</v>
      </c>
      <c r="C1385" s="33">
        <f t="shared" si="338"/>
        <v>1997</v>
      </c>
      <c r="D1385" s="34">
        <v>0.36799999999999999</v>
      </c>
      <c r="F1385" s="32">
        <v>37405</v>
      </c>
      <c r="G1385" s="33">
        <f t="shared" si="339"/>
        <v>5</v>
      </c>
      <c r="H1385" s="33">
        <f t="shared" si="340"/>
        <v>2002</v>
      </c>
      <c r="I1385" s="34">
        <v>3.3</v>
      </c>
      <c r="K1385" s="32">
        <v>33345</v>
      </c>
      <c r="L1385" s="33">
        <f t="shared" si="341"/>
        <v>4</v>
      </c>
      <c r="M1385" s="33">
        <f t="shared" si="342"/>
        <v>1991</v>
      </c>
      <c r="N1385" s="34">
        <v>21.73</v>
      </c>
      <c r="P1385" s="32">
        <v>33843</v>
      </c>
      <c r="Q1385" s="33">
        <f t="shared" si="343"/>
        <v>8</v>
      </c>
      <c r="R1385" s="33">
        <f t="shared" si="344"/>
        <v>1992</v>
      </c>
      <c r="S1385" s="34">
        <v>19.5</v>
      </c>
    </row>
    <row r="1386" spans="1:19">
      <c r="A1386" s="32">
        <v>35751</v>
      </c>
      <c r="B1386" s="33">
        <f t="shared" si="337"/>
        <v>11</v>
      </c>
      <c r="C1386" s="33">
        <f t="shared" si="338"/>
        <v>1997</v>
      </c>
      <c r="D1386" s="34">
        <v>0.35899999999999999</v>
      </c>
      <c r="F1386" s="32">
        <v>37406</v>
      </c>
      <c r="G1386" s="33">
        <f t="shared" si="339"/>
        <v>5</v>
      </c>
      <c r="H1386" s="33">
        <f t="shared" si="340"/>
        <v>2002</v>
      </c>
      <c r="I1386" s="34">
        <v>3.33</v>
      </c>
      <c r="K1386" s="32">
        <v>33346</v>
      </c>
      <c r="L1386" s="33">
        <f t="shared" si="341"/>
        <v>4</v>
      </c>
      <c r="M1386" s="33">
        <f t="shared" si="342"/>
        <v>1991</v>
      </c>
      <c r="N1386" s="34">
        <v>21.08</v>
      </c>
      <c r="P1386" s="32">
        <v>33844</v>
      </c>
      <c r="Q1386" s="33">
        <f t="shared" si="343"/>
        <v>8</v>
      </c>
      <c r="R1386" s="33">
        <f t="shared" si="344"/>
        <v>1992</v>
      </c>
      <c r="S1386" s="34">
        <v>19.649999999999999</v>
      </c>
    </row>
    <row r="1387" spans="1:19">
      <c r="A1387" s="32">
        <v>35752</v>
      </c>
      <c r="B1387" s="33">
        <f t="shared" si="337"/>
        <v>11</v>
      </c>
      <c r="C1387" s="33">
        <f t="shared" si="338"/>
        <v>1997</v>
      </c>
      <c r="D1387" s="34">
        <v>0.36399999999999999</v>
      </c>
      <c r="F1387" s="32">
        <v>37407</v>
      </c>
      <c r="G1387" s="33">
        <f t="shared" si="339"/>
        <v>5</v>
      </c>
      <c r="H1387" s="33">
        <f t="shared" si="340"/>
        <v>2002</v>
      </c>
      <c r="I1387" s="34">
        <v>3.15</v>
      </c>
      <c r="K1387" s="32">
        <v>33347</v>
      </c>
      <c r="L1387" s="33">
        <f t="shared" si="341"/>
        <v>4</v>
      </c>
      <c r="M1387" s="33">
        <f t="shared" si="342"/>
        <v>1991</v>
      </c>
      <c r="N1387" s="34">
        <v>21.16</v>
      </c>
      <c r="P1387" s="32">
        <v>33847</v>
      </c>
      <c r="Q1387" s="33">
        <f t="shared" si="343"/>
        <v>8</v>
      </c>
      <c r="R1387" s="33">
        <f t="shared" si="344"/>
        <v>1992</v>
      </c>
      <c r="S1387" s="34">
        <v>19.649999999999999</v>
      </c>
    </row>
    <row r="1388" spans="1:19">
      <c r="A1388" s="32">
        <v>35753</v>
      </c>
      <c r="B1388" s="33">
        <f t="shared" si="337"/>
        <v>11</v>
      </c>
      <c r="C1388" s="33">
        <f t="shared" si="338"/>
        <v>1997</v>
      </c>
      <c r="D1388" s="34">
        <v>0.35899999999999999</v>
      </c>
      <c r="F1388" s="32">
        <v>37410</v>
      </c>
      <c r="G1388" s="33">
        <f t="shared" si="339"/>
        <v>6</v>
      </c>
      <c r="H1388" s="33">
        <f t="shared" si="340"/>
        <v>2002</v>
      </c>
      <c r="I1388" s="34">
        <v>3.18</v>
      </c>
      <c r="K1388" s="32">
        <v>33350</v>
      </c>
      <c r="L1388" s="33">
        <f t="shared" si="341"/>
        <v>4</v>
      </c>
      <c r="M1388" s="33">
        <f t="shared" si="342"/>
        <v>1991</v>
      </c>
      <c r="N1388" s="34">
        <v>21.68</v>
      </c>
      <c r="P1388" s="32">
        <v>33848</v>
      </c>
      <c r="Q1388" s="33">
        <f t="shared" si="343"/>
        <v>9</v>
      </c>
      <c r="R1388" s="33">
        <f t="shared" si="344"/>
        <v>1992</v>
      </c>
      <c r="S1388" s="34">
        <v>19.88</v>
      </c>
    </row>
    <row r="1389" spans="1:19">
      <c r="A1389" s="32">
        <v>35754</v>
      </c>
      <c r="B1389" s="33">
        <f t="shared" si="337"/>
        <v>11</v>
      </c>
      <c r="C1389" s="33">
        <f t="shared" si="338"/>
        <v>1997</v>
      </c>
      <c r="D1389" s="34">
        <v>0.34899999999999998</v>
      </c>
      <c r="F1389" s="32">
        <v>37411</v>
      </c>
      <c r="G1389" s="33">
        <f t="shared" si="339"/>
        <v>6</v>
      </c>
      <c r="H1389" s="33">
        <f t="shared" si="340"/>
        <v>2002</v>
      </c>
      <c r="I1389" s="34">
        <v>3.31</v>
      </c>
      <c r="K1389" s="32">
        <v>33351</v>
      </c>
      <c r="L1389" s="33">
        <f t="shared" si="341"/>
        <v>4</v>
      </c>
      <c r="M1389" s="33">
        <f t="shared" si="342"/>
        <v>1991</v>
      </c>
      <c r="N1389" s="34">
        <v>21.03</v>
      </c>
      <c r="P1389" s="32">
        <v>33849</v>
      </c>
      <c r="Q1389" s="33">
        <f t="shared" si="343"/>
        <v>9</v>
      </c>
      <c r="R1389" s="33">
        <f t="shared" si="344"/>
        <v>1992</v>
      </c>
      <c r="S1389" s="34">
        <v>20</v>
      </c>
    </row>
    <row r="1390" spans="1:19">
      <c r="A1390" s="32">
        <v>35755</v>
      </c>
      <c r="B1390" s="33">
        <f t="shared" si="337"/>
        <v>11</v>
      </c>
      <c r="C1390" s="33">
        <f t="shared" si="338"/>
        <v>1997</v>
      </c>
      <c r="D1390" s="34">
        <v>0.34899999999999998</v>
      </c>
      <c r="F1390" s="32">
        <v>37412</v>
      </c>
      <c r="G1390" s="33">
        <f t="shared" si="339"/>
        <v>6</v>
      </c>
      <c r="H1390" s="33">
        <f t="shared" si="340"/>
        <v>2002</v>
      </c>
      <c r="I1390" s="34">
        <v>3.29</v>
      </c>
      <c r="K1390" s="32">
        <v>33352</v>
      </c>
      <c r="L1390" s="33">
        <f t="shared" si="341"/>
        <v>4</v>
      </c>
      <c r="M1390" s="33">
        <f t="shared" si="342"/>
        <v>1991</v>
      </c>
      <c r="N1390" s="34">
        <v>21</v>
      </c>
      <c r="P1390" s="32">
        <v>33850</v>
      </c>
      <c r="Q1390" s="33">
        <f t="shared" si="343"/>
        <v>9</v>
      </c>
      <c r="R1390" s="33">
        <f t="shared" si="344"/>
        <v>1992</v>
      </c>
      <c r="S1390" s="34">
        <v>19.95</v>
      </c>
    </row>
    <row r="1391" spans="1:19">
      <c r="A1391" s="32">
        <v>35758</v>
      </c>
      <c r="B1391" s="33">
        <f t="shared" si="337"/>
        <v>11</v>
      </c>
      <c r="C1391" s="33">
        <f t="shared" si="338"/>
        <v>1997</v>
      </c>
      <c r="D1391" s="34">
        <v>0.34100000000000003</v>
      </c>
      <c r="F1391" s="32">
        <v>37413</v>
      </c>
      <c r="G1391" s="33">
        <f t="shared" si="339"/>
        <v>6</v>
      </c>
      <c r="H1391" s="33">
        <f t="shared" si="340"/>
        <v>2002</v>
      </c>
      <c r="I1391" s="34">
        <v>3.29</v>
      </c>
      <c r="K1391" s="32">
        <v>33353</v>
      </c>
      <c r="L1391" s="33">
        <f t="shared" si="341"/>
        <v>4</v>
      </c>
      <c r="M1391" s="33">
        <f t="shared" si="342"/>
        <v>1991</v>
      </c>
      <c r="N1391" s="34">
        <v>20.95</v>
      </c>
      <c r="P1391" s="32">
        <v>33851</v>
      </c>
      <c r="Q1391" s="33">
        <f t="shared" si="343"/>
        <v>9</v>
      </c>
      <c r="R1391" s="33">
        <f t="shared" si="344"/>
        <v>1992</v>
      </c>
      <c r="S1391" s="34">
        <v>20.03</v>
      </c>
    </row>
    <row r="1392" spans="1:19">
      <c r="A1392" s="32">
        <v>35759</v>
      </c>
      <c r="B1392" s="33">
        <f t="shared" si="337"/>
        <v>11</v>
      </c>
      <c r="C1392" s="33">
        <f t="shared" si="338"/>
        <v>1997</v>
      </c>
      <c r="D1392" s="34">
        <v>0.32900000000000001</v>
      </c>
      <c r="F1392" s="32">
        <v>37414</v>
      </c>
      <c r="G1392" s="33">
        <f t="shared" si="339"/>
        <v>6</v>
      </c>
      <c r="H1392" s="33">
        <f t="shared" si="340"/>
        <v>2002</v>
      </c>
      <c r="I1392" s="34">
        <v>3.11</v>
      </c>
      <c r="K1392" s="32">
        <v>33354</v>
      </c>
      <c r="L1392" s="33">
        <f t="shared" si="341"/>
        <v>4</v>
      </c>
      <c r="M1392" s="33">
        <f t="shared" si="342"/>
        <v>1991</v>
      </c>
      <c r="N1392" s="34">
        <v>21.28</v>
      </c>
      <c r="P1392" s="32">
        <v>33854</v>
      </c>
      <c r="Q1392" s="33">
        <f t="shared" si="343"/>
        <v>9</v>
      </c>
      <c r="R1392" s="33">
        <f t="shared" si="344"/>
        <v>1992</v>
      </c>
      <c r="S1392" s="34">
        <v>20.13</v>
      </c>
    </row>
    <row r="1393" spans="1:19">
      <c r="A1393" s="32">
        <v>35760</v>
      </c>
      <c r="B1393" s="33">
        <f t="shared" si="337"/>
        <v>11</v>
      </c>
      <c r="C1393" s="33">
        <f t="shared" si="338"/>
        <v>1997</v>
      </c>
      <c r="D1393" s="34">
        <v>0.32900000000000001</v>
      </c>
      <c r="F1393" s="32">
        <v>37417</v>
      </c>
      <c r="G1393" s="33">
        <f t="shared" si="339"/>
        <v>6</v>
      </c>
      <c r="H1393" s="33">
        <f t="shared" si="340"/>
        <v>2002</v>
      </c>
      <c r="I1393" s="34">
        <v>3.14</v>
      </c>
      <c r="K1393" s="32">
        <v>33357</v>
      </c>
      <c r="L1393" s="33">
        <f t="shared" si="341"/>
        <v>4</v>
      </c>
      <c r="M1393" s="33">
        <f t="shared" si="342"/>
        <v>1991</v>
      </c>
      <c r="N1393" s="34">
        <v>21.3</v>
      </c>
      <c r="P1393" s="32">
        <v>33855</v>
      </c>
      <c r="Q1393" s="33">
        <f t="shared" si="343"/>
        <v>9</v>
      </c>
      <c r="R1393" s="33">
        <f t="shared" si="344"/>
        <v>1992</v>
      </c>
      <c r="S1393" s="34">
        <v>20.3</v>
      </c>
    </row>
    <row r="1394" spans="1:19">
      <c r="A1394" s="32">
        <v>35765</v>
      </c>
      <c r="B1394" s="33">
        <f t="shared" si="337"/>
        <v>12</v>
      </c>
      <c r="C1394" s="33">
        <f t="shared" si="338"/>
        <v>1997</v>
      </c>
      <c r="D1394" s="34">
        <v>0.318</v>
      </c>
      <c r="F1394" s="32">
        <v>37418</v>
      </c>
      <c r="G1394" s="33">
        <f t="shared" si="339"/>
        <v>6</v>
      </c>
      <c r="H1394" s="33">
        <f t="shared" si="340"/>
        <v>2002</v>
      </c>
      <c r="I1394" s="34">
        <v>3.11</v>
      </c>
      <c r="K1394" s="32">
        <v>33358</v>
      </c>
      <c r="L1394" s="33">
        <f t="shared" si="341"/>
        <v>4</v>
      </c>
      <c r="M1394" s="33">
        <f t="shared" si="342"/>
        <v>1991</v>
      </c>
      <c r="N1394" s="34">
        <v>20.99</v>
      </c>
      <c r="P1394" s="32">
        <v>33856</v>
      </c>
      <c r="Q1394" s="33">
        <f t="shared" si="343"/>
        <v>9</v>
      </c>
      <c r="R1394" s="33">
        <f t="shared" si="344"/>
        <v>1992</v>
      </c>
      <c r="S1394" s="34">
        <v>20.329999999999998</v>
      </c>
    </row>
    <row r="1395" spans="1:19">
      <c r="A1395" s="32">
        <v>35766</v>
      </c>
      <c r="B1395" s="33">
        <f t="shared" si="337"/>
        <v>12</v>
      </c>
      <c r="C1395" s="33">
        <f t="shared" si="338"/>
        <v>1997</v>
      </c>
      <c r="D1395" s="34">
        <v>0.32300000000000001</v>
      </c>
      <c r="F1395" s="32">
        <v>37419</v>
      </c>
      <c r="G1395" s="33">
        <f t="shared" si="339"/>
        <v>6</v>
      </c>
      <c r="H1395" s="33">
        <f t="shared" si="340"/>
        <v>2002</v>
      </c>
      <c r="I1395" s="34">
        <v>3.15</v>
      </c>
      <c r="K1395" s="32">
        <v>33359</v>
      </c>
      <c r="L1395" s="33">
        <f t="shared" si="341"/>
        <v>5</v>
      </c>
      <c r="M1395" s="33">
        <f t="shared" si="342"/>
        <v>1991</v>
      </c>
      <c r="N1395" s="34">
        <v>21.28</v>
      </c>
      <c r="P1395" s="32">
        <v>33857</v>
      </c>
      <c r="Q1395" s="33">
        <f t="shared" si="343"/>
        <v>9</v>
      </c>
      <c r="R1395" s="33">
        <f t="shared" si="344"/>
        <v>1992</v>
      </c>
      <c r="S1395" s="34">
        <v>20.3</v>
      </c>
    </row>
    <row r="1396" spans="1:19">
      <c r="A1396" s="32">
        <v>35767</v>
      </c>
      <c r="B1396" s="33">
        <f t="shared" si="337"/>
        <v>12</v>
      </c>
      <c r="C1396" s="33">
        <f t="shared" si="338"/>
        <v>1997</v>
      </c>
      <c r="D1396" s="34">
        <v>0.32300000000000001</v>
      </c>
      <c r="F1396" s="32">
        <v>37420</v>
      </c>
      <c r="G1396" s="33">
        <f t="shared" si="339"/>
        <v>6</v>
      </c>
      <c r="H1396" s="33">
        <f t="shared" si="340"/>
        <v>2002</v>
      </c>
      <c r="I1396" s="34">
        <v>3.04</v>
      </c>
      <c r="K1396" s="32">
        <v>33360</v>
      </c>
      <c r="L1396" s="33">
        <f t="shared" si="341"/>
        <v>5</v>
      </c>
      <c r="M1396" s="33">
        <f t="shared" si="342"/>
        <v>1991</v>
      </c>
      <c r="N1396" s="34">
        <v>21.17</v>
      </c>
      <c r="P1396" s="32">
        <v>33858</v>
      </c>
      <c r="Q1396" s="33">
        <f t="shared" si="343"/>
        <v>9</v>
      </c>
      <c r="R1396" s="33">
        <f t="shared" si="344"/>
        <v>1992</v>
      </c>
      <c r="S1396" s="34">
        <v>20.350000000000001</v>
      </c>
    </row>
    <row r="1397" spans="1:19">
      <c r="A1397" s="32">
        <v>35768</v>
      </c>
      <c r="B1397" s="33">
        <f t="shared" si="337"/>
        <v>12</v>
      </c>
      <c r="C1397" s="33">
        <f t="shared" si="338"/>
        <v>1997</v>
      </c>
      <c r="D1397" s="34">
        <v>0.32100000000000001</v>
      </c>
      <c r="F1397" s="32">
        <v>37421</v>
      </c>
      <c r="G1397" s="33">
        <f t="shared" si="339"/>
        <v>6</v>
      </c>
      <c r="H1397" s="33">
        <f t="shared" si="340"/>
        <v>2002</v>
      </c>
      <c r="I1397" s="34">
        <v>3.13</v>
      </c>
      <c r="K1397" s="32">
        <v>33361</v>
      </c>
      <c r="L1397" s="33">
        <f t="shared" si="341"/>
        <v>5</v>
      </c>
      <c r="M1397" s="33">
        <f t="shared" si="342"/>
        <v>1991</v>
      </c>
      <c r="N1397" s="34">
        <v>21.43</v>
      </c>
      <c r="P1397" s="32">
        <v>33861</v>
      </c>
      <c r="Q1397" s="33">
        <f t="shared" si="343"/>
        <v>9</v>
      </c>
      <c r="R1397" s="33">
        <f t="shared" si="344"/>
        <v>1992</v>
      </c>
      <c r="S1397" s="34">
        <v>20.68</v>
      </c>
    </row>
    <row r="1398" spans="1:19">
      <c r="A1398" s="32">
        <v>35769</v>
      </c>
      <c r="B1398" s="33">
        <f t="shared" si="337"/>
        <v>12</v>
      </c>
      <c r="C1398" s="33">
        <f t="shared" si="338"/>
        <v>1997</v>
      </c>
      <c r="D1398" s="34">
        <v>0.32400000000000001</v>
      </c>
      <c r="F1398" s="32">
        <v>37424</v>
      </c>
      <c r="G1398" s="33">
        <f t="shared" si="339"/>
        <v>6</v>
      </c>
      <c r="H1398" s="33">
        <f t="shared" si="340"/>
        <v>2002</v>
      </c>
      <c r="I1398" s="34">
        <v>3.34</v>
      </c>
      <c r="K1398" s="32">
        <v>33364</v>
      </c>
      <c r="L1398" s="33">
        <f t="shared" si="341"/>
        <v>5</v>
      </c>
      <c r="M1398" s="33">
        <f t="shared" si="342"/>
        <v>1991</v>
      </c>
      <c r="N1398" s="34">
        <v>21.73</v>
      </c>
      <c r="P1398" s="32">
        <v>33862</v>
      </c>
      <c r="Q1398" s="33">
        <f t="shared" si="343"/>
        <v>9</v>
      </c>
      <c r="R1398" s="33">
        <f t="shared" si="344"/>
        <v>1992</v>
      </c>
      <c r="S1398" s="34">
        <v>20.5</v>
      </c>
    </row>
    <row r="1399" spans="1:19">
      <c r="A1399" s="32">
        <v>35772</v>
      </c>
      <c r="B1399" s="33">
        <f t="shared" si="337"/>
        <v>12</v>
      </c>
      <c r="C1399" s="33">
        <f t="shared" si="338"/>
        <v>1997</v>
      </c>
      <c r="D1399" s="34">
        <v>0.32900000000000001</v>
      </c>
      <c r="F1399" s="32">
        <v>37425</v>
      </c>
      <c r="G1399" s="33">
        <f t="shared" si="339"/>
        <v>6</v>
      </c>
      <c r="H1399" s="33">
        <f t="shared" si="340"/>
        <v>2002</v>
      </c>
      <c r="I1399" s="34">
        <v>3.23</v>
      </c>
      <c r="K1399" s="32">
        <v>33365</v>
      </c>
      <c r="L1399" s="33">
        <f t="shared" si="341"/>
        <v>5</v>
      </c>
      <c r="M1399" s="33">
        <f t="shared" si="342"/>
        <v>1991</v>
      </c>
      <c r="N1399" s="34">
        <v>21.72</v>
      </c>
      <c r="P1399" s="32">
        <v>33863</v>
      </c>
      <c r="Q1399" s="33">
        <f t="shared" si="343"/>
        <v>9</v>
      </c>
      <c r="R1399" s="33">
        <f t="shared" si="344"/>
        <v>1992</v>
      </c>
      <c r="S1399" s="34">
        <v>20.43</v>
      </c>
    </row>
    <row r="1400" spans="1:19">
      <c r="A1400" s="32">
        <v>35773</v>
      </c>
      <c r="B1400" s="33">
        <f t="shared" si="337"/>
        <v>12</v>
      </c>
      <c r="C1400" s="33">
        <f t="shared" si="338"/>
        <v>1997</v>
      </c>
      <c r="D1400" s="34">
        <v>0.33100000000000002</v>
      </c>
      <c r="F1400" s="32">
        <v>37426</v>
      </c>
      <c r="G1400" s="33">
        <f t="shared" si="339"/>
        <v>6</v>
      </c>
      <c r="H1400" s="33">
        <f t="shared" si="340"/>
        <v>2002</v>
      </c>
      <c r="I1400" s="34">
        <v>3.24</v>
      </c>
      <c r="K1400" s="32">
        <v>33366</v>
      </c>
      <c r="L1400" s="33">
        <f t="shared" si="341"/>
        <v>5</v>
      </c>
      <c r="M1400" s="33">
        <f t="shared" si="342"/>
        <v>1991</v>
      </c>
      <c r="N1400" s="34">
        <v>21.83</v>
      </c>
      <c r="P1400" s="32">
        <v>33864</v>
      </c>
      <c r="Q1400" s="33">
        <f t="shared" si="343"/>
        <v>9</v>
      </c>
      <c r="R1400" s="33">
        <f t="shared" si="344"/>
        <v>1992</v>
      </c>
      <c r="S1400" s="34">
        <v>20.350000000000001</v>
      </c>
    </row>
    <row r="1401" spans="1:19">
      <c r="A1401" s="32">
        <v>35774</v>
      </c>
      <c r="B1401" s="33">
        <f t="shared" si="337"/>
        <v>12</v>
      </c>
      <c r="C1401" s="33">
        <f t="shared" si="338"/>
        <v>1997</v>
      </c>
      <c r="D1401" s="34">
        <v>0.34100000000000003</v>
      </c>
      <c r="F1401" s="32">
        <v>37427</v>
      </c>
      <c r="G1401" s="33">
        <f t="shared" si="339"/>
        <v>6</v>
      </c>
      <c r="H1401" s="33">
        <f t="shared" si="340"/>
        <v>2002</v>
      </c>
      <c r="I1401" s="34">
        <v>3.33</v>
      </c>
      <c r="K1401" s="32">
        <v>33367</v>
      </c>
      <c r="L1401" s="33">
        <f t="shared" si="341"/>
        <v>5</v>
      </c>
      <c r="M1401" s="33">
        <f t="shared" si="342"/>
        <v>1991</v>
      </c>
      <c r="N1401" s="34">
        <v>21.92</v>
      </c>
      <c r="P1401" s="32">
        <v>33865</v>
      </c>
      <c r="Q1401" s="33">
        <f t="shared" si="343"/>
        <v>9</v>
      </c>
      <c r="R1401" s="33">
        <f t="shared" si="344"/>
        <v>1992</v>
      </c>
      <c r="S1401" s="34">
        <v>20.3</v>
      </c>
    </row>
    <row r="1402" spans="1:19">
      <c r="A1402" s="32">
        <v>35775</v>
      </c>
      <c r="B1402" s="33">
        <f t="shared" si="337"/>
        <v>12</v>
      </c>
      <c r="C1402" s="33">
        <f t="shared" si="338"/>
        <v>1997</v>
      </c>
      <c r="D1402" s="34">
        <v>0.33800000000000002</v>
      </c>
      <c r="F1402" s="32">
        <v>37428</v>
      </c>
      <c r="G1402" s="33">
        <f t="shared" si="339"/>
        <v>6</v>
      </c>
      <c r="H1402" s="33">
        <f t="shared" si="340"/>
        <v>2002</v>
      </c>
      <c r="I1402" s="34">
        <v>3.18</v>
      </c>
      <c r="K1402" s="32">
        <v>33368</v>
      </c>
      <c r="L1402" s="33">
        <f t="shared" si="341"/>
        <v>5</v>
      </c>
      <c r="M1402" s="33">
        <f t="shared" si="342"/>
        <v>1991</v>
      </c>
      <c r="N1402" s="34">
        <v>21.25</v>
      </c>
      <c r="P1402" s="32">
        <v>33868</v>
      </c>
      <c r="Q1402" s="33">
        <f t="shared" si="343"/>
        <v>9</v>
      </c>
      <c r="R1402" s="33">
        <f t="shared" si="344"/>
        <v>1992</v>
      </c>
      <c r="S1402" s="34">
        <v>20.149999999999999</v>
      </c>
    </row>
    <row r="1403" spans="1:19">
      <c r="A1403" s="32">
        <v>35776</v>
      </c>
      <c r="B1403" s="33">
        <f t="shared" si="337"/>
        <v>12</v>
      </c>
      <c r="C1403" s="33">
        <f t="shared" si="338"/>
        <v>1997</v>
      </c>
      <c r="D1403" s="34">
        <v>0.34100000000000003</v>
      </c>
      <c r="F1403" s="32">
        <v>37431</v>
      </c>
      <c r="G1403" s="33">
        <f t="shared" si="339"/>
        <v>6</v>
      </c>
      <c r="H1403" s="33">
        <f t="shared" si="340"/>
        <v>2002</v>
      </c>
      <c r="I1403" s="34">
        <v>3.33</v>
      </c>
      <c r="K1403" s="32">
        <v>33371</v>
      </c>
      <c r="L1403" s="33">
        <f t="shared" si="341"/>
        <v>5</v>
      </c>
      <c r="M1403" s="33">
        <f t="shared" si="342"/>
        <v>1991</v>
      </c>
      <c r="N1403" s="34">
        <v>20.89</v>
      </c>
      <c r="P1403" s="32">
        <v>33869</v>
      </c>
      <c r="Q1403" s="33">
        <f t="shared" si="343"/>
        <v>9</v>
      </c>
      <c r="R1403" s="33">
        <f t="shared" si="344"/>
        <v>1992</v>
      </c>
      <c r="S1403" s="34">
        <v>20.329999999999998</v>
      </c>
    </row>
    <row r="1404" spans="1:19">
      <c r="A1404" s="32">
        <v>35779</v>
      </c>
      <c r="B1404" s="33">
        <f t="shared" si="337"/>
        <v>12</v>
      </c>
      <c r="C1404" s="33">
        <f t="shared" si="338"/>
        <v>1997</v>
      </c>
      <c r="D1404" s="34">
        <v>0.33900000000000002</v>
      </c>
      <c r="F1404" s="32">
        <v>37432</v>
      </c>
      <c r="G1404" s="33">
        <f t="shared" si="339"/>
        <v>6</v>
      </c>
      <c r="H1404" s="33">
        <f t="shared" si="340"/>
        <v>2002</v>
      </c>
      <c r="I1404" s="34">
        <v>3.49</v>
      </c>
      <c r="K1404" s="32">
        <v>33372</v>
      </c>
      <c r="L1404" s="33">
        <f t="shared" si="341"/>
        <v>5</v>
      </c>
      <c r="M1404" s="33">
        <f t="shared" si="342"/>
        <v>1991</v>
      </c>
      <c r="N1404" s="34">
        <v>20.73</v>
      </c>
      <c r="P1404" s="32">
        <v>33870</v>
      </c>
      <c r="Q1404" s="33">
        <f t="shared" si="343"/>
        <v>9</v>
      </c>
      <c r="R1404" s="33">
        <f t="shared" si="344"/>
        <v>1992</v>
      </c>
      <c r="S1404" s="34">
        <v>20.53</v>
      </c>
    </row>
    <row r="1405" spans="1:19">
      <c r="A1405" s="32">
        <v>35780</v>
      </c>
      <c r="B1405" s="33">
        <f t="shared" si="337"/>
        <v>12</v>
      </c>
      <c r="C1405" s="33">
        <f t="shared" si="338"/>
        <v>1997</v>
      </c>
      <c r="D1405" s="34">
        <v>0.33500000000000002</v>
      </c>
      <c r="F1405" s="32">
        <v>37433</v>
      </c>
      <c r="G1405" s="33">
        <f t="shared" si="339"/>
        <v>6</v>
      </c>
      <c r="H1405" s="33">
        <f t="shared" si="340"/>
        <v>2002</v>
      </c>
      <c r="I1405" s="34">
        <v>3.92</v>
      </c>
      <c r="K1405" s="32">
        <v>33373</v>
      </c>
      <c r="L1405" s="33">
        <f t="shared" si="341"/>
        <v>5</v>
      </c>
      <c r="M1405" s="33">
        <f t="shared" si="342"/>
        <v>1991</v>
      </c>
      <c r="N1405" s="34">
        <v>21.04</v>
      </c>
      <c r="P1405" s="32">
        <v>33871</v>
      </c>
      <c r="Q1405" s="33">
        <f t="shared" si="343"/>
        <v>9</v>
      </c>
      <c r="R1405" s="33">
        <f t="shared" si="344"/>
        <v>1992</v>
      </c>
      <c r="S1405" s="34">
        <v>20.43</v>
      </c>
    </row>
    <row r="1406" spans="1:19">
      <c r="A1406" s="32">
        <v>35781</v>
      </c>
      <c r="B1406" s="33">
        <f t="shared" si="337"/>
        <v>12</v>
      </c>
      <c r="C1406" s="33">
        <f t="shared" si="338"/>
        <v>1997</v>
      </c>
      <c r="D1406" s="34">
        <v>0.33900000000000002</v>
      </c>
      <c r="F1406" s="32">
        <v>37434</v>
      </c>
      <c r="G1406" s="33">
        <f t="shared" si="339"/>
        <v>6</v>
      </c>
      <c r="H1406" s="33">
        <f t="shared" si="340"/>
        <v>2002</v>
      </c>
      <c r="I1406" s="34">
        <v>3.22</v>
      </c>
      <c r="K1406" s="32">
        <v>33374</v>
      </c>
      <c r="L1406" s="33">
        <f t="shared" si="341"/>
        <v>5</v>
      </c>
      <c r="M1406" s="33">
        <f t="shared" si="342"/>
        <v>1991</v>
      </c>
      <c r="N1406" s="34">
        <v>20.91</v>
      </c>
      <c r="P1406" s="32">
        <v>33872</v>
      </c>
      <c r="Q1406" s="33">
        <f t="shared" si="343"/>
        <v>9</v>
      </c>
      <c r="R1406" s="33">
        <f t="shared" si="344"/>
        <v>1992</v>
      </c>
      <c r="S1406" s="34">
        <v>20.329999999999998</v>
      </c>
    </row>
    <row r="1407" spans="1:19">
      <c r="A1407" s="32">
        <v>35782</v>
      </c>
      <c r="B1407" s="33">
        <f t="shared" si="337"/>
        <v>12</v>
      </c>
      <c r="C1407" s="33">
        <f t="shared" si="338"/>
        <v>1997</v>
      </c>
      <c r="D1407" s="34">
        <v>0.34499999999999997</v>
      </c>
      <c r="F1407" s="32">
        <v>37435</v>
      </c>
      <c r="G1407" s="33">
        <f t="shared" si="339"/>
        <v>6</v>
      </c>
      <c r="H1407" s="33">
        <f t="shared" si="340"/>
        <v>2002</v>
      </c>
      <c r="I1407" s="34">
        <v>3.2</v>
      </c>
      <c r="K1407" s="32">
        <v>33375</v>
      </c>
      <c r="L1407" s="33">
        <f t="shared" si="341"/>
        <v>5</v>
      </c>
      <c r="M1407" s="33">
        <f t="shared" si="342"/>
        <v>1991</v>
      </c>
      <c r="N1407" s="34">
        <v>21.19</v>
      </c>
      <c r="P1407" s="32">
        <v>33875</v>
      </c>
      <c r="Q1407" s="33">
        <f t="shared" si="343"/>
        <v>9</v>
      </c>
      <c r="R1407" s="33">
        <f t="shared" si="344"/>
        <v>1992</v>
      </c>
      <c r="S1407" s="34">
        <v>20.28</v>
      </c>
    </row>
    <row r="1408" spans="1:19">
      <c r="A1408" s="32">
        <v>35783</v>
      </c>
      <c r="B1408" s="33">
        <f t="shared" si="337"/>
        <v>12</v>
      </c>
      <c r="C1408" s="33">
        <f t="shared" si="338"/>
        <v>1997</v>
      </c>
      <c r="D1408" s="34">
        <v>0.34899999999999998</v>
      </c>
      <c r="F1408" s="32">
        <v>37438</v>
      </c>
      <c r="G1408" s="33">
        <f t="shared" si="339"/>
        <v>7</v>
      </c>
      <c r="H1408" s="33">
        <f t="shared" si="340"/>
        <v>2002</v>
      </c>
      <c r="I1408" s="34">
        <v>3.28</v>
      </c>
      <c r="K1408" s="32">
        <v>33378</v>
      </c>
      <c r="L1408" s="33">
        <f t="shared" si="341"/>
        <v>5</v>
      </c>
      <c r="M1408" s="33">
        <f t="shared" si="342"/>
        <v>1991</v>
      </c>
      <c r="N1408" s="34">
        <v>21.39</v>
      </c>
      <c r="P1408" s="32">
        <v>33876</v>
      </c>
      <c r="Q1408" s="33">
        <f t="shared" si="343"/>
        <v>9</v>
      </c>
      <c r="R1408" s="33">
        <f t="shared" si="344"/>
        <v>1992</v>
      </c>
      <c r="S1408" s="34">
        <v>20.18</v>
      </c>
    </row>
    <row r="1409" spans="1:19">
      <c r="A1409" s="32">
        <v>35786</v>
      </c>
      <c r="B1409" s="33">
        <f t="shared" si="337"/>
        <v>12</v>
      </c>
      <c r="C1409" s="33">
        <f t="shared" si="338"/>
        <v>1997</v>
      </c>
      <c r="D1409" s="34">
        <v>0.34899999999999998</v>
      </c>
      <c r="F1409" s="32">
        <v>37439</v>
      </c>
      <c r="G1409" s="33">
        <f t="shared" si="339"/>
        <v>7</v>
      </c>
      <c r="H1409" s="33">
        <f t="shared" si="340"/>
        <v>2002</v>
      </c>
      <c r="I1409" s="34">
        <v>3.17</v>
      </c>
      <c r="K1409" s="32">
        <v>33379</v>
      </c>
      <c r="L1409" s="33">
        <f t="shared" si="341"/>
        <v>5</v>
      </c>
      <c r="M1409" s="33">
        <f t="shared" si="342"/>
        <v>1991</v>
      </c>
      <c r="N1409" s="34">
        <v>20.95</v>
      </c>
      <c r="P1409" s="32">
        <v>33877</v>
      </c>
      <c r="Q1409" s="33">
        <f t="shared" si="343"/>
        <v>9</v>
      </c>
      <c r="R1409" s="33">
        <f t="shared" si="344"/>
        <v>1992</v>
      </c>
      <c r="S1409" s="34">
        <v>20.18</v>
      </c>
    </row>
    <row r="1410" spans="1:19">
      <c r="A1410" s="32">
        <v>35787</v>
      </c>
      <c r="B1410" s="33">
        <f t="shared" si="337"/>
        <v>12</v>
      </c>
      <c r="C1410" s="33">
        <f t="shared" si="338"/>
        <v>1997</v>
      </c>
      <c r="D1410" s="34">
        <v>0.34899999999999998</v>
      </c>
      <c r="F1410" s="32">
        <v>37440</v>
      </c>
      <c r="G1410" s="33">
        <f t="shared" si="339"/>
        <v>7</v>
      </c>
      <c r="H1410" s="33">
        <f t="shared" si="340"/>
        <v>2002</v>
      </c>
      <c r="I1410" s="34">
        <v>3.08</v>
      </c>
      <c r="K1410" s="32">
        <v>33380</v>
      </c>
      <c r="L1410" s="33">
        <f t="shared" si="341"/>
        <v>5</v>
      </c>
      <c r="M1410" s="33">
        <f t="shared" si="342"/>
        <v>1991</v>
      </c>
      <c r="N1410" s="34">
        <v>20.85</v>
      </c>
      <c r="P1410" s="32">
        <v>33878</v>
      </c>
      <c r="Q1410" s="33">
        <f t="shared" si="343"/>
        <v>10</v>
      </c>
      <c r="R1410" s="33">
        <f t="shared" si="344"/>
        <v>1992</v>
      </c>
      <c r="S1410" s="34">
        <v>20.28</v>
      </c>
    </row>
    <row r="1411" spans="1:19">
      <c r="A1411" s="32">
        <v>35788</v>
      </c>
      <c r="B1411" s="33">
        <f t="shared" si="337"/>
        <v>12</v>
      </c>
      <c r="C1411" s="33">
        <f t="shared" si="338"/>
        <v>1997</v>
      </c>
      <c r="D1411" s="34">
        <v>0.34899999999999998</v>
      </c>
      <c r="F1411" s="32">
        <v>37445</v>
      </c>
      <c r="G1411" s="33">
        <f t="shared" si="339"/>
        <v>7</v>
      </c>
      <c r="H1411" s="33">
        <f t="shared" si="340"/>
        <v>2002</v>
      </c>
      <c r="I1411" s="34">
        <v>3.06</v>
      </c>
      <c r="K1411" s="32">
        <v>33381</v>
      </c>
      <c r="L1411" s="33">
        <f t="shared" si="341"/>
        <v>5</v>
      </c>
      <c r="M1411" s="33">
        <f t="shared" si="342"/>
        <v>1991</v>
      </c>
      <c r="N1411" s="34">
        <v>20.95</v>
      </c>
      <c r="P1411" s="32">
        <v>33879</v>
      </c>
      <c r="Q1411" s="33">
        <f t="shared" si="343"/>
        <v>10</v>
      </c>
      <c r="R1411" s="33">
        <f t="shared" si="344"/>
        <v>1992</v>
      </c>
      <c r="S1411" s="34">
        <v>20.399999999999999</v>
      </c>
    </row>
    <row r="1412" spans="1:19">
      <c r="A1412" s="32">
        <v>35790</v>
      </c>
      <c r="B1412" s="33">
        <f t="shared" si="337"/>
        <v>12</v>
      </c>
      <c r="C1412" s="33">
        <f t="shared" si="338"/>
        <v>1997</v>
      </c>
      <c r="D1412" s="34">
        <v>0.34899999999999998</v>
      </c>
      <c r="F1412" s="32">
        <v>37446</v>
      </c>
      <c r="G1412" s="33">
        <f t="shared" si="339"/>
        <v>7</v>
      </c>
      <c r="H1412" s="33">
        <f t="shared" si="340"/>
        <v>2002</v>
      </c>
      <c r="I1412" s="34">
        <v>2.97</v>
      </c>
      <c r="K1412" s="32">
        <v>33382</v>
      </c>
      <c r="L1412" s="33">
        <f t="shared" si="341"/>
        <v>5</v>
      </c>
      <c r="M1412" s="33">
        <f t="shared" si="342"/>
        <v>1991</v>
      </c>
      <c r="N1412" s="34">
        <v>21.04</v>
      </c>
      <c r="P1412" s="32">
        <v>33882</v>
      </c>
      <c r="Q1412" s="33">
        <f t="shared" si="343"/>
        <v>10</v>
      </c>
      <c r="R1412" s="33">
        <f t="shared" si="344"/>
        <v>1992</v>
      </c>
      <c r="S1412" s="34">
        <v>20.2</v>
      </c>
    </row>
    <row r="1413" spans="1:19">
      <c r="A1413" s="32">
        <v>35793</v>
      </c>
      <c r="B1413" s="33">
        <f t="shared" si="337"/>
        <v>12</v>
      </c>
      <c r="C1413" s="33">
        <f t="shared" si="338"/>
        <v>1997</v>
      </c>
      <c r="D1413" s="34">
        <v>0.33900000000000002</v>
      </c>
      <c r="F1413" s="32">
        <v>37447</v>
      </c>
      <c r="G1413" s="33">
        <f t="shared" si="339"/>
        <v>7</v>
      </c>
      <c r="H1413" s="33">
        <f t="shared" si="340"/>
        <v>2002</v>
      </c>
      <c r="I1413" s="34">
        <v>3.04</v>
      </c>
      <c r="K1413" s="32">
        <v>33386</v>
      </c>
      <c r="L1413" s="33">
        <f t="shared" si="341"/>
        <v>5</v>
      </c>
      <c r="M1413" s="33">
        <f t="shared" si="342"/>
        <v>1991</v>
      </c>
      <c r="N1413" s="34">
        <v>21.34</v>
      </c>
      <c r="P1413" s="32">
        <v>33883</v>
      </c>
      <c r="Q1413" s="33">
        <f t="shared" si="343"/>
        <v>10</v>
      </c>
      <c r="R1413" s="33">
        <f t="shared" si="344"/>
        <v>1992</v>
      </c>
      <c r="S1413" s="34">
        <v>20.23</v>
      </c>
    </row>
    <row r="1414" spans="1:19">
      <c r="A1414" s="32">
        <v>35794</v>
      </c>
      <c r="B1414" s="33">
        <f t="shared" si="337"/>
        <v>12</v>
      </c>
      <c r="C1414" s="33">
        <f t="shared" si="338"/>
        <v>1997</v>
      </c>
      <c r="D1414" s="34">
        <v>0.33800000000000002</v>
      </c>
      <c r="F1414" s="32">
        <v>37448</v>
      </c>
      <c r="G1414" s="33">
        <f t="shared" si="339"/>
        <v>7</v>
      </c>
      <c r="H1414" s="33">
        <f t="shared" si="340"/>
        <v>2002</v>
      </c>
      <c r="I1414" s="34">
        <v>2.85</v>
      </c>
      <c r="K1414" s="32">
        <v>33387</v>
      </c>
      <c r="L1414" s="33">
        <f t="shared" si="341"/>
        <v>5</v>
      </c>
      <c r="M1414" s="33">
        <f t="shared" si="342"/>
        <v>1991</v>
      </c>
      <c r="N1414" s="34">
        <v>21.04</v>
      </c>
      <c r="P1414" s="32">
        <v>33884</v>
      </c>
      <c r="Q1414" s="33">
        <f t="shared" si="343"/>
        <v>10</v>
      </c>
      <c r="R1414" s="33">
        <f t="shared" si="344"/>
        <v>1992</v>
      </c>
      <c r="S1414" s="34">
        <v>20.28</v>
      </c>
    </row>
    <row r="1415" spans="1:19">
      <c r="A1415" s="32">
        <v>35795</v>
      </c>
      <c r="B1415" s="33">
        <f t="shared" si="337"/>
        <v>12</v>
      </c>
      <c r="C1415" s="33">
        <f t="shared" si="338"/>
        <v>1997</v>
      </c>
      <c r="D1415" s="34">
        <v>0.32800000000000001</v>
      </c>
      <c r="F1415" s="32">
        <v>37449</v>
      </c>
      <c r="G1415" s="33">
        <f t="shared" si="339"/>
        <v>7</v>
      </c>
      <c r="H1415" s="33">
        <f t="shared" si="340"/>
        <v>2002</v>
      </c>
      <c r="I1415" s="34">
        <v>2.87</v>
      </c>
      <c r="K1415" s="32">
        <v>33388</v>
      </c>
      <c r="L1415" s="33">
        <f t="shared" si="341"/>
        <v>5</v>
      </c>
      <c r="M1415" s="33">
        <f t="shared" si="342"/>
        <v>1991</v>
      </c>
      <c r="N1415" s="34">
        <v>21.3</v>
      </c>
      <c r="P1415" s="32">
        <v>33885</v>
      </c>
      <c r="Q1415" s="33">
        <f t="shared" si="343"/>
        <v>10</v>
      </c>
      <c r="R1415" s="33">
        <f t="shared" si="344"/>
        <v>1992</v>
      </c>
      <c r="S1415" s="34">
        <v>20.48</v>
      </c>
    </row>
    <row r="1416" spans="1:19">
      <c r="A1416" s="32">
        <v>35797</v>
      </c>
      <c r="B1416" s="33">
        <f t="shared" si="337"/>
        <v>1</v>
      </c>
      <c r="C1416" s="33">
        <f t="shared" si="338"/>
        <v>1998</v>
      </c>
      <c r="D1416" s="34">
        <v>0.32800000000000001</v>
      </c>
      <c r="F1416" s="32">
        <v>37452</v>
      </c>
      <c r="G1416" s="33">
        <f t="shared" si="339"/>
        <v>7</v>
      </c>
      <c r="H1416" s="33">
        <f t="shared" si="340"/>
        <v>2002</v>
      </c>
      <c r="I1416" s="34">
        <v>2.83</v>
      </c>
      <c r="K1416" s="32">
        <v>33389</v>
      </c>
      <c r="L1416" s="33">
        <f t="shared" si="341"/>
        <v>5</v>
      </c>
      <c r="M1416" s="33">
        <f t="shared" si="342"/>
        <v>1991</v>
      </c>
      <c r="N1416" s="34">
        <v>21.16</v>
      </c>
      <c r="P1416" s="32">
        <v>33886</v>
      </c>
      <c r="Q1416" s="33">
        <f t="shared" si="343"/>
        <v>10</v>
      </c>
      <c r="R1416" s="33">
        <f t="shared" si="344"/>
        <v>1992</v>
      </c>
      <c r="S1416" s="34">
        <v>20.48</v>
      </c>
    </row>
    <row r="1417" spans="1:19">
      <c r="A1417" s="32">
        <v>35800</v>
      </c>
      <c r="B1417" s="33">
        <f t="shared" si="337"/>
        <v>1</v>
      </c>
      <c r="C1417" s="33">
        <f t="shared" si="338"/>
        <v>1998</v>
      </c>
      <c r="D1417" s="34">
        <v>0.32</v>
      </c>
      <c r="F1417" s="32">
        <v>37453</v>
      </c>
      <c r="G1417" s="33">
        <f t="shared" si="339"/>
        <v>7</v>
      </c>
      <c r="H1417" s="33">
        <f t="shared" si="340"/>
        <v>2002</v>
      </c>
      <c r="I1417" s="34">
        <v>2.89</v>
      </c>
      <c r="K1417" s="32">
        <v>33392</v>
      </c>
      <c r="L1417" s="33">
        <f t="shared" si="341"/>
        <v>6</v>
      </c>
      <c r="M1417" s="33">
        <f t="shared" si="342"/>
        <v>1991</v>
      </c>
      <c r="N1417" s="34">
        <v>21.16</v>
      </c>
      <c r="P1417" s="32">
        <v>33889</v>
      </c>
      <c r="Q1417" s="33">
        <f t="shared" si="343"/>
        <v>10</v>
      </c>
      <c r="R1417" s="33">
        <f t="shared" si="344"/>
        <v>1992</v>
      </c>
      <c r="S1417" s="34">
        <v>20.8</v>
      </c>
    </row>
    <row r="1418" spans="1:19">
      <c r="A1418" s="32">
        <v>35801</v>
      </c>
      <c r="B1418" s="33">
        <f t="shared" si="337"/>
        <v>1</v>
      </c>
      <c r="C1418" s="33">
        <f t="shared" si="338"/>
        <v>1998</v>
      </c>
      <c r="D1418" s="34">
        <v>0.33100000000000002</v>
      </c>
      <c r="F1418" s="32">
        <v>37454</v>
      </c>
      <c r="G1418" s="33">
        <f t="shared" si="339"/>
        <v>7</v>
      </c>
      <c r="H1418" s="33">
        <f t="shared" si="340"/>
        <v>2002</v>
      </c>
      <c r="I1418" s="34">
        <v>2.97</v>
      </c>
      <c r="K1418" s="32">
        <v>33393</v>
      </c>
      <c r="L1418" s="33">
        <f t="shared" si="341"/>
        <v>6</v>
      </c>
      <c r="M1418" s="33">
        <f t="shared" si="342"/>
        <v>1991</v>
      </c>
      <c r="N1418" s="34">
        <v>20.9</v>
      </c>
      <c r="P1418" s="32">
        <v>33890</v>
      </c>
      <c r="Q1418" s="33">
        <f t="shared" si="343"/>
        <v>10</v>
      </c>
      <c r="R1418" s="33">
        <f t="shared" si="344"/>
        <v>1992</v>
      </c>
      <c r="S1418" s="34">
        <v>20.83</v>
      </c>
    </row>
    <row r="1419" spans="1:19">
      <c r="A1419" s="32">
        <v>35802</v>
      </c>
      <c r="B1419" s="33">
        <f t="shared" si="337"/>
        <v>1</v>
      </c>
      <c r="C1419" s="33">
        <f t="shared" si="338"/>
        <v>1998</v>
      </c>
      <c r="D1419" s="34">
        <v>0.309</v>
      </c>
      <c r="F1419" s="32">
        <v>37455</v>
      </c>
      <c r="G1419" s="33">
        <f t="shared" si="339"/>
        <v>7</v>
      </c>
      <c r="H1419" s="33">
        <f t="shared" si="340"/>
        <v>2002</v>
      </c>
      <c r="I1419" s="34">
        <v>2.85</v>
      </c>
      <c r="K1419" s="32">
        <v>33394</v>
      </c>
      <c r="L1419" s="33">
        <f t="shared" si="341"/>
        <v>6</v>
      </c>
      <c r="M1419" s="33">
        <f t="shared" si="342"/>
        <v>1991</v>
      </c>
      <c r="N1419" s="34">
        <v>20.45</v>
      </c>
      <c r="P1419" s="32">
        <v>33891</v>
      </c>
      <c r="Q1419" s="33">
        <f t="shared" si="343"/>
        <v>10</v>
      </c>
      <c r="R1419" s="33">
        <f t="shared" si="344"/>
        <v>1992</v>
      </c>
      <c r="S1419" s="34">
        <v>20.68</v>
      </c>
    </row>
    <row r="1420" spans="1:19">
      <c r="A1420" s="32">
        <v>35803</v>
      </c>
      <c r="B1420" s="33">
        <f t="shared" si="337"/>
        <v>1</v>
      </c>
      <c r="C1420" s="33">
        <f t="shared" si="338"/>
        <v>1998</v>
      </c>
      <c r="D1420" s="34">
        <v>0.314</v>
      </c>
      <c r="F1420" s="32">
        <v>37456</v>
      </c>
      <c r="G1420" s="33">
        <f t="shared" si="339"/>
        <v>7</v>
      </c>
      <c r="H1420" s="33">
        <f t="shared" si="340"/>
        <v>2002</v>
      </c>
      <c r="I1420" s="34">
        <v>2.95</v>
      </c>
      <c r="K1420" s="32">
        <v>33395</v>
      </c>
      <c r="L1420" s="33">
        <f t="shared" si="341"/>
        <v>6</v>
      </c>
      <c r="M1420" s="33">
        <f t="shared" si="342"/>
        <v>1991</v>
      </c>
      <c r="N1420" s="34">
        <v>20.38</v>
      </c>
      <c r="P1420" s="32">
        <v>33892</v>
      </c>
      <c r="Q1420" s="33">
        <f t="shared" si="343"/>
        <v>10</v>
      </c>
      <c r="R1420" s="33">
        <f t="shared" si="344"/>
        <v>1992</v>
      </c>
      <c r="S1420" s="34">
        <v>20.73</v>
      </c>
    </row>
    <row r="1421" spans="1:19">
      <c r="A1421" s="32">
        <v>35804</v>
      </c>
      <c r="B1421" s="33">
        <f t="shared" si="337"/>
        <v>1</v>
      </c>
      <c r="C1421" s="33">
        <f t="shared" si="338"/>
        <v>1998</v>
      </c>
      <c r="D1421" s="34">
        <v>0.314</v>
      </c>
      <c r="F1421" s="32">
        <v>37459</v>
      </c>
      <c r="G1421" s="33">
        <f t="shared" si="339"/>
        <v>7</v>
      </c>
      <c r="H1421" s="33">
        <f t="shared" si="340"/>
        <v>2002</v>
      </c>
      <c r="I1421" s="34">
        <v>3.01</v>
      </c>
      <c r="K1421" s="32">
        <v>33396</v>
      </c>
      <c r="L1421" s="33">
        <f t="shared" si="341"/>
        <v>6</v>
      </c>
      <c r="M1421" s="33">
        <f t="shared" si="342"/>
        <v>1991</v>
      </c>
      <c r="N1421" s="34">
        <v>20.28</v>
      </c>
      <c r="P1421" s="32">
        <v>33893</v>
      </c>
      <c r="Q1421" s="33">
        <f t="shared" si="343"/>
        <v>10</v>
      </c>
      <c r="R1421" s="33">
        <f t="shared" si="344"/>
        <v>1992</v>
      </c>
      <c r="S1421" s="34">
        <v>20.78</v>
      </c>
    </row>
    <row r="1422" spans="1:19">
      <c r="A1422" s="32">
        <v>35807</v>
      </c>
      <c r="B1422" s="33">
        <f t="shared" si="337"/>
        <v>1</v>
      </c>
      <c r="C1422" s="33">
        <f t="shared" si="338"/>
        <v>1998</v>
      </c>
      <c r="D1422" s="34">
        <v>0.30599999999999999</v>
      </c>
      <c r="F1422" s="32">
        <v>37460</v>
      </c>
      <c r="G1422" s="33">
        <f t="shared" si="339"/>
        <v>7</v>
      </c>
      <c r="H1422" s="33">
        <f t="shared" si="340"/>
        <v>2002</v>
      </c>
      <c r="I1422" s="34">
        <v>2.95</v>
      </c>
      <c r="K1422" s="32">
        <v>33399</v>
      </c>
      <c r="L1422" s="33">
        <f t="shared" si="341"/>
        <v>6</v>
      </c>
      <c r="M1422" s="33">
        <f t="shared" si="342"/>
        <v>1991</v>
      </c>
      <c r="N1422" s="34">
        <v>19.84</v>
      </c>
      <c r="P1422" s="32">
        <v>33896</v>
      </c>
      <c r="Q1422" s="33">
        <f t="shared" si="343"/>
        <v>10</v>
      </c>
      <c r="R1422" s="33">
        <f t="shared" si="344"/>
        <v>1992</v>
      </c>
      <c r="S1422" s="34">
        <v>20.73</v>
      </c>
    </row>
    <row r="1423" spans="1:19">
      <c r="A1423" s="32">
        <v>35808</v>
      </c>
      <c r="B1423" s="33">
        <f t="shared" si="337"/>
        <v>1</v>
      </c>
      <c r="C1423" s="33">
        <f t="shared" si="338"/>
        <v>1998</v>
      </c>
      <c r="D1423" s="34">
        <v>0.311</v>
      </c>
      <c r="F1423" s="32">
        <v>37461</v>
      </c>
      <c r="G1423" s="33">
        <f t="shared" si="339"/>
        <v>7</v>
      </c>
      <c r="H1423" s="33">
        <f t="shared" si="340"/>
        <v>2002</v>
      </c>
      <c r="I1423" s="34">
        <v>2.91</v>
      </c>
      <c r="K1423" s="32">
        <v>33400</v>
      </c>
      <c r="L1423" s="33">
        <f t="shared" si="341"/>
        <v>6</v>
      </c>
      <c r="M1423" s="33">
        <f t="shared" si="342"/>
        <v>1991</v>
      </c>
      <c r="N1423" s="34">
        <v>19.850000000000001</v>
      </c>
      <c r="P1423" s="32">
        <v>33897</v>
      </c>
      <c r="Q1423" s="33">
        <f t="shared" si="343"/>
        <v>10</v>
      </c>
      <c r="R1423" s="33">
        <f t="shared" si="344"/>
        <v>1992</v>
      </c>
      <c r="S1423" s="34">
        <v>20.68</v>
      </c>
    </row>
    <row r="1424" spans="1:19">
      <c r="A1424" s="32">
        <v>35809</v>
      </c>
      <c r="B1424" s="33">
        <f t="shared" si="337"/>
        <v>1</v>
      </c>
      <c r="C1424" s="33">
        <f t="shared" si="338"/>
        <v>1998</v>
      </c>
      <c r="D1424" s="34">
        <v>0.30099999999999999</v>
      </c>
      <c r="F1424" s="32">
        <v>37462</v>
      </c>
      <c r="G1424" s="33">
        <f t="shared" si="339"/>
        <v>7</v>
      </c>
      <c r="H1424" s="33">
        <f t="shared" si="340"/>
        <v>2002</v>
      </c>
      <c r="I1424" s="34">
        <v>3.05</v>
      </c>
      <c r="K1424" s="32">
        <v>33401</v>
      </c>
      <c r="L1424" s="33">
        <f t="shared" si="341"/>
        <v>6</v>
      </c>
      <c r="M1424" s="33">
        <f t="shared" si="342"/>
        <v>1991</v>
      </c>
      <c r="N1424" s="34">
        <v>20.079999999999998</v>
      </c>
      <c r="P1424" s="32">
        <v>33898</v>
      </c>
      <c r="Q1424" s="33">
        <f t="shared" si="343"/>
        <v>10</v>
      </c>
      <c r="R1424" s="33">
        <f t="shared" si="344"/>
        <v>1992</v>
      </c>
      <c r="S1424" s="34">
        <v>20.28</v>
      </c>
    </row>
    <row r="1425" spans="1:19">
      <c r="A1425" s="32">
        <v>35810</v>
      </c>
      <c r="B1425" s="33">
        <f t="shared" si="337"/>
        <v>1</v>
      </c>
      <c r="C1425" s="33">
        <f t="shared" si="338"/>
        <v>1998</v>
      </c>
      <c r="D1425" s="34">
        <v>0.29499999999999998</v>
      </c>
      <c r="F1425" s="32">
        <v>37463</v>
      </c>
      <c r="G1425" s="33">
        <f t="shared" si="339"/>
        <v>7</v>
      </c>
      <c r="H1425" s="33">
        <f t="shared" si="340"/>
        <v>2002</v>
      </c>
      <c r="I1425" s="34">
        <v>2.94</v>
      </c>
      <c r="K1425" s="32">
        <v>33402</v>
      </c>
      <c r="L1425" s="33">
        <f t="shared" si="341"/>
        <v>6</v>
      </c>
      <c r="M1425" s="33">
        <f t="shared" si="342"/>
        <v>1991</v>
      </c>
      <c r="N1425" s="34">
        <v>19.71</v>
      </c>
      <c r="P1425" s="32">
        <v>33899</v>
      </c>
      <c r="Q1425" s="33">
        <f t="shared" si="343"/>
        <v>10</v>
      </c>
      <c r="R1425" s="33">
        <f t="shared" si="344"/>
        <v>1992</v>
      </c>
      <c r="S1425" s="34">
        <v>20.13</v>
      </c>
    </row>
    <row r="1426" spans="1:19">
      <c r="A1426" s="32">
        <v>35811</v>
      </c>
      <c r="B1426" s="33">
        <f t="shared" si="337"/>
        <v>1</v>
      </c>
      <c r="C1426" s="33">
        <f t="shared" si="338"/>
        <v>1998</v>
      </c>
      <c r="D1426" s="34">
        <v>0.28100000000000003</v>
      </c>
      <c r="F1426" s="32">
        <v>37466</v>
      </c>
      <c r="G1426" s="33">
        <f t="shared" si="339"/>
        <v>7</v>
      </c>
      <c r="H1426" s="33">
        <f t="shared" si="340"/>
        <v>2002</v>
      </c>
      <c r="I1426" s="34">
        <v>3.07</v>
      </c>
      <c r="K1426" s="32">
        <v>33403</v>
      </c>
      <c r="L1426" s="33">
        <f t="shared" si="341"/>
        <v>6</v>
      </c>
      <c r="M1426" s="33">
        <f t="shared" si="342"/>
        <v>1991</v>
      </c>
      <c r="N1426" s="34">
        <v>19.7</v>
      </c>
      <c r="P1426" s="32">
        <v>33900</v>
      </c>
      <c r="Q1426" s="33">
        <f t="shared" si="343"/>
        <v>10</v>
      </c>
      <c r="R1426" s="33">
        <f t="shared" si="344"/>
        <v>1992</v>
      </c>
      <c r="S1426" s="34">
        <v>20.03</v>
      </c>
    </row>
    <row r="1427" spans="1:19">
      <c r="A1427" s="32">
        <v>35815</v>
      </c>
      <c r="B1427" s="33">
        <f t="shared" si="337"/>
        <v>1</v>
      </c>
      <c r="C1427" s="33">
        <f t="shared" si="338"/>
        <v>1998</v>
      </c>
      <c r="D1427" s="34">
        <v>0.28899999999999998</v>
      </c>
      <c r="F1427" s="32">
        <v>37467</v>
      </c>
      <c r="G1427" s="33">
        <f t="shared" si="339"/>
        <v>7</v>
      </c>
      <c r="H1427" s="33">
        <f t="shared" si="340"/>
        <v>2002</v>
      </c>
      <c r="I1427" s="34">
        <v>2.97</v>
      </c>
      <c r="K1427" s="32">
        <v>33406</v>
      </c>
      <c r="L1427" s="33">
        <f t="shared" si="341"/>
        <v>6</v>
      </c>
      <c r="M1427" s="33">
        <f t="shared" si="342"/>
        <v>1991</v>
      </c>
      <c r="N1427" s="34">
        <v>19.97</v>
      </c>
      <c r="P1427" s="32">
        <v>33903</v>
      </c>
      <c r="Q1427" s="33">
        <f t="shared" si="343"/>
        <v>10</v>
      </c>
      <c r="R1427" s="33">
        <f t="shared" si="344"/>
        <v>1992</v>
      </c>
      <c r="S1427" s="34">
        <v>19.78</v>
      </c>
    </row>
    <row r="1428" spans="1:19">
      <c r="A1428" s="32">
        <v>35816</v>
      </c>
      <c r="B1428" s="33">
        <f t="shared" si="337"/>
        <v>1</v>
      </c>
      <c r="C1428" s="33">
        <f t="shared" si="338"/>
        <v>1998</v>
      </c>
      <c r="D1428" s="34">
        <v>0.28899999999999998</v>
      </c>
      <c r="F1428" s="32">
        <v>37468</v>
      </c>
      <c r="G1428" s="33">
        <f t="shared" si="339"/>
        <v>7</v>
      </c>
      <c r="H1428" s="33">
        <f t="shared" si="340"/>
        <v>2002</v>
      </c>
      <c r="I1428" s="34">
        <v>3.02</v>
      </c>
      <c r="K1428" s="32">
        <v>33407</v>
      </c>
      <c r="L1428" s="33">
        <f t="shared" si="341"/>
        <v>6</v>
      </c>
      <c r="M1428" s="33">
        <f t="shared" si="342"/>
        <v>1991</v>
      </c>
      <c r="N1428" s="34">
        <v>20.11</v>
      </c>
      <c r="P1428" s="32">
        <v>33904</v>
      </c>
      <c r="Q1428" s="33">
        <f t="shared" si="343"/>
        <v>10</v>
      </c>
      <c r="R1428" s="33">
        <f t="shared" si="344"/>
        <v>1992</v>
      </c>
      <c r="S1428" s="34">
        <v>19.78</v>
      </c>
    </row>
    <row r="1429" spans="1:19">
      <c r="A1429" s="32">
        <v>35817</v>
      </c>
      <c r="B1429" s="33">
        <f t="shared" si="337"/>
        <v>1</v>
      </c>
      <c r="C1429" s="33">
        <f t="shared" si="338"/>
        <v>1998</v>
      </c>
      <c r="D1429" s="34">
        <v>0.28599999999999998</v>
      </c>
      <c r="F1429" s="32">
        <v>37469</v>
      </c>
      <c r="G1429" s="33">
        <f t="shared" si="339"/>
        <v>8</v>
      </c>
      <c r="H1429" s="33">
        <f t="shared" si="340"/>
        <v>2002</v>
      </c>
      <c r="I1429" s="34">
        <v>3.07</v>
      </c>
      <c r="K1429" s="32">
        <v>33408</v>
      </c>
      <c r="L1429" s="33">
        <f t="shared" si="341"/>
        <v>6</v>
      </c>
      <c r="M1429" s="33">
        <f t="shared" si="342"/>
        <v>1991</v>
      </c>
      <c r="N1429" s="34">
        <v>19.989999999999998</v>
      </c>
      <c r="P1429" s="32">
        <v>33905</v>
      </c>
      <c r="Q1429" s="33">
        <f t="shared" si="343"/>
        <v>10</v>
      </c>
      <c r="R1429" s="33">
        <f t="shared" si="344"/>
        <v>1992</v>
      </c>
      <c r="S1429" s="34">
        <v>19.649999999999999</v>
      </c>
    </row>
    <row r="1430" spans="1:19">
      <c r="A1430" s="32">
        <v>35818</v>
      </c>
      <c r="B1430" s="33">
        <f t="shared" si="337"/>
        <v>1</v>
      </c>
      <c r="C1430" s="33">
        <f t="shared" si="338"/>
        <v>1998</v>
      </c>
      <c r="D1430" s="34">
        <v>0.28599999999999998</v>
      </c>
      <c r="F1430" s="32">
        <v>37470</v>
      </c>
      <c r="G1430" s="33">
        <f t="shared" si="339"/>
        <v>8</v>
      </c>
      <c r="H1430" s="33">
        <f t="shared" si="340"/>
        <v>2002</v>
      </c>
      <c r="I1430" s="34">
        <v>2.9</v>
      </c>
      <c r="K1430" s="32">
        <v>33409</v>
      </c>
      <c r="L1430" s="33">
        <f t="shared" si="341"/>
        <v>6</v>
      </c>
      <c r="M1430" s="33">
        <f t="shared" si="342"/>
        <v>1991</v>
      </c>
      <c r="N1430" s="34">
        <v>20.22</v>
      </c>
      <c r="P1430" s="32">
        <v>33906</v>
      </c>
      <c r="Q1430" s="33">
        <f t="shared" si="343"/>
        <v>10</v>
      </c>
      <c r="R1430" s="33">
        <f t="shared" si="344"/>
        <v>1992</v>
      </c>
      <c r="S1430" s="34">
        <v>19.399999999999999</v>
      </c>
    </row>
    <row r="1431" spans="1:19">
      <c r="A1431" s="32">
        <v>35821</v>
      </c>
      <c r="B1431" s="33">
        <f t="shared" si="337"/>
        <v>1</v>
      </c>
      <c r="C1431" s="33">
        <f t="shared" si="338"/>
        <v>1998</v>
      </c>
      <c r="D1431" s="34">
        <v>0.28599999999999998</v>
      </c>
      <c r="F1431" s="32">
        <v>37473</v>
      </c>
      <c r="G1431" s="33">
        <f t="shared" si="339"/>
        <v>8</v>
      </c>
      <c r="H1431" s="33">
        <f t="shared" si="340"/>
        <v>2002</v>
      </c>
      <c r="I1431" s="34">
        <v>2.81</v>
      </c>
      <c r="K1431" s="32">
        <v>33410</v>
      </c>
      <c r="L1431" s="33">
        <f t="shared" si="341"/>
        <v>6</v>
      </c>
      <c r="M1431" s="33">
        <f t="shared" si="342"/>
        <v>1991</v>
      </c>
      <c r="N1431" s="34">
        <v>20.100000000000001</v>
      </c>
      <c r="P1431" s="32">
        <v>33907</v>
      </c>
      <c r="Q1431" s="33">
        <f t="shared" si="343"/>
        <v>10</v>
      </c>
      <c r="R1431" s="33">
        <f t="shared" si="344"/>
        <v>1992</v>
      </c>
      <c r="S1431" s="34">
        <v>19.13</v>
      </c>
    </row>
    <row r="1432" spans="1:19">
      <c r="A1432" s="32">
        <v>35822</v>
      </c>
      <c r="B1432" s="33">
        <f t="shared" si="337"/>
        <v>1</v>
      </c>
      <c r="C1432" s="33">
        <f t="shared" si="338"/>
        <v>1998</v>
      </c>
      <c r="D1432" s="34">
        <v>0.28899999999999998</v>
      </c>
      <c r="F1432" s="32">
        <v>37474</v>
      </c>
      <c r="G1432" s="33">
        <f t="shared" si="339"/>
        <v>8</v>
      </c>
      <c r="H1432" s="33">
        <f t="shared" si="340"/>
        <v>2002</v>
      </c>
      <c r="I1432" s="34">
        <v>2.8</v>
      </c>
      <c r="K1432" s="32">
        <v>33413</v>
      </c>
      <c r="L1432" s="33">
        <f t="shared" si="341"/>
        <v>6</v>
      </c>
      <c r="M1432" s="33">
        <f t="shared" si="342"/>
        <v>1991</v>
      </c>
      <c r="N1432" s="34">
        <v>19.920000000000002</v>
      </c>
      <c r="P1432" s="32">
        <v>33910</v>
      </c>
      <c r="Q1432" s="33">
        <f t="shared" si="343"/>
        <v>11</v>
      </c>
      <c r="R1432" s="33">
        <f t="shared" si="344"/>
        <v>1992</v>
      </c>
      <c r="S1432" s="34">
        <v>19.25</v>
      </c>
    </row>
    <row r="1433" spans="1:19">
      <c r="A1433" s="32">
        <v>35823</v>
      </c>
      <c r="B1433" s="33">
        <f t="shared" si="337"/>
        <v>1</v>
      </c>
      <c r="C1433" s="33">
        <f t="shared" si="338"/>
        <v>1998</v>
      </c>
      <c r="D1433" s="34">
        <v>0.29899999999999999</v>
      </c>
      <c r="F1433" s="32">
        <v>37475</v>
      </c>
      <c r="G1433" s="33">
        <f t="shared" si="339"/>
        <v>8</v>
      </c>
      <c r="H1433" s="33">
        <f t="shared" si="340"/>
        <v>2002</v>
      </c>
      <c r="I1433" s="34">
        <v>2.73</v>
      </c>
      <c r="K1433" s="32">
        <v>33414</v>
      </c>
      <c r="L1433" s="33">
        <f t="shared" si="341"/>
        <v>6</v>
      </c>
      <c r="M1433" s="33">
        <f t="shared" si="342"/>
        <v>1991</v>
      </c>
      <c r="N1433" s="34">
        <v>20.03</v>
      </c>
      <c r="P1433" s="32">
        <v>33911</v>
      </c>
      <c r="Q1433" s="33">
        <f t="shared" si="343"/>
        <v>11</v>
      </c>
      <c r="R1433" s="33">
        <f t="shared" si="344"/>
        <v>1992</v>
      </c>
      <c r="S1433" s="34">
        <v>19.350000000000001</v>
      </c>
    </row>
    <row r="1434" spans="1:19">
      <c r="A1434" s="32">
        <v>35824</v>
      </c>
      <c r="B1434" s="33">
        <f t="shared" si="337"/>
        <v>1</v>
      </c>
      <c r="C1434" s="33">
        <f t="shared" si="338"/>
        <v>1998</v>
      </c>
      <c r="D1434" s="34">
        <v>0.308</v>
      </c>
      <c r="F1434" s="32">
        <v>37476</v>
      </c>
      <c r="G1434" s="33">
        <f t="shared" si="339"/>
        <v>8</v>
      </c>
      <c r="H1434" s="33">
        <f t="shared" si="340"/>
        <v>2002</v>
      </c>
      <c r="I1434" s="34">
        <v>2.75</v>
      </c>
      <c r="K1434" s="32">
        <v>33415</v>
      </c>
      <c r="L1434" s="33">
        <f t="shared" si="341"/>
        <v>6</v>
      </c>
      <c r="M1434" s="33">
        <f t="shared" si="342"/>
        <v>1991</v>
      </c>
      <c r="N1434" s="34">
        <v>20.12</v>
      </c>
      <c r="P1434" s="32">
        <v>33912</v>
      </c>
      <c r="Q1434" s="33">
        <f t="shared" si="343"/>
        <v>11</v>
      </c>
      <c r="R1434" s="33">
        <f t="shared" si="344"/>
        <v>1992</v>
      </c>
      <c r="S1434" s="34">
        <v>19.03</v>
      </c>
    </row>
    <row r="1435" spans="1:19">
      <c r="A1435" s="32">
        <v>35825</v>
      </c>
      <c r="B1435" s="33">
        <f t="shared" si="337"/>
        <v>1</v>
      </c>
      <c r="C1435" s="33">
        <f t="shared" si="338"/>
        <v>1998</v>
      </c>
      <c r="D1435" s="34">
        <v>0.30499999999999999</v>
      </c>
      <c r="F1435" s="32">
        <v>37477</v>
      </c>
      <c r="G1435" s="33">
        <f t="shared" si="339"/>
        <v>8</v>
      </c>
      <c r="H1435" s="33">
        <f t="shared" si="340"/>
        <v>2002</v>
      </c>
      <c r="I1435" s="34">
        <v>2.83</v>
      </c>
      <c r="K1435" s="32">
        <v>33416</v>
      </c>
      <c r="L1435" s="33">
        <f t="shared" si="341"/>
        <v>6</v>
      </c>
      <c r="M1435" s="33">
        <f t="shared" si="342"/>
        <v>1991</v>
      </c>
      <c r="N1435" s="34">
        <v>20.41</v>
      </c>
      <c r="P1435" s="32">
        <v>33913</v>
      </c>
      <c r="Q1435" s="33">
        <f t="shared" si="343"/>
        <v>11</v>
      </c>
      <c r="R1435" s="33">
        <f t="shared" si="344"/>
        <v>1992</v>
      </c>
      <c r="S1435" s="34">
        <v>19.2</v>
      </c>
    </row>
    <row r="1436" spans="1:19">
      <c r="A1436" s="32">
        <v>35828</v>
      </c>
      <c r="B1436" s="33">
        <f t="shared" si="337"/>
        <v>2</v>
      </c>
      <c r="C1436" s="33">
        <f t="shared" si="338"/>
        <v>1998</v>
      </c>
      <c r="D1436" s="34">
        <v>0.29599999999999999</v>
      </c>
      <c r="F1436" s="32">
        <v>37480</v>
      </c>
      <c r="G1436" s="33">
        <f t="shared" si="339"/>
        <v>8</v>
      </c>
      <c r="H1436" s="33">
        <f t="shared" si="340"/>
        <v>2002</v>
      </c>
      <c r="I1436" s="34">
        <v>2.91</v>
      </c>
      <c r="K1436" s="32">
        <v>33417</v>
      </c>
      <c r="L1436" s="33">
        <f t="shared" si="341"/>
        <v>6</v>
      </c>
      <c r="M1436" s="33">
        <f t="shared" si="342"/>
        <v>1991</v>
      </c>
      <c r="N1436" s="34">
        <v>20.56</v>
      </c>
      <c r="P1436" s="32">
        <v>33914</v>
      </c>
      <c r="Q1436" s="33">
        <f t="shared" si="343"/>
        <v>11</v>
      </c>
      <c r="R1436" s="33">
        <f t="shared" si="344"/>
        <v>1992</v>
      </c>
      <c r="S1436" s="34">
        <v>19.13</v>
      </c>
    </row>
    <row r="1437" spans="1:19">
      <c r="A1437" s="32">
        <v>35829</v>
      </c>
      <c r="B1437" s="33">
        <f t="shared" si="337"/>
        <v>2</v>
      </c>
      <c r="C1437" s="33">
        <f t="shared" si="338"/>
        <v>1998</v>
      </c>
      <c r="D1437" s="34">
        <v>0.308</v>
      </c>
      <c r="F1437" s="32">
        <v>37481</v>
      </c>
      <c r="G1437" s="33">
        <f t="shared" si="339"/>
        <v>8</v>
      </c>
      <c r="H1437" s="33">
        <f t="shared" si="340"/>
        <v>2002</v>
      </c>
      <c r="I1437" s="34">
        <v>3.01</v>
      </c>
      <c r="K1437" s="32">
        <v>33420</v>
      </c>
      <c r="L1437" s="33">
        <f t="shared" si="341"/>
        <v>7</v>
      </c>
      <c r="M1437" s="33">
        <f t="shared" si="342"/>
        <v>1991</v>
      </c>
      <c r="N1437" s="34">
        <v>20.78</v>
      </c>
      <c r="P1437" s="32">
        <v>33917</v>
      </c>
      <c r="Q1437" s="33">
        <f t="shared" si="343"/>
        <v>11</v>
      </c>
      <c r="R1437" s="33">
        <f t="shared" si="344"/>
        <v>1992</v>
      </c>
      <c r="S1437" s="34">
        <v>19.100000000000001</v>
      </c>
    </row>
    <row r="1438" spans="1:19">
      <c r="A1438" s="32">
        <v>35830</v>
      </c>
      <c r="B1438" s="33">
        <f t="shared" si="337"/>
        <v>2</v>
      </c>
      <c r="C1438" s="33">
        <f t="shared" si="338"/>
        <v>1998</v>
      </c>
      <c r="D1438" s="34">
        <v>0.3</v>
      </c>
      <c r="F1438" s="32">
        <v>37482</v>
      </c>
      <c r="G1438" s="33">
        <f t="shared" si="339"/>
        <v>8</v>
      </c>
      <c r="H1438" s="33">
        <f t="shared" si="340"/>
        <v>2002</v>
      </c>
      <c r="I1438" s="34">
        <v>3.03</v>
      </c>
      <c r="K1438" s="32">
        <v>33421</v>
      </c>
      <c r="L1438" s="33">
        <f t="shared" si="341"/>
        <v>7</v>
      </c>
      <c r="M1438" s="33">
        <f t="shared" si="342"/>
        <v>1991</v>
      </c>
      <c r="N1438" s="34">
        <v>20.92</v>
      </c>
      <c r="P1438" s="32">
        <v>33918</v>
      </c>
      <c r="Q1438" s="33">
        <f t="shared" si="343"/>
        <v>11</v>
      </c>
      <c r="R1438" s="33">
        <f t="shared" si="344"/>
        <v>1992</v>
      </c>
      <c r="S1438" s="34">
        <v>19.53</v>
      </c>
    </row>
    <row r="1439" spans="1:19">
      <c r="A1439" s="32">
        <v>35831</v>
      </c>
      <c r="B1439" s="33">
        <f t="shared" si="337"/>
        <v>2</v>
      </c>
      <c r="C1439" s="33">
        <f t="shared" si="338"/>
        <v>1998</v>
      </c>
      <c r="D1439" s="34">
        <v>0.3</v>
      </c>
      <c r="F1439" s="32">
        <v>37483</v>
      </c>
      <c r="G1439" s="33">
        <f t="shared" si="339"/>
        <v>8</v>
      </c>
      <c r="H1439" s="33">
        <f t="shared" si="340"/>
        <v>2002</v>
      </c>
      <c r="I1439" s="34">
        <v>2.92</v>
      </c>
      <c r="K1439" s="32">
        <v>33422</v>
      </c>
      <c r="L1439" s="33">
        <f t="shared" si="341"/>
        <v>7</v>
      </c>
      <c r="M1439" s="33">
        <f t="shared" si="342"/>
        <v>1991</v>
      </c>
      <c r="N1439" s="34">
        <v>20.69</v>
      </c>
      <c r="P1439" s="32">
        <v>33919</v>
      </c>
      <c r="Q1439" s="33">
        <f t="shared" si="343"/>
        <v>11</v>
      </c>
      <c r="R1439" s="33">
        <f t="shared" si="344"/>
        <v>1992</v>
      </c>
      <c r="S1439" s="34">
        <v>19.399999999999999</v>
      </c>
    </row>
    <row r="1440" spans="1:19">
      <c r="A1440" s="32">
        <v>35832</v>
      </c>
      <c r="B1440" s="33">
        <f t="shared" si="337"/>
        <v>2</v>
      </c>
      <c r="C1440" s="33">
        <f t="shared" si="338"/>
        <v>1998</v>
      </c>
      <c r="D1440" s="34">
        <v>0.309</v>
      </c>
      <c r="F1440" s="32">
        <v>37484</v>
      </c>
      <c r="G1440" s="33">
        <f t="shared" si="339"/>
        <v>8</v>
      </c>
      <c r="H1440" s="33">
        <f t="shared" si="340"/>
        <v>2002</v>
      </c>
      <c r="I1440" s="34">
        <v>3.1</v>
      </c>
      <c r="K1440" s="32">
        <v>33423</v>
      </c>
      <c r="L1440" s="33">
        <f t="shared" si="341"/>
        <v>7</v>
      </c>
      <c r="M1440" s="33">
        <f t="shared" si="342"/>
        <v>1991</v>
      </c>
      <c r="N1440" s="34">
        <v>20.69</v>
      </c>
      <c r="P1440" s="32">
        <v>33920</v>
      </c>
      <c r="Q1440" s="33">
        <f t="shared" si="343"/>
        <v>11</v>
      </c>
      <c r="R1440" s="33">
        <f t="shared" si="344"/>
        <v>1992</v>
      </c>
      <c r="S1440" s="34">
        <v>19.18</v>
      </c>
    </row>
    <row r="1441" spans="1:19">
      <c r="A1441" s="32">
        <v>35835</v>
      </c>
      <c r="B1441" s="33">
        <f t="shared" si="337"/>
        <v>2</v>
      </c>
      <c r="C1441" s="33">
        <f t="shared" si="338"/>
        <v>1998</v>
      </c>
      <c r="D1441" s="34">
        <v>0.30399999999999999</v>
      </c>
      <c r="F1441" s="32">
        <v>37487</v>
      </c>
      <c r="G1441" s="33">
        <f t="shared" si="339"/>
        <v>8</v>
      </c>
      <c r="H1441" s="33">
        <f t="shared" si="340"/>
        <v>2002</v>
      </c>
      <c r="I1441" s="34">
        <v>3.1</v>
      </c>
      <c r="K1441" s="32">
        <v>33424</v>
      </c>
      <c r="L1441" s="33">
        <f t="shared" si="341"/>
        <v>7</v>
      </c>
      <c r="M1441" s="33">
        <f t="shared" si="342"/>
        <v>1991</v>
      </c>
      <c r="N1441" s="34">
        <v>20.91</v>
      </c>
      <c r="P1441" s="32">
        <v>33921</v>
      </c>
      <c r="Q1441" s="33">
        <f t="shared" si="343"/>
        <v>11</v>
      </c>
      <c r="R1441" s="33">
        <f t="shared" si="344"/>
        <v>1992</v>
      </c>
      <c r="S1441" s="34">
        <v>19.05</v>
      </c>
    </row>
    <row r="1442" spans="1:19">
      <c r="A1442" s="32">
        <v>35836</v>
      </c>
      <c r="B1442" s="33">
        <f t="shared" si="337"/>
        <v>2</v>
      </c>
      <c r="C1442" s="33">
        <f t="shared" si="338"/>
        <v>1998</v>
      </c>
      <c r="D1442" s="34">
        <v>0.30399999999999999</v>
      </c>
      <c r="F1442" s="32">
        <v>37488</v>
      </c>
      <c r="G1442" s="33">
        <f t="shared" si="339"/>
        <v>8</v>
      </c>
      <c r="H1442" s="33">
        <f t="shared" si="340"/>
        <v>2002</v>
      </c>
      <c r="I1442" s="34">
        <v>3.25</v>
      </c>
      <c r="K1442" s="32">
        <v>33427</v>
      </c>
      <c r="L1442" s="33">
        <f t="shared" si="341"/>
        <v>7</v>
      </c>
      <c r="M1442" s="33">
        <f t="shared" si="342"/>
        <v>1991</v>
      </c>
      <c r="N1442" s="34">
        <v>21.29</v>
      </c>
      <c r="P1442" s="32">
        <v>33924</v>
      </c>
      <c r="Q1442" s="33">
        <f t="shared" si="343"/>
        <v>11</v>
      </c>
      <c r="R1442" s="33">
        <f t="shared" si="344"/>
        <v>1992</v>
      </c>
      <c r="S1442" s="34">
        <v>19.2</v>
      </c>
    </row>
    <row r="1443" spans="1:19">
      <c r="A1443" s="32">
        <v>35837</v>
      </c>
      <c r="B1443" s="33">
        <f t="shared" si="337"/>
        <v>2</v>
      </c>
      <c r="C1443" s="33">
        <f t="shared" si="338"/>
        <v>1998</v>
      </c>
      <c r="D1443" s="34">
        <v>0.30399999999999999</v>
      </c>
      <c r="F1443" s="32">
        <v>37489</v>
      </c>
      <c r="G1443" s="33">
        <f t="shared" si="339"/>
        <v>8</v>
      </c>
      <c r="H1443" s="33">
        <f t="shared" si="340"/>
        <v>2002</v>
      </c>
      <c r="I1443" s="34">
        <v>3.22</v>
      </c>
      <c r="K1443" s="32">
        <v>33428</v>
      </c>
      <c r="L1443" s="33">
        <f t="shared" si="341"/>
        <v>7</v>
      </c>
      <c r="M1443" s="33">
        <f t="shared" si="342"/>
        <v>1991</v>
      </c>
      <c r="N1443" s="34">
        <v>21.35</v>
      </c>
      <c r="P1443" s="32">
        <v>33925</v>
      </c>
      <c r="Q1443" s="33">
        <f t="shared" si="343"/>
        <v>11</v>
      </c>
      <c r="R1443" s="33">
        <f t="shared" si="344"/>
        <v>1992</v>
      </c>
      <c r="S1443" s="34">
        <v>19.149999999999999</v>
      </c>
    </row>
    <row r="1444" spans="1:19">
      <c r="A1444" s="32">
        <v>35838</v>
      </c>
      <c r="B1444" s="33">
        <f t="shared" ref="B1444:B1507" si="345">+MONTH(A1444)</f>
        <v>2</v>
      </c>
      <c r="C1444" s="33">
        <f t="shared" ref="C1444:C1507" si="346">+YEAR(A1444)</f>
        <v>1998</v>
      </c>
      <c r="D1444" s="34">
        <v>0.29899999999999999</v>
      </c>
      <c r="F1444" s="32">
        <v>37490</v>
      </c>
      <c r="G1444" s="33">
        <f t="shared" ref="G1444:G1507" si="347">+MONTH(F1444)</f>
        <v>8</v>
      </c>
      <c r="H1444" s="33">
        <f t="shared" ref="H1444:H1507" si="348">+YEAR(F1444)</f>
        <v>2002</v>
      </c>
      <c r="I1444" s="34">
        <v>3.36</v>
      </c>
      <c r="K1444" s="32">
        <v>33429</v>
      </c>
      <c r="L1444" s="33">
        <f t="shared" ref="L1444:L1507" si="349">+MONTH(K1444)</f>
        <v>7</v>
      </c>
      <c r="M1444" s="33">
        <f t="shared" ref="M1444:M1507" si="350">+YEAR(K1444)</f>
        <v>1991</v>
      </c>
      <c r="N1444" s="34">
        <v>21.43</v>
      </c>
      <c r="P1444" s="32">
        <v>33926</v>
      </c>
      <c r="Q1444" s="33">
        <f t="shared" ref="Q1444:Q1507" si="351">+MONTH(P1444)</f>
        <v>11</v>
      </c>
      <c r="R1444" s="33">
        <f t="shared" si="344"/>
        <v>1992</v>
      </c>
      <c r="S1444" s="34">
        <v>19.100000000000001</v>
      </c>
    </row>
    <row r="1445" spans="1:19">
      <c r="A1445" s="32">
        <v>35839</v>
      </c>
      <c r="B1445" s="33">
        <f t="shared" si="345"/>
        <v>2</v>
      </c>
      <c r="C1445" s="33">
        <f t="shared" si="346"/>
        <v>1998</v>
      </c>
      <c r="D1445" s="34">
        <v>0.29899999999999999</v>
      </c>
      <c r="F1445" s="32">
        <v>37491</v>
      </c>
      <c r="G1445" s="33">
        <f t="shared" si="347"/>
        <v>8</v>
      </c>
      <c r="H1445" s="33">
        <f t="shared" si="348"/>
        <v>2002</v>
      </c>
      <c r="I1445" s="34">
        <v>3.48</v>
      </c>
      <c r="K1445" s="32">
        <v>33430</v>
      </c>
      <c r="L1445" s="33">
        <f t="shared" si="349"/>
        <v>7</v>
      </c>
      <c r="M1445" s="33">
        <f t="shared" si="350"/>
        <v>1991</v>
      </c>
      <c r="N1445" s="34">
        <v>21.32</v>
      </c>
      <c r="P1445" s="32">
        <v>33927</v>
      </c>
      <c r="Q1445" s="33">
        <f t="shared" si="351"/>
        <v>11</v>
      </c>
      <c r="R1445" s="33">
        <f t="shared" ref="R1445:R1508" si="352">+YEAR(P1445)</f>
        <v>1992</v>
      </c>
      <c r="S1445" s="34">
        <v>19.48</v>
      </c>
    </row>
    <row r="1446" spans="1:19">
      <c r="A1446" s="32">
        <v>35843</v>
      </c>
      <c r="B1446" s="33">
        <f t="shared" si="345"/>
        <v>2</v>
      </c>
      <c r="C1446" s="33">
        <f t="shared" si="346"/>
        <v>1998</v>
      </c>
      <c r="D1446" s="34">
        <v>0.29899999999999999</v>
      </c>
      <c r="F1446" s="32">
        <v>37494</v>
      </c>
      <c r="G1446" s="33">
        <f t="shared" si="347"/>
        <v>8</v>
      </c>
      <c r="H1446" s="33">
        <f t="shared" si="348"/>
        <v>2002</v>
      </c>
      <c r="I1446" s="34">
        <v>3.51</v>
      </c>
      <c r="K1446" s="32">
        <v>33431</v>
      </c>
      <c r="L1446" s="33">
        <f t="shared" si="349"/>
        <v>7</v>
      </c>
      <c r="M1446" s="33">
        <f t="shared" si="350"/>
        <v>1991</v>
      </c>
      <c r="N1446" s="34">
        <v>21.74</v>
      </c>
      <c r="P1446" s="32">
        <v>33928</v>
      </c>
      <c r="Q1446" s="33">
        <f t="shared" si="351"/>
        <v>11</v>
      </c>
      <c r="R1446" s="33">
        <f t="shared" si="352"/>
        <v>1992</v>
      </c>
      <c r="S1446" s="34">
        <v>19.48</v>
      </c>
    </row>
    <row r="1447" spans="1:19">
      <c r="A1447" s="32">
        <v>35844</v>
      </c>
      <c r="B1447" s="33">
        <f t="shared" si="345"/>
        <v>2</v>
      </c>
      <c r="C1447" s="33">
        <f t="shared" si="346"/>
        <v>1998</v>
      </c>
      <c r="D1447" s="34">
        <v>0.3</v>
      </c>
      <c r="F1447" s="32">
        <v>37495</v>
      </c>
      <c r="G1447" s="33">
        <f t="shared" si="347"/>
        <v>8</v>
      </c>
      <c r="H1447" s="33">
        <f t="shared" si="348"/>
        <v>2002</v>
      </c>
      <c r="I1447" s="34">
        <v>3.47</v>
      </c>
      <c r="K1447" s="32">
        <v>33434</v>
      </c>
      <c r="L1447" s="33">
        <f t="shared" si="349"/>
        <v>7</v>
      </c>
      <c r="M1447" s="33">
        <f t="shared" si="350"/>
        <v>1991</v>
      </c>
      <c r="N1447" s="34">
        <v>21.5</v>
      </c>
      <c r="P1447" s="32">
        <v>33931</v>
      </c>
      <c r="Q1447" s="33">
        <f t="shared" si="351"/>
        <v>11</v>
      </c>
      <c r="R1447" s="33">
        <f t="shared" si="352"/>
        <v>1992</v>
      </c>
      <c r="S1447" s="34">
        <v>19.149999999999999</v>
      </c>
    </row>
    <row r="1448" spans="1:19">
      <c r="A1448" s="32">
        <v>35845</v>
      </c>
      <c r="B1448" s="33">
        <f t="shared" si="345"/>
        <v>2</v>
      </c>
      <c r="C1448" s="33">
        <f t="shared" si="346"/>
        <v>1998</v>
      </c>
      <c r="D1448" s="34">
        <v>0.3</v>
      </c>
      <c r="F1448" s="32">
        <v>37496</v>
      </c>
      <c r="G1448" s="33">
        <f t="shared" si="347"/>
        <v>8</v>
      </c>
      <c r="H1448" s="33">
        <f t="shared" si="348"/>
        <v>2002</v>
      </c>
      <c r="I1448" s="34">
        <v>3.31</v>
      </c>
      <c r="K1448" s="32">
        <v>33435</v>
      </c>
      <c r="L1448" s="33">
        <f t="shared" si="349"/>
        <v>7</v>
      </c>
      <c r="M1448" s="33">
        <f t="shared" si="350"/>
        <v>1991</v>
      </c>
      <c r="N1448" s="34">
        <v>21.7</v>
      </c>
      <c r="P1448" s="32">
        <v>33932</v>
      </c>
      <c r="Q1448" s="33">
        <f t="shared" si="351"/>
        <v>11</v>
      </c>
      <c r="R1448" s="33">
        <f t="shared" si="352"/>
        <v>1992</v>
      </c>
      <c r="S1448" s="34">
        <v>19.18</v>
      </c>
    </row>
    <row r="1449" spans="1:19">
      <c r="A1449" s="32">
        <v>35846</v>
      </c>
      <c r="B1449" s="33">
        <f t="shared" si="345"/>
        <v>2</v>
      </c>
      <c r="C1449" s="33">
        <f t="shared" si="346"/>
        <v>1998</v>
      </c>
      <c r="D1449" s="34">
        <v>0.3</v>
      </c>
      <c r="F1449" s="32">
        <v>37497</v>
      </c>
      <c r="G1449" s="33">
        <f t="shared" si="347"/>
        <v>8</v>
      </c>
      <c r="H1449" s="33">
        <f t="shared" si="348"/>
        <v>2002</v>
      </c>
      <c r="I1449" s="34">
        <v>3.25</v>
      </c>
      <c r="K1449" s="32">
        <v>33436</v>
      </c>
      <c r="L1449" s="33">
        <f t="shared" si="349"/>
        <v>7</v>
      </c>
      <c r="M1449" s="33">
        <f t="shared" si="350"/>
        <v>1991</v>
      </c>
      <c r="N1449" s="34">
        <v>22.2</v>
      </c>
      <c r="P1449" s="32">
        <v>33933</v>
      </c>
      <c r="Q1449" s="33">
        <f t="shared" si="351"/>
        <v>11</v>
      </c>
      <c r="R1449" s="33">
        <f t="shared" si="352"/>
        <v>1992</v>
      </c>
      <c r="S1449" s="34">
        <v>19.28</v>
      </c>
    </row>
    <row r="1450" spans="1:19">
      <c r="A1450" s="32">
        <v>35849</v>
      </c>
      <c r="B1450" s="33">
        <f t="shared" si="345"/>
        <v>2</v>
      </c>
      <c r="C1450" s="33">
        <f t="shared" si="346"/>
        <v>1998</v>
      </c>
      <c r="D1450" s="34">
        <v>0.29399999999999998</v>
      </c>
      <c r="F1450" s="32">
        <v>37498</v>
      </c>
      <c r="G1450" s="33">
        <f t="shared" si="347"/>
        <v>8</v>
      </c>
      <c r="H1450" s="33">
        <f t="shared" si="348"/>
        <v>2002</v>
      </c>
      <c r="I1450" s="34">
        <v>3.12</v>
      </c>
      <c r="K1450" s="32">
        <v>33437</v>
      </c>
      <c r="L1450" s="33">
        <f t="shared" si="349"/>
        <v>7</v>
      </c>
      <c r="M1450" s="33">
        <f t="shared" si="350"/>
        <v>1991</v>
      </c>
      <c r="N1450" s="34">
        <v>21.97</v>
      </c>
      <c r="P1450" s="32">
        <v>33934</v>
      </c>
      <c r="Q1450" s="33">
        <f t="shared" si="351"/>
        <v>11</v>
      </c>
      <c r="R1450" s="33">
        <f t="shared" si="352"/>
        <v>1992</v>
      </c>
      <c r="S1450" s="34">
        <v>18.93</v>
      </c>
    </row>
    <row r="1451" spans="1:19">
      <c r="A1451" s="32">
        <v>35850</v>
      </c>
      <c r="B1451" s="33">
        <f t="shared" si="345"/>
        <v>2</v>
      </c>
      <c r="C1451" s="33">
        <f t="shared" si="346"/>
        <v>1998</v>
      </c>
      <c r="D1451" s="34">
        <v>0.28799999999999998</v>
      </c>
      <c r="F1451" s="32">
        <v>37502</v>
      </c>
      <c r="G1451" s="33">
        <f t="shared" si="347"/>
        <v>9</v>
      </c>
      <c r="H1451" s="33">
        <f t="shared" si="348"/>
        <v>2002</v>
      </c>
      <c r="I1451" s="34">
        <v>3.1</v>
      </c>
      <c r="K1451" s="32">
        <v>33438</v>
      </c>
      <c r="L1451" s="33">
        <f t="shared" si="349"/>
        <v>7</v>
      </c>
      <c r="M1451" s="33">
        <f t="shared" si="350"/>
        <v>1991</v>
      </c>
      <c r="N1451" s="34">
        <v>22.16</v>
      </c>
      <c r="P1451" s="32">
        <v>33935</v>
      </c>
      <c r="Q1451" s="33">
        <f t="shared" si="351"/>
        <v>11</v>
      </c>
      <c r="R1451" s="33">
        <f t="shared" si="352"/>
        <v>1992</v>
      </c>
      <c r="S1451" s="34">
        <v>19.079999999999998</v>
      </c>
    </row>
    <row r="1452" spans="1:19">
      <c r="A1452" s="32">
        <v>35851</v>
      </c>
      <c r="B1452" s="33">
        <f t="shared" si="345"/>
        <v>2</v>
      </c>
      <c r="C1452" s="33">
        <f t="shared" si="346"/>
        <v>1998</v>
      </c>
      <c r="D1452" s="34">
        <v>0.28399999999999997</v>
      </c>
      <c r="F1452" s="32">
        <v>37503</v>
      </c>
      <c r="G1452" s="33">
        <f t="shared" si="347"/>
        <v>9</v>
      </c>
      <c r="H1452" s="33">
        <f t="shared" si="348"/>
        <v>2002</v>
      </c>
      <c r="I1452" s="34">
        <v>3.13</v>
      </c>
      <c r="K1452" s="32">
        <v>33441</v>
      </c>
      <c r="L1452" s="33">
        <f t="shared" si="349"/>
        <v>7</v>
      </c>
      <c r="M1452" s="33">
        <f t="shared" si="350"/>
        <v>1991</v>
      </c>
      <c r="N1452" s="34">
        <v>21.74</v>
      </c>
      <c r="P1452" s="32">
        <v>33938</v>
      </c>
      <c r="Q1452" s="33">
        <f t="shared" si="351"/>
        <v>11</v>
      </c>
      <c r="R1452" s="33">
        <f t="shared" si="352"/>
        <v>1992</v>
      </c>
      <c r="S1452" s="34">
        <v>19.25</v>
      </c>
    </row>
    <row r="1453" spans="1:19">
      <c r="A1453" s="32">
        <v>35852</v>
      </c>
      <c r="B1453" s="33">
        <f t="shared" si="345"/>
        <v>2</v>
      </c>
      <c r="C1453" s="33">
        <f t="shared" si="346"/>
        <v>1998</v>
      </c>
      <c r="D1453" s="34">
        <v>0.28599999999999998</v>
      </c>
      <c r="F1453" s="32">
        <v>37504</v>
      </c>
      <c r="G1453" s="33">
        <f t="shared" si="347"/>
        <v>9</v>
      </c>
      <c r="H1453" s="33">
        <f t="shared" si="348"/>
        <v>2002</v>
      </c>
      <c r="I1453" s="34">
        <v>3.2</v>
      </c>
      <c r="K1453" s="32">
        <v>33442</v>
      </c>
      <c r="L1453" s="33">
        <f t="shared" si="349"/>
        <v>7</v>
      </c>
      <c r="M1453" s="33">
        <f t="shared" si="350"/>
        <v>1991</v>
      </c>
      <c r="N1453" s="34">
        <v>21.25</v>
      </c>
      <c r="P1453" s="32">
        <v>33939</v>
      </c>
      <c r="Q1453" s="33">
        <f t="shared" si="351"/>
        <v>12</v>
      </c>
      <c r="R1453" s="33">
        <f t="shared" si="352"/>
        <v>1992</v>
      </c>
      <c r="S1453" s="34">
        <v>18.649999999999999</v>
      </c>
    </row>
    <row r="1454" spans="1:19">
      <c r="A1454" s="32">
        <v>35853</v>
      </c>
      <c r="B1454" s="33">
        <f t="shared" si="345"/>
        <v>2</v>
      </c>
      <c r="C1454" s="33">
        <f t="shared" si="346"/>
        <v>1998</v>
      </c>
      <c r="D1454" s="34">
        <v>0.28599999999999998</v>
      </c>
      <c r="F1454" s="32">
        <v>37505</v>
      </c>
      <c r="G1454" s="33">
        <f t="shared" si="347"/>
        <v>9</v>
      </c>
      <c r="H1454" s="33">
        <f t="shared" si="348"/>
        <v>2002</v>
      </c>
      <c r="I1454" s="34">
        <v>3.39</v>
      </c>
      <c r="K1454" s="32">
        <v>33443</v>
      </c>
      <c r="L1454" s="33">
        <f t="shared" si="349"/>
        <v>7</v>
      </c>
      <c r="M1454" s="33">
        <f t="shared" si="350"/>
        <v>1991</v>
      </c>
      <c r="N1454" s="34">
        <v>21.41</v>
      </c>
      <c r="P1454" s="32">
        <v>33940</v>
      </c>
      <c r="Q1454" s="33">
        <f t="shared" si="351"/>
        <v>12</v>
      </c>
      <c r="R1454" s="33">
        <f t="shared" si="352"/>
        <v>1992</v>
      </c>
      <c r="S1454" s="34">
        <v>18.38</v>
      </c>
    </row>
    <row r="1455" spans="1:19">
      <c r="A1455" s="32">
        <v>35856</v>
      </c>
      <c r="B1455" s="33">
        <f t="shared" si="345"/>
        <v>3</v>
      </c>
      <c r="C1455" s="33">
        <f t="shared" si="346"/>
        <v>1998</v>
      </c>
      <c r="D1455" s="34">
        <v>0.28599999999999998</v>
      </c>
      <c r="F1455" s="32">
        <v>37508</v>
      </c>
      <c r="G1455" s="33">
        <f t="shared" si="347"/>
        <v>9</v>
      </c>
      <c r="H1455" s="33">
        <f t="shared" si="348"/>
        <v>2002</v>
      </c>
      <c r="I1455" s="34">
        <v>3.24</v>
      </c>
      <c r="K1455" s="32">
        <v>33444</v>
      </c>
      <c r="L1455" s="33">
        <f t="shared" si="349"/>
        <v>7</v>
      </c>
      <c r="M1455" s="33">
        <f t="shared" si="350"/>
        <v>1991</v>
      </c>
      <c r="N1455" s="34">
        <v>21.11</v>
      </c>
      <c r="P1455" s="32">
        <v>33941</v>
      </c>
      <c r="Q1455" s="33">
        <f t="shared" si="351"/>
        <v>12</v>
      </c>
      <c r="R1455" s="33">
        <f t="shared" si="352"/>
        <v>1992</v>
      </c>
      <c r="S1455" s="34">
        <v>18.2</v>
      </c>
    </row>
    <row r="1456" spans="1:19">
      <c r="A1456" s="32">
        <v>35857</v>
      </c>
      <c r="B1456" s="33">
        <f t="shared" si="345"/>
        <v>3</v>
      </c>
      <c r="C1456" s="33">
        <f t="shared" si="346"/>
        <v>1998</v>
      </c>
      <c r="D1456" s="34">
        <v>0.28399999999999997</v>
      </c>
      <c r="F1456" s="32">
        <v>37509</v>
      </c>
      <c r="G1456" s="33">
        <f t="shared" si="347"/>
        <v>9</v>
      </c>
      <c r="H1456" s="33">
        <f t="shared" si="348"/>
        <v>2002</v>
      </c>
      <c r="I1456" s="34">
        <v>3.35</v>
      </c>
      <c r="K1456" s="32">
        <v>33445</v>
      </c>
      <c r="L1456" s="33">
        <f t="shared" si="349"/>
        <v>7</v>
      </c>
      <c r="M1456" s="33">
        <f t="shared" si="350"/>
        <v>1991</v>
      </c>
      <c r="N1456" s="34">
        <v>21.48</v>
      </c>
      <c r="P1456" s="32">
        <v>33942</v>
      </c>
      <c r="Q1456" s="33">
        <f t="shared" si="351"/>
        <v>12</v>
      </c>
      <c r="R1456" s="33">
        <f t="shared" si="352"/>
        <v>1992</v>
      </c>
      <c r="S1456" s="34">
        <v>18.350000000000001</v>
      </c>
    </row>
    <row r="1457" spans="1:19">
      <c r="A1457" s="32">
        <v>35858</v>
      </c>
      <c r="B1457" s="33">
        <f t="shared" si="345"/>
        <v>3</v>
      </c>
      <c r="C1457" s="33">
        <f t="shared" si="346"/>
        <v>1998</v>
      </c>
      <c r="D1457" s="34">
        <v>0.27600000000000002</v>
      </c>
      <c r="F1457" s="32">
        <v>37510</v>
      </c>
      <c r="G1457" s="33">
        <f t="shared" si="347"/>
        <v>9</v>
      </c>
      <c r="H1457" s="33">
        <f t="shared" si="348"/>
        <v>2002</v>
      </c>
      <c r="I1457" s="34">
        <v>3.33</v>
      </c>
      <c r="K1457" s="32">
        <v>33448</v>
      </c>
      <c r="L1457" s="33">
        <f t="shared" si="349"/>
        <v>7</v>
      </c>
      <c r="M1457" s="33">
        <f t="shared" si="350"/>
        <v>1991</v>
      </c>
      <c r="N1457" s="34">
        <v>21.38</v>
      </c>
      <c r="P1457" s="32">
        <v>33945</v>
      </c>
      <c r="Q1457" s="33">
        <f t="shared" si="351"/>
        <v>12</v>
      </c>
      <c r="R1457" s="33">
        <f t="shared" si="352"/>
        <v>1992</v>
      </c>
      <c r="S1457" s="34">
        <v>18.25</v>
      </c>
    </row>
    <row r="1458" spans="1:19">
      <c r="A1458" s="32">
        <v>35859</v>
      </c>
      <c r="B1458" s="33">
        <f t="shared" si="345"/>
        <v>3</v>
      </c>
      <c r="C1458" s="33">
        <f t="shared" si="346"/>
        <v>1998</v>
      </c>
      <c r="D1458" s="34">
        <v>0.27400000000000002</v>
      </c>
      <c r="F1458" s="32">
        <v>37511</v>
      </c>
      <c r="G1458" s="33">
        <f t="shared" si="347"/>
        <v>9</v>
      </c>
      <c r="H1458" s="33">
        <f t="shared" si="348"/>
        <v>2002</v>
      </c>
      <c r="I1458" s="34">
        <v>3.22</v>
      </c>
      <c r="K1458" s="32">
        <v>33449</v>
      </c>
      <c r="L1458" s="33">
        <f t="shared" si="349"/>
        <v>7</v>
      </c>
      <c r="M1458" s="33">
        <f t="shared" si="350"/>
        <v>1991</v>
      </c>
      <c r="N1458" s="34">
        <v>21.55</v>
      </c>
      <c r="P1458" s="32">
        <v>33946</v>
      </c>
      <c r="Q1458" s="33">
        <f t="shared" si="351"/>
        <v>12</v>
      </c>
      <c r="R1458" s="33">
        <f t="shared" si="352"/>
        <v>1992</v>
      </c>
      <c r="S1458" s="34">
        <v>18.079999999999998</v>
      </c>
    </row>
    <row r="1459" spans="1:19">
      <c r="A1459" s="32">
        <v>35860</v>
      </c>
      <c r="B1459" s="33">
        <f t="shared" si="345"/>
        <v>3</v>
      </c>
      <c r="C1459" s="33">
        <f t="shared" si="346"/>
        <v>1998</v>
      </c>
      <c r="D1459" s="34">
        <v>0.26900000000000002</v>
      </c>
      <c r="F1459" s="32">
        <v>37512</v>
      </c>
      <c r="G1459" s="33">
        <f t="shared" si="347"/>
        <v>9</v>
      </c>
      <c r="H1459" s="33">
        <f t="shared" si="348"/>
        <v>2002</v>
      </c>
      <c r="I1459" s="34">
        <v>3.37</v>
      </c>
      <c r="K1459" s="32">
        <v>33450</v>
      </c>
      <c r="L1459" s="33">
        <f t="shared" si="349"/>
        <v>7</v>
      </c>
      <c r="M1459" s="33">
        <f t="shared" si="350"/>
        <v>1991</v>
      </c>
      <c r="N1459" s="34">
        <v>21.7</v>
      </c>
      <c r="P1459" s="32">
        <v>33947</v>
      </c>
      <c r="Q1459" s="33">
        <f t="shared" si="351"/>
        <v>12</v>
      </c>
      <c r="R1459" s="33">
        <f t="shared" si="352"/>
        <v>1992</v>
      </c>
      <c r="S1459" s="34">
        <v>17.8</v>
      </c>
    </row>
    <row r="1460" spans="1:19">
      <c r="A1460" s="32">
        <v>35863</v>
      </c>
      <c r="B1460" s="33">
        <f t="shared" si="345"/>
        <v>3</v>
      </c>
      <c r="C1460" s="33">
        <f t="shared" si="346"/>
        <v>1998</v>
      </c>
      <c r="D1460" s="34">
        <v>0.25900000000000001</v>
      </c>
      <c r="F1460" s="32">
        <v>37515</v>
      </c>
      <c r="G1460" s="33">
        <f t="shared" si="347"/>
        <v>9</v>
      </c>
      <c r="H1460" s="33">
        <f t="shared" si="348"/>
        <v>2002</v>
      </c>
      <c r="I1460" s="34">
        <v>3.45</v>
      </c>
      <c r="K1460" s="32">
        <v>33451</v>
      </c>
      <c r="L1460" s="33">
        <f t="shared" si="349"/>
        <v>8</v>
      </c>
      <c r="M1460" s="33">
        <f t="shared" si="350"/>
        <v>1991</v>
      </c>
      <c r="N1460" s="34">
        <v>21.33</v>
      </c>
      <c r="P1460" s="32">
        <v>33948</v>
      </c>
      <c r="Q1460" s="33">
        <f t="shared" si="351"/>
        <v>12</v>
      </c>
      <c r="R1460" s="33">
        <f t="shared" si="352"/>
        <v>1992</v>
      </c>
      <c r="S1460" s="34">
        <v>18.28</v>
      </c>
    </row>
    <row r="1461" spans="1:19">
      <c r="A1461" s="32">
        <v>35864</v>
      </c>
      <c r="B1461" s="33">
        <f t="shared" si="345"/>
        <v>3</v>
      </c>
      <c r="C1461" s="33">
        <f t="shared" si="346"/>
        <v>1998</v>
      </c>
      <c r="D1461" s="34">
        <v>0.26400000000000001</v>
      </c>
      <c r="F1461" s="32">
        <v>37516</v>
      </c>
      <c r="G1461" s="33">
        <f t="shared" si="347"/>
        <v>9</v>
      </c>
      <c r="H1461" s="33">
        <f t="shared" si="348"/>
        <v>2002</v>
      </c>
      <c r="I1461" s="34">
        <v>3.46</v>
      </c>
      <c r="K1461" s="32">
        <v>33452</v>
      </c>
      <c r="L1461" s="33">
        <f t="shared" si="349"/>
        <v>8</v>
      </c>
      <c r="M1461" s="33">
        <f t="shared" si="350"/>
        <v>1991</v>
      </c>
      <c r="N1461" s="34">
        <v>21.35</v>
      </c>
      <c r="P1461" s="32">
        <v>33949</v>
      </c>
      <c r="Q1461" s="33">
        <f t="shared" si="351"/>
        <v>12</v>
      </c>
      <c r="R1461" s="33">
        <f t="shared" si="352"/>
        <v>1992</v>
      </c>
      <c r="S1461" s="34">
        <v>18.2</v>
      </c>
    </row>
    <row r="1462" spans="1:19">
      <c r="A1462" s="32">
        <v>35865</v>
      </c>
      <c r="B1462" s="33">
        <f t="shared" si="345"/>
        <v>3</v>
      </c>
      <c r="C1462" s="33">
        <f t="shared" si="346"/>
        <v>1998</v>
      </c>
      <c r="D1462" s="34">
        <v>0.26400000000000001</v>
      </c>
      <c r="F1462" s="32">
        <v>37517</v>
      </c>
      <c r="G1462" s="33">
        <f t="shared" si="347"/>
        <v>9</v>
      </c>
      <c r="H1462" s="33">
        <f t="shared" si="348"/>
        <v>2002</v>
      </c>
      <c r="I1462" s="34">
        <v>3.8</v>
      </c>
      <c r="K1462" s="32">
        <v>33455</v>
      </c>
      <c r="L1462" s="33">
        <f t="shared" si="349"/>
        <v>8</v>
      </c>
      <c r="M1462" s="33">
        <f t="shared" si="350"/>
        <v>1991</v>
      </c>
      <c r="N1462" s="34">
        <v>21.5</v>
      </c>
      <c r="P1462" s="32">
        <v>33952</v>
      </c>
      <c r="Q1462" s="33">
        <f t="shared" si="351"/>
        <v>12</v>
      </c>
      <c r="R1462" s="33">
        <f t="shared" si="352"/>
        <v>1992</v>
      </c>
      <c r="S1462" s="34">
        <v>18.03</v>
      </c>
    </row>
    <row r="1463" spans="1:19">
      <c r="A1463" s="32">
        <v>35866</v>
      </c>
      <c r="B1463" s="33">
        <f t="shared" si="345"/>
        <v>3</v>
      </c>
      <c r="C1463" s="33">
        <f t="shared" si="346"/>
        <v>1998</v>
      </c>
      <c r="D1463" s="34">
        <v>0.25900000000000001</v>
      </c>
      <c r="F1463" s="32">
        <v>37518</v>
      </c>
      <c r="G1463" s="33">
        <f t="shared" si="347"/>
        <v>9</v>
      </c>
      <c r="H1463" s="33">
        <f t="shared" si="348"/>
        <v>2002</v>
      </c>
      <c r="I1463" s="34">
        <v>3.9</v>
      </c>
      <c r="K1463" s="32">
        <v>33456</v>
      </c>
      <c r="L1463" s="33">
        <f t="shared" si="349"/>
        <v>8</v>
      </c>
      <c r="M1463" s="33">
        <f t="shared" si="350"/>
        <v>1991</v>
      </c>
      <c r="N1463" s="34">
        <v>21.39</v>
      </c>
      <c r="P1463" s="32">
        <v>33953</v>
      </c>
      <c r="Q1463" s="33">
        <f t="shared" si="351"/>
        <v>12</v>
      </c>
      <c r="R1463" s="33">
        <f t="shared" si="352"/>
        <v>1992</v>
      </c>
      <c r="S1463" s="34">
        <v>17.8</v>
      </c>
    </row>
    <row r="1464" spans="1:19">
      <c r="A1464" s="32">
        <v>35867</v>
      </c>
      <c r="B1464" s="33">
        <f t="shared" si="345"/>
        <v>3</v>
      </c>
      <c r="C1464" s="33">
        <f t="shared" si="346"/>
        <v>1998</v>
      </c>
      <c r="D1464" s="34">
        <v>0.25900000000000001</v>
      </c>
      <c r="F1464" s="32">
        <v>37519</v>
      </c>
      <c r="G1464" s="33">
        <f t="shared" si="347"/>
        <v>9</v>
      </c>
      <c r="H1464" s="33">
        <f t="shared" si="348"/>
        <v>2002</v>
      </c>
      <c r="I1464" s="34">
        <v>3.95</v>
      </c>
      <c r="K1464" s="32">
        <v>33457</v>
      </c>
      <c r="L1464" s="33">
        <f t="shared" si="349"/>
        <v>8</v>
      </c>
      <c r="M1464" s="33">
        <f t="shared" si="350"/>
        <v>1991</v>
      </c>
      <c r="N1464" s="34">
        <v>21.38</v>
      </c>
      <c r="P1464" s="32">
        <v>33954</v>
      </c>
      <c r="Q1464" s="33">
        <f t="shared" si="351"/>
        <v>12</v>
      </c>
      <c r="R1464" s="33">
        <f t="shared" si="352"/>
        <v>1992</v>
      </c>
      <c r="S1464" s="34">
        <v>17.899999999999999</v>
      </c>
    </row>
    <row r="1465" spans="1:19">
      <c r="A1465" s="32">
        <v>35870</v>
      </c>
      <c r="B1465" s="33">
        <f t="shared" si="345"/>
        <v>3</v>
      </c>
      <c r="C1465" s="33">
        <f t="shared" si="346"/>
        <v>1998</v>
      </c>
      <c r="D1465" s="34">
        <v>0.25900000000000001</v>
      </c>
      <c r="F1465" s="32">
        <v>37522</v>
      </c>
      <c r="G1465" s="33">
        <f t="shared" si="347"/>
        <v>9</v>
      </c>
      <c r="H1465" s="33">
        <f t="shared" si="348"/>
        <v>2002</v>
      </c>
      <c r="I1465" s="34">
        <v>3.87</v>
      </c>
      <c r="K1465" s="32">
        <v>33458</v>
      </c>
      <c r="L1465" s="33">
        <f t="shared" si="349"/>
        <v>8</v>
      </c>
      <c r="M1465" s="33">
        <f t="shared" si="350"/>
        <v>1991</v>
      </c>
      <c r="N1465" s="34">
        <v>21.6</v>
      </c>
      <c r="P1465" s="32">
        <v>33955</v>
      </c>
      <c r="Q1465" s="33">
        <f t="shared" si="351"/>
        <v>12</v>
      </c>
      <c r="R1465" s="33">
        <f t="shared" si="352"/>
        <v>1992</v>
      </c>
      <c r="S1465" s="34">
        <v>18.18</v>
      </c>
    </row>
    <row r="1466" spans="1:19">
      <c r="A1466" s="32">
        <v>35871</v>
      </c>
      <c r="B1466" s="33">
        <f t="shared" si="345"/>
        <v>3</v>
      </c>
      <c r="C1466" s="33">
        <f t="shared" si="346"/>
        <v>1998</v>
      </c>
      <c r="D1466" s="34">
        <v>0.25900000000000001</v>
      </c>
      <c r="F1466" s="32">
        <v>37523</v>
      </c>
      <c r="G1466" s="33">
        <f t="shared" si="347"/>
        <v>9</v>
      </c>
      <c r="H1466" s="33">
        <f t="shared" si="348"/>
        <v>2002</v>
      </c>
      <c r="I1466" s="34">
        <v>4</v>
      </c>
      <c r="K1466" s="32">
        <v>33459</v>
      </c>
      <c r="L1466" s="33">
        <f t="shared" si="349"/>
        <v>8</v>
      </c>
      <c r="M1466" s="33">
        <f t="shared" si="350"/>
        <v>1991</v>
      </c>
      <c r="N1466" s="34">
        <v>21.64</v>
      </c>
      <c r="P1466" s="32">
        <v>33956</v>
      </c>
      <c r="Q1466" s="33">
        <f t="shared" si="351"/>
        <v>12</v>
      </c>
      <c r="R1466" s="33">
        <f t="shared" si="352"/>
        <v>1992</v>
      </c>
      <c r="S1466" s="34">
        <v>18.3</v>
      </c>
    </row>
    <row r="1467" spans="1:19">
      <c r="A1467" s="32">
        <v>35872</v>
      </c>
      <c r="B1467" s="33">
        <f t="shared" si="345"/>
        <v>3</v>
      </c>
      <c r="C1467" s="33">
        <f t="shared" si="346"/>
        <v>1998</v>
      </c>
      <c r="D1467" s="34">
        <v>0.25900000000000001</v>
      </c>
      <c r="F1467" s="32">
        <v>37524</v>
      </c>
      <c r="G1467" s="33">
        <f t="shared" si="347"/>
        <v>9</v>
      </c>
      <c r="H1467" s="33">
        <f t="shared" si="348"/>
        <v>2002</v>
      </c>
      <c r="I1467" s="34">
        <v>3.76</v>
      </c>
      <c r="K1467" s="32">
        <v>33462</v>
      </c>
      <c r="L1467" s="33">
        <f t="shared" si="349"/>
        <v>8</v>
      </c>
      <c r="M1467" s="33">
        <f t="shared" si="350"/>
        <v>1991</v>
      </c>
      <c r="N1467" s="34">
        <v>21.71</v>
      </c>
      <c r="P1467" s="32">
        <v>33959</v>
      </c>
      <c r="Q1467" s="33">
        <f t="shared" si="351"/>
        <v>12</v>
      </c>
      <c r="R1467" s="33">
        <f t="shared" si="352"/>
        <v>1992</v>
      </c>
      <c r="S1467" s="34">
        <v>18.329999999999998</v>
      </c>
    </row>
    <row r="1468" spans="1:19">
      <c r="A1468" s="32">
        <v>35873</v>
      </c>
      <c r="B1468" s="33">
        <f t="shared" si="345"/>
        <v>3</v>
      </c>
      <c r="C1468" s="33">
        <f t="shared" si="346"/>
        <v>1998</v>
      </c>
      <c r="D1468" s="34">
        <v>0.26400000000000001</v>
      </c>
      <c r="F1468" s="32">
        <v>37525</v>
      </c>
      <c r="G1468" s="33">
        <f t="shared" si="347"/>
        <v>9</v>
      </c>
      <c r="H1468" s="33">
        <f t="shared" si="348"/>
        <v>2002</v>
      </c>
      <c r="I1468" s="34">
        <v>3.61</v>
      </c>
      <c r="K1468" s="32">
        <v>33463</v>
      </c>
      <c r="L1468" s="33">
        <f t="shared" si="349"/>
        <v>8</v>
      </c>
      <c r="M1468" s="33">
        <f t="shared" si="350"/>
        <v>1991</v>
      </c>
      <c r="N1468" s="34">
        <v>21.52</v>
      </c>
      <c r="P1468" s="32">
        <v>33960</v>
      </c>
      <c r="Q1468" s="33">
        <f t="shared" si="351"/>
        <v>12</v>
      </c>
      <c r="R1468" s="33">
        <f t="shared" si="352"/>
        <v>1992</v>
      </c>
      <c r="S1468" s="34">
        <v>18.079999999999998</v>
      </c>
    </row>
    <row r="1469" spans="1:19">
      <c r="A1469" s="32">
        <v>35874</v>
      </c>
      <c r="B1469" s="33">
        <f t="shared" si="345"/>
        <v>3</v>
      </c>
      <c r="C1469" s="33">
        <f t="shared" si="346"/>
        <v>1998</v>
      </c>
      <c r="D1469" s="34">
        <v>0.26600000000000001</v>
      </c>
      <c r="F1469" s="32">
        <v>37526</v>
      </c>
      <c r="G1469" s="33">
        <f t="shared" si="347"/>
        <v>9</v>
      </c>
      <c r="H1469" s="33">
        <f t="shared" si="348"/>
        <v>2002</v>
      </c>
      <c r="I1469" s="34">
        <v>3.76</v>
      </c>
      <c r="K1469" s="32">
        <v>33464</v>
      </c>
      <c r="L1469" s="33">
        <f t="shared" si="349"/>
        <v>8</v>
      </c>
      <c r="M1469" s="33">
        <f t="shared" si="350"/>
        <v>1991</v>
      </c>
      <c r="N1469" s="34">
        <v>21.3</v>
      </c>
      <c r="P1469" s="32">
        <v>33961</v>
      </c>
      <c r="Q1469" s="33">
        <f t="shared" si="351"/>
        <v>12</v>
      </c>
      <c r="R1469" s="33">
        <f t="shared" si="352"/>
        <v>1992</v>
      </c>
      <c r="S1469" s="34">
        <v>18.23</v>
      </c>
    </row>
    <row r="1470" spans="1:19">
      <c r="A1470" s="32">
        <v>35877</v>
      </c>
      <c r="B1470" s="33">
        <f t="shared" si="345"/>
        <v>3</v>
      </c>
      <c r="C1470" s="33">
        <f t="shared" si="346"/>
        <v>1998</v>
      </c>
      <c r="D1470" s="34">
        <v>0.29899999999999999</v>
      </c>
      <c r="F1470" s="32">
        <v>37529</v>
      </c>
      <c r="G1470" s="33">
        <f t="shared" si="347"/>
        <v>9</v>
      </c>
      <c r="H1470" s="33">
        <f t="shared" si="348"/>
        <v>2002</v>
      </c>
      <c r="I1470" s="34">
        <v>4.09</v>
      </c>
      <c r="K1470" s="32">
        <v>33465</v>
      </c>
      <c r="L1470" s="33">
        <f t="shared" si="349"/>
        <v>8</v>
      </c>
      <c r="M1470" s="33">
        <f t="shared" si="350"/>
        <v>1991</v>
      </c>
      <c r="N1470" s="34">
        <v>21.39</v>
      </c>
      <c r="P1470" s="32">
        <v>33962</v>
      </c>
      <c r="Q1470" s="33">
        <f t="shared" si="351"/>
        <v>12</v>
      </c>
      <c r="R1470" s="33">
        <f t="shared" si="352"/>
        <v>1992</v>
      </c>
      <c r="S1470" s="34">
        <v>18.28</v>
      </c>
    </row>
    <row r="1471" spans="1:19">
      <c r="A1471" s="32">
        <v>35878</v>
      </c>
      <c r="B1471" s="33">
        <f t="shared" si="345"/>
        <v>3</v>
      </c>
      <c r="C1471" s="33">
        <f t="shared" si="346"/>
        <v>1998</v>
      </c>
      <c r="D1471" s="34">
        <v>0.28299999999999997</v>
      </c>
      <c r="F1471" s="32">
        <v>37530</v>
      </c>
      <c r="G1471" s="33">
        <f t="shared" si="347"/>
        <v>10</v>
      </c>
      <c r="H1471" s="33">
        <f t="shared" si="348"/>
        <v>2002</v>
      </c>
      <c r="I1471" s="34">
        <v>4.41</v>
      </c>
      <c r="K1471" s="32">
        <v>33466</v>
      </c>
      <c r="L1471" s="33">
        <f t="shared" si="349"/>
        <v>8</v>
      </c>
      <c r="M1471" s="33">
        <f t="shared" si="350"/>
        <v>1991</v>
      </c>
      <c r="N1471" s="34">
        <v>21.29</v>
      </c>
      <c r="P1471" s="32">
        <v>33967</v>
      </c>
      <c r="Q1471" s="33">
        <f t="shared" si="351"/>
        <v>12</v>
      </c>
      <c r="R1471" s="33">
        <f t="shared" si="352"/>
        <v>1992</v>
      </c>
      <c r="S1471" s="34">
        <v>17.93</v>
      </c>
    </row>
    <row r="1472" spans="1:19">
      <c r="A1472" s="32">
        <v>35879</v>
      </c>
      <c r="B1472" s="33">
        <f t="shared" si="345"/>
        <v>3</v>
      </c>
      <c r="C1472" s="33">
        <f t="shared" si="346"/>
        <v>1998</v>
      </c>
      <c r="D1472" s="34">
        <v>0.28799999999999998</v>
      </c>
      <c r="F1472" s="32">
        <v>37531</v>
      </c>
      <c r="G1472" s="33">
        <f t="shared" si="347"/>
        <v>10</v>
      </c>
      <c r="H1472" s="33">
        <f t="shared" si="348"/>
        <v>2002</v>
      </c>
      <c r="I1472" s="34">
        <v>4.2699999999999996</v>
      </c>
      <c r="K1472" s="32">
        <v>33469</v>
      </c>
      <c r="L1472" s="33">
        <f t="shared" si="349"/>
        <v>8</v>
      </c>
      <c r="M1472" s="33">
        <f t="shared" si="350"/>
        <v>1991</v>
      </c>
      <c r="N1472" s="34">
        <v>22.5</v>
      </c>
      <c r="P1472" s="32">
        <v>33968</v>
      </c>
      <c r="Q1472" s="33">
        <f t="shared" si="351"/>
        <v>12</v>
      </c>
      <c r="R1472" s="33">
        <f t="shared" si="352"/>
        <v>1992</v>
      </c>
      <c r="S1472" s="34">
        <v>17.829999999999998</v>
      </c>
    </row>
    <row r="1473" spans="1:19">
      <c r="A1473" s="32">
        <v>35880</v>
      </c>
      <c r="B1473" s="33">
        <f t="shared" si="345"/>
        <v>3</v>
      </c>
      <c r="C1473" s="33">
        <f t="shared" si="346"/>
        <v>1998</v>
      </c>
      <c r="D1473" s="34">
        <v>0.311</v>
      </c>
      <c r="F1473" s="32">
        <v>37532</v>
      </c>
      <c r="G1473" s="33">
        <f t="shared" si="347"/>
        <v>10</v>
      </c>
      <c r="H1473" s="33">
        <f t="shared" si="348"/>
        <v>2002</v>
      </c>
      <c r="I1473" s="34">
        <v>4.2300000000000004</v>
      </c>
      <c r="K1473" s="32">
        <v>33470</v>
      </c>
      <c r="L1473" s="33">
        <f t="shared" si="349"/>
        <v>8</v>
      </c>
      <c r="M1473" s="33">
        <f t="shared" si="350"/>
        <v>1991</v>
      </c>
      <c r="N1473" s="34">
        <v>22.3</v>
      </c>
      <c r="P1473" s="32">
        <v>33969</v>
      </c>
      <c r="Q1473" s="33">
        <f t="shared" si="351"/>
        <v>12</v>
      </c>
      <c r="R1473" s="33">
        <f t="shared" si="352"/>
        <v>1992</v>
      </c>
      <c r="S1473" s="34">
        <v>17.850000000000001</v>
      </c>
    </row>
    <row r="1474" spans="1:19">
      <c r="A1474" s="32">
        <v>35881</v>
      </c>
      <c r="B1474" s="33">
        <f t="shared" si="345"/>
        <v>3</v>
      </c>
      <c r="C1474" s="33">
        <f t="shared" si="346"/>
        <v>1998</v>
      </c>
      <c r="D1474" s="34">
        <v>0.29799999999999999</v>
      </c>
      <c r="F1474" s="32">
        <v>37533</v>
      </c>
      <c r="G1474" s="33">
        <f t="shared" si="347"/>
        <v>10</v>
      </c>
      <c r="H1474" s="33">
        <f t="shared" si="348"/>
        <v>2002</v>
      </c>
      <c r="I1474" s="34">
        <v>3.86</v>
      </c>
      <c r="K1474" s="32">
        <v>33471</v>
      </c>
      <c r="L1474" s="33">
        <f t="shared" si="349"/>
        <v>8</v>
      </c>
      <c r="M1474" s="33">
        <f t="shared" si="350"/>
        <v>1991</v>
      </c>
      <c r="N1474" s="34">
        <v>21.44</v>
      </c>
      <c r="P1474" s="32">
        <v>33973</v>
      </c>
      <c r="Q1474" s="33">
        <f t="shared" si="351"/>
        <v>1</v>
      </c>
      <c r="R1474" s="33">
        <f t="shared" si="352"/>
        <v>1993</v>
      </c>
      <c r="S1474" s="34">
        <v>17.73</v>
      </c>
    </row>
    <row r="1475" spans="1:19">
      <c r="A1475" s="32">
        <v>35884</v>
      </c>
      <c r="B1475" s="33">
        <f t="shared" si="345"/>
        <v>3</v>
      </c>
      <c r="C1475" s="33">
        <f t="shared" si="346"/>
        <v>1998</v>
      </c>
      <c r="D1475" s="34">
        <v>0.28799999999999998</v>
      </c>
      <c r="F1475" s="32">
        <v>37536</v>
      </c>
      <c r="G1475" s="33">
        <f t="shared" si="347"/>
        <v>10</v>
      </c>
      <c r="H1475" s="33">
        <f t="shared" si="348"/>
        <v>2002</v>
      </c>
      <c r="I1475" s="34">
        <v>3.77</v>
      </c>
      <c r="K1475" s="32">
        <v>33472</v>
      </c>
      <c r="L1475" s="33">
        <f t="shared" si="349"/>
        <v>8</v>
      </c>
      <c r="M1475" s="33">
        <f t="shared" si="350"/>
        <v>1991</v>
      </c>
      <c r="N1475" s="34">
        <v>21.93</v>
      </c>
      <c r="P1475" s="32">
        <v>33974</v>
      </c>
      <c r="Q1475" s="33">
        <f t="shared" si="351"/>
        <v>1</v>
      </c>
      <c r="R1475" s="33">
        <f t="shared" si="352"/>
        <v>1993</v>
      </c>
      <c r="S1475" s="34">
        <v>17.48</v>
      </c>
    </row>
    <row r="1476" spans="1:19">
      <c r="A1476" s="32">
        <v>35885</v>
      </c>
      <c r="B1476" s="33">
        <f t="shared" si="345"/>
        <v>3</v>
      </c>
      <c r="C1476" s="33">
        <f t="shared" si="346"/>
        <v>1998</v>
      </c>
      <c r="D1476" s="34">
        <v>0.28000000000000003</v>
      </c>
      <c r="F1476" s="32">
        <v>37537</v>
      </c>
      <c r="G1476" s="33">
        <f t="shared" si="347"/>
        <v>10</v>
      </c>
      <c r="H1476" s="33">
        <f t="shared" si="348"/>
        <v>2002</v>
      </c>
      <c r="I1476" s="34">
        <v>3.86</v>
      </c>
      <c r="K1476" s="32">
        <v>33473</v>
      </c>
      <c r="L1476" s="33">
        <f t="shared" si="349"/>
        <v>8</v>
      </c>
      <c r="M1476" s="33">
        <f t="shared" si="350"/>
        <v>1991</v>
      </c>
      <c r="N1476" s="34">
        <v>21.78</v>
      </c>
      <c r="P1476" s="32">
        <v>33975</v>
      </c>
      <c r="Q1476" s="33">
        <f t="shared" si="351"/>
        <v>1</v>
      </c>
      <c r="R1476" s="33">
        <f t="shared" si="352"/>
        <v>1993</v>
      </c>
      <c r="S1476" s="34">
        <v>17.53</v>
      </c>
    </row>
    <row r="1477" spans="1:19">
      <c r="A1477" s="32">
        <v>35886</v>
      </c>
      <c r="B1477" s="33">
        <f t="shared" si="345"/>
        <v>4</v>
      </c>
      <c r="C1477" s="33">
        <f t="shared" si="346"/>
        <v>1998</v>
      </c>
      <c r="D1477" s="34">
        <v>0.27500000000000002</v>
      </c>
      <c r="F1477" s="32">
        <v>37538</v>
      </c>
      <c r="G1477" s="33">
        <f t="shared" si="347"/>
        <v>10</v>
      </c>
      <c r="H1477" s="33">
        <f t="shared" si="348"/>
        <v>2002</v>
      </c>
      <c r="I1477" s="34">
        <v>3.91</v>
      </c>
      <c r="K1477" s="32">
        <v>33476</v>
      </c>
      <c r="L1477" s="33">
        <f t="shared" si="349"/>
        <v>8</v>
      </c>
      <c r="M1477" s="33">
        <f t="shared" si="350"/>
        <v>1991</v>
      </c>
      <c r="N1477" s="34">
        <v>21.98</v>
      </c>
      <c r="P1477" s="32">
        <v>33976</v>
      </c>
      <c r="Q1477" s="33">
        <f t="shared" si="351"/>
        <v>1</v>
      </c>
      <c r="R1477" s="33">
        <f t="shared" si="352"/>
        <v>1993</v>
      </c>
      <c r="S1477" s="34">
        <v>17.579999999999998</v>
      </c>
    </row>
    <row r="1478" spans="1:19">
      <c r="A1478" s="32">
        <v>35887</v>
      </c>
      <c r="B1478" s="33">
        <f t="shared" si="345"/>
        <v>4</v>
      </c>
      <c r="C1478" s="33">
        <f t="shared" si="346"/>
        <v>1998</v>
      </c>
      <c r="D1478" s="34">
        <v>0.27900000000000003</v>
      </c>
      <c r="F1478" s="32">
        <v>37539</v>
      </c>
      <c r="G1478" s="33">
        <f t="shared" si="347"/>
        <v>10</v>
      </c>
      <c r="H1478" s="33">
        <f t="shared" si="348"/>
        <v>2002</v>
      </c>
      <c r="I1478" s="34">
        <v>3.93</v>
      </c>
      <c r="K1478" s="32">
        <v>33477</v>
      </c>
      <c r="L1478" s="33">
        <f t="shared" si="349"/>
        <v>8</v>
      </c>
      <c r="M1478" s="33">
        <f t="shared" si="350"/>
        <v>1991</v>
      </c>
      <c r="N1478" s="34">
        <v>21.86</v>
      </c>
      <c r="P1478" s="32">
        <v>33977</v>
      </c>
      <c r="Q1478" s="33">
        <f t="shared" si="351"/>
        <v>1</v>
      </c>
      <c r="R1478" s="33">
        <f t="shared" si="352"/>
        <v>1993</v>
      </c>
      <c r="S1478" s="34">
        <v>17.23</v>
      </c>
    </row>
    <row r="1479" spans="1:19">
      <c r="A1479" s="32">
        <v>35888</v>
      </c>
      <c r="B1479" s="33">
        <f t="shared" si="345"/>
        <v>4</v>
      </c>
      <c r="C1479" s="33">
        <f t="shared" si="346"/>
        <v>1998</v>
      </c>
      <c r="D1479" s="34">
        <v>0.28399999999999997</v>
      </c>
      <c r="F1479" s="32">
        <v>37540</v>
      </c>
      <c r="G1479" s="33">
        <f t="shared" si="347"/>
        <v>10</v>
      </c>
      <c r="H1479" s="33">
        <f t="shared" si="348"/>
        <v>2002</v>
      </c>
      <c r="I1479" s="34">
        <v>3.8</v>
      </c>
      <c r="K1479" s="32">
        <v>33478</v>
      </c>
      <c r="L1479" s="33">
        <f t="shared" si="349"/>
        <v>8</v>
      </c>
      <c r="M1479" s="33">
        <f t="shared" si="350"/>
        <v>1991</v>
      </c>
      <c r="N1479" s="34">
        <v>21.77</v>
      </c>
      <c r="P1479" s="32">
        <v>33980</v>
      </c>
      <c r="Q1479" s="33">
        <f t="shared" si="351"/>
        <v>1</v>
      </c>
      <c r="R1479" s="33">
        <f t="shared" si="352"/>
        <v>1993</v>
      </c>
      <c r="S1479" s="34">
        <v>17.28</v>
      </c>
    </row>
    <row r="1480" spans="1:19">
      <c r="A1480" s="32">
        <v>35891</v>
      </c>
      <c r="B1480" s="33">
        <f t="shared" si="345"/>
        <v>4</v>
      </c>
      <c r="C1480" s="33">
        <f t="shared" si="346"/>
        <v>1998</v>
      </c>
      <c r="D1480" s="34">
        <v>0.28399999999999997</v>
      </c>
      <c r="F1480" s="32">
        <v>37543</v>
      </c>
      <c r="G1480" s="33">
        <f t="shared" si="347"/>
        <v>10</v>
      </c>
      <c r="H1480" s="33">
        <f t="shared" si="348"/>
        <v>2002</v>
      </c>
      <c r="I1480" s="34">
        <v>4.1900000000000004</v>
      </c>
      <c r="K1480" s="32">
        <v>33479</v>
      </c>
      <c r="L1480" s="33">
        <f t="shared" si="349"/>
        <v>8</v>
      </c>
      <c r="M1480" s="33">
        <f t="shared" si="350"/>
        <v>1991</v>
      </c>
      <c r="N1480" s="34">
        <v>22.02</v>
      </c>
      <c r="P1480" s="32">
        <v>33981</v>
      </c>
      <c r="Q1480" s="33">
        <f t="shared" si="351"/>
        <v>1</v>
      </c>
      <c r="R1480" s="33">
        <f t="shared" si="352"/>
        <v>1993</v>
      </c>
      <c r="S1480" s="34">
        <v>16.850000000000001</v>
      </c>
    </row>
    <row r="1481" spans="1:19">
      <c r="A1481" s="32">
        <v>35892</v>
      </c>
      <c r="B1481" s="33">
        <f t="shared" si="345"/>
        <v>4</v>
      </c>
      <c r="C1481" s="33">
        <f t="shared" si="346"/>
        <v>1998</v>
      </c>
      <c r="D1481" s="34">
        <v>0.28399999999999997</v>
      </c>
      <c r="F1481" s="32">
        <v>37544</v>
      </c>
      <c r="G1481" s="33">
        <f t="shared" si="347"/>
        <v>10</v>
      </c>
      <c r="H1481" s="33">
        <f t="shared" si="348"/>
        <v>2002</v>
      </c>
      <c r="I1481" s="34">
        <v>4.1900000000000004</v>
      </c>
      <c r="K1481" s="32">
        <v>33480</v>
      </c>
      <c r="L1481" s="33">
        <f t="shared" si="349"/>
        <v>8</v>
      </c>
      <c r="M1481" s="33">
        <f t="shared" si="350"/>
        <v>1991</v>
      </c>
      <c r="N1481" s="34">
        <v>22.28</v>
      </c>
      <c r="P1481" s="32">
        <v>33982</v>
      </c>
      <c r="Q1481" s="33">
        <f t="shared" si="351"/>
        <v>1</v>
      </c>
      <c r="R1481" s="33">
        <f t="shared" si="352"/>
        <v>1993</v>
      </c>
      <c r="S1481" s="34">
        <v>16.850000000000001</v>
      </c>
    </row>
    <row r="1482" spans="1:19">
      <c r="A1482" s="32">
        <v>35893</v>
      </c>
      <c r="B1482" s="33">
        <f t="shared" si="345"/>
        <v>4</v>
      </c>
      <c r="C1482" s="33">
        <f t="shared" si="346"/>
        <v>1998</v>
      </c>
      <c r="D1482" s="34">
        <v>0.29099999999999998</v>
      </c>
      <c r="F1482" s="32">
        <v>37545</v>
      </c>
      <c r="G1482" s="33">
        <f t="shared" si="347"/>
        <v>10</v>
      </c>
      <c r="H1482" s="33">
        <f t="shared" si="348"/>
        <v>2002</v>
      </c>
      <c r="I1482" s="34">
        <v>4.0999999999999996</v>
      </c>
      <c r="K1482" s="32">
        <v>33484</v>
      </c>
      <c r="L1482" s="33">
        <f t="shared" si="349"/>
        <v>9</v>
      </c>
      <c r="M1482" s="33">
        <f t="shared" si="350"/>
        <v>1991</v>
      </c>
      <c r="N1482" s="34">
        <v>22.28</v>
      </c>
      <c r="P1482" s="32">
        <v>33983</v>
      </c>
      <c r="Q1482" s="33">
        <f t="shared" si="351"/>
        <v>1</v>
      </c>
      <c r="R1482" s="33">
        <f t="shared" si="352"/>
        <v>1993</v>
      </c>
      <c r="S1482" s="34">
        <v>17</v>
      </c>
    </row>
    <row r="1483" spans="1:19">
      <c r="A1483" s="32">
        <v>35894</v>
      </c>
      <c r="B1483" s="33">
        <f t="shared" si="345"/>
        <v>4</v>
      </c>
      <c r="C1483" s="33">
        <f t="shared" si="346"/>
        <v>1998</v>
      </c>
      <c r="D1483" s="34">
        <v>0.29599999999999999</v>
      </c>
      <c r="F1483" s="32">
        <v>37546</v>
      </c>
      <c r="G1483" s="33">
        <f t="shared" si="347"/>
        <v>10</v>
      </c>
      <c r="H1483" s="33">
        <f t="shared" si="348"/>
        <v>2002</v>
      </c>
      <c r="I1483" s="34">
        <v>4.0999999999999996</v>
      </c>
      <c r="K1483" s="32">
        <v>33485</v>
      </c>
      <c r="L1483" s="33">
        <f t="shared" si="349"/>
        <v>9</v>
      </c>
      <c r="M1483" s="33">
        <f t="shared" si="350"/>
        <v>1991</v>
      </c>
      <c r="N1483" s="34">
        <v>21.76</v>
      </c>
      <c r="P1483" s="32">
        <v>33984</v>
      </c>
      <c r="Q1483" s="33">
        <f t="shared" si="351"/>
        <v>1</v>
      </c>
      <c r="R1483" s="33">
        <f t="shared" si="352"/>
        <v>1993</v>
      </c>
      <c r="S1483" s="34">
        <v>17.28</v>
      </c>
    </row>
    <row r="1484" spans="1:19">
      <c r="A1484" s="32">
        <v>35898</v>
      </c>
      <c r="B1484" s="33">
        <f t="shared" si="345"/>
        <v>4</v>
      </c>
      <c r="C1484" s="33">
        <f t="shared" si="346"/>
        <v>1998</v>
      </c>
      <c r="D1484" s="34">
        <v>0.28899999999999998</v>
      </c>
      <c r="F1484" s="32">
        <v>37547</v>
      </c>
      <c r="G1484" s="33">
        <f t="shared" si="347"/>
        <v>10</v>
      </c>
      <c r="H1484" s="33">
        <f t="shared" si="348"/>
        <v>2002</v>
      </c>
      <c r="I1484" s="34">
        <v>4.1100000000000003</v>
      </c>
      <c r="K1484" s="32">
        <v>33486</v>
      </c>
      <c r="L1484" s="33">
        <f t="shared" si="349"/>
        <v>9</v>
      </c>
      <c r="M1484" s="33">
        <f t="shared" si="350"/>
        <v>1991</v>
      </c>
      <c r="N1484" s="34">
        <v>21.75</v>
      </c>
      <c r="P1484" s="32">
        <v>33987</v>
      </c>
      <c r="Q1484" s="33">
        <f t="shared" si="351"/>
        <v>1</v>
      </c>
      <c r="R1484" s="33">
        <f t="shared" si="352"/>
        <v>1993</v>
      </c>
      <c r="S1484" s="34">
        <v>17.25</v>
      </c>
    </row>
    <row r="1485" spans="1:19">
      <c r="A1485" s="32">
        <v>35899</v>
      </c>
      <c r="B1485" s="33">
        <f t="shared" si="345"/>
        <v>4</v>
      </c>
      <c r="C1485" s="33">
        <f t="shared" si="346"/>
        <v>1998</v>
      </c>
      <c r="D1485" s="34">
        <v>0.28799999999999998</v>
      </c>
      <c r="F1485" s="32">
        <v>37550</v>
      </c>
      <c r="G1485" s="33">
        <f t="shared" si="347"/>
        <v>10</v>
      </c>
      <c r="H1485" s="33">
        <f t="shared" si="348"/>
        <v>2002</v>
      </c>
      <c r="I1485" s="34">
        <v>4.2300000000000004</v>
      </c>
      <c r="K1485" s="32">
        <v>33487</v>
      </c>
      <c r="L1485" s="33">
        <f t="shared" si="349"/>
        <v>9</v>
      </c>
      <c r="M1485" s="33">
        <f t="shared" si="350"/>
        <v>1991</v>
      </c>
      <c r="N1485" s="34">
        <v>21.56</v>
      </c>
      <c r="P1485" s="32">
        <v>33988</v>
      </c>
      <c r="Q1485" s="33">
        <f t="shared" si="351"/>
        <v>1</v>
      </c>
      <c r="R1485" s="33">
        <f t="shared" si="352"/>
        <v>1993</v>
      </c>
      <c r="S1485" s="34">
        <v>16.98</v>
      </c>
    </row>
    <row r="1486" spans="1:19">
      <c r="A1486" s="32">
        <v>35900</v>
      </c>
      <c r="B1486" s="33">
        <f t="shared" si="345"/>
        <v>4</v>
      </c>
      <c r="C1486" s="33">
        <f t="shared" si="346"/>
        <v>1998</v>
      </c>
      <c r="D1486" s="34">
        <v>0.28999999999999998</v>
      </c>
      <c r="F1486" s="32">
        <v>37551</v>
      </c>
      <c r="G1486" s="33">
        <f t="shared" si="347"/>
        <v>10</v>
      </c>
      <c r="H1486" s="33">
        <f t="shared" si="348"/>
        <v>2002</v>
      </c>
      <c r="I1486" s="34">
        <v>4.2</v>
      </c>
      <c r="K1486" s="32">
        <v>33490</v>
      </c>
      <c r="L1486" s="33">
        <f t="shared" si="349"/>
        <v>9</v>
      </c>
      <c r="M1486" s="33">
        <f t="shared" si="350"/>
        <v>1991</v>
      </c>
      <c r="N1486" s="34">
        <v>21.36</v>
      </c>
      <c r="P1486" s="32">
        <v>33989</v>
      </c>
      <c r="Q1486" s="33">
        <f t="shared" si="351"/>
        <v>1</v>
      </c>
      <c r="R1486" s="33">
        <f t="shared" si="352"/>
        <v>1993</v>
      </c>
      <c r="S1486" s="34">
        <v>16.7</v>
      </c>
    </row>
    <row r="1487" spans="1:19">
      <c r="A1487" s="32">
        <v>35901</v>
      </c>
      <c r="B1487" s="33">
        <f t="shared" si="345"/>
        <v>4</v>
      </c>
      <c r="C1487" s="33">
        <f t="shared" si="346"/>
        <v>1998</v>
      </c>
      <c r="D1487" s="34">
        <v>0.29499999999999998</v>
      </c>
      <c r="F1487" s="32">
        <v>37552</v>
      </c>
      <c r="G1487" s="33">
        <f t="shared" si="347"/>
        <v>10</v>
      </c>
      <c r="H1487" s="33">
        <f t="shared" si="348"/>
        <v>2002</v>
      </c>
      <c r="I1487" s="34">
        <v>4.24</v>
      </c>
      <c r="K1487" s="32">
        <v>33491</v>
      </c>
      <c r="L1487" s="33">
        <f t="shared" si="349"/>
        <v>9</v>
      </c>
      <c r="M1487" s="33">
        <f t="shared" si="350"/>
        <v>1991</v>
      </c>
      <c r="N1487" s="34">
        <v>21.44</v>
      </c>
      <c r="P1487" s="32">
        <v>33990</v>
      </c>
      <c r="Q1487" s="33">
        <f t="shared" si="351"/>
        <v>1</v>
      </c>
      <c r="R1487" s="33">
        <f t="shared" si="352"/>
        <v>1993</v>
      </c>
      <c r="S1487" s="34">
        <v>16.88</v>
      </c>
    </row>
    <row r="1488" spans="1:19">
      <c r="A1488" s="32">
        <v>35902</v>
      </c>
      <c r="B1488" s="33">
        <f t="shared" si="345"/>
        <v>4</v>
      </c>
      <c r="C1488" s="33">
        <f t="shared" si="346"/>
        <v>1998</v>
      </c>
      <c r="D1488" s="34">
        <v>0.29499999999999998</v>
      </c>
      <c r="F1488" s="32">
        <v>37553</v>
      </c>
      <c r="G1488" s="33">
        <f t="shared" si="347"/>
        <v>10</v>
      </c>
      <c r="H1488" s="33">
        <f t="shared" si="348"/>
        <v>2002</v>
      </c>
      <c r="I1488" s="34">
        <v>4.3</v>
      </c>
      <c r="K1488" s="32">
        <v>33492</v>
      </c>
      <c r="L1488" s="33">
        <f t="shared" si="349"/>
        <v>9</v>
      </c>
      <c r="M1488" s="33">
        <f t="shared" si="350"/>
        <v>1991</v>
      </c>
      <c r="N1488" s="34">
        <v>21.66</v>
      </c>
      <c r="P1488" s="32">
        <v>33991</v>
      </c>
      <c r="Q1488" s="33">
        <f t="shared" si="351"/>
        <v>1</v>
      </c>
      <c r="R1488" s="33">
        <f t="shared" si="352"/>
        <v>1993</v>
      </c>
      <c r="S1488" s="34">
        <v>17.079999999999998</v>
      </c>
    </row>
    <row r="1489" spans="1:19">
      <c r="A1489" s="32">
        <v>35905</v>
      </c>
      <c r="B1489" s="33">
        <f t="shared" si="345"/>
        <v>4</v>
      </c>
      <c r="C1489" s="33">
        <f t="shared" si="346"/>
        <v>1998</v>
      </c>
      <c r="D1489" s="34">
        <v>0.29599999999999999</v>
      </c>
      <c r="F1489" s="32">
        <v>37554</v>
      </c>
      <c r="G1489" s="33">
        <f t="shared" si="347"/>
        <v>10</v>
      </c>
      <c r="H1489" s="33">
        <f t="shared" si="348"/>
        <v>2002</v>
      </c>
      <c r="I1489" s="34">
        <v>4.12</v>
      </c>
      <c r="K1489" s="32">
        <v>33493</v>
      </c>
      <c r="L1489" s="33">
        <f t="shared" si="349"/>
        <v>9</v>
      </c>
      <c r="M1489" s="33">
        <f t="shared" si="350"/>
        <v>1991</v>
      </c>
      <c r="N1489" s="34">
        <v>21.51</v>
      </c>
      <c r="P1489" s="32">
        <v>33994</v>
      </c>
      <c r="Q1489" s="33">
        <f t="shared" si="351"/>
        <v>1</v>
      </c>
      <c r="R1489" s="33">
        <f t="shared" si="352"/>
        <v>1993</v>
      </c>
      <c r="S1489" s="34">
        <v>17.579999999999998</v>
      </c>
    </row>
    <row r="1490" spans="1:19">
      <c r="A1490" s="32">
        <v>35906</v>
      </c>
      <c r="B1490" s="33">
        <f t="shared" si="345"/>
        <v>4</v>
      </c>
      <c r="C1490" s="33">
        <f t="shared" si="346"/>
        <v>1998</v>
      </c>
      <c r="D1490" s="34">
        <v>0.30399999999999999</v>
      </c>
      <c r="F1490" s="32">
        <v>37557</v>
      </c>
      <c r="G1490" s="33">
        <f t="shared" si="347"/>
        <v>10</v>
      </c>
      <c r="H1490" s="33">
        <f t="shared" si="348"/>
        <v>2002</v>
      </c>
      <c r="I1490" s="34">
        <v>4.16</v>
      </c>
      <c r="K1490" s="32">
        <v>33494</v>
      </c>
      <c r="L1490" s="33">
        <f t="shared" si="349"/>
        <v>9</v>
      </c>
      <c r="M1490" s="33">
        <f t="shared" si="350"/>
        <v>1991</v>
      </c>
      <c r="N1490" s="34">
        <v>21.71</v>
      </c>
      <c r="P1490" s="32">
        <v>33995</v>
      </c>
      <c r="Q1490" s="33">
        <f t="shared" si="351"/>
        <v>1</v>
      </c>
      <c r="R1490" s="33">
        <f t="shared" si="352"/>
        <v>1993</v>
      </c>
      <c r="S1490" s="34">
        <v>17.93</v>
      </c>
    </row>
    <row r="1491" spans="1:19">
      <c r="A1491" s="32">
        <v>35907</v>
      </c>
      <c r="B1491" s="33">
        <f t="shared" si="345"/>
        <v>4</v>
      </c>
      <c r="C1491" s="33">
        <f t="shared" si="346"/>
        <v>1998</v>
      </c>
      <c r="D1491" s="34">
        <v>0.30399999999999999</v>
      </c>
      <c r="F1491" s="32">
        <v>37558</v>
      </c>
      <c r="G1491" s="33">
        <f t="shared" si="347"/>
        <v>10</v>
      </c>
      <c r="H1491" s="33">
        <f t="shared" si="348"/>
        <v>2002</v>
      </c>
      <c r="I1491" s="34">
        <v>4.2</v>
      </c>
      <c r="K1491" s="32">
        <v>33497</v>
      </c>
      <c r="L1491" s="33">
        <f t="shared" si="349"/>
        <v>9</v>
      </c>
      <c r="M1491" s="33">
        <f t="shared" si="350"/>
        <v>1991</v>
      </c>
      <c r="N1491" s="34">
        <v>21.84</v>
      </c>
      <c r="P1491" s="32">
        <v>33996</v>
      </c>
      <c r="Q1491" s="33">
        <f t="shared" si="351"/>
        <v>1</v>
      </c>
      <c r="R1491" s="33">
        <f t="shared" si="352"/>
        <v>1993</v>
      </c>
      <c r="S1491" s="34">
        <v>17.88</v>
      </c>
    </row>
    <row r="1492" spans="1:19">
      <c r="A1492" s="32">
        <v>35908</v>
      </c>
      <c r="B1492" s="33">
        <f t="shared" si="345"/>
        <v>4</v>
      </c>
      <c r="C1492" s="33">
        <f t="shared" si="346"/>
        <v>1998</v>
      </c>
      <c r="D1492" s="34">
        <v>0.29799999999999999</v>
      </c>
      <c r="F1492" s="32">
        <v>37559</v>
      </c>
      <c r="G1492" s="33">
        <f t="shared" si="347"/>
        <v>10</v>
      </c>
      <c r="H1492" s="33">
        <f t="shared" si="348"/>
        <v>2002</v>
      </c>
      <c r="I1492" s="34">
        <v>4.34</v>
      </c>
      <c r="K1492" s="32">
        <v>33498</v>
      </c>
      <c r="L1492" s="33">
        <f t="shared" si="349"/>
        <v>9</v>
      </c>
      <c r="M1492" s="33">
        <f t="shared" si="350"/>
        <v>1991</v>
      </c>
      <c r="N1492" s="34">
        <v>21.73</v>
      </c>
      <c r="P1492" s="32">
        <v>33997</v>
      </c>
      <c r="Q1492" s="33">
        <f t="shared" si="351"/>
        <v>1</v>
      </c>
      <c r="R1492" s="33">
        <f t="shared" si="352"/>
        <v>1993</v>
      </c>
      <c r="S1492" s="34">
        <v>18.149999999999999</v>
      </c>
    </row>
    <row r="1493" spans="1:19">
      <c r="A1493" s="32">
        <v>35909</v>
      </c>
      <c r="B1493" s="33">
        <f t="shared" si="345"/>
        <v>4</v>
      </c>
      <c r="C1493" s="33">
        <f t="shared" si="346"/>
        <v>1998</v>
      </c>
      <c r="D1493" s="34">
        <v>0.29299999999999998</v>
      </c>
      <c r="F1493" s="32">
        <v>37560</v>
      </c>
      <c r="G1493" s="33">
        <f t="shared" si="347"/>
        <v>10</v>
      </c>
      <c r="H1493" s="33">
        <f t="shared" si="348"/>
        <v>2002</v>
      </c>
      <c r="I1493" s="34">
        <v>4.3899999999999997</v>
      </c>
      <c r="K1493" s="32">
        <v>33499</v>
      </c>
      <c r="L1493" s="33">
        <f t="shared" si="349"/>
        <v>9</v>
      </c>
      <c r="M1493" s="33">
        <f t="shared" si="350"/>
        <v>1991</v>
      </c>
      <c r="N1493" s="34">
        <v>21.87</v>
      </c>
      <c r="P1493" s="32">
        <v>33998</v>
      </c>
      <c r="Q1493" s="33">
        <f t="shared" si="351"/>
        <v>1</v>
      </c>
      <c r="R1493" s="33">
        <f t="shared" si="352"/>
        <v>1993</v>
      </c>
      <c r="S1493" s="34">
        <v>18.48</v>
      </c>
    </row>
    <row r="1494" spans="1:19">
      <c r="A1494" s="32">
        <v>35912</v>
      </c>
      <c r="B1494" s="33">
        <f t="shared" si="345"/>
        <v>4</v>
      </c>
      <c r="C1494" s="33">
        <f t="shared" si="346"/>
        <v>1998</v>
      </c>
      <c r="D1494" s="34">
        <v>0.29299999999999998</v>
      </c>
      <c r="F1494" s="32">
        <v>37561</v>
      </c>
      <c r="G1494" s="33">
        <f t="shared" si="347"/>
        <v>11</v>
      </c>
      <c r="H1494" s="33">
        <f t="shared" si="348"/>
        <v>2002</v>
      </c>
      <c r="I1494" s="34">
        <v>4.07</v>
      </c>
      <c r="K1494" s="32">
        <v>33500</v>
      </c>
      <c r="L1494" s="33">
        <f t="shared" si="349"/>
        <v>9</v>
      </c>
      <c r="M1494" s="33">
        <f t="shared" si="350"/>
        <v>1991</v>
      </c>
      <c r="N1494" s="34">
        <v>21.79</v>
      </c>
      <c r="P1494" s="32">
        <v>34001</v>
      </c>
      <c r="Q1494" s="33">
        <f t="shared" si="351"/>
        <v>2</v>
      </c>
      <c r="R1494" s="33">
        <f t="shared" si="352"/>
        <v>1993</v>
      </c>
      <c r="S1494" s="34">
        <v>18.55</v>
      </c>
    </row>
    <row r="1495" spans="1:19">
      <c r="A1495" s="32">
        <v>35913</v>
      </c>
      <c r="B1495" s="33">
        <f t="shared" si="345"/>
        <v>4</v>
      </c>
      <c r="C1495" s="33">
        <f t="shared" si="346"/>
        <v>1998</v>
      </c>
      <c r="D1495" s="34">
        <v>0.29099999999999998</v>
      </c>
      <c r="F1495" s="32">
        <v>37564</v>
      </c>
      <c r="G1495" s="33">
        <f t="shared" si="347"/>
        <v>11</v>
      </c>
      <c r="H1495" s="33">
        <f t="shared" si="348"/>
        <v>2002</v>
      </c>
      <c r="I1495" s="34">
        <v>3.94</v>
      </c>
      <c r="K1495" s="32">
        <v>33501</v>
      </c>
      <c r="L1495" s="33">
        <f t="shared" si="349"/>
        <v>9</v>
      </c>
      <c r="M1495" s="33">
        <f t="shared" si="350"/>
        <v>1991</v>
      </c>
      <c r="N1495" s="34">
        <v>22.02</v>
      </c>
      <c r="P1495" s="32">
        <v>34002</v>
      </c>
      <c r="Q1495" s="33">
        <f t="shared" si="351"/>
        <v>2</v>
      </c>
      <c r="R1495" s="33">
        <f t="shared" si="352"/>
        <v>1993</v>
      </c>
      <c r="S1495" s="34">
        <v>18.399999999999999</v>
      </c>
    </row>
    <row r="1496" spans="1:19">
      <c r="A1496" s="32">
        <v>35914</v>
      </c>
      <c r="B1496" s="33">
        <f t="shared" si="345"/>
        <v>4</v>
      </c>
      <c r="C1496" s="33">
        <f t="shared" si="346"/>
        <v>1998</v>
      </c>
      <c r="D1496" s="34">
        <v>0.29099999999999998</v>
      </c>
      <c r="F1496" s="32">
        <v>37565</v>
      </c>
      <c r="G1496" s="33">
        <f t="shared" si="347"/>
        <v>11</v>
      </c>
      <c r="H1496" s="33">
        <f t="shared" si="348"/>
        <v>2002</v>
      </c>
      <c r="I1496" s="34">
        <v>3.9</v>
      </c>
      <c r="K1496" s="32">
        <v>33504</v>
      </c>
      <c r="L1496" s="33">
        <f t="shared" si="349"/>
        <v>9</v>
      </c>
      <c r="M1496" s="33">
        <f t="shared" si="350"/>
        <v>1991</v>
      </c>
      <c r="N1496" s="34">
        <v>22.2</v>
      </c>
      <c r="P1496" s="32">
        <v>34004</v>
      </c>
      <c r="Q1496" s="33">
        <f t="shared" si="351"/>
        <v>2</v>
      </c>
      <c r="R1496" s="33">
        <f t="shared" si="352"/>
        <v>1993</v>
      </c>
      <c r="S1496" s="34">
        <v>18.649999999999999</v>
      </c>
    </row>
    <row r="1497" spans="1:19">
      <c r="A1497" s="32">
        <v>35915</v>
      </c>
      <c r="B1497" s="33">
        <f t="shared" si="345"/>
        <v>4</v>
      </c>
      <c r="C1497" s="33">
        <f t="shared" si="346"/>
        <v>1998</v>
      </c>
      <c r="D1497" s="34">
        <v>0.28799999999999998</v>
      </c>
      <c r="F1497" s="32">
        <v>37566</v>
      </c>
      <c r="G1497" s="33">
        <f t="shared" si="347"/>
        <v>11</v>
      </c>
      <c r="H1497" s="33">
        <f t="shared" si="348"/>
        <v>2002</v>
      </c>
      <c r="I1497" s="34">
        <v>3.92</v>
      </c>
      <c r="K1497" s="32">
        <v>33505</v>
      </c>
      <c r="L1497" s="33">
        <f t="shared" si="349"/>
        <v>9</v>
      </c>
      <c r="M1497" s="33">
        <f t="shared" si="350"/>
        <v>1991</v>
      </c>
      <c r="N1497" s="34">
        <v>22.24</v>
      </c>
      <c r="P1497" s="32">
        <v>34005</v>
      </c>
      <c r="Q1497" s="33">
        <f t="shared" si="351"/>
        <v>2</v>
      </c>
      <c r="R1497" s="33">
        <f t="shared" si="352"/>
        <v>1993</v>
      </c>
      <c r="S1497" s="34">
        <v>18.7</v>
      </c>
    </row>
    <row r="1498" spans="1:19">
      <c r="A1498" s="32">
        <v>35916</v>
      </c>
      <c r="B1498" s="33">
        <f t="shared" si="345"/>
        <v>5</v>
      </c>
      <c r="C1498" s="33">
        <f t="shared" si="346"/>
        <v>1998</v>
      </c>
      <c r="D1498" s="34">
        <v>0.29299999999999998</v>
      </c>
      <c r="F1498" s="32">
        <v>37567</v>
      </c>
      <c r="G1498" s="33">
        <f t="shared" si="347"/>
        <v>11</v>
      </c>
      <c r="H1498" s="33">
        <f t="shared" si="348"/>
        <v>2002</v>
      </c>
      <c r="I1498" s="34">
        <v>3.9</v>
      </c>
      <c r="K1498" s="32">
        <v>33506</v>
      </c>
      <c r="L1498" s="33">
        <f t="shared" si="349"/>
        <v>9</v>
      </c>
      <c r="M1498" s="33">
        <f t="shared" si="350"/>
        <v>1991</v>
      </c>
      <c r="N1498" s="34">
        <v>22.11</v>
      </c>
      <c r="P1498" s="32">
        <v>34008</v>
      </c>
      <c r="Q1498" s="33">
        <f t="shared" si="351"/>
        <v>2</v>
      </c>
      <c r="R1498" s="33">
        <f t="shared" si="352"/>
        <v>1993</v>
      </c>
      <c r="S1498" s="34">
        <v>18.55</v>
      </c>
    </row>
    <row r="1499" spans="1:19">
      <c r="A1499" s="32">
        <v>35919</v>
      </c>
      <c r="B1499" s="33">
        <f t="shared" si="345"/>
        <v>5</v>
      </c>
      <c r="C1499" s="33">
        <f t="shared" si="346"/>
        <v>1998</v>
      </c>
      <c r="D1499" s="34">
        <v>0.29299999999999998</v>
      </c>
      <c r="F1499" s="32">
        <v>37568</v>
      </c>
      <c r="G1499" s="33">
        <f t="shared" si="347"/>
        <v>11</v>
      </c>
      <c r="H1499" s="33">
        <f t="shared" si="348"/>
        <v>2002</v>
      </c>
      <c r="I1499" s="34">
        <v>3.76</v>
      </c>
      <c r="K1499" s="32">
        <v>33507</v>
      </c>
      <c r="L1499" s="33">
        <f t="shared" si="349"/>
        <v>9</v>
      </c>
      <c r="M1499" s="33">
        <f t="shared" si="350"/>
        <v>1991</v>
      </c>
      <c r="N1499" s="34">
        <v>22.23</v>
      </c>
      <c r="P1499" s="32">
        <v>34009</v>
      </c>
      <c r="Q1499" s="33">
        <f t="shared" si="351"/>
        <v>2</v>
      </c>
      <c r="R1499" s="33">
        <f t="shared" si="352"/>
        <v>1993</v>
      </c>
      <c r="S1499" s="34">
        <v>18.329999999999998</v>
      </c>
    </row>
    <row r="1500" spans="1:19">
      <c r="A1500" s="32">
        <v>35920</v>
      </c>
      <c r="B1500" s="33">
        <f t="shared" si="345"/>
        <v>5</v>
      </c>
      <c r="C1500" s="33">
        <f t="shared" si="346"/>
        <v>1998</v>
      </c>
      <c r="D1500" s="34">
        <v>0.28899999999999998</v>
      </c>
      <c r="F1500" s="32">
        <v>37571</v>
      </c>
      <c r="G1500" s="33">
        <f t="shared" si="347"/>
        <v>11</v>
      </c>
      <c r="H1500" s="33">
        <f t="shared" si="348"/>
        <v>2002</v>
      </c>
      <c r="I1500" s="34">
        <v>3.83</v>
      </c>
      <c r="K1500" s="32">
        <v>33508</v>
      </c>
      <c r="L1500" s="33">
        <f t="shared" si="349"/>
        <v>9</v>
      </c>
      <c r="M1500" s="33">
        <f t="shared" si="350"/>
        <v>1991</v>
      </c>
      <c r="N1500" s="34">
        <v>22.42</v>
      </c>
      <c r="P1500" s="32">
        <v>34010</v>
      </c>
      <c r="Q1500" s="33">
        <f t="shared" si="351"/>
        <v>2</v>
      </c>
      <c r="R1500" s="33">
        <f t="shared" si="352"/>
        <v>1993</v>
      </c>
      <c r="S1500" s="34">
        <v>18.48</v>
      </c>
    </row>
    <row r="1501" spans="1:19">
      <c r="A1501" s="32">
        <v>35921</v>
      </c>
      <c r="B1501" s="33">
        <f t="shared" si="345"/>
        <v>5</v>
      </c>
      <c r="C1501" s="33">
        <f t="shared" si="346"/>
        <v>1998</v>
      </c>
      <c r="D1501" s="34">
        <v>0.28599999999999998</v>
      </c>
      <c r="F1501" s="32">
        <v>37572</v>
      </c>
      <c r="G1501" s="33">
        <f t="shared" si="347"/>
        <v>11</v>
      </c>
      <c r="H1501" s="33">
        <f t="shared" si="348"/>
        <v>2002</v>
      </c>
      <c r="I1501" s="34">
        <v>3.83</v>
      </c>
      <c r="K1501" s="32">
        <v>33511</v>
      </c>
      <c r="L1501" s="33">
        <f t="shared" si="349"/>
        <v>9</v>
      </c>
      <c r="M1501" s="33">
        <f t="shared" si="350"/>
        <v>1991</v>
      </c>
      <c r="N1501" s="34">
        <v>22.25</v>
      </c>
      <c r="P1501" s="32">
        <v>34011</v>
      </c>
      <c r="Q1501" s="33">
        <f t="shared" si="351"/>
        <v>2</v>
      </c>
      <c r="R1501" s="33">
        <f t="shared" si="352"/>
        <v>1993</v>
      </c>
      <c r="S1501" s="34">
        <v>18.43</v>
      </c>
    </row>
    <row r="1502" spans="1:19">
      <c r="A1502" s="32">
        <v>35922</v>
      </c>
      <c r="B1502" s="33">
        <f t="shared" si="345"/>
        <v>5</v>
      </c>
      <c r="C1502" s="33">
        <f t="shared" si="346"/>
        <v>1998</v>
      </c>
      <c r="D1502" s="34">
        <v>0.28100000000000003</v>
      </c>
      <c r="F1502" s="32">
        <v>37573</v>
      </c>
      <c r="G1502" s="33">
        <f t="shared" si="347"/>
        <v>11</v>
      </c>
      <c r="H1502" s="33">
        <f t="shared" si="348"/>
        <v>2002</v>
      </c>
      <c r="I1502" s="34">
        <v>3.83</v>
      </c>
      <c r="K1502" s="32">
        <v>33512</v>
      </c>
      <c r="L1502" s="33">
        <f t="shared" si="349"/>
        <v>10</v>
      </c>
      <c r="M1502" s="33">
        <f t="shared" si="350"/>
        <v>1991</v>
      </c>
      <c r="N1502" s="34">
        <v>22.1</v>
      </c>
      <c r="P1502" s="32">
        <v>34012</v>
      </c>
      <c r="Q1502" s="33">
        <f t="shared" si="351"/>
        <v>2</v>
      </c>
      <c r="R1502" s="33">
        <f t="shared" si="352"/>
        <v>1993</v>
      </c>
      <c r="S1502" s="34">
        <v>18.48</v>
      </c>
    </row>
    <row r="1503" spans="1:19">
      <c r="A1503" s="32">
        <v>35923</v>
      </c>
      <c r="B1503" s="33">
        <f t="shared" si="345"/>
        <v>5</v>
      </c>
      <c r="C1503" s="33">
        <f t="shared" si="346"/>
        <v>1998</v>
      </c>
      <c r="D1503" s="34">
        <v>0.27900000000000003</v>
      </c>
      <c r="F1503" s="32">
        <v>37574</v>
      </c>
      <c r="G1503" s="33">
        <f t="shared" si="347"/>
        <v>11</v>
      </c>
      <c r="H1503" s="33">
        <f t="shared" si="348"/>
        <v>2002</v>
      </c>
      <c r="I1503" s="34">
        <v>3.9</v>
      </c>
      <c r="K1503" s="32">
        <v>33513</v>
      </c>
      <c r="L1503" s="33">
        <f t="shared" si="349"/>
        <v>10</v>
      </c>
      <c r="M1503" s="33">
        <f t="shared" si="350"/>
        <v>1991</v>
      </c>
      <c r="N1503" s="34">
        <v>22.34</v>
      </c>
      <c r="P1503" s="32">
        <v>34015</v>
      </c>
      <c r="Q1503" s="33">
        <f t="shared" si="351"/>
        <v>2</v>
      </c>
      <c r="R1503" s="33">
        <f t="shared" si="352"/>
        <v>1993</v>
      </c>
      <c r="S1503" s="34">
        <v>17.98</v>
      </c>
    </row>
    <row r="1504" spans="1:19">
      <c r="A1504" s="32">
        <v>35926</v>
      </c>
      <c r="B1504" s="33">
        <f t="shared" si="345"/>
        <v>5</v>
      </c>
      <c r="C1504" s="33">
        <f t="shared" si="346"/>
        <v>1998</v>
      </c>
      <c r="D1504" s="34">
        <v>0.28100000000000003</v>
      </c>
      <c r="F1504" s="32">
        <v>37575</v>
      </c>
      <c r="G1504" s="33">
        <f t="shared" si="347"/>
        <v>11</v>
      </c>
      <c r="H1504" s="33">
        <f t="shared" si="348"/>
        <v>2002</v>
      </c>
      <c r="I1504" s="34">
        <v>3.92</v>
      </c>
      <c r="K1504" s="32">
        <v>33514</v>
      </c>
      <c r="L1504" s="33">
        <f t="shared" si="349"/>
        <v>10</v>
      </c>
      <c r="M1504" s="33">
        <f t="shared" si="350"/>
        <v>1991</v>
      </c>
      <c r="N1504" s="34">
        <v>22.7</v>
      </c>
      <c r="P1504" s="32">
        <v>34016</v>
      </c>
      <c r="Q1504" s="33">
        <f t="shared" si="351"/>
        <v>2</v>
      </c>
      <c r="R1504" s="33">
        <f t="shared" si="352"/>
        <v>1993</v>
      </c>
      <c r="S1504" s="34">
        <v>18.2</v>
      </c>
    </row>
    <row r="1505" spans="1:19">
      <c r="A1505" s="32">
        <v>35927</v>
      </c>
      <c r="B1505" s="33">
        <f t="shared" si="345"/>
        <v>5</v>
      </c>
      <c r="C1505" s="33">
        <f t="shared" si="346"/>
        <v>1998</v>
      </c>
      <c r="D1505" s="34">
        <v>0.28000000000000003</v>
      </c>
      <c r="F1505" s="32">
        <v>37578</v>
      </c>
      <c r="G1505" s="33">
        <f t="shared" si="347"/>
        <v>11</v>
      </c>
      <c r="H1505" s="33">
        <f t="shared" si="348"/>
        <v>2002</v>
      </c>
      <c r="I1505" s="34">
        <v>4.18</v>
      </c>
      <c r="K1505" s="32">
        <v>33515</v>
      </c>
      <c r="L1505" s="33">
        <f t="shared" si="349"/>
        <v>10</v>
      </c>
      <c r="M1505" s="33">
        <f t="shared" si="350"/>
        <v>1991</v>
      </c>
      <c r="N1505" s="34">
        <v>22.64</v>
      </c>
      <c r="P1505" s="32">
        <v>34017</v>
      </c>
      <c r="Q1505" s="33">
        <f t="shared" si="351"/>
        <v>2</v>
      </c>
      <c r="R1505" s="33">
        <f t="shared" si="352"/>
        <v>1993</v>
      </c>
      <c r="S1505" s="34">
        <v>17.93</v>
      </c>
    </row>
    <row r="1506" spans="1:19">
      <c r="A1506" s="32">
        <v>35928</v>
      </c>
      <c r="B1506" s="33">
        <f t="shared" si="345"/>
        <v>5</v>
      </c>
      <c r="C1506" s="33">
        <f t="shared" si="346"/>
        <v>1998</v>
      </c>
      <c r="D1506" s="34">
        <v>0.27900000000000003</v>
      </c>
      <c r="F1506" s="32">
        <v>37579</v>
      </c>
      <c r="G1506" s="33">
        <f t="shared" si="347"/>
        <v>11</v>
      </c>
      <c r="H1506" s="33">
        <f t="shared" si="348"/>
        <v>2002</v>
      </c>
      <c r="I1506" s="34">
        <v>4.25</v>
      </c>
      <c r="K1506" s="32">
        <v>33518</v>
      </c>
      <c r="L1506" s="33">
        <f t="shared" si="349"/>
        <v>10</v>
      </c>
      <c r="M1506" s="33">
        <f t="shared" si="350"/>
        <v>1991</v>
      </c>
      <c r="N1506" s="34">
        <v>22.99</v>
      </c>
      <c r="P1506" s="32">
        <v>34018</v>
      </c>
      <c r="Q1506" s="33">
        <f t="shared" si="351"/>
        <v>2</v>
      </c>
      <c r="R1506" s="33">
        <f t="shared" si="352"/>
        <v>1993</v>
      </c>
      <c r="S1506" s="34">
        <v>17.829999999999998</v>
      </c>
    </row>
    <row r="1507" spans="1:19">
      <c r="A1507" s="32">
        <v>35929</v>
      </c>
      <c r="B1507" s="33">
        <f t="shared" si="345"/>
        <v>5</v>
      </c>
      <c r="C1507" s="33">
        <f t="shared" si="346"/>
        <v>1998</v>
      </c>
      <c r="D1507" s="34">
        <v>0.27600000000000002</v>
      </c>
      <c r="F1507" s="32">
        <v>37580</v>
      </c>
      <c r="G1507" s="33">
        <f t="shared" si="347"/>
        <v>11</v>
      </c>
      <c r="H1507" s="33">
        <f t="shared" si="348"/>
        <v>2002</v>
      </c>
      <c r="I1507" s="34">
        <v>4.2699999999999996</v>
      </c>
      <c r="K1507" s="32">
        <v>33519</v>
      </c>
      <c r="L1507" s="33">
        <f t="shared" si="349"/>
        <v>10</v>
      </c>
      <c r="M1507" s="33">
        <f t="shared" si="350"/>
        <v>1991</v>
      </c>
      <c r="N1507" s="34">
        <v>23.02</v>
      </c>
      <c r="P1507" s="32">
        <v>34019</v>
      </c>
      <c r="Q1507" s="33">
        <f t="shared" si="351"/>
        <v>2</v>
      </c>
      <c r="R1507" s="33">
        <f t="shared" si="352"/>
        <v>1993</v>
      </c>
      <c r="S1507" s="34">
        <v>18.3</v>
      </c>
    </row>
    <row r="1508" spans="1:19">
      <c r="A1508" s="32">
        <v>35930</v>
      </c>
      <c r="B1508" s="33">
        <f t="shared" ref="B1508:B1571" si="353">+MONTH(A1508)</f>
        <v>5</v>
      </c>
      <c r="C1508" s="33">
        <f t="shared" ref="C1508:C1571" si="354">+YEAR(A1508)</f>
        <v>1998</v>
      </c>
      <c r="D1508" s="34">
        <v>0.27600000000000002</v>
      </c>
      <c r="F1508" s="32">
        <v>37581</v>
      </c>
      <c r="G1508" s="33">
        <f t="shared" ref="G1508:G1571" si="355">+MONTH(F1508)</f>
        <v>11</v>
      </c>
      <c r="H1508" s="33">
        <f t="shared" ref="H1508:H1571" si="356">+YEAR(F1508)</f>
        <v>2002</v>
      </c>
      <c r="I1508" s="34">
        <v>4.24</v>
      </c>
      <c r="K1508" s="32">
        <v>33520</v>
      </c>
      <c r="L1508" s="33">
        <f t="shared" ref="L1508:L1571" si="357">+MONTH(K1508)</f>
        <v>10</v>
      </c>
      <c r="M1508" s="33">
        <f t="shared" ref="M1508:M1571" si="358">+YEAR(K1508)</f>
        <v>1991</v>
      </c>
      <c r="N1508" s="34">
        <v>23.18</v>
      </c>
      <c r="P1508" s="32">
        <v>34022</v>
      </c>
      <c r="Q1508" s="33">
        <f t="shared" ref="Q1508:Q1571" si="359">+MONTH(P1508)</f>
        <v>2</v>
      </c>
      <c r="R1508" s="33">
        <f t="shared" si="352"/>
        <v>1993</v>
      </c>
      <c r="S1508" s="34">
        <v>18.63</v>
      </c>
    </row>
    <row r="1509" spans="1:19">
      <c r="A1509" s="32">
        <v>35933</v>
      </c>
      <c r="B1509" s="33">
        <f t="shared" si="353"/>
        <v>5</v>
      </c>
      <c r="C1509" s="33">
        <f t="shared" si="354"/>
        <v>1998</v>
      </c>
      <c r="D1509" s="34">
        <v>0.27</v>
      </c>
      <c r="F1509" s="32">
        <v>37582</v>
      </c>
      <c r="G1509" s="33">
        <f t="shared" si="355"/>
        <v>11</v>
      </c>
      <c r="H1509" s="33">
        <f t="shared" si="356"/>
        <v>2002</v>
      </c>
      <c r="I1509" s="34">
        <v>4.32</v>
      </c>
      <c r="K1509" s="32">
        <v>33521</v>
      </c>
      <c r="L1509" s="33">
        <f t="shared" si="357"/>
        <v>10</v>
      </c>
      <c r="M1509" s="33">
        <f t="shared" si="358"/>
        <v>1991</v>
      </c>
      <c r="N1509" s="34">
        <v>23.01</v>
      </c>
      <c r="P1509" s="32">
        <v>34023</v>
      </c>
      <c r="Q1509" s="33">
        <f t="shared" si="359"/>
        <v>2</v>
      </c>
      <c r="R1509" s="33">
        <f t="shared" ref="R1509:R1572" si="360">+YEAR(P1509)</f>
        <v>1993</v>
      </c>
      <c r="S1509" s="34">
        <v>18.88</v>
      </c>
    </row>
    <row r="1510" spans="1:19">
      <c r="A1510" s="32">
        <v>35934</v>
      </c>
      <c r="B1510" s="33">
        <f t="shared" si="353"/>
        <v>5</v>
      </c>
      <c r="C1510" s="33">
        <f t="shared" si="354"/>
        <v>1998</v>
      </c>
      <c r="D1510" s="34">
        <v>0.26600000000000001</v>
      </c>
      <c r="F1510" s="32">
        <v>37585</v>
      </c>
      <c r="G1510" s="33">
        <f t="shared" si="355"/>
        <v>11</v>
      </c>
      <c r="H1510" s="33">
        <f t="shared" si="356"/>
        <v>2002</v>
      </c>
      <c r="I1510" s="34">
        <v>4.34</v>
      </c>
      <c r="K1510" s="32">
        <v>33522</v>
      </c>
      <c r="L1510" s="33">
        <f t="shared" si="357"/>
        <v>10</v>
      </c>
      <c r="M1510" s="33">
        <f t="shared" si="358"/>
        <v>1991</v>
      </c>
      <c r="N1510" s="34">
        <v>23.19</v>
      </c>
      <c r="P1510" s="32">
        <v>34024</v>
      </c>
      <c r="Q1510" s="33">
        <f t="shared" si="359"/>
        <v>2</v>
      </c>
      <c r="R1510" s="33">
        <f t="shared" si="360"/>
        <v>1993</v>
      </c>
      <c r="S1510" s="34">
        <v>18.88</v>
      </c>
    </row>
    <row r="1511" spans="1:19">
      <c r="A1511" s="32">
        <v>35935</v>
      </c>
      <c r="B1511" s="33">
        <f t="shared" si="353"/>
        <v>5</v>
      </c>
      <c r="C1511" s="33">
        <f t="shared" si="354"/>
        <v>1998</v>
      </c>
      <c r="D1511" s="34">
        <v>0.26900000000000002</v>
      </c>
      <c r="F1511" s="32">
        <v>37586</v>
      </c>
      <c r="G1511" s="33">
        <f t="shared" si="355"/>
        <v>11</v>
      </c>
      <c r="H1511" s="33">
        <f t="shared" si="356"/>
        <v>2002</v>
      </c>
      <c r="I1511" s="34">
        <v>4.2300000000000004</v>
      </c>
      <c r="K1511" s="32">
        <v>33525</v>
      </c>
      <c r="L1511" s="33">
        <f t="shared" si="357"/>
        <v>10</v>
      </c>
      <c r="M1511" s="33">
        <f t="shared" si="358"/>
        <v>1991</v>
      </c>
      <c r="N1511" s="34">
        <v>23.48</v>
      </c>
      <c r="P1511" s="32">
        <v>34025</v>
      </c>
      <c r="Q1511" s="33">
        <f t="shared" si="359"/>
        <v>2</v>
      </c>
      <c r="R1511" s="33">
        <f t="shared" si="360"/>
        <v>1993</v>
      </c>
      <c r="S1511" s="34">
        <v>18.829999999999998</v>
      </c>
    </row>
    <row r="1512" spans="1:19">
      <c r="A1512" s="32">
        <v>35936</v>
      </c>
      <c r="B1512" s="33">
        <f t="shared" si="353"/>
        <v>5</v>
      </c>
      <c r="C1512" s="33">
        <f t="shared" si="354"/>
        <v>1998</v>
      </c>
      <c r="D1512" s="34">
        <v>0.26600000000000001</v>
      </c>
      <c r="F1512" s="32">
        <v>37587</v>
      </c>
      <c r="G1512" s="33">
        <f t="shared" si="355"/>
        <v>11</v>
      </c>
      <c r="H1512" s="33">
        <f t="shared" si="356"/>
        <v>2002</v>
      </c>
      <c r="I1512" s="34">
        <v>4.1900000000000004</v>
      </c>
      <c r="K1512" s="32">
        <v>33526</v>
      </c>
      <c r="L1512" s="33">
        <f t="shared" si="357"/>
        <v>10</v>
      </c>
      <c r="M1512" s="33">
        <f t="shared" si="358"/>
        <v>1991</v>
      </c>
      <c r="N1512" s="34">
        <v>23.89</v>
      </c>
      <c r="P1512" s="32">
        <v>34026</v>
      </c>
      <c r="Q1512" s="33">
        <f t="shared" si="359"/>
        <v>2</v>
      </c>
      <c r="R1512" s="33">
        <f t="shared" si="360"/>
        <v>1993</v>
      </c>
      <c r="S1512" s="34">
        <v>18.829999999999998</v>
      </c>
    </row>
    <row r="1513" spans="1:19">
      <c r="A1513" s="32">
        <v>35937</v>
      </c>
      <c r="B1513" s="33">
        <f t="shared" si="353"/>
        <v>5</v>
      </c>
      <c r="C1513" s="33">
        <f t="shared" si="354"/>
        <v>1998</v>
      </c>
      <c r="D1513" s="34">
        <v>0.26600000000000001</v>
      </c>
      <c r="F1513" s="32">
        <v>37592</v>
      </c>
      <c r="G1513" s="33">
        <f t="shared" si="355"/>
        <v>12</v>
      </c>
      <c r="H1513" s="33">
        <f t="shared" si="356"/>
        <v>2002</v>
      </c>
      <c r="I1513" s="34">
        <v>4.2300000000000004</v>
      </c>
      <c r="K1513" s="32">
        <v>33527</v>
      </c>
      <c r="L1513" s="33">
        <f t="shared" si="357"/>
        <v>10</v>
      </c>
      <c r="M1513" s="33">
        <f t="shared" si="358"/>
        <v>1991</v>
      </c>
      <c r="N1513" s="34">
        <v>23.67</v>
      </c>
      <c r="P1513" s="32">
        <v>34029</v>
      </c>
      <c r="Q1513" s="33">
        <f t="shared" si="359"/>
        <v>3</v>
      </c>
      <c r="R1513" s="33">
        <f t="shared" si="360"/>
        <v>1993</v>
      </c>
      <c r="S1513" s="34">
        <v>19.03</v>
      </c>
    </row>
    <row r="1514" spans="1:19">
      <c r="A1514" s="32">
        <v>35941</v>
      </c>
      <c r="B1514" s="33">
        <f t="shared" si="353"/>
        <v>5</v>
      </c>
      <c r="C1514" s="33">
        <f t="shared" si="354"/>
        <v>1998</v>
      </c>
      <c r="D1514" s="34">
        <v>0.26400000000000001</v>
      </c>
      <c r="F1514" s="32">
        <v>37593</v>
      </c>
      <c r="G1514" s="33">
        <f t="shared" si="355"/>
        <v>12</v>
      </c>
      <c r="H1514" s="33">
        <f t="shared" si="356"/>
        <v>2002</v>
      </c>
      <c r="I1514" s="34">
        <v>4.3499999999999996</v>
      </c>
      <c r="K1514" s="32">
        <v>33528</v>
      </c>
      <c r="L1514" s="33">
        <f t="shared" si="357"/>
        <v>10</v>
      </c>
      <c r="M1514" s="33">
        <f t="shared" si="358"/>
        <v>1991</v>
      </c>
      <c r="N1514" s="34">
        <v>23.96</v>
      </c>
      <c r="P1514" s="32">
        <v>34030</v>
      </c>
      <c r="Q1514" s="33">
        <f t="shared" si="359"/>
        <v>3</v>
      </c>
      <c r="R1514" s="33">
        <f t="shared" si="360"/>
        <v>1993</v>
      </c>
      <c r="S1514" s="34">
        <v>18.829999999999998</v>
      </c>
    </row>
    <row r="1515" spans="1:19">
      <c r="A1515" s="32">
        <v>35942</v>
      </c>
      <c r="B1515" s="33">
        <f t="shared" si="353"/>
        <v>5</v>
      </c>
      <c r="C1515" s="33">
        <f t="shared" si="354"/>
        <v>1998</v>
      </c>
      <c r="D1515" s="34">
        <v>0.25900000000000001</v>
      </c>
      <c r="F1515" s="32">
        <v>37594</v>
      </c>
      <c r="G1515" s="33">
        <f t="shared" si="355"/>
        <v>12</v>
      </c>
      <c r="H1515" s="33">
        <f t="shared" si="356"/>
        <v>2002</v>
      </c>
      <c r="I1515" s="34">
        <v>4.24</v>
      </c>
      <c r="K1515" s="32">
        <v>33529</v>
      </c>
      <c r="L1515" s="33">
        <f t="shared" si="357"/>
        <v>10</v>
      </c>
      <c r="M1515" s="33">
        <f t="shared" si="358"/>
        <v>1991</v>
      </c>
      <c r="N1515" s="34">
        <v>24.12</v>
      </c>
      <c r="P1515" s="32">
        <v>34031</v>
      </c>
      <c r="Q1515" s="33">
        <f t="shared" si="359"/>
        <v>3</v>
      </c>
      <c r="R1515" s="33">
        <f t="shared" si="360"/>
        <v>1993</v>
      </c>
      <c r="S1515" s="34">
        <v>18.93</v>
      </c>
    </row>
    <row r="1516" spans="1:19">
      <c r="A1516" s="32">
        <v>35943</v>
      </c>
      <c r="B1516" s="33">
        <f t="shared" si="353"/>
        <v>5</v>
      </c>
      <c r="C1516" s="33">
        <f t="shared" si="354"/>
        <v>1998</v>
      </c>
      <c r="D1516" s="34">
        <v>0.25600000000000001</v>
      </c>
      <c r="F1516" s="32">
        <v>37595</v>
      </c>
      <c r="G1516" s="33">
        <f t="shared" si="355"/>
        <v>12</v>
      </c>
      <c r="H1516" s="33">
        <f t="shared" si="356"/>
        <v>2002</v>
      </c>
      <c r="I1516" s="34">
        <v>4.3499999999999996</v>
      </c>
      <c r="K1516" s="32">
        <v>33532</v>
      </c>
      <c r="L1516" s="33">
        <f t="shared" si="357"/>
        <v>10</v>
      </c>
      <c r="M1516" s="33">
        <f t="shared" si="358"/>
        <v>1991</v>
      </c>
      <c r="N1516" s="34">
        <v>24.03</v>
      </c>
      <c r="P1516" s="32">
        <v>34032</v>
      </c>
      <c r="Q1516" s="33">
        <f t="shared" si="359"/>
        <v>3</v>
      </c>
      <c r="R1516" s="33">
        <f t="shared" si="360"/>
        <v>1993</v>
      </c>
      <c r="S1516" s="34">
        <v>19.350000000000001</v>
      </c>
    </row>
    <row r="1517" spans="1:19">
      <c r="A1517" s="32">
        <v>35944</v>
      </c>
      <c r="B1517" s="33">
        <f t="shared" si="353"/>
        <v>5</v>
      </c>
      <c r="C1517" s="33">
        <f t="shared" si="354"/>
        <v>1998</v>
      </c>
      <c r="D1517" s="34">
        <v>0.25900000000000001</v>
      </c>
      <c r="F1517" s="32">
        <v>37596</v>
      </c>
      <c r="G1517" s="33">
        <f t="shared" si="355"/>
        <v>12</v>
      </c>
      <c r="H1517" s="33">
        <f t="shared" si="356"/>
        <v>2002</v>
      </c>
      <c r="I1517" s="34">
        <v>4.3899999999999997</v>
      </c>
      <c r="K1517" s="32">
        <v>33533</v>
      </c>
      <c r="L1517" s="33">
        <f t="shared" si="357"/>
        <v>10</v>
      </c>
      <c r="M1517" s="33">
        <f t="shared" si="358"/>
        <v>1991</v>
      </c>
      <c r="N1517" s="34">
        <v>23.47</v>
      </c>
      <c r="P1517" s="32">
        <v>34033</v>
      </c>
      <c r="Q1517" s="33">
        <f t="shared" si="359"/>
        <v>3</v>
      </c>
      <c r="R1517" s="33">
        <f t="shared" si="360"/>
        <v>1993</v>
      </c>
      <c r="S1517" s="34">
        <v>19.600000000000001</v>
      </c>
    </row>
    <row r="1518" spans="1:19">
      <c r="A1518" s="32">
        <v>35947</v>
      </c>
      <c r="B1518" s="33">
        <f t="shared" si="353"/>
        <v>6</v>
      </c>
      <c r="C1518" s="33">
        <f t="shared" si="354"/>
        <v>1998</v>
      </c>
      <c r="D1518" s="34">
        <v>0.26100000000000001</v>
      </c>
      <c r="F1518" s="32">
        <v>37599</v>
      </c>
      <c r="G1518" s="33">
        <f t="shared" si="355"/>
        <v>12</v>
      </c>
      <c r="H1518" s="33">
        <f t="shared" si="356"/>
        <v>2002</v>
      </c>
      <c r="I1518" s="34">
        <v>4.32</v>
      </c>
      <c r="K1518" s="32">
        <v>33534</v>
      </c>
      <c r="L1518" s="33">
        <f t="shared" si="357"/>
        <v>10</v>
      </c>
      <c r="M1518" s="33">
        <f t="shared" si="358"/>
        <v>1991</v>
      </c>
      <c r="N1518" s="34">
        <v>23.14</v>
      </c>
      <c r="P1518" s="32">
        <v>34036</v>
      </c>
      <c r="Q1518" s="33">
        <f t="shared" si="359"/>
        <v>3</v>
      </c>
      <c r="R1518" s="33">
        <f t="shared" si="360"/>
        <v>1993</v>
      </c>
      <c r="S1518" s="34">
        <v>19.28</v>
      </c>
    </row>
    <row r="1519" spans="1:19">
      <c r="A1519" s="32">
        <v>35948</v>
      </c>
      <c r="B1519" s="33">
        <f t="shared" si="353"/>
        <v>6</v>
      </c>
      <c r="C1519" s="33">
        <f t="shared" si="354"/>
        <v>1998</v>
      </c>
      <c r="D1519" s="34">
        <v>0.25800000000000001</v>
      </c>
      <c r="F1519" s="32">
        <v>37600</v>
      </c>
      <c r="G1519" s="33">
        <f t="shared" si="355"/>
        <v>12</v>
      </c>
      <c r="H1519" s="33">
        <f t="shared" si="356"/>
        <v>2002</v>
      </c>
      <c r="I1519" s="34">
        <v>4.4000000000000004</v>
      </c>
      <c r="K1519" s="32">
        <v>33535</v>
      </c>
      <c r="L1519" s="33">
        <f t="shared" si="357"/>
        <v>10</v>
      </c>
      <c r="M1519" s="33">
        <f t="shared" si="358"/>
        <v>1991</v>
      </c>
      <c r="N1519" s="34">
        <v>23.47</v>
      </c>
      <c r="P1519" s="32">
        <v>34037</v>
      </c>
      <c r="Q1519" s="33">
        <f t="shared" si="359"/>
        <v>3</v>
      </c>
      <c r="R1519" s="33">
        <f t="shared" si="360"/>
        <v>1993</v>
      </c>
      <c r="S1519" s="34">
        <v>19.23</v>
      </c>
    </row>
    <row r="1520" spans="1:19">
      <c r="A1520" s="32">
        <v>35949</v>
      </c>
      <c r="B1520" s="33">
        <f t="shared" si="353"/>
        <v>6</v>
      </c>
      <c r="C1520" s="33">
        <f t="shared" si="354"/>
        <v>1998</v>
      </c>
      <c r="D1520" s="34">
        <v>0.25600000000000001</v>
      </c>
      <c r="F1520" s="32">
        <v>37601</v>
      </c>
      <c r="G1520" s="33">
        <f t="shared" si="355"/>
        <v>12</v>
      </c>
      <c r="H1520" s="33">
        <f t="shared" si="356"/>
        <v>2002</v>
      </c>
      <c r="I1520" s="34">
        <v>4.63</v>
      </c>
      <c r="K1520" s="32">
        <v>33536</v>
      </c>
      <c r="L1520" s="33">
        <f t="shared" si="357"/>
        <v>10</v>
      </c>
      <c r="M1520" s="33">
        <f t="shared" si="358"/>
        <v>1991</v>
      </c>
      <c r="N1520" s="34">
        <v>23.18</v>
      </c>
      <c r="P1520" s="32">
        <v>34038</v>
      </c>
      <c r="Q1520" s="33">
        <f t="shared" si="359"/>
        <v>3</v>
      </c>
      <c r="R1520" s="33">
        <f t="shared" si="360"/>
        <v>1993</v>
      </c>
      <c r="S1520" s="34">
        <v>19.079999999999998</v>
      </c>
    </row>
    <row r="1521" spans="1:19">
      <c r="A1521" s="32">
        <v>35950</v>
      </c>
      <c r="B1521" s="33">
        <f t="shared" si="353"/>
        <v>6</v>
      </c>
      <c r="C1521" s="33">
        <f t="shared" si="354"/>
        <v>1998</v>
      </c>
      <c r="D1521" s="34">
        <v>0.25900000000000001</v>
      </c>
      <c r="F1521" s="32">
        <v>37602</v>
      </c>
      <c r="G1521" s="33">
        <f t="shared" si="355"/>
        <v>12</v>
      </c>
      <c r="H1521" s="33">
        <f t="shared" si="356"/>
        <v>2002</v>
      </c>
      <c r="I1521" s="34">
        <v>4.8099999999999996</v>
      </c>
      <c r="K1521" s="32">
        <v>33539</v>
      </c>
      <c r="L1521" s="33">
        <f t="shared" si="357"/>
        <v>10</v>
      </c>
      <c r="M1521" s="33">
        <f t="shared" si="358"/>
        <v>1991</v>
      </c>
      <c r="N1521" s="34">
        <v>23.24</v>
      </c>
      <c r="P1521" s="32">
        <v>34039</v>
      </c>
      <c r="Q1521" s="33">
        <f t="shared" si="359"/>
        <v>3</v>
      </c>
      <c r="R1521" s="33">
        <f t="shared" si="360"/>
        <v>1993</v>
      </c>
      <c r="S1521" s="34">
        <v>18.7</v>
      </c>
    </row>
    <row r="1522" spans="1:19">
      <c r="A1522" s="32">
        <v>35951</v>
      </c>
      <c r="B1522" s="33">
        <f t="shared" si="353"/>
        <v>6</v>
      </c>
      <c r="C1522" s="33">
        <f t="shared" si="354"/>
        <v>1998</v>
      </c>
      <c r="D1522" s="34">
        <v>0.25900000000000001</v>
      </c>
      <c r="F1522" s="32">
        <v>37603</v>
      </c>
      <c r="G1522" s="33">
        <f t="shared" si="355"/>
        <v>12</v>
      </c>
      <c r="H1522" s="33">
        <f t="shared" si="356"/>
        <v>2002</v>
      </c>
      <c r="I1522" s="34">
        <v>5.05</v>
      </c>
      <c r="K1522" s="32">
        <v>33540</v>
      </c>
      <c r="L1522" s="33">
        <f t="shared" si="357"/>
        <v>10</v>
      </c>
      <c r="M1522" s="33">
        <f t="shared" si="358"/>
        <v>1991</v>
      </c>
      <c r="N1522" s="34">
        <v>23.09</v>
      </c>
      <c r="P1522" s="32">
        <v>34040</v>
      </c>
      <c r="Q1522" s="33">
        <f t="shared" si="359"/>
        <v>3</v>
      </c>
      <c r="R1522" s="33">
        <f t="shared" si="360"/>
        <v>1993</v>
      </c>
      <c r="S1522" s="34">
        <v>18.829999999999998</v>
      </c>
    </row>
    <row r="1523" spans="1:19">
      <c r="A1523" s="32">
        <v>35954</v>
      </c>
      <c r="B1523" s="33">
        <f t="shared" si="353"/>
        <v>6</v>
      </c>
      <c r="C1523" s="33">
        <f t="shared" si="354"/>
        <v>1998</v>
      </c>
      <c r="D1523" s="34">
        <v>0.25600000000000001</v>
      </c>
      <c r="F1523" s="32">
        <v>37606</v>
      </c>
      <c r="G1523" s="33">
        <f t="shared" si="355"/>
        <v>12</v>
      </c>
      <c r="H1523" s="33">
        <f t="shared" si="356"/>
        <v>2002</v>
      </c>
      <c r="I1523" s="34">
        <v>5.31</v>
      </c>
      <c r="K1523" s="32">
        <v>33541</v>
      </c>
      <c r="L1523" s="33">
        <f t="shared" si="357"/>
        <v>10</v>
      </c>
      <c r="M1523" s="33">
        <f t="shared" si="358"/>
        <v>1991</v>
      </c>
      <c r="N1523" s="34">
        <v>23.11</v>
      </c>
      <c r="P1523" s="32">
        <v>34043</v>
      </c>
      <c r="Q1523" s="33">
        <f t="shared" si="359"/>
        <v>3</v>
      </c>
      <c r="R1523" s="33">
        <f t="shared" si="360"/>
        <v>1993</v>
      </c>
      <c r="S1523" s="34">
        <v>18.88</v>
      </c>
    </row>
    <row r="1524" spans="1:19">
      <c r="A1524" s="32">
        <v>35955</v>
      </c>
      <c r="B1524" s="33">
        <f t="shared" si="353"/>
        <v>6</v>
      </c>
      <c r="C1524" s="33">
        <f t="shared" si="354"/>
        <v>1998</v>
      </c>
      <c r="D1524" s="34">
        <v>0.254</v>
      </c>
      <c r="F1524" s="32">
        <v>37607</v>
      </c>
      <c r="G1524" s="33">
        <f t="shared" si="355"/>
        <v>12</v>
      </c>
      <c r="H1524" s="33">
        <f t="shared" si="356"/>
        <v>2002</v>
      </c>
      <c r="I1524" s="34">
        <v>5.13</v>
      </c>
      <c r="K1524" s="32">
        <v>33542</v>
      </c>
      <c r="L1524" s="33">
        <f t="shared" si="357"/>
        <v>10</v>
      </c>
      <c r="M1524" s="33">
        <f t="shared" si="358"/>
        <v>1991</v>
      </c>
      <c r="N1524" s="34">
        <v>23.29</v>
      </c>
      <c r="P1524" s="32">
        <v>34044</v>
      </c>
      <c r="Q1524" s="33">
        <f t="shared" si="359"/>
        <v>3</v>
      </c>
      <c r="R1524" s="33">
        <f t="shared" si="360"/>
        <v>1993</v>
      </c>
      <c r="S1524" s="34">
        <v>18.55</v>
      </c>
    </row>
    <row r="1525" spans="1:19">
      <c r="A1525" s="32">
        <v>35956</v>
      </c>
      <c r="B1525" s="33">
        <f t="shared" si="353"/>
        <v>6</v>
      </c>
      <c r="C1525" s="33">
        <f t="shared" si="354"/>
        <v>1998</v>
      </c>
      <c r="D1525" s="34">
        <v>0.246</v>
      </c>
      <c r="F1525" s="32">
        <v>37608</v>
      </c>
      <c r="G1525" s="33">
        <f t="shared" si="355"/>
        <v>12</v>
      </c>
      <c r="H1525" s="33">
        <f t="shared" si="356"/>
        <v>2002</v>
      </c>
      <c r="I1525" s="34">
        <v>4.9800000000000004</v>
      </c>
      <c r="K1525" s="32">
        <v>33543</v>
      </c>
      <c r="L1525" s="33">
        <f t="shared" si="357"/>
        <v>11</v>
      </c>
      <c r="M1525" s="33">
        <f t="shared" si="358"/>
        <v>1991</v>
      </c>
      <c r="N1525" s="34">
        <v>23.85</v>
      </c>
      <c r="P1525" s="32">
        <v>34045</v>
      </c>
      <c r="Q1525" s="33">
        <f t="shared" si="359"/>
        <v>3</v>
      </c>
      <c r="R1525" s="33">
        <f t="shared" si="360"/>
        <v>1993</v>
      </c>
      <c r="S1525" s="34">
        <v>18.600000000000001</v>
      </c>
    </row>
    <row r="1526" spans="1:19">
      <c r="A1526" s="32">
        <v>35957</v>
      </c>
      <c r="B1526" s="33">
        <f t="shared" si="353"/>
        <v>6</v>
      </c>
      <c r="C1526" s="33">
        <f t="shared" si="354"/>
        <v>1998</v>
      </c>
      <c r="D1526" s="34">
        <v>0.22600000000000001</v>
      </c>
      <c r="F1526" s="32">
        <v>37609</v>
      </c>
      <c r="G1526" s="33">
        <f t="shared" si="355"/>
        <v>12</v>
      </c>
      <c r="H1526" s="33">
        <f t="shared" si="356"/>
        <v>2002</v>
      </c>
      <c r="I1526" s="34">
        <v>5.14</v>
      </c>
      <c r="K1526" s="32">
        <v>33546</v>
      </c>
      <c r="L1526" s="33">
        <f t="shared" si="357"/>
        <v>11</v>
      </c>
      <c r="M1526" s="33">
        <f t="shared" si="358"/>
        <v>1991</v>
      </c>
      <c r="N1526" s="34">
        <v>23.82</v>
      </c>
      <c r="P1526" s="32">
        <v>34046</v>
      </c>
      <c r="Q1526" s="33">
        <f t="shared" si="359"/>
        <v>3</v>
      </c>
      <c r="R1526" s="33">
        <f t="shared" si="360"/>
        <v>1993</v>
      </c>
      <c r="S1526" s="34">
        <v>18.7</v>
      </c>
    </row>
    <row r="1527" spans="1:19">
      <c r="A1527" s="32">
        <v>35958</v>
      </c>
      <c r="B1527" s="33">
        <f t="shared" si="353"/>
        <v>6</v>
      </c>
      <c r="C1527" s="33">
        <f t="shared" si="354"/>
        <v>1998</v>
      </c>
      <c r="D1527" s="34">
        <v>0.23400000000000001</v>
      </c>
      <c r="F1527" s="32">
        <v>37610</v>
      </c>
      <c r="G1527" s="33">
        <f t="shared" si="355"/>
        <v>12</v>
      </c>
      <c r="H1527" s="33">
        <f t="shared" si="356"/>
        <v>2002</v>
      </c>
      <c r="I1527" s="34">
        <v>5.05</v>
      </c>
      <c r="K1527" s="32">
        <v>33547</v>
      </c>
      <c r="L1527" s="33">
        <f t="shared" si="357"/>
        <v>11</v>
      </c>
      <c r="M1527" s="33">
        <f t="shared" si="358"/>
        <v>1991</v>
      </c>
      <c r="N1527" s="34">
        <v>23.78</v>
      </c>
      <c r="P1527" s="32">
        <v>34047</v>
      </c>
      <c r="Q1527" s="33">
        <f t="shared" si="359"/>
        <v>3</v>
      </c>
      <c r="R1527" s="33">
        <f t="shared" si="360"/>
        <v>1993</v>
      </c>
      <c r="S1527" s="34">
        <v>18.579999999999998</v>
      </c>
    </row>
    <row r="1528" spans="1:19">
      <c r="A1528" s="32">
        <v>35961</v>
      </c>
      <c r="B1528" s="33">
        <f t="shared" si="353"/>
        <v>6</v>
      </c>
      <c r="C1528" s="33">
        <f t="shared" si="354"/>
        <v>1998</v>
      </c>
      <c r="D1528" s="34">
        <v>0.22900000000000001</v>
      </c>
      <c r="F1528" s="32">
        <v>37613</v>
      </c>
      <c r="G1528" s="33">
        <f t="shared" si="355"/>
        <v>12</v>
      </c>
      <c r="H1528" s="33">
        <f t="shared" si="356"/>
        <v>2002</v>
      </c>
      <c r="I1528" s="34">
        <v>5.03</v>
      </c>
      <c r="K1528" s="32">
        <v>33548</v>
      </c>
      <c r="L1528" s="33">
        <f t="shared" si="357"/>
        <v>11</v>
      </c>
      <c r="M1528" s="33">
        <f t="shared" si="358"/>
        <v>1991</v>
      </c>
      <c r="N1528" s="34">
        <v>23.44</v>
      </c>
      <c r="P1528" s="32">
        <v>34050</v>
      </c>
      <c r="Q1528" s="33">
        <f t="shared" si="359"/>
        <v>3</v>
      </c>
      <c r="R1528" s="33">
        <f t="shared" si="360"/>
        <v>1993</v>
      </c>
      <c r="S1528" s="34">
        <v>18.18</v>
      </c>
    </row>
    <row r="1529" spans="1:19">
      <c r="A1529" s="32">
        <v>35962</v>
      </c>
      <c r="B1529" s="33">
        <f t="shared" si="353"/>
        <v>6</v>
      </c>
      <c r="C1529" s="33">
        <f t="shared" si="354"/>
        <v>1998</v>
      </c>
      <c r="D1529" s="34">
        <v>0.23400000000000001</v>
      </c>
      <c r="F1529" s="32">
        <v>37614</v>
      </c>
      <c r="G1529" s="33">
        <f t="shared" si="355"/>
        <v>12</v>
      </c>
      <c r="H1529" s="33">
        <f t="shared" si="356"/>
        <v>2002</v>
      </c>
      <c r="I1529" s="34">
        <v>5.03</v>
      </c>
      <c r="K1529" s="32">
        <v>33549</v>
      </c>
      <c r="L1529" s="33">
        <f t="shared" si="357"/>
        <v>11</v>
      </c>
      <c r="M1529" s="33">
        <f t="shared" si="358"/>
        <v>1991</v>
      </c>
      <c r="N1529" s="34">
        <v>23.29</v>
      </c>
      <c r="P1529" s="32">
        <v>34051</v>
      </c>
      <c r="Q1529" s="33">
        <f t="shared" si="359"/>
        <v>3</v>
      </c>
      <c r="R1529" s="33">
        <f t="shared" si="360"/>
        <v>1993</v>
      </c>
      <c r="S1529" s="34">
        <v>18.23</v>
      </c>
    </row>
    <row r="1530" spans="1:19">
      <c r="A1530" s="32">
        <v>35963</v>
      </c>
      <c r="B1530" s="33">
        <f t="shared" si="353"/>
        <v>6</v>
      </c>
      <c r="C1530" s="33">
        <f t="shared" si="354"/>
        <v>1998</v>
      </c>
      <c r="D1530" s="34">
        <v>0.23899999999999999</v>
      </c>
      <c r="F1530" s="32">
        <v>37616</v>
      </c>
      <c r="G1530" s="33">
        <f t="shared" si="355"/>
        <v>12</v>
      </c>
      <c r="H1530" s="33">
        <f t="shared" si="356"/>
        <v>2002</v>
      </c>
      <c r="I1530" s="34">
        <v>4.9800000000000004</v>
      </c>
      <c r="K1530" s="32">
        <v>33550</v>
      </c>
      <c r="L1530" s="33">
        <f t="shared" si="357"/>
        <v>11</v>
      </c>
      <c r="M1530" s="33">
        <f t="shared" si="358"/>
        <v>1991</v>
      </c>
      <c r="N1530" s="34">
        <v>23</v>
      </c>
      <c r="P1530" s="32">
        <v>34052</v>
      </c>
      <c r="Q1530" s="33">
        <f t="shared" si="359"/>
        <v>3</v>
      </c>
      <c r="R1530" s="33">
        <f t="shared" si="360"/>
        <v>1993</v>
      </c>
      <c r="S1530" s="34">
        <v>18.53</v>
      </c>
    </row>
    <row r="1531" spans="1:19">
      <c r="A1531" s="32">
        <v>35964</v>
      </c>
      <c r="B1531" s="33">
        <f t="shared" si="353"/>
        <v>6</v>
      </c>
      <c r="C1531" s="33">
        <f t="shared" si="354"/>
        <v>1998</v>
      </c>
      <c r="D1531" s="34">
        <v>0.23899999999999999</v>
      </c>
      <c r="F1531" s="32">
        <v>37617</v>
      </c>
      <c r="G1531" s="33">
        <f t="shared" si="355"/>
        <v>12</v>
      </c>
      <c r="H1531" s="33">
        <f t="shared" si="356"/>
        <v>2002</v>
      </c>
      <c r="I1531" s="34">
        <v>4.8099999999999996</v>
      </c>
      <c r="K1531" s="32">
        <v>33553</v>
      </c>
      <c r="L1531" s="33">
        <f t="shared" si="357"/>
        <v>11</v>
      </c>
      <c r="M1531" s="33">
        <f t="shared" si="358"/>
        <v>1991</v>
      </c>
      <c r="N1531" s="34">
        <v>22.66</v>
      </c>
      <c r="P1531" s="32">
        <v>34053</v>
      </c>
      <c r="Q1531" s="33">
        <f t="shared" si="359"/>
        <v>3</v>
      </c>
      <c r="R1531" s="33">
        <f t="shared" si="360"/>
        <v>1993</v>
      </c>
      <c r="S1531" s="34">
        <v>18.600000000000001</v>
      </c>
    </row>
    <row r="1532" spans="1:19">
      <c r="A1532" s="32">
        <v>35965</v>
      </c>
      <c r="B1532" s="33">
        <f t="shared" si="353"/>
        <v>6</v>
      </c>
      <c r="C1532" s="33">
        <f t="shared" si="354"/>
        <v>1998</v>
      </c>
      <c r="D1532" s="34">
        <v>0.23899999999999999</v>
      </c>
      <c r="F1532" s="32">
        <v>37620</v>
      </c>
      <c r="G1532" s="33">
        <f t="shared" si="355"/>
        <v>12</v>
      </c>
      <c r="H1532" s="33">
        <f t="shared" si="356"/>
        <v>2002</v>
      </c>
      <c r="I1532" s="34">
        <v>4.74</v>
      </c>
      <c r="K1532" s="32">
        <v>33554</v>
      </c>
      <c r="L1532" s="33">
        <f t="shared" si="357"/>
        <v>11</v>
      </c>
      <c r="M1532" s="33">
        <f t="shared" si="358"/>
        <v>1991</v>
      </c>
      <c r="N1532" s="34">
        <v>22.58</v>
      </c>
      <c r="P1532" s="32">
        <v>34054</v>
      </c>
      <c r="Q1532" s="33">
        <f t="shared" si="359"/>
        <v>3</v>
      </c>
      <c r="R1532" s="33">
        <f t="shared" si="360"/>
        <v>1993</v>
      </c>
      <c r="S1532" s="34">
        <v>18.55</v>
      </c>
    </row>
    <row r="1533" spans="1:19">
      <c r="A1533" s="32">
        <v>35968</v>
      </c>
      <c r="B1533" s="33">
        <f t="shared" si="353"/>
        <v>6</v>
      </c>
      <c r="C1533" s="33">
        <f t="shared" si="354"/>
        <v>1998</v>
      </c>
      <c r="D1533" s="34">
        <v>0.24299999999999999</v>
      </c>
      <c r="F1533" s="32">
        <v>37621</v>
      </c>
      <c r="G1533" s="33">
        <f t="shared" si="355"/>
        <v>12</v>
      </c>
      <c r="H1533" s="33">
        <f t="shared" si="356"/>
        <v>2002</v>
      </c>
      <c r="I1533" s="34">
        <v>4.59</v>
      </c>
      <c r="K1533" s="32">
        <v>33555</v>
      </c>
      <c r="L1533" s="33">
        <f t="shared" si="357"/>
        <v>11</v>
      </c>
      <c r="M1533" s="33">
        <f t="shared" si="358"/>
        <v>1991</v>
      </c>
      <c r="N1533" s="34">
        <v>22.28</v>
      </c>
      <c r="P1533" s="32">
        <v>34057</v>
      </c>
      <c r="Q1533" s="33">
        <f t="shared" si="359"/>
        <v>3</v>
      </c>
      <c r="R1533" s="33">
        <f t="shared" si="360"/>
        <v>1993</v>
      </c>
      <c r="S1533" s="34">
        <v>18.649999999999999</v>
      </c>
    </row>
    <row r="1534" spans="1:19">
      <c r="A1534" s="32">
        <v>35969</v>
      </c>
      <c r="B1534" s="33">
        <f t="shared" si="353"/>
        <v>6</v>
      </c>
      <c r="C1534" s="33">
        <f t="shared" si="354"/>
        <v>1998</v>
      </c>
      <c r="D1534" s="34">
        <v>0.24299999999999999</v>
      </c>
      <c r="F1534" s="32">
        <v>37623</v>
      </c>
      <c r="G1534" s="33">
        <f t="shared" si="355"/>
        <v>1</v>
      </c>
      <c r="H1534" s="33">
        <f t="shared" si="356"/>
        <v>2003</v>
      </c>
      <c r="I1534" s="34">
        <v>4.93</v>
      </c>
      <c r="K1534" s="32">
        <v>33556</v>
      </c>
      <c r="L1534" s="33">
        <f t="shared" si="357"/>
        <v>11</v>
      </c>
      <c r="M1534" s="33">
        <f t="shared" si="358"/>
        <v>1991</v>
      </c>
      <c r="N1534" s="34">
        <v>22.55</v>
      </c>
      <c r="P1534" s="32">
        <v>34058</v>
      </c>
      <c r="Q1534" s="33">
        <f t="shared" si="359"/>
        <v>3</v>
      </c>
      <c r="R1534" s="33">
        <f t="shared" si="360"/>
        <v>1993</v>
      </c>
      <c r="S1534" s="34">
        <v>18.45</v>
      </c>
    </row>
    <row r="1535" spans="1:19">
      <c r="A1535" s="32">
        <v>35970</v>
      </c>
      <c r="B1535" s="33">
        <f t="shared" si="353"/>
        <v>6</v>
      </c>
      <c r="C1535" s="33">
        <f t="shared" si="354"/>
        <v>1998</v>
      </c>
      <c r="D1535" s="34">
        <v>0.248</v>
      </c>
      <c r="F1535" s="32">
        <v>37624</v>
      </c>
      <c r="G1535" s="33">
        <f t="shared" si="355"/>
        <v>1</v>
      </c>
      <c r="H1535" s="33">
        <f t="shared" si="356"/>
        <v>2003</v>
      </c>
      <c r="I1535" s="34">
        <v>5.13</v>
      </c>
      <c r="K1535" s="32">
        <v>33557</v>
      </c>
      <c r="L1535" s="33">
        <f t="shared" si="357"/>
        <v>11</v>
      </c>
      <c r="M1535" s="33">
        <f t="shared" si="358"/>
        <v>1991</v>
      </c>
      <c r="N1535" s="34">
        <v>22.79</v>
      </c>
      <c r="P1535" s="32">
        <v>34059</v>
      </c>
      <c r="Q1535" s="33">
        <f t="shared" si="359"/>
        <v>3</v>
      </c>
      <c r="R1535" s="33">
        <f t="shared" si="360"/>
        <v>1993</v>
      </c>
      <c r="S1535" s="34">
        <v>18.7</v>
      </c>
    </row>
    <row r="1536" spans="1:19">
      <c r="A1536" s="32">
        <v>35971</v>
      </c>
      <c r="B1536" s="33">
        <f t="shared" si="353"/>
        <v>6</v>
      </c>
      <c r="C1536" s="33">
        <f t="shared" si="354"/>
        <v>1998</v>
      </c>
      <c r="D1536" s="34">
        <v>0.23899999999999999</v>
      </c>
      <c r="F1536" s="32">
        <v>37627</v>
      </c>
      <c r="G1536" s="33">
        <f t="shared" si="355"/>
        <v>1</v>
      </c>
      <c r="H1536" s="33">
        <f t="shared" si="356"/>
        <v>2003</v>
      </c>
      <c r="I1536" s="34">
        <v>4.9400000000000004</v>
      </c>
      <c r="K1536" s="32">
        <v>33560</v>
      </c>
      <c r="L1536" s="33">
        <f t="shared" si="357"/>
        <v>11</v>
      </c>
      <c r="M1536" s="33">
        <f t="shared" si="358"/>
        <v>1991</v>
      </c>
      <c r="N1536" s="34">
        <v>22.38</v>
      </c>
      <c r="P1536" s="32">
        <v>34060</v>
      </c>
      <c r="Q1536" s="33">
        <f t="shared" si="359"/>
        <v>4</v>
      </c>
      <c r="R1536" s="33">
        <f t="shared" si="360"/>
        <v>1993</v>
      </c>
      <c r="S1536" s="34">
        <v>18.98</v>
      </c>
    </row>
    <row r="1537" spans="1:19">
      <c r="A1537" s="32">
        <v>35972</v>
      </c>
      <c r="B1537" s="33">
        <f t="shared" si="353"/>
        <v>6</v>
      </c>
      <c r="C1537" s="33">
        <f t="shared" si="354"/>
        <v>1998</v>
      </c>
      <c r="D1537" s="34">
        <v>0.24</v>
      </c>
      <c r="F1537" s="32">
        <v>37628</v>
      </c>
      <c r="G1537" s="33">
        <f t="shared" si="355"/>
        <v>1</v>
      </c>
      <c r="H1537" s="33">
        <f t="shared" si="356"/>
        <v>2003</v>
      </c>
      <c r="I1537" s="34">
        <v>4.8899999999999997</v>
      </c>
      <c r="K1537" s="32">
        <v>33561</v>
      </c>
      <c r="L1537" s="33">
        <f t="shared" si="357"/>
        <v>11</v>
      </c>
      <c r="M1537" s="33">
        <f t="shared" si="358"/>
        <v>1991</v>
      </c>
      <c r="N1537" s="34">
        <v>21.88</v>
      </c>
      <c r="P1537" s="32">
        <v>34061</v>
      </c>
      <c r="Q1537" s="33">
        <f t="shared" si="359"/>
        <v>4</v>
      </c>
      <c r="R1537" s="33">
        <f t="shared" si="360"/>
        <v>1993</v>
      </c>
      <c r="S1537" s="34">
        <v>18.88</v>
      </c>
    </row>
    <row r="1538" spans="1:19">
      <c r="A1538" s="32">
        <v>35975</v>
      </c>
      <c r="B1538" s="33">
        <f t="shared" si="353"/>
        <v>6</v>
      </c>
      <c r="C1538" s="33">
        <f t="shared" si="354"/>
        <v>1998</v>
      </c>
      <c r="D1538" s="34">
        <v>0.24099999999999999</v>
      </c>
      <c r="F1538" s="32">
        <v>37629</v>
      </c>
      <c r="G1538" s="33">
        <f t="shared" si="355"/>
        <v>1</v>
      </c>
      <c r="H1538" s="33">
        <f t="shared" si="356"/>
        <v>2003</v>
      </c>
      <c r="I1538" s="34">
        <v>5.07</v>
      </c>
      <c r="K1538" s="32">
        <v>33562</v>
      </c>
      <c r="L1538" s="33">
        <f t="shared" si="357"/>
        <v>11</v>
      </c>
      <c r="M1538" s="33">
        <f t="shared" si="358"/>
        <v>1991</v>
      </c>
      <c r="N1538" s="34">
        <v>22.17</v>
      </c>
      <c r="P1538" s="32">
        <v>34064</v>
      </c>
      <c r="Q1538" s="33">
        <f t="shared" si="359"/>
        <v>4</v>
      </c>
      <c r="R1538" s="33">
        <f t="shared" si="360"/>
        <v>1993</v>
      </c>
      <c r="S1538" s="34">
        <v>18.95</v>
      </c>
    </row>
    <row r="1539" spans="1:19">
      <c r="A1539" s="32">
        <v>35976</v>
      </c>
      <c r="B1539" s="33">
        <f t="shared" si="353"/>
        <v>6</v>
      </c>
      <c r="C1539" s="33">
        <f t="shared" si="354"/>
        <v>1998</v>
      </c>
      <c r="D1539" s="34">
        <v>0.24099999999999999</v>
      </c>
      <c r="F1539" s="32">
        <v>37630</v>
      </c>
      <c r="G1539" s="33">
        <f t="shared" si="355"/>
        <v>1</v>
      </c>
      <c r="H1539" s="33">
        <f t="shared" si="356"/>
        <v>2003</v>
      </c>
      <c r="I1539" s="34">
        <v>5.05</v>
      </c>
      <c r="K1539" s="32">
        <v>33563</v>
      </c>
      <c r="L1539" s="33">
        <f t="shared" si="357"/>
        <v>11</v>
      </c>
      <c r="M1539" s="33">
        <f t="shared" si="358"/>
        <v>1991</v>
      </c>
      <c r="N1539" s="34">
        <v>21.93</v>
      </c>
      <c r="P1539" s="32">
        <v>34065</v>
      </c>
      <c r="Q1539" s="33">
        <f t="shared" si="359"/>
        <v>4</v>
      </c>
      <c r="R1539" s="33">
        <f t="shared" si="360"/>
        <v>1993</v>
      </c>
      <c r="S1539" s="34">
        <v>18.649999999999999</v>
      </c>
    </row>
    <row r="1540" spans="1:19">
      <c r="A1540" s="32">
        <v>35977</v>
      </c>
      <c r="B1540" s="33">
        <f t="shared" si="353"/>
        <v>7</v>
      </c>
      <c r="C1540" s="33">
        <f t="shared" si="354"/>
        <v>1998</v>
      </c>
      <c r="D1540" s="34">
        <v>0.249</v>
      </c>
      <c r="F1540" s="32">
        <v>37631</v>
      </c>
      <c r="G1540" s="33">
        <f t="shared" si="355"/>
        <v>1</v>
      </c>
      <c r="H1540" s="33">
        <f t="shared" si="356"/>
        <v>2003</v>
      </c>
      <c r="I1540" s="34">
        <v>5.19</v>
      </c>
      <c r="K1540" s="32">
        <v>33564</v>
      </c>
      <c r="L1540" s="33">
        <f t="shared" si="357"/>
        <v>11</v>
      </c>
      <c r="M1540" s="33">
        <f t="shared" si="358"/>
        <v>1991</v>
      </c>
      <c r="N1540" s="34">
        <v>21.85</v>
      </c>
      <c r="P1540" s="32">
        <v>34066</v>
      </c>
      <c r="Q1540" s="33">
        <f t="shared" si="359"/>
        <v>4</v>
      </c>
      <c r="R1540" s="33">
        <f t="shared" si="360"/>
        <v>1993</v>
      </c>
      <c r="S1540" s="34">
        <v>18.7</v>
      </c>
    </row>
    <row r="1541" spans="1:19">
      <c r="A1541" s="32">
        <v>35978</v>
      </c>
      <c r="B1541" s="33">
        <f t="shared" si="353"/>
        <v>7</v>
      </c>
      <c r="C1541" s="33">
        <f t="shared" si="354"/>
        <v>1998</v>
      </c>
      <c r="D1541" s="34">
        <v>0.249</v>
      </c>
      <c r="F1541" s="32">
        <v>37634</v>
      </c>
      <c r="G1541" s="33">
        <f t="shared" si="355"/>
        <v>1</v>
      </c>
      <c r="H1541" s="33">
        <f t="shared" si="356"/>
        <v>2003</v>
      </c>
      <c r="I1541" s="34">
        <v>5.23</v>
      </c>
      <c r="K1541" s="32">
        <v>33567</v>
      </c>
      <c r="L1541" s="33">
        <f t="shared" si="357"/>
        <v>11</v>
      </c>
      <c r="M1541" s="33">
        <f t="shared" si="358"/>
        <v>1991</v>
      </c>
      <c r="N1541" s="34">
        <v>22.15</v>
      </c>
      <c r="P1541" s="32">
        <v>34067</v>
      </c>
      <c r="Q1541" s="33">
        <f t="shared" si="359"/>
        <v>4</v>
      </c>
      <c r="R1541" s="33">
        <f t="shared" si="360"/>
        <v>1993</v>
      </c>
      <c r="S1541" s="34">
        <v>18.53</v>
      </c>
    </row>
    <row r="1542" spans="1:19">
      <c r="A1542" s="32">
        <v>35982</v>
      </c>
      <c r="B1542" s="33">
        <f t="shared" si="353"/>
        <v>7</v>
      </c>
      <c r="C1542" s="33">
        <f t="shared" si="354"/>
        <v>1998</v>
      </c>
      <c r="D1542" s="34">
        <v>0.245</v>
      </c>
      <c r="F1542" s="32">
        <v>37635</v>
      </c>
      <c r="G1542" s="33">
        <f t="shared" si="355"/>
        <v>1</v>
      </c>
      <c r="H1542" s="33">
        <f t="shared" si="356"/>
        <v>2003</v>
      </c>
      <c r="I1542" s="34">
        <v>5.25</v>
      </c>
      <c r="K1542" s="32">
        <v>33568</v>
      </c>
      <c r="L1542" s="33">
        <f t="shared" si="357"/>
        <v>11</v>
      </c>
      <c r="M1542" s="33">
        <f t="shared" si="358"/>
        <v>1991</v>
      </c>
      <c r="N1542" s="34">
        <v>21.04</v>
      </c>
      <c r="P1542" s="32">
        <v>34072</v>
      </c>
      <c r="Q1542" s="33">
        <f t="shared" si="359"/>
        <v>4</v>
      </c>
      <c r="R1542" s="33">
        <f t="shared" si="360"/>
        <v>1993</v>
      </c>
      <c r="S1542" s="34">
        <v>18.8</v>
      </c>
    </row>
    <row r="1543" spans="1:19">
      <c r="A1543" s="32">
        <v>35983</v>
      </c>
      <c r="B1543" s="33">
        <f t="shared" si="353"/>
        <v>7</v>
      </c>
      <c r="C1543" s="33">
        <f t="shared" si="354"/>
        <v>1998</v>
      </c>
      <c r="D1543" s="34">
        <v>0.24399999999999999</v>
      </c>
      <c r="F1543" s="32">
        <v>37636</v>
      </c>
      <c r="G1543" s="33">
        <f t="shared" si="355"/>
        <v>1</v>
      </c>
      <c r="H1543" s="33">
        <f t="shared" si="356"/>
        <v>2003</v>
      </c>
      <c r="I1543" s="34">
        <v>5.21</v>
      </c>
      <c r="K1543" s="32">
        <v>33569</v>
      </c>
      <c r="L1543" s="33">
        <f t="shared" si="357"/>
        <v>11</v>
      </c>
      <c r="M1543" s="33">
        <f t="shared" si="358"/>
        <v>1991</v>
      </c>
      <c r="N1543" s="34">
        <v>21.38</v>
      </c>
      <c r="P1543" s="32">
        <v>34073</v>
      </c>
      <c r="Q1543" s="33">
        <f t="shared" si="359"/>
        <v>4</v>
      </c>
      <c r="R1543" s="33">
        <f t="shared" si="360"/>
        <v>1993</v>
      </c>
      <c r="S1543" s="34">
        <v>18.73</v>
      </c>
    </row>
    <row r="1544" spans="1:19">
      <c r="A1544" s="32">
        <v>35984</v>
      </c>
      <c r="B1544" s="33">
        <f t="shared" si="353"/>
        <v>7</v>
      </c>
      <c r="C1544" s="33">
        <f t="shared" si="354"/>
        <v>1998</v>
      </c>
      <c r="D1544" s="34">
        <v>0.23599999999999999</v>
      </c>
      <c r="F1544" s="32">
        <v>37637</v>
      </c>
      <c r="G1544" s="33">
        <f t="shared" si="355"/>
        <v>1</v>
      </c>
      <c r="H1544" s="33">
        <f t="shared" si="356"/>
        <v>2003</v>
      </c>
      <c r="I1544" s="34">
        <v>5.5</v>
      </c>
      <c r="K1544" s="32">
        <v>33570</v>
      </c>
      <c r="L1544" s="33">
        <f t="shared" si="357"/>
        <v>11</v>
      </c>
      <c r="M1544" s="33">
        <f t="shared" si="358"/>
        <v>1991</v>
      </c>
      <c r="N1544" s="34">
        <v>21.38</v>
      </c>
      <c r="P1544" s="32">
        <v>34074</v>
      </c>
      <c r="Q1544" s="33">
        <f t="shared" si="359"/>
        <v>4</v>
      </c>
      <c r="R1544" s="33">
        <f t="shared" si="360"/>
        <v>1993</v>
      </c>
      <c r="S1544" s="34">
        <v>18.63</v>
      </c>
    </row>
    <row r="1545" spans="1:19">
      <c r="A1545" s="32">
        <v>35985</v>
      </c>
      <c r="B1545" s="33">
        <f t="shared" si="353"/>
        <v>7</v>
      </c>
      <c r="C1545" s="33">
        <f t="shared" si="354"/>
        <v>1998</v>
      </c>
      <c r="D1545" s="34">
        <v>0.24099999999999999</v>
      </c>
      <c r="F1545" s="32">
        <v>37638</v>
      </c>
      <c r="G1545" s="33">
        <f t="shared" si="355"/>
        <v>1</v>
      </c>
      <c r="H1545" s="33">
        <f t="shared" si="356"/>
        <v>2003</v>
      </c>
      <c r="I1545" s="34">
        <v>5.66</v>
      </c>
      <c r="K1545" s="32">
        <v>33571</v>
      </c>
      <c r="L1545" s="33">
        <f t="shared" si="357"/>
        <v>11</v>
      </c>
      <c r="M1545" s="33">
        <f t="shared" si="358"/>
        <v>1991</v>
      </c>
      <c r="N1545" s="34">
        <v>21.48</v>
      </c>
      <c r="P1545" s="32">
        <v>34075</v>
      </c>
      <c r="Q1545" s="33">
        <f t="shared" si="359"/>
        <v>4</v>
      </c>
      <c r="R1545" s="33">
        <f t="shared" si="360"/>
        <v>1993</v>
      </c>
      <c r="S1545" s="34">
        <v>18.5</v>
      </c>
    </row>
    <row r="1546" spans="1:19">
      <c r="A1546" s="32">
        <v>35986</v>
      </c>
      <c r="B1546" s="33">
        <f t="shared" si="353"/>
        <v>7</v>
      </c>
      <c r="C1546" s="33">
        <f t="shared" si="354"/>
        <v>1998</v>
      </c>
      <c r="D1546" s="34">
        <v>0.24099999999999999</v>
      </c>
      <c r="F1546" s="32">
        <v>37642</v>
      </c>
      <c r="G1546" s="33">
        <f t="shared" si="355"/>
        <v>1</v>
      </c>
      <c r="H1546" s="33">
        <f t="shared" si="356"/>
        <v>2003</v>
      </c>
      <c r="I1546" s="34">
        <v>5.47</v>
      </c>
      <c r="K1546" s="32">
        <v>33574</v>
      </c>
      <c r="L1546" s="33">
        <f t="shared" si="357"/>
        <v>12</v>
      </c>
      <c r="M1546" s="33">
        <f t="shared" si="358"/>
        <v>1991</v>
      </c>
      <c r="N1546" s="34">
        <v>21.1</v>
      </c>
      <c r="P1546" s="32">
        <v>34078</v>
      </c>
      <c r="Q1546" s="33">
        <f t="shared" si="359"/>
        <v>4</v>
      </c>
      <c r="R1546" s="33">
        <f t="shared" si="360"/>
        <v>1993</v>
      </c>
      <c r="S1546" s="34">
        <v>18.48</v>
      </c>
    </row>
    <row r="1547" spans="1:19">
      <c r="A1547" s="32">
        <v>35989</v>
      </c>
      <c r="B1547" s="33">
        <f t="shared" si="353"/>
        <v>7</v>
      </c>
      <c r="C1547" s="33">
        <f t="shared" si="354"/>
        <v>1998</v>
      </c>
      <c r="D1547" s="34">
        <v>0.24299999999999999</v>
      </c>
      <c r="F1547" s="32">
        <v>37643</v>
      </c>
      <c r="G1547" s="33">
        <f t="shared" si="355"/>
        <v>1</v>
      </c>
      <c r="H1547" s="33">
        <f t="shared" si="356"/>
        <v>2003</v>
      </c>
      <c r="I1547" s="34">
        <v>5.72</v>
      </c>
      <c r="K1547" s="32">
        <v>33575</v>
      </c>
      <c r="L1547" s="33">
        <f t="shared" si="357"/>
        <v>12</v>
      </c>
      <c r="M1547" s="33">
        <f t="shared" si="358"/>
        <v>1991</v>
      </c>
      <c r="N1547" s="34">
        <v>20.61</v>
      </c>
      <c r="P1547" s="32">
        <v>34079</v>
      </c>
      <c r="Q1547" s="33">
        <f t="shared" si="359"/>
        <v>4</v>
      </c>
      <c r="R1547" s="33">
        <f t="shared" si="360"/>
        <v>1993</v>
      </c>
      <c r="S1547" s="34">
        <v>18.53</v>
      </c>
    </row>
    <row r="1548" spans="1:19">
      <c r="A1548" s="32">
        <v>35990</v>
      </c>
      <c r="B1548" s="33">
        <f t="shared" si="353"/>
        <v>7</v>
      </c>
      <c r="C1548" s="33">
        <f t="shared" si="354"/>
        <v>1998</v>
      </c>
      <c r="D1548" s="34">
        <v>0.24299999999999999</v>
      </c>
      <c r="F1548" s="32">
        <v>37644</v>
      </c>
      <c r="G1548" s="33">
        <f t="shared" si="355"/>
        <v>1</v>
      </c>
      <c r="H1548" s="33">
        <f t="shared" si="356"/>
        <v>2003</v>
      </c>
      <c r="I1548" s="34">
        <v>6.55</v>
      </c>
      <c r="K1548" s="32">
        <v>33576</v>
      </c>
      <c r="L1548" s="33">
        <f t="shared" si="357"/>
        <v>12</v>
      </c>
      <c r="M1548" s="33">
        <f t="shared" si="358"/>
        <v>1991</v>
      </c>
      <c r="N1548" s="34">
        <v>20.75</v>
      </c>
      <c r="P1548" s="32">
        <v>34080</v>
      </c>
      <c r="Q1548" s="33">
        <f t="shared" si="359"/>
        <v>4</v>
      </c>
      <c r="R1548" s="33">
        <f t="shared" si="360"/>
        <v>1993</v>
      </c>
      <c r="S1548" s="34">
        <v>18.68</v>
      </c>
    </row>
    <row r="1549" spans="1:19">
      <c r="A1549" s="32">
        <v>35991</v>
      </c>
      <c r="B1549" s="33">
        <f t="shared" si="353"/>
        <v>7</v>
      </c>
      <c r="C1549" s="33">
        <f t="shared" si="354"/>
        <v>1998</v>
      </c>
      <c r="D1549" s="34">
        <v>0.25</v>
      </c>
      <c r="F1549" s="32">
        <v>37645</v>
      </c>
      <c r="G1549" s="33">
        <f t="shared" si="355"/>
        <v>1</v>
      </c>
      <c r="H1549" s="33">
        <f t="shared" si="356"/>
        <v>2003</v>
      </c>
      <c r="I1549" s="34">
        <v>5.91</v>
      </c>
      <c r="K1549" s="32">
        <v>33577</v>
      </c>
      <c r="L1549" s="33">
        <f t="shared" si="357"/>
        <v>12</v>
      </c>
      <c r="M1549" s="33">
        <f t="shared" si="358"/>
        <v>1991</v>
      </c>
      <c r="N1549" s="34">
        <v>20.420000000000002</v>
      </c>
      <c r="P1549" s="32">
        <v>34081</v>
      </c>
      <c r="Q1549" s="33">
        <f t="shared" si="359"/>
        <v>4</v>
      </c>
      <c r="R1549" s="33">
        <f t="shared" si="360"/>
        <v>1993</v>
      </c>
      <c r="S1549" s="34">
        <v>18.48</v>
      </c>
    </row>
    <row r="1550" spans="1:19">
      <c r="A1550" s="32">
        <v>35992</v>
      </c>
      <c r="B1550" s="33">
        <f t="shared" si="353"/>
        <v>7</v>
      </c>
      <c r="C1550" s="33">
        <f t="shared" si="354"/>
        <v>1998</v>
      </c>
      <c r="D1550" s="34">
        <v>0.246</v>
      </c>
      <c r="F1550" s="32">
        <v>37648</v>
      </c>
      <c r="G1550" s="33">
        <f t="shared" si="355"/>
        <v>1</v>
      </c>
      <c r="H1550" s="33">
        <f t="shared" si="356"/>
        <v>2003</v>
      </c>
      <c r="I1550" s="34">
        <v>5.91</v>
      </c>
      <c r="K1550" s="32">
        <v>33578</v>
      </c>
      <c r="L1550" s="33">
        <f t="shared" si="357"/>
        <v>12</v>
      </c>
      <c r="M1550" s="33">
        <f t="shared" si="358"/>
        <v>1991</v>
      </c>
      <c r="N1550" s="34">
        <v>19.87</v>
      </c>
      <c r="P1550" s="32">
        <v>34082</v>
      </c>
      <c r="Q1550" s="33">
        <f t="shared" si="359"/>
        <v>4</v>
      </c>
      <c r="R1550" s="33">
        <f t="shared" si="360"/>
        <v>1993</v>
      </c>
      <c r="S1550" s="34">
        <v>18.63</v>
      </c>
    </row>
    <row r="1551" spans="1:19">
      <c r="A1551" s="32">
        <v>35993</v>
      </c>
      <c r="B1551" s="33">
        <f t="shared" si="353"/>
        <v>7</v>
      </c>
      <c r="C1551" s="33">
        <f t="shared" si="354"/>
        <v>1998</v>
      </c>
      <c r="D1551" s="34">
        <v>0.246</v>
      </c>
      <c r="F1551" s="32">
        <v>37649</v>
      </c>
      <c r="G1551" s="33">
        <f t="shared" si="355"/>
        <v>1</v>
      </c>
      <c r="H1551" s="33">
        <f t="shared" si="356"/>
        <v>2003</v>
      </c>
      <c r="I1551" s="34">
        <v>5.52</v>
      </c>
      <c r="K1551" s="32">
        <v>33581</v>
      </c>
      <c r="L1551" s="33">
        <f t="shared" si="357"/>
        <v>12</v>
      </c>
      <c r="M1551" s="33">
        <f t="shared" si="358"/>
        <v>1991</v>
      </c>
      <c r="N1551" s="34">
        <v>19.39</v>
      </c>
      <c r="P1551" s="32">
        <v>34085</v>
      </c>
      <c r="Q1551" s="33">
        <f t="shared" si="359"/>
        <v>4</v>
      </c>
      <c r="R1551" s="33">
        <f t="shared" si="360"/>
        <v>1993</v>
      </c>
      <c r="S1551" s="34">
        <v>18.63</v>
      </c>
    </row>
    <row r="1552" spans="1:19">
      <c r="A1552" s="32">
        <v>35996</v>
      </c>
      <c r="B1552" s="33">
        <f t="shared" si="353"/>
        <v>7</v>
      </c>
      <c r="C1552" s="33">
        <f t="shared" si="354"/>
        <v>1998</v>
      </c>
      <c r="D1552" s="34">
        <v>0.246</v>
      </c>
      <c r="F1552" s="32">
        <v>37650</v>
      </c>
      <c r="G1552" s="33">
        <f t="shared" si="355"/>
        <v>1</v>
      </c>
      <c r="H1552" s="33">
        <f t="shared" si="356"/>
        <v>2003</v>
      </c>
      <c r="I1552" s="34">
        <v>5.61</v>
      </c>
      <c r="K1552" s="32">
        <v>33582</v>
      </c>
      <c r="L1552" s="33">
        <f t="shared" si="357"/>
        <v>12</v>
      </c>
      <c r="M1552" s="33">
        <f t="shared" si="358"/>
        <v>1991</v>
      </c>
      <c r="N1552" s="34">
        <v>19.239999999999998</v>
      </c>
      <c r="P1552" s="32">
        <v>34086</v>
      </c>
      <c r="Q1552" s="33">
        <f t="shared" si="359"/>
        <v>4</v>
      </c>
      <c r="R1552" s="33">
        <f t="shared" si="360"/>
        <v>1993</v>
      </c>
      <c r="S1552" s="34">
        <v>18.579999999999998</v>
      </c>
    </row>
    <row r="1553" spans="1:19">
      <c r="A1553" s="32">
        <v>35997</v>
      </c>
      <c r="B1553" s="33">
        <f t="shared" si="353"/>
        <v>7</v>
      </c>
      <c r="C1553" s="33">
        <f t="shared" si="354"/>
        <v>1998</v>
      </c>
      <c r="D1553" s="34">
        <v>0.253</v>
      </c>
      <c r="F1553" s="32">
        <v>37651</v>
      </c>
      <c r="G1553" s="33">
        <f t="shared" si="355"/>
        <v>1</v>
      </c>
      <c r="H1553" s="33">
        <f t="shared" si="356"/>
        <v>2003</v>
      </c>
      <c r="I1553" s="34">
        <v>5.76</v>
      </c>
      <c r="K1553" s="32">
        <v>33583</v>
      </c>
      <c r="L1553" s="33">
        <f t="shared" si="357"/>
        <v>12</v>
      </c>
      <c r="M1553" s="33">
        <f t="shared" si="358"/>
        <v>1991</v>
      </c>
      <c r="N1553" s="34">
        <v>19.54</v>
      </c>
      <c r="P1553" s="32">
        <v>34087</v>
      </c>
      <c r="Q1553" s="33">
        <f t="shared" si="359"/>
        <v>4</v>
      </c>
      <c r="R1553" s="33">
        <f t="shared" si="360"/>
        <v>1993</v>
      </c>
      <c r="S1553" s="34">
        <v>18.48</v>
      </c>
    </row>
    <row r="1554" spans="1:19">
      <c r="A1554" s="32">
        <v>35998</v>
      </c>
      <c r="B1554" s="33">
        <f t="shared" si="353"/>
        <v>7</v>
      </c>
      <c r="C1554" s="33">
        <f t="shared" si="354"/>
        <v>1998</v>
      </c>
      <c r="D1554" s="34">
        <v>0.248</v>
      </c>
      <c r="F1554" s="32">
        <v>37652</v>
      </c>
      <c r="G1554" s="33">
        <f t="shared" si="355"/>
        <v>1</v>
      </c>
      <c r="H1554" s="33">
        <f t="shared" si="356"/>
        <v>2003</v>
      </c>
      <c r="I1554" s="34">
        <v>5.58</v>
      </c>
      <c r="K1554" s="32">
        <v>33584</v>
      </c>
      <c r="L1554" s="33">
        <f t="shared" si="357"/>
        <v>12</v>
      </c>
      <c r="M1554" s="33">
        <f t="shared" si="358"/>
        <v>1991</v>
      </c>
      <c r="N1554" s="34">
        <v>19.940000000000001</v>
      </c>
      <c r="P1554" s="32">
        <v>34088</v>
      </c>
      <c r="Q1554" s="33">
        <f t="shared" si="359"/>
        <v>4</v>
      </c>
      <c r="R1554" s="33">
        <f t="shared" si="360"/>
        <v>1993</v>
      </c>
      <c r="S1554" s="34">
        <v>18.8</v>
      </c>
    </row>
    <row r="1555" spans="1:19">
      <c r="A1555" s="32">
        <v>35999</v>
      </c>
      <c r="B1555" s="33">
        <f t="shared" si="353"/>
        <v>7</v>
      </c>
      <c r="C1555" s="33">
        <f t="shared" si="354"/>
        <v>1998</v>
      </c>
      <c r="D1555" s="34">
        <v>0.249</v>
      </c>
      <c r="F1555" s="32">
        <v>37655</v>
      </c>
      <c r="G1555" s="33">
        <f t="shared" si="355"/>
        <v>2</v>
      </c>
      <c r="H1555" s="33">
        <f t="shared" si="356"/>
        <v>2003</v>
      </c>
      <c r="I1555" s="34">
        <v>5.71</v>
      </c>
      <c r="K1555" s="32">
        <v>33585</v>
      </c>
      <c r="L1555" s="33">
        <f t="shared" si="357"/>
        <v>12</v>
      </c>
      <c r="M1555" s="33">
        <f t="shared" si="358"/>
        <v>1991</v>
      </c>
      <c r="N1555" s="34">
        <v>20.09</v>
      </c>
      <c r="P1555" s="32">
        <v>34089</v>
      </c>
      <c r="Q1555" s="33">
        <f t="shared" si="359"/>
        <v>4</v>
      </c>
      <c r="R1555" s="33">
        <f t="shared" si="360"/>
        <v>1993</v>
      </c>
      <c r="S1555" s="34">
        <v>18.850000000000001</v>
      </c>
    </row>
    <row r="1556" spans="1:19">
      <c r="A1556" s="32">
        <v>36000</v>
      </c>
      <c r="B1556" s="33">
        <f t="shared" si="353"/>
        <v>7</v>
      </c>
      <c r="C1556" s="33">
        <f t="shared" si="354"/>
        <v>1998</v>
      </c>
      <c r="D1556" s="34">
        <v>0.249</v>
      </c>
      <c r="F1556" s="32">
        <v>37656</v>
      </c>
      <c r="G1556" s="33">
        <f t="shared" si="355"/>
        <v>2</v>
      </c>
      <c r="H1556" s="33">
        <f t="shared" si="356"/>
        <v>2003</v>
      </c>
      <c r="I1556" s="34">
        <v>6.26</v>
      </c>
      <c r="K1556" s="32">
        <v>33588</v>
      </c>
      <c r="L1556" s="33">
        <f t="shared" si="357"/>
        <v>12</v>
      </c>
      <c r="M1556" s="33">
        <f t="shared" si="358"/>
        <v>1991</v>
      </c>
      <c r="N1556" s="34">
        <v>19.78</v>
      </c>
      <c r="P1556" s="32">
        <v>34093</v>
      </c>
      <c r="Q1556" s="33">
        <f t="shared" si="359"/>
        <v>5</v>
      </c>
      <c r="R1556" s="33">
        <f t="shared" si="360"/>
        <v>1993</v>
      </c>
      <c r="S1556" s="34">
        <v>18.899999999999999</v>
      </c>
    </row>
    <row r="1557" spans="1:19">
      <c r="A1557" s="32">
        <v>36003</v>
      </c>
      <c r="B1557" s="33">
        <f t="shared" si="353"/>
        <v>7</v>
      </c>
      <c r="C1557" s="33">
        <f t="shared" si="354"/>
        <v>1998</v>
      </c>
      <c r="D1557" s="34">
        <v>0.249</v>
      </c>
      <c r="F1557" s="32">
        <v>37657</v>
      </c>
      <c r="G1557" s="33">
        <f t="shared" si="355"/>
        <v>2</v>
      </c>
      <c r="H1557" s="33">
        <f t="shared" si="356"/>
        <v>2003</v>
      </c>
      <c r="I1557" s="34">
        <v>6.22</v>
      </c>
      <c r="K1557" s="32">
        <v>33589</v>
      </c>
      <c r="L1557" s="33">
        <f t="shared" si="357"/>
        <v>12</v>
      </c>
      <c r="M1557" s="33">
        <f t="shared" si="358"/>
        <v>1991</v>
      </c>
      <c r="N1557" s="34">
        <v>19.45</v>
      </c>
      <c r="P1557" s="32">
        <v>34094</v>
      </c>
      <c r="Q1557" s="33">
        <f t="shared" si="359"/>
        <v>5</v>
      </c>
      <c r="R1557" s="33">
        <f t="shared" si="360"/>
        <v>1993</v>
      </c>
      <c r="S1557" s="34">
        <v>18.850000000000001</v>
      </c>
    </row>
    <row r="1558" spans="1:19">
      <c r="A1558" s="32">
        <v>36004</v>
      </c>
      <c r="B1558" s="33">
        <f t="shared" si="353"/>
        <v>7</v>
      </c>
      <c r="C1558" s="33">
        <f t="shared" si="354"/>
        <v>1998</v>
      </c>
      <c r="D1558" s="34">
        <v>0.246</v>
      </c>
      <c r="F1558" s="32">
        <v>37658</v>
      </c>
      <c r="G1558" s="33">
        <f t="shared" si="355"/>
        <v>2</v>
      </c>
      <c r="H1558" s="33">
        <f t="shared" si="356"/>
        <v>2003</v>
      </c>
      <c r="I1558" s="34">
        <v>6.08</v>
      </c>
      <c r="K1558" s="32">
        <v>33590</v>
      </c>
      <c r="L1558" s="33">
        <f t="shared" si="357"/>
        <v>12</v>
      </c>
      <c r="M1558" s="33">
        <f t="shared" si="358"/>
        <v>1991</v>
      </c>
      <c r="N1558" s="34">
        <v>19.39</v>
      </c>
      <c r="P1558" s="32">
        <v>34095</v>
      </c>
      <c r="Q1558" s="33">
        <f t="shared" si="359"/>
        <v>5</v>
      </c>
      <c r="R1558" s="33">
        <f t="shared" si="360"/>
        <v>1993</v>
      </c>
      <c r="S1558" s="34">
        <v>19.13</v>
      </c>
    </row>
    <row r="1559" spans="1:19">
      <c r="A1559" s="32">
        <v>36005</v>
      </c>
      <c r="B1559" s="33">
        <f t="shared" si="353"/>
        <v>7</v>
      </c>
      <c r="C1559" s="33">
        <f t="shared" si="354"/>
        <v>1998</v>
      </c>
      <c r="D1559" s="34">
        <v>0.24399999999999999</v>
      </c>
      <c r="F1559" s="32">
        <v>37659</v>
      </c>
      <c r="G1559" s="33">
        <f t="shared" si="355"/>
        <v>2</v>
      </c>
      <c r="H1559" s="33">
        <f t="shared" si="356"/>
        <v>2003</v>
      </c>
      <c r="I1559" s="34">
        <v>6.3</v>
      </c>
      <c r="K1559" s="32">
        <v>33591</v>
      </c>
      <c r="L1559" s="33">
        <f t="shared" si="357"/>
        <v>12</v>
      </c>
      <c r="M1559" s="33">
        <f t="shared" si="358"/>
        <v>1991</v>
      </c>
      <c r="N1559" s="34">
        <v>19.12</v>
      </c>
      <c r="P1559" s="32">
        <v>34096</v>
      </c>
      <c r="Q1559" s="33">
        <f t="shared" si="359"/>
        <v>5</v>
      </c>
      <c r="R1559" s="33">
        <f t="shared" si="360"/>
        <v>1993</v>
      </c>
      <c r="S1559" s="34">
        <v>18.98</v>
      </c>
    </row>
    <row r="1560" spans="1:19">
      <c r="A1560" s="32">
        <v>36006</v>
      </c>
      <c r="B1560" s="33">
        <f t="shared" si="353"/>
        <v>7</v>
      </c>
      <c r="C1560" s="33">
        <f t="shared" si="354"/>
        <v>1998</v>
      </c>
      <c r="D1560" s="34">
        <v>0.246</v>
      </c>
      <c r="F1560" s="32">
        <v>37662</v>
      </c>
      <c r="G1560" s="33">
        <f t="shared" si="355"/>
        <v>2</v>
      </c>
      <c r="H1560" s="33">
        <f t="shared" si="356"/>
        <v>2003</v>
      </c>
      <c r="I1560" s="34">
        <v>6.35</v>
      </c>
      <c r="K1560" s="32">
        <v>33592</v>
      </c>
      <c r="L1560" s="33">
        <f t="shared" si="357"/>
        <v>12</v>
      </c>
      <c r="M1560" s="33">
        <f t="shared" si="358"/>
        <v>1991</v>
      </c>
      <c r="N1560" s="34">
        <v>18.28</v>
      </c>
      <c r="P1560" s="32">
        <v>34099</v>
      </c>
      <c r="Q1560" s="33">
        <f t="shared" si="359"/>
        <v>5</v>
      </c>
      <c r="R1560" s="33">
        <f t="shared" si="360"/>
        <v>1993</v>
      </c>
      <c r="S1560" s="34">
        <v>18.98</v>
      </c>
    </row>
    <row r="1561" spans="1:19">
      <c r="A1561" s="32">
        <v>36007</v>
      </c>
      <c r="B1561" s="33">
        <f t="shared" si="353"/>
        <v>7</v>
      </c>
      <c r="C1561" s="33">
        <f t="shared" si="354"/>
        <v>1998</v>
      </c>
      <c r="D1561" s="34">
        <v>0.246</v>
      </c>
      <c r="F1561" s="32">
        <v>37663</v>
      </c>
      <c r="G1561" s="33">
        <f t="shared" si="355"/>
        <v>2</v>
      </c>
      <c r="H1561" s="33">
        <f t="shared" si="356"/>
        <v>2003</v>
      </c>
      <c r="I1561" s="34">
        <v>6.19</v>
      </c>
      <c r="K1561" s="32">
        <v>33595</v>
      </c>
      <c r="L1561" s="33">
        <f t="shared" si="357"/>
        <v>12</v>
      </c>
      <c r="M1561" s="33">
        <f t="shared" si="358"/>
        <v>1991</v>
      </c>
      <c r="N1561" s="34">
        <v>18.579999999999998</v>
      </c>
      <c r="P1561" s="32">
        <v>34100</v>
      </c>
      <c r="Q1561" s="33">
        <f t="shared" si="359"/>
        <v>5</v>
      </c>
      <c r="R1561" s="33">
        <f t="shared" si="360"/>
        <v>1993</v>
      </c>
      <c r="S1561" s="34">
        <v>18.829999999999998</v>
      </c>
    </row>
    <row r="1562" spans="1:19">
      <c r="A1562" s="32">
        <v>36010</v>
      </c>
      <c r="B1562" s="33">
        <f t="shared" si="353"/>
        <v>8</v>
      </c>
      <c r="C1562" s="33">
        <f t="shared" si="354"/>
        <v>1998</v>
      </c>
      <c r="D1562" s="34">
        <v>0.24399999999999999</v>
      </c>
      <c r="F1562" s="32">
        <v>37664</v>
      </c>
      <c r="G1562" s="33">
        <f t="shared" si="355"/>
        <v>2</v>
      </c>
      <c r="H1562" s="33">
        <f t="shared" si="356"/>
        <v>2003</v>
      </c>
      <c r="I1562" s="34">
        <v>6.19</v>
      </c>
      <c r="K1562" s="32">
        <v>33596</v>
      </c>
      <c r="L1562" s="33">
        <f t="shared" si="357"/>
        <v>12</v>
      </c>
      <c r="M1562" s="33">
        <f t="shared" si="358"/>
        <v>1991</v>
      </c>
      <c r="N1562" s="34">
        <v>18.68</v>
      </c>
      <c r="P1562" s="32">
        <v>34101</v>
      </c>
      <c r="Q1562" s="33">
        <f t="shared" si="359"/>
        <v>5</v>
      </c>
      <c r="R1562" s="33">
        <f t="shared" si="360"/>
        <v>1993</v>
      </c>
      <c r="S1562" s="34">
        <v>18.899999999999999</v>
      </c>
    </row>
    <row r="1563" spans="1:19">
      <c r="A1563" s="32">
        <v>36011</v>
      </c>
      <c r="B1563" s="33">
        <f t="shared" si="353"/>
        <v>8</v>
      </c>
      <c r="C1563" s="33">
        <f t="shared" si="354"/>
        <v>1998</v>
      </c>
      <c r="D1563" s="34">
        <v>0.246</v>
      </c>
      <c r="F1563" s="32">
        <v>37665</v>
      </c>
      <c r="G1563" s="33">
        <f t="shared" si="355"/>
        <v>2</v>
      </c>
      <c r="H1563" s="33">
        <f t="shared" si="356"/>
        <v>2003</v>
      </c>
      <c r="I1563" s="34">
        <v>5.81</v>
      </c>
      <c r="K1563" s="32">
        <v>33598</v>
      </c>
      <c r="L1563" s="33">
        <f t="shared" si="357"/>
        <v>12</v>
      </c>
      <c r="M1563" s="33">
        <f t="shared" si="358"/>
        <v>1991</v>
      </c>
      <c r="N1563" s="34">
        <v>18.63</v>
      </c>
      <c r="P1563" s="32">
        <v>34102</v>
      </c>
      <c r="Q1563" s="33">
        <f t="shared" si="359"/>
        <v>5</v>
      </c>
      <c r="R1563" s="33">
        <f t="shared" si="360"/>
        <v>1993</v>
      </c>
      <c r="S1563" s="34">
        <v>18.7</v>
      </c>
    </row>
    <row r="1564" spans="1:19">
      <c r="A1564" s="32">
        <v>36012</v>
      </c>
      <c r="B1564" s="33">
        <f t="shared" si="353"/>
        <v>8</v>
      </c>
      <c r="C1564" s="33">
        <f t="shared" si="354"/>
        <v>1998</v>
      </c>
      <c r="D1564" s="34">
        <v>0.24399999999999999</v>
      </c>
      <c r="F1564" s="32">
        <v>37666</v>
      </c>
      <c r="G1564" s="33">
        <f t="shared" si="355"/>
        <v>2</v>
      </c>
      <c r="H1564" s="33">
        <f t="shared" si="356"/>
        <v>2003</v>
      </c>
      <c r="I1564" s="34">
        <v>5.88</v>
      </c>
      <c r="K1564" s="32">
        <v>33599</v>
      </c>
      <c r="L1564" s="33">
        <f t="shared" si="357"/>
        <v>12</v>
      </c>
      <c r="M1564" s="33">
        <f t="shared" si="358"/>
        <v>1991</v>
      </c>
      <c r="N1564" s="34">
        <v>18.82</v>
      </c>
      <c r="P1564" s="32">
        <v>34103</v>
      </c>
      <c r="Q1564" s="33">
        <f t="shared" si="359"/>
        <v>5</v>
      </c>
      <c r="R1564" s="33">
        <f t="shared" si="360"/>
        <v>1993</v>
      </c>
      <c r="S1564" s="34">
        <v>18.399999999999999</v>
      </c>
    </row>
    <row r="1565" spans="1:19">
      <c r="A1565" s="32">
        <v>36013</v>
      </c>
      <c r="B1565" s="33">
        <f t="shared" si="353"/>
        <v>8</v>
      </c>
      <c r="C1565" s="33">
        <f t="shared" si="354"/>
        <v>1998</v>
      </c>
      <c r="D1565" s="34">
        <v>0.24399999999999999</v>
      </c>
      <c r="F1565" s="32">
        <v>37670</v>
      </c>
      <c r="G1565" s="33">
        <f t="shared" si="355"/>
        <v>2</v>
      </c>
      <c r="H1565" s="33">
        <f t="shared" si="356"/>
        <v>2003</v>
      </c>
      <c r="I1565" s="34">
        <v>6.09</v>
      </c>
      <c r="K1565" s="32">
        <v>33602</v>
      </c>
      <c r="L1565" s="33">
        <f t="shared" si="357"/>
        <v>12</v>
      </c>
      <c r="M1565" s="33">
        <f t="shared" si="358"/>
        <v>1991</v>
      </c>
      <c r="N1565" s="34">
        <v>18.63</v>
      </c>
      <c r="P1565" s="32">
        <v>34106</v>
      </c>
      <c r="Q1565" s="33">
        <f t="shared" si="359"/>
        <v>5</v>
      </c>
      <c r="R1565" s="33">
        <f t="shared" si="360"/>
        <v>1993</v>
      </c>
      <c r="S1565" s="34">
        <v>18.28</v>
      </c>
    </row>
    <row r="1566" spans="1:19">
      <c r="A1566" s="32">
        <v>36014</v>
      </c>
      <c r="B1566" s="33">
        <f t="shared" si="353"/>
        <v>8</v>
      </c>
      <c r="C1566" s="33">
        <f t="shared" si="354"/>
        <v>1998</v>
      </c>
      <c r="D1566" s="34">
        <v>0.245</v>
      </c>
      <c r="F1566" s="32">
        <v>37671</v>
      </c>
      <c r="G1566" s="33">
        <f t="shared" si="355"/>
        <v>2</v>
      </c>
      <c r="H1566" s="33">
        <f t="shared" si="356"/>
        <v>2003</v>
      </c>
      <c r="I1566" s="34">
        <v>6.1</v>
      </c>
      <c r="K1566" s="32">
        <v>33603</v>
      </c>
      <c r="L1566" s="33">
        <f t="shared" si="357"/>
        <v>12</v>
      </c>
      <c r="M1566" s="33">
        <f t="shared" si="358"/>
        <v>1991</v>
      </c>
      <c r="N1566" s="34">
        <v>19.149999999999999</v>
      </c>
      <c r="P1566" s="32">
        <v>34107</v>
      </c>
      <c r="Q1566" s="33">
        <f t="shared" si="359"/>
        <v>5</v>
      </c>
      <c r="R1566" s="33">
        <f t="shared" si="360"/>
        <v>1993</v>
      </c>
      <c r="S1566" s="34">
        <v>18.18</v>
      </c>
    </row>
    <row r="1567" spans="1:19">
      <c r="A1567" s="32">
        <v>36017</v>
      </c>
      <c r="B1567" s="33">
        <f t="shared" si="353"/>
        <v>8</v>
      </c>
      <c r="C1567" s="33">
        <f t="shared" si="354"/>
        <v>1998</v>
      </c>
      <c r="D1567" s="34">
        <v>0.24399999999999999</v>
      </c>
      <c r="F1567" s="32">
        <v>37672</v>
      </c>
      <c r="G1567" s="33">
        <f t="shared" si="355"/>
        <v>2</v>
      </c>
      <c r="H1567" s="33">
        <f t="shared" si="356"/>
        <v>2003</v>
      </c>
      <c r="I1567" s="34">
        <v>6.38</v>
      </c>
      <c r="K1567" s="32">
        <v>33605</v>
      </c>
      <c r="L1567" s="33">
        <f t="shared" si="357"/>
        <v>1</v>
      </c>
      <c r="M1567" s="33">
        <f t="shared" si="358"/>
        <v>1992</v>
      </c>
      <c r="N1567" s="34">
        <v>19.43</v>
      </c>
      <c r="P1567" s="32">
        <v>34108</v>
      </c>
      <c r="Q1567" s="33">
        <f t="shared" si="359"/>
        <v>5</v>
      </c>
      <c r="R1567" s="33">
        <f t="shared" si="360"/>
        <v>1993</v>
      </c>
      <c r="S1567" s="34">
        <v>18.13</v>
      </c>
    </row>
    <row r="1568" spans="1:19">
      <c r="A1568" s="32">
        <v>36018</v>
      </c>
      <c r="B1568" s="33">
        <f t="shared" si="353"/>
        <v>8</v>
      </c>
      <c r="C1568" s="33">
        <f t="shared" si="354"/>
        <v>1998</v>
      </c>
      <c r="D1568" s="34">
        <v>0.23899999999999999</v>
      </c>
      <c r="F1568" s="32">
        <v>37673</v>
      </c>
      <c r="G1568" s="33">
        <f t="shared" si="355"/>
        <v>2</v>
      </c>
      <c r="H1568" s="33">
        <f t="shared" si="356"/>
        <v>2003</v>
      </c>
      <c r="I1568" s="34">
        <v>6.73</v>
      </c>
      <c r="K1568" s="32">
        <v>33606</v>
      </c>
      <c r="L1568" s="33">
        <f t="shared" si="357"/>
        <v>1</v>
      </c>
      <c r="M1568" s="33">
        <f t="shared" si="358"/>
        <v>1992</v>
      </c>
      <c r="N1568" s="34">
        <v>19.22</v>
      </c>
      <c r="P1568" s="32">
        <v>34109</v>
      </c>
      <c r="Q1568" s="33">
        <f t="shared" si="359"/>
        <v>5</v>
      </c>
      <c r="R1568" s="33">
        <f t="shared" si="360"/>
        <v>1993</v>
      </c>
      <c r="S1568" s="34">
        <v>18.100000000000001</v>
      </c>
    </row>
    <row r="1569" spans="1:19">
      <c r="A1569" s="32">
        <v>36019</v>
      </c>
      <c r="B1569" s="33">
        <f t="shared" si="353"/>
        <v>8</v>
      </c>
      <c r="C1569" s="33">
        <f t="shared" si="354"/>
        <v>1998</v>
      </c>
      <c r="D1569" s="34">
        <v>0.23899999999999999</v>
      </c>
      <c r="F1569" s="32">
        <v>37676</v>
      </c>
      <c r="G1569" s="33">
        <f t="shared" si="355"/>
        <v>2</v>
      </c>
      <c r="H1569" s="33">
        <f t="shared" si="356"/>
        <v>2003</v>
      </c>
      <c r="I1569" s="34">
        <v>11.98</v>
      </c>
      <c r="K1569" s="32">
        <v>33609</v>
      </c>
      <c r="L1569" s="33">
        <f t="shared" si="357"/>
        <v>1</v>
      </c>
      <c r="M1569" s="33">
        <f t="shared" si="358"/>
        <v>1992</v>
      </c>
      <c r="N1569" s="34">
        <v>19.239999999999998</v>
      </c>
      <c r="P1569" s="32">
        <v>34110</v>
      </c>
      <c r="Q1569" s="33">
        <f t="shared" si="359"/>
        <v>5</v>
      </c>
      <c r="R1569" s="33">
        <f t="shared" si="360"/>
        <v>1993</v>
      </c>
      <c r="S1569" s="34">
        <v>18.05</v>
      </c>
    </row>
    <row r="1570" spans="1:19">
      <c r="A1570" s="32">
        <v>36020</v>
      </c>
      <c r="B1570" s="33">
        <f t="shared" si="353"/>
        <v>8</v>
      </c>
      <c r="C1570" s="33">
        <f t="shared" si="354"/>
        <v>1998</v>
      </c>
      <c r="D1570" s="34">
        <v>0.24</v>
      </c>
      <c r="F1570" s="32">
        <v>37677</v>
      </c>
      <c r="G1570" s="33">
        <f t="shared" si="355"/>
        <v>2</v>
      </c>
      <c r="H1570" s="33">
        <f t="shared" si="356"/>
        <v>2003</v>
      </c>
      <c r="I1570" s="34">
        <v>18.48</v>
      </c>
      <c r="K1570" s="32">
        <v>33610</v>
      </c>
      <c r="L1570" s="33">
        <f t="shared" si="357"/>
        <v>1</v>
      </c>
      <c r="M1570" s="33">
        <f t="shared" si="358"/>
        <v>1992</v>
      </c>
      <c r="N1570" s="34">
        <v>18.72</v>
      </c>
      <c r="P1570" s="32">
        <v>34113</v>
      </c>
      <c r="Q1570" s="33">
        <f t="shared" si="359"/>
        <v>5</v>
      </c>
      <c r="R1570" s="33">
        <f t="shared" si="360"/>
        <v>1993</v>
      </c>
      <c r="S1570" s="34">
        <v>18.149999999999999</v>
      </c>
    </row>
    <row r="1571" spans="1:19">
      <c r="A1571" s="32">
        <v>36021</v>
      </c>
      <c r="B1571" s="33">
        <f t="shared" si="353"/>
        <v>8</v>
      </c>
      <c r="C1571" s="33">
        <f t="shared" si="354"/>
        <v>1998</v>
      </c>
      <c r="D1571" s="34">
        <v>0.23899999999999999</v>
      </c>
      <c r="F1571" s="32">
        <v>37678</v>
      </c>
      <c r="G1571" s="33">
        <f t="shared" si="355"/>
        <v>2</v>
      </c>
      <c r="H1571" s="33">
        <f t="shared" si="356"/>
        <v>2003</v>
      </c>
      <c r="I1571" s="34">
        <v>10.47</v>
      </c>
      <c r="K1571" s="32">
        <v>33611</v>
      </c>
      <c r="L1571" s="33">
        <f t="shared" si="357"/>
        <v>1</v>
      </c>
      <c r="M1571" s="33">
        <f t="shared" si="358"/>
        <v>1992</v>
      </c>
      <c r="N1571" s="34">
        <v>17.95</v>
      </c>
      <c r="P1571" s="32">
        <v>34114</v>
      </c>
      <c r="Q1571" s="33">
        <f t="shared" si="359"/>
        <v>5</v>
      </c>
      <c r="R1571" s="33">
        <f t="shared" si="360"/>
        <v>1993</v>
      </c>
      <c r="S1571" s="34">
        <v>18.149999999999999</v>
      </c>
    </row>
    <row r="1572" spans="1:19">
      <c r="A1572" s="32">
        <v>36024</v>
      </c>
      <c r="B1572" s="33">
        <f t="shared" ref="B1572:B1635" si="361">+MONTH(A1572)</f>
        <v>8</v>
      </c>
      <c r="C1572" s="33">
        <f t="shared" ref="C1572:C1635" si="362">+YEAR(A1572)</f>
        <v>1998</v>
      </c>
      <c r="D1572" s="34">
        <v>0.24</v>
      </c>
      <c r="F1572" s="32">
        <v>37679</v>
      </c>
      <c r="G1572" s="33">
        <f t="shared" ref="G1572:G1635" si="363">+MONTH(F1572)</f>
        <v>2</v>
      </c>
      <c r="H1572" s="33">
        <f t="shared" ref="H1572:H1635" si="364">+YEAR(F1572)</f>
        <v>2003</v>
      </c>
      <c r="I1572" s="34">
        <v>8.42</v>
      </c>
      <c r="K1572" s="32">
        <v>33612</v>
      </c>
      <c r="L1572" s="33">
        <f t="shared" ref="L1572:L1635" si="365">+MONTH(K1572)</f>
        <v>1</v>
      </c>
      <c r="M1572" s="33">
        <f t="shared" ref="M1572:M1635" si="366">+YEAR(K1572)</f>
        <v>1992</v>
      </c>
      <c r="N1572" s="34">
        <v>17.89</v>
      </c>
      <c r="P1572" s="32">
        <v>34115</v>
      </c>
      <c r="Q1572" s="33">
        <f t="shared" ref="Q1572:Q1635" si="367">+MONTH(P1572)</f>
        <v>5</v>
      </c>
      <c r="R1572" s="33">
        <f t="shared" si="360"/>
        <v>1993</v>
      </c>
      <c r="S1572" s="34">
        <v>18.079999999999998</v>
      </c>
    </row>
    <row r="1573" spans="1:19">
      <c r="A1573" s="32">
        <v>36025</v>
      </c>
      <c r="B1573" s="33">
        <f t="shared" si="361"/>
        <v>8</v>
      </c>
      <c r="C1573" s="33">
        <f t="shared" si="362"/>
        <v>1998</v>
      </c>
      <c r="D1573" s="34">
        <v>0.24</v>
      </c>
      <c r="F1573" s="32">
        <v>37680</v>
      </c>
      <c r="G1573" s="33">
        <f t="shared" si="363"/>
        <v>2</v>
      </c>
      <c r="H1573" s="33">
        <f t="shared" si="364"/>
        <v>2003</v>
      </c>
      <c r="I1573" s="34">
        <v>10.81</v>
      </c>
      <c r="K1573" s="32">
        <v>33613</v>
      </c>
      <c r="L1573" s="33">
        <f t="shared" si="365"/>
        <v>1</v>
      </c>
      <c r="M1573" s="33">
        <f t="shared" si="366"/>
        <v>1992</v>
      </c>
      <c r="N1573" s="34">
        <v>18.260000000000002</v>
      </c>
      <c r="P1573" s="32">
        <v>34116</v>
      </c>
      <c r="Q1573" s="33">
        <f t="shared" si="367"/>
        <v>5</v>
      </c>
      <c r="R1573" s="33">
        <f t="shared" ref="R1573:R1636" si="368">+YEAR(P1573)</f>
        <v>1993</v>
      </c>
      <c r="S1573" s="34">
        <v>18.43</v>
      </c>
    </row>
    <row r="1574" spans="1:19">
      <c r="A1574" s="32">
        <v>36026</v>
      </c>
      <c r="B1574" s="33">
        <f t="shared" si="361"/>
        <v>8</v>
      </c>
      <c r="C1574" s="33">
        <f t="shared" si="362"/>
        <v>1998</v>
      </c>
      <c r="D1574" s="34">
        <v>0.24099999999999999</v>
      </c>
      <c r="F1574" s="32">
        <v>37683</v>
      </c>
      <c r="G1574" s="33">
        <f t="shared" si="363"/>
        <v>3</v>
      </c>
      <c r="H1574" s="33">
        <f t="shared" si="364"/>
        <v>2003</v>
      </c>
      <c r="I1574" s="34">
        <v>8.51</v>
      </c>
      <c r="K1574" s="32">
        <v>33616</v>
      </c>
      <c r="L1574" s="33">
        <f t="shared" si="365"/>
        <v>1</v>
      </c>
      <c r="M1574" s="33">
        <f t="shared" si="366"/>
        <v>1992</v>
      </c>
      <c r="N1574" s="34">
        <v>18.77</v>
      </c>
      <c r="P1574" s="32">
        <v>34117</v>
      </c>
      <c r="Q1574" s="33">
        <f t="shared" si="367"/>
        <v>5</v>
      </c>
      <c r="R1574" s="33">
        <f t="shared" si="368"/>
        <v>1993</v>
      </c>
      <c r="S1574" s="34">
        <v>18.43</v>
      </c>
    </row>
    <row r="1575" spans="1:19">
      <c r="A1575" s="32">
        <v>36027</v>
      </c>
      <c r="B1575" s="33">
        <f t="shared" si="361"/>
        <v>8</v>
      </c>
      <c r="C1575" s="33">
        <f t="shared" si="362"/>
        <v>1998</v>
      </c>
      <c r="D1575" s="34">
        <v>0.24099999999999999</v>
      </c>
      <c r="F1575" s="32">
        <v>37684</v>
      </c>
      <c r="G1575" s="33">
        <f t="shared" si="363"/>
        <v>3</v>
      </c>
      <c r="H1575" s="33">
        <f t="shared" si="364"/>
        <v>2003</v>
      </c>
      <c r="I1575" s="34">
        <v>7.71</v>
      </c>
      <c r="K1575" s="32">
        <v>33617</v>
      </c>
      <c r="L1575" s="33">
        <f t="shared" si="365"/>
        <v>1</v>
      </c>
      <c r="M1575" s="33">
        <f t="shared" si="366"/>
        <v>1992</v>
      </c>
      <c r="N1575" s="34">
        <v>18.399999999999999</v>
      </c>
      <c r="P1575" s="32">
        <v>34121</v>
      </c>
      <c r="Q1575" s="33">
        <f t="shared" si="367"/>
        <v>6</v>
      </c>
      <c r="R1575" s="33">
        <f t="shared" si="368"/>
        <v>1993</v>
      </c>
      <c r="S1575" s="34">
        <v>18.48</v>
      </c>
    </row>
    <row r="1576" spans="1:19">
      <c r="A1576" s="32">
        <v>36028</v>
      </c>
      <c r="B1576" s="33">
        <f t="shared" si="361"/>
        <v>8</v>
      </c>
      <c r="C1576" s="33">
        <f t="shared" si="362"/>
        <v>1998</v>
      </c>
      <c r="D1576" s="34">
        <v>0.24299999999999999</v>
      </c>
      <c r="F1576" s="32">
        <v>37685</v>
      </c>
      <c r="G1576" s="33">
        <f t="shared" si="363"/>
        <v>3</v>
      </c>
      <c r="H1576" s="33">
        <f t="shared" si="364"/>
        <v>2003</v>
      </c>
      <c r="I1576" s="34">
        <v>7.8</v>
      </c>
      <c r="K1576" s="32">
        <v>33618</v>
      </c>
      <c r="L1576" s="33">
        <f t="shared" si="365"/>
        <v>1</v>
      </c>
      <c r="M1576" s="33">
        <f t="shared" si="366"/>
        <v>1992</v>
      </c>
      <c r="N1576" s="34">
        <v>18.829999999999998</v>
      </c>
      <c r="P1576" s="32">
        <v>34122</v>
      </c>
      <c r="Q1576" s="33">
        <f t="shared" si="367"/>
        <v>6</v>
      </c>
      <c r="R1576" s="33">
        <f t="shared" si="368"/>
        <v>1993</v>
      </c>
      <c r="S1576" s="34">
        <v>18.48</v>
      </c>
    </row>
    <row r="1577" spans="1:19">
      <c r="A1577" s="32">
        <v>36031</v>
      </c>
      <c r="B1577" s="33">
        <f t="shared" si="361"/>
        <v>8</v>
      </c>
      <c r="C1577" s="33">
        <f t="shared" si="362"/>
        <v>1998</v>
      </c>
      <c r="D1577" s="34">
        <v>0.24099999999999999</v>
      </c>
      <c r="F1577" s="32">
        <v>37686</v>
      </c>
      <c r="G1577" s="33">
        <f t="shared" si="363"/>
        <v>3</v>
      </c>
      <c r="H1577" s="33">
        <f t="shared" si="364"/>
        <v>2003</v>
      </c>
      <c r="I1577" s="34">
        <v>7.57</v>
      </c>
      <c r="K1577" s="32">
        <v>33619</v>
      </c>
      <c r="L1577" s="33">
        <f t="shared" si="365"/>
        <v>1</v>
      </c>
      <c r="M1577" s="33">
        <f t="shared" si="366"/>
        <v>1992</v>
      </c>
      <c r="N1577" s="34">
        <v>18.940000000000001</v>
      </c>
      <c r="P1577" s="32">
        <v>34123</v>
      </c>
      <c r="Q1577" s="33">
        <f t="shared" si="367"/>
        <v>6</v>
      </c>
      <c r="R1577" s="33">
        <f t="shared" si="368"/>
        <v>1993</v>
      </c>
      <c r="S1577" s="34">
        <v>18.149999999999999</v>
      </c>
    </row>
    <row r="1578" spans="1:19">
      <c r="A1578" s="32">
        <v>36032</v>
      </c>
      <c r="B1578" s="33">
        <f t="shared" si="361"/>
        <v>8</v>
      </c>
      <c r="C1578" s="33">
        <f t="shared" si="362"/>
        <v>1998</v>
      </c>
      <c r="D1578" s="34">
        <v>0.24399999999999999</v>
      </c>
      <c r="F1578" s="32">
        <v>37687</v>
      </c>
      <c r="G1578" s="33">
        <f t="shared" si="363"/>
        <v>3</v>
      </c>
      <c r="H1578" s="33">
        <f t="shared" si="364"/>
        <v>2003</v>
      </c>
      <c r="I1578" s="34">
        <v>7.42</v>
      </c>
      <c r="K1578" s="32">
        <v>33620</v>
      </c>
      <c r="L1578" s="33">
        <f t="shared" si="365"/>
        <v>1</v>
      </c>
      <c r="M1578" s="33">
        <f t="shared" si="366"/>
        <v>1992</v>
      </c>
      <c r="N1578" s="34">
        <v>19.11</v>
      </c>
      <c r="P1578" s="32">
        <v>34124</v>
      </c>
      <c r="Q1578" s="33">
        <f t="shared" si="367"/>
        <v>6</v>
      </c>
      <c r="R1578" s="33">
        <f t="shared" si="368"/>
        <v>1993</v>
      </c>
      <c r="S1578" s="34">
        <v>18.25</v>
      </c>
    </row>
    <row r="1579" spans="1:19">
      <c r="A1579" s="32">
        <v>36033</v>
      </c>
      <c r="B1579" s="33">
        <f t="shared" si="361"/>
        <v>8</v>
      </c>
      <c r="C1579" s="33">
        <f t="shared" si="362"/>
        <v>1998</v>
      </c>
      <c r="D1579" s="34">
        <v>0.24399999999999999</v>
      </c>
      <c r="F1579" s="32">
        <v>37690</v>
      </c>
      <c r="G1579" s="33">
        <f t="shared" si="363"/>
        <v>3</v>
      </c>
      <c r="H1579" s="33">
        <f t="shared" si="364"/>
        <v>2003</v>
      </c>
      <c r="I1579" s="34">
        <v>6.78</v>
      </c>
      <c r="K1579" s="32">
        <v>33623</v>
      </c>
      <c r="L1579" s="33">
        <f t="shared" si="365"/>
        <v>1</v>
      </c>
      <c r="M1579" s="33">
        <f t="shared" si="366"/>
        <v>1992</v>
      </c>
      <c r="N1579" s="34">
        <v>18.920000000000002</v>
      </c>
      <c r="P1579" s="32">
        <v>34127</v>
      </c>
      <c r="Q1579" s="33">
        <f t="shared" si="367"/>
        <v>6</v>
      </c>
      <c r="R1579" s="33">
        <f t="shared" si="368"/>
        <v>1993</v>
      </c>
      <c r="S1579" s="34">
        <v>18</v>
      </c>
    </row>
    <row r="1580" spans="1:19">
      <c r="A1580" s="32">
        <v>36034</v>
      </c>
      <c r="B1580" s="33">
        <f t="shared" si="361"/>
        <v>8</v>
      </c>
      <c r="C1580" s="33">
        <f t="shared" si="362"/>
        <v>1998</v>
      </c>
      <c r="D1580" s="34">
        <v>0.23899999999999999</v>
      </c>
      <c r="F1580" s="32">
        <v>37691</v>
      </c>
      <c r="G1580" s="33">
        <f t="shared" si="363"/>
        <v>3</v>
      </c>
      <c r="H1580" s="33">
        <f t="shared" si="364"/>
        <v>2003</v>
      </c>
      <c r="I1580" s="34">
        <v>6.25</v>
      </c>
      <c r="K1580" s="32">
        <v>33624</v>
      </c>
      <c r="L1580" s="33">
        <f t="shared" si="365"/>
        <v>1</v>
      </c>
      <c r="M1580" s="33">
        <f t="shared" si="366"/>
        <v>1992</v>
      </c>
      <c r="N1580" s="34">
        <v>18.5</v>
      </c>
      <c r="P1580" s="32">
        <v>34128</v>
      </c>
      <c r="Q1580" s="33">
        <f t="shared" si="367"/>
        <v>6</v>
      </c>
      <c r="R1580" s="33">
        <f t="shared" si="368"/>
        <v>1993</v>
      </c>
      <c r="S1580" s="34">
        <v>18.23</v>
      </c>
    </row>
    <row r="1581" spans="1:19">
      <c r="A1581" s="32">
        <v>36035</v>
      </c>
      <c r="B1581" s="33">
        <f t="shared" si="361"/>
        <v>8</v>
      </c>
      <c r="C1581" s="33">
        <f t="shared" si="362"/>
        <v>1998</v>
      </c>
      <c r="D1581" s="34">
        <v>0.23599999999999999</v>
      </c>
      <c r="F1581" s="32">
        <v>37692</v>
      </c>
      <c r="G1581" s="33">
        <f t="shared" si="363"/>
        <v>3</v>
      </c>
      <c r="H1581" s="33">
        <f t="shared" si="364"/>
        <v>2003</v>
      </c>
      <c r="I1581" s="34">
        <v>5.8</v>
      </c>
      <c r="K1581" s="32">
        <v>33625</v>
      </c>
      <c r="L1581" s="33">
        <f t="shared" si="365"/>
        <v>1</v>
      </c>
      <c r="M1581" s="33">
        <f t="shared" si="366"/>
        <v>1992</v>
      </c>
      <c r="N1581" s="34">
        <v>18.73</v>
      </c>
      <c r="P1581" s="32">
        <v>34129</v>
      </c>
      <c r="Q1581" s="33">
        <f t="shared" si="367"/>
        <v>6</v>
      </c>
      <c r="R1581" s="33">
        <f t="shared" si="368"/>
        <v>1993</v>
      </c>
      <c r="S1581" s="34">
        <v>18.23</v>
      </c>
    </row>
    <row r="1582" spans="1:19">
      <c r="A1582" s="32">
        <v>36038</v>
      </c>
      <c r="B1582" s="33">
        <f t="shared" si="361"/>
        <v>8</v>
      </c>
      <c r="C1582" s="33">
        <f t="shared" si="362"/>
        <v>1998</v>
      </c>
      <c r="D1582" s="34">
        <v>0.23499999999999999</v>
      </c>
      <c r="F1582" s="32">
        <v>37693</v>
      </c>
      <c r="G1582" s="33">
        <f t="shared" si="363"/>
        <v>3</v>
      </c>
      <c r="H1582" s="33">
        <f t="shared" si="364"/>
        <v>2003</v>
      </c>
      <c r="I1582" s="34">
        <v>5.71</v>
      </c>
      <c r="K1582" s="32">
        <v>33626</v>
      </c>
      <c r="L1582" s="33">
        <f t="shared" si="365"/>
        <v>1</v>
      </c>
      <c r="M1582" s="33">
        <f t="shared" si="366"/>
        <v>1992</v>
      </c>
      <c r="N1582" s="34">
        <v>18.38</v>
      </c>
      <c r="P1582" s="32">
        <v>34130</v>
      </c>
      <c r="Q1582" s="33">
        <f t="shared" si="367"/>
        <v>6</v>
      </c>
      <c r="R1582" s="33">
        <f t="shared" si="368"/>
        <v>1993</v>
      </c>
      <c r="S1582" s="34">
        <v>18.2</v>
      </c>
    </row>
    <row r="1583" spans="1:19">
      <c r="A1583" s="32">
        <v>36039</v>
      </c>
      <c r="B1583" s="33">
        <f t="shared" si="361"/>
        <v>9</v>
      </c>
      <c r="C1583" s="33">
        <f t="shared" si="362"/>
        <v>1998</v>
      </c>
      <c r="D1583" s="34">
        <v>0.23100000000000001</v>
      </c>
      <c r="F1583" s="32">
        <v>37694</v>
      </c>
      <c r="G1583" s="33">
        <f t="shared" si="363"/>
        <v>3</v>
      </c>
      <c r="H1583" s="33">
        <f t="shared" si="364"/>
        <v>2003</v>
      </c>
      <c r="I1583" s="34">
        <v>5.17</v>
      </c>
      <c r="K1583" s="32">
        <v>33627</v>
      </c>
      <c r="L1583" s="33">
        <f t="shared" si="365"/>
        <v>1</v>
      </c>
      <c r="M1583" s="33">
        <f t="shared" si="366"/>
        <v>1992</v>
      </c>
      <c r="N1583" s="34">
        <v>18.75</v>
      </c>
      <c r="P1583" s="32">
        <v>34131</v>
      </c>
      <c r="Q1583" s="33">
        <f t="shared" si="367"/>
        <v>6</v>
      </c>
      <c r="R1583" s="33">
        <f t="shared" si="368"/>
        <v>1993</v>
      </c>
      <c r="S1583" s="34">
        <v>17.63</v>
      </c>
    </row>
    <row r="1584" spans="1:19">
      <c r="A1584" s="32">
        <v>36040</v>
      </c>
      <c r="B1584" s="33">
        <f t="shared" si="361"/>
        <v>9</v>
      </c>
      <c r="C1584" s="33">
        <f t="shared" si="362"/>
        <v>1998</v>
      </c>
      <c r="D1584" s="34">
        <v>0.23100000000000001</v>
      </c>
      <c r="F1584" s="32">
        <v>37697</v>
      </c>
      <c r="G1584" s="33">
        <f t="shared" si="363"/>
        <v>3</v>
      </c>
      <c r="H1584" s="33">
        <f t="shared" si="364"/>
        <v>2003</v>
      </c>
      <c r="I1584" s="34">
        <v>5.32</v>
      </c>
      <c r="K1584" s="32">
        <v>33630</v>
      </c>
      <c r="L1584" s="33">
        <f t="shared" si="365"/>
        <v>1</v>
      </c>
      <c r="M1584" s="33">
        <f t="shared" si="366"/>
        <v>1992</v>
      </c>
      <c r="N1584" s="34">
        <v>19.350000000000001</v>
      </c>
      <c r="P1584" s="32">
        <v>34134</v>
      </c>
      <c r="Q1584" s="33">
        <f t="shared" si="367"/>
        <v>6</v>
      </c>
      <c r="R1584" s="33">
        <f t="shared" si="368"/>
        <v>1993</v>
      </c>
      <c r="S1584" s="34">
        <v>17.579999999999998</v>
      </c>
    </row>
    <row r="1585" spans="1:19">
      <c r="A1585" s="32">
        <v>36041</v>
      </c>
      <c r="B1585" s="33">
        <f t="shared" si="361"/>
        <v>9</v>
      </c>
      <c r="C1585" s="33">
        <f t="shared" si="362"/>
        <v>1998</v>
      </c>
      <c r="D1585" s="34">
        <v>0.23599999999999999</v>
      </c>
      <c r="F1585" s="32">
        <v>37698</v>
      </c>
      <c r="G1585" s="33">
        <f t="shared" si="363"/>
        <v>3</v>
      </c>
      <c r="H1585" s="33">
        <f t="shared" si="364"/>
        <v>2003</v>
      </c>
      <c r="I1585" s="34">
        <v>5.13</v>
      </c>
      <c r="K1585" s="32">
        <v>33631</v>
      </c>
      <c r="L1585" s="33">
        <f t="shared" si="365"/>
        <v>1</v>
      </c>
      <c r="M1585" s="33">
        <f t="shared" si="366"/>
        <v>1992</v>
      </c>
      <c r="N1585" s="34">
        <v>19.09</v>
      </c>
      <c r="P1585" s="32">
        <v>34135</v>
      </c>
      <c r="Q1585" s="33">
        <f t="shared" si="367"/>
        <v>6</v>
      </c>
      <c r="R1585" s="33">
        <f t="shared" si="368"/>
        <v>1993</v>
      </c>
      <c r="S1585" s="34">
        <v>17.3</v>
      </c>
    </row>
    <row r="1586" spans="1:19">
      <c r="A1586" s="32">
        <v>36042</v>
      </c>
      <c r="B1586" s="33">
        <f t="shared" si="361"/>
        <v>9</v>
      </c>
      <c r="C1586" s="33">
        <f t="shared" si="362"/>
        <v>1998</v>
      </c>
      <c r="D1586" s="34">
        <v>0.23599999999999999</v>
      </c>
      <c r="F1586" s="32">
        <v>37699</v>
      </c>
      <c r="G1586" s="33">
        <f t="shared" si="363"/>
        <v>3</v>
      </c>
      <c r="H1586" s="33">
        <f t="shared" si="364"/>
        <v>2003</v>
      </c>
      <c r="I1586" s="34">
        <v>5.2</v>
      </c>
      <c r="K1586" s="32">
        <v>33632</v>
      </c>
      <c r="L1586" s="33">
        <f t="shared" si="365"/>
        <v>1</v>
      </c>
      <c r="M1586" s="33">
        <f t="shared" si="366"/>
        <v>1992</v>
      </c>
      <c r="N1586" s="34">
        <v>18.920000000000002</v>
      </c>
      <c r="P1586" s="32">
        <v>34136</v>
      </c>
      <c r="Q1586" s="33">
        <f t="shared" si="367"/>
        <v>6</v>
      </c>
      <c r="R1586" s="33">
        <f t="shared" si="368"/>
        <v>1993</v>
      </c>
      <c r="S1586" s="34">
        <v>17.329999999999998</v>
      </c>
    </row>
    <row r="1587" spans="1:19">
      <c r="A1587" s="32">
        <v>36046</v>
      </c>
      <c r="B1587" s="33">
        <f t="shared" si="361"/>
        <v>9</v>
      </c>
      <c r="C1587" s="33">
        <f t="shared" si="362"/>
        <v>1998</v>
      </c>
      <c r="D1587" s="34">
        <v>0.23499999999999999</v>
      </c>
      <c r="F1587" s="32">
        <v>37700</v>
      </c>
      <c r="G1587" s="33">
        <f t="shared" si="363"/>
        <v>3</v>
      </c>
      <c r="H1587" s="33">
        <f t="shared" si="364"/>
        <v>2003</v>
      </c>
      <c r="I1587" s="34">
        <v>5.2</v>
      </c>
      <c r="K1587" s="32">
        <v>33633</v>
      </c>
      <c r="L1587" s="33">
        <f t="shared" si="365"/>
        <v>1</v>
      </c>
      <c r="M1587" s="33">
        <f t="shared" si="366"/>
        <v>1992</v>
      </c>
      <c r="N1587" s="34">
        <v>18.95</v>
      </c>
      <c r="P1587" s="32">
        <v>34137</v>
      </c>
      <c r="Q1587" s="33">
        <f t="shared" si="367"/>
        <v>6</v>
      </c>
      <c r="R1587" s="33">
        <f t="shared" si="368"/>
        <v>1993</v>
      </c>
      <c r="S1587" s="34">
        <v>17.23</v>
      </c>
    </row>
    <row r="1588" spans="1:19">
      <c r="A1588" s="32">
        <v>36047</v>
      </c>
      <c r="B1588" s="33">
        <f t="shared" si="361"/>
        <v>9</v>
      </c>
      <c r="C1588" s="33">
        <f t="shared" si="362"/>
        <v>1998</v>
      </c>
      <c r="D1588" s="34">
        <v>0.23599999999999999</v>
      </c>
      <c r="F1588" s="32">
        <v>37701</v>
      </c>
      <c r="G1588" s="33">
        <f t="shared" si="363"/>
        <v>3</v>
      </c>
      <c r="H1588" s="33">
        <f t="shared" si="364"/>
        <v>2003</v>
      </c>
      <c r="I1588" s="34">
        <v>5.05</v>
      </c>
      <c r="K1588" s="32">
        <v>33634</v>
      </c>
      <c r="L1588" s="33">
        <f t="shared" si="365"/>
        <v>1</v>
      </c>
      <c r="M1588" s="33">
        <f t="shared" si="366"/>
        <v>1992</v>
      </c>
      <c r="N1588" s="34">
        <v>18.93</v>
      </c>
      <c r="P1588" s="32">
        <v>34138</v>
      </c>
      <c r="Q1588" s="33">
        <f t="shared" si="367"/>
        <v>6</v>
      </c>
      <c r="R1588" s="33">
        <f t="shared" si="368"/>
        <v>1993</v>
      </c>
      <c r="S1588" s="34">
        <v>17.13</v>
      </c>
    </row>
    <row r="1589" spans="1:19">
      <c r="A1589" s="32">
        <v>36048</v>
      </c>
      <c r="B1589" s="33">
        <f t="shared" si="361"/>
        <v>9</v>
      </c>
      <c r="C1589" s="33">
        <f t="shared" si="362"/>
        <v>1998</v>
      </c>
      <c r="D1589" s="34">
        <v>0.23899999999999999</v>
      </c>
      <c r="F1589" s="32">
        <v>37704</v>
      </c>
      <c r="G1589" s="33">
        <f t="shared" si="363"/>
        <v>3</v>
      </c>
      <c r="H1589" s="33">
        <f t="shared" si="364"/>
        <v>2003</v>
      </c>
      <c r="I1589" s="34">
        <v>5.07</v>
      </c>
      <c r="K1589" s="32">
        <v>33637</v>
      </c>
      <c r="L1589" s="33">
        <f t="shared" si="365"/>
        <v>2</v>
      </c>
      <c r="M1589" s="33">
        <f t="shared" si="366"/>
        <v>1992</v>
      </c>
      <c r="N1589" s="34">
        <v>18.97</v>
      </c>
      <c r="P1589" s="32">
        <v>34141</v>
      </c>
      <c r="Q1589" s="33">
        <f t="shared" si="367"/>
        <v>6</v>
      </c>
      <c r="R1589" s="33">
        <f t="shared" si="368"/>
        <v>1993</v>
      </c>
      <c r="S1589" s="34">
        <v>17.18</v>
      </c>
    </row>
    <row r="1590" spans="1:19">
      <c r="A1590" s="32">
        <v>36049</v>
      </c>
      <c r="B1590" s="33">
        <f t="shared" si="361"/>
        <v>9</v>
      </c>
      <c r="C1590" s="33">
        <f t="shared" si="362"/>
        <v>1998</v>
      </c>
      <c r="D1590" s="34">
        <v>0.24099999999999999</v>
      </c>
      <c r="F1590" s="32">
        <v>37705</v>
      </c>
      <c r="G1590" s="33">
        <f t="shared" si="363"/>
        <v>3</v>
      </c>
      <c r="H1590" s="33">
        <f t="shared" si="364"/>
        <v>2003</v>
      </c>
      <c r="I1590" s="34">
        <v>5.07</v>
      </c>
      <c r="K1590" s="32">
        <v>33638</v>
      </c>
      <c r="L1590" s="33">
        <f t="shared" si="365"/>
        <v>2</v>
      </c>
      <c r="M1590" s="33">
        <f t="shared" si="366"/>
        <v>1992</v>
      </c>
      <c r="N1590" s="34">
        <v>19.260000000000002</v>
      </c>
      <c r="P1590" s="32">
        <v>34142</v>
      </c>
      <c r="Q1590" s="33">
        <f t="shared" si="367"/>
        <v>6</v>
      </c>
      <c r="R1590" s="33">
        <f t="shared" si="368"/>
        <v>1993</v>
      </c>
      <c r="S1590" s="34">
        <v>17.18</v>
      </c>
    </row>
    <row r="1591" spans="1:19">
      <c r="A1591" s="32">
        <v>36052</v>
      </c>
      <c r="B1591" s="33">
        <f t="shared" si="361"/>
        <v>9</v>
      </c>
      <c r="C1591" s="33">
        <f t="shared" si="362"/>
        <v>1998</v>
      </c>
      <c r="D1591" s="34">
        <v>0.24399999999999999</v>
      </c>
      <c r="F1591" s="32">
        <v>37706</v>
      </c>
      <c r="G1591" s="33">
        <f t="shared" si="363"/>
        <v>3</v>
      </c>
      <c r="H1591" s="33">
        <f t="shared" si="364"/>
        <v>2003</v>
      </c>
      <c r="I1591" s="34">
        <v>4.9000000000000004</v>
      </c>
      <c r="K1591" s="32">
        <v>33639</v>
      </c>
      <c r="L1591" s="33">
        <f t="shared" si="365"/>
        <v>2</v>
      </c>
      <c r="M1591" s="33">
        <f t="shared" si="366"/>
        <v>1992</v>
      </c>
      <c r="N1591" s="34">
        <v>19.5</v>
      </c>
      <c r="P1591" s="32">
        <v>34143</v>
      </c>
      <c r="Q1591" s="33">
        <f t="shared" si="367"/>
        <v>6</v>
      </c>
      <c r="R1591" s="33">
        <f t="shared" si="368"/>
        <v>1993</v>
      </c>
      <c r="S1591" s="34">
        <v>17.18</v>
      </c>
    </row>
    <row r="1592" spans="1:19">
      <c r="A1592" s="32">
        <v>36053</v>
      </c>
      <c r="B1592" s="33">
        <f t="shared" si="361"/>
        <v>9</v>
      </c>
      <c r="C1592" s="33">
        <f t="shared" si="362"/>
        <v>1998</v>
      </c>
      <c r="D1592" s="34">
        <v>0.249</v>
      </c>
      <c r="F1592" s="32">
        <v>37707</v>
      </c>
      <c r="G1592" s="33">
        <f t="shared" si="363"/>
        <v>3</v>
      </c>
      <c r="H1592" s="33">
        <f t="shared" si="364"/>
        <v>2003</v>
      </c>
      <c r="I1592" s="34">
        <v>4.87</v>
      </c>
      <c r="K1592" s="32">
        <v>33640</v>
      </c>
      <c r="L1592" s="33">
        <f t="shared" si="365"/>
        <v>2</v>
      </c>
      <c r="M1592" s="33">
        <f t="shared" si="366"/>
        <v>1992</v>
      </c>
      <c r="N1592" s="34">
        <v>19.48</v>
      </c>
      <c r="P1592" s="32">
        <v>34144</v>
      </c>
      <c r="Q1592" s="33">
        <f t="shared" si="367"/>
        <v>6</v>
      </c>
      <c r="R1592" s="33">
        <f t="shared" si="368"/>
        <v>1993</v>
      </c>
      <c r="S1592" s="34">
        <v>17.23</v>
      </c>
    </row>
    <row r="1593" spans="1:19">
      <c r="A1593" s="32">
        <v>36054</v>
      </c>
      <c r="B1593" s="33">
        <f t="shared" si="361"/>
        <v>9</v>
      </c>
      <c r="C1593" s="33">
        <f t="shared" si="362"/>
        <v>1998</v>
      </c>
      <c r="D1593" s="34">
        <v>0.251</v>
      </c>
      <c r="F1593" s="32">
        <v>37708</v>
      </c>
      <c r="G1593" s="33">
        <f t="shared" si="363"/>
        <v>3</v>
      </c>
      <c r="H1593" s="33">
        <f t="shared" si="364"/>
        <v>2003</v>
      </c>
      <c r="I1593" s="34">
        <v>5.0599999999999996</v>
      </c>
      <c r="K1593" s="32">
        <v>33641</v>
      </c>
      <c r="L1593" s="33">
        <f t="shared" si="365"/>
        <v>2</v>
      </c>
      <c r="M1593" s="33">
        <f t="shared" si="366"/>
        <v>1992</v>
      </c>
      <c r="N1593" s="34">
        <v>19.91</v>
      </c>
      <c r="P1593" s="32">
        <v>34145</v>
      </c>
      <c r="Q1593" s="33">
        <f t="shared" si="367"/>
        <v>6</v>
      </c>
      <c r="R1593" s="33">
        <f t="shared" si="368"/>
        <v>1993</v>
      </c>
      <c r="S1593" s="34">
        <v>17.23</v>
      </c>
    </row>
    <row r="1594" spans="1:19">
      <c r="A1594" s="32">
        <v>36055</v>
      </c>
      <c r="B1594" s="33">
        <f t="shared" si="361"/>
        <v>9</v>
      </c>
      <c r="C1594" s="33">
        <f t="shared" si="362"/>
        <v>1998</v>
      </c>
      <c r="D1594" s="34">
        <v>0.255</v>
      </c>
      <c r="F1594" s="32">
        <v>37711</v>
      </c>
      <c r="G1594" s="33">
        <f t="shared" si="363"/>
        <v>3</v>
      </c>
      <c r="H1594" s="33">
        <f t="shared" si="364"/>
        <v>2003</v>
      </c>
      <c r="I1594" s="34">
        <v>5.01</v>
      </c>
      <c r="K1594" s="32">
        <v>33644</v>
      </c>
      <c r="L1594" s="33">
        <f t="shared" si="365"/>
        <v>2</v>
      </c>
      <c r="M1594" s="33">
        <f t="shared" si="366"/>
        <v>1992</v>
      </c>
      <c r="N1594" s="34">
        <v>19.690000000000001</v>
      </c>
      <c r="P1594" s="32">
        <v>34148</v>
      </c>
      <c r="Q1594" s="33">
        <f t="shared" si="367"/>
        <v>6</v>
      </c>
      <c r="R1594" s="33">
        <f t="shared" si="368"/>
        <v>1993</v>
      </c>
      <c r="S1594" s="34">
        <v>17.23</v>
      </c>
    </row>
    <row r="1595" spans="1:19">
      <c r="A1595" s="32">
        <v>36056</v>
      </c>
      <c r="B1595" s="33">
        <f t="shared" si="361"/>
        <v>9</v>
      </c>
      <c r="C1595" s="33">
        <f t="shared" si="362"/>
        <v>1998</v>
      </c>
      <c r="D1595" s="34">
        <v>0.26900000000000002</v>
      </c>
      <c r="F1595" s="32">
        <v>37712</v>
      </c>
      <c r="G1595" s="33">
        <f t="shared" si="363"/>
        <v>4</v>
      </c>
      <c r="H1595" s="33">
        <f t="shared" si="364"/>
        <v>2003</v>
      </c>
      <c r="I1595" s="34">
        <v>4.9000000000000004</v>
      </c>
      <c r="K1595" s="32">
        <v>33645</v>
      </c>
      <c r="L1595" s="33">
        <f t="shared" si="365"/>
        <v>2</v>
      </c>
      <c r="M1595" s="33">
        <f t="shared" si="366"/>
        <v>1992</v>
      </c>
      <c r="N1595" s="34">
        <v>19.36</v>
      </c>
      <c r="P1595" s="32">
        <v>34149</v>
      </c>
      <c r="Q1595" s="33">
        <f t="shared" si="367"/>
        <v>6</v>
      </c>
      <c r="R1595" s="33">
        <f t="shared" si="368"/>
        <v>1993</v>
      </c>
      <c r="S1595" s="34">
        <v>17.48</v>
      </c>
    </row>
    <row r="1596" spans="1:19">
      <c r="A1596" s="32">
        <v>36059</v>
      </c>
      <c r="B1596" s="33">
        <f t="shared" si="361"/>
        <v>9</v>
      </c>
      <c r="C1596" s="33">
        <f t="shared" si="362"/>
        <v>1998</v>
      </c>
      <c r="D1596" s="34">
        <v>0.26300000000000001</v>
      </c>
      <c r="F1596" s="32">
        <v>37713</v>
      </c>
      <c r="G1596" s="33">
        <f t="shared" si="363"/>
        <v>4</v>
      </c>
      <c r="H1596" s="33">
        <f t="shared" si="364"/>
        <v>2003</v>
      </c>
      <c r="I1596" s="34">
        <v>4.8899999999999997</v>
      </c>
      <c r="K1596" s="32">
        <v>33646</v>
      </c>
      <c r="L1596" s="33">
        <f t="shared" si="365"/>
        <v>2</v>
      </c>
      <c r="M1596" s="33">
        <f t="shared" si="366"/>
        <v>1992</v>
      </c>
      <c r="N1596" s="34">
        <v>19.29</v>
      </c>
      <c r="P1596" s="32">
        <v>34150</v>
      </c>
      <c r="Q1596" s="33">
        <f t="shared" si="367"/>
        <v>6</v>
      </c>
      <c r="R1596" s="33">
        <f t="shared" si="368"/>
        <v>1993</v>
      </c>
      <c r="S1596" s="34">
        <v>17.43</v>
      </c>
    </row>
    <row r="1597" spans="1:19">
      <c r="A1597" s="32">
        <v>36060</v>
      </c>
      <c r="B1597" s="33">
        <f t="shared" si="361"/>
        <v>9</v>
      </c>
      <c r="C1597" s="33">
        <f t="shared" si="362"/>
        <v>1998</v>
      </c>
      <c r="D1597" s="34">
        <v>0.26100000000000001</v>
      </c>
      <c r="F1597" s="32">
        <v>37714</v>
      </c>
      <c r="G1597" s="33">
        <f t="shared" si="363"/>
        <v>4</v>
      </c>
      <c r="H1597" s="33">
        <f t="shared" si="364"/>
        <v>2003</v>
      </c>
      <c r="I1597" s="34">
        <v>4.91</v>
      </c>
      <c r="K1597" s="32">
        <v>33647</v>
      </c>
      <c r="L1597" s="33">
        <f t="shared" si="365"/>
        <v>2</v>
      </c>
      <c r="M1597" s="33">
        <f t="shared" si="366"/>
        <v>1992</v>
      </c>
      <c r="N1597" s="34">
        <v>19.7</v>
      </c>
      <c r="P1597" s="32">
        <v>34151</v>
      </c>
      <c r="Q1597" s="33">
        <f t="shared" si="367"/>
        <v>7</v>
      </c>
      <c r="R1597" s="33">
        <f t="shared" si="368"/>
        <v>1993</v>
      </c>
      <c r="S1597" s="34">
        <v>16.98</v>
      </c>
    </row>
    <row r="1598" spans="1:19">
      <c r="A1598" s="32">
        <v>36061</v>
      </c>
      <c r="B1598" s="33">
        <f t="shared" si="361"/>
        <v>9</v>
      </c>
      <c r="C1598" s="33">
        <f t="shared" si="362"/>
        <v>1998</v>
      </c>
      <c r="D1598" s="34">
        <v>0.26100000000000001</v>
      </c>
      <c r="F1598" s="32">
        <v>37715</v>
      </c>
      <c r="G1598" s="33">
        <f t="shared" si="363"/>
        <v>4</v>
      </c>
      <c r="H1598" s="33">
        <f t="shared" si="364"/>
        <v>2003</v>
      </c>
      <c r="I1598" s="34">
        <v>4.8600000000000003</v>
      </c>
      <c r="K1598" s="32">
        <v>33648</v>
      </c>
      <c r="L1598" s="33">
        <f t="shared" si="365"/>
        <v>2</v>
      </c>
      <c r="M1598" s="33">
        <f t="shared" si="366"/>
        <v>1992</v>
      </c>
      <c r="N1598" s="34">
        <v>19.420000000000002</v>
      </c>
      <c r="P1598" s="32">
        <v>34152</v>
      </c>
      <c r="Q1598" s="33">
        <f t="shared" si="367"/>
        <v>7</v>
      </c>
      <c r="R1598" s="33">
        <f t="shared" si="368"/>
        <v>1993</v>
      </c>
      <c r="S1598" s="34">
        <v>16.63</v>
      </c>
    </row>
    <row r="1599" spans="1:19">
      <c r="A1599" s="32">
        <v>36062</v>
      </c>
      <c r="B1599" s="33">
        <f t="shared" si="361"/>
        <v>9</v>
      </c>
      <c r="C1599" s="33">
        <f t="shared" si="362"/>
        <v>1998</v>
      </c>
      <c r="D1599" s="34">
        <v>0.25900000000000001</v>
      </c>
      <c r="F1599" s="32">
        <v>37718</v>
      </c>
      <c r="G1599" s="33">
        <f t="shared" si="363"/>
        <v>4</v>
      </c>
      <c r="H1599" s="33">
        <f t="shared" si="364"/>
        <v>2003</v>
      </c>
      <c r="I1599" s="34">
        <v>4.9800000000000004</v>
      </c>
      <c r="K1599" s="32">
        <v>33651</v>
      </c>
      <c r="L1599" s="33">
        <f t="shared" si="365"/>
        <v>2</v>
      </c>
      <c r="M1599" s="33">
        <f t="shared" si="366"/>
        <v>1992</v>
      </c>
      <c r="N1599" s="34">
        <v>19.420000000000002</v>
      </c>
      <c r="P1599" s="32">
        <v>34155</v>
      </c>
      <c r="Q1599" s="33">
        <f t="shared" si="367"/>
        <v>7</v>
      </c>
      <c r="R1599" s="33">
        <f t="shared" si="368"/>
        <v>1993</v>
      </c>
      <c r="S1599" s="34">
        <v>16.88</v>
      </c>
    </row>
    <row r="1600" spans="1:19">
      <c r="A1600" s="32">
        <v>36063</v>
      </c>
      <c r="B1600" s="33">
        <f t="shared" si="361"/>
        <v>9</v>
      </c>
      <c r="C1600" s="33">
        <f t="shared" si="362"/>
        <v>1998</v>
      </c>
      <c r="D1600" s="34">
        <v>0.26</v>
      </c>
      <c r="F1600" s="32">
        <v>37719</v>
      </c>
      <c r="G1600" s="33">
        <f t="shared" si="363"/>
        <v>4</v>
      </c>
      <c r="H1600" s="33">
        <f t="shared" si="364"/>
        <v>2003</v>
      </c>
      <c r="I1600" s="34">
        <v>5.21</v>
      </c>
      <c r="K1600" s="32">
        <v>33652</v>
      </c>
      <c r="L1600" s="33">
        <f t="shared" si="365"/>
        <v>2</v>
      </c>
      <c r="M1600" s="33">
        <f t="shared" si="366"/>
        <v>1992</v>
      </c>
      <c r="N1600" s="34">
        <v>18.14</v>
      </c>
      <c r="P1600" s="32">
        <v>34156</v>
      </c>
      <c r="Q1600" s="33">
        <f t="shared" si="367"/>
        <v>7</v>
      </c>
      <c r="R1600" s="33">
        <f t="shared" si="368"/>
        <v>1993</v>
      </c>
      <c r="S1600" s="34">
        <v>17.13</v>
      </c>
    </row>
    <row r="1601" spans="1:19">
      <c r="A1601" s="32">
        <v>36066</v>
      </c>
      <c r="B1601" s="33">
        <f t="shared" si="361"/>
        <v>9</v>
      </c>
      <c r="C1601" s="33">
        <f t="shared" si="362"/>
        <v>1998</v>
      </c>
      <c r="D1601" s="34">
        <v>0.25900000000000001</v>
      </c>
      <c r="F1601" s="32">
        <v>37720</v>
      </c>
      <c r="G1601" s="33">
        <f t="shared" si="363"/>
        <v>4</v>
      </c>
      <c r="H1601" s="33">
        <f t="shared" si="364"/>
        <v>2003</v>
      </c>
      <c r="I1601" s="34">
        <v>5.1100000000000003</v>
      </c>
      <c r="K1601" s="32">
        <v>33653</v>
      </c>
      <c r="L1601" s="33">
        <f t="shared" si="365"/>
        <v>2</v>
      </c>
      <c r="M1601" s="33">
        <f t="shared" si="366"/>
        <v>1992</v>
      </c>
      <c r="N1601" s="34">
        <v>18.420000000000002</v>
      </c>
      <c r="P1601" s="32">
        <v>34157</v>
      </c>
      <c r="Q1601" s="33">
        <f t="shared" si="367"/>
        <v>7</v>
      </c>
      <c r="R1601" s="33">
        <f t="shared" si="368"/>
        <v>1993</v>
      </c>
      <c r="S1601" s="34">
        <v>16.899999999999999</v>
      </c>
    </row>
    <row r="1602" spans="1:19">
      <c r="A1602" s="32">
        <v>36067</v>
      </c>
      <c r="B1602" s="33">
        <f t="shared" si="361"/>
        <v>9</v>
      </c>
      <c r="C1602" s="33">
        <f t="shared" si="362"/>
        <v>1998</v>
      </c>
      <c r="D1602" s="34">
        <v>0.251</v>
      </c>
      <c r="F1602" s="32">
        <v>37721</v>
      </c>
      <c r="G1602" s="33">
        <f t="shared" si="363"/>
        <v>4</v>
      </c>
      <c r="H1602" s="33">
        <f t="shared" si="364"/>
        <v>2003</v>
      </c>
      <c r="I1602" s="34">
        <v>5.18</v>
      </c>
      <c r="K1602" s="32">
        <v>33654</v>
      </c>
      <c r="L1602" s="33">
        <f t="shared" si="365"/>
        <v>2</v>
      </c>
      <c r="M1602" s="33">
        <f t="shared" si="366"/>
        <v>1992</v>
      </c>
      <c r="N1602" s="34">
        <v>18.52</v>
      </c>
      <c r="P1602" s="32">
        <v>34158</v>
      </c>
      <c r="Q1602" s="33">
        <f t="shared" si="367"/>
        <v>7</v>
      </c>
      <c r="R1602" s="33">
        <f t="shared" si="368"/>
        <v>1993</v>
      </c>
      <c r="S1602" s="34">
        <v>16.55</v>
      </c>
    </row>
    <row r="1603" spans="1:19">
      <c r="A1603" s="32">
        <v>36068</v>
      </c>
      <c r="B1603" s="33">
        <f t="shared" si="361"/>
        <v>9</v>
      </c>
      <c r="C1603" s="33">
        <f t="shared" si="362"/>
        <v>1998</v>
      </c>
      <c r="D1603" s="34">
        <v>0.251</v>
      </c>
      <c r="F1603" s="32">
        <v>37722</v>
      </c>
      <c r="G1603" s="33">
        <f t="shared" si="363"/>
        <v>4</v>
      </c>
      <c r="H1603" s="33">
        <f t="shared" si="364"/>
        <v>2003</v>
      </c>
      <c r="I1603" s="34">
        <v>5.28</v>
      </c>
      <c r="K1603" s="32">
        <v>33655</v>
      </c>
      <c r="L1603" s="33">
        <f t="shared" si="365"/>
        <v>2</v>
      </c>
      <c r="M1603" s="33">
        <f t="shared" si="366"/>
        <v>1992</v>
      </c>
      <c r="N1603" s="34">
        <v>18.600000000000001</v>
      </c>
      <c r="P1603" s="32">
        <v>34159</v>
      </c>
      <c r="Q1603" s="33">
        <f t="shared" si="367"/>
        <v>7</v>
      </c>
      <c r="R1603" s="33">
        <f t="shared" si="368"/>
        <v>1993</v>
      </c>
      <c r="S1603" s="34">
        <v>16.53</v>
      </c>
    </row>
    <row r="1604" spans="1:19">
      <c r="A1604" s="32">
        <v>36069</v>
      </c>
      <c r="B1604" s="33">
        <f t="shared" si="361"/>
        <v>10</v>
      </c>
      <c r="C1604" s="33">
        <f t="shared" si="362"/>
        <v>1998</v>
      </c>
      <c r="D1604" s="34">
        <v>0.254</v>
      </c>
      <c r="F1604" s="32">
        <v>37725</v>
      </c>
      <c r="G1604" s="33">
        <f t="shared" si="363"/>
        <v>4</v>
      </c>
      <c r="H1604" s="33">
        <f t="shared" si="364"/>
        <v>2003</v>
      </c>
      <c r="I1604" s="34">
        <v>5.29</v>
      </c>
      <c r="K1604" s="32">
        <v>33658</v>
      </c>
      <c r="L1604" s="33">
        <f t="shared" si="365"/>
        <v>2</v>
      </c>
      <c r="M1604" s="33">
        <f t="shared" si="366"/>
        <v>1992</v>
      </c>
      <c r="N1604" s="34">
        <v>18.37</v>
      </c>
      <c r="P1604" s="32">
        <v>34162</v>
      </c>
      <c r="Q1604" s="33">
        <f t="shared" si="367"/>
        <v>7</v>
      </c>
      <c r="R1604" s="33">
        <f t="shared" si="368"/>
        <v>1993</v>
      </c>
      <c r="S1604" s="34">
        <v>16.78</v>
      </c>
    </row>
    <row r="1605" spans="1:19">
      <c r="A1605" s="32">
        <v>36070</v>
      </c>
      <c r="B1605" s="33">
        <f t="shared" si="361"/>
        <v>10</v>
      </c>
      <c r="C1605" s="33">
        <f t="shared" si="362"/>
        <v>1998</v>
      </c>
      <c r="D1605" s="34">
        <v>0.255</v>
      </c>
      <c r="F1605" s="32">
        <v>37726</v>
      </c>
      <c r="G1605" s="33">
        <f t="shared" si="363"/>
        <v>4</v>
      </c>
      <c r="H1605" s="33">
        <f t="shared" si="364"/>
        <v>2003</v>
      </c>
      <c r="I1605" s="34">
        <v>5.53</v>
      </c>
      <c r="K1605" s="32">
        <v>33659</v>
      </c>
      <c r="L1605" s="33">
        <f t="shared" si="365"/>
        <v>2</v>
      </c>
      <c r="M1605" s="33">
        <f t="shared" si="366"/>
        <v>1992</v>
      </c>
      <c r="N1605" s="34">
        <v>18.3</v>
      </c>
      <c r="P1605" s="32">
        <v>34163</v>
      </c>
      <c r="Q1605" s="33">
        <f t="shared" si="367"/>
        <v>7</v>
      </c>
      <c r="R1605" s="33">
        <f t="shared" si="368"/>
        <v>1993</v>
      </c>
      <c r="S1605" s="34">
        <v>16.95</v>
      </c>
    </row>
    <row r="1606" spans="1:19">
      <c r="A1606" s="32">
        <v>36073</v>
      </c>
      <c r="B1606" s="33">
        <f t="shared" si="361"/>
        <v>10</v>
      </c>
      <c r="C1606" s="33">
        <f t="shared" si="362"/>
        <v>1998</v>
      </c>
      <c r="D1606" s="34">
        <v>0.255</v>
      </c>
      <c r="F1606" s="32">
        <v>37727</v>
      </c>
      <c r="G1606" s="33">
        <f t="shared" si="363"/>
        <v>4</v>
      </c>
      <c r="H1606" s="33">
        <f t="shared" si="364"/>
        <v>2003</v>
      </c>
      <c r="I1606" s="34">
        <v>5.62</v>
      </c>
      <c r="K1606" s="32">
        <v>33660</v>
      </c>
      <c r="L1606" s="33">
        <f t="shared" si="365"/>
        <v>2</v>
      </c>
      <c r="M1606" s="33">
        <f t="shared" si="366"/>
        <v>1992</v>
      </c>
      <c r="N1606" s="34">
        <v>18.440000000000001</v>
      </c>
      <c r="P1606" s="32">
        <v>34164</v>
      </c>
      <c r="Q1606" s="33">
        <f t="shared" si="367"/>
        <v>7</v>
      </c>
      <c r="R1606" s="33">
        <f t="shared" si="368"/>
        <v>1993</v>
      </c>
      <c r="S1606" s="34">
        <v>16.5</v>
      </c>
    </row>
    <row r="1607" spans="1:19">
      <c r="A1607" s="32">
        <v>36074</v>
      </c>
      <c r="B1607" s="33">
        <f t="shared" si="361"/>
        <v>10</v>
      </c>
      <c r="C1607" s="33">
        <f t="shared" si="362"/>
        <v>1998</v>
      </c>
      <c r="D1607" s="34">
        <v>0.25800000000000001</v>
      </c>
      <c r="F1607" s="32">
        <v>37728</v>
      </c>
      <c r="G1607" s="33">
        <f t="shared" si="363"/>
        <v>4</v>
      </c>
      <c r="H1607" s="33">
        <f t="shared" si="364"/>
        <v>2003</v>
      </c>
      <c r="I1607" s="34">
        <v>5.54</v>
      </c>
      <c r="K1607" s="32">
        <v>33661</v>
      </c>
      <c r="L1607" s="33">
        <f t="shared" si="365"/>
        <v>2</v>
      </c>
      <c r="M1607" s="33">
        <f t="shared" si="366"/>
        <v>1992</v>
      </c>
      <c r="N1607" s="34">
        <v>18.77</v>
      </c>
      <c r="P1607" s="32">
        <v>34165</v>
      </c>
      <c r="Q1607" s="33">
        <f t="shared" si="367"/>
        <v>7</v>
      </c>
      <c r="R1607" s="33">
        <f t="shared" si="368"/>
        <v>1993</v>
      </c>
      <c r="S1607" s="34">
        <v>16.48</v>
      </c>
    </row>
    <row r="1608" spans="1:19">
      <c r="A1608" s="32">
        <v>36075</v>
      </c>
      <c r="B1608" s="33">
        <f t="shared" si="361"/>
        <v>10</v>
      </c>
      <c r="C1608" s="33">
        <f t="shared" si="362"/>
        <v>1998</v>
      </c>
      <c r="D1608" s="34">
        <v>0.25800000000000001</v>
      </c>
      <c r="F1608" s="32">
        <v>37732</v>
      </c>
      <c r="G1608" s="33">
        <f t="shared" si="363"/>
        <v>4</v>
      </c>
      <c r="H1608" s="33">
        <f t="shared" si="364"/>
        <v>2003</v>
      </c>
      <c r="I1608" s="34">
        <v>5.55</v>
      </c>
      <c r="K1608" s="32">
        <v>33662</v>
      </c>
      <c r="L1608" s="33">
        <f t="shared" si="365"/>
        <v>2</v>
      </c>
      <c r="M1608" s="33">
        <f t="shared" si="366"/>
        <v>1992</v>
      </c>
      <c r="N1608" s="34">
        <v>18.690000000000001</v>
      </c>
      <c r="P1608" s="32">
        <v>34166</v>
      </c>
      <c r="Q1608" s="33">
        <f t="shared" si="367"/>
        <v>7</v>
      </c>
      <c r="R1608" s="33">
        <f t="shared" si="368"/>
        <v>1993</v>
      </c>
      <c r="S1608" s="34">
        <v>16.600000000000001</v>
      </c>
    </row>
    <row r="1609" spans="1:19">
      <c r="A1609" s="32">
        <v>36076</v>
      </c>
      <c r="B1609" s="33">
        <f t="shared" si="361"/>
        <v>10</v>
      </c>
      <c r="C1609" s="33">
        <f t="shared" si="362"/>
        <v>1998</v>
      </c>
      <c r="D1609" s="34">
        <v>0.253</v>
      </c>
      <c r="F1609" s="32">
        <v>37733</v>
      </c>
      <c r="G1609" s="33">
        <f t="shared" si="363"/>
        <v>4</v>
      </c>
      <c r="H1609" s="33">
        <f t="shared" si="364"/>
        <v>2003</v>
      </c>
      <c r="I1609" s="34">
        <v>5.58</v>
      </c>
      <c r="K1609" s="32">
        <v>33665</v>
      </c>
      <c r="L1609" s="33">
        <f t="shared" si="365"/>
        <v>3</v>
      </c>
      <c r="M1609" s="33">
        <f t="shared" si="366"/>
        <v>1992</v>
      </c>
      <c r="N1609" s="34">
        <v>18.36</v>
      </c>
      <c r="P1609" s="32">
        <v>34169</v>
      </c>
      <c r="Q1609" s="33">
        <f t="shared" si="367"/>
        <v>7</v>
      </c>
      <c r="R1609" s="33">
        <f t="shared" si="368"/>
        <v>1993</v>
      </c>
      <c r="S1609" s="34">
        <v>16.579999999999998</v>
      </c>
    </row>
    <row r="1610" spans="1:19">
      <c r="A1610" s="32">
        <v>36077</v>
      </c>
      <c r="B1610" s="33">
        <f t="shared" si="361"/>
        <v>10</v>
      </c>
      <c r="C1610" s="33">
        <f t="shared" si="362"/>
        <v>1998</v>
      </c>
      <c r="D1610" s="34">
        <v>0.254</v>
      </c>
      <c r="F1610" s="32">
        <v>37734</v>
      </c>
      <c r="G1610" s="33">
        <f t="shared" si="363"/>
        <v>4</v>
      </c>
      <c r="H1610" s="33">
        <f t="shared" si="364"/>
        <v>2003</v>
      </c>
      <c r="I1610" s="34">
        <v>5.58</v>
      </c>
      <c r="K1610" s="32">
        <v>33666</v>
      </c>
      <c r="L1610" s="33">
        <f t="shared" si="365"/>
        <v>3</v>
      </c>
      <c r="M1610" s="33">
        <f t="shared" si="366"/>
        <v>1992</v>
      </c>
      <c r="N1610" s="34">
        <v>18.670000000000002</v>
      </c>
      <c r="P1610" s="32">
        <v>34170</v>
      </c>
      <c r="Q1610" s="33">
        <f t="shared" si="367"/>
        <v>7</v>
      </c>
      <c r="R1610" s="33">
        <f t="shared" si="368"/>
        <v>1993</v>
      </c>
      <c r="S1610" s="34">
        <v>16.579999999999998</v>
      </c>
    </row>
    <row r="1611" spans="1:19">
      <c r="A1611" s="32">
        <v>36080</v>
      </c>
      <c r="B1611" s="33">
        <f t="shared" si="361"/>
        <v>10</v>
      </c>
      <c r="C1611" s="33">
        <f t="shared" si="362"/>
        <v>1998</v>
      </c>
      <c r="D1611" s="34">
        <v>0.254</v>
      </c>
      <c r="F1611" s="32">
        <v>37735</v>
      </c>
      <c r="G1611" s="33">
        <f t="shared" si="363"/>
        <v>4</v>
      </c>
      <c r="H1611" s="33">
        <f t="shared" si="364"/>
        <v>2003</v>
      </c>
      <c r="I1611" s="34">
        <v>5.46</v>
      </c>
      <c r="K1611" s="32">
        <v>33667</v>
      </c>
      <c r="L1611" s="33">
        <f t="shared" si="365"/>
        <v>3</v>
      </c>
      <c r="M1611" s="33">
        <f t="shared" si="366"/>
        <v>1992</v>
      </c>
      <c r="N1611" s="34">
        <v>18.62</v>
      </c>
      <c r="P1611" s="32">
        <v>34171</v>
      </c>
      <c r="Q1611" s="33">
        <f t="shared" si="367"/>
        <v>7</v>
      </c>
      <c r="R1611" s="33">
        <f t="shared" si="368"/>
        <v>1993</v>
      </c>
      <c r="S1611" s="34">
        <v>16.73</v>
      </c>
    </row>
    <row r="1612" spans="1:19">
      <c r="A1612" s="32">
        <v>36081</v>
      </c>
      <c r="B1612" s="33">
        <f t="shared" si="361"/>
        <v>10</v>
      </c>
      <c r="C1612" s="33">
        <f t="shared" si="362"/>
        <v>1998</v>
      </c>
      <c r="D1612" s="34">
        <v>0.254</v>
      </c>
      <c r="F1612" s="32">
        <v>37736</v>
      </c>
      <c r="G1612" s="33">
        <f t="shared" si="363"/>
        <v>4</v>
      </c>
      <c r="H1612" s="33">
        <f t="shared" si="364"/>
        <v>2003</v>
      </c>
      <c r="I1612" s="34">
        <v>5.39</v>
      </c>
      <c r="K1612" s="32">
        <v>33668</v>
      </c>
      <c r="L1612" s="33">
        <f t="shared" si="365"/>
        <v>3</v>
      </c>
      <c r="M1612" s="33">
        <f t="shared" si="366"/>
        <v>1992</v>
      </c>
      <c r="N1612" s="34">
        <v>18.579999999999998</v>
      </c>
      <c r="P1612" s="32">
        <v>34172</v>
      </c>
      <c r="Q1612" s="33">
        <f t="shared" si="367"/>
        <v>7</v>
      </c>
      <c r="R1612" s="33">
        <f t="shared" si="368"/>
        <v>1993</v>
      </c>
      <c r="S1612" s="34">
        <v>16.649999999999999</v>
      </c>
    </row>
    <row r="1613" spans="1:19">
      <c r="A1613" s="32">
        <v>36082</v>
      </c>
      <c r="B1613" s="33">
        <f t="shared" si="361"/>
        <v>10</v>
      </c>
      <c r="C1613" s="33">
        <f t="shared" si="362"/>
        <v>1998</v>
      </c>
      <c r="D1613" s="34">
        <v>0.254</v>
      </c>
      <c r="F1613" s="32">
        <v>37739</v>
      </c>
      <c r="G1613" s="33">
        <f t="shared" si="363"/>
        <v>4</v>
      </c>
      <c r="H1613" s="33">
        <f t="shared" si="364"/>
        <v>2003</v>
      </c>
      <c r="I1613" s="34">
        <v>5.3</v>
      </c>
      <c r="K1613" s="32">
        <v>33669</v>
      </c>
      <c r="L1613" s="33">
        <f t="shared" si="365"/>
        <v>3</v>
      </c>
      <c r="M1613" s="33">
        <f t="shared" si="366"/>
        <v>1992</v>
      </c>
      <c r="N1613" s="34">
        <v>18.53</v>
      </c>
      <c r="P1613" s="32">
        <v>34173</v>
      </c>
      <c r="Q1613" s="33">
        <f t="shared" si="367"/>
        <v>7</v>
      </c>
      <c r="R1613" s="33">
        <f t="shared" si="368"/>
        <v>1993</v>
      </c>
      <c r="S1613" s="34">
        <v>16.850000000000001</v>
      </c>
    </row>
    <row r="1614" spans="1:19">
      <c r="A1614" s="32">
        <v>36083</v>
      </c>
      <c r="B1614" s="33">
        <f t="shared" si="361"/>
        <v>10</v>
      </c>
      <c r="C1614" s="33">
        <f t="shared" si="362"/>
        <v>1998</v>
      </c>
      <c r="D1614" s="34">
        <v>0.254</v>
      </c>
      <c r="F1614" s="32">
        <v>37740</v>
      </c>
      <c r="G1614" s="33">
        <f t="shared" si="363"/>
        <v>4</v>
      </c>
      <c r="H1614" s="33">
        <f t="shared" si="364"/>
        <v>2003</v>
      </c>
      <c r="I1614" s="34">
        <v>5.12</v>
      </c>
      <c r="K1614" s="32">
        <v>33672</v>
      </c>
      <c r="L1614" s="33">
        <f t="shared" si="365"/>
        <v>3</v>
      </c>
      <c r="M1614" s="33">
        <f t="shared" si="366"/>
        <v>1992</v>
      </c>
      <c r="N1614" s="34">
        <v>18.649999999999999</v>
      </c>
      <c r="P1614" s="32">
        <v>34176</v>
      </c>
      <c r="Q1614" s="33">
        <f t="shared" si="367"/>
        <v>7</v>
      </c>
      <c r="R1614" s="33">
        <f t="shared" si="368"/>
        <v>1993</v>
      </c>
      <c r="S1614" s="34">
        <v>16.850000000000001</v>
      </c>
    </row>
    <row r="1615" spans="1:19">
      <c r="A1615" s="32">
        <v>36084</v>
      </c>
      <c r="B1615" s="33">
        <f t="shared" si="361"/>
        <v>10</v>
      </c>
      <c r="C1615" s="33">
        <f t="shared" si="362"/>
        <v>1998</v>
      </c>
      <c r="D1615" s="34">
        <v>0.25900000000000001</v>
      </c>
      <c r="F1615" s="32">
        <v>37741</v>
      </c>
      <c r="G1615" s="33">
        <f t="shared" si="363"/>
        <v>4</v>
      </c>
      <c r="H1615" s="33">
        <f t="shared" si="364"/>
        <v>2003</v>
      </c>
      <c r="I1615" s="34">
        <v>5.25</v>
      </c>
      <c r="K1615" s="32">
        <v>33673</v>
      </c>
      <c r="L1615" s="33">
        <f t="shared" si="365"/>
        <v>3</v>
      </c>
      <c r="M1615" s="33">
        <f t="shared" si="366"/>
        <v>1992</v>
      </c>
      <c r="N1615" s="34">
        <v>18.62</v>
      </c>
      <c r="P1615" s="32">
        <v>34177</v>
      </c>
      <c r="Q1615" s="33">
        <f t="shared" si="367"/>
        <v>7</v>
      </c>
      <c r="R1615" s="33">
        <f t="shared" si="368"/>
        <v>1993</v>
      </c>
      <c r="S1615" s="34">
        <v>16.850000000000001</v>
      </c>
    </row>
    <row r="1616" spans="1:19">
      <c r="A1616" s="32">
        <v>36087</v>
      </c>
      <c r="B1616" s="33">
        <f t="shared" si="361"/>
        <v>10</v>
      </c>
      <c r="C1616" s="33">
        <f t="shared" si="362"/>
        <v>1998</v>
      </c>
      <c r="D1616" s="34">
        <v>0.25900000000000001</v>
      </c>
      <c r="F1616" s="32">
        <v>37742</v>
      </c>
      <c r="G1616" s="33">
        <f t="shared" si="363"/>
        <v>5</v>
      </c>
      <c r="H1616" s="33">
        <f t="shared" si="364"/>
        <v>2003</v>
      </c>
      <c r="I1616" s="34">
        <v>5.32</v>
      </c>
      <c r="K1616" s="32">
        <v>33674</v>
      </c>
      <c r="L1616" s="33">
        <f t="shared" si="365"/>
        <v>3</v>
      </c>
      <c r="M1616" s="33">
        <f t="shared" si="366"/>
        <v>1992</v>
      </c>
      <c r="N1616" s="34">
        <v>18.5</v>
      </c>
      <c r="P1616" s="32">
        <v>34178</v>
      </c>
      <c r="Q1616" s="33">
        <f t="shared" si="367"/>
        <v>7</v>
      </c>
      <c r="R1616" s="33">
        <f t="shared" si="368"/>
        <v>1993</v>
      </c>
      <c r="S1616" s="34">
        <v>17.13</v>
      </c>
    </row>
    <row r="1617" spans="1:19">
      <c r="A1617" s="32">
        <v>36088</v>
      </c>
      <c r="B1617" s="33">
        <f t="shared" si="361"/>
        <v>10</v>
      </c>
      <c r="C1617" s="33">
        <f t="shared" si="362"/>
        <v>1998</v>
      </c>
      <c r="D1617" s="34">
        <v>0.25600000000000001</v>
      </c>
      <c r="F1617" s="32">
        <v>37743</v>
      </c>
      <c r="G1617" s="33">
        <f t="shared" si="363"/>
        <v>5</v>
      </c>
      <c r="H1617" s="33">
        <f t="shared" si="364"/>
        <v>2003</v>
      </c>
      <c r="I1617" s="34">
        <v>5.24</v>
      </c>
      <c r="K1617" s="32">
        <v>33675</v>
      </c>
      <c r="L1617" s="33">
        <f t="shared" si="365"/>
        <v>3</v>
      </c>
      <c r="M1617" s="33">
        <f t="shared" si="366"/>
        <v>1992</v>
      </c>
      <c r="N1617" s="34">
        <v>18.86</v>
      </c>
      <c r="P1617" s="32">
        <v>34179</v>
      </c>
      <c r="Q1617" s="33">
        <f t="shared" si="367"/>
        <v>7</v>
      </c>
      <c r="R1617" s="33">
        <f t="shared" si="368"/>
        <v>1993</v>
      </c>
      <c r="S1617" s="34">
        <v>17.079999999999998</v>
      </c>
    </row>
    <row r="1618" spans="1:19">
      <c r="A1618" s="32">
        <v>36089</v>
      </c>
      <c r="B1618" s="33">
        <f t="shared" si="361"/>
        <v>10</v>
      </c>
      <c r="C1618" s="33">
        <f t="shared" si="362"/>
        <v>1998</v>
      </c>
      <c r="D1618" s="34">
        <v>0.25900000000000001</v>
      </c>
      <c r="F1618" s="32">
        <v>37746</v>
      </c>
      <c r="G1618" s="33">
        <f t="shared" si="363"/>
        <v>5</v>
      </c>
      <c r="H1618" s="33">
        <f t="shared" si="364"/>
        <v>2003</v>
      </c>
      <c r="I1618" s="34">
        <v>5.36</v>
      </c>
      <c r="K1618" s="32">
        <v>33676</v>
      </c>
      <c r="L1618" s="33">
        <f t="shared" si="365"/>
        <v>3</v>
      </c>
      <c r="M1618" s="33">
        <f t="shared" si="366"/>
        <v>1992</v>
      </c>
      <c r="N1618" s="34">
        <v>19.16</v>
      </c>
      <c r="P1618" s="32">
        <v>34180</v>
      </c>
      <c r="Q1618" s="33">
        <f t="shared" si="367"/>
        <v>7</v>
      </c>
      <c r="R1618" s="33">
        <f t="shared" si="368"/>
        <v>1993</v>
      </c>
      <c r="S1618" s="34">
        <v>16.850000000000001</v>
      </c>
    </row>
    <row r="1619" spans="1:19">
      <c r="A1619" s="32">
        <v>36090</v>
      </c>
      <c r="B1619" s="33">
        <f t="shared" si="361"/>
        <v>10</v>
      </c>
      <c r="C1619" s="33">
        <f t="shared" si="362"/>
        <v>1998</v>
      </c>
      <c r="D1619" s="34">
        <v>0.25900000000000001</v>
      </c>
      <c r="F1619" s="32">
        <v>37747</v>
      </c>
      <c r="G1619" s="33">
        <f t="shared" si="363"/>
        <v>5</v>
      </c>
      <c r="H1619" s="33">
        <f t="shared" si="364"/>
        <v>2003</v>
      </c>
      <c r="I1619" s="34">
        <v>5.64</v>
      </c>
      <c r="K1619" s="32">
        <v>33679</v>
      </c>
      <c r="L1619" s="33">
        <f t="shared" si="365"/>
        <v>3</v>
      </c>
      <c r="M1619" s="33">
        <f t="shared" si="366"/>
        <v>1992</v>
      </c>
      <c r="N1619" s="34">
        <v>19.149999999999999</v>
      </c>
      <c r="P1619" s="32">
        <v>34183</v>
      </c>
      <c r="Q1619" s="33">
        <f t="shared" si="367"/>
        <v>8</v>
      </c>
      <c r="R1619" s="33">
        <f t="shared" si="368"/>
        <v>1993</v>
      </c>
      <c r="S1619" s="34">
        <v>16.850000000000001</v>
      </c>
    </row>
    <row r="1620" spans="1:19">
      <c r="A1620" s="32">
        <v>36091</v>
      </c>
      <c r="B1620" s="33">
        <f t="shared" si="361"/>
        <v>10</v>
      </c>
      <c r="C1620" s="33">
        <f t="shared" si="362"/>
        <v>1998</v>
      </c>
      <c r="D1620" s="34">
        <v>0.25900000000000001</v>
      </c>
      <c r="F1620" s="32">
        <v>37748</v>
      </c>
      <c r="G1620" s="33">
        <f t="shared" si="363"/>
        <v>5</v>
      </c>
      <c r="H1620" s="33">
        <f t="shared" si="364"/>
        <v>2003</v>
      </c>
      <c r="I1620" s="34">
        <v>5.49</v>
      </c>
      <c r="K1620" s="32">
        <v>33680</v>
      </c>
      <c r="L1620" s="33">
        <f t="shared" si="365"/>
        <v>3</v>
      </c>
      <c r="M1620" s="33">
        <f t="shared" si="366"/>
        <v>1992</v>
      </c>
      <c r="N1620" s="34">
        <v>19.27</v>
      </c>
      <c r="P1620" s="32">
        <v>34184</v>
      </c>
      <c r="Q1620" s="33">
        <f t="shared" si="367"/>
        <v>8</v>
      </c>
      <c r="R1620" s="33">
        <f t="shared" si="368"/>
        <v>1993</v>
      </c>
      <c r="S1620" s="34">
        <v>16.53</v>
      </c>
    </row>
    <row r="1621" spans="1:19">
      <c r="A1621" s="32">
        <v>36094</v>
      </c>
      <c r="B1621" s="33">
        <f t="shared" si="361"/>
        <v>10</v>
      </c>
      <c r="C1621" s="33">
        <f t="shared" si="362"/>
        <v>1998</v>
      </c>
      <c r="D1621" s="34">
        <v>0.26100000000000001</v>
      </c>
      <c r="F1621" s="32">
        <v>37749</v>
      </c>
      <c r="G1621" s="33">
        <f t="shared" si="363"/>
        <v>5</v>
      </c>
      <c r="H1621" s="33">
        <f t="shared" si="364"/>
        <v>2003</v>
      </c>
      <c r="I1621" s="34">
        <v>5.65</v>
      </c>
      <c r="K1621" s="32">
        <v>33681</v>
      </c>
      <c r="L1621" s="33">
        <f t="shared" si="365"/>
        <v>3</v>
      </c>
      <c r="M1621" s="33">
        <f t="shared" si="366"/>
        <v>1992</v>
      </c>
      <c r="N1621" s="34">
        <v>19.05</v>
      </c>
      <c r="P1621" s="32">
        <v>34185</v>
      </c>
      <c r="Q1621" s="33">
        <f t="shared" si="367"/>
        <v>8</v>
      </c>
      <c r="R1621" s="33">
        <f t="shared" si="368"/>
        <v>1993</v>
      </c>
      <c r="S1621" s="34">
        <v>16.63</v>
      </c>
    </row>
    <row r="1622" spans="1:19">
      <c r="A1622" s="32">
        <v>36095</v>
      </c>
      <c r="B1622" s="33">
        <f t="shared" si="361"/>
        <v>10</v>
      </c>
      <c r="C1622" s="33">
        <f t="shared" si="362"/>
        <v>1998</v>
      </c>
      <c r="D1622" s="34">
        <v>0.26400000000000001</v>
      </c>
      <c r="F1622" s="32">
        <v>37750</v>
      </c>
      <c r="G1622" s="33">
        <f t="shared" si="363"/>
        <v>5</v>
      </c>
      <c r="H1622" s="33">
        <f t="shared" si="364"/>
        <v>2003</v>
      </c>
      <c r="I1622" s="34">
        <v>5.73</v>
      </c>
      <c r="K1622" s="32">
        <v>33682</v>
      </c>
      <c r="L1622" s="33">
        <f t="shared" si="365"/>
        <v>3</v>
      </c>
      <c r="M1622" s="33">
        <f t="shared" si="366"/>
        <v>1992</v>
      </c>
      <c r="N1622" s="34">
        <v>19.27</v>
      </c>
      <c r="P1622" s="32">
        <v>34186</v>
      </c>
      <c r="Q1622" s="33">
        <f t="shared" si="367"/>
        <v>8</v>
      </c>
      <c r="R1622" s="33">
        <f t="shared" si="368"/>
        <v>1993</v>
      </c>
      <c r="S1622" s="34">
        <v>16.600000000000001</v>
      </c>
    </row>
    <row r="1623" spans="1:19">
      <c r="A1623" s="32">
        <v>36096</v>
      </c>
      <c r="B1623" s="33">
        <f t="shared" si="361"/>
        <v>10</v>
      </c>
      <c r="C1623" s="33">
        <f t="shared" si="362"/>
        <v>1998</v>
      </c>
      <c r="D1623" s="34">
        <v>0.25900000000000001</v>
      </c>
      <c r="F1623" s="32">
        <v>37753</v>
      </c>
      <c r="G1623" s="33">
        <f t="shared" si="363"/>
        <v>5</v>
      </c>
      <c r="H1623" s="33">
        <f t="shared" si="364"/>
        <v>2003</v>
      </c>
      <c r="I1623" s="34">
        <v>5.91</v>
      </c>
      <c r="K1623" s="32">
        <v>33683</v>
      </c>
      <c r="L1623" s="33">
        <f t="shared" si="365"/>
        <v>3</v>
      </c>
      <c r="M1623" s="33">
        <f t="shared" si="366"/>
        <v>1992</v>
      </c>
      <c r="N1623" s="34">
        <v>18.78</v>
      </c>
      <c r="P1623" s="32">
        <v>34187</v>
      </c>
      <c r="Q1623" s="33">
        <f t="shared" si="367"/>
        <v>8</v>
      </c>
      <c r="R1623" s="33">
        <f t="shared" si="368"/>
        <v>1993</v>
      </c>
      <c r="S1623" s="34">
        <v>16.38</v>
      </c>
    </row>
    <row r="1624" spans="1:19">
      <c r="A1624" s="32">
        <v>36097</v>
      </c>
      <c r="B1624" s="33">
        <f t="shared" si="361"/>
        <v>10</v>
      </c>
      <c r="C1624" s="33">
        <f t="shared" si="362"/>
        <v>1998</v>
      </c>
      <c r="D1624" s="34">
        <v>0.25900000000000001</v>
      </c>
      <c r="F1624" s="32">
        <v>37754</v>
      </c>
      <c r="G1624" s="33">
        <f t="shared" si="363"/>
        <v>5</v>
      </c>
      <c r="H1624" s="33">
        <f t="shared" si="364"/>
        <v>2003</v>
      </c>
      <c r="I1624" s="34">
        <v>5.98</v>
      </c>
      <c r="K1624" s="32">
        <v>33686</v>
      </c>
      <c r="L1624" s="33">
        <f t="shared" si="365"/>
        <v>3</v>
      </c>
      <c r="M1624" s="33">
        <f t="shared" si="366"/>
        <v>1992</v>
      </c>
      <c r="N1624" s="34">
        <v>18.91</v>
      </c>
      <c r="P1624" s="32">
        <v>34190</v>
      </c>
      <c r="Q1624" s="33">
        <f t="shared" si="367"/>
        <v>8</v>
      </c>
      <c r="R1624" s="33">
        <f t="shared" si="368"/>
        <v>1993</v>
      </c>
      <c r="S1624" s="34">
        <v>16.45</v>
      </c>
    </row>
    <row r="1625" spans="1:19">
      <c r="A1625" s="32">
        <v>36098</v>
      </c>
      <c r="B1625" s="33">
        <f t="shared" si="361"/>
        <v>10</v>
      </c>
      <c r="C1625" s="33">
        <f t="shared" si="362"/>
        <v>1998</v>
      </c>
      <c r="D1625" s="34">
        <v>0.25600000000000001</v>
      </c>
      <c r="F1625" s="32">
        <v>37755</v>
      </c>
      <c r="G1625" s="33">
        <f t="shared" si="363"/>
        <v>5</v>
      </c>
      <c r="H1625" s="33">
        <f t="shared" si="364"/>
        <v>2003</v>
      </c>
      <c r="I1625" s="34">
        <v>6.17</v>
      </c>
      <c r="K1625" s="32">
        <v>33687</v>
      </c>
      <c r="L1625" s="33">
        <f t="shared" si="365"/>
        <v>3</v>
      </c>
      <c r="M1625" s="33">
        <f t="shared" si="366"/>
        <v>1992</v>
      </c>
      <c r="N1625" s="34">
        <v>19.059999999999999</v>
      </c>
      <c r="P1625" s="32">
        <v>34191</v>
      </c>
      <c r="Q1625" s="33">
        <f t="shared" si="367"/>
        <v>8</v>
      </c>
      <c r="R1625" s="33">
        <f t="shared" si="368"/>
        <v>1993</v>
      </c>
      <c r="S1625" s="34">
        <v>16.3</v>
      </c>
    </row>
    <row r="1626" spans="1:19">
      <c r="A1626" s="32">
        <v>36101</v>
      </c>
      <c r="B1626" s="33">
        <f t="shared" si="361"/>
        <v>11</v>
      </c>
      <c r="C1626" s="33">
        <f t="shared" si="362"/>
        <v>1998</v>
      </c>
      <c r="D1626" s="34">
        <v>0.25900000000000001</v>
      </c>
      <c r="F1626" s="32">
        <v>37756</v>
      </c>
      <c r="G1626" s="33">
        <f t="shared" si="363"/>
        <v>5</v>
      </c>
      <c r="H1626" s="33">
        <f t="shared" si="364"/>
        <v>2003</v>
      </c>
      <c r="I1626" s="34">
        <v>6.24</v>
      </c>
      <c r="K1626" s="32">
        <v>33688</v>
      </c>
      <c r="L1626" s="33">
        <f t="shared" si="365"/>
        <v>3</v>
      </c>
      <c r="M1626" s="33">
        <f t="shared" si="366"/>
        <v>1992</v>
      </c>
      <c r="N1626" s="34">
        <v>19</v>
      </c>
      <c r="P1626" s="32">
        <v>34192</v>
      </c>
      <c r="Q1626" s="33">
        <f t="shared" si="367"/>
        <v>8</v>
      </c>
      <c r="R1626" s="33">
        <f t="shared" si="368"/>
        <v>1993</v>
      </c>
      <c r="S1626" s="34">
        <v>16.579999999999998</v>
      </c>
    </row>
    <row r="1627" spans="1:19">
      <c r="A1627" s="32">
        <v>36102</v>
      </c>
      <c r="B1627" s="33">
        <f t="shared" si="361"/>
        <v>11</v>
      </c>
      <c r="C1627" s="33">
        <f t="shared" si="362"/>
        <v>1998</v>
      </c>
      <c r="D1627" s="34">
        <v>0.25900000000000001</v>
      </c>
      <c r="F1627" s="32">
        <v>37757</v>
      </c>
      <c r="G1627" s="33">
        <f t="shared" si="363"/>
        <v>5</v>
      </c>
      <c r="H1627" s="33">
        <f t="shared" si="364"/>
        <v>2003</v>
      </c>
      <c r="I1627" s="34">
        <v>5.96</v>
      </c>
      <c r="K1627" s="32">
        <v>33689</v>
      </c>
      <c r="L1627" s="33">
        <f t="shared" si="365"/>
        <v>3</v>
      </c>
      <c r="M1627" s="33">
        <f t="shared" si="366"/>
        <v>1992</v>
      </c>
      <c r="N1627" s="34">
        <v>19.309999999999999</v>
      </c>
      <c r="P1627" s="32">
        <v>34193</v>
      </c>
      <c r="Q1627" s="33">
        <f t="shared" si="367"/>
        <v>8</v>
      </c>
      <c r="R1627" s="33">
        <f t="shared" si="368"/>
        <v>1993</v>
      </c>
      <c r="S1627" s="34">
        <v>16.78</v>
      </c>
    </row>
    <row r="1628" spans="1:19">
      <c r="A1628" s="32">
        <v>36103</v>
      </c>
      <c r="B1628" s="33">
        <f t="shared" si="361"/>
        <v>11</v>
      </c>
      <c r="C1628" s="33">
        <f t="shared" si="362"/>
        <v>1998</v>
      </c>
      <c r="D1628" s="34">
        <v>0.25600000000000001</v>
      </c>
      <c r="F1628" s="32">
        <v>37760</v>
      </c>
      <c r="G1628" s="33">
        <f t="shared" si="363"/>
        <v>5</v>
      </c>
      <c r="H1628" s="33">
        <f t="shared" si="364"/>
        <v>2003</v>
      </c>
      <c r="I1628" s="34">
        <v>6.08</v>
      </c>
      <c r="K1628" s="32">
        <v>33690</v>
      </c>
      <c r="L1628" s="33">
        <f t="shared" si="365"/>
        <v>3</v>
      </c>
      <c r="M1628" s="33">
        <f t="shared" si="366"/>
        <v>1992</v>
      </c>
      <c r="N1628" s="34">
        <v>19.190000000000001</v>
      </c>
      <c r="P1628" s="32">
        <v>34194</v>
      </c>
      <c r="Q1628" s="33">
        <f t="shared" si="367"/>
        <v>8</v>
      </c>
      <c r="R1628" s="33">
        <f t="shared" si="368"/>
        <v>1993</v>
      </c>
      <c r="S1628" s="34">
        <v>16.93</v>
      </c>
    </row>
    <row r="1629" spans="1:19">
      <c r="A1629" s="32">
        <v>36104</v>
      </c>
      <c r="B1629" s="33">
        <f t="shared" si="361"/>
        <v>11</v>
      </c>
      <c r="C1629" s="33">
        <f t="shared" si="362"/>
        <v>1998</v>
      </c>
      <c r="D1629" s="34">
        <v>0.254</v>
      </c>
      <c r="F1629" s="32">
        <v>37761</v>
      </c>
      <c r="G1629" s="33">
        <f t="shared" si="363"/>
        <v>5</v>
      </c>
      <c r="H1629" s="33">
        <f t="shared" si="364"/>
        <v>2003</v>
      </c>
      <c r="I1629" s="34">
        <v>5.93</v>
      </c>
      <c r="K1629" s="32">
        <v>33693</v>
      </c>
      <c r="L1629" s="33">
        <f t="shared" si="365"/>
        <v>3</v>
      </c>
      <c r="M1629" s="33">
        <f t="shared" si="366"/>
        <v>1992</v>
      </c>
      <c r="N1629" s="34">
        <v>19.25</v>
      </c>
      <c r="P1629" s="32">
        <v>34197</v>
      </c>
      <c r="Q1629" s="33">
        <f t="shared" si="367"/>
        <v>8</v>
      </c>
      <c r="R1629" s="33">
        <f t="shared" si="368"/>
        <v>1993</v>
      </c>
      <c r="S1629" s="34">
        <v>16.8</v>
      </c>
    </row>
    <row r="1630" spans="1:19">
      <c r="A1630" s="32">
        <v>36105</v>
      </c>
      <c r="B1630" s="33">
        <f t="shared" si="361"/>
        <v>11</v>
      </c>
      <c r="C1630" s="33">
        <f t="shared" si="362"/>
        <v>1998</v>
      </c>
      <c r="D1630" s="34">
        <v>0.25600000000000001</v>
      </c>
      <c r="F1630" s="32">
        <v>37762</v>
      </c>
      <c r="G1630" s="33">
        <f t="shared" si="363"/>
        <v>5</v>
      </c>
      <c r="H1630" s="33">
        <f t="shared" si="364"/>
        <v>2003</v>
      </c>
      <c r="I1630" s="34">
        <v>6.08</v>
      </c>
      <c r="K1630" s="32">
        <v>33694</v>
      </c>
      <c r="L1630" s="33">
        <f t="shared" si="365"/>
        <v>3</v>
      </c>
      <c r="M1630" s="33">
        <f t="shared" si="366"/>
        <v>1992</v>
      </c>
      <c r="N1630" s="34">
        <v>19.489999999999998</v>
      </c>
      <c r="P1630" s="32">
        <v>34198</v>
      </c>
      <c r="Q1630" s="33">
        <f t="shared" si="367"/>
        <v>8</v>
      </c>
      <c r="R1630" s="33">
        <f t="shared" si="368"/>
        <v>1993</v>
      </c>
      <c r="S1630" s="34">
        <v>16.88</v>
      </c>
    </row>
    <row r="1631" spans="1:19">
      <c r="A1631" s="32">
        <v>36108</v>
      </c>
      <c r="B1631" s="33">
        <f t="shared" si="361"/>
        <v>11</v>
      </c>
      <c r="C1631" s="33">
        <f t="shared" si="362"/>
        <v>1998</v>
      </c>
      <c r="D1631" s="34">
        <v>0.25600000000000001</v>
      </c>
      <c r="F1631" s="32">
        <v>37763</v>
      </c>
      <c r="G1631" s="33">
        <f t="shared" si="363"/>
        <v>5</v>
      </c>
      <c r="H1631" s="33">
        <f t="shared" si="364"/>
        <v>2003</v>
      </c>
      <c r="I1631" s="34">
        <v>6.09</v>
      </c>
      <c r="K1631" s="32">
        <v>33695</v>
      </c>
      <c r="L1631" s="33">
        <f t="shared" si="365"/>
        <v>4</v>
      </c>
      <c r="M1631" s="33">
        <f t="shared" si="366"/>
        <v>1992</v>
      </c>
      <c r="N1631" s="34">
        <v>19.850000000000001</v>
      </c>
      <c r="P1631" s="32">
        <v>34199</v>
      </c>
      <c r="Q1631" s="33">
        <f t="shared" si="367"/>
        <v>8</v>
      </c>
      <c r="R1631" s="33">
        <f t="shared" si="368"/>
        <v>1993</v>
      </c>
      <c r="S1631" s="34">
        <v>16.63</v>
      </c>
    </row>
    <row r="1632" spans="1:19">
      <c r="A1632" s="32">
        <v>36109</v>
      </c>
      <c r="B1632" s="33">
        <f t="shared" si="361"/>
        <v>11</v>
      </c>
      <c r="C1632" s="33">
        <f t="shared" si="362"/>
        <v>1998</v>
      </c>
      <c r="D1632" s="34">
        <v>0.254</v>
      </c>
      <c r="F1632" s="32">
        <v>37764</v>
      </c>
      <c r="G1632" s="33">
        <f t="shared" si="363"/>
        <v>5</v>
      </c>
      <c r="H1632" s="33">
        <f t="shared" si="364"/>
        <v>2003</v>
      </c>
      <c r="I1632" s="34">
        <v>5.92</v>
      </c>
      <c r="K1632" s="32">
        <v>33696</v>
      </c>
      <c r="L1632" s="33">
        <f t="shared" si="365"/>
        <v>4</v>
      </c>
      <c r="M1632" s="33">
        <f t="shared" si="366"/>
        <v>1992</v>
      </c>
      <c r="N1632" s="34">
        <v>19.79</v>
      </c>
      <c r="P1632" s="32">
        <v>34200</v>
      </c>
      <c r="Q1632" s="33">
        <f t="shared" si="367"/>
        <v>8</v>
      </c>
      <c r="R1632" s="33">
        <f t="shared" si="368"/>
        <v>1993</v>
      </c>
      <c r="S1632" s="34">
        <v>16.63</v>
      </c>
    </row>
    <row r="1633" spans="1:19">
      <c r="A1633" s="32">
        <v>36110</v>
      </c>
      <c r="B1633" s="33">
        <f t="shared" si="361"/>
        <v>11</v>
      </c>
      <c r="C1633" s="33">
        <f t="shared" si="362"/>
        <v>1998</v>
      </c>
      <c r="D1633" s="34">
        <v>0.25900000000000001</v>
      </c>
      <c r="F1633" s="32">
        <v>37768</v>
      </c>
      <c r="G1633" s="33">
        <f t="shared" si="363"/>
        <v>5</v>
      </c>
      <c r="H1633" s="33">
        <f t="shared" si="364"/>
        <v>2003</v>
      </c>
      <c r="I1633" s="34">
        <v>5.84</v>
      </c>
      <c r="K1633" s="32">
        <v>33697</v>
      </c>
      <c r="L1633" s="33">
        <f t="shared" si="365"/>
        <v>4</v>
      </c>
      <c r="M1633" s="33">
        <f t="shared" si="366"/>
        <v>1992</v>
      </c>
      <c r="N1633" s="34">
        <v>20.25</v>
      </c>
      <c r="P1633" s="32">
        <v>34201</v>
      </c>
      <c r="Q1633" s="33">
        <f t="shared" si="367"/>
        <v>8</v>
      </c>
      <c r="R1633" s="33">
        <f t="shared" si="368"/>
        <v>1993</v>
      </c>
      <c r="S1633" s="34">
        <v>16.68</v>
      </c>
    </row>
    <row r="1634" spans="1:19">
      <c r="A1634" s="32">
        <v>36111</v>
      </c>
      <c r="B1634" s="33">
        <f t="shared" si="361"/>
        <v>11</v>
      </c>
      <c r="C1634" s="33">
        <f t="shared" si="362"/>
        <v>1998</v>
      </c>
      <c r="D1634" s="34">
        <v>0.25900000000000001</v>
      </c>
      <c r="F1634" s="32">
        <v>37769</v>
      </c>
      <c r="G1634" s="33">
        <f t="shared" si="363"/>
        <v>5</v>
      </c>
      <c r="H1634" s="33">
        <f t="shared" si="364"/>
        <v>2003</v>
      </c>
      <c r="I1634" s="34">
        <v>5.71</v>
      </c>
      <c r="K1634" s="32">
        <v>33700</v>
      </c>
      <c r="L1634" s="33">
        <f t="shared" si="365"/>
        <v>4</v>
      </c>
      <c r="M1634" s="33">
        <f t="shared" si="366"/>
        <v>1992</v>
      </c>
      <c r="N1634" s="34">
        <v>20.440000000000001</v>
      </c>
      <c r="P1634" s="32">
        <v>34204</v>
      </c>
      <c r="Q1634" s="33">
        <f t="shared" si="367"/>
        <v>8</v>
      </c>
      <c r="R1634" s="33">
        <f t="shared" si="368"/>
        <v>1993</v>
      </c>
      <c r="S1634" s="34">
        <v>16.829999999999998</v>
      </c>
    </row>
    <row r="1635" spans="1:19">
      <c r="A1635" s="32">
        <v>36112</v>
      </c>
      <c r="B1635" s="33">
        <f t="shared" si="361"/>
        <v>11</v>
      </c>
      <c r="C1635" s="33">
        <f t="shared" si="362"/>
        <v>1998</v>
      </c>
      <c r="D1635" s="34">
        <v>0.26100000000000001</v>
      </c>
      <c r="F1635" s="32">
        <v>37770</v>
      </c>
      <c r="G1635" s="33">
        <f t="shared" si="363"/>
        <v>5</v>
      </c>
      <c r="H1635" s="33">
        <f t="shared" si="364"/>
        <v>2003</v>
      </c>
      <c r="I1635" s="34">
        <v>5.76</v>
      </c>
      <c r="K1635" s="32">
        <v>33701</v>
      </c>
      <c r="L1635" s="33">
        <f t="shared" si="365"/>
        <v>4</v>
      </c>
      <c r="M1635" s="33">
        <f t="shared" si="366"/>
        <v>1992</v>
      </c>
      <c r="N1635" s="34">
        <v>20.29</v>
      </c>
      <c r="P1635" s="32">
        <v>34205</v>
      </c>
      <c r="Q1635" s="33">
        <f t="shared" si="367"/>
        <v>8</v>
      </c>
      <c r="R1635" s="33">
        <f t="shared" si="368"/>
        <v>1993</v>
      </c>
      <c r="S1635" s="34">
        <v>16.93</v>
      </c>
    </row>
    <row r="1636" spans="1:19">
      <c r="A1636" s="32">
        <v>36115</v>
      </c>
      <c r="B1636" s="33">
        <f t="shared" ref="B1636:B1699" si="369">+MONTH(A1636)</f>
        <v>11</v>
      </c>
      <c r="C1636" s="33">
        <f t="shared" ref="C1636:C1699" si="370">+YEAR(A1636)</f>
        <v>1998</v>
      </c>
      <c r="D1636" s="34">
        <v>0.25600000000000001</v>
      </c>
      <c r="F1636" s="32">
        <v>37771</v>
      </c>
      <c r="G1636" s="33">
        <f t="shared" ref="G1636:G1699" si="371">+MONTH(F1636)</f>
        <v>5</v>
      </c>
      <c r="H1636" s="33">
        <f t="shared" ref="H1636:H1699" si="372">+YEAR(F1636)</f>
        <v>2003</v>
      </c>
      <c r="I1636" s="34">
        <v>5.99</v>
      </c>
      <c r="K1636" s="32">
        <v>33702</v>
      </c>
      <c r="L1636" s="33">
        <f t="shared" ref="L1636:L1699" si="373">+MONTH(K1636)</f>
        <v>4</v>
      </c>
      <c r="M1636" s="33">
        <f t="shared" ref="M1636:M1699" si="374">+YEAR(K1636)</f>
        <v>1992</v>
      </c>
      <c r="N1636" s="34">
        <v>20.64</v>
      </c>
      <c r="P1636" s="32">
        <v>34206</v>
      </c>
      <c r="Q1636" s="33">
        <f t="shared" ref="Q1636:Q1699" si="375">+MONTH(P1636)</f>
        <v>8</v>
      </c>
      <c r="R1636" s="33">
        <f t="shared" si="368"/>
        <v>1993</v>
      </c>
      <c r="S1636" s="34">
        <v>16.68</v>
      </c>
    </row>
    <row r="1637" spans="1:19">
      <c r="A1637" s="32">
        <v>36116</v>
      </c>
      <c r="B1637" s="33">
        <f t="shared" si="369"/>
        <v>11</v>
      </c>
      <c r="C1637" s="33">
        <f t="shared" si="370"/>
        <v>1998</v>
      </c>
      <c r="D1637" s="34">
        <v>0.251</v>
      </c>
      <c r="F1637" s="32">
        <v>37774</v>
      </c>
      <c r="G1637" s="33">
        <f t="shared" si="371"/>
        <v>6</v>
      </c>
      <c r="H1637" s="33">
        <f t="shared" si="372"/>
        <v>2003</v>
      </c>
      <c r="I1637" s="34">
        <v>6.22</v>
      </c>
      <c r="K1637" s="32">
        <v>33703</v>
      </c>
      <c r="L1637" s="33">
        <f t="shared" si="373"/>
        <v>4</v>
      </c>
      <c r="M1637" s="33">
        <f t="shared" si="374"/>
        <v>1992</v>
      </c>
      <c r="N1637" s="34">
        <v>20.329999999999998</v>
      </c>
      <c r="P1637" s="32">
        <v>34207</v>
      </c>
      <c r="Q1637" s="33">
        <f t="shared" si="375"/>
        <v>8</v>
      </c>
      <c r="R1637" s="33">
        <f t="shared" ref="R1637:R1700" si="376">+YEAR(P1637)</f>
        <v>1993</v>
      </c>
      <c r="S1637" s="34">
        <v>16.75</v>
      </c>
    </row>
    <row r="1638" spans="1:19">
      <c r="A1638" s="32">
        <v>36117</v>
      </c>
      <c r="B1638" s="33">
        <f t="shared" si="369"/>
        <v>11</v>
      </c>
      <c r="C1638" s="33">
        <f t="shared" si="370"/>
        <v>1998</v>
      </c>
      <c r="D1638" s="34">
        <v>0.23899999999999999</v>
      </c>
      <c r="F1638" s="32">
        <v>37775</v>
      </c>
      <c r="G1638" s="33">
        <f t="shared" si="371"/>
        <v>6</v>
      </c>
      <c r="H1638" s="33">
        <f t="shared" si="372"/>
        <v>2003</v>
      </c>
      <c r="I1638" s="34">
        <v>6.25</v>
      </c>
      <c r="K1638" s="32">
        <v>33704</v>
      </c>
      <c r="L1638" s="33">
        <f t="shared" si="373"/>
        <v>4</v>
      </c>
      <c r="M1638" s="33">
        <f t="shared" si="374"/>
        <v>1992</v>
      </c>
      <c r="N1638" s="34">
        <v>20.45</v>
      </c>
      <c r="P1638" s="32">
        <v>34208</v>
      </c>
      <c r="Q1638" s="33">
        <f t="shared" si="375"/>
        <v>8</v>
      </c>
      <c r="R1638" s="33">
        <f t="shared" si="376"/>
        <v>1993</v>
      </c>
      <c r="S1638" s="34">
        <v>17.05</v>
      </c>
    </row>
    <row r="1639" spans="1:19">
      <c r="A1639" s="32">
        <v>36118</v>
      </c>
      <c r="B1639" s="33">
        <f t="shared" si="369"/>
        <v>11</v>
      </c>
      <c r="C1639" s="33">
        <f t="shared" si="370"/>
        <v>1998</v>
      </c>
      <c r="D1639" s="34">
        <v>0.24099999999999999</v>
      </c>
      <c r="F1639" s="32">
        <v>37776</v>
      </c>
      <c r="G1639" s="33">
        <f t="shared" si="371"/>
        <v>6</v>
      </c>
      <c r="H1639" s="33">
        <f t="shared" si="372"/>
        <v>2003</v>
      </c>
      <c r="I1639" s="34">
        <v>6.4</v>
      </c>
      <c r="K1639" s="32">
        <v>33707</v>
      </c>
      <c r="L1639" s="33">
        <f t="shared" si="373"/>
        <v>4</v>
      </c>
      <c r="M1639" s="33">
        <f t="shared" si="374"/>
        <v>1992</v>
      </c>
      <c r="N1639" s="34">
        <v>20.239999999999998</v>
      </c>
      <c r="P1639" s="32">
        <v>34212</v>
      </c>
      <c r="Q1639" s="33">
        <f t="shared" si="375"/>
        <v>8</v>
      </c>
      <c r="R1639" s="33">
        <f t="shared" si="376"/>
        <v>1993</v>
      </c>
      <c r="S1639" s="34">
        <v>16.73</v>
      </c>
    </row>
    <row r="1640" spans="1:19">
      <c r="A1640" s="32">
        <v>36119</v>
      </c>
      <c r="B1640" s="33">
        <f t="shared" si="369"/>
        <v>11</v>
      </c>
      <c r="C1640" s="33">
        <f t="shared" si="370"/>
        <v>1998</v>
      </c>
      <c r="D1640" s="34">
        <v>0.24099999999999999</v>
      </c>
      <c r="F1640" s="32">
        <v>37777</v>
      </c>
      <c r="G1640" s="33">
        <f t="shared" si="371"/>
        <v>6</v>
      </c>
      <c r="H1640" s="33">
        <f t="shared" si="372"/>
        <v>2003</v>
      </c>
      <c r="I1640" s="34">
        <v>6.17</v>
      </c>
      <c r="K1640" s="32">
        <v>33708</v>
      </c>
      <c r="L1640" s="33">
        <f t="shared" si="373"/>
        <v>4</v>
      </c>
      <c r="M1640" s="33">
        <f t="shared" si="374"/>
        <v>1992</v>
      </c>
      <c r="N1640" s="34">
        <v>19.809999999999999</v>
      </c>
      <c r="P1640" s="32">
        <v>34213</v>
      </c>
      <c r="Q1640" s="33">
        <f t="shared" si="375"/>
        <v>9</v>
      </c>
      <c r="R1640" s="33">
        <f t="shared" si="376"/>
        <v>1993</v>
      </c>
      <c r="S1640" s="34">
        <v>16.55</v>
      </c>
    </row>
    <row r="1641" spans="1:19">
      <c r="A1641" s="32">
        <v>36122</v>
      </c>
      <c r="B1641" s="33">
        <f t="shared" si="369"/>
        <v>11</v>
      </c>
      <c r="C1641" s="33">
        <f t="shared" si="370"/>
        <v>1998</v>
      </c>
      <c r="D1641" s="34">
        <v>0.23899999999999999</v>
      </c>
      <c r="F1641" s="32">
        <v>37778</v>
      </c>
      <c r="G1641" s="33">
        <f t="shared" si="371"/>
        <v>6</v>
      </c>
      <c r="H1641" s="33">
        <f t="shared" si="372"/>
        <v>2003</v>
      </c>
      <c r="I1641" s="34">
        <v>6.25</v>
      </c>
      <c r="K1641" s="32">
        <v>33709</v>
      </c>
      <c r="L1641" s="33">
        <f t="shared" si="373"/>
        <v>4</v>
      </c>
      <c r="M1641" s="33">
        <f t="shared" si="374"/>
        <v>1992</v>
      </c>
      <c r="N1641" s="34">
        <v>19.93</v>
      </c>
      <c r="P1641" s="32">
        <v>34214</v>
      </c>
      <c r="Q1641" s="33">
        <f t="shared" si="375"/>
        <v>9</v>
      </c>
      <c r="R1641" s="33">
        <f t="shared" si="376"/>
        <v>1993</v>
      </c>
      <c r="S1641" s="34">
        <v>16.5</v>
      </c>
    </row>
    <row r="1642" spans="1:19">
      <c r="A1642" s="32">
        <v>36123</v>
      </c>
      <c r="B1642" s="33">
        <f t="shared" si="369"/>
        <v>11</v>
      </c>
      <c r="C1642" s="33">
        <f t="shared" si="370"/>
        <v>1998</v>
      </c>
      <c r="D1642" s="34">
        <v>0.23100000000000001</v>
      </c>
      <c r="F1642" s="32">
        <v>37781</v>
      </c>
      <c r="G1642" s="33">
        <f t="shared" si="371"/>
        <v>6</v>
      </c>
      <c r="H1642" s="33">
        <f t="shared" si="372"/>
        <v>2003</v>
      </c>
      <c r="I1642" s="34">
        <v>6.25</v>
      </c>
      <c r="K1642" s="32">
        <v>33710</v>
      </c>
      <c r="L1642" s="33">
        <f t="shared" si="373"/>
        <v>4</v>
      </c>
      <c r="M1642" s="33">
        <f t="shared" si="374"/>
        <v>1992</v>
      </c>
      <c r="N1642" s="34">
        <v>20.25</v>
      </c>
      <c r="P1642" s="32">
        <v>34215</v>
      </c>
      <c r="Q1642" s="33">
        <f t="shared" si="375"/>
        <v>9</v>
      </c>
      <c r="R1642" s="33">
        <f t="shared" si="376"/>
        <v>1993</v>
      </c>
      <c r="S1642" s="34">
        <v>16.329999999999998</v>
      </c>
    </row>
    <row r="1643" spans="1:19">
      <c r="A1643" s="32">
        <v>36124</v>
      </c>
      <c r="B1643" s="33">
        <f t="shared" si="369"/>
        <v>11</v>
      </c>
      <c r="C1643" s="33">
        <f t="shared" si="370"/>
        <v>1998</v>
      </c>
      <c r="D1643" s="34">
        <v>0.22600000000000001</v>
      </c>
      <c r="F1643" s="32">
        <v>37782</v>
      </c>
      <c r="G1643" s="33">
        <f t="shared" si="371"/>
        <v>6</v>
      </c>
      <c r="H1643" s="33">
        <f t="shared" si="372"/>
        <v>2003</v>
      </c>
      <c r="I1643" s="34">
        <v>6.08</v>
      </c>
      <c r="K1643" s="32">
        <v>33714</v>
      </c>
      <c r="L1643" s="33">
        <f t="shared" si="373"/>
        <v>4</v>
      </c>
      <c r="M1643" s="33">
        <f t="shared" si="374"/>
        <v>1992</v>
      </c>
      <c r="N1643" s="34">
        <v>20.260000000000002</v>
      </c>
      <c r="P1643" s="32">
        <v>34218</v>
      </c>
      <c r="Q1643" s="33">
        <f t="shared" si="375"/>
        <v>9</v>
      </c>
      <c r="R1643" s="33">
        <f t="shared" si="376"/>
        <v>1993</v>
      </c>
      <c r="S1643" s="34">
        <v>16.23</v>
      </c>
    </row>
    <row r="1644" spans="1:19">
      <c r="A1644" s="32">
        <v>36129</v>
      </c>
      <c r="B1644" s="33">
        <f t="shared" si="369"/>
        <v>11</v>
      </c>
      <c r="C1644" s="33">
        <f t="shared" si="370"/>
        <v>1998</v>
      </c>
      <c r="D1644" s="34">
        <v>0.20799999999999999</v>
      </c>
      <c r="F1644" s="32">
        <v>37783</v>
      </c>
      <c r="G1644" s="33">
        <f t="shared" si="371"/>
        <v>6</v>
      </c>
      <c r="H1644" s="33">
        <f t="shared" si="372"/>
        <v>2003</v>
      </c>
      <c r="I1644" s="34">
        <v>6.06</v>
      </c>
      <c r="K1644" s="32">
        <v>33715</v>
      </c>
      <c r="L1644" s="33">
        <f t="shared" si="373"/>
        <v>4</v>
      </c>
      <c r="M1644" s="33">
        <f t="shared" si="374"/>
        <v>1992</v>
      </c>
      <c r="N1644" s="34">
        <v>20.170000000000002</v>
      </c>
      <c r="P1644" s="32">
        <v>34219</v>
      </c>
      <c r="Q1644" s="33">
        <f t="shared" si="375"/>
        <v>9</v>
      </c>
      <c r="R1644" s="33">
        <f t="shared" si="376"/>
        <v>1993</v>
      </c>
      <c r="S1644" s="34">
        <v>15.85</v>
      </c>
    </row>
    <row r="1645" spans="1:19">
      <c r="A1645" s="32">
        <v>36130</v>
      </c>
      <c r="B1645" s="33">
        <f t="shared" si="369"/>
        <v>12</v>
      </c>
      <c r="C1645" s="33">
        <f t="shared" si="370"/>
        <v>1998</v>
      </c>
      <c r="D1645" s="34">
        <v>0.20399999999999999</v>
      </c>
      <c r="F1645" s="32">
        <v>37784</v>
      </c>
      <c r="G1645" s="33">
        <f t="shared" si="371"/>
        <v>6</v>
      </c>
      <c r="H1645" s="33">
        <f t="shared" si="372"/>
        <v>2003</v>
      </c>
      <c r="I1645" s="34">
        <v>5.86</v>
      </c>
      <c r="K1645" s="32">
        <v>33716</v>
      </c>
      <c r="L1645" s="33">
        <f t="shared" si="373"/>
        <v>4</v>
      </c>
      <c r="M1645" s="33">
        <f t="shared" si="374"/>
        <v>1992</v>
      </c>
      <c r="N1645" s="34">
        <v>19.920000000000002</v>
      </c>
      <c r="P1645" s="32">
        <v>34220</v>
      </c>
      <c r="Q1645" s="33">
        <f t="shared" si="375"/>
        <v>9</v>
      </c>
      <c r="R1645" s="33">
        <f t="shared" si="376"/>
        <v>1993</v>
      </c>
      <c r="S1645" s="34">
        <v>15.65</v>
      </c>
    </row>
    <row r="1646" spans="1:19">
      <c r="A1646" s="32">
        <v>36131</v>
      </c>
      <c r="B1646" s="33">
        <f t="shared" si="369"/>
        <v>12</v>
      </c>
      <c r="C1646" s="33">
        <f t="shared" si="370"/>
        <v>1998</v>
      </c>
      <c r="D1646" s="34">
        <v>0.20799999999999999</v>
      </c>
      <c r="F1646" s="32">
        <v>37785</v>
      </c>
      <c r="G1646" s="33">
        <f t="shared" si="371"/>
        <v>6</v>
      </c>
      <c r="H1646" s="33">
        <f t="shared" si="372"/>
        <v>2003</v>
      </c>
      <c r="I1646" s="34">
        <v>5.44</v>
      </c>
      <c r="K1646" s="32">
        <v>33717</v>
      </c>
      <c r="L1646" s="33">
        <f t="shared" si="373"/>
        <v>4</v>
      </c>
      <c r="M1646" s="33">
        <f t="shared" si="374"/>
        <v>1992</v>
      </c>
      <c r="N1646" s="34">
        <v>19.91</v>
      </c>
      <c r="P1646" s="32">
        <v>34221</v>
      </c>
      <c r="Q1646" s="33">
        <f t="shared" si="375"/>
        <v>9</v>
      </c>
      <c r="R1646" s="33">
        <f t="shared" si="376"/>
        <v>1993</v>
      </c>
      <c r="S1646" s="34">
        <v>15.73</v>
      </c>
    </row>
    <row r="1647" spans="1:19">
      <c r="A1647" s="32">
        <v>36132</v>
      </c>
      <c r="B1647" s="33">
        <f t="shared" si="369"/>
        <v>12</v>
      </c>
      <c r="C1647" s="33">
        <f t="shared" si="370"/>
        <v>1998</v>
      </c>
      <c r="D1647" s="34">
        <v>0.20599999999999999</v>
      </c>
      <c r="F1647" s="32">
        <v>37788</v>
      </c>
      <c r="G1647" s="33">
        <f t="shared" si="371"/>
        <v>6</v>
      </c>
      <c r="H1647" s="33">
        <f t="shared" si="372"/>
        <v>2003</v>
      </c>
      <c r="I1647" s="34">
        <v>5.45</v>
      </c>
      <c r="K1647" s="32">
        <v>33718</v>
      </c>
      <c r="L1647" s="33">
        <f t="shared" si="373"/>
        <v>4</v>
      </c>
      <c r="M1647" s="33">
        <f t="shared" si="374"/>
        <v>1992</v>
      </c>
      <c r="N1647" s="34">
        <v>20.05</v>
      </c>
      <c r="P1647" s="32">
        <v>34222</v>
      </c>
      <c r="Q1647" s="33">
        <f t="shared" si="375"/>
        <v>9</v>
      </c>
      <c r="R1647" s="33">
        <f t="shared" si="376"/>
        <v>1993</v>
      </c>
      <c r="S1647" s="34">
        <v>15.43</v>
      </c>
    </row>
    <row r="1648" spans="1:19">
      <c r="A1648" s="32">
        <v>36133</v>
      </c>
      <c r="B1648" s="33">
        <f t="shared" si="369"/>
        <v>12</v>
      </c>
      <c r="C1648" s="33">
        <f t="shared" si="370"/>
        <v>1998</v>
      </c>
      <c r="D1648" s="34">
        <v>0.20899999999999999</v>
      </c>
      <c r="F1648" s="32">
        <v>37789</v>
      </c>
      <c r="G1648" s="33">
        <f t="shared" si="371"/>
        <v>6</v>
      </c>
      <c r="H1648" s="33">
        <f t="shared" si="372"/>
        <v>2003</v>
      </c>
      <c r="I1648" s="34">
        <v>5.66</v>
      </c>
      <c r="K1648" s="32">
        <v>33721</v>
      </c>
      <c r="L1648" s="33">
        <f t="shared" si="373"/>
        <v>4</v>
      </c>
      <c r="M1648" s="33">
        <f t="shared" si="374"/>
        <v>1992</v>
      </c>
      <c r="N1648" s="34">
        <v>20.309999999999999</v>
      </c>
      <c r="P1648" s="32">
        <v>34225</v>
      </c>
      <c r="Q1648" s="33">
        <f t="shared" si="375"/>
        <v>9</v>
      </c>
      <c r="R1648" s="33">
        <f t="shared" si="376"/>
        <v>1993</v>
      </c>
      <c r="S1648" s="34">
        <v>15.43</v>
      </c>
    </row>
    <row r="1649" spans="1:19">
      <c r="A1649" s="32">
        <v>36136</v>
      </c>
      <c r="B1649" s="33">
        <f t="shared" si="369"/>
        <v>12</v>
      </c>
      <c r="C1649" s="33">
        <f t="shared" si="370"/>
        <v>1998</v>
      </c>
      <c r="D1649" s="34">
        <v>0.21099999999999999</v>
      </c>
      <c r="F1649" s="32">
        <v>37790</v>
      </c>
      <c r="G1649" s="33">
        <f t="shared" si="371"/>
        <v>6</v>
      </c>
      <c r="H1649" s="33">
        <f t="shared" si="372"/>
        <v>2003</v>
      </c>
      <c r="I1649" s="34">
        <v>5.53</v>
      </c>
      <c r="K1649" s="32">
        <v>33722</v>
      </c>
      <c r="L1649" s="33">
        <f t="shared" si="373"/>
        <v>4</v>
      </c>
      <c r="M1649" s="33">
        <f t="shared" si="374"/>
        <v>1992</v>
      </c>
      <c r="N1649" s="34">
        <v>20.29</v>
      </c>
      <c r="P1649" s="32">
        <v>34226</v>
      </c>
      <c r="Q1649" s="33">
        <f t="shared" si="375"/>
        <v>9</v>
      </c>
      <c r="R1649" s="33">
        <f t="shared" si="376"/>
        <v>1993</v>
      </c>
      <c r="S1649" s="34">
        <v>15.58</v>
      </c>
    </row>
    <row r="1650" spans="1:19">
      <c r="A1650" s="32">
        <v>36137</v>
      </c>
      <c r="B1650" s="33">
        <f t="shared" si="369"/>
        <v>12</v>
      </c>
      <c r="C1650" s="33">
        <f t="shared" si="370"/>
        <v>1998</v>
      </c>
      <c r="D1650" s="34">
        <v>0.219</v>
      </c>
      <c r="F1650" s="32">
        <v>37791</v>
      </c>
      <c r="G1650" s="33">
        <f t="shared" si="371"/>
        <v>6</v>
      </c>
      <c r="H1650" s="33">
        <f t="shared" si="372"/>
        <v>2003</v>
      </c>
      <c r="I1650" s="34">
        <v>5.53</v>
      </c>
      <c r="K1650" s="32">
        <v>33723</v>
      </c>
      <c r="L1650" s="33">
        <f t="shared" si="373"/>
        <v>4</v>
      </c>
      <c r="M1650" s="33">
        <f t="shared" si="374"/>
        <v>1992</v>
      </c>
      <c r="N1650" s="34">
        <v>20.77</v>
      </c>
      <c r="P1650" s="32">
        <v>34227</v>
      </c>
      <c r="Q1650" s="33">
        <f t="shared" si="375"/>
        <v>9</v>
      </c>
      <c r="R1650" s="33">
        <f t="shared" si="376"/>
        <v>1993</v>
      </c>
      <c r="S1650" s="34">
        <v>15.35</v>
      </c>
    </row>
    <row r="1651" spans="1:19">
      <c r="A1651" s="32">
        <v>36138</v>
      </c>
      <c r="B1651" s="33">
        <f t="shared" si="369"/>
        <v>12</v>
      </c>
      <c r="C1651" s="33">
        <f t="shared" si="370"/>
        <v>1998</v>
      </c>
      <c r="D1651" s="34">
        <v>0.21</v>
      </c>
      <c r="F1651" s="32">
        <v>37792</v>
      </c>
      <c r="G1651" s="33">
        <f t="shared" si="371"/>
        <v>6</v>
      </c>
      <c r="H1651" s="33">
        <f t="shared" si="372"/>
        <v>2003</v>
      </c>
      <c r="I1651" s="34">
        <v>5.68</v>
      </c>
      <c r="K1651" s="32">
        <v>33724</v>
      </c>
      <c r="L1651" s="33">
        <f t="shared" si="373"/>
        <v>4</v>
      </c>
      <c r="M1651" s="33">
        <f t="shared" si="374"/>
        <v>1992</v>
      </c>
      <c r="N1651" s="34">
        <v>20.88</v>
      </c>
      <c r="P1651" s="32">
        <v>34228</v>
      </c>
      <c r="Q1651" s="33">
        <f t="shared" si="375"/>
        <v>9</v>
      </c>
      <c r="R1651" s="33">
        <f t="shared" si="376"/>
        <v>1993</v>
      </c>
      <c r="S1651" s="34">
        <v>15.43</v>
      </c>
    </row>
    <row r="1652" spans="1:19">
      <c r="A1652" s="32">
        <v>36139</v>
      </c>
      <c r="B1652" s="33">
        <f t="shared" si="369"/>
        <v>12</v>
      </c>
      <c r="C1652" s="33">
        <f t="shared" si="370"/>
        <v>1998</v>
      </c>
      <c r="D1652" s="34">
        <v>0.20799999999999999</v>
      </c>
      <c r="F1652" s="32">
        <v>37795</v>
      </c>
      <c r="G1652" s="33">
        <f t="shared" si="371"/>
        <v>6</v>
      </c>
      <c r="H1652" s="33">
        <f t="shared" si="372"/>
        <v>2003</v>
      </c>
      <c r="I1652" s="34">
        <v>5.89</v>
      </c>
      <c r="K1652" s="32">
        <v>33725</v>
      </c>
      <c r="L1652" s="33">
        <f t="shared" si="373"/>
        <v>5</v>
      </c>
      <c r="M1652" s="33">
        <f t="shared" si="374"/>
        <v>1992</v>
      </c>
      <c r="N1652" s="34">
        <v>20.88</v>
      </c>
      <c r="P1652" s="32">
        <v>34229</v>
      </c>
      <c r="Q1652" s="33">
        <f t="shared" si="375"/>
        <v>9</v>
      </c>
      <c r="R1652" s="33">
        <f t="shared" si="376"/>
        <v>1993</v>
      </c>
      <c r="S1652" s="34">
        <v>15.55</v>
      </c>
    </row>
    <row r="1653" spans="1:19">
      <c r="A1653" s="32">
        <v>36140</v>
      </c>
      <c r="B1653" s="33">
        <f t="shared" si="369"/>
        <v>12</v>
      </c>
      <c r="C1653" s="33">
        <f t="shared" si="370"/>
        <v>1998</v>
      </c>
      <c r="D1653" s="34">
        <v>0.20599999999999999</v>
      </c>
      <c r="F1653" s="32">
        <v>37796</v>
      </c>
      <c r="G1653" s="33">
        <f t="shared" si="371"/>
        <v>6</v>
      </c>
      <c r="H1653" s="33">
        <f t="shared" si="372"/>
        <v>2003</v>
      </c>
      <c r="I1653" s="34">
        <v>5.84</v>
      </c>
      <c r="K1653" s="32">
        <v>33728</v>
      </c>
      <c r="L1653" s="33">
        <f t="shared" si="373"/>
        <v>5</v>
      </c>
      <c r="M1653" s="33">
        <f t="shared" si="374"/>
        <v>1992</v>
      </c>
      <c r="N1653" s="34">
        <v>21.13</v>
      </c>
      <c r="P1653" s="32">
        <v>34232</v>
      </c>
      <c r="Q1653" s="33">
        <f t="shared" si="375"/>
        <v>9</v>
      </c>
      <c r="R1653" s="33">
        <f t="shared" si="376"/>
        <v>1993</v>
      </c>
      <c r="S1653" s="34">
        <v>16.03</v>
      </c>
    </row>
    <row r="1654" spans="1:19">
      <c r="A1654" s="32">
        <v>36143</v>
      </c>
      <c r="B1654" s="33">
        <f t="shared" si="369"/>
        <v>12</v>
      </c>
      <c r="C1654" s="33">
        <f t="shared" si="370"/>
        <v>1998</v>
      </c>
      <c r="D1654" s="34">
        <v>0.20599999999999999</v>
      </c>
      <c r="F1654" s="32">
        <v>37797</v>
      </c>
      <c r="G1654" s="33">
        <f t="shared" si="371"/>
        <v>6</v>
      </c>
      <c r="H1654" s="33">
        <f t="shared" si="372"/>
        <v>2003</v>
      </c>
      <c r="I1654" s="34">
        <v>5.64</v>
      </c>
      <c r="K1654" s="32">
        <v>33729</v>
      </c>
      <c r="L1654" s="33">
        <f t="shared" si="373"/>
        <v>5</v>
      </c>
      <c r="M1654" s="33">
        <f t="shared" si="374"/>
        <v>1992</v>
      </c>
      <c r="N1654" s="34">
        <v>20.78</v>
      </c>
      <c r="P1654" s="32">
        <v>34233</v>
      </c>
      <c r="Q1654" s="33">
        <f t="shared" si="375"/>
        <v>9</v>
      </c>
      <c r="R1654" s="33">
        <f t="shared" si="376"/>
        <v>1993</v>
      </c>
      <c r="S1654" s="34">
        <v>16.25</v>
      </c>
    </row>
    <row r="1655" spans="1:19">
      <c r="A1655" s="32">
        <v>36144</v>
      </c>
      <c r="B1655" s="33">
        <f t="shared" si="369"/>
        <v>12</v>
      </c>
      <c r="C1655" s="33">
        <f t="shared" si="370"/>
        <v>1998</v>
      </c>
      <c r="D1655" s="34">
        <v>0.21299999999999999</v>
      </c>
      <c r="F1655" s="32">
        <v>37798</v>
      </c>
      <c r="G1655" s="33">
        <f t="shared" si="371"/>
        <v>6</v>
      </c>
      <c r="H1655" s="33">
        <f t="shared" si="372"/>
        <v>2003</v>
      </c>
      <c r="I1655" s="34">
        <v>5.49</v>
      </c>
      <c r="K1655" s="32">
        <v>33730</v>
      </c>
      <c r="L1655" s="33">
        <f t="shared" si="373"/>
        <v>5</v>
      </c>
      <c r="M1655" s="33">
        <f t="shared" si="374"/>
        <v>1992</v>
      </c>
      <c r="N1655" s="34">
        <v>20.79</v>
      </c>
      <c r="P1655" s="32">
        <v>34234</v>
      </c>
      <c r="Q1655" s="33">
        <f t="shared" si="375"/>
        <v>9</v>
      </c>
      <c r="R1655" s="33">
        <f t="shared" si="376"/>
        <v>1993</v>
      </c>
      <c r="S1655" s="34">
        <v>15.88</v>
      </c>
    </row>
    <row r="1656" spans="1:19">
      <c r="A1656" s="32">
        <v>36145</v>
      </c>
      <c r="B1656" s="33">
        <f t="shared" si="369"/>
        <v>12</v>
      </c>
      <c r="C1656" s="33">
        <f t="shared" si="370"/>
        <v>1998</v>
      </c>
      <c r="D1656" s="34">
        <v>0.216</v>
      </c>
      <c r="F1656" s="32">
        <v>37799</v>
      </c>
      <c r="G1656" s="33">
        <f t="shared" si="371"/>
        <v>6</v>
      </c>
      <c r="H1656" s="33">
        <f t="shared" si="372"/>
        <v>2003</v>
      </c>
      <c r="I1656" s="34">
        <v>5.19</v>
      </c>
      <c r="K1656" s="32">
        <v>33731</v>
      </c>
      <c r="L1656" s="33">
        <f t="shared" si="373"/>
        <v>5</v>
      </c>
      <c r="M1656" s="33">
        <f t="shared" si="374"/>
        <v>1992</v>
      </c>
      <c r="N1656" s="34">
        <v>20.73</v>
      </c>
      <c r="P1656" s="32">
        <v>34235</v>
      </c>
      <c r="Q1656" s="33">
        <f t="shared" si="375"/>
        <v>9</v>
      </c>
      <c r="R1656" s="33">
        <f t="shared" si="376"/>
        <v>1993</v>
      </c>
      <c r="S1656" s="34">
        <v>15.88</v>
      </c>
    </row>
    <row r="1657" spans="1:19">
      <c r="A1657" s="32">
        <v>36146</v>
      </c>
      <c r="B1657" s="33">
        <f t="shared" si="369"/>
        <v>12</v>
      </c>
      <c r="C1657" s="33">
        <f t="shared" si="370"/>
        <v>1998</v>
      </c>
      <c r="D1657" s="34">
        <v>0.216</v>
      </c>
      <c r="F1657" s="32">
        <v>37802</v>
      </c>
      <c r="G1657" s="33">
        <f t="shared" si="371"/>
        <v>6</v>
      </c>
      <c r="H1657" s="33">
        <f t="shared" si="372"/>
        <v>2003</v>
      </c>
      <c r="I1657" s="34">
        <v>5.31</v>
      </c>
      <c r="K1657" s="32">
        <v>33732</v>
      </c>
      <c r="L1657" s="33">
        <f t="shared" si="373"/>
        <v>5</v>
      </c>
      <c r="M1657" s="33">
        <f t="shared" si="374"/>
        <v>1992</v>
      </c>
      <c r="N1657" s="34">
        <v>20.85</v>
      </c>
      <c r="P1657" s="32">
        <v>34236</v>
      </c>
      <c r="Q1657" s="33">
        <f t="shared" si="375"/>
        <v>9</v>
      </c>
      <c r="R1657" s="33">
        <f t="shared" si="376"/>
        <v>1993</v>
      </c>
      <c r="S1657" s="34">
        <v>16.100000000000001</v>
      </c>
    </row>
    <row r="1658" spans="1:19">
      <c r="A1658" s="32">
        <v>36147</v>
      </c>
      <c r="B1658" s="33">
        <f t="shared" si="369"/>
        <v>12</v>
      </c>
      <c r="C1658" s="33">
        <f t="shared" si="370"/>
        <v>1998</v>
      </c>
      <c r="D1658" s="34">
        <v>0.21099999999999999</v>
      </c>
      <c r="F1658" s="32">
        <v>37803</v>
      </c>
      <c r="G1658" s="33">
        <f t="shared" si="371"/>
        <v>7</v>
      </c>
      <c r="H1658" s="33">
        <f t="shared" si="372"/>
        <v>2003</v>
      </c>
      <c r="I1658" s="34">
        <v>5.22</v>
      </c>
      <c r="K1658" s="32">
        <v>33735</v>
      </c>
      <c r="L1658" s="33">
        <f t="shared" si="373"/>
        <v>5</v>
      </c>
      <c r="M1658" s="33">
        <f t="shared" si="374"/>
        <v>1992</v>
      </c>
      <c r="N1658" s="34">
        <v>21.02</v>
      </c>
      <c r="P1658" s="32">
        <v>34239</v>
      </c>
      <c r="Q1658" s="33">
        <f t="shared" si="375"/>
        <v>9</v>
      </c>
      <c r="R1658" s="33">
        <f t="shared" si="376"/>
        <v>1993</v>
      </c>
      <c r="S1658" s="34">
        <v>16.100000000000001</v>
      </c>
    </row>
    <row r="1659" spans="1:19">
      <c r="A1659" s="32">
        <v>36150</v>
      </c>
      <c r="B1659" s="33">
        <f t="shared" si="369"/>
        <v>12</v>
      </c>
      <c r="C1659" s="33">
        <f t="shared" si="370"/>
        <v>1998</v>
      </c>
      <c r="D1659" s="34">
        <v>0.20599999999999999</v>
      </c>
      <c r="F1659" s="32">
        <v>37804</v>
      </c>
      <c r="G1659" s="33">
        <f t="shared" si="371"/>
        <v>7</v>
      </c>
      <c r="H1659" s="33">
        <f t="shared" si="372"/>
        <v>2003</v>
      </c>
      <c r="I1659" s="34">
        <v>5.05</v>
      </c>
      <c r="K1659" s="32">
        <v>33736</v>
      </c>
      <c r="L1659" s="33">
        <f t="shared" si="373"/>
        <v>5</v>
      </c>
      <c r="M1659" s="33">
        <f t="shared" si="374"/>
        <v>1992</v>
      </c>
      <c r="N1659" s="34">
        <v>20.98</v>
      </c>
      <c r="P1659" s="32">
        <v>34240</v>
      </c>
      <c r="Q1659" s="33">
        <f t="shared" si="375"/>
        <v>9</v>
      </c>
      <c r="R1659" s="33">
        <f t="shared" si="376"/>
        <v>1993</v>
      </c>
      <c r="S1659" s="34">
        <v>16.399999999999999</v>
      </c>
    </row>
    <row r="1660" spans="1:19">
      <c r="A1660" s="32">
        <v>36151</v>
      </c>
      <c r="B1660" s="33">
        <f t="shared" si="369"/>
        <v>12</v>
      </c>
      <c r="C1660" s="33">
        <f t="shared" si="370"/>
        <v>1998</v>
      </c>
      <c r="D1660" s="34">
        <v>0.20899999999999999</v>
      </c>
      <c r="F1660" s="32">
        <v>37805</v>
      </c>
      <c r="G1660" s="33">
        <f t="shared" si="371"/>
        <v>7</v>
      </c>
      <c r="H1660" s="33">
        <f t="shared" si="372"/>
        <v>2003</v>
      </c>
      <c r="I1660" s="34">
        <v>4.96</v>
      </c>
      <c r="K1660" s="32">
        <v>33737</v>
      </c>
      <c r="L1660" s="33">
        <f t="shared" si="373"/>
        <v>5</v>
      </c>
      <c r="M1660" s="33">
        <f t="shared" si="374"/>
        <v>1992</v>
      </c>
      <c r="N1660" s="34">
        <v>20.75</v>
      </c>
      <c r="P1660" s="32">
        <v>34241</v>
      </c>
      <c r="Q1660" s="33">
        <f t="shared" si="375"/>
        <v>9</v>
      </c>
      <c r="R1660" s="33">
        <f t="shared" si="376"/>
        <v>1993</v>
      </c>
      <c r="S1660" s="34">
        <v>16.78</v>
      </c>
    </row>
    <row r="1661" spans="1:19">
      <c r="A1661" s="32">
        <v>36152</v>
      </c>
      <c r="B1661" s="33">
        <f t="shared" si="369"/>
        <v>12</v>
      </c>
      <c r="C1661" s="33">
        <f t="shared" si="370"/>
        <v>1998</v>
      </c>
      <c r="D1661" s="34">
        <v>0.21</v>
      </c>
      <c r="F1661" s="32">
        <v>37809</v>
      </c>
      <c r="G1661" s="33">
        <f t="shared" si="371"/>
        <v>7</v>
      </c>
      <c r="H1661" s="33">
        <f t="shared" si="372"/>
        <v>2003</v>
      </c>
      <c r="I1661" s="34">
        <v>5.2</v>
      </c>
      <c r="K1661" s="32">
        <v>33738</v>
      </c>
      <c r="L1661" s="33">
        <f t="shared" si="373"/>
        <v>5</v>
      </c>
      <c r="M1661" s="33">
        <f t="shared" si="374"/>
        <v>1992</v>
      </c>
      <c r="N1661" s="34">
        <v>20.56</v>
      </c>
      <c r="P1661" s="32">
        <v>34242</v>
      </c>
      <c r="Q1661" s="33">
        <f t="shared" si="375"/>
        <v>9</v>
      </c>
      <c r="R1661" s="33">
        <f t="shared" si="376"/>
        <v>1993</v>
      </c>
      <c r="S1661" s="34">
        <v>17.23</v>
      </c>
    </row>
    <row r="1662" spans="1:19">
      <c r="A1662" s="32">
        <v>36153</v>
      </c>
      <c r="B1662" s="33">
        <f t="shared" si="369"/>
        <v>12</v>
      </c>
      <c r="C1662" s="33">
        <f t="shared" si="370"/>
        <v>1998</v>
      </c>
      <c r="D1662" s="34">
        <v>0.21</v>
      </c>
      <c r="F1662" s="32">
        <v>37810</v>
      </c>
      <c r="G1662" s="33">
        <f t="shared" si="371"/>
        <v>7</v>
      </c>
      <c r="H1662" s="33">
        <f t="shared" si="372"/>
        <v>2003</v>
      </c>
      <c r="I1662" s="34">
        <v>5.4</v>
      </c>
      <c r="K1662" s="32">
        <v>33739</v>
      </c>
      <c r="L1662" s="33">
        <f t="shared" si="373"/>
        <v>5</v>
      </c>
      <c r="M1662" s="33">
        <f t="shared" si="374"/>
        <v>1992</v>
      </c>
      <c r="N1662" s="34">
        <v>20.7</v>
      </c>
      <c r="P1662" s="32">
        <v>34243</v>
      </c>
      <c r="Q1662" s="33">
        <f t="shared" si="375"/>
        <v>10</v>
      </c>
      <c r="R1662" s="33">
        <f t="shared" si="376"/>
        <v>1993</v>
      </c>
      <c r="S1662" s="34">
        <v>17.079999999999998</v>
      </c>
    </row>
    <row r="1663" spans="1:19">
      <c r="A1663" s="32">
        <v>36157</v>
      </c>
      <c r="B1663" s="33">
        <f t="shared" si="369"/>
        <v>12</v>
      </c>
      <c r="C1663" s="33">
        <f t="shared" si="370"/>
        <v>1998</v>
      </c>
      <c r="D1663" s="34">
        <v>0.20899999999999999</v>
      </c>
      <c r="F1663" s="32">
        <v>37811</v>
      </c>
      <c r="G1663" s="33">
        <f t="shared" si="371"/>
        <v>7</v>
      </c>
      <c r="H1663" s="33">
        <f t="shared" si="372"/>
        <v>2003</v>
      </c>
      <c r="I1663" s="34">
        <v>5.56</v>
      </c>
      <c r="K1663" s="32">
        <v>33742</v>
      </c>
      <c r="L1663" s="33">
        <f t="shared" si="373"/>
        <v>5</v>
      </c>
      <c r="M1663" s="33">
        <f t="shared" si="374"/>
        <v>1992</v>
      </c>
      <c r="N1663" s="34">
        <v>20.54</v>
      </c>
      <c r="P1663" s="32">
        <v>34246</v>
      </c>
      <c r="Q1663" s="33">
        <f t="shared" si="375"/>
        <v>10</v>
      </c>
      <c r="R1663" s="33">
        <f t="shared" si="376"/>
        <v>1993</v>
      </c>
      <c r="S1663" s="34">
        <v>16.899999999999999</v>
      </c>
    </row>
    <row r="1664" spans="1:19">
      <c r="A1664" s="32">
        <v>36158</v>
      </c>
      <c r="B1664" s="33">
        <f t="shared" si="369"/>
        <v>12</v>
      </c>
      <c r="C1664" s="33">
        <f t="shared" si="370"/>
        <v>1998</v>
      </c>
      <c r="D1664" s="34">
        <v>0.20399999999999999</v>
      </c>
      <c r="F1664" s="32">
        <v>37812</v>
      </c>
      <c r="G1664" s="33">
        <f t="shared" si="371"/>
        <v>7</v>
      </c>
      <c r="H1664" s="33">
        <f t="shared" si="372"/>
        <v>2003</v>
      </c>
      <c r="I1664" s="34">
        <v>5.4</v>
      </c>
      <c r="K1664" s="32">
        <v>33743</v>
      </c>
      <c r="L1664" s="33">
        <f t="shared" si="373"/>
        <v>5</v>
      </c>
      <c r="M1664" s="33">
        <f t="shared" si="374"/>
        <v>1992</v>
      </c>
      <c r="N1664" s="34">
        <v>20.12</v>
      </c>
      <c r="P1664" s="32">
        <v>34247</v>
      </c>
      <c r="Q1664" s="33">
        <f t="shared" si="375"/>
        <v>10</v>
      </c>
      <c r="R1664" s="33">
        <f t="shared" si="376"/>
        <v>1993</v>
      </c>
      <c r="S1664" s="34">
        <v>16.78</v>
      </c>
    </row>
    <row r="1665" spans="1:19">
      <c r="A1665" s="32">
        <v>36159</v>
      </c>
      <c r="B1665" s="33">
        <f t="shared" si="369"/>
        <v>12</v>
      </c>
      <c r="C1665" s="33">
        <f t="shared" si="370"/>
        <v>1998</v>
      </c>
      <c r="D1665" s="34">
        <v>0.20499999999999999</v>
      </c>
      <c r="F1665" s="32">
        <v>37813</v>
      </c>
      <c r="G1665" s="33">
        <f t="shared" si="371"/>
        <v>7</v>
      </c>
      <c r="H1665" s="33">
        <f t="shared" si="372"/>
        <v>2003</v>
      </c>
      <c r="I1665" s="34">
        <v>5.22</v>
      </c>
      <c r="K1665" s="32">
        <v>33744</v>
      </c>
      <c r="L1665" s="33">
        <f t="shared" si="373"/>
        <v>5</v>
      </c>
      <c r="M1665" s="33">
        <f t="shared" si="374"/>
        <v>1992</v>
      </c>
      <c r="N1665" s="34">
        <v>20.2</v>
      </c>
      <c r="P1665" s="32">
        <v>34248</v>
      </c>
      <c r="Q1665" s="33">
        <f t="shared" si="375"/>
        <v>10</v>
      </c>
      <c r="R1665" s="33">
        <f t="shared" si="376"/>
        <v>1993</v>
      </c>
      <c r="S1665" s="34">
        <v>16.98</v>
      </c>
    </row>
    <row r="1666" spans="1:19">
      <c r="A1666" s="32">
        <v>36160</v>
      </c>
      <c r="B1666" s="33">
        <f t="shared" si="369"/>
        <v>12</v>
      </c>
      <c r="C1666" s="33">
        <f t="shared" si="370"/>
        <v>1998</v>
      </c>
      <c r="D1666" s="34">
        <v>0.20499999999999999</v>
      </c>
      <c r="F1666" s="32">
        <v>37816</v>
      </c>
      <c r="G1666" s="33">
        <f t="shared" si="371"/>
        <v>7</v>
      </c>
      <c r="H1666" s="33">
        <f t="shared" si="372"/>
        <v>2003</v>
      </c>
      <c r="I1666" s="34">
        <v>5.15</v>
      </c>
      <c r="K1666" s="32">
        <v>33745</v>
      </c>
      <c r="L1666" s="33">
        <f t="shared" si="373"/>
        <v>5</v>
      </c>
      <c r="M1666" s="33">
        <f t="shared" si="374"/>
        <v>1992</v>
      </c>
      <c r="N1666" s="34">
        <v>20.79</v>
      </c>
      <c r="P1666" s="32">
        <v>34249</v>
      </c>
      <c r="Q1666" s="33">
        <f t="shared" si="375"/>
        <v>10</v>
      </c>
      <c r="R1666" s="33">
        <f t="shared" si="376"/>
        <v>1993</v>
      </c>
      <c r="S1666" s="34">
        <v>16.88</v>
      </c>
    </row>
    <row r="1667" spans="1:19">
      <c r="A1667" s="32">
        <v>36164</v>
      </c>
      <c r="B1667" s="33">
        <f t="shared" si="369"/>
        <v>1</v>
      </c>
      <c r="C1667" s="33">
        <f t="shared" si="370"/>
        <v>1999</v>
      </c>
      <c r="D1667" s="34">
        <v>0.219</v>
      </c>
      <c r="F1667" s="32">
        <v>37817</v>
      </c>
      <c r="G1667" s="33">
        <f t="shared" si="371"/>
        <v>7</v>
      </c>
      <c r="H1667" s="33">
        <f t="shared" si="372"/>
        <v>2003</v>
      </c>
      <c r="I1667" s="34">
        <v>5.17</v>
      </c>
      <c r="K1667" s="32">
        <v>33746</v>
      </c>
      <c r="L1667" s="33">
        <f t="shared" si="373"/>
        <v>5</v>
      </c>
      <c r="M1667" s="33">
        <f t="shared" si="374"/>
        <v>1992</v>
      </c>
      <c r="N1667" s="34">
        <v>20.79</v>
      </c>
      <c r="P1667" s="32">
        <v>34250</v>
      </c>
      <c r="Q1667" s="33">
        <f t="shared" si="375"/>
        <v>10</v>
      </c>
      <c r="R1667" s="33">
        <f t="shared" si="376"/>
        <v>1993</v>
      </c>
      <c r="S1667" s="34">
        <v>16.98</v>
      </c>
    </row>
    <row r="1668" spans="1:19">
      <c r="A1668" s="32">
        <v>36165</v>
      </c>
      <c r="B1668" s="33">
        <f t="shared" si="369"/>
        <v>1</v>
      </c>
      <c r="C1668" s="33">
        <f t="shared" si="370"/>
        <v>1999</v>
      </c>
      <c r="D1668" s="34">
        <v>0.216</v>
      </c>
      <c r="F1668" s="32">
        <v>37818</v>
      </c>
      <c r="G1668" s="33">
        <f t="shared" si="371"/>
        <v>7</v>
      </c>
      <c r="H1668" s="33">
        <f t="shared" si="372"/>
        <v>2003</v>
      </c>
      <c r="I1668" s="34">
        <v>5</v>
      </c>
      <c r="K1668" s="32">
        <v>33750</v>
      </c>
      <c r="L1668" s="33">
        <f t="shared" si="373"/>
        <v>5</v>
      </c>
      <c r="M1668" s="33">
        <f t="shared" si="374"/>
        <v>1992</v>
      </c>
      <c r="N1668" s="34">
        <v>21.8</v>
      </c>
      <c r="P1668" s="32">
        <v>34253</v>
      </c>
      <c r="Q1668" s="33">
        <f t="shared" si="375"/>
        <v>10</v>
      </c>
      <c r="R1668" s="33">
        <f t="shared" si="376"/>
        <v>1993</v>
      </c>
      <c r="S1668" s="34">
        <v>17.13</v>
      </c>
    </row>
    <row r="1669" spans="1:19">
      <c r="A1669" s="32">
        <v>36166</v>
      </c>
      <c r="B1669" s="33">
        <f t="shared" si="369"/>
        <v>1</v>
      </c>
      <c r="C1669" s="33">
        <f t="shared" si="370"/>
        <v>1999</v>
      </c>
      <c r="D1669" s="34">
        <v>0.216</v>
      </c>
      <c r="F1669" s="32">
        <v>37819</v>
      </c>
      <c r="G1669" s="33">
        <f t="shared" si="371"/>
        <v>7</v>
      </c>
      <c r="H1669" s="33">
        <f t="shared" si="372"/>
        <v>2003</v>
      </c>
      <c r="I1669" s="34">
        <v>4.96</v>
      </c>
      <c r="K1669" s="32">
        <v>33751</v>
      </c>
      <c r="L1669" s="33">
        <f t="shared" si="373"/>
        <v>5</v>
      </c>
      <c r="M1669" s="33">
        <f t="shared" si="374"/>
        <v>1992</v>
      </c>
      <c r="N1669" s="34">
        <v>22</v>
      </c>
      <c r="P1669" s="32">
        <v>34254</v>
      </c>
      <c r="Q1669" s="33">
        <f t="shared" si="375"/>
        <v>10</v>
      </c>
      <c r="R1669" s="33">
        <f t="shared" si="376"/>
        <v>1993</v>
      </c>
      <c r="S1669" s="34">
        <v>17.149999999999999</v>
      </c>
    </row>
    <row r="1670" spans="1:19">
      <c r="A1670" s="32">
        <v>36167</v>
      </c>
      <c r="B1670" s="33">
        <f t="shared" si="369"/>
        <v>1</v>
      </c>
      <c r="C1670" s="33">
        <f t="shared" si="370"/>
        <v>1999</v>
      </c>
      <c r="D1670" s="34">
        <v>0.216</v>
      </c>
      <c r="F1670" s="32">
        <v>37820</v>
      </c>
      <c r="G1670" s="33">
        <f t="shared" si="371"/>
        <v>7</v>
      </c>
      <c r="H1670" s="33">
        <f t="shared" si="372"/>
        <v>2003</v>
      </c>
      <c r="I1670" s="34">
        <v>5.01</v>
      </c>
      <c r="K1670" s="32">
        <v>33752</v>
      </c>
      <c r="L1670" s="33">
        <f t="shared" si="373"/>
        <v>5</v>
      </c>
      <c r="M1670" s="33">
        <f t="shared" si="374"/>
        <v>1992</v>
      </c>
      <c r="N1670" s="34">
        <v>21.97</v>
      </c>
      <c r="P1670" s="32">
        <v>34255</v>
      </c>
      <c r="Q1670" s="33">
        <f t="shared" si="375"/>
        <v>10</v>
      </c>
      <c r="R1670" s="33">
        <f t="shared" si="376"/>
        <v>1993</v>
      </c>
      <c r="S1670" s="34">
        <v>17</v>
      </c>
    </row>
    <row r="1671" spans="1:19">
      <c r="A1671" s="32">
        <v>36168</v>
      </c>
      <c r="B1671" s="33">
        <f t="shared" si="369"/>
        <v>1</v>
      </c>
      <c r="C1671" s="33">
        <f t="shared" si="370"/>
        <v>1999</v>
      </c>
      <c r="D1671" s="34">
        <v>0.214</v>
      </c>
      <c r="F1671" s="32">
        <v>37823</v>
      </c>
      <c r="G1671" s="33">
        <f t="shared" si="371"/>
        <v>7</v>
      </c>
      <c r="H1671" s="33">
        <f t="shared" si="372"/>
        <v>2003</v>
      </c>
      <c r="I1671" s="34">
        <v>5.1100000000000003</v>
      </c>
      <c r="K1671" s="32">
        <v>33753</v>
      </c>
      <c r="L1671" s="33">
        <f t="shared" si="373"/>
        <v>5</v>
      </c>
      <c r="M1671" s="33">
        <f t="shared" si="374"/>
        <v>1992</v>
      </c>
      <c r="N1671" s="34">
        <v>22.13</v>
      </c>
      <c r="P1671" s="32">
        <v>34256</v>
      </c>
      <c r="Q1671" s="33">
        <f t="shared" si="375"/>
        <v>10</v>
      </c>
      <c r="R1671" s="33">
        <f t="shared" si="376"/>
        <v>1993</v>
      </c>
      <c r="S1671" s="34">
        <v>16.8</v>
      </c>
    </row>
    <row r="1672" spans="1:19">
      <c r="A1672" s="32">
        <v>36171</v>
      </c>
      <c r="B1672" s="33">
        <f t="shared" si="369"/>
        <v>1</v>
      </c>
      <c r="C1672" s="33">
        <f t="shared" si="370"/>
        <v>1999</v>
      </c>
      <c r="D1672" s="34">
        <v>0.219</v>
      </c>
      <c r="F1672" s="32">
        <v>37824</v>
      </c>
      <c r="G1672" s="33">
        <f t="shared" si="371"/>
        <v>7</v>
      </c>
      <c r="H1672" s="33">
        <f t="shared" si="372"/>
        <v>2003</v>
      </c>
      <c r="I1672" s="34">
        <v>5.04</v>
      </c>
      <c r="K1672" s="32">
        <v>33756</v>
      </c>
      <c r="L1672" s="33">
        <f t="shared" si="373"/>
        <v>6</v>
      </c>
      <c r="M1672" s="33">
        <f t="shared" si="374"/>
        <v>1992</v>
      </c>
      <c r="N1672" s="34">
        <v>22.07</v>
      </c>
      <c r="P1672" s="32">
        <v>34257</v>
      </c>
      <c r="Q1672" s="33">
        <f t="shared" si="375"/>
        <v>10</v>
      </c>
      <c r="R1672" s="33">
        <f t="shared" si="376"/>
        <v>1993</v>
      </c>
      <c r="S1672" s="34">
        <v>16.7</v>
      </c>
    </row>
    <row r="1673" spans="1:19">
      <c r="A1673" s="32">
        <v>36172</v>
      </c>
      <c r="B1673" s="33">
        <f t="shared" si="369"/>
        <v>1</v>
      </c>
      <c r="C1673" s="33">
        <f t="shared" si="370"/>
        <v>1999</v>
      </c>
      <c r="D1673" s="34">
        <v>0.215</v>
      </c>
      <c r="F1673" s="32">
        <v>37825</v>
      </c>
      <c r="G1673" s="33">
        <f t="shared" si="371"/>
        <v>7</v>
      </c>
      <c r="H1673" s="33">
        <f t="shared" si="372"/>
        <v>2003</v>
      </c>
      <c r="I1673" s="34">
        <v>4.88</v>
      </c>
      <c r="K1673" s="32">
        <v>33757</v>
      </c>
      <c r="L1673" s="33">
        <f t="shared" si="373"/>
        <v>6</v>
      </c>
      <c r="M1673" s="33">
        <f t="shared" si="374"/>
        <v>1992</v>
      </c>
      <c r="N1673" s="34">
        <v>22.2</v>
      </c>
      <c r="P1673" s="32">
        <v>34260</v>
      </c>
      <c r="Q1673" s="33">
        <f t="shared" si="375"/>
        <v>10</v>
      </c>
      <c r="R1673" s="33">
        <f t="shared" si="376"/>
        <v>1993</v>
      </c>
      <c r="S1673" s="34">
        <v>16.5</v>
      </c>
    </row>
    <row r="1674" spans="1:19">
      <c r="A1674" s="32">
        <v>36173</v>
      </c>
      <c r="B1674" s="33">
        <f t="shared" si="369"/>
        <v>1</v>
      </c>
      <c r="C1674" s="33">
        <f t="shared" si="370"/>
        <v>1999</v>
      </c>
      <c r="D1674" s="34">
        <v>0.214</v>
      </c>
      <c r="F1674" s="32">
        <v>37826</v>
      </c>
      <c r="G1674" s="33">
        <f t="shared" si="371"/>
        <v>7</v>
      </c>
      <c r="H1674" s="33">
        <f t="shared" si="372"/>
        <v>2003</v>
      </c>
      <c r="I1674" s="34">
        <v>4.8600000000000003</v>
      </c>
      <c r="K1674" s="32">
        <v>33758</v>
      </c>
      <c r="L1674" s="33">
        <f t="shared" si="373"/>
        <v>6</v>
      </c>
      <c r="M1674" s="33">
        <f t="shared" si="374"/>
        <v>1992</v>
      </c>
      <c r="N1674" s="34">
        <v>22.45</v>
      </c>
      <c r="P1674" s="32">
        <v>34261</v>
      </c>
      <c r="Q1674" s="33">
        <f t="shared" si="375"/>
        <v>10</v>
      </c>
      <c r="R1674" s="33">
        <f t="shared" si="376"/>
        <v>1993</v>
      </c>
      <c r="S1674" s="34">
        <v>16.53</v>
      </c>
    </row>
    <row r="1675" spans="1:19">
      <c r="A1675" s="32">
        <v>36174</v>
      </c>
      <c r="B1675" s="33">
        <f t="shared" si="369"/>
        <v>1</v>
      </c>
      <c r="C1675" s="33">
        <f t="shared" si="370"/>
        <v>1999</v>
      </c>
      <c r="D1675" s="34">
        <v>0.214</v>
      </c>
      <c r="F1675" s="32">
        <v>37827</v>
      </c>
      <c r="G1675" s="33">
        <f t="shared" si="371"/>
        <v>7</v>
      </c>
      <c r="H1675" s="33">
        <f t="shared" si="372"/>
        <v>2003</v>
      </c>
      <c r="I1675" s="34">
        <v>4.68</v>
      </c>
      <c r="K1675" s="32">
        <v>33759</v>
      </c>
      <c r="L1675" s="33">
        <f t="shared" si="373"/>
        <v>6</v>
      </c>
      <c r="M1675" s="33">
        <f t="shared" si="374"/>
        <v>1992</v>
      </c>
      <c r="N1675" s="34">
        <v>22.53</v>
      </c>
      <c r="P1675" s="32">
        <v>34262</v>
      </c>
      <c r="Q1675" s="33">
        <f t="shared" si="375"/>
        <v>10</v>
      </c>
      <c r="R1675" s="33">
        <f t="shared" si="376"/>
        <v>1993</v>
      </c>
      <c r="S1675" s="34">
        <v>16.68</v>
      </c>
    </row>
    <row r="1676" spans="1:19">
      <c r="A1676" s="32">
        <v>36175</v>
      </c>
      <c r="B1676" s="33">
        <f t="shared" si="369"/>
        <v>1</v>
      </c>
      <c r="C1676" s="33">
        <f t="shared" si="370"/>
        <v>1999</v>
      </c>
      <c r="D1676" s="34">
        <v>0.215</v>
      </c>
      <c r="F1676" s="32">
        <v>37830</v>
      </c>
      <c r="G1676" s="33">
        <f t="shared" si="371"/>
        <v>7</v>
      </c>
      <c r="H1676" s="33">
        <f t="shared" si="372"/>
        <v>2003</v>
      </c>
      <c r="I1676" s="34">
        <v>4.68</v>
      </c>
      <c r="K1676" s="32">
        <v>33760</v>
      </c>
      <c r="L1676" s="33">
        <f t="shared" si="373"/>
        <v>6</v>
      </c>
      <c r="M1676" s="33">
        <f t="shared" si="374"/>
        <v>1992</v>
      </c>
      <c r="N1676" s="34">
        <v>22.65</v>
      </c>
      <c r="P1676" s="32">
        <v>34263</v>
      </c>
      <c r="Q1676" s="33">
        <f t="shared" si="375"/>
        <v>10</v>
      </c>
      <c r="R1676" s="33">
        <f t="shared" si="376"/>
        <v>1993</v>
      </c>
      <c r="S1676" s="34">
        <v>16.88</v>
      </c>
    </row>
    <row r="1677" spans="1:19">
      <c r="A1677" s="32">
        <v>36179</v>
      </c>
      <c r="B1677" s="33">
        <f t="shared" si="369"/>
        <v>1</v>
      </c>
      <c r="C1677" s="33">
        <f t="shared" si="370"/>
        <v>1999</v>
      </c>
      <c r="D1677" s="34">
        <v>0.215</v>
      </c>
      <c r="F1677" s="32">
        <v>37831</v>
      </c>
      <c r="G1677" s="33">
        <f t="shared" si="371"/>
        <v>7</v>
      </c>
      <c r="H1677" s="33">
        <f t="shared" si="372"/>
        <v>2003</v>
      </c>
      <c r="I1677" s="34">
        <v>4.72</v>
      </c>
      <c r="K1677" s="32">
        <v>33763</v>
      </c>
      <c r="L1677" s="33">
        <f t="shared" si="373"/>
        <v>6</v>
      </c>
      <c r="M1677" s="33">
        <f t="shared" si="374"/>
        <v>1992</v>
      </c>
      <c r="N1677" s="34">
        <v>22.43</v>
      </c>
      <c r="P1677" s="32">
        <v>34264</v>
      </c>
      <c r="Q1677" s="33">
        <f t="shared" si="375"/>
        <v>10</v>
      </c>
      <c r="R1677" s="33">
        <f t="shared" si="376"/>
        <v>1993</v>
      </c>
      <c r="S1677" s="34">
        <v>16.48</v>
      </c>
    </row>
    <row r="1678" spans="1:19">
      <c r="A1678" s="32">
        <v>36180</v>
      </c>
      <c r="B1678" s="33">
        <f t="shared" si="369"/>
        <v>1</v>
      </c>
      <c r="C1678" s="33">
        <f t="shared" si="370"/>
        <v>1999</v>
      </c>
      <c r="D1678" s="34">
        <v>0.215</v>
      </c>
      <c r="F1678" s="32">
        <v>37832</v>
      </c>
      <c r="G1678" s="33">
        <f t="shared" si="371"/>
        <v>7</v>
      </c>
      <c r="H1678" s="33">
        <f t="shared" si="372"/>
        <v>2003</v>
      </c>
      <c r="I1678" s="34">
        <v>4.68</v>
      </c>
      <c r="K1678" s="32">
        <v>33764</v>
      </c>
      <c r="L1678" s="33">
        <f t="shared" si="373"/>
        <v>6</v>
      </c>
      <c r="M1678" s="33">
        <f t="shared" si="374"/>
        <v>1992</v>
      </c>
      <c r="N1678" s="34">
        <v>22.23</v>
      </c>
      <c r="P1678" s="32">
        <v>34267</v>
      </c>
      <c r="Q1678" s="33">
        <f t="shared" si="375"/>
        <v>10</v>
      </c>
      <c r="R1678" s="33">
        <f t="shared" si="376"/>
        <v>1993</v>
      </c>
      <c r="S1678" s="34">
        <v>16.13</v>
      </c>
    </row>
    <row r="1679" spans="1:19">
      <c r="A1679" s="32">
        <v>36181</v>
      </c>
      <c r="B1679" s="33">
        <f t="shared" si="369"/>
        <v>1</v>
      </c>
      <c r="C1679" s="33">
        <f t="shared" si="370"/>
        <v>1999</v>
      </c>
      <c r="D1679" s="34">
        <v>0.216</v>
      </c>
      <c r="F1679" s="32">
        <v>37833</v>
      </c>
      <c r="G1679" s="33">
        <f t="shared" si="371"/>
        <v>7</v>
      </c>
      <c r="H1679" s="33">
        <f t="shared" si="372"/>
        <v>2003</v>
      </c>
      <c r="I1679" s="34">
        <v>4.63</v>
      </c>
      <c r="K1679" s="32">
        <v>33765</v>
      </c>
      <c r="L1679" s="33">
        <f t="shared" si="373"/>
        <v>6</v>
      </c>
      <c r="M1679" s="33">
        <f t="shared" si="374"/>
        <v>1992</v>
      </c>
      <c r="N1679" s="34">
        <v>22.49</v>
      </c>
      <c r="P1679" s="32">
        <v>34268</v>
      </c>
      <c r="Q1679" s="33">
        <f t="shared" si="375"/>
        <v>10</v>
      </c>
      <c r="R1679" s="33">
        <f t="shared" si="376"/>
        <v>1993</v>
      </c>
      <c r="S1679" s="34">
        <v>15.95</v>
      </c>
    </row>
    <row r="1680" spans="1:19">
      <c r="A1680" s="32">
        <v>36182</v>
      </c>
      <c r="B1680" s="33">
        <f t="shared" si="369"/>
        <v>1</v>
      </c>
      <c r="C1680" s="33">
        <f t="shared" si="370"/>
        <v>1999</v>
      </c>
      <c r="D1680" s="34">
        <v>0.219</v>
      </c>
      <c r="F1680" s="32">
        <v>37834</v>
      </c>
      <c r="G1680" s="33">
        <f t="shared" si="371"/>
        <v>8</v>
      </c>
      <c r="H1680" s="33">
        <f t="shared" si="372"/>
        <v>2003</v>
      </c>
      <c r="I1680" s="34">
        <v>4.71</v>
      </c>
      <c r="K1680" s="32">
        <v>33766</v>
      </c>
      <c r="L1680" s="33">
        <f t="shared" si="373"/>
        <v>6</v>
      </c>
      <c r="M1680" s="33">
        <f t="shared" si="374"/>
        <v>1992</v>
      </c>
      <c r="N1680" s="34">
        <v>22.33</v>
      </c>
      <c r="P1680" s="32">
        <v>34269</v>
      </c>
      <c r="Q1680" s="33">
        <f t="shared" si="375"/>
        <v>10</v>
      </c>
      <c r="R1680" s="33">
        <f t="shared" si="376"/>
        <v>1993</v>
      </c>
      <c r="S1680" s="34">
        <v>15.95</v>
      </c>
    </row>
    <row r="1681" spans="1:19">
      <c r="A1681" s="32">
        <v>36185</v>
      </c>
      <c r="B1681" s="33">
        <f t="shared" si="369"/>
        <v>1</v>
      </c>
      <c r="C1681" s="33">
        <f t="shared" si="370"/>
        <v>1999</v>
      </c>
      <c r="D1681" s="34">
        <v>0.216</v>
      </c>
      <c r="F1681" s="32">
        <v>37837</v>
      </c>
      <c r="G1681" s="33">
        <f t="shared" si="371"/>
        <v>8</v>
      </c>
      <c r="H1681" s="33">
        <f t="shared" si="372"/>
        <v>2003</v>
      </c>
      <c r="I1681" s="34">
        <v>4.8099999999999996</v>
      </c>
      <c r="K1681" s="32">
        <v>33767</v>
      </c>
      <c r="L1681" s="33">
        <f t="shared" si="373"/>
        <v>6</v>
      </c>
      <c r="M1681" s="33">
        <f t="shared" si="374"/>
        <v>1992</v>
      </c>
      <c r="N1681" s="34">
        <v>22.28</v>
      </c>
      <c r="P1681" s="32">
        <v>34270</v>
      </c>
      <c r="Q1681" s="33">
        <f t="shared" si="375"/>
        <v>10</v>
      </c>
      <c r="R1681" s="33">
        <f t="shared" si="376"/>
        <v>1993</v>
      </c>
      <c r="S1681" s="34">
        <v>15.83</v>
      </c>
    </row>
    <row r="1682" spans="1:19">
      <c r="A1682" s="32">
        <v>36186</v>
      </c>
      <c r="B1682" s="33">
        <f t="shared" si="369"/>
        <v>1</v>
      </c>
      <c r="C1682" s="33">
        <f t="shared" si="370"/>
        <v>1999</v>
      </c>
      <c r="D1682" s="34">
        <v>0.219</v>
      </c>
      <c r="F1682" s="32">
        <v>37838</v>
      </c>
      <c r="G1682" s="33">
        <f t="shared" si="371"/>
        <v>8</v>
      </c>
      <c r="H1682" s="33">
        <f t="shared" si="372"/>
        <v>2003</v>
      </c>
      <c r="I1682" s="34">
        <v>4.71</v>
      </c>
      <c r="K1682" s="32">
        <v>33770</v>
      </c>
      <c r="L1682" s="33">
        <f t="shared" si="373"/>
        <v>6</v>
      </c>
      <c r="M1682" s="33">
        <f t="shared" si="374"/>
        <v>1992</v>
      </c>
      <c r="N1682" s="34">
        <v>22.38</v>
      </c>
      <c r="P1682" s="32">
        <v>34271</v>
      </c>
      <c r="Q1682" s="33">
        <f t="shared" si="375"/>
        <v>10</v>
      </c>
      <c r="R1682" s="33">
        <f t="shared" si="376"/>
        <v>1993</v>
      </c>
      <c r="S1682" s="34">
        <v>15.43</v>
      </c>
    </row>
    <row r="1683" spans="1:19">
      <c r="A1683" s="32">
        <v>36187</v>
      </c>
      <c r="B1683" s="33">
        <f t="shared" si="369"/>
        <v>1</v>
      </c>
      <c r="C1683" s="33">
        <f t="shared" si="370"/>
        <v>1999</v>
      </c>
      <c r="D1683" s="34">
        <v>0.219</v>
      </c>
      <c r="F1683" s="32">
        <v>37839</v>
      </c>
      <c r="G1683" s="33">
        <f t="shared" si="371"/>
        <v>8</v>
      </c>
      <c r="H1683" s="33">
        <f t="shared" si="372"/>
        <v>2003</v>
      </c>
      <c r="I1683" s="34">
        <v>4.74</v>
      </c>
      <c r="K1683" s="32">
        <v>33771</v>
      </c>
      <c r="L1683" s="33">
        <f t="shared" si="373"/>
        <v>6</v>
      </c>
      <c r="M1683" s="33">
        <f t="shared" si="374"/>
        <v>1992</v>
      </c>
      <c r="N1683" s="34">
        <v>22.23</v>
      </c>
      <c r="P1683" s="32">
        <v>34274</v>
      </c>
      <c r="Q1683" s="33">
        <f t="shared" si="375"/>
        <v>11</v>
      </c>
      <c r="R1683" s="33">
        <f t="shared" si="376"/>
        <v>1993</v>
      </c>
      <c r="S1683" s="34">
        <v>15.83</v>
      </c>
    </row>
    <row r="1684" spans="1:19">
      <c r="A1684" s="32">
        <v>36188</v>
      </c>
      <c r="B1684" s="33">
        <f t="shared" si="369"/>
        <v>1</v>
      </c>
      <c r="C1684" s="33">
        <f t="shared" si="370"/>
        <v>1999</v>
      </c>
      <c r="D1684" s="34">
        <v>0.221</v>
      </c>
      <c r="F1684" s="32">
        <v>37840</v>
      </c>
      <c r="G1684" s="33">
        <f t="shared" si="371"/>
        <v>8</v>
      </c>
      <c r="H1684" s="33">
        <f t="shared" si="372"/>
        <v>2003</v>
      </c>
      <c r="I1684" s="34">
        <v>4.8499999999999996</v>
      </c>
      <c r="K1684" s="32">
        <v>33772</v>
      </c>
      <c r="L1684" s="33">
        <f t="shared" si="373"/>
        <v>6</v>
      </c>
      <c r="M1684" s="33">
        <f t="shared" si="374"/>
        <v>1992</v>
      </c>
      <c r="N1684" s="34">
        <v>22.3</v>
      </c>
      <c r="P1684" s="32">
        <v>34275</v>
      </c>
      <c r="Q1684" s="33">
        <f t="shared" si="375"/>
        <v>11</v>
      </c>
      <c r="R1684" s="33">
        <f t="shared" si="376"/>
        <v>1993</v>
      </c>
      <c r="S1684" s="34">
        <v>15.63</v>
      </c>
    </row>
    <row r="1685" spans="1:19">
      <c r="A1685" s="32">
        <v>36189</v>
      </c>
      <c r="B1685" s="33">
        <f t="shared" si="369"/>
        <v>1</v>
      </c>
      <c r="C1685" s="33">
        <f t="shared" si="370"/>
        <v>1999</v>
      </c>
      <c r="D1685" s="34">
        <v>0.22900000000000001</v>
      </c>
      <c r="F1685" s="32">
        <v>37841</v>
      </c>
      <c r="G1685" s="33">
        <f t="shared" si="371"/>
        <v>8</v>
      </c>
      <c r="H1685" s="33">
        <f t="shared" si="372"/>
        <v>2003</v>
      </c>
      <c r="I1685" s="34">
        <v>5.0199999999999996</v>
      </c>
      <c r="K1685" s="32">
        <v>33773</v>
      </c>
      <c r="L1685" s="33">
        <f t="shared" si="373"/>
        <v>6</v>
      </c>
      <c r="M1685" s="33">
        <f t="shared" si="374"/>
        <v>1992</v>
      </c>
      <c r="N1685" s="34">
        <v>22.23</v>
      </c>
      <c r="P1685" s="32">
        <v>34276</v>
      </c>
      <c r="Q1685" s="33">
        <f t="shared" si="375"/>
        <v>11</v>
      </c>
      <c r="R1685" s="33">
        <f t="shared" si="376"/>
        <v>1993</v>
      </c>
      <c r="S1685" s="34">
        <v>15.83</v>
      </c>
    </row>
    <row r="1686" spans="1:19">
      <c r="A1686" s="32">
        <v>36192</v>
      </c>
      <c r="B1686" s="33">
        <f t="shared" si="369"/>
        <v>2</v>
      </c>
      <c r="C1686" s="33">
        <f t="shared" si="370"/>
        <v>1999</v>
      </c>
      <c r="D1686" s="34">
        <v>0.224</v>
      </c>
      <c r="F1686" s="32">
        <v>37844</v>
      </c>
      <c r="G1686" s="33">
        <f t="shared" si="371"/>
        <v>8</v>
      </c>
      <c r="H1686" s="33">
        <f t="shared" si="372"/>
        <v>2003</v>
      </c>
      <c r="I1686" s="34">
        <v>5.08</v>
      </c>
      <c r="K1686" s="32">
        <v>33774</v>
      </c>
      <c r="L1686" s="33">
        <f t="shared" si="373"/>
        <v>6</v>
      </c>
      <c r="M1686" s="33">
        <f t="shared" si="374"/>
        <v>1992</v>
      </c>
      <c r="N1686" s="34">
        <v>22.16</v>
      </c>
      <c r="P1686" s="32">
        <v>34277</v>
      </c>
      <c r="Q1686" s="33">
        <f t="shared" si="375"/>
        <v>11</v>
      </c>
      <c r="R1686" s="33">
        <f t="shared" si="376"/>
        <v>1993</v>
      </c>
      <c r="S1686" s="34">
        <v>15.78</v>
      </c>
    </row>
    <row r="1687" spans="1:19">
      <c r="A1687" s="32">
        <v>36193</v>
      </c>
      <c r="B1687" s="33">
        <f t="shared" si="369"/>
        <v>2</v>
      </c>
      <c r="C1687" s="33">
        <f t="shared" si="370"/>
        <v>1999</v>
      </c>
      <c r="D1687" s="34">
        <v>0.224</v>
      </c>
      <c r="F1687" s="32">
        <v>37845</v>
      </c>
      <c r="G1687" s="33">
        <f t="shared" si="371"/>
        <v>8</v>
      </c>
      <c r="H1687" s="33">
        <f t="shared" si="372"/>
        <v>2003</v>
      </c>
      <c r="I1687" s="34">
        <v>5.0599999999999996</v>
      </c>
      <c r="K1687" s="32">
        <v>33777</v>
      </c>
      <c r="L1687" s="33">
        <f t="shared" si="373"/>
        <v>6</v>
      </c>
      <c r="M1687" s="33">
        <f t="shared" si="374"/>
        <v>1992</v>
      </c>
      <c r="N1687" s="34">
        <v>22.47</v>
      </c>
      <c r="P1687" s="32">
        <v>34278</v>
      </c>
      <c r="Q1687" s="33">
        <f t="shared" si="375"/>
        <v>11</v>
      </c>
      <c r="R1687" s="33">
        <f t="shared" si="376"/>
        <v>1993</v>
      </c>
      <c r="S1687" s="34">
        <v>15.73</v>
      </c>
    </row>
    <row r="1688" spans="1:19">
      <c r="A1688" s="32">
        <v>36194</v>
      </c>
      <c r="B1688" s="33">
        <f t="shared" si="369"/>
        <v>2</v>
      </c>
      <c r="C1688" s="33">
        <f t="shared" si="370"/>
        <v>1999</v>
      </c>
      <c r="D1688" s="34">
        <v>0.224</v>
      </c>
      <c r="F1688" s="32">
        <v>37846</v>
      </c>
      <c r="G1688" s="33">
        <f t="shared" si="371"/>
        <v>8</v>
      </c>
      <c r="H1688" s="33">
        <f t="shared" si="372"/>
        <v>2003</v>
      </c>
      <c r="I1688" s="34">
        <v>5.17</v>
      </c>
      <c r="K1688" s="32">
        <v>33778</v>
      </c>
      <c r="L1688" s="33">
        <f t="shared" si="373"/>
        <v>6</v>
      </c>
      <c r="M1688" s="33">
        <f t="shared" si="374"/>
        <v>1992</v>
      </c>
      <c r="N1688" s="34">
        <v>22.74</v>
      </c>
      <c r="P1688" s="32">
        <v>34281</v>
      </c>
      <c r="Q1688" s="33">
        <f t="shared" si="375"/>
        <v>11</v>
      </c>
      <c r="R1688" s="33">
        <f t="shared" si="376"/>
        <v>1993</v>
      </c>
      <c r="S1688" s="34">
        <v>15.28</v>
      </c>
    </row>
    <row r="1689" spans="1:19">
      <c r="A1689" s="32">
        <v>36195</v>
      </c>
      <c r="B1689" s="33">
        <f t="shared" si="369"/>
        <v>2</v>
      </c>
      <c r="C1689" s="33">
        <f t="shared" si="370"/>
        <v>1999</v>
      </c>
      <c r="D1689" s="34">
        <v>0.224</v>
      </c>
      <c r="F1689" s="32">
        <v>37847</v>
      </c>
      <c r="G1689" s="33">
        <f t="shared" si="371"/>
        <v>8</v>
      </c>
      <c r="H1689" s="33">
        <f t="shared" si="372"/>
        <v>2003</v>
      </c>
      <c r="I1689" s="34">
        <v>5.0999999999999996</v>
      </c>
      <c r="K1689" s="32">
        <v>33779</v>
      </c>
      <c r="L1689" s="33">
        <f t="shared" si="373"/>
        <v>6</v>
      </c>
      <c r="M1689" s="33">
        <f t="shared" si="374"/>
        <v>1992</v>
      </c>
      <c r="N1689" s="34">
        <v>23.03</v>
      </c>
      <c r="P1689" s="32">
        <v>34282</v>
      </c>
      <c r="Q1689" s="33">
        <f t="shared" si="375"/>
        <v>11</v>
      </c>
      <c r="R1689" s="33">
        <f t="shared" si="376"/>
        <v>1993</v>
      </c>
      <c r="S1689" s="34">
        <v>15.33</v>
      </c>
    </row>
    <row r="1690" spans="1:19">
      <c r="A1690" s="32">
        <v>36196</v>
      </c>
      <c r="B1690" s="33">
        <f t="shared" si="369"/>
        <v>2</v>
      </c>
      <c r="C1690" s="33">
        <f t="shared" si="370"/>
        <v>1999</v>
      </c>
      <c r="D1690" s="34">
        <v>0.223</v>
      </c>
      <c r="F1690" s="32">
        <v>37848</v>
      </c>
      <c r="G1690" s="33">
        <f t="shared" si="371"/>
        <v>8</v>
      </c>
      <c r="H1690" s="33">
        <f t="shared" si="372"/>
        <v>2003</v>
      </c>
      <c r="I1690" s="34">
        <v>4.83</v>
      </c>
      <c r="K1690" s="32">
        <v>33780</v>
      </c>
      <c r="L1690" s="33">
        <f t="shared" si="373"/>
        <v>6</v>
      </c>
      <c r="M1690" s="33">
        <f t="shared" si="374"/>
        <v>1992</v>
      </c>
      <c r="N1690" s="34">
        <v>22.73</v>
      </c>
      <c r="P1690" s="32">
        <v>34283</v>
      </c>
      <c r="Q1690" s="33">
        <f t="shared" si="375"/>
        <v>11</v>
      </c>
      <c r="R1690" s="33">
        <f t="shared" si="376"/>
        <v>1993</v>
      </c>
      <c r="S1690" s="34">
        <v>15.23</v>
      </c>
    </row>
    <row r="1691" spans="1:19">
      <c r="A1691" s="32">
        <v>36199</v>
      </c>
      <c r="B1691" s="33">
        <f t="shared" si="369"/>
        <v>2</v>
      </c>
      <c r="C1691" s="33">
        <f t="shared" si="370"/>
        <v>1999</v>
      </c>
      <c r="D1691" s="34">
        <v>0.22</v>
      </c>
      <c r="F1691" s="32">
        <v>37851</v>
      </c>
      <c r="G1691" s="33">
        <f t="shared" si="371"/>
        <v>8</v>
      </c>
      <c r="H1691" s="33">
        <f t="shared" si="372"/>
        <v>2003</v>
      </c>
      <c r="I1691" s="34">
        <v>4.9400000000000004</v>
      </c>
      <c r="K1691" s="32">
        <v>33781</v>
      </c>
      <c r="L1691" s="33">
        <f t="shared" si="373"/>
        <v>6</v>
      </c>
      <c r="M1691" s="33">
        <f t="shared" si="374"/>
        <v>1992</v>
      </c>
      <c r="N1691" s="34">
        <v>22.42</v>
      </c>
      <c r="P1691" s="32">
        <v>34284</v>
      </c>
      <c r="Q1691" s="33">
        <f t="shared" si="375"/>
        <v>11</v>
      </c>
      <c r="R1691" s="33">
        <f t="shared" si="376"/>
        <v>1993</v>
      </c>
      <c r="S1691" s="34">
        <v>15.18</v>
      </c>
    </row>
    <row r="1692" spans="1:19">
      <c r="A1692" s="32">
        <v>36200</v>
      </c>
      <c r="B1692" s="33">
        <f t="shared" si="369"/>
        <v>2</v>
      </c>
      <c r="C1692" s="33">
        <f t="shared" si="370"/>
        <v>1999</v>
      </c>
      <c r="D1692" s="34">
        <v>0.219</v>
      </c>
      <c r="F1692" s="32">
        <v>37852</v>
      </c>
      <c r="G1692" s="33">
        <f t="shared" si="371"/>
        <v>8</v>
      </c>
      <c r="H1692" s="33">
        <f t="shared" si="372"/>
        <v>2003</v>
      </c>
      <c r="I1692" s="34">
        <v>4.99</v>
      </c>
      <c r="K1692" s="32">
        <v>33784</v>
      </c>
      <c r="L1692" s="33">
        <f t="shared" si="373"/>
        <v>6</v>
      </c>
      <c r="M1692" s="33">
        <f t="shared" si="374"/>
        <v>1992</v>
      </c>
      <c r="N1692" s="34">
        <v>22.27</v>
      </c>
      <c r="P1692" s="32">
        <v>34285</v>
      </c>
      <c r="Q1692" s="33">
        <f t="shared" si="375"/>
        <v>11</v>
      </c>
      <c r="R1692" s="33">
        <f t="shared" si="376"/>
        <v>1993</v>
      </c>
      <c r="S1692" s="34">
        <v>15.08</v>
      </c>
    </row>
    <row r="1693" spans="1:19">
      <c r="A1693" s="32">
        <v>36201</v>
      </c>
      <c r="B1693" s="33">
        <f t="shared" si="369"/>
        <v>2</v>
      </c>
      <c r="C1693" s="33">
        <f t="shared" si="370"/>
        <v>1999</v>
      </c>
      <c r="D1693" s="34">
        <v>0.22500000000000001</v>
      </c>
      <c r="F1693" s="32">
        <v>37853</v>
      </c>
      <c r="G1693" s="33">
        <f t="shared" si="371"/>
        <v>8</v>
      </c>
      <c r="H1693" s="33">
        <f t="shared" si="372"/>
        <v>2003</v>
      </c>
      <c r="I1693" s="34">
        <v>5.03</v>
      </c>
      <c r="K1693" s="32">
        <v>33785</v>
      </c>
      <c r="L1693" s="33">
        <f t="shared" si="373"/>
        <v>6</v>
      </c>
      <c r="M1693" s="33">
        <f t="shared" si="374"/>
        <v>1992</v>
      </c>
      <c r="N1693" s="34">
        <v>21.84</v>
      </c>
      <c r="P1693" s="32">
        <v>34288</v>
      </c>
      <c r="Q1693" s="33">
        <f t="shared" si="375"/>
        <v>11</v>
      </c>
      <c r="R1693" s="33">
        <f t="shared" si="376"/>
        <v>1993</v>
      </c>
      <c r="S1693" s="34">
        <v>15.25</v>
      </c>
    </row>
    <row r="1694" spans="1:19">
      <c r="A1694" s="32">
        <v>36202</v>
      </c>
      <c r="B1694" s="33">
        <f t="shared" si="369"/>
        <v>2</v>
      </c>
      <c r="C1694" s="33">
        <f t="shared" si="370"/>
        <v>1999</v>
      </c>
      <c r="D1694" s="34">
        <v>0.22600000000000001</v>
      </c>
      <c r="F1694" s="32">
        <v>37854</v>
      </c>
      <c r="G1694" s="33">
        <f t="shared" si="371"/>
        <v>8</v>
      </c>
      <c r="H1694" s="33">
        <f t="shared" si="372"/>
        <v>2003</v>
      </c>
      <c r="I1694" s="34">
        <v>5.14</v>
      </c>
      <c r="K1694" s="32">
        <v>33786</v>
      </c>
      <c r="L1694" s="33">
        <f t="shared" si="373"/>
        <v>7</v>
      </c>
      <c r="M1694" s="33">
        <f t="shared" si="374"/>
        <v>1992</v>
      </c>
      <c r="N1694" s="34">
        <v>21.9</v>
      </c>
      <c r="P1694" s="32">
        <v>34289</v>
      </c>
      <c r="Q1694" s="33">
        <f t="shared" si="375"/>
        <v>11</v>
      </c>
      <c r="R1694" s="33">
        <f t="shared" si="376"/>
        <v>1993</v>
      </c>
      <c r="S1694" s="34">
        <v>15.33</v>
      </c>
    </row>
    <row r="1695" spans="1:19">
      <c r="A1695" s="32">
        <v>36203</v>
      </c>
      <c r="B1695" s="33">
        <f t="shared" si="369"/>
        <v>2</v>
      </c>
      <c r="C1695" s="33">
        <f t="shared" si="370"/>
        <v>1999</v>
      </c>
      <c r="D1695" s="34">
        <v>0.23</v>
      </c>
      <c r="F1695" s="32">
        <v>37855</v>
      </c>
      <c r="G1695" s="33">
        <f t="shared" si="371"/>
        <v>8</v>
      </c>
      <c r="H1695" s="33">
        <f t="shared" si="372"/>
        <v>2003</v>
      </c>
      <c r="I1695" s="34">
        <v>5.24</v>
      </c>
      <c r="K1695" s="32">
        <v>33787</v>
      </c>
      <c r="L1695" s="33">
        <f t="shared" si="373"/>
        <v>7</v>
      </c>
      <c r="M1695" s="33">
        <f t="shared" si="374"/>
        <v>1992</v>
      </c>
      <c r="N1695" s="34">
        <v>22.08</v>
      </c>
      <c r="P1695" s="32">
        <v>34290</v>
      </c>
      <c r="Q1695" s="33">
        <f t="shared" si="375"/>
        <v>11</v>
      </c>
      <c r="R1695" s="33">
        <f t="shared" si="376"/>
        <v>1993</v>
      </c>
      <c r="S1695" s="34">
        <v>15.55</v>
      </c>
    </row>
    <row r="1696" spans="1:19">
      <c r="A1696" s="32">
        <v>36207</v>
      </c>
      <c r="B1696" s="33">
        <f t="shared" si="369"/>
        <v>2</v>
      </c>
      <c r="C1696" s="33">
        <f t="shared" si="370"/>
        <v>1999</v>
      </c>
      <c r="D1696" s="34">
        <v>0.22600000000000001</v>
      </c>
      <c r="F1696" s="32">
        <v>37858</v>
      </c>
      <c r="G1696" s="33">
        <f t="shared" si="371"/>
        <v>8</v>
      </c>
      <c r="H1696" s="33">
        <f t="shared" si="372"/>
        <v>2003</v>
      </c>
      <c r="I1696" s="34">
        <v>5.26</v>
      </c>
      <c r="K1696" s="32">
        <v>33788</v>
      </c>
      <c r="L1696" s="33">
        <f t="shared" si="373"/>
        <v>7</v>
      </c>
      <c r="M1696" s="33">
        <f t="shared" si="374"/>
        <v>1992</v>
      </c>
      <c r="N1696" s="34">
        <v>22.08</v>
      </c>
      <c r="P1696" s="32">
        <v>34291</v>
      </c>
      <c r="Q1696" s="33">
        <f t="shared" si="375"/>
        <v>11</v>
      </c>
      <c r="R1696" s="33">
        <f t="shared" si="376"/>
        <v>1993</v>
      </c>
      <c r="S1696" s="34">
        <v>15.4</v>
      </c>
    </row>
    <row r="1697" spans="1:19">
      <c r="A1697" s="32">
        <v>36208</v>
      </c>
      <c r="B1697" s="33">
        <f t="shared" si="369"/>
        <v>2</v>
      </c>
      <c r="C1697" s="33">
        <f t="shared" si="370"/>
        <v>1999</v>
      </c>
      <c r="D1697" s="34">
        <v>0.224</v>
      </c>
      <c r="F1697" s="32">
        <v>37859</v>
      </c>
      <c r="G1697" s="33">
        <f t="shared" si="371"/>
        <v>8</v>
      </c>
      <c r="H1697" s="33">
        <f t="shared" si="372"/>
        <v>2003</v>
      </c>
      <c r="I1697" s="34">
        <v>5.09</v>
      </c>
      <c r="K1697" s="32">
        <v>33791</v>
      </c>
      <c r="L1697" s="33">
        <f t="shared" si="373"/>
        <v>7</v>
      </c>
      <c r="M1697" s="33">
        <f t="shared" si="374"/>
        <v>1992</v>
      </c>
      <c r="N1697" s="34">
        <v>21.87</v>
      </c>
      <c r="P1697" s="32">
        <v>34292</v>
      </c>
      <c r="Q1697" s="33">
        <f t="shared" si="375"/>
        <v>11</v>
      </c>
      <c r="R1697" s="33">
        <f t="shared" si="376"/>
        <v>1993</v>
      </c>
      <c r="S1697" s="34">
        <v>15.25</v>
      </c>
    </row>
    <row r="1698" spans="1:19">
      <c r="A1698" s="32">
        <v>36209</v>
      </c>
      <c r="B1698" s="33">
        <f t="shared" si="369"/>
        <v>2</v>
      </c>
      <c r="C1698" s="33">
        <f t="shared" si="370"/>
        <v>1999</v>
      </c>
      <c r="D1698" s="34">
        <v>0.221</v>
      </c>
      <c r="F1698" s="32">
        <v>37860</v>
      </c>
      <c r="G1698" s="33">
        <f t="shared" si="371"/>
        <v>8</v>
      </c>
      <c r="H1698" s="33">
        <f t="shared" si="372"/>
        <v>2003</v>
      </c>
      <c r="I1698" s="34">
        <v>5.1100000000000003</v>
      </c>
      <c r="K1698" s="32">
        <v>33792</v>
      </c>
      <c r="L1698" s="33">
        <f t="shared" si="373"/>
        <v>7</v>
      </c>
      <c r="M1698" s="33">
        <f t="shared" si="374"/>
        <v>1992</v>
      </c>
      <c r="N1698" s="34">
        <v>21.51</v>
      </c>
      <c r="P1698" s="32">
        <v>34295</v>
      </c>
      <c r="Q1698" s="33">
        <f t="shared" si="375"/>
        <v>11</v>
      </c>
      <c r="R1698" s="33">
        <f t="shared" si="376"/>
        <v>1993</v>
      </c>
      <c r="S1698" s="34">
        <v>15.35</v>
      </c>
    </row>
    <row r="1699" spans="1:19">
      <c r="A1699" s="32">
        <v>36210</v>
      </c>
      <c r="B1699" s="33">
        <f t="shared" si="369"/>
        <v>2</v>
      </c>
      <c r="C1699" s="33">
        <f t="shared" si="370"/>
        <v>1999</v>
      </c>
      <c r="D1699" s="34">
        <v>0.221</v>
      </c>
      <c r="F1699" s="32">
        <v>37861</v>
      </c>
      <c r="G1699" s="33">
        <f t="shared" si="371"/>
        <v>8</v>
      </c>
      <c r="H1699" s="33">
        <f t="shared" si="372"/>
        <v>2003</v>
      </c>
      <c r="I1699" s="34">
        <v>4.9400000000000004</v>
      </c>
      <c r="K1699" s="32">
        <v>33793</v>
      </c>
      <c r="L1699" s="33">
        <f t="shared" si="373"/>
        <v>7</v>
      </c>
      <c r="M1699" s="33">
        <f t="shared" si="374"/>
        <v>1992</v>
      </c>
      <c r="N1699" s="34">
        <v>21.38</v>
      </c>
      <c r="P1699" s="32">
        <v>34296</v>
      </c>
      <c r="Q1699" s="33">
        <f t="shared" si="375"/>
        <v>11</v>
      </c>
      <c r="R1699" s="33">
        <f t="shared" si="376"/>
        <v>1993</v>
      </c>
      <c r="S1699" s="34">
        <v>15.25</v>
      </c>
    </row>
    <row r="1700" spans="1:19">
      <c r="A1700" s="32">
        <v>36213</v>
      </c>
      <c r="B1700" s="33">
        <f t="shared" ref="B1700:B1763" si="377">+MONTH(A1700)</f>
        <v>2</v>
      </c>
      <c r="C1700" s="33">
        <f t="shared" ref="C1700:C1763" si="378">+YEAR(A1700)</f>
        <v>1999</v>
      </c>
      <c r="D1700" s="34">
        <v>0.224</v>
      </c>
      <c r="F1700" s="32">
        <v>37862</v>
      </c>
      <c r="G1700" s="33">
        <f t="shared" ref="G1700:G1763" si="379">+MONTH(F1700)</f>
        <v>8</v>
      </c>
      <c r="H1700" s="33">
        <f t="shared" ref="H1700:H1763" si="380">+YEAR(F1700)</f>
        <v>2003</v>
      </c>
      <c r="I1700" s="34">
        <v>4.8600000000000003</v>
      </c>
      <c r="K1700" s="32">
        <v>33794</v>
      </c>
      <c r="L1700" s="33">
        <f t="shared" ref="L1700:L1763" si="381">+MONTH(K1700)</f>
        <v>7</v>
      </c>
      <c r="M1700" s="33">
        <f t="shared" ref="M1700:M1763" si="382">+YEAR(K1700)</f>
        <v>1992</v>
      </c>
      <c r="N1700" s="34">
        <v>21.38</v>
      </c>
      <c r="P1700" s="32">
        <v>34297</v>
      </c>
      <c r="Q1700" s="33">
        <f t="shared" ref="Q1700:Q1763" si="383">+MONTH(P1700)</f>
        <v>11</v>
      </c>
      <c r="R1700" s="33">
        <f t="shared" si="376"/>
        <v>1993</v>
      </c>
      <c r="S1700" s="34">
        <v>15.13</v>
      </c>
    </row>
    <row r="1701" spans="1:19">
      <c r="A1701" s="32">
        <v>36214</v>
      </c>
      <c r="B1701" s="33">
        <f t="shared" si="377"/>
        <v>2</v>
      </c>
      <c r="C1701" s="33">
        <f t="shared" si="378"/>
        <v>1999</v>
      </c>
      <c r="D1701" s="34">
        <v>0.22600000000000001</v>
      </c>
      <c r="F1701" s="32">
        <v>37866</v>
      </c>
      <c r="G1701" s="33">
        <f t="shared" si="379"/>
        <v>9</v>
      </c>
      <c r="H1701" s="33">
        <f t="shared" si="380"/>
        <v>2003</v>
      </c>
      <c r="I1701" s="34">
        <v>4.62</v>
      </c>
      <c r="K1701" s="32">
        <v>33795</v>
      </c>
      <c r="L1701" s="33">
        <f t="shared" si="381"/>
        <v>7</v>
      </c>
      <c r="M1701" s="33">
        <f t="shared" si="382"/>
        <v>1992</v>
      </c>
      <c r="N1701" s="34">
        <v>21.25</v>
      </c>
      <c r="P1701" s="32">
        <v>34298</v>
      </c>
      <c r="Q1701" s="33">
        <f t="shared" si="383"/>
        <v>11</v>
      </c>
      <c r="R1701" s="33">
        <f t="shared" ref="R1701:R1764" si="384">+YEAR(P1701)</f>
        <v>1993</v>
      </c>
      <c r="S1701" s="34">
        <v>14.35</v>
      </c>
    </row>
    <row r="1702" spans="1:19">
      <c r="A1702" s="32">
        <v>36215</v>
      </c>
      <c r="B1702" s="33">
        <f t="shared" si="377"/>
        <v>2</v>
      </c>
      <c r="C1702" s="33">
        <f t="shared" si="378"/>
        <v>1999</v>
      </c>
      <c r="D1702" s="34">
        <v>0.22600000000000001</v>
      </c>
      <c r="F1702" s="32">
        <v>37867</v>
      </c>
      <c r="G1702" s="33">
        <f t="shared" si="379"/>
        <v>9</v>
      </c>
      <c r="H1702" s="33">
        <f t="shared" si="380"/>
        <v>2003</v>
      </c>
      <c r="I1702" s="34">
        <v>4.68</v>
      </c>
      <c r="K1702" s="32">
        <v>33798</v>
      </c>
      <c r="L1702" s="33">
        <f t="shared" si="381"/>
        <v>7</v>
      </c>
      <c r="M1702" s="33">
        <f t="shared" si="382"/>
        <v>1992</v>
      </c>
      <c r="N1702" s="34">
        <v>21.38</v>
      </c>
      <c r="P1702" s="32">
        <v>34299</v>
      </c>
      <c r="Q1702" s="33">
        <f t="shared" si="383"/>
        <v>11</v>
      </c>
      <c r="R1702" s="33">
        <f t="shared" si="384"/>
        <v>1993</v>
      </c>
      <c r="S1702" s="34">
        <v>14.28</v>
      </c>
    </row>
    <row r="1703" spans="1:19">
      <c r="A1703" s="32">
        <v>36216</v>
      </c>
      <c r="B1703" s="33">
        <f t="shared" si="377"/>
        <v>2</v>
      </c>
      <c r="C1703" s="33">
        <f t="shared" si="378"/>
        <v>1999</v>
      </c>
      <c r="D1703" s="34">
        <v>0.22600000000000001</v>
      </c>
      <c r="F1703" s="32">
        <v>37868</v>
      </c>
      <c r="G1703" s="33">
        <f t="shared" si="379"/>
        <v>9</v>
      </c>
      <c r="H1703" s="33">
        <f t="shared" si="380"/>
        <v>2003</v>
      </c>
      <c r="I1703" s="34">
        <v>4.7</v>
      </c>
      <c r="K1703" s="32">
        <v>33799</v>
      </c>
      <c r="L1703" s="33">
        <f t="shared" si="381"/>
        <v>7</v>
      </c>
      <c r="M1703" s="33">
        <f t="shared" si="382"/>
        <v>1992</v>
      </c>
      <c r="N1703" s="34">
        <v>21.42</v>
      </c>
      <c r="P1703" s="32">
        <v>34302</v>
      </c>
      <c r="Q1703" s="33">
        <f t="shared" si="383"/>
        <v>11</v>
      </c>
      <c r="R1703" s="33">
        <f t="shared" si="384"/>
        <v>1993</v>
      </c>
      <c r="S1703" s="34">
        <v>14.05</v>
      </c>
    </row>
    <row r="1704" spans="1:19">
      <c r="A1704" s="32">
        <v>36217</v>
      </c>
      <c r="B1704" s="33">
        <f t="shared" si="377"/>
        <v>2</v>
      </c>
      <c r="C1704" s="33">
        <f t="shared" si="378"/>
        <v>1999</v>
      </c>
      <c r="D1704" s="34">
        <v>0.22600000000000001</v>
      </c>
      <c r="F1704" s="32">
        <v>37869</v>
      </c>
      <c r="G1704" s="33">
        <f t="shared" si="379"/>
        <v>9</v>
      </c>
      <c r="H1704" s="33">
        <f t="shared" si="380"/>
        <v>2003</v>
      </c>
      <c r="I1704" s="34">
        <v>4.76</v>
      </c>
      <c r="K1704" s="32">
        <v>33800</v>
      </c>
      <c r="L1704" s="33">
        <f t="shared" si="381"/>
        <v>7</v>
      </c>
      <c r="M1704" s="33">
        <f t="shared" si="382"/>
        <v>1992</v>
      </c>
      <c r="N1704" s="34">
        <v>21.73</v>
      </c>
      <c r="P1704" s="32">
        <v>34303</v>
      </c>
      <c r="Q1704" s="33">
        <f t="shared" si="383"/>
        <v>11</v>
      </c>
      <c r="R1704" s="33">
        <f t="shared" si="384"/>
        <v>1993</v>
      </c>
      <c r="S1704" s="34">
        <v>14.23</v>
      </c>
    </row>
    <row r="1705" spans="1:19">
      <c r="A1705" s="32">
        <v>36220</v>
      </c>
      <c r="B1705" s="33">
        <f t="shared" si="377"/>
        <v>3</v>
      </c>
      <c r="C1705" s="33">
        <f t="shared" si="378"/>
        <v>1999</v>
      </c>
      <c r="D1705" s="34">
        <v>0.223</v>
      </c>
      <c r="F1705" s="32">
        <v>37872</v>
      </c>
      <c r="G1705" s="33">
        <f t="shared" si="379"/>
        <v>9</v>
      </c>
      <c r="H1705" s="33">
        <f t="shared" si="380"/>
        <v>2003</v>
      </c>
      <c r="I1705" s="34">
        <v>4.82</v>
      </c>
      <c r="K1705" s="32">
        <v>33801</v>
      </c>
      <c r="L1705" s="33">
        <f t="shared" si="381"/>
        <v>7</v>
      </c>
      <c r="M1705" s="33">
        <f t="shared" si="382"/>
        <v>1992</v>
      </c>
      <c r="N1705" s="34">
        <v>21.8</v>
      </c>
      <c r="P1705" s="32">
        <v>34304</v>
      </c>
      <c r="Q1705" s="33">
        <f t="shared" si="383"/>
        <v>12</v>
      </c>
      <c r="R1705" s="33">
        <f t="shared" si="384"/>
        <v>1993</v>
      </c>
      <c r="S1705" s="34">
        <v>14.43</v>
      </c>
    </row>
    <row r="1706" spans="1:19">
      <c r="A1706" s="32">
        <v>36221</v>
      </c>
      <c r="B1706" s="33">
        <f t="shared" si="377"/>
        <v>3</v>
      </c>
      <c r="C1706" s="33">
        <f t="shared" si="378"/>
        <v>1999</v>
      </c>
      <c r="D1706" s="34">
        <v>0.221</v>
      </c>
      <c r="F1706" s="32">
        <v>37873</v>
      </c>
      <c r="G1706" s="33">
        <f t="shared" si="379"/>
        <v>9</v>
      </c>
      <c r="H1706" s="33">
        <f t="shared" si="380"/>
        <v>2003</v>
      </c>
      <c r="I1706" s="34">
        <v>4.7</v>
      </c>
      <c r="K1706" s="32">
        <v>33802</v>
      </c>
      <c r="L1706" s="33">
        <f t="shared" si="381"/>
        <v>7</v>
      </c>
      <c r="M1706" s="33">
        <f t="shared" si="382"/>
        <v>1992</v>
      </c>
      <c r="N1706" s="34">
        <v>21.56</v>
      </c>
      <c r="P1706" s="32">
        <v>34305</v>
      </c>
      <c r="Q1706" s="33">
        <f t="shared" si="383"/>
        <v>12</v>
      </c>
      <c r="R1706" s="33">
        <f t="shared" si="384"/>
        <v>1993</v>
      </c>
      <c r="S1706" s="34">
        <v>14.15</v>
      </c>
    </row>
    <row r="1707" spans="1:19">
      <c r="A1707" s="32">
        <v>36222</v>
      </c>
      <c r="B1707" s="33">
        <f t="shared" si="377"/>
        <v>3</v>
      </c>
      <c r="C1707" s="33">
        <f t="shared" si="378"/>
        <v>1999</v>
      </c>
      <c r="D1707" s="34">
        <v>0.221</v>
      </c>
      <c r="F1707" s="32">
        <v>37874</v>
      </c>
      <c r="G1707" s="33">
        <f t="shared" si="379"/>
        <v>9</v>
      </c>
      <c r="H1707" s="33">
        <f t="shared" si="380"/>
        <v>2003</v>
      </c>
      <c r="I1707" s="34">
        <v>4.78</v>
      </c>
      <c r="K1707" s="32">
        <v>33805</v>
      </c>
      <c r="L1707" s="33">
        <f t="shared" si="381"/>
        <v>7</v>
      </c>
      <c r="M1707" s="33">
        <f t="shared" si="382"/>
        <v>1992</v>
      </c>
      <c r="N1707" s="34">
        <v>21.78</v>
      </c>
      <c r="P1707" s="32">
        <v>34306</v>
      </c>
      <c r="Q1707" s="33">
        <f t="shared" si="383"/>
        <v>12</v>
      </c>
      <c r="R1707" s="33">
        <f t="shared" si="384"/>
        <v>1993</v>
      </c>
      <c r="S1707" s="34">
        <v>13.95</v>
      </c>
    </row>
    <row r="1708" spans="1:19">
      <c r="A1708" s="32">
        <v>36223</v>
      </c>
      <c r="B1708" s="33">
        <f t="shared" si="377"/>
        <v>3</v>
      </c>
      <c r="C1708" s="33">
        <f t="shared" si="378"/>
        <v>1999</v>
      </c>
      <c r="D1708" s="34">
        <v>0.221</v>
      </c>
      <c r="F1708" s="32">
        <v>37875</v>
      </c>
      <c r="G1708" s="33">
        <f t="shared" si="379"/>
        <v>9</v>
      </c>
      <c r="H1708" s="33">
        <f t="shared" si="380"/>
        <v>2003</v>
      </c>
      <c r="I1708" s="34">
        <v>4.8499999999999996</v>
      </c>
      <c r="K1708" s="32">
        <v>33806</v>
      </c>
      <c r="L1708" s="33">
        <f t="shared" si="381"/>
        <v>7</v>
      </c>
      <c r="M1708" s="33">
        <f t="shared" si="382"/>
        <v>1992</v>
      </c>
      <c r="N1708" s="34">
        <v>21.91</v>
      </c>
      <c r="P1708" s="32">
        <v>34309</v>
      </c>
      <c r="Q1708" s="33">
        <f t="shared" si="383"/>
        <v>12</v>
      </c>
      <c r="R1708" s="33">
        <f t="shared" si="384"/>
        <v>1993</v>
      </c>
      <c r="S1708" s="34">
        <v>13.9</v>
      </c>
    </row>
    <row r="1709" spans="1:19">
      <c r="A1709" s="32">
        <v>36224</v>
      </c>
      <c r="B1709" s="33">
        <f t="shared" si="377"/>
        <v>3</v>
      </c>
      <c r="C1709" s="33">
        <f t="shared" si="378"/>
        <v>1999</v>
      </c>
      <c r="D1709" s="34">
        <v>0.22600000000000001</v>
      </c>
      <c r="F1709" s="32">
        <v>37876</v>
      </c>
      <c r="G1709" s="33">
        <f t="shared" si="379"/>
        <v>9</v>
      </c>
      <c r="H1709" s="33">
        <f t="shared" si="380"/>
        <v>2003</v>
      </c>
      <c r="I1709" s="34">
        <v>4.66</v>
      </c>
      <c r="K1709" s="32">
        <v>33807</v>
      </c>
      <c r="L1709" s="33">
        <f t="shared" si="381"/>
        <v>7</v>
      </c>
      <c r="M1709" s="33">
        <f t="shared" si="382"/>
        <v>1992</v>
      </c>
      <c r="N1709" s="34">
        <v>21.99</v>
      </c>
      <c r="P1709" s="32">
        <v>34310</v>
      </c>
      <c r="Q1709" s="33">
        <f t="shared" si="383"/>
        <v>12</v>
      </c>
      <c r="R1709" s="33">
        <f t="shared" si="384"/>
        <v>1993</v>
      </c>
      <c r="S1709" s="34">
        <v>13.88</v>
      </c>
    </row>
    <row r="1710" spans="1:19">
      <c r="A1710" s="32">
        <v>36227</v>
      </c>
      <c r="B1710" s="33">
        <f t="shared" si="377"/>
        <v>3</v>
      </c>
      <c r="C1710" s="33">
        <f t="shared" si="378"/>
        <v>1999</v>
      </c>
      <c r="D1710" s="34">
        <v>0.22900000000000001</v>
      </c>
      <c r="F1710" s="32">
        <v>37879</v>
      </c>
      <c r="G1710" s="33">
        <f t="shared" si="379"/>
        <v>9</v>
      </c>
      <c r="H1710" s="33">
        <f t="shared" si="380"/>
        <v>2003</v>
      </c>
      <c r="I1710" s="34">
        <v>4.66</v>
      </c>
      <c r="K1710" s="32">
        <v>33808</v>
      </c>
      <c r="L1710" s="33">
        <f t="shared" si="381"/>
        <v>7</v>
      </c>
      <c r="M1710" s="33">
        <f t="shared" si="382"/>
        <v>1992</v>
      </c>
      <c r="N1710" s="34">
        <v>22.11</v>
      </c>
      <c r="P1710" s="32">
        <v>34311</v>
      </c>
      <c r="Q1710" s="33">
        <f t="shared" si="383"/>
        <v>12</v>
      </c>
      <c r="R1710" s="33">
        <f t="shared" si="384"/>
        <v>1993</v>
      </c>
      <c r="S1710" s="34">
        <v>13.45</v>
      </c>
    </row>
    <row r="1711" spans="1:19">
      <c r="A1711" s="32">
        <v>36228</v>
      </c>
      <c r="B1711" s="33">
        <f t="shared" si="377"/>
        <v>3</v>
      </c>
      <c r="C1711" s="33">
        <f t="shared" si="378"/>
        <v>1999</v>
      </c>
      <c r="D1711" s="34">
        <v>0.22900000000000001</v>
      </c>
      <c r="F1711" s="32">
        <v>37880</v>
      </c>
      <c r="G1711" s="33">
        <f t="shared" si="379"/>
        <v>9</v>
      </c>
      <c r="H1711" s="33">
        <f t="shared" si="380"/>
        <v>2003</v>
      </c>
      <c r="I1711" s="34">
        <v>4.67</v>
      </c>
      <c r="K1711" s="32">
        <v>33809</v>
      </c>
      <c r="L1711" s="33">
        <f t="shared" si="381"/>
        <v>7</v>
      </c>
      <c r="M1711" s="33">
        <f t="shared" si="382"/>
        <v>1992</v>
      </c>
      <c r="N1711" s="34">
        <v>21.95</v>
      </c>
      <c r="P1711" s="32">
        <v>34312</v>
      </c>
      <c r="Q1711" s="33">
        <f t="shared" si="383"/>
        <v>12</v>
      </c>
      <c r="R1711" s="33">
        <f t="shared" si="384"/>
        <v>1993</v>
      </c>
      <c r="S1711" s="34">
        <v>13.6</v>
      </c>
    </row>
    <row r="1712" spans="1:19">
      <c r="A1712" s="32">
        <v>36229</v>
      </c>
      <c r="B1712" s="33">
        <f t="shared" si="377"/>
        <v>3</v>
      </c>
      <c r="C1712" s="33">
        <f t="shared" si="378"/>
        <v>1999</v>
      </c>
      <c r="D1712" s="34">
        <v>0.22900000000000001</v>
      </c>
      <c r="F1712" s="32">
        <v>37881</v>
      </c>
      <c r="G1712" s="33">
        <f t="shared" si="379"/>
        <v>9</v>
      </c>
      <c r="H1712" s="33">
        <f t="shared" si="380"/>
        <v>2003</v>
      </c>
      <c r="I1712" s="34">
        <v>4.6100000000000003</v>
      </c>
      <c r="K1712" s="32">
        <v>33812</v>
      </c>
      <c r="L1712" s="33">
        <f t="shared" si="381"/>
        <v>7</v>
      </c>
      <c r="M1712" s="33">
        <f t="shared" si="382"/>
        <v>1992</v>
      </c>
      <c r="N1712" s="34">
        <v>22.09</v>
      </c>
      <c r="P1712" s="32">
        <v>34313</v>
      </c>
      <c r="Q1712" s="33">
        <f t="shared" si="383"/>
        <v>12</v>
      </c>
      <c r="R1712" s="33">
        <f t="shared" si="384"/>
        <v>1993</v>
      </c>
      <c r="S1712" s="34">
        <v>13.8</v>
      </c>
    </row>
    <row r="1713" spans="1:19">
      <c r="A1713" s="32">
        <v>36230</v>
      </c>
      <c r="B1713" s="33">
        <f t="shared" si="377"/>
        <v>3</v>
      </c>
      <c r="C1713" s="33">
        <f t="shared" si="378"/>
        <v>1999</v>
      </c>
      <c r="D1713" s="34">
        <v>0.23599999999999999</v>
      </c>
      <c r="F1713" s="32">
        <v>37882</v>
      </c>
      <c r="G1713" s="33">
        <f t="shared" si="379"/>
        <v>9</v>
      </c>
      <c r="H1713" s="33">
        <f t="shared" si="380"/>
        <v>2003</v>
      </c>
      <c r="I1713" s="34">
        <v>4.5199999999999996</v>
      </c>
      <c r="K1713" s="32">
        <v>33813</v>
      </c>
      <c r="L1713" s="33">
        <f t="shared" si="381"/>
        <v>7</v>
      </c>
      <c r="M1713" s="33">
        <f t="shared" si="382"/>
        <v>1992</v>
      </c>
      <c r="N1713" s="34">
        <v>22.03</v>
      </c>
      <c r="P1713" s="32">
        <v>34316</v>
      </c>
      <c r="Q1713" s="33">
        <f t="shared" si="383"/>
        <v>12</v>
      </c>
      <c r="R1713" s="33">
        <f t="shared" si="384"/>
        <v>1993</v>
      </c>
      <c r="S1713" s="34">
        <v>13.9</v>
      </c>
    </row>
    <row r="1714" spans="1:19">
      <c r="A1714" s="32">
        <v>36231</v>
      </c>
      <c r="B1714" s="33">
        <f t="shared" si="377"/>
        <v>3</v>
      </c>
      <c r="C1714" s="33">
        <f t="shared" si="378"/>
        <v>1999</v>
      </c>
      <c r="D1714" s="34">
        <v>0.246</v>
      </c>
      <c r="F1714" s="32">
        <v>37883</v>
      </c>
      <c r="G1714" s="33">
        <f t="shared" si="379"/>
        <v>9</v>
      </c>
      <c r="H1714" s="33">
        <f t="shared" si="380"/>
        <v>2003</v>
      </c>
      <c r="I1714" s="34">
        <v>4.33</v>
      </c>
      <c r="K1714" s="32">
        <v>33814</v>
      </c>
      <c r="L1714" s="33">
        <f t="shared" si="381"/>
        <v>7</v>
      </c>
      <c r="M1714" s="33">
        <f t="shared" si="382"/>
        <v>1992</v>
      </c>
      <c r="N1714" s="34">
        <v>21.98</v>
      </c>
      <c r="P1714" s="32">
        <v>34317</v>
      </c>
      <c r="Q1714" s="33">
        <f t="shared" si="383"/>
        <v>12</v>
      </c>
      <c r="R1714" s="33">
        <f t="shared" si="384"/>
        <v>1993</v>
      </c>
      <c r="S1714" s="34">
        <v>14.78</v>
      </c>
    </row>
    <row r="1715" spans="1:19">
      <c r="A1715" s="32">
        <v>36234</v>
      </c>
      <c r="B1715" s="33">
        <f t="shared" si="377"/>
        <v>3</v>
      </c>
      <c r="C1715" s="33">
        <f t="shared" si="378"/>
        <v>1999</v>
      </c>
      <c r="D1715" s="34">
        <v>0.24399999999999999</v>
      </c>
      <c r="F1715" s="32">
        <v>37886</v>
      </c>
      <c r="G1715" s="33">
        <f t="shared" si="379"/>
        <v>9</v>
      </c>
      <c r="H1715" s="33">
        <f t="shared" si="380"/>
        <v>2003</v>
      </c>
      <c r="I1715" s="34">
        <v>4.38</v>
      </c>
      <c r="K1715" s="32">
        <v>33815</v>
      </c>
      <c r="L1715" s="33">
        <f t="shared" si="381"/>
        <v>7</v>
      </c>
      <c r="M1715" s="33">
        <f t="shared" si="382"/>
        <v>1992</v>
      </c>
      <c r="N1715" s="34">
        <v>21.82</v>
      </c>
      <c r="P1715" s="32">
        <v>34318</v>
      </c>
      <c r="Q1715" s="33">
        <f t="shared" si="383"/>
        <v>12</v>
      </c>
      <c r="R1715" s="33">
        <f t="shared" si="384"/>
        <v>1993</v>
      </c>
      <c r="S1715" s="34">
        <v>13.8</v>
      </c>
    </row>
    <row r="1716" spans="1:19">
      <c r="A1716" s="32">
        <v>36235</v>
      </c>
      <c r="B1716" s="33">
        <f t="shared" si="377"/>
        <v>3</v>
      </c>
      <c r="C1716" s="33">
        <f t="shared" si="378"/>
        <v>1999</v>
      </c>
      <c r="D1716" s="34">
        <v>0.24399999999999999</v>
      </c>
      <c r="F1716" s="32">
        <v>37887</v>
      </c>
      <c r="G1716" s="33">
        <f t="shared" si="379"/>
        <v>9</v>
      </c>
      <c r="H1716" s="33">
        <f t="shared" si="380"/>
        <v>2003</v>
      </c>
      <c r="I1716" s="34">
        <v>4.51</v>
      </c>
      <c r="K1716" s="32">
        <v>33816</v>
      </c>
      <c r="L1716" s="33">
        <f t="shared" si="381"/>
        <v>7</v>
      </c>
      <c r="M1716" s="33">
        <f t="shared" si="382"/>
        <v>1992</v>
      </c>
      <c r="N1716" s="34">
        <v>21.83</v>
      </c>
      <c r="P1716" s="32">
        <v>34319</v>
      </c>
      <c r="Q1716" s="33">
        <f t="shared" si="383"/>
        <v>12</v>
      </c>
      <c r="R1716" s="33">
        <f t="shared" si="384"/>
        <v>1993</v>
      </c>
      <c r="S1716" s="34">
        <v>13.63</v>
      </c>
    </row>
    <row r="1717" spans="1:19">
      <c r="A1717" s="32">
        <v>36236</v>
      </c>
      <c r="B1717" s="33">
        <f t="shared" si="377"/>
        <v>3</v>
      </c>
      <c r="C1717" s="33">
        <f t="shared" si="378"/>
        <v>1999</v>
      </c>
      <c r="D1717" s="34">
        <v>0.254</v>
      </c>
      <c r="F1717" s="32">
        <v>37888</v>
      </c>
      <c r="G1717" s="33">
        <f t="shared" si="379"/>
        <v>9</v>
      </c>
      <c r="H1717" s="33">
        <f t="shared" si="380"/>
        <v>2003</v>
      </c>
      <c r="I1717" s="34">
        <v>4.58</v>
      </c>
      <c r="K1717" s="32">
        <v>33819</v>
      </c>
      <c r="L1717" s="33">
        <f t="shared" si="381"/>
        <v>8</v>
      </c>
      <c r="M1717" s="33">
        <f t="shared" si="382"/>
        <v>1992</v>
      </c>
      <c r="N1717" s="34">
        <v>21.6</v>
      </c>
      <c r="P1717" s="32">
        <v>34320</v>
      </c>
      <c r="Q1717" s="33">
        <f t="shared" si="383"/>
        <v>12</v>
      </c>
      <c r="R1717" s="33">
        <f t="shared" si="384"/>
        <v>1993</v>
      </c>
      <c r="S1717" s="34">
        <v>13.85</v>
      </c>
    </row>
    <row r="1718" spans="1:19">
      <c r="A1718" s="32">
        <v>36237</v>
      </c>
      <c r="B1718" s="33">
        <f t="shared" si="377"/>
        <v>3</v>
      </c>
      <c r="C1718" s="33">
        <f t="shared" si="378"/>
        <v>1999</v>
      </c>
      <c r="D1718" s="34">
        <v>0.254</v>
      </c>
      <c r="F1718" s="32">
        <v>37889</v>
      </c>
      <c r="G1718" s="33">
        <f t="shared" si="379"/>
        <v>9</v>
      </c>
      <c r="H1718" s="33">
        <f t="shared" si="380"/>
        <v>2003</v>
      </c>
      <c r="I1718" s="34">
        <v>4.55</v>
      </c>
      <c r="K1718" s="32">
        <v>33820</v>
      </c>
      <c r="L1718" s="33">
        <f t="shared" si="381"/>
        <v>8</v>
      </c>
      <c r="M1718" s="33">
        <f t="shared" si="382"/>
        <v>1992</v>
      </c>
      <c r="N1718" s="34">
        <v>21.23</v>
      </c>
      <c r="P1718" s="32">
        <v>34323</v>
      </c>
      <c r="Q1718" s="33">
        <f t="shared" si="383"/>
        <v>12</v>
      </c>
      <c r="R1718" s="33">
        <f t="shared" si="384"/>
        <v>1993</v>
      </c>
      <c r="S1718" s="34">
        <v>13.63</v>
      </c>
    </row>
    <row r="1719" spans="1:19">
      <c r="A1719" s="32">
        <v>36238</v>
      </c>
      <c r="B1719" s="33">
        <f t="shared" si="377"/>
        <v>3</v>
      </c>
      <c r="C1719" s="33">
        <f t="shared" si="378"/>
        <v>1999</v>
      </c>
      <c r="D1719" s="34">
        <v>0.24399999999999999</v>
      </c>
      <c r="F1719" s="32">
        <v>37890</v>
      </c>
      <c r="G1719" s="33">
        <f t="shared" si="379"/>
        <v>9</v>
      </c>
      <c r="H1719" s="33">
        <f t="shared" si="380"/>
        <v>2003</v>
      </c>
      <c r="I1719" s="34">
        <v>4.42</v>
      </c>
      <c r="K1719" s="32">
        <v>33821</v>
      </c>
      <c r="L1719" s="33">
        <f t="shared" si="381"/>
        <v>8</v>
      </c>
      <c r="M1719" s="33">
        <f t="shared" si="382"/>
        <v>1992</v>
      </c>
      <c r="N1719" s="34">
        <v>21.18</v>
      </c>
      <c r="P1719" s="32">
        <v>34324</v>
      </c>
      <c r="Q1719" s="33">
        <f t="shared" si="383"/>
        <v>12</v>
      </c>
      <c r="R1719" s="33">
        <f t="shared" si="384"/>
        <v>1993</v>
      </c>
      <c r="S1719" s="34">
        <v>13.45</v>
      </c>
    </row>
    <row r="1720" spans="1:19">
      <c r="A1720" s="32">
        <v>36241</v>
      </c>
      <c r="B1720" s="33">
        <f t="shared" si="377"/>
        <v>3</v>
      </c>
      <c r="C1720" s="33">
        <f t="shared" si="378"/>
        <v>1999</v>
      </c>
      <c r="D1720" s="34">
        <v>0.24399999999999999</v>
      </c>
      <c r="F1720" s="32">
        <v>37893</v>
      </c>
      <c r="G1720" s="33">
        <f t="shared" si="379"/>
        <v>9</v>
      </c>
      <c r="H1720" s="33">
        <f t="shared" si="380"/>
        <v>2003</v>
      </c>
      <c r="I1720" s="34">
        <v>4.57</v>
      </c>
      <c r="K1720" s="32">
        <v>33822</v>
      </c>
      <c r="L1720" s="33">
        <f t="shared" si="381"/>
        <v>8</v>
      </c>
      <c r="M1720" s="33">
        <f t="shared" si="382"/>
        <v>1992</v>
      </c>
      <c r="N1720" s="34">
        <v>21.41</v>
      </c>
      <c r="P1720" s="32">
        <v>34325</v>
      </c>
      <c r="Q1720" s="33">
        <f t="shared" si="383"/>
        <v>12</v>
      </c>
      <c r="R1720" s="33">
        <f t="shared" si="384"/>
        <v>1993</v>
      </c>
      <c r="S1720" s="34">
        <v>13.6</v>
      </c>
    </row>
    <row r="1721" spans="1:19">
      <c r="A1721" s="32">
        <v>36242</v>
      </c>
      <c r="B1721" s="33">
        <f t="shared" si="377"/>
        <v>3</v>
      </c>
      <c r="C1721" s="33">
        <f t="shared" si="378"/>
        <v>1999</v>
      </c>
      <c r="D1721" s="34">
        <v>0.254</v>
      </c>
      <c r="F1721" s="32">
        <v>37894</v>
      </c>
      <c r="G1721" s="33">
        <f t="shared" si="379"/>
        <v>9</v>
      </c>
      <c r="H1721" s="33">
        <f t="shared" si="380"/>
        <v>2003</v>
      </c>
      <c r="I1721" s="34">
        <v>4.66</v>
      </c>
      <c r="K1721" s="32">
        <v>33823</v>
      </c>
      <c r="L1721" s="33">
        <f t="shared" si="381"/>
        <v>8</v>
      </c>
      <c r="M1721" s="33">
        <f t="shared" si="382"/>
        <v>1992</v>
      </c>
      <c r="N1721" s="34">
        <v>21.27</v>
      </c>
      <c r="P1721" s="32">
        <v>34326</v>
      </c>
      <c r="Q1721" s="33">
        <f t="shared" si="383"/>
        <v>12</v>
      </c>
      <c r="R1721" s="33">
        <f t="shared" si="384"/>
        <v>1993</v>
      </c>
      <c r="S1721" s="34">
        <v>13.55</v>
      </c>
    </row>
    <row r="1722" spans="1:19">
      <c r="A1722" s="32">
        <v>36243</v>
      </c>
      <c r="B1722" s="33">
        <f t="shared" si="377"/>
        <v>3</v>
      </c>
      <c r="C1722" s="33">
        <f t="shared" si="378"/>
        <v>1999</v>
      </c>
      <c r="D1722" s="34">
        <v>0.254</v>
      </c>
      <c r="F1722" s="32">
        <v>37895</v>
      </c>
      <c r="G1722" s="33">
        <f t="shared" si="379"/>
        <v>10</v>
      </c>
      <c r="H1722" s="33">
        <f t="shared" si="380"/>
        <v>2003</v>
      </c>
      <c r="I1722" s="34">
        <v>4.47</v>
      </c>
      <c r="K1722" s="32">
        <v>33826</v>
      </c>
      <c r="L1722" s="33">
        <f t="shared" si="381"/>
        <v>8</v>
      </c>
      <c r="M1722" s="33">
        <f t="shared" si="382"/>
        <v>1992</v>
      </c>
      <c r="N1722" s="34">
        <v>21.12</v>
      </c>
      <c r="P1722" s="32">
        <v>34327</v>
      </c>
      <c r="Q1722" s="33">
        <f t="shared" si="383"/>
        <v>12</v>
      </c>
      <c r="R1722" s="33">
        <f t="shared" si="384"/>
        <v>1993</v>
      </c>
      <c r="S1722" s="34">
        <v>13.38</v>
      </c>
    </row>
    <row r="1723" spans="1:19">
      <c r="A1723" s="32">
        <v>36244</v>
      </c>
      <c r="B1723" s="33">
        <f t="shared" si="377"/>
        <v>3</v>
      </c>
      <c r="C1723" s="33">
        <f t="shared" si="378"/>
        <v>1999</v>
      </c>
      <c r="D1723" s="34">
        <v>0.251</v>
      </c>
      <c r="F1723" s="32">
        <v>37896</v>
      </c>
      <c r="G1723" s="33">
        <f t="shared" si="379"/>
        <v>10</v>
      </c>
      <c r="H1723" s="33">
        <f t="shared" si="380"/>
        <v>2003</v>
      </c>
      <c r="I1723" s="34">
        <v>4.42</v>
      </c>
      <c r="K1723" s="32">
        <v>33827</v>
      </c>
      <c r="L1723" s="33">
        <f t="shared" si="381"/>
        <v>8</v>
      </c>
      <c r="M1723" s="33">
        <f t="shared" si="382"/>
        <v>1992</v>
      </c>
      <c r="N1723" s="34">
        <v>21</v>
      </c>
      <c r="P1723" s="32">
        <v>34332</v>
      </c>
      <c r="Q1723" s="33">
        <f t="shared" si="383"/>
        <v>12</v>
      </c>
      <c r="R1723" s="33">
        <f t="shared" si="384"/>
        <v>1993</v>
      </c>
      <c r="S1723" s="34">
        <v>13.13</v>
      </c>
    </row>
    <row r="1724" spans="1:19">
      <c r="A1724" s="32">
        <v>36245</v>
      </c>
      <c r="B1724" s="33">
        <f t="shared" si="377"/>
        <v>3</v>
      </c>
      <c r="C1724" s="33">
        <f t="shared" si="378"/>
        <v>1999</v>
      </c>
      <c r="D1724" s="34">
        <v>0.255</v>
      </c>
      <c r="F1724" s="32">
        <v>37897</v>
      </c>
      <c r="G1724" s="33">
        <f t="shared" si="379"/>
        <v>10</v>
      </c>
      <c r="H1724" s="33">
        <f t="shared" si="380"/>
        <v>2003</v>
      </c>
      <c r="I1724" s="34">
        <v>4.34</v>
      </c>
      <c r="K1724" s="32">
        <v>33828</v>
      </c>
      <c r="L1724" s="33">
        <f t="shared" si="381"/>
        <v>8</v>
      </c>
      <c r="M1724" s="33">
        <f t="shared" si="382"/>
        <v>1992</v>
      </c>
      <c r="N1724" s="34">
        <v>21.13</v>
      </c>
      <c r="P1724" s="32">
        <v>34333</v>
      </c>
      <c r="Q1724" s="33">
        <f t="shared" si="383"/>
        <v>12</v>
      </c>
      <c r="R1724" s="33">
        <f t="shared" si="384"/>
        <v>1993</v>
      </c>
      <c r="S1724" s="34">
        <v>13.2</v>
      </c>
    </row>
    <row r="1725" spans="1:19">
      <c r="A1725" s="32">
        <v>36248</v>
      </c>
      <c r="B1725" s="33">
        <f t="shared" si="377"/>
        <v>3</v>
      </c>
      <c r="C1725" s="33">
        <f t="shared" si="378"/>
        <v>1999</v>
      </c>
      <c r="D1725" s="34">
        <v>0.26100000000000001</v>
      </c>
      <c r="F1725" s="32">
        <v>37900</v>
      </c>
      <c r="G1725" s="33">
        <f t="shared" si="379"/>
        <v>10</v>
      </c>
      <c r="H1725" s="33">
        <f t="shared" si="380"/>
        <v>2003</v>
      </c>
      <c r="I1725" s="34">
        <v>4.4000000000000004</v>
      </c>
      <c r="K1725" s="32">
        <v>33829</v>
      </c>
      <c r="L1725" s="33">
        <f t="shared" si="381"/>
        <v>8</v>
      </c>
      <c r="M1725" s="33">
        <f t="shared" si="382"/>
        <v>1992</v>
      </c>
      <c r="N1725" s="34">
        <v>21.35</v>
      </c>
      <c r="P1725" s="32">
        <v>34334</v>
      </c>
      <c r="Q1725" s="33">
        <f t="shared" si="383"/>
        <v>12</v>
      </c>
      <c r="R1725" s="33">
        <f t="shared" si="384"/>
        <v>1993</v>
      </c>
      <c r="S1725" s="34">
        <v>13.18</v>
      </c>
    </row>
    <row r="1726" spans="1:19">
      <c r="A1726" s="32">
        <v>36249</v>
      </c>
      <c r="B1726" s="33">
        <f t="shared" si="377"/>
        <v>3</v>
      </c>
      <c r="C1726" s="33">
        <f t="shared" si="378"/>
        <v>1999</v>
      </c>
      <c r="D1726" s="34">
        <v>0.25900000000000001</v>
      </c>
      <c r="F1726" s="32">
        <v>37901</v>
      </c>
      <c r="G1726" s="33">
        <f t="shared" si="379"/>
        <v>10</v>
      </c>
      <c r="H1726" s="33">
        <f t="shared" si="380"/>
        <v>2003</v>
      </c>
      <c r="I1726" s="34">
        <v>4.66</v>
      </c>
      <c r="K1726" s="32">
        <v>33830</v>
      </c>
      <c r="L1726" s="33">
        <f t="shared" si="381"/>
        <v>8</v>
      </c>
      <c r="M1726" s="33">
        <f t="shared" si="382"/>
        <v>1992</v>
      </c>
      <c r="N1726" s="34">
        <v>21.31</v>
      </c>
      <c r="P1726" s="32">
        <v>34338</v>
      </c>
      <c r="Q1726" s="33">
        <f t="shared" si="383"/>
        <v>1</v>
      </c>
      <c r="R1726" s="33">
        <f t="shared" si="384"/>
        <v>1994</v>
      </c>
      <c r="S1726" s="34">
        <v>13.43</v>
      </c>
    </row>
    <row r="1727" spans="1:19">
      <c r="A1727" s="32">
        <v>36250</v>
      </c>
      <c r="B1727" s="33">
        <f t="shared" si="377"/>
        <v>3</v>
      </c>
      <c r="C1727" s="33">
        <f t="shared" si="378"/>
        <v>1999</v>
      </c>
      <c r="D1727" s="34">
        <v>0.25800000000000001</v>
      </c>
      <c r="F1727" s="32">
        <v>37902</v>
      </c>
      <c r="G1727" s="33">
        <f t="shared" si="379"/>
        <v>10</v>
      </c>
      <c r="H1727" s="33">
        <f t="shared" si="380"/>
        <v>2003</v>
      </c>
      <c r="I1727" s="34">
        <v>4.84</v>
      </c>
      <c r="K1727" s="32">
        <v>33833</v>
      </c>
      <c r="L1727" s="33">
        <f t="shared" si="381"/>
        <v>8</v>
      </c>
      <c r="M1727" s="33">
        <f t="shared" si="382"/>
        <v>1992</v>
      </c>
      <c r="N1727" s="34">
        <v>21.47</v>
      </c>
      <c r="P1727" s="32">
        <v>34339</v>
      </c>
      <c r="Q1727" s="33">
        <f t="shared" si="383"/>
        <v>1</v>
      </c>
      <c r="R1727" s="33">
        <f t="shared" si="384"/>
        <v>1994</v>
      </c>
      <c r="S1727" s="34">
        <v>14.1</v>
      </c>
    </row>
    <row r="1728" spans="1:19">
      <c r="A1728" s="32">
        <v>36251</v>
      </c>
      <c r="B1728" s="33">
        <f t="shared" si="377"/>
        <v>4</v>
      </c>
      <c r="C1728" s="33">
        <f t="shared" si="378"/>
        <v>1999</v>
      </c>
      <c r="D1728" s="34">
        <v>0.255</v>
      </c>
      <c r="F1728" s="32">
        <v>37903</v>
      </c>
      <c r="G1728" s="33">
        <f t="shared" si="379"/>
        <v>10</v>
      </c>
      <c r="H1728" s="33">
        <f t="shared" si="380"/>
        <v>2003</v>
      </c>
      <c r="I1728" s="34">
        <v>4.78</v>
      </c>
      <c r="K1728" s="32">
        <v>33834</v>
      </c>
      <c r="L1728" s="33">
        <f t="shared" si="381"/>
        <v>8</v>
      </c>
      <c r="M1728" s="33">
        <f t="shared" si="382"/>
        <v>1992</v>
      </c>
      <c r="N1728" s="34">
        <v>21.54</v>
      </c>
      <c r="P1728" s="32">
        <v>34340</v>
      </c>
      <c r="Q1728" s="33">
        <f t="shared" si="383"/>
        <v>1</v>
      </c>
      <c r="R1728" s="33">
        <f t="shared" si="384"/>
        <v>1994</v>
      </c>
      <c r="S1728" s="34">
        <v>14.55</v>
      </c>
    </row>
    <row r="1729" spans="1:19">
      <c r="A1729" s="32">
        <v>36255</v>
      </c>
      <c r="B1729" s="33">
        <f t="shared" si="377"/>
        <v>4</v>
      </c>
      <c r="C1729" s="33">
        <f t="shared" si="378"/>
        <v>1999</v>
      </c>
      <c r="D1729" s="34">
        <v>0.26300000000000001</v>
      </c>
      <c r="F1729" s="32">
        <v>37904</v>
      </c>
      <c r="G1729" s="33">
        <f t="shared" si="379"/>
        <v>10</v>
      </c>
      <c r="H1729" s="33">
        <f t="shared" si="380"/>
        <v>2003</v>
      </c>
      <c r="I1729" s="34">
        <v>4.92</v>
      </c>
      <c r="K1729" s="32">
        <v>33835</v>
      </c>
      <c r="L1729" s="33">
        <f t="shared" si="381"/>
        <v>8</v>
      </c>
      <c r="M1729" s="33">
        <f t="shared" si="382"/>
        <v>1992</v>
      </c>
      <c r="N1729" s="34">
        <v>21.33</v>
      </c>
      <c r="P1729" s="32">
        <v>34341</v>
      </c>
      <c r="Q1729" s="33">
        <f t="shared" si="383"/>
        <v>1</v>
      </c>
      <c r="R1729" s="33">
        <f t="shared" si="384"/>
        <v>1994</v>
      </c>
      <c r="S1729" s="34">
        <v>14.63</v>
      </c>
    </row>
    <row r="1730" spans="1:19">
      <c r="A1730" s="32">
        <v>36256</v>
      </c>
      <c r="B1730" s="33">
        <f t="shared" si="377"/>
        <v>4</v>
      </c>
      <c r="C1730" s="33">
        <f t="shared" si="378"/>
        <v>1999</v>
      </c>
      <c r="D1730" s="34">
        <v>0.26400000000000001</v>
      </c>
      <c r="F1730" s="32">
        <v>37907</v>
      </c>
      <c r="G1730" s="33">
        <f t="shared" si="379"/>
        <v>10</v>
      </c>
      <c r="H1730" s="33">
        <f t="shared" si="380"/>
        <v>2003</v>
      </c>
      <c r="I1730" s="34">
        <v>4.96</v>
      </c>
      <c r="K1730" s="32">
        <v>33836</v>
      </c>
      <c r="L1730" s="33">
        <f t="shared" si="381"/>
        <v>8</v>
      </c>
      <c r="M1730" s="33">
        <f t="shared" si="382"/>
        <v>1992</v>
      </c>
      <c r="N1730" s="34">
        <v>21.4</v>
      </c>
      <c r="P1730" s="32">
        <v>34344</v>
      </c>
      <c r="Q1730" s="33">
        <f t="shared" si="383"/>
        <v>1</v>
      </c>
      <c r="R1730" s="33">
        <f t="shared" si="384"/>
        <v>1994</v>
      </c>
      <c r="S1730" s="34">
        <v>14.15</v>
      </c>
    </row>
    <row r="1731" spans="1:19">
      <c r="A1731" s="32">
        <v>36257</v>
      </c>
      <c r="B1731" s="33">
        <f t="shared" si="377"/>
        <v>4</v>
      </c>
      <c r="C1731" s="33">
        <f t="shared" si="378"/>
        <v>1999</v>
      </c>
      <c r="D1731" s="34">
        <v>0.26400000000000001</v>
      </c>
      <c r="F1731" s="32">
        <v>37908</v>
      </c>
      <c r="G1731" s="33">
        <f t="shared" si="379"/>
        <v>10</v>
      </c>
      <c r="H1731" s="33">
        <f t="shared" si="380"/>
        <v>2003</v>
      </c>
      <c r="I1731" s="34">
        <v>4.84</v>
      </c>
      <c r="K1731" s="32">
        <v>33837</v>
      </c>
      <c r="L1731" s="33">
        <f t="shared" si="381"/>
        <v>8</v>
      </c>
      <c r="M1731" s="33">
        <f t="shared" si="382"/>
        <v>1992</v>
      </c>
      <c r="N1731" s="34">
        <v>21.19</v>
      </c>
      <c r="P1731" s="32">
        <v>34345</v>
      </c>
      <c r="Q1731" s="33">
        <f t="shared" si="383"/>
        <v>1</v>
      </c>
      <c r="R1731" s="33">
        <f t="shared" si="384"/>
        <v>1994</v>
      </c>
      <c r="S1731" s="34">
        <v>14.1</v>
      </c>
    </row>
    <row r="1732" spans="1:19">
      <c r="A1732" s="32">
        <v>36258</v>
      </c>
      <c r="B1732" s="33">
        <f t="shared" si="377"/>
        <v>4</v>
      </c>
      <c r="C1732" s="33">
        <f t="shared" si="378"/>
        <v>1999</v>
      </c>
      <c r="D1732" s="34">
        <v>0.26300000000000001</v>
      </c>
      <c r="F1732" s="32">
        <v>37909</v>
      </c>
      <c r="G1732" s="33">
        <f t="shared" si="379"/>
        <v>10</v>
      </c>
      <c r="H1732" s="33">
        <f t="shared" si="380"/>
        <v>2003</v>
      </c>
      <c r="I1732" s="34">
        <v>4.93</v>
      </c>
      <c r="K1732" s="32">
        <v>33840</v>
      </c>
      <c r="L1732" s="33">
        <f t="shared" si="381"/>
        <v>8</v>
      </c>
      <c r="M1732" s="33">
        <f t="shared" si="382"/>
        <v>1992</v>
      </c>
      <c r="N1732" s="34">
        <v>21.85</v>
      </c>
      <c r="P1732" s="32">
        <v>34346</v>
      </c>
      <c r="Q1732" s="33">
        <f t="shared" si="383"/>
        <v>1</v>
      </c>
      <c r="R1732" s="33">
        <f t="shared" si="384"/>
        <v>1994</v>
      </c>
      <c r="S1732" s="34">
        <v>13.9</v>
      </c>
    </row>
    <row r="1733" spans="1:19">
      <c r="A1733" s="32">
        <v>36259</v>
      </c>
      <c r="B1733" s="33">
        <f t="shared" si="377"/>
        <v>4</v>
      </c>
      <c r="C1733" s="33">
        <f t="shared" si="378"/>
        <v>1999</v>
      </c>
      <c r="D1733" s="34">
        <v>0.26500000000000001</v>
      </c>
      <c r="F1733" s="32">
        <v>37910</v>
      </c>
      <c r="G1733" s="33">
        <f t="shared" si="379"/>
        <v>10</v>
      </c>
      <c r="H1733" s="33">
        <f t="shared" si="380"/>
        <v>2003</v>
      </c>
      <c r="I1733" s="34">
        <v>4.92</v>
      </c>
      <c r="K1733" s="32">
        <v>33841</v>
      </c>
      <c r="L1733" s="33">
        <f t="shared" si="381"/>
        <v>8</v>
      </c>
      <c r="M1733" s="33">
        <f t="shared" si="382"/>
        <v>1992</v>
      </c>
      <c r="N1733" s="34">
        <v>21.6</v>
      </c>
      <c r="P1733" s="32">
        <v>34347</v>
      </c>
      <c r="Q1733" s="33">
        <f t="shared" si="383"/>
        <v>1</v>
      </c>
      <c r="R1733" s="33">
        <f t="shared" si="384"/>
        <v>1994</v>
      </c>
      <c r="S1733" s="34">
        <v>13.75</v>
      </c>
    </row>
    <row r="1734" spans="1:19">
      <c r="A1734" s="32">
        <v>36262</v>
      </c>
      <c r="B1734" s="33">
        <f t="shared" si="377"/>
        <v>4</v>
      </c>
      <c r="C1734" s="33">
        <f t="shared" si="378"/>
        <v>1999</v>
      </c>
      <c r="D1734" s="34">
        <v>0.26600000000000001</v>
      </c>
      <c r="F1734" s="32">
        <v>37911</v>
      </c>
      <c r="G1734" s="33">
        <f t="shared" si="379"/>
        <v>10</v>
      </c>
      <c r="H1734" s="33">
        <f t="shared" si="380"/>
        <v>2003</v>
      </c>
      <c r="I1734" s="34">
        <v>4.53</v>
      </c>
      <c r="K1734" s="32">
        <v>33842</v>
      </c>
      <c r="L1734" s="33">
        <f t="shared" si="381"/>
        <v>8</v>
      </c>
      <c r="M1734" s="33">
        <f t="shared" si="382"/>
        <v>1992</v>
      </c>
      <c r="N1734" s="34">
        <v>21.24</v>
      </c>
      <c r="P1734" s="32">
        <v>34348</v>
      </c>
      <c r="Q1734" s="33">
        <f t="shared" si="383"/>
        <v>1</v>
      </c>
      <c r="R1734" s="33">
        <f t="shared" si="384"/>
        <v>1994</v>
      </c>
      <c r="S1734" s="34">
        <v>14.1</v>
      </c>
    </row>
    <row r="1735" spans="1:19">
      <c r="A1735" s="32">
        <v>36263</v>
      </c>
      <c r="B1735" s="33">
        <f t="shared" si="377"/>
        <v>4</v>
      </c>
      <c r="C1735" s="33">
        <f t="shared" si="378"/>
        <v>1999</v>
      </c>
      <c r="D1735" s="34">
        <v>0.28000000000000003</v>
      </c>
      <c r="F1735" s="32">
        <v>37914</v>
      </c>
      <c r="G1735" s="33">
        <f t="shared" si="379"/>
        <v>10</v>
      </c>
      <c r="H1735" s="33">
        <f t="shared" si="380"/>
        <v>2003</v>
      </c>
      <c r="I1735" s="34">
        <v>4.3</v>
      </c>
      <c r="K1735" s="32">
        <v>33843</v>
      </c>
      <c r="L1735" s="33">
        <f t="shared" si="381"/>
        <v>8</v>
      </c>
      <c r="M1735" s="33">
        <f t="shared" si="382"/>
        <v>1992</v>
      </c>
      <c r="N1735" s="34">
        <v>21.14</v>
      </c>
      <c r="P1735" s="32">
        <v>34351</v>
      </c>
      <c r="Q1735" s="33">
        <f t="shared" si="383"/>
        <v>1</v>
      </c>
      <c r="R1735" s="33">
        <f t="shared" si="384"/>
        <v>1994</v>
      </c>
      <c r="S1735" s="34">
        <v>14.4</v>
      </c>
    </row>
    <row r="1736" spans="1:19">
      <c r="A1736" s="32">
        <v>36264</v>
      </c>
      <c r="B1736" s="33">
        <f t="shared" si="377"/>
        <v>4</v>
      </c>
      <c r="C1736" s="33">
        <f t="shared" si="378"/>
        <v>1999</v>
      </c>
      <c r="D1736" s="34">
        <v>0.28000000000000003</v>
      </c>
      <c r="F1736" s="32">
        <v>37915</v>
      </c>
      <c r="G1736" s="33">
        <f t="shared" si="379"/>
        <v>10</v>
      </c>
      <c r="H1736" s="33">
        <f t="shared" si="380"/>
        <v>2003</v>
      </c>
      <c r="I1736" s="34">
        <v>4.6399999999999997</v>
      </c>
      <c r="K1736" s="32">
        <v>33844</v>
      </c>
      <c r="L1736" s="33">
        <f t="shared" si="381"/>
        <v>8</v>
      </c>
      <c r="M1736" s="33">
        <f t="shared" si="382"/>
        <v>1992</v>
      </c>
      <c r="N1736" s="34">
        <v>21.3</v>
      </c>
      <c r="P1736" s="32">
        <v>34352</v>
      </c>
      <c r="Q1736" s="33">
        <f t="shared" si="383"/>
        <v>1</v>
      </c>
      <c r="R1736" s="33">
        <f t="shared" si="384"/>
        <v>1994</v>
      </c>
      <c r="S1736" s="34">
        <v>14.1</v>
      </c>
    </row>
    <row r="1737" spans="1:19">
      <c r="A1737" s="32">
        <v>36265</v>
      </c>
      <c r="B1737" s="33">
        <f t="shared" si="377"/>
        <v>4</v>
      </c>
      <c r="C1737" s="33">
        <f t="shared" si="378"/>
        <v>1999</v>
      </c>
      <c r="D1737" s="34">
        <v>0.28299999999999997</v>
      </c>
      <c r="F1737" s="32">
        <v>37916</v>
      </c>
      <c r="G1737" s="33">
        <f t="shared" si="379"/>
        <v>10</v>
      </c>
      <c r="H1737" s="33">
        <f t="shared" si="380"/>
        <v>2003</v>
      </c>
      <c r="I1737" s="34">
        <v>4.8899999999999997</v>
      </c>
      <c r="K1737" s="32">
        <v>33847</v>
      </c>
      <c r="L1737" s="33">
        <f t="shared" si="381"/>
        <v>8</v>
      </c>
      <c r="M1737" s="33">
        <f t="shared" si="382"/>
        <v>1992</v>
      </c>
      <c r="N1737" s="34">
        <v>21.46</v>
      </c>
      <c r="P1737" s="32">
        <v>34353</v>
      </c>
      <c r="Q1737" s="33">
        <f t="shared" si="383"/>
        <v>1</v>
      </c>
      <c r="R1737" s="33">
        <f t="shared" si="384"/>
        <v>1994</v>
      </c>
      <c r="S1737" s="34">
        <v>14.25</v>
      </c>
    </row>
    <row r="1738" spans="1:19">
      <c r="A1738" s="32">
        <v>36266</v>
      </c>
      <c r="B1738" s="33">
        <f t="shared" si="377"/>
        <v>4</v>
      </c>
      <c r="C1738" s="33">
        <f t="shared" si="378"/>
        <v>1999</v>
      </c>
      <c r="D1738" s="34">
        <v>0.28999999999999998</v>
      </c>
      <c r="F1738" s="32">
        <v>37917</v>
      </c>
      <c r="G1738" s="33">
        <f t="shared" si="379"/>
        <v>10</v>
      </c>
      <c r="H1738" s="33">
        <f t="shared" si="380"/>
        <v>2003</v>
      </c>
      <c r="I1738" s="34">
        <v>4.9000000000000004</v>
      </c>
      <c r="K1738" s="32">
        <v>33848</v>
      </c>
      <c r="L1738" s="33">
        <f t="shared" si="381"/>
        <v>9</v>
      </c>
      <c r="M1738" s="33">
        <f t="shared" si="382"/>
        <v>1992</v>
      </c>
      <c r="N1738" s="34">
        <v>21.72</v>
      </c>
      <c r="P1738" s="32">
        <v>34354</v>
      </c>
      <c r="Q1738" s="33">
        <f t="shared" si="383"/>
        <v>1</v>
      </c>
      <c r="R1738" s="33">
        <f t="shared" si="384"/>
        <v>1994</v>
      </c>
      <c r="S1738" s="34">
        <v>14.1</v>
      </c>
    </row>
    <row r="1739" spans="1:19">
      <c r="A1739" s="32">
        <v>36269</v>
      </c>
      <c r="B1739" s="33">
        <f t="shared" si="377"/>
        <v>4</v>
      </c>
      <c r="C1739" s="33">
        <f t="shared" si="378"/>
        <v>1999</v>
      </c>
      <c r="D1739" s="34">
        <v>0.29299999999999998</v>
      </c>
      <c r="F1739" s="32">
        <v>37918</v>
      </c>
      <c r="G1739" s="33">
        <f t="shared" si="379"/>
        <v>10</v>
      </c>
      <c r="H1739" s="33">
        <f t="shared" si="380"/>
        <v>2003</v>
      </c>
      <c r="I1739" s="34">
        <v>4.78</v>
      </c>
      <c r="K1739" s="32">
        <v>33849</v>
      </c>
      <c r="L1739" s="33">
        <f t="shared" si="381"/>
        <v>9</v>
      </c>
      <c r="M1739" s="33">
        <f t="shared" si="382"/>
        <v>1992</v>
      </c>
      <c r="N1739" s="34">
        <v>21.65</v>
      </c>
      <c r="P1739" s="32">
        <v>34355</v>
      </c>
      <c r="Q1739" s="33">
        <f t="shared" si="383"/>
        <v>1</v>
      </c>
      <c r="R1739" s="33">
        <f t="shared" si="384"/>
        <v>1994</v>
      </c>
      <c r="S1739" s="34">
        <v>14.23</v>
      </c>
    </row>
    <row r="1740" spans="1:19">
      <c r="A1740" s="32">
        <v>36270</v>
      </c>
      <c r="B1740" s="33">
        <f t="shared" si="377"/>
        <v>4</v>
      </c>
      <c r="C1740" s="33">
        <f t="shared" si="378"/>
        <v>1999</v>
      </c>
      <c r="D1740" s="34">
        <v>0.29499999999999998</v>
      </c>
      <c r="F1740" s="32">
        <v>37921</v>
      </c>
      <c r="G1740" s="33">
        <f t="shared" si="379"/>
        <v>10</v>
      </c>
      <c r="H1740" s="33">
        <f t="shared" si="380"/>
        <v>2003</v>
      </c>
      <c r="I1740" s="34">
        <v>4.5599999999999996</v>
      </c>
      <c r="K1740" s="32">
        <v>33850</v>
      </c>
      <c r="L1740" s="33">
        <f t="shared" si="381"/>
        <v>9</v>
      </c>
      <c r="M1740" s="33">
        <f t="shared" si="382"/>
        <v>1992</v>
      </c>
      <c r="N1740" s="34">
        <v>21.69</v>
      </c>
      <c r="P1740" s="32">
        <v>34358</v>
      </c>
      <c r="Q1740" s="33">
        <f t="shared" si="383"/>
        <v>1</v>
      </c>
      <c r="R1740" s="33">
        <f t="shared" si="384"/>
        <v>1994</v>
      </c>
      <c r="S1740" s="34">
        <v>14.35</v>
      </c>
    </row>
    <row r="1741" spans="1:19">
      <c r="A1741" s="32">
        <v>36271</v>
      </c>
      <c r="B1741" s="33">
        <f t="shared" si="377"/>
        <v>4</v>
      </c>
      <c r="C1741" s="33">
        <f t="shared" si="378"/>
        <v>1999</v>
      </c>
      <c r="D1741" s="34">
        <v>0.29599999999999999</v>
      </c>
      <c r="F1741" s="32">
        <v>37922</v>
      </c>
      <c r="G1741" s="33">
        <f t="shared" si="379"/>
        <v>10</v>
      </c>
      <c r="H1741" s="33">
        <f t="shared" si="380"/>
        <v>2003</v>
      </c>
      <c r="I1741" s="34">
        <v>4.45</v>
      </c>
      <c r="K1741" s="32">
        <v>33851</v>
      </c>
      <c r="L1741" s="33">
        <f t="shared" si="381"/>
        <v>9</v>
      </c>
      <c r="M1741" s="33">
        <f t="shared" si="382"/>
        <v>1992</v>
      </c>
      <c r="N1741" s="34">
        <v>21.77</v>
      </c>
      <c r="P1741" s="32">
        <v>34359</v>
      </c>
      <c r="Q1741" s="33">
        <f t="shared" si="383"/>
        <v>1</v>
      </c>
      <c r="R1741" s="33">
        <f t="shared" si="384"/>
        <v>1994</v>
      </c>
      <c r="S1741" s="34">
        <v>14.63</v>
      </c>
    </row>
    <row r="1742" spans="1:19">
      <c r="A1742" s="32">
        <v>36272</v>
      </c>
      <c r="B1742" s="33">
        <f t="shared" si="377"/>
        <v>4</v>
      </c>
      <c r="C1742" s="33">
        <f t="shared" si="378"/>
        <v>1999</v>
      </c>
      <c r="D1742" s="34">
        <v>0.308</v>
      </c>
      <c r="F1742" s="32">
        <v>37923</v>
      </c>
      <c r="G1742" s="33">
        <f t="shared" si="379"/>
        <v>10</v>
      </c>
      <c r="H1742" s="33">
        <f t="shared" si="380"/>
        <v>2003</v>
      </c>
      <c r="I1742" s="34">
        <v>4.51</v>
      </c>
      <c r="K1742" s="32">
        <v>33854</v>
      </c>
      <c r="L1742" s="33">
        <f t="shared" si="381"/>
        <v>9</v>
      </c>
      <c r="M1742" s="33">
        <f t="shared" si="382"/>
        <v>1992</v>
      </c>
      <c r="N1742" s="34">
        <v>21.77</v>
      </c>
      <c r="P1742" s="32">
        <v>34360</v>
      </c>
      <c r="Q1742" s="33">
        <f t="shared" si="383"/>
        <v>1</v>
      </c>
      <c r="R1742" s="33">
        <f t="shared" si="384"/>
        <v>1994</v>
      </c>
      <c r="S1742" s="34">
        <v>14.8</v>
      </c>
    </row>
    <row r="1743" spans="1:19">
      <c r="A1743" s="32">
        <v>36273</v>
      </c>
      <c r="B1743" s="33">
        <f t="shared" si="377"/>
        <v>4</v>
      </c>
      <c r="C1743" s="33">
        <f t="shared" si="378"/>
        <v>1999</v>
      </c>
      <c r="D1743" s="34">
        <v>0.30299999999999999</v>
      </c>
      <c r="F1743" s="32">
        <v>37924</v>
      </c>
      <c r="G1743" s="33">
        <f t="shared" si="379"/>
        <v>10</v>
      </c>
      <c r="H1743" s="33">
        <f t="shared" si="380"/>
        <v>2003</v>
      </c>
      <c r="I1743" s="34">
        <v>4.4000000000000004</v>
      </c>
      <c r="K1743" s="32">
        <v>33855</v>
      </c>
      <c r="L1743" s="33">
        <f t="shared" si="381"/>
        <v>9</v>
      </c>
      <c r="M1743" s="33">
        <f t="shared" si="382"/>
        <v>1992</v>
      </c>
      <c r="N1743" s="34">
        <v>21.98</v>
      </c>
      <c r="P1743" s="32">
        <v>34361</v>
      </c>
      <c r="Q1743" s="33">
        <f t="shared" si="383"/>
        <v>1</v>
      </c>
      <c r="R1743" s="33">
        <f t="shared" si="384"/>
        <v>1994</v>
      </c>
      <c r="S1743" s="34">
        <v>14.78</v>
      </c>
    </row>
    <row r="1744" spans="1:19">
      <c r="A1744" s="32">
        <v>36276</v>
      </c>
      <c r="B1744" s="33">
        <f t="shared" si="377"/>
        <v>4</v>
      </c>
      <c r="C1744" s="33">
        <f t="shared" si="378"/>
        <v>1999</v>
      </c>
      <c r="D1744" s="34">
        <v>0.28499999999999998</v>
      </c>
      <c r="F1744" s="32">
        <v>37925</v>
      </c>
      <c r="G1744" s="33">
        <f t="shared" si="379"/>
        <v>10</v>
      </c>
      <c r="H1744" s="33">
        <f t="shared" si="380"/>
        <v>2003</v>
      </c>
      <c r="I1744" s="34">
        <v>3.98</v>
      </c>
      <c r="K1744" s="32">
        <v>33856</v>
      </c>
      <c r="L1744" s="33">
        <f t="shared" si="381"/>
        <v>9</v>
      </c>
      <c r="M1744" s="33">
        <f t="shared" si="382"/>
        <v>1992</v>
      </c>
      <c r="N1744" s="34">
        <v>22</v>
      </c>
      <c r="P1744" s="32">
        <v>34362</v>
      </c>
      <c r="Q1744" s="33">
        <f t="shared" si="383"/>
        <v>1</v>
      </c>
      <c r="R1744" s="33">
        <f t="shared" si="384"/>
        <v>1994</v>
      </c>
      <c r="S1744" s="34">
        <v>14.65</v>
      </c>
    </row>
    <row r="1745" spans="1:19">
      <c r="A1745" s="32">
        <v>36277</v>
      </c>
      <c r="B1745" s="33">
        <f t="shared" si="377"/>
        <v>4</v>
      </c>
      <c r="C1745" s="33">
        <f t="shared" si="378"/>
        <v>1999</v>
      </c>
      <c r="D1745" s="34">
        <v>0.28399999999999997</v>
      </c>
      <c r="F1745" s="32">
        <v>37928</v>
      </c>
      <c r="G1745" s="33">
        <f t="shared" si="379"/>
        <v>11</v>
      </c>
      <c r="H1745" s="33">
        <f t="shared" si="380"/>
        <v>2003</v>
      </c>
      <c r="I1745" s="34">
        <v>4.12</v>
      </c>
      <c r="K1745" s="32">
        <v>33857</v>
      </c>
      <c r="L1745" s="33">
        <f t="shared" si="381"/>
        <v>9</v>
      </c>
      <c r="M1745" s="33">
        <f t="shared" si="382"/>
        <v>1992</v>
      </c>
      <c r="N1745" s="34">
        <v>21.93</v>
      </c>
      <c r="P1745" s="32">
        <v>34365</v>
      </c>
      <c r="Q1745" s="33">
        <f t="shared" si="383"/>
        <v>1</v>
      </c>
      <c r="R1745" s="33">
        <f t="shared" si="384"/>
        <v>1994</v>
      </c>
      <c r="S1745" s="34">
        <v>14.83</v>
      </c>
    </row>
    <row r="1746" spans="1:19">
      <c r="A1746" s="32">
        <v>36278</v>
      </c>
      <c r="B1746" s="33">
        <f t="shared" si="377"/>
        <v>4</v>
      </c>
      <c r="C1746" s="33">
        <f t="shared" si="378"/>
        <v>1999</v>
      </c>
      <c r="D1746" s="34">
        <v>0.29499999999999998</v>
      </c>
      <c r="F1746" s="32">
        <v>37929</v>
      </c>
      <c r="G1746" s="33">
        <f t="shared" si="379"/>
        <v>11</v>
      </c>
      <c r="H1746" s="33">
        <f t="shared" si="380"/>
        <v>2003</v>
      </c>
      <c r="I1746" s="34">
        <v>4.01</v>
      </c>
      <c r="K1746" s="32">
        <v>33858</v>
      </c>
      <c r="L1746" s="33">
        <f t="shared" si="381"/>
        <v>9</v>
      </c>
      <c r="M1746" s="33">
        <f t="shared" si="382"/>
        <v>1992</v>
      </c>
      <c r="N1746" s="34">
        <v>22</v>
      </c>
      <c r="P1746" s="32">
        <v>34366</v>
      </c>
      <c r="Q1746" s="33">
        <f t="shared" si="383"/>
        <v>2</v>
      </c>
      <c r="R1746" s="33">
        <f t="shared" si="384"/>
        <v>1994</v>
      </c>
      <c r="S1746" s="34">
        <v>15.03</v>
      </c>
    </row>
    <row r="1747" spans="1:19">
      <c r="A1747" s="32">
        <v>36279</v>
      </c>
      <c r="B1747" s="33">
        <f t="shared" si="377"/>
        <v>4</v>
      </c>
      <c r="C1747" s="33">
        <f t="shared" si="378"/>
        <v>1999</v>
      </c>
      <c r="D1747" s="34">
        <v>0.3</v>
      </c>
      <c r="F1747" s="32">
        <v>37930</v>
      </c>
      <c r="G1747" s="33">
        <f t="shared" si="379"/>
        <v>11</v>
      </c>
      <c r="H1747" s="33">
        <f t="shared" si="380"/>
        <v>2003</v>
      </c>
      <c r="I1747" s="34">
        <v>4.46</v>
      </c>
      <c r="K1747" s="32">
        <v>33861</v>
      </c>
      <c r="L1747" s="33">
        <f t="shared" si="381"/>
        <v>9</v>
      </c>
      <c r="M1747" s="33">
        <f t="shared" si="382"/>
        <v>1992</v>
      </c>
      <c r="N1747" s="34">
        <v>22.35</v>
      </c>
      <c r="P1747" s="32">
        <v>34367</v>
      </c>
      <c r="Q1747" s="33">
        <f t="shared" si="383"/>
        <v>2</v>
      </c>
      <c r="R1747" s="33">
        <f t="shared" si="384"/>
        <v>1994</v>
      </c>
      <c r="S1747" s="34">
        <v>15.4</v>
      </c>
    </row>
    <row r="1748" spans="1:19">
      <c r="A1748" s="32">
        <v>36280</v>
      </c>
      <c r="B1748" s="33">
        <f t="shared" si="377"/>
        <v>4</v>
      </c>
      <c r="C1748" s="33">
        <f t="shared" si="378"/>
        <v>1999</v>
      </c>
      <c r="D1748" s="34">
        <v>0.29499999999999998</v>
      </c>
      <c r="F1748" s="32">
        <v>37931</v>
      </c>
      <c r="G1748" s="33">
        <f t="shared" si="379"/>
        <v>11</v>
      </c>
      <c r="H1748" s="33">
        <f t="shared" si="380"/>
        <v>2003</v>
      </c>
      <c r="I1748" s="34">
        <v>4.74</v>
      </c>
      <c r="K1748" s="32">
        <v>33862</v>
      </c>
      <c r="L1748" s="33">
        <f t="shared" si="381"/>
        <v>9</v>
      </c>
      <c r="M1748" s="33">
        <f t="shared" si="382"/>
        <v>1992</v>
      </c>
      <c r="N1748" s="34">
        <v>22.13</v>
      </c>
      <c r="P1748" s="32">
        <v>34368</v>
      </c>
      <c r="Q1748" s="33">
        <f t="shared" si="383"/>
        <v>2</v>
      </c>
      <c r="R1748" s="33">
        <f t="shared" si="384"/>
        <v>1994</v>
      </c>
      <c r="S1748" s="34">
        <v>15.48</v>
      </c>
    </row>
    <row r="1749" spans="1:19">
      <c r="A1749" s="32">
        <v>36283</v>
      </c>
      <c r="B1749" s="33">
        <f t="shared" si="377"/>
        <v>5</v>
      </c>
      <c r="C1749" s="33">
        <f t="shared" si="378"/>
        <v>1999</v>
      </c>
      <c r="D1749" s="34">
        <v>0.28999999999999998</v>
      </c>
      <c r="F1749" s="32">
        <v>37932</v>
      </c>
      <c r="G1749" s="33">
        <f t="shared" si="379"/>
        <v>11</v>
      </c>
      <c r="H1749" s="33">
        <f t="shared" si="380"/>
        <v>2003</v>
      </c>
      <c r="I1749" s="34">
        <v>4.4800000000000004</v>
      </c>
      <c r="K1749" s="32">
        <v>33863</v>
      </c>
      <c r="L1749" s="33">
        <f t="shared" si="381"/>
        <v>9</v>
      </c>
      <c r="M1749" s="33">
        <f t="shared" si="382"/>
        <v>1992</v>
      </c>
      <c r="N1749" s="34">
        <v>22.39</v>
      </c>
      <c r="P1749" s="32">
        <v>34369</v>
      </c>
      <c r="Q1749" s="33">
        <f t="shared" si="383"/>
        <v>2</v>
      </c>
      <c r="R1749" s="33">
        <f t="shared" si="384"/>
        <v>1994</v>
      </c>
      <c r="S1749" s="34">
        <v>14.93</v>
      </c>
    </row>
    <row r="1750" spans="1:19">
      <c r="A1750" s="32">
        <v>36284</v>
      </c>
      <c r="B1750" s="33">
        <f t="shared" si="377"/>
        <v>5</v>
      </c>
      <c r="C1750" s="33">
        <f t="shared" si="378"/>
        <v>1999</v>
      </c>
      <c r="D1750" s="34">
        <v>0.29399999999999998</v>
      </c>
      <c r="F1750" s="32">
        <v>37935</v>
      </c>
      <c r="G1750" s="33">
        <f t="shared" si="379"/>
        <v>11</v>
      </c>
      <c r="H1750" s="33">
        <f t="shared" si="380"/>
        <v>2003</v>
      </c>
      <c r="I1750" s="34">
        <v>4.42</v>
      </c>
      <c r="K1750" s="32">
        <v>33864</v>
      </c>
      <c r="L1750" s="33">
        <f t="shared" si="381"/>
        <v>9</v>
      </c>
      <c r="M1750" s="33">
        <f t="shared" si="382"/>
        <v>1992</v>
      </c>
      <c r="N1750" s="34">
        <v>22.23</v>
      </c>
      <c r="P1750" s="32">
        <v>34372</v>
      </c>
      <c r="Q1750" s="33">
        <f t="shared" si="383"/>
        <v>2</v>
      </c>
      <c r="R1750" s="33">
        <f t="shared" si="384"/>
        <v>1994</v>
      </c>
      <c r="S1750" s="34">
        <v>14.6</v>
      </c>
    </row>
    <row r="1751" spans="1:19">
      <c r="A1751" s="32">
        <v>36285</v>
      </c>
      <c r="B1751" s="33">
        <f t="shared" si="377"/>
        <v>5</v>
      </c>
      <c r="C1751" s="33">
        <f t="shared" si="378"/>
        <v>1999</v>
      </c>
      <c r="D1751" s="34">
        <v>0.28899999999999998</v>
      </c>
      <c r="F1751" s="32">
        <v>37936</v>
      </c>
      <c r="G1751" s="33">
        <f t="shared" si="379"/>
        <v>11</v>
      </c>
      <c r="H1751" s="33">
        <f t="shared" si="380"/>
        <v>2003</v>
      </c>
      <c r="I1751" s="34">
        <v>4.5199999999999996</v>
      </c>
      <c r="K1751" s="32">
        <v>33865</v>
      </c>
      <c r="L1751" s="33">
        <f t="shared" si="381"/>
        <v>9</v>
      </c>
      <c r="M1751" s="33">
        <f t="shared" si="382"/>
        <v>1992</v>
      </c>
      <c r="N1751" s="34">
        <v>21.96</v>
      </c>
      <c r="P1751" s="32">
        <v>34373</v>
      </c>
      <c r="Q1751" s="33">
        <f t="shared" si="383"/>
        <v>2</v>
      </c>
      <c r="R1751" s="33">
        <f t="shared" si="384"/>
        <v>1994</v>
      </c>
      <c r="S1751" s="34">
        <v>14.13</v>
      </c>
    </row>
    <row r="1752" spans="1:19">
      <c r="A1752" s="32">
        <v>36286</v>
      </c>
      <c r="B1752" s="33">
        <f t="shared" si="377"/>
        <v>5</v>
      </c>
      <c r="C1752" s="33">
        <f t="shared" si="378"/>
        <v>1999</v>
      </c>
      <c r="D1752" s="34">
        <v>0.29099999999999998</v>
      </c>
      <c r="F1752" s="32">
        <v>37937</v>
      </c>
      <c r="G1752" s="33">
        <f t="shared" si="379"/>
        <v>11</v>
      </c>
      <c r="H1752" s="33">
        <f t="shared" si="380"/>
        <v>2003</v>
      </c>
      <c r="I1752" s="34">
        <v>4.7699999999999996</v>
      </c>
      <c r="K1752" s="32">
        <v>33868</v>
      </c>
      <c r="L1752" s="33">
        <f t="shared" si="381"/>
        <v>9</v>
      </c>
      <c r="M1752" s="33">
        <f t="shared" si="382"/>
        <v>1992</v>
      </c>
      <c r="N1752" s="34">
        <v>21.91</v>
      </c>
      <c r="P1752" s="32">
        <v>34374</v>
      </c>
      <c r="Q1752" s="33">
        <f t="shared" si="383"/>
        <v>2</v>
      </c>
      <c r="R1752" s="33">
        <f t="shared" si="384"/>
        <v>1994</v>
      </c>
      <c r="S1752" s="34">
        <v>13.53</v>
      </c>
    </row>
    <row r="1753" spans="1:19">
      <c r="A1753" s="32">
        <v>36287</v>
      </c>
      <c r="B1753" s="33">
        <f t="shared" si="377"/>
        <v>5</v>
      </c>
      <c r="C1753" s="33">
        <f t="shared" si="378"/>
        <v>1999</v>
      </c>
      <c r="D1753" s="34">
        <v>0.28399999999999997</v>
      </c>
      <c r="F1753" s="32">
        <v>37938</v>
      </c>
      <c r="G1753" s="33">
        <f t="shared" si="379"/>
        <v>11</v>
      </c>
      <c r="H1753" s="33">
        <f t="shared" si="380"/>
        <v>2003</v>
      </c>
      <c r="I1753" s="34">
        <v>4.5999999999999996</v>
      </c>
      <c r="K1753" s="32">
        <v>33869</v>
      </c>
      <c r="L1753" s="33">
        <f t="shared" si="381"/>
        <v>9</v>
      </c>
      <c r="M1753" s="33">
        <f t="shared" si="382"/>
        <v>1992</v>
      </c>
      <c r="N1753" s="34">
        <v>21.78</v>
      </c>
      <c r="P1753" s="32">
        <v>34375</v>
      </c>
      <c r="Q1753" s="33">
        <f t="shared" si="383"/>
        <v>2</v>
      </c>
      <c r="R1753" s="33">
        <f t="shared" si="384"/>
        <v>1994</v>
      </c>
      <c r="S1753" s="34">
        <v>13.58</v>
      </c>
    </row>
    <row r="1754" spans="1:19">
      <c r="A1754" s="32">
        <v>36290</v>
      </c>
      <c r="B1754" s="33">
        <f t="shared" si="377"/>
        <v>5</v>
      </c>
      <c r="C1754" s="33">
        <f t="shared" si="378"/>
        <v>1999</v>
      </c>
      <c r="D1754" s="34">
        <v>0.28499999999999998</v>
      </c>
      <c r="F1754" s="32">
        <v>37939</v>
      </c>
      <c r="G1754" s="33">
        <f t="shared" si="379"/>
        <v>11</v>
      </c>
      <c r="H1754" s="33">
        <f t="shared" si="380"/>
        <v>2003</v>
      </c>
      <c r="I1754" s="34">
        <v>4.62</v>
      </c>
      <c r="K1754" s="32">
        <v>33870</v>
      </c>
      <c r="L1754" s="33">
        <f t="shared" si="381"/>
        <v>9</v>
      </c>
      <c r="M1754" s="33">
        <f t="shared" si="382"/>
        <v>1992</v>
      </c>
      <c r="N1754" s="34">
        <v>21.78</v>
      </c>
      <c r="P1754" s="32">
        <v>34376</v>
      </c>
      <c r="Q1754" s="33">
        <f t="shared" si="383"/>
        <v>2</v>
      </c>
      <c r="R1754" s="33">
        <f t="shared" si="384"/>
        <v>1994</v>
      </c>
      <c r="S1754" s="34">
        <v>13.7</v>
      </c>
    </row>
    <row r="1755" spans="1:19">
      <c r="A1755" s="32">
        <v>36291</v>
      </c>
      <c r="B1755" s="33">
        <f t="shared" si="377"/>
        <v>5</v>
      </c>
      <c r="C1755" s="33">
        <f t="shared" si="378"/>
        <v>1999</v>
      </c>
      <c r="D1755" s="34">
        <v>0.28399999999999997</v>
      </c>
      <c r="F1755" s="32">
        <v>37942</v>
      </c>
      <c r="G1755" s="33">
        <f t="shared" si="379"/>
        <v>11</v>
      </c>
      <c r="H1755" s="33">
        <f t="shared" si="380"/>
        <v>2003</v>
      </c>
      <c r="I1755" s="34">
        <v>4.49</v>
      </c>
      <c r="K1755" s="32">
        <v>33871</v>
      </c>
      <c r="L1755" s="33">
        <f t="shared" si="381"/>
        <v>9</v>
      </c>
      <c r="M1755" s="33">
        <f t="shared" si="382"/>
        <v>1992</v>
      </c>
      <c r="N1755" s="34">
        <v>21.57</v>
      </c>
      <c r="P1755" s="32">
        <v>34379</v>
      </c>
      <c r="Q1755" s="33">
        <f t="shared" si="383"/>
        <v>2</v>
      </c>
      <c r="R1755" s="33">
        <f t="shared" si="384"/>
        <v>1994</v>
      </c>
      <c r="S1755" s="34">
        <v>13.4</v>
      </c>
    </row>
    <row r="1756" spans="1:19">
      <c r="A1756" s="32">
        <v>36292</v>
      </c>
      <c r="B1756" s="33">
        <f t="shared" si="377"/>
        <v>5</v>
      </c>
      <c r="C1756" s="33">
        <f t="shared" si="378"/>
        <v>1999</v>
      </c>
      <c r="D1756" s="34">
        <v>0.27600000000000002</v>
      </c>
      <c r="F1756" s="32">
        <v>37943</v>
      </c>
      <c r="G1756" s="33">
        <f t="shared" si="379"/>
        <v>11</v>
      </c>
      <c r="H1756" s="33">
        <f t="shared" si="380"/>
        <v>2003</v>
      </c>
      <c r="I1756" s="34">
        <v>4.3499999999999996</v>
      </c>
      <c r="K1756" s="32">
        <v>33872</v>
      </c>
      <c r="L1756" s="33">
        <f t="shared" si="381"/>
        <v>9</v>
      </c>
      <c r="M1756" s="33">
        <f t="shared" si="382"/>
        <v>1992</v>
      </c>
      <c r="N1756" s="34">
        <v>21.51</v>
      </c>
      <c r="P1756" s="32">
        <v>34380</v>
      </c>
      <c r="Q1756" s="33">
        <f t="shared" si="383"/>
        <v>2</v>
      </c>
      <c r="R1756" s="33">
        <f t="shared" si="384"/>
        <v>1994</v>
      </c>
      <c r="S1756" s="34">
        <v>13.13</v>
      </c>
    </row>
    <row r="1757" spans="1:19">
      <c r="A1757" s="32">
        <v>36293</v>
      </c>
      <c r="B1757" s="33">
        <f t="shared" si="377"/>
        <v>5</v>
      </c>
      <c r="C1757" s="33">
        <f t="shared" si="378"/>
        <v>1999</v>
      </c>
      <c r="D1757" s="34">
        <v>0.27800000000000002</v>
      </c>
      <c r="F1757" s="32">
        <v>37944</v>
      </c>
      <c r="G1757" s="33">
        <f t="shared" si="379"/>
        <v>11</v>
      </c>
      <c r="H1757" s="33">
        <f t="shared" si="380"/>
        <v>2003</v>
      </c>
      <c r="I1757" s="34">
        <v>4.46</v>
      </c>
      <c r="K1757" s="32">
        <v>33875</v>
      </c>
      <c r="L1757" s="33">
        <f t="shared" si="381"/>
        <v>9</v>
      </c>
      <c r="M1757" s="33">
        <f t="shared" si="382"/>
        <v>1992</v>
      </c>
      <c r="N1757" s="34">
        <v>21.78</v>
      </c>
      <c r="P1757" s="32">
        <v>34381</v>
      </c>
      <c r="Q1757" s="33">
        <f t="shared" si="383"/>
        <v>2</v>
      </c>
      <c r="R1757" s="33">
        <f t="shared" si="384"/>
        <v>1994</v>
      </c>
      <c r="S1757" s="34">
        <v>13.08</v>
      </c>
    </row>
    <row r="1758" spans="1:19">
      <c r="A1758" s="32">
        <v>36294</v>
      </c>
      <c r="B1758" s="33">
        <f t="shared" si="377"/>
        <v>5</v>
      </c>
      <c r="C1758" s="33">
        <f t="shared" si="378"/>
        <v>1999</v>
      </c>
      <c r="D1758" s="34">
        <v>0.28399999999999997</v>
      </c>
      <c r="F1758" s="32">
        <v>37945</v>
      </c>
      <c r="G1758" s="33">
        <f t="shared" si="379"/>
        <v>11</v>
      </c>
      <c r="H1758" s="33">
        <f t="shared" si="380"/>
        <v>2003</v>
      </c>
      <c r="I1758" s="34">
        <v>4.3499999999999996</v>
      </c>
      <c r="K1758" s="32">
        <v>33876</v>
      </c>
      <c r="L1758" s="33">
        <f t="shared" si="381"/>
        <v>9</v>
      </c>
      <c r="M1758" s="33">
        <f t="shared" si="382"/>
        <v>1992</v>
      </c>
      <c r="N1758" s="34">
        <v>21.66</v>
      </c>
      <c r="P1758" s="32">
        <v>34382</v>
      </c>
      <c r="Q1758" s="33">
        <f t="shared" si="383"/>
        <v>2</v>
      </c>
      <c r="R1758" s="33">
        <f t="shared" si="384"/>
        <v>1994</v>
      </c>
      <c r="S1758" s="34">
        <v>13.28</v>
      </c>
    </row>
    <row r="1759" spans="1:19">
      <c r="A1759" s="32">
        <v>36297</v>
      </c>
      <c r="B1759" s="33">
        <f t="shared" si="377"/>
        <v>5</v>
      </c>
      <c r="C1759" s="33">
        <f t="shared" si="378"/>
        <v>1999</v>
      </c>
      <c r="D1759" s="34">
        <v>0.28000000000000003</v>
      </c>
      <c r="F1759" s="32">
        <v>37946</v>
      </c>
      <c r="G1759" s="33">
        <f t="shared" si="379"/>
        <v>11</v>
      </c>
      <c r="H1759" s="33">
        <f t="shared" si="380"/>
        <v>2003</v>
      </c>
      <c r="I1759" s="34">
        <v>4.1500000000000004</v>
      </c>
      <c r="K1759" s="32">
        <v>33877</v>
      </c>
      <c r="L1759" s="33">
        <f t="shared" si="381"/>
        <v>9</v>
      </c>
      <c r="M1759" s="33">
        <f t="shared" si="382"/>
        <v>1992</v>
      </c>
      <c r="N1759" s="34">
        <v>21.83</v>
      </c>
      <c r="P1759" s="32">
        <v>34383</v>
      </c>
      <c r="Q1759" s="33">
        <f t="shared" si="383"/>
        <v>2</v>
      </c>
      <c r="R1759" s="33">
        <f t="shared" si="384"/>
        <v>1994</v>
      </c>
      <c r="S1759" s="34">
        <v>13</v>
      </c>
    </row>
    <row r="1760" spans="1:19">
      <c r="A1760" s="32">
        <v>36298</v>
      </c>
      <c r="B1760" s="33">
        <f t="shared" si="377"/>
        <v>5</v>
      </c>
      <c r="C1760" s="33">
        <f t="shared" si="378"/>
        <v>1999</v>
      </c>
      <c r="D1760" s="34">
        <v>0.27800000000000002</v>
      </c>
      <c r="F1760" s="32">
        <v>37949</v>
      </c>
      <c r="G1760" s="33">
        <f t="shared" si="379"/>
        <v>11</v>
      </c>
      <c r="H1760" s="33">
        <f t="shared" si="380"/>
        <v>2003</v>
      </c>
      <c r="I1760" s="34">
        <v>4.57</v>
      </c>
      <c r="K1760" s="32">
        <v>33878</v>
      </c>
      <c r="L1760" s="33">
        <f t="shared" si="381"/>
        <v>10</v>
      </c>
      <c r="M1760" s="33">
        <f t="shared" si="382"/>
        <v>1992</v>
      </c>
      <c r="N1760" s="34">
        <v>21.83</v>
      </c>
      <c r="P1760" s="32">
        <v>34386</v>
      </c>
      <c r="Q1760" s="33">
        <f t="shared" si="383"/>
        <v>2</v>
      </c>
      <c r="R1760" s="33">
        <f t="shared" si="384"/>
        <v>1994</v>
      </c>
      <c r="S1760" s="34">
        <v>13.05</v>
      </c>
    </row>
    <row r="1761" spans="1:19">
      <c r="A1761" s="32">
        <v>36299</v>
      </c>
      <c r="B1761" s="33">
        <f t="shared" si="377"/>
        <v>5</v>
      </c>
      <c r="C1761" s="33">
        <f t="shared" si="378"/>
        <v>1999</v>
      </c>
      <c r="D1761" s="34">
        <v>0.27400000000000002</v>
      </c>
      <c r="F1761" s="32">
        <v>37950</v>
      </c>
      <c r="G1761" s="33">
        <f t="shared" si="379"/>
        <v>11</v>
      </c>
      <c r="H1761" s="33">
        <f t="shared" si="380"/>
        <v>2003</v>
      </c>
      <c r="I1761" s="34">
        <v>4.49</v>
      </c>
      <c r="K1761" s="32">
        <v>33879</v>
      </c>
      <c r="L1761" s="33">
        <f t="shared" si="381"/>
        <v>10</v>
      </c>
      <c r="M1761" s="33">
        <f t="shared" si="382"/>
        <v>1992</v>
      </c>
      <c r="N1761" s="34">
        <v>21.93</v>
      </c>
      <c r="P1761" s="32">
        <v>34387</v>
      </c>
      <c r="Q1761" s="33">
        <f t="shared" si="383"/>
        <v>2</v>
      </c>
      <c r="R1761" s="33">
        <f t="shared" si="384"/>
        <v>1994</v>
      </c>
      <c r="S1761" s="34">
        <v>13.2</v>
      </c>
    </row>
    <row r="1762" spans="1:19">
      <c r="A1762" s="32">
        <v>36300</v>
      </c>
      <c r="B1762" s="33">
        <f t="shared" si="377"/>
        <v>5</v>
      </c>
      <c r="C1762" s="33">
        <f t="shared" si="378"/>
        <v>1999</v>
      </c>
      <c r="D1762" s="34">
        <v>0.27300000000000002</v>
      </c>
      <c r="F1762" s="32">
        <v>37951</v>
      </c>
      <c r="G1762" s="33">
        <f t="shared" si="379"/>
        <v>11</v>
      </c>
      <c r="H1762" s="33">
        <f t="shared" si="380"/>
        <v>2003</v>
      </c>
      <c r="I1762" s="34">
        <v>4.8600000000000003</v>
      </c>
      <c r="K1762" s="32">
        <v>33882</v>
      </c>
      <c r="L1762" s="33">
        <f t="shared" si="381"/>
        <v>10</v>
      </c>
      <c r="M1762" s="33">
        <f t="shared" si="382"/>
        <v>1992</v>
      </c>
      <c r="N1762" s="34">
        <v>21.76</v>
      </c>
      <c r="P1762" s="32">
        <v>34388</v>
      </c>
      <c r="Q1762" s="33">
        <f t="shared" si="383"/>
        <v>2</v>
      </c>
      <c r="R1762" s="33">
        <f t="shared" si="384"/>
        <v>1994</v>
      </c>
      <c r="S1762" s="34">
        <v>13.2</v>
      </c>
    </row>
    <row r="1763" spans="1:19">
      <c r="A1763" s="32">
        <v>36301</v>
      </c>
      <c r="B1763" s="33">
        <f t="shared" si="377"/>
        <v>5</v>
      </c>
      <c r="C1763" s="33">
        <f t="shared" si="378"/>
        <v>1999</v>
      </c>
      <c r="D1763" s="34">
        <v>0.28499999999999998</v>
      </c>
      <c r="F1763" s="32">
        <v>37956</v>
      </c>
      <c r="G1763" s="33">
        <f t="shared" si="379"/>
        <v>12</v>
      </c>
      <c r="H1763" s="33">
        <f t="shared" si="380"/>
        <v>2003</v>
      </c>
      <c r="I1763" s="34">
        <v>5.0199999999999996</v>
      </c>
      <c r="K1763" s="32">
        <v>33883</v>
      </c>
      <c r="L1763" s="33">
        <f t="shared" si="381"/>
        <v>10</v>
      </c>
      <c r="M1763" s="33">
        <f t="shared" si="382"/>
        <v>1992</v>
      </c>
      <c r="N1763" s="34">
        <v>21.85</v>
      </c>
      <c r="P1763" s="32">
        <v>34389</v>
      </c>
      <c r="Q1763" s="33">
        <f t="shared" si="383"/>
        <v>2</v>
      </c>
      <c r="R1763" s="33">
        <f t="shared" si="384"/>
        <v>1994</v>
      </c>
      <c r="S1763" s="34">
        <v>13.4</v>
      </c>
    </row>
    <row r="1764" spans="1:19">
      <c r="A1764" s="32">
        <v>36304</v>
      </c>
      <c r="B1764" s="33">
        <f t="shared" ref="B1764:B1827" si="385">+MONTH(A1764)</f>
        <v>5</v>
      </c>
      <c r="C1764" s="33">
        <f t="shared" ref="C1764:C1827" si="386">+YEAR(A1764)</f>
        <v>1999</v>
      </c>
      <c r="D1764" s="34">
        <v>0.28299999999999997</v>
      </c>
      <c r="F1764" s="32">
        <v>37957</v>
      </c>
      <c r="G1764" s="33">
        <f t="shared" ref="G1764:G1827" si="387">+MONTH(F1764)</f>
        <v>12</v>
      </c>
      <c r="H1764" s="33">
        <f t="shared" ref="H1764:H1827" si="388">+YEAR(F1764)</f>
        <v>2003</v>
      </c>
      <c r="I1764" s="34">
        <v>5.45</v>
      </c>
      <c r="K1764" s="32">
        <v>33884</v>
      </c>
      <c r="L1764" s="33">
        <f t="shared" ref="L1764:L1827" si="389">+MONTH(K1764)</f>
        <v>10</v>
      </c>
      <c r="M1764" s="33">
        <f t="shared" ref="M1764:M1827" si="390">+YEAR(K1764)</f>
        <v>1992</v>
      </c>
      <c r="N1764" s="34">
        <v>21.89</v>
      </c>
      <c r="P1764" s="32">
        <v>34390</v>
      </c>
      <c r="Q1764" s="33">
        <f t="shared" ref="Q1764:Q1827" si="391">+MONTH(P1764)</f>
        <v>2</v>
      </c>
      <c r="R1764" s="33">
        <f t="shared" si="384"/>
        <v>1994</v>
      </c>
      <c r="S1764" s="34">
        <v>13.33</v>
      </c>
    </row>
    <row r="1765" spans="1:19">
      <c r="A1765" s="32">
        <v>36305</v>
      </c>
      <c r="B1765" s="33">
        <f t="shared" si="385"/>
        <v>5</v>
      </c>
      <c r="C1765" s="33">
        <f t="shared" si="386"/>
        <v>1999</v>
      </c>
      <c r="D1765" s="34">
        <v>0.27900000000000003</v>
      </c>
      <c r="F1765" s="32">
        <v>37958</v>
      </c>
      <c r="G1765" s="33">
        <f t="shared" si="387"/>
        <v>12</v>
      </c>
      <c r="H1765" s="33">
        <f t="shared" si="388"/>
        <v>2003</v>
      </c>
      <c r="I1765" s="34">
        <v>5.45</v>
      </c>
      <c r="K1765" s="32">
        <v>33885</v>
      </c>
      <c r="L1765" s="33">
        <f t="shared" si="389"/>
        <v>10</v>
      </c>
      <c r="M1765" s="33">
        <f t="shared" si="390"/>
        <v>1992</v>
      </c>
      <c r="N1765" s="34">
        <v>21.99</v>
      </c>
      <c r="P1765" s="32">
        <v>34393</v>
      </c>
      <c r="Q1765" s="33">
        <f t="shared" si="391"/>
        <v>2</v>
      </c>
      <c r="R1765" s="33">
        <f t="shared" ref="R1765:R1828" si="392">+YEAR(P1765)</f>
        <v>1994</v>
      </c>
      <c r="S1765" s="34">
        <v>13.59</v>
      </c>
    </row>
    <row r="1766" spans="1:19">
      <c r="A1766" s="32">
        <v>36306</v>
      </c>
      <c r="B1766" s="33">
        <f t="shared" si="385"/>
        <v>5</v>
      </c>
      <c r="C1766" s="33">
        <f t="shared" si="386"/>
        <v>1999</v>
      </c>
      <c r="D1766" s="34">
        <v>0.28499999999999998</v>
      </c>
      <c r="F1766" s="32">
        <v>37959</v>
      </c>
      <c r="G1766" s="33">
        <f t="shared" si="387"/>
        <v>12</v>
      </c>
      <c r="H1766" s="33">
        <f t="shared" si="388"/>
        <v>2003</v>
      </c>
      <c r="I1766" s="34">
        <v>5.7</v>
      </c>
      <c r="K1766" s="32">
        <v>33886</v>
      </c>
      <c r="L1766" s="33">
        <f t="shared" si="389"/>
        <v>10</v>
      </c>
      <c r="M1766" s="33">
        <f t="shared" si="390"/>
        <v>1992</v>
      </c>
      <c r="N1766" s="34">
        <v>21.99</v>
      </c>
      <c r="P1766" s="32">
        <v>34394</v>
      </c>
      <c r="Q1766" s="33">
        <f t="shared" si="391"/>
        <v>3</v>
      </c>
      <c r="R1766" s="33">
        <f t="shared" si="392"/>
        <v>1994</v>
      </c>
      <c r="S1766" s="34">
        <v>13.45</v>
      </c>
    </row>
    <row r="1767" spans="1:19">
      <c r="A1767" s="32">
        <v>36307</v>
      </c>
      <c r="B1767" s="33">
        <f t="shared" si="385"/>
        <v>5</v>
      </c>
      <c r="C1767" s="33">
        <f t="shared" si="386"/>
        <v>1999</v>
      </c>
      <c r="D1767" s="34">
        <v>0.28499999999999998</v>
      </c>
      <c r="F1767" s="32">
        <v>37960</v>
      </c>
      <c r="G1767" s="33">
        <f t="shared" si="387"/>
        <v>12</v>
      </c>
      <c r="H1767" s="33">
        <f t="shared" si="388"/>
        <v>2003</v>
      </c>
      <c r="I1767" s="34">
        <v>6.27</v>
      </c>
      <c r="K1767" s="32">
        <v>33889</v>
      </c>
      <c r="L1767" s="33">
        <f t="shared" si="389"/>
        <v>10</v>
      </c>
      <c r="M1767" s="33">
        <f t="shared" si="390"/>
        <v>1992</v>
      </c>
      <c r="N1767" s="34">
        <v>22.28</v>
      </c>
      <c r="P1767" s="32">
        <v>34395</v>
      </c>
      <c r="Q1767" s="33">
        <f t="shared" si="391"/>
        <v>3</v>
      </c>
      <c r="R1767" s="33">
        <f t="shared" si="392"/>
        <v>1994</v>
      </c>
      <c r="S1767" s="34">
        <v>13.5</v>
      </c>
    </row>
    <row r="1768" spans="1:19">
      <c r="A1768" s="32">
        <v>36308</v>
      </c>
      <c r="B1768" s="33">
        <f t="shared" si="385"/>
        <v>5</v>
      </c>
      <c r="C1768" s="33">
        <f t="shared" si="386"/>
        <v>1999</v>
      </c>
      <c r="D1768" s="34">
        <v>0.28499999999999998</v>
      </c>
      <c r="F1768" s="32">
        <v>37963</v>
      </c>
      <c r="G1768" s="33">
        <f t="shared" si="387"/>
        <v>12</v>
      </c>
      <c r="H1768" s="33">
        <f t="shared" si="388"/>
        <v>2003</v>
      </c>
      <c r="I1768" s="34">
        <v>6.06</v>
      </c>
      <c r="K1768" s="32">
        <v>33890</v>
      </c>
      <c r="L1768" s="33">
        <f t="shared" si="389"/>
        <v>10</v>
      </c>
      <c r="M1768" s="33">
        <f t="shared" si="390"/>
        <v>1992</v>
      </c>
      <c r="N1768" s="34">
        <v>22.12</v>
      </c>
      <c r="P1768" s="32">
        <v>34396</v>
      </c>
      <c r="Q1768" s="33">
        <f t="shared" si="391"/>
        <v>3</v>
      </c>
      <c r="R1768" s="33">
        <f t="shared" si="392"/>
        <v>1994</v>
      </c>
      <c r="S1768" s="34">
        <v>13.55</v>
      </c>
    </row>
    <row r="1769" spans="1:19">
      <c r="A1769" s="32">
        <v>36312</v>
      </c>
      <c r="B1769" s="33">
        <f t="shared" si="385"/>
        <v>6</v>
      </c>
      <c r="C1769" s="33">
        <f t="shared" si="386"/>
        <v>1999</v>
      </c>
      <c r="D1769" s="34">
        <v>0.27600000000000002</v>
      </c>
      <c r="F1769" s="32">
        <v>37964</v>
      </c>
      <c r="G1769" s="33">
        <f t="shared" si="387"/>
        <v>12</v>
      </c>
      <c r="H1769" s="33">
        <f t="shared" si="388"/>
        <v>2003</v>
      </c>
      <c r="I1769" s="34">
        <v>6.52</v>
      </c>
      <c r="K1769" s="32">
        <v>33891</v>
      </c>
      <c r="L1769" s="33">
        <f t="shared" si="389"/>
        <v>10</v>
      </c>
      <c r="M1769" s="33">
        <f t="shared" si="390"/>
        <v>1992</v>
      </c>
      <c r="N1769" s="34">
        <v>22.16</v>
      </c>
      <c r="P1769" s="32">
        <v>34397</v>
      </c>
      <c r="Q1769" s="33">
        <f t="shared" si="391"/>
        <v>3</v>
      </c>
      <c r="R1769" s="33">
        <f t="shared" si="392"/>
        <v>1994</v>
      </c>
      <c r="S1769" s="34">
        <v>13.43</v>
      </c>
    </row>
    <row r="1770" spans="1:19">
      <c r="A1770" s="32">
        <v>36313</v>
      </c>
      <c r="B1770" s="33">
        <f t="shared" si="385"/>
        <v>6</v>
      </c>
      <c r="C1770" s="33">
        <f t="shared" si="386"/>
        <v>1999</v>
      </c>
      <c r="D1770" s="34">
        <v>0.28100000000000003</v>
      </c>
      <c r="F1770" s="32">
        <v>37965</v>
      </c>
      <c r="G1770" s="33">
        <f t="shared" si="387"/>
        <v>12</v>
      </c>
      <c r="H1770" s="33">
        <f t="shared" si="388"/>
        <v>2003</v>
      </c>
      <c r="I1770" s="34">
        <v>6.67</v>
      </c>
      <c r="K1770" s="32">
        <v>33892</v>
      </c>
      <c r="L1770" s="33">
        <f t="shared" si="389"/>
        <v>10</v>
      </c>
      <c r="M1770" s="33">
        <f t="shared" si="390"/>
        <v>1992</v>
      </c>
      <c r="N1770" s="34">
        <v>22.37</v>
      </c>
      <c r="P1770" s="32">
        <v>34400</v>
      </c>
      <c r="Q1770" s="33">
        <f t="shared" si="391"/>
        <v>3</v>
      </c>
      <c r="R1770" s="33">
        <f t="shared" si="392"/>
        <v>1994</v>
      </c>
      <c r="S1770" s="34">
        <v>13.13</v>
      </c>
    </row>
    <row r="1771" spans="1:19">
      <c r="A1771" s="32">
        <v>36314</v>
      </c>
      <c r="B1771" s="33">
        <f t="shared" si="385"/>
        <v>6</v>
      </c>
      <c r="C1771" s="33">
        <f t="shared" si="386"/>
        <v>1999</v>
      </c>
      <c r="D1771" s="34">
        <v>0.28499999999999998</v>
      </c>
      <c r="F1771" s="32">
        <v>37966</v>
      </c>
      <c r="G1771" s="33">
        <f t="shared" si="387"/>
        <v>12</v>
      </c>
      <c r="H1771" s="33">
        <f t="shared" si="388"/>
        <v>2003</v>
      </c>
      <c r="I1771" s="34">
        <v>6.56</v>
      </c>
      <c r="K1771" s="32">
        <v>33893</v>
      </c>
      <c r="L1771" s="33">
        <f t="shared" si="389"/>
        <v>10</v>
      </c>
      <c r="M1771" s="33">
        <f t="shared" si="390"/>
        <v>1992</v>
      </c>
      <c r="N1771" s="34">
        <v>22.31</v>
      </c>
      <c r="P1771" s="32">
        <v>34401</v>
      </c>
      <c r="Q1771" s="33">
        <f t="shared" si="391"/>
        <v>3</v>
      </c>
      <c r="R1771" s="33">
        <f t="shared" si="392"/>
        <v>1994</v>
      </c>
      <c r="S1771" s="34">
        <v>13.15</v>
      </c>
    </row>
    <row r="1772" spans="1:19">
      <c r="A1772" s="32">
        <v>36315</v>
      </c>
      <c r="B1772" s="33">
        <f t="shared" si="385"/>
        <v>6</v>
      </c>
      <c r="C1772" s="33">
        <f t="shared" si="386"/>
        <v>1999</v>
      </c>
      <c r="D1772" s="34">
        <v>0.29099999999999998</v>
      </c>
      <c r="F1772" s="32">
        <v>37967</v>
      </c>
      <c r="G1772" s="33">
        <f t="shared" si="387"/>
        <v>12</v>
      </c>
      <c r="H1772" s="33">
        <f t="shared" si="388"/>
        <v>2003</v>
      </c>
      <c r="I1772" s="34">
        <v>6.73</v>
      </c>
      <c r="K1772" s="32">
        <v>33896</v>
      </c>
      <c r="L1772" s="33">
        <f t="shared" si="389"/>
        <v>10</v>
      </c>
      <c r="M1772" s="33">
        <f t="shared" si="390"/>
        <v>1992</v>
      </c>
      <c r="N1772" s="34">
        <v>22.18</v>
      </c>
      <c r="P1772" s="32">
        <v>34402</v>
      </c>
      <c r="Q1772" s="33">
        <f t="shared" si="391"/>
        <v>3</v>
      </c>
      <c r="R1772" s="33">
        <f t="shared" si="392"/>
        <v>1994</v>
      </c>
      <c r="S1772" s="34">
        <v>13.3</v>
      </c>
    </row>
    <row r="1773" spans="1:19">
      <c r="A1773" s="32">
        <v>36318</v>
      </c>
      <c r="B1773" s="33">
        <f t="shared" si="385"/>
        <v>6</v>
      </c>
      <c r="C1773" s="33">
        <f t="shared" si="386"/>
        <v>1999</v>
      </c>
      <c r="D1773" s="34">
        <v>0.3</v>
      </c>
      <c r="F1773" s="32">
        <v>37970</v>
      </c>
      <c r="G1773" s="33">
        <f t="shared" si="387"/>
        <v>12</v>
      </c>
      <c r="H1773" s="33">
        <f t="shared" si="388"/>
        <v>2003</v>
      </c>
      <c r="I1773" s="34">
        <v>6.63</v>
      </c>
      <c r="K1773" s="32">
        <v>33897</v>
      </c>
      <c r="L1773" s="33">
        <f t="shared" si="389"/>
        <v>10</v>
      </c>
      <c r="M1773" s="33">
        <f t="shared" si="390"/>
        <v>1992</v>
      </c>
      <c r="N1773" s="34">
        <v>21.88</v>
      </c>
      <c r="P1773" s="32">
        <v>34403</v>
      </c>
      <c r="Q1773" s="33">
        <f t="shared" si="391"/>
        <v>3</v>
      </c>
      <c r="R1773" s="33">
        <f t="shared" si="392"/>
        <v>1994</v>
      </c>
      <c r="S1773" s="34">
        <v>13.23</v>
      </c>
    </row>
    <row r="1774" spans="1:19">
      <c r="A1774" s="32">
        <v>36319</v>
      </c>
      <c r="B1774" s="33">
        <f t="shared" si="385"/>
        <v>6</v>
      </c>
      <c r="C1774" s="33">
        <f t="shared" si="386"/>
        <v>1999</v>
      </c>
      <c r="D1774" s="34">
        <v>0.29899999999999999</v>
      </c>
      <c r="F1774" s="32">
        <v>37971</v>
      </c>
      <c r="G1774" s="33">
        <f t="shared" si="387"/>
        <v>12</v>
      </c>
      <c r="H1774" s="33">
        <f t="shared" si="388"/>
        <v>2003</v>
      </c>
      <c r="I1774" s="34">
        <v>6.58</v>
      </c>
      <c r="K1774" s="32">
        <v>33898</v>
      </c>
      <c r="L1774" s="33">
        <f t="shared" si="389"/>
        <v>10</v>
      </c>
      <c r="M1774" s="33">
        <f t="shared" si="390"/>
        <v>1992</v>
      </c>
      <c r="N1774" s="34">
        <v>21.49</v>
      </c>
      <c r="P1774" s="32">
        <v>34404</v>
      </c>
      <c r="Q1774" s="33">
        <f t="shared" si="391"/>
        <v>3</v>
      </c>
      <c r="R1774" s="33">
        <f t="shared" si="392"/>
        <v>1994</v>
      </c>
      <c r="S1774" s="34">
        <v>13.7</v>
      </c>
    </row>
    <row r="1775" spans="1:19">
      <c r="A1775" s="32">
        <v>36320</v>
      </c>
      <c r="B1775" s="33">
        <f t="shared" si="385"/>
        <v>6</v>
      </c>
      <c r="C1775" s="33">
        <f t="shared" si="386"/>
        <v>1999</v>
      </c>
      <c r="D1775" s="34">
        <v>0.29799999999999999</v>
      </c>
      <c r="F1775" s="32">
        <v>37972</v>
      </c>
      <c r="G1775" s="33">
        <f t="shared" si="387"/>
        <v>12</v>
      </c>
      <c r="H1775" s="33">
        <f t="shared" si="388"/>
        <v>2003</v>
      </c>
      <c r="I1775" s="34">
        <v>6.56</v>
      </c>
      <c r="K1775" s="32">
        <v>33899</v>
      </c>
      <c r="L1775" s="33">
        <f t="shared" si="389"/>
        <v>10</v>
      </c>
      <c r="M1775" s="33">
        <f t="shared" si="390"/>
        <v>1992</v>
      </c>
      <c r="N1775" s="34">
        <v>21.22</v>
      </c>
      <c r="P1775" s="32">
        <v>34407</v>
      </c>
      <c r="Q1775" s="33">
        <f t="shared" si="391"/>
        <v>3</v>
      </c>
      <c r="R1775" s="33">
        <f t="shared" si="392"/>
        <v>1994</v>
      </c>
      <c r="S1775" s="34">
        <v>14.03</v>
      </c>
    </row>
    <row r="1776" spans="1:19">
      <c r="A1776" s="32">
        <v>36321</v>
      </c>
      <c r="B1776" s="33">
        <f t="shared" si="385"/>
        <v>6</v>
      </c>
      <c r="C1776" s="33">
        <f t="shared" si="386"/>
        <v>1999</v>
      </c>
      <c r="D1776" s="34">
        <v>0.30299999999999999</v>
      </c>
      <c r="F1776" s="32">
        <v>37973</v>
      </c>
      <c r="G1776" s="33">
        <f t="shared" si="387"/>
        <v>12</v>
      </c>
      <c r="H1776" s="33">
        <f t="shared" si="388"/>
        <v>2003</v>
      </c>
      <c r="I1776" s="34">
        <v>6.98</v>
      </c>
      <c r="K1776" s="32">
        <v>33900</v>
      </c>
      <c r="L1776" s="33">
        <f t="shared" si="389"/>
        <v>10</v>
      </c>
      <c r="M1776" s="33">
        <f t="shared" si="390"/>
        <v>1992</v>
      </c>
      <c r="N1776" s="34">
        <v>21.11</v>
      </c>
      <c r="P1776" s="32">
        <v>34408</v>
      </c>
      <c r="Q1776" s="33">
        <f t="shared" si="391"/>
        <v>3</v>
      </c>
      <c r="R1776" s="33">
        <f t="shared" si="392"/>
        <v>1994</v>
      </c>
      <c r="S1776" s="34">
        <v>14.28</v>
      </c>
    </row>
    <row r="1777" spans="1:19">
      <c r="A1777" s="32">
        <v>36322</v>
      </c>
      <c r="B1777" s="33">
        <f t="shared" si="385"/>
        <v>6</v>
      </c>
      <c r="C1777" s="33">
        <f t="shared" si="386"/>
        <v>1999</v>
      </c>
      <c r="D1777" s="34">
        <v>0.30499999999999999</v>
      </c>
      <c r="F1777" s="32">
        <v>37974</v>
      </c>
      <c r="G1777" s="33">
        <f t="shared" si="387"/>
        <v>12</v>
      </c>
      <c r="H1777" s="33">
        <f t="shared" si="388"/>
        <v>2003</v>
      </c>
      <c r="I1777" s="34">
        <v>6.92</v>
      </c>
      <c r="K1777" s="32">
        <v>33903</v>
      </c>
      <c r="L1777" s="33">
        <f t="shared" si="389"/>
        <v>10</v>
      </c>
      <c r="M1777" s="33">
        <f t="shared" si="390"/>
        <v>1992</v>
      </c>
      <c r="N1777" s="34">
        <v>21.14</v>
      </c>
      <c r="P1777" s="32">
        <v>34409</v>
      </c>
      <c r="Q1777" s="33">
        <f t="shared" si="391"/>
        <v>3</v>
      </c>
      <c r="R1777" s="33">
        <f t="shared" si="392"/>
        <v>1994</v>
      </c>
      <c r="S1777" s="34">
        <v>14.3</v>
      </c>
    </row>
    <row r="1778" spans="1:19">
      <c r="A1778" s="32">
        <v>36325</v>
      </c>
      <c r="B1778" s="33">
        <f t="shared" si="385"/>
        <v>6</v>
      </c>
      <c r="C1778" s="33">
        <f t="shared" si="386"/>
        <v>1999</v>
      </c>
      <c r="D1778" s="34">
        <v>0.313</v>
      </c>
      <c r="F1778" s="32">
        <v>37977</v>
      </c>
      <c r="G1778" s="33">
        <f t="shared" si="387"/>
        <v>12</v>
      </c>
      <c r="H1778" s="33">
        <f t="shared" si="388"/>
        <v>2003</v>
      </c>
      <c r="I1778" s="34">
        <v>6.32</v>
      </c>
      <c r="K1778" s="32">
        <v>33904</v>
      </c>
      <c r="L1778" s="33">
        <f t="shared" si="389"/>
        <v>10</v>
      </c>
      <c r="M1778" s="33">
        <f t="shared" si="390"/>
        <v>1992</v>
      </c>
      <c r="N1778" s="34">
        <v>21.03</v>
      </c>
      <c r="P1778" s="32">
        <v>34410</v>
      </c>
      <c r="Q1778" s="33">
        <f t="shared" si="391"/>
        <v>3</v>
      </c>
      <c r="R1778" s="33">
        <f t="shared" si="392"/>
        <v>1994</v>
      </c>
      <c r="S1778" s="34">
        <v>14.25</v>
      </c>
    </row>
    <row r="1779" spans="1:19">
      <c r="A1779" s="32">
        <v>36326</v>
      </c>
      <c r="B1779" s="33">
        <f t="shared" si="385"/>
        <v>6</v>
      </c>
      <c r="C1779" s="33">
        <f t="shared" si="386"/>
        <v>1999</v>
      </c>
      <c r="D1779" s="34">
        <v>0.313</v>
      </c>
      <c r="F1779" s="32">
        <v>37978</v>
      </c>
      <c r="G1779" s="33">
        <f t="shared" si="387"/>
        <v>12</v>
      </c>
      <c r="H1779" s="33">
        <f t="shared" si="388"/>
        <v>2003</v>
      </c>
      <c r="I1779" s="34">
        <v>5.58</v>
      </c>
      <c r="K1779" s="32">
        <v>33905</v>
      </c>
      <c r="L1779" s="33">
        <f t="shared" si="389"/>
        <v>10</v>
      </c>
      <c r="M1779" s="33">
        <f t="shared" si="390"/>
        <v>1992</v>
      </c>
      <c r="N1779" s="34">
        <v>21.17</v>
      </c>
      <c r="P1779" s="32">
        <v>34411</v>
      </c>
      <c r="Q1779" s="33">
        <f t="shared" si="391"/>
        <v>3</v>
      </c>
      <c r="R1779" s="33">
        <f t="shared" si="392"/>
        <v>1994</v>
      </c>
      <c r="S1779" s="34">
        <v>14.05</v>
      </c>
    </row>
    <row r="1780" spans="1:19">
      <c r="A1780" s="32">
        <v>36327</v>
      </c>
      <c r="B1780" s="33">
        <f t="shared" si="385"/>
        <v>6</v>
      </c>
      <c r="C1780" s="33">
        <f t="shared" si="386"/>
        <v>1999</v>
      </c>
      <c r="D1780" s="34">
        <v>0.32300000000000001</v>
      </c>
      <c r="F1780" s="32">
        <v>37979</v>
      </c>
      <c r="G1780" s="33">
        <f t="shared" si="387"/>
        <v>12</v>
      </c>
      <c r="H1780" s="33">
        <f t="shared" si="388"/>
        <v>2003</v>
      </c>
      <c r="I1780" s="34">
        <v>5.5</v>
      </c>
      <c r="K1780" s="32">
        <v>33906</v>
      </c>
      <c r="L1780" s="33">
        <f t="shared" si="389"/>
        <v>10</v>
      </c>
      <c r="M1780" s="33">
        <f t="shared" si="390"/>
        <v>1992</v>
      </c>
      <c r="N1780" s="34">
        <v>20.71</v>
      </c>
      <c r="P1780" s="32">
        <v>34414</v>
      </c>
      <c r="Q1780" s="33">
        <f t="shared" si="391"/>
        <v>3</v>
      </c>
      <c r="R1780" s="33">
        <f t="shared" si="392"/>
        <v>1994</v>
      </c>
      <c r="S1780" s="34">
        <v>14.55</v>
      </c>
    </row>
    <row r="1781" spans="1:19">
      <c r="A1781" s="32">
        <v>36328</v>
      </c>
      <c r="B1781" s="33">
        <f t="shared" si="385"/>
        <v>6</v>
      </c>
      <c r="C1781" s="33">
        <f t="shared" si="386"/>
        <v>1999</v>
      </c>
      <c r="D1781" s="34">
        <v>0.315</v>
      </c>
      <c r="F1781" s="32">
        <v>37984</v>
      </c>
      <c r="G1781" s="33">
        <f t="shared" si="387"/>
        <v>12</v>
      </c>
      <c r="H1781" s="33">
        <f t="shared" si="388"/>
        <v>2003</v>
      </c>
      <c r="I1781" s="34">
        <v>5.46</v>
      </c>
      <c r="K1781" s="32">
        <v>33907</v>
      </c>
      <c r="L1781" s="33">
        <f t="shared" si="389"/>
        <v>10</v>
      </c>
      <c r="M1781" s="33">
        <f t="shared" si="390"/>
        <v>1992</v>
      </c>
      <c r="N1781" s="34">
        <v>20.68</v>
      </c>
      <c r="P1781" s="32">
        <v>34415</v>
      </c>
      <c r="Q1781" s="33">
        <f t="shared" si="391"/>
        <v>3</v>
      </c>
      <c r="R1781" s="33">
        <f t="shared" si="392"/>
        <v>1994</v>
      </c>
      <c r="S1781" s="34">
        <v>14.8</v>
      </c>
    </row>
    <row r="1782" spans="1:19">
      <c r="A1782" s="32">
        <v>36329</v>
      </c>
      <c r="B1782" s="33">
        <f t="shared" si="385"/>
        <v>6</v>
      </c>
      <c r="C1782" s="33">
        <f t="shared" si="386"/>
        <v>1999</v>
      </c>
      <c r="D1782" s="34">
        <v>0.315</v>
      </c>
      <c r="F1782" s="32">
        <v>37985</v>
      </c>
      <c r="G1782" s="33">
        <f t="shared" si="387"/>
        <v>12</v>
      </c>
      <c r="H1782" s="33">
        <f t="shared" si="388"/>
        <v>2003</v>
      </c>
      <c r="I1782" s="34">
        <v>5.96</v>
      </c>
      <c r="K1782" s="32">
        <v>33910</v>
      </c>
      <c r="L1782" s="33">
        <f t="shared" si="389"/>
        <v>11</v>
      </c>
      <c r="M1782" s="33">
        <f t="shared" si="390"/>
        <v>1992</v>
      </c>
      <c r="N1782" s="34">
        <v>20.77</v>
      </c>
      <c r="P1782" s="32">
        <v>34416</v>
      </c>
      <c r="Q1782" s="33">
        <f t="shared" si="391"/>
        <v>3</v>
      </c>
      <c r="R1782" s="33">
        <f t="shared" si="392"/>
        <v>1994</v>
      </c>
      <c r="S1782" s="34">
        <v>14.5</v>
      </c>
    </row>
    <row r="1783" spans="1:19">
      <c r="A1783" s="32">
        <v>36332</v>
      </c>
      <c r="B1783" s="33">
        <f t="shared" si="385"/>
        <v>6</v>
      </c>
      <c r="C1783" s="33">
        <f t="shared" si="386"/>
        <v>1999</v>
      </c>
      <c r="D1783" s="34">
        <v>0.313</v>
      </c>
      <c r="F1783" s="32">
        <v>37986</v>
      </c>
      <c r="G1783" s="33">
        <f t="shared" si="387"/>
        <v>12</v>
      </c>
      <c r="H1783" s="33">
        <f t="shared" si="388"/>
        <v>2003</v>
      </c>
      <c r="I1783" s="34">
        <v>5.76</v>
      </c>
      <c r="K1783" s="32">
        <v>33911</v>
      </c>
      <c r="L1783" s="33">
        <f t="shared" si="389"/>
        <v>11</v>
      </c>
      <c r="M1783" s="33">
        <f t="shared" si="390"/>
        <v>1992</v>
      </c>
      <c r="N1783" s="34">
        <v>20.6</v>
      </c>
      <c r="P1783" s="32">
        <v>34417</v>
      </c>
      <c r="Q1783" s="33">
        <f t="shared" si="391"/>
        <v>3</v>
      </c>
      <c r="R1783" s="33">
        <f t="shared" si="392"/>
        <v>1994</v>
      </c>
      <c r="S1783" s="34">
        <v>14.53</v>
      </c>
    </row>
    <row r="1784" spans="1:19">
      <c r="A1784" s="32">
        <v>36333</v>
      </c>
      <c r="B1784" s="33">
        <f t="shared" si="385"/>
        <v>6</v>
      </c>
      <c r="C1784" s="33">
        <f t="shared" si="386"/>
        <v>1999</v>
      </c>
      <c r="D1784" s="34">
        <v>0.31</v>
      </c>
      <c r="F1784" s="32">
        <v>37991</v>
      </c>
      <c r="G1784" s="33">
        <f t="shared" si="387"/>
        <v>1</v>
      </c>
      <c r="H1784" s="33">
        <f t="shared" si="388"/>
        <v>2004</v>
      </c>
      <c r="I1784" s="34">
        <v>6.28</v>
      </c>
      <c r="K1784" s="32">
        <v>33912</v>
      </c>
      <c r="L1784" s="33">
        <f t="shared" si="389"/>
        <v>11</v>
      </c>
      <c r="M1784" s="33">
        <f t="shared" si="390"/>
        <v>1992</v>
      </c>
      <c r="N1784" s="34">
        <v>20.329999999999998</v>
      </c>
      <c r="P1784" s="32">
        <v>34418</v>
      </c>
      <c r="Q1784" s="33">
        <f t="shared" si="391"/>
        <v>3</v>
      </c>
      <c r="R1784" s="33">
        <f t="shared" si="392"/>
        <v>1994</v>
      </c>
      <c r="S1784" s="34">
        <v>14.58</v>
      </c>
    </row>
    <row r="1785" spans="1:19">
      <c r="A1785" s="32">
        <v>36334</v>
      </c>
      <c r="B1785" s="33">
        <f t="shared" si="385"/>
        <v>6</v>
      </c>
      <c r="C1785" s="33">
        <f t="shared" si="386"/>
        <v>1999</v>
      </c>
      <c r="D1785" s="34">
        <v>0.318</v>
      </c>
      <c r="F1785" s="32">
        <v>37992</v>
      </c>
      <c r="G1785" s="33">
        <f t="shared" si="387"/>
        <v>1</v>
      </c>
      <c r="H1785" s="33">
        <f t="shared" si="388"/>
        <v>2004</v>
      </c>
      <c r="I1785" s="34">
        <v>7.04</v>
      </c>
      <c r="K1785" s="32">
        <v>33913</v>
      </c>
      <c r="L1785" s="33">
        <f t="shared" si="389"/>
        <v>11</v>
      </c>
      <c r="M1785" s="33">
        <f t="shared" si="390"/>
        <v>1992</v>
      </c>
      <c r="N1785" s="34">
        <v>20.62</v>
      </c>
      <c r="P1785" s="32">
        <v>34421</v>
      </c>
      <c r="Q1785" s="33">
        <f t="shared" si="391"/>
        <v>3</v>
      </c>
      <c r="R1785" s="33">
        <f t="shared" si="392"/>
        <v>1994</v>
      </c>
      <c r="S1785" s="34">
        <v>13.75</v>
      </c>
    </row>
    <row r="1786" spans="1:19">
      <c r="A1786" s="32">
        <v>36335</v>
      </c>
      <c r="B1786" s="33">
        <f t="shared" si="385"/>
        <v>6</v>
      </c>
      <c r="C1786" s="33">
        <f t="shared" si="386"/>
        <v>1999</v>
      </c>
      <c r="D1786" s="34">
        <v>0.32</v>
      </c>
      <c r="F1786" s="32">
        <v>37993</v>
      </c>
      <c r="G1786" s="33">
        <f t="shared" si="387"/>
        <v>1</v>
      </c>
      <c r="H1786" s="33">
        <f t="shared" si="388"/>
        <v>2004</v>
      </c>
      <c r="I1786" s="34">
        <v>6.61</v>
      </c>
      <c r="K1786" s="32">
        <v>33914</v>
      </c>
      <c r="L1786" s="33">
        <f t="shared" si="389"/>
        <v>11</v>
      </c>
      <c r="M1786" s="33">
        <f t="shared" si="390"/>
        <v>1992</v>
      </c>
      <c r="N1786" s="34">
        <v>20.260000000000002</v>
      </c>
      <c r="P1786" s="32">
        <v>34422</v>
      </c>
      <c r="Q1786" s="33">
        <f t="shared" si="391"/>
        <v>3</v>
      </c>
      <c r="R1786" s="33">
        <f t="shared" si="392"/>
        <v>1994</v>
      </c>
      <c r="S1786" s="34">
        <v>13.38</v>
      </c>
    </row>
    <row r="1787" spans="1:19">
      <c r="A1787" s="32">
        <v>36336</v>
      </c>
      <c r="B1787" s="33">
        <f t="shared" si="385"/>
        <v>6</v>
      </c>
      <c r="C1787" s="33">
        <f t="shared" si="386"/>
        <v>1999</v>
      </c>
      <c r="D1787" s="34">
        <v>0.32500000000000001</v>
      </c>
      <c r="F1787" s="32">
        <v>37994</v>
      </c>
      <c r="G1787" s="33">
        <f t="shared" si="387"/>
        <v>1</v>
      </c>
      <c r="H1787" s="33">
        <f t="shared" si="388"/>
        <v>2004</v>
      </c>
      <c r="I1787" s="34">
        <v>6.41</v>
      </c>
      <c r="K1787" s="32">
        <v>33917</v>
      </c>
      <c r="L1787" s="33">
        <f t="shared" si="389"/>
        <v>11</v>
      </c>
      <c r="M1787" s="33">
        <f t="shared" si="390"/>
        <v>1992</v>
      </c>
      <c r="N1787" s="34">
        <v>20.63</v>
      </c>
      <c r="P1787" s="32">
        <v>34423</v>
      </c>
      <c r="Q1787" s="33">
        <f t="shared" si="391"/>
        <v>3</v>
      </c>
      <c r="R1787" s="33">
        <f t="shared" si="392"/>
        <v>1994</v>
      </c>
      <c r="S1787" s="34">
        <v>13.23</v>
      </c>
    </row>
    <row r="1788" spans="1:19">
      <c r="A1788" s="32">
        <v>36339</v>
      </c>
      <c r="B1788" s="33">
        <f t="shared" si="385"/>
        <v>6</v>
      </c>
      <c r="C1788" s="33">
        <f t="shared" si="386"/>
        <v>1999</v>
      </c>
      <c r="D1788" s="34">
        <v>0.33</v>
      </c>
      <c r="F1788" s="32">
        <v>37995</v>
      </c>
      <c r="G1788" s="33">
        <f t="shared" si="387"/>
        <v>1</v>
      </c>
      <c r="H1788" s="33">
        <f t="shared" si="388"/>
        <v>2004</v>
      </c>
      <c r="I1788" s="34">
        <v>6.91</v>
      </c>
      <c r="K1788" s="32">
        <v>33918</v>
      </c>
      <c r="L1788" s="33">
        <f t="shared" si="389"/>
        <v>11</v>
      </c>
      <c r="M1788" s="33">
        <f t="shared" si="390"/>
        <v>1992</v>
      </c>
      <c r="N1788" s="34">
        <v>20.54</v>
      </c>
      <c r="P1788" s="32">
        <v>34424</v>
      </c>
      <c r="Q1788" s="33">
        <f t="shared" si="391"/>
        <v>3</v>
      </c>
      <c r="R1788" s="33">
        <f t="shared" si="392"/>
        <v>1994</v>
      </c>
      <c r="S1788" s="34">
        <v>13.25</v>
      </c>
    </row>
    <row r="1789" spans="1:19">
      <c r="A1789" s="32">
        <v>36340</v>
      </c>
      <c r="B1789" s="33">
        <f t="shared" si="385"/>
        <v>6</v>
      </c>
      <c r="C1789" s="33">
        <f t="shared" si="386"/>
        <v>1999</v>
      </c>
      <c r="D1789" s="34">
        <v>0.33100000000000002</v>
      </c>
      <c r="F1789" s="32">
        <v>37998</v>
      </c>
      <c r="G1789" s="33">
        <f t="shared" si="387"/>
        <v>1</v>
      </c>
      <c r="H1789" s="33">
        <f t="shared" si="388"/>
        <v>2004</v>
      </c>
      <c r="I1789" s="34">
        <v>6.29</v>
      </c>
      <c r="K1789" s="32">
        <v>33919</v>
      </c>
      <c r="L1789" s="33">
        <f t="shared" si="389"/>
        <v>11</v>
      </c>
      <c r="M1789" s="33">
        <f t="shared" si="390"/>
        <v>1992</v>
      </c>
      <c r="N1789" s="34">
        <v>20.46</v>
      </c>
      <c r="P1789" s="32">
        <v>34429</v>
      </c>
      <c r="Q1789" s="33">
        <f t="shared" si="391"/>
        <v>4</v>
      </c>
      <c r="R1789" s="33">
        <f t="shared" si="392"/>
        <v>1994</v>
      </c>
      <c r="S1789" s="34">
        <v>14.33</v>
      </c>
    </row>
    <row r="1790" spans="1:19">
      <c r="A1790" s="32">
        <v>36341</v>
      </c>
      <c r="B1790" s="33">
        <f t="shared" si="385"/>
        <v>6</v>
      </c>
      <c r="C1790" s="33">
        <f t="shared" si="386"/>
        <v>1999</v>
      </c>
      <c r="D1790" s="34">
        <v>0.34</v>
      </c>
      <c r="F1790" s="32">
        <v>37999</v>
      </c>
      <c r="G1790" s="33">
        <f t="shared" si="387"/>
        <v>1</v>
      </c>
      <c r="H1790" s="33">
        <f t="shared" si="388"/>
        <v>2004</v>
      </c>
      <c r="I1790" s="34">
        <v>6.26</v>
      </c>
      <c r="K1790" s="32">
        <v>33920</v>
      </c>
      <c r="L1790" s="33">
        <f t="shared" si="389"/>
        <v>11</v>
      </c>
      <c r="M1790" s="33">
        <f t="shared" si="390"/>
        <v>1992</v>
      </c>
      <c r="N1790" s="34">
        <v>20.190000000000001</v>
      </c>
      <c r="P1790" s="32">
        <v>34430</v>
      </c>
      <c r="Q1790" s="33">
        <f t="shared" si="391"/>
        <v>4</v>
      </c>
      <c r="R1790" s="33">
        <f t="shared" si="392"/>
        <v>1994</v>
      </c>
      <c r="S1790" s="34">
        <v>14.33</v>
      </c>
    </row>
    <row r="1791" spans="1:19">
      <c r="A1791" s="32">
        <v>36342</v>
      </c>
      <c r="B1791" s="33">
        <f t="shared" si="385"/>
        <v>7</v>
      </c>
      <c r="C1791" s="33">
        <f t="shared" si="386"/>
        <v>1999</v>
      </c>
      <c r="D1791" s="34">
        <v>0.35</v>
      </c>
      <c r="F1791" s="32">
        <v>38000</v>
      </c>
      <c r="G1791" s="33">
        <f t="shared" si="387"/>
        <v>1</v>
      </c>
      <c r="H1791" s="33">
        <f t="shared" si="388"/>
        <v>2004</v>
      </c>
      <c r="I1791" s="34">
        <v>5.73</v>
      </c>
      <c r="K1791" s="32">
        <v>33921</v>
      </c>
      <c r="L1791" s="33">
        <f t="shared" si="389"/>
        <v>11</v>
      </c>
      <c r="M1791" s="33">
        <f t="shared" si="390"/>
        <v>1992</v>
      </c>
      <c r="N1791" s="34">
        <v>20.04</v>
      </c>
      <c r="P1791" s="32">
        <v>34431</v>
      </c>
      <c r="Q1791" s="33">
        <f t="shared" si="391"/>
        <v>4</v>
      </c>
      <c r="R1791" s="33">
        <f t="shared" si="392"/>
        <v>1994</v>
      </c>
      <c r="S1791" s="34">
        <v>14.4</v>
      </c>
    </row>
    <row r="1792" spans="1:19">
      <c r="A1792" s="32">
        <v>36343</v>
      </c>
      <c r="B1792" s="33">
        <f t="shared" si="385"/>
        <v>7</v>
      </c>
      <c r="C1792" s="33">
        <f t="shared" si="386"/>
        <v>1999</v>
      </c>
      <c r="D1792" s="34">
        <v>0.35099999999999998</v>
      </c>
      <c r="F1792" s="32">
        <v>38001</v>
      </c>
      <c r="G1792" s="33">
        <f t="shared" si="387"/>
        <v>1</v>
      </c>
      <c r="H1792" s="33">
        <f t="shared" si="388"/>
        <v>2004</v>
      </c>
      <c r="I1792" s="34">
        <v>6.02</v>
      </c>
      <c r="K1792" s="32">
        <v>33924</v>
      </c>
      <c r="L1792" s="33">
        <f t="shared" si="389"/>
        <v>11</v>
      </c>
      <c r="M1792" s="33">
        <f t="shared" si="390"/>
        <v>1992</v>
      </c>
      <c r="N1792" s="34">
        <v>20.37</v>
      </c>
      <c r="P1792" s="32">
        <v>34432</v>
      </c>
      <c r="Q1792" s="33">
        <f t="shared" si="391"/>
        <v>4</v>
      </c>
      <c r="R1792" s="33">
        <f t="shared" si="392"/>
        <v>1994</v>
      </c>
      <c r="S1792" s="34">
        <v>14.3</v>
      </c>
    </row>
    <row r="1793" spans="1:19">
      <c r="A1793" s="32">
        <v>36347</v>
      </c>
      <c r="B1793" s="33">
        <f t="shared" si="385"/>
        <v>7</v>
      </c>
      <c r="C1793" s="33">
        <f t="shared" si="386"/>
        <v>1999</v>
      </c>
      <c r="D1793" s="34">
        <v>0.35099999999999998</v>
      </c>
      <c r="F1793" s="32">
        <v>38002</v>
      </c>
      <c r="G1793" s="33">
        <f t="shared" si="387"/>
        <v>1</v>
      </c>
      <c r="H1793" s="33">
        <f t="shared" si="388"/>
        <v>2004</v>
      </c>
      <c r="I1793" s="34">
        <v>5.43</v>
      </c>
      <c r="K1793" s="32">
        <v>33925</v>
      </c>
      <c r="L1793" s="33">
        <f t="shared" si="389"/>
        <v>11</v>
      </c>
      <c r="M1793" s="33">
        <f t="shared" si="390"/>
        <v>1992</v>
      </c>
      <c r="N1793" s="34">
        <v>20.32</v>
      </c>
      <c r="P1793" s="32">
        <v>34435</v>
      </c>
      <c r="Q1793" s="33">
        <f t="shared" si="391"/>
        <v>4</v>
      </c>
      <c r="R1793" s="33">
        <f t="shared" si="392"/>
        <v>1994</v>
      </c>
      <c r="S1793" s="34">
        <v>14.73</v>
      </c>
    </row>
    <row r="1794" spans="1:19">
      <c r="A1794" s="32">
        <v>36348</v>
      </c>
      <c r="B1794" s="33">
        <f t="shared" si="385"/>
        <v>7</v>
      </c>
      <c r="C1794" s="33">
        <f t="shared" si="386"/>
        <v>1999</v>
      </c>
      <c r="D1794" s="34">
        <v>0.35299999999999998</v>
      </c>
      <c r="F1794" s="32">
        <v>38006</v>
      </c>
      <c r="G1794" s="33">
        <f t="shared" si="387"/>
        <v>1</v>
      </c>
      <c r="H1794" s="33">
        <f t="shared" si="388"/>
        <v>2004</v>
      </c>
      <c r="I1794" s="34">
        <v>6.15</v>
      </c>
      <c r="K1794" s="32">
        <v>33926</v>
      </c>
      <c r="L1794" s="33">
        <f t="shared" si="389"/>
        <v>11</v>
      </c>
      <c r="M1794" s="33">
        <f t="shared" si="390"/>
        <v>1992</v>
      </c>
      <c r="N1794" s="34">
        <v>20.21</v>
      </c>
      <c r="P1794" s="32">
        <v>34436</v>
      </c>
      <c r="Q1794" s="33">
        <f t="shared" si="391"/>
        <v>4</v>
      </c>
      <c r="R1794" s="33">
        <f t="shared" si="392"/>
        <v>1994</v>
      </c>
      <c r="S1794" s="34">
        <v>14.8</v>
      </c>
    </row>
    <row r="1795" spans="1:19">
      <c r="A1795" s="32">
        <v>36349</v>
      </c>
      <c r="B1795" s="33">
        <f t="shared" si="385"/>
        <v>7</v>
      </c>
      <c r="C1795" s="33">
        <f t="shared" si="386"/>
        <v>1999</v>
      </c>
      <c r="D1795" s="34">
        <v>0.36499999999999999</v>
      </c>
      <c r="F1795" s="32">
        <v>38007</v>
      </c>
      <c r="G1795" s="33">
        <f t="shared" si="387"/>
        <v>1</v>
      </c>
      <c r="H1795" s="33">
        <f t="shared" si="388"/>
        <v>2004</v>
      </c>
      <c r="I1795" s="34">
        <v>6.26</v>
      </c>
      <c r="K1795" s="32">
        <v>33927</v>
      </c>
      <c r="L1795" s="33">
        <f t="shared" si="389"/>
        <v>11</v>
      </c>
      <c r="M1795" s="33">
        <f t="shared" si="390"/>
        <v>1992</v>
      </c>
      <c r="N1795" s="34">
        <v>20.5</v>
      </c>
      <c r="P1795" s="32">
        <v>34437</v>
      </c>
      <c r="Q1795" s="33">
        <f t="shared" si="391"/>
        <v>4</v>
      </c>
      <c r="R1795" s="33">
        <f t="shared" si="392"/>
        <v>1994</v>
      </c>
      <c r="S1795" s="34">
        <v>15</v>
      </c>
    </row>
    <row r="1796" spans="1:19">
      <c r="A1796" s="32">
        <v>36350</v>
      </c>
      <c r="B1796" s="33">
        <f t="shared" si="385"/>
        <v>7</v>
      </c>
      <c r="C1796" s="33">
        <f t="shared" si="386"/>
        <v>1999</v>
      </c>
      <c r="D1796" s="34">
        <v>0.36099999999999999</v>
      </c>
      <c r="F1796" s="32">
        <v>38008</v>
      </c>
      <c r="G1796" s="33">
        <f t="shared" si="387"/>
        <v>1</v>
      </c>
      <c r="H1796" s="33">
        <f t="shared" si="388"/>
        <v>2004</v>
      </c>
      <c r="I1796" s="34">
        <v>6.03</v>
      </c>
      <c r="K1796" s="32">
        <v>33928</v>
      </c>
      <c r="L1796" s="33">
        <f t="shared" si="389"/>
        <v>11</v>
      </c>
      <c r="M1796" s="33">
        <f t="shared" si="390"/>
        <v>1992</v>
      </c>
      <c r="N1796" s="34">
        <v>20.37</v>
      </c>
      <c r="P1796" s="32">
        <v>34438</v>
      </c>
      <c r="Q1796" s="33">
        <f t="shared" si="391"/>
        <v>4</v>
      </c>
      <c r="R1796" s="33">
        <f t="shared" si="392"/>
        <v>1994</v>
      </c>
      <c r="S1796" s="34">
        <v>15.28</v>
      </c>
    </row>
    <row r="1797" spans="1:19">
      <c r="A1797" s="32">
        <v>36353</v>
      </c>
      <c r="B1797" s="33">
        <f t="shared" si="385"/>
        <v>7</v>
      </c>
      <c r="C1797" s="33">
        <f t="shared" si="386"/>
        <v>1999</v>
      </c>
      <c r="D1797" s="34">
        <v>0.36299999999999999</v>
      </c>
      <c r="F1797" s="32">
        <v>38009</v>
      </c>
      <c r="G1797" s="33">
        <f t="shared" si="387"/>
        <v>1</v>
      </c>
      <c r="H1797" s="33">
        <f t="shared" si="388"/>
        <v>2004</v>
      </c>
      <c r="I1797" s="34">
        <v>5.82</v>
      </c>
      <c r="K1797" s="32">
        <v>33931</v>
      </c>
      <c r="L1797" s="33">
        <f t="shared" si="389"/>
        <v>11</v>
      </c>
      <c r="M1797" s="33">
        <f t="shared" si="390"/>
        <v>1992</v>
      </c>
      <c r="N1797" s="34">
        <v>20.010000000000002</v>
      </c>
      <c r="P1797" s="32">
        <v>34439</v>
      </c>
      <c r="Q1797" s="33">
        <f t="shared" si="391"/>
        <v>4</v>
      </c>
      <c r="R1797" s="33">
        <f t="shared" si="392"/>
        <v>1994</v>
      </c>
      <c r="S1797" s="34">
        <v>15.23</v>
      </c>
    </row>
    <row r="1798" spans="1:19">
      <c r="A1798" s="32">
        <v>36354</v>
      </c>
      <c r="B1798" s="33">
        <f t="shared" si="385"/>
        <v>7</v>
      </c>
      <c r="C1798" s="33">
        <f t="shared" si="386"/>
        <v>1999</v>
      </c>
      <c r="D1798" s="34">
        <v>0.38</v>
      </c>
      <c r="F1798" s="32">
        <v>38012</v>
      </c>
      <c r="G1798" s="33">
        <f t="shared" si="387"/>
        <v>1</v>
      </c>
      <c r="H1798" s="33">
        <f t="shared" si="388"/>
        <v>2004</v>
      </c>
      <c r="I1798" s="34">
        <v>5.7</v>
      </c>
      <c r="K1798" s="32">
        <v>33932</v>
      </c>
      <c r="L1798" s="33">
        <f t="shared" si="389"/>
        <v>11</v>
      </c>
      <c r="M1798" s="33">
        <f t="shared" si="390"/>
        <v>1992</v>
      </c>
      <c r="N1798" s="34">
        <v>20.059999999999999</v>
      </c>
      <c r="P1798" s="32">
        <v>34442</v>
      </c>
      <c r="Q1798" s="33">
        <f t="shared" si="391"/>
        <v>4</v>
      </c>
      <c r="R1798" s="33">
        <f t="shared" si="392"/>
        <v>1994</v>
      </c>
      <c r="S1798" s="34">
        <v>15.48</v>
      </c>
    </row>
    <row r="1799" spans="1:19">
      <c r="A1799" s="32">
        <v>36355</v>
      </c>
      <c r="B1799" s="33">
        <f t="shared" si="385"/>
        <v>7</v>
      </c>
      <c r="C1799" s="33">
        <f t="shared" si="386"/>
        <v>1999</v>
      </c>
      <c r="D1799" s="34">
        <v>0.375</v>
      </c>
      <c r="F1799" s="32">
        <v>38013</v>
      </c>
      <c r="G1799" s="33">
        <f t="shared" si="387"/>
        <v>1</v>
      </c>
      <c r="H1799" s="33">
        <f t="shared" si="388"/>
        <v>2004</v>
      </c>
      <c r="I1799" s="34">
        <v>5.87</v>
      </c>
      <c r="K1799" s="32">
        <v>33933</v>
      </c>
      <c r="L1799" s="33">
        <f t="shared" si="389"/>
        <v>11</v>
      </c>
      <c r="M1799" s="33">
        <f t="shared" si="390"/>
        <v>1992</v>
      </c>
      <c r="N1799" s="34">
        <v>20.29</v>
      </c>
      <c r="P1799" s="32">
        <v>34443</v>
      </c>
      <c r="Q1799" s="33">
        <f t="shared" si="391"/>
        <v>4</v>
      </c>
      <c r="R1799" s="33">
        <f t="shared" si="392"/>
        <v>1994</v>
      </c>
      <c r="S1799" s="34">
        <v>15.13</v>
      </c>
    </row>
    <row r="1800" spans="1:19">
      <c r="A1800" s="32">
        <v>36356</v>
      </c>
      <c r="B1800" s="33">
        <f t="shared" si="385"/>
        <v>7</v>
      </c>
      <c r="C1800" s="33">
        <f t="shared" si="386"/>
        <v>1999</v>
      </c>
      <c r="D1800" s="34">
        <v>0.36899999999999999</v>
      </c>
      <c r="F1800" s="32">
        <v>38014</v>
      </c>
      <c r="G1800" s="33">
        <f t="shared" si="387"/>
        <v>1</v>
      </c>
      <c r="H1800" s="33">
        <f t="shared" si="388"/>
        <v>2004</v>
      </c>
      <c r="I1800" s="34">
        <v>6.04</v>
      </c>
      <c r="K1800" s="32">
        <v>33935</v>
      </c>
      <c r="L1800" s="33">
        <f t="shared" si="389"/>
        <v>11</v>
      </c>
      <c r="M1800" s="33">
        <f t="shared" si="390"/>
        <v>1992</v>
      </c>
      <c r="N1800" s="34">
        <v>20.29</v>
      </c>
      <c r="P1800" s="32">
        <v>34444</v>
      </c>
      <c r="Q1800" s="33">
        <f t="shared" si="391"/>
        <v>4</v>
      </c>
      <c r="R1800" s="33">
        <f t="shared" si="392"/>
        <v>1994</v>
      </c>
      <c r="S1800" s="34">
        <v>15.3</v>
      </c>
    </row>
    <row r="1801" spans="1:19">
      <c r="A1801" s="32">
        <v>36357</v>
      </c>
      <c r="B1801" s="33">
        <f t="shared" si="385"/>
        <v>7</v>
      </c>
      <c r="C1801" s="33">
        <f t="shared" si="386"/>
        <v>1999</v>
      </c>
      <c r="D1801" s="34">
        <v>0.38300000000000001</v>
      </c>
      <c r="F1801" s="32">
        <v>38015</v>
      </c>
      <c r="G1801" s="33">
        <f t="shared" si="387"/>
        <v>1</v>
      </c>
      <c r="H1801" s="33">
        <f t="shared" si="388"/>
        <v>2004</v>
      </c>
      <c r="I1801" s="34">
        <v>5.99</v>
      </c>
      <c r="K1801" s="32">
        <v>33938</v>
      </c>
      <c r="L1801" s="33">
        <f t="shared" si="389"/>
        <v>11</v>
      </c>
      <c r="M1801" s="33">
        <f t="shared" si="390"/>
        <v>1992</v>
      </c>
      <c r="N1801" s="34">
        <v>19.91</v>
      </c>
      <c r="P1801" s="32">
        <v>34445</v>
      </c>
      <c r="Q1801" s="33">
        <f t="shared" si="391"/>
        <v>4</v>
      </c>
      <c r="R1801" s="33">
        <f t="shared" si="392"/>
        <v>1994</v>
      </c>
      <c r="S1801" s="34">
        <v>15.63</v>
      </c>
    </row>
    <row r="1802" spans="1:19">
      <c r="A1802" s="32">
        <v>36360</v>
      </c>
      <c r="B1802" s="33">
        <f t="shared" si="385"/>
        <v>7</v>
      </c>
      <c r="C1802" s="33">
        <f t="shared" si="386"/>
        <v>1999</v>
      </c>
      <c r="D1802" s="34">
        <v>0.38400000000000001</v>
      </c>
      <c r="F1802" s="32">
        <v>38016</v>
      </c>
      <c r="G1802" s="33">
        <f t="shared" si="387"/>
        <v>1</v>
      </c>
      <c r="H1802" s="33">
        <f t="shared" si="388"/>
        <v>2004</v>
      </c>
      <c r="I1802" s="34">
        <v>5.8</v>
      </c>
      <c r="K1802" s="32">
        <v>33939</v>
      </c>
      <c r="L1802" s="33">
        <f t="shared" si="389"/>
        <v>12</v>
      </c>
      <c r="M1802" s="33">
        <f t="shared" si="390"/>
        <v>1992</v>
      </c>
      <c r="N1802" s="34">
        <v>19.559999999999999</v>
      </c>
      <c r="P1802" s="32">
        <v>34446</v>
      </c>
      <c r="Q1802" s="33">
        <f t="shared" si="391"/>
        <v>4</v>
      </c>
      <c r="R1802" s="33">
        <f t="shared" si="392"/>
        <v>1994</v>
      </c>
      <c r="S1802" s="34">
        <v>16.28</v>
      </c>
    </row>
    <row r="1803" spans="1:19">
      <c r="A1803" s="32">
        <v>36361</v>
      </c>
      <c r="B1803" s="33">
        <f t="shared" si="385"/>
        <v>7</v>
      </c>
      <c r="C1803" s="33">
        <f t="shared" si="386"/>
        <v>1999</v>
      </c>
      <c r="D1803" s="34">
        <v>0.374</v>
      </c>
      <c r="F1803" s="32">
        <v>38019</v>
      </c>
      <c r="G1803" s="33">
        <f t="shared" si="387"/>
        <v>2</v>
      </c>
      <c r="H1803" s="33">
        <f t="shared" si="388"/>
        <v>2004</v>
      </c>
      <c r="I1803" s="34">
        <v>5.51</v>
      </c>
      <c r="K1803" s="32">
        <v>33940</v>
      </c>
      <c r="L1803" s="33">
        <f t="shared" si="389"/>
        <v>12</v>
      </c>
      <c r="M1803" s="33">
        <f t="shared" si="390"/>
        <v>1992</v>
      </c>
      <c r="N1803" s="34">
        <v>19.38</v>
      </c>
      <c r="P1803" s="32">
        <v>34449</v>
      </c>
      <c r="Q1803" s="33">
        <f t="shared" si="391"/>
        <v>4</v>
      </c>
      <c r="R1803" s="33">
        <f t="shared" si="392"/>
        <v>1994</v>
      </c>
      <c r="S1803" s="34">
        <v>16.38</v>
      </c>
    </row>
    <row r="1804" spans="1:19">
      <c r="A1804" s="32">
        <v>36362</v>
      </c>
      <c r="B1804" s="33">
        <f t="shared" si="385"/>
        <v>7</v>
      </c>
      <c r="C1804" s="33">
        <f t="shared" si="386"/>
        <v>1999</v>
      </c>
      <c r="D1804" s="34">
        <v>0.35399999999999998</v>
      </c>
      <c r="F1804" s="32">
        <v>38020</v>
      </c>
      <c r="G1804" s="33">
        <f t="shared" si="387"/>
        <v>2</v>
      </c>
      <c r="H1804" s="33">
        <f t="shared" si="388"/>
        <v>2004</v>
      </c>
      <c r="I1804" s="34">
        <v>5.69</v>
      </c>
      <c r="K1804" s="32">
        <v>33941</v>
      </c>
      <c r="L1804" s="33">
        <f t="shared" si="389"/>
        <v>12</v>
      </c>
      <c r="M1804" s="33">
        <f t="shared" si="390"/>
        <v>1992</v>
      </c>
      <c r="N1804" s="34">
        <v>19.079999999999998</v>
      </c>
      <c r="P1804" s="32">
        <v>34450</v>
      </c>
      <c r="Q1804" s="33">
        <f t="shared" si="391"/>
        <v>4</v>
      </c>
      <c r="R1804" s="33">
        <f t="shared" si="392"/>
        <v>1994</v>
      </c>
      <c r="S1804" s="34">
        <v>16.05</v>
      </c>
    </row>
    <row r="1805" spans="1:19">
      <c r="A1805" s="32">
        <v>36363</v>
      </c>
      <c r="B1805" s="33">
        <f t="shared" si="385"/>
        <v>7</v>
      </c>
      <c r="C1805" s="33">
        <f t="shared" si="386"/>
        <v>1999</v>
      </c>
      <c r="D1805" s="34">
        <v>0.373</v>
      </c>
      <c r="F1805" s="32">
        <v>38021</v>
      </c>
      <c r="G1805" s="33">
        <f t="shared" si="387"/>
        <v>2</v>
      </c>
      <c r="H1805" s="33">
        <f t="shared" si="388"/>
        <v>2004</v>
      </c>
      <c r="I1805" s="34">
        <v>5.74</v>
      </c>
      <c r="K1805" s="32">
        <v>33942</v>
      </c>
      <c r="L1805" s="33">
        <f t="shared" si="389"/>
        <v>12</v>
      </c>
      <c r="M1805" s="33">
        <f t="shared" si="390"/>
        <v>1992</v>
      </c>
      <c r="N1805" s="34">
        <v>18.95</v>
      </c>
      <c r="P1805" s="32">
        <v>34451</v>
      </c>
      <c r="Q1805" s="33">
        <f t="shared" si="391"/>
        <v>4</v>
      </c>
      <c r="R1805" s="33">
        <f t="shared" si="392"/>
        <v>1994</v>
      </c>
      <c r="S1805" s="34">
        <v>15.75</v>
      </c>
    </row>
    <row r="1806" spans="1:19">
      <c r="A1806" s="32">
        <v>36364</v>
      </c>
      <c r="B1806" s="33">
        <f t="shared" si="385"/>
        <v>7</v>
      </c>
      <c r="C1806" s="33">
        <f t="shared" si="386"/>
        <v>1999</v>
      </c>
      <c r="D1806" s="34">
        <v>0.38400000000000001</v>
      </c>
      <c r="F1806" s="32">
        <v>38022</v>
      </c>
      <c r="G1806" s="33">
        <f t="shared" si="387"/>
        <v>2</v>
      </c>
      <c r="H1806" s="33">
        <f t="shared" si="388"/>
        <v>2004</v>
      </c>
      <c r="I1806" s="34">
        <v>5.54</v>
      </c>
      <c r="K1806" s="32">
        <v>33945</v>
      </c>
      <c r="L1806" s="33">
        <f t="shared" si="389"/>
        <v>12</v>
      </c>
      <c r="M1806" s="33">
        <f t="shared" si="390"/>
        <v>1992</v>
      </c>
      <c r="N1806" s="34">
        <v>19.170000000000002</v>
      </c>
      <c r="P1806" s="32">
        <v>34452</v>
      </c>
      <c r="Q1806" s="33">
        <f t="shared" si="391"/>
        <v>4</v>
      </c>
      <c r="R1806" s="33">
        <f t="shared" si="392"/>
        <v>1994</v>
      </c>
      <c r="S1806" s="34">
        <v>15.65</v>
      </c>
    </row>
    <row r="1807" spans="1:19">
      <c r="A1807" s="32">
        <v>36367</v>
      </c>
      <c r="B1807" s="33">
        <f t="shared" si="385"/>
        <v>7</v>
      </c>
      <c r="C1807" s="33">
        <f t="shared" si="386"/>
        <v>1999</v>
      </c>
      <c r="D1807" s="34">
        <v>0.39</v>
      </c>
      <c r="F1807" s="32">
        <v>38023</v>
      </c>
      <c r="G1807" s="33">
        <f t="shared" si="387"/>
        <v>2</v>
      </c>
      <c r="H1807" s="33">
        <f t="shared" si="388"/>
        <v>2004</v>
      </c>
      <c r="I1807" s="34">
        <v>5.38</v>
      </c>
      <c r="K1807" s="32">
        <v>33946</v>
      </c>
      <c r="L1807" s="33">
        <f t="shared" si="389"/>
        <v>12</v>
      </c>
      <c r="M1807" s="33">
        <f t="shared" si="390"/>
        <v>1992</v>
      </c>
      <c r="N1807" s="34">
        <v>18.690000000000001</v>
      </c>
      <c r="P1807" s="32">
        <v>34453</v>
      </c>
      <c r="Q1807" s="33">
        <f t="shared" si="391"/>
        <v>4</v>
      </c>
      <c r="R1807" s="33">
        <f t="shared" si="392"/>
        <v>1994</v>
      </c>
      <c r="S1807" s="34">
        <v>15.35</v>
      </c>
    </row>
    <row r="1808" spans="1:19">
      <c r="A1808" s="32">
        <v>36368</v>
      </c>
      <c r="B1808" s="33">
        <f t="shared" si="385"/>
        <v>7</v>
      </c>
      <c r="C1808" s="33">
        <f t="shared" si="386"/>
        <v>1999</v>
      </c>
      <c r="D1808" s="34">
        <v>0.38500000000000001</v>
      </c>
      <c r="F1808" s="32">
        <v>38026</v>
      </c>
      <c r="G1808" s="33">
        <f t="shared" si="387"/>
        <v>2</v>
      </c>
      <c r="H1808" s="33">
        <f t="shared" si="388"/>
        <v>2004</v>
      </c>
      <c r="I1808" s="34">
        <v>5.44</v>
      </c>
      <c r="K1808" s="32">
        <v>33947</v>
      </c>
      <c r="L1808" s="33">
        <f t="shared" si="389"/>
        <v>12</v>
      </c>
      <c r="M1808" s="33">
        <f t="shared" si="390"/>
        <v>1992</v>
      </c>
      <c r="N1808" s="34">
        <v>18.86</v>
      </c>
      <c r="P1808" s="32">
        <v>34457</v>
      </c>
      <c r="Q1808" s="33">
        <f t="shared" si="391"/>
        <v>5</v>
      </c>
      <c r="R1808" s="33">
        <f t="shared" si="392"/>
        <v>1994</v>
      </c>
      <c r="S1808" s="34">
        <v>15.93</v>
      </c>
    </row>
    <row r="1809" spans="1:19">
      <c r="A1809" s="32">
        <v>36369</v>
      </c>
      <c r="B1809" s="33">
        <f t="shared" si="385"/>
        <v>7</v>
      </c>
      <c r="C1809" s="33">
        <f t="shared" si="386"/>
        <v>1999</v>
      </c>
      <c r="D1809" s="34">
        <v>0.39100000000000001</v>
      </c>
      <c r="F1809" s="32">
        <v>38027</v>
      </c>
      <c r="G1809" s="33">
        <f t="shared" si="387"/>
        <v>2</v>
      </c>
      <c r="H1809" s="33">
        <f t="shared" si="388"/>
        <v>2004</v>
      </c>
      <c r="I1809" s="34">
        <v>5.49</v>
      </c>
      <c r="K1809" s="32">
        <v>33948</v>
      </c>
      <c r="L1809" s="33">
        <f t="shared" si="389"/>
        <v>12</v>
      </c>
      <c r="M1809" s="33">
        <f t="shared" si="390"/>
        <v>1992</v>
      </c>
      <c r="N1809" s="34">
        <v>19.260000000000002</v>
      </c>
      <c r="P1809" s="32">
        <v>34458</v>
      </c>
      <c r="Q1809" s="33">
        <f t="shared" si="391"/>
        <v>5</v>
      </c>
      <c r="R1809" s="33">
        <f t="shared" si="392"/>
        <v>1994</v>
      </c>
      <c r="S1809" s="34">
        <v>15.95</v>
      </c>
    </row>
    <row r="1810" spans="1:19">
      <c r="A1810" s="32">
        <v>36370</v>
      </c>
      <c r="B1810" s="33">
        <f t="shared" si="385"/>
        <v>7</v>
      </c>
      <c r="C1810" s="33">
        <f t="shared" si="386"/>
        <v>1999</v>
      </c>
      <c r="D1810" s="34">
        <v>0.39500000000000002</v>
      </c>
      <c r="F1810" s="32">
        <v>38028</v>
      </c>
      <c r="G1810" s="33">
        <f t="shared" si="387"/>
        <v>2</v>
      </c>
      <c r="H1810" s="33">
        <f t="shared" si="388"/>
        <v>2004</v>
      </c>
      <c r="I1810" s="34">
        <v>5.34</v>
      </c>
      <c r="K1810" s="32">
        <v>33949</v>
      </c>
      <c r="L1810" s="33">
        <f t="shared" si="389"/>
        <v>12</v>
      </c>
      <c r="M1810" s="33">
        <f t="shared" si="390"/>
        <v>1992</v>
      </c>
      <c r="N1810" s="34">
        <v>19.09</v>
      </c>
      <c r="P1810" s="32">
        <v>34459</v>
      </c>
      <c r="Q1810" s="33">
        <f t="shared" si="391"/>
        <v>5</v>
      </c>
      <c r="R1810" s="33">
        <f t="shared" si="392"/>
        <v>1994</v>
      </c>
      <c r="S1810" s="34">
        <v>15.85</v>
      </c>
    </row>
    <row r="1811" spans="1:19">
      <c r="A1811" s="32">
        <v>36371</v>
      </c>
      <c r="B1811" s="33">
        <f t="shared" si="385"/>
        <v>7</v>
      </c>
      <c r="C1811" s="33">
        <f t="shared" si="386"/>
        <v>1999</v>
      </c>
      <c r="D1811" s="34">
        <v>0.39</v>
      </c>
      <c r="F1811" s="32">
        <v>38029</v>
      </c>
      <c r="G1811" s="33">
        <f t="shared" si="387"/>
        <v>2</v>
      </c>
      <c r="H1811" s="33">
        <f t="shared" si="388"/>
        <v>2004</v>
      </c>
      <c r="I1811" s="34">
        <v>5.35</v>
      </c>
      <c r="K1811" s="32">
        <v>33952</v>
      </c>
      <c r="L1811" s="33">
        <f t="shared" si="389"/>
        <v>12</v>
      </c>
      <c r="M1811" s="33">
        <f t="shared" si="390"/>
        <v>1992</v>
      </c>
      <c r="N1811" s="34">
        <v>19.059999999999999</v>
      </c>
      <c r="P1811" s="32">
        <v>34460</v>
      </c>
      <c r="Q1811" s="33">
        <f t="shared" si="391"/>
        <v>5</v>
      </c>
      <c r="R1811" s="33">
        <f t="shared" si="392"/>
        <v>1994</v>
      </c>
      <c r="S1811" s="34">
        <v>16.25</v>
      </c>
    </row>
    <row r="1812" spans="1:19">
      <c r="A1812" s="32">
        <v>36374</v>
      </c>
      <c r="B1812" s="33">
        <f t="shared" si="385"/>
        <v>8</v>
      </c>
      <c r="C1812" s="33">
        <f t="shared" si="386"/>
        <v>1999</v>
      </c>
      <c r="D1812" s="34">
        <v>0.38400000000000001</v>
      </c>
      <c r="F1812" s="32">
        <v>38030</v>
      </c>
      <c r="G1812" s="33">
        <f t="shared" si="387"/>
        <v>2</v>
      </c>
      <c r="H1812" s="33">
        <f t="shared" si="388"/>
        <v>2004</v>
      </c>
      <c r="I1812" s="34">
        <v>5.62</v>
      </c>
      <c r="K1812" s="32">
        <v>33953</v>
      </c>
      <c r="L1812" s="33">
        <f t="shared" si="389"/>
        <v>12</v>
      </c>
      <c r="M1812" s="33">
        <f t="shared" si="390"/>
        <v>1992</v>
      </c>
      <c r="N1812" s="34">
        <v>18.940000000000001</v>
      </c>
      <c r="P1812" s="32">
        <v>34463</v>
      </c>
      <c r="Q1812" s="33">
        <f t="shared" si="391"/>
        <v>5</v>
      </c>
      <c r="R1812" s="33">
        <f t="shared" si="392"/>
        <v>1994</v>
      </c>
      <c r="S1812" s="34">
        <v>16.329999999999998</v>
      </c>
    </row>
    <row r="1813" spans="1:19">
      <c r="A1813" s="32">
        <v>36375</v>
      </c>
      <c r="B1813" s="33">
        <f t="shared" si="385"/>
        <v>8</v>
      </c>
      <c r="C1813" s="33">
        <f t="shared" si="386"/>
        <v>1999</v>
      </c>
      <c r="D1813" s="34">
        <v>0.38800000000000001</v>
      </c>
      <c r="F1813" s="32">
        <v>38034</v>
      </c>
      <c r="G1813" s="33">
        <f t="shared" si="387"/>
        <v>2</v>
      </c>
      <c r="H1813" s="33">
        <f t="shared" si="388"/>
        <v>2004</v>
      </c>
      <c r="I1813" s="34">
        <v>5.43</v>
      </c>
      <c r="K1813" s="32">
        <v>33954</v>
      </c>
      <c r="L1813" s="33">
        <f t="shared" si="389"/>
        <v>12</v>
      </c>
      <c r="M1813" s="33">
        <f t="shared" si="390"/>
        <v>1992</v>
      </c>
      <c r="N1813" s="34">
        <v>19.420000000000002</v>
      </c>
      <c r="P1813" s="32">
        <v>34464</v>
      </c>
      <c r="Q1813" s="33">
        <f t="shared" si="391"/>
        <v>5</v>
      </c>
      <c r="R1813" s="33">
        <f t="shared" si="392"/>
        <v>1994</v>
      </c>
      <c r="S1813" s="34">
        <v>16.25</v>
      </c>
    </row>
    <row r="1814" spans="1:19">
      <c r="A1814" s="32">
        <v>36376</v>
      </c>
      <c r="B1814" s="33">
        <f t="shared" si="385"/>
        <v>8</v>
      </c>
      <c r="C1814" s="33">
        <f t="shared" si="386"/>
        <v>1999</v>
      </c>
      <c r="D1814" s="34">
        <v>0.39</v>
      </c>
      <c r="F1814" s="32">
        <v>38035</v>
      </c>
      <c r="G1814" s="33">
        <f t="shared" si="387"/>
        <v>2</v>
      </c>
      <c r="H1814" s="33">
        <f t="shared" si="388"/>
        <v>2004</v>
      </c>
      <c r="I1814" s="34">
        <v>5.33</v>
      </c>
      <c r="K1814" s="32">
        <v>33955</v>
      </c>
      <c r="L1814" s="33">
        <f t="shared" si="389"/>
        <v>12</v>
      </c>
      <c r="M1814" s="33">
        <f t="shared" si="390"/>
        <v>1992</v>
      </c>
      <c r="N1814" s="34">
        <v>19.68</v>
      </c>
      <c r="P1814" s="32">
        <v>34465</v>
      </c>
      <c r="Q1814" s="33">
        <f t="shared" si="391"/>
        <v>5</v>
      </c>
      <c r="R1814" s="33">
        <f t="shared" si="392"/>
        <v>1994</v>
      </c>
      <c r="S1814" s="34">
        <v>16.100000000000001</v>
      </c>
    </row>
    <row r="1815" spans="1:19">
      <c r="A1815" s="32">
        <v>36377</v>
      </c>
      <c r="B1815" s="33">
        <f t="shared" si="385"/>
        <v>8</v>
      </c>
      <c r="C1815" s="33">
        <f t="shared" si="386"/>
        <v>1999</v>
      </c>
      <c r="D1815" s="34">
        <v>0.39500000000000002</v>
      </c>
      <c r="F1815" s="32">
        <v>38036</v>
      </c>
      <c r="G1815" s="33">
        <f t="shared" si="387"/>
        <v>2</v>
      </c>
      <c r="H1815" s="33">
        <f t="shared" si="388"/>
        <v>2004</v>
      </c>
      <c r="I1815" s="34">
        <v>5.28</v>
      </c>
      <c r="K1815" s="32">
        <v>33956</v>
      </c>
      <c r="L1815" s="33">
        <f t="shared" si="389"/>
        <v>12</v>
      </c>
      <c r="M1815" s="33">
        <f t="shared" si="390"/>
        <v>1992</v>
      </c>
      <c r="N1815" s="34">
        <v>19.809999999999999</v>
      </c>
      <c r="P1815" s="32">
        <v>34466</v>
      </c>
      <c r="Q1815" s="33">
        <f t="shared" si="391"/>
        <v>5</v>
      </c>
      <c r="R1815" s="33">
        <f t="shared" si="392"/>
        <v>1994</v>
      </c>
      <c r="S1815" s="34">
        <v>16.25</v>
      </c>
    </row>
    <row r="1816" spans="1:19">
      <c r="A1816" s="32">
        <v>36378</v>
      </c>
      <c r="B1816" s="33">
        <f t="shared" si="385"/>
        <v>8</v>
      </c>
      <c r="C1816" s="33">
        <f t="shared" si="386"/>
        <v>1999</v>
      </c>
      <c r="D1816" s="34">
        <v>0.39800000000000002</v>
      </c>
      <c r="F1816" s="32">
        <v>38037</v>
      </c>
      <c r="G1816" s="33">
        <f t="shared" si="387"/>
        <v>2</v>
      </c>
      <c r="H1816" s="33">
        <f t="shared" si="388"/>
        <v>2004</v>
      </c>
      <c r="I1816" s="34">
        <v>5.19</v>
      </c>
      <c r="K1816" s="32">
        <v>33959</v>
      </c>
      <c r="L1816" s="33">
        <f t="shared" si="389"/>
        <v>12</v>
      </c>
      <c r="M1816" s="33">
        <f t="shared" si="390"/>
        <v>1992</v>
      </c>
      <c r="N1816" s="34">
        <v>19.920000000000002</v>
      </c>
      <c r="P1816" s="32">
        <v>34467</v>
      </c>
      <c r="Q1816" s="33">
        <f t="shared" si="391"/>
        <v>5</v>
      </c>
      <c r="R1816" s="33">
        <f t="shared" si="392"/>
        <v>1994</v>
      </c>
      <c r="S1816" s="34">
        <v>16.5</v>
      </c>
    </row>
    <row r="1817" spans="1:19">
      <c r="A1817" s="32">
        <v>36381</v>
      </c>
      <c r="B1817" s="33">
        <f t="shared" si="385"/>
        <v>8</v>
      </c>
      <c r="C1817" s="33">
        <f t="shared" si="386"/>
        <v>1999</v>
      </c>
      <c r="D1817" s="34">
        <v>0.40500000000000003</v>
      </c>
      <c r="F1817" s="32">
        <v>38040</v>
      </c>
      <c r="G1817" s="33">
        <f t="shared" si="387"/>
        <v>2</v>
      </c>
      <c r="H1817" s="33">
        <f t="shared" si="388"/>
        <v>2004</v>
      </c>
      <c r="I1817" s="34">
        <v>5.0999999999999996</v>
      </c>
      <c r="K1817" s="32">
        <v>33960</v>
      </c>
      <c r="L1817" s="33">
        <f t="shared" si="389"/>
        <v>12</v>
      </c>
      <c r="M1817" s="33">
        <f t="shared" si="390"/>
        <v>1992</v>
      </c>
      <c r="N1817" s="34">
        <v>19.79</v>
      </c>
      <c r="P1817" s="32">
        <v>34470</v>
      </c>
      <c r="Q1817" s="33">
        <f t="shared" si="391"/>
        <v>5</v>
      </c>
      <c r="R1817" s="33">
        <f t="shared" si="392"/>
        <v>1994</v>
      </c>
      <c r="S1817" s="34">
        <v>16.23</v>
      </c>
    </row>
    <row r="1818" spans="1:19">
      <c r="A1818" s="32">
        <v>36382</v>
      </c>
      <c r="B1818" s="33">
        <f t="shared" si="385"/>
        <v>8</v>
      </c>
      <c r="C1818" s="33">
        <f t="shared" si="386"/>
        <v>1999</v>
      </c>
      <c r="D1818" s="34">
        <v>0.42299999999999999</v>
      </c>
      <c r="F1818" s="32">
        <v>38041</v>
      </c>
      <c r="G1818" s="33">
        <f t="shared" si="387"/>
        <v>2</v>
      </c>
      <c r="H1818" s="33">
        <f t="shared" si="388"/>
        <v>2004</v>
      </c>
      <c r="I1818" s="34">
        <v>5.08</v>
      </c>
      <c r="K1818" s="32">
        <v>33961</v>
      </c>
      <c r="L1818" s="33">
        <f t="shared" si="389"/>
        <v>12</v>
      </c>
      <c r="M1818" s="33">
        <f t="shared" si="390"/>
        <v>1992</v>
      </c>
      <c r="N1818" s="34">
        <v>19.97</v>
      </c>
      <c r="P1818" s="32">
        <v>34471</v>
      </c>
      <c r="Q1818" s="33">
        <f t="shared" si="391"/>
        <v>5</v>
      </c>
      <c r="R1818" s="33">
        <f t="shared" si="392"/>
        <v>1994</v>
      </c>
      <c r="S1818" s="34">
        <v>15.83</v>
      </c>
    </row>
    <row r="1819" spans="1:19">
      <c r="A1819" s="32">
        <v>36383</v>
      </c>
      <c r="B1819" s="33">
        <f t="shared" si="385"/>
        <v>8</v>
      </c>
      <c r="C1819" s="33">
        <f t="shared" si="386"/>
        <v>1999</v>
      </c>
      <c r="D1819" s="34">
        <v>0.439</v>
      </c>
      <c r="F1819" s="32">
        <v>38042</v>
      </c>
      <c r="G1819" s="33">
        <f t="shared" si="387"/>
        <v>2</v>
      </c>
      <c r="H1819" s="33">
        <f t="shared" si="388"/>
        <v>2004</v>
      </c>
      <c r="I1819" s="34">
        <v>5.0999999999999996</v>
      </c>
      <c r="K1819" s="32">
        <v>33962</v>
      </c>
      <c r="L1819" s="33">
        <f t="shared" si="389"/>
        <v>12</v>
      </c>
      <c r="M1819" s="33">
        <f t="shared" si="390"/>
        <v>1992</v>
      </c>
      <c r="N1819" s="34">
        <v>19.97</v>
      </c>
      <c r="P1819" s="32">
        <v>34472</v>
      </c>
      <c r="Q1819" s="33">
        <f t="shared" si="391"/>
        <v>5</v>
      </c>
      <c r="R1819" s="33">
        <f t="shared" si="392"/>
        <v>1994</v>
      </c>
      <c r="S1819" s="34">
        <v>15.98</v>
      </c>
    </row>
    <row r="1820" spans="1:19">
      <c r="A1820" s="32">
        <v>36384</v>
      </c>
      <c r="B1820" s="33">
        <f t="shared" si="385"/>
        <v>8</v>
      </c>
      <c r="C1820" s="33">
        <f t="shared" si="386"/>
        <v>1999</v>
      </c>
      <c r="D1820" s="34">
        <v>0.42799999999999999</v>
      </c>
      <c r="F1820" s="32">
        <v>38043</v>
      </c>
      <c r="G1820" s="33">
        <f t="shared" si="387"/>
        <v>2</v>
      </c>
      <c r="H1820" s="33">
        <f t="shared" si="388"/>
        <v>2004</v>
      </c>
      <c r="I1820" s="34">
        <v>5.13</v>
      </c>
      <c r="K1820" s="32">
        <v>33966</v>
      </c>
      <c r="L1820" s="33">
        <f t="shared" si="389"/>
        <v>12</v>
      </c>
      <c r="M1820" s="33">
        <f t="shared" si="390"/>
        <v>1992</v>
      </c>
      <c r="N1820" s="34">
        <v>19.77</v>
      </c>
      <c r="P1820" s="32">
        <v>34473</v>
      </c>
      <c r="Q1820" s="33">
        <f t="shared" si="391"/>
        <v>5</v>
      </c>
      <c r="R1820" s="33">
        <f t="shared" si="392"/>
        <v>1994</v>
      </c>
      <c r="S1820" s="34">
        <v>16.149999999999999</v>
      </c>
    </row>
    <row r="1821" spans="1:19">
      <c r="A1821" s="32">
        <v>36385</v>
      </c>
      <c r="B1821" s="33">
        <f t="shared" si="385"/>
        <v>8</v>
      </c>
      <c r="C1821" s="33">
        <f t="shared" si="386"/>
        <v>1999</v>
      </c>
      <c r="D1821" s="34">
        <v>0.42299999999999999</v>
      </c>
      <c r="F1821" s="32">
        <v>38044</v>
      </c>
      <c r="G1821" s="33">
        <f t="shared" si="387"/>
        <v>2</v>
      </c>
      <c r="H1821" s="33">
        <f t="shared" si="388"/>
        <v>2004</v>
      </c>
      <c r="I1821" s="34">
        <v>5.27</v>
      </c>
      <c r="K1821" s="32">
        <v>33967</v>
      </c>
      <c r="L1821" s="33">
        <f t="shared" si="389"/>
        <v>12</v>
      </c>
      <c r="M1821" s="33">
        <f t="shared" si="390"/>
        <v>1992</v>
      </c>
      <c r="N1821" s="34">
        <v>19.62</v>
      </c>
      <c r="P1821" s="32">
        <v>34474</v>
      </c>
      <c r="Q1821" s="33">
        <f t="shared" si="391"/>
        <v>5</v>
      </c>
      <c r="R1821" s="33">
        <f t="shared" si="392"/>
        <v>1994</v>
      </c>
      <c r="S1821" s="34">
        <v>16.23</v>
      </c>
    </row>
    <row r="1822" spans="1:19">
      <c r="A1822" s="32">
        <v>36388</v>
      </c>
      <c r="B1822" s="33">
        <f t="shared" si="385"/>
        <v>8</v>
      </c>
      <c r="C1822" s="33">
        <f t="shared" si="386"/>
        <v>1999</v>
      </c>
      <c r="D1822" s="34">
        <v>0.42299999999999999</v>
      </c>
      <c r="F1822" s="32">
        <v>38047</v>
      </c>
      <c r="G1822" s="33">
        <f t="shared" si="387"/>
        <v>3</v>
      </c>
      <c r="H1822" s="33">
        <f t="shared" si="388"/>
        <v>2004</v>
      </c>
      <c r="I1822" s="34">
        <v>5.17</v>
      </c>
      <c r="K1822" s="32">
        <v>33968</v>
      </c>
      <c r="L1822" s="33">
        <f t="shared" si="389"/>
        <v>12</v>
      </c>
      <c r="M1822" s="33">
        <f t="shared" si="390"/>
        <v>1992</v>
      </c>
      <c r="N1822" s="34">
        <v>19.63</v>
      </c>
      <c r="P1822" s="32">
        <v>34477</v>
      </c>
      <c r="Q1822" s="33">
        <f t="shared" si="391"/>
        <v>5</v>
      </c>
      <c r="R1822" s="33">
        <f t="shared" si="392"/>
        <v>1994</v>
      </c>
      <c r="S1822" s="34">
        <v>16.63</v>
      </c>
    </row>
    <row r="1823" spans="1:19">
      <c r="A1823" s="32">
        <v>36389</v>
      </c>
      <c r="B1823" s="33">
        <f t="shared" si="385"/>
        <v>8</v>
      </c>
      <c r="C1823" s="33">
        <f t="shared" si="386"/>
        <v>1999</v>
      </c>
      <c r="D1823" s="34">
        <v>0.42299999999999999</v>
      </c>
      <c r="F1823" s="32">
        <v>38048</v>
      </c>
      <c r="G1823" s="33">
        <f t="shared" si="387"/>
        <v>3</v>
      </c>
      <c r="H1823" s="33">
        <f t="shared" si="388"/>
        <v>2004</v>
      </c>
      <c r="I1823" s="34">
        <v>5.37</v>
      </c>
      <c r="K1823" s="32">
        <v>33969</v>
      </c>
      <c r="L1823" s="33">
        <f t="shared" si="389"/>
        <v>12</v>
      </c>
      <c r="M1823" s="33">
        <f t="shared" si="390"/>
        <v>1992</v>
      </c>
      <c r="N1823" s="34">
        <v>19.489999999999998</v>
      </c>
      <c r="P1823" s="32">
        <v>34478</v>
      </c>
      <c r="Q1823" s="33">
        <f t="shared" si="391"/>
        <v>5</v>
      </c>
      <c r="R1823" s="33">
        <f t="shared" si="392"/>
        <v>1994</v>
      </c>
      <c r="S1823" s="34">
        <v>16.63</v>
      </c>
    </row>
    <row r="1824" spans="1:19">
      <c r="A1824" s="32">
        <v>36390</v>
      </c>
      <c r="B1824" s="33">
        <f t="shared" si="385"/>
        <v>8</v>
      </c>
      <c r="C1824" s="33">
        <f t="shared" si="386"/>
        <v>1999</v>
      </c>
      <c r="D1824" s="34">
        <v>0.40300000000000002</v>
      </c>
      <c r="F1824" s="32">
        <v>38049</v>
      </c>
      <c r="G1824" s="33">
        <f t="shared" si="387"/>
        <v>3</v>
      </c>
      <c r="H1824" s="33">
        <f t="shared" si="388"/>
        <v>2004</v>
      </c>
      <c r="I1824" s="34">
        <v>5.34</v>
      </c>
      <c r="K1824" s="32">
        <v>33973</v>
      </c>
      <c r="L1824" s="33">
        <f t="shared" si="389"/>
        <v>1</v>
      </c>
      <c r="M1824" s="33">
        <f t="shared" si="390"/>
        <v>1993</v>
      </c>
      <c r="N1824" s="34">
        <v>19.03</v>
      </c>
      <c r="P1824" s="32">
        <v>34479</v>
      </c>
      <c r="Q1824" s="33">
        <f t="shared" si="391"/>
        <v>5</v>
      </c>
      <c r="R1824" s="33">
        <f t="shared" si="392"/>
        <v>1994</v>
      </c>
      <c r="S1824" s="34">
        <v>16.329999999999998</v>
      </c>
    </row>
    <row r="1825" spans="1:19">
      <c r="A1825" s="32">
        <v>36391</v>
      </c>
      <c r="B1825" s="33">
        <f t="shared" si="385"/>
        <v>8</v>
      </c>
      <c r="C1825" s="33">
        <f t="shared" si="386"/>
        <v>1999</v>
      </c>
      <c r="D1825" s="34">
        <v>0.40300000000000002</v>
      </c>
      <c r="F1825" s="32">
        <v>38050</v>
      </c>
      <c r="G1825" s="33">
        <f t="shared" si="387"/>
        <v>3</v>
      </c>
      <c r="H1825" s="33">
        <f t="shared" si="388"/>
        <v>2004</v>
      </c>
      <c r="I1825" s="34">
        <v>5.17</v>
      </c>
      <c r="K1825" s="32">
        <v>33974</v>
      </c>
      <c r="L1825" s="33">
        <f t="shared" si="389"/>
        <v>1</v>
      </c>
      <c r="M1825" s="33">
        <f t="shared" si="390"/>
        <v>1993</v>
      </c>
      <c r="N1825" s="34">
        <v>19.13</v>
      </c>
      <c r="P1825" s="32">
        <v>34480</v>
      </c>
      <c r="Q1825" s="33">
        <f t="shared" si="391"/>
        <v>5</v>
      </c>
      <c r="R1825" s="33">
        <f t="shared" si="392"/>
        <v>1994</v>
      </c>
      <c r="S1825" s="34">
        <v>16.079999999999998</v>
      </c>
    </row>
    <row r="1826" spans="1:19">
      <c r="A1826" s="32">
        <v>36392</v>
      </c>
      <c r="B1826" s="33">
        <f t="shared" si="385"/>
        <v>8</v>
      </c>
      <c r="C1826" s="33">
        <f t="shared" si="386"/>
        <v>1999</v>
      </c>
      <c r="D1826" s="34">
        <v>0.40899999999999997</v>
      </c>
      <c r="F1826" s="32">
        <v>38051</v>
      </c>
      <c r="G1826" s="33">
        <f t="shared" si="387"/>
        <v>3</v>
      </c>
      <c r="H1826" s="33">
        <f t="shared" si="388"/>
        <v>2004</v>
      </c>
      <c r="I1826" s="34">
        <v>5.32</v>
      </c>
      <c r="K1826" s="32">
        <v>33975</v>
      </c>
      <c r="L1826" s="33">
        <f t="shared" si="389"/>
        <v>1</v>
      </c>
      <c r="M1826" s="33">
        <f t="shared" si="390"/>
        <v>1993</v>
      </c>
      <c r="N1826" s="34">
        <v>19.03</v>
      </c>
      <c r="P1826" s="32">
        <v>34481</v>
      </c>
      <c r="Q1826" s="33">
        <f t="shared" si="391"/>
        <v>5</v>
      </c>
      <c r="R1826" s="33">
        <f t="shared" si="392"/>
        <v>1994</v>
      </c>
      <c r="S1826" s="34">
        <v>16.079999999999998</v>
      </c>
    </row>
    <row r="1827" spans="1:19">
      <c r="A1827" s="32">
        <v>36395</v>
      </c>
      <c r="B1827" s="33">
        <f t="shared" si="385"/>
        <v>8</v>
      </c>
      <c r="C1827" s="33">
        <f t="shared" si="386"/>
        <v>1999</v>
      </c>
      <c r="D1827" s="34">
        <v>0.40899999999999997</v>
      </c>
      <c r="F1827" s="32">
        <v>38054</v>
      </c>
      <c r="G1827" s="33">
        <f t="shared" si="387"/>
        <v>3</v>
      </c>
      <c r="H1827" s="33">
        <f t="shared" si="388"/>
        <v>2004</v>
      </c>
      <c r="I1827" s="34">
        <v>5.42</v>
      </c>
      <c r="K1827" s="32">
        <v>33976</v>
      </c>
      <c r="L1827" s="33">
        <f t="shared" si="389"/>
        <v>1</v>
      </c>
      <c r="M1827" s="33">
        <f t="shared" si="390"/>
        <v>1993</v>
      </c>
      <c r="N1827" s="34">
        <v>18.920000000000002</v>
      </c>
      <c r="P1827" s="32">
        <v>34485</v>
      </c>
      <c r="Q1827" s="33">
        <f t="shared" si="391"/>
        <v>5</v>
      </c>
      <c r="R1827" s="33">
        <f t="shared" si="392"/>
        <v>1994</v>
      </c>
      <c r="S1827" s="34">
        <v>16.18</v>
      </c>
    </row>
    <row r="1828" spans="1:19">
      <c r="A1828" s="32">
        <v>36396</v>
      </c>
      <c r="B1828" s="33">
        <f t="shared" ref="B1828:B1891" si="393">+MONTH(A1828)</f>
        <v>8</v>
      </c>
      <c r="C1828" s="33">
        <f t="shared" ref="C1828:C1891" si="394">+YEAR(A1828)</f>
        <v>1999</v>
      </c>
      <c r="D1828" s="34">
        <v>0.39900000000000002</v>
      </c>
      <c r="F1828" s="32">
        <v>38055</v>
      </c>
      <c r="G1828" s="33">
        <f t="shared" ref="G1828:G1891" si="395">+MONTH(F1828)</f>
        <v>3</v>
      </c>
      <c r="H1828" s="33">
        <f t="shared" ref="H1828:H1891" si="396">+YEAR(F1828)</f>
        <v>2004</v>
      </c>
      <c r="I1828" s="34">
        <v>5.34</v>
      </c>
      <c r="K1828" s="32">
        <v>33977</v>
      </c>
      <c r="L1828" s="33">
        <f t="shared" ref="L1828:L1891" si="397">+MONTH(K1828)</f>
        <v>1</v>
      </c>
      <c r="M1828" s="33">
        <f t="shared" ref="M1828:M1891" si="398">+YEAR(K1828)</f>
        <v>1993</v>
      </c>
      <c r="N1828" s="34">
        <v>18.899999999999999</v>
      </c>
      <c r="P1828" s="32">
        <v>34486</v>
      </c>
      <c r="Q1828" s="33">
        <f t="shared" ref="Q1828:Q1891" si="399">+MONTH(P1828)</f>
        <v>6</v>
      </c>
      <c r="R1828" s="33">
        <f t="shared" si="392"/>
        <v>1994</v>
      </c>
      <c r="S1828" s="34">
        <v>16.399999999999999</v>
      </c>
    </row>
    <row r="1829" spans="1:19">
      <c r="A1829" s="32">
        <v>36397</v>
      </c>
      <c r="B1829" s="33">
        <f t="shared" si="393"/>
        <v>8</v>
      </c>
      <c r="C1829" s="33">
        <f t="shared" si="394"/>
        <v>1999</v>
      </c>
      <c r="D1829" s="34">
        <v>0.39100000000000001</v>
      </c>
      <c r="F1829" s="32">
        <v>38056</v>
      </c>
      <c r="G1829" s="33">
        <f t="shared" si="395"/>
        <v>3</v>
      </c>
      <c r="H1829" s="33">
        <f t="shared" si="396"/>
        <v>2004</v>
      </c>
      <c r="I1829" s="34">
        <v>5.33</v>
      </c>
      <c r="K1829" s="32">
        <v>33980</v>
      </c>
      <c r="L1829" s="33">
        <f t="shared" si="397"/>
        <v>1</v>
      </c>
      <c r="M1829" s="33">
        <f t="shared" si="398"/>
        <v>1993</v>
      </c>
      <c r="N1829" s="34">
        <v>18.78</v>
      </c>
      <c r="P1829" s="32">
        <v>34487</v>
      </c>
      <c r="Q1829" s="33">
        <f t="shared" si="399"/>
        <v>6</v>
      </c>
      <c r="R1829" s="33">
        <f t="shared" ref="R1829:R1892" si="400">+YEAR(P1829)</f>
        <v>1994</v>
      </c>
      <c r="S1829" s="34">
        <v>16.350000000000001</v>
      </c>
    </row>
    <row r="1830" spans="1:19">
      <c r="A1830" s="32">
        <v>36398</v>
      </c>
      <c r="B1830" s="33">
        <f t="shared" si="393"/>
        <v>8</v>
      </c>
      <c r="C1830" s="33">
        <f t="shared" si="394"/>
        <v>1999</v>
      </c>
      <c r="D1830" s="34">
        <v>0.38800000000000001</v>
      </c>
      <c r="F1830" s="32">
        <v>38057</v>
      </c>
      <c r="G1830" s="33">
        <f t="shared" si="395"/>
        <v>3</v>
      </c>
      <c r="H1830" s="33">
        <f t="shared" si="396"/>
        <v>2004</v>
      </c>
      <c r="I1830" s="34">
        <v>5.33</v>
      </c>
      <c r="K1830" s="32">
        <v>33981</v>
      </c>
      <c r="L1830" s="33">
        <f t="shared" si="397"/>
        <v>1</v>
      </c>
      <c r="M1830" s="33">
        <f t="shared" si="398"/>
        <v>1993</v>
      </c>
      <c r="N1830" s="34">
        <v>18.21</v>
      </c>
      <c r="P1830" s="32">
        <v>34488</v>
      </c>
      <c r="Q1830" s="33">
        <f t="shared" si="399"/>
        <v>6</v>
      </c>
      <c r="R1830" s="33">
        <f t="shared" si="400"/>
        <v>1994</v>
      </c>
      <c r="S1830" s="34">
        <v>16.13</v>
      </c>
    </row>
    <row r="1831" spans="1:19">
      <c r="A1831" s="32">
        <v>36399</v>
      </c>
      <c r="B1831" s="33">
        <f t="shared" si="393"/>
        <v>8</v>
      </c>
      <c r="C1831" s="33">
        <f t="shared" si="394"/>
        <v>1999</v>
      </c>
      <c r="D1831" s="34">
        <v>0.40100000000000002</v>
      </c>
      <c r="F1831" s="32">
        <v>38058</v>
      </c>
      <c r="G1831" s="33">
        <f t="shared" si="395"/>
        <v>3</v>
      </c>
      <c r="H1831" s="33">
        <f t="shared" si="396"/>
        <v>2004</v>
      </c>
      <c r="I1831" s="34">
        <v>5.52</v>
      </c>
      <c r="K1831" s="32">
        <v>33982</v>
      </c>
      <c r="L1831" s="33">
        <f t="shared" si="397"/>
        <v>1</v>
      </c>
      <c r="M1831" s="33">
        <f t="shared" si="398"/>
        <v>1993</v>
      </c>
      <c r="N1831" s="34">
        <v>18.510000000000002</v>
      </c>
      <c r="P1831" s="32">
        <v>34491</v>
      </c>
      <c r="Q1831" s="33">
        <f t="shared" si="399"/>
        <v>6</v>
      </c>
      <c r="R1831" s="33">
        <f t="shared" si="400"/>
        <v>1994</v>
      </c>
      <c r="S1831" s="34">
        <v>16.18</v>
      </c>
    </row>
    <row r="1832" spans="1:19">
      <c r="A1832" s="32">
        <v>36402</v>
      </c>
      <c r="B1832" s="33">
        <f t="shared" si="393"/>
        <v>8</v>
      </c>
      <c r="C1832" s="33">
        <f t="shared" si="394"/>
        <v>1999</v>
      </c>
      <c r="D1832" s="34">
        <v>0.41099999999999998</v>
      </c>
      <c r="F1832" s="32">
        <v>38061</v>
      </c>
      <c r="G1832" s="33">
        <f t="shared" si="395"/>
        <v>3</v>
      </c>
      <c r="H1832" s="33">
        <f t="shared" si="396"/>
        <v>2004</v>
      </c>
      <c r="I1832" s="34">
        <v>5.59</v>
      </c>
      <c r="K1832" s="32">
        <v>33983</v>
      </c>
      <c r="L1832" s="33">
        <f t="shared" si="397"/>
        <v>1</v>
      </c>
      <c r="M1832" s="33">
        <f t="shared" si="398"/>
        <v>1993</v>
      </c>
      <c r="N1832" s="34">
        <v>18.71</v>
      </c>
      <c r="P1832" s="32">
        <v>34492</v>
      </c>
      <c r="Q1832" s="33">
        <f t="shared" si="399"/>
        <v>6</v>
      </c>
      <c r="R1832" s="33">
        <f t="shared" si="400"/>
        <v>1994</v>
      </c>
      <c r="S1832" s="34">
        <v>15.95</v>
      </c>
    </row>
    <row r="1833" spans="1:19">
      <c r="A1833" s="32">
        <v>36403</v>
      </c>
      <c r="B1833" s="33">
        <f t="shared" si="393"/>
        <v>8</v>
      </c>
      <c r="C1833" s="33">
        <f t="shared" si="394"/>
        <v>1999</v>
      </c>
      <c r="D1833" s="34">
        <v>0.40899999999999997</v>
      </c>
      <c r="F1833" s="32">
        <v>38062</v>
      </c>
      <c r="G1833" s="33">
        <f t="shared" si="395"/>
        <v>3</v>
      </c>
      <c r="H1833" s="33">
        <f t="shared" si="396"/>
        <v>2004</v>
      </c>
      <c r="I1833" s="34">
        <v>5.6</v>
      </c>
      <c r="K1833" s="32">
        <v>33984</v>
      </c>
      <c r="L1833" s="33">
        <f t="shared" si="397"/>
        <v>1</v>
      </c>
      <c r="M1833" s="33">
        <f t="shared" si="398"/>
        <v>1993</v>
      </c>
      <c r="N1833" s="34">
        <v>18.89</v>
      </c>
      <c r="P1833" s="32">
        <v>34493</v>
      </c>
      <c r="Q1833" s="33">
        <f t="shared" si="399"/>
        <v>6</v>
      </c>
      <c r="R1833" s="33">
        <f t="shared" si="400"/>
        <v>1994</v>
      </c>
      <c r="S1833" s="34">
        <v>15.65</v>
      </c>
    </row>
    <row r="1834" spans="1:19">
      <c r="A1834" s="32">
        <v>36404</v>
      </c>
      <c r="B1834" s="33">
        <f t="shared" si="393"/>
        <v>9</v>
      </c>
      <c r="C1834" s="33">
        <f t="shared" si="394"/>
        <v>1999</v>
      </c>
      <c r="D1834" s="34">
        <v>0.41299999999999998</v>
      </c>
      <c r="F1834" s="32">
        <v>38063</v>
      </c>
      <c r="G1834" s="33">
        <f t="shared" si="395"/>
        <v>3</v>
      </c>
      <c r="H1834" s="33">
        <f t="shared" si="396"/>
        <v>2004</v>
      </c>
      <c r="I1834" s="34">
        <v>5.61</v>
      </c>
      <c r="K1834" s="32">
        <v>33987</v>
      </c>
      <c r="L1834" s="33">
        <f t="shared" si="397"/>
        <v>1</v>
      </c>
      <c r="M1834" s="33">
        <f t="shared" si="398"/>
        <v>1993</v>
      </c>
      <c r="N1834" s="34">
        <v>18.940000000000001</v>
      </c>
      <c r="P1834" s="32">
        <v>34494</v>
      </c>
      <c r="Q1834" s="33">
        <f t="shared" si="399"/>
        <v>6</v>
      </c>
      <c r="R1834" s="33">
        <f t="shared" si="400"/>
        <v>1994</v>
      </c>
      <c r="S1834" s="34">
        <v>16.13</v>
      </c>
    </row>
    <row r="1835" spans="1:19">
      <c r="A1835" s="32">
        <v>36405</v>
      </c>
      <c r="B1835" s="33">
        <f t="shared" si="393"/>
        <v>9</v>
      </c>
      <c r="C1835" s="33">
        <f t="shared" si="394"/>
        <v>1999</v>
      </c>
      <c r="D1835" s="34">
        <v>0.40500000000000003</v>
      </c>
      <c r="F1835" s="32">
        <v>38064</v>
      </c>
      <c r="G1835" s="33">
        <f t="shared" si="395"/>
        <v>3</v>
      </c>
      <c r="H1835" s="33">
        <f t="shared" si="396"/>
        <v>2004</v>
      </c>
      <c r="I1835" s="34">
        <v>5.63</v>
      </c>
      <c r="K1835" s="32">
        <v>33988</v>
      </c>
      <c r="L1835" s="33">
        <f t="shared" si="397"/>
        <v>1</v>
      </c>
      <c r="M1835" s="33">
        <f t="shared" si="398"/>
        <v>1993</v>
      </c>
      <c r="N1835" s="34">
        <v>18.399999999999999</v>
      </c>
      <c r="P1835" s="32">
        <v>34495</v>
      </c>
      <c r="Q1835" s="33">
        <f t="shared" si="399"/>
        <v>6</v>
      </c>
      <c r="R1835" s="33">
        <f t="shared" si="400"/>
        <v>1994</v>
      </c>
      <c r="S1835" s="34">
        <v>16.38</v>
      </c>
    </row>
    <row r="1836" spans="1:19">
      <c r="A1836" s="32">
        <v>36406</v>
      </c>
      <c r="B1836" s="33">
        <f t="shared" si="393"/>
        <v>9</v>
      </c>
      <c r="C1836" s="33">
        <f t="shared" si="394"/>
        <v>1999</v>
      </c>
      <c r="D1836" s="34">
        <v>0.40500000000000003</v>
      </c>
      <c r="F1836" s="32">
        <v>38065</v>
      </c>
      <c r="G1836" s="33">
        <f t="shared" si="395"/>
        <v>3</v>
      </c>
      <c r="H1836" s="33">
        <f t="shared" si="396"/>
        <v>2004</v>
      </c>
      <c r="I1836" s="34">
        <v>5.49</v>
      </c>
      <c r="K1836" s="32">
        <v>33989</v>
      </c>
      <c r="L1836" s="33">
        <f t="shared" si="397"/>
        <v>1</v>
      </c>
      <c r="M1836" s="33">
        <f t="shared" si="398"/>
        <v>1993</v>
      </c>
      <c r="N1836" s="34">
        <v>18.350000000000001</v>
      </c>
      <c r="P1836" s="32">
        <v>34498</v>
      </c>
      <c r="Q1836" s="33">
        <f t="shared" si="399"/>
        <v>6</v>
      </c>
      <c r="R1836" s="33">
        <f t="shared" si="400"/>
        <v>1994</v>
      </c>
      <c r="S1836" s="34">
        <v>16.23</v>
      </c>
    </row>
    <row r="1837" spans="1:19">
      <c r="A1837" s="32">
        <v>36410</v>
      </c>
      <c r="B1837" s="33">
        <f t="shared" si="393"/>
        <v>9</v>
      </c>
      <c r="C1837" s="33">
        <f t="shared" si="394"/>
        <v>1999</v>
      </c>
      <c r="D1837" s="34">
        <v>0.40799999999999997</v>
      </c>
      <c r="F1837" s="32">
        <v>38068</v>
      </c>
      <c r="G1837" s="33">
        <f t="shared" si="395"/>
        <v>3</v>
      </c>
      <c r="H1837" s="33">
        <f t="shared" si="396"/>
        <v>2004</v>
      </c>
      <c r="I1837" s="34">
        <v>5.46</v>
      </c>
      <c r="K1837" s="32">
        <v>33990</v>
      </c>
      <c r="L1837" s="33">
        <f t="shared" si="397"/>
        <v>1</v>
      </c>
      <c r="M1837" s="33">
        <f t="shared" si="398"/>
        <v>1993</v>
      </c>
      <c r="N1837" s="34">
        <v>18.71</v>
      </c>
      <c r="P1837" s="32">
        <v>34499</v>
      </c>
      <c r="Q1837" s="33">
        <f t="shared" si="399"/>
        <v>6</v>
      </c>
      <c r="R1837" s="33">
        <f t="shared" si="400"/>
        <v>1994</v>
      </c>
      <c r="S1837" s="34">
        <v>16.399999999999999</v>
      </c>
    </row>
    <row r="1838" spans="1:19">
      <c r="A1838" s="32">
        <v>36411</v>
      </c>
      <c r="B1838" s="33">
        <f t="shared" si="393"/>
        <v>9</v>
      </c>
      <c r="C1838" s="33">
        <f t="shared" si="394"/>
        <v>1999</v>
      </c>
      <c r="D1838" s="34">
        <v>0.41099999999999998</v>
      </c>
      <c r="F1838" s="32">
        <v>38069</v>
      </c>
      <c r="G1838" s="33">
        <f t="shared" si="395"/>
        <v>3</v>
      </c>
      <c r="H1838" s="33">
        <f t="shared" si="396"/>
        <v>2004</v>
      </c>
      <c r="I1838" s="34">
        <v>5.36</v>
      </c>
      <c r="K1838" s="32">
        <v>33991</v>
      </c>
      <c r="L1838" s="33">
        <f t="shared" si="397"/>
        <v>1</v>
      </c>
      <c r="M1838" s="33">
        <f t="shared" si="398"/>
        <v>1993</v>
      </c>
      <c r="N1838" s="34">
        <v>18.64</v>
      </c>
      <c r="P1838" s="32">
        <v>34500</v>
      </c>
      <c r="Q1838" s="33">
        <f t="shared" si="399"/>
        <v>6</v>
      </c>
      <c r="R1838" s="33">
        <f t="shared" si="400"/>
        <v>1994</v>
      </c>
      <c r="S1838" s="34">
        <v>16.73</v>
      </c>
    </row>
    <row r="1839" spans="1:19">
      <c r="A1839" s="32">
        <v>36412</v>
      </c>
      <c r="B1839" s="33">
        <f t="shared" si="393"/>
        <v>9</v>
      </c>
      <c r="C1839" s="33">
        <f t="shared" si="394"/>
        <v>1999</v>
      </c>
      <c r="D1839" s="34">
        <v>0.42099999999999999</v>
      </c>
      <c r="F1839" s="32">
        <v>38070</v>
      </c>
      <c r="G1839" s="33">
        <f t="shared" si="395"/>
        <v>3</v>
      </c>
      <c r="H1839" s="33">
        <f t="shared" si="396"/>
        <v>2004</v>
      </c>
      <c r="I1839" s="34">
        <v>5.35</v>
      </c>
      <c r="K1839" s="32">
        <v>33994</v>
      </c>
      <c r="L1839" s="33">
        <f t="shared" si="397"/>
        <v>1</v>
      </c>
      <c r="M1839" s="33">
        <f t="shared" si="398"/>
        <v>1993</v>
      </c>
      <c r="N1839" s="34">
        <v>19.510000000000002</v>
      </c>
      <c r="P1839" s="32">
        <v>34501</v>
      </c>
      <c r="Q1839" s="33">
        <f t="shared" si="399"/>
        <v>6</v>
      </c>
      <c r="R1839" s="33">
        <f t="shared" si="400"/>
        <v>1994</v>
      </c>
      <c r="S1839" s="34">
        <v>16.88</v>
      </c>
    </row>
    <row r="1840" spans="1:19">
      <c r="A1840" s="32">
        <v>36413</v>
      </c>
      <c r="B1840" s="33">
        <f t="shared" si="393"/>
        <v>9</v>
      </c>
      <c r="C1840" s="33">
        <f t="shared" si="394"/>
        <v>1999</v>
      </c>
      <c r="D1840" s="34">
        <v>0.42499999999999999</v>
      </c>
      <c r="F1840" s="32">
        <v>38071</v>
      </c>
      <c r="G1840" s="33">
        <f t="shared" si="395"/>
        <v>3</v>
      </c>
      <c r="H1840" s="33">
        <f t="shared" si="396"/>
        <v>2004</v>
      </c>
      <c r="I1840" s="34">
        <v>5.22</v>
      </c>
      <c r="K1840" s="32">
        <v>33995</v>
      </c>
      <c r="L1840" s="33">
        <f t="shared" si="397"/>
        <v>1</v>
      </c>
      <c r="M1840" s="33">
        <f t="shared" si="398"/>
        <v>1993</v>
      </c>
      <c r="N1840" s="34">
        <v>19.670000000000002</v>
      </c>
      <c r="P1840" s="32">
        <v>34502</v>
      </c>
      <c r="Q1840" s="33">
        <f t="shared" si="399"/>
        <v>6</v>
      </c>
      <c r="R1840" s="33">
        <f t="shared" si="400"/>
        <v>1994</v>
      </c>
      <c r="S1840" s="34">
        <v>17.13</v>
      </c>
    </row>
    <row r="1841" spans="1:19">
      <c r="A1841" s="32">
        <v>36416</v>
      </c>
      <c r="B1841" s="33">
        <f t="shared" si="393"/>
        <v>9</v>
      </c>
      <c r="C1841" s="33">
        <f t="shared" si="394"/>
        <v>1999</v>
      </c>
      <c r="D1841" s="34">
        <v>0.434</v>
      </c>
      <c r="F1841" s="32">
        <v>38072</v>
      </c>
      <c r="G1841" s="33">
        <f t="shared" si="395"/>
        <v>3</v>
      </c>
      <c r="H1841" s="33">
        <f t="shared" si="396"/>
        <v>2004</v>
      </c>
      <c r="I1841" s="34">
        <v>5.16</v>
      </c>
      <c r="K1841" s="32">
        <v>33996</v>
      </c>
      <c r="L1841" s="33">
        <f t="shared" si="397"/>
        <v>1</v>
      </c>
      <c r="M1841" s="33">
        <f t="shared" si="398"/>
        <v>1993</v>
      </c>
      <c r="N1841" s="34">
        <v>19.66</v>
      </c>
      <c r="P1841" s="32">
        <v>34505</v>
      </c>
      <c r="Q1841" s="33">
        <f t="shared" si="399"/>
        <v>6</v>
      </c>
      <c r="R1841" s="33">
        <f t="shared" si="400"/>
        <v>1994</v>
      </c>
      <c r="S1841" s="34">
        <v>17.38</v>
      </c>
    </row>
    <row r="1842" spans="1:19">
      <c r="A1842" s="32">
        <v>36417</v>
      </c>
      <c r="B1842" s="33">
        <f t="shared" si="393"/>
        <v>9</v>
      </c>
      <c r="C1842" s="33">
        <f t="shared" si="394"/>
        <v>1999</v>
      </c>
      <c r="D1842" s="34">
        <v>0.436</v>
      </c>
      <c r="F1842" s="32">
        <v>38075</v>
      </c>
      <c r="G1842" s="33">
        <f t="shared" si="395"/>
        <v>3</v>
      </c>
      <c r="H1842" s="33">
        <f t="shared" si="396"/>
        <v>2004</v>
      </c>
      <c r="I1842" s="34">
        <v>5.25</v>
      </c>
      <c r="K1842" s="32">
        <v>33997</v>
      </c>
      <c r="L1842" s="33">
        <f t="shared" si="397"/>
        <v>1</v>
      </c>
      <c r="M1842" s="33">
        <f t="shared" si="398"/>
        <v>1993</v>
      </c>
      <c r="N1842" s="34">
        <v>20.38</v>
      </c>
      <c r="P1842" s="32">
        <v>34506</v>
      </c>
      <c r="Q1842" s="33">
        <f t="shared" si="399"/>
        <v>6</v>
      </c>
      <c r="R1842" s="33">
        <f t="shared" si="400"/>
        <v>1994</v>
      </c>
      <c r="S1842" s="34">
        <v>17.63</v>
      </c>
    </row>
    <row r="1843" spans="1:19">
      <c r="A1843" s="32">
        <v>36418</v>
      </c>
      <c r="B1843" s="33">
        <f t="shared" si="393"/>
        <v>9</v>
      </c>
      <c r="C1843" s="33">
        <f t="shared" si="394"/>
        <v>1999</v>
      </c>
      <c r="D1843" s="34">
        <v>0.435</v>
      </c>
      <c r="F1843" s="32">
        <v>38076</v>
      </c>
      <c r="G1843" s="33">
        <f t="shared" si="395"/>
        <v>3</v>
      </c>
      <c r="H1843" s="33">
        <f t="shared" si="396"/>
        <v>2004</v>
      </c>
      <c r="I1843" s="34">
        <v>5.4</v>
      </c>
      <c r="K1843" s="32">
        <v>33998</v>
      </c>
      <c r="L1843" s="33">
        <f t="shared" si="397"/>
        <v>1</v>
      </c>
      <c r="M1843" s="33">
        <f t="shared" si="398"/>
        <v>1993</v>
      </c>
      <c r="N1843" s="34">
        <v>20.27</v>
      </c>
      <c r="P1843" s="32">
        <v>34507</v>
      </c>
      <c r="Q1843" s="33">
        <f t="shared" si="399"/>
        <v>6</v>
      </c>
      <c r="R1843" s="33">
        <f t="shared" si="400"/>
        <v>1994</v>
      </c>
      <c r="S1843" s="34">
        <v>17.48</v>
      </c>
    </row>
    <row r="1844" spans="1:19">
      <c r="A1844" s="32">
        <v>36419</v>
      </c>
      <c r="B1844" s="33">
        <f t="shared" si="393"/>
        <v>9</v>
      </c>
      <c r="C1844" s="33">
        <f t="shared" si="394"/>
        <v>1999</v>
      </c>
      <c r="D1844" s="34">
        <v>0.44500000000000001</v>
      </c>
      <c r="F1844" s="32">
        <v>38077</v>
      </c>
      <c r="G1844" s="33">
        <f t="shared" si="395"/>
        <v>3</v>
      </c>
      <c r="H1844" s="33">
        <f t="shared" si="396"/>
        <v>2004</v>
      </c>
      <c r="I1844" s="34">
        <v>5.63</v>
      </c>
      <c r="K1844" s="32">
        <v>34001</v>
      </c>
      <c r="L1844" s="33">
        <f t="shared" si="397"/>
        <v>2</v>
      </c>
      <c r="M1844" s="33">
        <f t="shared" si="398"/>
        <v>1993</v>
      </c>
      <c r="N1844" s="34">
        <v>20.32</v>
      </c>
      <c r="P1844" s="32">
        <v>34508</v>
      </c>
      <c r="Q1844" s="33">
        <f t="shared" si="399"/>
        <v>6</v>
      </c>
      <c r="R1844" s="33">
        <f t="shared" si="400"/>
        <v>1994</v>
      </c>
      <c r="S1844" s="34">
        <v>17.3</v>
      </c>
    </row>
    <row r="1845" spans="1:19">
      <c r="A1845" s="32">
        <v>36420</v>
      </c>
      <c r="B1845" s="33">
        <f t="shared" si="393"/>
        <v>9</v>
      </c>
      <c r="C1845" s="33">
        <f t="shared" si="394"/>
        <v>1999</v>
      </c>
      <c r="D1845" s="34">
        <v>0.44500000000000001</v>
      </c>
      <c r="F1845" s="32">
        <v>38078</v>
      </c>
      <c r="G1845" s="33">
        <f t="shared" si="395"/>
        <v>4</v>
      </c>
      <c r="H1845" s="33">
        <f t="shared" si="396"/>
        <v>2004</v>
      </c>
      <c r="I1845" s="34">
        <v>5.82</v>
      </c>
      <c r="K1845" s="32">
        <v>34002</v>
      </c>
      <c r="L1845" s="33">
        <f t="shared" si="397"/>
        <v>2</v>
      </c>
      <c r="M1845" s="33">
        <f t="shared" si="398"/>
        <v>1993</v>
      </c>
      <c r="N1845" s="34">
        <v>20</v>
      </c>
      <c r="P1845" s="32">
        <v>34509</v>
      </c>
      <c r="Q1845" s="33">
        <f t="shared" si="399"/>
        <v>6</v>
      </c>
      <c r="R1845" s="33">
        <f t="shared" si="400"/>
        <v>1994</v>
      </c>
      <c r="S1845" s="34">
        <v>17.399999999999999</v>
      </c>
    </row>
    <row r="1846" spans="1:19">
      <c r="A1846" s="32">
        <v>36423</v>
      </c>
      <c r="B1846" s="33">
        <f t="shared" si="393"/>
        <v>9</v>
      </c>
      <c r="C1846" s="33">
        <f t="shared" si="394"/>
        <v>1999</v>
      </c>
      <c r="D1846" s="34">
        <v>0.436</v>
      </c>
      <c r="F1846" s="32">
        <v>38079</v>
      </c>
      <c r="G1846" s="33">
        <f t="shared" si="395"/>
        <v>4</v>
      </c>
      <c r="H1846" s="33">
        <f t="shared" si="396"/>
        <v>2004</v>
      </c>
      <c r="I1846" s="34">
        <v>5.69</v>
      </c>
      <c r="K1846" s="32">
        <v>34004</v>
      </c>
      <c r="L1846" s="33">
        <f t="shared" si="397"/>
        <v>2</v>
      </c>
      <c r="M1846" s="33">
        <f t="shared" si="398"/>
        <v>1993</v>
      </c>
      <c r="N1846" s="34">
        <v>20.29</v>
      </c>
      <c r="P1846" s="32">
        <v>34512</v>
      </c>
      <c r="Q1846" s="33">
        <f t="shared" si="399"/>
        <v>6</v>
      </c>
      <c r="R1846" s="33">
        <f t="shared" si="400"/>
        <v>1994</v>
      </c>
      <c r="S1846" s="34">
        <v>17.399999999999999</v>
      </c>
    </row>
    <row r="1847" spans="1:19">
      <c r="A1847" s="32">
        <v>36424</v>
      </c>
      <c r="B1847" s="33">
        <f t="shared" si="393"/>
        <v>9</v>
      </c>
      <c r="C1847" s="33">
        <f t="shared" si="394"/>
        <v>1999</v>
      </c>
      <c r="D1847" s="34">
        <v>0.443</v>
      </c>
      <c r="F1847" s="32">
        <v>38082</v>
      </c>
      <c r="G1847" s="33">
        <f t="shared" si="395"/>
        <v>4</v>
      </c>
      <c r="H1847" s="33">
        <f t="shared" si="396"/>
        <v>2004</v>
      </c>
      <c r="I1847" s="34">
        <v>5.81</v>
      </c>
      <c r="K1847" s="32">
        <v>34005</v>
      </c>
      <c r="L1847" s="33">
        <f t="shared" si="397"/>
        <v>2</v>
      </c>
      <c r="M1847" s="33">
        <f t="shared" si="398"/>
        <v>1993</v>
      </c>
      <c r="N1847" s="34">
        <v>20.27</v>
      </c>
      <c r="P1847" s="32">
        <v>34513</v>
      </c>
      <c r="Q1847" s="33">
        <f t="shared" si="399"/>
        <v>6</v>
      </c>
      <c r="R1847" s="33">
        <f t="shared" si="400"/>
        <v>1994</v>
      </c>
      <c r="S1847" s="34">
        <v>16.98</v>
      </c>
    </row>
    <row r="1848" spans="1:19">
      <c r="A1848" s="32">
        <v>36425</v>
      </c>
      <c r="B1848" s="33">
        <f t="shared" si="393"/>
        <v>9</v>
      </c>
      <c r="C1848" s="33">
        <f t="shared" si="394"/>
        <v>1999</v>
      </c>
      <c r="D1848" s="34">
        <v>0.439</v>
      </c>
      <c r="F1848" s="32">
        <v>38083</v>
      </c>
      <c r="G1848" s="33">
        <f t="shared" si="395"/>
        <v>4</v>
      </c>
      <c r="H1848" s="33">
        <f t="shared" si="396"/>
        <v>2004</v>
      </c>
      <c r="I1848" s="34">
        <v>5.7</v>
      </c>
      <c r="K1848" s="32">
        <v>34008</v>
      </c>
      <c r="L1848" s="33">
        <f t="shared" si="397"/>
        <v>2</v>
      </c>
      <c r="M1848" s="33">
        <f t="shared" si="398"/>
        <v>1993</v>
      </c>
      <c r="N1848" s="34">
        <v>20.07</v>
      </c>
      <c r="P1848" s="32">
        <v>34514</v>
      </c>
      <c r="Q1848" s="33">
        <f t="shared" si="399"/>
        <v>6</v>
      </c>
      <c r="R1848" s="33">
        <f t="shared" si="400"/>
        <v>1994</v>
      </c>
      <c r="S1848" s="34">
        <v>17.23</v>
      </c>
    </row>
    <row r="1849" spans="1:19">
      <c r="A1849" s="32">
        <v>36426</v>
      </c>
      <c r="B1849" s="33">
        <f t="shared" si="393"/>
        <v>9</v>
      </c>
      <c r="C1849" s="33">
        <f t="shared" si="394"/>
        <v>1999</v>
      </c>
      <c r="D1849" s="34">
        <v>0.443</v>
      </c>
      <c r="F1849" s="32">
        <v>38084</v>
      </c>
      <c r="G1849" s="33">
        <f t="shared" si="395"/>
        <v>4</v>
      </c>
      <c r="H1849" s="33">
        <f t="shared" si="396"/>
        <v>2004</v>
      </c>
      <c r="I1849" s="34">
        <v>5.76</v>
      </c>
      <c r="K1849" s="32">
        <v>34009</v>
      </c>
      <c r="L1849" s="33">
        <f t="shared" si="397"/>
        <v>2</v>
      </c>
      <c r="M1849" s="33">
        <f t="shared" si="398"/>
        <v>1993</v>
      </c>
      <c r="N1849" s="34">
        <v>20.12</v>
      </c>
      <c r="P1849" s="32">
        <v>34515</v>
      </c>
      <c r="Q1849" s="33">
        <f t="shared" si="399"/>
        <v>6</v>
      </c>
      <c r="R1849" s="33">
        <f t="shared" si="400"/>
        <v>1994</v>
      </c>
      <c r="S1849" s="34">
        <v>17.45</v>
      </c>
    </row>
    <row r="1850" spans="1:19">
      <c r="A1850" s="32">
        <v>36427</v>
      </c>
      <c r="B1850" s="33">
        <f t="shared" si="393"/>
        <v>9</v>
      </c>
      <c r="C1850" s="33">
        <f t="shared" si="394"/>
        <v>1999</v>
      </c>
      <c r="D1850" s="34">
        <v>0.443</v>
      </c>
      <c r="F1850" s="32">
        <v>38085</v>
      </c>
      <c r="G1850" s="33">
        <f t="shared" si="395"/>
        <v>4</v>
      </c>
      <c r="H1850" s="33">
        <f t="shared" si="396"/>
        <v>2004</v>
      </c>
      <c r="I1850" s="34">
        <v>5.84</v>
      </c>
      <c r="K1850" s="32">
        <v>34010</v>
      </c>
      <c r="L1850" s="33">
        <f t="shared" si="397"/>
        <v>2</v>
      </c>
      <c r="M1850" s="33">
        <f t="shared" si="398"/>
        <v>1993</v>
      </c>
      <c r="N1850" s="34">
        <v>20.2</v>
      </c>
      <c r="P1850" s="32">
        <v>34516</v>
      </c>
      <c r="Q1850" s="33">
        <f t="shared" si="399"/>
        <v>7</v>
      </c>
      <c r="R1850" s="33">
        <f t="shared" si="400"/>
        <v>1994</v>
      </c>
      <c r="S1850" s="34">
        <v>17.649999999999999</v>
      </c>
    </row>
    <row r="1851" spans="1:19">
      <c r="A1851" s="32">
        <v>36430</v>
      </c>
      <c r="B1851" s="33">
        <f t="shared" si="393"/>
        <v>9</v>
      </c>
      <c r="C1851" s="33">
        <f t="shared" si="394"/>
        <v>1999</v>
      </c>
      <c r="D1851" s="34">
        <v>0.443</v>
      </c>
      <c r="F1851" s="32">
        <v>38089</v>
      </c>
      <c r="G1851" s="33">
        <f t="shared" si="395"/>
        <v>4</v>
      </c>
      <c r="H1851" s="33">
        <f t="shared" si="396"/>
        <v>2004</v>
      </c>
      <c r="I1851" s="34">
        <v>5.85</v>
      </c>
      <c r="K1851" s="32">
        <v>34011</v>
      </c>
      <c r="L1851" s="33">
        <f t="shared" si="397"/>
        <v>2</v>
      </c>
      <c r="M1851" s="33">
        <f t="shared" si="398"/>
        <v>1993</v>
      </c>
      <c r="N1851" s="34">
        <v>20.29</v>
      </c>
      <c r="P1851" s="32">
        <v>34519</v>
      </c>
      <c r="Q1851" s="33">
        <f t="shared" si="399"/>
        <v>7</v>
      </c>
      <c r="R1851" s="33">
        <f t="shared" si="400"/>
        <v>1994</v>
      </c>
      <c r="S1851" s="34">
        <v>17.5</v>
      </c>
    </row>
    <row r="1852" spans="1:19">
      <c r="A1852" s="32">
        <v>36431</v>
      </c>
      <c r="B1852" s="33">
        <f t="shared" si="393"/>
        <v>9</v>
      </c>
      <c r="C1852" s="33">
        <f t="shared" si="394"/>
        <v>1999</v>
      </c>
      <c r="D1852" s="34">
        <v>0.443</v>
      </c>
      <c r="F1852" s="32">
        <v>38090</v>
      </c>
      <c r="G1852" s="33">
        <f t="shared" si="395"/>
        <v>4</v>
      </c>
      <c r="H1852" s="33">
        <f t="shared" si="396"/>
        <v>2004</v>
      </c>
      <c r="I1852" s="34">
        <v>5.92</v>
      </c>
      <c r="K1852" s="32">
        <v>34012</v>
      </c>
      <c r="L1852" s="33">
        <f t="shared" si="397"/>
        <v>2</v>
      </c>
      <c r="M1852" s="33">
        <f t="shared" si="398"/>
        <v>1993</v>
      </c>
      <c r="N1852" s="34">
        <v>19.96</v>
      </c>
      <c r="P1852" s="32">
        <v>34520</v>
      </c>
      <c r="Q1852" s="33">
        <f t="shared" si="399"/>
        <v>7</v>
      </c>
      <c r="R1852" s="33">
        <f t="shared" si="400"/>
        <v>1994</v>
      </c>
      <c r="S1852" s="34">
        <v>17.13</v>
      </c>
    </row>
    <row r="1853" spans="1:19">
      <c r="A1853" s="32">
        <v>36432</v>
      </c>
      <c r="B1853" s="33">
        <f t="shared" si="393"/>
        <v>9</v>
      </c>
      <c r="C1853" s="33">
        <f t="shared" si="394"/>
        <v>1999</v>
      </c>
      <c r="D1853" s="34">
        <v>0.45</v>
      </c>
      <c r="F1853" s="32">
        <v>38091</v>
      </c>
      <c r="G1853" s="33">
        <f t="shared" si="395"/>
        <v>4</v>
      </c>
      <c r="H1853" s="33">
        <f t="shared" si="396"/>
        <v>2004</v>
      </c>
      <c r="I1853" s="34">
        <v>5.73</v>
      </c>
      <c r="K1853" s="32">
        <v>34016</v>
      </c>
      <c r="L1853" s="33">
        <f t="shared" si="397"/>
        <v>2</v>
      </c>
      <c r="M1853" s="33">
        <f t="shared" si="398"/>
        <v>1993</v>
      </c>
      <c r="N1853" s="34">
        <v>19.59</v>
      </c>
      <c r="P1853" s="32">
        <v>34521</v>
      </c>
      <c r="Q1853" s="33">
        <f t="shared" si="399"/>
        <v>7</v>
      </c>
      <c r="R1853" s="33">
        <f t="shared" si="400"/>
        <v>1994</v>
      </c>
      <c r="S1853" s="34">
        <v>16.899999999999999</v>
      </c>
    </row>
    <row r="1854" spans="1:19">
      <c r="A1854" s="32">
        <v>36433</v>
      </c>
      <c r="B1854" s="33">
        <f t="shared" si="393"/>
        <v>9</v>
      </c>
      <c r="C1854" s="33">
        <f t="shared" si="394"/>
        <v>1999</v>
      </c>
      <c r="D1854" s="34">
        <v>0.44500000000000001</v>
      </c>
      <c r="F1854" s="32">
        <v>38092</v>
      </c>
      <c r="G1854" s="33">
        <f t="shared" si="395"/>
        <v>4</v>
      </c>
      <c r="H1854" s="33">
        <f t="shared" si="396"/>
        <v>2004</v>
      </c>
      <c r="I1854" s="34">
        <v>5.68</v>
      </c>
      <c r="K1854" s="32">
        <v>34017</v>
      </c>
      <c r="L1854" s="33">
        <f t="shared" si="397"/>
        <v>2</v>
      </c>
      <c r="M1854" s="33">
        <f t="shared" si="398"/>
        <v>1993</v>
      </c>
      <c r="N1854" s="34">
        <v>19.3</v>
      </c>
      <c r="P1854" s="32">
        <v>34522</v>
      </c>
      <c r="Q1854" s="33">
        <f t="shared" si="399"/>
        <v>7</v>
      </c>
      <c r="R1854" s="33">
        <f t="shared" si="400"/>
        <v>1994</v>
      </c>
      <c r="S1854" s="34">
        <v>16.78</v>
      </c>
    </row>
    <row r="1855" spans="1:19">
      <c r="A1855" s="32">
        <v>36434</v>
      </c>
      <c r="B1855" s="33">
        <f t="shared" si="393"/>
        <v>10</v>
      </c>
      <c r="C1855" s="33">
        <f t="shared" si="394"/>
        <v>1999</v>
      </c>
      <c r="D1855" s="34">
        <v>0.44900000000000001</v>
      </c>
      <c r="F1855" s="32">
        <v>38093</v>
      </c>
      <c r="G1855" s="33">
        <f t="shared" si="395"/>
        <v>4</v>
      </c>
      <c r="H1855" s="33">
        <f t="shared" si="396"/>
        <v>2004</v>
      </c>
      <c r="I1855" s="34">
        <v>5.62</v>
      </c>
      <c r="K1855" s="32">
        <v>34018</v>
      </c>
      <c r="L1855" s="33">
        <f t="shared" si="397"/>
        <v>2</v>
      </c>
      <c r="M1855" s="33">
        <f t="shared" si="398"/>
        <v>1993</v>
      </c>
      <c r="N1855" s="34">
        <v>19.440000000000001</v>
      </c>
      <c r="P1855" s="32">
        <v>34523</v>
      </c>
      <c r="Q1855" s="33">
        <f t="shared" si="399"/>
        <v>7</v>
      </c>
      <c r="R1855" s="33">
        <f t="shared" si="400"/>
        <v>1994</v>
      </c>
      <c r="S1855" s="34">
        <v>17</v>
      </c>
    </row>
    <row r="1856" spans="1:19">
      <c r="A1856" s="32">
        <v>36437</v>
      </c>
      <c r="B1856" s="33">
        <f t="shared" si="393"/>
        <v>10</v>
      </c>
      <c r="C1856" s="33">
        <f t="shared" si="394"/>
        <v>1999</v>
      </c>
      <c r="D1856" s="34">
        <v>0.44900000000000001</v>
      </c>
      <c r="F1856" s="32">
        <v>38096</v>
      </c>
      <c r="G1856" s="33">
        <f t="shared" si="395"/>
        <v>4</v>
      </c>
      <c r="H1856" s="33">
        <f t="shared" si="396"/>
        <v>2004</v>
      </c>
      <c r="I1856" s="34">
        <v>5.57</v>
      </c>
      <c r="K1856" s="32">
        <v>34019</v>
      </c>
      <c r="L1856" s="33">
        <f t="shared" si="397"/>
        <v>2</v>
      </c>
      <c r="M1856" s="33">
        <f t="shared" si="398"/>
        <v>1993</v>
      </c>
      <c r="N1856" s="34">
        <v>19.690000000000001</v>
      </c>
      <c r="P1856" s="32">
        <v>34526</v>
      </c>
      <c r="Q1856" s="33">
        <f t="shared" si="399"/>
        <v>7</v>
      </c>
      <c r="R1856" s="33">
        <f t="shared" si="400"/>
        <v>1994</v>
      </c>
      <c r="S1856" s="34">
        <v>17.48</v>
      </c>
    </row>
    <row r="1857" spans="1:19">
      <c r="A1857" s="32">
        <v>36438</v>
      </c>
      <c r="B1857" s="33">
        <f t="shared" si="393"/>
        <v>10</v>
      </c>
      <c r="C1857" s="33">
        <f t="shared" si="394"/>
        <v>1999</v>
      </c>
      <c r="D1857" s="34">
        <v>0.44900000000000001</v>
      </c>
      <c r="F1857" s="32">
        <v>38097</v>
      </c>
      <c r="G1857" s="33">
        <f t="shared" si="395"/>
        <v>4</v>
      </c>
      <c r="H1857" s="33">
        <f t="shared" si="396"/>
        <v>2004</v>
      </c>
      <c r="I1857" s="34">
        <v>5.46</v>
      </c>
      <c r="K1857" s="32">
        <v>34022</v>
      </c>
      <c r="L1857" s="33">
        <f t="shared" si="397"/>
        <v>2</v>
      </c>
      <c r="M1857" s="33">
        <f t="shared" si="398"/>
        <v>1993</v>
      </c>
      <c r="N1857" s="34">
        <v>20.079999999999998</v>
      </c>
      <c r="P1857" s="32">
        <v>34527</v>
      </c>
      <c r="Q1857" s="33">
        <f t="shared" si="399"/>
        <v>7</v>
      </c>
      <c r="R1857" s="33">
        <f t="shared" si="400"/>
        <v>1994</v>
      </c>
      <c r="S1857" s="34">
        <v>18.25</v>
      </c>
    </row>
    <row r="1858" spans="1:19">
      <c r="A1858" s="32">
        <v>36439</v>
      </c>
      <c r="B1858" s="33">
        <f t="shared" si="393"/>
        <v>10</v>
      </c>
      <c r="C1858" s="33">
        <f t="shared" si="394"/>
        <v>1999</v>
      </c>
      <c r="D1858" s="34">
        <v>0.45600000000000002</v>
      </c>
      <c r="F1858" s="32">
        <v>38098</v>
      </c>
      <c r="G1858" s="33">
        <f t="shared" si="395"/>
        <v>4</v>
      </c>
      <c r="H1858" s="33">
        <f t="shared" si="396"/>
        <v>2004</v>
      </c>
      <c r="I1858" s="34">
        <v>5.52</v>
      </c>
      <c r="K1858" s="32">
        <v>34023</v>
      </c>
      <c r="L1858" s="33">
        <f t="shared" si="397"/>
        <v>2</v>
      </c>
      <c r="M1858" s="33">
        <f t="shared" si="398"/>
        <v>1993</v>
      </c>
      <c r="N1858" s="34">
        <v>20.49</v>
      </c>
      <c r="P1858" s="32">
        <v>34528</v>
      </c>
      <c r="Q1858" s="33">
        <f t="shared" si="399"/>
        <v>7</v>
      </c>
      <c r="R1858" s="33">
        <f t="shared" si="400"/>
        <v>1994</v>
      </c>
      <c r="S1858" s="34">
        <v>18.25</v>
      </c>
    </row>
    <row r="1859" spans="1:19">
      <c r="A1859" s="32">
        <v>36440</v>
      </c>
      <c r="B1859" s="33">
        <f t="shared" si="393"/>
        <v>10</v>
      </c>
      <c r="C1859" s="33">
        <f t="shared" si="394"/>
        <v>1999</v>
      </c>
      <c r="D1859" s="34">
        <v>0.47</v>
      </c>
      <c r="F1859" s="32">
        <v>38099</v>
      </c>
      <c r="G1859" s="33">
        <f t="shared" si="395"/>
        <v>4</v>
      </c>
      <c r="H1859" s="33">
        <f t="shared" si="396"/>
        <v>2004</v>
      </c>
      <c r="I1859" s="34">
        <v>5.59</v>
      </c>
      <c r="K1859" s="32">
        <v>34024</v>
      </c>
      <c r="L1859" s="33">
        <f t="shared" si="397"/>
        <v>2</v>
      </c>
      <c r="M1859" s="33">
        <f t="shared" si="398"/>
        <v>1993</v>
      </c>
      <c r="N1859" s="34">
        <v>20.28</v>
      </c>
      <c r="P1859" s="32">
        <v>34529</v>
      </c>
      <c r="Q1859" s="33">
        <f t="shared" si="399"/>
        <v>7</v>
      </c>
      <c r="R1859" s="33">
        <f t="shared" si="400"/>
        <v>1994</v>
      </c>
      <c r="S1859" s="34">
        <v>18.329999999999998</v>
      </c>
    </row>
    <row r="1860" spans="1:19">
      <c r="A1860" s="32">
        <v>36441</v>
      </c>
      <c r="B1860" s="33">
        <f t="shared" si="393"/>
        <v>10</v>
      </c>
      <c r="C1860" s="33">
        <f t="shared" si="394"/>
        <v>1999</v>
      </c>
      <c r="D1860" s="34">
        <v>0.435</v>
      </c>
      <c r="F1860" s="32">
        <v>38100</v>
      </c>
      <c r="G1860" s="33">
        <f t="shared" si="395"/>
        <v>4</v>
      </c>
      <c r="H1860" s="33">
        <f t="shared" si="396"/>
        <v>2004</v>
      </c>
      <c r="I1860" s="34">
        <v>5.53</v>
      </c>
      <c r="K1860" s="32">
        <v>34025</v>
      </c>
      <c r="L1860" s="33">
        <f t="shared" si="397"/>
        <v>2</v>
      </c>
      <c r="M1860" s="33">
        <f t="shared" si="398"/>
        <v>1993</v>
      </c>
      <c r="N1860" s="34">
        <v>20.63</v>
      </c>
      <c r="P1860" s="32">
        <v>34530</v>
      </c>
      <c r="Q1860" s="33">
        <f t="shared" si="399"/>
        <v>7</v>
      </c>
      <c r="R1860" s="33">
        <f t="shared" si="400"/>
        <v>1994</v>
      </c>
      <c r="S1860" s="34">
        <v>18.149999999999999</v>
      </c>
    </row>
    <row r="1861" spans="1:19">
      <c r="A1861" s="32">
        <v>36444</v>
      </c>
      <c r="B1861" s="33">
        <f t="shared" si="393"/>
        <v>10</v>
      </c>
      <c r="C1861" s="33">
        <f t="shared" si="394"/>
        <v>1999</v>
      </c>
      <c r="D1861" s="34">
        <v>0.438</v>
      </c>
      <c r="F1861" s="32">
        <v>38103</v>
      </c>
      <c r="G1861" s="33">
        <f t="shared" si="395"/>
        <v>4</v>
      </c>
      <c r="H1861" s="33">
        <f t="shared" si="396"/>
        <v>2004</v>
      </c>
      <c r="I1861" s="34">
        <v>5.6</v>
      </c>
      <c r="K1861" s="32">
        <v>34026</v>
      </c>
      <c r="L1861" s="33">
        <f t="shared" si="397"/>
        <v>2</v>
      </c>
      <c r="M1861" s="33">
        <f t="shared" si="398"/>
        <v>1993</v>
      </c>
      <c r="N1861" s="34">
        <v>20.53</v>
      </c>
      <c r="P1861" s="32">
        <v>34533</v>
      </c>
      <c r="Q1861" s="33">
        <f t="shared" si="399"/>
        <v>7</v>
      </c>
      <c r="R1861" s="33">
        <f t="shared" si="400"/>
        <v>1994</v>
      </c>
      <c r="S1861" s="34">
        <v>17.5</v>
      </c>
    </row>
    <row r="1862" spans="1:19">
      <c r="A1862" s="32">
        <v>36445</v>
      </c>
      <c r="B1862" s="33">
        <f t="shared" si="393"/>
        <v>10</v>
      </c>
      <c r="C1862" s="33">
        <f t="shared" si="394"/>
        <v>1999</v>
      </c>
      <c r="D1862" s="34">
        <v>0.45800000000000002</v>
      </c>
      <c r="F1862" s="32">
        <v>38104</v>
      </c>
      <c r="G1862" s="33">
        <f t="shared" si="395"/>
        <v>4</v>
      </c>
      <c r="H1862" s="33">
        <f t="shared" si="396"/>
        <v>2004</v>
      </c>
      <c r="I1862" s="34">
        <v>5.81</v>
      </c>
      <c r="K1862" s="32">
        <v>34029</v>
      </c>
      <c r="L1862" s="33">
        <f t="shared" si="397"/>
        <v>3</v>
      </c>
      <c r="M1862" s="33">
        <f t="shared" si="398"/>
        <v>1993</v>
      </c>
      <c r="N1862" s="34">
        <v>20.62</v>
      </c>
      <c r="P1862" s="32">
        <v>34534</v>
      </c>
      <c r="Q1862" s="33">
        <f t="shared" si="399"/>
        <v>7</v>
      </c>
      <c r="R1862" s="33">
        <f t="shared" si="400"/>
        <v>1994</v>
      </c>
      <c r="S1862" s="34">
        <v>17.2</v>
      </c>
    </row>
    <row r="1863" spans="1:19">
      <c r="A1863" s="32">
        <v>36446</v>
      </c>
      <c r="B1863" s="33">
        <f t="shared" si="393"/>
        <v>10</v>
      </c>
      <c r="C1863" s="33">
        <f t="shared" si="394"/>
        <v>1999</v>
      </c>
      <c r="D1863" s="34">
        <v>0.46800000000000003</v>
      </c>
      <c r="F1863" s="32">
        <v>38105</v>
      </c>
      <c r="G1863" s="33">
        <f t="shared" si="395"/>
        <v>4</v>
      </c>
      <c r="H1863" s="33">
        <f t="shared" si="396"/>
        <v>2004</v>
      </c>
      <c r="I1863" s="34">
        <v>5.8</v>
      </c>
      <c r="K1863" s="32">
        <v>34030</v>
      </c>
      <c r="L1863" s="33">
        <f t="shared" si="397"/>
        <v>3</v>
      </c>
      <c r="M1863" s="33">
        <f t="shared" si="398"/>
        <v>1993</v>
      </c>
      <c r="N1863" s="34">
        <v>20.48</v>
      </c>
      <c r="P1863" s="32">
        <v>34535</v>
      </c>
      <c r="Q1863" s="33">
        <f t="shared" si="399"/>
        <v>7</v>
      </c>
      <c r="R1863" s="33">
        <f t="shared" si="400"/>
        <v>1994</v>
      </c>
      <c r="S1863" s="34">
        <v>17.350000000000001</v>
      </c>
    </row>
    <row r="1864" spans="1:19">
      <c r="A1864" s="32">
        <v>36447</v>
      </c>
      <c r="B1864" s="33">
        <f t="shared" si="393"/>
        <v>10</v>
      </c>
      <c r="C1864" s="33">
        <f t="shared" si="394"/>
        <v>1999</v>
      </c>
      <c r="D1864" s="34">
        <v>0.46300000000000002</v>
      </c>
      <c r="F1864" s="32">
        <v>38106</v>
      </c>
      <c r="G1864" s="33">
        <f t="shared" si="395"/>
        <v>4</v>
      </c>
      <c r="H1864" s="33">
        <f t="shared" si="396"/>
        <v>2004</v>
      </c>
      <c r="I1864" s="34">
        <v>5.78</v>
      </c>
      <c r="K1864" s="32">
        <v>34031</v>
      </c>
      <c r="L1864" s="33">
        <f t="shared" si="397"/>
        <v>3</v>
      </c>
      <c r="M1864" s="33">
        <f t="shared" si="398"/>
        <v>1993</v>
      </c>
      <c r="N1864" s="34">
        <v>20.46</v>
      </c>
      <c r="P1864" s="32">
        <v>34536</v>
      </c>
      <c r="Q1864" s="33">
        <f t="shared" si="399"/>
        <v>7</v>
      </c>
      <c r="R1864" s="33">
        <f t="shared" si="400"/>
        <v>1994</v>
      </c>
      <c r="S1864" s="34">
        <v>17.45</v>
      </c>
    </row>
    <row r="1865" spans="1:19">
      <c r="A1865" s="32">
        <v>36448</v>
      </c>
      <c r="B1865" s="33">
        <f t="shared" si="393"/>
        <v>10</v>
      </c>
      <c r="C1865" s="33">
        <f t="shared" si="394"/>
        <v>1999</v>
      </c>
      <c r="D1865" s="34">
        <v>0.45500000000000002</v>
      </c>
      <c r="F1865" s="32">
        <v>38107</v>
      </c>
      <c r="G1865" s="33">
        <f t="shared" si="395"/>
        <v>4</v>
      </c>
      <c r="H1865" s="33">
        <f t="shared" si="396"/>
        <v>2004</v>
      </c>
      <c r="I1865" s="34">
        <v>5.81</v>
      </c>
      <c r="K1865" s="32">
        <v>34032</v>
      </c>
      <c r="L1865" s="33">
        <f t="shared" si="397"/>
        <v>3</v>
      </c>
      <c r="M1865" s="33">
        <f t="shared" si="398"/>
        <v>1993</v>
      </c>
      <c r="N1865" s="34">
        <v>21.05</v>
      </c>
      <c r="P1865" s="32">
        <v>34537</v>
      </c>
      <c r="Q1865" s="33">
        <f t="shared" si="399"/>
        <v>7</v>
      </c>
      <c r="R1865" s="33">
        <f t="shared" si="400"/>
        <v>1994</v>
      </c>
      <c r="S1865" s="34">
        <v>17.579999999999998</v>
      </c>
    </row>
    <row r="1866" spans="1:19">
      <c r="A1866" s="32">
        <v>36451</v>
      </c>
      <c r="B1866" s="33">
        <f t="shared" si="393"/>
        <v>10</v>
      </c>
      <c r="C1866" s="33">
        <f t="shared" si="394"/>
        <v>1999</v>
      </c>
      <c r="D1866" s="34">
        <v>0.46100000000000002</v>
      </c>
      <c r="F1866" s="32">
        <v>38110</v>
      </c>
      <c r="G1866" s="33">
        <f t="shared" si="395"/>
        <v>5</v>
      </c>
      <c r="H1866" s="33">
        <f t="shared" si="396"/>
        <v>2004</v>
      </c>
      <c r="I1866" s="34">
        <v>5.8</v>
      </c>
      <c r="K1866" s="32">
        <v>34033</v>
      </c>
      <c r="L1866" s="33">
        <f t="shared" si="397"/>
        <v>3</v>
      </c>
      <c r="M1866" s="33">
        <f t="shared" si="398"/>
        <v>1993</v>
      </c>
      <c r="N1866" s="34">
        <v>20.85</v>
      </c>
      <c r="P1866" s="32">
        <v>34540</v>
      </c>
      <c r="Q1866" s="33">
        <f t="shared" si="399"/>
        <v>7</v>
      </c>
      <c r="R1866" s="33">
        <f t="shared" si="400"/>
        <v>1994</v>
      </c>
      <c r="S1866" s="34">
        <v>17.350000000000001</v>
      </c>
    </row>
    <row r="1867" spans="1:19">
      <c r="A1867" s="32">
        <v>36452</v>
      </c>
      <c r="B1867" s="33">
        <f t="shared" si="393"/>
        <v>10</v>
      </c>
      <c r="C1867" s="33">
        <f t="shared" si="394"/>
        <v>1999</v>
      </c>
      <c r="D1867" s="34">
        <v>0.45400000000000001</v>
      </c>
      <c r="F1867" s="32">
        <v>38111</v>
      </c>
      <c r="G1867" s="33">
        <f t="shared" si="395"/>
        <v>5</v>
      </c>
      <c r="H1867" s="33">
        <f t="shared" si="396"/>
        <v>2004</v>
      </c>
      <c r="I1867" s="34">
        <v>6.21</v>
      </c>
      <c r="K1867" s="32">
        <v>34036</v>
      </c>
      <c r="L1867" s="33">
        <f t="shared" si="397"/>
        <v>3</v>
      </c>
      <c r="M1867" s="33">
        <f t="shared" si="398"/>
        <v>1993</v>
      </c>
      <c r="N1867" s="34">
        <v>20.63</v>
      </c>
      <c r="P1867" s="32">
        <v>34541</v>
      </c>
      <c r="Q1867" s="33">
        <f t="shared" si="399"/>
        <v>7</v>
      </c>
      <c r="R1867" s="33">
        <f t="shared" si="400"/>
        <v>1994</v>
      </c>
      <c r="S1867" s="34">
        <v>17.43</v>
      </c>
    </row>
    <row r="1868" spans="1:19">
      <c r="A1868" s="32">
        <v>36453</v>
      </c>
      <c r="B1868" s="33">
        <f t="shared" si="393"/>
        <v>10</v>
      </c>
      <c r="C1868" s="33">
        <f t="shared" si="394"/>
        <v>1999</v>
      </c>
      <c r="D1868" s="34">
        <v>0.46</v>
      </c>
      <c r="F1868" s="32">
        <v>38112</v>
      </c>
      <c r="G1868" s="33">
        <f t="shared" si="395"/>
        <v>5</v>
      </c>
      <c r="H1868" s="33">
        <f t="shared" si="396"/>
        <v>2004</v>
      </c>
      <c r="I1868" s="34">
        <v>6.09</v>
      </c>
      <c r="K1868" s="32">
        <v>34037</v>
      </c>
      <c r="L1868" s="33">
        <f t="shared" si="397"/>
        <v>3</v>
      </c>
      <c r="M1868" s="33">
        <f t="shared" si="398"/>
        <v>1993</v>
      </c>
      <c r="N1868" s="34">
        <v>20.71</v>
      </c>
      <c r="P1868" s="32">
        <v>34542</v>
      </c>
      <c r="Q1868" s="33">
        <f t="shared" si="399"/>
        <v>7</v>
      </c>
      <c r="R1868" s="33">
        <f t="shared" si="400"/>
        <v>1994</v>
      </c>
      <c r="S1868" s="34">
        <v>17.829999999999998</v>
      </c>
    </row>
    <row r="1869" spans="1:19">
      <c r="A1869" s="32">
        <v>36454</v>
      </c>
      <c r="B1869" s="33">
        <f t="shared" si="393"/>
        <v>10</v>
      </c>
      <c r="C1869" s="33">
        <f t="shared" si="394"/>
        <v>1999</v>
      </c>
      <c r="D1869" s="34">
        <v>0.46300000000000002</v>
      </c>
      <c r="F1869" s="32">
        <v>38113</v>
      </c>
      <c r="G1869" s="33">
        <f t="shared" si="395"/>
        <v>5</v>
      </c>
      <c r="H1869" s="33">
        <f t="shared" si="396"/>
        <v>2004</v>
      </c>
      <c r="I1869" s="34">
        <v>6.22</v>
      </c>
      <c r="K1869" s="32">
        <v>34038</v>
      </c>
      <c r="L1869" s="33">
        <f t="shared" si="397"/>
        <v>3</v>
      </c>
      <c r="M1869" s="33">
        <f t="shared" si="398"/>
        <v>1993</v>
      </c>
      <c r="N1869" s="34">
        <v>20.420000000000002</v>
      </c>
      <c r="P1869" s="32">
        <v>34543</v>
      </c>
      <c r="Q1869" s="33">
        <f t="shared" si="399"/>
        <v>7</v>
      </c>
      <c r="R1869" s="33">
        <f t="shared" si="400"/>
        <v>1994</v>
      </c>
      <c r="S1869" s="34">
        <v>18</v>
      </c>
    </row>
    <row r="1870" spans="1:19">
      <c r="A1870" s="32">
        <v>36455</v>
      </c>
      <c r="B1870" s="33">
        <f t="shared" si="393"/>
        <v>10</v>
      </c>
      <c r="C1870" s="33">
        <f t="shared" si="394"/>
        <v>1999</v>
      </c>
      <c r="D1870" s="34">
        <v>0.46800000000000003</v>
      </c>
      <c r="F1870" s="32">
        <v>38114</v>
      </c>
      <c r="G1870" s="33">
        <f t="shared" si="395"/>
        <v>5</v>
      </c>
      <c r="H1870" s="33">
        <f t="shared" si="396"/>
        <v>2004</v>
      </c>
      <c r="I1870" s="34">
        <v>6.18</v>
      </c>
      <c r="K1870" s="32">
        <v>34039</v>
      </c>
      <c r="L1870" s="33">
        <f t="shared" si="397"/>
        <v>3</v>
      </c>
      <c r="M1870" s="33">
        <f t="shared" si="398"/>
        <v>1993</v>
      </c>
      <c r="N1870" s="34">
        <v>20.12</v>
      </c>
      <c r="P1870" s="32">
        <v>34544</v>
      </c>
      <c r="Q1870" s="33">
        <f t="shared" si="399"/>
        <v>7</v>
      </c>
      <c r="R1870" s="33">
        <f t="shared" si="400"/>
        <v>1994</v>
      </c>
      <c r="S1870" s="34">
        <v>18.48</v>
      </c>
    </row>
    <row r="1871" spans="1:19">
      <c r="A1871" s="32">
        <v>36458</v>
      </c>
      <c r="B1871" s="33">
        <f t="shared" si="393"/>
        <v>10</v>
      </c>
      <c r="C1871" s="33">
        <f t="shared" si="394"/>
        <v>1999</v>
      </c>
      <c r="D1871" s="34">
        <v>0.47</v>
      </c>
      <c r="F1871" s="32">
        <v>38117</v>
      </c>
      <c r="G1871" s="33">
        <f t="shared" si="395"/>
        <v>5</v>
      </c>
      <c r="H1871" s="33">
        <f t="shared" si="396"/>
        <v>2004</v>
      </c>
      <c r="I1871" s="34">
        <v>6.14</v>
      </c>
      <c r="K1871" s="32">
        <v>34040</v>
      </c>
      <c r="L1871" s="33">
        <f t="shared" si="397"/>
        <v>3</v>
      </c>
      <c r="M1871" s="33">
        <f t="shared" si="398"/>
        <v>1993</v>
      </c>
      <c r="N1871" s="34">
        <v>20.38</v>
      </c>
      <c r="P1871" s="32">
        <v>34547</v>
      </c>
      <c r="Q1871" s="33">
        <f t="shared" si="399"/>
        <v>8</v>
      </c>
      <c r="R1871" s="33">
        <f t="shared" si="400"/>
        <v>1994</v>
      </c>
      <c r="S1871" s="34">
        <v>19.03</v>
      </c>
    </row>
    <row r="1872" spans="1:19">
      <c r="A1872" s="32">
        <v>36459</v>
      </c>
      <c r="B1872" s="33">
        <f t="shared" si="393"/>
        <v>10</v>
      </c>
      <c r="C1872" s="33">
        <f t="shared" si="394"/>
        <v>1999</v>
      </c>
      <c r="D1872" s="34">
        <v>0.46300000000000002</v>
      </c>
      <c r="F1872" s="32">
        <v>38118</v>
      </c>
      <c r="G1872" s="33">
        <f t="shared" si="395"/>
        <v>5</v>
      </c>
      <c r="H1872" s="33">
        <f t="shared" si="396"/>
        <v>2004</v>
      </c>
      <c r="I1872" s="34">
        <v>6.24</v>
      </c>
      <c r="K1872" s="32">
        <v>34043</v>
      </c>
      <c r="L1872" s="33">
        <f t="shared" si="397"/>
        <v>3</v>
      </c>
      <c r="M1872" s="33">
        <f t="shared" si="398"/>
        <v>1993</v>
      </c>
      <c r="N1872" s="34">
        <v>20.18</v>
      </c>
      <c r="P1872" s="32">
        <v>34548</v>
      </c>
      <c r="Q1872" s="33">
        <f t="shared" si="399"/>
        <v>8</v>
      </c>
      <c r="R1872" s="33">
        <f t="shared" si="400"/>
        <v>1994</v>
      </c>
      <c r="S1872" s="34">
        <v>18.48</v>
      </c>
    </row>
    <row r="1873" spans="1:19">
      <c r="A1873" s="32">
        <v>36460</v>
      </c>
      <c r="B1873" s="33">
        <f t="shared" si="393"/>
        <v>10</v>
      </c>
      <c r="C1873" s="33">
        <f t="shared" si="394"/>
        <v>1999</v>
      </c>
      <c r="D1873" s="34">
        <v>0.45800000000000002</v>
      </c>
      <c r="F1873" s="32">
        <v>38119</v>
      </c>
      <c r="G1873" s="33">
        <f t="shared" si="395"/>
        <v>5</v>
      </c>
      <c r="H1873" s="33">
        <f t="shared" si="396"/>
        <v>2004</v>
      </c>
      <c r="I1873" s="34">
        <v>6.41</v>
      </c>
      <c r="K1873" s="32">
        <v>34044</v>
      </c>
      <c r="L1873" s="33">
        <f t="shared" si="397"/>
        <v>3</v>
      </c>
      <c r="M1873" s="33">
        <f t="shared" si="398"/>
        <v>1993</v>
      </c>
      <c r="N1873" s="34">
        <v>20.04</v>
      </c>
      <c r="P1873" s="32">
        <v>34549</v>
      </c>
      <c r="Q1873" s="33">
        <f t="shared" si="399"/>
        <v>8</v>
      </c>
      <c r="R1873" s="33">
        <f t="shared" si="400"/>
        <v>1994</v>
      </c>
      <c r="S1873" s="34">
        <v>18.48</v>
      </c>
    </row>
    <row r="1874" spans="1:19">
      <c r="A1874" s="32">
        <v>36461</v>
      </c>
      <c r="B1874" s="33">
        <f t="shared" si="393"/>
        <v>10</v>
      </c>
      <c r="C1874" s="33">
        <f t="shared" si="394"/>
        <v>1999</v>
      </c>
      <c r="D1874" s="34">
        <v>0.42</v>
      </c>
      <c r="F1874" s="32">
        <v>38120</v>
      </c>
      <c r="G1874" s="33">
        <f t="shared" si="395"/>
        <v>5</v>
      </c>
      <c r="H1874" s="33">
        <f t="shared" si="396"/>
        <v>2004</v>
      </c>
      <c r="I1874" s="34">
        <v>6.42</v>
      </c>
      <c r="K1874" s="32">
        <v>34045</v>
      </c>
      <c r="L1874" s="33">
        <f t="shared" si="397"/>
        <v>3</v>
      </c>
      <c r="M1874" s="33">
        <f t="shared" si="398"/>
        <v>1993</v>
      </c>
      <c r="N1874" s="34">
        <v>20.14</v>
      </c>
      <c r="P1874" s="32">
        <v>34550</v>
      </c>
      <c r="Q1874" s="33">
        <f t="shared" si="399"/>
        <v>8</v>
      </c>
      <c r="R1874" s="33">
        <f t="shared" si="400"/>
        <v>1994</v>
      </c>
      <c r="S1874" s="34">
        <v>18.43</v>
      </c>
    </row>
    <row r="1875" spans="1:19">
      <c r="A1875" s="32">
        <v>36462</v>
      </c>
      <c r="B1875" s="33">
        <f t="shared" si="393"/>
        <v>10</v>
      </c>
      <c r="C1875" s="33">
        <f t="shared" si="394"/>
        <v>1999</v>
      </c>
      <c r="D1875" s="34">
        <v>0.42799999999999999</v>
      </c>
      <c r="F1875" s="32">
        <v>38121</v>
      </c>
      <c r="G1875" s="33">
        <f t="shared" si="395"/>
        <v>5</v>
      </c>
      <c r="H1875" s="33">
        <f t="shared" si="396"/>
        <v>2004</v>
      </c>
      <c r="I1875" s="34">
        <v>6.43</v>
      </c>
      <c r="K1875" s="32">
        <v>34046</v>
      </c>
      <c r="L1875" s="33">
        <f t="shared" si="397"/>
        <v>3</v>
      </c>
      <c r="M1875" s="33">
        <f t="shared" si="398"/>
        <v>1993</v>
      </c>
      <c r="N1875" s="34">
        <v>20.29</v>
      </c>
      <c r="P1875" s="32">
        <v>34551</v>
      </c>
      <c r="Q1875" s="33">
        <f t="shared" si="399"/>
        <v>8</v>
      </c>
      <c r="R1875" s="33">
        <f t="shared" si="400"/>
        <v>1994</v>
      </c>
      <c r="S1875" s="34">
        <v>17.78</v>
      </c>
    </row>
    <row r="1876" spans="1:19">
      <c r="A1876" s="32">
        <v>36465</v>
      </c>
      <c r="B1876" s="33">
        <f t="shared" si="393"/>
        <v>11</v>
      </c>
      <c r="C1876" s="33">
        <f t="shared" si="394"/>
        <v>1999</v>
      </c>
      <c r="D1876" s="34">
        <v>0.42299999999999999</v>
      </c>
      <c r="F1876" s="32">
        <v>38124</v>
      </c>
      <c r="G1876" s="33">
        <f t="shared" si="395"/>
        <v>5</v>
      </c>
      <c r="H1876" s="33">
        <f t="shared" si="396"/>
        <v>2004</v>
      </c>
      <c r="I1876" s="34">
        <v>6.41</v>
      </c>
      <c r="K1876" s="32">
        <v>34047</v>
      </c>
      <c r="L1876" s="33">
        <f t="shared" si="397"/>
        <v>3</v>
      </c>
      <c r="M1876" s="33">
        <f t="shared" si="398"/>
        <v>1993</v>
      </c>
      <c r="N1876" s="34">
        <v>20.05</v>
      </c>
      <c r="P1876" s="32">
        <v>34554</v>
      </c>
      <c r="Q1876" s="33">
        <f t="shared" si="399"/>
        <v>8</v>
      </c>
      <c r="R1876" s="33">
        <f t="shared" si="400"/>
        <v>1994</v>
      </c>
      <c r="S1876" s="34">
        <v>17.93</v>
      </c>
    </row>
    <row r="1877" spans="1:19">
      <c r="A1877" s="32">
        <v>36466</v>
      </c>
      <c r="B1877" s="33">
        <f t="shared" si="393"/>
        <v>11</v>
      </c>
      <c r="C1877" s="33">
        <f t="shared" si="394"/>
        <v>1999</v>
      </c>
      <c r="D1877" s="34">
        <v>0.42399999999999999</v>
      </c>
      <c r="F1877" s="32">
        <v>38125</v>
      </c>
      <c r="G1877" s="33">
        <f t="shared" si="395"/>
        <v>5</v>
      </c>
      <c r="H1877" s="33">
        <f t="shared" si="396"/>
        <v>2004</v>
      </c>
      <c r="I1877" s="34">
        <v>6.28</v>
      </c>
      <c r="K1877" s="32">
        <v>34050</v>
      </c>
      <c r="L1877" s="33">
        <f t="shared" si="397"/>
        <v>3</v>
      </c>
      <c r="M1877" s="33">
        <f t="shared" si="398"/>
        <v>1993</v>
      </c>
      <c r="N1877" s="34">
        <v>19.52</v>
      </c>
      <c r="P1877" s="32">
        <v>34555</v>
      </c>
      <c r="Q1877" s="33">
        <f t="shared" si="399"/>
        <v>8</v>
      </c>
      <c r="R1877" s="33">
        <f t="shared" si="400"/>
        <v>1994</v>
      </c>
      <c r="S1877" s="34">
        <v>17.68</v>
      </c>
    </row>
    <row r="1878" spans="1:19">
      <c r="A1878" s="32">
        <v>36467</v>
      </c>
      <c r="B1878" s="33">
        <f t="shared" si="393"/>
        <v>11</v>
      </c>
      <c r="C1878" s="33">
        <f t="shared" si="394"/>
        <v>1999</v>
      </c>
      <c r="D1878" s="34">
        <v>0.41499999999999998</v>
      </c>
      <c r="F1878" s="32">
        <v>38126</v>
      </c>
      <c r="G1878" s="33">
        <f t="shared" si="395"/>
        <v>5</v>
      </c>
      <c r="H1878" s="33">
        <f t="shared" si="396"/>
        <v>2004</v>
      </c>
      <c r="I1878" s="34">
        <v>6.18</v>
      </c>
      <c r="K1878" s="32">
        <v>34051</v>
      </c>
      <c r="L1878" s="33">
        <f t="shared" si="397"/>
        <v>3</v>
      </c>
      <c r="M1878" s="33">
        <f t="shared" si="398"/>
        <v>1993</v>
      </c>
      <c r="N1878" s="34">
        <v>19.98</v>
      </c>
      <c r="P1878" s="32">
        <v>34556</v>
      </c>
      <c r="Q1878" s="33">
        <f t="shared" si="399"/>
        <v>8</v>
      </c>
      <c r="R1878" s="33">
        <f t="shared" si="400"/>
        <v>1994</v>
      </c>
      <c r="S1878" s="34">
        <v>17.329999999999998</v>
      </c>
    </row>
    <row r="1879" spans="1:19">
      <c r="A1879" s="32">
        <v>36468</v>
      </c>
      <c r="B1879" s="33">
        <f t="shared" si="393"/>
        <v>11</v>
      </c>
      <c r="C1879" s="33">
        <f t="shared" si="394"/>
        <v>1999</v>
      </c>
      <c r="D1879" s="34">
        <v>0.42</v>
      </c>
      <c r="F1879" s="32">
        <v>38127</v>
      </c>
      <c r="G1879" s="33">
        <f t="shared" si="395"/>
        <v>5</v>
      </c>
      <c r="H1879" s="33">
        <f t="shared" si="396"/>
        <v>2004</v>
      </c>
      <c r="I1879" s="34">
        <v>6.44</v>
      </c>
      <c r="K1879" s="32">
        <v>34052</v>
      </c>
      <c r="L1879" s="33">
        <f t="shared" si="397"/>
        <v>3</v>
      </c>
      <c r="M1879" s="33">
        <f t="shared" si="398"/>
        <v>1993</v>
      </c>
      <c r="N1879" s="34">
        <v>19.97</v>
      </c>
      <c r="P1879" s="32">
        <v>34557</v>
      </c>
      <c r="Q1879" s="33">
        <f t="shared" si="399"/>
        <v>8</v>
      </c>
      <c r="R1879" s="33">
        <f t="shared" si="400"/>
        <v>1994</v>
      </c>
      <c r="S1879" s="34">
        <v>17.5</v>
      </c>
    </row>
    <row r="1880" spans="1:19">
      <c r="A1880" s="32">
        <v>36469</v>
      </c>
      <c r="B1880" s="33">
        <f t="shared" si="393"/>
        <v>11</v>
      </c>
      <c r="C1880" s="33">
        <f t="shared" si="394"/>
        <v>1999</v>
      </c>
      <c r="D1880" s="34">
        <v>0.43</v>
      </c>
      <c r="F1880" s="32">
        <v>38128</v>
      </c>
      <c r="G1880" s="33">
        <f t="shared" si="395"/>
        <v>5</v>
      </c>
      <c r="H1880" s="33">
        <f t="shared" si="396"/>
        <v>2004</v>
      </c>
      <c r="I1880" s="34">
        <v>6.35</v>
      </c>
      <c r="K1880" s="32">
        <v>34053</v>
      </c>
      <c r="L1880" s="33">
        <f t="shared" si="397"/>
        <v>3</v>
      </c>
      <c r="M1880" s="33">
        <f t="shared" si="398"/>
        <v>1993</v>
      </c>
      <c r="N1880" s="34">
        <v>20.12</v>
      </c>
      <c r="P1880" s="32">
        <v>34558</v>
      </c>
      <c r="Q1880" s="33">
        <f t="shared" si="399"/>
        <v>8</v>
      </c>
      <c r="R1880" s="33">
        <f t="shared" si="400"/>
        <v>1994</v>
      </c>
      <c r="S1880" s="34">
        <v>17.100000000000001</v>
      </c>
    </row>
    <row r="1881" spans="1:19">
      <c r="A1881" s="32">
        <v>36472</v>
      </c>
      <c r="B1881" s="33">
        <f t="shared" si="393"/>
        <v>11</v>
      </c>
      <c r="C1881" s="33">
        <f t="shared" si="394"/>
        <v>1999</v>
      </c>
      <c r="D1881" s="34">
        <v>0.42299999999999999</v>
      </c>
      <c r="F1881" s="32">
        <v>38131</v>
      </c>
      <c r="G1881" s="33">
        <f t="shared" si="395"/>
        <v>5</v>
      </c>
      <c r="H1881" s="33">
        <f t="shared" si="396"/>
        <v>2004</v>
      </c>
      <c r="I1881" s="34">
        <v>6.48</v>
      </c>
      <c r="K1881" s="32">
        <v>34054</v>
      </c>
      <c r="L1881" s="33">
        <f t="shared" si="397"/>
        <v>3</v>
      </c>
      <c r="M1881" s="33">
        <f t="shared" si="398"/>
        <v>1993</v>
      </c>
      <c r="N1881" s="34">
        <v>20.420000000000002</v>
      </c>
      <c r="P1881" s="32">
        <v>34561</v>
      </c>
      <c r="Q1881" s="33">
        <f t="shared" si="399"/>
        <v>8</v>
      </c>
      <c r="R1881" s="33">
        <f t="shared" si="400"/>
        <v>1994</v>
      </c>
      <c r="S1881" s="34">
        <v>16.75</v>
      </c>
    </row>
    <row r="1882" spans="1:19">
      <c r="A1882" s="32">
        <v>36473</v>
      </c>
      <c r="B1882" s="33">
        <f t="shared" si="393"/>
        <v>11</v>
      </c>
      <c r="C1882" s="33">
        <f t="shared" si="394"/>
        <v>1999</v>
      </c>
      <c r="D1882" s="34">
        <v>0.42799999999999999</v>
      </c>
      <c r="F1882" s="32">
        <v>38132</v>
      </c>
      <c r="G1882" s="33">
        <f t="shared" si="395"/>
        <v>5</v>
      </c>
      <c r="H1882" s="33">
        <f t="shared" si="396"/>
        <v>2004</v>
      </c>
      <c r="I1882" s="34">
        <v>6.73</v>
      </c>
      <c r="K1882" s="32">
        <v>34057</v>
      </c>
      <c r="L1882" s="33">
        <f t="shared" si="397"/>
        <v>3</v>
      </c>
      <c r="M1882" s="33">
        <f t="shared" si="398"/>
        <v>1993</v>
      </c>
      <c r="N1882" s="34">
        <v>20.27</v>
      </c>
      <c r="P1882" s="32">
        <v>34562</v>
      </c>
      <c r="Q1882" s="33">
        <f t="shared" si="399"/>
        <v>8</v>
      </c>
      <c r="R1882" s="33">
        <f t="shared" si="400"/>
        <v>1994</v>
      </c>
      <c r="S1882" s="34">
        <v>16.68</v>
      </c>
    </row>
    <row r="1883" spans="1:19">
      <c r="A1883" s="32">
        <v>36474</v>
      </c>
      <c r="B1883" s="33">
        <f t="shared" si="393"/>
        <v>11</v>
      </c>
      <c r="C1883" s="33">
        <f t="shared" si="394"/>
        <v>1999</v>
      </c>
      <c r="D1883" s="34">
        <v>0.435</v>
      </c>
      <c r="F1883" s="32">
        <v>38133</v>
      </c>
      <c r="G1883" s="33">
        <f t="shared" si="395"/>
        <v>5</v>
      </c>
      <c r="H1883" s="33">
        <f t="shared" si="396"/>
        <v>2004</v>
      </c>
      <c r="I1883" s="34">
        <v>6.7</v>
      </c>
      <c r="K1883" s="32">
        <v>34058</v>
      </c>
      <c r="L1883" s="33">
        <f t="shared" si="397"/>
        <v>3</v>
      </c>
      <c r="M1883" s="33">
        <f t="shared" si="398"/>
        <v>1993</v>
      </c>
      <c r="N1883" s="34">
        <v>20.27</v>
      </c>
      <c r="P1883" s="32">
        <v>34563</v>
      </c>
      <c r="Q1883" s="33">
        <f t="shared" si="399"/>
        <v>8</v>
      </c>
      <c r="R1883" s="33">
        <f t="shared" si="400"/>
        <v>1994</v>
      </c>
      <c r="S1883" s="34">
        <v>16.28</v>
      </c>
    </row>
    <row r="1884" spans="1:19">
      <c r="A1884" s="32">
        <v>36475</v>
      </c>
      <c r="B1884" s="33">
        <f t="shared" si="393"/>
        <v>11</v>
      </c>
      <c r="C1884" s="33">
        <f t="shared" si="394"/>
        <v>1999</v>
      </c>
      <c r="D1884" s="34">
        <v>0.435</v>
      </c>
      <c r="F1884" s="32">
        <v>38134</v>
      </c>
      <c r="G1884" s="33">
        <f t="shared" si="395"/>
        <v>5</v>
      </c>
      <c r="H1884" s="33">
        <f t="shared" si="396"/>
        <v>2004</v>
      </c>
      <c r="I1884" s="34">
        <v>6.51</v>
      </c>
      <c r="K1884" s="32">
        <v>34059</v>
      </c>
      <c r="L1884" s="33">
        <f t="shared" si="397"/>
        <v>3</v>
      </c>
      <c r="M1884" s="33">
        <f t="shared" si="398"/>
        <v>1993</v>
      </c>
      <c r="N1884" s="34">
        <v>20.440000000000001</v>
      </c>
      <c r="P1884" s="32">
        <v>34564</v>
      </c>
      <c r="Q1884" s="33">
        <f t="shared" si="399"/>
        <v>8</v>
      </c>
      <c r="R1884" s="33">
        <f t="shared" si="400"/>
        <v>1994</v>
      </c>
      <c r="S1884" s="34">
        <v>16.3</v>
      </c>
    </row>
    <row r="1885" spans="1:19">
      <c r="A1885" s="32">
        <v>36476</v>
      </c>
      <c r="B1885" s="33">
        <f t="shared" si="393"/>
        <v>11</v>
      </c>
      <c r="C1885" s="33">
        <f t="shared" si="394"/>
        <v>1999</v>
      </c>
      <c r="D1885" s="34">
        <v>0.43099999999999999</v>
      </c>
      <c r="F1885" s="32">
        <v>38135</v>
      </c>
      <c r="G1885" s="33">
        <f t="shared" si="395"/>
        <v>5</v>
      </c>
      <c r="H1885" s="33">
        <f t="shared" si="396"/>
        <v>2004</v>
      </c>
      <c r="I1885" s="34">
        <v>6.45</v>
      </c>
      <c r="K1885" s="32">
        <v>34060</v>
      </c>
      <c r="L1885" s="33">
        <f t="shared" si="397"/>
        <v>4</v>
      </c>
      <c r="M1885" s="33">
        <f t="shared" si="398"/>
        <v>1993</v>
      </c>
      <c r="N1885" s="34">
        <v>20.54</v>
      </c>
      <c r="P1885" s="32">
        <v>34565</v>
      </c>
      <c r="Q1885" s="33">
        <f t="shared" si="399"/>
        <v>8</v>
      </c>
      <c r="R1885" s="33">
        <f t="shared" si="400"/>
        <v>1994</v>
      </c>
      <c r="S1885" s="34">
        <v>16.13</v>
      </c>
    </row>
    <row r="1886" spans="1:19">
      <c r="A1886" s="32">
        <v>36479</v>
      </c>
      <c r="B1886" s="33">
        <f t="shared" si="393"/>
        <v>11</v>
      </c>
      <c r="C1886" s="33">
        <f t="shared" si="394"/>
        <v>1999</v>
      </c>
      <c r="D1886" s="34">
        <v>0.443</v>
      </c>
      <c r="F1886" s="32">
        <v>38139</v>
      </c>
      <c r="G1886" s="33">
        <f t="shared" si="395"/>
        <v>6</v>
      </c>
      <c r="H1886" s="33">
        <f t="shared" si="396"/>
        <v>2004</v>
      </c>
      <c r="I1886" s="34">
        <v>6.45</v>
      </c>
      <c r="K1886" s="32">
        <v>34061</v>
      </c>
      <c r="L1886" s="33">
        <f t="shared" si="397"/>
        <v>4</v>
      </c>
      <c r="M1886" s="33">
        <f t="shared" si="398"/>
        <v>1993</v>
      </c>
      <c r="N1886" s="34">
        <v>20.67</v>
      </c>
      <c r="P1886" s="32">
        <v>34568</v>
      </c>
      <c r="Q1886" s="33">
        <f t="shared" si="399"/>
        <v>8</v>
      </c>
      <c r="R1886" s="33">
        <f t="shared" si="400"/>
        <v>1994</v>
      </c>
      <c r="S1886" s="34">
        <v>15.25</v>
      </c>
    </row>
    <row r="1887" spans="1:19">
      <c r="A1887" s="32">
        <v>36480</v>
      </c>
      <c r="B1887" s="33">
        <f t="shared" si="393"/>
        <v>11</v>
      </c>
      <c r="C1887" s="33">
        <f t="shared" si="394"/>
        <v>1999</v>
      </c>
      <c r="D1887" s="34">
        <v>0.443</v>
      </c>
      <c r="F1887" s="32">
        <v>38140</v>
      </c>
      <c r="G1887" s="33">
        <f t="shared" si="395"/>
        <v>6</v>
      </c>
      <c r="H1887" s="33">
        <f t="shared" si="396"/>
        <v>2004</v>
      </c>
      <c r="I1887" s="34">
        <v>6.51</v>
      </c>
      <c r="K1887" s="32">
        <v>34064</v>
      </c>
      <c r="L1887" s="33">
        <f t="shared" si="397"/>
        <v>4</v>
      </c>
      <c r="M1887" s="33">
        <f t="shared" si="398"/>
        <v>1993</v>
      </c>
      <c r="N1887" s="34">
        <v>20.59</v>
      </c>
      <c r="P1887" s="32">
        <v>34569</v>
      </c>
      <c r="Q1887" s="33">
        <f t="shared" si="399"/>
        <v>8</v>
      </c>
      <c r="R1887" s="33">
        <f t="shared" si="400"/>
        <v>1994</v>
      </c>
      <c r="S1887" s="34">
        <v>15.3</v>
      </c>
    </row>
    <row r="1888" spans="1:19">
      <c r="A1888" s="32">
        <v>36481</v>
      </c>
      <c r="B1888" s="33">
        <f t="shared" si="393"/>
        <v>11</v>
      </c>
      <c r="C1888" s="33">
        <f t="shared" si="394"/>
        <v>1999</v>
      </c>
      <c r="D1888" s="34">
        <v>0.45100000000000001</v>
      </c>
      <c r="F1888" s="32">
        <v>38141</v>
      </c>
      <c r="G1888" s="33">
        <f t="shared" si="395"/>
        <v>6</v>
      </c>
      <c r="H1888" s="33">
        <f t="shared" si="396"/>
        <v>2004</v>
      </c>
      <c r="I1888" s="34">
        <v>6.44</v>
      </c>
      <c r="K1888" s="32">
        <v>34065</v>
      </c>
      <c r="L1888" s="33">
        <f t="shared" si="397"/>
        <v>4</v>
      </c>
      <c r="M1888" s="33">
        <f t="shared" si="398"/>
        <v>1993</v>
      </c>
      <c r="N1888" s="34">
        <v>20.329999999999998</v>
      </c>
      <c r="P1888" s="32">
        <v>34570</v>
      </c>
      <c r="Q1888" s="33">
        <f t="shared" si="399"/>
        <v>8</v>
      </c>
      <c r="R1888" s="33">
        <f t="shared" si="400"/>
        <v>1994</v>
      </c>
      <c r="S1888" s="34">
        <v>15.8</v>
      </c>
    </row>
    <row r="1889" spans="1:19">
      <c r="A1889" s="32">
        <v>36482</v>
      </c>
      <c r="B1889" s="33">
        <f t="shared" si="393"/>
        <v>11</v>
      </c>
      <c r="C1889" s="33">
        <f t="shared" si="394"/>
        <v>1999</v>
      </c>
      <c r="D1889" s="34">
        <v>0.45</v>
      </c>
      <c r="F1889" s="32">
        <v>38142</v>
      </c>
      <c r="G1889" s="33">
        <f t="shared" si="395"/>
        <v>6</v>
      </c>
      <c r="H1889" s="33">
        <f t="shared" si="396"/>
        <v>2004</v>
      </c>
      <c r="I1889" s="34">
        <v>6.15</v>
      </c>
      <c r="K1889" s="32">
        <v>34066</v>
      </c>
      <c r="L1889" s="33">
        <f t="shared" si="397"/>
        <v>4</v>
      </c>
      <c r="M1889" s="33">
        <f t="shared" si="398"/>
        <v>1993</v>
      </c>
      <c r="N1889" s="34">
        <v>20.350000000000001</v>
      </c>
      <c r="P1889" s="32">
        <v>34571</v>
      </c>
      <c r="Q1889" s="33">
        <f t="shared" si="399"/>
        <v>8</v>
      </c>
      <c r="R1889" s="33">
        <f t="shared" si="400"/>
        <v>1994</v>
      </c>
      <c r="S1889" s="34">
        <v>15.75</v>
      </c>
    </row>
    <row r="1890" spans="1:19">
      <c r="A1890" s="32">
        <v>36483</v>
      </c>
      <c r="B1890" s="33">
        <f t="shared" si="393"/>
        <v>11</v>
      </c>
      <c r="C1890" s="33">
        <f t="shared" si="394"/>
        <v>1999</v>
      </c>
      <c r="D1890" s="34">
        <v>0.45</v>
      </c>
      <c r="F1890" s="32">
        <v>38145</v>
      </c>
      <c r="G1890" s="33">
        <f t="shared" si="395"/>
        <v>6</v>
      </c>
      <c r="H1890" s="33">
        <f t="shared" si="396"/>
        <v>2004</v>
      </c>
      <c r="I1890" s="34">
        <v>6.09</v>
      </c>
      <c r="K1890" s="32">
        <v>34067</v>
      </c>
      <c r="L1890" s="33">
        <f t="shared" si="397"/>
        <v>4</v>
      </c>
      <c r="M1890" s="33">
        <f t="shared" si="398"/>
        <v>1993</v>
      </c>
      <c r="N1890" s="34">
        <v>20.22</v>
      </c>
      <c r="P1890" s="32">
        <v>34572</v>
      </c>
      <c r="Q1890" s="33">
        <f t="shared" si="399"/>
        <v>8</v>
      </c>
      <c r="R1890" s="33">
        <f t="shared" si="400"/>
        <v>1994</v>
      </c>
      <c r="S1890" s="34">
        <v>15.85</v>
      </c>
    </row>
    <row r="1891" spans="1:19">
      <c r="A1891" s="32">
        <v>36486</v>
      </c>
      <c r="B1891" s="33">
        <f t="shared" si="393"/>
        <v>11</v>
      </c>
      <c r="C1891" s="33">
        <f t="shared" si="394"/>
        <v>1999</v>
      </c>
      <c r="D1891" s="34">
        <v>0.45900000000000002</v>
      </c>
      <c r="F1891" s="32">
        <v>38146</v>
      </c>
      <c r="G1891" s="33">
        <f t="shared" si="395"/>
        <v>6</v>
      </c>
      <c r="H1891" s="33">
        <f t="shared" si="396"/>
        <v>2004</v>
      </c>
      <c r="I1891" s="34">
        <v>6.19</v>
      </c>
      <c r="K1891" s="32">
        <v>34071</v>
      </c>
      <c r="L1891" s="33">
        <f t="shared" si="397"/>
        <v>4</v>
      </c>
      <c r="M1891" s="33">
        <f t="shared" si="398"/>
        <v>1993</v>
      </c>
      <c r="N1891" s="34">
        <v>20.43</v>
      </c>
      <c r="P1891" s="32">
        <v>34576</v>
      </c>
      <c r="Q1891" s="33">
        <f t="shared" si="399"/>
        <v>8</v>
      </c>
      <c r="R1891" s="33">
        <f t="shared" si="400"/>
        <v>1994</v>
      </c>
      <c r="S1891" s="34">
        <v>15.78</v>
      </c>
    </row>
    <row r="1892" spans="1:19">
      <c r="A1892" s="32">
        <v>36487</v>
      </c>
      <c r="B1892" s="33">
        <f t="shared" ref="B1892:B1955" si="401">+MONTH(A1892)</f>
        <v>11</v>
      </c>
      <c r="C1892" s="33">
        <f t="shared" ref="C1892:C1955" si="402">+YEAR(A1892)</f>
        <v>1999</v>
      </c>
      <c r="D1892" s="34">
        <v>0.44900000000000001</v>
      </c>
      <c r="F1892" s="32">
        <v>38147</v>
      </c>
      <c r="G1892" s="33">
        <f t="shared" ref="G1892:G1955" si="403">+MONTH(F1892)</f>
        <v>6</v>
      </c>
      <c r="H1892" s="33">
        <f t="shared" ref="H1892:H1955" si="404">+YEAR(F1892)</f>
        <v>2004</v>
      </c>
      <c r="I1892" s="34">
        <v>6.04</v>
      </c>
      <c r="K1892" s="32">
        <v>34072</v>
      </c>
      <c r="L1892" s="33">
        <f t="shared" ref="L1892:L1955" si="405">+MONTH(K1892)</f>
        <v>4</v>
      </c>
      <c r="M1892" s="33">
        <f t="shared" ref="M1892:M1955" si="406">+YEAR(K1892)</f>
        <v>1993</v>
      </c>
      <c r="N1892" s="34">
        <v>20.28</v>
      </c>
      <c r="P1892" s="32">
        <v>34577</v>
      </c>
      <c r="Q1892" s="33">
        <f t="shared" ref="Q1892:Q1955" si="407">+MONTH(P1892)</f>
        <v>8</v>
      </c>
      <c r="R1892" s="33">
        <f t="shared" si="400"/>
        <v>1994</v>
      </c>
      <c r="S1892" s="34">
        <v>16.03</v>
      </c>
    </row>
    <row r="1893" spans="1:19">
      <c r="A1893" s="32">
        <v>36488</v>
      </c>
      <c r="B1893" s="33">
        <f t="shared" si="401"/>
        <v>11</v>
      </c>
      <c r="C1893" s="33">
        <f t="shared" si="402"/>
        <v>1999</v>
      </c>
      <c r="D1893" s="34">
        <v>0.45</v>
      </c>
      <c r="F1893" s="32">
        <v>38148</v>
      </c>
      <c r="G1893" s="33">
        <f t="shared" si="403"/>
        <v>6</v>
      </c>
      <c r="H1893" s="33">
        <f t="shared" si="404"/>
        <v>2004</v>
      </c>
      <c r="I1893" s="34">
        <v>6</v>
      </c>
      <c r="K1893" s="32">
        <v>34073</v>
      </c>
      <c r="L1893" s="33">
        <f t="shared" si="405"/>
        <v>4</v>
      </c>
      <c r="M1893" s="33">
        <f t="shared" si="406"/>
        <v>1993</v>
      </c>
      <c r="N1893" s="34">
        <v>20.38</v>
      </c>
      <c r="P1893" s="32">
        <v>34578</v>
      </c>
      <c r="Q1893" s="33">
        <f t="shared" si="407"/>
        <v>9</v>
      </c>
      <c r="R1893" s="33">
        <f t="shared" ref="R1893:R1956" si="408">+YEAR(P1893)</f>
        <v>1994</v>
      </c>
      <c r="S1893" s="34">
        <v>16.03</v>
      </c>
    </row>
    <row r="1894" spans="1:19">
      <c r="A1894" s="32">
        <v>36490</v>
      </c>
      <c r="B1894" s="33">
        <f t="shared" si="401"/>
        <v>11</v>
      </c>
      <c r="C1894" s="33">
        <f t="shared" si="402"/>
        <v>1999</v>
      </c>
      <c r="D1894" s="34">
        <v>0.45</v>
      </c>
      <c r="F1894" s="32">
        <v>38152</v>
      </c>
      <c r="G1894" s="33">
        <f t="shared" si="403"/>
        <v>6</v>
      </c>
      <c r="H1894" s="33">
        <f t="shared" si="404"/>
        <v>2004</v>
      </c>
      <c r="I1894" s="34">
        <v>6.15</v>
      </c>
      <c r="K1894" s="32">
        <v>34074</v>
      </c>
      <c r="L1894" s="33">
        <f t="shared" si="405"/>
        <v>4</v>
      </c>
      <c r="M1894" s="33">
        <f t="shared" si="406"/>
        <v>1993</v>
      </c>
      <c r="N1894" s="34">
        <v>20.21</v>
      </c>
      <c r="P1894" s="32">
        <v>34579</v>
      </c>
      <c r="Q1894" s="33">
        <f t="shared" si="407"/>
        <v>9</v>
      </c>
      <c r="R1894" s="33">
        <f t="shared" si="408"/>
        <v>1994</v>
      </c>
      <c r="S1894" s="34">
        <v>15.88</v>
      </c>
    </row>
    <row r="1895" spans="1:19">
      <c r="A1895" s="32">
        <v>36493</v>
      </c>
      <c r="B1895" s="33">
        <f t="shared" si="401"/>
        <v>11</v>
      </c>
      <c r="C1895" s="33">
        <f t="shared" si="402"/>
        <v>1999</v>
      </c>
      <c r="D1895" s="34">
        <v>0.433</v>
      </c>
      <c r="F1895" s="32">
        <v>38153</v>
      </c>
      <c r="G1895" s="33">
        <f t="shared" si="403"/>
        <v>6</v>
      </c>
      <c r="H1895" s="33">
        <f t="shared" si="404"/>
        <v>2004</v>
      </c>
      <c r="I1895" s="34">
        <v>6.35</v>
      </c>
      <c r="K1895" s="32">
        <v>34075</v>
      </c>
      <c r="L1895" s="33">
        <f t="shared" si="405"/>
        <v>4</v>
      </c>
      <c r="M1895" s="33">
        <f t="shared" si="406"/>
        <v>1993</v>
      </c>
      <c r="N1895" s="34">
        <v>20.09</v>
      </c>
      <c r="P1895" s="32">
        <v>34582</v>
      </c>
      <c r="Q1895" s="33">
        <f t="shared" si="407"/>
        <v>9</v>
      </c>
      <c r="R1895" s="33">
        <f t="shared" si="408"/>
        <v>1994</v>
      </c>
      <c r="S1895" s="34">
        <v>15.6</v>
      </c>
    </row>
    <row r="1896" spans="1:19">
      <c r="A1896" s="32">
        <v>36494</v>
      </c>
      <c r="B1896" s="33">
        <f t="shared" si="401"/>
        <v>11</v>
      </c>
      <c r="C1896" s="33">
        <f t="shared" si="402"/>
        <v>1999</v>
      </c>
      <c r="D1896" s="34">
        <v>0.41399999999999998</v>
      </c>
      <c r="F1896" s="32">
        <v>38154</v>
      </c>
      <c r="G1896" s="33">
        <f t="shared" si="403"/>
        <v>6</v>
      </c>
      <c r="H1896" s="33">
        <f t="shared" si="404"/>
        <v>2004</v>
      </c>
      <c r="I1896" s="34">
        <v>6.38</v>
      </c>
      <c r="K1896" s="32">
        <v>34078</v>
      </c>
      <c r="L1896" s="33">
        <f t="shared" si="405"/>
        <v>4</v>
      </c>
      <c r="M1896" s="33">
        <f t="shared" si="406"/>
        <v>1993</v>
      </c>
      <c r="N1896" s="34">
        <v>19.989999999999998</v>
      </c>
      <c r="P1896" s="32">
        <v>34583</v>
      </c>
      <c r="Q1896" s="33">
        <f t="shared" si="407"/>
        <v>9</v>
      </c>
      <c r="R1896" s="33">
        <f t="shared" si="408"/>
        <v>1994</v>
      </c>
      <c r="S1896" s="34">
        <v>15.95</v>
      </c>
    </row>
    <row r="1897" spans="1:19">
      <c r="A1897" s="32">
        <v>36495</v>
      </c>
      <c r="B1897" s="33">
        <f t="shared" si="401"/>
        <v>12</v>
      </c>
      <c r="C1897" s="33">
        <f t="shared" si="402"/>
        <v>1999</v>
      </c>
      <c r="D1897" s="34">
        <v>0.39600000000000002</v>
      </c>
      <c r="F1897" s="32">
        <v>38155</v>
      </c>
      <c r="G1897" s="33">
        <f t="shared" si="403"/>
        <v>6</v>
      </c>
      <c r="H1897" s="33">
        <f t="shared" si="404"/>
        <v>2004</v>
      </c>
      <c r="I1897" s="34">
        <v>6.57</v>
      </c>
      <c r="K1897" s="32">
        <v>34079</v>
      </c>
      <c r="L1897" s="33">
        <f t="shared" si="405"/>
        <v>4</v>
      </c>
      <c r="M1897" s="33">
        <f t="shared" si="406"/>
        <v>1993</v>
      </c>
      <c r="N1897" s="34">
        <v>20.05</v>
      </c>
      <c r="P1897" s="32">
        <v>34584</v>
      </c>
      <c r="Q1897" s="33">
        <f t="shared" si="407"/>
        <v>9</v>
      </c>
      <c r="R1897" s="33">
        <f t="shared" si="408"/>
        <v>1994</v>
      </c>
      <c r="S1897" s="34">
        <v>16.03</v>
      </c>
    </row>
    <row r="1898" spans="1:19">
      <c r="A1898" s="32">
        <v>36496</v>
      </c>
      <c r="B1898" s="33">
        <f t="shared" si="401"/>
        <v>12</v>
      </c>
      <c r="C1898" s="33">
        <f t="shared" si="402"/>
        <v>1999</v>
      </c>
      <c r="D1898" s="34">
        <v>0.41799999999999998</v>
      </c>
      <c r="F1898" s="32">
        <v>38156</v>
      </c>
      <c r="G1898" s="33">
        <f t="shared" si="403"/>
        <v>6</v>
      </c>
      <c r="H1898" s="33">
        <f t="shared" si="404"/>
        <v>2004</v>
      </c>
      <c r="I1898" s="34">
        <v>6.48</v>
      </c>
      <c r="K1898" s="32">
        <v>34080</v>
      </c>
      <c r="L1898" s="33">
        <f t="shared" si="405"/>
        <v>4</v>
      </c>
      <c r="M1898" s="33">
        <f t="shared" si="406"/>
        <v>1993</v>
      </c>
      <c r="N1898" s="34">
        <v>19.989999999999998</v>
      </c>
      <c r="P1898" s="32">
        <v>34585</v>
      </c>
      <c r="Q1898" s="33">
        <f t="shared" si="407"/>
        <v>9</v>
      </c>
      <c r="R1898" s="33">
        <f t="shared" si="408"/>
        <v>1994</v>
      </c>
      <c r="S1898" s="34">
        <v>16.05</v>
      </c>
    </row>
    <row r="1899" spans="1:19">
      <c r="A1899" s="32">
        <v>36497</v>
      </c>
      <c r="B1899" s="33">
        <f t="shared" si="401"/>
        <v>12</v>
      </c>
      <c r="C1899" s="33">
        <f t="shared" si="402"/>
        <v>1999</v>
      </c>
      <c r="D1899" s="34">
        <v>0.42399999999999999</v>
      </c>
      <c r="F1899" s="32">
        <v>38159</v>
      </c>
      <c r="G1899" s="33">
        <f t="shared" si="403"/>
        <v>6</v>
      </c>
      <c r="H1899" s="33">
        <f t="shared" si="404"/>
        <v>2004</v>
      </c>
      <c r="I1899" s="34">
        <v>6.42</v>
      </c>
      <c r="K1899" s="32">
        <v>34081</v>
      </c>
      <c r="L1899" s="33">
        <f t="shared" si="405"/>
        <v>4</v>
      </c>
      <c r="M1899" s="33">
        <f t="shared" si="406"/>
        <v>1993</v>
      </c>
      <c r="N1899" s="34">
        <v>19.79</v>
      </c>
      <c r="P1899" s="32">
        <v>34586</v>
      </c>
      <c r="Q1899" s="33">
        <f t="shared" si="407"/>
        <v>9</v>
      </c>
      <c r="R1899" s="33">
        <f t="shared" si="408"/>
        <v>1994</v>
      </c>
      <c r="S1899" s="34">
        <v>15.93</v>
      </c>
    </row>
    <row r="1900" spans="1:19">
      <c r="A1900" s="32">
        <v>36500</v>
      </c>
      <c r="B1900" s="33">
        <f t="shared" si="401"/>
        <v>12</v>
      </c>
      <c r="C1900" s="33">
        <f t="shared" si="402"/>
        <v>1999</v>
      </c>
      <c r="D1900" s="34">
        <v>0.42899999999999999</v>
      </c>
      <c r="F1900" s="32">
        <v>38160</v>
      </c>
      <c r="G1900" s="33">
        <f t="shared" si="403"/>
        <v>6</v>
      </c>
      <c r="H1900" s="33">
        <f t="shared" si="404"/>
        <v>2004</v>
      </c>
      <c r="I1900" s="34">
        <v>6.29</v>
      </c>
      <c r="K1900" s="32">
        <v>34082</v>
      </c>
      <c r="L1900" s="33">
        <f t="shared" si="405"/>
        <v>4</v>
      </c>
      <c r="M1900" s="33">
        <f t="shared" si="406"/>
        <v>1993</v>
      </c>
      <c r="N1900" s="34">
        <v>19.93</v>
      </c>
      <c r="P1900" s="32">
        <v>34589</v>
      </c>
      <c r="Q1900" s="33">
        <f t="shared" si="407"/>
        <v>9</v>
      </c>
      <c r="R1900" s="33">
        <f t="shared" si="408"/>
        <v>1994</v>
      </c>
      <c r="S1900" s="34">
        <v>15.83</v>
      </c>
    </row>
    <row r="1901" spans="1:19">
      <c r="A1901" s="32">
        <v>36501</v>
      </c>
      <c r="B1901" s="33">
        <f t="shared" si="401"/>
        <v>12</v>
      </c>
      <c r="C1901" s="33">
        <f t="shared" si="402"/>
        <v>1999</v>
      </c>
      <c r="D1901" s="34">
        <v>0.42299999999999999</v>
      </c>
      <c r="F1901" s="32">
        <v>38161</v>
      </c>
      <c r="G1901" s="33">
        <f t="shared" si="403"/>
        <v>6</v>
      </c>
      <c r="H1901" s="33">
        <f t="shared" si="404"/>
        <v>2004</v>
      </c>
      <c r="I1901" s="34">
        <v>6.3</v>
      </c>
      <c r="K1901" s="32">
        <v>34085</v>
      </c>
      <c r="L1901" s="33">
        <f t="shared" si="405"/>
        <v>4</v>
      </c>
      <c r="M1901" s="33">
        <f t="shared" si="406"/>
        <v>1993</v>
      </c>
      <c r="N1901" s="34">
        <v>19.829999999999998</v>
      </c>
      <c r="P1901" s="32">
        <v>34590</v>
      </c>
      <c r="Q1901" s="33">
        <f t="shared" si="407"/>
        <v>9</v>
      </c>
      <c r="R1901" s="33">
        <f t="shared" si="408"/>
        <v>1994</v>
      </c>
      <c r="S1901" s="34">
        <v>15.48</v>
      </c>
    </row>
    <row r="1902" spans="1:19">
      <c r="A1902" s="32">
        <v>36502</v>
      </c>
      <c r="B1902" s="33">
        <f t="shared" si="401"/>
        <v>12</v>
      </c>
      <c r="C1902" s="33">
        <f t="shared" si="402"/>
        <v>1999</v>
      </c>
      <c r="D1902" s="34">
        <v>0.4</v>
      </c>
      <c r="F1902" s="32">
        <v>38162</v>
      </c>
      <c r="G1902" s="33">
        <f t="shared" si="403"/>
        <v>6</v>
      </c>
      <c r="H1902" s="33">
        <f t="shared" si="404"/>
        <v>2004</v>
      </c>
      <c r="I1902" s="34">
        <v>6.41</v>
      </c>
      <c r="K1902" s="32">
        <v>34086</v>
      </c>
      <c r="L1902" s="33">
        <f t="shared" si="405"/>
        <v>4</v>
      </c>
      <c r="M1902" s="33">
        <f t="shared" si="406"/>
        <v>1993</v>
      </c>
      <c r="N1902" s="34">
        <v>20.21</v>
      </c>
      <c r="P1902" s="32">
        <v>34591</v>
      </c>
      <c r="Q1902" s="33">
        <f t="shared" si="407"/>
        <v>9</v>
      </c>
      <c r="R1902" s="33">
        <f t="shared" si="408"/>
        <v>1994</v>
      </c>
      <c r="S1902" s="34">
        <v>15.4</v>
      </c>
    </row>
    <row r="1903" spans="1:19">
      <c r="A1903" s="32">
        <v>36503</v>
      </c>
      <c r="B1903" s="33">
        <f t="shared" si="401"/>
        <v>12</v>
      </c>
      <c r="C1903" s="33">
        <f t="shared" si="402"/>
        <v>1999</v>
      </c>
      <c r="D1903" s="34">
        <v>0.41499999999999998</v>
      </c>
      <c r="F1903" s="32">
        <v>38163</v>
      </c>
      <c r="G1903" s="33">
        <f t="shared" si="403"/>
        <v>6</v>
      </c>
      <c r="H1903" s="33">
        <f t="shared" si="404"/>
        <v>2004</v>
      </c>
      <c r="I1903" s="34">
        <v>6.28</v>
      </c>
      <c r="K1903" s="32">
        <v>34088</v>
      </c>
      <c r="L1903" s="33">
        <f t="shared" si="405"/>
        <v>4</v>
      </c>
      <c r="M1903" s="33">
        <f t="shared" si="406"/>
        <v>1993</v>
      </c>
      <c r="N1903" s="34">
        <v>20.63</v>
      </c>
      <c r="P1903" s="32">
        <v>34592</v>
      </c>
      <c r="Q1903" s="33">
        <f t="shared" si="407"/>
        <v>9</v>
      </c>
      <c r="R1903" s="33">
        <f t="shared" si="408"/>
        <v>1994</v>
      </c>
      <c r="S1903" s="34">
        <v>15.25</v>
      </c>
    </row>
    <row r="1904" spans="1:19">
      <c r="A1904" s="32">
        <v>36504</v>
      </c>
      <c r="B1904" s="33">
        <f t="shared" si="401"/>
        <v>12</v>
      </c>
      <c r="C1904" s="33">
        <f t="shared" si="402"/>
        <v>1999</v>
      </c>
      <c r="D1904" s="34">
        <v>0.40500000000000003</v>
      </c>
      <c r="F1904" s="32">
        <v>38166</v>
      </c>
      <c r="G1904" s="33">
        <f t="shared" si="403"/>
        <v>6</v>
      </c>
      <c r="H1904" s="33">
        <f t="shared" si="404"/>
        <v>2004</v>
      </c>
      <c r="I1904" s="34">
        <v>6.13</v>
      </c>
      <c r="K1904" s="32">
        <v>34089</v>
      </c>
      <c r="L1904" s="33">
        <f t="shared" si="405"/>
        <v>4</v>
      </c>
      <c r="M1904" s="33">
        <f t="shared" si="406"/>
        <v>1993</v>
      </c>
      <c r="N1904" s="34">
        <v>20.54</v>
      </c>
      <c r="P1904" s="32">
        <v>34593</v>
      </c>
      <c r="Q1904" s="33">
        <f t="shared" si="407"/>
        <v>9</v>
      </c>
      <c r="R1904" s="33">
        <f t="shared" si="408"/>
        <v>1994</v>
      </c>
      <c r="S1904" s="34">
        <v>15.3</v>
      </c>
    </row>
    <row r="1905" spans="1:19">
      <c r="A1905" s="32">
        <v>36507</v>
      </c>
      <c r="B1905" s="33">
        <f t="shared" si="401"/>
        <v>12</v>
      </c>
      <c r="C1905" s="33">
        <f t="shared" si="402"/>
        <v>1999</v>
      </c>
      <c r="D1905" s="34">
        <v>0.40799999999999997</v>
      </c>
      <c r="F1905" s="32">
        <v>38167</v>
      </c>
      <c r="G1905" s="33">
        <f t="shared" si="403"/>
        <v>6</v>
      </c>
      <c r="H1905" s="33">
        <f t="shared" si="404"/>
        <v>2004</v>
      </c>
      <c r="I1905" s="34">
        <v>6.02</v>
      </c>
      <c r="K1905" s="32">
        <v>34092</v>
      </c>
      <c r="L1905" s="33">
        <f t="shared" si="405"/>
        <v>5</v>
      </c>
      <c r="M1905" s="33">
        <f t="shared" si="406"/>
        <v>1993</v>
      </c>
      <c r="N1905" s="34">
        <v>20.58</v>
      </c>
      <c r="P1905" s="32">
        <v>34596</v>
      </c>
      <c r="Q1905" s="33">
        <f t="shared" si="407"/>
        <v>9</v>
      </c>
      <c r="R1905" s="33">
        <f t="shared" si="408"/>
        <v>1994</v>
      </c>
      <c r="S1905" s="34">
        <v>15.45</v>
      </c>
    </row>
    <row r="1906" spans="1:19">
      <c r="A1906" s="32">
        <v>36508</v>
      </c>
      <c r="B1906" s="33">
        <f t="shared" si="401"/>
        <v>12</v>
      </c>
      <c r="C1906" s="33">
        <f t="shared" si="402"/>
        <v>1999</v>
      </c>
      <c r="D1906" s="34">
        <v>0.40899999999999997</v>
      </c>
      <c r="F1906" s="32">
        <v>38168</v>
      </c>
      <c r="G1906" s="33">
        <f t="shared" si="403"/>
        <v>6</v>
      </c>
      <c r="H1906" s="33">
        <f t="shared" si="404"/>
        <v>2004</v>
      </c>
      <c r="I1906" s="34">
        <v>6.03</v>
      </c>
      <c r="K1906" s="32">
        <v>34093</v>
      </c>
      <c r="L1906" s="33">
        <f t="shared" si="405"/>
        <v>5</v>
      </c>
      <c r="M1906" s="33">
        <f t="shared" si="406"/>
        <v>1993</v>
      </c>
      <c r="N1906" s="34">
        <v>20.399999999999999</v>
      </c>
      <c r="P1906" s="32">
        <v>34597</v>
      </c>
      <c r="Q1906" s="33">
        <f t="shared" si="407"/>
        <v>9</v>
      </c>
      <c r="R1906" s="33">
        <f t="shared" si="408"/>
        <v>1994</v>
      </c>
      <c r="S1906" s="34">
        <v>15.78</v>
      </c>
    </row>
    <row r="1907" spans="1:19">
      <c r="A1907" s="32">
        <v>36509</v>
      </c>
      <c r="B1907" s="33">
        <f t="shared" si="401"/>
        <v>12</v>
      </c>
      <c r="C1907" s="33">
        <f t="shared" si="402"/>
        <v>1999</v>
      </c>
      <c r="D1907" s="34">
        <v>0.42599999999999999</v>
      </c>
      <c r="F1907" s="32">
        <v>38169</v>
      </c>
      <c r="G1907" s="33">
        <f t="shared" si="403"/>
        <v>7</v>
      </c>
      <c r="H1907" s="33">
        <f t="shared" si="404"/>
        <v>2004</v>
      </c>
      <c r="I1907" s="34">
        <v>5.95</v>
      </c>
      <c r="K1907" s="32">
        <v>34094</v>
      </c>
      <c r="L1907" s="33">
        <f t="shared" si="405"/>
        <v>5</v>
      </c>
      <c r="M1907" s="33">
        <f t="shared" si="406"/>
        <v>1993</v>
      </c>
      <c r="N1907" s="34">
        <v>20.46</v>
      </c>
      <c r="P1907" s="32">
        <v>34598</v>
      </c>
      <c r="Q1907" s="33">
        <f t="shared" si="407"/>
        <v>9</v>
      </c>
      <c r="R1907" s="33">
        <f t="shared" si="408"/>
        <v>1994</v>
      </c>
      <c r="S1907" s="34">
        <v>15.8</v>
      </c>
    </row>
    <row r="1908" spans="1:19">
      <c r="A1908" s="32">
        <v>36510</v>
      </c>
      <c r="B1908" s="33">
        <f t="shared" si="401"/>
        <v>12</v>
      </c>
      <c r="C1908" s="33">
        <f t="shared" si="402"/>
        <v>1999</v>
      </c>
      <c r="D1908" s="34">
        <v>0.433</v>
      </c>
      <c r="F1908" s="32">
        <v>38170</v>
      </c>
      <c r="G1908" s="33">
        <f t="shared" si="403"/>
        <v>7</v>
      </c>
      <c r="H1908" s="33">
        <f t="shared" si="404"/>
        <v>2004</v>
      </c>
      <c r="I1908" s="34">
        <v>5.88</v>
      </c>
      <c r="K1908" s="32">
        <v>34095</v>
      </c>
      <c r="L1908" s="33">
        <f t="shared" si="405"/>
        <v>5</v>
      </c>
      <c r="M1908" s="33">
        <f t="shared" si="406"/>
        <v>1993</v>
      </c>
      <c r="N1908" s="34">
        <v>20.49</v>
      </c>
      <c r="P1908" s="32">
        <v>34599</v>
      </c>
      <c r="Q1908" s="33">
        <f t="shared" si="407"/>
        <v>9</v>
      </c>
      <c r="R1908" s="33">
        <f t="shared" si="408"/>
        <v>1994</v>
      </c>
      <c r="S1908" s="34">
        <v>15.9</v>
      </c>
    </row>
    <row r="1909" spans="1:19">
      <c r="A1909" s="32">
        <v>36511</v>
      </c>
      <c r="B1909" s="33">
        <f t="shared" si="401"/>
        <v>12</v>
      </c>
      <c r="C1909" s="33">
        <f t="shared" si="402"/>
        <v>1999</v>
      </c>
      <c r="D1909" s="34">
        <v>0.435</v>
      </c>
      <c r="F1909" s="32">
        <v>38174</v>
      </c>
      <c r="G1909" s="33">
        <f t="shared" si="403"/>
        <v>7</v>
      </c>
      <c r="H1909" s="33">
        <f t="shared" si="404"/>
        <v>2004</v>
      </c>
      <c r="I1909" s="34">
        <v>6.16</v>
      </c>
      <c r="K1909" s="32">
        <v>34096</v>
      </c>
      <c r="L1909" s="33">
        <f t="shared" si="405"/>
        <v>5</v>
      </c>
      <c r="M1909" s="33">
        <f t="shared" si="406"/>
        <v>1993</v>
      </c>
      <c r="N1909" s="34">
        <v>20.43</v>
      </c>
      <c r="P1909" s="32">
        <v>34600</v>
      </c>
      <c r="Q1909" s="33">
        <f t="shared" si="407"/>
        <v>9</v>
      </c>
      <c r="R1909" s="33">
        <f t="shared" si="408"/>
        <v>1994</v>
      </c>
      <c r="S1909" s="34">
        <v>16.3</v>
      </c>
    </row>
    <row r="1910" spans="1:19">
      <c r="A1910" s="32">
        <v>36514</v>
      </c>
      <c r="B1910" s="33">
        <f t="shared" si="401"/>
        <v>12</v>
      </c>
      <c r="C1910" s="33">
        <f t="shared" si="402"/>
        <v>1999</v>
      </c>
      <c r="D1910" s="34">
        <v>0.443</v>
      </c>
      <c r="F1910" s="32">
        <v>38175</v>
      </c>
      <c r="G1910" s="33">
        <f t="shared" si="403"/>
        <v>7</v>
      </c>
      <c r="H1910" s="33">
        <f t="shared" si="404"/>
        <v>2004</v>
      </c>
      <c r="I1910" s="34">
        <v>6.27</v>
      </c>
      <c r="K1910" s="32">
        <v>34099</v>
      </c>
      <c r="L1910" s="33">
        <f t="shared" si="405"/>
        <v>5</v>
      </c>
      <c r="M1910" s="33">
        <f t="shared" si="406"/>
        <v>1993</v>
      </c>
      <c r="N1910" s="34">
        <v>20.420000000000002</v>
      </c>
      <c r="P1910" s="32">
        <v>34603</v>
      </c>
      <c r="Q1910" s="33">
        <f t="shared" si="407"/>
        <v>9</v>
      </c>
      <c r="R1910" s="33">
        <f t="shared" si="408"/>
        <v>1994</v>
      </c>
      <c r="S1910" s="34">
        <v>16.100000000000001</v>
      </c>
    </row>
    <row r="1911" spans="1:19">
      <c r="A1911" s="32">
        <v>36515</v>
      </c>
      <c r="B1911" s="33">
        <f t="shared" si="401"/>
        <v>12</v>
      </c>
      <c r="C1911" s="33">
        <f t="shared" si="402"/>
        <v>1999</v>
      </c>
      <c r="D1911" s="34">
        <v>0.441</v>
      </c>
      <c r="F1911" s="32">
        <v>38176</v>
      </c>
      <c r="G1911" s="33">
        <f t="shared" si="403"/>
        <v>7</v>
      </c>
      <c r="H1911" s="33">
        <f t="shared" si="404"/>
        <v>2004</v>
      </c>
      <c r="I1911" s="34">
        <v>6.19</v>
      </c>
      <c r="K1911" s="32">
        <v>34100</v>
      </c>
      <c r="L1911" s="33">
        <f t="shared" si="405"/>
        <v>5</v>
      </c>
      <c r="M1911" s="33">
        <f t="shared" si="406"/>
        <v>1993</v>
      </c>
      <c r="N1911" s="34">
        <v>20.38</v>
      </c>
      <c r="P1911" s="32">
        <v>34604</v>
      </c>
      <c r="Q1911" s="33">
        <f t="shared" si="407"/>
        <v>9</v>
      </c>
      <c r="R1911" s="33">
        <f t="shared" si="408"/>
        <v>1994</v>
      </c>
      <c r="S1911" s="34">
        <v>16.100000000000001</v>
      </c>
    </row>
    <row r="1912" spans="1:19">
      <c r="A1912" s="32">
        <v>36516</v>
      </c>
      <c r="B1912" s="33">
        <f t="shared" si="401"/>
        <v>12</v>
      </c>
      <c r="C1912" s="33">
        <f t="shared" si="402"/>
        <v>1999</v>
      </c>
      <c r="D1912" s="34">
        <v>0.439</v>
      </c>
      <c r="F1912" s="32">
        <v>38177</v>
      </c>
      <c r="G1912" s="33">
        <f t="shared" si="403"/>
        <v>7</v>
      </c>
      <c r="H1912" s="33">
        <f t="shared" si="404"/>
        <v>2004</v>
      </c>
      <c r="I1912" s="34">
        <v>5.89</v>
      </c>
      <c r="K1912" s="32">
        <v>34101</v>
      </c>
      <c r="L1912" s="33">
        <f t="shared" si="405"/>
        <v>5</v>
      </c>
      <c r="M1912" s="33">
        <f t="shared" si="406"/>
        <v>1993</v>
      </c>
      <c r="N1912" s="34">
        <v>20.190000000000001</v>
      </c>
      <c r="P1912" s="32">
        <v>34605</v>
      </c>
      <c r="Q1912" s="33">
        <f t="shared" si="407"/>
        <v>9</v>
      </c>
      <c r="R1912" s="33">
        <f t="shared" si="408"/>
        <v>1994</v>
      </c>
      <c r="S1912" s="34">
        <v>16.2</v>
      </c>
    </row>
    <row r="1913" spans="1:19">
      <c r="A1913" s="32">
        <v>36517</v>
      </c>
      <c r="B1913" s="33">
        <f t="shared" si="401"/>
        <v>12</v>
      </c>
      <c r="C1913" s="33">
        <f t="shared" si="402"/>
        <v>1999</v>
      </c>
      <c r="D1913" s="34">
        <v>0.438</v>
      </c>
      <c r="F1913" s="32">
        <v>38180</v>
      </c>
      <c r="G1913" s="33">
        <f t="shared" si="403"/>
        <v>7</v>
      </c>
      <c r="H1913" s="33">
        <f t="shared" si="404"/>
        <v>2004</v>
      </c>
      <c r="I1913" s="34">
        <v>5.95</v>
      </c>
      <c r="K1913" s="32">
        <v>34102</v>
      </c>
      <c r="L1913" s="33">
        <f t="shared" si="405"/>
        <v>5</v>
      </c>
      <c r="M1913" s="33">
        <f t="shared" si="406"/>
        <v>1993</v>
      </c>
      <c r="N1913" s="34">
        <v>19.8</v>
      </c>
      <c r="P1913" s="32">
        <v>34606</v>
      </c>
      <c r="Q1913" s="33">
        <f t="shared" si="407"/>
        <v>9</v>
      </c>
      <c r="R1913" s="33">
        <f t="shared" si="408"/>
        <v>1994</v>
      </c>
      <c r="S1913" s="34">
        <v>16.600000000000001</v>
      </c>
    </row>
    <row r="1914" spans="1:19">
      <c r="A1914" s="32">
        <v>36521</v>
      </c>
      <c r="B1914" s="33">
        <f t="shared" si="401"/>
        <v>12</v>
      </c>
      <c r="C1914" s="33">
        <f t="shared" si="402"/>
        <v>1999</v>
      </c>
      <c r="D1914" s="34">
        <v>0.443</v>
      </c>
      <c r="F1914" s="32">
        <v>38181</v>
      </c>
      <c r="G1914" s="33">
        <f t="shared" si="403"/>
        <v>7</v>
      </c>
      <c r="H1914" s="33">
        <f t="shared" si="404"/>
        <v>2004</v>
      </c>
      <c r="I1914" s="34">
        <v>5.85</v>
      </c>
      <c r="K1914" s="32">
        <v>34103</v>
      </c>
      <c r="L1914" s="33">
        <f t="shared" si="405"/>
        <v>5</v>
      </c>
      <c r="M1914" s="33">
        <f t="shared" si="406"/>
        <v>1993</v>
      </c>
      <c r="N1914" s="34">
        <v>19.510000000000002</v>
      </c>
      <c r="P1914" s="32">
        <v>34607</v>
      </c>
      <c r="Q1914" s="33">
        <f t="shared" si="407"/>
        <v>9</v>
      </c>
      <c r="R1914" s="33">
        <f t="shared" si="408"/>
        <v>1994</v>
      </c>
      <c r="S1914" s="34">
        <v>16.73</v>
      </c>
    </row>
    <row r="1915" spans="1:19">
      <c r="A1915" s="32">
        <v>36522</v>
      </c>
      <c r="B1915" s="33">
        <f t="shared" si="401"/>
        <v>12</v>
      </c>
      <c r="C1915" s="33">
        <f t="shared" si="402"/>
        <v>1999</v>
      </c>
      <c r="D1915" s="34">
        <v>0.44800000000000001</v>
      </c>
      <c r="F1915" s="32">
        <v>38182</v>
      </c>
      <c r="G1915" s="33">
        <f t="shared" si="403"/>
        <v>7</v>
      </c>
      <c r="H1915" s="33">
        <f t="shared" si="404"/>
        <v>2004</v>
      </c>
      <c r="I1915" s="34">
        <v>5.91</v>
      </c>
      <c r="K1915" s="32">
        <v>34106</v>
      </c>
      <c r="L1915" s="33">
        <f t="shared" si="405"/>
        <v>5</v>
      </c>
      <c r="M1915" s="33">
        <f t="shared" si="406"/>
        <v>1993</v>
      </c>
      <c r="N1915" s="34">
        <v>19.510000000000002</v>
      </c>
      <c r="P1915" s="32">
        <v>34610</v>
      </c>
      <c r="Q1915" s="33">
        <f t="shared" si="407"/>
        <v>10</v>
      </c>
      <c r="R1915" s="33">
        <f t="shared" si="408"/>
        <v>1994</v>
      </c>
      <c r="S1915" s="34">
        <v>16.850000000000001</v>
      </c>
    </row>
    <row r="1916" spans="1:19">
      <c r="A1916" s="32">
        <v>36523</v>
      </c>
      <c r="B1916" s="33">
        <f t="shared" si="401"/>
        <v>12</v>
      </c>
      <c r="C1916" s="33">
        <f t="shared" si="402"/>
        <v>1999</v>
      </c>
      <c r="D1916" s="34">
        <v>0.45800000000000002</v>
      </c>
      <c r="F1916" s="32">
        <v>38183</v>
      </c>
      <c r="G1916" s="33">
        <f t="shared" si="403"/>
        <v>7</v>
      </c>
      <c r="H1916" s="33">
        <f t="shared" si="404"/>
        <v>2004</v>
      </c>
      <c r="I1916" s="34">
        <v>5.92</v>
      </c>
      <c r="K1916" s="32">
        <v>34107</v>
      </c>
      <c r="L1916" s="33">
        <f t="shared" si="405"/>
        <v>5</v>
      </c>
      <c r="M1916" s="33">
        <f t="shared" si="406"/>
        <v>1993</v>
      </c>
      <c r="N1916" s="34">
        <v>19.32</v>
      </c>
      <c r="P1916" s="32">
        <v>34611</v>
      </c>
      <c r="Q1916" s="33">
        <f t="shared" si="407"/>
        <v>10</v>
      </c>
      <c r="R1916" s="33">
        <f t="shared" si="408"/>
        <v>1994</v>
      </c>
      <c r="S1916" s="34">
        <v>16.7</v>
      </c>
    </row>
    <row r="1917" spans="1:19">
      <c r="A1917" s="32">
        <v>36524</v>
      </c>
      <c r="B1917" s="33">
        <f t="shared" si="401"/>
        <v>12</v>
      </c>
      <c r="C1917" s="33">
        <f t="shared" si="402"/>
        <v>1999</v>
      </c>
      <c r="D1917" s="34">
        <v>0.45800000000000002</v>
      </c>
      <c r="F1917" s="32">
        <v>38184</v>
      </c>
      <c r="G1917" s="33">
        <f t="shared" si="403"/>
        <v>7</v>
      </c>
      <c r="H1917" s="33">
        <f t="shared" si="404"/>
        <v>2004</v>
      </c>
      <c r="I1917" s="34">
        <v>5.77</v>
      </c>
      <c r="K1917" s="32">
        <v>34108</v>
      </c>
      <c r="L1917" s="33">
        <f t="shared" si="405"/>
        <v>5</v>
      </c>
      <c r="M1917" s="33">
        <f t="shared" si="406"/>
        <v>1993</v>
      </c>
      <c r="N1917" s="34">
        <v>19.149999999999999</v>
      </c>
      <c r="P1917" s="32">
        <v>34612</v>
      </c>
      <c r="Q1917" s="33">
        <f t="shared" si="407"/>
        <v>10</v>
      </c>
      <c r="R1917" s="33">
        <f t="shared" si="408"/>
        <v>1994</v>
      </c>
      <c r="S1917" s="34">
        <v>16.5</v>
      </c>
    </row>
    <row r="1918" spans="1:19">
      <c r="A1918" s="32">
        <v>36529</v>
      </c>
      <c r="B1918" s="33">
        <f t="shared" si="401"/>
        <v>1</v>
      </c>
      <c r="C1918" s="33">
        <f t="shared" si="402"/>
        <v>2000</v>
      </c>
      <c r="D1918" s="34">
        <v>0.42299999999999999</v>
      </c>
      <c r="F1918" s="32">
        <v>38187</v>
      </c>
      <c r="G1918" s="33">
        <f t="shared" si="403"/>
        <v>7</v>
      </c>
      <c r="H1918" s="33">
        <f t="shared" si="404"/>
        <v>2004</v>
      </c>
      <c r="I1918" s="34">
        <v>5.75</v>
      </c>
      <c r="K1918" s="32">
        <v>34109</v>
      </c>
      <c r="L1918" s="33">
        <f t="shared" si="405"/>
        <v>5</v>
      </c>
      <c r="M1918" s="33">
        <f t="shared" si="406"/>
        <v>1993</v>
      </c>
      <c r="N1918" s="34">
        <v>19.559999999999999</v>
      </c>
      <c r="P1918" s="32">
        <v>34613</v>
      </c>
      <c r="Q1918" s="33">
        <f t="shared" si="407"/>
        <v>10</v>
      </c>
      <c r="R1918" s="33">
        <f t="shared" si="408"/>
        <v>1994</v>
      </c>
      <c r="S1918" s="34">
        <v>16.63</v>
      </c>
    </row>
    <row r="1919" spans="1:19">
      <c r="A1919" s="32">
        <v>36530</v>
      </c>
      <c r="B1919" s="33">
        <f t="shared" si="401"/>
        <v>1</v>
      </c>
      <c r="C1919" s="33">
        <f t="shared" si="402"/>
        <v>2000</v>
      </c>
      <c r="D1919" s="34">
        <v>0.42599999999999999</v>
      </c>
      <c r="F1919" s="32">
        <v>38188</v>
      </c>
      <c r="G1919" s="33">
        <f t="shared" si="403"/>
        <v>7</v>
      </c>
      <c r="H1919" s="33">
        <f t="shared" si="404"/>
        <v>2004</v>
      </c>
      <c r="I1919" s="34">
        <v>5.8</v>
      </c>
      <c r="K1919" s="32">
        <v>34110</v>
      </c>
      <c r="L1919" s="33">
        <f t="shared" si="405"/>
        <v>5</v>
      </c>
      <c r="M1919" s="33">
        <f t="shared" si="406"/>
        <v>1993</v>
      </c>
      <c r="N1919" s="34">
        <v>19.600000000000001</v>
      </c>
      <c r="P1919" s="32">
        <v>34614</v>
      </c>
      <c r="Q1919" s="33">
        <f t="shared" si="407"/>
        <v>10</v>
      </c>
      <c r="R1919" s="33">
        <f t="shared" si="408"/>
        <v>1994</v>
      </c>
      <c r="S1919" s="34">
        <v>16.93</v>
      </c>
    </row>
    <row r="1920" spans="1:19">
      <c r="A1920" s="32">
        <v>36531</v>
      </c>
      <c r="B1920" s="33">
        <f t="shared" si="401"/>
        <v>1</v>
      </c>
      <c r="C1920" s="33">
        <f t="shared" si="402"/>
        <v>2000</v>
      </c>
      <c r="D1920" s="34">
        <v>0.46</v>
      </c>
      <c r="F1920" s="32">
        <v>38189</v>
      </c>
      <c r="G1920" s="33">
        <f t="shared" si="403"/>
        <v>7</v>
      </c>
      <c r="H1920" s="33">
        <f t="shared" si="404"/>
        <v>2004</v>
      </c>
      <c r="I1920" s="34">
        <v>5.9</v>
      </c>
      <c r="K1920" s="32">
        <v>34113</v>
      </c>
      <c r="L1920" s="33">
        <f t="shared" si="405"/>
        <v>5</v>
      </c>
      <c r="M1920" s="33">
        <f t="shared" si="406"/>
        <v>1993</v>
      </c>
      <c r="N1920" s="34">
        <v>19.43</v>
      </c>
      <c r="P1920" s="32">
        <v>34617</v>
      </c>
      <c r="Q1920" s="33">
        <f t="shared" si="407"/>
        <v>10</v>
      </c>
      <c r="R1920" s="33">
        <f t="shared" si="408"/>
        <v>1994</v>
      </c>
      <c r="S1920" s="34">
        <v>16.7</v>
      </c>
    </row>
    <row r="1921" spans="1:19">
      <c r="A1921" s="32">
        <v>36532</v>
      </c>
      <c r="B1921" s="33">
        <f t="shared" si="401"/>
        <v>1</v>
      </c>
      <c r="C1921" s="33">
        <f t="shared" si="402"/>
        <v>2000</v>
      </c>
      <c r="D1921" s="34">
        <v>0.46800000000000003</v>
      </c>
      <c r="F1921" s="32">
        <v>38190</v>
      </c>
      <c r="G1921" s="33">
        <f t="shared" si="403"/>
        <v>7</v>
      </c>
      <c r="H1921" s="33">
        <f t="shared" si="404"/>
        <v>2004</v>
      </c>
      <c r="I1921" s="34">
        <v>5.85</v>
      </c>
      <c r="K1921" s="32">
        <v>34114</v>
      </c>
      <c r="L1921" s="33">
        <f t="shared" si="405"/>
        <v>5</v>
      </c>
      <c r="M1921" s="33">
        <f t="shared" si="406"/>
        <v>1993</v>
      </c>
      <c r="N1921" s="34">
        <v>19.75</v>
      </c>
      <c r="P1921" s="32">
        <v>34618</v>
      </c>
      <c r="Q1921" s="33">
        <f t="shared" si="407"/>
        <v>10</v>
      </c>
      <c r="R1921" s="33">
        <f t="shared" si="408"/>
        <v>1994</v>
      </c>
      <c r="S1921" s="34">
        <v>16.38</v>
      </c>
    </row>
    <row r="1922" spans="1:19">
      <c r="A1922" s="32">
        <v>36535</v>
      </c>
      <c r="B1922" s="33">
        <f t="shared" si="401"/>
        <v>1</v>
      </c>
      <c r="C1922" s="33">
        <f t="shared" si="402"/>
        <v>2000</v>
      </c>
      <c r="D1922" s="34">
        <v>0.46800000000000003</v>
      </c>
      <c r="F1922" s="32">
        <v>38191</v>
      </c>
      <c r="G1922" s="33">
        <f t="shared" si="403"/>
        <v>7</v>
      </c>
      <c r="H1922" s="33">
        <f t="shared" si="404"/>
        <v>2004</v>
      </c>
      <c r="I1922" s="34">
        <v>5.98</v>
      </c>
      <c r="K1922" s="32">
        <v>34115</v>
      </c>
      <c r="L1922" s="33">
        <f t="shared" si="405"/>
        <v>5</v>
      </c>
      <c r="M1922" s="33">
        <f t="shared" si="406"/>
        <v>1993</v>
      </c>
      <c r="N1922" s="34">
        <v>19.920000000000002</v>
      </c>
      <c r="P1922" s="32">
        <v>34619</v>
      </c>
      <c r="Q1922" s="33">
        <f t="shared" si="407"/>
        <v>10</v>
      </c>
      <c r="R1922" s="33">
        <f t="shared" si="408"/>
        <v>1994</v>
      </c>
      <c r="S1922" s="34">
        <v>16.079999999999998</v>
      </c>
    </row>
    <row r="1923" spans="1:19">
      <c r="A1923" s="32">
        <v>36536</v>
      </c>
      <c r="B1923" s="33">
        <f t="shared" si="401"/>
        <v>1</v>
      </c>
      <c r="C1923" s="33">
        <f t="shared" si="402"/>
        <v>2000</v>
      </c>
      <c r="D1923" s="34">
        <v>0.47299999999999998</v>
      </c>
      <c r="F1923" s="32">
        <v>38194</v>
      </c>
      <c r="G1923" s="33">
        <f t="shared" si="403"/>
        <v>7</v>
      </c>
      <c r="H1923" s="33">
        <f t="shared" si="404"/>
        <v>2004</v>
      </c>
      <c r="I1923" s="34">
        <v>5.94</v>
      </c>
      <c r="K1923" s="32">
        <v>34116</v>
      </c>
      <c r="L1923" s="33">
        <f t="shared" si="405"/>
        <v>5</v>
      </c>
      <c r="M1923" s="33">
        <f t="shared" si="406"/>
        <v>1993</v>
      </c>
      <c r="N1923" s="34">
        <v>20.05</v>
      </c>
      <c r="P1923" s="32">
        <v>34620</v>
      </c>
      <c r="Q1923" s="33">
        <f t="shared" si="407"/>
        <v>10</v>
      </c>
      <c r="R1923" s="33">
        <f t="shared" si="408"/>
        <v>1994</v>
      </c>
      <c r="S1923" s="34">
        <v>15.63</v>
      </c>
    </row>
    <row r="1924" spans="1:19">
      <c r="A1924" s="32">
        <v>36537</v>
      </c>
      <c r="B1924" s="33">
        <f t="shared" si="401"/>
        <v>1</v>
      </c>
      <c r="C1924" s="33">
        <f t="shared" si="402"/>
        <v>2000</v>
      </c>
      <c r="D1924" s="34">
        <v>0.47</v>
      </c>
      <c r="F1924" s="32">
        <v>38195</v>
      </c>
      <c r="G1924" s="33">
        <f t="shared" si="403"/>
        <v>7</v>
      </c>
      <c r="H1924" s="33">
        <f t="shared" si="404"/>
        <v>2004</v>
      </c>
      <c r="I1924" s="34">
        <v>5.87</v>
      </c>
      <c r="K1924" s="32">
        <v>34117</v>
      </c>
      <c r="L1924" s="33">
        <f t="shared" si="405"/>
        <v>5</v>
      </c>
      <c r="M1924" s="33">
        <f t="shared" si="406"/>
        <v>1993</v>
      </c>
      <c r="N1924" s="34">
        <v>20.04</v>
      </c>
      <c r="P1924" s="32">
        <v>34621</v>
      </c>
      <c r="Q1924" s="33">
        <f t="shared" si="407"/>
        <v>10</v>
      </c>
      <c r="R1924" s="33">
        <f t="shared" si="408"/>
        <v>1994</v>
      </c>
      <c r="S1924" s="34">
        <v>15.58</v>
      </c>
    </row>
    <row r="1925" spans="1:19">
      <c r="A1925" s="32">
        <v>36538</v>
      </c>
      <c r="B1925" s="33">
        <f t="shared" si="401"/>
        <v>1</v>
      </c>
      <c r="C1925" s="33">
        <f t="shared" si="402"/>
        <v>2000</v>
      </c>
      <c r="D1925" s="34">
        <v>0.49099999999999999</v>
      </c>
      <c r="F1925" s="32">
        <v>38196</v>
      </c>
      <c r="G1925" s="33">
        <f t="shared" si="403"/>
        <v>7</v>
      </c>
      <c r="H1925" s="33">
        <f t="shared" si="404"/>
        <v>2004</v>
      </c>
      <c r="I1925" s="34">
        <v>5.77</v>
      </c>
      <c r="K1925" s="32">
        <v>34121</v>
      </c>
      <c r="L1925" s="33">
        <f t="shared" si="405"/>
        <v>6</v>
      </c>
      <c r="M1925" s="33">
        <f t="shared" si="406"/>
        <v>1993</v>
      </c>
      <c r="N1925" s="34">
        <v>20.2</v>
      </c>
      <c r="P1925" s="32">
        <v>34624</v>
      </c>
      <c r="Q1925" s="33">
        <f t="shared" si="407"/>
        <v>10</v>
      </c>
      <c r="R1925" s="33">
        <f t="shared" si="408"/>
        <v>1994</v>
      </c>
      <c r="S1925" s="34">
        <v>15.75</v>
      </c>
    </row>
    <row r="1926" spans="1:19">
      <c r="A1926" s="32">
        <v>36539</v>
      </c>
      <c r="B1926" s="33">
        <f t="shared" si="401"/>
        <v>1</v>
      </c>
      <c r="C1926" s="33">
        <f t="shared" si="402"/>
        <v>2000</v>
      </c>
      <c r="D1926" s="34">
        <v>0.501</v>
      </c>
      <c r="F1926" s="32">
        <v>38197</v>
      </c>
      <c r="G1926" s="33">
        <f t="shared" si="403"/>
        <v>7</v>
      </c>
      <c r="H1926" s="33">
        <f t="shared" si="404"/>
        <v>2004</v>
      </c>
      <c r="I1926" s="34">
        <v>5.93</v>
      </c>
      <c r="K1926" s="32">
        <v>34122</v>
      </c>
      <c r="L1926" s="33">
        <f t="shared" si="405"/>
        <v>6</v>
      </c>
      <c r="M1926" s="33">
        <f t="shared" si="406"/>
        <v>1993</v>
      </c>
      <c r="N1926" s="34">
        <v>20.05</v>
      </c>
      <c r="P1926" s="32">
        <v>34625</v>
      </c>
      <c r="Q1926" s="33">
        <f t="shared" si="407"/>
        <v>10</v>
      </c>
      <c r="R1926" s="33">
        <f t="shared" si="408"/>
        <v>1994</v>
      </c>
      <c r="S1926" s="34">
        <v>16.13</v>
      </c>
    </row>
    <row r="1927" spans="1:19">
      <c r="A1927" s="32">
        <v>36543</v>
      </c>
      <c r="B1927" s="33">
        <f t="shared" si="401"/>
        <v>1</v>
      </c>
      <c r="C1927" s="33">
        <f t="shared" si="402"/>
        <v>2000</v>
      </c>
      <c r="D1927" s="34">
        <v>0.501</v>
      </c>
      <c r="F1927" s="32">
        <v>38198</v>
      </c>
      <c r="G1927" s="33">
        <f t="shared" si="403"/>
        <v>7</v>
      </c>
      <c r="H1927" s="33">
        <f t="shared" si="404"/>
        <v>2004</v>
      </c>
      <c r="I1927" s="34">
        <v>6.03</v>
      </c>
      <c r="K1927" s="32">
        <v>34123</v>
      </c>
      <c r="L1927" s="33">
        <f t="shared" si="405"/>
        <v>6</v>
      </c>
      <c r="M1927" s="33">
        <f t="shared" si="406"/>
        <v>1993</v>
      </c>
      <c r="N1927" s="34">
        <v>19.77</v>
      </c>
      <c r="P1927" s="32">
        <v>34626</v>
      </c>
      <c r="Q1927" s="33">
        <f t="shared" si="407"/>
        <v>10</v>
      </c>
      <c r="R1927" s="33">
        <f t="shared" si="408"/>
        <v>1994</v>
      </c>
      <c r="S1927" s="34">
        <v>16.28</v>
      </c>
    </row>
    <row r="1928" spans="1:19">
      <c r="A1928" s="32">
        <v>36544</v>
      </c>
      <c r="B1928" s="33">
        <f t="shared" si="401"/>
        <v>1</v>
      </c>
      <c r="C1928" s="33">
        <f t="shared" si="402"/>
        <v>2000</v>
      </c>
      <c r="D1928" s="34">
        <v>0.57299999999999995</v>
      </c>
      <c r="F1928" s="32">
        <v>38201</v>
      </c>
      <c r="G1928" s="33">
        <f t="shared" si="403"/>
        <v>8</v>
      </c>
      <c r="H1928" s="33">
        <f t="shared" si="404"/>
        <v>2004</v>
      </c>
      <c r="I1928" s="34">
        <v>5.86</v>
      </c>
      <c r="K1928" s="32">
        <v>34124</v>
      </c>
      <c r="L1928" s="33">
        <f t="shared" si="405"/>
        <v>6</v>
      </c>
      <c r="M1928" s="33">
        <f t="shared" si="406"/>
        <v>1993</v>
      </c>
      <c r="N1928" s="34">
        <v>19.79</v>
      </c>
      <c r="P1928" s="32">
        <v>34627</v>
      </c>
      <c r="Q1928" s="33">
        <f t="shared" si="407"/>
        <v>10</v>
      </c>
      <c r="R1928" s="33">
        <f t="shared" si="408"/>
        <v>1994</v>
      </c>
      <c r="S1928" s="34">
        <v>16.53</v>
      </c>
    </row>
    <row r="1929" spans="1:19">
      <c r="A1929" s="32">
        <v>36545</v>
      </c>
      <c r="B1929" s="33">
        <f t="shared" si="401"/>
        <v>1</v>
      </c>
      <c r="C1929" s="33">
        <f t="shared" si="402"/>
        <v>2000</v>
      </c>
      <c r="D1929" s="34">
        <v>0.58499999999999996</v>
      </c>
      <c r="F1929" s="32">
        <v>38202</v>
      </c>
      <c r="G1929" s="33">
        <f t="shared" si="403"/>
        <v>8</v>
      </c>
      <c r="H1929" s="33">
        <f t="shared" si="404"/>
        <v>2004</v>
      </c>
      <c r="I1929" s="34">
        <v>5.77</v>
      </c>
      <c r="K1929" s="32">
        <v>34127</v>
      </c>
      <c r="L1929" s="33">
        <f t="shared" si="405"/>
        <v>6</v>
      </c>
      <c r="M1929" s="33">
        <f t="shared" si="406"/>
        <v>1993</v>
      </c>
      <c r="N1929" s="34">
        <v>19.600000000000001</v>
      </c>
      <c r="P1929" s="32">
        <v>34628</v>
      </c>
      <c r="Q1929" s="33">
        <f t="shared" si="407"/>
        <v>10</v>
      </c>
      <c r="R1929" s="33">
        <f t="shared" si="408"/>
        <v>1994</v>
      </c>
      <c r="S1929" s="34">
        <v>16.350000000000001</v>
      </c>
    </row>
    <row r="1930" spans="1:19">
      <c r="A1930" s="32">
        <v>36546</v>
      </c>
      <c r="B1930" s="33">
        <f t="shared" si="401"/>
        <v>1</v>
      </c>
      <c r="C1930" s="33">
        <f t="shared" si="402"/>
        <v>2000</v>
      </c>
      <c r="D1930" s="34">
        <v>0.65</v>
      </c>
      <c r="F1930" s="32">
        <v>38203</v>
      </c>
      <c r="G1930" s="33">
        <f t="shared" si="403"/>
        <v>8</v>
      </c>
      <c r="H1930" s="33">
        <f t="shared" si="404"/>
        <v>2004</v>
      </c>
      <c r="I1930" s="34">
        <v>5.7</v>
      </c>
      <c r="K1930" s="32">
        <v>34128</v>
      </c>
      <c r="L1930" s="33">
        <f t="shared" si="405"/>
        <v>6</v>
      </c>
      <c r="M1930" s="33">
        <f t="shared" si="406"/>
        <v>1993</v>
      </c>
      <c r="N1930" s="34">
        <v>19.649999999999999</v>
      </c>
      <c r="P1930" s="32">
        <v>34631</v>
      </c>
      <c r="Q1930" s="33">
        <f t="shared" si="407"/>
        <v>10</v>
      </c>
      <c r="R1930" s="33">
        <f t="shared" si="408"/>
        <v>1994</v>
      </c>
      <c r="S1930" s="34">
        <v>16.48</v>
      </c>
    </row>
    <row r="1931" spans="1:19">
      <c r="A1931" s="32">
        <v>36549</v>
      </c>
      <c r="B1931" s="33">
        <f t="shared" si="401"/>
        <v>1</v>
      </c>
      <c r="C1931" s="33">
        <f t="shared" si="402"/>
        <v>2000</v>
      </c>
      <c r="D1931" s="34">
        <v>0.68</v>
      </c>
      <c r="F1931" s="32">
        <v>38204</v>
      </c>
      <c r="G1931" s="33">
        <f t="shared" si="403"/>
        <v>8</v>
      </c>
      <c r="H1931" s="33">
        <f t="shared" si="404"/>
        <v>2004</v>
      </c>
      <c r="I1931" s="34">
        <v>5.54</v>
      </c>
      <c r="K1931" s="32">
        <v>34129</v>
      </c>
      <c r="L1931" s="33">
        <f t="shared" si="405"/>
        <v>6</v>
      </c>
      <c r="M1931" s="33">
        <f t="shared" si="406"/>
        <v>1993</v>
      </c>
      <c r="N1931" s="34">
        <v>19.66</v>
      </c>
      <c r="P1931" s="32">
        <v>34632</v>
      </c>
      <c r="Q1931" s="33">
        <f t="shared" si="407"/>
        <v>10</v>
      </c>
      <c r="R1931" s="33">
        <f t="shared" si="408"/>
        <v>1994</v>
      </c>
      <c r="S1931" s="34">
        <v>16.48</v>
      </c>
    </row>
    <row r="1932" spans="1:19">
      <c r="A1932" s="32">
        <v>36550</v>
      </c>
      <c r="B1932" s="33">
        <f t="shared" si="401"/>
        <v>1</v>
      </c>
      <c r="C1932" s="33">
        <f t="shared" si="402"/>
        <v>2000</v>
      </c>
      <c r="D1932" s="34">
        <v>0.65300000000000002</v>
      </c>
      <c r="F1932" s="32">
        <v>38205</v>
      </c>
      <c r="G1932" s="33">
        <f t="shared" si="403"/>
        <v>8</v>
      </c>
      <c r="H1932" s="33">
        <f t="shared" si="404"/>
        <v>2004</v>
      </c>
      <c r="I1932" s="34">
        <v>5.42</v>
      </c>
      <c r="K1932" s="32">
        <v>34130</v>
      </c>
      <c r="L1932" s="33">
        <f t="shared" si="405"/>
        <v>6</v>
      </c>
      <c r="M1932" s="33">
        <f t="shared" si="406"/>
        <v>1993</v>
      </c>
      <c r="N1932" s="34">
        <v>19.27</v>
      </c>
      <c r="P1932" s="32">
        <v>34633</v>
      </c>
      <c r="Q1932" s="33">
        <f t="shared" si="407"/>
        <v>10</v>
      </c>
      <c r="R1932" s="33">
        <f t="shared" si="408"/>
        <v>1994</v>
      </c>
      <c r="S1932" s="34">
        <v>16.88</v>
      </c>
    </row>
    <row r="1933" spans="1:19">
      <c r="A1933" s="32">
        <v>36551</v>
      </c>
      <c r="B1933" s="33">
        <f t="shared" si="401"/>
        <v>1</v>
      </c>
      <c r="C1933" s="33">
        <f t="shared" si="402"/>
        <v>2000</v>
      </c>
      <c r="D1933" s="34">
        <v>0.68500000000000005</v>
      </c>
      <c r="F1933" s="32">
        <v>38208</v>
      </c>
      <c r="G1933" s="33">
        <f t="shared" si="403"/>
        <v>8</v>
      </c>
      <c r="H1933" s="33">
        <f t="shared" si="404"/>
        <v>2004</v>
      </c>
      <c r="I1933" s="34">
        <v>5.58</v>
      </c>
      <c r="K1933" s="32">
        <v>34131</v>
      </c>
      <c r="L1933" s="33">
        <f t="shared" si="405"/>
        <v>6</v>
      </c>
      <c r="M1933" s="33">
        <f t="shared" si="406"/>
        <v>1993</v>
      </c>
      <c r="N1933" s="34">
        <v>18.989999999999998</v>
      </c>
      <c r="P1933" s="32">
        <v>34634</v>
      </c>
      <c r="Q1933" s="33">
        <f t="shared" si="407"/>
        <v>10</v>
      </c>
      <c r="R1933" s="33">
        <f t="shared" si="408"/>
        <v>1994</v>
      </c>
      <c r="S1933" s="34">
        <v>17.079999999999998</v>
      </c>
    </row>
    <row r="1934" spans="1:19">
      <c r="A1934" s="32">
        <v>36552</v>
      </c>
      <c r="B1934" s="33">
        <f t="shared" si="401"/>
        <v>1</v>
      </c>
      <c r="C1934" s="33">
        <f t="shared" si="402"/>
        <v>2000</v>
      </c>
      <c r="D1934" s="34">
        <v>0.71499999999999997</v>
      </c>
      <c r="F1934" s="32">
        <v>38209</v>
      </c>
      <c r="G1934" s="33">
        <f t="shared" si="403"/>
        <v>8</v>
      </c>
      <c r="H1934" s="33">
        <f t="shared" si="404"/>
        <v>2004</v>
      </c>
      <c r="I1934" s="34">
        <v>5.78</v>
      </c>
      <c r="K1934" s="32">
        <v>34134</v>
      </c>
      <c r="L1934" s="33">
        <f t="shared" si="405"/>
        <v>6</v>
      </c>
      <c r="M1934" s="33">
        <f t="shared" si="406"/>
        <v>1993</v>
      </c>
      <c r="N1934" s="34">
        <v>18.899999999999999</v>
      </c>
      <c r="P1934" s="32">
        <v>34635</v>
      </c>
      <c r="Q1934" s="33">
        <f t="shared" si="407"/>
        <v>10</v>
      </c>
      <c r="R1934" s="33">
        <f t="shared" si="408"/>
        <v>1994</v>
      </c>
      <c r="S1934" s="34">
        <v>17.18</v>
      </c>
    </row>
    <row r="1935" spans="1:19">
      <c r="A1935" s="32">
        <v>36553</v>
      </c>
      <c r="B1935" s="33">
        <f t="shared" si="401"/>
        <v>1</v>
      </c>
      <c r="C1935" s="33">
        <f t="shared" si="402"/>
        <v>2000</v>
      </c>
      <c r="D1935" s="34">
        <v>0.70299999999999996</v>
      </c>
      <c r="F1935" s="32">
        <v>38210</v>
      </c>
      <c r="G1935" s="33">
        <f t="shared" si="403"/>
        <v>8</v>
      </c>
      <c r="H1935" s="33">
        <f t="shared" si="404"/>
        <v>2004</v>
      </c>
      <c r="I1935" s="34">
        <v>5.64</v>
      </c>
      <c r="K1935" s="32">
        <v>34135</v>
      </c>
      <c r="L1935" s="33">
        <f t="shared" si="405"/>
        <v>6</v>
      </c>
      <c r="M1935" s="33">
        <f t="shared" si="406"/>
        <v>1993</v>
      </c>
      <c r="N1935" s="34">
        <v>18.600000000000001</v>
      </c>
      <c r="P1935" s="32">
        <v>34638</v>
      </c>
      <c r="Q1935" s="33">
        <f t="shared" si="407"/>
        <v>10</v>
      </c>
      <c r="R1935" s="33">
        <f t="shared" si="408"/>
        <v>1994</v>
      </c>
      <c r="S1935" s="34">
        <v>17.18</v>
      </c>
    </row>
    <row r="1936" spans="1:19">
      <c r="A1936" s="32">
        <v>36556</v>
      </c>
      <c r="B1936" s="33">
        <f t="shared" si="401"/>
        <v>1</v>
      </c>
      <c r="C1936" s="33">
        <f t="shared" si="402"/>
        <v>2000</v>
      </c>
      <c r="D1936" s="34">
        <v>0.62</v>
      </c>
      <c r="F1936" s="32">
        <v>38211</v>
      </c>
      <c r="G1936" s="33">
        <f t="shared" si="403"/>
        <v>8</v>
      </c>
      <c r="H1936" s="33">
        <f t="shared" si="404"/>
        <v>2004</v>
      </c>
      <c r="I1936" s="34">
        <v>5.46</v>
      </c>
      <c r="K1936" s="32">
        <v>34136</v>
      </c>
      <c r="L1936" s="33">
        <f t="shared" si="405"/>
        <v>6</v>
      </c>
      <c r="M1936" s="33">
        <f t="shared" si="406"/>
        <v>1993</v>
      </c>
      <c r="N1936" s="34">
        <v>18.87</v>
      </c>
      <c r="P1936" s="32">
        <v>34639</v>
      </c>
      <c r="Q1936" s="33">
        <f t="shared" si="407"/>
        <v>11</v>
      </c>
      <c r="R1936" s="33">
        <f t="shared" si="408"/>
        <v>1994</v>
      </c>
      <c r="S1936" s="34">
        <v>17.399999999999999</v>
      </c>
    </row>
    <row r="1937" spans="1:19">
      <c r="A1937" s="32">
        <v>36557</v>
      </c>
      <c r="B1937" s="33">
        <f t="shared" si="401"/>
        <v>2</v>
      </c>
      <c r="C1937" s="33">
        <f t="shared" si="402"/>
        <v>2000</v>
      </c>
      <c r="D1937" s="34">
        <v>0.59299999999999997</v>
      </c>
      <c r="F1937" s="32">
        <v>38212</v>
      </c>
      <c r="G1937" s="33">
        <f t="shared" si="403"/>
        <v>8</v>
      </c>
      <c r="H1937" s="33">
        <f t="shared" si="404"/>
        <v>2004</v>
      </c>
      <c r="I1937" s="34">
        <v>5.27</v>
      </c>
      <c r="K1937" s="32">
        <v>34137</v>
      </c>
      <c r="L1937" s="33">
        <f t="shared" si="405"/>
        <v>6</v>
      </c>
      <c r="M1937" s="33">
        <f t="shared" si="406"/>
        <v>1993</v>
      </c>
      <c r="N1937" s="34">
        <v>18.7</v>
      </c>
      <c r="P1937" s="32">
        <v>34640</v>
      </c>
      <c r="Q1937" s="33">
        <f t="shared" si="407"/>
        <v>11</v>
      </c>
      <c r="R1937" s="33">
        <f t="shared" si="408"/>
        <v>1994</v>
      </c>
      <c r="S1937" s="34">
        <v>17.579999999999998</v>
      </c>
    </row>
    <row r="1938" spans="1:19">
      <c r="A1938" s="32">
        <v>36558</v>
      </c>
      <c r="B1938" s="33">
        <f t="shared" si="401"/>
        <v>2</v>
      </c>
      <c r="C1938" s="33">
        <f t="shared" si="402"/>
        <v>2000</v>
      </c>
      <c r="D1938" s="34">
        <v>0.61</v>
      </c>
      <c r="F1938" s="32">
        <v>38215</v>
      </c>
      <c r="G1938" s="33">
        <f t="shared" si="403"/>
        <v>8</v>
      </c>
      <c r="H1938" s="33">
        <f t="shared" si="404"/>
        <v>2004</v>
      </c>
      <c r="I1938" s="34">
        <v>5.34</v>
      </c>
      <c r="K1938" s="32">
        <v>34138</v>
      </c>
      <c r="L1938" s="33">
        <f t="shared" si="405"/>
        <v>6</v>
      </c>
      <c r="M1938" s="33">
        <f t="shared" si="406"/>
        <v>1993</v>
      </c>
      <c r="N1938" s="34">
        <v>18.71</v>
      </c>
      <c r="P1938" s="32">
        <v>34641</v>
      </c>
      <c r="Q1938" s="33">
        <f t="shared" si="407"/>
        <v>11</v>
      </c>
      <c r="R1938" s="33">
        <f t="shared" si="408"/>
        <v>1994</v>
      </c>
      <c r="S1938" s="34">
        <v>17.75</v>
      </c>
    </row>
    <row r="1939" spans="1:19">
      <c r="A1939" s="32">
        <v>36559</v>
      </c>
      <c r="B1939" s="33">
        <f t="shared" si="401"/>
        <v>2</v>
      </c>
      <c r="C1939" s="33">
        <f t="shared" si="402"/>
        <v>2000</v>
      </c>
      <c r="D1939" s="34">
        <v>0.59499999999999997</v>
      </c>
      <c r="F1939" s="32">
        <v>38216</v>
      </c>
      <c r="G1939" s="33">
        <f t="shared" si="403"/>
        <v>8</v>
      </c>
      <c r="H1939" s="33">
        <f t="shared" si="404"/>
        <v>2004</v>
      </c>
      <c r="I1939" s="34">
        <v>5.27</v>
      </c>
      <c r="K1939" s="32">
        <v>34141</v>
      </c>
      <c r="L1939" s="33">
        <f t="shared" si="405"/>
        <v>6</v>
      </c>
      <c r="M1939" s="33">
        <f t="shared" si="406"/>
        <v>1993</v>
      </c>
      <c r="N1939" s="34">
        <v>18.63</v>
      </c>
      <c r="P1939" s="32">
        <v>34642</v>
      </c>
      <c r="Q1939" s="33">
        <f t="shared" si="407"/>
        <v>11</v>
      </c>
      <c r="R1939" s="33">
        <f t="shared" si="408"/>
        <v>1994</v>
      </c>
      <c r="S1939" s="34">
        <v>18</v>
      </c>
    </row>
    <row r="1940" spans="1:19">
      <c r="A1940" s="32">
        <v>36560</v>
      </c>
      <c r="B1940" s="33">
        <f t="shared" si="401"/>
        <v>2</v>
      </c>
      <c r="C1940" s="33">
        <f t="shared" si="402"/>
        <v>2000</v>
      </c>
      <c r="D1940" s="34">
        <v>0.67</v>
      </c>
      <c r="F1940" s="32">
        <v>38217</v>
      </c>
      <c r="G1940" s="33">
        <f t="shared" si="403"/>
        <v>8</v>
      </c>
      <c r="H1940" s="33">
        <f t="shared" si="404"/>
        <v>2004</v>
      </c>
      <c r="I1940" s="34">
        <v>5.36</v>
      </c>
      <c r="K1940" s="32">
        <v>34142</v>
      </c>
      <c r="L1940" s="33">
        <f t="shared" si="405"/>
        <v>6</v>
      </c>
      <c r="M1940" s="33">
        <f t="shared" si="406"/>
        <v>1993</v>
      </c>
      <c r="N1940" s="34">
        <v>18.350000000000001</v>
      </c>
      <c r="P1940" s="32">
        <v>34645</v>
      </c>
      <c r="Q1940" s="33">
        <f t="shared" si="407"/>
        <v>11</v>
      </c>
      <c r="R1940" s="33">
        <f t="shared" si="408"/>
        <v>1994</v>
      </c>
      <c r="S1940" s="34">
        <v>17.78</v>
      </c>
    </row>
    <row r="1941" spans="1:19">
      <c r="A1941" s="32">
        <v>36563</v>
      </c>
      <c r="B1941" s="33">
        <f t="shared" si="401"/>
        <v>2</v>
      </c>
      <c r="C1941" s="33">
        <f t="shared" si="402"/>
        <v>2000</v>
      </c>
      <c r="D1941" s="34">
        <v>0.70299999999999996</v>
      </c>
      <c r="F1941" s="32">
        <v>38218</v>
      </c>
      <c r="G1941" s="33">
        <f t="shared" si="403"/>
        <v>8</v>
      </c>
      <c r="H1941" s="33">
        <f t="shared" si="404"/>
        <v>2004</v>
      </c>
      <c r="I1941" s="34">
        <v>5.34</v>
      </c>
      <c r="K1941" s="32">
        <v>34143</v>
      </c>
      <c r="L1941" s="33">
        <f t="shared" si="405"/>
        <v>6</v>
      </c>
      <c r="M1941" s="33">
        <f t="shared" si="406"/>
        <v>1993</v>
      </c>
      <c r="N1941" s="34">
        <v>18.440000000000001</v>
      </c>
      <c r="P1941" s="32">
        <v>34646</v>
      </c>
      <c r="Q1941" s="33">
        <f t="shared" si="407"/>
        <v>11</v>
      </c>
      <c r="R1941" s="33">
        <f t="shared" si="408"/>
        <v>1994</v>
      </c>
      <c r="S1941" s="34">
        <v>17.38</v>
      </c>
    </row>
    <row r="1942" spans="1:19">
      <c r="A1942" s="32">
        <v>36564</v>
      </c>
      <c r="B1942" s="33">
        <f t="shared" si="401"/>
        <v>2</v>
      </c>
      <c r="C1942" s="33">
        <f t="shared" si="402"/>
        <v>2000</v>
      </c>
      <c r="D1942" s="34">
        <v>0.60899999999999999</v>
      </c>
      <c r="F1942" s="32">
        <v>38219</v>
      </c>
      <c r="G1942" s="33">
        <f t="shared" si="403"/>
        <v>8</v>
      </c>
      <c r="H1942" s="33">
        <f t="shared" si="404"/>
        <v>2004</v>
      </c>
      <c r="I1942" s="34">
        <v>5.39</v>
      </c>
      <c r="K1942" s="32">
        <v>34144</v>
      </c>
      <c r="L1942" s="33">
        <f t="shared" si="405"/>
        <v>6</v>
      </c>
      <c r="M1942" s="33">
        <f t="shared" si="406"/>
        <v>1993</v>
      </c>
      <c r="N1942" s="34">
        <v>18.36</v>
      </c>
      <c r="P1942" s="32">
        <v>34647</v>
      </c>
      <c r="Q1942" s="33">
        <f t="shared" si="407"/>
        <v>11</v>
      </c>
      <c r="R1942" s="33">
        <f t="shared" si="408"/>
        <v>1994</v>
      </c>
      <c r="S1942" s="34">
        <v>17.55</v>
      </c>
    </row>
    <row r="1943" spans="1:19">
      <c r="A1943" s="32">
        <v>36565</v>
      </c>
      <c r="B1943" s="33">
        <f t="shared" si="401"/>
        <v>2</v>
      </c>
      <c r="C1943" s="33">
        <f t="shared" si="402"/>
        <v>2000</v>
      </c>
      <c r="D1943" s="34">
        <v>0.623</v>
      </c>
      <c r="F1943" s="32">
        <v>38222</v>
      </c>
      <c r="G1943" s="33">
        <f t="shared" si="403"/>
        <v>8</v>
      </c>
      <c r="H1943" s="33">
        <f t="shared" si="404"/>
        <v>2004</v>
      </c>
      <c r="I1943" s="34">
        <v>5.34</v>
      </c>
      <c r="K1943" s="32">
        <v>34145</v>
      </c>
      <c r="L1943" s="33">
        <f t="shared" si="405"/>
        <v>6</v>
      </c>
      <c r="M1943" s="33">
        <f t="shared" si="406"/>
        <v>1993</v>
      </c>
      <c r="N1943" s="34">
        <v>18.829999999999998</v>
      </c>
      <c r="P1943" s="32">
        <v>34648</v>
      </c>
      <c r="Q1943" s="33">
        <f t="shared" si="407"/>
        <v>11</v>
      </c>
      <c r="R1943" s="33">
        <f t="shared" si="408"/>
        <v>1994</v>
      </c>
      <c r="S1943" s="34">
        <v>17.2</v>
      </c>
    </row>
    <row r="1944" spans="1:19">
      <c r="A1944" s="32">
        <v>36566</v>
      </c>
      <c r="B1944" s="33">
        <f t="shared" si="401"/>
        <v>2</v>
      </c>
      <c r="C1944" s="33">
        <f t="shared" si="402"/>
        <v>2000</v>
      </c>
      <c r="D1944" s="34">
        <v>0.63300000000000001</v>
      </c>
      <c r="F1944" s="32">
        <v>38223</v>
      </c>
      <c r="G1944" s="33">
        <f t="shared" si="403"/>
        <v>8</v>
      </c>
      <c r="H1944" s="33">
        <f t="shared" si="404"/>
        <v>2004</v>
      </c>
      <c r="I1944" s="34">
        <v>5.23</v>
      </c>
      <c r="K1944" s="32">
        <v>34148</v>
      </c>
      <c r="L1944" s="33">
        <f t="shared" si="405"/>
        <v>6</v>
      </c>
      <c r="M1944" s="33">
        <f t="shared" si="406"/>
        <v>1993</v>
      </c>
      <c r="N1944" s="34">
        <v>18.89</v>
      </c>
      <c r="P1944" s="32">
        <v>34649</v>
      </c>
      <c r="Q1944" s="33">
        <f t="shared" si="407"/>
        <v>11</v>
      </c>
      <c r="R1944" s="33">
        <f t="shared" si="408"/>
        <v>1994</v>
      </c>
      <c r="S1944" s="34">
        <v>17.38</v>
      </c>
    </row>
    <row r="1945" spans="1:19">
      <c r="A1945" s="32">
        <v>36567</v>
      </c>
      <c r="B1945" s="33">
        <f t="shared" si="401"/>
        <v>2</v>
      </c>
      <c r="C1945" s="33">
        <f t="shared" si="402"/>
        <v>2000</v>
      </c>
      <c r="D1945" s="34">
        <v>0.63300000000000001</v>
      </c>
      <c r="F1945" s="32">
        <v>38224</v>
      </c>
      <c r="G1945" s="33">
        <f t="shared" si="403"/>
        <v>8</v>
      </c>
      <c r="H1945" s="33">
        <f t="shared" si="404"/>
        <v>2004</v>
      </c>
      <c r="I1945" s="34">
        <v>5.32</v>
      </c>
      <c r="K1945" s="32">
        <v>34149</v>
      </c>
      <c r="L1945" s="33">
        <f t="shared" si="405"/>
        <v>6</v>
      </c>
      <c r="M1945" s="33">
        <f t="shared" si="406"/>
        <v>1993</v>
      </c>
      <c r="N1945" s="34">
        <v>18.989999999999998</v>
      </c>
      <c r="P1945" s="32">
        <v>34652</v>
      </c>
      <c r="Q1945" s="33">
        <f t="shared" si="407"/>
        <v>11</v>
      </c>
      <c r="R1945" s="33">
        <f t="shared" si="408"/>
        <v>1994</v>
      </c>
      <c r="S1945" s="34">
        <v>17.25</v>
      </c>
    </row>
    <row r="1946" spans="1:19">
      <c r="A1946" s="32">
        <v>36570</v>
      </c>
      <c r="B1946" s="33">
        <f t="shared" si="401"/>
        <v>2</v>
      </c>
      <c r="C1946" s="33">
        <f t="shared" si="402"/>
        <v>2000</v>
      </c>
      <c r="D1946" s="34">
        <v>0.628</v>
      </c>
      <c r="F1946" s="32">
        <v>38225</v>
      </c>
      <c r="G1946" s="33">
        <f t="shared" si="403"/>
        <v>8</v>
      </c>
      <c r="H1946" s="33">
        <f t="shared" si="404"/>
        <v>2004</v>
      </c>
      <c r="I1946" s="34">
        <v>5.19</v>
      </c>
      <c r="K1946" s="32">
        <v>34150</v>
      </c>
      <c r="L1946" s="33">
        <f t="shared" si="405"/>
        <v>6</v>
      </c>
      <c r="M1946" s="33">
        <f t="shared" si="406"/>
        <v>1993</v>
      </c>
      <c r="N1946" s="34">
        <v>18.82</v>
      </c>
      <c r="P1946" s="32">
        <v>34653</v>
      </c>
      <c r="Q1946" s="33">
        <f t="shared" si="407"/>
        <v>11</v>
      </c>
      <c r="R1946" s="33">
        <f t="shared" si="408"/>
        <v>1994</v>
      </c>
      <c r="S1946" s="34">
        <v>16.98</v>
      </c>
    </row>
    <row r="1947" spans="1:19">
      <c r="A1947" s="32">
        <v>36571</v>
      </c>
      <c r="B1947" s="33">
        <f t="shared" si="401"/>
        <v>2</v>
      </c>
      <c r="C1947" s="33">
        <f t="shared" si="402"/>
        <v>2000</v>
      </c>
      <c r="D1947" s="34">
        <v>0.62</v>
      </c>
      <c r="F1947" s="32">
        <v>38226</v>
      </c>
      <c r="G1947" s="33">
        <f t="shared" si="403"/>
        <v>8</v>
      </c>
      <c r="H1947" s="33">
        <f t="shared" si="404"/>
        <v>2004</v>
      </c>
      <c r="I1947" s="34">
        <v>5.05</v>
      </c>
      <c r="K1947" s="32">
        <v>34151</v>
      </c>
      <c r="L1947" s="33">
        <f t="shared" si="405"/>
        <v>7</v>
      </c>
      <c r="M1947" s="33">
        <f t="shared" si="406"/>
        <v>1993</v>
      </c>
      <c r="N1947" s="34">
        <v>18.440000000000001</v>
      </c>
      <c r="P1947" s="32">
        <v>34654</v>
      </c>
      <c r="Q1947" s="33">
        <f t="shared" si="407"/>
        <v>11</v>
      </c>
      <c r="R1947" s="33">
        <f t="shared" si="408"/>
        <v>1994</v>
      </c>
      <c r="S1947" s="34">
        <v>16.8</v>
      </c>
    </row>
    <row r="1948" spans="1:19">
      <c r="A1948" s="32">
        <v>36572</v>
      </c>
      <c r="B1948" s="33">
        <f t="shared" si="401"/>
        <v>2</v>
      </c>
      <c r="C1948" s="33">
        <f t="shared" si="402"/>
        <v>2000</v>
      </c>
      <c r="D1948" s="34">
        <v>0.63</v>
      </c>
      <c r="F1948" s="32">
        <v>38229</v>
      </c>
      <c r="G1948" s="33">
        <f t="shared" si="403"/>
        <v>8</v>
      </c>
      <c r="H1948" s="33">
        <f t="shared" si="404"/>
        <v>2004</v>
      </c>
      <c r="I1948" s="34">
        <v>5.05</v>
      </c>
      <c r="K1948" s="32">
        <v>34152</v>
      </c>
      <c r="L1948" s="33">
        <f t="shared" si="405"/>
        <v>7</v>
      </c>
      <c r="M1948" s="33">
        <f t="shared" si="406"/>
        <v>1993</v>
      </c>
      <c r="N1948" s="34">
        <v>17.93</v>
      </c>
      <c r="P1948" s="32">
        <v>34655</v>
      </c>
      <c r="Q1948" s="33">
        <f t="shared" si="407"/>
        <v>11</v>
      </c>
      <c r="R1948" s="33">
        <f t="shared" si="408"/>
        <v>1994</v>
      </c>
      <c r="S1948" s="34">
        <v>16.53</v>
      </c>
    </row>
    <row r="1949" spans="1:19">
      <c r="A1949" s="32">
        <v>36573</v>
      </c>
      <c r="B1949" s="33">
        <f t="shared" si="401"/>
        <v>2</v>
      </c>
      <c r="C1949" s="33">
        <f t="shared" si="402"/>
        <v>2000</v>
      </c>
      <c r="D1949" s="34">
        <v>0.57799999999999996</v>
      </c>
      <c r="F1949" s="32">
        <v>38230</v>
      </c>
      <c r="G1949" s="33">
        <f t="shared" si="403"/>
        <v>8</v>
      </c>
      <c r="H1949" s="33">
        <f t="shared" si="404"/>
        <v>2004</v>
      </c>
      <c r="I1949" s="34">
        <v>5.04</v>
      </c>
      <c r="K1949" s="32">
        <v>34156</v>
      </c>
      <c r="L1949" s="33">
        <f t="shared" si="405"/>
        <v>7</v>
      </c>
      <c r="M1949" s="33">
        <f t="shared" si="406"/>
        <v>1993</v>
      </c>
      <c r="N1949" s="34">
        <v>18.29</v>
      </c>
      <c r="P1949" s="32">
        <v>34656</v>
      </c>
      <c r="Q1949" s="33">
        <f t="shared" si="407"/>
        <v>11</v>
      </c>
      <c r="R1949" s="33">
        <f t="shared" si="408"/>
        <v>1994</v>
      </c>
      <c r="S1949" s="34">
        <v>16.45</v>
      </c>
    </row>
    <row r="1950" spans="1:19">
      <c r="A1950" s="32">
        <v>36574</v>
      </c>
      <c r="B1950" s="33">
        <f t="shared" si="401"/>
        <v>2</v>
      </c>
      <c r="C1950" s="33">
        <f t="shared" si="402"/>
        <v>2000</v>
      </c>
      <c r="D1950" s="34">
        <v>0.57299999999999995</v>
      </c>
      <c r="F1950" s="32">
        <v>38231</v>
      </c>
      <c r="G1950" s="33">
        <f t="shared" si="403"/>
        <v>9</v>
      </c>
      <c r="H1950" s="33">
        <f t="shared" si="404"/>
        <v>2004</v>
      </c>
      <c r="I1950" s="34">
        <v>5.0199999999999996</v>
      </c>
      <c r="K1950" s="32">
        <v>34157</v>
      </c>
      <c r="L1950" s="33">
        <f t="shared" si="405"/>
        <v>7</v>
      </c>
      <c r="M1950" s="33">
        <f t="shared" si="406"/>
        <v>1993</v>
      </c>
      <c r="N1950" s="34">
        <v>18.059999999999999</v>
      </c>
      <c r="P1950" s="32">
        <v>34659</v>
      </c>
      <c r="Q1950" s="33">
        <f t="shared" si="407"/>
        <v>11</v>
      </c>
      <c r="R1950" s="33">
        <f t="shared" si="408"/>
        <v>1994</v>
      </c>
      <c r="S1950" s="34">
        <v>17.25</v>
      </c>
    </row>
    <row r="1951" spans="1:19">
      <c r="A1951" s="32">
        <v>36578</v>
      </c>
      <c r="B1951" s="33">
        <f t="shared" si="401"/>
        <v>2</v>
      </c>
      <c r="C1951" s="33">
        <f t="shared" si="402"/>
        <v>2000</v>
      </c>
      <c r="D1951" s="34">
        <v>0.52800000000000002</v>
      </c>
      <c r="F1951" s="32">
        <v>38232</v>
      </c>
      <c r="G1951" s="33">
        <f t="shared" si="403"/>
        <v>9</v>
      </c>
      <c r="H1951" s="33">
        <f t="shared" si="404"/>
        <v>2004</v>
      </c>
      <c r="I1951" s="34">
        <v>4.75</v>
      </c>
      <c r="K1951" s="32">
        <v>34158</v>
      </c>
      <c r="L1951" s="33">
        <f t="shared" si="405"/>
        <v>7</v>
      </c>
      <c r="M1951" s="33">
        <f t="shared" si="406"/>
        <v>1993</v>
      </c>
      <c r="N1951" s="34">
        <v>17.79</v>
      </c>
      <c r="P1951" s="32">
        <v>34660</v>
      </c>
      <c r="Q1951" s="33">
        <f t="shared" si="407"/>
        <v>11</v>
      </c>
      <c r="R1951" s="33">
        <f t="shared" si="408"/>
        <v>1994</v>
      </c>
      <c r="S1951" s="34">
        <v>17.2</v>
      </c>
    </row>
    <row r="1952" spans="1:19">
      <c r="A1952" s="32">
        <v>36579</v>
      </c>
      <c r="B1952" s="33">
        <f t="shared" si="401"/>
        <v>2</v>
      </c>
      <c r="C1952" s="33">
        <f t="shared" si="402"/>
        <v>2000</v>
      </c>
      <c r="D1952" s="34">
        <v>0.52500000000000002</v>
      </c>
      <c r="F1952" s="32">
        <v>38233</v>
      </c>
      <c r="G1952" s="33">
        <f t="shared" si="403"/>
        <v>9</v>
      </c>
      <c r="H1952" s="33">
        <f t="shared" si="404"/>
        <v>2004</v>
      </c>
      <c r="I1952" s="34">
        <v>4.32</v>
      </c>
      <c r="K1952" s="32">
        <v>34159</v>
      </c>
      <c r="L1952" s="33">
        <f t="shared" si="405"/>
        <v>7</v>
      </c>
      <c r="M1952" s="33">
        <f t="shared" si="406"/>
        <v>1993</v>
      </c>
      <c r="N1952" s="34">
        <v>17.920000000000002</v>
      </c>
      <c r="P1952" s="32">
        <v>34661</v>
      </c>
      <c r="Q1952" s="33">
        <f t="shared" si="407"/>
        <v>11</v>
      </c>
      <c r="R1952" s="33">
        <f t="shared" si="408"/>
        <v>1994</v>
      </c>
      <c r="S1952" s="34">
        <v>16.88</v>
      </c>
    </row>
    <row r="1953" spans="1:19">
      <c r="A1953" s="32">
        <v>36580</v>
      </c>
      <c r="B1953" s="33">
        <f t="shared" si="401"/>
        <v>2</v>
      </c>
      <c r="C1953" s="33">
        <f t="shared" si="402"/>
        <v>2000</v>
      </c>
      <c r="D1953" s="34">
        <v>0.53</v>
      </c>
      <c r="F1953" s="32">
        <v>38237</v>
      </c>
      <c r="G1953" s="33">
        <f t="shared" si="403"/>
        <v>9</v>
      </c>
      <c r="H1953" s="33">
        <f t="shared" si="404"/>
        <v>2004</v>
      </c>
      <c r="I1953" s="34">
        <v>4.41</v>
      </c>
      <c r="K1953" s="32">
        <v>34162</v>
      </c>
      <c r="L1953" s="33">
        <f t="shared" si="405"/>
        <v>7</v>
      </c>
      <c r="M1953" s="33">
        <f t="shared" si="406"/>
        <v>1993</v>
      </c>
      <c r="N1953" s="34">
        <v>18.12</v>
      </c>
      <c r="P1953" s="32">
        <v>34662</v>
      </c>
      <c r="Q1953" s="33">
        <f t="shared" si="407"/>
        <v>11</v>
      </c>
      <c r="R1953" s="33">
        <f t="shared" si="408"/>
        <v>1994</v>
      </c>
      <c r="S1953" s="34">
        <v>16.95</v>
      </c>
    </row>
    <row r="1954" spans="1:19">
      <c r="A1954" s="32">
        <v>36581</v>
      </c>
      <c r="B1954" s="33">
        <f t="shared" si="401"/>
        <v>2</v>
      </c>
      <c r="C1954" s="33">
        <f t="shared" si="402"/>
        <v>2000</v>
      </c>
      <c r="D1954" s="34">
        <v>0.53900000000000003</v>
      </c>
      <c r="F1954" s="32">
        <v>38238</v>
      </c>
      <c r="G1954" s="33">
        <f t="shared" si="403"/>
        <v>9</v>
      </c>
      <c r="H1954" s="33">
        <f t="shared" si="404"/>
        <v>2004</v>
      </c>
      <c r="I1954" s="34">
        <v>4.6900000000000004</v>
      </c>
      <c r="K1954" s="32">
        <v>34163</v>
      </c>
      <c r="L1954" s="33">
        <f t="shared" si="405"/>
        <v>7</v>
      </c>
      <c r="M1954" s="33">
        <f t="shared" si="406"/>
        <v>1993</v>
      </c>
      <c r="N1954" s="34">
        <v>18.05</v>
      </c>
      <c r="P1954" s="32">
        <v>34663</v>
      </c>
      <c r="Q1954" s="33">
        <f t="shared" si="407"/>
        <v>11</v>
      </c>
      <c r="R1954" s="33">
        <f t="shared" si="408"/>
        <v>1994</v>
      </c>
      <c r="S1954" s="34">
        <v>17</v>
      </c>
    </row>
    <row r="1955" spans="1:19">
      <c r="A1955" s="32">
        <v>36584</v>
      </c>
      <c r="B1955" s="33">
        <f t="shared" si="401"/>
        <v>2</v>
      </c>
      <c r="C1955" s="33">
        <f t="shared" si="402"/>
        <v>2000</v>
      </c>
      <c r="D1955" s="34">
        <v>0.54500000000000004</v>
      </c>
      <c r="F1955" s="32">
        <v>38239</v>
      </c>
      <c r="G1955" s="33">
        <f t="shared" si="403"/>
        <v>9</v>
      </c>
      <c r="H1955" s="33">
        <f t="shared" si="404"/>
        <v>2004</v>
      </c>
      <c r="I1955" s="34">
        <v>4.57</v>
      </c>
      <c r="K1955" s="32">
        <v>34164</v>
      </c>
      <c r="L1955" s="33">
        <f t="shared" si="405"/>
        <v>7</v>
      </c>
      <c r="M1955" s="33">
        <f t="shared" si="406"/>
        <v>1993</v>
      </c>
      <c r="N1955" s="34">
        <v>17.43</v>
      </c>
      <c r="P1955" s="32">
        <v>34666</v>
      </c>
      <c r="Q1955" s="33">
        <f t="shared" si="407"/>
        <v>11</v>
      </c>
      <c r="R1955" s="33">
        <f t="shared" si="408"/>
        <v>1994</v>
      </c>
      <c r="S1955" s="34">
        <v>16.95</v>
      </c>
    </row>
    <row r="1956" spans="1:19">
      <c r="A1956" s="32">
        <v>36585</v>
      </c>
      <c r="B1956" s="33">
        <f t="shared" ref="B1956:B2019" si="409">+MONTH(A1956)</f>
        <v>2</v>
      </c>
      <c r="C1956" s="33">
        <f t="shared" ref="C1956:C2019" si="410">+YEAR(A1956)</f>
        <v>2000</v>
      </c>
      <c r="D1956" s="34">
        <v>0.55300000000000005</v>
      </c>
      <c r="F1956" s="32">
        <v>38240</v>
      </c>
      <c r="G1956" s="33">
        <f t="shared" ref="G1956:G2019" si="411">+MONTH(F1956)</f>
        <v>9</v>
      </c>
      <c r="H1956" s="33">
        <f t="shared" ref="H1956:H2019" si="412">+YEAR(F1956)</f>
        <v>2004</v>
      </c>
      <c r="I1956" s="34">
        <v>4.57</v>
      </c>
      <c r="K1956" s="32">
        <v>34165</v>
      </c>
      <c r="L1956" s="33">
        <f t="shared" ref="L1956:L2019" si="413">+MONTH(K1956)</f>
        <v>7</v>
      </c>
      <c r="M1956" s="33">
        <f t="shared" ref="M1956:M2019" si="414">+YEAR(K1956)</f>
        <v>1993</v>
      </c>
      <c r="N1956" s="34">
        <v>17.73</v>
      </c>
      <c r="P1956" s="32">
        <v>34667</v>
      </c>
      <c r="Q1956" s="33">
        <f t="shared" ref="Q1956:Q2019" si="415">+MONTH(P1956)</f>
        <v>11</v>
      </c>
      <c r="R1956" s="33">
        <f t="shared" si="408"/>
        <v>1994</v>
      </c>
      <c r="S1956" s="34">
        <v>17</v>
      </c>
    </row>
    <row r="1957" spans="1:19">
      <c r="A1957" s="32">
        <v>36586</v>
      </c>
      <c r="B1957" s="33">
        <f t="shared" si="409"/>
        <v>3</v>
      </c>
      <c r="C1957" s="33">
        <f t="shared" si="410"/>
        <v>2000</v>
      </c>
      <c r="D1957" s="34">
        <v>0.53800000000000003</v>
      </c>
      <c r="F1957" s="32">
        <v>38243</v>
      </c>
      <c r="G1957" s="33">
        <f t="shared" si="411"/>
        <v>9</v>
      </c>
      <c r="H1957" s="33">
        <f t="shared" si="412"/>
        <v>2004</v>
      </c>
      <c r="I1957" s="34">
        <v>5.12</v>
      </c>
      <c r="K1957" s="32">
        <v>34166</v>
      </c>
      <c r="L1957" s="33">
        <f t="shared" si="413"/>
        <v>7</v>
      </c>
      <c r="M1957" s="33">
        <f t="shared" si="414"/>
        <v>1993</v>
      </c>
      <c r="N1957" s="34">
        <v>17.29</v>
      </c>
      <c r="P1957" s="32">
        <v>34668</v>
      </c>
      <c r="Q1957" s="33">
        <f t="shared" si="415"/>
        <v>11</v>
      </c>
      <c r="R1957" s="33">
        <f t="shared" ref="R1957:R2020" si="416">+YEAR(P1957)</f>
        <v>1994</v>
      </c>
      <c r="S1957" s="34">
        <v>16.95</v>
      </c>
    </row>
    <row r="1958" spans="1:19">
      <c r="A1958" s="32">
        <v>36587</v>
      </c>
      <c r="B1958" s="33">
        <f t="shared" si="409"/>
        <v>3</v>
      </c>
      <c r="C1958" s="33">
        <f t="shared" si="410"/>
        <v>2000</v>
      </c>
      <c r="D1958" s="34">
        <v>0.57799999999999996</v>
      </c>
      <c r="F1958" s="32">
        <v>38244</v>
      </c>
      <c r="G1958" s="33">
        <f t="shared" si="411"/>
        <v>9</v>
      </c>
      <c r="H1958" s="33">
        <f t="shared" si="412"/>
        <v>2004</v>
      </c>
      <c r="I1958" s="34">
        <v>5.15</v>
      </c>
      <c r="K1958" s="32">
        <v>34169</v>
      </c>
      <c r="L1958" s="33">
        <f t="shared" si="413"/>
        <v>7</v>
      </c>
      <c r="M1958" s="33">
        <f t="shared" si="414"/>
        <v>1993</v>
      </c>
      <c r="N1958" s="34">
        <v>17.68</v>
      </c>
      <c r="P1958" s="32">
        <v>34669</v>
      </c>
      <c r="Q1958" s="33">
        <f t="shared" si="415"/>
        <v>12</v>
      </c>
      <c r="R1958" s="33">
        <f t="shared" si="416"/>
        <v>1994</v>
      </c>
      <c r="S1958" s="34">
        <v>16.98</v>
      </c>
    </row>
    <row r="1959" spans="1:19">
      <c r="A1959" s="32">
        <v>36588</v>
      </c>
      <c r="B1959" s="33">
        <f t="shared" si="409"/>
        <v>3</v>
      </c>
      <c r="C1959" s="33">
        <f t="shared" si="410"/>
        <v>2000</v>
      </c>
      <c r="D1959" s="34">
        <v>0.55500000000000005</v>
      </c>
      <c r="F1959" s="32">
        <v>38245</v>
      </c>
      <c r="G1959" s="33">
        <f t="shared" si="411"/>
        <v>9</v>
      </c>
      <c r="H1959" s="33">
        <f t="shared" si="412"/>
        <v>2004</v>
      </c>
      <c r="I1959" s="34">
        <v>5.17</v>
      </c>
      <c r="K1959" s="32">
        <v>34170</v>
      </c>
      <c r="L1959" s="33">
        <f t="shared" si="413"/>
        <v>7</v>
      </c>
      <c r="M1959" s="33">
        <f t="shared" si="414"/>
        <v>1993</v>
      </c>
      <c r="N1959" s="34">
        <v>17.2</v>
      </c>
      <c r="P1959" s="32">
        <v>34670</v>
      </c>
      <c r="Q1959" s="33">
        <f t="shared" si="415"/>
        <v>12</v>
      </c>
      <c r="R1959" s="33">
        <f t="shared" si="416"/>
        <v>1994</v>
      </c>
      <c r="S1959" s="34">
        <v>16.350000000000001</v>
      </c>
    </row>
    <row r="1960" spans="1:19">
      <c r="A1960" s="32">
        <v>36591</v>
      </c>
      <c r="B1960" s="33">
        <f t="shared" si="409"/>
        <v>3</v>
      </c>
      <c r="C1960" s="33">
        <f t="shared" si="410"/>
        <v>2000</v>
      </c>
      <c r="D1960" s="34">
        <v>0.56000000000000005</v>
      </c>
      <c r="F1960" s="32">
        <v>38246</v>
      </c>
      <c r="G1960" s="33">
        <f t="shared" si="411"/>
        <v>9</v>
      </c>
      <c r="H1960" s="33">
        <f t="shared" si="412"/>
        <v>2004</v>
      </c>
      <c r="I1960" s="34">
        <v>4.82</v>
      </c>
      <c r="K1960" s="32">
        <v>34171</v>
      </c>
      <c r="L1960" s="33">
        <f t="shared" si="413"/>
        <v>7</v>
      </c>
      <c r="M1960" s="33">
        <f t="shared" si="414"/>
        <v>1993</v>
      </c>
      <c r="N1960" s="34">
        <v>17.600000000000001</v>
      </c>
      <c r="P1960" s="32">
        <v>34673</v>
      </c>
      <c r="Q1960" s="33">
        <f t="shared" si="415"/>
        <v>12</v>
      </c>
      <c r="R1960" s="33">
        <f t="shared" si="416"/>
        <v>1994</v>
      </c>
      <c r="S1960" s="34">
        <v>15.93</v>
      </c>
    </row>
    <row r="1961" spans="1:19">
      <c r="A1961" s="32">
        <v>36592</v>
      </c>
      <c r="B1961" s="33">
        <f t="shared" si="409"/>
        <v>3</v>
      </c>
      <c r="C1961" s="33">
        <f t="shared" si="410"/>
        <v>2000</v>
      </c>
      <c r="D1961" s="34">
        <v>0.57999999999999996</v>
      </c>
      <c r="F1961" s="32">
        <v>38247</v>
      </c>
      <c r="G1961" s="33">
        <f t="shared" si="411"/>
        <v>9</v>
      </c>
      <c r="H1961" s="33">
        <f t="shared" si="412"/>
        <v>2004</v>
      </c>
      <c r="I1961" s="34">
        <v>4.95</v>
      </c>
      <c r="K1961" s="32">
        <v>34172</v>
      </c>
      <c r="L1961" s="33">
        <f t="shared" si="413"/>
        <v>7</v>
      </c>
      <c r="M1961" s="33">
        <f t="shared" si="414"/>
        <v>1993</v>
      </c>
      <c r="N1961" s="34">
        <v>17.57</v>
      </c>
      <c r="P1961" s="32">
        <v>34674</v>
      </c>
      <c r="Q1961" s="33">
        <f t="shared" si="415"/>
        <v>12</v>
      </c>
      <c r="R1961" s="33">
        <f t="shared" si="416"/>
        <v>1994</v>
      </c>
      <c r="S1961" s="34">
        <v>16.05</v>
      </c>
    </row>
    <row r="1962" spans="1:19">
      <c r="A1962" s="32">
        <v>36593</v>
      </c>
      <c r="B1962" s="33">
        <f t="shared" si="409"/>
        <v>3</v>
      </c>
      <c r="C1962" s="33">
        <f t="shared" si="410"/>
        <v>2000</v>
      </c>
      <c r="D1962" s="34">
        <v>0.56999999999999995</v>
      </c>
      <c r="F1962" s="32">
        <v>38250</v>
      </c>
      <c r="G1962" s="33">
        <f t="shared" si="411"/>
        <v>9</v>
      </c>
      <c r="H1962" s="33">
        <f t="shared" si="412"/>
        <v>2004</v>
      </c>
      <c r="I1962" s="34">
        <v>5.22</v>
      </c>
      <c r="K1962" s="32">
        <v>34173</v>
      </c>
      <c r="L1962" s="33">
        <f t="shared" si="413"/>
        <v>7</v>
      </c>
      <c r="M1962" s="33">
        <f t="shared" si="414"/>
        <v>1993</v>
      </c>
      <c r="N1962" s="34">
        <v>17.670000000000002</v>
      </c>
      <c r="P1962" s="32">
        <v>34675</v>
      </c>
      <c r="Q1962" s="33">
        <f t="shared" si="415"/>
        <v>12</v>
      </c>
      <c r="R1962" s="33">
        <f t="shared" si="416"/>
        <v>1994</v>
      </c>
      <c r="S1962" s="34">
        <v>15.83</v>
      </c>
    </row>
    <row r="1963" spans="1:19">
      <c r="A1963" s="32">
        <v>36594</v>
      </c>
      <c r="B1963" s="33">
        <f t="shared" si="409"/>
        <v>3</v>
      </c>
      <c r="C1963" s="33">
        <f t="shared" si="410"/>
        <v>2000</v>
      </c>
      <c r="D1963" s="34">
        <v>0.55000000000000004</v>
      </c>
      <c r="F1963" s="32">
        <v>38251</v>
      </c>
      <c r="G1963" s="33">
        <f t="shared" si="411"/>
        <v>9</v>
      </c>
      <c r="H1963" s="33">
        <f t="shared" si="412"/>
        <v>2004</v>
      </c>
      <c r="I1963" s="34">
        <v>5.43</v>
      </c>
      <c r="K1963" s="32">
        <v>34176</v>
      </c>
      <c r="L1963" s="33">
        <f t="shared" si="413"/>
        <v>7</v>
      </c>
      <c r="M1963" s="33">
        <f t="shared" si="414"/>
        <v>1993</v>
      </c>
      <c r="N1963" s="34">
        <v>18.11</v>
      </c>
      <c r="P1963" s="32">
        <v>34676</v>
      </c>
      <c r="Q1963" s="33">
        <f t="shared" si="415"/>
        <v>12</v>
      </c>
      <c r="R1963" s="33">
        <f t="shared" si="416"/>
        <v>1994</v>
      </c>
      <c r="S1963" s="34">
        <v>16.13</v>
      </c>
    </row>
    <row r="1964" spans="1:19">
      <c r="A1964" s="32">
        <v>36595</v>
      </c>
      <c r="B1964" s="33">
        <f t="shared" si="409"/>
        <v>3</v>
      </c>
      <c r="C1964" s="33">
        <f t="shared" si="410"/>
        <v>2000</v>
      </c>
      <c r="D1964" s="34">
        <v>0.54</v>
      </c>
      <c r="F1964" s="32">
        <v>38252</v>
      </c>
      <c r="G1964" s="33">
        <f t="shared" si="411"/>
        <v>9</v>
      </c>
      <c r="H1964" s="33">
        <f t="shared" si="412"/>
        <v>2004</v>
      </c>
      <c r="I1964" s="34">
        <v>5.58</v>
      </c>
      <c r="K1964" s="32">
        <v>34177</v>
      </c>
      <c r="L1964" s="33">
        <f t="shared" si="413"/>
        <v>7</v>
      </c>
      <c r="M1964" s="33">
        <f t="shared" si="414"/>
        <v>1993</v>
      </c>
      <c r="N1964" s="34">
        <v>18.5</v>
      </c>
      <c r="P1964" s="32">
        <v>34677</v>
      </c>
      <c r="Q1964" s="33">
        <f t="shared" si="415"/>
        <v>12</v>
      </c>
      <c r="R1964" s="33">
        <f t="shared" si="416"/>
        <v>1994</v>
      </c>
      <c r="S1964" s="34">
        <v>16.079999999999998</v>
      </c>
    </row>
    <row r="1965" spans="1:19">
      <c r="A1965" s="32">
        <v>36598</v>
      </c>
      <c r="B1965" s="33">
        <f t="shared" si="409"/>
        <v>3</v>
      </c>
      <c r="C1965" s="33">
        <f t="shared" si="410"/>
        <v>2000</v>
      </c>
      <c r="D1965" s="34">
        <v>0.54</v>
      </c>
      <c r="F1965" s="32">
        <v>38253</v>
      </c>
      <c r="G1965" s="33">
        <f t="shared" si="411"/>
        <v>9</v>
      </c>
      <c r="H1965" s="33">
        <f t="shared" si="412"/>
        <v>2004</v>
      </c>
      <c r="I1965" s="34">
        <v>5.58</v>
      </c>
      <c r="K1965" s="32">
        <v>34178</v>
      </c>
      <c r="L1965" s="33">
        <f t="shared" si="413"/>
        <v>7</v>
      </c>
      <c r="M1965" s="33">
        <f t="shared" si="414"/>
        <v>1993</v>
      </c>
      <c r="N1965" s="34">
        <v>18.25</v>
      </c>
      <c r="P1965" s="32">
        <v>34680</v>
      </c>
      <c r="Q1965" s="33">
        <f t="shared" si="415"/>
        <v>12</v>
      </c>
      <c r="R1965" s="33">
        <f t="shared" si="416"/>
        <v>1994</v>
      </c>
      <c r="S1965" s="34">
        <v>15.98</v>
      </c>
    </row>
    <row r="1966" spans="1:19">
      <c r="A1966" s="32">
        <v>36599</v>
      </c>
      <c r="B1966" s="33">
        <f t="shared" si="409"/>
        <v>3</v>
      </c>
      <c r="C1966" s="33">
        <f t="shared" si="410"/>
        <v>2000</v>
      </c>
      <c r="D1966" s="34">
        <v>0.52</v>
      </c>
      <c r="F1966" s="32">
        <v>38254</v>
      </c>
      <c r="G1966" s="33">
        <f t="shared" si="411"/>
        <v>9</v>
      </c>
      <c r="H1966" s="33">
        <f t="shared" si="412"/>
        <v>2004</v>
      </c>
      <c r="I1966" s="34">
        <v>5.41</v>
      </c>
      <c r="K1966" s="32">
        <v>34179</v>
      </c>
      <c r="L1966" s="33">
        <f t="shared" si="413"/>
        <v>7</v>
      </c>
      <c r="M1966" s="33">
        <f t="shared" si="414"/>
        <v>1993</v>
      </c>
      <c r="N1966" s="34">
        <v>18.12</v>
      </c>
      <c r="P1966" s="32">
        <v>34681</v>
      </c>
      <c r="Q1966" s="33">
        <f t="shared" si="415"/>
        <v>12</v>
      </c>
      <c r="R1966" s="33">
        <f t="shared" si="416"/>
        <v>1994</v>
      </c>
      <c r="S1966" s="34">
        <v>15.73</v>
      </c>
    </row>
    <row r="1967" spans="1:19">
      <c r="A1967" s="32">
        <v>36600</v>
      </c>
      <c r="B1967" s="33">
        <f t="shared" si="409"/>
        <v>3</v>
      </c>
      <c r="C1967" s="33">
        <f t="shared" si="410"/>
        <v>2000</v>
      </c>
      <c r="D1967" s="34">
        <v>0.503</v>
      </c>
      <c r="F1967" s="32">
        <v>38257</v>
      </c>
      <c r="G1967" s="33">
        <f t="shared" si="411"/>
        <v>9</v>
      </c>
      <c r="H1967" s="33">
        <f t="shared" si="412"/>
        <v>2004</v>
      </c>
      <c r="I1967" s="34">
        <v>5.22</v>
      </c>
      <c r="K1967" s="32">
        <v>34180</v>
      </c>
      <c r="L1967" s="33">
        <f t="shared" si="413"/>
        <v>7</v>
      </c>
      <c r="M1967" s="33">
        <f t="shared" si="414"/>
        <v>1993</v>
      </c>
      <c r="N1967" s="34">
        <v>17.940000000000001</v>
      </c>
      <c r="P1967" s="32">
        <v>34682</v>
      </c>
      <c r="Q1967" s="33">
        <f t="shared" si="415"/>
        <v>12</v>
      </c>
      <c r="R1967" s="33">
        <f t="shared" si="416"/>
        <v>1994</v>
      </c>
      <c r="S1967" s="34">
        <v>15.83</v>
      </c>
    </row>
    <row r="1968" spans="1:19">
      <c r="A1968" s="32">
        <v>36601</v>
      </c>
      <c r="B1968" s="33">
        <f t="shared" si="409"/>
        <v>3</v>
      </c>
      <c r="C1968" s="33">
        <f t="shared" si="410"/>
        <v>2000</v>
      </c>
      <c r="D1968" s="34">
        <v>0.48299999999999998</v>
      </c>
      <c r="F1968" s="32">
        <v>38258</v>
      </c>
      <c r="G1968" s="33">
        <f t="shared" si="411"/>
        <v>9</v>
      </c>
      <c r="H1968" s="33">
        <f t="shared" si="412"/>
        <v>2004</v>
      </c>
      <c r="I1968" s="34">
        <v>5.45</v>
      </c>
      <c r="K1968" s="32">
        <v>34183</v>
      </c>
      <c r="L1968" s="33">
        <f t="shared" si="413"/>
        <v>8</v>
      </c>
      <c r="M1968" s="33">
        <f t="shared" si="414"/>
        <v>1993</v>
      </c>
      <c r="N1968" s="34">
        <v>17.899999999999999</v>
      </c>
      <c r="P1968" s="32">
        <v>34683</v>
      </c>
      <c r="Q1968" s="33">
        <f t="shared" si="415"/>
        <v>12</v>
      </c>
      <c r="R1968" s="33">
        <f t="shared" si="416"/>
        <v>1994</v>
      </c>
      <c r="S1968" s="34">
        <v>15.6</v>
      </c>
    </row>
    <row r="1969" spans="1:19">
      <c r="A1969" s="32">
        <v>36602</v>
      </c>
      <c r="B1969" s="33">
        <f t="shared" si="409"/>
        <v>3</v>
      </c>
      <c r="C1969" s="33">
        <f t="shared" si="410"/>
        <v>2000</v>
      </c>
      <c r="D1969" s="34">
        <v>0.498</v>
      </c>
      <c r="F1969" s="32">
        <v>38259</v>
      </c>
      <c r="G1969" s="33">
        <f t="shared" si="411"/>
        <v>9</v>
      </c>
      <c r="H1969" s="33">
        <f t="shared" si="412"/>
        <v>2004</v>
      </c>
      <c r="I1969" s="34">
        <v>6.26</v>
      </c>
      <c r="K1969" s="32">
        <v>34184</v>
      </c>
      <c r="L1969" s="33">
        <f t="shared" si="413"/>
        <v>8</v>
      </c>
      <c r="M1969" s="33">
        <f t="shared" si="414"/>
        <v>1993</v>
      </c>
      <c r="N1969" s="34">
        <v>17.809999999999999</v>
      </c>
      <c r="P1969" s="32">
        <v>34684</v>
      </c>
      <c r="Q1969" s="33">
        <f t="shared" si="415"/>
        <v>12</v>
      </c>
      <c r="R1969" s="33">
        <f t="shared" si="416"/>
        <v>1994</v>
      </c>
      <c r="S1969" s="34">
        <v>15.48</v>
      </c>
    </row>
    <row r="1970" spans="1:19">
      <c r="A1970" s="32">
        <v>36605</v>
      </c>
      <c r="B1970" s="33">
        <f t="shared" si="409"/>
        <v>3</v>
      </c>
      <c r="C1970" s="33">
        <f t="shared" si="410"/>
        <v>2000</v>
      </c>
      <c r="D1970" s="34">
        <v>0.47499999999999998</v>
      </c>
      <c r="F1970" s="32">
        <v>38260</v>
      </c>
      <c r="G1970" s="33">
        <f t="shared" si="411"/>
        <v>9</v>
      </c>
      <c r="H1970" s="33">
        <f t="shared" si="412"/>
        <v>2004</v>
      </c>
      <c r="I1970" s="34">
        <v>6.36</v>
      </c>
      <c r="K1970" s="32">
        <v>34185</v>
      </c>
      <c r="L1970" s="33">
        <f t="shared" si="413"/>
        <v>8</v>
      </c>
      <c r="M1970" s="33">
        <f t="shared" si="414"/>
        <v>1993</v>
      </c>
      <c r="N1970" s="34">
        <v>17.82</v>
      </c>
      <c r="P1970" s="32">
        <v>34687</v>
      </c>
      <c r="Q1970" s="33">
        <f t="shared" si="415"/>
        <v>12</v>
      </c>
      <c r="R1970" s="33">
        <f t="shared" si="416"/>
        <v>1994</v>
      </c>
      <c r="S1970" s="34">
        <v>15.58</v>
      </c>
    </row>
    <row r="1971" spans="1:19">
      <c r="A1971" s="32">
        <v>36606</v>
      </c>
      <c r="B1971" s="33">
        <f t="shared" si="409"/>
        <v>3</v>
      </c>
      <c r="C1971" s="33">
        <f t="shared" si="410"/>
        <v>2000</v>
      </c>
      <c r="D1971" s="34">
        <v>0.47399999999999998</v>
      </c>
      <c r="F1971" s="32">
        <v>38261</v>
      </c>
      <c r="G1971" s="33">
        <f t="shared" si="411"/>
        <v>10</v>
      </c>
      <c r="H1971" s="33">
        <f t="shared" si="412"/>
        <v>2004</v>
      </c>
      <c r="I1971" s="34">
        <v>5.38</v>
      </c>
      <c r="K1971" s="32">
        <v>34186</v>
      </c>
      <c r="L1971" s="33">
        <f t="shared" si="413"/>
        <v>8</v>
      </c>
      <c r="M1971" s="33">
        <f t="shared" si="414"/>
        <v>1993</v>
      </c>
      <c r="N1971" s="34">
        <v>17.54</v>
      </c>
      <c r="P1971" s="32">
        <v>34688</v>
      </c>
      <c r="Q1971" s="33">
        <f t="shared" si="415"/>
        <v>12</v>
      </c>
      <c r="R1971" s="33">
        <f t="shared" si="416"/>
        <v>1994</v>
      </c>
      <c r="S1971" s="34">
        <v>15.73</v>
      </c>
    </row>
    <row r="1972" spans="1:19">
      <c r="A1972" s="32">
        <v>36607</v>
      </c>
      <c r="B1972" s="33">
        <f t="shared" si="409"/>
        <v>3</v>
      </c>
      <c r="C1972" s="33">
        <f t="shared" si="410"/>
        <v>2000</v>
      </c>
      <c r="D1972" s="34">
        <v>0.46500000000000002</v>
      </c>
      <c r="F1972" s="32">
        <v>38264</v>
      </c>
      <c r="G1972" s="33">
        <f t="shared" si="411"/>
        <v>10</v>
      </c>
      <c r="H1972" s="33">
        <f t="shared" si="412"/>
        <v>2004</v>
      </c>
      <c r="I1972" s="34">
        <v>5.72</v>
      </c>
      <c r="K1972" s="32">
        <v>34187</v>
      </c>
      <c r="L1972" s="33">
        <f t="shared" si="413"/>
        <v>8</v>
      </c>
      <c r="M1972" s="33">
        <f t="shared" si="414"/>
        <v>1993</v>
      </c>
      <c r="N1972" s="34">
        <v>17.3</v>
      </c>
      <c r="P1972" s="32">
        <v>34689</v>
      </c>
      <c r="Q1972" s="33">
        <f t="shared" si="415"/>
        <v>12</v>
      </c>
      <c r="R1972" s="33">
        <f t="shared" si="416"/>
        <v>1994</v>
      </c>
      <c r="S1972" s="34">
        <v>15.65</v>
      </c>
    </row>
    <row r="1973" spans="1:19">
      <c r="A1973" s="32">
        <v>36608</v>
      </c>
      <c r="B1973" s="33">
        <f t="shared" si="409"/>
        <v>3</v>
      </c>
      <c r="C1973" s="33">
        <f t="shared" si="410"/>
        <v>2000</v>
      </c>
      <c r="D1973" s="34">
        <v>0.47</v>
      </c>
      <c r="F1973" s="32">
        <v>38265</v>
      </c>
      <c r="G1973" s="33">
        <f t="shared" si="411"/>
        <v>10</v>
      </c>
      <c r="H1973" s="33">
        <f t="shared" si="412"/>
        <v>2004</v>
      </c>
      <c r="I1973" s="34">
        <v>6.07</v>
      </c>
      <c r="K1973" s="32">
        <v>34190</v>
      </c>
      <c r="L1973" s="33">
        <f t="shared" si="413"/>
        <v>8</v>
      </c>
      <c r="M1973" s="33">
        <f t="shared" si="414"/>
        <v>1993</v>
      </c>
      <c r="N1973" s="34">
        <v>17.579999999999998</v>
      </c>
      <c r="P1973" s="32">
        <v>34690</v>
      </c>
      <c r="Q1973" s="33">
        <f t="shared" si="415"/>
        <v>12</v>
      </c>
      <c r="R1973" s="33">
        <f t="shared" si="416"/>
        <v>1994</v>
      </c>
      <c r="S1973" s="34">
        <v>15.6</v>
      </c>
    </row>
    <row r="1974" spans="1:19">
      <c r="A1974" s="32">
        <v>36609</v>
      </c>
      <c r="B1974" s="33">
        <f t="shared" si="409"/>
        <v>3</v>
      </c>
      <c r="C1974" s="33">
        <f t="shared" si="410"/>
        <v>2000</v>
      </c>
      <c r="D1974" s="34">
        <v>0.48499999999999999</v>
      </c>
      <c r="F1974" s="32">
        <v>38266</v>
      </c>
      <c r="G1974" s="33">
        <f t="shared" si="411"/>
        <v>10</v>
      </c>
      <c r="H1974" s="33">
        <f t="shared" si="412"/>
        <v>2004</v>
      </c>
      <c r="I1974" s="34">
        <v>6</v>
      </c>
      <c r="K1974" s="32">
        <v>34191</v>
      </c>
      <c r="L1974" s="33">
        <f t="shared" si="413"/>
        <v>8</v>
      </c>
      <c r="M1974" s="33">
        <f t="shared" si="414"/>
        <v>1993</v>
      </c>
      <c r="N1974" s="34">
        <v>17.579999999999998</v>
      </c>
      <c r="P1974" s="32">
        <v>34691</v>
      </c>
      <c r="Q1974" s="33">
        <f t="shared" si="415"/>
        <v>12</v>
      </c>
      <c r="R1974" s="33">
        <f t="shared" si="416"/>
        <v>1994</v>
      </c>
      <c r="S1974" s="34">
        <v>15.55</v>
      </c>
    </row>
    <row r="1975" spans="1:19">
      <c r="A1975" s="32">
        <v>36612</v>
      </c>
      <c r="B1975" s="33">
        <f t="shared" si="409"/>
        <v>3</v>
      </c>
      <c r="C1975" s="33">
        <f t="shared" si="410"/>
        <v>2000</v>
      </c>
      <c r="D1975" s="34">
        <v>0.48799999999999999</v>
      </c>
      <c r="F1975" s="32">
        <v>38267</v>
      </c>
      <c r="G1975" s="33">
        <f t="shared" si="411"/>
        <v>10</v>
      </c>
      <c r="H1975" s="33">
        <f t="shared" si="412"/>
        <v>2004</v>
      </c>
      <c r="I1975" s="34">
        <v>6.24</v>
      </c>
      <c r="K1975" s="32">
        <v>34192</v>
      </c>
      <c r="L1975" s="33">
        <f t="shared" si="413"/>
        <v>8</v>
      </c>
      <c r="M1975" s="33">
        <f t="shared" si="414"/>
        <v>1993</v>
      </c>
      <c r="N1975" s="34">
        <v>17.87</v>
      </c>
      <c r="P1975" s="32">
        <v>34696</v>
      </c>
      <c r="Q1975" s="33">
        <f t="shared" si="415"/>
        <v>12</v>
      </c>
      <c r="R1975" s="33">
        <f t="shared" si="416"/>
        <v>1994</v>
      </c>
      <c r="S1975" s="34">
        <v>16.079999999999998</v>
      </c>
    </row>
    <row r="1976" spans="1:19">
      <c r="A1976" s="32">
        <v>36613</v>
      </c>
      <c r="B1976" s="33">
        <f t="shared" si="409"/>
        <v>3</v>
      </c>
      <c r="C1976" s="33">
        <f t="shared" si="410"/>
        <v>2000</v>
      </c>
      <c r="D1976" s="34">
        <v>0.47799999999999998</v>
      </c>
      <c r="F1976" s="32">
        <v>38268</v>
      </c>
      <c r="G1976" s="33">
        <f t="shared" si="411"/>
        <v>10</v>
      </c>
      <c r="H1976" s="33">
        <f t="shared" si="412"/>
        <v>2004</v>
      </c>
      <c r="I1976" s="34">
        <v>5.59</v>
      </c>
      <c r="K1976" s="32">
        <v>34193</v>
      </c>
      <c r="L1976" s="33">
        <f t="shared" si="413"/>
        <v>8</v>
      </c>
      <c r="M1976" s="33">
        <f t="shared" si="414"/>
        <v>1993</v>
      </c>
      <c r="N1976" s="34">
        <v>18.16</v>
      </c>
      <c r="P1976" s="32">
        <v>34697</v>
      </c>
      <c r="Q1976" s="33">
        <f t="shared" si="415"/>
        <v>12</v>
      </c>
      <c r="R1976" s="33">
        <f t="shared" si="416"/>
        <v>1994</v>
      </c>
      <c r="S1976" s="34">
        <v>16.25</v>
      </c>
    </row>
    <row r="1977" spans="1:19">
      <c r="A1977" s="32">
        <v>36614</v>
      </c>
      <c r="B1977" s="33">
        <f t="shared" si="409"/>
        <v>3</v>
      </c>
      <c r="C1977" s="33">
        <f t="shared" si="410"/>
        <v>2000</v>
      </c>
      <c r="D1977" s="34">
        <v>0.45800000000000002</v>
      </c>
      <c r="F1977" s="32">
        <v>38271</v>
      </c>
      <c r="G1977" s="33">
        <f t="shared" si="411"/>
        <v>10</v>
      </c>
      <c r="H1977" s="33">
        <f t="shared" si="412"/>
        <v>2004</v>
      </c>
      <c r="I1977" s="34">
        <v>5.63</v>
      </c>
      <c r="K1977" s="32">
        <v>34194</v>
      </c>
      <c r="L1977" s="33">
        <f t="shared" si="413"/>
        <v>8</v>
      </c>
      <c r="M1977" s="33">
        <f t="shared" si="414"/>
        <v>1993</v>
      </c>
      <c r="N1977" s="34">
        <v>18.14</v>
      </c>
      <c r="P1977" s="32">
        <v>34698</v>
      </c>
      <c r="Q1977" s="33">
        <f t="shared" si="415"/>
        <v>12</v>
      </c>
      <c r="R1977" s="33">
        <f t="shared" si="416"/>
        <v>1994</v>
      </c>
      <c r="S1977" s="34">
        <v>16.23</v>
      </c>
    </row>
    <row r="1978" spans="1:19">
      <c r="A1978" s="32">
        <v>36615</v>
      </c>
      <c r="B1978" s="33">
        <f t="shared" si="409"/>
        <v>3</v>
      </c>
      <c r="C1978" s="33">
        <f t="shared" si="410"/>
        <v>2000</v>
      </c>
      <c r="D1978" s="34">
        <v>0.47799999999999998</v>
      </c>
      <c r="F1978" s="32">
        <v>38272</v>
      </c>
      <c r="G1978" s="33">
        <f t="shared" si="411"/>
        <v>10</v>
      </c>
      <c r="H1978" s="33">
        <f t="shared" si="412"/>
        <v>2004</v>
      </c>
      <c r="I1978" s="34">
        <v>5.63</v>
      </c>
      <c r="K1978" s="32">
        <v>34197</v>
      </c>
      <c r="L1978" s="33">
        <f t="shared" si="413"/>
        <v>8</v>
      </c>
      <c r="M1978" s="33">
        <f t="shared" si="414"/>
        <v>1993</v>
      </c>
      <c r="N1978" s="34">
        <v>17.84</v>
      </c>
      <c r="P1978" s="32">
        <v>34702</v>
      </c>
      <c r="Q1978" s="33">
        <f t="shared" si="415"/>
        <v>1</v>
      </c>
      <c r="R1978" s="33">
        <f t="shared" si="416"/>
        <v>1995</v>
      </c>
      <c r="S1978" s="34">
        <v>15.88</v>
      </c>
    </row>
    <row r="1979" spans="1:19">
      <c r="A1979" s="32">
        <v>36616</v>
      </c>
      <c r="B1979" s="33">
        <f t="shared" si="409"/>
        <v>3</v>
      </c>
      <c r="C1979" s="33">
        <f t="shared" si="410"/>
        <v>2000</v>
      </c>
      <c r="D1979" s="34">
        <v>0.499</v>
      </c>
      <c r="F1979" s="32">
        <v>38273</v>
      </c>
      <c r="G1979" s="33">
        <f t="shared" si="411"/>
        <v>10</v>
      </c>
      <c r="H1979" s="33">
        <f t="shared" si="412"/>
        <v>2004</v>
      </c>
      <c r="I1979" s="34">
        <v>5.38</v>
      </c>
      <c r="K1979" s="32">
        <v>34198</v>
      </c>
      <c r="L1979" s="33">
        <f t="shared" si="413"/>
        <v>8</v>
      </c>
      <c r="M1979" s="33">
        <f t="shared" si="414"/>
        <v>1993</v>
      </c>
      <c r="N1979" s="34">
        <v>17.95</v>
      </c>
      <c r="P1979" s="32">
        <v>34703</v>
      </c>
      <c r="Q1979" s="33">
        <f t="shared" si="415"/>
        <v>1</v>
      </c>
      <c r="R1979" s="33">
        <f t="shared" si="416"/>
        <v>1995</v>
      </c>
      <c r="S1979" s="34">
        <v>15.93</v>
      </c>
    </row>
    <row r="1980" spans="1:19">
      <c r="A1980" s="32">
        <v>36619</v>
      </c>
      <c r="B1980" s="33">
        <f t="shared" si="409"/>
        <v>4</v>
      </c>
      <c r="C1980" s="33">
        <f t="shared" si="410"/>
        <v>2000</v>
      </c>
      <c r="D1980" s="34">
        <v>0.47899999999999998</v>
      </c>
      <c r="F1980" s="32">
        <v>38274</v>
      </c>
      <c r="G1980" s="33">
        <f t="shared" si="411"/>
        <v>10</v>
      </c>
      <c r="H1980" s="33">
        <f t="shared" si="412"/>
        <v>2004</v>
      </c>
      <c r="I1980" s="34">
        <v>5.76</v>
      </c>
      <c r="K1980" s="32">
        <v>34199</v>
      </c>
      <c r="L1980" s="33">
        <f t="shared" si="413"/>
        <v>8</v>
      </c>
      <c r="M1980" s="33">
        <f t="shared" si="414"/>
        <v>1993</v>
      </c>
      <c r="N1980" s="34">
        <v>17.68</v>
      </c>
      <c r="P1980" s="32">
        <v>34704</v>
      </c>
      <c r="Q1980" s="33">
        <f t="shared" si="415"/>
        <v>1</v>
      </c>
      <c r="R1980" s="33">
        <f t="shared" si="416"/>
        <v>1995</v>
      </c>
      <c r="S1980" s="34">
        <v>16.13</v>
      </c>
    </row>
    <row r="1981" spans="1:19">
      <c r="A1981" s="32">
        <v>36620</v>
      </c>
      <c r="B1981" s="33">
        <f t="shared" si="409"/>
        <v>4</v>
      </c>
      <c r="C1981" s="33">
        <f t="shared" si="410"/>
        <v>2000</v>
      </c>
      <c r="D1981" s="34">
        <v>0.46300000000000002</v>
      </c>
      <c r="F1981" s="32">
        <v>38275</v>
      </c>
      <c r="G1981" s="33">
        <f t="shared" si="411"/>
        <v>10</v>
      </c>
      <c r="H1981" s="33">
        <f t="shared" si="412"/>
        <v>2004</v>
      </c>
      <c r="I1981" s="34">
        <v>5.64</v>
      </c>
      <c r="K1981" s="32">
        <v>34200</v>
      </c>
      <c r="L1981" s="33">
        <f t="shared" si="413"/>
        <v>8</v>
      </c>
      <c r="M1981" s="33">
        <f t="shared" si="414"/>
        <v>1993</v>
      </c>
      <c r="N1981" s="34">
        <v>17.64</v>
      </c>
      <c r="P1981" s="32">
        <v>34705</v>
      </c>
      <c r="Q1981" s="33">
        <f t="shared" si="415"/>
        <v>1</v>
      </c>
      <c r="R1981" s="33">
        <f t="shared" si="416"/>
        <v>1995</v>
      </c>
      <c r="S1981" s="34">
        <v>16.350000000000001</v>
      </c>
    </row>
    <row r="1982" spans="1:19">
      <c r="A1982" s="32">
        <v>36621</v>
      </c>
      <c r="B1982" s="33">
        <f t="shared" si="409"/>
        <v>4</v>
      </c>
      <c r="C1982" s="33">
        <f t="shared" si="410"/>
        <v>2000</v>
      </c>
      <c r="D1982" s="34">
        <v>0.46600000000000003</v>
      </c>
      <c r="F1982" s="32">
        <v>38278</v>
      </c>
      <c r="G1982" s="33">
        <f t="shared" si="411"/>
        <v>10</v>
      </c>
      <c r="H1982" s="33">
        <f t="shared" si="412"/>
        <v>2004</v>
      </c>
      <c r="I1982" s="34">
        <v>5.64</v>
      </c>
      <c r="K1982" s="32">
        <v>34201</v>
      </c>
      <c r="L1982" s="33">
        <f t="shared" si="413"/>
        <v>8</v>
      </c>
      <c r="M1982" s="33">
        <f t="shared" si="414"/>
        <v>1993</v>
      </c>
      <c r="N1982" s="34">
        <v>18.09</v>
      </c>
      <c r="P1982" s="32">
        <v>34708</v>
      </c>
      <c r="Q1982" s="33">
        <f t="shared" si="415"/>
        <v>1</v>
      </c>
      <c r="R1982" s="33">
        <f t="shared" si="416"/>
        <v>1995</v>
      </c>
      <c r="S1982" s="34">
        <v>16.079999999999998</v>
      </c>
    </row>
    <row r="1983" spans="1:19">
      <c r="A1983" s="32">
        <v>36622</v>
      </c>
      <c r="B1983" s="33">
        <f t="shared" si="409"/>
        <v>4</v>
      </c>
      <c r="C1983" s="33">
        <f t="shared" si="410"/>
        <v>2000</v>
      </c>
      <c r="D1983" s="34">
        <v>0.48099999999999998</v>
      </c>
      <c r="F1983" s="32">
        <v>38279</v>
      </c>
      <c r="G1983" s="33">
        <f t="shared" si="411"/>
        <v>10</v>
      </c>
      <c r="H1983" s="33">
        <f t="shared" si="412"/>
        <v>2004</v>
      </c>
      <c r="I1983" s="34">
        <v>6.13</v>
      </c>
      <c r="K1983" s="32">
        <v>34204</v>
      </c>
      <c r="L1983" s="33">
        <f t="shared" si="413"/>
        <v>8</v>
      </c>
      <c r="M1983" s="33">
        <f t="shared" si="414"/>
        <v>1993</v>
      </c>
      <c r="N1983" s="34">
        <v>18.420000000000002</v>
      </c>
      <c r="P1983" s="32">
        <v>34709</v>
      </c>
      <c r="Q1983" s="33">
        <f t="shared" si="415"/>
        <v>1</v>
      </c>
      <c r="R1983" s="33">
        <f t="shared" si="416"/>
        <v>1995</v>
      </c>
      <c r="S1983" s="34">
        <v>16</v>
      </c>
    </row>
    <row r="1984" spans="1:19">
      <c r="A1984" s="32">
        <v>36623</v>
      </c>
      <c r="B1984" s="33">
        <f t="shared" si="409"/>
        <v>4</v>
      </c>
      <c r="C1984" s="33">
        <f t="shared" si="410"/>
        <v>2000</v>
      </c>
      <c r="D1984" s="34">
        <v>0.46300000000000002</v>
      </c>
      <c r="F1984" s="32">
        <v>38280</v>
      </c>
      <c r="G1984" s="33">
        <f t="shared" si="411"/>
        <v>10</v>
      </c>
      <c r="H1984" s="33">
        <f t="shared" si="412"/>
        <v>2004</v>
      </c>
      <c r="I1984" s="34">
        <v>7.27</v>
      </c>
      <c r="K1984" s="32">
        <v>34205</v>
      </c>
      <c r="L1984" s="33">
        <f t="shared" si="413"/>
        <v>8</v>
      </c>
      <c r="M1984" s="33">
        <f t="shared" si="414"/>
        <v>1993</v>
      </c>
      <c r="N1984" s="34">
        <v>18.38</v>
      </c>
      <c r="P1984" s="32">
        <v>34710</v>
      </c>
      <c r="Q1984" s="33">
        <f t="shared" si="415"/>
        <v>1</v>
      </c>
      <c r="R1984" s="33">
        <f t="shared" si="416"/>
        <v>1995</v>
      </c>
      <c r="S1984" s="34">
        <v>16.399999999999999</v>
      </c>
    </row>
    <row r="1985" spans="1:19">
      <c r="A1985" s="32">
        <v>36626</v>
      </c>
      <c r="B1985" s="33">
        <f t="shared" si="409"/>
        <v>4</v>
      </c>
      <c r="C1985" s="33">
        <f t="shared" si="410"/>
        <v>2000</v>
      </c>
      <c r="D1985" s="34">
        <v>0.44500000000000001</v>
      </c>
      <c r="F1985" s="32">
        <v>38281</v>
      </c>
      <c r="G1985" s="33">
        <f t="shared" si="411"/>
        <v>10</v>
      </c>
      <c r="H1985" s="33">
        <f t="shared" si="412"/>
        <v>2004</v>
      </c>
      <c r="I1985" s="34">
        <v>7.35</v>
      </c>
      <c r="K1985" s="32">
        <v>34206</v>
      </c>
      <c r="L1985" s="33">
        <f t="shared" si="413"/>
        <v>8</v>
      </c>
      <c r="M1985" s="33">
        <f t="shared" si="414"/>
        <v>1993</v>
      </c>
      <c r="N1985" s="34">
        <v>18.45</v>
      </c>
      <c r="P1985" s="32">
        <v>34711</v>
      </c>
      <c r="Q1985" s="33">
        <f t="shared" si="415"/>
        <v>1</v>
      </c>
      <c r="R1985" s="33">
        <f t="shared" si="416"/>
        <v>1995</v>
      </c>
      <c r="S1985" s="34">
        <v>16.48</v>
      </c>
    </row>
    <row r="1986" spans="1:19">
      <c r="A1986" s="32">
        <v>36627</v>
      </c>
      <c r="B1986" s="33">
        <f t="shared" si="409"/>
        <v>4</v>
      </c>
      <c r="C1986" s="33">
        <f t="shared" si="410"/>
        <v>2000</v>
      </c>
      <c r="D1986" s="34">
        <v>0.44800000000000001</v>
      </c>
      <c r="F1986" s="32">
        <v>38282</v>
      </c>
      <c r="G1986" s="33">
        <f t="shared" si="411"/>
        <v>10</v>
      </c>
      <c r="H1986" s="33">
        <f t="shared" si="412"/>
        <v>2004</v>
      </c>
      <c r="I1986" s="34">
        <v>7.11</v>
      </c>
      <c r="K1986" s="32">
        <v>34207</v>
      </c>
      <c r="L1986" s="33">
        <f t="shared" si="413"/>
        <v>8</v>
      </c>
      <c r="M1986" s="33">
        <f t="shared" si="414"/>
        <v>1993</v>
      </c>
      <c r="N1986" s="34">
        <v>18.399999999999999</v>
      </c>
      <c r="P1986" s="32">
        <v>34712</v>
      </c>
      <c r="Q1986" s="33">
        <f t="shared" si="415"/>
        <v>1</v>
      </c>
      <c r="R1986" s="33">
        <f t="shared" si="416"/>
        <v>1995</v>
      </c>
      <c r="S1986" s="34">
        <v>16.2</v>
      </c>
    </row>
    <row r="1987" spans="1:19">
      <c r="A1987" s="32">
        <v>36628</v>
      </c>
      <c r="B1987" s="33">
        <f t="shared" si="409"/>
        <v>4</v>
      </c>
      <c r="C1987" s="33">
        <f t="shared" si="410"/>
        <v>2000</v>
      </c>
      <c r="D1987" s="34">
        <v>0.46500000000000002</v>
      </c>
      <c r="F1987" s="32">
        <v>38285</v>
      </c>
      <c r="G1987" s="33">
        <f t="shared" si="411"/>
        <v>10</v>
      </c>
      <c r="H1987" s="33">
        <f t="shared" si="412"/>
        <v>2004</v>
      </c>
      <c r="I1987" s="34">
        <v>7.75</v>
      </c>
      <c r="K1987" s="32">
        <v>34208</v>
      </c>
      <c r="L1987" s="33">
        <f t="shared" si="413"/>
        <v>8</v>
      </c>
      <c r="M1987" s="33">
        <f t="shared" si="414"/>
        <v>1993</v>
      </c>
      <c r="N1987" s="34">
        <v>18.82</v>
      </c>
      <c r="P1987" s="32">
        <v>34715</v>
      </c>
      <c r="Q1987" s="33">
        <f t="shared" si="415"/>
        <v>1</v>
      </c>
      <c r="R1987" s="33">
        <f t="shared" si="416"/>
        <v>1995</v>
      </c>
      <c r="S1987" s="34">
        <v>16.38</v>
      </c>
    </row>
    <row r="1988" spans="1:19">
      <c r="A1988" s="32">
        <v>36629</v>
      </c>
      <c r="B1988" s="33">
        <f t="shared" si="409"/>
        <v>4</v>
      </c>
      <c r="C1988" s="33">
        <f t="shared" si="410"/>
        <v>2000</v>
      </c>
      <c r="D1988" s="34">
        <v>0.46600000000000003</v>
      </c>
      <c r="F1988" s="32">
        <v>38286</v>
      </c>
      <c r="G1988" s="33">
        <f t="shared" si="411"/>
        <v>10</v>
      </c>
      <c r="H1988" s="33">
        <f t="shared" si="412"/>
        <v>2004</v>
      </c>
      <c r="I1988" s="34">
        <v>7.78</v>
      </c>
      <c r="K1988" s="32">
        <v>34211</v>
      </c>
      <c r="L1988" s="33">
        <f t="shared" si="413"/>
        <v>8</v>
      </c>
      <c r="M1988" s="33">
        <f t="shared" si="414"/>
        <v>1993</v>
      </c>
      <c r="N1988" s="34">
        <v>18.63</v>
      </c>
      <c r="P1988" s="32">
        <v>34716</v>
      </c>
      <c r="Q1988" s="33">
        <f t="shared" si="415"/>
        <v>1</v>
      </c>
      <c r="R1988" s="33">
        <f t="shared" si="416"/>
        <v>1995</v>
      </c>
      <c r="S1988" s="34">
        <v>16.78</v>
      </c>
    </row>
    <row r="1989" spans="1:19">
      <c r="A1989" s="32">
        <v>36630</v>
      </c>
      <c r="B1989" s="33">
        <f t="shared" si="409"/>
        <v>4</v>
      </c>
      <c r="C1989" s="33">
        <f t="shared" si="410"/>
        <v>2000</v>
      </c>
      <c r="D1989" s="34">
        <v>0.48299999999999998</v>
      </c>
      <c r="F1989" s="32">
        <v>38287</v>
      </c>
      <c r="G1989" s="33">
        <f t="shared" si="411"/>
        <v>10</v>
      </c>
      <c r="H1989" s="33">
        <f t="shared" si="412"/>
        <v>2004</v>
      </c>
      <c r="I1989" s="34">
        <v>8.1199999999999992</v>
      </c>
      <c r="K1989" s="32">
        <v>34212</v>
      </c>
      <c r="L1989" s="33">
        <f t="shared" si="413"/>
        <v>8</v>
      </c>
      <c r="M1989" s="33">
        <f t="shared" si="414"/>
        <v>1993</v>
      </c>
      <c r="N1989" s="34">
        <v>18.239999999999998</v>
      </c>
      <c r="P1989" s="32">
        <v>34717</v>
      </c>
      <c r="Q1989" s="33">
        <f t="shared" si="415"/>
        <v>1</v>
      </c>
      <c r="R1989" s="33">
        <f t="shared" si="416"/>
        <v>1995</v>
      </c>
      <c r="S1989" s="34">
        <v>16.95</v>
      </c>
    </row>
    <row r="1990" spans="1:19">
      <c r="A1990" s="32">
        <v>36633</v>
      </c>
      <c r="B1990" s="33">
        <f t="shared" si="409"/>
        <v>4</v>
      </c>
      <c r="C1990" s="33">
        <f t="shared" si="410"/>
        <v>2000</v>
      </c>
      <c r="D1990" s="34">
        <v>0.47399999999999998</v>
      </c>
      <c r="F1990" s="32">
        <v>38288</v>
      </c>
      <c r="G1990" s="33">
        <f t="shared" si="411"/>
        <v>10</v>
      </c>
      <c r="H1990" s="33">
        <f t="shared" si="412"/>
        <v>2004</v>
      </c>
      <c r="I1990" s="34">
        <v>6.8</v>
      </c>
      <c r="K1990" s="32">
        <v>34213</v>
      </c>
      <c r="L1990" s="33">
        <f t="shared" si="413"/>
        <v>9</v>
      </c>
      <c r="M1990" s="33">
        <f t="shared" si="414"/>
        <v>1993</v>
      </c>
      <c r="N1990" s="34">
        <v>17.920000000000002</v>
      </c>
      <c r="P1990" s="32">
        <v>34718</v>
      </c>
      <c r="Q1990" s="33">
        <f t="shared" si="415"/>
        <v>1</v>
      </c>
      <c r="R1990" s="33">
        <f t="shared" si="416"/>
        <v>1995</v>
      </c>
      <c r="S1990" s="34">
        <v>17.079999999999998</v>
      </c>
    </row>
    <row r="1991" spans="1:19">
      <c r="A1991" s="32">
        <v>36634</v>
      </c>
      <c r="B1991" s="33">
        <f t="shared" si="409"/>
        <v>4</v>
      </c>
      <c r="C1991" s="33">
        <f t="shared" si="410"/>
        <v>2000</v>
      </c>
      <c r="D1991" s="34">
        <v>0.47599999999999998</v>
      </c>
      <c r="F1991" s="32">
        <v>38289</v>
      </c>
      <c r="G1991" s="33">
        <f t="shared" si="411"/>
        <v>10</v>
      </c>
      <c r="H1991" s="33">
        <f t="shared" si="412"/>
        <v>2004</v>
      </c>
      <c r="I1991" s="34">
        <v>6.43</v>
      </c>
      <c r="K1991" s="32">
        <v>34214</v>
      </c>
      <c r="L1991" s="33">
        <f t="shared" si="413"/>
        <v>9</v>
      </c>
      <c r="M1991" s="33">
        <f t="shared" si="414"/>
        <v>1993</v>
      </c>
      <c r="N1991" s="34">
        <v>17.97</v>
      </c>
      <c r="P1991" s="32">
        <v>34719</v>
      </c>
      <c r="Q1991" s="33">
        <f t="shared" si="415"/>
        <v>1</v>
      </c>
      <c r="R1991" s="33">
        <f t="shared" si="416"/>
        <v>1995</v>
      </c>
      <c r="S1991" s="34">
        <v>17.23</v>
      </c>
    </row>
    <row r="1992" spans="1:19">
      <c r="A1992" s="32">
        <v>36635</v>
      </c>
      <c r="B1992" s="33">
        <f t="shared" si="409"/>
        <v>4</v>
      </c>
      <c r="C1992" s="33">
        <f t="shared" si="410"/>
        <v>2000</v>
      </c>
      <c r="D1992" s="34">
        <v>0.48299999999999998</v>
      </c>
      <c r="F1992" s="32">
        <v>38292</v>
      </c>
      <c r="G1992" s="33">
        <f t="shared" si="411"/>
        <v>11</v>
      </c>
      <c r="H1992" s="33">
        <f t="shared" si="412"/>
        <v>2004</v>
      </c>
      <c r="I1992" s="34">
        <v>6.98</v>
      </c>
      <c r="K1992" s="32">
        <v>34215</v>
      </c>
      <c r="L1992" s="33">
        <f t="shared" si="413"/>
        <v>9</v>
      </c>
      <c r="M1992" s="33">
        <f t="shared" si="414"/>
        <v>1993</v>
      </c>
      <c r="N1992" s="34">
        <v>17.72</v>
      </c>
      <c r="P1992" s="32">
        <v>34722</v>
      </c>
      <c r="Q1992" s="33">
        <f t="shared" si="415"/>
        <v>1</v>
      </c>
      <c r="R1992" s="33">
        <f t="shared" si="416"/>
        <v>1995</v>
      </c>
      <c r="S1992" s="34">
        <v>17</v>
      </c>
    </row>
    <row r="1993" spans="1:19">
      <c r="A1993" s="32">
        <v>36636</v>
      </c>
      <c r="B1993" s="33">
        <f t="shared" si="409"/>
        <v>4</v>
      </c>
      <c r="C1993" s="33">
        <f t="shared" si="410"/>
        <v>2000</v>
      </c>
      <c r="D1993" s="34">
        <v>0.48</v>
      </c>
      <c r="F1993" s="32">
        <v>38293</v>
      </c>
      <c r="G1993" s="33">
        <f t="shared" si="411"/>
        <v>11</v>
      </c>
      <c r="H1993" s="33">
        <f t="shared" si="412"/>
        <v>2004</v>
      </c>
      <c r="I1993" s="34">
        <v>6.88</v>
      </c>
      <c r="K1993" s="32">
        <v>34219</v>
      </c>
      <c r="L1993" s="33">
        <f t="shared" si="413"/>
        <v>9</v>
      </c>
      <c r="M1993" s="33">
        <f t="shared" si="414"/>
        <v>1993</v>
      </c>
      <c r="N1993" s="34">
        <v>17.14</v>
      </c>
      <c r="P1993" s="32">
        <v>34723</v>
      </c>
      <c r="Q1993" s="33">
        <f t="shared" si="415"/>
        <v>1</v>
      </c>
      <c r="R1993" s="33">
        <f t="shared" si="416"/>
        <v>1995</v>
      </c>
      <c r="S1993" s="34">
        <v>17.149999999999999</v>
      </c>
    </row>
    <row r="1994" spans="1:19">
      <c r="A1994" s="32">
        <v>36640</v>
      </c>
      <c r="B1994" s="33">
        <f t="shared" si="409"/>
        <v>4</v>
      </c>
      <c r="C1994" s="33">
        <f t="shared" si="410"/>
        <v>2000</v>
      </c>
      <c r="D1994" s="34">
        <v>0.48099999999999998</v>
      </c>
      <c r="F1994" s="32">
        <v>38294</v>
      </c>
      <c r="G1994" s="33">
        <f t="shared" si="411"/>
        <v>11</v>
      </c>
      <c r="H1994" s="33">
        <f t="shared" si="412"/>
        <v>2004</v>
      </c>
      <c r="I1994" s="34">
        <v>7.25</v>
      </c>
      <c r="K1994" s="32">
        <v>34220</v>
      </c>
      <c r="L1994" s="33">
        <f t="shared" si="413"/>
        <v>9</v>
      </c>
      <c r="M1994" s="33">
        <f t="shared" si="414"/>
        <v>1993</v>
      </c>
      <c r="N1994" s="34">
        <v>17</v>
      </c>
      <c r="P1994" s="32">
        <v>34724</v>
      </c>
      <c r="Q1994" s="33">
        <f t="shared" si="415"/>
        <v>1</v>
      </c>
      <c r="R1994" s="33">
        <f t="shared" si="416"/>
        <v>1995</v>
      </c>
      <c r="S1994" s="34">
        <v>16.98</v>
      </c>
    </row>
    <row r="1995" spans="1:19">
      <c r="A1995" s="32">
        <v>36641</v>
      </c>
      <c r="B1995" s="33">
        <f t="shared" si="409"/>
        <v>4</v>
      </c>
      <c r="C1995" s="33">
        <f t="shared" si="410"/>
        <v>2000</v>
      </c>
      <c r="D1995" s="34">
        <v>0.47299999999999998</v>
      </c>
      <c r="F1995" s="32">
        <v>38295</v>
      </c>
      <c r="G1995" s="33">
        <f t="shared" si="411"/>
        <v>11</v>
      </c>
      <c r="H1995" s="33">
        <f t="shared" si="412"/>
        <v>2004</v>
      </c>
      <c r="I1995" s="34">
        <v>7.4</v>
      </c>
      <c r="K1995" s="32">
        <v>34221</v>
      </c>
      <c r="L1995" s="33">
        <f t="shared" si="413"/>
        <v>9</v>
      </c>
      <c r="M1995" s="33">
        <f t="shared" si="414"/>
        <v>1993</v>
      </c>
      <c r="N1995" s="34">
        <v>16.97</v>
      </c>
      <c r="P1995" s="32">
        <v>34725</v>
      </c>
      <c r="Q1995" s="33">
        <f t="shared" si="415"/>
        <v>1</v>
      </c>
      <c r="R1995" s="33">
        <f t="shared" si="416"/>
        <v>1995</v>
      </c>
      <c r="S1995" s="34">
        <v>16.73</v>
      </c>
    </row>
    <row r="1996" spans="1:19">
      <c r="A1996" s="32">
        <v>36642</v>
      </c>
      <c r="B1996" s="33">
        <f t="shared" si="409"/>
        <v>4</v>
      </c>
      <c r="C1996" s="33">
        <f t="shared" si="410"/>
        <v>2000</v>
      </c>
      <c r="D1996" s="34">
        <v>0.46500000000000002</v>
      </c>
      <c r="F1996" s="32">
        <v>38296</v>
      </c>
      <c r="G1996" s="33">
        <f t="shared" si="411"/>
        <v>11</v>
      </c>
      <c r="H1996" s="33">
        <f t="shared" si="412"/>
        <v>2004</v>
      </c>
      <c r="I1996" s="34">
        <v>6.08</v>
      </c>
      <c r="K1996" s="32">
        <v>34222</v>
      </c>
      <c r="L1996" s="33">
        <f t="shared" si="413"/>
        <v>9</v>
      </c>
      <c r="M1996" s="33">
        <f t="shared" si="414"/>
        <v>1993</v>
      </c>
      <c r="N1996" s="34">
        <v>16.739999999999998</v>
      </c>
      <c r="P1996" s="32">
        <v>34726</v>
      </c>
      <c r="Q1996" s="33">
        <f t="shared" si="415"/>
        <v>1</v>
      </c>
      <c r="R1996" s="33">
        <f t="shared" si="416"/>
        <v>1995</v>
      </c>
      <c r="S1996" s="34">
        <v>16.38</v>
      </c>
    </row>
    <row r="1997" spans="1:19">
      <c r="A1997" s="32">
        <v>36643</v>
      </c>
      <c r="B1997" s="33">
        <f t="shared" si="409"/>
        <v>4</v>
      </c>
      <c r="C1997" s="33">
        <f t="shared" si="410"/>
        <v>2000</v>
      </c>
      <c r="D1997" s="34">
        <v>0.46300000000000002</v>
      </c>
      <c r="F1997" s="32">
        <v>38299</v>
      </c>
      <c r="G1997" s="33">
        <f t="shared" si="411"/>
        <v>11</v>
      </c>
      <c r="H1997" s="33">
        <f t="shared" si="412"/>
        <v>2004</v>
      </c>
      <c r="I1997" s="34">
        <v>6.62</v>
      </c>
      <c r="K1997" s="32">
        <v>34225</v>
      </c>
      <c r="L1997" s="33">
        <f t="shared" si="413"/>
        <v>9</v>
      </c>
      <c r="M1997" s="33">
        <f t="shared" si="414"/>
        <v>1993</v>
      </c>
      <c r="N1997" s="34">
        <v>16.98</v>
      </c>
      <c r="P1997" s="32">
        <v>34729</v>
      </c>
      <c r="Q1997" s="33">
        <f t="shared" si="415"/>
        <v>1</v>
      </c>
      <c r="R1997" s="33">
        <f t="shared" si="416"/>
        <v>1995</v>
      </c>
      <c r="S1997" s="34">
        <v>16.68</v>
      </c>
    </row>
    <row r="1998" spans="1:19">
      <c r="A1998" s="32">
        <v>36644</v>
      </c>
      <c r="B1998" s="33">
        <f t="shared" si="409"/>
        <v>4</v>
      </c>
      <c r="C1998" s="33">
        <f t="shared" si="410"/>
        <v>2000</v>
      </c>
      <c r="D1998" s="34">
        <v>0.46500000000000002</v>
      </c>
      <c r="F1998" s="32">
        <v>38300</v>
      </c>
      <c r="G1998" s="33">
        <f t="shared" si="411"/>
        <v>11</v>
      </c>
      <c r="H1998" s="33">
        <f t="shared" si="412"/>
        <v>2004</v>
      </c>
      <c r="I1998" s="34">
        <v>5.79</v>
      </c>
      <c r="K1998" s="32">
        <v>34226</v>
      </c>
      <c r="L1998" s="33">
        <f t="shared" si="413"/>
        <v>9</v>
      </c>
      <c r="M1998" s="33">
        <f t="shared" si="414"/>
        <v>1993</v>
      </c>
      <c r="N1998" s="34">
        <v>16.940000000000001</v>
      </c>
      <c r="P1998" s="32">
        <v>34730</v>
      </c>
      <c r="Q1998" s="33">
        <f t="shared" si="415"/>
        <v>1</v>
      </c>
      <c r="R1998" s="33">
        <f t="shared" si="416"/>
        <v>1995</v>
      </c>
      <c r="S1998" s="34">
        <v>16.8</v>
      </c>
    </row>
    <row r="1999" spans="1:19">
      <c r="A1999" s="32">
        <v>36647</v>
      </c>
      <c r="B1999" s="33">
        <f t="shared" si="409"/>
        <v>5</v>
      </c>
      <c r="C1999" s="33">
        <f t="shared" si="410"/>
        <v>2000</v>
      </c>
      <c r="D1999" s="34">
        <v>0.45500000000000002</v>
      </c>
      <c r="F1999" s="32">
        <v>38301</v>
      </c>
      <c r="G1999" s="33">
        <f t="shared" si="411"/>
        <v>11</v>
      </c>
      <c r="H1999" s="33">
        <f t="shared" si="412"/>
        <v>2004</v>
      </c>
      <c r="I1999" s="34">
        <v>6.12</v>
      </c>
      <c r="K1999" s="32">
        <v>34227</v>
      </c>
      <c r="L1999" s="33">
        <f t="shared" si="413"/>
        <v>9</v>
      </c>
      <c r="M1999" s="33">
        <f t="shared" si="414"/>
        <v>1993</v>
      </c>
      <c r="N1999" s="34">
        <v>16.850000000000001</v>
      </c>
      <c r="P1999" s="32">
        <v>34731</v>
      </c>
      <c r="Q1999" s="33">
        <f t="shared" si="415"/>
        <v>2</v>
      </c>
      <c r="R1999" s="33">
        <f t="shared" si="416"/>
        <v>1995</v>
      </c>
      <c r="S1999" s="34">
        <v>17.05</v>
      </c>
    </row>
    <row r="2000" spans="1:19">
      <c r="A2000" s="32">
        <v>36648</v>
      </c>
      <c r="B2000" s="33">
        <f t="shared" si="409"/>
        <v>5</v>
      </c>
      <c r="C2000" s="33">
        <f t="shared" si="410"/>
        <v>2000</v>
      </c>
      <c r="D2000" s="34">
        <v>0.46600000000000003</v>
      </c>
      <c r="F2000" s="32">
        <v>38302</v>
      </c>
      <c r="G2000" s="33">
        <f t="shared" si="411"/>
        <v>11</v>
      </c>
      <c r="H2000" s="33">
        <f t="shared" si="412"/>
        <v>2004</v>
      </c>
      <c r="I2000" s="34">
        <v>6.19</v>
      </c>
      <c r="K2000" s="32">
        <v>34228</v>
      </c>
      <c r="L2000" s="33">
        <f t="shared" si="413"/>
        <v>9</v>
      </c>
      <c r="M2000" s="33">
        <f t="shared" si="414"/>
        <v>1993</v>
      </c>
      <c r="N2000" s="34">
        <v>16.850000000000001</v>
      </c>
      <c r="P2000" s="32">
        <v>34732</v>
      </c>
      <c r="Q2000" s="33">
        <f t="shared" si="415"/>
        <v>2</v>
      </c>
      <c r="R2000" s="33">
        <f t="shared" si="416"/>
        <v>1995</v>
      </c>
      <c r="S2000" s="34">
        <v>17</v>
      </c>
    </row>
    <row r="2001" spans="1:19">
      <c r="A2001" s="32">
        <v>36649</v>
      </c>
      <c r="B2001" s="33">
        <f t="shared" si="409"/>
        <v>5</v>
      </c>
      <c r="C2001" s="33">
        <f t="shared" si="410"/>
        <v>2000</v>
      </c>
      <c r="D2001" s="34">
        <v>0.47299999999999998</v>
      </c>
      <c r="F2001" s="32">
        <v>38303</v>
      </c>
      <c r="G2001" s="33">
        <f t="shared" si="411"/>
        <v>11</v>
      </c>
      <c r="H2001" s="33">
        <f t="shared" si="412"/>
        <v>2004</v>
      </c>
      <c r="I2001" s="34">
        <v>5.9</v>
      </c>
      <c r="K2001" s="32">
        <v>34229</v>
      </c>
      <c r="L2001" s="33">
        <f t="shared" si="413"/>
        <v>9</v>
      </c>
      <c r="M2001" s="33">
        <f t="shared" si="414"/>
        <v>1993</v>
      </c>
      <c r="N2001" s="34">
        <v>17.100000000000001</v>
      </c>
      <c r="P2001" s="32">
        <v>34733</v>
      </c>
      <c r="Q2001" s="33">
        <f t="shared" si="415"/>
        <v>2</v>
      </c>
      <c r="R2001" s="33">
        <f t="shared" si="416"/>
        <v>1995</v>
      </c>
      <c r="S2001" s="34">
        <v>17.399999999999999</v>
      </c>
    </row>
    <row r="2002" spans="1:19">
      <c r="A2002" s="32">
        <v>36650</v>
      </c>
      <c r="B2002" s="33">
        <f t="shared" si="409"/>
        <v>5</v>
      </c>
      <c r="C2002" s="33">
        <f t="shared" si="410"/>
        <v>2000</v>
      </c>
      <c r="D2002" s="34">
        <v>0.47</v>
      </c>
      <c r="F2002" s="32">
        <v>38306</v>
      </c>
      <c r="G2002" s="33">
        <f t="shared" si="411"/>
        <v>11</v>
      </c>
      <c r="H2002" s="33">
        <f t="shared" si="412"/>
        <v>2004</v>
      </c>
      <c r="I2002" s="34">
        <v>6.02</v>
      </c>
      <c r="K2002" s="32">
        <v>34232</v>
      </c>
      <c r="L2002" s="33">
        <f t="shared" si="413"/>
        <v>9</v>
      </c>
      <c r="M2002" s="33">
        <f t="shared" si="414"/>
        <v>1993</v>
      </c>
      <c r="N2002" s="34">
        <v>17.68</v>
      </c>
      <c r="P2002" s="32">
        <v>34736</v>
      </c>
      <c r="Q2002" s="33">
        <f t="shared" si="415"/>
        <v>2</v>
      </c>
      <c r="R2002" s="33">
        <f t="shared" si="416"/>
        <v>1995</v>
      </c>
      <c r="S2002" s="34">
        <v>17.079999999999998</v>
      </c>
    </row>
    <row r="2003" spans="1:19">
      <c r="A2003" s="32">
        <v>36651</v>
      </c>
      <c r="B2003" s="33">
        <f t="shared" si="409"/>
        <v>5</v>
      </c>
      <c r="C2003" s="33">
        <f t="shared" si="410"/>
        <v>2000</v>
      </c>
      <c r="D2003" s="34">
        <v>0.46899999999999997</v>
      </c>
      <c r="F2003" s="32">
        <v>38307</v>
      </c>
      <c r="G2003" s="33">
        <f t="shared" si="411"/>
        <v>11</v>
      </c>
      <c r="H2003" s="33">
        <f t="shared" si="412"/>
        <v>2004</v>
      </c>
      <c r="I2003" s="34">
        <v>6.57</v>
      </c>
      <c r="K2003" s="32">
        <v>34233</v>
      </c>
      <c r="L2003" s="33">
        <f t="shared" si="413"/>
        <v>9</v>
      </c>
      <c r="M2003" s="33">
        <f t="shared" si="414"/>
        <v>1993</v>
      </c>
      <c r="N2003" s="34">
        <v>18.12</v>
      </c>
      <c r="P2003" s="32">
        <v>34737</v>
      </c>
      <c r="Q2003" s="33">
        <f t="shared" si="415"/>
        <v>2</v>
      </c>
      <c r="R2003" s="33">
        <f t="shared" si="416"/>
        <v>1995</v>
      </c>
      <c r="S2003" s="34">
        <v>17.05</v>
      </c>
    </row>
    <row r="2004" spans="1:19">
      <c r="A2004" s="32">
        <v>36654</v>
      </c>
      <c r="B2004" s="33">
        <f t="shared" si="409"/>
        <v>5</v>
      </c>
      <c r="C2004" s="33">
        <f t="shared" si="410"/>
        <v>2000</v>
      </c>
      <c r="D2004" s="34">
        <v>0.47299999999999998</v>
      </c>
      <c r="F2004" s="32">
        <v>38308</v>
      </c>
      <c r="G2004" s="33">
        <f t="shared" si="411"/>
        <v>11</v>
      </c>
      <c r="H2004" s="33">
        <f t="shared" si="412"/>
        <v>2004</v>
      </c>
      <c r="I2004" s="34">
        <v>6.06</v>
      </c>
      <c r="K2004" s="32">
        <v>34234</v>
      </c>
      <c r="L2004" s="33">
        <f t="shared" si="413"/>
        <v>9</v>
      </c>
      <c r="M2004" s="33">
        <f t="shared" si="414"/>
        <v>1993</v>
      </c>
      <c r="N2004" s="34">
        <v>17.53</v>
      </c>
      <c r="P2004" s="32">
        <v>34738</v>
      </c>
      <c r="Q2004" s="33">
        <f t="shared" si="415"/>
        <v>2</v>
      </c>
      <c r="R2004" s="33">
        <f t="shared" si="416"/>
        <v>1995</v>
      </c>
      <c r="S2004" s="34">
        <v>17.03</v>
      </c>
    </row>
    <row r="2005" spans="1:19">
      <c r="A2005" s="32">
        <v>36655</v>
      </c>
      <c r="B2005" s="33">
        <f t="shared" si="409"/>
        <v>5</v>
      </c>
      <c r="C2005" s="33">
        <f t="shared" si="410"/>
        <v>2000</v>
      </c>
      <c r="D2005" s="34">
        <v>0.48299999999999998</v>
      </c>
      <c r="F2005" s="32">
        <v>38309</v>
      </c>
      <c r="G2005" s="33">
        <f t="shared" si="411"/>
        <v>11</v>
      </c>
      <c r="H2005" s="33">
        <f t="shared" si="412"/>
        <v>2004</v>
      </c>
      <c r="I2005" s="34">
        <v>5.59</v>
      </c>
      <c r="K2005" s="32">
        <v>34235</v>
      </c>
      <c r="L2005" s="33">
        <f t="shared" si="413"/>
        <v>9</v>
      </c>
      <c r="M2005" s="33">
        <f t="shared" si="414"/>
        <v>1993</v>
      </c>
      <c r="N2005" s="34">
        <v>17.52</v>
      </c>
      <c r="P2005" s="32">
        <v>34739</v>
      </c>
      <c r="Q2005" s="33">
        <f t="shared" si="415"/>
        <v>2</v>
      </c>
      <c r="R2005" s="33">
        <f t="shared" si="416"/>
        <v>1995</v>
      </c>
      <c r="S2005" s="34">
        <v>16.850000000000001</v>
      </c>
    </row>
    <row r="2006" spans="1:19">
      <c r="A2006" s="32">
        <v>36656</v>
      </c>
      <c r="B2006" s="33">
        <f t="shared" si="409"/>
        <v>5</v>
      </c>
      <c r="C2006" s="33">
        <f t="shared" si="410"/>
        <v>2000</v>
      </c>
      <c r="D2006" s="34">
        <v>0.48399999999999999</v>
      </c>
      <c r="F2006" s="32">
        <v>38310</v>
      </c>
      <c r="G2006" s="33">
        <f t="shared" si="411"/>
        <v>11</v>
      </c>
      <c r="H2006" s="33">
        <f t="shared" si="412"/>
        <v>2004</v>
      </c>
      <c r="I2006" s="34">
        <v>4.8099999999999996</v>
      </c>
      <c r="K2006" s="32">
        <v>34236</v>
      </c>
      <c r="L2006" s="33">
        <f t="shared" si="413"/>
        <v>9</v>
      </c>
      <c r="M2006" s="33">
        <f t="shared" si="414"/>
        <v>1993</v>
      </c>
      <c r="N2006" s="34">
        <v>17.52</v>
      </c>
      <c r="P2006" s="32">
        <v>34740</v>
      </c>
      <c r="Q2006" s="33">
        <f t="shared" si="415"/>
        <v>2</v>
      </c>
      <c r="R2006" s="33">
        <f t="shared" si="416"/>
        <v>1995</v>
      </c>
      <c r="S2006" s="34">
        <v>16.850000000000001</v>
      </c>
    </row>
    <row r="2007" spans="1:19">
      <c r="A2007" s="32">
        <v>36657</v>
      </c>
      <c r="B2007" s="33">
        <f t="shared" si="409"/>
        <v>5</v>
      </c>
      <c r="C2007" s="33">
        <f t="shared" si="410"/>
        <v>2000</v>
      </c>
      <c r="D2007" s="34">
        <v>0.48799999999999999</v>
      </c>
      <c r="F2007" s="32">
        <v>38313</v>
      </c>
      <c r="G2007" s="33">
        <f t="shared" si="411"/>
        <v>11</v>
      </c>
      <c r="H2007" s="33">
        <f t="shared" si="412"/>
        <v>2004</v>
      </c>
      <c r="I2007" s="34">
        <v>5.24</v>
      </c>
      <c r="K2007" s="32">
        <v>34239</v>
      </c>
      <c r="L2007" s="33">
        <f t="shared" si="413"/>
        <v>9</v>
      </c>
      <c r="M2007" s="33">
        <f t="shared" si="414"/>
        <v>1993</v>
      </c>
      <c r="N2007" s="34">
        <v>17.52</v>
      </c>
      <c r="P2007" s="32">
        <v>34743</v>
      </c>
      <c r="Q2007" s="33">
        <f t="shared" si="415"/>
        <v>2</v>
      </c>
      <c r="R2007" s="33">
        <f t="shared" si="416"/>
        <v>1995</v>
      </c>
      <c r="S2007" s="34">
        <v>16.88</v>
      </c>
    </row>
    <row r="2008" spans="1:19">
      <c r="A2008" s="32">
        <v>36658</v>
      </c>
      <c r="B2008" s="33">
        <f t="shared" si="409"/>
        <v>5</v>
      </c>
      <c r="C2008" s="33">
        <f t="shared" si="410"/>
        <v>2000</v>
      </c>
      <c r="D2008" s="34">
        <v>0.52500000000000002</v>
      </c>
      <c r="F2008" s="32">
        <v>38314</v>
      </c>
      <c r="G2008" s="33">
        <f t="shared" si="411"/>
        <v>11</v>
      </c>
      <c r="H2008" s="33">
        <f t="shared" si="412"/>
        <v>2004</v>
      </c>
      <c r="I2008" s="34">
        <v>5.24</v>
      </c>
      <c r="K2008" s="32">
        <v>34240</v>
      </c>
      <c r="L2008" s="33">
        <f t="shared" si="413"/>
        <v>9</v>
      </c>
      <c r="M2008" s="33">
        <f t="shared" si="414"/>
        <v>1993</v>
      </c>
      <c r="N2008" s="34">
        <v>18.07</v>
      </c>
      <c r="P2008" s="32">
        <v>34744</v>
      </c>
      <c r="Q2008" s="33">
        <f t="shared" si="415"/>
        <v>2</v>
      </c>
      <c r="R2008" s="33">
        <f t="shared" si="416"/>
        <v>1995</v>
      </c>
      <c r="S2008" s="34">
        <v>17</v>
      </c>
    </row>
    <row r="2009" spans="1:19">
      <c r="A2009" s="32">
        <v>36661</v>
      </c>
      <c r="B2009" s="33">
        <f t="shared" si="409"/>
        <v>5</v>
      </c>
      <c r="C2009" s="33">
        <f t="shared" si="410"/>
        <v>2000</v>
      </c>
      <c r="D2009" s="34">
        <v>0.52</v>
      </c>
      <c r="F2009" s="32">
        <v>38315</v>
      </c>
      <c r="G2009" s="33">
        <f t="shared" si="411"/>
        <v>11</v>
      </c>
      <c r="H2009" s="33">
        <f t="shared" si="412"/>
        <v>2004</v>
      </c>
      <c r="I2009" s="34">
        <v>5.01</v>
      </c>
      <c r="K2009" s="32">
        <v>34241</v>
      </c>
      <c r="L2009" s="33">
        <f t="shared" si="413"/>
        <v>9</v>
      </c>
      <c r="M2009" s="33">
        <f t="shared" si="414"/>
        <v>1993</v>
      </c>
      <c r="N2009" s="34">
        <v>18.73</v>
      </c>
      <c r="P2009" s="32">
        <v>34745</v>
      </c>
      <c r="Q2009" s="33">
        <f t="shared" si="415"/>
        <v>2</v>
      </c>
      <c r="R2009" s="33">
        <f t="shared" si="416"/>
        <v>1995</v>
      </c>
      <c r="S2009" s="34">
        <v>17.100000000000001</v>
      </c>
    </row>
    <row r="2010" spans="1:19">
      <c r="A2010" s="32">
        <v>36662</v>
      </c>
      <c r="B2010" s="33">
        <f t="shared" si="409"/>
        <v>5</v>
      </c>
      <c r="C2010" s="33">
        <f t="shared" si="410"/>
        <v>2000</v>
      </c>
      <c r="D2010" s="34">
        <v>0.52</v>
      </c>
      <c r="F2010" s="32">
        <v>38320</v>
      </c>
      <c r="G2010" s="33">
        <f t="shared" si="411"/>
        <v>11</v>
      </c>
      <c r="H2010" s="33">
        <f t="shared" si="412"/>
        <v>2004</v>
      </c>
      <c r="I2010" s="34">
        <v>6.76</v>
      </c>
      <c r="K2010" s="32">
        <v>34242</v>
      </c>
      <c r="L2010" s="33">
        <f t="shared" si="413"/>
        <v>9</v>
      </c>
      <c r="M2010" s="33">
        <f t="shared" si="414"/>
        <v>1993</v>
      </c>
      <c r="N2010" s="34">
        <v>18.72</v>
      </c>
      <c r="P2010" s="32">
        <v>34746</v>
      </c>
      <c r="Q2010" s="33">
        <f t="shared" si="415"/>
        <v>2</v>
      </c>
      <c r="R2010" s="33">
        <f t="shared" si="416"/>
        <v>1995</v>
      </c>
      <c r="S2010" s="34">
        <v>17.13</v>
      </c>
    </row>
    <row r="2011" spans="1:19">
      <c r="A2011" s="32">
        <v>36663</v>
      </c>
      <c r="B2011" s="33">
        <f t="shared" si="409"/>
        <v>5</v>
      </c>
      <c r="C2011" s="33">
        <f t="shared" si="410"/>
        <v>2000</v>
      </c>
      <c r="D2011" s="34">
        <v>0.52</v>
      </c>
      <c r="F2011" s="32">
        <v>38321</v>
      </c>
      <c r="G2011" s="33">
        <f t="shared" si="411"/>
        <v>11</v>
      </c>
      <c r="H2011" s="33">
        <f t="shared" si="412"/>
        <v>2004</v>
      </c>
      <c r="I2011" s="34">
        <v>6.79</v>
      </c>
      <c r="K2011" s="32">
        <v>34243</v>
      </c>
      <c r="L2011" s="33">
        <f t="shared" si="413"/>
        <v>10</v>
      </c>
      <c r="M2011" s="33">
        <f t="shared" si="414"/>
        <v>1993</v>
      </c>
      <c r="N2011" s="34">
        <v>18.63</v>
      </c>
      <c r="P2011" s="32">
        <v>34747</v>
      </c>
      <c r="Q2011" s="33">
        <f t="shared" si="415"/>
        <v>2</v>
      </c>
      <c r="R2011" s="33">
        <f t="shared" si="416"/>
        <v>1995</v>
      </c>
      <c r="S2011" s="34">
        <v>17.399999999999999</v>
      </c>
    </row>
    <row r="2012" spans="1:19">
      <c r="A2012" s="32">
        <v>36664</v>
      </c>
      <c r="B2012" s="33">
        <f t="shared" si="409"/>
        <v>5</v>
      </c>
      <c r="C2012" s="33">
        <f t="shared" si="410"/>
        <v>2000</v>
      </c>
      <c r="D2012" s="34">
        <v>0.52</v>
      </c>
      <c r="F2012" s="32">
        <v>38322</v>
      </c>
      <c r="G2012" s="33">
        <f t="shared" si="411"/>
        <v>12</v>
      </c>
      <c r="H2012" s="33">
        <f t="shared" si="412"/>
        <v>2004</v>
      </c>
      <c r="I2012" s="34">
        <v>6.78</v>
      </c>
      <c r="K2012" s="32">
        <v>34246</v>
      </c>
      <c r="L2012" s="33">
        <f t="shared" si="413"/>
        <v>10</v>
      </c>
      <c r="M2012" s="33">
        <f t="shared" si="414"/>
        <v>1993</v>
      </c>
      <c r="N2012" s="34">
        <v>18.399999999999999</v>
      </c>
      <c r="P2012" s="32">
        <v>34750</v>
      </c>
      <c r="Q2012" s="33">
        <f t="shared" si="415"/>
        <v>2</v>
      </c>
      <c r="R2012" s="33">
        <f t="shared" si="416"/>
        <v>1995</v>
      </c>
      <c r="S2012" s="34">
        <v>17.43</v>
      </c>
    </row>
    <row r="2013" spans="1:19">
      <c r="A2013" s="32">
        <v>36665</v>
      </c>
      <c r="B2013" s="33">
        <f t="shared" si="409"/>
        <v>5</v>
      </c>
      <c r="C2013" s="33">
        <f t="shared" si="410"/>
        <v>2000</v>
      </c>
      <c r="D2013" s="34">
        <v>0.55000000000000004</v>
      </c>
      <c r="F2013" s="32">
        <v>38323</v>
      </c>
      <c r="G2013" s="33">
        <f t="shared" si="411"/>
        <v>12</v>
      </c>
      <c r="H2013" s="33">
        <f t="shared" si="412"/>
        <v>2004</v>
      </c>
      <c r="I2013" s="34">
        <v>6.69</v>
      </c>
      <c r="K2013" s="32">
        <v>34247</v>
      </c>
      <c r="L2013" s="33">
        <f t="shared" si="413"/>
        <v>10</v>
      </c>
      <c r="M2013" s="33">
        <f t="shared" si="414"/>
        <v>1993</v>
      </c>
      <c r="N2013" s="34">
        <v>18.43</v>
      </c>
      <c r="P2013" s="32">
        <v>34751</v>
      </c>
      <c r="Q2013" s="33">
        <f t="shared" si="415"/>
        <v>2</v>
      </c>
      <c r="R2013" s="33">
        <f t="shared" si="416"/>
        <v>1995</v>
      </c>
      <c r="S2013" s="34">
        <v>17.18</v>
      </c>
    </row>
    <row r="2014" spans="1:19">
      <c r="A2014" s="32">
        <v>36668</v>
      </c>
      <c r="B2014" s="33">
        <f t="shared" si="409"/>
        <v>5</v>
      </c>
      <c r="C2014" s="33">
        <f t="shared" si="410"/>
        <v>2000</v>
      </c>
      <c r="D2014" s="34">
        <v>0.53500000000000003</v>
      </c>
      <c r="F2014" s="32">
        <v>38324</v>
      </c>
      <c r="G2014" s="33">
        <f t="shared" si="411"/>
        <v>12</v>
      </c>
      <c r="H2014" s="33">
        <f t="shared" si="412"/>
        <v>2004</v>
      </c>
      <c r="I2014" s="34">
        <v>6.04</v>
      </c>
      <c r="K2014" s="32">
        <v>34248</v>
      </c>
      <c r="L2014" s="33">
        <f t="shared" si="413"/>
        <v>10</v>
      </c>
      <c r="M2014" s="33">
        <f t="shared" si="414"/>
        <v>1993</v>
      </c>
      <c r="N2014" s="34">
        <v>18.43</v>
      </c>
      <c r="P2014" s="32">
        <v>34752</v>
      </c>
      <c r="Q2014" s="33">
        <f t="shared" si="415"/>
        <v>2</v>
      </c>
      <c r="R2014" s="33">
        <f t="shared" si="416"/>
        <v>1995</v>
      </c>
      <c r="S2014" s="34">
        <v>17.079999999999998</v>
      </c>
    </row>
    <row r="2015" spans="1:19">
      <c r="A2015" s="32">
        <v>36669</v>
      </c>
      <c r="B2015" s="33">
        <f t="shared" si="409"/>
        <v>5</v>
      </c>
      <c r="C2015" s="33">
        <f t="shared" si="410"/>
        <v>2000</v>
      </c>
      <c r="D2015" s="34">
        <v>0.53</v>
      </c>
      <c r="F2015" s="32">
        <v>38327</v>
      </c>
      <c r="G2015" s="33">
        <f t="shared" si="411"/>
        <v>12</v>
      </c>
      <c r="H2015" s="33">
        <f t="shared" si="412"/>
        <v>2004</v>
      </c>
      <c r="I2015" s="34">
        <v>6.05</v>
      </c>
      <c r="K2015" s="32">
        <v>34249</v>
      </c>
      <c r="L2015" s="33">
        <f t="shared" si="413"/>
        <v>10</v>
      </c>
      <c r="M2015" s="33">
        <f t="shared" si="414"/>
        <v>1993</v>
      </c>
      <c r="N2015" s="34">
        <v>18.489999999999998</v>
      </c>
      <c r="P2015" s="32">
        <v>34753</v>
      </c>
      <c r="Q2015" s="33">
        <f t="shared" si="415"/>
        <v>2</v>
      </c>
      <c r="R2015" s="33">
        <f t="shared" si="416"/>
        <v>1995</v>
      </c>
      <c r="S2015" s="34">
        <v>17.100000000000001</v>
      </c>
    </row>
    <row r="2016" spans="1:19">
      <c r="A2016" s="32">
        <v>36670</v>
      </c>
      <c r="B2016" s="33">
        <f t="shared" si="409"/>
        <v>5</v>
      </c>
      <c r="C2016" s="33">
        <f t="shared" si="410"/>
        <v>2000</v>
      </c>
      <c r="D2016" s="34">
        <v>0.54800000000000004</v>
      </c>
      <c r="F2016" s="32">
        <v>38328</v>
      </c>
      <c r="G2016" s="33">
        <f t="shared" si="411"/>
        <v>12</v>
      </c>
      <c r="H2016" s="33">
        <f t="shared" si="412"/>
        <v>2004</v>
      </c>
      <c r="I2016" s="34">
        <v>6.03</v>
      </c>
      <c r="K2016" s="32">
        <v>34250</v>
      </c>
      <c r="L2016" s="33">
        <f t="shared" si="413"/>
        <v>10</v>
      </c>
      <c r="M2016" s="33">
        <f t="shared" si="414"/>
        <v>1993</v>
      </c>
      <c r="N2016" s="34">
        <v>18.53</v>
      </c>
      <c r="P2016" s="32">
        <v>34754</v>
      </c>
      <c r="Q2016" s="33">
        <f t="shared" si="415"/>
        <v>2</v>
      </c>
      <c r="R2016" s="33">
        <f t="shared" si="416"/>
        <v>1995</v>
      </c>
      <c r="S2016" s="34">
        <v>17.100000000000001</v>
      </c>
    </row>
    <row r="2017" spans="1:19">
      <c r="A2017" s="32">
        <v>36671</v>
      </c>
      <c r="B2017" s="33">
        <f t="shared" si="409"/>
        <v>5</v>
      </c>
      <c r="C2017" s="33">
        <f t="shared" si="410"/>
        <v>2000</v>
      </c>
      <c r="D2017" s="34">
        <v>0.54800000000000004</v>
      </c>
      <c r="F2017" s="32">
        <v>38329</v>
      </c>
      <c r="G2017" s="33">
        <f t="shared" si="411"/>
        <v>12</v>
      </c>
      <c r="H2017" s="33">
        <f t="shared" si="412"/>
        <v>2004</v>
      </c>
      <c r="I2017" s="34">
        <v>5.98</v>
      </c>
      <c r="K2017" s="32">
        <v>34253</v>
      </c>
      <c r="L2017" s="33">
        <f t="shared" si="413"/>
        <v>10</v>
      </c>
      <c r="M2017" s="33">
        <f t="shared" si="414"/>
        <v>1993</v>
      </c>
      <c r="N2017" s="34">
        <v>18.760000000000002</v>
      </c>
      <c r="P2017" s="32">
        <v>34757</v>
      </c>
      <c r="Q2017" s="33">
        <f t="shared" si="415"/>
        <v>2</v>
      </c>
      <c r="R2017" s="33">
        <f t="shared" si="416"/>
        <v>1995</v>
      </c>
      <c r="S2017" s="34">
        <v>17.350000000000001</v>
      </c>
    </row>
    <row r="2018" spans="1:19">
      <c r="A2018" s="32">
        <v>36672</v>
      </c>
      <c r="B2018" s="33">
        <f t="shared" si="409"/>
        <v>5</v>
      </c>
      <c r="C2018" s="33">
        <f t="shared" si="410"/>
        <v>2000</v>
      </c>
      <c r="D2018" s="34">
        <v>0.55800000000000005</v>
      </c>
      <c r="F2018" s="32">
        <v>38330</v>
      </c>
      <c r="G2018" s="33">
        <f t="shared" si="411"/>
        <v>12</v>
      </c>
      <c r="H2018" s="33">
        <f t="shared" si="412"/>
        <v>2004</v>
      </c>
      <c r="I2018" s="34">
        <v>6.04</v>
      </c>
      <c r="K2018" s="32">
        <v>34254</v>
      </c>
      <c r="L2018" s="33">
        <f t="shared" si="413"/>
        <v>10</v>
      </c>
      <c r="M2018" s="33">
        <f t="shared" si="414"/>
        <v>1993</v>
      </c>
      <c r="N2018" s="34">
        <v>18.7</v>
      </c>
      <c r="P2018" s="32">
        <v>34758</v>
      </c>
      <c r="Q2018" s="33">
        <f t="shared" si="415"/>
        <v>2</v>
      </c>
      <c r="R2018" s="33">
        <f t="shared" si="416"/>
        <v>1995</v>
      </c>
      <c r="S2018" s="34">
        <v>17.23</v>
      </c>
    </row>
    <row r="2019" spans="1:19">
      <c r="A2019" s="32">
        <v>36676</v>
      </c>
      <c r="B2019" s="33">
        <f t="shared" si="409"/>
        <v>5</v>
      </c>
      <c r="C2019" s="33">
        <f t="shared" si="410"/>
        <v>2000</v>
      </c>
      <c r="D2019" s="34">
        <v>0.56299999999999994</v>
      </c>
      <c r="F2019" s="32">
        <v>38331</v>
      </c>
      <c r="G2019" s="33">
        <f t="shared" si="411"/>
        <v>12</v>
      </c>
      <c r="H2019" s="33">
        <f t="shared" si="412"/>
        <v>2004</v>
      </c>
      <c r="I2019" s="34">
        <v>6.29</v>
      </c>
      <c r="K2019" s="32">
        <v>34255</v>
      </c>
      <c r="L2019" s="33">
        <f t="shared" si="413"/>
        <v>10</v>
      </c>
      <c r="M2019" s="33">
        <f t="shared" si="414"/>
        <v>1993</v>
      </c>
      <c r="N2019" s="34">
        <v>18.649999999999999</v>
      </c>
      <c r="P2019" s="32">
        <v>34759</v>
      </c>
      <c r="Q2019" s="33">
        <f t="shared" si="415"/>
        <v>3</v>
      </c>
      <c r="R2019" s="33">
        <f t="shared" si="416"/>
        <v>1995</v>
      </c>
      <c r="S2019" s="34">
        <v>16.850000000000001</v>
      </c>
    </row>
    <row r="2020" spans="1:19">
      <c r="A2020" s="32">
        <v>36677</v>
      </c>
      <c r="B2020" s="33">
        <f t="shared" ref="B2020:B2083" si="417">+MONTH(A2020)</f>
        <v>5</v>
      </c>
      <c r="C2020" s="33">
        <f t="shared" ref="C2020:C2083" si="418">+YEAR(A2020)</f>
        <v>2000</v>
      </c>
      <c r="D2020" s="34">
        <v>0.56799999999999995</v>
      </c>
      <c r="F2020" s="32">
        <v>38334</v>
      </c>
      <c r="G2020" s="33">
        <f t="shared" ref="G2020:G2083" si="419">+MONTH(F2020)</f>
        <v>12</v>
      </c>
      <c r="H2020" s="33">
        <f t="shared" ref="H2020:H2083" si="420">+YEAR(F2020)</f>
        <v>2004</v>
      </c>
      <c r="I2020" s="34">
        <v>6.89</v>
      </c>
      <c r="K2020" s="32">
        <v>34256</v>
      </c>
      <c r="L2020" s="33">
        <f t="shared" ref="L2020:L2083" si="421">+MONTH(K2020)</f>
        <v>10</v>
      </c>
      <c r="M2020" s="33">
        <f t="shared" ref="M2020:M2083" si="422">+YEAR(K2020)</f>
        <v>1993</v>
      </c>
      <c r="N2020" s="34">
        <v>18.5</v>
      </c>
      <c r="P2020" s="32">
        <v>34760</v>
      </c>
      <c r="Q2020" s="33">
        <f t="shared" ref="Q2020:Q2083" si="423">+MONTH(P2020)</f>
        <v>3</v>
      </c>
      <c r="R2020" s="33">
        <f t="shared" si="416"/>
        <v>1995</v>
      </c>
      <c r="S2020" s="34">
        <v>16.55</v>
      </c>
    </row>
    <row r="2021" spans="1:19">
      <c r="A2021" s="32">
        <v>36678</v>
      </c>
      <c r="B2021" s="33">
        <f t="shared" si="417"/>
        <v>6</v>
      </c>
      <c r="C2021" s="33">
        <f t="shared" si="418"/>
        <v>2000</v>
      </c>
      <c r="D2021" s="34">
        <v>0.56000000000000005</v>
      </c>
      <c r="F2021" s="32">
        <v>38335</v>
      </c>
      <c r="G2021" s="33">
        <f t="shared" si="419"/>
        <v>12</v>
      </c>
      <c r="H2021" s="33">
        <f t="shared" si="420"/>
        <v>2004</v>
      </c>
      <c r="I2021" s="34">
        <v>7.1</v>
      </c>
      <c r="K2021" s="32">
        <v>34257</v>
      </c>
      <c r="L2021" s="33">
        <f t="shared" si="421"/>
        <v>10</v>
      </c>
      <c r="M2021" s="33">
        <f t="shared" si="422"/>
        <v>1993</v>
      </c>
      <c r="N2021" s="34">
        <v>18.239999999999998</v>
      </c>
      <c r="P2021" s="32">
        <v>34761</v>
      </c>
      <c r="Q2021" s="33">
        <f t="shared" si="423"/>
        <v>3</v>
      </c>
      <c r="R2021" s="33">
        <f t="shared" ref="R2021:R2084" si="424">+YEAR(P2021)</f>
        <v>1995</v>
      </c>
      <c r="S2021" s="34">
        <v>16.68</v>
      </c>
    </row>
    <row r="2022" spans="1:19">
      <c r="A2022" s="32">
        <v>36679</v>
      </c>
      <c r="B2022" s="33">
        <f t="shared" si="417"/>
        <v>6</v>
      </c>
      <c r="C2022" s="33">
        <f t="shared" si="418"/>
        <v>2000</v>
      </c>
      <c r="D2022" s="34">
        <v>0.57799999999999996</v>
      </c>
      <c r="F2022" s="32">
        <v>38336</v>
      </c>
      <c r="G2022" s="33">
        <f t="shared" si="419"/>
        <v>12</v>
      </c>
      <c r="H2022" s="33">
        <f t="shared" si="420"/>
        <v>2004</v>
      </c>
      <c r="I2022" s="34">
        <v>7.04</v>
      </c>
      <c r="K2022" s="32">
        <v>34260</v>
      </c>
      <c r="L2022" s="33">
        <f t="shared" si="421"/>
        <v>10</v>
      </c>
      <c r="M2022" s="33">
        <f t="shared" si="422"/>
        <v>1993</v>
      </c>
      <c r="N2022" s="34">
        <v>18.13</v>
      </c>
      <c r="P2022" s="32">
        <v>34764</v>
      </c>
      <c r="Q2022" s="33">
        <f t="shared" si="423"/>
        <v>3</v>
      </c>
      <c r="R2022" s="33">
        <f t="shared" si="424"/>
        <v>1995</v>
      </c>
      <c r="S2022" s="34">
        <v>16.75</v>
      </c>
    </row>
    <row r="2023" spans="1:19">
      <c r="A2023" s="32">
        <v>36682</v>
      </c>
      <c r="B2023" s="33">
        <f t="shared" si="417"/>
        <v>6</v>
      </c>
      <c r="C2023" s="33">
        <f t="shared" si="418"/>
        <v>2000</v>
      </c>
      <c r="D2023" s="34">
        <v>0.56299999999999994</v>
      </c>
      <c r="F2023" s="32">
        <v>38337</v>
      </c>
      <c r="G2023" s="33">
        <f t="shared" si="419"/>
        <v>12</v>
      </c>
      <c r="H2023" s="33">
        <f t="shared" si="420"/>
        <v>2004</v>
      </c>
      <c r="I2023" s="34">
        <v>6.88</v>
      </c>
      <c r="K2023" s="32">
        <v>34261</v>
      </c>
      <c r="L2023" s="33">
        <f t="shared" si="421"/>
        <v>10</v>
      </c>
      <c r="M2023" s="33">
        <f t="shared" si="422"/>
        <v>1993</v>
      </c>
      <c r="N2023" s="34">
        <v>18.04</v>
      </c>
      <c r="P2023" s="32">
        <v>34765</v>
      </c>
      <c r="Q2023" s="33">
        <f t="shared" si="423"/>
        <v>3</v>
      </c>
      <c r="R2023" s="33">
        <f t="shared" si="424"/>
        <v>1995</v>
      </c>
      <c r="S2023" s="34">
        <v>16.850000000000001</v>
      </c>
    </row>
    <row r="2024" spans="1:19">
      <c r="A2024" s="32">
        <v>36683</v>
      </c>
      <c r="B2024" s="33">
        <f t="shared" si="417"/>
        <v>6</v>
      </c>
      <c r="C2024" s="33">
        <f t="shared" si="418"/>
        <v>2000</v>
      </c>
      <c r="D2024" s="34">
        <v>0.56299999999999994</v>
      </c>
      <c r="F2024" s="32">
        <v>38338</v>
      </c>
      <c r="G2024" s="33">
        <f t="shared" si="419"/>
        <v>12</v>
      </c>
      <c r="H2024" s="33">
        <f t="shared" si="420"/>
        <v>2004</v>
      </c>
      <c r="I2024" s="34">
        <v>7.26</v>
      </c>
      <c r="K2024" s="32">
        <v>34262</v>
      </c>
      <c r="L2024" s="33">
        <f t="shared" si="421"/>
        <v>10</v>
      </c>
      <c r="M2024" s="33">
        <f t="shared" si="422"/>
        <v>1993</v>
      </c>
      <c r="N2024" s="34">
        <v>18.25</v>
      </c>
      <c r="P2024" s="32">
        <v>34766</v>
      </c>
      <c r="Q2024" s="33">
        <f t="shared" si="423"/>
        <v>3</v>
      </c>
      <c r="R2024" s="33">
        <f t="shared" si="424"/>
        <v>1995</v>
      </c>
      <c r="S2024" s="34">
        <v>16.73</v>
      </c>
    </row>
    <row r="2025" spans="1:19">
      <c r="A2025" s="32">
        <v>36684</v>
      </c>
      <c r="B2025" s="33">
        <f t="shared" si="417"/>
        <v>6</v>
      </c>
      <c r="C2025" s="33">
        <f t="shared" si="418"/>
        <v>2000</v>
      </c>
      <c r="D2025" s="34">
        <v>0.56000000000000005</v>
      </c>
      <c r="F2025" s="32">
        <v>38341</v>
      </c>
      <c r="G2025" s="33">
        <f t="shared" si="419"/>
        <v>12</v>
      </c>
      <c r="H2025" s="33">
        <f t="shared" si="420"/>
        <v>2004</v>
      </c>
      <c r="I2025" s="34">
        <v>7.14</v>
      </c>
      <c r="K2025" s="32">
        <v>34263</v>
      </c>
      <c r="L2025" s="33">
        <f t="shared" si="421"/>
        <v>10</v>
      </c>
      <c r="M2025" s="33">
        <f t="shared" si="422"/>
        <v>1993</v>
      </c>
      <c r="N2025" s="34">
        <v>18.28</v>
      </c>
      <c r="P2025" s="32">
        <v>34767</v>
      </c>
      <c r="Q2025" s="33">
        <f t="shared" si="423"/>
        <v>3</v>
      </c>
      <c r="R2025" s="33">
        <f t="shared" si="424"/>
        <v>1995</v>
      </c>
      <c r="S2025" s="34">
        <v>16.649999999999999</v>
      </c>
    </row>
    <row r="2026" spans="1:19">
      <c r="A2026" s="32">
        <v>36685</v>
      </c>
      <c r="B2026" s="33">
        <f t="shared" si="417"/>
        <v>6</v>
      </c>
      <c r="C2026" s="33">
        <f t="shared" si="418"/>
        <v>2000</v>
      </c>
      <c r="D2026" s="34">
        <v>0.54900000000000004</v>
      </c>
      <c r="F2026" s="32">
        <v>38342</v>
      </c>
      <c r="G2026" s="33">
        <f t="shared" si="419"/>
        <v>12</v>
      </c>
      <c r="H2026" s="33">
        <f t="shared" si="420"/>
        <v>2004</v>
      </c>
      <c r="I2026" s="34">
        <v>6.83</v>
      </c>
      <c r="K2026" s="32">
        <v>34264</v>
      </c>
      <c r="L2026" s="33">
        <f t="shared" si="421"/>
        <v>10</v>
      </c>
      <c r="M2026" s="33">
        <f t="shared" si="422"/>
        <v>1993</v>
      </c>
      <c r="N2026" s="34">
        <v>17.920000000000002</v>
      </c>
      <c r="P2026" s="32">
        <v>34768</v>
      </c>
      <c r="Q2026" s="33">
        <f t="shared" si="423"/>
        <v>3</v>
      </c>
      <c r="R2026" s="33">
        <f t="shared" si="424"/>
        <v>1995</v>
      </c>
      <c r="S2026" s="34">
        <v>16.5</v>
      </c>
    </row>
    <row r="2027" spans="1:19">
      <c r="A2027" s="32">
        <v>36686</v>
      </c>
      <c r="B2027" s="33">
        <f t="shared" si="417"/>
        <v>6</v>
      </c>
      <c r="C2027" s="33">
        <f t="shared" si="418"/>
        <v>2000</v>
      </c>
      <c r="D2027" s="34">
        <v>0.55000000000000004</v>
      </c>
      <c r="F2027" s="32">
        <v>38343</v>
      </c>
      <c r="G2027" s="33">
        <f t="shared" si="419"/>
        <v>12</v>
      </c>
      <c r="H2027" s="33">
        <f t="shared" si="420"/>
        <v>2004</v>
      </c>
      <c r="I2027" s="34">
        <v>7.05</v>
      </c>
      <c r="K2027" s="32">
        <v>34267</v>
      </c>
      <c r="L2027" s="33">
        <f t="shared" si="421"/>
        <v>10</v>
      </c>
      <c r="M2027" s="33">
        <f t="shared" si="422"/>
        <v>1993</v>
      </c>
      <c r="N2027" s="34">
        <v>17.36</v>
      </c>
      <c r="P2027" s="32">
        <v>34771</v>
      </c>
      <c r="Q2027" s="33">
        <f t="shared" si="423"/>
        <v>3</v>
      </c>
      <c r="R2027" s="33">
        <f t="shared" si="424"/>
        <v>1995</v>
      </c>
      <c r="S2027" s="34">
        <v>16.3</v>
      </c>
    </row>
    <row r="2028" spans="1:19">
      <c r="A2028" s="32">
        <v>36689</v>
      </c>
      <c r="B2028" s="33">
        <f t="shared" si="417"/>
        <v>6</v>
      </c>
      <c r="C2028" s="33">
        <f t="shared" si="418"/>
        <v>2000</v>
      </c>
      <c r="D2028" s="34">
        <v>0.56299999999999994</v>
      </c>
      <c r="F2028" s="32">
        <v>38344</v>
      </c>
      <c r="G2028" s="33">
        <f t="shared" si="419"/>
        <v>12</v>
      </c>
      <c r="H2028" s="33">
        <f t="shared" si="420"/>
        <v>2004</v>
      </c>
      <c r="I2028" s="34">
        <v>6.98</v>
      </c>
      <c r="K2028" s="32">
        <v>34268</v>
      </c>
      <c r="L2028" s="33">
        <f t="shared" si="421"/>
        <v>10</v>
      </c>
      <c r="M2028" s="33">
        <f t="shared" si="422"/>
        <v>1993</v>
      </c>
      <c r="N2028" s="34">
        <v>17.55</v>
      </c>
      <c r="P2028" s="32">
        <v>34772</v>
      </c>
      <c r="Q2028" s="33">
        <f t="shared" si="423"/>
        <v>3</v>
      </c>
      <c r="R2028" s="33">
        <f t="shared" si="424"/>
        <v>1995</v>
      </c>
      <c r="S2028" s="34">
        <v>16.329999999999998</v>
      </c>
    </row>
    <row r="2029" spans="1:19">
      <c r="A2029" s="32">
        <v>36690</v>
      </c>
      <c r="B2029" s="33">
        <f t="shared" si="417"/>
        <v>6</v>
      </c>
      <c r="C2029" s="33">
        <f t="shared" si="418"/>
        <v>2000</v>
      </c>
      <c r="D2029" s="34">
        <v>0.56499999999999995</v>
      </c>
      <c r="F2029" s="32">
        <v>38348</v>
      </c>
      <c r="G2029" s="33">
        <f t="shared" si="419"/>
        <v>12</v>
      </c>
      <c r="H2029" s="33">
        <f t="shared" si="420"/>
        <v>2004</v>
      </c>
      <c r="I2029" s="34">
        <v>6.57</v>
      </c>
      <c r="K2029" s="32">
        <v>34269</v>
      </c>
      <c r="L2029" s="33">
        <f t="shared" si="421"/>
        <v>10</v>
      </c>
      <c r="M2029" s="33">
        <f t="shared" si="422"/>
        <v>1993</v>
      </c>
      <c r="N2029" s="34">
        <v>17.66</v>
      </c>
      <c r="P2029" s="32">
        <v>34773</v>
      </c>
      <c r="Q2029" s="33">
        <f t="shared" si="423"/>
        <v>3</v>
      </c>
      <c r="R2029" s="33">
        <f t="shared" si="424"/>
        <v>1995</v>
      </c>
      <c r="S2029" s="34">
        <v>16.38</v>
      </c>
    </row>
    <row r="2030" spans="1:19">
      <c r="A2030" s="32">
        <v>36691</v>
      </c>
      <c r="B2030" s="33">
        <f t="shared" si="417"/>
        <v>6</v>
      </c>
      <c r="C2030" s="33">
        <f t="shared" si="418"/>
        <v>2000</v>
      </c>
      <c r="D2030" s="34">
        <v>0.56100000000000005</v>
      </c>
      <c r="F2030" s="32">
        <v>38349</v>
      </c>
      <c r="G2030" s="33">
        <f t="shared" si="419"/>
        <v>12</v>
      </c>
      <c r="H2030" s="33">
        <f t="shared" si="420"/>
        <v>2004</v>
      </c>
      <c r="I2030" s="34">
        <v>6.27</v>
      </c>
      <c r="K2030" s="32">
        <v>34270</v>
      </c>
      <c r="L2030" s="33">
        <f t="shared" si="421"/>
        <v>10</v>
      </c>
      <c r="M2030" s="33">
        <f t="shared" si="422"/>
        <v>1993</v>
      </c>
      <c r="N2030" s="34">
        <v>17.3</v>
      </c>
      <c r="P2030" s="32">
        <v>34774</v>
      </c>
      <c r="Q2030" s="33">
        <f t="shared" si="423"/>
        <v>3</v>
      </c>
      <c r="R2030" s="33">
        <f t="shared" si="424"/>
        <v>1995</v>
      </c>
      <c r="S2030" s="34">
        <v>16.5</v>
      </c>
    </row>
    <row r="2031" spans="1:19">
      <c r="A2031" s="32">
        <v>36692</v>
      </c>
      <c r="B2031" s="33">
        <f t="shared" si="417"/>
        <v>6</v>
      </c>
      <c r="C2031" s="33">
        <f t="shared" si="418"/>
        <v>2000</v>
      </c>
      <c r="D2031" s="34">
        <v>0.55600000000000005</v>
      </c>
      <c r="F2031" s="32">
        <v>38350</v>
      </c>
      <c r="G2031" s="33">
        <f t="shared" si="419"/>
        <v>12</v>
      </c>
      <c r="H2031" s="33">
        <f t="shared" si="420"/>
        <v>2004</v>
      </c>
      <c r="I2031" s="34">
        <v>6.18</v>
      </c>
      <c r="K2031" s="32">
        <v>34271</v>
      </c>
      <c r="L2031" s="33">
        <f t="shared" si="421"/>
        <v>10</v>
      </c>
      <c r="M2031" s="33">
        <f t="shared" si="422"/>
        <v>1993</v>
      </c>
      <c r="N2031" s="34">
        <v>16.97</v>
      </c>
      <c r="P2031" s="32">
        <v>34775</v>
      </c>
      <c r="Q2031" s="33">
        <f t="shared" si="423"/>
        <v>3</v>
      </c>
      <c r="R2031" s="33">
        <f t="shared" si="424"/>
        <v>1995</v>
      </c>
      <c r="S2031" s="34">
        <v>16.55</v>
      </c>
    </row>
    <row r="2032" spans="1:19">
      <c r="A2032" s="32">
        <v>36693</v>
      </c>
      <c r="B2032" s="33">
        <f t="shared" si="417"/>
        <v>6</v>
      </c>
      <c r="C2032" s="33">
        <f t="shared" si="418"/>
        <v>2000</v>
      </c>
      <c r="D2032" s="34">
        <v>0.54800000000000004</v>
      </c>
      <c r="F2032" s="32">
        <v>38351</v>
      </c>
      <c r="G2032" s="33">
        <f t="shared" si="419"/>
        <v>12</v>
      </c>
      <c r="H2032" s="33">
        <f t="shared" si="420"/>
        <v>2004</v>
      </c>
      <c r="I2032" s="34">
        <v>6.02</v>
      </c>
      <c r="K2032" s="32">
        <v>34274</v>
      </c>
      <c r="L2032" s="33">
        <f t="shared" si="421"/>
        <v>11</v>
      </c>
      <c r="M2032" s="33">
        <f t="shared" si="422"/>
        <v>1993</v>
      </c>
      <c r="N2032" s="34">
        <v>17.5</v>
      </c>
      <c r="P2032" s="32">
        <v>34778</v>
      </c>
      <c r="Q2032" s="33">
        <f t="shared" si="423"/>
        <v>3</v>
      </c>
      <c r="R2032" s="33">
        <f t="shared" si="424"/>
        <v>1995</v>
      </c>
      <c r="S2032" s="34">
        <v>16.829999999999998</v>
      </c>
    </row>
    <row r="2033" spans="1:19">
      <c r="A2033" s="32">
        <v>36696</v>
      </c>
      <c r="B2033" s="33">
        <f t="shared" si="417"/>
        <v>6</v>
      </c>
      <c r="C2033" s="33">
        <f t="shared" si="418"/>
        <v>2000</v>
      </c>
      <c r="D2033" s="34">
        <v>0.53100000000000003</v>
      </c>
      <c r="F2033" s="32">
        <v>38355</v>
      </c>
      <c r="G2033" s="33">
        <f t="shared" si="419"/>
        <v>1</v>
      </c>
      <c r="H2033" s="33">
        <f t="shared" si="420"/>
        <v>2005</v>
      </c>
      <c r="I2033" s="34">
        <v>5.53</v>
      </c>
      <c r="K2033" s="32">
        <v>34275</v>
      </c>
      <c r="L2033" s="33">
        <f t="shared" si="421"/>
        <v>11</v>
      </c>
      <c r="M2033" s="33">
        <f t="shared" si="422"/>
        <v>1993</v>
      </c>
      <c r="N2033" s="34">
        <v>17.03</v>
      </c>
      <c r="P2033" s="32">
        <v>34779</v>
      </c>
      <c r="Q2033" s="33">
        <f t="shared" si="423"/>
        <v>3</v>
      </c>
      <c r="R2033" s="33">
        <f t="shared" si="424"/>
        <v>1995</v>
      </c>
      <c r="S2033" s="34">
        <v>16.8</v>
      </c>
    </row>
    <row r="2034" spans="1:19">
      <c r="A2034" s="32">
        <v>36697</v>
      </c>
      <c r="B2034" s="33">
        <f t="shared" si="417"/>
        <v>6</v>
      </c>
      <c r="C2034" s="33">
        <f t="shared" si="418"/>
        <v>2000</v>
      </c>
      <c r="D2034" s="34">
        <v>0.53100000000000003</v>
      </c>
      <c r="F2034" s="32">
        <v>38356</v>
      </c>
      <c r="G2034" s="33">
        <f t="shared" si="419"/>
        <v>1</v>
      </c>
      <c r="H2034" s="33">
        <f t="shared" si="420"/>
        <v>2005</v>
      </c>
      <c r="I2034" s="34">
        <v>5.71</v>
      </c>
      <c r="K2034" s="32">
        <v>34276</v>
      </c>
      <c r="L2034" s="33">
        <f t="shared" si="421"/>
        <v>11</v>
      </c>
      <c r="M2034" s="33">
        <f t="shared" si="422"/>
        <v>1993</v>
      </c>
      <c r="N2034" s="34">
        <v>17.47</v>
      </c>
      <c r="P2034" s="32">
        <v>34780</v>
      </c>
      <c r="Q2034" s="33">
        <f t="shared" si="423"/>
        <v>3</v>
      </c>
      <c r="R2034" s="33">
        <f t="shared" si="424"/>
        <v>1995</v>
      </c>
      <c r="S2034" s="34">
        <v>17.079999999999998</v>
      </c>
    </row>
    <row r="2035" spans="1:19">
      <c r="A2035" s="32">
        <v>36698</v>
      </c>
      <c r="B2035" s="33">
        <f t="shared" si="417"/>
        <v>6</v>
      </c>
      <c r="C2035" s="33">
        <f t="shared" si="418"/>
        <v>2000</v>
      </c>
      <c r="D2035" s="34">
        <v>0.54300000000000004</v>
      </c>
      <c r="F2035" s="32">
        <v>38357</v>
      </c>
      <c r="G2035" s="33">
        <f t="shared" si="419"/>
        <v>1</v>
      </c>
      <c r="H2035" s="33">
        <f t="shared" si="420"/>
        <v>2005</v>
      </c>
      <c r="I2035" s="34">
        <v>5.84</v>
      </c>
      <c r="K2035" s="32">
        <v>34277</v>
      </c>
      <c r="L2035" s="33">
        <f t="shared" si="421"/>
        <v>11</v>
      </c>
      <c r="M2035" s="33">
        <f t="shared" si="422"/>
        <v>1993</v>
      </c>
      <c r="N2035" s="34">
        <v>17.38</v>
      </c>
      <c r="P2035" s="32">
        <v>34781</v>
      </c>
      <c r="Q2035" s="33">
        <f t="shared" si="423"/>
        <v>3</v>
      </c>
      <c r="R2035" s="33">
        <f t="shared" si="424"/>
        <v>1995</v>
      </c>
      <c r="S2035" s="34">
        <v>17.48</v>
      </c>
    </row>
    <row r="2036" spans="1:19">
      <c r="A2036" s="32">
        <v>36699</v>
      </c>
      <c r="B2036" s="33">
        <f t="shared" si="417"/>
        <v>6</v>
      </c>
      <c r="C2036" s="33">
        <f t="shared" si="418"/>
        <v>2000</v>
      </c>
      <c r="D2036" s="34">
        <v>0.55300000000000005</v>
      </c>
      <c r="F2036" s="32">
        <v>38358</v>
      </c>
      <c r="G2036" s="33">
        <f t="shared" si="419"/>
        <v>1</v>
      </c>
      <c r="H2036" s="33">
        <f t="shared" si="420"/>
        <v>2005</v>
      </c>
      <c r="I2036" s="34">
        <v>5.79</v>
      </c>
      <c r="K2036" s="32">
        <v>34278</v>
      </c>
      <c r="L2036" s="33">
        <f t="shared" si="421"/>
        <v>11</v>
      </c>
      <c r="M2036" s="33">
        <f t="shared" si="422"/>
        <v>1993</v>
      </c>
      <c r="N2036" s="34">
        <v>17.09</v>
      </c>
      <c r="P2036" s="32">
        <v>34782</v>
      </c>
      <c r="Q2036" s="33">
        <f t="shared" si="423"/>
        <v>3</v>
      </c>
      <c r="R2036" s="33">
        <f t="shared" si="424"/>
        <v>1995</v>
      </c>
      <c r="S2036" s="34">
        <v>17.649999999999999</v>
      </c>
    </row>
    <row r="2037" spans="1:19">
      <c r="A2037" s="32">
        <v>36700</v>
      </c>
      <c r="B2037" s="33">
        <f t="shared" si="417"/>
        <v>6</v>
      </c>
      <c r="C2037" s="33">
        <f t="shared" si="418"/>
        <v>2000</v>
      </c>
      <c r="D2037" s="34">
        <v>0.55500000000000005</v>
      </c>
      <c r="F2037" s="32">
        <v>38359</v>
      </c>
      <c r="G2037" s="33">
        <f t="shared" si="419"/>
        <v>1</v>
      </c>
      <c r="H2037" s="33">
        <f t="shared" si="420"/>
        <v>2005</v>
      </c>
      <c r="I2037" s="34">
        <v>5.82</v>
      </c>
      <c r="K2037" s="32">
        <v>34281</v>
      </c>
      <c r="L2037" s="33">
        <f t="shared" si="421"/>
        <v>11</v>
      </c>
      <c r="M2037" s="33">
        <f t="shared" si="422"/>
        <v>1993</v>
      </c>
      <c r="N2037" s="34">
        <v>16.690000000000001</v>
      </c>
      <c r="P2037" s="32">
        <v>34785</v>
      </c>
      <c r="Q2037" s="33">
        <f t="shared" si="423"/>
        <v>3</v>
      </c>
      <c r="R2037" s="33">
        <f t="shared" si="424"/>
        <v>1995</v>
      </c>
      <c r="S2037" s="34">
        <v>17.829999999999998</v>
      </c>
    </row>
    <row r="2038" spans="1:19">
      <c r="A2038" s="32">
        <v>36703</v>
      </c>
      <c r="B2038" s="33">
        <f t="shared" si="417"/>
        <v>6</v>
      </c>
      <c r="C2038" s="33">
        <f t="shared" si="418"/>
        <v>2000</v>
      </c>
      <c r="D2038" s="34">
        <v>0.55800000000000005</v>
      </c>
      <c r="F2038" s="32">
        <v>38362</v>
      </c>
      <c r="G2038" s="33">
        <f t="shared" si="419"/>
        <v>1</v>
      </c>
      <c r="H2038" s="33">
        <f t="shared" si="420"/>
        <v>2005</v>
      </c>
      <c r="I2038" s="34">
        <v>6.21</v>
      </c>
      <c r="K2038" s="32">
        <v>34282</v>
      </c>
      <c r="L2038" s="33">
        <f t="shared" si="421"/>
        <v>11</v>
      </c>
      <c r="M2038" s="33">
        <f t="shared" si="422"/>
        <v>1993</v>
      </c>
      <c r="N2038" s="34">
        <v>16.71</v>
      </c>
      <c r="P2038" s="32">
        <v>34786</v>
      </c>
      <c r="Q2038" s="33">
        <f t="shared" si="423"/>
        <v>3</v>
      </c>
      <c r="R2038" s="33">
        <f t="shared" si="424"/>
        <v>1995</v>
      </c>
      <c r="S2038" s="34">
        <v>17.850000000000001</v>
      </c>
    </row>
    <row r="2039" spans="1:19">
      <c r="A2039" s="32">
        <v>36704</v>
      </c>
      <c r="B2039" s="33">
        <f t="shared" si="417"/>
        <v>6</v>
      </c>
      <c r="C2039" s="33">
        <f t="shared" si="418"/>
        <v>2000</v>
      </c>
      <c r="D2039" s="34">
        <v>0.55000000000000004</v>
      </c>
      <c r="F2039" s="32">
        <v>38363</v>
      </c>
      <c r="G2039" s="33">
        <f t="shared" si="419"/>
        <v>1</v>
      </c>
      <c r="H2039" s="33">
        <f t="shared" si="420"/>
        <v>2005</v>
      </c>
      <c r="I2039" s="34">
        <v>5.96</v>
      </c>
      <c r="K2039" s="32">
        <v>34283</v>
      </c>
      <c r="L2039" s="33">
        <f t="shared" si="421"/>
        <v>11</v>
      </c>
      <c r="M2039" s="33">
        <f t="shared" si="422"/>
        <v>1993</v>
      </c>
      <c r="N2039" s="34">
        <v>16.54</v>
      </c>
      <c r="P2039" s="32">
        <v>34787</v>
      </c>
      <c r="Q2039" s="33">
        <f t="shared" si="423"/>
        <v>3</v>
      </c>
      <c r="R2039" s="33">
        <f t="shared" si="424"/>
        <v>1995</v>
      </c>
      <c r="S2039" s="34">
        <v>18.05</v>
      </c>
    </row>
    <row r="2040" spans="1:19">
      <c r="A2040" s="32">
        <v>36705</v>
      </c>
      <c r="B2040" s="33">
        <f t="shared" si="417"/>
        <v>6</v>
      </c>
      <c r="C2040" s="33">
        <f t="shared" si="418"/>
        <v>2000</v>
      </c>
      <c r="D2040" s="34">
        <v>0.55500000000000005</v>
      </c>
      <c r="F2040" s="32">
        <v>38364</v>
      </c>
      <c r="G2040" s="33">
        <f t="shared" si="419"/>
        <v>1</v>
      </c>
      <c r="H2040" s="33">
        <f t="shared" si="420"/>
        <v>2005</v>
      </c>
      <c r="I2040" s="34">
        <v>5.89</v>
      </c>
      <c r="K2040" s="32">
        <v>34284</v>
      </c>
      <c r="L2040" s="33">
        <f t="shared" si="421"/>
        <v>11</v>
      </c>
      <c r="M2040" s="33">
        <f t="shared" si="422"/>
        <v>1993</v>
      </c>
      <c r="N2040" s="34">
        <v>16.91</v>
      </c>
      <c r="P2040" s="32">
        <v>34788</v>
      </c>
      <c r="Q2040" s="33">
        <f t="shared" si="423"/>
        <v>3</v>
      </c>
      <c r="R2040" s="33">
        <f t="shared" si="424"/>
        <v>1995</v>
      </c>
      <c r="S2040" s="34">
        <v>17.98</v>
      </c>
    </row>
    <row r="2041" spans="1:19">
      <c r="A2041" s="32">
        <v>36706</v>
      </c>
      <c r="B2041" s="33">
        <f t="shared" si="417"/>
        <v>6</v>
      </c>
      <c r="C2041" s="33">
        <f t="shared" si="418"/>
        <v>2000</v>
      </c>
      <c r="D2041" s="34">
        <v>0.55800000000000005</v>
      </c>
      <c r="F2041" s="32">
        <v>38365</v>
      </c>
      <c r="G2041" s="33">
        <f t="shared" si="419"/>
        <v>1</v>
      </c>
      <c r="H2041" s="33">
        <f t="shared" si="420"/>
        <v>2005</v>
      </c>
      <c r="I2041" s="34">
        <v>6.06</v>
      </c>
      <c r="K2041" s="32">
        <v>34285</v>
      </c>
      <c r="L2041" s="33">
        <f t="shared" si="421"/>
        <v>11</v>
      </c>
      <c r="M2041" s="33">
        <f t="shared" si="422"/>
        <v>1993</v>
      </c>
      <c r="N2041" s="34">
        <v>16.72</v>
      </c>
      <c r="P2041" s="32">
        <v>34789</v>
      </c>
      <c r="Q2041" s="33">
        <f t="shared" si="423"/>
        <v>3</v>
      </c>
      <c r="R2041" s="33">
        <f t="shared" si="424"/>
        <v>1995</v>
      </c>
      <c r="S2041" s="34">
        <v>17.98</v>
      </c>
    </row>
    <row r="2042" spans="1:19">
      <c r="A2042" s="32">
        <v>36707</v>
      </c>
      <c r="B2042" s="33">
        <f t="shared" si="417"/>
        <v>6</v>
      </c>
      <c r="C2042" s="33">
        <f t="shared" si="418"/>
        <v>2000</v>
      </c>
      <c r="D2042" s="34">
        <v>0.57299999999999995</v>
      </c>
      <c r="F2042" s="32">
        <v>38366</v>
      </c>
      <c r="G2042" s="33">
        <f t="shared" si="419"/>
        <v>1</v>
      </c>
      <c r="H2042" s="33">
        <f t="shared" si="420"/>
        <v>2005</v>
      </c>
      <c r="I2042" s="34">
        <v>6.45</v>
      </c>
      <c r="K2042" s="32">
        <v>34288</v>
      </c>
      <c r="L2042" s="33">
        <f t="shared" si="421"/>
        <v>11</v>
      </c>
      <c r="M2042" s="33">
        <f t="shared" si="422"/>
        <v>1993</v>
      </c>
      <c r="N2042" s="34">
        <v>16.78</v>
      </c>
      <c r="P2042" s="32">
        <v>34792</v>
      </c>
      <c r="Q2042" s="33">
        <f t="shared" si="423"/>
        <v>4</v>
      </c>
      <c r="R2042" s="33">
        <f t="shared" si="424"/>
        <v>1995</v>
      </c>
      <c r="S2042" s="34">
        <v>17.88</v>
      </c>
    </row>
    <row r="2043" spans="1:19">
      <c r="A2043" s="32">
        <v>36710</v>
      </c>
      <c r="B2043" s="33">
        <f t="shared" si="417"/>
        <v>7</v>
      </c>
      <c r="C2043" s="33">
        <f t="shared" si="418"/>
        <v>2000</v>
      </c>
      <c r="D2043" s="34">
        <v>0.57299999999999995</v>
      </c>
      <c r="F2043" s="32">
        <v>38370</v>
      </c>
      <c r="G2043" s="33">
        <f t="shared" si="419"/>
        <v>1</v>
      </c>
      <c r="H2043" s="33">
        <f t="shared" si="420"/>
        <v>2005</v>
      </c>
      <c r="I2043" s="34">
        <v>6.69</v>
      </c>
      <c r="K2043" s="32">
        <v>34289</v>
      </c>
      <c r="L2043" s="33">
        <f t="shared" si="421"/>
        <v>11</v>
      </c>
      <c r="M2043" s="33">
        <f t="shared" si="422"/>
        <v>1993</v>
      </c>
      <c r="N2043" s="34">
        <v>16.690000000000001</v>
      </c>
      <c r="P2043" s="32">
        <v>34793</v>
      </c>
      <c r="Q2043" s="33">
        <f t="shared" si="423"/>
        <v>4</v>
      </c>
      <c r="R2043" s="33">
        <f t="shared" si="424"/>
        <v>1995</v>
      </c>
      <c r="S2043" s="34">
        <v>18.03</v>
      </c>
    </row>
    <row r="2044" spans="1:19">
      <c r="A2044" s="32">
        <v>36712</v>
      </c>
      <c r="B2044" s="33">
        <f t="shared" si="417"/>
        <v>7</v>
      </c>
      <c r="C2044" s="33">
        <f t="shared" si="418"/>
        <v>2000</v>
      </c>
      <c r="D2044" s="34">
        <v>0.54800000000000004</v>
      </c>
      <c r="F2044" s="32">
        <v>38371</v>
      </c>
      <c r="G2044" s="33">
        <f t="shared" si="419"/>
        <v>1</v>
      </c>
      <c r="H2044" s="33">
        <f t="shared" si="420"/>
        <v>2005</v>
      </c>
      <c r="I2044" s="34">
        <v>6.19</v>
      </c>
      <c r="K2044" s="32">
        <v>34290</v>
      </c>
      <c r="L2044" s="33">
        <f t="shared" si="421"/>
        <v>11</v>
      </c>
      <c r="M2044" s="33">
        <f t="shared" si="422"/>
        <v>1993</v>
      </c>
      <c r="N2044" s="34">
        <v>17.079999999999998</v>
      </c>
      <c r="P2044" s="32">
        <v>34794</v>
      </c>
      <c r="Q2044" s="33">
        <f t="shared" si="423"/>
        <v>4</v>
      </c>
      <c r="R2044" s="33">
        <f t="shared" si="424"/>
        <v>1995</v>
      </c>
      <c r="S2044" s="34">
        <v>18.350000000000001</v>
      </c>
    </row>
    <row r="2045" spans="1:19">
      <c r="A2045" s="32">
        <v>36713</v>
      </c>
      <c r="B2045" s="33">
        <f t="shared" si="417"/>
        <v>7</v>
      </c>
      <c r="C2045" s="33">
        <f t="shared" si="418"/>
        <v>2000</v>
      </c>
      <c r="D2045" s="34">
        <v>0.56000000000000005</v>
      </c>
      <c r="F2045" s="32">
        <v>38372</v>
      </c>
      <c r="G2045" s="33">
        <f t="shared" si="419"/>
        <v>1</v>
      </c>
      <c r="H2045" s="33">
        <f t="shared" si="420"/>
        <v>2005</v>
      </c>
      <c r="I2045" s="34">
        <v>6.27</v>
      </c>
      <c r="K2045" s="32">
        <v>34291</v>
      </c>
      <c r="L2045" s="33">
        <f t="shared" si="421"/>
        <v>11</v>
      </c>
      <c r="M2045" s="33">
        <f t="shared" si="422"/>
        <v>1993</v>
      </c>
      <c r="N2045" s="34">
        <v>16.670000000000002</v>
      </c>
      <c r="P2045" s="32">
        <v>34795</v>
      </c>
      <c r="Q2045" s="33">
        <f t="shared" si="423"/>
        <v>4</v>
      </c>
      <c r="R2045" s="33">
        <f t="shared" si="424"/>
        <v>1995</v>
      </c>
      <c r="S2045" s="34">
        <v>18.5</v>
      </c>
    </row>
    <row r="2046" spans="1:19">
      <c r="A2046" s="32">
        <v>36714</v>
      </c>
      <c r="B2046" s="33">
        <f t="shared" si="417"/>
        <v>7</v>
      </c>
      <c r="C2046" s="33">
        <f t="shared" si="418"/>
        <v>2000</v>
      </c>
      <c r="D2046" s="34">
        <v>0.55000000000000004</v>
      </c>
      <c r="F2046" s="32">
        <v>38373</v>
      </c>
      <c r="G2046" s="33">
        <f t="shared" si="419"/>
        <v>1</v>
      </c>
      <c r="H2046" s="33">
        <f t="shared" si="420"/>
        <v>2005</v>
      </c>
      <c r="I2046" s="34">
        <v>6.43</v>
      </c>
      <c r="K2046" s="32">
        <v>34292</v>
      </c>
      <c r="L2046" s="33">
        <f t="shared" si="421"/>
        <v>11</v>
      </c>
      <c r="M2046" s="33">
        <f t="shared" si="422"/>
        <v>1993</v>
      </c>
      <c r="N2046" s="34">
        <v>16.55</v>
      </c>
      <c r="P2046" s="32">
        <v>34796</v>
      </c>
      <c r="Q2046" s="33">
        <f t="shared" si="423"/>
        <v>4</v>
      </c>
      <c r="R2046" s="33">
        <f t="shared" si="424"/>
        <v>1995</v>
      </c>
      <c r="S2046" s="34">
        <v>18.45</v>
      </c>
    </row>
    <row r="2047" spans="1:19">
      <c r="A2047" s="32">
        <v>36717</v>
      </c>
      <c r="B2047" s="33">
        <f t="shared" si="417"/>
        <v>7</v>
      </c>
      <c r="C2047" s="33">
        <f t="shared" si="418"/>
        <v>2000</v>
      </c>
      <c r="D2047" s="34">
        <v>0.55000000000000004</v>
      </c>
      <c r="F2047" s="32">
        <v>38376</v>
      </c>
      <c r="G2047" s="33">
        <f t="shared" si="419"/>
        <v>1</v>
      </c>
      <c r="H2047" s="33">
        <f t="shared" si="420"/>
        <v>2005</v>
      </c>
      <c r="I2047" s="34">
        <v>6.41</v>
      </c>
      <c r="K2047" s="32">
        <v>34295</v>
      </c>
      <c r="L2047" s="33">
        <f t="shared" si="421"/>
        <v>11</v>
      </c>
      <c r="M2047" s="33">
        <f t="shared" si="422"/>
        <v>1993</v>
      </c>
      <c r="N2047" s="34">
        <v>16.670000000000002</v>
      </c>
      <c r="P2047" s="32">
        <v>34799</v>
      </c>
      <c r="Q2047" s="33">
        <f t="shared" si="423"/>
        <v>4</v>
      </c>
      <c r="R2047" s="33">
        <f t="shared" si="424"/>
        <v>1995</v>
      </c>
      <c r="S2047" s="34">
        <v>18.149999999999999</v>
      </c>
    </row>
    <row r="2048" spans="1:19">
      <c r="A2048" s="32">
        <v>36718</v>
      </c>
      <c r="B2048" s="33">
        <f t="shared" si="417"/>
        <v>7</v>
      </c>
      <c r="C2048" s="33">
        <f t="shared" si="418"/>
        <v>2000</v>
      </c>
      <c r="D2048" s="34">
        <v>0.55000000000000004</v>
      </c>
      <c r="F2048" s="32">
        <v>38377</v>
      </c>
      <c r="G2048" s="33">
        <f t="shared" si="419"/>
        <v>1</v>
      </c>
      <c r="H2048" s="33">
        <f t="shared" si="420"/>
        <v>2005</v>
      </c>
      <c r="I2048" s="34">
        <v>6.44</v>
      </c>
      <c r="K2048" s="32">
        <v>34296</v>
      </c>
      <c r="L2048" s="33">
        <f t="shared" si="421"/>
        <v>11</v>
      </c>
      <c r="M2048" s="33">
        <f t="shared" si="422"/>
        <v>1993</v>
      </c>
      <c r="N2048" s="34">
        <v>16.39</v>
      </c>
      <c r="P2048" s="32">
        <v>34800</v>
      </c>
      <c r="Q2048" s="33">
        <f t="shared" si="423"/>
        <v>4</v>
      </c>
      <c r="R2048" s="33">
        <f t="shared" si="424"/>
        <v>1995</v>
      </c>
      <c r="S2048" s="34">
        <v>18.63</v>
      </c>
    </row>
    <row r="2049" spans="1:19">
      <c r="A2049" s="32">
        <v>36719</v>
      </c>
      <c r="B2049" s="33">
        <f t="shared" si="417"/>
        <v>7</v>
      </c>
      <c r="C2049" s="33">
        <f t="shared" si="418"/>
        <v>2000</v>
      </c>
      <c r="D2049" s="34">
        <v>0.54900000000000004</v>
      </c>
      <c r="F2049" s="32">
        <v>38378</v>
      </c>
      <c r="G2049" s="33">
        <f t="shared" si="419"/>
        <v>1</v>
      </c>
      <c r="H2049" s="33">
        <f t="shared" si="420"/>
        <v>2005</v>
      </c>
      <c r="I2049" s="34">
        <v>6.44</v>
      </c>
      <c r="K2049" s="32">
        <v>34297</v>
      </c>
      <c r="L2049" s="33">
        <f t="shared" si="421"/>
        <v>11</v>
      </c>
      <c r="M2049" s="33">
        <f t="shared" si="422"/>
        <v>1993</v>
      </c>
      <c r="N2049" s="34">
        <v>15.73</v>
      </c>
      <c r="P2049" s="32">
        <v>34801</v>
      </c>
      <c r="Q2049" s="33">
        <f t="shared" si="423"/>
        <v>4</v>
      </c>
      <c r="R2049" s="33">
        <f t="shared" si="424"/>
        <v>1995</v>
      </c>
      <c r="S2049" s="34">
        <v>18.73</v>
      </c>
    </row>
    <row r="2050" spans="1:19">
      <c r="A2050" s="32">
        <v>36720</v>
      </c>
      <c r="B2050" s="33">
        <f t="shared" si="417"/>
        <v>7</v>
      </c>
      <c r="C2050" s="33">
        <f t="shared" si="418"/>
        <v>2000</v>
      </c>
      <c r="D2050" s="34">
        <v>0.55600000000000005</v>
      </c>
      <c r="F2050" s="32">
        <v>38379</v>
      </c>
      <c r="G2050" s="33">
        <f t="shared" si="419"/>
        <v>1</v>
      </c>
      <c r="H2050" s="33">
        <f t="shared" si="420"/>
        <v>2005</v>
      </c>
      <c r="I2050" s="34">
        <v>6.5</v>
      </c>
      <c r="K2050" s="32">
        <v>34299</v>
      </c>
      <c r="L2050" s="33">
        <f t="shared" si="421"/>
        <v>11</v>
      </c>
      <c r="M2050" s="33">
        <f t="shared" si="422"/>
        <v>1993</v>
      </c>
      <c r="N2050" s="34">
        <v>15.53</v>
      </c>
      <c r="P2050" s="32">
        <v>34802</v>
      </c>
      <c r="Q2050" s="33">
        <f t="shared" si="423"/>
        <v>4</v>
      </c>
      <c r="R2050" s="33">
        <f t="shared" si="424"/>
        <v>1995</v>
      </c>
      <c r="S2050" s="34">
        <v>17.98</v>
      </c>
    </row>
    <row r="2051" spans="1:19">
      <c r="A2051" s="32">
        <v>36721</v>
      </c>
      <c r="B2051" s="33">
        <f t="shared" si="417"/>
        <v>7</v>
      </c>
      <c r="C2051" s="33">
        <f t="shared" si="418"/>
        <v>2000</v>
      </c>
      <c r="D2051" s="34">
        <v>0.55600000000000005</v>
      </c>
      <c r="F2051" s="32">
        <v>38380</v>
      </c>
      <c r="G2051" s="33">
        <f t="shared" si="419"/>
        <v>1</v>
      </c>
      <c r="H2051" s="33">
        <f t="shared" si="420"/>
        <v>2005</v>
      </c>
      <c r="I2051" s="34">
        <v>6.23</v>
      </c>
      <c r="K2051" s="32">
        <v>34302</v>
      </c>
      <c r="L2051" s="33">
        <f t="shared" si="421"/>
        <v>11</v>
      </c>
      <c r="M2051" s="33">
        <f t="shared" si="422"/>
        <v>1993</v>
      </c>
      <c r="N2051" s="34">
        <v>15.3</v>
      </c>
      <c r="P2051" s="32">
        <v>34807</v>
      </c>
      <c r="Q2051" s="33">
        <f t="shared" si="423"/>
        <v>4</v>
      </c>
      <c r="R2051" s="33">
        <f t="shared" si="424"/>
        <v>1995</v>
      </c>
      <c r="S2051" s="34">
        <v>18.55</v>
      </c>
    </row>
    <row r="2052" spans="1:19">
      <c r="A2052" s="32">
        <v>36724</v>
      </c>
      <c r="B2052" s="33">
        <f t="shared" si="417"/>
        <v>7</v>
      </c>
      <c r="C2052" s="33">
        <f t="shared" si="418"/>
        <v>2000</v>
      </c>
      <c r="D2052" s="34">
        <v>0.54800000000000004</v>
      </c>
      <c r="F2052" s="32">
        <v>38383</v>
      </c>
      <c r="G2052" s="33">
        <f t="shared" si="419"/>
        <v>1</v>
      </c>
      <c r="H2052" s="33">
        <f t="shared" si="420"/>
        <v>2005</v>
      </c>
      <c r="I2052" s="34">
        <v>6.14</v>
      </c>
      <c r="K2052" s="32">
        <v>34303</v>
      </c>
      <c r="L2052" s="33">
        <f t="shared" si="421"/>
        <v>11</v>
      </c>
      <c r="M2052" s="33">
        <f t="shared" si="422"/>
        <v>1993</v>
      </c>
      <c r="N2052" s="34">
        <v>15.36</v>
      </c>
      <c r="P2052" s="32">
        <v>34808</v>
      </c>
      <c r="Q2052" s="33">
        <f t="shared" si="423"/>
        <v>4</v>
      </c>
      <c r="R2052" s="33">
        <f t="shared" si="424"/>
        <v>1995</v>
      </c>
      <c r="S2052" s="34">
        <v>18.73</v>
      </c>
    </row>
    <row r="2053" spans="1:19">
      <c r="A2053" s="32">
        <v>36725</v>
      </c>
      <c r="B2053" s="33">
        <f t="shared" si="417"/>
        <v>7</v>
      </c>
      <c r="C2053" s="33">
        <f t="shared" si="418"/>
        <v>2000</v>
      </c>
      <c r="D2053" s="34">
        <v>0.55300000000000005</v>
      </c>
      <c r="F2053" s="32">
        <v>38384</v>
      </c>
      <c r="G2053" s="33">
        <f t="shared" si="419"/>
        <v>2</v>
      </c>
      <c r="H2053" s="33">
        <f t="shared" si="420"/>
        <v>2005</v>
      </c>
      <c r="I2053" s="34">
        <v>6.28</v>
      </c>
      <c r="K2053" s="32">
        <v>34304</v>
      </c>
      <c r="L2053" s="33">
        <f t="shared" si="421"/>
        <v>12</v>
      </c>
      <c r="M2053" s="33">
        <f t="shared" si="422"/>
        <v>1993</v>
      </c>
      <c r="N2053" s="34">
        <v>15.45</v>
      </c>
      <c r="P2053" s="32">
        <v>34809</v>
      </c>
      <c r="Q2053" s="33">
        <f t="shared" si="423"/>
        <v>4</v>
      </c>
      <c r="R2053" s="33">
        <f t="shared" si="424"/>
        <v>1995</v>
      </c>
      <c r="S2053" s="34">
        <v>19.149999999999999</v>
      </c>
    </row>
    <row r="2054" spans="1:19">
      <c r="A2054" s="32">
        <v>36726</v>
      </c>
      <c r="B2054" s="33">
        <f t="shared" si="417"/>
        <v>7</v>
      </c>
      <c r="C2054" s="33">
        <f t="shared" si="418"/>
        <v>2000</v>
      </c>
      <c r="D2054" s="34">
        <v>0.55300000000000005</v>
      </c>
      <c r="F2054" s="32">
        <v>38385</v>
      </c>
      <c r="G2054" s="33">
        <f t="shared" si="419"/>
        <v>2</v>
      </c>
      <c r="H2054" s="33">
        <f t="shared" si="420"/>
        <v>2005</v>
      </c>
      <c r="I2054" s="34">
        <v>6.38</v>
      </c>
      <c r="K2054" s="32">
        <v>34305</v>
      </c>
      <c r="L2054" s="33">
        <f t="shared" si="421"/>
        <v>12</v>
      </c>
      <c r="M2054" s="33">
        <f t="shared" si="422"/>
        <v>1993</v>
      </c>
      <c r="N2054" s="34">
        <v>14.93</v>
      </c>
      <c r="P2054" s="32">
        <v>34810</v>
      </c>
      <c r="Q2054" s="33">
        <f t="shared" si="423"/>
        <v>4</v>
      </c>
      <c r="R2054" s="33">
        <f t="shared" si="424"/>
        <v>1995</v>
      </c>
      <c r="S2054" s="34">
        <v>19.18</v>
      </c>
    </row>
    <row r="2055" spans="1:19">
      <c r="A2055" s="32">
        <v>36727</v>
      </c>
      <c r="B2055" s="33">
        <f t="shared" si="417"/>
        <v>7</v>
      </c>
      <c r="C2055" s="33">
        <f t="shared" si="418"/>
        <v>2000</v>
      </c>
      <c r="D2055" s="34">
        <v>0.55600000000000005</v>
      </c>
      <c r="F2055" s="32">
        <v>38386</v>
      </c>
      <c r="G2055" s="33">
        <f t="shared" si="419"/>
        <v>2</v>
      </c>
      <c r="H2055" s="33">
        <f t="shared" si="420"/>
        <v>2005</v>
      </c>
      <c r="I2055" s="34">
        <v>6.32</v>
      </c>
      <c r="K2055" s="32">
        <v>34306</v>
      </c>
      <c r="L2055" s="33">
        <f t="shared" si="421"/>
        <v>12</v>
      </c>
      <c r="M2055" s="33">
        <f t="shared" si="422"/>
        <v>1993</v>
      </c>
      <c r="N2055" s="34">
        <v>15.03</v>
      </c>
      <c r="P2055" s="32">
        <v>34813</v>
      </c>
      <c r="Q2055" s="33">
        <f t="shared" si="423"/>
        <v>4</v>
      </c>
      <c r="R2055" s="33">
        <f t="shared" si="424"/>
        <v>1995</v>
      </c>
      <c r="S2055" s="34">
        <v>19.05</v>
      </c>
    </row>
    <row r="2056" spans="1:19">
      <c r="A2056" s="32">
        <v>36728</v>
      </c>
      <c r="B2056" s="33">
        <f t="shared" si="417"/>
        <v>7</v>
      </c>
      <c r="C2056" s="33">
        <f t="shared" si="418"/>
        <v>2000</v>
      </c>
      <c r="D2056" s="34">
        <v>0.54800000000000004</v>
      </c>
      <c r="F2056" s="32">
        <v>38387</v>
      </c>
      <c r="G2056" s="33">
        <f t="shared" si="419"/>
        <v>2</v>
      </c>
      <c r="H2056" s="33">
        <f t="shared" si="420"/>
        <v>2005</v>
      </c>
      <c r="I2056" s="34">
        <v>6.12</v>
      </c>
      <c r="K2056" s="32">
        <v>34309</v>
      </c>
      <c r="L2056" s="33">
        <f t="shared" si="421"/>
        <v>12</v>
      </c>
      <c r="M2056" s="33">
        <f t="shared" si="422"/>
        <v>1993</v>
      </c>
      <c r="N2056" s="34">
        <v>14.57</v>
      </c>
      <c r="P2056" s="32">
        <v>34814</v>
      </c>
      <c r="Q2056" s="33">
        <f t="shared" si="423"/>
        <v>4</v>
      </c>
      <c r="R2056" s="33">
        <f t="shared" si="424"/>
        <v>1995</v>
      </c>
      <c r="S2056" s="34">
        <v>19.350000000000001</v>
      </c>
    </row>
    <row r="2057" spans="1:19">
      <c r="A2057" s="32">
        <v>36731</v>
      </c>
      <c r="B2057" s="33">
        <f t="shared" si="417"/>
        <v>7</v>
      </c>
      <c r="C2057" s="33">
        <f t="shared" si="418"/>
        <v>2000</v>
      </c>
      <c r="D2057" s="34">
        <v>0.54100000000000004</v>
      </c>
      <c r="F2057" s="32">
        <v>38390</v>
      </c>
      <c r="G2057" s="33">
        <f t="shared" si="419"/>
        <v>2</v>
      </c>
      <c r="H2057" s="33">
        <f t="shared" si="420"/>
        <v>2005</v>
      </c>
      <c r="I2057" s="34">
        <v>6.02</v>
      </c>
      <c r="K2057" s="32">
        <v>34310</v>
      </c>
      <c r="L2057" s="33">
        <f t="shared" si="421"/>
        <v>12</v>
      </c>
      <c r="M2057" s="33">
        <f t="shared" si="422"/>
        <v>1993</v>
      </c>
      <c r="N2057" s="34">
        <v>14.53</v>
      </c>
      <c r="P2057" s="32">
        <v>34815</v>
      </c>
      <c r="Q2057" s="33">
        <f t="shared" si="423"/>
        <v>4</v>
      </c>
      <c r="R2057" s="33">
        <f t="shared" si="424"/>
        <v>1995</v>
      </c>
      <c r="S2057" s="34">
        <v>18.899999999999999</v>
      </c>
    </row>
    <row r="2058" spans="1:19">
      <c r="A2058" s="32">
        <v>36732</v>
      </c>
      <c r="B2058" s="33">
        <f t="shared" si="417"/>
        <v>7</v>
      </c>
      <c r="C2058" s="33">
        <f t="shared" si="418"/>
        <v>2000</v>
      </c>
      <c r="D2058" s="34">
        <v>0.54500000000000004</v>
      </c>
      <c r="F2058" s="32">
        <v>38391</v>
      </c>
      <c r="G2058" s="33">
        <f t="shared" si="419"/>
        <v>2</v>
      </c>
      <c r="H2058" s="33">
        <f t="shared" si="420"/>
        <v>2005</v>
      </c>
      <c r="I2058" s="34">
        <v>5.95</v>
      </c>
      <c r="K2058" s="32">
        <v>34311</v>
      </c>
      <c r="L2058" s="33">
        <f t="shared" si="421"/>
        <v>12</v>
      </c>
      <c r="M2058" s="33">
        <f t="shared" si="422"/>
        <v>1993</v>
      </c>
      <c r="N2058" s="34">
        <v>14.61</v>
      </c>
      <c r="P2058" s="32">
        <v>34816</v>
      </c>
      <c r="Q2058" s="33">
        <f t="shared" si="423"/>
        <v>4</v>
      </c>
      <c r="R2058" s="33">
        <f t="shared" si="424"/>
        <v>1995</v>
      </c>
      <c r="S2058" s="34">
        <v>19.079999999999998</v>
      </c>
    </row>
    <row r="2059" spans="1:19">
      <c r="A2059" s="32">
        <v>36733</v>
      </c>
      <c r="B2059" s="33">
        <f t="shared" si="417"/>
        <v>7</v>
      </c>
      <c r="C2059" s="33">
        <f t="shared" si="418"/>
        <v>2000</v>
      </c>
      <c r="D2059" s="34">
        <v>0.54</v>
      </c>
      <c r="F2059" s="32">
        <v>38392</v>
      </c>
      <c r="G2059" s="33">
        <f t="shared" si="419"/>
        <v>2</v>
      </c>
      <c r="H2059" s="33">
        <f t="shared" si="420"/>
        <v>2005</v>
      </c>
      <c r="I2059" s="34">
        <v>6.2</v>
      </c>
      <c r="K2059" s="32">
        <v>34312</v>
      </c>
      <c r="L2059" s="33">
        <f t="shared" si="421"/>
        <v>12</v>
      </c>
      <c r="M2059" s="33">
        <f t="shared" si="422"/>
        <v>1993</v>
      </c>
      <c r="N2059" s="34">
        <v>14.65</v>
      </c>
      <c r="P2059" s="32">
        <v>34817</v>
      </c>
      <c r="Q2059" s="33">
        <f t="shared" si="423"/>
        <v>4</v>
      </c>
      <c r="R2059" s="33">
        <f t="shared" si="424"/>
        <v>1995</v>
      </c>
      <c r="S2059" s="34">
        <v>18.98</v>
      </c>
    </row>
    <row r="2060" spans="1:19">
      <c r="A2060" s="32">
        <v>36734</v>
      </c>
      <c r="B2060" s="33">
        <f t="shared" si="417"/>
        <v>7</v>
      </c>
      <c r="C2060" s="33">
        <f t="shared" si="418"/>
        <v>2000</v>
      </c>
      <c r="D2060" s="34">
        <v>0.54300000000000004</v>
      </c>
      <c r="F2060" s="32">
        <v>38393</v>
      </c>
      <c r="G2060" s="33">
        <f t="shared" si="419"/>
        <v>2</v>
      </c>
      <c r="H2060" s="33">
        <f t="shared" si="420"/>
        <v>2005</v>
      </c>
      <c r="I2060" s="34">
        <v>6.21</v>
      </c>
      <c r="K2060" s="32">
        <v>34313</v>
      </c>
      <c r="L2060" s="33">
        <f t="shared" si="421"/>
        <v>12</v>
      </c>
      <c r="M2060" s="33">
        <f t="shared" si="422"/>
        <v>1993</v>
      </c>
      <c r="N2060" s="34">
        <v>15.04</v>
      </c>
      <c r="P2060" s="32">
        <v>34820</v>
      </c>
      <c r="Q2060" s="33">
        <f t="shared" si="423"/>
        <v>5</v>
      </c>
      <c r="R2060" s="33">
        <f t="shared" si="424"/>
        <v>1995</v>
      </c>
      <c r="S2060" s="34">
        <v>19.38</v>
      </c>
    </row>
    <row r="2061" spans="1:19">
      <c r="A2061" s="32">
        <v>36735</v>
      </c>
      <c r="B2061" s="33">
        <f t="shared" si="417"/>
        <v>7</v>
      </c>
      <c r="C2061" s="33">
        <f t="shared" si="418"/>
        <v>2000</v>
      </c>
      <c r="D2061" s="34">
        <v>0.54900000000000004</v>
      </c>
      <c r="F2061" s="32">
        <v>38394</v>
      </c>
      <c r="G2061" s="33">
        <f t="shared" si="419"/>
        <v>2</v>
      </c>
      <c r="H2061" s="33">
        <f t="shared" si="420"/>
        <v>2005</v>
      </c>
      <c r="I2061" s="34">
        <v>6.02</v>
      </c>
      <c r="K2061" s="32">
        <v>34316</v>
      </c>
      <c r="L2061" s="33">
        <f t="shared" si="421"/>
        <v>12</v>
      </c>
      <c r="M2061" s="33">
        <f t="shared" si="422"/>
        <v>1993</v>
      </c>
      <c r="N2061" s="34">
        <v>14.5</v>
      </c>
      <c r="P2061" s="32">
        <v>34821</v>
      </c>
      <c r="Q2061" s="33">
        <f t="shared" si="423"/>
        <v>5</v>
      </c>
      <c r="R2061" s="33">
        <f t="shared" si="424"/>
        <v>1995</v>
      </c>
      <c r="S2061" s="34">
        <v>18.829999999999998</v>
      </c>
    </row>
    <row r="2062" spans="1:19">
      <c r="A2062" s="32">
        <v>36738</v>
      </c>
      <c r="B2062" s="33">
        <f t="shared" si="417"/>
        <v>7</v>
      </c>
      <c r="C2062" s="33">
        <f t="shared" si="418"/>
        <v>2000</v>
      </c>
      <c r="D2062" s="34">
        <v>0.54500000000000004</v>
      </c>
      <c r="F2062" s="32">
        <v>38397</v>
      </c>
      <c r="G2062" s="33">
        <f t="shared" si="419"/>
        <v>2</v>
      </c>
      <c r="H2062" s="33">
        <f t="shared" si="420"/>
        <v>2005</v>
      </c>
      <c r="I2062" s="34">
        <v>5.95</v>
      </c>
      <c r="K2062" s="32">
        <v>34317</v>
      </c>
      <c r="L2062" s="33">
        <f t="shared" si="421"/>
        <v>12</v>
      </c>
      <c r="M2062" s="33">
        <f t="shared" si="422"/>
        <v>1993</v>
      </c>
      <c r="N2062" s="34">
        <v>14.47</v>
      </c>
      <c r="P2062" s="32">
        <v>34822</v>
      </c>
      <c r="Q2062" s="33">
        <f t="shared" si="423"/>
        <v>5</v>
      </c>
      <c r="R2062" s="33">
        <f t="shared" si="424"/>
        <v>1995</v>
      </c>
      <c r="S2062" s="34">
        <v>18.329999999999998</v>
      </c>
    </row>
    <row r="2063" spans="1:19">
      <c r="A2063" s="32">
        <v>36739</v>
      </c>
      <c r="B2063" s="33">
        <f t="shared" si="417"/>
        <v>8</v>
      </c>
      <c r="C2063" s="33">
        <f t="shared" si="418"/>
        <v>2000</v>
      </c>
      <c r="D2063" s="34">
        <v>0.54</v>
      </c>
      <c r="F2063" s="32">
        <v>38398</v>
      </c>
      <c r="G2063" s="33">
        <f t="shared" si="419"/>
        <v>2</v>
      </c>
      <c r="H2063" s="33">
        <f t="shared" si="420"/>
        <v>2005</v>
      </c>
      <c r="I2063" s="34">
        <v>6.01</v>
      </c>
      <c r="K2063" s="32">
        <v>34318</v>
      </c>
      <c r="L2063" s="33">
        <f t="shared" si="421"/>
        <v>12</v>
      </c>
      <c r="M2063" s="33">
        <f t="shared" si="422"/>
        <v>1993</v>
      </c>
      <c r="N2063" s="34">
        <v>14.39</v>
      </c>
      <c r="P2063" s="32">
        <v>34823</v>
      </c>
      <c r="Q2063" s="33">
        <f t="shared" si="423"/>
        <v>5</v>
      </c>
      <c r="R2063" s="33">
        <f t="shared" si="424"/>
        <v>1995</v>
      </c>
      <c r="S2063" s="34">
        <v>18.68</v>
      </c>
    </row>
    <row r="2064" spans="1:19">
      <c r="A2064" s="32">
        <v>36740</v>
      </c>
      <c r="B2064" s="33">
        <f t="shared" si="417"/>
        <v>8</v>
      </c>
      <c r="C2064" s="33">
        <f t="shared" si="418"/>
        <v>2000</v>
      </c>
      <c r="D2064" s="34">
        <v>0.55000000000000004</v>
      </c>
      <c r="F2064" s="32">
        <v>38399</v>
      </c>
      <c r="G2064" s="33">
        <f t="shared" si="419"/>
        <v>2</v>
      </c>
      <c r="H2064" s="33">
        <f t="shared" si="420"/>
        <v>2005</v>
      </c>
      <c r="I2064" s="34">
        <v>6.1</v>
      </c>
      <c r="K2064" s="32">
        <v>34319</v>
      </c>
      <c r="L2064" s="33">
        <f t="shared" si="421"/>
        <v>12</v>
      </c>
      <c r="M2064" s="33">
        <f t="shared" si="422"/>
        <v>1993</v>
      </c>
      <c r="N2064" s="34">
        <v>14.21</v>
      </c>
      <c r="P2064" s="32">
        <v>34824</v>
      </c>
      <c r="Q2064" s="33">
        <f t="shared" si="423"/>
        <v>5</v>
      </c>
      <c r="R2064" s="33">
        <f t="shared" si="424"/>
        <v>1995</v>
      </c>
      <c r="S2064" s="34">
        <v>18.850000000000001</v>
      </c>
    </row>
    <row r="2065" spans="1:19">
      <c r="A2065" s="32">
        <v>36741</v>
      </c>
      <c r="B2065" s="33">
        <f t="shared" si="417"/>
        <v>8</v>
      </c>
      <c r="C2065" s="33">
        <f t="shared" si="418"/>
        <v>2000</v>
      </c>
      <c r="D2065" s="34">
        <v>0.55000000000000004</v>
      </c>
      <c r="F2065" s="32">
        <v>38400</v>
      </c>
      <c r="G2065" s="33">
        <f t="shared" si="419"/>
        <v>2</v>
      </c>
      <c r="H2065" s="33">
        <f t="shared" si="420"/>
        <v>2005</v>
      </c>
      <c r="I2065" s="34">
        <v>6.05</v>
      </c>
      <c r="K2065" s="32">
        <v>34320</v>
      </c>
      <c r="L2065" s="33">
        <f t="shared" si="421"/>
        <v>12</v>
      </c>
      <c r="M2065" s="33">
        <f t="shared" si="422"/>
        <v>1993</v>
      </c>
      <c r="N2065" s="34">
        <v>13.98</v>
      </c>
      <c r="P2065" s="32">
        <v>34827</v>
      </c>
      <c r="Q2065" s="33">
        <f t="shared" si="423"/>
        <v>5</v>
      </c>
      <c r="R2065" s="33">
        <f t="shared" si="424"/>
        <v>1995</v>
      </c>
      <c r="S2065" s="34">
        <v>18.78</v>
      </c>
    </row>
    <row r="2066" spans="1:19">
      <c r="A2066" s="32">
        <v>36742</v>
      </c>
      <c r="B2066" s="33">
        <f t="shared" si="417"/>
        <v>8</v>
      </c>
      <c r="C2066" s="33">
        <f t="shared" si="418"/>
        <v>2000</v>
      </c>
      <c r="D2066" s="34">
        <v>0.55000000000000004</v>
      </c>
      <c r="F2066" s="32">
        <v>38401</v>
      </c>
      <c r="G2066" s="33">
        <f t="shared" si="419"/>
        <v>2</v>
      </c>
      <c r="H2066" s="33">
        <f t="shared" si="420"/>
        <v>2005</v>
      </c>
      <c r="I2066" s="34">
        <v>5.88</v>
      </c>
      <c r="K2066" s="32">
        <v>34323</v>
      </c>
      <c r="L2066" s="33">
        <f t="shared" si="421"/>
        <v>12</v>
      </c>
      <c r="M2066" s="33">
        <f t="shared" si="422"/>
        <v>1993</v>
      </c>
      <c r="N2066" s="34">
        <v>14.2</v>
      </c>
      <c r="P2066" s="32">
        <v>34828</v>
      </c>
      <c r="Q2066" s="33">
        <f t="shared" si="423"/>
        <v>5</v>
      </c>
      <c r="R2066" s="33">
        <f t="shared" si="424"/>
        <v>1995</v>
      </c>
      <c r="S2066" s="34">
        <v>18.12</v>
      </c>
    </row>
    <row r="2067" spans="1:19">
      <c r="A2067" s="32">
        <v>36745</v>
      </c>
      <c r="B2067" s="33">
        <f t="shared" si="417"/>
        <v>8</v>
      </c>
      <c r="C2067" s="33">
        <f t="shared" si="418"/>
        <v>2000</v>
      </c>
      <c r="D2067" s="34">
        <v>0.54600000000000004</v>
      </c>
      <c r="F2067" s="32">
        <v>38405</v>
      </c>
      <c r="G2067" s="33">
        <f t="shared" si="419"/>
        <v>2</v>
      </c>
      <c r="H2067" s="33">
        <f t="shared" si="420"/>
        <v>2005</v>
      </c>
      <c r="I2067" s="34">
        <v>5.92</v>
      </c>
      <c r="K2067" s="32">
        <v>34324</v>
      </c>
      <c r="L2067" s="33">
        <f t="shared" si="421"/>
        <v>12</v>
      </c>
      <c r="M2067" s="33">
        <f t="shared" si="422"/>
        <v>1993</v>
      </c>
      <c r="N2067" s="34">
        <v>14.32</v>
      </c>
      <c r="P2067" s="32">
        <v>34829</v>
      </c>
      <c r="Q2067" s="33">
        <f t="shared" si="423"/>
        <v>5</v>
      </c>
      <c r="R2067" s="33">
        <f t="shared" si="424"/>
        <v>1995</v>
      </c>
      <c r="S2067" s="34">
        <v>18.100000000000001</v>
      </c>
    </row>
    <row r="2068" spans="1:19">
      <c r="A2068" s="32">
        <v>36746</v>
      </c>
      <c r="B2068" s="33">
        <f t="shared" si="417"/>
        <v>8</v>
      </c>
      <c r="C2068" s="33">
        <f t="shared" si="418"/>
        <v>2000</v>
      </c>
      <c r="D2068" s="34">
        <v>0.54800000000000004</v>
      </c>
      <c r="F2068" s="32">
        <v>38406</v>
      </c>
      <c r="G2068" s="33">
        <f t="shared" si="419"/>
        <v>2</v>
      </c>
      <c r="H2068" s="33">
        <f t="shared" si="420"/>
        <v>2005</v>
      </c>
      <c r="I2068" s="34">
        <v>6.02</v>
      </c>
      <c r="K2068" s="32">
        <v>34325</v>
      </c>
      <c r="L2068" s="33">
        <f t="shared" si="421"/>
        <v>12</v>
      </c>
      <c r="M2068" s="33">
        <f t="shared" si="422"/>
        <v>1993</v>
      </c>
      <c r="N2068" s="34">
        <v>14.61</v>
      </c>
      <c r="P2068" s="32">
        <v>34830</v>
      </c>
      <c r="Q2068" s="33">
        <f t="shared" si="423"/>
        <v>5</v>
      </c>
      <c r="R2068" s="33">
        <f t="shared" si="424"/>
        <v>1995</v>
      </c>
      <c r="S2068" s="34">
        <v>18.079999999999998</v>
      </c>
    </row>
    <row r="2069" spans="1:19">
      <c r="A2069" s="32">
        <v>36747</v>
      </c>
      <c r="B2069" s="33">
        <f t="shared" si="417"/>
        <v>8</v>
      </c>
      <c r="C2069" s="33">
        <f t="shared" si="418"/>
        <v>2000</v>
      </c>
      <c r="D2069" s="34">
        <v>0.55000000000000004</v>
      </c>
      <c r="F2069" s="32">
        <v>38407</v>
      </c>
      <c r="G2069" s="33">
        <f t="shared" si="419"/>
        <v>2</v>
      </c>
      <c r="H2069" s="33">
        <f t="shared" si="420"/>
        <v>2005</v>
      </c>
      <c r="I2069" s="34">
        <v>6.33</v>
      </c>
      <c r="K2069" s="32">
        <v>34326</v>
      </c>
      <c r="L2069" s="33">
        <f t="shared" si="421"/>
        <v>12</v>
      </c>
      <c r="M2069" s="33">
        <f t="shared" si="422"/>
        <v>1993</v>
      </c>
      <c r="N2069" s="34">
        <v>14.48</v>
      </c>
      <c r="P2069" s="32">
        <v>34831</v>
      </c>
      <c r="Q2069" s="33">
        <f t="shared" si="423"/>
        <v>5</v>
      </c>
      <c r="R2069" s="33">
        <f t="shared" si="424"/>
        <v>1995</v>
      </c>
      <c r="S2069" s="34">
        <v>18.23</v>
      </c>
    </row>
    <row r="2070" spans="1:19">
      <c r="A2070" s="32">
        <v>36748</v>
      </c>
      <c r="B2070" s="33">
        <f t="shared" si="417"/>
        <v>8</v>
      </c>
      <c r="C2070" s="33">
        <f t="shared" si="418"/>
        <v>2000</v>
      </c>
      <c r="D2070" s="34">
        <v>0.54</v>
      </c>
      <c r="F2070" s="32">
        <v>38408</v>
      </c>
      <c r="G2070" s="33">
        <f t="shared" si="419"/>
        <v>2</v>
      </c>
      <c r="H2070" s="33">
        <f t="shared" si="420"/>
        <v>2005</v>
      </c>
      <c r="I2070" s="34">
        <v>6.24</v>
      </c>
      <c r="K2070" s="32">
        <v>34330</v>
      </c>
      <c r="L2070" s="33">
        <f t="shared" si="421"/>
        <v>12</v>
      </c>
      <c r="M2070" s="33">
        <f t="shared" si="422"/>
        <v>1993</v>
      </c>
      <c r="N2070" s="34">
        <v>14.09</v>
      </c>
      <c r="P2070" s="32">
        <v>34834</v>
      </c>
      <c r="Q2070" s="33">
        <f t="shared" si="423"/>
        <v>5</v>
      </c>
      <c r="R2070" s="33">
        <f t="shared" si="424"/>
        <v>1995</v>
      </c>
      <c r="S2070" s="34">
        <v>18.43</v>
      </c>
    </row>
    <row r="2071" spans="1:19">
      <c r="A2071" s="32">
        <v>36749</v>
      </c>
      <c r="B2071" s="33">
        <f t="shared" si="417"/>
        <v>8</v>
      </c>
      <c r="C2071" s="33">
        <f t="shared" si="418"/>
        <v>2000</v>
      </c>
      <c r="D2071" s="34">
        <v>0.55000000000000004</v>
      </c>
      <c r="F2071" s="32">
        <v>38411</v>
      </c>
      <c r="G2071" s="33">
        <f t="shared" si="419"/>
        <v>2</v>
      </c>
      <c r="H2071" s="33">
        <f t="shared" si="420"/>
        <v>2005</v>
      </c>
      <c r="I2071" s="34">
        <v>6.62</v>
      </c>
      <c r="K2071" s="32">
        <v>34331</v>
      </c>
      <c r="L2071" s="33">
        <f t="shared" si="421"/>
        <v>12</v>
      </c>
      <c r="M2071" s="33">
        <f t="shared" si="422"/>
        <v>1993</v>
      </c>
      <c r="N2071" s="34">
        <v>14.11</v>
      </c>
      <c r="P2071" s="32">
        <v>34835</v>
      </c>
      <c r="Q2071" s="33">
        <f t="shared" si="423"/>
        <v>5</v>
      </c>
      <c r="R2071" s="33">
        <f t="shared" si="424"/>
        <v>1995</v>
      </c>
      <c r="S2071" s="34">
        <v>18.53</v>
      </c>
    </row>
    <row r="2072" spans="1:19">
      <c r="A2072" s="32">
        <v>36752</v>
      </c>
      <c r="B2072" s="33">
        <f t="shared" si="417"/>
        <v>8</v>
      </c>
      <c r="C2072" s="33">
        <f t="shared" si="418"/>
        <v>2000</v>
      </c>
      <c r="D2072" s="34">
        <v>0.55800000000000005</v>
      </c>
      <c r="F2072" s="32">
        <v>38412</v>
      </c>
      <c r="G2072" s="33">
        <f t="shared" si="419"/>
        <v>3</v>
      </c>
      <c r="H2072" s="33">
        <f t="shared" si="420"/>
        <v>2005</v>
      </c>
      <c r="I2072" s="34">
        <v>6.63</v>
      </c>
      <c r="K2072" s="32">
        <v>34332</v>
      </c>
      <c r="L2072" s="33">
        <f t="shared" si="421"/>
        <v>12</v>
      </c>
      <c r="M2072" s="33">
        <f t="shared" si="422"/>
        <v>1993</v>
      </c>
      <c r="N2072" s="34">
        <v>14.45</v>
      </c>
      <c r="P2072" s="32">
        <v>34836</v>
      </c>
      <c r="Q2072" s="33">
        <f t="shared" si="423"/>
        <v>5</v>
      </c>
      <c r="R2072" s="33">
        <f t="shared" si="424"/>
        <v>1995</v>
      </c>
      <c r="S2072" s="34">
        <v>18.5</v>
      </c>
    </row>
    <row r="2073" spans="1:19">
      <c r="A2073" s="32">
        <v>36753</v>
      </c>
      <c r="B2073" s="33">
        <f t="shared" si="417"/>
        <v>8</v>
      </c>
      <c r="C2073" s="33">
        <f t="shared" si="418"/>
        <v>2000</v>
      </c>
      <c r="D2073" s="34">
        <v>0.57899999999999996</v>
      </c>
      <c r="F2073" s="32">
        <v>38413</v>
      </c>
      <c r="G2073" s="33">
        <f t="shared" si="419"/>
        <v>3</v>
      </c>
      <c r="H2073" s="33">
        <f t="shared" si="420"/>
        <v>2005</v>
      </c>
      <c r="I2073" s="34">
        <v>6.61</v>
      </c>
      <c r="K2073" s="32">
        <v>34333</v>
      </c>
      <c r="L2073" s="33">
        <f t="shared" si="421"/>
        <v>12</v>
      </c>
      <c r="M2073" s="33">
        <f t="shared" si="422"/>
        <v>1993</v>
      </c>
      <c r="N2073" s="34">
        <v>14.19</v>
      </c>
      <c r="P2073" s="32">
        <v>34837</v>
      </c>
      <c r="Q2073" s="33">
        <f t="shared" si="423"/>
        <v>5</v>
      </c>
      <c r="R2073" s="33">
        <f t="shared" si="424"/>
        <v>1995</v>
      </c>
      <c r="S2073" s="34">
        <v>18.23</v>
      </c>
    </row>
    <row r="2074" spans="1:19">
      <c r="A2074" s="32">
        <v>36754</v>
      </c>
      <c r="B2074" s="33">
        <f t="shared" si="417"/>
        <v>8</v>
      </c>
      <c r="C2074" s="33">
        <f t="shared" si="418"/>
        <v>2000</v>
      </c>
      <c r="D2074" s="34">
        <v>0.58799999999999997</v>
      </c>
      <c r="F2074" s="32">
        <v>38414</v>
      </c>
      <c r="G2074" s="33">
        <f t="shared" si="419"/>
        <v>3</v>
      </c>
      <c r="H2074" s="33">
        <f t="shared" si="420"/>
        <v>2005</v>
      </c>
      <c r="I2074" s="34">
        <v>6.71</v>
      </c>
      <c r="K2074" s="32">
        <v>34337</v>
      </c>
      <c r="L2074" s="33">
        <f t="shared" si="421"/>
        <v>1</v>
      </c>
      <c r="M2074" s="33">
        <f t="shared" si="422"/>
        <v>1994</v>
      </c>
      <c r="N2074" s="34">
        <v>14.52</v>
      </c>
      <c r="P2074" s="32">
        <v>34838</v>
      </c>
      <c r="Q2074" s="33">
        <f t="shared" si="423"/>
        <v>5</v>
      </c>
      <c r="R2074" s="33">
        <f t="shared" si="424"/>
        <v>1995</v>
      </c>
      <c r="S2074" s="34">
        <v>18.43</v>
      </c>
    </row>
    <row r="2075" spans="1:19">
      <c r="A2075" s="32">
        <v>36755</v>
      </c>
      <c r="B2075" s="33">
        <f t="shared" si="417"/>
        <v>8</v>
      </c>
      <c r="C2075" s="33">
        <f t="shared" si="418"/>
        <v>2000</v>
      </c>
      <c r="D2075" s="34">
        <v>0.58799999999999997</v>
      </c>
      <c r="F2075" s="32">
        <v>38415</v>
      </c>
      <c r="G2075" s="33">
        <f t="shared" si="419"/>
        <v>3</v>
      </c>
      <c r="H2075" s="33">
        <f t="shared" si="420"/>
        <v>2005</v>
      </c>
      <c r="I2075" s="34">
        <v>6.51</v>
      </c>
      <c r="K2075" s="32">
        <v>34338</v>
      </c>
      <c r="L2075" s="33">
        <f t="shared" si="421"/>
        <v>1</v>
      </c>
      <c r="M2075" s="33">
        <f t="shared" si="422"/>
        <v>1994</v>
      </c>
      <c r="N2075" s="34">
        <v>14.66</v>
      </c>
      <c r="P2075" s="32">
        <v>34841</v>
      </c>
      <c r="Q2075" s="33">
        <f t="shared" si="423"/>
        <v>5</v>
      </c>
      <c r="R2075" s="33">
        <f t="shared" si="424"/>
        <v>1995</v>
      </c>
      <c r="S2075" s="34">
        <v>18.38</v>
      </c>
    </row>
    <row r="2076" spans="1:19">
      <c r="A2076" s="32">
        <v>36756</v>
      </c>
      <c r="B2076" s="33">
        <f t="shared" si="417"/>
        <v>8</v>
      </c>
      <c r="C2076" s="33">
        <f t="shared" si="418"/>
        <v>2000</v>
      </c>
      <c r="D2076" s="34">
        <v>0.59799999999999998</v>
      </c>
      <c r="F2076" s="32">
        <v>38418</v>
      </c>
      <c r="G2076" s="33">
        <f t="shared" si="419"/>
        <v>3</v>
      </c>
      <c r="H2076" s="33">
        <f t="shared" si="420"/>
        <v>2005</v>
      </c>
      <c r="I2076" s="34">
        <v>6.66</v>
      </c>
      <c r="K2076" s="32">
        <v>34339</v>
      </c>
      <c r="L2076" s="33">
        <f t="shared" si="421"/>
        <v>1</v>
      </c>
      <c r="M2076" s="33">
        <f t="shared" si="422"/>
        <v>1994</v>
      </c>
      <c r="N2076" s="34">
        <v>15.3</v>
      </c>
      <c r="P2076" s="32">
        <v>34842</v>
      </c>
      <c r="Q2076" s="33">
        <f t="shared" si="423"/>
        <v>5</v>
      </c>
      <c r="R2076" s="33">
        <f t="shared" si="424"/>
        <v>1995</v>
      </c>
      <c r="S2076" s="34">
        <v>18.48</v>
      </c>
    </row>
    <row r="2077" spans="1:19">
      <c r="A2077" s="32">
        <v>36759</v>
      </c>
      <c r="B2077" s="33">
        <f t="shared" si="417"/>
        <v>8</v>
      </c>
      <c r="C2077" s="33">
        <f t="shared" si="418"/>
        <v>2000</v>
      </c>
      <c r="D2077" s="34">
        <v>0.60599999999999998</v>
      </c>
      <c r="F2077" s="32">
        <v>38419</v>
      </c>
      <c r="G2077" s="33">
        <f t="shared" si="419"/>
        <v>3</v>
      </c>
      <c r="H2077" s="33">
        <f t="shared" si="420"/>
        <v>2005</v>
      </c>
      <c r="I2077" s="34">
        <v>6.81</v>
      </c>
      <c r="K2077" s="32">
        <v>34340</v>
      </c>
      <c r="L2077" s="33">
        <f t="shared" si="421"/>
        <v>1</v>
      </c>
      <c r="M2077" s="33">
        <f t="shared" si="422"/>
        <v>1994</v>
      </c>
      <c r="N2077" s="34">
        <v>15.36</v>
      </c>
      <c r="P2077" s="32">
        <v>34843</v>
      </c>
      <c r="Q2077" s="33">
        <f t="shared" si="423"/>
        <v>5</v>
      </c>
      <c r="R2077" s="33">
        <f t="shared" si="424"/>
        <v>1995</v>
      </c>
      <c r="S2077" s="34">
        <v>18.55</v>
      </c>
    </row>
    <row r="2078" spans="1:19">
      <c r="A2078" s="32">
        <v>36760</v>
      </c>
      <c r="B2078" s="33">
        <f t="shared" si="417"/>
        <v>8</v>
      </c>
      <c r="C2078" s="33">
        <f t="shared" si="418"/>
        <v>2000</v>
      </c>
      <c r="D2078" s="34">
        <v>0.60899999999999999</v>
      </c>
      <c r="F2078" s="32">
        <v>38420</v>
      </c>
      <c r="G2078" s="33">
        <f t="shared" si="419"/>
        <v>3</v>
      </c>
      <c r="H2078" s="33">
        <f t="shared" si="420"/>
        <v>2005</v>
      </c>
      <c r="I2078" s="34">
        <v>6.99</v>
      </c>
      <c r="K2078" s="32">
        <v>34341</v>
      </c>
      <c r="L2078" s="33">
        <f t="shared" si="421"/>
        <v>1</v>
      </c>
      <c r="M2078" s="33">
        <f t="shared" si="422"/>
        <v>1994</v>
      </c>
      <c r="N2078" s="34">
        <v>15.33</v>
      </c>
      <c r="P2078" s="32">
        <v>34844</v>
      </c>
      <c r="Q2078" s="33">
        <f t="shared" si="423"/>
        <v>5</v>
      </c>
      <c r="R2078" s="33">
        <f t="shared" si="424"/>
        <v>1995</v>
      </c>
      <c r="S2078" s="34">
        <v>18</v>
      </c>
    </row>
    <row r="2079" spans="1:19">
      <c r="A2079" s="32">
        <v>36761</v>
      </c>
      <c r="B2079" s="33">
        <f t="shared" si="417"/>
        <v>8</v>
      </c>
      <c r="C2079" s="33">
        <f t="shared" si="418"/>
        <v>2000</v>
      </c>
      <c r="D2079" s="34">
        <v>0.60899999999999999</v>
      </c>
      <c r="F2079" s="32">
        <v>38421</v>
      </c>
      <c r="G2079" s="33">
        <f t="shared" si="419"/>
        <v>3</v>
      </c>
      <c r="H2079" s="33">
        <f t="shared" si="420"/>
        <v>2005</v>
      </c>
      <c r="I2079" s="34">
        <v>6.91</v>
      </c>
      <c r="K2079" s="32">
        <v>34344</v>
      </c>
      <c r="L2079" s="33">
        <f t="shared" si="421"/>
        <v>1</v>
      </c>
      <c r="M2079" s="33">
        <f t="shared" si="422"/>
        <v>1994</v>
      </c>
      <c r="N2079" s="34">
        <v>14.65</v>
      </c>
      <c r="P2079" s="32">
        <v>34845</v>
      </c>
      <c r="Q2079" s="33">
        <f t="shared" si="423"/>
        <v>5</v>
      </c>
      <c r="R2079" s="33">
        <f t="shared" si="424"/>
        <v>1995</v>
      </c>
      <c r="S2079" s="34">
        <v>17.8</v>
      </c>
    </row>
    <row r="2080" spans="1:19">
      <c r="A2080" s="32">
        <v>36762</v>
      </c>
      <c r="B2080" s="33">
        <f t="shared" si="417"/>
        <v>8</v>
      </c>
      <c r="C2080" s="33">
        <f t="shared" si="418"/>
        <v>2000</v>
      </c>
      <c r="D2080" s="34">
        <v>0.61</v>
      </c>
      <c r="F2080" s="32">
        <v>38422</v>
      </c>
      <c r="G2080" s="33">
        <f t="shared" si="419"/>
        <v>3</v>
      </c>
      <c r="H2080" s="33">
        <f t="shared" si="420"/>
        <v>2005</v>
      </c>
      <c r="I2080" s="34">
        <v>6.73</v>
      </c>
      <c r="K2080" s="32">
        <v>34345</v>
      </c>
      <c r="L2080" s="33">
        <f t="shared" si="421"/>
        <v>1</v>
      </c>
      <c r="M2080" s="33">
        <f t="shared" si="422"/>
        <v>1994</v>
      </c>
      <c r="N2080" s="34">
        <v>14.95</v>
      </c>
      <c r="P2080" s="32">
        <v>34849</v>
      </c>
      <c r="Q2080" s="33">
        <f t="shared" si="423"/>
        <v>5</v>
      </c>
      <c r="R2080" s="33">
        <f t="shared" si="424"/>
        <v>1995</v>
      </c>
      <c r="S2080" s="34">
        <v>17.43</v>
      </c>
    </row>
    <row r="2081" spans="1:19">
      <c r="A2081" s="32">
        <v>36763</v>
      </c>
      <c r="B2081" s="33">
        <f t="shared" si="417"/>
        <v>8</v>
      </c>
      <c r="C2081" s="33">
        <f t="shared" si="418"/>
        <v>2000</v>
      </c>
      <c r="D2081" s="34">
        <v>0.60799999999999998</v>
      </c>
      <c r="F2081" s="32">
        <v>38425</v>
      </c>
      <c r="G2081" s="33">
        <f t="shared" si="419"/>
        <v>3</v>
      </c>
      <c r="H2081" s="33">
        <f t="shared" si="420"/>
        <v>2005</v>
      </c>
      <c r="I2081" s="34">
        <v>6.86</v>
      </c>
      <c r="K2081" s="32">
        <v>34346</v>
      </c>
      <c r="L2081" s="33">
        <f t="shared" si="421"/>
        <v>1</v>
      </c>
      <c r="M2081" s="33">
        <f t="shared" si="422"/>
        <v>1994</v>
      </c>
      <c r="N2081" s="34">
        <v>14.36</v>
      </c>
      <c r="P2081" s="32">
        <v>34850</v>
      </c>
      <c r="Q2081" s="33">
        <f t="shared" si="423"/>
        <v>5</v>
      </c>
      <c r="R2081" s="33">
        <f t="shared" si="424"/>
        <v>1995</v>
      </c>
      <c r="S2081" s="34">
        <v>17.579999999999998</v>
      </c>
    </row>
    <row r="2082" spans="1:19">
      <c r="A2082" s="32">
        <v>36766</v>
      </c>
      <c r="B2082" s="33">
        <f t="shared" si="417"/>
        <v>8</v>
      </c>
      <c r="C2082" s="33">
        <f t="shared" si="418"/>
        <v>2000</v>
      </c>
      <c r="D2082" s="34">
        <v>0.621</v>
      </c>
      <c r="F2082" s="32">
        <v>38426</v>
      </c>
      <c r="G2082" s="33">
        <f t="shared" si="419"/>
        <v>3</v>
      </c>
      <c r="H2082" s="33">
        <f t="shared" si="420"/>
        <v>2005</v>
      </c>
      <c r="I2082" s="34">
        <v>7.16</v>
      </c>
      <c r="K2082" s="32">
        <v>34347</v>
      </c>
      <c r="L2082" s="33">
        <f t="shared" si="421"/>
        <v>1</v>
      </c>
      <c r="M2082" s="33">
        <f t="shared" si="422"/>
        <v>1994</v>
      </c>
      <c r="N2082" s="34">
        <v>14.56</v>
      </c>
      <c r="P2082" s="32">
        <v>34851</v>
      </c>
      <c r="Q2082" s="33">
        <f t="shared" si="423"/>
        <v>6</v>
      </c>
      <c r="R2082" s="33">
        <f t="shared" si="424"/>
        <v>1995</v>
      </c>
      <c r="S2082" s="34">
        <v>17.7</v>
      </c>
    </row>
    <row r="2083" spans="1:19">
      <c r="A2083" s="32">
        <v>36767</v>
      </c>
      <c r="B2083" s="33">
        <f t="shared" si="417"/>
        <v>8</v>
      </c>
      <c r="C2083" s="33">
        <f t="shared" si="418"/>
        <v>2000</v>
      </c>
      <c r="D2083" s="34">
        <v>0.63300000000000001</v>
      </c>
      <c r="F2083" s="32">
        <v>38427</v>
      </c>
      <c r="G2083" s="33">
        <f t="shared" si="419"/>
        <v>3</v>
      </c>
      <c r="H2083" s="33">
        <f t="shared" si="420"/>
        <v>2005</v>
      </c>
      <c r="I2083" s="34">
        <v>7.08</v>
      </c>
      <c r="K2083" s="32">
        <v>34348</v>
      </c>
      <c r="L2083" s="33">
        <f t="shared" si="421"/>
        <v>1</v>
      </c>
      <c r="M2083" s="33">
        <f t="shared" si="422"/>
        <v>1994</v>
      </c>
      <c r="N2083" s="34">
        <v>14.81</v>
      </c>
      <c r="P2083" s="32">
        <v>34852</v>
      </c>
      <c r="Q2083" s="33">
        <f t="shared" si="423"/>
        <v>6</v>
      </c>
      <c r="R2083" s="33">
        <f t="shared" si="424"/>
        <v>1995</v>
      </c>
      <c r="S2083" s="34">
        <v>17.899999999999999</v>
      </c>
    </row>
    <row r="2084" spans="1:19">
      <c r="A2084" s="32">
        <v>36768</v>
      </c>
      <c r="B2084" s="33">
        <f t="shared" ref="B2084:B2147" si="425">+MONTH(A2084)</f>
        <v>8</v>
      </c>
      <c r="C2084" s="33">
        <f t="shared" ref="C2084:C2147" si="426">+YEAR(A2084)</f>
        <v>2000</v>
      </c>
      <c r="D2084" s="34">
        <v>0.63300000000000001</v>
      </c>
      <c r="F2084" s="32">
        <v>38428</v>
      </c>
      <c r="G2084" s="33">
        <f t="shared" ref="G2084:G2147" si="427">+MONTH(F2084)</f>
        <v>3</v>
      </c>
      <c r="H2084" s="33">
        <f t="shared" ref="H2084:H2147" si="428">+YEAR(F2084)</f>
        <v>2005</v>
      </c>
      <c r="I2084" s="34">
        <v>7.25</v>
      </c>
      <c r="K2084" s="32">
        <v>34351</v>
      </c>
      <c r="L2084" s="33">
        <f t="shared" ref="L2084:L2147" si="429">+MONTH(K2084)</f>
        <v>1</v>
      </c>
      <c r="M2084" s="33">
        <f t="shared" ref="M2084:M2147" si="430">+YEAR(K2084)</f>
        <v>1994</v>
      </c>
      <c r="N2084" s="34">
        <v>15.15</v>
      </c>
      <c r="P2084" s="32">
        <v>34855</v>
      </c>
      <c r="Q2084" s="33">
        <f t="shared" ref="Q2084:Q2147" si="431">+MONTH(P2084)</f>
        <v>6</v>
      </c>
      <c r="R2084" s="33">
        <f t="shared" si="424"/>
        <v>1995</v>
      </c>
      <c r="S2084" s="34">
        <v>18.23</v>
      </c>
    </row>
    <row r="2085" spans="1:19">
      <c r="A2085" s="32">
        <v>36769</v>
      </c>
      <c r="B2085" s="33">
        <f t="shared" si="425"/>
        <v>8</v>
      </c>
      <c r="C2085" s="33">
        <f t="shared" si="426"/>
        <v>2000</v>
      </c>
      <c r="D2085" s="34">
        <v>0.65100000000000002</v>
      </c>
      <c r="F2085" s="32">
        <v>38429</v>
      </c>
      <c r="G2085" s="33">
        <f t="shared" si="427"/>
        <v>3</v>
      </c>
      <c r="H2085" s="33">
        <f t="shared" si="428"/>
        <v>2005</v>
      </c>
      <c r="I2085" s="34">
        <v>7.12</v>
      </c>
      <c r="K2085" s="32">
        <v>34352</v>
      </c>
      <c r="L2085" s="33">
        <f t="shared" si="429"/>
        <v>1</v>
      </c>
      <c r="M2085" s="33">
        <f t="shared" si="430"/>
        <v>1994</v>
      </c>
      <c r="N2085" s="34">
        <v>14.92</v>
      </c>
      <c r="P2085" s="32">
        <v>34856</v>
      </c>
      <c r="Q2085" s="33">
        <f t="shared" si="431"/>
        <v>6</v>
      </c>
      <c r="R2085" s="33">
        <f t="shared" ref="R2085:R2148" si="432">+YEAR(P2085)</f>
        <v>1995</v>
      </c>
      <c r="S2085" s="34">
        <v>17.95</v>
      </c>
    </row>
    <row r="2086" spans="1:19">
      <c r="A2086" s="32">
        <v>36770</v>
      </c>
      <c r="B2086" s="33">
        <f t="shared" si="425"/>
        <v>9</v>
      </c>
      <c r="C2086" s="33">
        <f t="shared" si="426"/>
        <v>2000</v>
      </c>
      <c r="D2086" s="34">
        <v>0.65100000000000002</v>
      </c>
      <c r="F2086" s="32">
        <v>38432</v>
      </c>
      <c r="G2086" s="33">
        <f t="shared" si="427"/>
        <v>3</v>
      </c>
      <c r="H2086" s="33">
        <f t="shared" si="428"/>
        <v>2005</v>
      </c>
      <c r="I2086" s="34">
        <v>7.16</v>
      </c>
      <c r="K2086" s="32">
        <v>34353</v>
      </c>
      <c r="L2086" s="33">
        <f t="shared" si="429"/>
        <v>1</v>
      </c>
      <c r="M2086" s="33">
        <f t="shared" si="430"/>
        <v>1994</v>
      </c>
      <c r="N2086" s="34">
        <v>15.25</v>
      </c>
      <c r="P2086" s="32">
        <v>34857</v>
      </c>
      <c r="Q2086" s="33">
        <f t="shared" si="431"/>
        <v>6</v>
      </c>
      <c r="R2086" s="33">
        <f t="shared" si="432"/>
        <v>1995</v>
      </c>
      <c r="S2086" s="34">
        <v>18.13</v>
      </c>
    </row>
    <row r="2087" spans="1:19">
      <c r="A2087" s="32">
        <v>36774</v>
      </c>
      <c r="B2087" s="33">
        <f t="shared" si="425"/>
        <v>9</v>
      </c>
      <c r="C2087" s="33">
        <f t="shared" si="426"/>
        <v>2000</v>
      </c>
      <c r="D2087" s="34">
        <v>0.65100000000000002</v>
      </c>
      <c r="F2087" s="32">
        <v>38433</v>
      </c>
      <c r="G2087" s="33">
        <f t="shared" si="427"/>
        <v>3</v>
      </c>
      <c r="H2087" s="33">
        <f t="shared" si="428"/>
        <v>2005</v>
      </c>
      <c r="I2087" s="34">
        <v>7.24</v>
      </c>
      <c r="K2087" s="32">
        <v>34354</v>
      </c>
      <c r="L2087" s="33">
        <f t="shared" si="429"/>
        <v>1</v>
      </c>
      <c r="M2087" s="33">
        <f t="shared" si="430"/>
        <v>1994</v>
      </c>
      <c r="N2087" s="34">
        <v>14.95</v>
      </c>
      <c r="P2087" s="32">
        <v>34858</v>
      </c>
      <c r="Q2087" s="33">
        <f t="shared" si="431"/>
        <v>6</v>
      </c>
      <c r="R2087" s="33">
        <f t="shared" si="432"/>
        <v>1995</v>
      </c>
      <c r="S2087" s="34">
        <v>17.93</v>
      </c>
    </row>
    <row r="2088" spans="1:19">
      <c r="A2088" s="32">
        <v>36775</v>
      </c>
      <c r="B2088" s="33">
        <f t="shared" si="425"/>
        <v>9</v>
      </c>
      <c r="C2088" s="33">
        <f t="shared" si="426"/>
        <v>2000</v>
      </c>
      <c r="D2088" s="34">
        <v>0.66</v>
      </c>
      <c r="F2088" s="32">
        <v>38434</v>
      </c>
      <c r="G2088" s="33">
        <f t="shared" si="427"/>
        <v>3</v>
      </c>
      <c r="H2088" s="33">
        <f t="shared" si="428"/>
        <v>2005</v>
      </c>
      <c r="I2088" s="34">
        <v>7.11</v>
      </c>
      <c r="K2088" s="32">
        <v>34355</v>
      </c>
      <c r="L2088" s="33">
        <f t="shared" si="429"/>
        <v>1</v>
      </c>
      <c r="M2088" s="33">
        <f t="shared" si="430"/>
        <v>1994</v>
      </c>
      <c r="N2088" s="34">
        <v>14.85</v>
      </c>
      <c r="P2088" s="32">
        <v>34859</v>
      </c>
      <c r="Q2088" s="33">
        <f t="shared" si="431"/>
        <v>6</v>
      </c>
      <c r="R2088" s="33">
        <f t="shared" si="432"/>
        <v>1995</v>
      </c>
      <c r="S2088" s="34">
        <v>17.68</v>
      </c>
    </row>
    <row r="2089" spans="1:19">
      <c r="A2089" s="32">
        <v>36776</v>
      </c>
      <c r="B2089" s="33">
        <f t="shared" si="425"/>
        <v>9</v>
      </c>
      <c r="C2089" s="33">
        <f t="shared" si="426"/>
        <v>2000</v>
      </c>
      <c r="D2089" s="34">
        <v>0.65400000000000003</v>
      </c>
      <c r="F2089" s="32">
        <v>38435</v>
      </c>
      <c r="G2089" s="33">
        <f t="shared" si="427"/>
        <v>3</v>
      </c>
      <c r="H2089" s="33">
        <f t="shared" si="428"/>
        <v>2005</v>
      </c>
      <c r="I2089" s="34">
        <v>7.07</v>
      </c>
      <c r="K2089" s="32">
        <v>34358</v>
      </c>
      <c r="L2089" s="33">
        <f t="shared" si="429"/>
        <v>1</v>
      </c>
      <c r="M2089" s="33">
        <f t="shared" si="430"/>
        <v>1994</v>
      </c>
      <c r="N2089" s="34">
        <v>15.09</v>
      </c>
      <c r="P2089" s="32">
        <v>34862</v>
      </c>
      <c r="Q2089" s="33">
        <f t="shared" si="431"/>
        <v>6</v>
      </c>
      <c r="R2089" s="33">
        <f t="shared" si="432"/>
        <v>1995</v>
      </c>
      <c r="S2089" s="34">
        <v>17.63</v>
      </c>
    </row>
    <row r="2090" spans="1:19">
      <c r="A2090" s="32">
        <v>36777</v>
      </c>
      <c r="B2090" s="33">
        <f t="shared" si="425"/>
        <v>9</v>
      </c>
      <c r="C2090" s="33">
        <f t="shared" si="426"/>
        <v>2000</v>
      </c>
      <c r="D2090" s="34">
        <v>0.65400000000000003</v>
      </c>
      <c r="F2090" s="32">
        <v>38439</v>
      </c>
      <c r="G2090" s="33">
        <f t="shared" si="427"/>
        <v>3</v>
      </c>
      <c r="H2090" s="33">
        <f t="shared" si="428"/>
        <v>2005</v>
      </c>
      <c r="I2090" s="34">
        <v>6.94</v>
      </c>
      <c r="K2090" s="32">
        <v>34359</v>
      </c>
      <c r="L2090" s="33">
        <f t="shared" si="429"/>
        <v>1</v>
      </c>
      <c r="M2090" s="33">
        <f t="shared" si="430"/>
        <v>1994</v>
      </c>
      <c r="N2090" s="34">
        <v>15.26</v>
      </c>
      <c r="P2090" s="32">
        <v>34863</v>
      </c>
      <c r="Q2090" s="33">
        <f t="shared" si="431"/>
        <v>6</v>
      </c>
      <c r="R2090" s="33">
        <f t="shared" si="432"/>
        <v>1995</v>
      </c>
      <c r="S2090" s="34">
        <v>17.829999999999998</v>
      </c>
    </row>
    <row r="2091" spans="1:19">
      <c r="A2091" s="32">
        <v>36780</v>
      </c>
      <c r="B2091" s="33">
        <f t="shared" si="425"/>
        <v>9</v>
      </c>
      <c r="C2091" s="33">
        <f t="shared" si="426"/>
        <v>2000</v>
      </c>
      <c r="D2091" s="34">
        <v>0.65300000000000002</v>
      </c>
      <c r="F2091" s="32">
        <v>38440</v>
      </c>
      <c r="G2091" s="33">
        <f t="shared" si="427"/>
        <v>3</v>
      </c>
      <c r="H2091" s="33">
        <f t="shared" si="428"/>
        <v>2005</v>
      </c>
      <c r="I2091" s="34">
        <v>6.93</v>
      </c>
      <c r="K2091" s="32">
        <v>34360</v>
      </c>
      <c r="L2091" s="33">
        <f t="shared" si="429"/>
        <v>1</v>
      </c>
      <c r="M2091" s="33">
        <f t="shared" si="430"/>
        <v>1994</v>
      </c>
      <c r="N2091" s="34">
        <v>15.5</v>
      </c>
      <c r="P2091" s="32">
        <v>34864</v>
      </c>
      <c r="Q2091" s="33">
        <f t="shared" si="431"/>
        <v>6</v>
      </c>
      <c r="R2091" s="33">
        <f t="shared" si="432"/>
        <v>1995</v>
      </c>
      <c r="S2091" s="34">
        <v>17.63</v>
      </c>
    </row>
    <row r="2092" spans="1:19">
      <c r="A2092" s="32">
        <v>36781</v>
      </c>
      <c r="B2092" s="33">
        <f t="shared" si="425"/>
        <v>9</v>
      </c>
      <c r="C2092" s="33">
        <f t="shared" si="426"/>
        <v>2000</v>
      </c>
      <c r="D2092" s="34">
        <v>0.65300000000000002</v>
      </c>
      <c r="F2092" s="32">
        <v>38441</v>
      </c>
      <c r="G2092" s="33">
        <f t="shared" si="427"/>
        <v>3</v>
      </c>
      <c r="H2092" s="33">
        <f t="shared" si="428"/>
        <v>2005</v>
      </c>
      <c r="I2092" s="34">
        <v>7.18</v>
      </c>
      <c r="K2092" s="32">
        <v>34361</v>
      </c>
      <c r="L2092" s="33">
        <f t="shared" si="429"/>
        <v>1</v>
      </c>
      <c r="M2092" s="33">
        <f t="shared" si="430"/>
        <v>1994</v>
      </c>
      <c r="N2092" s="34">
        <v>15.48</v>
      </c>
      <c r="P2092" s="32">
        <v>34865</v>
      </c>
      <c r="Q2092" s="33">
        <f t="shared" si="431"/>
        <v>6</v>
      </c>
      <c r="R2092" s="33">
        <f t="shared" si="432"/>
        <v>1995</v>
      </c>
      <c r="S2092" s="34">
        <v>17.95</v>
      </c>
    </row>
    <row r="2093" spans="1:19">
      <c r="A2093" s="32">
        <v>36782</v>
      </c>
      <c r="B2093" s="33">
        <f t="shared" si="425"/>
        <v>9</v>
      </c>
      <c r="C2093" s="33">
        <f t="shared" si="426"/>
        <v>2000</v>
      </c>
      <c r="D2093" s="34">
        <v>0.64800000000000002</v>
      </c>
      <c r="F2093" s="32">
        <v>38442</v>
      </c>
      <c r="G2093" s="33">
        <f t="shared" si="427"/>
        <v>3</v>
      </c>
      <c r="H2093" s="33">
        <f t="shared" si="428"/>
        <v>2005</v>
      </c>
      <c r="I2093" s="34">
        <v>7.46</v>
      </c>
      <c r="K2093" s="32">
        <v>34362</v>
      </c>
      <c r="L2093" s="33">
        <f t="shared" si="429"/>
        <v>1</v>
      </c>
      <c r="M2093" s="33">
        <f t="shared" si="430"/>
        <v>1994</v>
      </c>
      <c r="N2093" s="34">
        <v>15.37</v>
      </c>
      <c r="P2093" s="32">
        <v>34866</v>
      </c>
      <c r="Q2093" s="33">
        <f t="shared" si="431"/>
        <v>6</v>
      </c>
      <c r="R2093" s="33">
        <f t="shared" si="432"/>
        <v>1995</v>
      </c>
      <c r="S2093" s="34">
        <v>17.75</v>
      </c>
    </row>
    <row r="2094" spans="1:19">
      <c r="A2094" s="32">
        <v>36783</v>
      </c>
      <c r="B2094" s="33">
        <f t="shared" si="425"/>
        <v>9</v>
      </c>
      <c r="C2094" s="33">
        <f t="shared" si="426"/>
        <v>2000</v>
      </c>
      <c r="D2094" s="34">
        <v>0.63</v>
      </c>
      <c r="F2094" s="32">
        <v>38443</v>
      </c>
      <c r="G2094" s="33">
        <f t="shared" si="427"/>
        <v>4</v>
      </c>
      <c r="H2094" s="33">
        <f t="shared" si="428"/>
        <v>2005</v>
      </c>
      <c r="I2094" s="34">
        <v>7.57</v>
      </c>
      <c r="K2094" s="32">
        <v>34365</v>
      </c>
      <c r="L2094" s="33">
        <f t="shared" si="429"/>
        <v>1</v>
      </c>
      <c r="M2094" s="33">
        <f t="shared" si="430"/>
        <v>1994</v>
      </c>
      <c r="N2094" s="34">
        <v>15.24</v>
      </c>
      <c r="P2094" s="32">
        <v>34869</v>
      </c>
      <c r="Q2094" s="33">
        <f t="shared" si="431"/>
        <v>6</v>
      </c>
      <c r="R2094" s="33">
        <f t="shared" si="432"/>
        <v>1995</v>
      </c>
      <c r="S2094" s="34">
        <v>16.93</v>
      </c>
    </row>
    <row r="2095" spans="1:19">
      <c r="A2095" s="32">
        <v>36784</v>
      </c>
      <c r="B2095" s="33">
        <f t="shared" si="425"/>
        <v>9</v>
      </c>
      <c r="C2095" s="33">
        <f t="shared" si="426"/>
        <v>2000</v>
      </c>
      <c r="D2095" s="34">
        <v>0.64900000000000002</v>
      </c>
      <c r="F2095" s="32">
        <v>38446</v>
      </c>
      <c r="G2095" s="33">
        <f t="shared" si="427"/>
        <v>4</v>
      </c>
      <c r="H2095" s="33">
        <f t="shared" si="428"/>
        <v>2005</v>
      </c>
      <c r="I2095" s="34">
        <v>7.8</v>
      </c>
      <c r="K2095" s="32">
        <v>34366</v>
      </c>
      <c r="L2095" s="33">
        <f t="shared" si="429"/>
        <v>2</v>
      </c>
      <c r="M2095" s="33">
        <f t="shared" si="430"/>
        <v>1994</v>
      </c>
      <c r="N2095" s="34">
        <v>15.91</v>
      </c>
      <c r="P2095" s="32">
        <v>34870</v>
      </c>
      <c r="Q2095" s="33">
        <f t="shared" si="431"/>
        <v>6</v>
      </c>
      <c r="R2095" s="33">
        <f t="shared" si="432"/>
        <v>1995</v>
      </c>
      <c r="S2095" s="34">
        <v>16.98</v>
      </c>
    </row>
    <row r="2096" spans="1:19">
      <c r="A2096" s="32">
        <v>36787</v>
      </c>
      <c r="B2096" s="33">
        <f t="shared" si="425"/>
        <v>9</v>
      </c>
      <c r="C2096" s="33">
        <f t="shared" si="426"/>
        <v>2000</v>
      </c>
      <c r="D2096" s="34">
        <v>0.65800000000000003</v>
      </c>
      <c r="F2096" s="32">
        <v>38447</v>
      </c>
      <c r="G2096" s="33">
        <f t="shared" si="427"/>
        <v>4</v>
      </c>
      <c r="H2096" s="33">
        <f t="shared" si="428"/>
        <v>2005</v>
      </c>
      <c r="I2096" s="34">
        <v>7.44</v>
      </c>
      <c r="K2096" s="32">
        <v>34367</v>
      </c>
      <c r="L2096" s="33">
        <f t="shared" si="429"/>
        <v>2</v>
      </c>
      <c r="M2096" s="33">
        <f t="shared" si="430"/>
        <v>1994</v>
      </c>
      <c r="N2096" s="34">
        <v>16.059999999999999</v>
      </c>
      <c r="P2096" s="32">
        <v>34871</v>
      </c>
      <c r="Q2096" s="33">
        <f t="shared" si="431"/>
        <v>6</v>
      </c>
      <c r="R2096" s="33">
        <f t="shared" si="432"/>
        <v>1995</v>
      </c>
      <c r="S2096" s="34">
        <v>16.5</v>
      </c>
    </row>
    <row r="2097" spans="1:19">
      <c r="A2097" s="32">
        <v>36788</v>
      </c>
      <c r="B2097" s="33">
        <f t="shared" si="425"/>
        <v>9</v>
      </c>
      <c r="C2097" s="33">
        <f t="shared" si="426"/>
        <v>2000</v>
      </c>
      <c r="D2097" s="34">
        <v>0.65</v>
      </c>
      <c r="F2097" s="32">
        <v>38448</v>
      </c>
      <c r="G2097" s="33">
        <f t="shared" si="427"/>
        <v>4</v>
      </c>
      <c r="H2097" s="33">
        <f t="shared" si="428"/>
        <v>2005</v>
      </c>
      <c r="I2097" s="34">
        <v>7.46</v>
      </c>
      <c r="K2097" s="32">
        <v>34368</v>
      </c>
      <c r="L2097" s="33">
        <f t="shared" si="429"/>
        <v>2</v>
      </c>
      <c r="M2097" s="33">
        <f t="shared" si="430"/>
        <v>1994</v>
      </c>
      <c r="N2097" s="34">
        <v>15.97</v>
      </c>
      <c r="P2097" s="32">
        <v>34872</v>
      </c>
      <c r="Q2097" s="33">
        <f t="shared" si="431"/>
        <v>6</v>
      </c>
      <c r="R2097" s="33">
        <f t="shared" si="432"/>
        <v>1995</v>
      </c>
      <c r="S2097" s="34">
        <v>16.55</v>
      </c>
    </row>
    <row r="2098" spans="1:19">
      <c r="A2098" s="32">
        <v>36789</v>
      </c>
      <c r="B2098" s="33">
        <f t="shared" si="425"/>
        <v>9</v>
      </c>
      <c r="C2098" s="33">
        <f t="shared" si="426"/>
        <v>2000</v>
      </c>
      <c r="D2098" s="34">
        <v>0.65900000000000003</v>
      </c>
      <c r="F2098" s="32">
        <v>38449</v>
      </c>
      <c r="G2098" s="33">
        <f t="shared" si="427"/>
        <v>4</v>
      </c>
      <c r="H2098" s="33">
        <f t="shared" si="428"/>
        <v>2005</v>
      </c>
      <c r="I2098" s="34">
        <v>7.5</v>
      </c>
      <c r="K2098" s="32">
        <v>34369</v>
      </c>
      <c r="L2098" s="33">
        <f t="shared" si="429"/>
        <v>2</v>
      </c>
      <c r="M2098" s="33">
        <f t="shared" si="430"/>
        <v>1994</v>
      </c>
      <c r="N2098" s="34">
        <v>15.63</v>
      </c>
      <c r="P2098" s="32">
        <v>34873</v>
      </c>
      <c r="Q2098" s="33">
        <f t="shared" si="431"/>
        <v>6</v>
      </c>
      <c r="R2098" s="33">
        <f t="shared" si="432"/>
        <v>1995</v>
      </c>
      <c r="S2098" s="34">
        <v>16.399999999999999</v>
      </c>
    </row>
    <row r="2099" spans="1:19">
      <c r="A2099" s="32">
        <v>36790</v>
      </c>
      <c r="B2099" s="33">
        <f t="shared" si="425"/>
        <v>9</v>
      </c>
      <c r="C2099" s="33">
        <f t="shared" si="426"/>
        <v>2000</v>
      </c>
      <c r="D2099" s="34">
        <v>0.64300000000000002</v>
      </c>
      <c r="F2099" s="32">
        <v>38450</v>
      </c>
      <c r="G2099" s="33">
        <f t="shared" si="427"/>
        <v>4</v>
      </c>
      <c r="H2099" s="33">
        <f t="shared" si="428"/>
        <v>2005</v>
      </c>
      <c r="I2099" s="34">
        <v>7.26</v>
      </c>
      <c r="K2099" s="32">
        <v>34372</v>
      </c>
      <c r="L2099" s="33">
        <f t="shared" si="429"/>
        <v>2</v>
      </c>
      <c r="M2099" s="33">
        <f t="shared" si="430"/>
        <v>1994</v>
      </c>
      <c r="N2099" s="34">
        <v>15.31</v>
      </c>
      <c r="P2099" s="32">
        <v>34876</v>
      </c>
      <c r="Q2099" s="33">
        <f t="shared" si="431"/>
        <v>6</v>
      </c>
      <c r="R2099" s="33">
        <f t="shared" si="432"/>
        <v>1995</v>
      </c>
      <c r="S2099" s="34">
        <v>16.55</v>
      </c>
    </row>
    <row r="2100" spans="1:19">
      <c r="A2100" s="32">
        <v>36791</v>
      </c>
      <c r="B2100" s="33">
        <f t="shared" si="425"/>
        <v>9</v>
      </c>
      <c r="C2100" s="33">
        <f t="shared" si="426"/>
        <v>2000</v>
      </c>
      <c r="D2100" s="34">
        <v>0.63500000000000001</v>
      </c>
      <c r="F2100" s="32">
        <v>38453</v>
      </c>
      <c r="G2100" s="33">
        <f t="shared" si="427"/>
        <v>4</v>
      </c>
      <c r="H2100" s="33">
        <f t="shared" si="428"/>
        <v>2005</v>
      </c>
      <c r="I2100" s="34">
        <v>7.17</v>
      </c>
      <c r="K2100" s="32">
        <v>34373</v>
      </c>
      <c r="L2100" s="33">
        <f t="shared" si="429"/>
        <v>2</v>
      </c>
      <c r="M2100" s="33">
        <f t="shared" si="430"/>
        <v>1994</v>
      </c>
      <c r="N2100" s="34">
        <v>15.12</v>
      </c>
      <c r="P2100" s="32">
        <v>34877</v>
      </c>
      <c r="Q2100" s="33">
        <f t="shared" si="431"/>
        <v>6</v>
      </c>
      <c r="R2100" s="33">
        <f t="shared" si="432"/>
        <v>1995</v>
      </c>
      <c r="S2100" s="34">
        <v>16.63</v>
      </c>
    </row>
    <row r="2101" spans="1:19">
      <c r="A2101" s="32">
        <v>36794</v>
      </c>
      <c r="B2101" s="33">
        <f t="shared" si="425"/>
        <v>9</v>
      </c>
      <c r="C2101" s="33">
        <f t="shared" si="426"/>
        <v>2000</v>
      </c>
      <c r="D2101" s="34">
        <v>0.61</v>
      </c>
      <c r="F2101" s="32">
        <v>38454</v>
      </c>
      <c r="G2101" s="33">
        <f t="shared" si="427"/>
        <v>4</v>
      </c>
      <c r="H2101" s="33">
        <f t="shared" si="428"/>
        <v>2005</v>
      </c>
      <c r="I2101" s="34">
        <v>7.34</v>
      </c>
      <c r="K2101" s="32">
        <v>34374</v>
      </c>
      <c r="L2101" s="33">
        <f t="shared" si="429"/>
        <v>2</v>
      </c>
      <c r="M2101" s="33">
        <f t="shared" si="430"/>
        <v>1994</v>
      </c>
      <c r="N2101" s="34">
        <v>14.64</v>
      </c>
      <c r="P2101" s="32">
        <v>34878</v>
      </c>
      <c r="Q2101" s="33">
        <f t="shared" si="431"/>
        <v>6</v>
      </c>
      <c r="R2101" s="33">
        <f t="shared" si="432"/>
        <v>1995</v>
      </c>
      <c r="S2101" s="34">
        <v>16.95</v>
      </c>
    </row>
    <row r="2102" spans="1:19">
      <c r="A2102" s="32">
        <v>36795</v>
      </c>
      <c r="B2102" s="33">
        <f t="shared" si="425"/>
        <v>9</v>
      </c>
      <c r="C2102" s="33">
        <f t="shared" si="426"/>
        <v>2000</v>
      </c>
      <c r="D2102" s="34">
        <v>0.623</v>
      </c>
      <c r="F2102" s="32">
        <v>38455</v>
      </c>
      <c r="G2102" s="33">
        <f t="shared" si="427"/>
        <v>4</v>
      </c>
      <c r="H2102" s="33">
        <f t="shared" si="428"/>
        <v>2005</v>
      </c>
      <c r="I2102" s="34">
        <v>7.07</v>
      </c>
      <c r="K2102" s="32">
        <v>34375</v>
      </c>
      <c r="L2102" s="33">
        <f t="shared" si="429"/>
        <v>2</v>
      </c>
      <c r="M2102" s="33">
        <f t="shared" si="430"/>
        <v>1994</v>
      </c>
      <c r="N2102" s="34">
        <v>14.59</v>
      </c>
      <c r="P2102" s="32">
        <v>34879</v>
      </c>
      <c r="Q2102" s="33">
        <f t="shared" si="431"/>
        <v>6</v>
      </c>
      <c r="R2102" s="33">
        <f t="shared" si="432"/>
        <v>1995</v>
      </c>
      <c r="S2102" s="34">
        <v>16.5</v>
      </c>
    </row>
    <row r="2103" spans="1:19">
      <c r="A2103" s="32">
        <v>36796</v>
      </c>
      <c r="B2103" s="33">
        <f t="shared" si="425"/>
        <v>9</v>
      </c>
      <c r="C2103" s="33">
        <f t="shared" si="426"/>
        <v>2000</v>
      </c>
      <c r="D2103" s="34">
        <v>0.63600000000000001</v>
      </c>
      <c r="F2103" s="32">
        <v>38456</v>
      </c>
      <c r="G2103" s="33">
        <f t="shared" si="427"/>
        <v>4</v>
      </c>
      <c r="H2103" s="33">
        <f t="shared" si="428"/>
        <v>2005</v>
      </c>
      <c r="I2103" s="34">
        <v>7.02</v>
      </c>
      <c r="K2103" s="32">
        <v>34376</v>
      </c>
      <c r="L2103" s="33">
        <f t="shared" si="429"/>
        <v>2</v>
      </c>
      <c r="M2103" s="33">
        <f t="shared" si="430"/>
        <v>1994</v>
      </c>
      <c r="N2103" s="34">
        <v>14.71</v>
      </c>
      <c r="P2103" s="32">
        <v>34880</v>
      </c>
      <c r="Q2103" s="33">
        <f t="shared" si="431"/>
        <v>6</v>
      </c>
      <c r="R2103" s="33">
        <f t="shared" si="432"/>
        <v>1995</v>
      </c>
      <c r="S2103" s="34">
        <v>16.579999999999998</v>
      </c>
    </row>
    <row r="2104" spans="1:19">
      <c r="A2104" s="32">
        <v>36797</v>
      </c>
      <c r="B2104" s="33">
        <f t="shared" si="425"/>
        <v>9</v>
      </c>
      <c r="C2104" s="33">
        <f t="shared" si="426"/>
        <v>2000</v>
      </c>
      <c r="D2104" s="34">
        <v>0.624</v>
      </c>
      <c r="F2104" s="32">
        <v>38457</v>
      </c>
      <c r="G2104" s="33">
        <f t="shared" si="427"/>
        <v>4</v>
      </c>
      <c r="H2104" s="33">
        <f t="shared" si="428"/>
        <v>2005</v>
      </c>
      <c r="I2104" s="34">
        <v>6.95</v>
      </c>
      <c r="K2104" s="32">
        <v>34379</v>
      </c>
      <c r="L2104" s="33">
        <f t="shared" si="429"/>
        <v>2</v>
      </c>
      <c r="M2104" s="33">
        <f t="shared" si="430"/>
        <v>1994</v>
      </c>
      <c r="N2104" s="34">
        <v>14.15</v>
      </c>
      <c r="P2104" s="32">
        <v>34883</v>
      </c>
      <c r="Q2104" s="33">
        <f t="shared" si="431"/>
        <v>7</v>
      </c>
      <c r="R2104" s="33">
        <f t="shared" si="432"/>
        <v>1995</v>
      </c>
      <c r="S2104" s="34">
        <v>16.350000000000001</v>
      </c>
    </row>
    <row r="2105" spans="1:19">
      <c r="A2105" s="32">
        <v>36798</v>
      </c>
      <c r="B2105" s="33">
        <f t="shared" si="425"/>
        <v>9</v>
      </c>
      <c r="C2105" s="33">
        <f t="shared" si="426"/>
        <v>2000</v>
      </c>
      <c r="D2105" s="34">
        <v>0.623</v>
      </c>
      <c r="F2105" s="32">
        <v>38460</v>
      </c>
      <c r="G2105" s="33">
        <f t="shared" si="427"/>
        <v>4</v>
      </c>
      <c r="H2105" s="33">
        <f t="shared" si="428"/>
        <v>2005</v>
      </c>
      <c r="I2105" s="34">
        <v>6.95</v>
      </c>
      <c r="K2105" s="32">
        <v>34380</v>
      </c>
      <c r="L2105" s="33">
        <f t="shared" si="429"/>
        <v>2</v>
      </c>
      <c r="M2105" s="33">
        <f t="shared" si="430"/>
        <v>1994</v>
      </c>
      <c r="N2105" s="34">
        <v>14.13</v>
      </c>
      <c r="P2105" s="32">
        <v>34884</v>
      </c>
      <c r="Q2105" s="33">
        <f t="shared" si="431"/>
        <v>7</v>
      </c>
      <c r="R2105" s="33">
        <f t="shared" si="432"/>
        <v>1995</v>
      </c>
      <c r="S2105" s="34">
        <v>15.93</v>
      </c>
    </row>
    <row r="2106" spans="1:19">
      <c r="A2106" s="32">
        <v>36801</v>
      </c>
      <c r="B2106" s="33">
        <f t="shared" si="425"/>
        <v>10</v>
      </c>
      <c r="C2106" s="33">
        <f t="shared" si="426"/>
        <v>2000</v>
      </c>
      <c r="D2106" s="34">
        <v>0.63100000000000001</v>
      </c>
      <c r="F2106" s="32">
        <v>38461</v>
      </c>
      <c r="G2106" s="33">
        <f t="shared" si="427"/>
        <v>4</v>
      </c>
      <c r="H2106" s="33">
        <f t="shared" si="428"/>
        <v>2005</v>
      </c>
      <c r="I2106" s="34">
        <v>6.95</v>
      </c>
      <c r="K2106" s="32">
        <v>34381</v>
      </c>
      <c r="L2106" s="33">
        <f t="shared" si="429"/>
        <v>2</v>
      </c>
      <c r="M2106" s="33">
        <f t="shared" si="430"/>
        <v>1994</v>
      </c>
      <c r="N2106" s="34">
        <v>13.89</v>
      </c>
      <c r="P2106" s="32">
        <v>34885</v>
      </c>
      <c r="Q2106" s="33">
        <f t="shared" si="431"/>
        <v>7</v>
      </c>
      <c r="R2106" s="33">
        <f t="shared" si="432"/>
        <v>1995</v>
      </c>
      <c r="S2106" s="34">
        <v>16</v>
      </c>
    </row>
    <row r="2107" spans="1:19">
      <c r="A2107" s="32">
        <v>36802</v>
      </c>
      <c r="B2107" s="33">
        <f t="shared" si="425"/>
        <v>10</v>
      </c>
      <c r="C2107" s="33">
        <f t="shared" si="426"/>
        <v>2000</v>
      </c>
      <c r="D2107" s="34">
        <v>0.63</v>
      </c>
      <c r="F2107" s="32">
        <v>38462</v>
      </c>
      <c r="G2107" s="33">
        <f t="shared" si="427"/>
        <v>4</v>
      </c>
      <c r="H2107" s="33">
        <f t="shared" si="428"/>
        <v>2005</v>
      </c>
      <c r="I2107" s="34">
        <v>7.1</v>
      </c>
      <c r="K2107" s="32">
        <v>34382</v>
      </c>
      <c r="L2107" s="33">
        <f t="shared" si="429"/>
        <v>2</v>
      </c>
      <c r="M2107" s="33">
        <f t="shared" si="430"/>
        <v>1994</v>
      </c>
      <c r="N2107" s="34">
        <v>14.26</v>
      </c>
      <c r="P2107" s="32">
        <v>34886</v>
      </c>
      <c r="Q2107" s="33">
        <f t="shared" si="431"/>
        <v>7</v>
      </c>
      <c r="R2107" s="33">
        <f t="shared" si="432"/>
        <v>1995</v>
      </c>
      <c r="S2107" s="34">
        <v>16.149999999999999</v>
      </c>
    </row>
    <row r="2108" spans="1:19">
      <c r="A2108" s="32">
        <v>36803</v>
      </c>
      <c r="B2108" s="33">
        <f t="shared" si="425"/>
        <v>10</v>
      </c>
      <c r="C2108" s="33">
        <f t="shared" si="426"/>
        <v>2000</v>
      </c>
      <c r="D2108" s="34">
        <v>0.62</v>
      </c>
      <c r="F2108" s="32">
        <v>38463</v>
      </c>
      <c r="G2108" s="33">
        <f t="shared" si="427"/>
        <v>4</v>
      </c>
      <c r="H2108" s="33">
        <f t="shared" si="428"/>
        <v>2005</v>
      </c>
      <c r="I2108" s="34">
        <v>6.93</v>
      </c>
      <c r="K2108" s="32">
        <v>34383</v>
      </c>
      <c r="L2108" s="33">
        <f t="shared" si="429"/>
        <v>2</v>
      </c>
      <c r="M2108" s="33">
        <f t="shared" si="430"/>
        <v>1994</v>
      </c>
      <c r="N2108" s="34">
        <v>14.21</v>
      </c>
      <c r="P2108" s="32">
        <v>34887</v>
      </c>
      <c r="Q2108" s="33">
        <f t="shared" si="431"/>
        <v>7</v>
      </c>
      <c r="R2108" s="33">
        <f t="shared" si="432"/>
        <v>1995</v>
      </c>
      <c r="S2108" s="34">
        <v>16.100000000000001</v>
      </c>
    </row>
    <row r="2109" spans="1:19">
      <c r="A2109" s="32">
        <v>36804</v>
      </c>
      <c r="B2109" s="33">
        <f t="shared" si="425"/>
        <v>10</v>
      </c>
      <c r="C2109" s="33">
        <f t="shared" si="426"/>
        <v>2000</v>
      </c>
      <c r="D2109" s="34">
        <v>0.60599999999999998</v>
      </c>
      <c r="F2109" s="32">
        <v>38464</v>
      </c>
      <c r="G2109" s="33">
        <f t="shared" si="427"/>
        <v>4</v>
      </c>
      <c r="H2109" s="33">
        <f t="shared" si="428"/>
        <v>2005</v>
      </c>
      <c r="I2109" s="34">
        <v>7.06</v>
      </c>
      <c r="K2109" s="32">
        <v>34387</v>
      </c>
      <c r="L2109" s="33">
        <f t="shared" si="429"/>
        <v>2</v>
      </c>
      <c r="M2109" s="33">
        <f t="shared" si="430"/>
        <v>1994</v>
      </c>
      <c r="N2109" s="34">
        <v>14.28</v>
      </c>
      <c r="P2109" s="32">
        <v>34890</v>
      </c>
      <c r="Q2109" s="33">
        <f t="shared" si="431"/>
        <v>7</v>
      </c>
      <c r="R2109" s="33">
        <f t="shared" si="432"/>
        <v>1995</v>
      </c>
      <c r="S2109" s="34">
        <v>15.88</v>
      </c>
    </row>
    <row r="2110" spans="1:19">
      <c r="A2110" s="32">
        <v>36805</v>
      </c>
      <c r="B2110" s="33">
        <f t="shared" si="425"/>
        <v>10</v>
      </c>
      <c r="C2110" s="33">
        <f t="shared" si="426"/>
        <v>2000</v>
      </c>
      <c r="D2110" s="34">
        <v>0.61399999999999999</v>
      </c>
      <c r="F2110" s="32">
        <v>38467</v>
      </c>
      <c r="G2110" s="33">
        <f t="shared" si="427"/>
        <v>4</v>
      </c>
      <c r="H2110" s="33">
        <f t="shared" si="428"/>
        <v>2005</v>
      </c>
      <c r="I2110" s="34">
        <v>7.27</v>
      </c>
      <c r="K2110" s="32">
        <v>34388</v>
      </c>
      <c r="L2110" s="33">
        <f t="shared" si="429"/>
        <v>2</v>
      </c>
      <c r="M2110" s="33">
        <f t="shared" si="430"/>
        <v>1994</v>
      </c>
      <c r="N2110" s="34">
        <v>14.18</v>
      </c>
      <c r="P2110" s="32">
        <v>34891</v>
      </c>
      <c r="Q2110" s="33">
        <f t="shared" si="431"/>
        <v>7</v>
      </c>
      <c r="R2110" s="33">
        <f t="shared" si="432"/>
        <v>1995</v>
      </c>
      <c r="S2110" s="34">
        <v>15.93</v>
      </c>
    </row>
    <row r="2111" spans="1:19">
      <c r="A2111" s="32">
        <v>36808</v>
      </c>
      <c r="B2111" s="33">
        <f t="shared" si="425"/>
        <v>10</v>
      </c>
      <c r="C2111" s="33">
        <f t="shared" si="426"/>
        <v>2000</v>
      </c>
      <c r="D2111" s="34">
        <v>0.61299999999999999</v>
      </c>
      <c r="F2111" s="32">
        <v>38468</v>
      </c>
      <c r="G2111" s="33">
        <f t="shared" si="427"/>
        <v>4</v>
      </c>
      <c r="H2111" s="33">
        <f t="shared" si="428"/>
        <v>2005</v>
      </c>
      <c r="I2111" s="34">
        <v>7.08</v>
      </c>
      <c r="K2111" s="32">
        <v>34389</v>
      </c>
      <c r="L2111" s="33">
        <f t="shared" si="429"/>
        <v>2</v>
      </c>
      <c r="M2111" s="33">
        <f t="shared" si="430"/>
        <v>1994</v>
      </c>
      <c r="N2111" s="34">
        <v>14.82</v>
      </c>
      <c r="P2111" s="32">
        <v>34892</v>
      </c>
      <c r="Q2111" s="33">
        <f t="shared" si="431"/>
        <v>7</v>
      </c>
      <c r="R2111" s="33">
        <f t="shared" si="432"/>
        <v>1995</v>
      </c>
      <c r="S2111" s="34">
        <v>16.03</v>
      </c>
    </row>
    <row r="2112" spans="1:19">
      <c r="A2112" s="32">
        <v>36809</v>
      </c>
      <c r="B2112" s="33">
        <f t="shared" si="425"/>
        <v>10</v>
      </c>
      <c r="C2112" s="33">
        <f t="shared" si="426"/>
        <v>2000</v>
      </c>
      <c r="D2112" s="34">
        <v>0.629</v>
      </c>
      <c r="F2112" s="32">
        <v>38469</v>
      </c>
      <c r="G2112" s="33">
        <f t="shared" si="427"/>
        <v>4</v>
      </c>
      <c r="H2112" s="33">
        <f t="shared" si="428"/>
        <v>2005</v>
      </c>
      <c r="I2112" s="34">
        <v>7.1</v>
      </c>
      <c r="K2112" s="32">
        <v>34390</v>
      </c>
      <c r="L2112" s="33">
        <f t="shared" si="429"/>
        <v>2</v>
      </c>
      <c r="M2112" s="33">
        <f t="shared" si="430"/>
        <v>1994</v>
      </c>
      <c r="N2112" s="34">
        <v>14.48</v>
      </c>
      <c r="P2112" s="32">
        <v>34893</v>
      </c>
      <c r="Q2112" s="33">
        <f t="shared" si="431"/>
        <v>7</v>
      </c>
      <c r="R2112" s="33">
        <f t="shared" si="432"/>
        <v>1995</v>
      </c>
      <c r="S2112" s="34">
        <v>15.98</v>
      </c>
    </row>
    <row r="2113" spans="1:19">
      <c r="A2113" s="32">
        <v>36810</v>
      </c>
      <c r="B2113" s="33">
        <f t="shared" si="425"/>
        <v>10</v>
      </c>
      <c r="C2113" s="33">
        <f t="shared" si="426"/>
        <v>2000</v>
      </c>
      <c r="D2113" s="34">
        <v>0.63400000000000001</v>
      </c>
      <c r="F2113" s="32">
        <v>38470</v>
      </c>
      <c r="G2113" s="33">
        <f t="shared" si="427"/>
        <v>4</v>
      </c>
      <c r="H2113" s="33">
        <f t="shared" si="428"/>
        <v>2005</v>
      </c>
      <c r="I2113" s="34">
        <v>6.67</v>
      </c>
      <c r="K2113" s="32">
        <v>34393</v>
      </c>
      <c r="L2113" s="33">
        <f t="shared" si="429"/>
        <v>2</v>
      </c>
      <c r="M2113" s="33">
        <f t="shared" si="430"/>
        <v>1994</v>
      </c>
      <c r="N2113" s="34">
        <v>14.5</v>
      </c>
      <c r="P2113" s="32">
        <v>34894</v>
      </c>
      <c r="Q2113" s="33">
        <f t="shared" si="431"/>
        <v>7</v>
      </c>
      <c r="R2113" s="33">
        <f t="shared" si="432"/>
        <v>1995</v>
      </c>
      <c r="S2113" s="34">
        <v>15.8</v>
      </c>
    </row>
    <row r="2114" spans="1:19">
      <c r="A2114" s="32">
        <v>36811</v>
      </c>
      <c r="B2114" s="33">
        <f t="shared" si="425"/>
        <v>10</v>
      </c>
      <c r="C2114" s="33">
        <f t="shared" si="426"/>
        <v>2000</v>
      </c>
      <c r="D2114" s="34">
        <v>0.66500000000000004</v>
      </c>
      <c r="F2114" s="32">
        <v>38471</v>
      </c>
      <c r="G2114" s="33">
        <f t="shared" si="427"/>
        <v>4</v>
      </c>
      <c r="H2114" s="33">
        <f t="shared" si="428"/>
        <v>2005</v>
      </c>
      <c r="I2114" s="34">
        <v>6.64</v>
      </c>
      <c r="K2114" s="32">
        <v>34394</v>
      </c>
      <c r="L2114" s="33">
        <f t="shared" si="429"/>
        <v>3</v>
      </c>
      <c r="M2114" s="33">
        <f t="shared" si="430"/>
        <v>1994</v>
      </c>
      <c r="N2114" s="34">
        <v>14.78</v>
      </c>
      <c r="P2114" s="32">
        <v>34897</v>
      </c>
      <c r="Q2114" s="33">
        <f t="shared" si="431"/>
        <v>7</v>
      </c>
      <c r="R2114" s="33">
        <f t="shared" si="432"/>
        <v>1995</v>
      </c>
      <c r="S2114" s="34">
        <v>15.73</v>
      </c>
    </row>
    <row r="2115" spans="1:19">
      <c r="A2115" s="32">
        <v>36812</v>
      </c>
      <c r="B2115" s="33">
        <f t="shared" si="425"/>
        <v>10</v>
      </c>
      <c r="C2115" s="33">
        <f t="shared" si="426"/>
        <v>2000</v>
      </c>
      <c r="D2115" s="34">
        <v>0.65500000000000003</v>
      </c>
      <c r="F2115" s="32">
        <v>38474</v>
      </c>
      <c r="G2115" s="33">
        <f t="shared" si="427"/>
        <v>5</v>
      </c>
      <c r="H2115" s="33">
        <f t="shared" si="428"/>
        <v>2005</v>
      </c>
      <c r="I2115" s="34">
        <v>6.5</v>
      </c>
      <c r="K2115" s="32">
        <v>34395</v>
      </c>
      <c r="L2115" s="33">
        <f t="shared" si="429"/>
        <v>3</v>
      </c>
      <c r="M2115" s="33">
        <f t="shared" si="430"/>
        <v>1994</v>
      </c>
      <c r="N2115" s="34">
        <v>14.8</v>
      </c>
      <c r="P2115" s="32">
        <v>34898</v>
      </c>
      <c r="Q2115" s="33">
        <f t="shared" si="431"/>
        <v>7</v>
      </c>
      <c r="R2115" s="33">
        <f t="shared" si="432"/>
        <v>1995</v>
      </c>
      <c r="S2115" s="34">
        <v>15.68</v>
      </c>
    </row>
    <row r="2116" spans="1:19">
      <c r="A2116" s="32">
        <v>36815</v>
      </c>
      <c r="B2116" s="33">
        <f t="shared" si="425"/>
        <v>10</v>
      </c>
      <c r="C2116" s="33">
        <f t="shared" si="426"/>
        <v>2000</v>
      </c>
      <c r="D2116" s="34">
        <v>0.63300000000000001</v>
      </c>
      <c r="F2116" s="32">
        <v>38475</v>
      </c>
      <c r="G2116" s="33">
        <f t="shared" si="427"/>
        <v>5</v>
      </c>
      <c r="H2116" s="33">
        <f t="shared" si="428"/>
        <v>2005</v>
      </c>
      <c r="I2116" s="34">
        <v>6.61</v>
      </c>
      <c r="K2116" s="32">
        <v>34396</v>
      </c>
      <c r="L2116" s="33">
        <f t="shared" si="429"/>
        <v>3</v>
      </c>
      <c r="M2116" s="33">
        <f t="shared" si="430"/>
        <v>1994</v>
      </c>
      <c r="N2116" s="34">
        <v>14.74</v>
      </c>
      <c r="P2116" s="32">
        <v>34899</v>
      </c>
      <c r="Q2116" s="33">
        <f t="shared" si="431"/>
        <v>7</v>
      </c>
      <c r="R2116" s="33">
        <f t="shared" si="432"/>
        <v>1995</v>
      </c>
      <c r="S2116" s="34">
        <v>15.8</v>
      </c>
    </row>
    <row r="2117" spans="1:19">
      <c r="A2117" s="32">
        <v>36816</v>
      </c>
      <c r="B2117" s="33">
        <f t="shared" si="425"/>
        <v>10</v>
      </c>
      <c r="C2117" s="33">
        <f t="shared" si="426"/>
        <v>2000</v>
      </c>
      <c r="D2117" s="34">
        <v>0.623</v>
      </c>
      <c r="F2117" s="32">
        <v>38476</v>
      </c>
      <c r="G2117" s="33">
        <f t="shared" si="427"/>
        <v>5</v>
      </c>
      <c r="H2117" s="33">
        <f t="shared" si="428"/>
        <v>2005</v>
      </c>
      <c r="I2117" s="34">
        <v>6.49</v>
      </c>
      <c r="K2117" s="32">
        <v>34397</v>
      </c>
      <c r="L2117" s="33">
        <f t="shared" si="429"/>
        <v>3</v>
      </c>
      <c r="M2117" s="33">
        <f t="shared" si="430"/>
        <v>1994</v>
      </c>
      <c r="N2117" s="34">
        <v>14.57</v>
      </c>
      <c r="P2117" s="32">
        <v>34900</v>
      </c>
      <c r="Q2117" s="33">
        <f t="shared" si="431"/>
        <v>7</v>
      </c>
      <c r="R2117" s="33">
        <f t="shared" si="432"/>
        <v>1995</v>
      </c>
      <c r="S2117" s="34">
        <v>15.68</v>
      </c>
    </row>
    <row r="2118" spans="1:19">
      <c r="A2118" s="32">
        <v>36817</v>
      </c>
      <c r="B2118" s="33">
        <f t="shared" si="425"/>
        <v>10</v>
      </c>
      <c r="C2118" s="33">
        <f t="shared" si="426"/>
        <v>2000</v>
      </c>
      <c r="D2118" s="34">
        <v>0.629</v>
      </c>
      <c r="F2118" s="32">
        <v>38477</v>
      </c>
      <c r="G2118" s="33">
        <f t="shared" si="427"/>
        <v>5</v>
      </c>
      <c r="H2118" s="33">
        <f t="shared" si="428"/>
        <v>2005</v>
      </c>
      <c r="I2118" s="34">
        <v>6.65</v>
      </c>
      <c r="K2118" s="32">
        <v>34400</v>
      </c>
      <c r="L2118" s="33">
        <f t="shared" si="429"/>
        <v>3</v>
      </c>
      <c r="M2118" s="33">
        <f t="shared" si="430"/>
        <v>1994</v>
      </c>
      <c r="N2118" s="34">
        <v>14.14</v>
      </c>
      <c r="P2118" s="32">
        <v>34901</v>
      </c>
      <c r="Q2118" s="33">
        <f t="shared" si="431"/>
        <v>7</v>
      </c>
      <c r="R2118" s="33">
        <f t="shared" si="432"/>
        <v>1995</v>
      </c>
      <c r="S2118" s="34">
        <v>15.35</v>
      </c>
    </row>
    <row r="2119" spans="1:19">
      <c r="A2119" s="32">
        <v>36818</v>
      </c>
      <c r="B2119" s="33">
        <f t="shared" si="425"/>
        <v>10</v>
      </c>
      <c r="C2119" s="33">
        <f t="shared" si="426"/>
        <v>2000</v>
      </c>
      <c r="D2119" s="34">
        <v>0.61799999999999999</v>
      </c>
      <c r="F2119" s="32">
        <v>38478</v>
      </c>
      <c r="G2119" s="33">
        <f t="shared" si="427"/>
        <v>5</v>
      </c>
      <c r="H2119" s="33">
        <f t="shared" si="428"/>
        <v>2005</v>
      </c>
      <c r="I2119" s="34">
        <v>6.67</v>
      </c>
      <c r="K2119" s="32">
        <v>34401</v>
      </c>
      <c r="L2119" s="33">
        <f t="shared" si="429"/>
        <v>3</v>
      </c>
      <c r="M2119" s="33">
        <f t="shared" si="430"/>
        <v>1994</v>
      </c>
      <c r="N2119" s="34">
        <v>14.17</v>
      </c>
      <c r="P2119" s="32">
        <v>34904</v>
      </c>
      <c r="Q2119" s="33">
        <f t="shared" si="431"/>
        <v>7</v>
      </c>
      <c r="R2119" s="33">
        <f t="shared" si="432"/>
        <v>1995</v>
      </c>
      <c r="S2119" s="34">
        <v>15.38</v>
      </c>
    </row>
    <row r="2120" spans="1:19">
      <c r="A2120" s="32">
        <v>36819</v>
      </c>
      <c r="B2120" s="33">
        <f t="shared" si="425"/>
        <v>10</v>
      </c>
      <c r="C2120" s="33">
        <f t="shared" si="426"/>
        <v>2000</v>
      </c>
      <c r="D2120" s="34">
        <v>0.60499999999999998</v>
      </c>
      <c r="F2120" s="32">
        <v>38481</v>
      </c>
      <c r="G2120" s="33">
        <f t="shared" si="427"/>
        <v>5</v>
      </c>
      <c r="H2120" s="33">
        <f t="shared" si="428"/>
        <v>2005</v>
      </c>
      <c r="I2120" s="34">
        <v>6.56</v>
      </c>
      <c r="K2120" s="32">
        <v>34402</v>
      </c>
      <c r="L2120" s="33">
        <f t="shared" si="429"/>
        <v>3</v>
      </c>
      <c r="M2120" s="33">
        <f t="shared" si="430"/>
        <v>1994</v>
      </c>
      <c r="N2120" s="34">
        <v>14.23</v>
      </c>
      <c r="P2120" s="32">
        <v>34905</v>
      </c>
      <c r="Q2120" s="33">
        <f t="shared" si="431"/>
        <v>7</v>
      </c>
      <c r="R2120" s="33">
        <f t="shared" si="432"/>
        <v>1995</v>
      </c>
      <c r="S2120" s="34">
        <v>15.48</v>
      </c>
    </row>
    <row r="2121" spans="1:19">
      <c r="A2121" s="32">
        <v>36822</v>
      </c>
      <c r="B2121" s="33">
        <f t="shared" si="425"/>
        <v>10</v>
      </c>
      <c r="C2121" s="33">
        <f t="shared" si="426"/>
        <v>2000</v>
      </c>
      <c r="D2121" s="34">
        <v>0.60499999999999998</v>
      </c>
      <c r="F2121" s="32">
        <v>38482</v>
      </c>
      <c r="G2121" s="33">
        <f t="shared" si="427"/>
        <v>5</v>
      </c>
      <c r="H2121" s="33">
        <f t="shared" si="428"/>
        <v>2005</v>
      </c>
      <c r="I2121" s="34">
        <v>6.67</v>
      </c>
      <c r="K2121" s="32">
        <v>34403</v>
      </c>
      <c r="L2121" s="33">
        <f t="shared" si="429"/>
        <v>3</v>
      </c>
      <c r="M2121" s="33">
        <f t="shared" si="430"/>
        <v>1994</v>
      </c>
      <c r="N2121" s="34">
        <v>14.19</v>
      </c>
      <c r="P2121" s="32">
        <v>34906</v>
      </c>
      <c r="Q2121" s="33">
        <f t="shared" si="431"/>
        <v>7</v>
      </c>
      <c r="R2121" s="33">
        <f t="shared" si="432"/>
        <v>1995</v>
      </c>
      <c r="S2121" s="34">
        <v>16</v>
      </c>
    </row>
    <row r="2122" spans="1:19">
      <c r="A2122" s="32">
        <v>36823</v>
      </c>
      <c r="B2122" s="33">
        <f t="shared" si="425"/>
        <v>10</v>
      </c>
      <c r="C2122" s="33">
        <f t="shared" si="426"/>
        <v>2000</v>
      </c>
      <c r="D2122" s="34">
        <v>0.61</v>
      </c>
      <c r="F2122" s="32">
        <v>38483</v>
      </c>
      <c r="G2122" s="33">
        <f t="shared" si="427"/>
        <v>5</v>
      </c>
      <c r="H2122" s="33">
        <f t="shared" si="428"/>
        <v>2005</v>
      </c>
      <c r="I2122" s="34">
        <v>6.63</v>
      </c>
      <c r="K2122" s="32">
        <v>34404</v>
      </c>
      <c r="L2122" s="33">
        <f t="shared" si="429"/>
        <v>3</v>
      </c>
      <c r="M2122" s="33">
        <f t="shared" si="430"/>
        <v>1994</v>
      </c>
      <c r="N2122" s="34">
        <v>14.47</v>
      </c>
      <c r="P2122" s="32">
        <v>34907</v>
      </c>
      <c r="Q2122" s="33">
        <f t="shared" si="431"/>
        <v>7</v>
      </c>
      <c r="R2122" s="33">
        <f t="shared" si="432"/>
        <v>1995</v>
      </c>
      <c r="S2122" s="34">
        <v>15.98</v>
      </c>
    </row>
    <row r="2123" spans="1:19">
      <c r="A2123" s="32">
        <v>36824</v>
      </c>
      <c r="B2123" s="33">
        <f t="shared" si="425"/>
        <v>10</v>
      </c>
      <c r="C2123" s="33">
        <f t="shared" si="426"/>
        <v>2000</v>
      </c>
      <c r="D2123" s="34">
        <v>0.60599999999999998</v>
      </c>
      <c r="F2123" s="32">
        <v>38484</v>
      </c>
      <c r="G2123" s="33">
        <f t="shared" si="427"/>
        <v>5</v>
      </c>
      <c r="H2123" s="33">
        <f t="shared" si="428"/>
        <v>2005</v>
      </c>
      <c r="I2123" s="34">
        <v>6.62</v>
      </c>
      <c r="K2123" s="32">
        <v>34407</v>
      </c>
      <c r="L2123" s="33">
        <f t="shared" si="429"/>
        <v>3</v>
      </c>
      <c r="M2123" s="33">
        <f t="shared" si="430"/>
        <v>1994</v>
      </c>
      <c r="N2123" s="34">
        <v>14.52</v>
      </c>
      <c r="P2123" s="32">
        <v>34908</v>
      </c>
      <c r="Q2123" s="33">
        <f t="shared" si="431"/>
        <v>7</v>
      </c>
      <c r="R2123" s="33">
        <f t="shared" si="432"/>
        <v>1995</v>
      </c>
      <c r="S2123" s="34">
        <v>15.93</v>
      </c>
    </row>
    <row r="2124" spans="1:19">
      <c r="A2124" s="32">
        <v>36825</v>
      </c>
      <c r="B2124" s="33">
        <f t="shared" si="425"/>
        <v>10</v>
      </c>
      <c r="C2124" s="33">
        <f t="shared" si="426"/>
        <v>2000</v>
      </c>
      <c r="D2124" s="34">
        <v>0.60399999999999998</v>
      </c>
      <c r="F2124" s="32">
        <v>38485</v>
      </c>
      <c r="G2124" s="33">
        <f t="shared" si="427"/>
        <v>5</v>
      </c>
      <c r="H2124" s="33">
        <f t="shared" si="428"/>
        <v>2005</v>
      </c>
      <c r="I2124" s="34">
        <v>6.47</v>
      </c>
      <c r="K2124" s="32">
        <v>34408</v>
      </c>
      <c r="L2124" s="33">
        <f t="shared" si="429"/>
        <v>3</v>
      </c>
      <c r="M2124" s="33">
        <f t="shared" si="430"/>
        <v>1994</v>
      </c>
      <c r="N2124" s="34">
        <v>14.82</v>
      </c>
      <c r="P2124" s="32">
        <v>34911</v>
      </c>
      <c r="Q2124" s="33">
        <f t="shared" si="431"/>
        <v>7</v>
      </c>
      <c r="R2124" s="33">
        <f t="shared" si="432"/>
        <v>1995</v>
      </c>
      <c r="S2124" s="34">
        <v>15.78</v>
      </c>
    </row>
    <row r="2125" spans="1:19">
      <c r="A2125" s="32">
        <v>36826</v>
      </c>
      <c r="B2125" s="33">
        <f t="shared" si="425"/>
        <v>10</v>
      </c>
      <c r="C2125" s="33">
        <f t="shared" si="426"/>
        <v>2000</v>
      </c>
      <c r="D2125" s="34">
        <v>0.60499999999999998</v>
      </c>
      <c r="F2125" s="32">
        <v>38488</v>
      </c>
      <c r="G2125" s="33">
        <f t="shared" si="427"/>
        <v>5</v>
      </c>
      <c r="H2125" s="33">
        <f t="shared" si="428"/>
        <v>2005</v>
      </c>
      <c r="I2125" s="34">
        <v>6.45</v>
      </c>
      <c r="K2125" s="32">
        <v>34409</v>
      </c>
      <c r="L2125" s="33">
        <f t="shared" si="429"/>
        <v>3</v>
      </c>
      <c r="M2125" s="33">
        <f t="shared" si="430"/>
        <v>1994</v>
      </c>
      <c r="N2125" s="34">
        <v>15.03</v>
      </c>
      <c r="P2125" s="32">
        <v>34912</v>
      </c>
      <c r="Q2125" s="33">
        <f t="shared" si="431"/>
        <v>8</v>
      </c>
      <c r="R2125" s="33">
        <f t="shared" si="432"/>
        <v>1995</v>
      </c>
      <c r="S2125" s="34">
        <v>16.100000000000001</v>
      </c>
    </row>
    <row r="2126" spans="1:19">
      <c r="A2126" s="32">
        <v>36829</v>
      </c>
      <c r="B2126" s="33">
        <f t="shared" si="425"/>
        <v>10</v>
      </c>
      <c r="C2126" s="33">
        <f t="shared" si="426"/>
        <v>2000</v>
      </c>
      <c r="D2126" s="34">
        <v>0.59899999999999998</v>
      </c>
      <c r="F2126" s="32">
        <v>38489</v>
      </c>
      <c r="G2126" s="33">
        <f t="shared" si="427"/>
        <v>5</v>
      </c>
      <c r="H2126" s="33">
        <f t="shared" si="428"/>
        <v>2005</v>
      </c>
      <c r="I2126" s="34">
        <v>6.41</v>
      </c>
      <c r="K2126" s="32">
        <v>34410</v>
      </c>
      <c r="L2126" s="33">
        <f t="shared" si="429"/>
        <v>3</v>
      </c>
      <c r="M2126" s="33">
        <f t="shared" si="430"/>
        <v>1994</v>
      </c>
      <c r="N2126" s="34">
        <v>14.83</v>
      </c>
      <c r="P2126" s="32">
        <v>34913</v>
      </c>
      <c r="Q2126" s="33">
        <f t="shared" si="431"/>
        <v>8</v>
      </c>
      <c r="R2126" s="33">
        <f t="shared" si="432"/>
        <v>1995</v>
      </c>
      <c r="S2126" s="34">
        <v>16.13</v>
      </c>
    </row>
    <row r="2127" spans="1:19">
      <c r="A2127" s="32">
        <v>36830</v>
      </c>
      <c r="B2127" s="33">
        <f t="shared" si="425"/>
        <v>10</v>
      </c>
      <c r="C2127" s="33">
        <f t="shared" si="426"/>
        <v>2000</v>
      </c>
      <c r="D2127" s="34">
        <v>0.59899999999999998</v>
      </c>
      <c r="F2127" s="32">
        <v>38490</v>
      </c>
      <c r="G2127" s="33">
        <f t="shared" si="427"/>
        <v>5</v>
      </c>
      <c r="H2127" s="33">
        <f t="shared" si="428"/>
        <v>2005</v>
      </c>
      <c r="I2127" s="34">
        <v>6.5</v>
      </c>
      <c r="K2127" s="32">
        <v>34411</v>
      </c>
      <c r="L2127" s="33">
        <f t="shared" si="429"/>
        <v>3</v>
      </c>
      <c r="M2127" s="33">
        <f t="shared" si="430"/>
        <v>1994</v>
      </c>
      <c r="N2127" s="34">
        <v>14.88</v>
      </c>
      <c r="P2127" s="32">
        <v>34914</v>
      </c>
      <c r="Q2127" s="33">
        <f t="shared" si="431"/>
        <v>8</v>
      </c>
      <c r="R2127" s="33">
        <f t="shared" si="432"/>
        <v>1995</v>
      </c>
      <c r="S2127" s="34">
        <v>15.99</v>
      </c>
    </row>
    <row r="2128" spans="1:19">
      <c r="A2128" s="32">
        <v>36831</v>
      </c>
      <c r="B2128" s="33">
        <f t="shared" si="425"/>
        <v>11</v>
      </c>
      <c r="C2128" s="33">
        <f t="shared" si="426"/>
        <v>2000</v>
      </c>
      <c r="D2128" s="34">
        <v>0.58799999999999997</v>
      </c>
      <c r="F2128" s="32">
        <v>38491</v>
      </c>
      <c r="G2128" s="33">
        <f t="shared" si="427"/>
        <v>5</v>
      </c>
      <c r="H2128" s="33">
        <f t="shared" si="428"/>
        <v>2005</v>
      </c>
      <c r="I2128" s="34">
        <v>6.39</v>
      </c>
      <c r="K2128" s="32">
        <v>34414</v>
      </c>
      <c r="L2128" s="33">
        <f t="shared" si="429"/>
        <v>3</v>
      </c>
      <c r="M2128" s="33">
        <f t="shared" si="430"/>
        <v>1994</v>
      </c>
      <c r="N2128" s="34">
        <v>15.37</v>
      </c>
      <c r="P2128" s="32">
        <v>34915</v>
      </c>
      <c r="Q2128" s="33">
        <f t="shared" si="431"/>
        <v>8</v>
      </c>
      <c r="R2128" s="33">
        <f t="shared" si="432"/>
        <v>1995</v>
      </c>
      <c r="S2128" s="34">
        <v>16.079999999999998</v>
      </c>
    </row>
    <row r="2129" spans="1:19">
      <c r="A2129" s="32">
        <v>36832</v>
      </c>
      <c r="B2129" s="33">
        <f t="shared" si="425"/>
        <v>11</v>
      </c>
      <c r="C2129" s="33">
        <f t="shared" si="426"/>
        <v>2000</v>
      </c>
      <c r="D2129" s="34">
        <v>0.57399999999999995</v>
      </c>
      <c r="F2129" s="32">
        <v>38492</v>
      </c>
      <c r="G2129" s="33">
        <f t="shared" si="427"/>
        <v>5</v>
      </c>
      <c r="H2129" s="33">
        <f t="shared" si="428"/>
        <v>2005</v>
      </c>
      <c r="I2129" s="34">
        <v>6.36</v>
      </c>
      <c r="K2129" s="32">
        <v>34415</v>
      </c>
      <c r="L2129" s="33">
        <f t="shared" si="429"/>
        <v>3</v>
      </c>
      <c r="M2129" s="33">
        <f t="shared" si="430"/>
        <v>1994</v>
      </c>
      <c r="N2129" s="34">
        <v>15.04</v>
      </c>
      <c r="P2129" s="32">
        <v>34918</v>
      </c>
      <c r="Q2129" s="33">
        <f t="shared" si="431"/>
        <v>8</v>
      </c>
      <c r="R2129" s="33">
        <f t="shared" si="432"/>
        <v>1995</v>
      </c>
      <c r="S2129" s="34">
        <v>15.9</v>
      </c>
    </row>
    <row r="2130" spans="1:19">
      <c r="A2130" s="32">
        <v>36833</v>
      </c>
      <c r="B2130" s="33">
        <f t="shared" si="425"/>
        <v>11</v>
      </c>
      <c r="C2130" s="33">
        <f t="shared" si="426"/>
        <v>2000</v>
      </c>
      <c r="D2130" s="34">
        <v>0.57599999999999996</v>
      </c>
      <c r="F2130" s="32">
        <v>38495</v>
      </c>
      <c r="G2130" s="33">
        <f t="shared" si="427"/>
        <v>5</v>
      </c>
      <c r="H2130" s="33">
        <f t="shared" si="428"/>
        <v>2005</v>
      </c>
      <c r="I2130" s="34">
        <v>6.33</v>
      </c>
      <c r="K2130" s="32">
        <v>34416</v>
      </c>
      <c r="L2130" s="33">
        <f t="shared" si="429"/>
        <v>3</v>
      </c>
      <c r="M2130" s="33">
        <f t="shared" si="430"/>
        <v>1994</v>
      </c>
      <c r="N2130" s="34">
        <v>14.94</v>
      </c>
      <c r="P2130" s="32">
        <v>34919</v>
      </c>
      <c r="Q2130" s="33">
        <f t="shared" si="431"/>
        <v>8</v>
      </c>
      <c r="R2130" s="33">
        <f t="shared" si="432"/>
        <v>1995</v>
      </c>
      <c r="S2130" s="34">
        <v>16</v>
      </c>
    </row>
    <row r="2131" spans="1:19">
      <c r="A2131" s="32">
        <v>36836</v>
      </c>
      <c r="B2131" s="33">
        <f t="shared" si="425"/>
        <v>11</v>
      </c>
      <c r="C2131" s="33">
        <f t="shared" si="426"/>
        <v>2000</v>
      </c>
      <c r="D2131" s="34">
        <v>0.57499999999999996</v>
      </c>
      <c r="F2131" s="32">
        <v>38496</v>
      </c>
      <c r="G2131" s="33">
        <f t="shared" si="427"/>
        <v>5</v>
      </c>
      <c r="H2131" s="33">
        <f t="shared" si="428"/>
        <v>2005</v>
      </c>
      <c r="I2131" s="34">
        <v>6.45</v>
      </c>
      <c r="K2131" s="32">
        <v>34417</v>
      </c>
      <c r="L2131" s="33">
        <f t="shared" si="429"/>
        <v>3</v>
      </c>
      <c r="M2131" s="33">
        <f t="shared" si="430"/>
        <v>1994</v>
      </c>
      <c r="N2131" s="34">
        <v>15.21</v>
      </c>
      <c r="P2131" s="32">
        <v>34920</v>
      </c>
      <c r="Q2131" s="33">
        <f t="shared" si="431"/>
        <v>8</v>
      </c>
      <c r="R2131" s="33">
        <f t="shared" si="432"/>
        <v>1995</v>
      </c>
      <c r="S2131" s="34">
        <v>16.13</v>
      </c>
    </row>
    <row r="2132" spans="1:19">
      <c r="A2132" s="32">
        <v>36837</v>
      </c>
      <c r="B2132" s="33">
        <f t="shared" si="425"/>
        <v>11</v>
      </c>
      <c r="C2132" s="33">
        <f t="shared" si="426"/>
        <v>2000</v>
      </c>
      <c r="D2132" s="34">
        <v>0.57499999999999996</v>
      </c>
      <c r="F2132" s="32">
        <v>38497</v>
      </c>
      <c r="G2132" s="33">
        <f t="shared" si="427"/>
        <v>5</v>
      </c>
      <c r="H2132" s="33">
        <f t="shared" si="428"/>
        <v>2005</v>
      </c>
      <c r="I2132" s="34">
        <v>6.33</v>
      </c>
      <c r="K2132" s="32">
        <v>34418</v>
      </c>
      <c r="L2132" s="33">
        <f t="shared" si="429"/>
        <v>3</v>
      </c>
      <c r="M2132" s="33">
        <f t="shared" si="430"/>
        <v>1994</v>
      </c>
      <c r="N2132" s="34">
        <v>15.19</v>
      </c>
      <c r="P2132" s="32">
        <v>34921</v>
      </c>
      <c r="Q2132" s="33">
        <f t="shared" si="431"/>
        <v>8</v>
      </c>
      <c r="R2132" s="33">
        <f t="shared" si="432"/>
        <v>1995</v>
      </c>
      <c r="S2132" s="34">
        <v>16.079999999999998</v>
      </c>
    </row>
    <row r="2133" spans="1:19">
      <c r="A2133" s="32">
        <v>36838</v>
      </c>
      <c r="B2133" s="33">
        <f t="shared" si="425"/>
        <v>11</v>
      </c>
      <c r="C2133" s="33">
        <f t="shared" si="426"/>
        <v>2000</v>
      </c>
      <c r="D2133" s="34">
        <v>0.57499999999999996</v>
      </c>
      <c r="F2133" s="32">
        <v>38498</v>
      </c>
      <c r="G2133" s="33">
        <f t="shared" si="427"/>
        <v>5</v>
      </c>
      <c r="H2133" s="33">
        <f t="shared" si="428"/>
        <v>2005</v>
      </c>
      <c r="I2133" s="34">
        <v>6.3</v>
      </c>
      <c r="K2133" s="32">
        <v>34421</v>
      </c>
      <c r="L2133" s="33">
        <f t="shared" si="429"/>
        <v>3</v>
      </c>
      <c r="M2133" s="33">
        <f t="shared" si="430"/>
        <v>1994</v>
      </c>
      <c r="N2133" s="34">
        <v>14.15</v>
      </c>
      <c r="P2133" s="32">
        <v>34922</v>
      </c>
      <c r="Q2133" s="33">
        <f t="shared" si="431"/>
        <v>8</v>
      </c>
      <c r="R2133" s="33">
        <f t="shared" si="432"/>
        <v>1995</v>
      </c>
      <c r="S2133" s="34">
        <v>16.23</v>
      </c>
    </row>
    <row r="2134" spans="1:19">
      <c r="A2134" s="32">
        <v>36839</v>
      </c>
      <c r="B2134" s="33">
        <f t="shared" si="425"/>
        <v>11</v>
      </c>
      <c r="C2134" s="33">
        <f t="shared" si="426"/>
        <v>2000</v>
      </c>
      <c r="D2134" s="34">
        <v>0.58599999999999997</v>
      </c>
      <c r="F2134" s="32">
        <v>38499</v>
      </c>
      <c r="G2134" s="33">
        <f t="shared" si="427"/>
        <v>5</v>
      </c>
      <c r="H2134" s="33">
        <f t="shared" si="428"/>
        <v>2005</v>
      </c>
      <c r="I2134" s="34">
        <v>6.22</v>
      </c>
      <c r="K2134" s="32">
        <v>34422</v>
      </c>
      <c r="L2134" s="33">
        <f t="shared" si="429"/>
        <v>3</v>
      </c>
      <c r="M2134" s="33">
        <f t="shared" si="430"/>
        <v>1994</v>
      </c>
      <c r="N2134" s="34">
        <v>14.41</v>
      </c>
      <c r="P2134" s="32">
        <v>34925</v>
      </c>
      <c r="Q2134" s="33">
        <f t="shared" si="431"/>
        <v>8</v>
      </c>
      <c r="R2134" s="33">
        <f t="shared" si="432"/>
        <v>1995</v>
      </c>
      <c r="S2134" s="34">
        <v>15.93</v>
      </c>
    </row>
    <row r="2135" spans="1:19">
      <c r="A2135" s="32">
        <v>36840</v>
      </c>
      <c r="B2135" s="33">
        <f t="shared" si="425"/>
        <v>11</v>
      </c>
      <c r="C2135" s="33">
        <f t="shared" si="426"/>
        <v>2000</v>
      </c>
      <c r="D2135" s="34">
        <v>0.59499999999999997</v>
      </c>
      <c r="F2135" s="32">
        <v>38503</v>
      </c>
      <c r="G2135" s="33">
        <f t="shared" si="427"/>
        <v>5</v>
      </c>
      <c r="H2135" s="33">
        <f t="shared" si="428"/>
        <v>2005</v>
      </c>
      <c r="I2135" s="34">
        <v>6.31</v>
      </c>
      <c r="K2135" s="32">
        <v>34423</v>
      </c>
      <c r="L2135" s="33">
        <f t="shared" si="429"/>
        <v>3</v>
      </c>
      <c r="M2135" s="33">
        <f t="shared" si="430"/>
        <v>1994</v>
      </c>
      <c r="N2135" s="34">
        <v>14.4</v>
      </c>
      <c r="P2135" s="32">
        <v>34926</v>
      </c>
      <c r="Q2135" s="33">
        <f t="shared" si="431"/>
        <v>8</v>
      </c>
      <c r="R2135" s="33">
        <f t="shared" si="432"/>
        <v>1995</v>
      </c>
      <c r="S2135" s="34">
        <v>15.85</v>
      </c>
    </row>
    <row r="2136" spans="1:19">
      <c r="A2136" s="32">
        <v>36843</v>
      </c>
      <c r="B2136" s="33">
        <f t="shared" si="425"/>
        <v>11</v>
      </c>
      <c r="C2136" s="33">
        <f t="shared" si="426"/>
        <v>2000</v>
      </c>
      <c r="D2136" s="34">
        <v>0.61599999999999999</v>
      </c>
      <c r="F2136" s="32">
        <v>38504</v>
      </c>
      <c r="G2136" s="33">
        <f t="shared" si="427"/>
        <v>6</v>
      </c>
      <c r="H2136" s="33">
        <f t="shared" si="428"/>
        <v>2005</v>
      </c>
      <c r="I2136" s="34">
        <v>6.36</v>
      </c>
      <c r="K2136" s="32">
        <v>34424</v>
      </c>
      <c r="L2136" s="33">
        <f t="shared" si="429"/>
        <v>3</v>
      </c>
      <c r="M2136" s="33">
        <f t="shared" si="430"/>
        <v>1994</v>
      </c>
      <c r="N2136" s="34">
        <v>14.78</v>
      </c>
      <c r="P2136" s="32">
        <v>34927</v>
      </c>
      <c r="Q2136" s="33">
        <f t="shared" si="431"/>
        <v>8</v>
      </c>
      <c r="R2136" s="33">
        <f t="shared" si="432"/>
        <v>1995</v>
      </c>
      <c r="S2136" s="34">
        <v>15.78</v>
      </c>
    </row>
    <row r="2137" spans="1:19">
      <c r="A2137" s="32">
        <v>36844</v>
      </c>
      <c r="B2137" s="33">
        <f t="shared" si="425"/>
        <v>11</v>
      </c>
      <c r="C2137" s="33">
        <f t="shared" si="426"/>
        <v>2000</v>
      </c>
      <c r="D2137" s="34">
        <v>0.63300000000000001</v>
      </c>
      <c r="F2137" s="32">
        <v>38505</v>
      </c>
      <c r="G2137" s="33">
        <f t="shared" si="427"/>
        <v>6</v>
      </c>
      <c r="H2137" s="33">
        <f t="shared" si="428"/>
        <v>2005</v>
      </c>
      <c r="I2137" s="34">
        <v>6.63</v>
      </c>
      <c r="K2137" s="32">
        <v>34428</v>
      </c>
      <c r="L2137" s="33">
        <f t="shared" si="429"/>
        <v>4</v>
      </c>
      <c r="M2137" s="33">
        <f t="shared" si="430"/>
        <v>1994</v>
      </c>
      <c r="N2137" s="34">
        <v>15.67</v>
      </c>
      <c r="P2137" s="32">
        <v>34928</v>
      </c>
      <c r="Q2137" s="33">
        <f t="shared" si="431"/>
        <v>8</v>
      </c>
      <c r="R2137" s="33">
        <f t="shared" si="432"/>
        <v>1995</v>
      </c>
      <c r="S2137" s="34">
        <v>15.85</v>
      </c>
    </row>
    <row r="2138" spans="1:19">
      <c r="A2138" s="32">
        <v>36845</v>
      </c>
      <c r="B2138" s="33">
        <f t="shared" si="425"/>
        <v>11</v>
      </c>
      <c r="C2138" s="33">
        <f t="shared" si="426"/>
        <v>2000</v>
      </c>
      <c r="D2138" s="34">
        <v>0.63500000000000001</v>
      </c>
      <c r="F2138" s="32">
        <v>38506</v>
      </c>
      <c r="G2138" s="33">
        <f t="shared" si="427"/>
        <v>6</v>
      </c>
      <c r="H2138" s="33">
        <f t="shared" si="428"/>
        <v>2005</v>
      </c>
      <c r="I2138" s="34">
        <v>6.65</v>
      </c>
      <c r="K2138" s="32">
        <v>34429</v>
      </c>
      <c r="L2138" s="33">
        <f t="shared" si="429"/>
        <v>4</v>
      </c>
      <c r="M2138" s="33">
        <f t="shared" si="430"/>
        <v>1994</v>
      </c>
      <c r="N2138" s="34">
        <v>15.67</v>
      </c>
      <c r="P2138" s="32">
        <v>34929</v>
      </c>
      <c r="Q2138" s="33">
        <f t="shared" si="431"/>
        <v>8</v>
      </c>
      <c r="R2138" s="33">
        <f t="shared" si="432"/>
        <v>1995</v>
      </c>
      <c r="S2138" s="34">
        <v>16.03</v>
      </c>
    </row>
    <row r="2139" spans="1:19">
      <c r="A2139" s="32">
        <v>36846</v>
      </c>
      <c r="B2139" s="33">
        <f t="shared" si="425"/>
        <v>11</v>
      </c>
      <c r="C2139" s="33">
        <f t="shared" si="426"/>
        <v>2000</v>
      </c>
      <c r="D2139" s="34">
        <v>0.62</v>
      </c>
      <c r="F2139" s="32">
        <v>38509</v>
      </c>
      <c r="G2139" s="33">
        <f t="shared" si="427"/>
        <v>6</v>
      </c>
      <c r="H2139" s="33">
        <f t="shared" si="428"/>
        <v>2005</v>
      </c>
      <c r="I2139" s="34">
        <v>7.05</v>
      </c>
      <c r="K2139" s="32">
        <v>34430</v>
      </c>
      <c r="L2139" s="33">
        <f t="shared" si="429"/>
        <v>4</v>
      </c>
      <c r="M2139" s="33">
        <f t="shared" si="430"/>
        <v>1994</v>
      </c>
      <c r="N2139" s="34">
        <v>15.77</v>
      </c>
      <c r="P2139" s="32">
        <v>34932</v>
      </c>
      <c r="Q2139" s="33">
        <f t="shared" si="431"/>
        <v>8</v>
      </c>
      <c r="R2139" s="33">
        <f t="shared" si="432"/>
        <v>1995</v>
      </c>
      <c r="S2139" s="34">
        <v>16.25</v>
      </c>
    </row>
    <row r="2140" spans="1:19">
      <c r="A2140" s="32">
        <v>36847</v>
      </c>
      <c r="B2140" s="33">
        <f t="shared" si="425"/>
        <v>11</v>
      </c>
      <c r="C2140" s="33">
        <f t="shared" si="426"/>
        <v>2000</v>
      </c>
      <c r="D2140" s="34">
        <v>0.61799999999999999</v>
      </c>
      <c r="F2140" s="32">
        <v>38510</v>
      </c>
      <c r="G2140" s="33">
        <f t="shared" si="427"/>
        <v>6</v>
      </c>
      <c r="H2140" s="33">
        <f t="shared" si="428"/>
        <v>2005</v>
      </c>
      <c r="I2140" s="34">
        <v>7.13</v>
      </c>
      <c r="K2140" s="32">
        <v>34431</v>
      </c>
      <c r="L2140" s="33">
        <f t="shared" si="429"/>
        <v>4</v>
      </c>
      <c r="M2140" s="33">
        <f t="shared" si="430"/>
        <v>1994</v>
      </c>
      <c r="N2140" s="34">
        <v>15.59</v>
      </c>
      <c r="P2140" s="32">
        <v>34933</v>
      </c>
      <c r="Q2140" s="33">
        <f t="shared" si="431"/>
        <v>8</v>
      </c>
      <c r="R2140" s="33">
        <f t="shared" si="432"/>
        <v>1995</v>
      </c>
      <c r="S2140" s="34">
        <v>16.23</v>
      </c>
    </row>
    <row r="2141" spans="1:19">
      <c r="A2141" s="32">
        <v>36850</v>
      </c>
      <c r="B2141" s="33">
        <f t="shared" si="425"/>
        <v>11</v>
      </c>
      <c r="C2141" s="33">
        <f t="shared" si="426"/>
        <v>2000</v>
      </c>
      <c r="D2141" s="34">
        <v>0.63300000000000001</v>
      </c>
      <c r="F2141" s="32">
        <v>38511</v>
      </c>
      <c r="G2141" s="33">
        <f t="shared" si="427"/>
        <v>6</v>
      </c>
      <c r="H2141" s="33">
        <f t="shared" si="428"/>
        <v>2005</v>
      </c>
      <c r="I2141" s="34">
        <v>7.22</v>
      </c>
      <c r="K2141" s="32">
        <v>34432</v>
      </c>
      <c r="L2141" s="33">
        <f t="shared" si="429"/>
        <v>4</v>
      </c>
      <c r="M2141" s="33">
        <f t="shared" si="430"/>
        <v>1994</v>
      </c>
      <c r="N2141" s="34">
        <v>15.57</v>
      </c>
      <c r="P2141" s="32">
        <v>34934</v>
      </c>
      <c r="Q2141" s="33">
        <f t="shared" si="431"/>
        <v>8</v>
      </c>
      <c r="R2141" s="33">
        <f t="shared" si="432"/>
        <v>1995</v>
      </c>
      <c r="S2141" s="34">
        <v>16.5</v>
      </c>
    </row>
    <row r="2142" spans="1:19">
      <c r="A2142" s="32">
        <v>36851</v>
      </c>
      <c r="B2142" s="33">
        <f t="shared" si="425"/>
        <v>11</v>
      </c>
      <c r="C2142" s="33">
        <f t="shared" si="426"/>
        <v>2000</v>
      </c>
      <c r="D2142" s="34">
        <v>0.63</v>
      </c>
      <c r="F2142" s="32">
        <v>38512</v>
      </c>
      <c r="G2142" s="33">
        <f t="shared" si="427"/>
        <v>6</v>
      </c>
      <c r="H2142" s="33">
        <f t="shared" si="428"/>
        <v>2005</v>
      </c>
      <c r="I2142" s="34">
        <v>7.05</v>
      </c>
      <c r="K2142" s="32">
        <v>34435</v>
      </c>
      <c r="L2142" s="33">
        <f t="shared" si="429"/>
        <v>4</v>
      </c>
      <c r="M2142" s="33">
        <f t="shared" si="430"/>
        <v>1994</v>
      </c>
      <c r="N2142" s="34">
        <v>15.86</v>
      </c>
      <c r="P2142" s="32">
        <v>34935</v>
      </c>
      <c r="Q2142" s="33">
        <f t="shared" si="431"/>
        <v>8</v>
      </c>
      <c r="R2142" s="33">
        <f t="shared" si="432"/>
        <v>1995</v>
      </c>
      <c r="S2142" s="34">
        <v>16.3</v>
      </c>
    </row>
    <row r="2143" spans="1:19">
      <c r="A2143" s="32">
        <v>36852</v>
      </c>
      <c r="B2143" s="33">
        <f t="shared" si="425"/>
        <v>11</v>
      </c>
      <c r="C2143" s="33">
        <f t="shared" si="426"/>
        <v>2000</v>
      </c>
      <c r="D2143" s="34">
        <v>0.63</v>
      </c>
      <c r="F2143" s="32">
        <v>38513</v>
      </c>
      <c r="G2143" s="33">
        <f t="shared" si="427"/>
        <v>6</v>
      </c>
      <c r="H2143" s="33">
        <f t="shared" si="428"/>
        <v>2005</v>
      </c>
      <c r="I2143" s="34">
        <v>7.09</v>
      </c>
      <c r="K2143" s="32">
        <v>34436</v>
      </c>
      <c r="L2143" s="33">
        <f t="shared" si="429"/>
        <v>4</v>
      </c>
      <c r="M2143" s="33">
        <f t="shared" si="430"/>
        <v>1994</v>
      </c>
      <c r="N2143" s="34">
        <v>15.74</v>
      </c>
      <c r="P2143" s="32">
        <v>34936</v>
      </c>
      <c r="Q2143" s="33">
        <f t="shared" si="431"/>
        <v>8</v>
      </c>
      <c r="R2143" s="33">
        <f t="shared" si="432"/>
        <v>1995</v>
      </c>
      <c r="S2143" s="34">
        <v>16.149999999999999</v>
      </c>
    </row>
    <row r="2144" spans="1:19">
      <c r="A2144" s="32">
        <v>36854</v>
      </c>
      <c r="B2144" s="33">
        <f t="shared" si="425"/>
        <v>11</v>
      </c>
      <c r="C2144" s="33">
        <f t="shared" si="426"/>
        <v>2000</v>
      </c>
      <c r="D2144" s="34">
        <v>0.63</v>
      </c>
      <c r="F2144" s="32">
        <v>38516</v>
      </c>
      <c r="G2144" s="33">
        <f t="shared" si="427"/>
        <v>6</v>
      </c>
      <c r="H2144" s="33">
        <f t="shared" si="428"/>
        <v>2005</v>
      </c>
      <c r="I2144" s="34">
        <v>7.08</v>
      </c>
      <c r="K2144" s="32">
        <v>34437</v>
      </c>
      <c r="L2144" s="33">
        <f t="shared" si="429"/>
        <v>4</v>
      </c>
      <c r="M2144" s="33">
        <f t="shared" si="430"/>
        <v>1994</v>
      </c>
      <c r="N2144" s="34">
        <v>15.96</v>
      </c>
      <c r="P2144" s="32">
        <v>34940</v>
      </c>
      <c r="Q2144" s="33">
        <f t="shared" si="431"/>
        <v>8</v>
      </c>
      <c r="R2144" s="33">
        <f t="shared" si="432"/>
        <v>1995</v>
      </c>
      <c r="S2144" s="34">
        <v>16.23</v>
      </c>
    </row>
    <row r="2145" spans="1:19">
      <c r="A2145" s="32">
        <v>36857</v>
      </c>
      <c r="B2145" s="33">
        <f t="shared" si="425"/>
        <v>11</v>
      </c>
      <c r="C2145" s="33">
        <f t="shared" si="426"/>
        <v>2000</v>
      </c>
      <c r="D2145" s="34">
        <v>0.63400000000000001</v>
      </c>
      <c r="F2145" s="32">
        <v>38517</v>
      </c>
      <c r="G2145" s="33">
        <f t="shared" si="427"/>
        <v>6</v>
      </c>
      <c r="H2145" s="33">
        <f t="shared" si="428"/>
        <v>2005</v>
      </c>
      <c r="I2145" s="34">
        <v>7.32</v>
      </c>
      <c r="K2145" s="32">
        <v>34438</v>
      </c>
      <c r="L2145" s="33">
        <f t="shared" si="429"/>
        <v>4</v>
      </c>
      <c r="M2145" s="33">
        <f t="shared" si="430"/>
        <v>1994</v>
      </c>
      <c r="N2145" s="34">
        <v>16.2</v>
      </c>
      <c r="P2145" s="32">
        <v>34941</v>
      </c>
      <c r="Q2145" s="33">
        <f t="shared" si="431"/>
        <v>8</v>
      </c>
      <c r="R2145" s="33">
        <f t="shared" si="432"/>
        <v>1995</v>
      </c>
      <c r="S2145" s="34">
        <v>16.18</v>
      </c>
    </row>
    <row r="2146" spans="1:19">
      <c r="A2146" s="32">
        <v>36858</v>
      </c>
      <c r="B2146" s="33">
        <f t="shared" si="425"/>
        <v>11</v>
      </c>
      <c r="C2146" s="33">
        <f t="shared" si="426"/>
        <v>2000</v>
      </c>
      <c r="D2146" s="34">
        <v>0.621</v>
      </c>
      <c r="F2146" s="32">
        <v>38518</v>
      </c>
      <c r="G2146" s="33">
        <f t="shared" si="427"/>
        <v>6</v>
      </c>
      <c r="H2146" s="33">
        <f t="shared" si="428"/>
        <v>2005</v>
      </c>
      <c r="I2146" s="34">
        <v>7.39</v>
      </c>
      <c r="K2146" s="32">
        <v>34439</v>
      </c>
      <c r="L2146" s="33">
        <f t="shared" si="429"/>
        <v>4</v>
      </c>
      <c r="M2146" s="33">
        <f t="shared" si="430"/>
        <v>1994</v>
      </c>
      <c r="N2146" s="34">
        <v>16.579999999999998</v>
      </c>
      <c r="P2146" s="32">
        <v>34942</v>
      </c>
      <c r="Q2146" s="33">
        <f t="shared" si="431"/>
        <v>8</v>
      </c>
      <c r="R2146" s="33">
        <f t="shared" si="432"/>
        <v>1995</v>
      </c>
      <c r="S2146" s="34">
        <v>16.2</v>
      </c>
    </row>
    <row r="2147" spans="1:19">
      <c r="A2147" s="32">
        <v>36859</v>
      </c>
      <c r="B2147" s="33">
        <f t="shared" si="425"/>
        <v>11</v>
      </c>
      <c r="C2147" s="33">
        <f t="shared" si="426"/>
        <v>2000</v>
      </c>
      <c r="D2147" s="34">
        <v>0.6</v>
      </c>
      <c r="F2147" s="32">
        <v>38519</v>
      </c>
      <c r="G2147" s="33">
        <f t="shared" si="427"/>
        <v>6</v>
      </c>
      <c r="H2147" s="33">
        <f t="shared" si="428"/>
        <v>2005</v>
      </c>
      <c r="I2147" s="34">
        <v>7.41</v>
      </c>
      <c r="K2147" s="32">
        <v>34442</v>
      </c>
      <c r="L2147" s="33">
        <f t="shared" si="429"/>
        <v>4</v>
      </c>
      <c r="M2147" s="33">
        <f t="shared" si="430"/>
        <v>1994</v>
      </c>
      <c r="N2147" s="34">
        <v>16.64</v>
      </c>
      <c r="P2147" s="32">
        <v>34943</v>
      </c>
      <c r="Q2147" s="33">
        <f t="shared" si="431"/>
        <v>9</v>
      </c>
      <c r="R2147" s="33">
        <f t="shared" si="432"/>
        <v>1995</v>
      </c>
      <c r="S2147" s="34">
        <v>16.25</v>
      </c>
    </row>
    <row r="2148" spans="1:19">
      <c r="A2148" s="32">
        <v>36860</v>
      </c>
      <c r="B2148" s="33">
        <f t="shared" ref="B2148:B2211" si="433">+MONTH(A2148)</f>
        <v>11</v>
      </c>
      <c r="C2148" s="33">
        <f t="shared" ref="C2148:C2211" si="434">+YEAR(A2148)</f>
        <v>2000</v>
      </c>
      <c r="D2148" s="34">
        <v>0.62</v>
      </c>
      <c r="F2148" s="32">
        <v>38520</v>
      </c>
      <c r="G2148" s="33">
        <f t="shared" ref="G2148:G2211" si="435">+MONTH(F2148)</f>
        <v>6</v>
      </c>
      <c r="H2148" s="33">
        <f t="shared" ref="H2148:H2211" si="436">+YEAR(F2148)</f>
        <v>2005</v>
      </c>
      <c r="I2148" s="34">
        <v>7.61</v>
      </c>
      <c r="K2148" s="32">
        <v>34443</v>
      </c>
      <c r="L2148" s="33">
        <f t="shared" ref="L2148:L2211" si="437">+MONTH(K2148)</f>
        <v>4</v>
      </c>
      <c r="M2148" s="33">
        <f t="shared" ref="M2148:M2211" si="438">+YEAR(K2148)</f>
        <v>1994</v>
      </c>
      <c r="N2148" s="34">
        <v>16.43</v>
      </c>
      <c r="P2148" s="32">
        <v>34946</v>
      </c>
      <c r="Q2148" s="33">
        <f t="shared" ref="Q2148:Q2211" si="439">+MONTH(P2148)</f>
        <v>9</v>
      </c>
      <c r="R2148" s="33">
        <f t="shared" si="432"/>
        <v>1995</v>
      </c>
      <c r="S2148" s="34">
        <v>16.62</v>
      </c>
    </row>
    <row r="2149" spans="1:19">
      <c r="A2149" s="32">
        <v>36861</v>
      </c>
      <c r="B2149" s="33">
        <f t="shared" si="433"/>
        <v>12</v>
      </c>
      <c r="C2149" s="33">
        <f t="shared" si="434"/>
        <v>2000</v>
      </c>
      <c r="D2149" s="34">
        <v>0.63400000000000001</v>
      </c>
      <c r="F2149" s="32">
        <v>38523</v>
      </c>
      <c r="G2149" s="33">
        <f t="shared" si="435"/>
        <v>6</v>
      </c>
      <c r="H2149" s="33">
        <f t="shared" si="436"/>
        <v>2005</v>
      </c>
      <c r="I2149" s="34">
        <v>7.8</v>
      </c>
      <c r="K2149" s="32">
        <v>34444</v>
      </c>
      <c r="L2149" s="33">
        <f t="shared" si="437"/>
        <v>4</v>
      </c>
      <c r="M2149" s="33">
        <f t="shared" si="438"/>
        <v>1994</v>
      </c>
      <c r="N2149" s="34">
        <v>16.649999999999999</v>
      </c>
      <c r="P2149" s="32">
        <v>34947</v>
      </c>
      <c r="Q2149" s="33">
        <f t="shared" si="439"/>
        <v>9</v>
      </c>
      <c r="R2149" s="33">
        <f t="shared" ref="R2149:R2212" si="440">+YEAR(P2149)</f>
        <v>1995</v>
      </c>
      <c r="S2149" s="34">
        <v>16.68</v>
      </c>
    </row>
    <row r="2150" spans="1:19">
      <c r="A2150" s="32">
        <v>36864</v>
      </c>
      <c r="B2150" s="33">
        <f t="shared" si="433"/>
        <v>12</v>
      </c>
      <c r="C2150" s="33">
        <f t="shared" si="434"/>
        <v>2000</v>
      </c>
      <c r="D2150" s="34">
        <v>0.66</v>
      </c>
      <c r="F2150" s="32">
        <v>38524</v>
      </c>
      <c r="G2150" s="33">
        <f t="shared" si="435"/>
        <v>6</v>
      </c>
      <c r="H2150" s="33">
        <f t="shared" si="436"/>
        <v>2005</v>
      </c>
      <c r="I2150" s="34">
        <v>7.46</v>
      </c>
      <c r="K2150" s="32">
        <v>34445</v>
      </c>
      <c r="L2150" s="33">
        <f t="shared" si="437"/>
        <v>4</v>
      </c>
      <c r="M2150" s="33">
        <f t="shared" si="438"/>
        <v>1994</v>
      </c>
      <c r="N2150" s="34">
        <v>17.559999999999999</v>
      </c>
      <c r="P2150" s="32">
        <v>34948</v>
      </c>
      <c r="Q2150" s="33">
        <f t="shared" si="439"/>
        <v>9</v>
      </c>
      <c r="R2150" s="33">
        <f t="shared" si="440"/>
        <v>1995</v>
      </c>
      <c r="S2150" s="34">
        <v>16.63</v>
      </c>
    </row>
    <row r="2151" spans="1:19">
      <c r="A2151" s="32">
        <v>36865</v>
      </c>
      <c r="B2151" s="33">
        <f t="shared" si="433"/>
        <v>12</v>
      </c>
      <c r="C2151" s="33">
        <f t="shared" si="434"/>
        <v>2000</v>
      </c>
      <c r="D2151" s="34">
        <v>0.65500000000000003</v>
      </c>
      <c r="F2151" s="32">
        <v>38525</v>
      </c>
      <c r="G2151" s="33">
        <f t="shared" si="435"/>
        <v>6</v>
      </c>
      <c r="H2151" s="33">
        <f t="shared" si="436"/>
        <v>2005</v>
      </c>
      <c r="I2151" s="34">
        <v>7.39</v>
      </c>
      <c r="K2151" s="32">
        <v>34446</v>
      </c>
      <c r="L2151" s="33">
        <f t="shared" si="437"/>
        <v>4</v>
      </c>
      <c r="M2151" s="33">
        <f t="shared" si="438"/>
        <v>1994</v>
      </c>
      <c r="N2151" s="34">
        <v>17.84</v>
      </c>
      <c r="P2151" s="32">
        <v>34949</v>
      </c>
      <c r="Q2151" s="33">
        <f t="shared" si="439"/>
        <v>9</v>
      </c>
      <c r="R2151" s="33">
        <f t="shared" si="440"/>
        <v>1995</v>
      </c>
      <c r="S2151" s="34">
        <v>16.600000000000001</v>
      </c>
    </row>
    <row r="2152" spans="1:19">
      <c r="A2152" s="32">
        <v>36866</v>
      </c>
      <c r="B2152" s="33">
        <f t="shared" si="433"/>
        <v>12</v>
      </c>
      <c r="C2152" s="33">
        <f t="shared" si="434"/>
        <v>2000</v>
      </c>
      <c r="D2152" s="34">
        <v>0.67100000000000004</v>
      </c>
      <c r="F2152" s="32">
        <v>38526</v>
      </c>
      <c r="G2152" s="33">
        <f t="shared" si="435"/>
        <v>6</v>
      </c>
      <c r="H2152" s="33">
        <f t="shared" si="436"/>
        <v>2005</v>
      </c>
      <c r="I2152" s="34">
        <v>7.51</v>
      </c>
      <c r="K2152" s="32">
        <v>34449</v>
      </c>
      <c r="L2152" s="33">
        <f t="shared" si="437"/>
        <v>4</v>
      </c>
      <c r="M2152" s="33">
        <f t="shared" si="438"/>
        <v>1994</v>
      </c>
      <c r="N2152" s="34">
        <v>17.66</v>
      </c>
      <c r="P2152" s="32">
        <v>34950</v>
      </c>
      <c r="Q2152" s="33">
        <f t="shared" si="439"/>
        <v>9</v>
      </c>
      <c r="R2152" s="33">
        <f t="shared" si="440"/>
        <v>1995</v>
      </c>
      <c r="S2152" s="34">
        <v>16.93</v>
      </c>
    </row>
    <row r="2153" spans="1:19">
      <c r="A2153" s="32">
        <v>36867</v>
      </c>
      <c r="B2153" s="33">
        <f t="shared" si="433"/>
        <v>12</v>
      </c>
      <c r="C2153" s="33">
        <f t="shared" si="434"/>
        <v>2000</v>
      </c>
      <c r="D2153" s="34">
        <v>0.71</v>
      </c>
      <c r="F2153" s="32">
        <v>38527</v>
      </c>
      <c r="G2153" s="33">
        <f t="shared" si="435"/>
        <v>6</v>
      </c>
      <c r="H2153" s="33">
        <f t="shared" si="436"/>
        <v>2005</v>
      </c>
      <c r="I2153" s="34">
        <v>7.45</v>
      </c>
      <c r="K2153" s="32">
        <v>34450</v>
      </c>
      <c r="L2153" s="33">
        <f t="shared" si="437"/>
        <v>4</v>
      </c>
      <c r="M2153" s="33">
        <f t="shared" si="438"/>
        <v>1994</v>
      </c>
      <c r="N2153" s="34">
        <v>16.82</v>
      </c>
      <c r="P2153" s="32">
        <v>34953</v>
      </c>
      <c r="Q2153" s="33">
        <f t="shared" si="439"/>
        <v>9</v>
      </c>
      <c r="R2153" s="33">
        <f t="shared" si="440"/>
        <v>1995</v>
      </c>
      <c r="S2153" s="34">
        <v>16.75</v>
      </c>
    </row>
    <row r="2154" spans="1:19">
      <c r="A2154" s="32">
        <v>36868</v>
      </c>
      <c r="B2154" s="33">
        <f t="shared" si="433"/>
        <v>12</v>
      </c>
      <c r="C2154" s="33">
        <f t="shared" si="434"/>
        <v>2000</v>
      </c>
      <c r="D2154" s="34">
        <v>0.70399999999999996</v>
      </c>
      <c r="F2154" s="32">
        <v>38530</v>
      </c>
      <c r="G2154" s="33">
        <f t="shared" si="435"/>
        <v>6</v>
      </c>
      <c r="H2154" s="33">
        <f t="shared" si="436"/>
        <v>2005</v>
      </c>
      <c r="I2154" s="34">
        <v>7.29</v>
      </c>
      <c r="K2154" s="32">
        <v>34451</v>
      </c>
      <c r="L2154" s="33">
        <f t="shared" si="437"/>
        <v>4</v>
      </c>
      <c r="M2154" s="33">
        <f t="shared" si="438"/>
        <v>1994</v>
      </c>
      <c r="N2154" s="34">
        <v>16.7</v>
      </c>
      <c r="P2154" s="32">
        <v>34954</v>
      </c>
      <c r="Q2154" s="33">
        <f t="shared" si="439"/>
        <v>9</v>
      </c>
      <c r="R2154" s="33">
        <f t="shared" si="440"/>
        <v>1995</v>
      </c>
      <c r="S2154" s="34">
        <v>16.899999999999999</v>
      </c>
    </row>
    <row r="2155" spans="1:19">
      <c r="A2155" s="32">
        <v>36871</v>
      </c>
      <c r="B2155" s="33">
        <f t="shared" si="433"/>
        <v>12</v>
      </c>
      <c r="C2155" s="33">
        <f t="shared" si="434"/>
        <v>2000</v>
      </c>
      <c r="D2155" s="34">
        <v>0.72</v>
      </c>
      <c r="F2155" s="32">
        <v>38531</v>
      </c>
      <c r="G2155" s="33">
        <f t="shared" si="435"/>
        <v>6</v>
      </c>
      <c r="H2155" s="33">
        <f t="shared" si="436"/>
        <v>2005</v>
      </c>
      <c r="I2155" s="34">
        <v>7.04</v>
      </c>
      <c r="K2155" s="32">
        <v>34452</v>
      </c>
      <c r="L2155" s="33">
        <f t="shared" si="437"/>
        <v>4</v>
      </c>
      <c r="M2155" s="33">
        <f t="shared" si="438"/>
        <v>1994</v>
      </c>
      <c r="N2155" s="34">
        <v>16.57</v>
      </c>
      <c r="P2155" s="32">
        <v>34955</v>
      </c>
      <c r="Q2155" s="33">
        <f t="shared" si="439"/>
        <v>9</v>
      </c>
      <c r="R2155" s="33">
        <f t="shared" si="440"/>
        <v>1995</v>
      </c>
      <c r="S2155" s="34">
        <v>16.850000000000001</v>
      </c>
    </row>
    <row r="2156" spans="1:19">
      <c r="A2156" s="32">
        <v>36872</v>
      </c>
      <c r="B2156" s="33">
        <f t="shared" si="433"/>
        <v>12</v>
      </c>
      <c r="C2156" s="33">
        <f t="shared" si="434"/>
        <v>2000</v>
      </c>
      <c r="D2156" s="34">
        <v>0.745</v>
      </c>
      <c r="F2156" s="32">
        <v>38532</v>
      </c>
      <c r="G2156" s="33">
        <f t="shared" si="435"/>
        <v>6</v>
      </c>
      <c r="H2156" s="33">
        <f t="shared" si="436"/>
        <v>2005</v>
      </c>
      <c r="I2156" s="34">
        <v>7.08</v>
      </c>
      <c r="K2156" s="32">
        <v>34453</v>
      </c>
      <c r="L2156" s="33">
        <f t="shared" si="437"/>
        <v>4</v>
      </c>
      <c r="M2156" s="33">
        <f t="shared" si="438"/>
        <v>1994</v>
      </c>
      <c r="N2156" s="34">
        <v>16.920000000000002</v>
      </c>
      <c r="P2156" s="32">
        <v>34956</v>
      </c>
      <c r="Q2156" s="33">
        <f t="shared" si="439"/>
        <v>9</v>
      </c>
      <c r="R2156" s="33">
        <f t="shared" si="440"/>
        <v>1995</v>
      </c>
      <c r="S2156" s="34">
        <v>17</v>
      </c>
    </row>
    <row r="2157" spans="1:19">
      <c r="A2157" s="32">
        <v>36873</v>
      </c>
      <c r="B2157" s="33">
        <f t="shared" si="433"/>
        <v>12</v>
      </c>
      <c r="C2157" s="33">
        <f t="shared" si="434"/>
        <v>2000</v>
      </c>
      <c r="D2157" s="34">
        <v>0.74299999999999999</v>
      </c>
      <c r="F2157" s="32">
        <v>38533</v>
      </c>
      <c r="G2157" s="33">
        <f t="shared" si="435"/>
        <v>6</v>
      </c>
      <c r="H2157" s="33">
        <f t="shared" si="436"/>
        <v>2005</v>
      </c>
      <c r="I2157" s="34">
        <v>7.01</v>
      </c>
      <c r="K2157" s="32">
        <v>34456</v>
      </c>
      <c r="L2157" s="33">
        <f t="shared" si="437"/>
        <v>5</v>
      </c>
      <c r="M2157" s="33">
        <f t="shared" si="438"/>
        <v>1994</v>
      </c>
      <c r="N2157" s="34">
        <v>17.18</v>
      </c>
      <c r="P2157" s="32">
        <v>34957</v>
      </c>
      <c r="Q2157" s="33">
        <f t="shared" si="439"/>
        <v>9</v>
      </c>
      <c r="R2157" s="33">
        <f t="shared" si="440"/>
        <v>1995</v>
      </c>
      <c r="S2157" s="34">
        <v>17.18</v>
      </c>
    </row>
    <row r="2158" spans="1:19">
      <c r="A2158" s="32">
        <v>36874</v>
      </c>
      <c r="B2158" s="33">
        <f t="shared" si="433"/>
        <v>12</v>
      </c>
      <c r="C2158" s="33">
        <f t="shared" si="434"/>
        <v>2000</v>
      </c>
      <c r="D2158" s="34">
        <v>0.69299999999999995</v>
      </c>
      <c r="F2158" s="32">
        <v>38534</v>
      </c>
      <c r="G2158" s="33">
        <f t="shared" si="435"/>
        <v>7</v>
      </c>
      <c r="H2158" s="33">
        <f t="shared" si="436"/>
        <v>2005</v>
      </c>
      <c r="I2158" s="34">
        <v>7.01</v>
      </c>
      <c r="K2158" s="32">
        <v>34457</v>
      </c>
      <c r="L2158" s="33">
        <f t="shared" si="437"/>
        <v>5</v>
      </c>
      <c r="M2158" s="33">
        <f t="shared" si="438"/>
        <v>1994</v>
      </c>
      <c r="N2158" s="34">
        <v>16.93</v>
      </c>
      <c r="P2158" s="32">
        <v>34960</v>
      </c>
      <c r="Q2158" s="33">
        <f t="shared" si="439"/>
        <v>9</v>
      </c>
      <c r="R2158" s="33">
        <f t="shared" si="440"/>
        <v>1995</v>
      </c>
      <c r="S2158" s="34">
        <v>17.23</v>
      </c>
    </row>
    <row r="2159" spans="1:19">
      <c r="A2159" s="32">
        <v>36875</v>
      </c>
      <c r="B2159" s="33">
        <f t="shared" si="433"/>
        <v>12</v>
      </c>
      <c r="C2159" s="33">
        <f t="shared" si="434"/>
        <v>2000</v>
      </c>
      <c r="D2159" s="34">
        <v>0.73299999999999998</v>
      </c>
      <c r="F2159" s="32">
        <v>38538</v>
      </c>
      <c r="G2159" s="33">
        <f t="shared" si="435"/>
        <v>7</v>
      </c>
      <c r="H2159" s="33">
        <f t="shared" si="436"/>
        <v>2005</v>
      </c>
      <c r="I2159" s="34">
        <v>7.38</v>
      </c>
      <c r="K2159" s="32">
        <v>34458</v>
      </c>
      <c r="L2159" s="33">
        <f t="shared" si="437"/>
        <v>5</v>
      </c>
      <c r="M2159" s="33">
        <f t="shared" si="438"/>
        <v>1994</v>
      </c>
      <c r="N2159" s="34">
        <v>16.850000000000001</v>
      </c>
      <c r="P2159" s="32">
        <v>34961</v>
      </c>
      <c r="Q2159" s="33">
        <f t="shared" si="439"/>
        <v>9</v>
      </c>
      <c r="R2159" s="33">
        <f t="shared" si="440"/>
        <v>1995</v>
      </c>
      <c r="S2159" s="34">
        <v>17.23</v>
      </c>
    </row>
    <row r="2160" spans="1:19">
      <c r="A2160" s="32">
        <v>36878</v>
      </c>
      <c r="B2160" s="33">
        <f t="shared" si="433"/>
        <v>12</v>
      </c>
      <c r="C2160" s="33">
        <f t="shared" si="434"/>
        <v>2000</v>
      </c>
      <c r="D2160" s="34">
        <v>0.78100000000000003</v>
      </c>
      <c r="F2160" s="32">
        <v>38539</v>
      </c>
      <c r="G2160" s="33">
        <f t="shared" si="435"/>
        <v>7</v>
      </c>
      <c r="H2160" s="33">
        <f t="shared" si="436"/>
        <v>2005</v>
      </c>
      <c r="I2160" s="34">
        <v>7.69</v>
      </c>
      <c r="K2160" s="32">
        <v>34459</v>
      </c>
      <c r="L2160" s="33">
        <f t="shared" si="437"/>
        <v>5</v>
      </c>
      <c r="M2160" s="33">
        <f t="shared" si="438"/>
        <v>1994</v>
      </c>
      <c r="N2160" s="34">
        <v>17.28</v>
      </c>
      <c r="P2160" s="32">
        <v>34962</v>
      </c>
      <c r="Q2160" s="33">
        <f t="shared" si="439"/>
        <v>9</v>
      </c>
      <c r="R2160" s="33">
        <f t="shared" si="440"/>
        <v>1995</v>
      </c>
      <c r="S2160" s="34">
        <v>17</v>
      </c>
    </row>
    <row r="2161" spans="1:19">
      <c r="A2161" s="32">
        <v>36879</v>
      </c>
      <c r="B2161" s="33">
        <f t="shared" si="433"/>
        <v>12</v>
      </c>
      <c r="C2161" s="33">
        <f t="shared" si="434"/>
        <v>2000</v>
      </c>
      <c r="D2161" s="34">
        <v>0.84099999999999997</v>
      </c>
      <c r="F2161" s="32">
        <v>38540</v>
      </c>
      <c r="G2161" s="33">
        <f t="shared" si="435"/>
        <v>7</v>
      </c>
      <c r="H2161" s="33">
        <f t="shared" si="436"/>
        <v>2005</v>
      </c>
      <c r="I2161" s="34">
        <v>7.62</v>
      </c>
      <c r="K2161" s="32">
        <v>34460</v>
      </c>
      <c r="L2161" s="33">
        <f t="shared" si="437"/>
        <v>5</v>
      </c>
      <c r="M2161" s="33">
        <f t="shared" si="438"/>
        <v>1994</v>
      </c>
      <c r="N2161" s="34">
        <v>17.739999999999998</v>
      </c>
      <c r="P2161" s="32">
        <v>34963</v>
      </c>
      <c r="Q2161" s="33">
        <f t="shared" si="439"/>
        <v>9</v>
      </c>
      <c r="R2161" s="33">
        <f t="shared" si="440"/>
        <v>1995</v>
      </c>
      <c r="S2161" s="34">
        <v>16.600000000000001</v>
      </c>
    </row>
    <row r="2162" spans="1:19">
      <c r="A2162" s="32">
        <v>36880</v>
      </c>
      <c r="B2162" s="33">
        <f t="shared" si="433"/>
        <v>12</v>
      </c>
      <c r="C2162" s="33">
        <f t="shared" si="434"/>
        <v>2000</v>
      </c>
      <c r="D2162" s="34">
        <v>0.84099999999999997</v>
      </c>
      <c r="F2162" s="32">
        <v>38541</v>
      </c>
      <c r="G2162" s="33">
        <f t="shared" si="435"/>
        <v>7</v>
      </c>
      <c r="H2162" s="33">
        <f t="shared" si="436"/>
        <v>2005</v>
      </c>
      <c r="I2162" s="34">
        <v>7.87</v>
      </c>
      <c r="K2162" s="32">
        <v>34463</v>
      </c>
      <c r="L2162" s="33">
        <f t="shared" si="437"/>
        <v>5</v>
      </c>
      <c r="M2162" s="33">
        <f t="shared" si="438"/>
        <v>1994</v>
      </c>
      <c r="N2162" s="34">
        <v>17.72</v>
      </c>
      <c r="P2162" s="32">
        <v>34964</v>
      </c>
      <c r="Q2162" s="33">
        <f t="shared" si="439"/>
        <v>9</v>
      </c>
      <c r="R2162" s="33">
        <f t="shared" si="440"/>
        <v>1995</v>
      </c>
      <c r="S2162" s="34">
        <v>16.399999999999999</v>
      </c>
    </row>
    <row r="2163" spans="1:19">
      <c r="A2163" s="32">
        <v>36881</v>
      </c>
      <c r="B2163" s="33">
        <f t="shared" si="433"/>
        <v>12</v>
      </c>
      <c r="C2163" s="33">
        <f t="shared" si="434"/>
        <v>2000</v>
      </c>
      <c r="D2163" s="34">
        <v>0.84299999999999997</v>
      </c>
      <c r="F2163" s="32">
        <v>38544</v>
      </c>
      <c r="G2163" s="33">
        <f t="shared" si="435"/>
        <v>7</v>
      </c>
      <c r="H2163" s="33">
        <f t="shared" si="436"/>
        <v>2005</v>
      </c>
      <c r="I2163" s="34">
        <v>7.35</v>
      </c>
      <c r="K2163" s="32">
        <v>34464</v>
      </c>
      <c r="L2163" s="33">
        <f t="shared" si="437"/>
        <v>5</v>
      </c>
      <c r="M2163" s="33">
        <f t="shared" si="438"/>
        <v>1994</v>
      </c>
      <c r="N2163" s="34">
        <v>17.62</v>
      </c>
      <c r="P2163" s="32">
        <v>34967</v>
      </c>
      <c r="Q2163" s="33">
        <f t="shared" si="439"/>
        <v>9</v>
      </c>
      <c r="R2163" s="33">
        <f t="shared" si="440"/>
        <v>1995</v>
      </c>
      <c r="S2163" s="34">
        <v>16.18</v>
      </c>
    </row>
    <row r="2164" spans="1:19">
      <c r="A2164" s="32">
        <v>36882</v>
      </c>
      <c r="B2164" s="33">
        <f t="shared" si="433"/>
        <v>12</v>
      </c>
      <c r="C2164" s="33">
        <f t="shared" si="434"/>
        <v>2000</v>
      </c>
      <c r="D2164" s="34">
        <v>0.89300000000000002</v>
      </c>
      <c r="F2164" s="32">
        <v>38545</v>
      </c>
      <c r="G2164" s="33">
        <f t="shared" si="435"/>
        <v>7</v>
      </c>
      <c r="H2164" s="33">
        <f t="shared" si="436"/>
        <v>2005</v>
      </c>
      <c r="I2164" s="34">
        <v>7.79</v>
      </c>
      <c r="K2164" s="32">
        <v>34465</v>
      </c>
      <c r="L2164" s="33">
        <f t="shared" si="437"/>
        <v>5</v>
      </c>
      <c r="M2164" s="33">
        <f t="shared" si="438"/>
        <v>1994</v>
      </c>
      <c r="N2164" s="34">
        <v>17.84</v>
      </c>
      <c r="P2164" s="32">
        <v>34968</v>
      </c>
      <c r="Q2164" s="33">
        <f t="shared" si="439"/>
        <v>9</v>
      </c>
      <c r="R2164" s="33">
        <f t="shared" si="440"/>
        <v>1995</v>
      </c>
      <c r="S2164" s="34">
        <v>16.149999999999999</v>
      </c>
    </row>
    <row r="2165" spans="1:19">
      <c r="A2165" s="32">
        <v>36886</v>
      </c>
      <c r="B2165" s="33">
        <f t="shared" si="433"/>
        <v>12</v>
      </c>
      <c r="C2165" s="33">
        <f t="shared" si="434"/>
        <v>2000</v>
      </c>
      <c r="D2165" s="34">
        <v>0.93300000000000005</v>
      </c>
      <c r="F2165" s="32">
        <v>38546</v>
      </c>
      <c r="G2165" s="33">
        <f t="shared" si="435"/>
        <v>7</v>
      </c>
      <c r="H2165" s="33">
        <f t="shared" si="436"/>
        <v>2005</v>
      </c>
      <c r="I2165" s="34">
        <v>7.78</v>
      </c>
      <c r="K2165" s="32">
        <v>34466</v>
      </c>
      <c r="L2165" s="33">
        <f t="shared" si="437"/>
        <v>5</v>
      </c>
      <c r="M2165" s="33">
        <f t="shared" si="438"/>
        <v>1994</v>
      </c>
      <c r="N2165" s="34">
        <v>18.27</v>
      </c>
      <c r="P2165" s="32">
        <v>34969</v>
      </c>
      <c r="Q2165" s="33">
        <f t="shared" si="439"/>
        <v>9</v>
      </c>
      <c r="R2165" s="33">
        <f t="shared" si="440"/>
        <v>1995</v>
      </c>
      <c r="S2165" s="34">
        <v>16.28</v>
      </c>
    </row>
    <row r="2166" spans="1:19">
      <c r="A2166" s="32">
        <v>36887</v>
      </c>
      <c r="B2166" s="33">
        <f t="shared" si="433"/>
        <v>12</v>
      </c>
      <c r="C2166" s="33">
        <f t="shared" si="434"/>
        <v>2000</v>
      </c>
      <c r="D2166" s="34">
        <v>0.90300000000000002</v>
      </c>
      <c r="F2166" s="32">
        <v>38547</v>
      </c>
      <c r="G2166" s="33">
        <f t="shared" si="435"/>
        <v>7</v>
      </c>
      <c r="H2166" s="33">
        <f t="shared" si="436"/>
        <v>2005</v>
      </c>
      <c r="I2166" s="34">
        <v>7.99</v>
      </c>
      <c r="K2166" s="32">
        <v>34467</v>
      </c>
      <c r="L2166" s="33">
        <f t="shared" si="437"/>
        <v>5</v>
      </c>
      <c r="M2166" s="33">
        <f t="shared" si="438"/>
        <v>1994</v>
      </c>
      <c r="N2166" s="34">
        <v>18.2</v>
      </c>
      <c r="P2166" s="32">
        <v>34970</v>
      </c>
      <c r="Q2166" s="33">
        <f t="shared" si="439"/>
        <v>9</v>
      </c>
      <c r="R2166" s="33">
        <f t="shared" si="440"/>
        <v>1995</v>
      </c>
      <c r="S2166" s="34">
        <v>16.649999999999999</v>
      </c>
    </row>
    <row r="2167" spans="1:19">
      <c r="A2167" s="32">
        <v>36888</v>
      </c>
      <c r="B2167" s="33">
        <f t="shared" si="433"/>
        <v>12</v>
      </c>
      <c r="C2167" s="33">
        <f t="shared" si="434"/>
        <v>2000</v>
      </c>
      <c r="D2167" s="34">
        <v>0.90300000000000002</v>
      </c>
      <c r="F2167" s="32">
        <v>38548</v>
      </c>
      <c r="G2167" s="33">
        <f t="shared" si="435"/>
        <v>7</v>
      </c>
      <c r="H2167" s="33">
        <f t="shared" si="436"/>
        <v>2005</v>
      </c>
      <c r="I2167" s="34">
        <v>8.02</v>
      </c>
      <c r="K2167" s="32">
        <v>34470</v>
      </c>
      <c r="L2167" s="33">
        <f t="shared" si="437"/>
        <v>5</v>
      </c>
      <c r="M2167" s="33">
        <f t="shared" si="438"/>
        <v>1994</v>
      </c>
      <c r="N2167" s="34">
        <v>17.989999999999998</v>
      </c>
      <c r="P2167" s="32">
        <v>34971</v>
      </c>
      <c r="Q2167" s="33">
        <f t="shared" si="439"/>
        <v>9</v>
      </c>
      <c r="R2167" s="33">
        <f t="shared" si="440"/>
        <v>1995</v>
      </c>
      <c r="S2167" s="34">
        <v>16.579999999999998</v>
      </c>
    </row>
    <row r="2168" spans="1:19">
      <c r="A2168" s="32">
        <v>36889</v>
      </c>
      <c r="B2168" s="33">
        <f t="shared" si="433"/>
        <v>12</v>
      </c>
      <c r="C2168" s="33">
        <f t="shared" si="434"/>
        <v>2000</v>
      </c>
      <c r="D2168" s="34">
        <v>0.9</v>
      </c>
      <c r="F2168" s="32">
        <v>38551</v>
      </c>
      <c r="G2168" s="33">
        <f t="shared" si="435"/>
        <v>7</v>
      </c>
      <c r="H2168" s="33">
        <f t="shared" si="436"/>
        <v>2005</v>
      </c>
      <c r="I2168" s="34">
        <v>7.77</v>
      </c>
      <c r="K2168" s="32">
        <v>34471</v>
      </c>
      <c r="L2168" s="33">
        <f t="shared" si="437"/>
        <v>5</v>
      </c>
      <c r="M2168" s="33">
        <f t="shared" si="438"/>
        <v>1994</v>
      </c>
      <c r="N2168" s="34">
        <v>17.61</v>
      </c>
      <c r="P2168" s="32">
        <v>34974</v>
      </c>
      <c r="Q2168" s="33">
        <f t="shared" si="439"/>
        <v>10</v>
      </c>
      <c r="R2168" s="33">
        <f t="shared" si="440"/>
        <v>1995</v>
      </c>
      <c r="S2168" s="34">
        <v>16.55</v>
      </c>
    </row>
    <row r="2169" spans="1:19">
      <c r="A2169" s="32">
        <v>36893</v>
      </c>
      <c r="B2169" s="33">
        <f t="shared" si="433"/>
        <v>1</v>
      </c>
      <c r="C2169" s="33">
        <f t="shared" si="434"/>
        <v>2001</v>
      </c>
      <c r="D2169" s="34">
        <v>0.80500000000000005</v>
      </c>
      <c r="F2169" s="32">
        <v>38552</v>
      </c>
      <c r="G2169" s="33">
        <f t="shared" si="435"/>
        <v>7</v>
      </c>
      <c r="H2169" s="33">
        <f t="shared" si="436"/>
        <v>2005</v>
      </c>
      <c r="I2169" s="34">
        <v>7.7</v>
      </c>
      <c r="K2169" s="32">
        <v>34472</v>
      </c>
      <c r="L2169" s="33">
        <f t="shared" si="437"/>
        <v>5</v>
      </c>
      <c r="M2169" s="33">
        <f t="shared" si="438"/>
        <v>1994</v>
      </c>
      <c r="N2169" s="34">
        <v>18.02</v>
      </c>
      <c r="P2169" s="32">
        <v>34975</v>
      </c>
      <c r="Q2169" s="33">
        <f t="shared" si="439"/>
        <v>10</v>
      </c>
      <c r="R2169" s="33">
        <f t="shared" si="440"/>
        <v>1995</v>
      </c>
      <c r="S2169" s="34">
        <v>16.579999999999998</v>
      </c>
    </row>
    <row r="2170" spans="1:19">
      <c r="A2170" s="32">
        <v>36894</v>
      </c>
      <c r="B2170" s="33">
        <f t="shared" si="433"/>
        <v>1</v>
      </c>
      <c r="C2170" s="33">
        <f t="shared" si="434"/>
        <v>2001</v>
      </c>
      <c r="D2170" s="34">
        <v>0.78</v>
      </c>
      <c r="F2170" s="32">
        <v>38553</v>
      </c>
      <c r="G2170" s="33">
        <f t="shared" si="435"/>
        <v>7</v>
      </c>
      <c r="H2170" s="33">
        <f t="shared" si="436"/>
        <v>2005</v>
      </c>
      <c r="I2170" s="34">
        <v>7.75</v>
      </c>
      <c r="K2170" s="32">
        <v>34473</v>
      </c>
      <c r="L2170" s="33">
        <f t="shared" si="437"/>
        <v>5</v>
      </c>
      <c r="M2170" s="33">
        <f t="shared" si="438"/>
        <v>1994</v>
      </c>
      <c r="N2170" s="34">
        <v>18.489999999999998</v>
      </c>
      <c r="P2170" s="32">
        <v>34976</v>
      </c>
      <c r="Q2170" s="33">
        <f t="shared" si="439"/>
        <v>10</v>
      </c>
      <c r="R2170" s="33">
        <f t="shared" si="440"/>
        <v>1995</v>
      </c>
      <c r="S2170" s="34">
        <v>16.399999999999999</v>
      </c>
    </row>
    <row r="2171" spans="1:19">
      <c r="A2171" s="32">
        <v>36895</v>
      </c>
      <c r="B2171" s="33">
        <f t="shared" si="433"/>
        <v>1</v>
      </c>
      <c r="C2171" s="33">
        <f t="shared" si="434"/>
        <v>2001</v>
      </c>
      <c r="D2171" s="34">
        <v>0.79500000000000004</v>
      </c>
      <c r="F2171" s="32">
        <v>38554</v>
      </c>
      <c r="G2171" s="33">
        <f t="shared" si="435"/>
        <v>7</v>
      </c>
      <c r="H2171" s="33">
        <f t="shared" si="436"/>
        <v>2005</v>
      </c>
      <c r="I2171" s="34">
        <v>7.64</v>
      </c>
      <c r="K2171" s="32">
        <v>34474</v>
      </c>
      <c r="L2171" s="33">
        <f t="shared" si="437"/>
        <v>5</v>
      </c>
      <c r="M2171" s="33">
        <f t="shared" si="438"/>
        <v>1994</v>
      </c>
      <c r="N2171" s="34">
        <v>18.93</v>
      </c>
      <c r="P2171" s="32">
        <v>34977</v>
      </c>
      <c r="Q2171" s="33">
        <f t="shared" si="439"/>
        <v>10</v>
      </c>
      <c r="R2171" s="33">
        <f t="shared" si="440"/>
        <v>1995</v>
      </c>
      <c r="S2171" s="34">
        <v>15.85</v>
      </c>
    </row>
    <row r="2172" spans="1:19">
      <c r="A2172" s="32">
        <v>36896</v>
      </c>
      <c r="B2172" s="33">
        <f t="shared" si="433"/>
        <v>1</v>
      </c>
      <c r="C2172" s="33">
        <f t="shared" si="434"/>
        <v>2001</v>
      </c>
      <c r="D2172" s="34">
        <v>0.82299999999999995</v>
      </c>
      <c r="F2172" s="32">
        <v>38555</v>
      </c>
      <c r="G2172" s="33">
        <f t="shared" si="435"/>
        <v>7</v>
      </c>
      <c r="H2172" s="33">
        <f t="shared" si="436"/>
        <v>2005</v>
      </c>
      <c r="I2172" s="34">
        <v>7.41</v>
      </c>
      <c r="K2172" s="32">
        <v>34477</v>
      </c>
      <c r="L2172" s="33">
        <f t="shared" si="437"/>
        <v>5</v>
      </c>
      <c r="M2172" s="33">
        <f t="shared" si="438"/>
        <v>1994</v>
      </c>
      <c r="N2172" s="34">
        <v>18.690000000000001</v>
      </c>
      <c r="P2172" s="32">
        <v>34978</v>
      </c>
      <c r="Q2172" s="33">
        <f t="shared" si="439"/>
        <v>10</v>
      </c>
      <c r="R2172" s="33">
        <f t="shared" si="440"/>
        <v>1995</v>
      </c>
      <c r="S2172" s="34">
        <v>15.75</v>
      </c>
    </row>
    <row r="2173" spans="1:19">
      <c r="A2173" s="32">
        <v>36899</v>
      </c>
      <c r="B2173" s="33">
        <f t="shared" si="433"/>
        <v>1</v>
      </c>
      <c r="C2173" s="33">
        <f t="shared" si="434"/>
        <v>2001</v>
      </c>
      <c r="D2173" s="34">
        <v>0.89300000000000002</v>
      </c>
      <c r="F2173" s="32">
        <v>38558</v>
      </c>
      <c r="G2173" s="33">
        <f t="shared" si="435"/>
        <v>7</v>
      </c>
      <c r="H2173" s="33">
        <f t="shared" si="436"/>
        <v>2005</v>
      </c>
      <c r="I2173" s="34">
        <v>7.38</v>
      </c>
      <c r="K2173" s="32">
        <v>34478</v>
      </c>
      <c r="L2173" s="33">
        <f t="shared" si="437"/>
        <v>5</v>
      </c>
      <c r="M2173" s="33">
        <f t="shared" si="438"/>
        <v>1994</v>
      </c>
      <c r="N2173" s="34">
        <v>18.399999999999999</v>
      </c>
      <c r="P2173" s="32">
        <v>34981</v>
      </c>
      <c r="Q2173" s="33">
        <f t="shared" si="439"/>
        <v>10</v>
      </c>
      <c r="R2173" s="33">
        <f t="shared" si="440"/>
        <v>1995</v>
      </c>
      <c r="S2173" s="34">
        <v>16</v>
      </c>
    </row>
    <row r="2174" spans="1:19">
      <c r="A2174" s="32">
        <v>36900</v>
      </c>
      <c r="B2174" s="33">
        <f t="shared" si="433"/>
        <v>1</v>
      </c>
      <c r="C2174" s="33">
        <f t="shared" si="434"/>
        <v>2001</v>
      </c>
      <c r="D2174" s="34">
        <v>0.88300000000000001</v>
      </c>
      <c r="F2174" s="32">
        <v>38559</v>
      </c>
      <c r="G2174" s="33">
        <f t="shared" si="435"/>
        <v>7</v>
      </c>
      <c r="H2174" s="33">
        <f t="shared" si="436"/>
        <v>2005</v>
      </c>
      <c r="I2174" s="34">
        <v>7.45</v>
      </c>
      <c r="K2174" s="32">
        <v>34479</v>
      </c>
      <c r="L2174" s="33">
        <f t="shared" si="437"/>
        <v>5</v>
      </c>
      <c r="M2174" s="33">
        <f t="shared" si="438"/>
        <v>1994</v>
      </c>
      <c r="N2174" s="34">
        <v>17.829999999999998</v>
      </c>
      <c r="P2174" s="32">
        <v>34982</v>
      </c>
      <c r="Q2174" s="33">
        <f t="shared" si="439"/>
        <v>10</v>
      </c>
      <c r="R2174" s="33">
        <f t="shared" si="440"/>
        <v>1995</v>
      </c>
      <c r="S2174" s="34">
        <v>15.95</v>
      </c>
    </row>
    <row r="2175" spans="1:19">
      <c r="A2175" s="32">
        <v>36901</v>
      </c>
      <c r="B2175" s="33">
        <f t="shared" si="433"/>
        <v>1</v>
      </c>
      <c r="C2175" s="33">
        <f t="shared" si="434"/>
        <v>2001</v>
      </c>
      <c r="D2175" s="34">
        <v>0.88300000000000001</v>
      </c>
      <c r="F2175" s="32">
        <v>38560</v>
      </c>
      <c r="G2175" s="33">
        <f t="shared" si="435"/>
        <v>7</v>
      </c>
      <c r="H2175" s="33">
        <f t="shared" si="436"/>
        <v>2005</v>
      </c>
      <c r="I2175" s="34">
        <v>7.52</v>
      </c>
      <c r="K2175" s="32">
        <v>34480</v>
      </c>
      <c r="L2175" s="33">
        <f t="shared" si="437"/>
        <v>5</v>
      </c>
      <c r="M2175" s="33">
        <f t="shared" si="438"/>
        <v>1994</v>
      </c>
      <c r="N2175" s="34">
        <v>17.760000000000002</v>
      </c>
      <c r="P2175" s="32">
        <v>34983</v>
      </c>
      <c r="Q2175" s="33">
        <f t="shared" si="439"/>
        <v>10</v>
      </c>
      <c r="R2175" s="33">
        <f t="shared" si="440"/>
        <v>1995</v>
      </c>
      <c r="S2175" s="34">
        <v>16.05</v>
      </c>
    </row>
    <row r="2176" spans="1:19">
      <c r="A2176" s="32">
        <v>36902</v>
      </c>
      <c r="B2176" s="33">
        <f t="shared" si="433"/>
        <v>1</v>
      </c>
      <c r="C2176" s="33">
        <f t="shared" si="434"/>
        <v>2001</v>
      </c>
      <c r="D2176" s="34">
        <v>0.86499999999999999</v>
      </c>
      <c r="F2176" s="32">
        <v>38561</v>
      </c>
      <c r="G2176" s="33">
        <f t="shared" si="435"/>
        <v>7</v>
      </c>
      <c r="H2176" s="33">
        <f t="shared" si="436"/>
        <v>2005</v>
      </c>
      <c r="I2176" s="34">
        <v>7.69</v>
      </c>
      <c r="K2176" s="32">
        <v>34481</v>
      </c>
      <c r="L2176" s="33">
        <f t="shared" si="437"/>
        <v>5</v>
      </c>
      <c r="M2176" s="33">
        <f t="shared" si="438"/>
        <v>1994</v>
      </c>
      <c r="N2176" s="34">
        <v>18.02</v>
      </c>
      <c r="P2176" s="32">
        <v>34984</v>
      </c>
      <c r="Q2176" s="33">
        <f t="shared" si="439"/>
        <v>10</v>
      </c>
      <c r="R2176" s="33">
        <f t="shared" si="440"/>
        <v>1995</v>
      </c>
      <c r="S2176" s="34">
        <v>15.9</v>
      </c>
    </row>
    <row r="2177" spans="1:19">
      <c r="A2177" s="32">
        <v>36903</v>
      </c>
      <c r="B2177" s="33">
        <f t="shared" si="433"/>
        <v>1</v>
      </c>
      <c r="C2177" s="33">
        <f t="shared" si="434"/>
        <v>2001</v>
      </c>
      <c r="D2177" s="34">
        <v>0.83299999999999996</v>
      </c>
      <c r="F2177" s="32">
        <v>38562</v>
      </c>
      <c r="G2177" s="33">
        <f t="shared" si="435"/>
        <v>7</v>
      </c>
      <c r="H2177" s="33">
        <f t="shared" si="436"/>
        <v>2005</v>
      </c>
      <c r="I2177" s="34">
        <v>7.76</v>
      </c>
      <c r="K2177" s="32">
        <v>34485</v>
      </c>
      <c r="L2177" s="33">
        <f t="shared" si="437"/>
        <v>5</v>
      </c>
      <c r="M2177" s="33">
        <f t="shared" si="438"/>
        <v>1994</v>
      </c>
      <c r="N2177" s="34">
        <v>18.3</v>
      </c>
      <c r="P2177" s="32">
        <v>34985</v>
      </c>
      <c r="Q2177" s="33">
        <f t="shared" si="439"/>
        <v>10</v>
      </c>
      <c r="R2177" s="33">
        <f t="shared" si="440"/>
        <v>1995</v>
      </c>
      <c r="S2177" s="34">
        <v>15.98</v>
      </c>
    </row>
    <row r="2178" spans="1:19">
      <c r="A2178" s="32">
        <v>36907</v>
      </c>
      <c r="B2178" s="33">
        <f t="shared" si="433"/>
        <v>1</v>
      </c>
      <c r="C2178" s="33">
        <f t="shared" si="434"/>
        <v>2001</v>
      </c>
      <c r="D2178" s="34">
        <v>0.79800000000000004</v>
      </c>
      <c r="F2178" s="32">
        <v>38565</v>
      </c>
      <c r="G2178" s="33">
        <f t="shared" si="435"/>
        <v>8</v>
      </c>
      <c r="H2178" s="33">
        <f t="shared" si="436"/>
        <v>2005</v>
      </c>
      <c r="I2178" s="34">
        <v>8.0299999999999994</v>
      </c>
      <c r="K2178" s="32">
        <v>34486</v>
      </c>
      <c r="L2178" s="33">
        <f t="shared" si="437"/>
        <v>6</v>
      </c>
      <c r="M2178" s="33">
        <f t="shared" si="438"/>
        <v>1994</v>
      </c>
      <c r="N2178" s="34">
        <v>18.29</v>
      </c>
      <c r="P2178" s="32">
        <v>34988</v>
      </c>
      <c r="Q2178" s="33">
        <f t="shared" si="439"/>
        <v>10</v>
      </c>
      <c r="R2178" s="33">
        <f t="shared" si="440"/>
        <v>1995</v>
      </c>
      <c r="S2178" s="34">
        <v>16.149999999999999</v>
      </c>
    </row>
    <row r="2179" spans="1:19">
      <c r="A2179" s="32">
        <v>36908</v>
      </c>
      <c r="B2179" s="33">
        <f t="shared" si="433"/>
        <v>1</v>
      </c>
      <c r="C2179" s="33">
        <f t="shared" si="434"/>
        <v>2001</v>
      </c>
      <c r="D2179" s="34">
        <v>0.76100000000000001</v>
      </c>
      <c r="F2179" s="32">
        <v>38566</v>
      </c>
      <c r="G2179" s="33">
        <f t="shared" si="435"/>
        <v>8</v>
      </c>
      <c r="H2179" s="33">
        <f t="shared" si="436"/>
        <v>2005</v>
      </c>
      <c r="I2179" s="34">
        <v>8.3800000000000008</v>
      </c>
      <c r="K2179" s="32">
        <v>34487</v>
      </c>
      <c r="L2179" s="33">
        <f t="shared" si="437"/>
        <v>6</v>
      </c>
      <c r="M2179" s="33">
        <f t="shared" si="438"/>
        <v>1994</v>
      </c>
      <c r="N2179" s="34">
        <v>18.25</v>
      </c>
      <c r="P2179" s="32">
        <v>34989</v>
      </c>
      <c r="Q2179" s="33">
        <f t="shared" si="439"/>
        <v>10</v>
      </c>
      <c r="R2179" s="33">
        <f t="shared" si="440"/>
        <v>1995</v>
      </c>
      <c r="S2179" s="34">
        <v>16.03</v>
      </c>
    </row>
    <row r="2180" spans="1:19">
      <c r="A2180" s="32">
        <v>36909</v>
      </c>
      <c r="B2180" s="33">
        <f t="shared" si="433"/>
        <v>1</v>
      </c>
      <c r="C2180" s="33">
        <f t="shared" si="434"/>
        <v>2001</v>
      </c>
      <c r="D2180" s="34">
        <v>0.748</v>
      </c>
      <c r="F2180" s="32">
        <v>38567</v>
      </c>
      <c r="G2180" s="33">
        <f t="shared" si="435"/>
        <v>8</v>
      </c>
      <c r="H2180" s="33">
        <f t="shared" si="436"/>
        <v>2005</v>
      </c>
      <c r="I2180" s="34">
        <v>8.75</v>
      </c>
      <c r="K2180" s="32">
        <v>34488</v>
      </c>
      <c r="L2180" s="33">
        <f t="shared" si="437"/>
        <v>6</v>
      </c>
      <c r="M2180" s="33">
        <f t="shared" si="438"/>
        <v>1994</v>
      </c>
      <c r="N2180" s="34">
        <v>18.11</v>
      </c>
      <c r="P2180" s="32">
        <v>34990</v>
      </c>
      <c r="Q2180" s="33">
        <f t="shared" si="439"/>
        <v>10</v>
      </c>
      <c r="R2180" s="33">
        <f t="shared" si="440"/>
        <v>1995</v>
      </c>
      <c r="S2180" s="34">
        <v>15.98</v>
      </c>
    </row>
    <row r="2181" spans="1:19">
      <c r="A2181" s="32">
        <v>36910</v>
      </c>
      <c r="B2181" s="33">
        <f t="shared" si="433"/>
        <v>1</v>
      </c>
      <c r="C2181" s="33">
        <f t="shared" si="434"/>
        <v>2001</v>
      </c>
      <c r="D2181" s="34">
        <v>0.77800000000000002</v>
      </c>
      <c r="F2181" s="32">
        <v>38568</v>
      </c>
      <c r="G2181" s="33">
        <f t="shared" si="435"/>
        <v>8</v>
      </c>
      <c r="H2181" s="33">
        <f t="shared" si="436"/>
        <v>2005</v>
      </c>
      <c r="I2181" s="34">
        <v>8.5500000000000007</v>
      </c>
      <c r="K2181" s="32">
        <v>34491</v>
      </c>
      <c r="L2181" s="33">
        <f t="shared" si="437"/>
        <v>6</v>
      </c>
      <c r="M2181" s="33">
        <f t="shared" si="438"/>
        <v>1994</v>
      </c>
      <c r="N2181" s="34">
        <v>18.100000000000001</v>
      </c>
      <c r="P2181" s="32">
        <v>34991</v>
      </c>
      <c r="Q2181" s="33">
        <f t="shared" si="439"/>
        <v>10</v>
      </c>
      <c r="R2181" s="33">
        <f t="shared" si="440"/>
        <v>1995</v>
      </c>
      <c r="S2181" s="34">
        <v>15.85</v>
      </c>
    </row>
    <row r="2182" spans="1:19">
      <c r="A2182" s="32">
        <v>36913</v>
      </c>
      <c r="B2182" s="33">
        <f t="shared" si="433"/>
        <v>1</v>
      </c>
      <c r="C2182" s="33">
        <f t="shared" si="434"/>
        <v>2001</v>
      </c>
      <c r="D2182" s="34">
        <v>0.79800000000000004</v>
      </c>
      <c r="F2182" s="32">
        <v>38569</v>
      </c>
      <c r="G2182" s="33">
        <f t="shared" si="435"/>
        <v>8</v>
      </c>
      <c r="H2182" s="33">
        <f t="shared" si="436"/>
        <v>2005</v>
      </c>
      <c r="I2182" s="34">
        <v>8.6</v>
      </c>
      <c r="K2182" s="32">
        <v>34492</v>
      </c>
      <c r="L2182" s="33">
        <f t="shared" si="437"/>
        <v>6</v>
      </c>
      <c r="M2182" s="33">
        <f t="shared" si="438"/>
        <v>1994</v>
      </c>
      <c r="N2182" s="34">
        <v>17.78</v>
      </c>
      <c r="P2182" s="32">
        <v>34992</v>
      </c>
      <c r="Q2182" s="33">
        <f t="shared" si="439"/>
        <v>10</v>
      </c>
      <c r="R2182" s="33">
        <f t="shared" si="440"/>
        <v>1995</v>
      </c>
      <c r="S2182" s="34">
        <v>15.8</v>
      </c>
    </row>
    <row r="2183" spans="1:19">
      <c r="A2183" s="32">
        <v>36914</v>
      </c>
      <c r="B2183" s="33">
        <f t="shared" si="433"/>
        <v>1</v>
      </c>
      <c r="C2183" s="33">
        <f t="shared" si="434"/>
        <v>2001</v>
      </c>
      <c r="D2183" s="34">
        <v>0.76400000000000001</v>
      </c>
      <c r="F2183" s="32">
        <v>38572</v>
      </c>
      <c r="G2183" s="33">
        <f t="shared" si="435"/>
        <v>8</v>
      </c>
      <c r="H2183" s="33">
        <f t="shared" si="436"/>
        <v>2005</v>
      </c>
      <c r="I2183" s="34">
        <v>8.93</v>
      </c>
      <c r="K2183" s="32">
        <v>34493</v>
      </c>
      <c r="L2183" s="33">
        <f t="shared" si="437"/>
        <v>6</v>
      </c>
      <c r="M2183" s="33">
        <f t="shared" si="438"/>
        <v>1994</v>
      </c>
      <c r="N2183" s="34">
        <v>18.28</v>
      </c>
      <c r="P2183" s="32">
        <v>34995</v>
      </c>
      <c r="Q2183" s="33">
        <f t="shared" si="439"/>
        <v>10</v>
      </c>
      <c r="R2183" s="33">
        <f t="shared" si="440"/>
        <v>1995</v>
      </c>
      <c r="S2183" s="34">
        <v>15.88</v>
      </c>
    </row>
    <row r="2184" spans="1:19">
      <c r="A2184" s="32">
        <v>36915</v>
      </c>
      <c r="B2184" s="33">
        <f t="shared" si="433"/>
        <v>1</v>
      </c>
      <c r="C2184" s="33">
        <f t="shared" si="434"/>
        <v>2001</v>
      </c>
      <c r="D2184" s="34">
        <v>0.72399999999999998</v>
      </c>
      <c r="F2184" s="32">
        <v>38573</v>
      </c>
      <c r="G2184" s="33">
        <f t="shared" si="435"/>
        <v>8</v>
      </c>
      <c r="H2184" s="33">
        <f t="shared" si="436"/>
        <v>2005</v>
      </c>
      <c r="I2184" s="34">
        <v>8.6999999999999993</v>
      </c>
      <c r="K2184" s="32">
        <v>34494</v>
      </c>
      <c r="L2184" s="33">
        <f t="shared" si="437"/>
        <v>6</v>
      </c>
      <c r="M2184" s="33">
        <f t="shared" si="438"/>
        <v>1994</v>
      </c>
      <c r="N2184" s="34">
        <v>18.670000000000002</v>
      </c>
      <c r="P2184" s="32">
        <v>34996</v>
      </c>
      <c r="Q2184" s="33">
        <f t="shared" si="439"/>
        <v>10</v>
      </c>
      <c r="R2184" s="33">
        <f t="shared" si="440"/>
        <v>1995</v>
      </c>
      <c r="S2184" s="34">
        <v>16.079999999999998</v>
      </c>
    </row>
    <row r="2185" spans="1:19">
      <c r="A2185" s="32">
        <v>36916</v>
      </c>
      <c r="B2185" s="33">
        <f t="shared" si="433"/>
        <v>1</v>
      </c>
      <c r="C2185" s="33">
        <f t="shared" si="434"/>
        <v>2001</v>
      </c>
      <c r="D2185" s="34">
        <v>0.69099999999999995</v>
      </c>
      <c r="F2185" s="32">
        <v>38574</v>
      </c>
      <c r="G2185" s="33">
        <f t="shared" si="435"/>
        <v>8</v>
      </c>
      <c r="H2185" s="33">
        <f t="shared" si="436"/>
        <v>2005</v>
      </c>
      <c r="I2185" s="34">
        <v>8.82</v>
      </c>
      <c r="K2185" s="32">
        <v>34495</v>
      </c>
      <c r="L2185" s="33">
        <f t="shared" si="437"/>
        <v>6</v>
      </c>
      <c r="M2185" s="33">
        <f t="shared" si="438"/>
        <v>1994</v>
      </c>
      <c r="N2185" s="34">
        <v>18.48</v>
      </c>
      <c r="P2185" s="32">
        <v>34997</v>
      </c>
      <c r="Q2185" s="33">
        <f t="shared" si="439"/>
        <v>10</v>
      </c>
      <c r="R2185" s="33">
        <f t="shared" si="440"/>
        <v>1995</v>
      </c>
      <c r="S2185" s="34">
        <v>15.98</v>
      </c>
    </row>
    <row r="2186" spans="1:19">
      <c r="A2186" s="32">
        <v>36917</v>
      </c>
      <c r="B2186" s="33">
        <f t="shared" si="433"/>
        <v>1</v>
      </c>
      <c r="C2186" s="33">
        <f t="shared" si="434"/>
        <v>2001</v>
      </c>
      <c r="D2186" s="34">
        <v>0.68</v>
      </c>
      <c r="F2186" s="32">
        <v>38575</v>
      </c>
      <c r="G2186" s="33">
        <f t="shared" si="435"/>
        <v>8</v>
      </c>
      <c r="H2186" s="33">
        <f t="shared" si="436"/>
        <v>2005</v>
      </c>
      <c r="I2186" s="34">
        <v>9.2899999999999991</v>
      </c>
      <c r="K2186" s="32">
        <v>34498</v>
      </c>
      <c r="L2186" s="33">
        <f t="shared" si="437"/>
        <v>6</v>
      </c>
      <c r="M2186" s="33">
        <f t="shared" si="438"/>
        <v>1994</v>
      </c>
      <c r="N2186" s="34">
        <v>18.82</v>
      </c>
      <c r="P2186" s="32">
        <v>34998</v>
      </c>
      <c r="Q2186" s="33">
        <f t="shared" si="439"/>
        <v>10</v>
      </c>
      <c r="R2186" s="33">
        <f t="shared" si="440"/>
        <v>1995</v>
      </c>
      <c r="S2186" s="34">
        <v>16.3</v>
      </c>
    </row>
    <row r="2187" spans="1:19">
      <c r="A2187" s="32">
        <v>36920</v>
      </c>
      <c r="B2187" s="33">
        <f t="shared" si="433"/>
        <v>1</v>
      </c>
      <c r="C2187" s="33">
        <f t="shared" si="434"/>
        <v>2001</v>
      </c>
      <c r="D2187" s="34">
        <v>0.67900000000000005</v>
      </c>
      <c r="F2187" s="32">
        <v>38576</v>
      </c>
      <c r="G2187" s="33">
        <f t="shared" si="435"/>
        <v>8</v>
      </c>
      <c r="H2187" s="33">
        <f t="shared" si="436"/>
        <v>2005</v>
      </c>
      <c r="I2187" s="34">
        <v>9.59</v>
      </c>
      <c r="K2187" s="32">
        <v>34499</v>
      </c>
      <c r="L2187" s="33">
        <f t="shared" si="437"/>
        <v>6</v>
      </c>
      <c r="M2187" s="33">
        <f t="shared" si="438"/>
        <v>1994</v>
      </c>
      <c r="N2187" s="34">
        <v>18.940000000000001</v>
      </c>
      <c r="P2187" s="32">
        <v>34999</v>
      </c>
      <c r="Q2187" s="33">
        <f t="shared" si="439"/>
        <v>10</v>
      </c>
      <c r="R2187" s="33">
        <f t="shared" si="440"/>
        <v>1995</v>
      </c>
      <c r="S2187" s="34">
        <v>16.350000000000001</v>
      </c>
    </row>
    <row r="2188" spans="1:19">
      <c r="A2188" s="32">
        <v>36921</v>
      </c>
      <c r="B2188" s="33">
        <f t="shared" si="433"/>
        <v>1</v>
      </c>
      <c r="C2188" s="33">
        <f t="shared" si="434"/>
        <v>2001</v>
      </c>
      <c r="D2188" s="34">
        <v>0.63400000000000001</v>
      </c>
      <c r="F2188" s="32">
        <v>38579</v>
      </c>
      <c r="G2188" s="33">
        <f t="shared" si="435"/>
        <v>8</v>
      </c>
      <c r="H2188" s="33">
        <f t="shared" si="436"/>
        <v>2005</v>
      </c>
      <c r="I2188" s="34">
        <v>9.5299999999999994</v>
      </c>
      <c r="K2188" s="32">
        <v>34500</v>
      </c>
      <c r="L2188" s="33">
        <f t="shared" si="437"/>
        <v>6</v>
      </c>
      <c r="M2188" s="33">
        <f t="shared" si="438"/>
        <v>1994</v>
      </c>
      <c r="N2188" s="34">
        <v>19.75</v>
      </c>
      <c r="P2188" s="32">
        <v>35002</v>
      </c>
      <c r="Q2188" s="33">
        <f t="shared" si="439"/>
        <v>10</v>
      </c>
      <c r="R2188" s="33">
        <f t="shared" si="440"/>
        <v>1995</v>
      </c>
      <c r="S2188" s="34">
        <v>16.45</v>
      </c>
    </row>
    <row r="2189" spans="1:19">
      <c r="A2189" s="32">
        <v>36922</v>
      </c>
      <c r="B2189" s="33">
        <f t="shared" si="433"/>
        <v>1</v>
      </c>
      <c r="C2189" s="33">
        <f t="shared" si="434"/>
        <v>2001</v>
      </c>
      <c r="D2189" s="34">
        <v>0.63400000000000001</v>
      </c>
      <c r="F2189" s="32">
        <v>38580</v>
      </c>
      <c r="G2189" s="33">
        <f t="shared" si="435"/>
        <v>8</v>
      </c>
      <c r="H2189" s="33">
        <f t="shared" si="436"/>
        <v>2005</v>
      </c>
      <c r="I2189" s="34">
        <v>9.66</v>
      </c>
      <c r="K2189" s="32">
        <v>34501</v>
      </c>
      <c r="L2189" s="33">
        <f t="shared" si="437"/>
        <v>6</v>
      </c>
      <c r="M2189" s="33">
        <f t="shared" si="438"/>
        <v>1994</v>
      </c>
      <c r="N2189" s="34">
        <v>19.829999999999998</v>
      </c>
      <c r="P2189" s="32">
        <v>35003</v>
      </c>
      <c r="Q2189" s="33">
        <f t="shared" si="439"/>
        <v>10</v>
      </c>
      <c r="R2189" s="33">
        <f t="shared" si="440"/>
        <v>1995</v>
      </c>
      <c r="S2189" s="34">
        <v>16.579999999999998</v>
      </c>
    </row>
    <row r="2190" spans="1:19">
      <c r="A2190" s="32">
        <v>36923</v>
      </c>
      <c r="B2190" s="33">
        <f t="shared" si="433"/>
        <v>2</v>
      </c>
      <c r="C2190" s="33">
        <f t="shared" si="434"/>
        <v>2001</v>
      </c>
      <c r="D2190" s="34">
        <v>0.60899999999999999</v>
      </c>
      <c r="F2190" s="32">
        <v>38581</v>
      </c>
      <c r="G2190" s="33">
        <f t="shared" si="435"/>
        <v>8</v>
      </c>
      <c r="H2190" s="33">
        <f t="shared" si="436"/>
        <v>2005</v>
      </c>
      <c r="I2190" s="34">
        <v>9.99</v>
      </c>
      <c r="K2190" s="32">
        <v>34502</v>
      </c>
      <c r="L2190" s="33">
        <f t="shared" si="437"/>
        <v>6</v>
      </c>
      <c r="M2190" s="33">
        <f t="shared" si="438"/>
        <v>1994</v>
      </c>
      <c r="N2190" s="34">
        <v>20.72</v>
      </c>
      <c r="P2190" s="32">
        <v>35004</v>
      </c>
      <c r="Q2190" s="33">
        <f t="shared" si="439"/>
        <v>11</v>
      </c>
      <c r="R2190" s="33">
        <f t="shared" si="440"/>
        <v>1995</v>
      </c>
      <c r="S2190" s="34">
        <v>16.53</v>
      </c>
    </row>
    <row r="2191" spans="1:19">
      <c r="A2191" s="32">
        <v>36924</v>
      </c>
      <c r="B2191" s="33">
        <f t="shared" si="433"/>
        <v>2</v>
      </c>
      <c r="C2191" s="33">
        <f t="shared" si="434"/>
        <v>2001</v>
      </c>
      <c r="D2191" s="34">
        <v>0.628</v>
      </c>
      <c r="F2191" s="32">
        <v>38582</v>
      </c>
      <c r="G2191" s="33">
        <f t="shared" si="435"/>
        <v>8</v>
      </c>
      <c r="H2191" s="33">
        <f t="shared" si="436"/>
        <v>2005</v>
      </c>
      <c r="I2191" s="34">
        <v>9.3800000000000008</v>
      </c>
      <c r="K2191" s="32">
        <v>34505</v>
      </c>
      <c r="L2191" s="33">
        <f t="shared" si="437"/>
        <v>6</v>
      </c>
      <c r="M2191" s="33">
        <f t="shared" si="438"/>
        <v>1994</v>
      </c>
      <c r="N2191" s="34">
        <v>20.68</v>
      </c>
      <c r="P2191" s="32">
        <v>35005</v>
      </c>
      <c r="Q2191" s="33">
        <f t="shared" si="439"/>
        <v>11</v>
      </c>
      <c r="R2191" s="33">
        <f t="shared" si="440"/>
        <v>1995</v>
      </c>
      <c r="S2191" s="34">
        <v>16.829999999999998</v>
      </c>
    </row>
    <row r="2192" spans="1:19">
      <c r="A2192" s="32">
        <v>36927</v>
      </c>
      <c r="B2192" s="33">
        <f t="shared" si="433"/>
        <v>2</v>
      </c>
      <c r="C2192" s="33">
        <f t="shared" si="434"/>
        <v>2001</v>
      </c>
      <c r="D2192" s="34">
        <v>0.59799999999999998</v>
      </c>
      <c r="F2192" s="32">
        <v>38583</v>
      </c>
      <c r="G2192" s="33">
        <f t="shared" si="435"/>
        <v>8</v>
      </c>
      <c r="H2192" s="33">
        <f t="shared" si="436"/>
        <v>2005</v>
      </c>
      <c r="I2192" s="34">
        <v>9.09</v>
      </c>
      <c r="K2192" s="32">
        <v>34506</v>
      </c>
      <c r="L2192" s="33">
        <f t="shared" si="437"/>
        <v>6</v>
      </c>
      <c r="M2192" s="33">
        <f t="shared" si="438"/>
        <v>1994</v>
      </c>
      <c r="N2192" s="34">
        <v>20.079999999999998</v>
      </c>
      <c r="P2192" s="32">
        <v>35006</v>
      </c>
      <c r="Q2192" s="33">
        <f t="shared" si="439"/>
        <v>11</v>
      </c>
      <c r="R2192" s="33">
        <f t="shared" si="440"/>
        <v>1995</v>
      </c>
      <c r="S2192" s="34">
        <v>16.88</v>
      </c>
    </row>
    <row r="2193" spans="1:19">
      <c r="A2193" s="32">
        <v>36928</v>
      </c>
      <c r="B2193" s="33">
        <f t="shared" si="433"/>
        <v>2</v>
      </c>
      <c r="C2193" s="33">
        <f t="shared" si="434"/>
        <v>2001</v>
      </c>
      <c r="D2193" s="34">
        <v>0.61599999999999999</v>
      </c>
      <c r="F2193" s="32">
        <v>38586</v>
      </c>
      <c r="G2193" s="33">
        <f t="shared" si="435"/>
        <v>8</v>
      </c>
      <c r="H2193" s="33">
        <f t="shared" si="436"/>
        <v>2005</v>
      </c>
      <c r="I2193" s="34">
        <v>9.44</v>
      </c>
      <c r="K2193" s="32">
        <v>34507</v>
      </c>
      <c r="L2193" s="33">
        <f t="shared" si="437"/>
        <v>6</v>
      </c>
      <c r="M2193" s="33">
        <f t="shared" si="438"/>
        <v>1994</v>
      </c>
      <c r="N2193" s="34">
        <v>19.59</v>
      </c>
      <c r="P2193" s="32">
        <v>35009</v>
      </c>
      <c r="Q2193" s="33">
        <f t="shared" si="439"/>
        <v>11</v>
      </c>
      <c r="R2193" s="33">
        <f t="shared" si="440"/>
        <v>1995</v>
      </c>
      <c r="S2193" s="34">
        <v>16.78</v>
      </c>
    </row>
    <row r="2194" spans="1:19">
      <c r="A2194" s="32">
        <v>36929</v>
      </c>
      <c r="B2194" s="33">
        <f t="shared" si="433"/>
        <v>2</v>
      </c>
      <c r="C2194" s="33">
        <f t="shared" si="434"/>
        <v>2001</v>
      </c>
      <c r="D2194" s="34">
        <v>0.61399999999999999</v>
      </c>
      <c r="F2194" s="32">
        <v>38587</v>
      </c>
      <c r="G2194" s="33">
        <f t="shared" si="435"/>
        <v>8</v>
      </c>
      <c r="H2194" s="33">
        <f t="shared" si="436"/>
        <v>2005</v>
      </c>
      <c r="I2194" s="34">
        <v>9.9600000000000009</v>
      </c>
      <c r="K2194" s="32">
        <v>34508</v>
      </c>
      <c r="L2194" s="33">
        <f t="shared" si="437"/>
        <v>6</v>
      </c>
      <c r="M2194" s="33">
        <f t="shared" si="438"/>
        <v>1994</v>
      </c>
      <c r="N2194" s="34">
        <v>19.38</v>
      </c>
      <c r="P2194" s="32">
        <v>35010</v>
      </c>
      <c r="Q2194" s="33">
        <f t="shared" si="439"/>
        <v>11</v>
      </c>
      <c r="R2194" s="33">
        <f t="shared" si="440"/>
        <v>1995</v>
      </c>
      <c r="S2194" s="34">
        <v>16.7</v>
      </c>
    </row>
    <row r="2195" spans="1:19">
      <c r="A2195" s="32">
        <v>36930</v>
      </c>
      <c r="B2195" s="33">
        <f t="shared" si="433"/>
        <v>2</v>
      </c>
      <c r="C2195" s="33">
        <f t="shared" si="434"/>
        <v>2001</v>
      </c>
      <c r="D2195" s="34">
        <v>0.623</v>
      </c>
      <c r="F2195" s="32">
        <v>38588</v>
      </c>
      <c r="G2195" s="33">
        <f t="shared" si="435"/>
        <v>8</v>
      </c>
      <c r="H2195" s="33">
        <f t="shared" si="436"/>
        <v>2005</v>
      </c>
      <c r="I2195" s="34">
        <v>10.02</v>
      </c>
      <c r="K2195" s="32">
        <v>34509</v>
      </c>
      <c r="L2195" s="33">
        <f t="shared" si="437"/>
        <v>6</v>
      </c>
      <c r="M2195" s="33">
        <f t="shared" si="438"/>
        <v>1994</v>
      </c>
      <c r="N2195" s="34">
        <v>19.28</v>
      </c>
      <c r="P2195" s="32">
        <v>35011</v>
      </c>
      <c r="Q2195" s="33">
        <f t="shared" si="439"/>
        <v>11</v>
      </c>
      <c r="R2195" s="33">
        <f t="shared" si="440"/>
        <v>1995</v>
      </c>
      <c r="S2195" s="34">
        <v>16.75</v>
      </c>
    </row>
    <row r="2196" spans="1:19">
      <c r="A2196" s="32">
        <v>36931</v>
      </c>
      <c r="B2196" s="33">
        <f t="shared" si="433"/>
        <v>2</v>
      </c>
      <c r="C2196" s="33">
        <f t="shared" si="434"/>
        <v>2001</v>
      </c>
      <c r="D2196" s="34">
        <v>0.62</v>
      </c>
      <c r="F2196" s="32">
        <v>38589</v>
      </c>
      <c r="G2196" s="33">
        <f t="shared" si="435"/>
        <v>8</v>
      </c>
      <c r="H2196" s="33">
        <f t="shared" si="436"/>
        <v>2005</v>
      </c>
      <c r="I2196" s="34">
        <v>9.77</v>
      </c>
      <c r="K2196" s="32">
        <v>34512</v>
      </c>
      <c r="L2196" s="33">
        <f t="shared" si="437"/>
        <v>6</v>
      </c>
      <c r="M2196" s="33">
        <f t="shared" si="438"/>
        <v>1994</v>
      </c>
      <c r="N2196" s="34">
        <v>18.96</v>
      </c>
      <c r="P2196" s="32">
        <v>35012</v>
      </c>
      <c r="Q2196" s="33">
        <f t="shared" si="439"/>
        <v>11</v>
      </c>
      <c r="R2196" s="33">
        <f t="shared" si="440"/>
        <v>1995</v>
      </c>
      <c r="S2196" s="34">
        <v>16.899999999999999</v>
      </c>
    </row>
    <row r="2197" spans="1:19">
      <c r="A2197" s="32">
        <v>36934</v>
      </c>
      <c r="B2197" s="33">
        <f t="shared" si="433"/>
        <v>2</v>
      </c>
      <c r="C2197" s="33">
        <f t="shared" si="434"/>
        <v>2001</v>
      </c>
      <c r="D2197" s="34">
        <v>0.60799999999999998</v>
      </c>
      <c r="F2197" s="32">
        <v>38590</v>
      </c>
      <c r="G2197" s="33">
        <f t="shared" si="435"/>
        <v>8</v>
      </c>
      <c r="H2197" s="33">
        <f t="shared" si="436"/>
        <v>2005</v>
      </c>
      <c r="I2197" s="34">
        <v>9.86</v>
      </c>
      <c r="K2197" s="32">
        <v>34513</v>
      </c>
      <c r="L2197" s="33">
        <f t="shared" si="437"/>
        <v>6</v>
      </c>
      <c r="M2197" s="33">
        <f t="shared" si="438"/>
        <v>1994</v>
      </c>
      <c r="N2197" s="34">
        <v>19.14</v>
      </c>
      <c r="P2197" s="32">
        <v>35013</v>
      </c>
      <c r="Q2197" s="33">
        <f t="shared" si="439"/>
        <v>11</v>
      </c>
      <c r="R2197" s="33">
        <f t="shared" si="440"/>
        <v>1995</v>
      </c>
      <c r="S2197" s="34">
        <v>16.829999999999998</v>
      </c>
    </row>
    <row r="2198" spans="1:19">
      <c r="A2198" s="32">
        <v>36935</v>
      </c>
      <c r="B2198" s="33">
        <f t="shared" si="433"/>
        <v>2</v>
      </c>
      <c r="C2198" s="33">
        <f t="shared" si="434"/>
        <v>2001</v>
      </c>
      <c r="D2198" s="34">
        <v>0.60499999999999998</v>
      </c>
      <c r="F2198" s="32">
        <v>38593</v>
      </c>
      <c r="G2198" s="33">
        <f t="shared" si="435"/>
        <v>8</v>
      </c>
      <c r="H2198" s="33">
        <f t="shared" si="436"/>
        <v>2005</v>
      </c>
      <c r="I2198" s="34">
        <v>9.86</v>
      </c>
      <c r="K2198" s="32">
        <v>34514</v>
      </c>
      <c r="L2198" s="33">
        <f t="shared" si="437"/>
        <v>6</v>
      </c>
      <c r="M2198" s="33">
        <f t="shared" si="438"/>
        <v>1994</v>
      </c>
      <c r="N2198" s="34">
        <v>18.82</v>
      </c>
      <c r="P2198" s="32">
        <v>35016</v>
      </c>
      <c r="Q2198" s="33">
        <f t="shared" si="439"/>
        <v>11</v>
      </c>
      <c r="R2198" s="33">
        <f t="shared" si="440"/>
        <v>1995</v>
      </c>
      <c r="S2198" s="34">
        <v>16.63</v>
      </c>
    </row>
    <row r="2199" spans="1:19">
      <c r="A2199" s="32">
        <v>36936</v>
      </c>
      <c r="B2199" s="33">
        <f t="shared" si="433"/>
        <v>2</v>
      </c>
      <c r="C2199" s="33">
        <f t="shared" si="434"/>
        <v>2001</v>
      </c>
      <c r="D2199" s="34">
        <v>0.60499999999999998</v>
      </c>
      <c r="F2199" s="32">
        <v>38594</v>
      </c>
      <c r="G2199" s="33">
        <f t="shared" si="435"/>
        <v>8</v>
      </c>
      <c r="H2199" s="33">
        <f t="shared" si="436"/>
        <v>2005</v>
      </c>
      <c r="I2199" s="34">
        <v>12.36</v>
      </c>
      <c r="K2199" s="32">
        <v>34515</v>
      </c>
      <c r="L2199" s="33">
        <f t="shared" si="437"/>
        <v>6</v>
      </c>
      <c r="M2199" s="33">
        <f t="shared" si="438"/>
        <v>1994</v>
      </c>
      <c r="N2199" s="34">
        <v>19.37</v>
      </c>
      <c r="P2199" s="32">
        <v>35017</v>
      </c>
      <c r="Q2199" s="33">
        <f t="shared" si="439"/>
        <v>11</v>
      </c>
      <c r="R2199" s="33">
        <f t="shared" si="440"/>
        <v>1995</v>
      </c>
      <c r="S2199" s="34">
        <v>16.579999999999998</v>
      </c>
    </row>
    <row r="2200" spans="1:19">
      <c r="A2200" s="32">
        <v>36937</v>
      </c>
      <c r="B2200" s="33">
        <f t="shared" si="433"/>
        <v>2</v>
      </c>
      <c r="C2200" s="33">
        <f t="shared" si="434"/>
        <v>2001</v>
      </c>
      <c r="D2200" s="34">
        <v>0.58399999999999996</v>
      </c>
      <c r="F2200" s="32">
        <v>38595</v>
      </c>
      <c r="G2200" s="33">
        <f t="shared" si="435"/>
        <v>8</v>
      </c>
      <c r="H2200" s="33">
        <f t="shared" si="436"/>
        <v>2005</v>
      </c>
      <c r="I2200" s="34">
        <v>12.69</v>
      </c>
      <c r="K2200" s="32">
        <v>34516</v>
      </c>
      <c r="L2200" s="33">
        <f t="shared" si="437"/>
        <v>7</v>
      </c>
      <c r="M2200" s="33">
        <f t="shared" si="438"/>
        <v>1994</v>
      </c>
      <c r="N2200" s="34">
        <v>19.52</v>
      </c>
      <c r="P2200" s="32">
        <v>35018</v>
      </c>
      <c r="Q2200" s="33">
        <f t="shared" si="439"/>
        <v>11</v>
      </c>
      <c r="R2200" s="33">
        <f t="shared" si="440"/>
        <v>1995</v>
      </c>
      <c r="S2200" s="34">
        <v>16.73</v>
      </c>
    </row>
    <row r="2201" spans="1:19">
      <c r="A2201" s="32">
        <v>36938</v>
      </c>
      <c r="B2201" s="33">
        <f t="shared" si="433"/>
        <v>2</v>
      </c>
      <c r="C2201" s="33">
        <f t="shared" si="434"/>
        <v>2001</v>
      </c>
      <c r="D2201" s="34">
        <v>0.59499999999999997</v>
      </c>
      <c r="F2201" s="32">
        <v>38596</v>
      </c>
      <c r="G2201" s="33">
        <f t="shared" si="435"/>
        <v>9</v>
      </c>
      <c r="H2201" s="33">
        <f t="shared" si="436"/>
        <v>2005</v>
      </c>
      <c r="I2201" s="34">
        <v>11.36</v>
      </c>
      <c r="K2201" s="32">
        <v>34520</v>
      </c>
      <c r="L2201" s="33">
        <f t="shared" si="437"/>
        <v>7</v>
      </c>
      <c r="M2201" s="33">
        <f t="shared" si="438"/>
        <v>1994</v>
      </c>
      <c r="N2201" s="34">
        <v>19.62</v>
      </c>
      <c r="P2201" s="32">
        <v>35019</v>
      </c>
      <c r="Q2201" s="33">
        <f t="shared" si="439"/>
        <v>11</v>
      </c>
      <c r="R2201" s="33">
        <f t="shared" si="440"/>
        <v>1995</v>
      </c>
      <c r="S2201" s="34">
        <v>16.78</v>
      </c>
    </row>
    <row r="2202" spans="1:19">
      <c r="A2202" s="32">
        <v>36942</v>
      </c>
      <c r="B2202" s="33">
        <f t="shared" si="433"/>
        <v>2</v>
      </c>
      <c r="C2202" s="33">
        <f t="shared" si="434"/>
        <v>2001</v>
      </c>
      <c r="D2202" s="34">
        <v>0.58099999999999996</v>
      </c>
      <c r="F2202" s="32">
        <v>38597</v>
      </c>
      <c r="G2202" s="33">
        <f t="shared" si="435"/>
        <v>9</v>
      </c>
      <c r="H2202" s="33">
        <f t="shared" si="436"/>
        <v>2005</v>
      </c>
      <c r="I2202" s="34">
        <v>11.75</v>
      </c>
      <c r="K2202" s="32">
        <v>34521</v>
      </c>
      <c r="L2202" s="33">
        <f t="shared" si="437"/>
        <v>7</v>
      </c>
      <c r="M2202" s="33">
        <f t="shared" si="438"/>
        <v>1994</v>
      </c>
      <c r="N2202" s="34">
        <v>19.3</v>
      </c>
      <c r="P2202" s="32">
        <v>35020</v>
      </c>
      <c r="Q2202" s="33">
        <f t="shared" si="439"/>
        <v>11</v>
      </c>
      <c r="R2202" s="33">
        <f t="shared" si="440"/>
        <v>1995</v>
      </c>
      <c r="S2202" s="34">
        <v>17.03</v>
      </c>
    </row>
    <row r="2203" spans="1:19">
      <c r="A2203" s="32">
        <v>36943</v>
      </c>
      <c r="B2203" s="33">
        <f t="shared" si="433"/>
        <v>2</v>
      </c>
      <c r="C2203" s="33">
        <f t="shared" si="434"/>
        <v>2001</v>
      </c>
      <c r="D2203" s="34">
        <v>0.56999999999999995</v>
      </c>
      <c r="F2203" s="32">
        <v>38601</v>
      </c>
      <c r="G2203" s="33">
        <f t="shared" si="435"/>
        <v>9</v>
      </c>
      <c r="H2203" s="33">
        <f t="shared" si="436"/>
        <v>2005</v>
      </c>
      <c r="I2203" s="34">
        <v>11.56</v>
      </c>
      <c r="K2203" s="32">
        <v>34522</v>
      </c>
      <c r="L2203" s="33">
        <f t="shared" si="437"/>
        <v>7</v>
      </c>
      <c r="M2203" s="33">
        <f t="shared" si="438"/>
        <v>1994</v>
      </c>
      <c r="N2203" s="34">
        <v>19.149999999999999</v>
      </c>
      <c r="P2203" s="32">
        <v>35023</v>
      </c>
      <c r="Q2203" s="33">
        <f t="shared" si="439"/>
        <v>11</v>
      </c>
      <c r="R2203" s="33">
        <f t="shared" si="440"/>
        <v>1995</v>
      </c>
      <c r="S2203" s="34">
        <v>16.8</v>
      </c>
    </row>
    <row r="2204" spans="1:19">
      <c r="A2204" s="32">
        <v>36944</v>
      </c>
      <c r="B2204" s="33">
        <f t="shared" si="433"/>
        <v>2</v>
      </c>
      <c r="C2204" s="33">
        <f t="shared" si="434"/>
        <v>2001</v>
      </c>
      <c r="D2204" s="34">
        <v>0.55800000000000005</v>
      </c>
      <c r="F2204" s="32">
        <v>38602</v>
      </c>
      <c r="G2204" s="33">
        <f t="shared" si="435"/>
        <v>9</v>
      </c>
      <c r="H2204" s="33">
        <f t="shared" si="436"/>
        <v>2005</v>
      </c>
      <c r="I2204" s="34">
        <v>11.03</v>
      </c>
      <c r="K2204" s="32">
        <v>34523</v>
      </c>
      <c r="L2204" s="33">
        <f t="shared" si="437"/>
        <v>7</v>
      </c>
      <c r="M2204" s="33">
        <f t="shared" si="438"/>
        <v>1994</v>
      </c>
      <c r="N2204" s="34">
        <v>19.48</v>
      </c>
      <c r="P2204" s="32">
        <v>35024</v>
      </c>
      <c r="Q2204" s="33">
        <f t="shared" si="439"/>
        <v>11</v>
      </c>
      <c r="R2204" s="33">
        <f t="shared" si="440"/>
        <v>1995</v>
      </c>
      <c r="S2204" s="34">
        <v>16.600000000000001</v>
      </c>
    </row>
    <row r="2205" spans="1:19">
      <c r="A2205" s="32">
        <v>36945</v>
      </c>
      <c r="B2205" s="33">
        <f t="shared" si="433"/>
        <v>2</v>
      </c>
      <c r="C2205" s="33">
        <f t="shared" si="434"/>
        <v>2001</v>
      </c>
      <c r="D2205" s="34">
        <v>0.55800000000000005</v>
      </c>
      <c r="F2205" s="32">
        <v>38603</v>
      </c>
      <c r="G2205" s="33">
        <f t="shared" si="435"/>
        <v>9</v>
      </c>
      <c r="H2205" s="33">
        <f t="shared" si="436"/>
        <v>2005</v>
      </c>
      <c r="I2205" s="34">
        <v>10.92</v>
      </c>
      <c r="K2205" s="32">
        <v>34526</v>
      </c>
      <c r="L2205" s="33">
        <f t="shared" si="437"/>
        <v>7</v>
      </c>
      <c r="M2205" s="33">
        <f t="shared" si="438"/>
        <v>1994</v>
      </c>
      <c r="N2205" s="34">
        <v>20.170000000000002</v>
      </c>
      <c r="P2205" s="32">
        <v>35025</v>
      </c>
      <c r="Q2205" s="33">
        <f t="shared" si="439"/>
        <v>11</v>
      </c>
      <c r="R2205" s="33">
        <f t="shared" si="440"/>
        <v>1995</v>
      </c>
      <c r="S2205" s="34">
        <v>16.899999999999999</v>
      </c>
    </row>
    <row r="2206" spans="1:19">
      <c r="A2206" s="32">
        <v>36948</v>
      </c>
      <c r="B2206" s="33">
        <f t="shared" si="433"/>
        <v>2</v>
      </c>
      <c r="C2206" s="33">
        <f t="shared" si="434"/>
        <v>2001</v>
      </c>
      <c r="D2206" s="34">
        <v>0.56000000000000005</v>
      </c>
      <c r="F2206" s="32">
        <v>38604</v>
      </c>
      <c r="G2206" s="33">
        <f t="shared" si="435"/>
        <v>9</v>
      </c>
      <c r="H2206" s="33">
        <f t="shared" si="436"/>
        <v>2005</v>
      </c>
      <c r="I2206" s="34">
        <v>11.03</v>
      </c>
      <c r="K2206" s="32">
        <v>34527</v>
      </c>
      <c r="L2206" s="33">
        <f t="shared" si="437"/>
        <v>7</v>
      </c>
      <c r="M2206" s="33">
        <f t="shared" si="438"/>
        <v>1994</v>
      </c>
      <c r="N2206" s="34">
        <v>20.399999999999999</v>
      </c>
      <c r="P2206" s="32">
        <v>35026</v>
      </c>
      <c r="Q2206" s="33">
        <f t="shared" si="439"/>
        <v>11</v>
      </c>
      <c r="R2206" s="33">
        <f t="shared" si="440"/>
        <v>1995</v>
      </c>
      <c r="S2206" s="34">
        <v>16.88</v>
      </c>
    </row>
    <row r="2207" spans="1:19">
      <c r="A2207" s="32">
        <v>36949</v>
      </c>
      <c r="B2207" s="33">
        <f t="shared" si="433"/>
        <v>2</v>
      </c>
      <c r="C2207" s="33">
        <f t="shared" si="434"/>
        <v>2001</v>
      </c>
      <c r="D2207" s="34">
        <v>0.56299999999999994</v>
      </c>
      <c r="F2207" s="32">
        <v>38607</v>
      </c>
      <c r="G2207" s="33">
        <f t="shared" si="435"/>
        <v>9</v>
      </c>
      <c r="H2207" s="33">
        <f t="shared" si="436"/>
        <v>2005</v>
      </c>
      <c r="I2207" s="34">
        <v>10.68</v>
      </c>
      <c r="K2207" s="32">
        <v>34528</v>
      </c>
      <c r="L2207" s="33">
        <f t="shared" si="437"/>
        <v>7</v>
      </c>
      <c r="M2207" s="33">
        <f t="shared" si="438"/>
        <v>1994</v>
      </c>
      <c r="N2207" s="34">
        <v>20.14</v>
      </c>
      <c r="P2207" s="32">
        <v>35027</v>
      </c>
      <c r="Q2207" s="33">
        <f t="shared" si="439"/>
        <v>11</v>
      </c>
      <c r="R2207" s="33">
        <f t="shared" si="440"/>
        <v>1995</v>
      </c>
      <c r="S2207" s="34">
        <v>16.93</v>
      </c>
    </row>
    <row r="2208" spans="1:19">
      <c r="A2208" s="32">
        <v>36950</v>
      </c>
      <c r="B2208" s="33">
        <f t="shared" si="433"/>
        <v>2</v>
      </c>
      <c r="C2208" s="33">
        <f t="shared" si="434"/>
        <v>2001</v>
      </c>
      <c r="D2208" s="34">
        <v>0.58299999999999996</v>
      </c>
      <c r="F2208" s="32">
        <v>38608</v>
      </c>
      <c r="G2208" s="33">
        <f t="shared" si="435"/>
        <v>9</v>
      </c>
      <c r="H2208" s="33">
        <f t="shared" si="436"/>
        <v>2005</v>
      </c>
      <c r="I2208" s="34">
        <v>10.71</v>
      </c>
      <c r="K2208" s="32">
        <v>34529</v>
      </c>
      <c r="L2208" s="33">
        <f t="shared" si="437"/>
        <v>7</v>
      </c>
      <c r="M2208" s="33">
        <f t="shared" si="438"/>
        <v>1994</v>
      </c>
      <c r="N2208" s="34">
        <v>20.18</v>
      </c>
      <c r="P2208" s="32">
        <v>35030</v>
      </c>
      <c r="Q2208" s="33">
        <f t="shared" si="439"/>
        <v>11</v>
      </c>
      <c r="R2208" s="33">
        <f t="shared" si="440"/>
        <v>1995</v>
      </c>
      <c r="S2208" s="34">
        <v>17.2</v>
      </c>
    </row>
    <row r="2209" spans="1:19">
      <c r="A2209" s="32">
        <v>36951</v>
      </c>
      <c r="B2209" s="33">
        <f t="shared" si="433"/>
        <v>3</v>
      </c>
      <c r="C2209" s="33">
        <f t="shared" si="434"/>
        <v>2001</v>
      </c>
      <c r="D2209" s="34">
        <v>0.55500000000000005</v>
      </c>
      <c r="F2209" s="32">
        <v>38609</v>
      </c>
      <c r="G2209" s="33">
        <f t="shared" si="435"/>
        <v>9</v>
      </c>
      <c r="H2209" s="33">
        <f t="shared" si="436"/>
        <v>2005</v>
      </c>
      <c r="I2209" s="34">
        <v>10.8</v>
      </c>
      <c r="K2209" s="32">
        <v>34530</v>
      </c>
      <c r="L2209" s="33">
        <f t="shared" si="437"/>
        <v>7</v>
      </c>
      <c r="M2209" s="33">
        <f t="shared" si="438"/>
        <v>1994</v>
      </c>
      <c r="N2209" s="34">
        <v>19.89</v>
      </c>
      <c r="P2209" s="32">
        <v>35031</v>
      </c>
      <c r="Q2209" s="33">
        <f t="shared" si="439"/>
        <v>11</v>
      </c>
      <c r="R2209" s="33">
        <f t="shared" si="440"/>
        <v>1995</v>
      </c>
      <c r="S2209" s="34">
        <v>17.25</v>
      </c>
    </row>
    <row r="2210" spans="1:19">
      <c r="A2210" s="32">
        <v>36952</v>
      </c>
      <c r="B2210" s="33">
        <f t="shared" si="433"/>
        <v>3</v>
      </c>
      <c r="C2210" s="33">
        <f t="shared" si="434"/>
        <v>2001</v>
      </c>
      <c r="D2210" s="34">
        <v>0.56999999999999995</v>
      </c>
      <c r="F2210" s="32">
        <v>38610</v>
      </c>
      <c r="G2210" s="33">
        <f t="shared" si="435"/>
        <v>9</v>
      </c>
      <c r="H2210" s="33">
        <f t="shared" si="436"/>
        <v>2005</v>
      </c>
      <c r="I2210" s="34">
        <v>11.24</v>
      </c>
      <c r="K2210" s="32">
        <v>34533</v>
      </c>
      <c r="L2210" s="33">
        <f t="shared" si="437"/>
        <v>7</v>
      </c>
      <c r="M2210" s="33">
        <f t="shared" si="438"/>
        <v>1994</v>
      </c>
      <c r="N2210" s="34">
        <v>19.38</v>
      </c>
      <c r="P2210" s="32">
        <v>35032</v>
      </c>
      <c r="Q2210" s="33">
        <f t="shared" si="439"/>
        <v>11</v>
      </c>
      <c r="R2210" s="33">
        <f t="shared" si="440"/>
        <v>1995</v>
      </c>
      <c r="S2210" s="34">
        <v>17.3</v>
      </c>
    </row>
    <row r="2211" spans="1:19">
      <c r="A2211" s="32">
        <v>36955</v>
      </c>
      <c r="B2211" s="33">
        <f t="shared" si="433"/>
        <v>3</v>
      </c>
      <c r="C2211" s="33">
        <f t="shared" si="434"/>
        <v>2001</v>
      </c>
      <c r="D2211" s="34">
        <v>0.57799999999999996</v>
      </c>
      <c r="F2211" s="32">
        <v>38611</v>
      </c>
      <c r="G2211" s="33">
        <f t="shared" si="435"/>
        <v>9</v>
      </c>
      <c r="H2211" s="33">
        <f t="shared" si="436"/>
        <v>2005</v>
      </c>
      <c r="I2211" s="34">
        <v>11.25</v>
      </c>
      <c r="K2211" s="32">
        <v>34534</v>
      </c>
      <c r="L2211" s="33">
        <f t="shared" si="437"/>
        <v>7</v>
      </c>
      <c r="M2211" s="33">
        <f t="shared" si="438"/>
        <v>1994</v>
      </c>
      <c r="N2211" s="34">
        <v>19.489999999999998</v>
      </c>
      <c r="P2211" s="32">
        <v>35033</v>
      </c>
      <c r="Q2211" s="33">
        <f t="shared" si="439"/>
        <v>11</v>
      </c>
      <c r="R2211" s="33">
        <f t="shared" si="440"/>
        <v>1995</v>
      </c>
      <c r="S2211" s="34">
        <v>17.13</v>
      </c>
    </row>
    <row r="2212" spans="1:19">
      <c r="A2212" s="32">
        <v>36956</v>
      </c>
      <c r="B2212" s="33">
        <f t="shared" ref="B2212:B2275" si="441">+MONTH(A2212)</f>
        <v>3</v>
      </c>
      <c r="C2212" s="33">
        <f t="shared" ref="C2212:C2275" si="442">+YEAR(A2212)</f>
        <v>2001</v>
      </c>
      <c r="D2212" s="34">
        <v>0.56000000000000005</v>
      </c>
      <c r="F2212" s="32">
        <v>38614</v>
      </c>
      <c r="G2212" s="33">
        <f t="shared" ref="G2212:G2275" si="443">+MONTH(F2212)</f>
        <v>9</v>
      </c>
      <c r="H2212" s="33">
        <f t="shared" ref="H2212:H2275" si="444">+YEAR(F2212)</f>
        <v>2005</v>
      </c>
      <c r="I2212" s="34">
        <v>11.99</v>
      </c>
      <c r="K2212" s="32">
        <v>34535</v>
      </c>
      <c r="L2212" s="33">
        <f t="shared" ref="L2212:L2275" si="445">+MONTH(K2212)</f>
        <v>7</v>
      </c>
      <c r="M2212" s="33">
        <f t="shared" ref="M2212:M2275" si="446">+YEAR(K2212)</f>
        <v>1994</v>
      </c>
      <c r="N2212" s="34">
        <v>19.149999999999999</v>
      </c>
      <c r="P2212" s="32">
        <v>35034</v>
      </c>
      <c r="Q2212" s="33">
        <f t="shared" ref="Q2212:Q2275" si="447">+MONTH(P2212)</f>
        <v>12</v>
      </c>
      <c r="R2212" s="33">
        <f t="shared" si="440"/>
        <v>1995</v>
      </c>
      <c r="S2212" s="34">
        <v>17.18</v>
      </c>
    </row>
    <row r="2213" spans="1:19">
      <c r="A2213" s="32">
        <v>36957</v>
      </c>
      <c r="B2213" s="33">
        <f t="shared" si="441"/>
        <v>3</v>
      </c>
      <c r="C2213" s="33">
        <f t="shared" si="442"/>
        <v>2001</v>
      </c>
      <c r="D2213" s="34">
        <v>0.56100000000000005</v>
      </c>
      <c r="F2213" s="32">
        <v>38615</v>
      </c>
      <c r="G2213" s="33">
        <f t="shared" si="443"/>
        <v>9</v>
      </c>
      <c r="H2213" s="33">
        <f t="shared" si="444"/>
        <v>2005</v>
      </c>
      <c r="I2213" s="34">
        <v>12.76</v>
      </c>
      <c r="K2213" s="32">
        <v>34536</v>
      </c>
      <c r="L2213" s="33">
        <f t="shared" si="445"/>
        <v>7</v>
      </c>
      <c r="M2213" s="33">
        <f t="shared" si="446"/>
        <v>1994</v>
      </c>
      <c r="N2213" s="34">
        <v>19.32</v>
      </c>
      <c r="P2213" s="32">
        <v>35037</v>
      </c>
      <c r="Q2213" s="33">
        <f t="shared" si="447"/>
        <v>12</v>
      </c>
      <c r="R2213" s="33">
        <f t="shared" ref="R2213:R2276" si="448">+YEAR(P2213)</f>
        <v>1995</v>
      </c>
      <c r="S2213" s="34">
        <v>17.350000000000001</v>
      </c>
    </row>
    <row r="2214" spans="1:19">
      <c r="A2214" s="32">
        <v>36958</v>
      </c>
      <c r="B2214" s="33">
        <f t="shared" si="441"/>
        <v>3</v>
      </c>
      <c r="C2214" s="33">
        <f t="shared" si="442"/>
        <v>2001</v>
      </c>
      <c r="D2214" s="34">
        <v>0.55500000000000005</v>
      </c>
      <c r="F2214" s="32">
        <v>38616</v>
      </c>
      <c r="G2214" s="33">
        <f t="shared" si="443"/>
        <v>9</v>
      </c>
      <c r="H2214" s="33">
        <f t="shared" si="444"/>
        <v>2005</v>
      </c>
      <c r="I2214" s="34">
        <v>14.26</v>
      </c>
      <c r="K2214" s="32">
        <v>34537</v>
      </c>
      <c r="L2214" s="33">
        <f t="shared" si="445"/>
        <v>7</v>
      </c>
      <c r="M2214" s="33">
        <f t="shared" si="446"/>
        <v>1994</v>
      </c>
      <c r="N2214" s="34">
        <v>19.59</v>
      </c>
      <c r="P2214" s="32">
        <v>35038</v>
      </c>
      <c r="Q2214" s="33">
        <f t="shared" si="447"/>
        <v>12</v>
      </c>
      <c r="R2214" s="33">
        <f t="shared" si="448"/>
        <v>1995</v>
      </c>
      <c r="S2214" s="34">
        <v>17.53</v>
      </c>
    </row>
    <row r="2215" spans="1:19">
      <c r="A2215" s="32">
        <v>36959</v>
      </c>
      <c r="B2215" s="33">
        <f t="shared" si="441"/>
        <v>3</v>
      </c>
      <c r="C2215" s="33">
        <f t="shared" si="442"/>
        <v>2001</v>
      </c>
      <c r="D2215" s="34">
        <v>0.55300000000000005</v>
      </c>
      <c r="F2215" s="32">
        <v>38617</v>
      </c>
      <c r="G2215" s="33">
        <f t="shared" si="443"/>
        <v>9</v>
      </c>
      <c r="H2215" s="33">
        <f t="shared" si="444"/>
        <v>2005</v>
      </c>
      <c r="I2215" s="34">
        <v>14.84</v>
      </c>
      <c r="K2215" s="32">
        <v>34540</v>
      </c>
      <c r="L2215" s="33">
        <f t="shared" si="445"/>
        <v>7</v>
      </c>
      <c r="M2215" s="33">
        <f t="shared" si="446"/>
        <v>1994</v>
      </c>
      <c r="N2215" s="34">
        <v>19.420000000000002</v>
      </c>
      <c r="P2215" s="32">
        <v>35039</v>
      </c>
      <c r="Q2215" s="33">
        <f t="shared" si="447"/>
        <v>12</v>
      </c>
      <c r="R2215" s="33">
        <f t="shared" si="448"/>
        <v>1995</v>
      </c>
      <c r="S2215" s="34">
        <v>17.55</v>
      </c>
    </row>
    <row r="2216" spans="1:19">
      <c r="A2216" s="32">
        <v>36962</v>
      </c>
      <c r="B2216" s="33">
        <f t="shared" si="441"/>
        <v>3</v>
      </c>
      <c r="C2216" s="33">
        <f t="shared" si="442"/>
        <v>2001</v>
      </c>
      <c r="D2216" s="34">
        <v>0.55300000000000005</v>
      </c>
      <c r="F2216" s="32">
        <v>38632</v>
      </c>
      <c r="G2216" s="33">
        <f t="shared" si="443"/>
        <v>10</v>
      </c>
      <c r="H2216" s="33">
        <f t="shared" si="444"/>
        <v>2005</v>
      </c>
      <c r="I2216" s="34">
        <v>13.67</v>
      </c>
      <c r="K2216" s="32">
        <v>34541</v>
      </c>
      <c r="L2216" s="33">
        <f t="shared" si="445"/>
        <v>7</v>
      </c>
      <c r="M2216" s="33">
        <f t="shared" si="446"/>
        <v>1994</v>
      </c>
      <c r="N2216" s="34">
        <v>19.260000000000002</v>
      </c>
      <c r="P2216" s="32">
        <v>35040</v>
      </c>
      <c r="Q2216" s="33">
        <f t="shared" si="447"/>
        <v>12</v>
      </c>
      <c r="R2216" s="33">
        <f t="shared" si="448"/>
        <v>1995</v>
      </c>
      <c r="S2216" s="34">
        <v>17.48</v>
      </c>
    </row>
    <row r="2217" spans="1:19">
      <c r="A2217" s="32">
        <v>36963</v>
      </c>
      <c r="B2217" s="33">
        <f t="shared" si="441"/>
        <v>3</v>
      </c>
      <c r="C2217" s="33">
        <f t="shared" si="442"/>
        <v>2001</v>
      </c>
      <c r="D2217" s="34">
        <v>0.55300000000000005</v>
      </c>
      <c r="F2217" s="32">
        <v>38635</v>
      </c>
      <c r="G2217" s="33">
        <f t="shared" si="443"/>
        <v>10</v>
      </c>
      <c r="H2217" s="33">
        <f t="shared" si="444"/>
        <v>2005</v>
      </c>
      <c r="I2217" s="34">
        <v>13.29</v>
      </c>
      <c r="K2217" s="32">
        <v>34542</v>
      </c>
      <c r="L2217" s="33">
        <f t="shared" si="445"/>
        <v>7</v>
      </c>
      <c r="M2217" s="33">
        <f t="shared" si="446"/>
        <v>1994</v>
      </c>
      <c r="N2217" s="34">
        <v>19.46</v>
      </c>
      <c r="P2217" s="32">
        <v>35041</v>
      </c>
      <c r="Q2217" s="33">
        <f t="shared" si="447"/>
        <v>12</v>
      </c>
      <c r="R2217" s="33">
        <f t="shared" si="448"/>
        <v>1995</v>
      </c>
      <c r="S2217" s="34">
        <v>17.73</v>
      </c>
    </row>
    <row r="2218" spans="1:19">
      <c r="A2218" s="32">
        <v>36964</v>
      </c>
      <c r="B2218" s="33">
        <f t="shared" si="441"/>
        <v>3</v>
      </c>
      <c r="C2218" s="33">
        <f t="shared" si="442"/>
        <v>2001</v>
      </c>
      <c r="D2218" s="34">
        <v>0.55300000000000005</v>
      </c>
      <c r="F2218" s="32">
        <v>38636</v>
      </c>
      <c r="G2218" s="33">
        <f t="shared" si="443"/>
        <v>10</v>
      </c>
      <c r="H2218" s="33">
        <f t="shared" si="444"/>
        <v>2005</v>
      </c>
      <c r="I2218" s="34">
        <v>13.67</v>
      </c>
      <c r="K2218" s="32">
        <v>34543</v>
      </c>
      <c r="L2218" s="33">
        <f t="shared" si="445"/>
        <v>7</v>
      </c>
      <c r="M2218" s="33">
        <f t="shared" si="446"/>
        <v>1994</v>
      </c>
      <c r="N2218" s="34">
        <v>19.87</v>
      </c>
      <c r="P2218" s="32">
        <v>35044</v>
      </c>
      <c r="Q2218" s="33">
        <f t="shared" si="447"/>
        <v>12</v>
      </c>
      <c r="R2218" s="33">
        <f t="shared" si="448"/>
        <v>1995</v>
      </c>
      <c r="S2218" s="34">
        <v>17.68</v>
      </c>
    </row>
    <row r="2219" spans="1:19">
      <c r="A2219" s="32">
        <v>36965</v>
      </c>
      <c r="B2219" s="33">
        <f t="shared" si="441"/>
        <v>3</v>
      </c>
      <c r="C2219" s="33">
        <f t="shared" si="442"/>
        <v>2001</v>
      </c>
      <c r="D2219" s="34">
        <v>0.53400000000000003</v>
      </c>
      <c r="F2219" s="32">
        <v>38637</v>
      </c>
      <c r="G2219" s="33">
        <f t="shared" si="443"/>
        <v>10</v>
      </c>
      <c r="H2219" s="33">
        <f t="shared" si="444"/>
        <v>2005</v>
      </c>
      <c r="I2219" s="34">
        <v>13.77</v>
      </c>
      <c r="K2219" s="32">
        <v>34544</v>
      </c>
      <c r="L2219" s="33">
        <f t="shared" si="445"/>
        <v>7</v>
      </c>
      <c r="M2219" s="33">
        <f t="shared" si="446"/>
        <v>1994</v>
      </c>
      <c r="N2219" s="34">
        <v>20.3</v>
      </c>
      <c r="P2219" s="32">
        <v>35045</v>
      </c>
      <c r="Q2219" s="33">
        <f t="shared" si="447"/>
        <v>12</v>
      </c>
      <c r="R2219" s="33">
        <f t="shared" si="448"/>
        <v>1995</v>
      </c>
      <c r="S2219" s="34">
        <v>17.48</v>
      </c>
    </row>
    <row r="2220" spans="1:19">
      <c r="A2220" s="32">
        <v>36966</v>
      </c>
      <c r="B2220" s="33">
        <f t="shared" si="441"/>
        <v>3</v>
      </c>
      <c r="C2220" s="33">
        <f t="shared" si="442"/>
        <v>2001</v>
      </c>
      <c r="D2220" s="34">
        <v>0.55000000000000004</v>
      </c>
      <c r="F2220" s="32">
        <v>38638</v>
      </c>
      <c r="G2220" s="33">
        <f t="shared" si="443"/>
        <v>10</v>
      </c>
      <c r="H2220" s="33">
        <f t="shared" si="444"/>
        <v>2005</v>
      </c>
      <c r="I2220" s="34">
        <v>13.48</v>
      </c>
      <c r="K2220" s="32">
        <v>34547</v>
      </c>
      <c r="L2220" s="33">
        <f t="shared" si="445"/>
        <v>8</v>
      </c>
      <c r="M2220" s="33">
        <f t="shared" si="446"/>
        <v>1994</v>
      </c>
      <c r="N2220" s="34">
        <v>20.65</v>
      </c>
      <c r="P2220" s="32">
        <v>35046</v>
      </c>
      <c r="Q2220" s="33">
        <f t="shared" si="447"/>
        <v>12</v>
      </c>
      <c r="R2220" s="33">
        <f t="shared" si="448"/>
        <v>1995</v>
      </c>
      <c r="S2220" s="34">
        <v>17.7</v>
      </c>
    </row>
    <row r="2221" spans="1:19">
      <c r="A2221" s="32">
        <v>36969</v>
      </c>
      <c r="B2221" s="33">
        <f t="shared" si="441"/>
        <v>3</v>
      </c>
      <c r="C2221" s="33">
        <f t="shared" si="442"/>
        <v>2001</v>
      </c>
      <c r="D2221" s="34">
        <v>0.54100000000000004</v>
      </c>
      <c r="F2221" s="32">
        <v>38639</v>
      </c>
      <c r="G2221" s="33">
        <f t="shared" si="443"/>
        <v>10</v>
      </c>
      <c r="H2221" s="33">
        <f t="shared" si="444"/>
        <v>2005</v>
      </c>
      <c r="I2221" s="34">
        <v>12.8</v>
      </c>
      <c r="K2221" s="32">
        <v>34548</v>
      </c>
      <c r="L2221" s="33">
        <f t="shared" si="445"/>
        <v>8</v>
      </c>
      <c r="M2221" s="33">
        <f t="shared" si="446"/>
        <v>1994</v>
      </c>
      <c r="N2221" s="34">
        <v>20.22</v>
      </c>
      <c r="P2221" s="32">
        <v>35047</v>
      </c>
      <c r="Q2221" s="33">
        <f t="shared" si="447"/>
        <v>12</v>
      </c>
      <c r="R2221" s="33">
        <f t="shared" si="448"/>
        <v>1995</v>
      </c>
      <c r="S2221" s="34">
        <v>17.899999999999999</v>
      </c>
    </row>
    <row r="2222" spans="1:19">
      <c r="A2222" s="32">
        <v>36970</v>
      </c>
      <c r="B2222" s="33">
        <f t="shared" si="441"/>
        <v>3</v>
      </c>
      <c r="C2222" s="33">
        <f t="shared" si="442"/>
        <v>2001</v>
      </c>
      <c r="D2222" s="34">
        <v>0.55100000000000005</v>
      </c>
      <c r="F2222" s="32">
        <v>38642</v>
      </c>
      <c r="G2222" s="33">
        <f t="shared" si="443"/>
        <v>10</v>
      </c>
      <c r="H2222" s="33">
        <f t="shared" si="444"/>
        <v>2005</v>
      </c>
      <c r="I2222" s="34">
        <v>13.89</v>
      </c>
      <c r="K2222" s="32">
        <v>34549</v>
      </c>
      <c r="L2222" s="33">
        <f t="shared" si="445"/>
        <v>8</v>
      </c>
      <c r="M2222" s="33">
        <f t="shared" si="446"/>
        <v>1994</v>
      </c>
      <c r="N2222" s="34">
        <v>20.059999999999999</v>
      </c>
      <c r="P2222" s="32">
        <v>35048</v>
      </c>
      <c r="Q2222" s="33">
        <f t="shared" si="447"/>
        <v>12</v>
      </c>
      <c r="R2222" s="33">
        <f t="shared" si="448"/>
        <v>1995</v>
      </c>
      <c r="S2222" s="34">
        <v>18.149999999999999</v>
      </c>
    </row>
    <row r="2223" spans="1:19">
      <c r="A2223" s="32">
        <v>36971</v>
      </c>
      <c r="B2223" s="33">
        <f t="shared" si="441"/>
        <v>3</v>
      </c>
      <c r="C2223" s="33">
        <f t="shared" si="442"/>
        <v>2001</v>
      </c>
      <c r="D2223" s="34">
        <v>0.54500000000000004</v>
      </c>
      <c r="F2223" s="32">
        <v>38643</v>
      </c>
      <c r="G2223" s="33">
        <f t="shared" si="443"/>
        <v>10</v>
      </c>
      <c r="H2223" s="33">
        <f t="shared" si="444"/>
        <v>2005</v>
      </c>
      <c r="I2223" s="34">
        <v>13.41</v>
      </c>
      <c r="K2223" s="32">
        <v>34550</v>
      </c>
      <c r="L2223" s="33">
        <f t="shared" si="445"/>
        <v>8</v>
      </c>
      <c r="M2223" s="33">
        <f t="shared" si="446"/>
        <v>1994</v>
      </c>
      <c r="N2223" s="34">
        <v>20.14</v>
      </c>
      <c r="P2223" s="32">
        <v>35051</v>
      </c>
      <c r="Q2223" s="33">
        <f t="shared" si="447"/>
        <v>12</v>
      </c>
      <c r="R2223" s="33">
        <f t="shared" si="448"/>
        <v>1995</v>
      </c>
      <c r="S2223" s="34">
        <v>18.329999999999998</v>
      </c>
    </row>
    <row r="2224" spans="1:19">
      <c r="A2224" s="32">
        <v>36972</v>
      </c>
      <c r="B2224" s="33">
        <f t="shared" si="441"/>
        <v>3</v>
      </c>
      <c r="C2224" s="33">
        <f t="shared" si="442"/>
        <v>2001</v>
      </c>
      <c r="D2224" s="34">
        <v>0.54500000000000004</v>
      </c>
      <c r="F2224" s="32">
        <v>38644</v>
      </c>
      <c r="G2224" s="33">
        <f t="shared" si="443"/>
        <v>10</v>
      </c>
      <c r="H2224" s="33">
        <f t="shared" si="444"/>
        <v>2005</v>
      </c>
      <c r="I2224" s="34">
        <v>13.52</v>
      </c>
      <c r="K2224" s="32">
        <v>34551</v>
      </c>
      <c r="L2224" s="33">
        <f t="shared" si="445"/>
        <v>8</v>
      </c>
      <c r="M2224" s="33">
        <f t="shared" si="446"/>
        <v>1994</v>
      </c>
      <c r="N2224" s="34">
        <v>19.37</v>
      </c>
      <c r="P2224" s="32">
        <v>35052</v>
      </c>
      <c r="Q2224" s="33">
        <f t="shared" si="447"/>
        <v>12</v>
      </c>
      <c r="R2224" s="33">
        <f t="shared" si="448"/>
        <v>1995</v>
      </c>
      <c r="S2224" s="34">
        <v>18.03</v>
      </c>
    </row>
    <row r="2225" spans="1:19">
      <c r="A2225" s="32">
        <v>36973</v>
      </c>
      <c r="B2225" s="33">
        <f t="shared" si="441"/>
        <v>3</v>
      </c>
      <c r="C2225" s="33">
        <f t="shared" si="442"/>
        <v>2001</v>
      </c>
      <c r="D2225" s="34">
        <v>0.55000000000000004</v>
      </c>
      <c r="F2225" s="32">
        <v>38645</v>
      </c>
      <c r="G2225" s="33">
        <f t="shared" si="443"/>
        <v>10</v>
      </c>
      <c r="H2225" s="33">
        <f t="shared" si="444"/>
        <v>2005</v>
      </c>
      <c r="I2225" s="34">
        <v>13.24</v>
      </c>
      <c r="K2225" s="32">
        <v>34554</v>
      </c>
      <c r="L2225" s="33">
        <f t="shared" si="445"/>
        <v>8</v>
      </c>
      <c r="M2225" s="33">
        <f t="shared" si="446"/>
        <v>1994</v>
      </c>
      <c r="N2225" s="34">
        <v>19.41</v>
      </c>
      <c r="P2225" s="32">
        <v>35053</v>
      </c>
      <c r="Q2225" s="33">
        <f t="shared" si="447"/>
        <v>12</v>
      </c>
      <c r="R2225" s="33">
        <f t="shared" si="448"/>
        <v>1995</v>
      </c>
      <c r="S2225" s="34">
        <v>18.05</v>
      </c>
    </row>
    <row r="2226" spans="1:19">
      <c r="A2226" s="32">
        <v>36976</v>
      </c>
      <c r="B2226" s="33">
        <f t="shared" si="441"/>
        <v>3</v>
      </c>
      <c r="C2226" s="33">
        <f t="shared" si="442"/>
        <v>2001</v>
      </c>
      <c r="D2226" s="34">
        <v>0.55000000000000004</v>
      </c>
      <c r="F2226" s="32">
        <v>38646</v>
      </c>
      <c r="G2226" s="33">
        <f t="shared" si="443"/>
        <v>10</v>
      </c>
      <c r="H2226" s="33">
        <f t="shared" si="444"/>
        <v>2005</v>
      </c>
      <c r="I2226" s="34">
        <v>12.73</v>
      </c>
      <c r="K2226" s="32">
        <v>34555</v>
      </c>
      <c r="L2226" s="33">
        <f t="shared" si="445"/>
        <v>8</v>
      </c>
      <c r="M2226" s="33">
        <f t="shared" si="446"/>
        <v>1994</v>
      </c>
      <c r="N2226" s="34">
        <v>19.29</v>
      </c>
      <c r="P2226" s="32">
        <v>35054</v>
      </c>
      <c r="Q2226" s="33">
        <f t="shared" si="447"/>
        <v>12</v>
      </c>
      <c r="R2226" s="33">
        <f t="shared" si="448"/>
        <v>1995</v>
      </c>
      <c r="S2226" s="34">
        <v>18.100000000000001</v>
      </c>
    </row>
    <row r="2227" spans="1:19">
      <c r="A2227" s="32">
        <v>36977</v>
      </c>
      <c r="B2227" s="33">
        <f t="shared" si="441"/>
        <v>3</v>
      </c>
      <c r="C2227" s="33">
        <f t="shared" si="442"/>
        <v>2001</v>
      </c>
      <c r="D2227" s="34">
        <v>0.58599999999999997</v>
      </c>
      <c r="F2227" s="32">
        <v>38649</v>
      </c>
      <c r="G2227" s="33">
        <f t="shared" si="443"/>
        <v>10</v>
      </c>
      <c r="H2227" s="33">
        <f t="shared" si="444"/>
        <v>2005</v>
      </c>
      <c r="I2227" s="34">
        <v>12.95</v>
      </c>
      <c r="K2227" s="32">
        <v>34556</v>
      </c>
      <c r="L2227" s="33">
        <f t="shared" si="445"/>
        <v>8</v>
      </c>
      <c r="M2227" s="33">
        <f t="shared" si="446"/>
        <v>1994</v>
      </c>
      <c r="N2227" s="34">
        <v>18.96</v>
      </c>
      <c r="P2227" s="32">
        <v>35055</v>
      </c>
      <c r="Q2227" s="33">
        <f t="shared" si="447"/>
        <v>12</v>
      </c>
      <c r="R2227" s="33">
        <f t="shared" si="448"/>
        <v>1995</v>
      </c>
      <c r="S2227" s="34">
        <v>18.18</v>
      </c>
    </row>
    <row r="2228" spans="1:19">
      <c r="A2228" s="32">
        <v>36978</v>
      </c>
      <c r="B2228" s="33">
        <f t="shared" si="441"/>
        <v>3</v>
      </c>
      <c r="C2228" s="33">
        <f t="shared" si="442"/>
        <v>2001</v>
      </c>
      <c r="D2228" s="34">
        <v>0.58499999999999996</v>
      </c>
      <c r="F2228" s="32">
        <v>38650</v>
      </c>
      <c r="G2228" s="33">
        <f t="shared" si="443"/>
        <v>10</v>
      </c>
      <c r="H2228" s="33">
        <f t="shared" si="444"/>
        <v>2005</v>
      </c>
      <c r="I2228" s="34">
        <v>13.9</v>
      </c>
      <c r="K2228" s="32">
        <v>34557</v>
      </c>
      <c r="L2228" s="33">
        <f t="shared" si="445"/>
        <v>8</v>
      </c>
      <c r="M2228" s="33">
        <f t="shared" si="446"/>
        <v>1994</v>
      </c>
      <c r="N2228" s="34">
        <v>18.670000000000002</v>
      </c>
      <c r="P2228" s="32">
        <v>35060</v>
      </c>
      <c r="Q2228" s="33">
        <f t="shared" si="447"/>
        <v>12</v>
      </c>
      <c r="R2228" s="33">
        <f t="shared" si="448"/>
        <v>1995</v>
      </c>
      <c r="S2228" s="34">
        <v>18.73</v>
      </c>
    </row>
    <row r="2229" spans="1:19">
      <c r="A2229" s="32">
        <v>36979</v>
      </c>
      <c r="B2229" s="33">
        <f t="shared" si="441"/>
        <v>3</v>
      </c>
      <c r="C2229" s="33">
        <f t="shared" si="442"/>
        <v>2001</v>
      </c>
      <c r="D2229" s="34">
        <v>0.57799999999999996</v>
      </c>
      <c r="F2229" s="32">
        <v>38651</v>
      </c>
      <c r="G2229" s="33">
        <f t="shared" si="443"/>
        <v>10</v>
      </c>
      <c r="H2229" s="33">
        <f t="shared" si="444"/>
        <v>2005</v>
      </c>
      <c r="I2229" s="34">
        <v>14.68</v>
      </c>
      <c r="K2229" s="32">
        <v>34558</v>
      </c>
      <c r="L2229" s="33">
        <f t="shared" si="445"/>
        <v>8</v>
      </c>
      <c r="M2229" s="33">
        <f t="shared" si="446"/>
        <v>1994</v>
      </c>
      <c r="N2229" s="34">
        <v>18.05</v>
      </c>
      <c r="P2229" s="32">
        <v>35061</v>
      </c>
      <c r="Q2229" s="33">
        <f t="shared" si="447"/>
        <v>12</v>
      </c>
      <c r="R2229" s="33">
        <f t="shared" si="448"/>
        <v>1995</v>
      </c>
      <c r="S2229" s="34">
        <v>18.78</v>
      </c>
    </row>
    <row r="2230" spans="1:19">
      <c r="A2230" s="32">
        <v>36980</v>
      </c>
      <c r="B2230" s="33">
        <f t="shared" si="441"/>
        <v>3</v>
      </c>
      <c r="C2230" s="33">
        <f t="shared" si="442"/>
        <v>2001</v>
      </c>
      <c r="D2230" s="34">
        <v>0.57899999999999996</v>
      </c>
      <c r="F2230" s="32">
        <v>38652</v>
      </c>
      <c r="G2230" s="33">
        <f t="shared" si="443"/>
        <v>10</v>
      </c>
      <c r="H2230" s="33">
        <f t="shared" si="444"/>
        <v>2005</v>
      </c>
      <c r="I2230" s="34">
        <v>13.9</v>
      </c>
      <c r="K2230" s="32">
        <v>34561</v>
      </c>
      <c r="L2230" s="33">
        <f t="shared" si="445"/>
        <v>8</v>
      </c>
      <c r="M2230" s="33">
        <f t="shared" si="446"/>
        <v>1994</v>
      </c>
      <c r="N2230" s="34">
        <v>18.239999999999998</v>
      </c>
      <c r="P2230" s="32">
        <v>35062</v>
      </c>
      <c r="Q2230" s="33">
        <f t="shared" si="447"/>
        <v>12</v>
      </c>
      <c r="R2230" s="33">
        <f t="shared" si="448"/>
        <v>1995</v>
      </c>
      <c r="S2230" s="34">
        <v>18.649999999999999</v>
      </c>
    </row>
    <row r="2231" spans="1:19">
      <c r="A2231" s="32">
        <v>36983</v>
      </c>
      <c r="B2231" s="33">
        <f t="shared" si="441"/>
        <v>4</v>
      </c>
      <c r="C2231" s="33">
        <f t="shared" si="442"/>
        <v>2001</v>
      </c>
      <c r="D2231" s="34">
        <v>0.52300000000000002</v>
      </c>
      <c r="F2231" s="32">
        <v>38653</v>
      </c>
      <c r="G2231" s="33">
        <f t="shared" si="443"/>
        <v>10</v>
      </c>
      <c r="H2231" s="33">
        <f t="shared" si="444"/>
        <v>2005</v>
      </c>
      <c r="I2231" s="34">
        <v>13.1</v>
      </c>
      <c r="K2231" s="32">
        <v>34562</v>
      </c>
      <c r="L2231" s="33">
        <f t="shared" si="445"/>
        <v>8</v>
      </c>
      <c r="M2231" s="33">
        <f t="shared" si="446"/>
        <v>1994</v>
      </c>
      <c r="N2231" s="34">
        <v>17.64</v>
      </c>
      <c r="P2231" s="32">
        <v>35066</v>
      </c>
      <c r="Q2231" s="33">
        <f t="shared" si="447"/>
        <v>1</v>
      </c>
      <c r="R2231" s="33">
        <f t="shared" si="448"/>
        <v>1996</v>
      </c>
      <c r="S2231" s="34">
        <v>18.95</v>
      </c>
    </row>
    <row r="2232" spans="1:19">
      <c r="A2232" s="32">
        <v>36984</v>
      </c>
      <c r="B2232" s="33">
        <f t="shared" si="441"/>
        <v>4</v>
      </c>
      <c r="C2232" s="33">
        <f t="shared" si="442"/>
        <v>2001</v>
      </c>
      <c r="D2232" s="34">
        <v>0.54400000000000004</v>
      </c>
      <c r="F2232" s="32">
        <v>38656</v>
      </c>
      <c r="G2232" s="33">
        <f t="shared" si="443"/>
        <v>10</v>
      </c>
      <c r="H2232" s="33">
        <f t="shared" si="444"/>
        <v>2005</v>
      </c>
      <c r="I2232" s="34">
        <v>12.18</v>
      </c>
      <c r="K2232" s="32">
        <v>34563</v>
      </c>
      <c r="L2232" s="33">
        <f t="shared" si="445"/>
        <v>8</v>
      </c>
      <c r="M2232" s="33">
        <f t="shared" si="446"/>
        <v>1994</v>
      </c>
      <c r="N2232" s="34">
        <v>18.079999999999998</v>
      </c>
      <c r="P2232" s="32">
        <v>35067</v>
      </c>
      <c r="Q2232" s="33">
        <f t="shared" si="447"/>
        <v>1</v>
      </c>
      <c r="R2232" s="33">
        <f t="shared" si="448"/>
        <v>1996</v>
      </c>
      <c r="S2232" s="34">
        <v>19.149999999999999</v>
      </c>
    </row>
    <row r="2233" spans="1:19">
      <c r="A2233" s="32">
        <v>36985</v>
      </c>
      <c r="B2233" s="33">
        <f t="shared" si="441"/>
        <v>4</v>
      </c>
      <c r="C2233" s="33">
        <f t="shared" si="442"/>
        <v>2001</v>
      </c>
      <c r="D2233" s="34">
        <v>0.53</v>
      </c>
      <c r="F2233" s="32">
        <v>38657</v>
      </c>
      <c r="G2233" s="33">
        <f t="shared" si="443"/>
        <v>11</v>
      </c>
      <c r="H2233" s="33">
        <f t="shared" si="444"/>
        <v>2005</v>
      </c>
      <c r="I2233" s="34">
        <v>10.8</v>
      </c>
      <c r="K2233" s="32">
        <v>34564</v>
      </c>
      <c r="L2233" s="33">
        <f t="shared" si="445"/>
        <v>8</v>
      </c>
      <c r="M2233" s="33">
        <f t="shared" si="446"/>
        <v>1994</v>
      </c>
      <c r="N2233" s="34">
        <v>17.73</v>
      </c>
      <c r="P2233" s="32">
        <v>35068</v>
      </c>
      <c r="Q2233" s="33">
        <f t="shared" si="447"/>
        <v>1</v>
      </c>
      <c r="R2233" s="33">
        <f t="shared" si="448"/>
        <v>1996</v>
      </c>
      <c r="S2233" s="34">
        <v>19.13</v>
      </c>
    </row>
    <row r="2234" spans="1:19">
      <c r="A2234" s="32">
        <v>36986</v>
      </c>
      <c r="B2234" s="33">
        <f t="shared" si="441"/>
        <v>4</v>
      </c>
      <c r="C2234" s="33">
        <f t="shared" si="442"/>
        <v>2001</v>
      </c>
      <c r="D2234" s="34">
        <v>0.54500000000000004</v>
      </c>
      <c r="F2234" s="32">
        <v>38658</v>
      </c>
      <c r="G2234" s="33">
        <f t="shared" si="443"/>
        <v>11</v>
      </c>
      <c r="H2234" s="33">
        <f t="shared" si="444"/>
        <v>2005</v>
      </c>
      <c r="I2234" s="34">
        <v>10.85</v>
      </c>
      <c r="K2234" s="32">
        <v>34565</v>
      </c>
      <c r="L2234" s="33">
        <f t="shared" si="445"/>
        <v>8</v>
      </c>
      <c r="M2234" s="33">
        <f t="shared" si="446"/>
        <v>1994</v>
      </c>
      <c r="N2234" s="34">
        <v>17.559999999999999</v>
      </c>
      <c r="P2234" s="32">
        <v>35069</v>
      </c>
      <c r="Q2234" s="33">
        <f t="shared" si="447"/>
        <v>1</v>
      </c>
      <c r="R2234" s="33">
        <f t="shared" si="448"/>
        <v>1996</v>
      </c>
      <c r="S2234" s="34">
        <v>19.5</v>
      </c>
    </row>
    <row r="2235" spans="1:19">
      <c r="A2235" s="32">
        <v>36987</v>
      </c>
      <c r="B2235" s="33">
        <f t="shared" si="441"/>
        <v>4</v>
      </c>
      <c r="C2235" s="33">
        <f t="shared" si="442"/>
        <v>2001</v>
      </c>
      <c r="D2235" s="34">
        <v>0.54600000000000004</v>
      </c>
      <c r="F2235" s="32">
        <v>38659</v>
      </c>
      <c r="G2235" s="33">
        <f t="shared" si="443"/>
        <v>11</v>
      </c>
      <c r="H2235" s="33">
        <f t="shared" si="444"/>
        <v>2005</v>
      </c>
      <c r="I2235" s="34">
        <v>10.79</v>
      </c>
      <c r="K2235" s="32">
        <v>34568</v>
      </c>
      <c r="L2235" s="33">
        <f t="shared" si="445"/>
        <v>8</v>
      </c>
      <c r="M2235" s="33">
        <f t="shared" si="446"/>
        <v>1994</v>
      </c>
      <c r="N2235" s="34">
        <v>16.87</v>
      </c>
      <c r="P2235" s="32">
        <v>35072</v>
      </c>
      <c r="Q2235" s="33">
        <f t="shared" si="447"/>
        <v>1</v>
      </c>
      <c r="R2235" s="33">
        <f t="shared" si="448"/>
        <v>1996</v>
      </c>
      <c r="S2235" s="34">
        <v>19.68</v>
      </c>
    </row>
    <row r="2236" spans="1:19">
      <c r="A2236" s="32">
        <v>36990</v>
      </c>
      <c r="B2236" s="33">
        <f t="shared" si="441"/>
        <v>4</v>
      </c>
      <c r="C2236" s="33">
        <f t="shared" si="442"/>
        <v>2001</v>
      </c>
      <c r="D2236" s="34">
        <v>0.54600000000000004</v>
      </c>
      <c r="F2236" s="32">
        <v>38660</v>
      </c>
      <c r="G2236" s="33">
        <f t="shared" si="443"/>
        <v>11</v>
      </c>
      <c r="H2236" s="33">
        <f t="shared" si="444"/>
        <v>2005</v>
      </c>
      <c r="I2236" s="34">
        <v>9.67</v>
      </c>
      <c r="K2236" s="32">
        <v>34569</v>
      </c>
      <c r="L2236" s="33">
        <f t="shared" si="445"/>
        <v>8</v>
      </c>
      <c r="M2236" s="33">
        <f t="shared" si="446"/>
        <v>1994</v>
      </c>
      <c r="N2236" s="34">
        <v>17.09</v>
      </c>
      <c r="P2236" s="32">
        <v>35073</v>
      </c>
      <c r="Q2236" s="33">
        <f t="shared" si="447"/>
        <v>1</v>
      </c>
      <c r="R2236" s="33">
        <f t="shared" si="448"/>
        <v>1996</v>
      </c>
      <c r="S2236" s="34">
        <v>19.05</v>
      </c>
    </row>
    <row r="2237" spans="1:19">
      <c r="A2237" s="32">
        <v>36991</v>
      </c>
      <c r="B2237" s="33">
        <f t="shared" si="441"/>
        <v>4</v>
      </c>
      <c r="C2237" s="33">
        <f t="shared" si="442"/>
        <v>2001</v>
      </c>
      <c r="D2237" s="34">
        <v>0.55500000000000005</v>
      </c>
      <c r="F2237" s="32">
        <v>38663</v>
      </c>
      <c r="G2237" s="33">
        <f t="shared" si="443"/>
        <v>11</v>
      </c>
      <c r="H2237" s="33">
        <f t="shared" si="444"/>
        <v>2005</v>
      </c>
      <c r="I2237" s="34">
        <v>8.77</v>
      </c>
      <c r="K2237" s="32">
        <v>34570</v>
      </c>
      <c r="L2237" s="33">
        <f t="shared" si="445"/>
        <v>8</v>
      </c>
      <c r="M2237" s="33">
        <f t="shared" si="446"/>
        <v>1994</v>
      </c>
      <c r="N2237" s="34">
        <v>17.54</v>
      </c>
      <c r="P2237" s="32">
        <v>35074</v>
      </c>
      <c r="Q2237" s="33">
        <f t="shared" si="447"/>
        <v>1</v>
      </c>
      <c r="R2237" s="33">
        <f t="shared" si="448"/>
        <v>1996</v>
      </c>
      <c r="S2237" s="34">
        <v>18.48</v>
      </c>
    </row>
    <row r="2238" spans="1:19">
      <c r="A2238" s="32">
        <v>36992</v>
      </c>
      <c r="B2238" s="33">
        <f t="shared" si="441"/>
        <v>4</v>
      </c>
      <c r="C2238" s="33">
        <f t="shared" si="442"/>
        <v>2001</v>
      </c>
      <c r="D2238" s="34">
        <v>0.55800000000000005</v>
      </c>
      <c r="F2238" s="32">
        <v>38664</v>
      </c>
      <c r="G2238" s="33">
        <f t="shared" si="443"/>
        <v>11</v>
      </c>
      <c r="H2238" s="33">
        <f t="shared" si="444"/>
        <v>2005</v>
      </c>
      <c r="I2238" s="34">
        <v>9.15</v>
      </c>
      <c r="K2238" s="32">
        <v>34571</v>
      </c>
      <c r="L2238" s="33">
        <f t="shared" si="445"/>
        <v>8</v>
      </c>
      <c r="M2238" s="33">
        <f t="shared" si="446"/>
        <v>1994</v>
      </c>
      <c r="N2238" s="34">
        <v>17.489999999999998</v>
      </c>
      <c r="P2238" s="32">
        <v>35075</v>
      </c>
      <c r="Q2238" s="33">
        <f t="shared" si="447"/>
        <v>1</v>
      </c>
      <c r="R2238" s="33">
        <f t="shared" si="448"/>
        <v>1996</v>
      </c>
      <c r="S2238" s="34">
        <v>17.850000000000001</v>
      </c>
    </row>
    <row r="2239" spans="1:19">
      <c r="A2239" s="32">
        <v>36993</v>
      </c>
      <c r="B2239" s="33">
        <f t="shared" si="441"/>
        <v>4</v>
      </c>
      <c r="C2239" s="33">
        <f t="shared" si="442"/>
        <v>2001</v>
      </c>
      <c r="D2239" s="34">
        <v>0.56499999999999995</v>
      </c>
      <c r="F2239" s="32">
        <v>38665</v>
      </c>
      <c r="G2239" s="33">
        <f t="shared" si="443"/>
        <v>11</v>
      </c>
      <c r="H2239" s="33">
        <f t="shared" si="444"/>
        <v>2005</v>
      </c>
      <c r="I2239" s="34">
        <v>9.31</v>
      </c>
      <c r="K2239" s="32">
        <v>34572</v>
      </c>
      <c r="L2239" s="33">
        <f t="shared" si="445"/>
        <v>8</v>
      </c>
      <c r="M2239" s="33">
        <f t="shared" si="446"/>
        <v>1994</v>
      </c>
      <c r="N2239" s="34">
        <v>17.14</v>
      </c>
      <c r="P2239" s="32">
        <v>35076</v>
      </c>
      <c r="Q2239" s="33">
        <f t="shared" si="447"/>
        <v>1</v>
      </c>
      <c r="R2239" s="33">
        <f t="shared" si="448"/>
        <v>1996</v>
      </c>
      <c r="S2239" s="34">
        <v>17.579999999999998</v>
      </c>
    </row>
    <row r="2240" spans="1:19">
      <c r="A2240" s="32">
        <v>36997</v>
      </c>
      <c r="B2240" s="33">
        <f t="shared" si="441"/>
        <v>4</v>
      </c>
      <c r="C2240" s="33">
        <f t="shared" si="442"/>
        <v>2001</v>
      </c>
      <c r="D2240" s="34">
        <v>0.56999999999999995</v>
      </c>
      <c r="F2240" s="32">
        <v>38666</v>
      </c>
      <c r="G2240" s="33">
        <f t="shared" si="443"/>
        <v>11</v>
      </c>
      <c r="H2240" s="33">
        <f t="shared" si="444"/>
        <v>2005</v>
      </c>
      <c r="I2240" s="34">
        <v>9.66</v>
      </c>
      <c r="K2240" s="32">
        <v>34575</v>
      </c>
      <c r="L2240" s="33">
        <f t="shared" si="445"/>
        <v>8</v>
      </c>
      <c r="M2240" s="33">
        <f t="shared" si="446"/>
        <v>1994</v>
      </c>
      <c r="N2240" s="34">
        <v>17.62</v>
      </c>
      <c r="P2240" s="32">
        <v>35079</v>
      </c>
      <c r="Q2240" s="33">
        <f t="shared" si="447"/>
        <v>1</v>
      </c>
      <c r="R2240" s="33">
        <f t="shared" si="448"/>
        <v>1996</v>
      </c>
      <c r="S2240" s="34">
        <v>17.5</v>
      </c>
    </row>
    <row r="2241" spans="1:19">
      <c r="A2241" s="32">
        <v>36998</v>
      </c>
      <c r="B2241" s="33">
        <f t="shared" si="441"/>
        <v>4</v>
      </c>
      <c r="C2241" s="33">
        <f t="shared" si="442"/>
        <v>2001</v>
      </c>
      <c r="D2241" s="34">
        <v>0.56499999999999995</v>
      </c>
      <c r="F2241" s="32">
        <v>38667</v>
      </c>
      <c r="G2241" s="33">
        <f t="shared" si="443"/>
        <v>11</v>
      </c>
      <c r="H2241" s="33">
        <f t="shared" si="444"/>
        <v>2005</v>
      </c>
      <c r="I2241" s="34">
        <v>9.1999999999999993</v>
      </c>
      <c r="K2241" s="32">
        <v>34576</v>
      </c>
      <c r="L2241" s="33">
        <f t="shared" si="445"/>
        <v>8</v>
      </c>
      <c r="M2241" s="33">
        <f t="shared" si="446"/>
        <v>1994</v>
      </c>
      <c r="N2241" s="34">
        <v>17.399999999999999</v>
      </c>
      <c r="P2241" s="32">
        <v>35080</v>
      </c>
      <c r="Q2241" s="33">
        <f t="shared" si="447"/>
        <v>1</v>
      </c>
      <c r="R2241" s="33">
        <f t="shared" si="448"/>
        <v>1996</v>
      </c>
      <c r="S2241" s="34">
        <v>17.73</v>
      </c>
    </row>
    <row r="2242" spans="1:19">
      <c r="A2242" s="32">
        <v>36999</v>
      </c>
      <c r="B2242" s="33">
        <f t="shared" si="441"/>
        <v>4</v>
      </c>
      <c r="C2242" s="33">
        <f t="shared" si="442"/>
        <v>2001</v>
      </c>
      <c r="D2242" s="34">
        <v>0.54800000000000004</v>
      </c>
      <c r="F2242" s="32">
        <v>38670</v>
      </c>
      <c r="G2242" s="33">
        <f t="shared" si="443"/>
        <v>11</v>
      </c>
      <c r="H2242" s="33">
        <f t="shared" si="444"/>
        <v>2005</v>
      </c>
      <c r="I2242" s="34">
        <v>9.15</v>
      </c>
      <c r="K2242" s="32">
        <v>34577</v>
      </c>
      <c r="L2242" s="33">
        <f t="shared" si="445"/>
        <v>8</v>
      </c>
      <c r="M2242" s="33">
        <f t="shared" si="446"/>
        <v>1994</v>
      </c>
      <c r="N2242" s="34">
        <v>17.600000000000001</v>
      </c>
      <c r="P2242" s="32">
        <v>35081</v>
      </c>
      <c r="Q2242" s="33">
        <f t="shared" si="447"/>
        <v>1</v>
      </c>
      <c r="R2242" s="33">
        <f t="shared" si="448"/>
        <v>1996</v>
      </c>
      <c r="S2242" s="34">
        <v>17.43</v>
      </c>
    </row>
    <row r="2243" spans="1:19">
      <c r="A2243" s="32">
        <v>37000</v>
      </c>
      <c r="B2243" s="33">
        <f t="shared" si="441"/>
        <v>4</v>
      </c>
      <c r="C2243" s="33">
        <f t="shared" si="442"/>
        <v>2001</v>
      </c>
      <c r="D2243" s="34">
        <v>0.55300000000000005</v>
      </c>
      <c r="F2243" s="32">
        <v>38671</v>
      </c>
      <c r="G2243" s="33">
        <f t="shared" si="443"/>
        <v>11</v>
      </c>
      <c r="H2243" s="33">
        <f t="shared" si="444"/>
        <v>2005</v>
      </c>
      <c r="I2243" s="34">
        <v>9.2100000000000009</v>
      </c>
      <c r="K2243" s="32">
        <v>34578</v>
      </c>
      <c r="L2243" s="33">
        <f t="shared" si="445"/>
        <v>9</v>
      </c>
      <c r="M2243" s="33">
        <f t="shared" si="446"/>
        <v>1994</v>
      </c>
      <c r="N2243" s="34">
        <v>17.47</v>
      </c>
      <c r="P2243" s="32">
        <v>35082</v>
      </c>
      <c r="Q2243" s="33">
        <f t="shared" si="447"/>
        <v>1</v>
      </c>
      <c r="R2243" s="33">
        <f t="shared" si="448"/>
        <v>1996</v>
      </c>
      <c r="S2243" s="34">
        <v>17.88</v>
      </c>
    </row>
    <row r="2244" spans="1:19">
      <c r="A2244" s="32">
        <v>37001</v>
      </c>
      <c r="B2244" s="33">
        <f t="shared" si="441"/>
        <v>4</v>
      </c>
      <c r="C2244" s="33">
        <f t="shared" si="442"/>
        <v>2001</v>
      </c>
      <c r="D2244" s="34">
        <v>0.54500000000000004</v>
      </c>
      <c r="F2244" s="32">
        <v>38672</v>
      </c>
      <c r="G2244" s="33">
        <f t="shared" si="443"/>
        <v>11</v>
      </c>
      <c r="H2244" s="33">
        <f t="shared" si="444"/>
        <v>2005</v>
      </c>
      <c r="I2244" s="34">
        <v>11.03</v>
      </c>
      <c r="K2244" s="32">
        <v>34579</v>
      </c>
      <c r="L2244" s="33">
        <f t="shared" si="445"/>
        <v>9</v>
      </c>
      <c r="M2244" s="33">
        <f t="shared" si="446"/>
        <v>1994</v>
      </c>
      <c r="N2244" s="34">
        <v>17.52</v>
      </c>
      <c r="P2244" s="32">
        <v>35083</v>
      </c>
      <c r="Q2244" s="33">
        <f t="shared" si="447"/>
        <v>1</v>
      </c>
      <c r="R2244" s="33">
        <f t="shared" si="448"/>
        <v>1996</v>
      </c>
      <c r="S2244" s="34">
        <v>17.53</v>
      </c>
    </row>
    <row r="2245" spans="1:19">
      <c r="A2245" s="32">
        <v>37004</v>
      </c>
      <c r="B2245" s="33">
        <f t="shared" si="441"/>
        <v>4</v>
      </c>
      <c r="C2245" s="33">
        <f t="shared" si="442"/>
        <v>2001</v>
      </c>
      <c r="D2245" s="34">
        <v>0.54600000000000004</v>
      </c>
      <c r="F2245" s="32">
        <v>38673</v>
      </c>
      <c r="G2245" s="33">
        <f t="shared" si="443"/>
        <v>11</v>
      </c>
      <c r="H2245" s="33">
        <f t="shared" si="444"/>
        <v>2005</v>
      </c>
      <c r="I2245" s="34">
        <v>11.92</v>
      </c>
      <c r="K2245" s="32">
        <v>34583</v>
      </c>
      <c r="L2245" s="33">
        <f t="shared" si="445"/>
        <v>9</v>
      </c>
      <c r="M2245" s="33">
        <f t="shared" si="446"/>
        <v>1994</v>
      </c>
      <c r="N2245" s="34">
        <v>17.62</v>
      </c>
      <c r="P2245" s="32">
        <v>35086</v>
      </c>
      <c r="Q2245" s="33">
        <f t="shared" si="447"/>
        <v>1</v>
      </c>
      <c r="R2245" s="33">
        <f t="shared" si="448"/>
        <v>1996</v>
      </c>
      <c r="S2245" s="34">
        <v>17.53</v>
      </c>
    </row>
    <row r="2246" spans="1:19">
      <c r="A2246" s="32">
        <v>37005</v>
      </c>
      <c r="B2246" s="33">
        <f t="shared" si="441"/>
        <v>4</v>
      </c>
      <c r="C2246" s="33">
        <f t="shared" si="442"/>
        <v>2001</v>
      </c>
      <c r="D2246" s="34">
        <v>0.54600000000000004</v>
      </c>
      <c r="F2246" s="32">
        <v>38674</v>
      </c>
      <c r="G2246" s="33">
        <f t="shared" si="443"/>
        <v>11</v>
      </c>
      <c r="H2246" s="33">
        <f t="shared" si="444"/>
        <v>2005</v>
      </c>
      <c r="I2246" s="34">
        <v>10.01</v>
      </c>
      <c r="K2246" s="32">
        <v>34584</v>
      </c>
      <c r="L2246" s="33">
        <f t="shared" si="445"/>
        <v>9</v>
      </c>
      <c r="M2246" s="33">
        <f t="shared" si="446"/>
        <v>1994</v>
      </c>
      <c r="N2246" s="34">
        <v>17.84</v>
      </c>
      <c r="P2246" s="32">
        <v>35087</v>
      </c>
      <c r="Q2246" s="33">
        <f t="shared" si="447"/>
        <v>1</v>
      </c>
      <c r="R2246" s="33">
        <f t="shared" si="448"/>
        <v>1996</v>
      </c>
      <c r="S2246" s="34">
        <v>17.38</v>
      </c>
    </row>
    <row r="2247" spans="1:19">
      <c r="A2247" s="32">
        <v>37006</v>
      </c>
      <c r="B2247" s="33">
        <f t="shared" si="441"/>
        <v>4</v>
      </c>
      <c r="C2247" s="33">
        <f t="shared" si="442"/>
        <v>2001</v>
      </c>
      <c r="D2247" s="34">
        <v>0.53400000000000003</v>
      </c>
      <c r="F2247" s="32">
        <v>38677</v>
      </c>
      <c r="G2247" s="33">
        <f t="shared" si="443"/>
        <v>11</v>
      </c>
      <c r="H2247" s="33">
        <f t="shared" si="444"/>
        <v>2005</v>
      </c>
      <c r="I2247" s="34">
        <v>10.48</v>
      </c>
      <c r="K2247" s="32">
        <v>34585</v>
      </c>
      <c r="L2247" s="33">
        <f t="shared" si="445"/>
        <v>9</v>
      </c>
      <c r="M2247" s="33">
        <f t="shared" si="446"/>
        <v>1994</v>
      </c>
      <c r="N2247" s="34">
        <v>17.62</v>
      </c>
      <c r="P2247" s="32">
        <v>35088</v>
      </c>
      <c r="Q2247" s="33">
        <f t="shared" si="447"/>
        <v>1</v>
      </c>
      <c r="R2247" s="33">
        <f t="shared" si="448"/>
        <v>1996</v>
      </c>
      <c r="S2247" s="34">
        <v>17.329999999999998</v>
      </c>
    </row>
    <row r="2248" spans="1:19">
      <c r="A2248" s="32">
        <v>37007</v>
      </c>
      <c r="B2248" s="33">
        <f t="shared" si="441"/>
        <v>4</v>
      </c>
      <c r="C2248" s="33">
        <f t="shared" si="442"/>
        <v>2001</v>
      </c>
      <c r="D2248" s="34">
        <v>0.54</v>
      </c>
      <c r="F2248" s="32">
        <v>38678</v>
      </c>
      <c r="G2248" s="33">
        <f t="shared" si="443"/>
        <v>11</v>
      </c>
      <c r="H2248" s="33">
        <f t="shared" si="444"/>
        <v>2005</v>
      </c>
      <c r="I2248" s="34">
        <v>11.15</v>
      </c>
      <c r="K2248" s="32">
        <v>34586</v>
      </c>
      <c r="L2248" s="33">
        <f t="shared" si="445"/>
        <v>9</v>
      </c>
      <c r="M2248" s="33">
        <f t="shared" si="446"/>
        <v>1994</v>
      </c>
      <c r="N2248" s="34">
        <v>17.53</v>
      </c>
      <c r="P2248" s="32">
        <v>35089</v>
      </c>
      <c r="Q2248" s="33">
        <f t="shared" si="447"/>
        <v>1</v>
      </c>
      <c r="R2248" s="33">
        <f t="shared" si="448"/>
        <v>1996</v>
      </c>
      <c r="S2248" s="34">
        <v>17</v>
      </c>
    </row>
    <row r="2249" spans="1:19">
      <c r="A2249" s="32">
        <v>37008</v>
      </c>
      <c r="B2249" s="33">
        <f t="shared" si="441"/>
        <v>4</v>
      </c>
      <c r="C2249" s="33">
        <f t="shared" si="442"/>
        <v>2001</v>
      </c>
      <c r="D2249" s="34">
        <v>0.54</v>
      </c>
      <c r="F2249" s="32">
        <v>38679</v>
      </c>
      <c r="G2249" s="33">
        <f t="shared" si="443"/>
        <v>11</v>
      </c>
      <c r="H2249" s="33">
        <f t="shared" si="444"/>
        <v>2005</v>
      </c>
      <c r="I2249" s="34">
        <v>11.02</v>
      </c>
      <c r="K2249" s="32">
        <v>34589</v>
      </c>
      <c r="L2249" s="33">
        <f t="shared" si="445"/>
        <v>9</v>
      </c>
      <c r="M2249" s="33">
        <f t="shared" si="446"/>
        <v>1994</v>
      </c>
      <c r="N2249" s="34">
        <v>17.39</v>
      </c>
      <c r="P2249" s="32">
        <v>35090</v>
      </c>
      <c r="Q2249" s="33">
        <f t="shared" si="447"/>
        <v>1</v>
      </c>
      <c r="R2249" s="33">
        <f t="shared" si="448"/>
        <v>1996</v>
      </c>
      <c r="S2249" s="34">
        <v>16.7</v>
      </c>
    </row>
    <row r="2250" spans="1:19">
      <c r="A2250" s="32">
        <v>37011</v>
      </c>
      <c r="B2250" s="33">
        <f t="shared" si="441"/>
        <v>4</v>
      </c>
      <c r="C2250" s="33">
        <f t="shared" si="442"/>
        <v>2001</v>
      </c>
      <c r="D2250" s="34">
        <v>0.53500000000000003</v>
      </c>
      <c r="F2250" s="32">
        <v>38684</v>
      </c>
      <c r="G2250" s="33">
        <f t="shared" si="443"/>
        <v>11</v>
      </c>
      <c r="H2250" s="33">
        <f t="shared" si="444"/>
        <v>2005</v>
      </c>
      <c r="I2250" s="34">
        <v>11.01</v>
      </c>
      <c r="K2250" s="32">
        <v>34590</v>
      </c>
      <c r="L2250" s="33">
        <f t="shared" si="445"/>
        <v>9</v>
      </c>
      <c r="M2250" s="33">
        <f t="shared" si="446"/>
        <v>1994</v>
      </c>
      <c r="N2250" s="34">
        <v>17</v>
      </c>
      <c r="P2250" s="32">
        <v>35093</v>
      </c>
      <c r="Q2250" s="33">
        <f t="shared" si="447"/>
        <v>1</v>
      </c>
      <c r="R2250" s="33">
        <f t="shared" si="448"/>
        <v>1996</v>
      </c>
      <c r="S2250" s="34">
        <v>16.23</v>
      </c>
    </row>
    <row r="2251" spans="1:19">
      <c r="A2251" s="32">
        <v>37012</v>
      </c>
      <c r="B2251" s="33">
        <f t="shared" si="441"/>
        <v>5</v>
      </c>
      <c r="C2251" s="33">
        <f t="shared" si="442"/>
        <v>2001</v>
      </c>
      <c r="D2251" s="34">
        <v>0.52800000000000002</v>
      </c>
      <c r="F2251" s="32">
        <v>38685</v>
      </c>
      <c r="G2251" s="33">
        <f t="shared" si="443"/>
        <v>11</v>
      </c>
      <c r="H2251" s="33">
        <f t="shared" si="444"/>
        <v>2005</v>
      </c>
      <c r="I2251" s="34">
        <v>11.17</v>
      </c>
      <c r="K2251" s="32">
        <v>34591</v>
      </c>
      <c r="L2251" s="33">
        <f t="shared" si="445"/>
        <v>9</v>
      </c>
      <c r="M2251" s="33">
        <f t="shared" si="446"/>
        <v>1994</v>
      </c>
      <c r="N2251" s="34">
        <v>16.72</v>
      </c>
      <c r="P2251" s="32">
        <v>35094</v>
      </c>
      <c r="Q2251" s="33">
        <f t="shared" si="447"/>
        <v>1</v>
      </c>
      <c r="R2251" s="33">
        <f t="shared" si="448"/>
        <v>1996</v>
      </c>
      <c r="S2251" s="34">
        <v>16.53</v>
      </c>
    </row>
    <row r="2252" spans="1:19">
      <c r="A2252" s="32">
        <v>37013</v>
      </c>
      <c r="B2252" s="33">
        <f t="shared" si="441"/>
        <v>5</v>
      </c>
      <c r="C2252" s="33">
        <f t="shared" si="442"/>
        <v>2001</v>
      </c>
      <c r="D2252" s="34">
        <v>0.52600000000000002</v>
      </c>
      <c r="F2252" s="32">
        <v>38686</v>
      </c>
      <c r="G2252" s="33">
        <f t="shared" si="443"/>
        <v>11</v>
      </c>
      <c r="H2252" s="33">
        <f t="shared" si="444"/>
        <v>2005</v>
      </c>
      <c r="I2252" s="34">
        <v>11.73</v>
      </c>
      <c r="K2252" s="32">
        <v>34592</v>
      </c>
      <c r="L2252" s="33">
        <f t="shared" si="445"/>
        <v>9</v>
      </c>
      <c r="M2252" s="33">
        <f t="shared" si="446"/>
        <v>1994</v>
      </c>
      <c r="N2252" s="34">
        <v>16.72</v>
      </c>
      <c r="P2252" s="32">
        <v>35095</v>
      </c>
      <c r="Q2252" s="33">
        <f t="shared" si="447"/>
        <v>1</v>
      </c>
      <c r="R2252" s="33">
        <f t="shared" si="448"/>
        <v>1996</v>
      </c>
      <c r="S2252" s="34">
        <v>16.63</v>
      </c>
    </row>
    <row r="2253" spans="1:19">
      <c r="A2253" s="32">
        <v>37014</v>
      </c>
      <c r="B2253" s="33">
        <f t="shared" si="441"/>
        <v>5</v>
      </c>
      <c r="C2253" s="33">
        <f t="shared" si="442"/>
        <v>2001</v>
      </c>
      <c r="D2253" s="34">
        <v>0.52300000000000002</v>
      </c>
      <c r="F2253" s="32">
        <v>38687</v>
      </c>
      <c r="G2253" s="33">
        <f t="shared" si="443"/>
        <v>12</v>
      </c>
      <c r="H2253" s="33">
        <f t="shared" si="444"/>
        <v>2005</v>
      </c>
      <c r="I2253" s="34">
        <v>12.58</v>
      </c>
      <c r="K2253" s="32">
        <v>34593</v>
      </c>
      <c r="L2253" s="33">
        <f t="shared" si="445"/>
        <v>9</v>
      </c>
      <c r="M2253" s="33">
        <f t="shared" si="446"/>
        <v>1994</v>
      </c>
      <c r="N2253" s="34">
        <v>16.84</v>
      </c>
      <c r="P2253" s="32">
        <v>35096</v>
      </c>
      <c r="Q2253" s="33">
        <f t="shared" si="447"/>
        <v>2</v>
      </c>
      <c r="R2253" s="33">
        <f t="shared" si="448"/>
        <v>1996</v>
      </c>
      <c r="S2253" s="34">
        <v>16.78</v>
      </c>
    </row>
    <row r="2254" spans="1:19">
      <c r="A2254" s="32">
        <v>37015</v>
      </c>
      <c r="B2254" s="33">
        <f t="shared" si="441"/>
        <v>5</v>
      </c>
      <c r="C2254" s="33">
        <f t="shared" si="442"/>
        <v>2001</v>
      </c>
      <c r="D2254" s="34">
        <v>0.52400000000000002</v>
      </c>
      <c r="F2254" s="32">
        <v>38688</v>
      </c>
      <c r="G2254" s="33">
        <f t="shared" si="443"/>
        <v>12</v>
      </c>
      <c r="H2254" s="33">
        <f t="shared" si="444"/>
        <v>2005</v>
      </c>
      <c r="I2254" s="34">
        <v>12.95</v>
      </c>
      <c r="K2254" s="32">
        <v>34596</v>
      </c>
      <c r="L2254" s="33">
        <f t="shared" si="445"/>
        <v>9</v>
      </c>
      <c r="M2254" s="33">
        <f t="shared" si="446"/>
        <v>1994</v>
      </c>
      <c r="N2254" s="34">
        <v>17.21</v>
      </c>
      <c r="P2254" s="32">
        <v>35097</v>
      </c>
      <c r="Q2254" s="33">
        <f t="shared" si="447"/>
        <v>2</v>
      </c>
      <c r="R2254" s="33">
        <f t="shared" si="448"/>
        <v>1996</v>
      </c>
      <c r="S2254" s="34">
        <v>17.05</v>
      </c>
    </row>
    <row r="2255" spans="1:19">
      <c r="A2255" s="32">
        <v>37018</v>
      </c>
      <c r="B2255" s="33">
        <f t="shared" si="441"/>
        <v>5</v>
      </c>
      <c r="C2255" s="33">
        <f t="shared" si="442"/>
        <v>2001</v>
      </c>
      <c r="D2255" s="34">
        <v>0.51400000000000001</v>
      </c>
      <c r="F2255" s="32">
        <v>38691</v>
      </c>
      <c r="G2255" s="33">
        <f t="shared" si="443"/>
        <v>12</v>
      </c>
      <c r="H2255" s="33">
        <f t="shared" si="444"/>
        <v>2005</v>
      </c>
      <c r="I2255" s="34">
        <v>14.27</v>
      </c>
      <c r="K2255" s="32">
        <v>34597</v>
      </c>
      <c r="L2255" s="33">
        <f t="shared" si="445"/>
        <v>9</v>
      </c>
      <c r="M2255" s="33">
        <f t="shared" si="446"/>
        <v>1994</v>
      </c>
      <c r="N2255" s="34">
        <v>17.239999999999998</v>
      </c>
      <c r="P2255" s="32">
        <v>35100</v>
      </c>
      <c r="Q2255" s="33">
        <f t="shared" si="447"/>
        <v>2</v>
      </c>
      <c r="R2255" s="33">
        <f t="shared" si="448"/>
        <v>1996</v>
      </c>
      <c r="S2255" s="34">
        <v>16.93</v>
      </c>
    </row>
    <row r="2256" spans="1:19">
      <c r="A2256" s="32">
        <v>37019</v>
      </c>
      <c r="B2256" s="33">
        <f t="shared" si="441"/>
        <v>5</v>
      </c>
      <c r="C2256" s="33">
        <f t="shared" si="442"/>
        <v>2001</v>
      </c>
      <c r="D2256" s="34">
        <v>0.51400000000000001</v>
      </c>
      <c r="F2256" s="32">
        <v>38692</v>
      </c>
      <c r="G2256" s="33">
        <f t="shared" si="443"/>
        <v>12</v>
      </c>
      <c r="H2256" s="33">
        <f t="shared" si="444"/>
        <v>2005</v>
      </c>
      <c r="I2256" s="34">
        <v>13.57</v>
      </c>
      <c r="K2256" s="32">
        <v>34598</v>
      </c>
      <c r="L2256" s="33">
        <f t="shared" si="445"/>
        <v>9</v>
      </c>
      <c r="M2256" s="33">
        <f t="shared" si="446"/>
        <v>1994</v>
      </c>
      <c r="N2256" s="34">
        <v>17.059999999999999</v>
      </c>
      <c r="P2256" s="32">
        <v>35101</v>
      </c>
      <c r="Q2256" s="33">
        <f t="shared" si="447"/>
        <v>2</v>
      </c>
      <c r="R2256" s="33">
        <f t="shared" si="448"/>
        <v>1996</v>
      </c>
      <c r="S2256" s="34">
        <v>16.829999999999998</v>
      </c>
    </row>
    <row r="2257" spans="1:19">
      <c r="A2257" s="32">
        <v>37020</v>
      </c>
      <c r="B2257" s="33">
        <f t="shared" si="441"/>
        <v>5</v>
      </c>
      <c r="C2257" s="33">
        <f t="shared" si="442"/>
        <v>2001</v>
      </c>
      <c r="D2257" s="34">
        <v>0.51300000000000001</v>
      </c>
      <c r="F2257" s="32">
        <v>38693</v>
      </c>
      <c r="G2257" s="33">
        <f t="shared" si="443"/>
        <v>12</v>
      </c>
      <c r="H2257" s="33">
        <f t="shared" si="444"/>
        <v>2005</v>
      </c>
      <c r="I2257" s="34">
        <v>13.95</v>
      </c>
      <c r="K2257" s="32">
        <v>34599</v>
      </c>
      <c r="L2257" s="33">
        <f t="shared" si="445"/>
        <v>9</v>
      </c>
      <c r="M2257" s="33">
        <f t="shared" si="446"/>
        <v>1994</v>
      </c>
      <c r="N2257" s="34">
        <v>17.649999999999999</v>
      </c>
      <c r="P2257" s="32">
        <v>35102</v>
      </c>
      <c r="Q2257" s="33">
        <f t="shared" si="447"/>
        <v>2</v>
      </c>
      <c r="R2257" s="33">
        <f t="shared" si="448"/>
        <v>1996</v>
      </c>
      <c r="S2257" s="34">
        <v>16.93</v>
      </c>
    </row>
    <row r="2258" spans="1:19">
      <c r="A2258" s="32">
        <v>37021</v>
      </c>
      <c r="B2258" s="33">
        <f t="shared" si="441"/>
        <v>5</v>
      </c>
      <c r="C2258" s="33">
        <f t="shared" si="442"/>
        <v>2001</v>
      </c>
      <c r="D2258" s="34">
        <v>0.50800000000000001</v>
      </c>
      <c r="F2258" s="32">
        <v>38694</v>
      </c>
      <c r="G2258" s="33">
        <f t="shared" si="443"/>
        <v>12</v>
      </c>
      <c r="H2258" s="33">
        <f t="shared" si="444"/>
        <v>2005</v>
      </c>
      <c r="I2258" s="34">
        <v>14.25</v>
      </c>
      <c r="K2258" s="32">
        <v>34600</v>
      </c>
      <c r="L2258" s="33">
        <f t="shared" si="445"/>
        <v>9</v>
      </c>
      <c r="M2258" s="33">
        <f t="shared" si="446"/>
        <v>1994</v>
      </c>
      <c r="N2258" s="34">
        <v>17.760000000000002</v>
      </c>
      <c r="P2258" s="32">
        <v>35103</v>
      </c>
      <c r="Q2258" s="33">
        <f t="shared" si="447"/>
        <v>2</v>
      </c>
      <c r="R2258" s="33">
        <f t="shared" si="448"/>
        <v>1996</v>
      </c>
      <c r="S2258" s="34">
        <v>17.05</v>
      </c>
    </row>
    <row r="2259" spans="1:19">
      <c r="A2259" s="32">
        <v>37022</v>
      </c>
      <c r="B2259" s="33">
        <f t="shared" si="441"/>
        <v>5</v>
      </c>
      <c r="C2259" s="33">
        <f t="shared" si="442"/>
        <v>2001</v>
      </c>
      <c r="D2259" s="34">
        <v>0.51</v>
      </c>
      <c r="F2259" s="32">
        <v>38695</v>
      </c>
      <c r="G2259" s="33">
        <f t="shared" si="443"/>
        <v>12</v>
      </c>
      <c r="H2259" s="33">
        <f t="shared" si="444"/>
        <v>2005</v>
      </c>
      <c r="I2259" s="34">
        <v>15.02</v>
      </c>
      <c r="K2259" s="32">
        <v>34603</v>
      </c>
      <c r="L2259" s="33">
        <f t="shared" si="445"/>
        <v>9</v>
      </c>
      <c r="M2259" s="33">
        <f t="shared" si="446"/>
        <v>1994</v>
      </c>
      <c r="N2259" s="34">
        <v>17.68</v>
      </c>
      <c r="P2259" s="32">
        <v>35104</v>
      </c>
      <c r="Q2259" s="33">
        <f t="shared" si="447"/>
        <v>2</v>
      </c>
      <c r="R2259" s="33">
        <f t="shared" si="448"/>
        <v>1996</v>
      </c>
      <c r="S2259" s="34">
        <v>17.23</v>
      </c>
    </row>
    <row r="2260" spans="1:19">
      <c r="A2260" s="32">
        <v>37025</v>
      </c>
      <c r="B2260" s="33">
        <f t="shared" si="441"/>
        <v>5</v>
      </c>
      <c r="C2260" s="33">
        <f t="shared" si="442"/>
        <v>2001</v>
      </c>
      <c r="D2260" s="34">
        <v>0.51300000000000001</v>
      </c>
      <c r="F2260" s="32">
        <v>38698</v>
      </c>
      <c r="G2260" s="33">
        <f t="shared" si="443"/>
        <v>12</v>
      </c>
      <c r="H2260" s="33">
        <f t="shared" si="444"/>
        <v>2005</v>
      </c>
      <c r="I2260" s="34">
        <v>14.82</v>
      </c>
      <c r="K2260" s="32">
        <v>34604</v>
      </c>
      <c r="L2260" s="33">
        <f t="shared" si="445"/>
        <v>9</v>
      </c>
      <c r="M2260" s="33">
        <f t="shared" si="446"/>
        <v>1994</v>
      </c>
      <c r="N2260" s="34">
        <v>17.48</v>
      </c>
      <c r="P2260" s="32">
        <v>35107</v>
      </c>
      <c r="Q2260" s="33">
        <f t="shared" si="447"/>
        <v>2</v>
      </c>
      <c r="R2260" s="33">
        <f t="shared" si="448"/>
        <v>1996</v>
      </c>
      <c r="S2260" s="34">
        <v>17.18</v>
      </c>
    </row>
    <row r="2261" spans="1:19">
      <c r="A2261" s="32">
        <v>37026</v>
      </c>
      <c r="B2261" s="33">
        <f t="shared" si="441"/>
        <v>5</v>
      </c>
      <c r="C2261" s="33">
        <f t="shared" si="442"/>
        <v>2001</v>
      </c>
      <c r="D2261" s="34">
        <v>0.51400000000000001</v>
      </c>
      <c r="F2261" s="32">
        <v>38699</v>
      </c>
      <c r="G2261" s="33">
        <f t="shared" si="443"/>
        <v>12</v>
      </c>
      <c r="H2261" s="33">
        <f t="shared" si="444"/>
        <v>2005</v>
      </c>
      <c r="I2261" s="34">
        <v>15.39</v>
      </c>
      <c r="K2261" s="32">
        <v>34605</v>
      </c>
      <c r="L2261" s="33">
        <f t="shared" si="445"/>
        <v>9</v>
      </c>
      <c r="M2261" s="33">
        <f t="shared" si="446"/>
        <v>1994</v>
      </c>
      <c r="N2261" s="34">
        <v>17.690000000000001</v>
      </c>
      <c r="P2261" s="32">
        <v>35108</v>
      </c>
      <c r="Q2261" s="33">
        <f t="shared" si="447"/>
        <v>2</v>
      </c>
      <c r="R2261" s="33">
        <f t="shared" si="448"/>
        <v>1996</v>
      </c>
      <c r="S2261" s="34">
        <v>18.079999999999998</v>
      </c>
    </row>
    <row r="2262" spans="1:19">
      <c r="A2262" s="32">
        <v>37027</v>
      </c>
      <c r="B2262" s="33">
        <f t="shared" si="441"/>
        <v>5</v>
      </c>
      <c r="C2262" s="33">
        <f t="shared" si="442"/>
        <v>2001</v>
      </c>
      <c r="D2262" s="34">
        <v>0.51300000000000001</v>
      </c>
      <c r="F2262" s="32">
        <v>38700</v>
      </c>
      <c r="G2262" s="33">
        <f t="shared" si="443"/>
        <v>12</v>
      </c>
      <c r="H2262" s="33">
        <f t="shared" si="444"/>
        <v>2005</v>
      </c>
      <c r="I2262" s="34">
        <v>14.81</v>
      </c>
      <c r="K2262" s="32">
        <v>34606</v>
      </c>
      <c r="L2262" s="33">
        <f t="shared" si="445"/>
        <v>9</v>
      </c>
      <c r="M2262" s="33">
        <f t="shared" si="446"/>
        <v>1994</v>
      </c>
      <c r="N2262" s="34">
        <v>17.96</v>
      </c>
      <c r="P2262" s="32">
        <v>35109</v>
      </c>
      <c r="Q2262" s="33">
        <f t="shared" si="447"/>
        <v>2</v>
      </c>
      <c r="R2262" s="33">
        <f t="shared" si="448"/>
        <v>1996</v>
      </c>
      <c r="S2262" s="34">
        <v>18.28</v>
      </c>
    </row>
    <row r="2263" spans="1:19">
      <c r="A2263" s="32">
        <v>37028</v>
      </c>
      <c r="B2263" s="33">
        <f t="shared" si="441"/>
        <v>5</v>
      </c>
      <c r="C2263" s="33">
        <f t="shared" si="442"/>
        <v>2001</v>
      </c>
      <c r="D2263" s="34">
        <v>0.51100000000000001</v>
      </c>
      <c r="F2263" s="32">
        <v>38701</v>
      </c>
      <c r="G2263" s="33">
        <f t="shared" si="443"/>
        <v>12</v>
      </c>
      <c r="H2263" s="33">
        <f t="shared" si="444"/>
        <v>2005</v>
      </c>
      <c r="I2263" s="34">
        <v>14.07</v>
      </c>
      <c r="K2263" s="32">
        <v>34607</v>
      </c>
      <c r="L2263" s="33">
        <f t="shared" si="445"/>
        <v>9</v>
      </c>
      <c r="M2263" s="33">
        <f t="shared" si="446"/>
        <v>1994</v>
      </c>
      <c r="N2263" s="34">
        <v>18.36</v>
      </c>
      <c r="P2263" s="32">
        <v>35110</v>
      </c>
      <c r="Q2263" s="33">
        <f t="shared" si="447"/>
        <v>2</v>
      </c>
      <c r="R2263" s="33">
        <f t="shared" si="448"/>
        <v>1996</v>
      </c>
      <c r="S2263" s="34">
        <v>18.18</v>
      </c>
    </row>
    <row r="2264" spans="1:19">
      <c r="A2264" s="32">
        <v>37029</v>
      </c>
      <c r="B2264" s="33">
        <f t="shared" si="441"/>
        <v>5</v>
      </c>
      <c r="C2264" s="33">
        <f t="shared" si="442"/>
        <v>2001</v>
      </c>
      <c r="D2264" s="34">
        <v>0.51600000000000001</v>
      </c>
      <c r="F2264" s="32">
        <v>38702</v>
      </c>
      <c r="G2264" s="33">
        <f t="shared" si="443"/>
        <v>12</v>
      </c>
      <c r="H2264" s="33">
        <f t="shared" si="444"/>
        <v>2005</v>
      </c>
      <c r="I2264" s="34">
        <v>13.36</v>
      </c>
      <c r="K2264" s="32">
        <v>34610</v>
      </c>
      <c r="L2264" s="33">
        <f t="shared" si="445"/>
        <v>10</v>
      </c>
      <c r="M2264" s="33">
        <f t="shared" si="446"/>
        <v>1994</v>
      </c>
      <c r="N2264" s="34">
        <v>18.16</v>
      </c>
      <c r="P2264" s="32">
        <v>35111</v>
      </c>
      <c r="Q2264" s="33">
        <f t="shared" si="447"/>
        <v>2</v>
      </c>
      <c r="R2264" s="33">
        <f t="shared" si="448"/>
        <v>1996</v>
      </c>
      <c r="S2264" s="34">
        <v>18.2</v>
      </c>
    </row>
    <row r="2265" spans="1:19">
      <c r="A2265" s="32">
        <v>37032</v>
      </c>
      <c r="B2265" s="33">
        <f t="shared" si="441"/>
        <v>5</v>
      </c>
      <c r="C2265" s="33">
        <f t="shared" si="442"/>
        <v>2001</v>
      </c>
      <c r="D2265" s="34">
        <v>0.51800000000000002</v>
      </c>
      <c r="F2265" s="32">
        <v>38705</v>
      </c>
      <c r="G2265" s="33">
        <f t="shared" si="443"/>
        <v>12</v>
      </c>
      <c r="H2265" s="33">
        <f t="shared" si="444"/>
        <v>2005</v>
      </c>
      <c r="I2265" s="34">
        <v>13.73</v>
      </c>
      <c r="K2265" s="32">
        <v>34611</v>
      </c>
      <c r="L2265" s="33">
        <f t="shared" si="445"/>
        <v>10</v>
      </c>
      <c r="M2265" s="33">
        <f t="shared" si="446"/>
        <v>1994</v>
      </c>
      <c r="N2265" s="34">
        <v>17.97</v>
      </c>
      <c r="P2265" s="32">
        <v>35114</v>
      </c>
      <c r="Q2265" s="33">
        <f t="shared" si="447"/>
        <v>2</v>
      </c>
      <c r="R2265" s="33">
        <f t="shared" si="448"/>
        <v>1996</v>
      </c>
      <c r="S2265" s="34">
        <v>18.2</v>
      </c>
    </row>
    <row r="2266" spans="1:19">
      <c r="A2266" s="32">
        <v>37033</v>
      </c>
      <c r="B2266" s="33">
        <f t="shared" si="441"/>
        <v>5</v>
      </c>
      <c r="C2266" s="33">
        <f t="shared" si="442"/>
        <v>2001</v>
      </c>
      <c r="D2266" s="34">
        <v>0.51600000000000001</v>
      </c>
      <c r="F2266" s="32">
        <v>38706</v>
      </c>
      <c r="G2266" s="33">
        <f t="shared" si="443"/>
        <v>12</v>
      </c>
      <c r="H2266" s="33">
        <f t="shared" si="444"/>
        <v>2005</v>
      </c>
      <c r="I2266" s="34">
        <v>13.79</v>
      </c>
      <c r="K2266" s="32">
        <v>34612</v>
      </c>
      <c r="L2266" s="33">
        <f t="shared" si="445"/>
        <v>10</v>
      </c>
      <c r="M2266" s="33">
        <f t="shared" si="446"/>
        <v>1994</v>
      </c>
      <c r="N2266" s="34">
        <v>18.010000000000002</v>
      </c>
      <c r="P2266" s="32">
        <v>35115</v>
      </c>
      <c r="Q2266" s="33">
        <f t="shared" si="447"/>
        <v>2</v>
      </c>
      <c r="R2266" s="33">
        <f t="shared" si="448"/>
        <v>1996</v>
      </c>
      <c r="S2266" s="34">
        <v>18.579999999999998</v>
      </c>
    </row>
    <row r="2267" spans="1:19">
      <c r="A2267" s="32">
        <v>37034</v>
      </c>
      <c r="B2267" s="33">
        <f t="shared" si="441"/>
        <v>5</v>
      </c>
      <c r="C2267" s="33">
        <f t="shared" si="442"/>
        <v>2001</v>
      </c>
      <c r="D2267" s="34">
        <v>0.51600000000000001</v>
      </c>
      <c r="F2267" s="32">
        <v>38707</v>
      </c>
      <c r="G2267" s="33">
        <f t="shared" si="443"/>
        <v>12</v>
      </c>
      <c r="H2267" s="33">
        <f t="shared" si="444"/>
        <v>2005</v>
      </c>
      <c r="I2267" s="34">
        <v>13.56</v>
      </c>
      <c r="K2267" s="32">
        <v>34613</v>
      </c>
      <c r="L2267" s="33">
        <f t="shared" si="445"/>
        <v>10</v>
      </c>
      <c r="M2267" s="33">
        <f t="shared" si="446"/>
        <v>1994</v>
      </c>
      <c r="N2267" s="34">
        <v>18.239999999999998</v>
      </c>
      <c r="P2267" s="32">
        <v>35116</v>
      </c>
      <c r="Q2267" s="33">
        <f t="shared" si="447"/>
        <v>2</v>
      </c>
      <c r="R2267" s="33">
        <f t="shared" si="448"/>
        <v>1996</v>
      </c>
      <c r="S2267" s="34">
        <v>19.05</v>
      </c>
    </row>
    <row r="2268" spans="1:19">
      <c r="A2268" s="32">
        <v>37035</v>
      </c>
      <c r="B2268" s="33">
        <f t="shared" si="441"/>
        <v>5</v>
      </c>
      <c r="C2268" s="33">
        <f t="shared" si="442"/>
        <v>2001</v>
      </c>
      <c r="D2268" s="34">
        <v>0.51</v>
      </c>
      <c r="F2268" s="32">
        <v>38708</v>
      </c>
      <c r="G2268" s="33">
        <f t="shared" si="443"/>
        <v>12</v>
      </c>
      <c r="H2268" s="33">
        <f t="shared" si="444"/>
        <v>2005</v>
      </c>
      <c r="I2268" s="34">
        <v>13.03</v>
      </c>
      <c r="K2268" s="32">
        <v>34614</v>
      </c>
      <c r="L2268" s="33">
        <f t="shared" si="445"/>
        <v>10</v>
      </c>
      <c r="M2268" s="33">
        <f t="shared" si="446"/>
        <v>1994</v>
      </c>
      <c r="N2268" s="34">
        <v>18.27</v>
      </c>
      <c r="P2268" s="32">
        <v>35117</v>
      </c>
      <c r="Q2268" s="33">
        <f t="shared" si="447"/>
        <v>2</v>
      </c>
      <c r="R2268" s="33">
        <f t="shared" si="448"/>
        <v>1996</v>
      </c>
      <c r="S2268" s="34">
        <v>19.28</v>
      </c>
    </row>
    <row r="2269" spans="1:19">
      <c r="A2269" s="32">
        <v>37036</v>
      </c>
      <c r="B2269" s="33">
        <f t="shared" si="441"/>
        <v>5</v>
      </c>
      <c r="C2269" s="33">
        <f t="shared" si="442"/>
        <v>2001</v>
      </c>
      <c r="D2269" s="34">
        <v>0.503</v>
      </c>
      <c r="F2269" s="32">
        <v>38709</v>
      </c>
      <c r="G2269" s="33">
        <f t="shared" si="443"/>
        <v>12</v>
      </c>
      <c r="H2269" s="33">
        <f t="shared" si="444"/>
        <v>2005</v>
      </c>
      <c r="I2269" s="34">
        <v>11.17</v>
      </c>
      <c r="K2269" s="32">
        <v>34617</v>
      </c>
      <c r="L2269" s="33">
        <f t="shared" si="445"/>
        <v>10</v>
      </c>
      <c r="M2269" s="33">
        <f t="shared" si="446"/>
        <v>1994</v>
      </c>
      <c r="N2269" s="34">
        <v>17.95</v>
      </c>
      <c r="P2269" s="32">
        <v>35118</v>
      </c>
      <c r="Q2269" s="33">
        <f t="shared" si="447"/>
        <v>2</v>
      </c>
      <c r="R2269" s="33">
        <f t="shared" si="448"/>
        <v>1996</v>
      </c>
      <c r="S2269" s="34">
        <v>18.850000000000001</v>
      </c>
    </row>
    <row r="2270" spans="1:19">
      <c r="A2270" s="32">
        <v>37040</v>
      </c>
      <c r="B2270" s="33">
        <f t="shared" si="441"/>
        <v>5</v>
      </c>
      <c r="C2270" s="33">
        <f t="shared" si="442"/>
        <v>2001</v>
      </c>
      <c r="D2270" s="34">
        <v>0.504</v>
      </c>
      <c r="F2270" s="32">
        <v>38713</v>
      </c>
      <c r="G2270" s="33">
        <f t="shared" si="443"/>
        <v>12</v>
      </c>
      <c r="H2270" s="33">
        <f t="shared" si="444"/>
        <v>2005</v>
      </c>
      <c r="I2270" s="34">
        <v>10.220000000000001</v>
      </c>
      <c r="K2270" s="32">
        <v>34618</v>
      </c>
      <c r="L2270" s="33">
        <f t="shared" si="445"/>
        <v>10</v>
      </c>
      <c r="M2270" s="33">
        <f t="shared" si="446"/>
        <v>1994</v>
      </c>
      <c r="N2270" s="34">
        <v>17.739999999999998</v>
      </c>
      <c r="P2270" s="32">
        <v>35121</v>
      </c>
      <c r="Q2270" s="33">
        <f t="shared" si="447"/>
        <v>2</v>
      </c>
      <c r="R2270" s="33">
        <f t="shared" si="448"/>
        <v>1996</v>
      </c>
      <c r="S2270" s="34">
        <v>18.850000000000001</v>
      </c>
    </row>
    <row r="2271" spans="1:19">
      <c r="A2271" s="32">
        <v>37041</v>
      </c>
      <c r="B2271" s="33">
        <f t="shared" si="441"/>
        <v>5</v>
      </c>
      <c r="C2271" s="33">
        <f t="shared" si="442"/>
        <v>2001</v>
      </c>
      <c r="D2271" s="34">
        <v>0.49399999999999999</v>
      </c>
      <c r="F2271" s="32">
        <v>38714</v>
      </c>
      <c r="G2271" s="33">
        <f t="shared" si="443"/>
        <v>12</v>
      </c>
      <c r="H2271" s="33">
        <f t="shared" si="444"/>
        <v>2005</v>
      </c>
      <c r="I2271" s="34">
        <v>9.9</v>
      </c>
      <c r="K2271" s="32">
        <v>34619</v>
      </c>
      <c r="L2271" s="33">
        <f t="shared" si="445"/>
        <v>10</v>
      </c>
      <c r="M2271" s="33">
        <f t="shared" si="446"/>
        <v>1994</v>
      </c>
      <c r="N2271" s="34">
        <v>17.13</v>
      </c>
      <c r="P2271" s="32">
        <v>35122</v>
      </c>
      <c r="Q2271" s="33">
        <f t="shared" si="447"/>
        <v>2</v>
      </c>
      <c r="R2271" s="33">
        <f t="shared" si="448"/>
        <v>1996</v>
      </c>
      <c r="S2271" s="34">
        <v>19</v>
      </c>
    </row>
    <row r="2272" spans="1:19">
      <c r="A2272" s="32">
        <v>37042</v>
      </c>
      <c r="B2272" s="33">
        <f t="shared" si="441"/>
        <v>5</v>
      </c>
      <c r="C2272" s="33">
        <f t="shared" si="442"/>
        <v>2001</v>
      </c>
      <c r="D2272" s="34">
        <v>0.496</v>
      </c>
      <c r="F2272" s="32">
        <v>38715</v>
      </c>
      <c r="G2272" s="33">
        <f t="shared" si="443"/>
        <v>12</v>
      </c>
      <c r="H2272" s="33">
        <f t="shared" si="444"/>
        <v>2005</v>
      </c>
      <c r="I2272" s="34">
        <v>10.07</v>
      </c>
      <c r="K2272" s="32">
        <v>34620</v>
      </c>
      <c r="L2272" s="33">
        <f t="shared" si="445"/>
        <v>10</v>
      </c>
      <c r="M2272" s="33">
        <f t="shared" si="446"/>
        <v>1994</v>
      </c>
      <c r="N2272" s="34">
        <v>17.03</v>
      </c>
      <c r="P2272" s="32">
        <v>35123</v>
      </c>
      <c r="Q2272" s="33">
        <f t="shared" si="447"/>
        <v>2</v>
      </c>
      <c r="R2272" s="33">
        <f t="shared" si="448"/>
        <v>1996</v>
      </c>
      <c r="S2272" s="34">
        <v>18.649999999999999</v>
      </c>
    </row>
    <row r="2273" spans="1:19">
      <c r="A2273" s="32">
        <v>37043</v>
      </c>
      <c r="B2273" s="33">
        <f t="shared" si="441"/>
        <v>6</v>
      </c>
      <c r="C2273" s="33">
        <f t="shared" si="442"/>
        <v>2001</v>
      </c>
      <c r="D2273" s="34">
        <v>0.49199999999999999</v>
      </c>
      <c r="F2273" s="32">
        <v>38716</v>
      </c>
      <c r="G2273" s="33">
        <f t="shared" si="443"/>
        <v>12</v>
      </c>
      <c r="H2273" s="33">
        <f t="shared" si="444"/>
        <v>2005</v>
      </c>
      <c r="I2273" s="34">
        <v>9.52</v>
      </c>
      <c r="K2273" s="32">
        <v>34621</v>
      </c>
      <c r="L2273" s="33">
        <f t="shared" si="445"/>
        <v>10</v>
      </c>
      <c r="M2273" s="33">
        <f t="shared" si="446"/>
        <v>1994</v>
      </c>
      <c r="N2273" s="34">
        <v>16.98</v>
      </c>
      <c r="P2273" s="32">
        <v>35124</v>
      </c>
      <c r="Q2273" s="33">
        <f t="shared" si="447"/>
        <v>2</v>
      </c>
      <c r="R2273" s="33">
        <f t="shared" si="448"/>
        <v>1996</v>
      </c>
      <c r="S2273" s="34">
        <v>18.8</v>
      </c>
    </row>
    <row r="2274" spans="1:19">
      <c r="A2274" s="32">
        <v>37046</v>
      </c>
      <c r="B2274" s="33">
        <f t="shared" si="441"/>
        <v>6</v>
      </c>
      <c r="C2274" s="33">
        <f t="shared" si="442"/>
        <v>2001</v>
      </c>
      <c r="D2274" s="34">
        <v>0.49299999999999999</v>
      </c>
      <c r="F2274" s="32">
        <v>38720</v>
      </c>
      <c r="G2274" s="33">
        <f t="shared" si="443"/>
        <v>1</v>
      </c>
      <c r="H2274" s="33">
        <f t="shared" si="444"/>
        <v>2006</v>
      </c>
      <c r="I2274" s="34">
        <v>9.9</v>
      </c>
      <c r="K2274" s="32">
        <v>34624</v>
      </c>
      <c r="L2274" s="33">
        <f t="shared" si="445"/>
        <v>10</v>
      </c>
      <c r="M2274" s="33">
        <f t="shared" si="446"/>
        <v>1994</v>
      </c>
      <c r="N2274" s="34">
        <v>17.11</v>
      </c>
      <c r="P2274" s="32">
        <v>35125</v>
      </c>
      <c r="Q2274" s="33">
        <f t="shared" si="447"/>
        <v>3</v>
      </c>
      <c r="R2274" s="33">
        <f t="shared" si="448"/>
        <v>1996</v>
      </c>
      <c r="S2274" s="34">
        <v>18.55</v>
      </c>
    </row>
    <row r="2275" spans="1:19">
      <c r="A2275" s="32">
        <v>37047</v>
      </c>
      <c r="B2275" s="33">
        <f t="shared" si="441"/>
        <v>6</v>
      </c>
      <c r="C2275" s="33">
        <f t="shared" si="442"/>
        <v>2001</v>
      </c>
      <c r="D2275" s="34">
        <v>0.49</v>
      </c>
      <c r="F2275" s="32">
        <v>38721</v>
      </c>
      <c r="G2275" s="33">
        <f t="shared" si="443"/>
        <v>1</v>
      </c>
      <c r="H2275" s="33">
        <f t="shared" si="444"/>
        <v>2006</v>
      </c>
      <c r="I2275" s="34">
        <v>9.25</v>
      </c>
      <c r="K2275" s="32">
        <v>34625</v>
      </c>
      <c r="L2275" s="33">
        <f t="shared" si="445"/>
        <v>10</v>
      </c>
      <c r="M2275" s="33">
        <f t="shared" si="446"/>
        <v>1994</v>
      </c>
      <c r="N2275" s="34">
        <v>17.34</v>
      </c>
      <c r="P2275" s="32">
        <v>35128</v>
      </c>
      <c r="Q2275" s="33">
        <f t="shared" si="447"/>
        <v>3</v>
      </c>
      <c r="R2275" s="33">
        <f t="shared" si="448"/>
        <v>1996</v>
      </c>
      <c r="S2275" s="34">
        <v>18.399999999999999</v>
      </c>
    </row>
    <row r="2276" spans="1:19">
      <c r="A2276" s="32">
        <v>37048</v>
      </c>
      <c r="B2276" s="33">
        <f t="shared" ref="B2276:B2339" si="449">+MONTH(A2276)</f>
        <v>6</v>
      </c>
      <c r="C2276" s="33">
        <f t="shared" ref="C2276:C2339" si="450">+YEAR(A2276)</f>
        <v>2001</v>
      </c>
      <c r="D2276" s="34">
        <v>0.47399999999999998</v>
      </c>
      <c r="F2276" s="32">
        <v>38722</v>
      </c>
      <c r="G2276" s="33">
        <f t="shared" ref="G2276:G2339" si="451">+MONTH(F2276)</f>
        <v>1</v>
      </c>
      <c r="H2276" s="33">
        <f t="shared" ref="H2276:H2339" si="452">+YEAR(F2276)</f>
        <v>2006</v>
      </c>
      <c r="I2276" s="34">
        <v>9.24</v>
      </c>
      <c r="K2276" s="32">
        <v>34626</v>
      </c>
      <c r="L2276" s="33">
        <f t="shared" ref="L2276:L2339" si="453">+MONTH(K2276)</f>
        <v>10</v>
      </c>
      <c r="M2276" s="33">
        <f t="shared" ref="M2276:M2339" si="454">+YEAR(K2276)</f>
        <v>1994</v>
      </c>
      <c r="N2276" s="34">
        <v>17.43</v>
      </c>
      <c r="P2276" s="32">
        <v>35129</v>
      </c>
      <c r="Q2276" s="33">
        <f t="shared" ref="Q2276:Q2339" si="455">+MONTH(P2276)</f>
        <v>3</v>
      </c>
      <c r="R2276" s="33">
        <f t="shared" si="448"/>
        <v>1996</v>
      </c>
      <c r="S2276" s="34">
        <v>18.75</v>
      </c>
    </row>
    <row r="2277" spans="1:19">
      <c r="A2277" s="32">
        <v>37049</v>
      </c>
      <c r="B2277" s="33">
        <f t="shared" si="449"/>
        <v>6</v>
      </c>
      <c r="C2277" s="33">
        <f t="shared" si="450"/>
        <v>2001</v>
      </c>
      <c r="D2277" s="34">
        <v>0.45800000000000002</v>
      </c>
      <c r="F2277" s="32">
        <v>38723</v>
      </c>
      <c r="G2277" s="33">
        <f t="shared" si="451"/>
        <v>1</v>
      </c>
      <c r="H2277" s="33">
        <f t="shared" si="452"/>
        <v>2006</v>
      </c>
      <c r="I2277" s="34">
        <v>9.3000000000000007</v>
      </c>
      <c r="K2277" s="32">
        <v>34627</v>
      </c>
      <c r="L2277" s="33">
        <f t="shared" si="453"/>
        <v>10</v>
      </c>
      <c r="M2277" s="33">
        <f t="shared" si="454"/>
        <v>1994</v>
      </c>
      <c r="N2277" s="34">
        <v>17.57</v>
      </c>
      <c r="P2277" s="32">
        <v>35130</v>
      </c>
      <c r="Q2277" s="33">
        <f t="shared" si="455"/>
        <v>3</v>
      </c>
      <c r="R2277" s="33">
        <f t="shared" ref="R2277:R2340" si="456">+YEAR(P2277)</f>
        <v>1996</v>
      </c>
      <c r="S2277" s="34">
        <v>19.18</v>
      </c>
    </row>
    <row r="2278" spans="1:19">
      <c r="A2278" s="32">
        <v>37050</v>
      </c>
      <c r="B2278" s="33">
        <f t="shared" si="449"/>
        <v>6</v>
      </c>
      <c r="C2278" s="33">
        <f t="shared" si="450"/>
        <v>2001</v>
      </c>
      <c r="D2278" s="34">
        <v>0.44800000000000001</v>
      </c>
      <c r="F2278" s="32">
        <v>38726</v>
      </c>
      <c r="G2278" s="33">
        <f t="shared" si="451"/>
        <v>1</v>
      </c>
      <c r="H2278" s="33">
        <f t="shared" si="452"/>
        <v>2006</v>
      </c>
      <c r="I2278" s="34">
        <v>8.7899999999999991</v>
      </c>
      <c r="K2278" s="32">
        <v>34628</v>
      </c>
      <c r="L2278" s="33">
        <f t="shared" si="453"/>
        <v>10</v>
      </c>
      <c r="M2278" s="33">
        <f t="shared" si="454"/>
        <v>1994</v>
      </c>
      <c r="N2278" s="34">
        <v>17.309999999999999</v>
      </c>
      <c r="P2278" s="32">
        <v>35131</v>
      </c>
      <c r="Q2278" s="33">
        <f t="shared" si="455"/>
        <v>3</v>
      </c>
      <c r="R2278" s="33">
        <f t="shared" si="456"/>
        <v>1996</v>
      </c>
      <c r="S2278" s="34">
        <v>19.03</v>
      </c>
    </row>
    <row r="2279" spans="1:19">
      <c r="A2279" s="32">
        <v>37053</v>
      </c>
      <c r="B2279" s="33">
        <f t="shared" si="449"/>
        <v>6</v>
      </c>
      <c r="C2279" s="33">
        <f t="shared" si="450"/>
        <v>2001</v>
      </c>
      <c r="D2279" s="34">
        <v>0.45300000000000001</v>
      </c>
      <c r="F2279" s="32">
        <v>38727</v>
      </c>
      <c r="G2279" s="33">
        <f t="shared" si="451"/>
        <v>1</v>
      </c>
      <c r="H2279" s="33">
        <f t="shared" si="452"/>
        <v>2006</v>
      </c>
      <c r="I2279" s="34">
        <v>8.6</v>
      </c>
      <c r="K2279" s="32">
        <v>34631</v>
      </c>
      <c r="L2279" s="33">
        <f t="shared" si="453"/>
        <v>10</v>
      </c>
      <c r="M2279" s="33">
        <f t="shared" si="454"/>
        <v>1994</v>
      </c>
      <c r="N2279" s="34">
        <v>17.5</v>
      </c>
      <c r="P2279" s="32">
        <v>35132</v>
      </c>
      <c r="Q2279" s="33">
        <f t="shared" si="455"/>
        <v>3</v>
      </c>
      <c r="R2279" s="33">
        <f t="shared" si="456"/>
        <v>1996</v>
      </c>
      <c r="S2279" s="34">
        <v>18.850000000000001</v>
      </c>
    </row>
    <row r="2280" spans="1:19">
      <c r="A2280" s="32">
        <v>37054</v>
      </c>
      <c r="B2280" s="33">
        <f t="shared" si="449"/>
        <v>6</v>
      </c>
      <c r="C2280" s="33">
        <f t="shared" si="450"/>
        <v>2001</v>
      </c>
      <c r="D2280" s="34">
        <v>0.45</v>
      </c>
      <c r="F2280" s="32">
        <v>38728</v>
      </c>
      <c r="G2280" s="33">
        <f t="shared" si="451"/>
        <v>1</v>
      </c>
      <c r="H2280" s="33">
        <f t="shared" si="452"/>
        <v>2006</v>
      </c>
      <c r="I2280" s="34">
        <v>8.5500000000000007</v>
      </c>
      <c r="K2280" s="32">
        <v>34632</v>
      </c>
      <c r="L2280" s="33">
        <f t="shared" si="453"/>
        <v>10</v>
      </c>
      <c r="M2280" s="33">
        <f t="shared" si="454"/>
        <v>1994</v>
      </c>
      <c r="N2280" s="34">
        <v>17.71</v>
      </c>
      <c r="P2280" s="32">
        <v>35135</v>
      </c>
      <c r="Q2280" s="33">
        <f t="shared" si="455"/>
        <v>3</v>
      </c>
      <c r="R2280" s="33">
        <f t="shared" si="456"/>
        <v>1996</v>
      </c>
      <c r="S2280" s="34">
        <v>18.93</v>
      </c>
    </row>
    <row r="2281" spans="1:19">
      <c r="A2281" s="32">
        <v>37055</v>
      </c>
      <c r="B2281" s="33">
        <f t="shared" si="449"/>
        <v>6</v>
      </c>
      <c r="C2281" s="33">
        <f t="shared" si="450"/>
        <v>2001</v>
      </c>
      <c r="D2281" s="34">
        <v>0.44800000000000001</v>
      </c>
      <c r="F2281" s="32">
        <v>38729</v>
      </c>
      <c r="G2281" s="33">
        <f t="shared" si="451"/>
        <v>1</v>
      </c>
      <c r="H2281" s="33">
        <f t="shared" si="452"/>
        <v>2006</v>
      </c>
      <c r="I2281" s="34">
        <v>8.6999999999999993</v>
      </c>
      <c r="K2281" s="32">
        <v>34633</v>
      </c>
      <c r="L2281" s="33">
        <f t="shared" si="453"/>
        <v>10</v>
      </c>
      <c r="M2281" s="33">
        <f t="shared" si="454"/>
        <v>1994</v>
      </c>
      <c r="N2281" s="34">
        <v>18.010000000000002</v>
      </c>
      <c r="P2281" s="32">
        <v>35136</v>
      </c>
      <c r="Q2281" s="33">
        <f t="shared" si="455"/>
        <v>3</v>
      </c>
      <c r="R2281" s="33">
        <f t="shared" si="456"/>
        <v>1996</v>
      </c>
      <c r="S2281" s="34">
        <v>19.3</v>
      </c>
    </row>
    <row r="2282" spans="1:19">
      <c r="A2282" s="32">
        <v>37056</v>
      </c>
      <c r="B2282" s="33">
        <f t="shared" si="449"/>
        <v>6</v>
      </c>
      <c r="C2282" s="33">
        <f t="shared" si="450"/>
        <v>2001</v>
      </c>
      <c r="D2282" s="34">
        <v>0.442</v>
      </c>
      <c r="F2282" s="32">
        <v>38730</v>
      </c>
      <c r="G2282" s="33">
        <f t="shared" si="451"/>
        <v>1</v>
      </c>
      <c r="H2282" s="33">
        <f t="shared" si="452"/>
        <v>2006</v>
      </c>
      <c r="I2282" s="34">
        <v>8.5</v>
      </c>
      <c r="K2282" s="32">
        <v>34634</v>
      </c>
      <c r="L2282" s="33">
        <f t="shared" si="453"/>
        <v>10</v>
      </c>
      <c r="M2282" s="33">
        <f t="shared" si="454"/>
        <v>1994</v>
      </c>
      <c r="N2282" s="34">
        <v>18.170000000000002</v>
      </c>
      <c r="P2282" s="32">
        <v>35137</v>
      </c>
      <c r="Q2282" s="33">
        <f t="shared" si="455"/>
        <v>3</v>
      </c>
      <c r="R2282" s="33">
        <f t="shared" si="456"/>
        <v>1996</v>
      </c>
      <c r="S2282" s="34">
        <v>19.579999999999998</v>
      </c>
    </row>
    <row r="2283" spans="1:19">
      <c r="A2283" s="32">
        <v>37057</v>
      </c>
      <c r="B2283" s="33">
        <f t="shared" si="449"/>
        <v>6</v>
      </c>
      <c r="C2283" s="33">
        <f t="shared" si="450"/>
        <v>2001</v>
      </c>
      <c r="D2283" s="34">
        <v>0.42599999999999999</v>
      </c>
      <c r="F2283" s="32">
        <v>38734</v>
      </c>
      <c r="G2283" s="33">
        <f t="shared" si="451"/>
        <v>1</v>
      </c>
      <c r="H2283" s="33">
        <f t="shared" si="452"/>
        <v>2006</v>
      </c>
      <c r="I2283" s="34">
        <v>8.82</v>
      </c>
      <c r="K2283" s="32">
        <v>34635</v>
      </c>
      <c r="L2283" s="33">
        <f t="shared" si="453"/>
        <v>10</v>
      </c>
      <c r="M2283" s="33">
        <f t="shared" si="454"/>
        <v>1994</v>
      </c>
      <c r="N2283" s="34">
        <v>18.25</v>
      </c>
      <c r="P2283" s="32">
        <v>35138</v>
      </c>
      <c r="Q2283" s="33">
        <f t="shared" si="455"/>
        <v>3</v>
      </c>
      <c r="R2283" s="33">
        <f t="shared" si="456"/>
        <v>1996</v>
      </c>
      <c r="S2283" s="34">
        <v>19.399999999999999</v>
      </c>
    </row>
    <row r="2284" spans="1:19">
      <c r="A2284" s="32">
        <v>37060</v>
      </c>
      <c r="B2284" s="33">
        <f t="shared" si="449"/>
        <v>6</v>
      </c>
      <c r="C2284" s="33">
        <f t="shared" si="450"/>
        <v>2001</v>
      </c>
      <c r="D2284" s="34">
        <v>0.41799999999999998</v>
      </c>
      <c r="F2284" s="32">
        <v>38735</v>
      </c>
      <c r="G2284" s="33">
        <f t="shared" si="451"/>
        <v>1</v>
      </c>
      <c r="H2284" s="33">
        <f t="shared" si="452"/>
        <v>2006</v>
      </c>
      <c r="I2284" s="34">
        <v>8.86</v>
      </c>
      <c r="K2284" s="32">
        <v>34638</v>
      </c>
      <c r="L2284" s="33">
        <f t="shared" si="453"/>
        <v>10</v>
      </c>
      <c r="M2284" s="33">
        <f t="shared" si="454"/>
        <v>1994</v>
      </c>
      <c r="N2284" s="34">
        <v>18.16</v>
      </c>
      <c r="P2284" s="32">
        <v>35139</v>
      </c>
      <c r="Q2284" s="33">
        <f t="shared" si="455"/>
        <v>3</v>
      </c>
      <c r="R2284" s="33">
        <f t="shared" si="456"/>
        <v>1996</v>
      </c>
      <c r="S2284" s="34">
        <v>19.3</v>
      </c>
    </row>
    <row r="2285" spans="1:19">
      <c r="A2285" s="32">
        <v>37061</v>
      </c>
      <c r="B2285" s="33">
        <f t="shared" si="449"/>
        <v>6</v>
      </c>
      <c r="C2285" s="33">
        <f t="shared" si="450"/>
        <v>2001</v>
      </c>
      <c r="D2285" s="34">
        <v>0.41299999999999998</v>
      </c>
      <c r="F2285" s="32">
        <v>38736</v>
      </c>
      <c r="G2285" s="33">
        <f t="shared" si="451"/>
        <v>1</v>
      </c>
      <c r="H2285" s="33">
        <f t="shared" si="452"/>
        <v>2006</v>
      </c>
      <c r="I2285" s="34">
        <v>8.2100000000000009</v>
      </c>
      <c r="K2285" s="32">
        <v>34639</v>
      </c>
      <c r="L2285" s="33">
        <f t="shared" si="453"/>
        <v>11</v>
      </c>
      <c r="M2285" s="33">
        <f t="shared" si="454"/>
        <v>1994</v>
      </c>
      <c r="N2285" s="34">
        <v>18.66</v>
      </c>
      <c r="P2285" s="32">
        <v>35142</v>
      </c>
      <c r="Q2285" s="33">
        <f t="shared" si="455"/>
        <v>3</v>
      </c>
      <c r="R2285" s="33">
        <f t="shared" si="456"/>
        <v>1996</v>
      </c>
      <c r="S2285" s="34">
        <v>20.5</v>
      </c>
    </row>
    <row r="2286" spans="1:19">
      <c r="A2286" s="32">
        <v>37062</v>
      </c>
      <c r="B2286" s="33">
        <f t="shared" si="449"/>
        <v>6</v>
      </c>
      <c r="C2286" s="33">
        <f t="shared" si="450"/>
        <v>2001</v>
      </c>
      <c r="D2286" s="34">
        <v>0.41299999999999998</v>
      </c>
      <c r="F2286" s="32">
        <v>38737</v>
      </c>
      <c r="G2286" s="33">
        <f t="shared" si="451"/>
        <v>1</v>
      </c>
      <c r="H2286" s="33">
        <f t="shared" si="452"/>
        <v>2006</v>
      </c>
      <c r="I2286" s="34">
        <v>8.8000000000000007</v>
      </c>
      <c r="K2286" s="32">
        <v>34640</v>
      </c>
      <c r="L2286" s="33">
        <f t="shared" si="453"/>
        <v>11</v>
      </c>
      <c r="M2286" s="33">
        <f t="shared" si="454"/>
        <v>1994</v>
      </c>
      <c r="N2286" s="34">
        <v>18.899999999999999</v>
      </c>
      <c r="P2286" s="32">
        <v>35143</v>
      </c>
      <c r="Q2286" s="33">
        <f t="shared" si="455"/>
        <v>3</v>
      </c>
      <c r="R2286" s="33">
        <f t="shared" si="456"/>
        <v>1996</v>
      </c>
      <c r="S2286" s="34">
        <v>20.350000000000001</v>
      </c>
    </row>
    <row r="2287" spans="1:19">
      <c r="A2287" s="32">
        <v>37063</v>
      </c>
      <c r="B2287" s="33">
        <f t="shared" si="449"/>
        <v>6</v>
      </c>
      <c r="C2287" s="33">
        <f t="shared" si="450"/>
        <v>2001</v>
      </c>
      <c r="D2287" s="34">
        <v>0.41099999999999998</v>
      </c>
      <c r="F2287" s="32">
        <v>38740</v>
      </c>
      <c r="G2287" s="33">
        <f t="shared" si="451"/>
        <v>1</v>
      </c>
      <c r="H2287" s="33">
        <f t="shared" si="452"/>
        <v>2006</v>
      </c>
      <c r="I2287" s="34">
        <v>8.2899999999999991</v>
      </c>
      <c r="K2287" s="32">
        <v>34641</v>
      </c>
      <c r="L2287" s="33">
        <f t="shared" si="453"/>
        <v>11</v>
      </c>
      <c r="M2287" s="33">
        <f t="shared" si="454"/>
        <v>1994</v>
      </c>
      <c r="N2287" s="34">
        <v>18.97</v>
      </c>
      <c r="P2287" s="32">
        <v>35144</v>
      </c>
      <c r="Q2287" s="33">
        <f t="shared" si="455"/>
        <v>3</v>
      </c>
      <c r="R2287" s="33">
        <f t="shared" si="456"/>
        <v>1996</v>
      </c>
      <c r="S2287" s="34">
        <v>20.38</v>
      </c>
    </row>
    <row r="2288" spans="1:19">
      <c r="A2288" s="32">
        <v>37064</v>
      </c>
      <c r="B2288" s="33">
        <f t="shared" si="449"/>
        <v>6</v>
      </c>
      <c r="C2288" s="33">
        <f t="shared" si="450"/>
        <v>2001</v>
      </c>
      <c r="D2288" s="34">
        <v>0.41299999999999998</v>
      </c>
      <c r="F2288" s="32">
        <v>38741</v>
      </c>
      <c r="G2288" s="33">
        <f t="shared" si="451"/>
        <v>1</v>
      </c>
      <c r="H2288" s="33">
        <f t="shared" si="452"/>
        <v>2006</v>
      </c>
      <c r="I2288" s="34">
        <v>8.27</v>
      </c>
      <c r="K2288" s="32">
        <v>34642</v>
      </c>
      <c r="L2288" s="33">
        <f t="shared" si="453"/>
        <v>11</v>
      </c>
      <c r="M2288" s="33">
        <f t="shared" si="454"/>
        <v>1994</v>
      </c>
      <c r="N2288" s="34">
        <v>18.760000000000002</v>
      </c>
      <c r="P2288" s="32">
        <v>35145</v>
      </c>
      <c r="Q2288" s="33">
        <f t="shared" si="455"/>
        <v>3</v>
      </c>
      <c r="R2288" s="33">
        <f t="shared" si="456"/>
        <v>1996</v>
      </c>
      <c r="S2288" s="34">
        <v>20.350000000000001</v>
      </c>
    </row>
    <row r="2289" spans="1:19">
      <c r="A2289" s="32">
        <v>37067</v>
      </c>
      <c r="B2289" s="33">
        <f t="shared" si="449"/>
        <v>6</v>
      </c>
      <c r="C2289" s="33">
        <f t="shared" si="450"/>
        <v>2001</v>
      </c>
      <c r="D2289" s="34">
        <v>0.41299999999999998</v>
      </c>
      <c r="F2289" s="32">
        <v>38742</v>
      </c>
      <c r="G2289" s="33">
        <f t="shared" si="451"/>
        <v>1</v>
      </c>
      <c r="H2289" s="33">
        <f t="shared" si="452"/>
        <v>2006</v>
      </c>
      <c r="I2289" s="34">
        <v>8.5</v>
      </c>
      <c r="K2289" s="32">
        <v>34645</v>
      </c>
      <c r="L2289" s="33">
        <f t="shared" si="453"/>
        <v>11</v>
      </c>
      <c r="M2289" s="33">
        <f t="shared" si="454"/>
        <v>1994</v>
      </c>
      <c r="N2289" s="34">
        <v>18.38</v>
      </c>
      <c r="P2289" s="32">
        <v>35146</v>
      </c>
      <c r="Q2289" s="33">
        <f t="shared" si="455"/>
        <v>3</v>
      </c>
      <c r="R2289" s="33">
        <f t="shared" si="456"/>
        <v>1996</v>
      </c>
      <c r="S2289" s="34">
        <v>21.15</v>
      </c>
    </row>
    <row r="2290" spans="1:19">
      <c r="A2290" s="32">
        <v>37068</v>
      </c>
      <c r="B2290" s="33">
        <f t="shared" si="449"/>
        <v>6</v>
      </c>
      <c r="C2290" s="33">
        <f t="shared" si="450"/>
        <v>2001</v>
      </c>
      <c r="D2290" s="34">
        <v>0.39700000000000002</v>
      </c>
      <c r="F2290" s="32">
        <v>38743</v>
      </c>
      <c r="G2290" s="33">
        <f t="shared" si="451"/>
        <v>1</v>
      </c>
      <c r="H2290" s="33">
        <f t="shared" si="452"/>
        <v>2006</v>
      </c>
      <c r="I2290" s="34">
        <v>7.86</v>
      </c>
      <c r="K2290" s="32">
        <v>34646</v>
      </c>
      <c r="L2290" s="33">
        <f t="shared" si="453"/>
        <v>11</v>
      </c>
      <c r="M2290" s="33">
        <f t="shared" si="454"/>
        <v>1994</v>
      </c>
      <c r="N2290" s="34">
        <v>18.46</v>
      </c>
      <c r="P2290" s="32">
        <v>35149</v>
      </c>
      <c r="Q2290" s="33">
        <f t="shared" si="455"/>
        <v>3</v>
      </c>
      <c r="R2290" s="33">
        <f t="shared" si="456"/>
        <v>1996</v>
      </c>
      <c r="S2290" s="34">
        <v>21.3</v>
      </c>
    </row>
    <row r="2291" spans="1:19">
      <c r="A2291" s="32">
        <v>37069</v>
      </c>
      <c r="B2291" s="33">
        <f t="shared" si="449"/>
        <v>6</v>
      </c>
      <c r="C2291" s="33">
        <f t="shared" si="450"/>
        <v>2001</v>
      </c>
      <c r="D2291" s="34">
        <v>0.37</v>
      </c>
      <c r="F2291" s="32">
        <v>38744</v>
      </c>
      <c r="G2291" s="33">
        <f t="shared" si="451"/>
        <v>1</v>
      </c>
      <c r="H2291" s="33">
        <f t="shared" si="452"/>
        <v>2006</v>
      </c>
      <c r="I2291" s="34">
        <v>8.19</v>
      </c>
      <c r="K2291" s="32">
        <v>34647</v>
      </c>
      <c r="L2291" s="33">
        <f t="shared" si="453"/>
        <v>11</v>
      </c>
      <c r="M2291" s="33">
        <f t="shared" si="454"/>
        <v>1994</v>
      </c>
      <c r="N2291" s="34">
        <v>18.16</v>
      </c>
      <c r="P2291" s="32">
        <v>35150</v>
      </c>
      <c r="Q2291" s="33">
        <f t="shared" si="455"/>
        <v>3</v>
      </c>
      <c r="R2291" s="33">
        <f t="shared" si="456"/>
        <v>1996</v>
      </c>
      <c r="S2291" s="34">
        <v>21.68</v>
      </c>
    </row>
    <row r="2292" spans="1:19">
      <c r="A2292" s="32">
        <v>37070</v>
      </c>
      <c r="B2292" s="33">
        <f t="shared" si="449"/>
        <v>6</v>
      </c>
      <c r="C2292" s="33">
        <f t="shared" si="450"/>
        <v>2001</v>
      </c>
      <c r="D2292" s="34">
        <v>0.36399999999999999</v>
      </c>
      <c r="F2292" s="32">
        <v>38747</v>
      </c>
      <c r="G2292" s="33">
        <f t="shared" si="451"/>
        <v>1</v>
      </c>
      <c r="H2292" s="33">
        <f t="shared" si="452"/>
        <v>2006</v>
      </c>
      <c r="I2292" s="34">
        <v>8.36</v>
      </c>
      <c r="K2292" s="32">
        <v>34648</v>
      </c>
      <c r="L2292" s="33">
        <f t="shared" si="453"/>
        <v>11</v>
      </c>
      <c r="M2292" s="33">
        <f t="shared" si="454"/>
        <v>1994</v>
      </c>
      <c r="N2292" s="34">
        <v>18.18</v>
      </c>
      <c r="P2292" s="32">
        <v>35151</v>
      </c>
      <c r="Q2292" s="33">
        <f t="shared" si="455"/>
        <v>3</v>
      </c>
      <c r="R2292" s="33">
        <f t="shared" si="456"/>
        <v>1996</v>
      </c>
      <c r="S2292" s="34">
        <v>21.33</v>
      </c>
    </row>
    <row r="2293" spans="1:19">
      <c r="A2293" s="32">
        <v>37071</v>
      </c>
      <c r="B2293" s="33">
        <f t="shared" si="449"/>
        <v>6</v>
      </c>
      <c r="C2293" s="33">
        <f t="shared" si="450"/>
        <v>2001</v>
      </c>
      <c r="D2293" s="34">
        <v>0.371</v>
      </c>
      <c r="F2293" s="32">
        <v>38748</v>
      </c>
      <c r="G2293" s="33">
        <f t="shared" si="451"/>
        <v>1</v>
      </c>
      <c r="H2293" s="33">
        <f t="shared" si="452"/>
        <v>2006</v>
      </c>
      <c r="I2293" s="34">
        <v>8.73</v>
      </c>
      <c r="K2293" s="32">
        <v>34649</v>
      </c>
      <c r="L2293" s="33">
        <f t="shared" si="453"/>
        <v>11</v>
      </c>
      <c r="M2293" s="33">
        <f t="shared" si="454"/>
        <v>1994</v>
      </c>
      <c r="N2293" s="34">
        <v>18.07</v>
      </c>
      <c r="P2293" s="32">
        <v>35152</v>
      </c>
      <c r="Q2293" s="33">
        <f t="shared" si="455"/>
        <v>3</v>
      </c>
      <c r="R2293" s="33">
        <f t="shared" si="456"/>
        <v>1996</v>
      </c>
      <c r="S2293" s="34">
        <v>20.25</v>
      </c>
    </row>
    <row r="2294" spans="1:19">
      <c r="A2294" s="32">
        <v>37074</v>
      </c>
      <c r="B2294" s="33">
        <f t="shared" si="449"/>
        <v>7</v>
      </c>
      <c r="C2294" s="33">
        <f t="shared" si="450"/>
        <v>2001</v>
      </c>
      <c r="D2294" s="34">
        <v>0.35799999999999998</v>
      </c>
      <c r="F2294" s="32">
        <v>38749</v>
      </c>
      <c r="G2294" s="33">
        <f t="shared" si="451"/>
        <v>2</v>
      </c>
      <c r="H2294" s="33">
        <f t="shared" si="452"/>
        <v>2006</v>
      </c>
      <c r="I2294" s="34">
        <v>8.7100000000000009</v>
      </c>
      <c r="K2294" s="32">
        <v>34652</v>
      </c>
      <c r="L2294" s="33">
        <f t="shared" si="453"/>
        <v>11</v>
      </c>
      <c r="M2294" s="33">
        <f t="shared" si="454"/>
        <v>1994</v>
      </c>
      <c r="N2294" s="34">
        <v>17.48</v>
      </c>
      <c r="P2294" s="32">
        <v>35153</v>
      </c>
      <c r="Q2294" s="33">
        <f t="shared" si="455"/>
        <v>3</v>
      </c>
      <c r="R2294" s="33">
        <f t="shared" si="456"/>
        <v>1996</v>
      </c>
      <c r="S2294" s="34">
        <v>20.329999999999998</v>
      </c>
    </row>
    <row r="2295" spans="1:19">
      <c r="A2295" s="32">
        <v>37075</v>
      </c>
      <c r="B2295" s="33">
        <f t="shared" si="449"/>
        <v>7</v>
      </c>
      <c r="C2295" s="33">
        <f t="shared" si="450"/>
        <v>2001</v>
      </c>
      <c r="D2295" s="34">
        <v>0.35</v>
      </c>
      <c r="F2295" s="32">
        <v>38750</v>
      </c>
      <c r="G2295" s="33">
        <f t="shared" si="451"/>
        <v>2</v>
      </c>
      <c r="H2295" s="33">
        <f t="shared" si="452"/>
        <v>2006</v>
      </c>
      <c r="I2295" s="34">
        <v>8.01</v>
      </c>
      <c r="K2295" s="32">
        <v>34653</v>
      </c>
      <c r="L2295" s="33">
        <f t="shared" si="453"/>
        <v>11</v>
      </c>
      <c r="M2295" s="33">
        <f t="shared" si="454"/>
        <v>1994</v>
      </c>
      <c r="N2295" s="34">
        <v>17.579999999999998</v>
      </c>
      <c r="P2295" s="32">
        <v>35156</v>
      </c>
      <c r="Q2295" s="33">
        <f t="shared" si="455"/>
        <v>4</v>
      </c>
      <c r="R2295" s="33">
        <f t="shared" si="456"/>
        <v>1996</v>
      </c>
      <c r="S2295" s="34">
        <v>20.8</v>
      </c>
    </row>
    <row r="2296" spans="1:19">
      <c r="A2296" s="32">
        <v>37077</v>
      </c>
      <c r="B2296" s="33">
        <f t="shared" si="449"/>
        <v>7</v>
      </c>
      <c r="C2296" s="33">
        <f t="shared" si="450"/>
        <v>2001</v>
      </c>
      <c r="D2296" s="34">
        <v>0.35899999999999999</v>
      </c>
      <c r="F2296" s="32">
        <v>38751</v>
      </c>
      <c r="G2296" s="33">
        <f t="shared" si="451"/>
        <v>2</v>
      </c>
      <c r="H2296" s="33">
        <f t="shared" si="452"/>
        <v>2006</v>
      </c>
      <c r="I2296" s="34">
        <v>8.01</v>
      </c>
      <c r="K2296" s="32">
        <v>34654</v>
      </c>
      <c r="L2296" s="33">
        <f t="shared" si="453"/>
        <v>11</v>
      </c>
      <c r="M2296" s="33">
        <f t="shared" si="454"/>
        <v>1994</v>
      </c>
      <c r="N2296" s="34">
        <v>17.38</v>
      </c>
      <c r="P2296" s="32">
        <v>35157</v>
      </c>
      <c r="Q2296" s="33">
        <f t="shared" si="455"/>
        <v>4</v>
      </c>
      <c r="R2296" s="33">
        <f t="shared" si="456"/>
        <v>1996</v>
      </c>
      <c r="S2296" s="34">
        <v>21.18</v>
      </c>
    </row>
    <row r="2297" spans="1:19">
      <c r="A2297" s="32">
        <v>37078</v>
      </c>
      <c r="B2297" s="33">
        <f t="shared" si="449"/>
        <v>7</v>
      </c>
      <c r="C2297" s="33">
        <f t="shared" si="450"/>
        <v>2001</v>
      </c>
      <c r="D2297" s="34">
        <v>0.378</v>
      </c>
      <c r="F2297" s="32">
        <v>38754</v>
      </c>
      <c r="G2297" s="33">
        <f t="shared" si="451"/>
        <v>2</v>
      </c>
      <c r="H2297" s="33">
        <f t="shared" si="452"/>
        <v>2006</v>
      </c>
      <c r="I2297" s="34">
        <v>8.24</v>
      </c>
      <c r="K2297" s="32">
        <v>34655</v>
      </c>
      <c r="L2297" s="33">
        <f t="shared" si="453"/>
        <v>11</v>
      </c>
      <c r="M2297" s="33">
        <f t="shared" si="454"/>
        <v>1994</v>
      </c>
      <c r="N2297" s="34">
        <v>17.63</v>
      </c>
      <c r="P2297" s="32">
        <v>35158</v>
      </c>
      <c r="Q2297" s="33">
        <f t="shared" si="455"/>
        <v>4</v>
      </c>
      <c r="R2297" s="33">
        <f t="shared" si="456"/>
        <v>1996</v>
      </c>
      <c r="S2297" s="34">
        <v>20.93</v>
      </c>
    </row>
    <row r="2298" spans="1:19">
      <c r="A2298" s="32">
        <v>37081</v>
      </c>
      <c r="B2298" s="33">
        <f t="shared" si="449"/>
        <v>7</v>
      </c>
      <c r="C2298" s="33">
        <f t="shared" si="450"/>
        <v>2001</v>
      </c>
      <c r="D2298" s="34">
        <v>0.38300000000000001</v>
      </c>
      <c r="F2298" s="32">
        <v>38755</v>
      </c>
      <c r="G2298" s="33">
        <f t="shared" si="451"/>
        <v>2</v>
      </c>
      <c r="H2298" s="33">
        <f t="shared" si="452"/>
        <v>2006</v>
      </c>
      <c r="I2298" s="34">
        <v>7.74</v>
      </c>
      <c r="K2298" s="32">
        <v>34656</v>
      </c>
      <c r="L2298" s="33">
        <f t="shared" si="453"/>
        <v>11</v>
      </c>
      <c r="M2298" s="33">
        <f t="shared" si="454"/>
        <v>1994</v>
      </c>
      <c r="N2298" s="34">
        <v>17.47</v>
      </c>
      <c r="P2298" s="32">
        <v>35159</v>
      </c>
      <c r="Q2298" s="33">
        <f t="shared" si="455"/>
        <v>4</v>
      </c>
      <c r="R2298" s="33">
        <f t="shared" si="456"/>
        <v>1996</v>
      </c>
      <c r="S2298" s="34">
        <v>20.85</v>
      </c>
    </row>
    <row r="2299" spans="1:19">
      <c r="A2299" s="32">
        <v>37082</v>
      </c>
      <c r="B2299" s="33">
        <f t="shared" si="449"/>
        <v>7</v>
      </c>
      <c r="C2299" s="33">
        <f t="shared" si="450"/>
        <v>2001</v>
      </c>
      <c r="D2299" s="34">
        <v>0.38600000000000001</v>
      </c>
      <c r="F2299" s="32">
        <v>38756</v>
      </c>
      <c r="G2299" s="33">
        <f t="shared" si="451"/>
        <v>2</v>
      </c>
      <c r="H2299" s="33">
        <f t="shared" si="452"/>
        <v>2006</v>
      </c>
      <c r="I2299" s="34">
        <v>7.88</v>
      </c>
      <c r="K2299" s="32">
        <v>34659</v>
      </c>
      <c r="L2299" s="33">
        <f t="shared" si="453"/>
        <v>11</v>
      </c>
      <c r="M2299" s="33">
        <f t="shared" si="454"/>
        <v>1994</v>
      </c>
      <c r="N2299" s="34">
        <v>17.43</v>
      </c>
      <c r="P2299" s="32">
        <v>35164</v>
      </c>
      <c r="Q2299" s="33">
        <f t="shared" si="455"/>
        <v>4</v>
      </c>
      <c r="R2299" s="33">
        <f t="shared" si="456"/>
        <v>1996</v>
      </c>
      <c r="S2299" s="34">
        <v>21.43</v>
      </c>
    </row>
    <row r="2300" spans="1:19">
      <c r="A2300" s="32">
        <v>37083</v>
      </c>
      <c r="B2300" s="33">
        <f t="shared" si="449"/>
        <v>7</v>
      </c>
      <c r="C2300" s="33">
        <f t="shared" si="450"/>
        <v>2001</v>
      </c>
      <c r="D2300" s="34">
        <v>0.38600000000000001</v>
      </c>
      <c r="F2300" s="32">
        <v>38757</v>
      </c>
      <c r="G2300" s="33">
        <f t="shared" si="451"/>
        <v>2</v>
      </c>
      <c r="H2300" s="33">
        <f t="shared" si="452"/>
        <v>2006</v>
      </c>
      <c r="I2300" s="34">
        <v>7.55</v>
      </c>
      <c r="K2300" s="32">
        <v>34660</v>
      </c>
      <c r="L2300" s="33">
        <f t="shared" si="453"/>
        <v>11</v>
      </c>
      <c r="M2300" s="33">
        <f t="shared" si="454"/>
        <v>1994</v>
      </c>
      <c r="N2300" s="34">
        <v>17.7</v>
      </c>
      <c r="P2300" s="32">
        <v>35165</v>
      </c>
      <c r="Q2300" s="33">
        <f t="shared" si="455"/>
        <v>4</v>
      </c>
      <c r="R2300" s="33">
        <f t="shared" si="456"/>
        <v>1996</v>
      </c>
      <c r="S2300" s="34">
        <v>22.63</v>
      </c>
    </row>
    <row r="2301" spans="1:19">
      <c r="A2301" s="32">
        <v>37084</v>
      </c>
      <c r="B2301" s="33">
        <f t="shared" si="449"/>
        <v>7</v>
      </c>
      <c r="C2301" s="33">
        <f t="shared" si="450"/>
        <v>2001</v>
      </c>
      <c r="D2301" s="34">
        <v>0.378</v>
      </c>
      <c r="F2301" s="32">
        <v>38758</v>
      </c>
      <c r="G2301" s="33">
        <f t="shared" si="451"/>
        <v>2</v>
      </c>
      <c r="H2301" s="33">
        <f t="shared" si="452"/>
        <v>2006</v>
      </c>
      <c r="I2301" s="34">
        <v>7.57</v>
      </c>
      <c r="K2301" s="32">
        <v>34661</v>
      </c>
      <c r="L2301" s="33">
        <f t="shared" si="453"/>
        <v>11</v>
      </c>
      <c r="M2301" s="33">
        <f t="shared" si="454"/>
        <v>1994</v>
      </c>
      <c r="N2301" s="34">
        <v>18.05</v>
      </c>
      <c r="P2301" s="32">
        <v>35166</v>
      </c>
      <c r="Q2301" s="33">
        <f t="shared" si="455"/>
        <v>4</v>
      </c>
      <c r="R2301" s="33">
        <f t="shared" si="456"/>
        <v>1996</v>
      </c>
      <c r="S2301" s="34">
        <v>23.9</v>
      </c>
    </row>
    <row r="2302" spans="1:19">
      <c r="A2302" s="32">
        <v>37085</v>
      </c>
      <c r="B2302" s="33">
        <f t="shared" si="449"/>
        <v>7</v>
      </c>
      <c r="C2302" s="33">
        <f t="shared" si="450"/>
        <v>2001</v>
      </c>
      <c r="D2302" s="34">
        <v>0.38800000000000001</v>
      </c>
      <c r="F2302" s="32">
        <v>38761</v>
      </c>
      <c r="G2302" s="33">
        <f t="shared" si="451"/>
        <v>2</v>
      </c>
      <c r="H2302" s="33">
        <f t="shared" si="452"/>
        <v>2006</v>
      </c>
      <c r="I2302" s="34">
        <v>7.36</v>
      </c>
      <c r="K2302" s="32">
        <v>34666</v>
      </c>
      <c r="L2302" s="33">
        <f t="shared" si="453"/>
        <v>11</v>
      </c>
      <c r="M2302" s="33">
        <f t="shared" si="454"/>
        <v>1994</v>
      </c>
      <c r="N2302" s="34">
        <v>18.100000000000001</v>
      </c>
      <c r="P2302" s="32">
        <v>35167</v>
      </c>
      <c r="Q2302" s="33">
        <f t="shared" si="455"/>
        <v>4</v>
      </c>
      <c r="R2302" s="33">
        <f t="shared" si="456"/>
        <v>1996</v>
      </c>
      <c r="S2302" s="34">
        <v>22.73</v>
      </c>
    </row>
    <row r="2303" spans="1:19">
      <c r="A2303" s="32">
        <v>37088</v>
      </c>
      <c r="B2303" s="33">
        <f t="shared" si="449"/>
        <v>7</v>
      </c>
      <c r="C2303" s="33">
        <f t="shared" si="450"/>
        <v>2001</v>
      </c>
      <c r="D2303" s="34">
        <v>0.378</v>
      </c>
      <c r="F2303" s="32">
        <v>38762</v>
      </c>
      <c r="G2303" s="33">
        <f t="shared" si="451"/>
        <v>2</v>
      </c>
      <c r="H2303" s="33">
        <f t="shared" si="452"/>
        <v>2006</v>
      </c>
      <c r="I2303" s="34">
        <v>7.03</v>
      </c>
      <c r="K2303" s="32">
        <v>34667</v>
      </c>
      <c r="L2303" s="33">
        <f t="shared" si="453"/>
        <v>11</v>
      </c>
      <c r="M2303" s="33">
        <f t="shared" si="454"/>
        <v>1994</v>
      </c>
      <c r="N2303" s="34">
        <v>17.97</v>
      </c>
      <c r="P2303" s="32">
        <v>35170</v>
      </c>
      <c r="Q2303" s="33">
        <f t="shared" si="455"/>
        <v>4</v>
      </c>
      <c r="R2303" s="33">
        <f t="shared" si="456"/>
        <v>1996</v>
      </c>
      <c r="S2303" s="34">
        <v>22.68</v>
      </c>
    </row>
    <row r="2304" spans="1:19">
      <c r="A2304" s="32">
        <v>37089</v>
      </c>
      <c r="B2304" s="33">
        <f t="shared" si="449"/>
        <v>7</v>
      </c>
      <c r="C2304" s="33">
        <f t="shared" si="450"/>
        <v>2001</v>
      </c>
      <c r="D2304" s="34">
        <v>0.38100000000000001</v>
      </c>
      <c r="F2304" s="32">
        <v>38763</v>
      </c>
      <c r="G2304" s="33">
        <f t="shared" si="451"/>
        <v>2</v>
      </c>
      <c r="H2304" s="33">
        <f t="shared" si="452"/>
        <v>2006</v>
      </c>
      <c r="I2304" s="34">
        <v>7.31</v>
      </c>
      <c r="K2304" s="32">
        <v>34668</v>
      </c>
      <c r="L2304" s="33">
        <f t="shared" si="453"/>
        <v>11</v>
      </c>
      <c r="M2304" s="33">
        <f t="shared" si="454"/>
        <v>1994</v>
      </c>
      <c r="N2304" s="34">
        <v>18.059999999999999</v>
      </c>
      <c r="P2304" s="32">
        <v>35171</v>
      </c>
      <c r="Q2304" s="33">
        <f t="shared" si="455"/>
        <v>4</v>
      </c>
      <c r="R2304" s="33">
        <f t="shared" si="456"/>
        <v>1996</v>
      </c>
      <c r="S2304" s="34">
        <v>21.2</v>
      </c>
    </row>
    <row r="2305" spans="1:19">
      <c r="A2305" s="32">
        <v>37090</v>
      </c>
      <c r="B2305" s="33">
        <f t="shared" si="449"/>
        <v>7</v>
      </c>
      <c r="C2305" s="33">
        <f t="shared" si="450"/>
        <v>2001</v>
      </c>
      <c r="D2305" s="34">
        <v>0.38100000000000001</v>
      </c>
      <c r="F2305" s="32">
        <v>38764</v>
      </c>
      <c r="G2305" s="33">
        <f t="shared" si="451"/>
        <v>2</v>
      </c>
      <c r="H2305" s="33">
        <f t="shared" si="452"/>
        <v>2006</v>
      </c>
      <c r="I2305" s="34">
        <v>7.16</v>
      </c>
      <c r="K2305" s="32">
        <v>34669</v>
      </c>
      <c r="L2305" s="33">
        <f t="shared" si="453"/>
        <v>12</v>
      </c>
      <c r="M2305" s="33">
        <f t="shared" si="454"/>
        <v>1994</v>
      </c>
      <c r="N2305" s="34">
        <v>17.77</v>
      </c>
      <c r="P2305" s="32">
        <v>35172</v>
      </c>
      <c r="Q2305" s="33">
        <f t="shared" si="455"/>
        <v>4</v>
      </c>
      <c r="R2305" s="33">
        <f t="shared" si="456"/>
        <v>1996</v>
      </c>
      <c r="S2305" s="34">
        <v>19.88</v>
      </c>
    </row>
    <row r="2306" spans="1:19">
      <c r="A2306" s="32">
        <v>37091</v>
      </c>
      <c r="B2306" s="33">
        <f t="shared" si="449"/>
        <v>7</v>
      </c>
      <c r="C2306" s="33">
        <f t="shared" si="450"/>
        <v>2001</v>
      </c>
      <c r="D2306" s="34">
        <v>0.39100000000000001</v>
      </c>
      <c r="F2306" s="32">
        <v>38765</v>
      </c>
      <c r="G2306" s="33">
        <f t="shared" si="451"/>
        <v>2</v>
      </c>
      <c r="H2306" s="33">
        <f t="shared" si="452"/>
        <v>2006</v>
      </c>
      <c r="I2306" s="34">
        <v>7.39</v>
      </c>
      <c r="K2306" s="32">
        <v>34670</v>
      </c>
      <c r="L2306" s="33">
        <f t="shared" si="453"/>
        <v>12</v>
      </c>
      <c r="M2306" s="33">
        <f t="shared" si="454"/>
        <v>1994</v>
      </c>
      <c r="N2306" s="34">
        <v>17</v>
      </c>
      <c r="P2306" s="32">
        <v>35173</v>
      </c>
      <c r="Q2306" s="33">
        <f t="shared" si="455"/>
        <v>4</v>
      </c>
      <c r="R2306" s="33">
        <f t="shared" si="456"/>
        <v>1996</v>
      </c>
      <c r="S2306" s="34">
        <v>19.329999999999998</v>
      </c>
    </row>
    <row r="2307" spans="1:19">
      <c r="A2307" s="32">
        <v>37092</v>
      </c>
      <c r="B2307" s="33">
        <f t="shared" si="449"/>
        <v>7</v>
      </c>
      <c r="C2307" s="33">
        <f t="shared" si="450"/>
        <v>2001</v>
      </c>
      <c r="D2307" s="34">
        <v>0.39100000000000001</v>
      </c>
      <c r="F2307" s="32">
        <v>38769</v>
      </c>
      <c r="G2307" s="33">
        <f t="shared" si="451"/>
        <v>2</v>
      </c>
      <c r="H2307" s="33">
        <f t="shared" si="452"/>
        <v>2006</v>
      </c>
      <c r="I2307" s="34">
        <v>7.4</v>
      </c>
      <c r="K2307" s="32">
        <v>34673</v>
      </c>
      <c r="L2307" s="33">
        <f t="shared" si="453"/>
        <v>12</v>
      </c>
      <c r="M2307" s="33">
        <f t="shared" si="454"/>
        <v>1994</v>
      </c>
      <c r="N2307" s="34">
        <v>16.88</v>
      </c>
      <c r="P2307" s="32">
        <v>35174</v>
      </c>
      <c r="Q2307" s="33">
        <f t="shared" si="455"/>
        <v>4</v>
      </c>
      <c r="R2307" s="33">
        <f t="shared" si="456"/>
        <v>1996</v>
      </c>
      <c r="S2307" s="34">
        <v>19.53</v>
      </c>
    </row>
    <row r="2308" spans="1:19">
      <c r="A2308" s="32">
        <v>37095</v>
      </c>
      <c r="B2308" s="33">
        <f t="shared" si="449"/>
        <v>7</v>
      </c>
      <c r="C2308" s="33">
        <f t="shared" si="450"/>
        <v>2001</v>
      </c>
      <c r="D2308" s="34">
        <v>0.40100000000000002</v>
      </c>
      <c r="F2308" s="32">
        <v>38770</v>
      </c>
      <c r="G2308" s="33">
        <f t="shared" si="451"/>
        <v>2</v>
      </c>
      <c r="H2308" s="33">
        <f t="shared" si="452"/>
        <v>2006</v>
      </c>
      <c r="I2308" s="34">
        <v>7.55</v>
      </c>
      <c r="K2308" s="32">
        <v>34674</v>
      </c>
      <c r="L2308" s="33">
        <f t="shared" si="453"/>
        <v>12</v>
      </c>
      <c r="M2308" s="33">
        <f t="shared" si="454"/>
        <v>1994</v>
      </c>
      <c r="N2308" s="34">
        <v>16.93</v>
      </c>
      <c r="P2308" s="32">
        <v>35177</v>
      </c>
      <c r="Q2308" s="33">
        <f t="shared" si="455"/>
        <v>4</v>
      </c>
      <c r="R2308" s="33">
        <f t="shared" si="456"/>
        <v>1996</v>
      </c>
      <c r="S2308" s="34">
        <v>19.38</v>
      </c>
    </row>
    <row r="2309" spans="1:19">
      <c r="A2309" s="32">
        <v>37096</v>
      </c>
      <c r="B2309" s="33">
        <f t="shared" si="449"/>
        <v>7</v>
      </c>
      <c r="C2309" s="33">
        <f t="shared" si="450"/>
        <v>2001</v>
      </c>
      <c r="D2309" s="34">
        <v>0.40100000000000002</v>
      </c>
      <c r="F2309" s="32">
        <v>38771</v>
      </c>
      <c r="G2309" s="33">
        <f t="shared" si="451"/>
        <v>2</v>
      </c>
      <c r="H2309" s="33">
        <f t="shared" si="452"/>
        <v>2006</v>
      </c>
      <c r="I2309" s="34">
        <v>7.23</v>
      </c>
      <c r="K2309" s="32">
        <v>34675</v>
      </c>
      <c r="L2309" s="33">
        <f t="shared" si="453"/>
        <v>12</v>
      </c>
      <c r="M2309" s="33">
        <f t="shared" si="454"/>
        <v>1994</v>
      </c>
      <c r="N2309" s="34">
        <v>16.86</v>
      </c>
      <c r="P2309" s="32">
        <v>35178</v>
      </c>
      <c r="Q2309" s="33">
        <f t="shared" si="455"/>
        <v>4</v>
      </c>
      <c r="R2309" s="33">
        <f t="shared" si="456"/>
        <v>1996</v>
      </c>
      <c r="S2309" s="34">
        <v>20.88</v>
      </c>
    </row>
    <row r="2310" spans="1:19">
      <c r="A2310" s="32">
        <v>37097</v>
      </c>
      <c r="B2310" s="33">
        <f t="shared" si="449"/>
        <v>7</v>
      </c>
      <c r="C2310" s="33">
        <f t="shared" si="450"/>
        <v>2001</v>
      </c>
      <c r="D2310" s="34">
        <v>0.41299999999999998</v>
      </c>
      <c r="F2310" s="32">
        <v>38772</v>
      </c>
      <c r="G2310" s="33">
        <f t="shared" si="451"/>
        <v>2</v>
      </c>
      <c r="H2310" s="33">
        <f t="shared" si="452"/>
        <v>2006</v>
      </c>
      <c r="I2310" s="34">
        <v>7.39</v>
      </c>
      <c r="K2310" s="32">
        <v>34676</v>
      </c>
      <c r="L2310" s="33">
        <f t="shared" si="453"/>
        <v>12</v>
      </c>
      <c r="M2310" s="33">
        <f t="shared" si="454"/>
        <v>1994</v>
      </c>
      <c r="N2310" s="34">
        <v>17.14</v>
      </c>
      <c r="P2310" s="32">
        <v>35179</v>
      </c>
      <c r="Q2310" s="33">
        <f t="shared" si="455"/>
        <v>4</v>
      </c>
      <c r="R2310" s="33">
        <f t="shared" si="456"/>
        <v>1996</v>
      </c>
      <c r="S2310" s="34">
        <v>20.73</v>
      </c>
    </row>
    <row r="2311" spans="1:19">
      <c r="A2311" s="32">
        <v>37098</v>
      </c>
      <c r="B2311" s="33">
        <f t="shared" si="449"/>
        <v>7</v>
      </c>
      <c r="C2311" s="33">
        <f t="shared" si="450"/>
        <v>2001</v>
      </c>
      <c r="D2311" s="34">
        <v>0.443</v>
      </c>
      <c r="F2311" s="32">
        <v>38775</v>
      </c>
      <c r="G2311" s="33">
        <f t="shared" si="451"/>
        <v>2</v>
      </c>
      <c r="H2311" s="33">
        <f t="shared" si="452"/>
        <v>2006</v>
      </c>
      <c r="I2311" s="34">
        <v>6.97</v>
      </c>
      <c r="K2311" s="32">
        <v>34677</v>
      </c>
      <c r="L2311" s="33">
        <f t="shared" si="453"/>
        <v>12</v>
      </c>
      <c r="M2311" s="33">
        <f t="shared" si="454"/>
        <v>1994</v>
      </c>
      <c r="N2311" s="34">
        <v>17.12</v>
      </c>
      <c r="P2311" s="32">
        <v>35180</v>
      </c>
      <c r="Q2311" s="33">
        <f t="shared" si="455"/>
        <v>4</v>
      </c>
      <c r="R2311" s="33">
        <f t="shared" si="456"/>
        <v>1996</v>
      </c>
      <c r="S2311" s="34">
        <v>20.350000000000001</v>
      </c>
    </row>
    <row r="2312" spans="1:19">
      <c r="A2312" s="32">
        <v>37099</v>
      </c>
      <c r="B2312" s="33">
        <f t="shared" si="449"/>
        <v>7</v>
      </c>
      <c r="C2312" s="33">
        <f t="shared" si="450"/>
        <v>2001</v>
      </c>
      <c r="D2312" s="34">
        <v>0.41599999999999998</v>
      </c>
      <c r="F2312" s="32">
        <v>38776</v>
      </c>
      <c r="G2312" s="33">
        <f t="shared" si="451"/>
        <v>2</v>
      </c>
      <c r="H2312" s="33">
        <f t="shared" si="452"/>
        <v>2006</v>
      </c>
      <c r="I2312" s="34">
        <v>6.69</v>
      </c>
      <c r="K2312" s="32">
        <v>34680</v>
      </c>
      <c r="L2312" s="33">
        <f t="shared" si="453"/>
        <v>12</v>
      </c>
      <c r="M2312" s="33">
        <f t="shared" si="454"/>
        <v>1994</v>
      </c>
      <c r="N2312" s="34">
        <v>16.920000000000002</v>
      </c>
      <c r="P2312" s="32">
        <v>35181</v>
      </c>
      <c r="Q2312" s="33">
        <f t="shared" si="455"/>
        <v>4</v>
      </c>
      <c r="R2312" s="33">
        <f t="shared" si="456"/>
        <v>1996</v>
      </c>
      <c r="S2312" s="34">
        <v>20.05</v>
      </c>
    </row>
    <row r="2313" spans="1:19">
      <c r="A2313" s="32">
        <v>37102</v>
      </c>
      <c r="B2313" s="33">
        <f t="shared" si="449"/>
        <v>7</v>
      </c>
      <c r="C2313" s="33">
        <f t="shared" si="450"/>
        <v>2001</v>
      </c>
      <c r="D2313" s="34">
        <v>0.41799999999999998</v>
      </c>
      <c r="F2313" s="32">
        <v>38777</v>
      </c>
      <c r="G2313" s="33">
        <f t="shared" si="451"/>
        <v>3</v>
      </c>
      <c r="H2313" s="33">
        <f t="shared" si="452"/>
        <v>2006</v>
      </c>
      <c r="I2313" s="34">
        <v>6.62</v>
      </c>
      <c r="K2313" s="32">
        <v>34681</v>
      </c>
      <c r="L2313" s="33">
        <f t="shared" si="453"/>
        <v>12</v>
      </c>
      <c r="M2313" s="33">
        <f t="shared" si="454"/>
        <v>1994</v>
      </c>
      <c r="N2313" s="34">
        <v>16.98</v>
      </c>
      <c r="P2313" s="32">
        <v>35184</v>
      </c>
      <c r="Q2313" s="33">
        <f t="shared" si="455"/>
        <v>4</v>
      </c>
      <c r="R2313" s="33">
        <f t="shared" si="456"/>
        <v>1996</v>
      </c>
      <c r="S2313" s="34">
        <v>20.05</v>
      </c>
    </row>
    <row r="2314" spans="1:19">
      <c r="A2314" s="32">
        <v>37103</v>
      </c>
      <c r="B2314" s="33">
        <f t="shared" si="449"/>
        <v>7</v>
      </c>
      <c r="C2314" s="33">
        <f t="shared" si="450"/>
        <v>2001</v>
      </c>
      <c r="D2314" s="34">
        <v>0.42</v>
      </c>
      <c r="F2314" s="32">
        <v>38778</v>
      </c>
      <c r="G2314" s="33">
        <f t="shared" si="451"/>
        <v>3</v>
      </c>
      <c r="H2314" s="33">
        <f t="shared" si="452"/>
        <v>2006</v>
      </c>
      <c r="I2314" s="34">
        <v>6.69</v>
      </c>
      <c r="K2314" s="32">
        <v>34682</v>
      </c>
      <c r="L2314" s="33">
        <f t="shared" si="453"/>
        <v>12</v>
      </c>
      <c r="M2314" s="33">
        <f t="shared" si="454"/>
        <v>1994</v>
      </c>
      <c r="N2314" s="34">
        <v>16.96</v>
      </c>
      <c r="P2314" s="32">
        <v>35185</v>
      </c>
      <c r="Q2314" s="33">
        <f t="shared" si="455"/>
        <v>4</v>
      </c>
      <c r="R2314" s="33">
        <f t="shared" si="456"/>
        <v>1996</v>
      </c>
      <c r="S2314" s="34">
        <v>19.5</v>
      </c>
    </row>
    <row r="2315" spans="1:19">
      <c r="A2315" s="32">
        <v>37104</v>
      </c>
      <c r="B2315" s="33">
        <f t="shared" si="449"/>
        <v>8</v>
      </c>
      <c r="C2315" s="33">
        <f t="shared" si="450"/>
        <v>2001</v>
      </c>
      <c r="D2315" s="34">
        <v>0.42799999999999999</v>
      </c>
      <c r="F2315" s="32">
        <v>38779</v>
      </c>
      <c r="G2315" s="33">
        <f t="shared" si="451"/>
        <v>3</v>
      </c>
      <c r="H2315" s="33">
        <f t="shared" si="452"/>
        <v>2006</v>
      </c>
      <c r="I2315" s="34">
        <v>6.59</v>
      </c>
      <c r="K2315" s="32">
        <v>34683</v>
      </c>
      <c r="L2315" s="33">
        <f t="shared" si="453"/>
        <v>12</v>
      </c>
      <c r="M2315" s="33">
        <f t="shared" si="454"/>
        <v>1994</v>
      </c>
      <c r="N2315" s="34">
        <v>16.600000000000001</v>
      </c>
      <c r="P2315" s="32">
        <v>35186</v>
      </c>
      <c r="Q2315" s="33">
        <f t="shared" si="455"/>
        <v>5</v>
      </c>
      <c r="R2315" s="33">
        <f t="shared" si="456"/>
        <v>1996</v>
      </c>
      <c r="S2315" s="34">
        <v>18.95</v>
      </c>
    </row>
    <row r="2316" spans="1:19">
      <c r="A2316" s="32">
        <v>37105</v>
      </c>
      <c r="B2316" s="33">
        <f t="shared" si="449"/>
        <v>8</v>
      </c>
      <c r="C2316" s="33">
        <f t="shared" si="450"/>
        <v>2001</v>
      </c>
      <c r="D2316" s="34">
        <v>0.42399999999999999</v>
      </c>
      <c r="F2316" s="32">
        <v>38782</v>
      </c>
      <c r="G2316" s="33">
        <f t="shared" si="451"/>
        <v>3</v>
      </c>
      <c r="H2316" s="33">
        <f t="shared" si="452"/>
        <v>2006</v>
      </c>
      <c r="I2316" s="34">
        <v>6.5</v>
      </c>
      <c r="K2316" s="32">
        <v>34684</v>
      </c>
      <c r="L2316" s="33">
        <f t="shared" si="453"/>
        <v>12</v>
      </c>
      <c r="M2316" s="33">
        <f t="shared" si="454"/>
        <v>1994</v>
      </c>
      <c r="N2316" s="34">
        <v>16.84</v>
      </c>
      <c r="P2316" s="32">
        <v>35187</v>
      </c>
      <c r="Q2316" s="33">
        <f t="shared" si="455"/>
        <v>5</v>
      </c>
      <c r="R2316" s="33">
        <f t="shared" si="456"/>
        <v>1996</v>
      </c>
      <c r="S2316" s="34">
        <v>19.45</v>
      </c>
    </row>
    <row r="2317" spans="1:19">
      <c r="A2317" s="32">
        <v>37106</v>
      </c>
      <c r="B2317" s="33">
        <f t="shared" si="449"/>
        <v>8</v>
      </c>
      <c r="C2317" s="33">
        <f t="shared" si="450"/>
        <v>2001</v>
      </c>
      <c r="D2317" s="34">
        <v>0.42</v>
      </c>
      <c r="F2317" s="32">
        <v>38783</v>
      </c>
      <c r="G2317" s="33">
        <f t="shared" si="451"/>
        <v>3</v>
      </c>
      <c r="H2317" s="33">
        <f t="shared" si="452"/>
        <v>2006</v>
      </c>
      <c r="I2317" s="34">
        <v>6.53</v>
      </c>
      <c r="K2317" s="32">
        <v>34687</v>
      </c>
      <c r="L2317" s="33">
        <f t="shared" si="453"/>
        <v>12</v>
      </c>
      <c r="M2317" s="33">
        <f t="shared" si="454"/>
        <v>1994</v>
      </c>
      <c r="N2317" s="34">
        <v>16.91</v>
      </c>
      <c r="P2317" s="32">
        <v>35188</v>
      </c>
      <c r="Q2317" s="33">
        <f t="shared" si="455"/>
        <v>5</v>
      </c>
      <c r="R2317" s="33">
        <f t="shared" si="456"/>
        <v>1996</v>
      </c>
      <c r="S2317" s="34">
        <v>19.38</v>
      </c>
    </row>
    <row r="2318" spans="1:19">
      <c r="A2318" s="32">
        <v>37109</v>
      </c>
      <c r="B2318" s="33">
        <f t="shared" si="449"/>
        <v>8</v>
      </c>
      <c r="C2318" s="33">
        <f t="shared" si="450"/>
        <v>2001</v>
      </c>
      <c r="D2318" s="34">
        <v>0.42</v>
      </c>
      <c r="F2318" s="32">
        <v>38784</v>
      </c>
      <c r="G2318" s="33">
        <f t="shared" si="451"/>
        <v>3</v>
      </c>
      <c r="H2318" s="33">
        <f t="shared" si="452"/>
        <v>2006</v>
      </c>
      <c r="I2318" s="34">
        <v>6.47</v>
      </c>
      <c r="K2318" s="32">
        <v>34688</v>
      </c>
      <c r="L2318" s="33">
        <f t="shared" si="453"/>
        <v>12</v>
      </c>
      <c r="M2318" s="33">
        <f t="shared" si="454"/>
        <v>1994</v>
      </c>
      <c r="N2318" s="34">
        <v>16.98</v>
      </c>
      <c r="P2318" s="32">
        <v>35192</v>
      </c>
      <c r="Q2318" s="33">
        <f t="shared" si="455"/>
        <v>5</v>
      </c>
      <c r="R2318" s="33">
        <f t="shared" si="456"/>
        <v>1996</v>
      </c>
      <c r="S2318" s="34">
        <v>20.079999999999998</v>
      </c>
    </row>
    <row r="2319" spans="1:19">
      <c r="A2319" s="32">
        <v>37110</v>
      </c>
      <c r="B2319" s="33">
        <f t="shared" si="449"/>
        <v>8</v>
      </c>
      <c r="C2319" s="33">
        <f t="shared" si="450"/>
        <v>2001</v>
      </c>
      <c r="D2319" s="34">
        <v>0.42599999999999999</v>
      </c>
      <c r="F2319" s="32">
        <v>38785</v>
      </c>
      <c r="G2319" s="33">
        <f t="shared" si="451"/>
        <v>3</v>
      </c>
      <c r="H2319" s="33">
        <f t="shared" si="452"/>
        <v>2006</v>
      </c>
      <c r="I2319" s="34">
        <v>6.31</v>
      </c>
      <c r="K2319" s="32">
        <v>34689</v>
      </c>
      <c r="L2319" s="33">
        <f t="shared" si="453"/>
        <v>12</v>
      </c>
      <c r="M2319" s="33">
        <f t="shared" si="454"/>
        <v>1994</v>
      </c>
      <c r="N2319" s="34">
        <v>17.07</v>
      </c>
      <c r="P2319" s="32">
        <v>35193</v>
      </c>
      <c r="Q2319" s="33">
        <f t="shared" si="455"/>
        <v>5</v>
      </c>
      <c r="R2319" s="33">
        <f t="shared" si="456"/>
        <v>1996</v>
      </c>
      <c r="S2319" s="34">
        <v>19.850000000000001</v>
      </c>
    </row>
    <row r="2320" spans="1:19">
      <c r="A2320" s="32">
        <v>37111</v>
      </c>
      <c r="B2320" s="33">
        <f t="shared" si="449"/>
        <v>8</v>
      </c>
      <c r="C2320" s="33">
        <f t="shared" si="450"/>
        <v>2001</v>
      </c>
      <c r="D2320" s="34">
        <v>0.41899999999999998</v>
      </c>
      <c r="F2320" s="32">
        <v>38786</v>
      </c>
      <c r="G2320" s="33">
        <f t="shared" si="451"/>
        <v>3</v>
      </c>
      <c r="H2320" s="33">
        <f t="shared" si="452"/>
        <v>2006</v>
      </c>
      <c r="I2320" s="34">
        <v>6.4</v>
      </c>
      <c r="K2320" s="32">
        <v>34690</v>
      </c>
      <c r="L2320" s="33">
        <f t="shared" si="453"/>
        <v>12</v>
      </c>
      <c r="M2320" s="33">
        <f t="shared" si="454"/>
        <v>1994</v>
      </c>
      <c r="N2320" s="34">
        <v>17.149999999999999</v>
      </c>
      <c r="P2320" s="32">
        <v>35194</v>
      </c>
      <c r="Q2320" s="33">
        <f t="shared" si="455"/>
        <v>5</v>
      </c>
      <c r="R2320" s="33">
        <f t="shared" si="456"/>
        <v>1996</v>
      </c>
      <c r="S2320" s="34">
        <v>19.350000000000001</v>
      </c>
    </row>
    <row r="2321" spans="1:19">
      <c r="A2321" s="32">
        <v>37112</v>
      </c>
      <c r="B2321" s="33">
        <f t="shared" si="449"/>
        <v>8</v>
      </c>
      <c r="C2321" s="33">
        <f t="shared" si="450"/>
        <v>2001</v>
      </c>
      <c r="D2321" s="34">
        <v>0.41399999999999998</v>
      </c>
      <c r="F2321" s="32">
        <v>38789</v>
      </c>
      <c r="G2321" s="33">
        <f t="shared" si="451"/>
        <v>3</v>
      </c>
      <c r="H2321" s="33">
        <f t="shared" si="452"/>
        <v>2006</v>
      </c>
      <c r="I2321" s="34">
        <v>6.77</v>
      </c>
      <c r="K2321" s="32">
        <v>34691</v>
      </c>
      <c r="L2321" s="33">
        <f t="shared" si="453"/>
        <v>12</v>
      </c>
      <c r="M2321" s="33">
        <f t="shared" si="454"/>
        <v>1994</v>
      </c>
      <c r="N2321" s="34">
        <v>17.41</v>
      </c>
      <c r="P2321" s="32">
        <v>35195</v>
      </c>
      <c r="Q2321" s="33">
        <f t="shared" si="455"/>
        <v>5</v>
      </c>
      <c r="R2321" s="33">
        <f t="shared" si="456"/>
        <v>1996</v>
      </c>
      <c r="S2321" s="34">
        <v>19.23</v>
      </c>
    </row>
    <row r="2322" spans="1:19">
      <c r="A2322" s="32">
        <v>37113</v>
      </c>
      <c r="B2322" s="33">
        <f t="shared" si="449"/>
        <v>8</v>
      </c>
      <c r="C2322" s="33">
        <f t="shared" si="450"/>
        <v>2001</v>
      </c>
      <c r="D2322" s="34">
        <v>0.41599999999999998</v>
      </c>
      <c r="F2322" s="32">
        <v>38790</v>
      </c>
      <c r="G2322" s="33">
        <f t="shared" si="451"/>
        <v>3</v>
      </c>
      <c r="H2322" s="33">
        <f t="shared" si="452"/>
        <v>2006</v>
      </c>
      <c r="I2322" s="34">
        <v>7.15</v>
      </c>
      <c r="K2322" s="32">
        <v>34695</v>
      </c>
      <c r="L2322" s="33">
        <f t="shared" si="453"/>
        <v>12</v>
      </c>
      <c r="M2322" s="33">
        <f t="shared" si="454"/>
        <v>1994</v>
      </c>
      <c r="N2322" s="34">
        <v>17.63</v>
      </c>
      <c r="P2322" s="32">
        <v>35198</v>
      </c>
      <c r="Q2322" s="33">
        <f t="shared" si="455"/>
        <v>5</v>
      </c>
      <c r="R2322" s="33">
        <f t="shared" si="456"/>
        <v>1996</v>
      </c>
      <c r="S2322" s="34">
        <v>19.48</v>
      </c>
    </row>
    <row r="2323" spans="1:19">
      <c r="A2323" s="32">
        <v>37116</v>
      </c>
      <c r="B2323" s="33">
        <f t="shared" si="449"/>
        <v>8</v>
      </c>
      <c r="C2323" s="33">
        <f t="shared" si="450"/>
        <v>2001</v>
      </c>
      <c r="D2323" s="34">
        <v>0.41299999999999998</v>
      </c>
      <c r="F2323" s="32">
        <v>38791</v>
      </c>
      <c r="G2323" s="33">
        <f t="shared" si="451"/>
        <v>3</v>
      </c>
      <c r="H2323" s="33">
        <f t="shared" si="452"/>
        <v>2006</v>
      </c>
      <c r="I2323" s="34">
        <v>7.1</v>
      </c>
      <c r="K2323" s="32">
        <v>34696</v>
      </c>
      <c r="L2323" s="33">
        <f t="shared" si="453"/>
        <v>12</v>
      </c>
      <c r="M2323" s="33">
        <f t="shared" si="454"/>
        <v>1994</v>
      </c>
      <c r="N2323" s="34">
        <v>17.739999999999998</v>
      </c>
      <c r="P2323" s="32">
        <v>35199</v>
      </c>
      <c r="Q2323" s="33">
        <f t="shared" si="455"/>
        <v>5</v>
      </c>
      <c r="R2323" s="33">
        <f t="shared" si="456"/>
        <v>1996</v>
      </c>
      <c r="S2323" s="34">
        <v>19.63</v>
      </c>
    </row>
    <row r="2324" spans="1:19">
      <c r="A2324" s="32">
        <v>37117</v>
      </c>
      <c r="B2324" s="33">
        <f t="shared" si="449"/>
        <v>8</v>
      </c>
      <c r="C2324" s="33">
        <f t="shared" si="450"/>
        <v>2001</v>
      </c>
      <c r="D2324" s="34">
        <v>0.41399999999999998</v>
      </c>
      <c r="F2324" s="32">
        <v>38792</v>
      </c>
      <c r="G2324" s="33">
        <f t="shared" si="451"/>
        <v>3</v>
      </c>
      <c r="H2324" s="33">
        <f t="shared" si="452"/>
        <v>2006</v>
      </c>
      <c r="I2324" s="34">
        <v>7.12</v>
      </c>
      <c r="K2324" s="32">
        <v>34697</v>
      </c>
      <c r="L2324" s="33">
        <f t="shared" si="453"/>
        <v>12</v>
      </c>
      <c r="M2324" s="33">
        <f t="shared" si="454"/>
        <v>1994</v>
      </c>
      <c r="N2324" s="34">
        <v>17.690000000000001</v>
      </c>
      <c r="P2324" s="32">
        <v>35200</v>
      </c>
      <c r="Q2324" s="33">
        <f t="shared" si="455"/>
        <v>5</v>
      </c>
      <c r="R2324" s="33">
        <f t="shared" si="456"/>
        <v>1996</v>
      </c>
      <c r="S2324" s="34">
        <v>19.5</v>
      </c>
    </row>
    <row r="2325" spans="1:19">
      <c r="A2325" s="32">
        <v>37118</v>
      </c>
      <c r="B2325" s="33">
        <f t="shared" si="449"/>
        <v>8</v>
      </c>
      <c r="C2325" s="33">
        <f t="shared" si="450"/>
        <v>2001</v>
      </c>
      <c r="D2325" s="34">
        <v>0.41599999999999998</v>
      </c>
      <c r="F2325" s="32">
        <v>38793</v>
      </c>
      <c r="G2325" s="33">
        <f t="shared" si="451"/>
        <v>3</v>
      </c>
      <c r="H2325" s="33">
        <f t="shared" si="452"/>
        <v>2006</v>
      </c>
      <c r="I2325" s="34">
        <v>7.17</v>
      </c>
      <c r="K2325" s="32">
        <v>34698</v>
      </c>
      <c r="L2325" s="33">
        <f t="shared" si="453"/>
        <v>12</v>
      </c>
      <c r="M2325" s="33">
        <f t="shared" si="454"/>
        <v>1994</v>
      </c>
      <c r="N2325" s="34">
        <v>17.77</v>
      </c>
      <c r="P2325" s="32">
        <v>35201</v>
      </c>
      <c r="Q2325" s="33">
        <f t="shared" si="455"/>
        <v>5</v>
      </c>
      <c r="R2325" s="33">
        <f t="shared" si="456"/>
        <v>1996</v>
      </c>
      <c r="S2325" s="34">
        <v>18.63</v>
      </c>
    </row>
    <row r="2326" spans="1:19">
      <c r="A2326" s="32">
        <v>37119</v>
      </c>
      <c r="B2326" s="33">
        <f t="shared" si="449"/>
        <v>8</v>
      </c>
      <c r="C2326" s="33">
        <f t="shared" si="450"/>
        <v>2001</v>
      </c>
      <c r="D2326" s="34">
        <v>0.41499999999999998</v>
      </c>
      <c r="F2326" s="32">
        <v>38796</v>
      </c>
      <c r="G2326" s="33">
        <f t="shared" si="451"/>
        <v>3</v>
      </c>
      <c r="H2326" s="33">
        <f t="shared" si="452"/>
        <v>2006</v>
      </c>
      <c r="I2326" s="34">
        <v>7</v>
      </c>
      <c r="K2326" s="32">
        <v>34702</v>
      </c>
      <c r="L2326" s="33">
        <f t="shared" si="453"/>
        <v>1</v>
      </c>
      <c r="M2326" s="33">
        <f t="shared" si="454"/>
        <v>1995</v>
      </c>
      <c r="N2326" s="34">
        <v>17.45</v>
      </c>
      <c r="P2326" s="32">
        <v>35202</v>
      </c>
      <c r="Q2326" s="33">
        <f t="shared" si="455"/>
        <v>5</v>
      </c>
      <c r="R2326" s="33">
        <f t="shared" si="456"/>
        <v>1996</v>
      </c>
      <c r="S2326" s="34">
        <v>18.05</v>
      </c>
    </row>
    <row r="2327" spans="1:19">
      <c r="A2327" s="32">
        <v>37120</v>
      </c>
      <c r="B2327" s="33">
        <f t="shared" si="449"/>
        <v>8</v>
      </c>
      <c r="C2327" s="33">
        <f t="shared" si="450"/>
        <v>2001</v>
      </c>
      <c r="D2327" s="34">
        <v>0.41499999999999998</v>
      </c>
      <c r="F2327" s="32">
        <v>38797</v>
      </c>
      <c r="G2327" s="33">
        <f t="shared" si="451"/>
        <v>3</v>
      </c>
      <c r="H2327" s="33">
        <f t="shared" si="452"/>
        <v>2006</v>
      </c>
      <c r="I2327" s="34">
        <v>6.83</v>
      </c>
      <c r="K2327" s="32">
        <v>34703</v>
      </c>
      <c r="L2327" s="33">
        <f t="shared" si="453"/>
        <v>1</v>
      </c>
      <c r="M2327" s="33">
        <f t="shared" si="454"/>
        <v>1995</v>
      </c>
      <c r="N2327" s="34">
        <v>17.559999999999999</v>
      </c>
      <c r="P2327" s="32">
        <v>35205</v>
      </c>
      <c r="Q2327" s="33">
        <f t="shared" si="455"/>
        <v>5</v>
      </c>
      <c r="R2327" s="33">
        <f t="shared" si="456"/>
        <v>1996</v>
      </c>
      <c r="S2327" s="34">
        <v>18.63</v>
      </c>
    </row>
    <row r="2328" spans="1:19">
      <c r="A2328" s="32">
        <v>37123</v>
      </c>
      <c r="B2328" s="33">
        <f t="shared" si="449"/>
        <v>8</v>
      </c>
      <c r="C2328" s="33">
        <f t="shared" si="450"/>
        <v>2001</v>
      </c>
      <c r="D2328" s="34">
        <v>0.40799999999999997</v>
      </c>
      <c r="F2328" s="32">
        <v>38798</v>
      </c>
      <c r="G2328" s="33">
        <f t="shared" si="451"/>
        <v>3</v>
      </c>
      <c r="H2328" s="33">
        <f t="shared" si="452"/>
        <v>2006</v>
      </c>
      <c r="I2328" s="34">
        <v>7.06</v>
      </c>
      <c r="K2328" s="32">
        <v>34704</v>
      </c>
      <c r="L2328" s="33">
        <f t="shared" si="453"/>
        <v>1</v>
      </c>
      <c r="M2328" s="33">
        <f t="shared" si="454"/>
        <v>1995</v>
      </c>
      <c r="N2328" s="34">
        <v>17.760000000000002</v>
      </c>
      <c r="P2328" s="32">
        <v>35206</v>
      </c>
      <c r="Q2328" s="33">
        <f t="shared" si="455"/>
        <v>5</v>
      </c>
      <c r="R2328" s="33">
        <f t="shared" si="456"/>
        <v>1996</v>
      </c>
      <c r="S2328" s="34">
        <v>18.7</v>
      </c>
    </row>
    <row r="2329" spans="1:19">
      <c r="A2329" s="32">
        <v>37124</v>
      </c>
      <c r="B2329" s="33">
        <f t="shared" si="449"/>
        <v>8</v>
      </c>
      <c r="C2329" s="33">
        <f t="shared" si="450"/>
        <v>2001</v>
      </c>
      <c r="D2329" s="34">
        <v>0.41</v>
      </c>
      <c r="F2329" s="32">
        <v>38799</v>
      </c>
      <c r="G2329" s="33">
        <f t="shared" si="451"/>
        <v>3</v>
      </c>
      <c r="H2329" s="33">
        <f t="shared" si="452"/>
        <v>2006</v>
      </c>
      <c r="I2329" s="34">
        <v>7.16</v>
      </c>
      <c r="K2329" s="32">
        <v>34705</v>
      </c>
      <c r="L2329" s="33">
        <f t="shared" si="453"/>
        <v>1</v>
      </c>
      <c r="M2329" s="33">
        <f t="shared" si="454"/>
        <v>1995</v>
      </c>
      <c r="N2329" s="34">
        <v>17.690000000000001</v>
      </c>
      <c r="P2329" s="32">
        <v>35207</v>
      </c>
      <c r="Q2329" s="33">
        <f t="shared" si="455"/>
        <v>5</v>
      </c>
      <c r="R2329" s="33">
        <f t="shared" si="456"/>
        <v>1996</v>
      </c>
      <c r="S2329" s="34">
        <v>19.399999999999999</v>
      </c>
    </row>
    <row r="2330" spans="1:19">
      <c r="A2330" s="32">
        <v>37125</v>
      </c>
      <c r="B2330" s="33">
        <f t="shared" si="449"/>
        <v>8</v>
      </c>
      <c r="C2330" s="33">
        <f t="shared" si="450"/>
        <v>2001</v>
      </c>
      <c r="D2330" s="34">
        <v>0.41599999999999998</v>
      </c>
      <c r="F2330" s="32">
        <v>38800</v>
      </c>
      <c r="G2330" s="33">
        <f t="shared" si="451"/>
        <v>3</v>
      </c>
      <c r="H2330" s="33">
        <f t="shared" si="452"/>
        <v>2006</v>
      </c>
      <c r="I2330" s="34">
        <v>7.43</v>
      </c>
      <c r="K2330" s="32">
        <v>34708</v>
      </c>
      <c r="L2330" s="33">
        <f t="shared" si="453"/>
        <v>1</v>
      </c>
      <c r="M2330" s="33">
        <f t="shared" si="454"/>
        <v>1995</v>
      </c>
      <c r="N2330" s="34">
        <v>17.399999999999999</v>
      </c>
      <c r="P2330" s="32">
        <v>35208</v>
      </c>
      <c r="Q2330" s="33">
        <f t="shared" si="455"/>
        <v>5</v>
      </c>
      <c r="R2330" s="33">
        <f t="shared" si="456"/>
        <v>1996</v>
      </c>
      <c r="S2330" s="34">
        <v>19.53</v>
      </c>
    </row>
    <row r="2331" spans="1:19">
      <c r="A2331" s="32">
        <v>37126</v>
      </c>
      <c r="B2331" s="33">
        <f t="shared" si="449"/>
        <v>8</v>
      </c>
      <c r="C2331" s="33">
        <f t="shared" si="450"/>
        <v>2001</v>
      </c>
      <c r="D2331" s="34">
        <v>0.40899999999999997</v>
      </c>
      <c r="F2331" s="32">
        <v>38803</v>
      </c>
      <c r="G2331" s="33">
        <f t="shared" si="451"/>
        <v>3</v>
      </c>
      <c r="H2331" s="33">
        <f t="shared" si="452"/>
        <v>2006</v>
      </c>
      <c r="I2331" s="34">
        <v>7.05</v>
      </c>
      <c r="K2331" s="32">
        <v>34709</v>
      </c>
      <c r="L2331" s="33">
        <f t="shared" si="453"/>
        <v>1</v>
      </c>
      <c r="M2331" s="33">
        <f t="shared" si="454"/>
        <v>1995</v>
      </c>
      <c r="N2331" s="34">
        <v>17.420000000000002</v>
      </c>
      <c r="P2331" s="32">
        <v>35209</v>
      </c>
      <c r="Q2331" s="33">
        <f t="shared" si="455"/>
        <v>5</v>
      </c>
      <c r="R2331" s="33">
        <f t="shared" si="456"/>
        <v>1996</v>
      </c>
      <c r="S2331" s="34">
        <v>19.73</v>
      </c>
    </row>
    <row r="2332" spans="1:19">
      <c r="A2332" s="32">
        <v>37127</v>
      </c>
      <c r="B2332" s="33">
        <f t="shared" si="449"/>
        <v>8</v>
      </c>
      <c r="C2332" s="33">
        <f t="shared" si="450"/>
        <v>2001</v>
      </c>
      <c r="D2332" s="34">
        <v>0.41099999999999998</v>
      </c>
      <c r="F2332" s="32">
        <v>38804</v>
      </c>
      <c r="G2332" s="33">
        <f t="shared" si="451"/>
        <v>3</v>
      </c>
      <c r="H2332" s="33">
        <f t="shared" si="452"/>
        <v>2006</v>
      </c>
      <c r="I2332" s="34">
        <v>7.15</v>
      </c>
      <c r="K2332" s="32">
        <v>34710</v>
      </c>
      <c r="L2332" s="33">
        <f t="shared" si="453"/>
        <v>1</v>
      </c>
      <c r="M2332" s="33">
        <f t="shared" si="454"/>
        <v>1995</v>
      </c>
      <c r="N2332" s="34">
        <v>17.7</v>
      </c>
      <c r="P2332" s="32">
        <v>35213</v>
      </c>
      <c r="Q2332" s="33">
        <f t="shared" si="455"/>
        <v>5</v>
      </c>
      <c r="R2332" s="33">
        <f t="shared" si="456"/>
        <v>1996</v>
      </c>
      <c r="S2332" s="34">
        <v>19.53</v>
      </c>
    </row>
    <row r="2333" spans="1:19">
      <c r="A2333" s="32">
        <v>37130</v>
      </c>
      <c r="B2333" s="33">
        <f t="shared" si="449"/>
        <v>8</v>
      </c>
      <c r="C2333" s="33">
        <f t="shared" si="450"/>
        <v>2001</v>
      </c>
      <c r="D2333" s="34">
        <v>0.41199999999999998</v>
      </c>
      <c r="F2333" s="32">
        <v>38805</v>
      </c>
      <c r="G2333" s="33">
        <f t="shared" si="451"/>
        <v>3</v>
      </c>
      <c r="H2333" s="33">
        <f t="shared" si="452"/>
        <v>2006</v>
      </c>
      <c r="I2333" s="34">
        <v>7.16</v>
      </c>
      <c r="K2333" s="32">
        <v>34711</v>
      </c>
      <c r="L2333" s="33">
        <f t="shared" si="453"/>
        <v>1</v>
      </c>
      <c r="M2333" s="33">
        <f t="shared" si="454"/>
        <v>1995</v>
      </c>
      <c r="N2333" s="34">
        <v>17.72</v>
      </c>
      <c r="P2333" s="32">
        <v>35214</v>
      </c>
      <c r="Q2333" s="33">
        <f t="shared" si="455"/>
        <v>5</v>
      </c>
      <c r="R2333" s="33">
        <f t="shared" si="456"/>
        <v>1996</v>
      </c>
      <c r="S2333" s="34">
        <v>18.95</v>
      </c>
    </row>
    <row r="2334" spans="1:19">
      <c r="A2334" s="32">
        <v>37131</v>
      </c>
      <c r="B2334" s="33">
        <f t="shared" si="449"/>
        <v>8</v>
      </c>
      <c r="C2334" s="33">
        <f t="shared" si="450"/>
        <v>2001</v>
      </c>
      <c r="D2334" s="34">
        <v>0.41099999999999998</v>
      </c>
      <c r="F2334" s="32">
        <v>38806</v>
      </c>
      <c r="G2334" s="33">
        <f t="shared" si="451"/>
        <v>3</v>
      </c>
      <c r="H2334" s="33">
        <f t="shared" si="452"/>
        <v>2006</v>
      </c>
      <c r="I2334" s="34">
        <v>7.19</v>
      </c>
      <c r="K2334" s="32">
        <v>34712</v>
      </c>
      <c r="L2334" s="33">
        <f t="shared" si="453"/>
        <v>1</v>
      </c>
      <c r="M2334" s="33">
        <f t="shared" si="454"/>
        <v>1995</v>
      </c>
      <c r="N2334" s="34">
        <v>17.52</v>
      </c>
      <c r="P2334" s="32">
        <v>35215</v>
      </c>
      <c r="Q2334" s="33">
        <f t="shared" si="455"/>
        <v>5</v>
      </c>
      <c r="R2334" s="33">
        <f t="shared" si="456"/>
        <v>1996</v>
      </c>
      <c r="S2334" s="34">
        <v>18.100000000000001</v>
      </c>
    </row>
    <row r="2335" spans="1:19">
      <c r="A2335" s="32">
        <v>37132</v>
      </c>
      <c r="B2335" s="33">
        <f t="shared" si="449"/>
        <v>8</v>
      </c>
      <c r="C2335" s="33">
        <f t="shared" si="450"/>
        <v>2001</v>
      </c>
      <c r="D2335" s="34">
        <v>0.41399999999999998</v>
      </c>
      <c r="F2335" s="32">
        <v>38807</v>
      </c>
      <c r="G2335" s="33">
        <f t="shared" si="451"/>
        <v>3</v>
      </c>
      <c r="H2335" s="33">
        <f t="shared" si="452"/>
        <v>2006</v>
      </c>
      <c r="I2335" s="34">
        <v>6.98</v>
      </c>
      <c r="K2335" s="32">
        <v>34715</v>
      </c>
      <c r="L2335" s="33">
        <f t="shared" si="453"/>
        <v>1</v>
      </c>
      <c r="M2335" s="33">
        <f t="shared" si="454"/>
        <v>1995</v>
      </c>
      <c r="N2335" s="34">
        <v>17.89</v>
      </c>
      <c r="P2335" s="32">
        <v>35216</v>
      </c>
      <c r="Q2335" s="33">
        <f t="shared" si="455"/>
        <v>5</v>
      </c>
      <c r="R2335" s="33">
        <f t="shared" si="456"/>
        <v>1996</v>
      </c>
      <c r="S2335" s="34">
        <v>18.100000000000001</v>
      </c>
    </row>
    <row r="2336" spans="1:19">
      <c r="A2336" s="32">
        <v>37133</v>
      </c>
      <c r="B2336" s="33">
        <f t="shared" si="449"/>
        <v>8</v>
      </c>
      <c r="C2336" s="33">
        <f t="shared" si="450"/>
        <v>2001</v>
      </c>
      <c r="D2336" s="34">
        <v>0.41299999999999998</v>
      </c>
      <c r="F2336" s="32">
        <v>38810</v>
      </c>
      <c r="G2336" s="33">
        <f t="shared" si="451"/>
        <v>4</v>
      </c>
      <c r="H2336" s="33">
        <f t="shared" si="452"/>
        <v>2006</v>
      </c>
      <c r="I2336" s="34">
        <v>7.08</v>
      </c>
      <c r="K2336" s="32">
        <v>34716</v>
      </c>
      <c r="L2336" s="33">
        <f t="shared" si="453"/>
        <v>1</v>
      </c>
      <c r="M2336" s="33">
        <f t="shared" si="454"/>
        <v>1995</v>
      </c>
      <c r="N2336" s="34">
        <v>18.47</v>
      </c>
      <c r="P2336" s="32">
        <v>35219</v>
      </c>
      <c r="Q2336" s="33">
        <f t="shared" si="455"/>
        <v>6</v>
      </c>
      <c r="R2336" s="33">
        <f t="shared" si="456"/>
        <v>1996</v>
      </c>
      <c r="S2336" s="34">
        <v>18.25</v>
      </c>
    </row>
    <row r="2337" spans="1:19">
      <c r="A2337" s="32">
        <v>37134</v>
      </c>
      <c r="B2337" s="33">
        <f t="shared" si="449"/>
        <v>8</v>
      </c>
      <c r="C2337" s="33">
        <f t="shared" si="450"/>
        <v>2001</v>
      </c>
      <c r="D2337" s="34">
        <v>0.40799999999999997</v>
      </c>
      <c r="F2337" s="32">
        <v>38811</v>
      </c>
      <c r="G2337" s="33">
        <f t="shared" si="451"/>
        <v>4</v>
      </c>
      <c r="H2337" s="33">
        <f t="shared" si="452"/>
        <v>2006</v>
      </c>
      <c r="I2337" s="34">
        <v>7.04</v>
      </c>
      <c r="K2337" s="32">
        <v>34717</v>
      </c>
      <c r="L2337" s="33">
        <f t="shared" si="453"/>
        <v>1</v>
      </c>
      <c r="M2337" s="33">
        <f t="shared" si="454"/>
        <v>1995</v>
      </c>
      <c r="N2337" s="34">
        <v>18.72</v>
      </c>
      <c r="P2337" s="32">
        <v>35220</v>
      </c>
      <c r="Q2337" s="33">
        <f t="shared" si="455"/>
        <v>6</v>
      </c>
      <c r="R2337" s="33">
        <f t="shared" si="456"/>
        <v>1996</v>
      </c>
      <c r="S2337" s="34">
        <v>18.5</v>
      </c>
    </row>
    <row r="2338" spans="1:19">
      <c r="A2338" s="32">
        <v>37138</v>
      </c>
      <c r="B2338" s="33">
        <f t="shared" si="449"/>
        <v>9</v>
      </c>
      <c r="C2338" s="33">
        <f t="shared" si="450"/>
        <v>2001</v>
      </c>
      <c r="D2338" s="34">
        <v>0.40899999999999997</v>
      </c>
      <c r="F2338" s="32">
        <v>38812</v>
      </c>
      <c r="G2338" s="33">
        <f t="shared" si="451"/>
        <v>4</v>
      </c>
      <c r="H2338" s="33">
        <f t="shared" si="452"/>
        <v>2006</v>
      </c>
      <c r="I2338" s="34">
        <v>6.89</v>
      </c>
      <c r="K2338" s="32">
        <v>34718</v>
      </c>
      <c r="L2338" s="33">
        <f t="shared" si="453"/>
        <v>1</v>
      </c>
      <c r="M2338" s="33">
        <f t="shared" si="454"/>
        <v>1995</v>
      </c>
      <c r="N2338" s="34">
        <v>18.7</v>
      </c>
      <c r="P2338" s="32">
        <v>35221</v>
      </c>
      <c r="Q2338" s="33">
        <f t="shared" si="455"/>
        <v>6</v>
      </c>
      <c r="R2338" s="33">
        <f t="shared" si="456"/>
        <v>1996</v>
      </c>
      <c r="S2338" s="34">
        <v>18.2</v>
      </c>
    </row>
    <row r="2339" spans="1:19">
      <c r="A2339" s="32">
        <v>37139</v>
      </c>
      <c r="B2339" s="33">
        <f t="shared" si="449"/>
        <v>9</v>
      </c>
      <c r="C2339" s="33">
        <f t="shared" si="450"/>
        <v>2001</v>
      </c>
      <c r="D2339" s="34">
        <v>0.41</v>
      </c>
      <c r="F2339" s="32">
        <v>38813</v>
      </c>
      <c r="G2339" s="33">
        <f t="shared" si="451"/>
        <v>4</v>
      </c>
      <c r="H2339" s="33">
        <f t="shared" si="452"/>
        <v>2006</v>
      </c>
      <c r="I2339" s="34">
        <v>7.06</v>
      </c>
      <c r="K2339" s="32">
        <v>34719</v>
      </c>
      <c r="L2339" s="33">
        <f t="shared" si="453"/>
        <v>1</v>
      </c>
      <c r="M2339" s="33">
        <f t="shared" si="454"/>
        <v>1995</v>
      </c>
      <c r="N2339" s="34">
        <v>18.46</v>
      </c>
      <c r="P2339" s="32">
        <v>35222</v>
      </c>
      <c r="Q2339" s="33">
        <f t="shared" si="455"/>
        <v>6</v>
      </c>
      <c r="R2339" s="33">
        <f t="shared" si="456"/>
        <v>1996</v>
      </c>
      <c r="S2339" s="34">
        <v>18.18</v>
      </c>
    </row>
    <row r="2340" spans="1:19">
      <c r="A2340" s="32">
        <v>37140</v>
      </c>
      <c r="B2340" s="33">
        <f t="shared" ref="B2340:B2403" si="457">+MONTH(A2340)</f>
        <v>9</v>
      </c>
      <c r="C2340" s="33">
        <f t="shared" ref="C2340:C2403" si="458">+YEAR(A2340)</f>
        <v>2001</v>
      </c>
      <c r="D2340" s="34">
        <v>0.41299999999999998</v>
      </c>
      <c r="F2340" s="32">
        <v>38814</v>
      </c>
      <c r="G2340" s="33">
        <f t="shared" ref="G2340:G2403" si="459">+MONTH(F2340)</f>
        <v>4</v>
      </c>
      <c r="H2340" s="33">
        <f t="shared" ref="H2340:H2403" si="460">+YEAR(F2340)</f>
        <v>2006</v>
      </c>
      <c r="I2340" s="34">
        <v>6.81</v>
      </c>
      <c r="K2340" s="32">
        <v>34722</v>
      </c>
      <c r="L2340" s="33">
        <f t="shared" ref="L2340:L2403" si="461">+MONTH(K2340)</f>
        <v>1</v>
      </c>
      <c r="M2340" s="33">
        <f t="shared" ref="M2340:M2403" si="462">+YEAR(K2340)</f>
        <v>1995</v>
      </c>
      <c r="N2340" s="34">
        <v>18.16</v>
      </c>
      <c r="P2340" s="32">
        <v>35223</v>
      </c>
      <c r="Q2340" s="33">
        <f t="shared" ref="Q2340:Q2403" si="463">+MONTH(P2340)</f>
        <v>6</v>
      </c>
      <c r="R2340" s="33">
        <f t="shared" si="456"/>
        <v>1996</v>
      </c>
      <c r="S2340" s="34">
        <v>18.399999999999999</v>
      </c>
    </row>
    <row r="2341" spans="1:19">
      <c r="A2341" s="32">
        <v>37141</v>
      </c>
      <c r="B2341" s="33">
        <f t="shared" si="457"/>
        <v>9</v>
      </c>
      <c r="C2341" s="33">
        <f t="shared" si="458"/>
        <v>2001</v>
      </c>
      <c r="D2341" s="34">
        <v>0.41899999999999998</v>
      </c>
      <c r="F2341" s="32">
        <v>38817</v>
      </c>
      <c r="G2341" s="33">
        <f t="shared" si="459"/>
        <v>4</v>
      </c>
      <c r="H2341" s="33">
        <f t="shared" si="460"/>
        <v>2006</v>
      </c>
      <c r="I2341" s="34">
        <v>6.83</v>
      </c>
      <c r="K2341" s="32">
        <v>34723</v>
      </c>
      <c r="L2341" s="33">
        <f t="shared" si="461"/>
        <v>1</v>
      </c>
      <c r="M2341" s="33">
        <f t="shared" si="462"/>
        <v>1995</v>
      </c>
      <c r="N2341" s="34">
        <v>18.53</v>
      </c>
      <c r="P2341" s="32">
        <v>35226</v>
      </c>
      <c r="Q2341" s="33">
        <f t="shared" si="463"/>
        <v>6</v>
      </c>
      <c r="R2341" s="33">
        <f t="shared" ref="R2341:R2404" si="464">+YEAR(P2341)</f>
        <v>1996</v>
      </c>
      <c r="S2341" s="34">
        <v>18.48</v>
      </c>
    </row>
    <row r="2342" spans="1:19">
      <c r="A2342" s="32">
        <v>37144</v>
      </c>
      <c r="B2342" s="33">
        <f t="shared" si="457"/>
        <v>9</v>
      </c>
      <c r="C2342" s="33">
        <f t="shared" si="458"/>
        <v>2001</v>
      </c>
      <c r="D2342" s="34">
        <v>0.41899999999999998</v>
      </c>
      <c r="F2342" s="32">
        <v>38818</v>
      </c>
      <c r="G2342" s="33">
        <f t="shared" si="459"/>
        <v>4</v>
      </c>
      <c r="H2342" s="33">
        <f t="shared" si="460"/>
        <v>2006</v>
      </c>
      <c r="I2342" s="34">
        <v>6.99</v>
      </c>
      <c r="K2342" s="32">
        <v>34724</v>
      </c>
      <c r="L2342" s="33">
        <f t="shared" si="461"/>
        <v>1</v>
      </c>
      <c r="M2342" s="33">
        <f t="shared" si="462"/>
        <v>1995</v>
      </c>
      <c r="N2342" s="34">
        <v>18.82</v>
      </c>
      <c r="P2342" s="32">
        <v>35227</v>
      </c>
      <c r="Q2342" s="33">
        <f t="shared" si="463"/>
        <v>6</v>
      </c>
      <c r="R2342" s="33">
        <f t="shared" si="464"/>
        <v>1996</v>
      </c>
      <c r="S2342" s="34">
        <v>18.28</v>
      </c>
    </row>
    <row r="2343" spans="1:19">
      <c r="A2343" s="32">
        <v>37145</v>
      </c>
      <c r="B2343" s="33">
        <f t="shared" si="457"/>
        <v>9</v>
      </c>
      <c r="C2343" s="33">
        <f t="shared" si="458"/>
        <v>2001</v>
      </c>
      <c r="D2343" s="34">
        <v>0.5</v>
      </c>
      <c r="F2343" s="32">
        <v>38819</v>
      </c>
      <c r="G2343" s="33">
        <f t="shared" si="459"/>
        <v>4</v>
      </c>
      <c r="H2343" s="33">
        <f t="shared" si="460"/>
        <v>2006</v>
      </c>
      <c r="I2343" s="34">
        <v>6.78</v>
      </c>
      <c r="K2343" s="32">
        <v>34725</v>
      </c>
      <c r="L2343" s="33">
        <f t="shared" si="461"/>
        <v>1</v>
      </c>
      <c r="M2343" s="33">
        <f t="shared" si="462"/>
        <v>1995</v>
      </c>
      <c r="N2343" s="34">
        <v>18.23</v>
      </c>
      <c r="P2343" s="32">
        <v>35228</v>
      </c>
      <c r="Q2343" s="33">
        <f t="shared" si="463"/>
        <v>6</v>
      </c>
      <c r="R2343" s="33">
        <f t="shared" si="464"/>
        <v>1996</v>
      </c>
      <c r="S2343" s="34">
        <v>18.23</v>
      </c>
    </row>
    <row r="2344" spans="1:19">
      <c r="A2344" s="32">
        <v>37146</v>
      </c>
      <c r="B2344" s="33">
        <f t="shared" si="457"/>
        <v>9</v>
      </c>
      <c r="C2344" s="33">
        <f t="shared" si="458"/>
        <v>2001</v>
      </c>
      <c r="D2344" s="34">
        <v>0.44</v>
      </c>
      <c r="F2344" s="32">
        <v>38820</v>
      </c>
      <c r="G2344" s="33">
        <f t="shared" si="459"/>
        <v>4</v>
      </c>
      <c r="H2344" s="33">
        <f t="shared" si="460"/>
        <v>2006</v>
      </c>
      <c r="I2344" s="34">
        <v>6.64</v>
      </c>
      <c r="K2344" s="32">
        <v>34726</v>
      </c>
      <c r="L2344" s="33">
        <f t="shared" si="461"/>
        <v>1</v>
      </c>
      <c r="M2344" s="33">
        <f t="shared" si="462"/>
        <v>1995</v>
      </c>
      <c r="N2344" s="34">
        <v>17.95</v>
      </c>
      <c r="P2344" s="32">
        <v>35229</v>
      </c>
      <c r="Q2344" s="33">
        <f t="shared" si="463"/>
        <v>6</v>
      </c>
      <c r="R2344" s="33">
        <f t="shared" si="464"/>
        <v>1996</v>
      </c>
      <c r="S2344" s="34">
        <v>17.98</v>
      </c>
    </row>
    <row r="2345" spans="1:19">
      <c r="A2345" s="32">
        <v>37147</v>
      </c>
      <c r="B2345" s="33">
        <f t="shared" si="457"/>
        <v>9</v>
      </c>
      <c r="C2345" s="33">
        <f t="shared" si="458"/>
        <v>2001</v>
      </c>
      <c r="D2345" s="34">
        <v>0.435</v>
      </c>
      <c r="F2345" s="32">
        <v>38824</v>
      </c>
      <c r="G2345" s="33">
        <f t="shared" si="459"/>
        <v>4</v>
      </c>
      <c r="H2345" s="33">
        <f t="shared" si="460"/>
        <v>2006</v>
      </c>
      <c r="I2345" s="34">
        <v>7.22</v>
      </c>
      <c r="K2345" s="32">
        <v>34729</v>
      </c>
      <c r="L2345" s="33">
        <f t="shared" si="461"/>
        <v>1</v>
      </c>
      <c r="M2345" s="33">
        <f t="shared" si="462"/>
        <v>1995</v>
      </c>
      <c r="N2345" s="34">
        <v>18.2</v>
      </c>
      <c r="P2345" s="32">
        <v>35230</v>
      </c>
      <c r="Q2345" s="33">
        <f t="shared" si="463"/>
        <v>6</v>
      </c>
      <c r="R2345" s="33">
        <f t="shared" si="464"/>
        <v>1996</v>
      </c>
      <c r="S2345" s="34">
        <v>17.829999999999998</v>
      </c>
    </row>
    <row r="2346" spans="1:19">
      <c r="A2346" s="32">
        <v>37148</v>
      </c>
      <c r="B2346" s="33">
        <f t="shared" si="457"/>
        <v>9</v>
      </c>
      <c r="C2346" s="33">
        <f t="shared" si="458"/>
        <v>2001</v>
      </c>
      <c r="D2346" s="34">
        <v>0.47099999999999997</v>
      </c>
      <c r="F2346" s="32">
        <v>38825</v>
      </c>
      <c r="G2346" s="33">
        <f t="shared" si="459"/>
        <v>4</v>
      </c>
      <c r="H2346" s="33">
        <f t="shared" si="460"/>
        <v>2006</v>
      </c>
      <c r="I2346" s="34">
        <v>7.6</v>
      </c>
      <c r="K2346" s="32">
        <v>34730</v>
      </c>
      <c r="L2346" s="33">
        <f t="shared" si="461"/>
        <v>1</v>
      </c>
      <c r="M2346" s="33">
        <f t="shared" si="462"/>
        <v>1995</v>
      </c>
      <c r="N2346" s="34">
        <v>18.48</v>
      </c>
      <c r="P2346" s="32">
        <v>35233</v>
      </c>
      <c r="Q2346" s="33">
        <f t="shared" si="463"/>
        <v>6</v>
      </c>
      <c r="R2346" s="33">
        <f t="shared" si="464"/>
        <v>1996</v>
      </c>
      <c r="S2346" s="34">
        <v>18.7</v>
      </c>
    </row>
    <row r="2347" spans="1:19">
      <c r="A2347" s="32">
        <v>37151</v>
      </c>
      <c r="B2347" s="33">
        <f t="shared" si="457"/>
        <v>9</v>
      </c>
      <c r="C2347" s="33">
        <f t="shared" si="458"/>
        <v>2001</v>
      </c>
      <c r="D2347" s="34">
        <v>0.44800000000000001</v>
      </c>
      <c r="F2347" s="32">
        <v>38826</v>
      </c>
      <c r="G2347" s="33">
        <f t="shared" si="459"/>
        <v>4</v>
      </c>
      <c r="H2347" s="33">
        <f t="shared" si="460"/>
        <v>2006</v>
      </c>
      <c r="I2347" s="34">
        <v>7.72</v>
      </c>
      <c r="K2347" s="32">
        <v>34731</v>
      </c>
      <c r="L2347" s="33">
        <f t="shared" si="461"/>
        <v>2</v>
      </c>
      <c r="M2347" s="33">
        <f t="shared" si="462"/>
        <v>1995</v>
      </c>
      <c r="N2347" s="34">
        <v>18.48</v>
      </c>
      <c r="P2347" s="32">
        <v>35234</v>
      </c>
      <c r="Q2347" s="33">
        <f t="shared" si="463"/>
        <v>6</v>
      </c>
      <c r="R2347" s="33">
        <f t="shared" si="464"/>
        <v>1996</v>
      </c>
      <c r="S2347" s="34">
        <v>18.8</v>
      </c>
    </row>
    <row r="2348" spans="1:19">
      <c r="A2348" s="32">
        <v>37152</v>
      </c>
      <c r="B2348" s="33">
        <f t="shared" si="457"/>
        <v>9</v>
      </c>
      <c r="C2348" s="33">
        <f t="shared" si="458"/>
        <v>2001</v>
      </c>
      <c r="D2348" s="34">
        <v>0.441</v>
      </c>
      <c r="F2348" s="32">
        <v>38827</v>
      </c>
      <c r="G2348" s="33">
        <f t="shared" si="459"/>
        <v>4</v>
      </c>
      <c r="H2348" s="33">
        <f t="shared" si="460"/>
        <v>2006</v>
      </c>
      <c r="I2348" s="34">
        <v>7.95</v>
      </c>
      <c r="K2348" s="32">
        <v>34732</v>
      </c>
      <c r="L2348" s="33">
        <f t="shared" si="461"/>
        <v>2</v>
      </c>
      <c r="M2348" s="33">
        <f t="shared" si="462"/>
        <v>1995</v>
      </c>
      <c r="N2348" s="34">
        <v>18.54</v>
      </c>
      <c r="P2348" s="32">
        <v>35235</v>
      </c>
      <c r="Q2348" s="33">
        <f t="shared" si="463"/>
        <v>6</v>
      </c>
      <c r="R2348" s="33">
        <f t="shared" si="464"/>
        <v>1996</v>
      </c>
      <c r="S2348" s="34">
        <v>18.399999999999999</v>
      </c>
    </row>
    <row r="2349" spans="1:19">
      <c r="A2349" s="32">
        <v>37153</v>
      </c>
      <c r="B2349" s="33">
        <f t="shared" si="457"/>
        <v>9</v>
      </c>
      <c r="C2349" s="33">
        <f t="shared" si="458"/>
        <v>2001</v>
      </c>
      <c r="D2349" s="34">
        <v>0.41799999999999998</v>
      </c>
      <c r="F2349" s="32">
        <v>38828</v>
      </c>
      <c r="G2349" s="33">
        <f t="shared" si="459"/>
        <v>4</v>
      </c>
      <c r="H2349" s="33">
        <f t="shared" si="460"/>
        <v>2006</v>
      </c>
      <c r="I2349" s="34">
        <v>7.65</v>
      </c>
      <c r="K2349" s="32">
        <v>34733</v>
      </c>
      <c r="L2349" s="33">
        <f t="shared" si="461"/>
        <v>2</v>
      </c>
      <c r="M2349" s="33">
        <f t="shared" si="462"/>
        <v>1995</v>
      </c>
      <c r="N2349" s="34">
        <v>18.78</v>
      </c>
      <c r="P2349" s="32">
        <v>35236</v>
      </c>
      <c r="Q2349" s="33">
        <f t="shared" si="463"/>
        <v>6</v>
      </c>
      <c r="R2349" s="33">
        <f t="shared" si="464"/>
        <v>1996</v>
      </c>
      <c r="S2349" s="34">
        <v>18.43</v>
      </c>
    </row>
    <row r="2350" spans="1:19">
      <c r="A2350" s="32">
        <v>37154</v>
      </c>
      <c r="B2350" s="33">
        <f t="shared" si="457"/>
        <v>9</v>
      </c>
      <c r="C2350" s="33">
        <f t="shared" si="458"/>
        <v>2001</v>
      </c>
      <c r="D2350" s="34">
        <v>0.42399999999999999</v>
      </c>
      <c r="F2350" s="32">
        <v>38831</v>
      </c>
      <c r="G2350" s="33">
        <f t="shared" si="459"/>
        <v>4</v>
      </c>
      <c r="H2350" s="33">
        <f t="shared" si="460"/>
        <v>2006</v>
      </c>
      <c r="I2350" s="34">
        <v>7.73</v>
      </c>
      <c r="K2350" s="32">
        <v>34736</v>
      </c>
      <c r="L2350" s="33">
        <f t="shared" si="461"/>
        <v>2</v>
      </c>
      <c r="M2350" s="33">
        <f t="shared" si="462"/>
        <v>1995</v>
      </c>
      <c r="N2350" s="34">
        <v>18.579999999999998</v>
      </c>
      <c r="P2350" s="32">
        <v>35237</v>
      </c>
      <c r="Q2350" s="33">
        <f t="shared" si="463"/>
        <v>6</v>
      </c>
      <c r="R2350" s="33">
        <f t="shared" si="464"/>
        <v>1996</v>
      </c>
      <c r="S2350" s="34">
        <v>18.45</v>
      </c>
    </row>
    <row r="2351" spans="1:19">
      <c r="A2351" s="32">
        <v>37155</v>
      </c>
      <c r="B2351" s="33">
        <f t="shared" si="457"/>
        <v>9</v>
      </c>
      <c r="C2351" s="33">
        <f t="shared" si="458"/>
        <v>2001</v>
      </c>
      <c r="D2351" s="34">
        <v>0.42299999999999999</v>
      </c>
      <c r="F2351" s="32">
        <v>38832</v>
      </c>
      <c r="G2351" s="33">
        <f t="shared" si="459"/>
        <v>4</v>
      </c>
      <c r="H2351" s="33">
        <f t="shared" si="460"/>
        <v>2006</v>
      </c>
      <c r="I2351" s="34">
        <v>7.37</v>
      </c>
      <c r="K2351" s="32">
        <v>34737</v>
      </c>
      <c r="L2351" s="33">
        <f t="shared" si="461"/>
        <v>2</v>
      </c>
      <c r="M2351" s="33">
        <f t="shared" si="462"/>
        <v>1995</v>
      </c>
      <c r="N2351" s="34">
        <v>18.43</v>
      </c>
      <c r="P2351" s="32">
        <v>35240</v>
      </c>
      <c r="Q2351" s="33">
        <f t="shared" si="463"/>
        <v>6</v>
      </c>
      <c r="R2351" s="33">
        <f t="shared" si="464"/>
        <v>1996</v>
      </c>
      <c r="S2351" s="34">
        <v>18.38</v>
      </c>
    </row>
    <row r="2352" spans="1:19">
      <c r="A2352" s="32">
        <v>37158</v>
      </c>
      <c r="B2352" s="33">
        <f t="shared" si="457"/>
        <v>9</v>
      </c>
      <c r="C2352" s="33">
        <f t="shared" si="458"/>
        <v>2001</v>
      </c>
      <c r="D2352" s="34">
        <v>0.38800000000000001</v>
      </c>
      <c r="F2352" s="32">
        <v>38833</v>
      </c>
      <c r="G2352" s="33">
        <f t="shared" si="459"/>
        <v>4</v>
      </c>
      <c r="H2352" s="33">
        <f t="shared" si="460"/>
        <v>2006</v>
      </c>
      <c r="I2352" s="34">
        <v>7.17</v>
      </c>
      <c r="K2352" s="32">
        <v>34738</v>
      </c>
      <c r="L2352" s="33">
        <f t="shared" si="461"/>
        <v>2</v>
      </c>
      <c r="M2352" s="33">
        <f t="shared" si="462"/>
        <v>1995</v>
      </c>
      <c r="N2352" s="34">
        <v>18.36</v>
      </c>
      <c r="P2352" s="32">
        <v>35241</v>
      </c>
      <c r="Q2352" s="33">
        <f t="shared" si="463"/>
        <v>6</v>
      </c>
      <c r="R2352" s="33">
        <f t="shared" si="464"/>
        <v>1996</v>
      </c>
      <c r="S2352" s="34">
        <v>18.38</v>
      </c>
    </row>
    <row r="2353" spans="1:19">
      <c r="A2353" s="32">
        <v>37159</v>
      </c>
      <c r="B2353" s="33">
        <f t="shared" si="457"/>
        <v>9</v>
      </c>
      <c r="C2353" s="33">
        <f t="shared" si="458"/>
        <v>2001</v>
      </c>
      <c r="D2353" s="34">
        <v>0.39100000000000001</v>
      </c>
      <c r="F2353" s="32">
        <v>38834</v>
      </c>
      <c r="G2353" s="33">
        <f t="shared" si="459"/>
        <v>4</v>
      </c>
      <c r="H2353" s="33">
        <f t="shared" si="460"/>
        <v>2006</v>
      </c>
      <c r="I2353" s="34">
        <v>6.94</v>
      </c>
      <c r="K2353" s="32">
        <v>34739</v>
      </c>
      <c r="L2353" s="33">
        <f t="shared" si="461"/>
        <v>2</v>
      </c>
      <c r="M2353" s="33">
        <f t="shared" si="462"/>
        <v>1995</v>
      </c>
      <c r="N2353" s="34">
        <v>18.28</v>
      </c>
      <c r="P2353" s="32">
        <v>35242</v>
      </c>
      <c r="Q2353" s="33">
        <f t="shared" si="463"/>
        <v>6</v>
      </c>
      <c r="R2353" s="33">
        <f t="shared" si="464"/>
        <v>1996</v>
      </c>
      <c r="S2353" s="34">
        <v>18.600000000000001</v>
      </c>
    </row>
    <row r="2354" spans="1:19">
      <c r="A2354" s="32">
        <v>37160</v>
      </c>
      <c r="B2354" s="33">
        <f t="shared" si="457"/>
        <v>9</v>
      </c>
      <c r="C2354" s="33">
        <f t="shared" si="458"/>
        <v>2001</v>
      </c>
      <c r="D2354" s="34">
        <v>0.37</v>
      </c>
      <c r="F2354" s="32">
        <v>38835</v>
      </c>
      <c r="G2354" s="33">
        <f t="shared" si="459"/>
        <v>4</v>
      </c>
      <c r="H2354" s="33">
        <f t="shared" si="460"/>
        <v>2006</v>
      </c>
      <c r="I2354" s="34">
        <v>6.64</v>
      </c>
      <c r="K2354" s="32">
        <v>34740</v>
      </c>
      <c r="L2354" s="33">
        <f t="shared" si="461"/>
        <v>2</v>
      </c>
      <c r="M2354" s="33">
        <f t="shared" si="462"/>
        <v>1995</v>
      </c>
      <c r="N2354" s="34">
        <v>18.47</v>
      </c>
      <c r="P2354" s="32">
        <v>35243</v>
      </c>
      <c r="Q2354" s="33">
        <f t="shared" si="463"/>
        <v>6</v>
      </c>
      <c r="R2354" s="33">
        <f t="shared" si="464"/>
        <v>1996</v>
      </c>
      <c r="S2354" s="34">
        <v>19.38</v>
      </c>
    </row>
    <row r="2355" spans="1:19">
      <c r="A2355" s="32">
        <v>37161</v>
      </c>
      <c r="B2355" s="33">
        <f t="shared" si="457"/>
        <v>9</v>
      </c>
      <c r="C2355" s="33">
        <f t="shared" si="458"/>
        <v>2001</v>
      </c>
      <c r="D2355" s="34">
        <v>0.38800000000000001</v>
      </c>
      <c r="F2355" s="32">
        <v>38838</v>
      </c>
      <c r="G2355" s="33">
        <f t="shared" si="459"/>
        <v>5</v>
      </c>
      <c r="H2355" s="33">
        <f t="shared" si="460"/>
        <v>2006</v>
      </c>
      <c r="I2355" s="34">
        <v>6.53</v>
      </c>
      <c r="K2355" s="32">
        <v>34743</v>
      </c>
      <c r="L2355" s="33">
        <f t="shared" si="461"/>
        <v>2</v>
      </c>
      <c r="M2355" s="33">
        <f t="shared" si="462"/>
        <v>1995</v>
      </c>
      <c r="N2355" s="34">
        <v>18.29</v>
      </c>
      <c r="P2355" s="32">
        <v>35244</v>
      </c>
      <c r="Q2355" s="33">
        <f t="shared" si="463"/>
        <v>6</v>
      </c>
      <c r="R2355" s="33">
        <f t="shared" si="464"/>
        <v>1996</v>
      </c>
      <c r="S2355" s="34">
        <v>19.28</v>
      </c>
    </row>
    <row r="2356" spans="1:19">
      <c r="A2356" s="32">
        <v>37162</v>
      </c>
      <c r="B2356" s="33">
        <f t="shared" si="457"/>
        <v>9</v>
      </c>
      <c r="C2356" s="33">
        <f t="shared" si="458"/>
        <v>2001</v>
      </c>
      <c r="D2356" s="34">
        <v>0.39900000000000002</v>
      </c>
      <c r="F2356" s="32">
        <v>38839</v>
      </c>
      <c r="G2356" s="33">
        <f t="shared" si="459"/>
        <v>5</v>
      </c>
      <c r="H2356" s="33">
        <f t="shared" si="460"/>
        <v>2006</v>
      </c>
      <c r="I2356" s="34">
        <v>6.68</v>
      </c>
      <c r="K2356" s="32">
        <v>34744</v>
      </c>
      <c r="L2356" s="33">
        <f t="shared" si="461"/>
        <v>2</v>
      </c>
      <c r="M2356" s="33">
        <f t="shared" si="462"/>
        <v>1995</v>
      </c>
      <c r="N2356" s="34">
        <v>18.440000000000001</v>
      </c>
      <c r="P2356" s="32">
        <v>35247</v>
      </c>
      <c r="Q2356" s="33">
        <f t="shared" si="463"/>
        <v>7</v>
      </c>
      <c r="R2356" s="33">
        <f t="shared" si="464"/>
        <v>1996</v>
      </c>
      <c r="S2356" s="34">
        <v>19.77</v>
      </c>
    </row>
    <row r="2357" spans="1:19">
      <c r="A2357" s="32">
        <v>37165</v>
      </c>
      <c r="B2357" s="33">
        <f t="shared" si="457"/>
        <v>10</v>
      </c>
      <c r="C2357" s="33">
        <f t="shared" si="458"/>
        <v>2001</v>
      </c>
      <c r="D2357" s="34">
        <v>0.38500000000000001</v>
      </c>
      <c r="F2357" s="32">
        <v>38840</v>
      </c>
      <c r="G2357" s="33">
        <f t="shared" si="459"/>
        <v>5</v>
      </c>
      <c r="H2357" s="33">
        <f t="shared" si="460"/>
        <v>2006</v>
      </c>
      <c r="I2357" s="34">
        <v>6.56</v>
      </c>
      <c r="K2357" s="32">
        <v>34745</v>
      </c>
      <c r="L2357" s="33">
        <f t="shared" si="461"/>
        <v>2</v>
      </c>
      <c r="M2357" s="33">
        <f t="shared" si="462"/>
        <v>1995</v>
      </c>
      <c r="N2357" s="34">
        <v>18.46</v>
      </c>
      <c r="P2357" s="32">
        <v>35248</v>
      </c>
      <c r="Q2357" s="33">
        <f t="shared" si="463"/>
        <v>7</v>
      </c>
      <c r="R2357" s="33">
        <f t="shared" si="464"/>
        <v>1996</v>
      </c>
      <c r="S2357" s="34">
        <v>19.43</v>
      </c>
    </row>
    <row r="2358" spans="1:19">
      <c r="A2358" s="32">
        <v>37166</v>
      </c>
      <c r="B2358" s="33">
        <f t="shared" si="457"/>
        <v>10</v>
      </c>
      <c r="C2358" s="33">
        <f t="shared" si="458"/>
        <v>2001</v>
      </c>
      <c r="D2358" s="34">
        <v>0.39</v>
      </c>
      <c r="F2358" s="32">
        <v>38841</v>
      </c>
      <c r="G2358" s="33">
        <f t="shared" si="459"/>
        <v>5</v>
      </c>
      <c r="H2358" s="33">
        <f t="shared" si="460"/>
        <v>2006</v>
      </c>
      <c r="I2358" s="34">
        <v>6.47</v>
      </c>
      <c r="K2358" s="32">
        <v>34746</v>
      </c>
      <c r="L2358" s="33">
        <f t="shared" si="461"/>
        <v>2</v>
      </c>
      <c r="M2358" s="33">
        <f t="shared" si="462"/>
        <v>1995</v>
      </c>
      <c r="N2358" s="34">
        <v>18.63</v>
      </c>
      <c r="P2358" s="32">
        <v>35249</v>
      </c>
      <c r="Q2358" s="33">
        <f t="shared" si="463"/>
        <v>7</v>
      </c>
      <c r="R2358" s="33">
        <f t="shared" si="464"/>
        <v>1996</v>
      </c>
      <c r="S2358" s="34">
        <v>19.13</v>
      </c>
    </row>
    <row r="2359" spans="1:19">
      <c r="A2359" s="32">
        <v>37167</v>
      </c>
      <c r="B2359" s="33">
        <f t="shared" si="457"/>
        <v>10</v>
      </c>
      <c r="C2359" s="33">
        <f t="shared" si="458"/>
        <v>2001</v>
      </c>
      <c r="D2359" s="34">
        <v>0.38300000000000001</v>
      </c>
      <c r="F2359" s="32">
        <v>38842</v>
      </c>
      <c r="G2359" s="33">
        <f t="shared" si="459"/>
        <v>5</v>
      </c>
      <c r="H2359" s="33">
        <f t="shared" si="460"/>
        <v>2006</v>
      </c>
      <c r="I2359" s="34">
        <v>6.8</v>
      </c>
      <c r="K2359" s="32">
        <v>34747</v>
      </c>
      <c r="L2359" s="33">
        <f t="shared" si="461"/>
        <v>2</v>
      </c>
      <c r="M2359" s="33">
        <f t="shared" si="462"/>
        <v>1995</v>
      </c>
      <c r="N2359" s="34">
        <v>18.940000000000001</v>
      </c>
      <c r="P2359" s="32">
        <v>35250</v>
      </c>
      <c r="Q2359" s="33">
        <f t="shared" si="463"/>
        <v>7</v>
      </c>
      <c r="R2359" s="33">
        <f t="shared" si="464"/>
        <v>1996</v>
      </c>
      <c r="S2359" s="34">
        <v>19.77</v>
      </c>
    </row>
    <row r="2360" spans="1:19">
      <c r="A2360" s="32">
        <v>37168</v>
      </c>
      <c r="B2360" s="33">
        <f t="shared" si="457"/>
        <v>10</v>
      </c>
      <c r="C2360" s="33">
        <f t="shared" si="458"/>
        <v>2001</v>
      </c>
      <c r="D2360" s="34">
        <v>0.38800000000000001</v>
      </c>
      <c r="F2360" s="32">
        <v>38845</v>
      </c>
      <c r="G2360" s="33">
        <f t="shared" si="459"/>
        <v>5</v>
      </c>
      <c r="H2360" s="33">
        <f t="shared" si="460"/>
        <v>2006</v>
      </c>
      <c r="I2360" s="34">
        <v>6.54</v>
      </c>
      <c r="K2360" s="32">
        <v>34751</v>
      </c>
      <c r="L2360" s="33">
        <f t="shared" si="461"/>
        <v>2</v>
      </c>
      <c r="M2360" s="33">
        <f t="shared" si="462"/>
        <v>1995</v>
      </c>
      <c r="N2360" s="34">
        <v>18.86</v>
      </c>
      <c r="P2360" s="32">
        <v>35251</v>
      </c>
      <c r="Q2360" s="33">
        <f t="shared" si="463"/>
        <v>7</v>
      </c>
      <c r="R2360" s="33">
        <f t="shared" si="464"/>
        <v>1996</v>
      </c>
      <c r="S2360" s="34">
        <v>19.989999999999998</v>
      </c>
    </row>
    <row r="2361" spans="1:19">
      <c r="A2361" s="32">
        <v>37169</v>
      </c>
      <c r="B2361" s="33">
        <f t="shared" si="457"/>
        <v>10</v>
      </c>
      <c r="C2361" s="33">
        <f t="shared" si="458"/>
        <v>2001</v>
      </c>
      <c r="D2361" s="34">
        <v>0.39300000000000002</v>
      </c>
      <c r="F2361" s="32">
        <v>38846</v>
      </c>
      <c r="G2361" s="33">
        <f t="shared" si="459"/>
        <v>5</v>
      </c>
      <c r="H2361" s="33">
        <f t="shared" si="460"/>
        <v>2006</v>
      </c>
      <c r="I2361" s="34">
        <v>6.55</v>
      </c>
      <c r="K2361" s="32">
        <v>34752</v>
      </c>
      <c r="L2361" s="33">
        <f t="shared" si="461"/>
        <v>2</v>
      </c>
      <c r="M2361" s="33">
        <f t="shared" si="462"/>
        <v>1995</v>
      </c>
      <c r="N2361" s="34">
        <v>18.84</v>
      </c>
      <c r="P2361" s="32">
        <v>35254</v>
      </c>
      <c r="Q2361" s="33">
        <f t="shared" si="463"/>
        <v>7</v>
      </c>
      <c r="R2361" s="33">
        <f t="shared" si="464"/>
        <v>1996</v>
      </c>
      <c r="S2361" s="34">
        <v>19.62</v>
      </c>
    </row>
    <row r="2362" spans="1:19">
      <c r="A2362" s="32">
        <v>37172</v>
      </c>
      <c r="B2362" s="33">
        <f t="shared" si="457"/>
        <v>10</v>
      </c>
      <c r="C2362" s="33">
        <f t="shared" si="458"/>
        <v>2001</v>
      </c>
      <c r="D2362" s="34">
        <v>0.39500000000000002</v>
      </c>
      <c r="F2362" s="32">
        <v>38847</v>
      </c>
      <c r="G2362" s="33">
        <f t="shared" si="459"/>
        <v>5</v>
      </c>
      <c r="H2362" s="33">
        <f t="shared" si="460"/>
        <v>2006</v>
      </c>
      <c r="I2362" s="34">
        <v>6.5</v>
      </c>
      <c r="K2362" s="32">
        <v>34753</v>
      </c>
      <c r="L2362" s="33">
        <f t="shared" si="461"/>
        <v>2</v>
      </c>
      <c r="M2362" s="33">
        <f t="shared" si="462"/>
        <v>1995</v>
      </c>
      <c r="N2362" s="34">
        <v>18.59</v>
      </c>
      <c r="P2362" s="32">
        <v>35255</v>
      </c>
      <c r="Q2362" s="33">
        <f t="shared" si="463"/>
        <v>7</v>
      </c>
      <c r="R2362" s="33">
        <f t="shared" si="464"/>
        <v>1996</v>
      </c>
      <c r="S2362" s="34">
        <v>19.63</v>
      </c>
    </row>
    <row r="2363" spans="1:19">
      <c r="A2363" s="32">
        <v>37173</v>
      </c>
      <c r="B2363" s="33">
        <f t="shared" si="457"/>
        <v>10</v>
      </c>
      <c r="C2363" s="33">
        <f t="shared" si="458"/>
        <v>2001</v>
      </c>
      <c r="D2363" s="34">
        <v>0.39600000000000002</v>
      </c>
      <c r="F2363" s="32">
        <v>38848</v>
      </c>
      <c r="G2363" s="33">
        <f t="shared" si="459"/>
        <v>5</v>
      </c>
      <c r="H2363" s="33">
        <f t="shared" si="460"/>
        <v>2006</v>
      </c>
      <c r="I2363" s="34">
        <v>6.8</v>
      </c>
      <c r="K2363" s="32">
        <v>34754</v>
      </c>
      <c r="L2363" s="33">
        <f t="shared" si="461"/>
        <v>2</v>
      </c>
      <c r="M2363" s="33">
        <f t="shared" si="462"/>
        <v>1995</v>
      </c>
      <c r="N2363" s="34">
        <v>18.7</v>
      </c>
      <c r="P2363" s="32">
        <v>35256</v>
      </c>
      <c r="Q2363" s="33">
        <f t="shared" si="463"/>
        <v>7</v>
      </c>
      <c r="R2363" s="33">
        <f t="shared" si="464"/>
        <v>1996</v>
      </c>
      <c r="S2363" s="34">
        <v>19.8</v>
      </c>
    </row>
    <row r="2364" spans="1:19">
      <c r="A2364" s="32">
        <v>37174</v>
      </c>
      <c r="B2364" s="33">
        <f t="shared" si="457"/>
        <v>10</v>
      </c>
      <c r="C2364" s="33">
        <f t="shared" si="458"/>
        <v>2001</v>
      </c>
      <c r="D2364" s="34">
        <v>0.39600000000000002</v>
      </c>
      <c r="F2364" s="32">
        <v>38849</v>
      </c>
      <c r="G2364" s="33">
        <f t="shared" si="459"/>
        <v>5</v>
      </c>
      <c r="H2364" s="33">
        <f t="shared" si="460"/>
        <v>2006</v>
      </c>
      <c r="I2364" s="34">
        <v>6.35</v>
      </c>
      <c r="K2364" s="32">
        <v>34757</v>
      </c>
      <c r="L2364" s="33">
        <f t="shared" si="461"/>
        <v>2</v>
      </c>
      <c r="M2364" s="33">
        <f t="shared" si="462"/>
        <v>1995</v>
      </c>
      <c r="N2364" s="34">
        <v>18.64</v>
      </c>
      <c r="P2364" s="32">
        <v>35257</v>
      </c>
      <c r="Q2364" s="33">
        <f t="shared" si="463"/>
        <v>7</v>
      </c>
      <c r="R2364" s="33">
        <f t="shared" si="464"/>
        <v>1996</v>
      </c>
      <c r="S2364" s="34">
        <v>20.010000000000002</v>
      </c>
    </row>
    <row r="2365" spans="1:19">
      <c r="A2365" s="32">
        <v>37175</v>
      </c>
      <c r="B2365" s="33">
        <f t="shared" si="457"/>
        <v>10</v>
      </c>
      <c r="C2365" s="33">
        <f t="shared" si="458"/>
        <v>2001</v>
      </c>
      <c r="D2365" s="34">
        <v>0.41399999999999998</v>
      </c>
      <c r="F2365" s="32">
        <v>38852</v>
      </c>
      <c r="G2365" s="33">
        <f t="shared" si="459"/>
        <v>5</v>
      </c>
      <c r="H2365" s="33">
        <f t="shared" si="460"/>
        <v>2006</v>
      </c>
      <c r="I2365" s="34">
        <v>5.92</v>
      </c>
      <c r="K2365" s="32">
        <v>34758</v>
      </c>
      <c r="L2365" s="33">
        <f t="shared" si="461"/>
        <v>2</v>
      </c>
      <c r="M2365" s="33">
        <f t="shared" si="462"/>
        <v>1995</v>
      </c>
      <c r="N2365" s="34">
        <v>18.52</v>
      </c>
      <c r="P2365" s="32">
        <v>35258</v>
      </c>
      <c r="Q2365" s="33">
        <f t="shared" si="463"/>
        <v>7</v>
      </c>
      <c r="R2365" s="33">
        <f t="shared" si="464"/>
        <v>1996</v>
      </c>
      <c r="S2365" s="34">
        <v>19.93</v>
      </c>
    </row>
    <row r="2366" spans="1:19">
      <c r="A2366" s="32">
        <v>37176</v>
      </c>
      <c r="B2366" s="33">
        <f t="shared" si="457"/>
        <v>10</v>
      </c>
      <c r="C2366" s="33">
        <f t="shared" si="458"/>
        <v>2001</v>
      </c>
      <c r="D2366" s="34">
        <v>0.40300000000000002</v>
      </c>
      <c r="F2366" s="32">
        <v>38853</v>
      </c>
      <c r="G2366" s="33">
        <f t="shared" si="459"/>
        <v>5</v>
      </c>
      <c r="H2366" s="33">
        <f t="shared" si="460"/>
        <v>2006</v>
      </c>
      <c r="I2366" s="34">
        <v>5.99</v>
      </c>
      <c r="K2366" s="32">
        <v>34759</v>
      </c>
      <c r="L2366" s="33">
        <f t="shared" si="461"/>
        <v>3</v>
      </c>
      <c r="M2366" s="33">
        <f t="shared" si="462"/>
        <v>1995</v>
      </c>
      <c r="N2366" s="34">
        <v>18.309999999999999</v>
      </c>
      <c r="P2366" s="32">
        <v>35261</v>
      </c>
      <c r="Q2366" s="33">
        <f t="shared" si="463"/>
        <v>7</v>
      </c>
      <c r="R2366" s="33">
        <f t="shared" si="464"/>
        <v>1996</v>
      </c>
      <c r="S2366" s="34">
        <v>20.2</v>
      </c>
    </row>
    <row r="2367" spans="1:19">
      <c r="A2367" s="32">
        <v>37179</v>
      </c>
      <c r="B2367" s="33">
        <f t="shared" si="457"/>
        <v>10</v>
      </c>
      <c r="C2367" s="33">
        <f t="shared" si="458"/>
        <v>2001</v>
      </c>
      <c r="D2367" s="34">
        <v>0.40300000000000002</v>
      </c>
      <c r="F2367" s="32">
        <v>38854</v>
      </c>
      <c r="G2367" s="33">
        <f t="shared" si="459"/>
        <v>5</v>
      </c>
      <c r="H2367" s="33">
        <f t="shared" si="460"/>
        <v>2006</v>
      </c>
      <c r="I2367" s="34">
        <v>6.15</v>
      </c>
      <c r="K2367" s="32">
        <v>34760</v>
      </c>
      <c r="L2367" s="33">
        <f t="shared" si="461"/>
        <v>3</v>
      </c>
      <c r="M2367" s="33">
        <f t="shared" si="462"/>
        <v>1995</v>
      </c>
      <c r="N2367" s="34">
        <v>18.399999999999999</v>
      </c>
      <c r="P2367" s="32">
        <v>35262</v>
      </c>
      <c r="Q2367" s="33">
        <f t="shared" si="463"/>
        <v>7</v>
      </c>
      <c r="R2367" s="33">
        <f t="shared" si="464"/>
        <v>1996</v>
      </c>
      <c r="S2367" s="34">
        <v>20.3</v>
      </c>
    </row>
    <row r="2368" spans="1:19">
      <c r="A2368" s="32">
        <v>37180</v>
      </c>
      <c r="B2368" s="33">
        <f t="shared" si="457"/>
        <v>10</v>
      </c>
      <c r="C2368" s="33">
        <f t="shared" si="458"/>
        <v>2001</v>
      </c>
      <c r="D2368" s="34">
        <v>0.40100000000000002</v>
      </c>
      <c r="F2368" s="32">
        <v>38855</v>
      </c>
      <c r="G2368" s="33">
        <f t="shared" si="459"/>
        <v>5</v>
      </c>
      <c r="H2368" s="33">
        <f t="shared" si="460"/>
        <v>2006</v>
      </c>
      <c r="I2368" s="34">
        <v>5.79</v>
      </c>
      <c r="K2368" s="32">
        <v>34761</v>
      </c>
      <c r="L2368" s="33">
        <f t="shared" si="461"/>
        <v>3</v>
      </c>
      <c r="M2368" s="33">
        <f t="shared" si="462"/>
        <v>1995</v>
      </c>
      <c r="N2368" s="34">
        <v>18.63</v>
      </c>
      <c r="P2368" s="32">
        <v>35263</v>
      </c>
      <c r="Q2368" s="33">
        <f t="shared" si="463"/>
        <v>7</v>
      </c>
      <c r="R2368" s="33">
        <f t="shared" si="464"/>
        <v>1996</v>
      </c>
      <c r="S2368" s="34">
        <v>19.75</v>
      </c>
    </row>
    <row r="2369" spans="1:19">
      <c r="A2369" s="32">
        <v>37181</v>
      </c>
      <c r="B2369" s="33">
        <f t="shared" si="457"/>
        <v>10</v>
      </c>
      <c r="C2369" s="33">
        <f t="shared" si="458"/>
        <v>2001</v>
      </c>
      <c r="D2369" s="34">
        <v>0.4</v>
      </c>
      <c r="F2369" s="32">
        <v>38856</v>
      </c>
      <c r="G2369" s="33">
        <f t="shared" si="459"/>
        <v>5</v>
      </c>
      <c r="H2369" s="33">
        <f t="shared" si="460"/>
        <v>2006</v>
      </c>
      <c r="I2369" s="34">
        <v>5.77</v>
      </c>
      <c r="K2369" s="32">
        <v>34764</v>
      </c>
      <c r="L2369" s="33">
        <f t="shared" si="461"/>
        <v>3</v>
      </c>
      <c r="M2369" s="33">
        <f t="shared" si="462"/>
        <v>1995</v>
      </c>
      <c r="N2369" s="34">
        <v>18.559999999999999</v>
      </c>
      <c r="P2369" s="32">
        <v>35264</v>
      </c>
      <c r="Q2369" s="33">
        <f t="shared" si="463"/>
        <v>7</v>
      </c>
      <c r="R2369" s="33">
        <f t="shared" si="464"/>
        <v>1996</v>
      </c>
      <c r="S2369" s="34">
        <v>19.95</v>
      </c>
    </row>
    <row r="2370" spans="1:19">
      <c r="A2370" s="32">
        <v>37182</v>
      </c>
      <c r="B2370" s="33">
        <f t="shared" si="457"/>
        <v>10</v>
      </c>
      <c r="C2370" s="33">
        <f t="shared" si="458"/>
        <v>2001</v>
      </c>
      <c r="D2370" s="34">
        <v>0.4</v>
      </c>
      <c r="F2370" s="32">
        <v>38859</v>
      </c>
      <c r="G2370" s="33">
        <f t="shared" si="459"/>
        <v>5</v>
      </c>
      <c r="H2370" s="33">
        <f t="shared" si="460"/>
        <v>2006</v>
      </c>
      <c r="I2370" s="34">
        <v>5.91</v>
      </c>
      <c r="K2370" s="32">
        <v>34765</v>
      </c>
      <c r="L2370" s="33">
        <f t="shared" si="461"/>
        <v>3</v>
      </c>
      <c r="M2370" s="33">
        <f t="shared" si="462"/>
        <v>1995</v>
      </c>
      <c r="N2370" s="34">
        <v>18.59</v>
      </c>
      <c r="P2370" s="32">
        <v>35265</v>
      </c>
      <c r="Q2370" s="33">
        <f t="shared" si="463"/>
        <v>7</v>
      </c>
      <c r="R2370" s="33">
        <f t="shared" si="464"/>
        <v>1996</v>
      </c>
      <c r="S2370" s="34">
        <v>19.45</v>
      </c>
    </row>
    <row r="2371" spans="1:19">
      <c r="A2371" s="32">
        <v>37183</v>
      </c>
      <c r="B2371" s="33">
        <f t="shared" si="457"/>
        <v>10</v>
      </c>
      <c r="C2371" s="33">
        <f t="shared" si="458"/>
        <v>2001</v>
      </c>
      <c r="D2371" s="34">
        <v>0.39400000000000002</v>
      </c>
      <c r="F2371" s="32">
        <v>38860</v>
      </c>
      <c r="G2371" s="33">
        <f t="shared" si="459"/>
        <v>5</v>
      </c>
      <c r="H2371" s="33">
        <f t="shared" si="460"/>
        <v>2006</v>
      </c>
      <c r="I2371" s="34">
        <v>6.27</v>
      </c>
      <c r="K2371" s="32">
        <v>34766</v>
      </c>
      <c r="L2371" s="33">
        <f t="shared" si="461"/>
        <v>3</v>
      </c>
      <c r="M2371" s="33">
        <f t="shared" si="462"/>
        <v>1995</v>
      </c>
      <c r="N2371" s="34">
        <v>18.3</v>
      </c>
      <c r="P2371" s="32">
        <v>35268</v>
      </c>
      <c r="Q2371" s="33">
        <f t="shared" si="463"/>
        <v>7</v>
      </c>
      <c r="R2371" s="33">
        <f t="shared" si="464"/>
        <v>1996</v>
      </c>
      <c r="S2371" s="34">
        <v>19.23</v>
      </c>
    </row>
    <row r="2372" spans="1:19">
      <c r="A2372" s="32">
        <v>37186</v>
      </c>
      <c r="B2372" s="33">
        <f t="shared" si="457"/>
        <v>10</v>
      </c>
      <c r="C2372" s="33">
        <f t="shared" si="458"/>
        <v>2001</v>
      </c>
      <c r="D2372" s="34">
        <v>0.39500000000000002</v>
      </c>
      <c r="F2372" s="32">
        <v>38861</v>
      </c>
      <c r="G2372" s="33">
        <f t="shared" si="459"/>
        <v>5</v>
      </c>
      <c r="H2372" s="33">
        <f t="shared" si="460"/>
        <v>2006</v>
      </c>
      <c r="I2372" s="34">
        <v>6.01</v>
      </c>
      <c r="K2372" s="32">
        <v>34767</v>
      </c>
      <c r="L2372" s="33">
        <f t="shared" si="461"/>
        <v>3</v>
      </c>
      <c r="M2372" s="33">
        <f t="shared" si="462"/>
        <v>1995</v>
      </c>
      <c r="N2372" s="34">
        <v>17.98</v>
      </c>
      <c r="P2372" s="32">
        <v>35269</v>
      </c>
      <c r="Q2372" s="33">
        <f t="shared" si="463"/>
        <v>7</v>
      </c>
      <c r="R2372" s="33">
        <f t="shared" si="464"/>
        <v>1996</v>
      </c>
      <c r="S2372" s="34">
        <v>19.5</v>
      </c>
    </row>
    <row r="2373" spans="1:19">
      <c r="A2373" s="32">
        <v>37187</v>
      </c>
      <c r="B2373" s="33">
        <f t="shared" si="457"/>
        <v>10</v>
      </c>
      <c r="C2373" s="33">
        <f t="shared" si="458"/>
        <v>2001</v>
      </c>
      <c r="D2373" s="34">
        <v>0.39400000000000002</v>
      </c>
      <c r="F2373" s="32">
        <v>38862</v>
      </c>
      <c r="G2373" s="33">
        <f t="shared" si="459"/>
        <v>5</v>
      </c>
      <c r="H2373" s="33">
        <f t="shared" si="460"/>
        <v>2006</v>
      </c>
      <c r="I2373" s="34">
        <v>5.85</v>
      </c>
      <c r="K2373" s="32">
        <v>34768</v>
      </c>
      <c r="L2373" s="33">
        <f t="shared" si="461"/>
        <v>3</v>
      </c>
      <c r="M2373" s="33">
        <f t="shared" si="462"/>
        <v>1995</v>
      </c>
      <c r="N2373" s="34">
        <v>17.920000000000002</v>
      </c>
      <c r="P2373" s="32">
        <v>35270</v>
      </c>
      <c r="Q2373" s="33">
        <f t="shared" si="463"/>
        <v>7</v>
      </c>
      <c r="R2373" s="33">
        <f t="shared" si="464"/>
        <v>1996</v>
      </c>
      <c r="S2373" s="34">
        <v>19.36</v>
      </c>
    </row>
    <row r="2374" spans="1:19">
      <c r="A2374" s="32">
        <v>37188</v>
      </c>
      <c r="B2374" s="33">
        <f t="shared" si="457"/>
        <v>10</v>
      </c>
      <c r="C2374" s="33">
        <f t="shared" si="458"/>
        <v>2001</v>
      </c>
      <c r="D2374" s="34">
        <v>0.39300000000000002</v>
      </c>
      <c r="F2374" s="32">
        <v>38863</v>
      </c>
      <c r="G2374" s="33">
        <f t="shared" si="459"/>
        <v>5</v>
      </c>
      <c r="H2374" s="33">
        <f t="shared" si="460"/>
        <v>2006</v>
      </c>
      <c r="I2374" s="34">
        <v>5.78</v>
      </c>
      <c r="K2374" s="32">
        <v>34771</v>
      </c>
      <c r="L2374" s="33">
        <f t="shared" si="461"/>
        <v>3</v>
      </c>
      <c r="M2374" s="33">
        <f t="shared" si="462"/>
        <v>1995</v>
      </c>
      <c r="N2374" s="34">
        <v>18.190000000000001</v>
      </c>
      <c r="P2374" s="32">
        <v>35271</v>
      </c>
      <c r="Q2374" s="33">
        <f t="shared" si="463"/>
        <v>7</v>
      </c>
      <c r="R2374" s="33">
        <f t="shared" si="464"/>
        <v>1996</v>
      </c>
      <c r="S2374" s="34">
        <v>19.5</v>
      </c>
    </row>
    <row r="2375" spans="1:19">
      <c r="A2375" s="32">
        <v>37189</v>
      </c>
      <c r="B2375" s="33">
        <f t="shared" si="457"/>
        <v>10</v>
      </c>
      <c r="C2375" s="33">
        <f t="shared" si="458"/>
        <v>2001</v>
      </c>
      <c r="D2375" s="34">
        <v>0.39400000000000002</v>
      </c>
      <c r="F2375" s="32">
        <v>38867</v>
      </c>
      <c r="G2375" s="33">
        <f t="shared" si="459"/>
        <v>5</v>
      </c>
      <c r="H2375" s="33">
        <f t="shared" si="460"/>
        <v>2006</v>
      </c>
      <c r="I2375" s="34">
        <v>6.2</v>
      </c>
      <c r="K2375" s="32">
        <v>34772</v>
      </c>
      <c r="L2375" s="33">
        <f t="shared" si="461"/>
        <v>3</v>
      </c>
      <c r="M2375" s="33">
        <f t="shared" si="462"/>
        <v>1995</v>
      </c>
      <c r="N2375" s="34">
        <v>17.899999999999999</v>
      </c>
      <c r="P2375" s="32">
        <v>35272</v>
      </c>
      <c r="Q2375" s="33">
        <f t="shared" si="463"/>
        <v>7</v>
      </c>
      <c r="R2375" s="33">
        <f t="shared" si="464"/>
        <v>1996</v>
      </c>
      <c r="S2375" s="34">
        <v>18.920000000000002</v>
      </c>
    </row>
    <row r="2376" spans="1:19">
      <c r="A2376" s="32">
        <v>37190</v>
      </c>
      <c r="B2376" s="33">
        <f t="shared" si="457"/>
        <v>10</v>
      </c>
      <c r="C2376" s="33">
        <f t="shared" si="458"/>
        <v>2001</v>
      </c>
      <c r="D2376" s="34">
        <v>0.39600000000000002</v>
      </c>
      <c r="F2376" s="32">
        <v>38868</v>
      </c>
      <c r="G2376" s="33">
        <f t="shared" si="459"/>
        <v>5</v>
      </c>
      <c r="H2376" s="33">
        <f t="shared" si="460"/>
        <v>2006</v>
      </c>
      <c r="I2376" s="34">
        <v>5.97</v>
      </c>
      <c r="K2376" s="32">
        <v>34773</v>
      </c>
      <c r="L2376" s="33">
        <f t="shared" si="461"/>
        <v>3</v>
      </c>
      <c r="M2376" s="33">
        <f t="shared" si="462"/>
        <v>1995</v>
      </c>
      <c r="N2376" s="34">
        <v>18.12</v>
      </c>
      <c r="P2376" s="32">
        <v>35275</v>
      </c>
      <c r="Q2376" s="33">
        <f t="shared" si="463"/>
        <v>7</v>
      </c>
      <c r="R2376" s="33">
        <f t="shared" si="464"/>
        <v>1996</v>
      </c>
      <c r="S2376" s="34">
        <v>18.989999999999998</v>
      </c>
    </row>
    <row r="2377" spans="1:19">
      <c r="A2377" s="32">
        <v>37193</v>
      </c>
      <c r="B2377" s="33">
        <f t="shared" si="457"/>
        <v>10</v>
      </c>
      <c r="C2377" s="33">
        <f t="shared" si="458"/>
        <v>2001</v>
      </c>
      <c r="D2377" s="34">
        <v>0.39900000000000002</v>
      </c>
      <c r="F2377" s="32">
        <v>38869</v>
      </c>
      <c r="G2377" s="33">
        <f t="shared" si="459"/>
        <v>6</v>
      </c>
      <c r="H2377" s="33">
        <f t="shared" si="460"/>
        <v>2006</v>
      </c>
      <c r="I2377" s="34">
        <v>6.25</v>
      </c>
      <c r="K2377" s="32">
        <v>34774</v>
      </c>
      <c r="L2377" s="33">
        <f t="shared" si="461"/>
        <v>3</v>
      </c>
      <c r="M2377" s="33">
        <f t="shared" si="462"/>
        <v>1995</v>
      </c>
      <c r="N2377" s="34">
        <v>18.18</v>
      </c>
      <c r="P2377" s="32">
        <v>35276</v>
      </c>
      <c r="Q2377" s="33">
        <f t="shared" si="463"/>
        <v>7</v>
      </c>
      <c r="R2377" s="33">
        <f t="shared" si="464"/>
        <v>1996</v>
      </c>
      <c r="S2377" s="34">
        <v>18.899999999999999</v>
      </c>
    </row>
    <row r="2378" spans="1:19">
      <c r="A2378" s="32">
        <v>37194</v>
      </c>
      <c r="B2378" s="33">
        <f t="shared" si="457"/>
        <v>10</v>
      </c>
      <c r="C2378" s="33">
        <f t="shared" si="458"/>
        <v>2001</v>
      </c>
      <c r="D2378" s="34">
        <v>0.39400000000000002</v>
      </c>
      <c r="F2378" s="32">
        <v>38870</v>
      </c>
      <c r="G2378" s="33">
        <f t="shared" si="459"/>
        <v>6</v>
      </c>
      <c r="H2378" s="33">
        <f t="shared" si="460"/>
        <v>2006</v>
      </c>
      <c r="I2378" s="34">
        <v>6.23</v>
      </c>
      <c r="K2378" s="32">
        <v>34775</v>
      </c>
      <c r="L2378" s="33">
        <f t="shared" si="461"/>
        <v>3</v>
      </c>
      <c r="M2378" s="33">
        <f t="shared" si="462"/>
        <v>1995</v>
      </c>
      <c r="N2378" s="34">
        <v>18.27</v>
      </c>
      <c r="P2378" s="32">
        <v>35277</v>
      </c>
      <c r="Q2378" s="33">
        <f t="shared" si="463"/>
        <v>7</v>
      </c>
      <c r="R2378" s="33">
        <f t="shared" si="464"/>
        <v>1996</v>
      </c>
      <c r="S2378" s="34">
        <v>19</v>
      </c>
    </row>
    <row r="2379" spans="1:19">
      <c r="A2379" s="32">
        <v>37195</v>
      </c>
      <c r="B2379" s="33">
        <f t="shared" si="457"/>
        <v>10</v>
      </c>
      <c r="C2379" s="33">
        <f t="shared" si="458"/>
        <v>2001</v>
      </c>
      <c r="D2379" s="34">
        <v>0.38</v>
      </c>
      <c r="F2379" s="32">
        <v>38873</v>
      </c>
      <c r="G2379" s="33">
        <f t="shared" si="459"/>
        <v>6</v>
      </c>
      <c r="H2379" s="33">
        <f t="shared" si="460"/>
        <v>2006</v>
      </c>
      <c r="I2379" s="34">
        <v>6.4</v>
      </c>
      <c r="K2379" s="32">
        <v>34778</v>
      </c>
      <c r="L2379" s="33">
        <f t="shared" si="461"/>
        <v>3</v>
      </c>
      <c r="M2379" s="33">
        <f t="shared" si="462"/>
        <v>1995</v>
      </c>
      <c r="N2379" s="34">
        <v>18.579999999999998</v>
      </c>
      <c r="P2379" s="32">
        <v>35278</v>
      </c>
      <c r="Q2379" s="33">
        <f t="shared" si="463"/>
        <v>8</v>
      </c>
      <c r="R2379" s="33">
        <f t="shared" si="464"/>
        <v>1996</v>
      </c>
      <c r="S2379" s="34">
        <v>18.84</v>
      </c>
    </row>
    <row r="2380" spans="1:19">
      <c r="A2380" s="32">
        <v>37196</v>
      </c>
      <c r="B2380" s="33">
        <f t="shared" si="457"/>
        <v>11</v>
      </c>
      <c r="C2380" s="33">
        <f t="shared" si="458"/>
        <v>2001</v>
      </c>
      <c r="D2380" s="34">
        <v>0.38300000000000001</v>
      </c>
      <c r="F2380" s="32">
        <v>38874</v>
      </c>
      <c r="G2380" s="33">
        <f t="shared" si="459"/>
        <v>6</v>
      </c>
      <c r="H2380" s="33">
        <f t="shared" si="460"/>
        <v>2006</v>
      </c>
      <c r="I2380" s="34">
        <v>6.16</v>
      </c>
      <c r="K2380" s="32">
        <v>34779</v>
      </c>
      <c r="L2380" s="33">
        <f t="shared" si="461"/>
        <v>3</v>
      </c>
      <c r="M2380" s="33">
        <f t="shared" si="462"/>
        <v>1995</v>
      </c>
      <c r="N2380" s="34">
        <v>18.440000000000001</v>
      </c>
      <c r="P2380" s="32">
        <v>35279</v>
      </c>
      <c r="Q2380" s="33">
        <f t="shared" si="463"/>
        <v>8</v>
      </c>
      <c r="R2380" s="33">
        <f t="shared" si="464"/>
        <v>1996</v>
      </c>
      <c r="S2380" s="34">
        <v>19.63</v>
      </c>
    </row>
    <row r="2381" spans="1:19">
      <c r="A2381" s="32">
        <v>37197</v>
      </c>
      <c r="B2381" s="33">
        <f t="shared" si="457"/>
        <v>11</v>
      </c>
      <c r="C2381" s="33">
        <f t="shared" si="458"/>
        <v>2001</v>
      </c>
      <c r="D2381" s="34">
        <v>0.36599999999999999</v>
      </c>
      <c r="F2381" s="32">
        <v>38875</v>
      </c>
      <c r="G2381" s="33">
        <f t="shared" si="459"/>
        <v>6</v>
      </c>
      <c r="H2381" s="33">
        <f t="shared" si="460"/>
        <v>2006</v>
      </c>
      <c r="I2381" s="34">
        <v>5.82</v>
      </c>
      <c r="K2381" s="32">
        <v>34780</v>
      </c>
      <c r="L2381" s="33">
        <f t="shared" si="461"/>
        <v>3</v>
      </c>
      <c r="M2381" s="33">
        <f t="shared" si="462"/>
        <v>1995</v>
      </c>
      <c r="N2381" s="34">
        <v>18.91</v>
      </c>
      <c r="P2381" s="32">
        <v>35282</v>
      </c>
      <c r="Q2381" s="33">
        <f t="shared" si="463"/>
        <v>8</v>
      </c>
      <c r="R2381" s="33">
        <f t="shared" si="464"/>
        <v>1996</v>
      </c>
      <c r="S2381" s="34">
        <v>19.649999999999999</v>
      </c>
    </row>
    <row r="2382" spans="1:19">
      <c r="A2382" s="32">
        <v>37200</v>
      </c>
      <c r="B2382" s="33">
        <f t="shared" si="457"/>
        <v>11</v>
      </c>
      <c r="C2382" s="33">
        <f t="shared" si="458"/>
        <v>2001</v>
      </c>
      <c r="D2382" s="34">
        <v>0.36099999999999999</v>
      </c>
      <c r="F2382" s="32">
        <v>38876</v>
      </c>
      <c r="G2382" s="33">
        <f t="shared" si="459"/>
        <v>6</v>
      </c>
      <c r="H2382" s="33">
        <f t="shared" si="460"/>
        <v>2006</v>
      </c>
      <c r="I2382" s="34">
        <v>5.84</v>
      </c>
      <c r="K2382" s="32">
        <v>34781</v>
      </c>
      <c r="L2382" s="33">
        <f t="shared" si="461"/>
        <v>3</v>
      </c>
      <c r="M2382" s="33">
        <f t="shared" si="462"/>
        <v>1995</v>
      </c>
      <c r="N2382" s="34">
        <v>18.850000000000001</v>
      </c>
      <c r="P2382" s="32">
        <v>35283</v>
      </c>
      <c r="Q2382" s="33">
        <f t="shared" si="463"/>
        <v>8</v>
      </c>
      <c r="R2382" s="33">
        <f t="shared" si="464"/>
        <v>1996</v>
      </c>
      <c r="S2382" s="34">
        <v>19.45</v>
      </c>
    </row>
    <row r="2383" spans="1:19">
      <c r="A2383" s="32">
        <v>37201</v>
      </c>
      <c r="B2383" s="33">
        <f t="shared" si="457"/>
        <v>11</v>
      </c>
      <c r="C2383" s="33">
        <f t="shared" si="458"/>
        <v>2001</v>
      </c>
      <c r="D2383" s="34">
        <v>0.35599999999999998</v>
      </c>
      <c r="F2383" s="32">
        <v>38877</v>
      </c>
      <c r="G2383" s="33">
        <f t="shared" si="459"/>
        <v>6</v>
      </c>
      <c r="H2383" s="33">
        <f t="shared" si="460"/>
        <v>2006</v>
      </c>
      <c r="I2383" s="34">
        <v>6.1</v>
      </c>
      <c r="K2383" s="32">
        <v>34782</v>
      </c>
      <c r="L2383" s="33">
        <f t="shared" si="461"/>
        <v>3</v>
      </c>
      <c r="M2383" s="33">
        <f t="shared" si="462"/>
        <v>1995</v>
      </c>
      <c r="N2383" s="34">
        <v>18.68</v>
      </c>
      <c r="P2383" s="32">
        <v>35284</v>
      </c>
      <c r="Q2383" s="33">
        <f t="shared" si="463"/>
        <v>8</v>
      </c>
      <c r="R2383" s="33">
        <f t="shared" si="464"/>
        <v>1996</v>
      </c>
      <c r="S2383" s="34">
        <v>19.48</v>
      </c>
    </row>
    <row r="2384" spans="1:19">
      <c r="A2384" s="32">
        <v>37202</v>
      </c>
      <c r="B2384" s="33">
        <f t="shared" si="457"/>
        <v>11</v>
      </c>
      <c r="C2384" s="33">
        <f t="shared" si="458"/>
        <v>2001</v>
      </c>
      <c r="D2384" s="34">
        <v>0.35599999999999998</v>
      </c>
      <c r="F2384" s="32">
        <v>38880</v>
      </c>
      <c r="G2384" s="33">
        <f t="shared" si="459"/>
        <v>6</v>
      </c>
      <c r="H2384" s="33">
        <f t="shared" si="460"/>
        <v>2006</v>
      </c>
      <c r="I2384" s="34">
        <v>6.02</v>
      </c>
      <c r="K2384" s="32">
        <v>34785</v>
      </c>
      <c r="L2384" s="33">
        <f t="shared" si="461"/>
        <v>3</v>
      </c>
      <c r="M2384" s="33">
        <f t="shared" si="462"/>
        <v>1995</v>
      </c>
      <c r="N2384" s="34">
        <v>19.079999999999998</v>
      </c>
      <c r="P2384" s="32">
        <v>35285</v>
      </c>
      <c r="Q2384" s="33">
        <f t="shared" si="463"/>
        <v>8</v>
      </c>
      <c r="R2384" s="33">
        <f t="shared" si="464"/>
        <v>1996</v>
      </c>
      <c r="S2384" s="34">
        <v>20.03</v>
      </c>
    </row>
    <row r="2385" spans="1:19">
      <c r="A2385" s="32">
        <v>37203</v>
      </c>
      <c r="B2385" s="33">
        <f t="shared" si="457"/>
        <v>11</v>
      </c>
      <c r="C2385" s="33">
        <f t="shared" si="458"/>
        <v>2001</v>
      </c>
      <c r="D2385" s="34">
        <v>0.35899999999999999</v>
      </c>
      <c r="F2385" s="32">
        <v>38881</v>
      </c>
      <c r="G2385" s="33">
        <f t="shared" si="459"/>
        <v>6</v>
      </c>
      <c r="H2385" s="33">
        <f t="shared" si="460"/>
        <v>2006</v>
      </c>
      <c r="I2385" s="34">
        <v>5.95</v>
      </c>
      <c r="K2385" s="32">
        <v>34786</v>
      </c>
      <c r="L2385" s="33">
        <f t="shared" si="461"/>
        <v>3</v>
      </c>
      <c r="M2385" s="33">
        <f t="shared" si="462"/>
        <v>1995</v>
      </c>
      <c r="N2385" s="34">
        <v>18.95</v>
      </c>
      <c r="P2385" s="32">
        <v>35286</v>
      </c>
      <c r="Q2385" s="33">
        <f t="shared" si="463"/>
        <v>8</v>
      </c>
      <c r="R2385" s="33">
        <f t="shared" si="464"/>
        <v>1996</v>
      </c>
      <c r="S2385" s="34">
        <v>20.05</v>
      </c>
    </row>
    <row r="2386" spans="1:19">
      <c r="A2386" s="32">
        <v>37204</v>
      </c>
      <c r="B2386" s="33">
        <f t="shared" si="457"/>
        <v>11</v>
      </c>
      <c r="C2386" s="33">
        <f t="shared" si="458"/>
        <v>2001</v>
      </c>
      <c r="D2386" s="34">
        <v>0.36399999999999999</v>
      </c>
      <c r="F2386" s="32">
        <v>38882</v>
      </c>
      <c r="G2386" s="33">
        <f t="shared" si="459"/>
        <v>6</v>
      </c>
      <c r="H2386" s="33">
        <f t="shared" si="460"/>
        <v>2006</v>
      </c>
      <c r="I2386" s="34">
        <v>6.08</v>
      </c>
      <c r="K2386" s="32">
        <v>34787</v>
      </c>
      <c r="L2386" s="33">
        <f t="shared" si="461"/>
        <v>3</v>
      </c>
      <c r="M2386" s="33">
        <f t="shared" si="462"/>
        <v>1995</v>
      </c>
      <c r="N2386" s="34">
        <v>19.21</v>
      </c>
      <c r="P2386" s="32">
        <v>35289</v>
      </c>
      <c r="Q2386" s="33">
        <f t="shared" si="463"/>
        <v>8</v>
      </c>
      <c r="R2386" s="33">
        <f t="shared" si="464"/>
        <v>1996</v>
      </c>
      <c r="S2386" s="34">
        <v>20.65</v>
      </c>
    </row>
    <row r="2387" spans="1:19">
      <c r="A2387" s="32">
        <v>37207</v>
      </c>
      <c r="B2387" s="33">
        <f t="shared" si="457"/>
        <v>11</v>
      </c>
      <c r="C2387" s="33">
        <f t="shared" si="458"/>
        <v>2001</v>
      </c>
      <c r="D2387" s="34">
        <v>0.35299999999999998</v>
      </c>
      <c r="F2387" s="32">
        <v>38883</v>
      </c>
      <c r="G2387" s="33">
        <f t="shared" si="459"/>
        <v>6</v>
      </c>
      <c r="H2387" s="33">
        <f t="shared" si="460"/>
        <v>2006</v>
      </c>
      <c r="I2387" s="34">
        <v>6.43</v>
      </c>
      <c r="K2387" s="32">
        <v>34788</v>
      </c>
      <c r="L2387" s="33">
        <f t="shared" si="461"/>
        <v>3</v>
      </c>
      <c r="M2387" s="33">
        <f t="shared" si="462"/>
        <v>1995</v>
      </c>
      <c r="N2387" s="34">
        <v>19.170000000000002</v>
      </c>
      <c r="P2387" s="32">
        <v>35290</v>
      </c>
      <c r="Q2387" s="33">
        <f t="shared" si="463"/>
        <v>8</v>
      </c>
      <c r="R2387" s="33">
        <f t="shared" si="464"/>
        <v>1996</v>
      </c>
      <c r="S2387" s="34">
        <v>21.03</v>
      </c>
    </row>
    <row r="2388" spans="1:19">
      <c r="A2388" s="32">
        <v>37208</v>
      </c>
      <c r="B2388" s="33">
        <f t="shared" si="457"/>
        <v>11</v>
      </c>
      <c r="C2388" s="33">
        <f t="shared" si="458"/>
        <v>2001</v>
      </c>
      <c r="D2388" s="34">
        <v>0.35899999999999999</v>
      </c>
      <c r="F2388" s="32">
        <v>38884</v>
      </c>
      <c r="G2388" s="33">
        <f t="shared" si="459"/>
        <v>6</v>
      </c>
      <c r="H2388" s="33">
        <f t="shared" si="460"/>
        <v>2006</v>
      </c>
      <c r="I2388" s="34">
        <v>7.03</v>
      </c>
      <c r="K2388" s="32">
        <v>34789</v>
      </c>
      <c r="L2388" s="33">
        <f t="shared" si="461"/>
        <v>3</v>
      </c>
      <c r="M2388" s="33">
        <f t="shared" si="462"/>
        <v>1995</v>
      </c>
      <c r="N2388" s="34">
        <v>19.18</v>
      </c>
      <c r="P2388" s="32">
        <v>35291</v>
      </c>
      <c r="Q2388" s="33">
        <f t="shared" si="463"/>
        <v>8</v>
      </c>
      <c r="R2388" s="33">
        <f t="shared" si="464"/>
        <v>1996</v>
      </c>
      <c r="S2388" s="34">
        <v>20.9</v>
      </c>
    </row>
    <row r="2389" spans="1:19">
      <c r="A2389" s="32">
        <v>37209</v>
      </c>
      <c r="B2389" s="33">
        <f t="shared" si="457"/>
        <v>11</v>
      </c>
      <c r="C2389" s="33">
        <f t="shared" si="458"/>
        <v>2001</v>
      </c>
      <c r="D2389" s="34">
        <v>0.34300000000000003</v>
      </c>
      <c r="F2389" s="32">
        <v>38887</v>
      </c>
      <c r="G2389" s="33">
        <f t="shared" si="459"/>
        <v>6</v>
      </c>
      <c r="H2389" s="33">
        <f t="shared" si="460"/>
        <v>2006</v>
      </c>
      <c r="I2389" s="34">
        <v>6.71</v>
      </c>
      <c r="K2389" s="32">
        <v>34792</v>
      </c>
      <c r="L2389" s="33">
        <f t="shared" si="461"/>
        <v>4</v>
      </c>
      <c r="M2389" s="33">
        <f t="shared" si="462"/>
        <v>1995</v>
      </c>
      <c r="N2389" s="34">
        <v>19.05</v>
      </c>
      <c r="P2389" s="32">
        <v>35292</v>
      </c>
      <c r="Q2389" s="33">
        <f t="shared" si="463"/>
        <v>8</v>
      </c>
      <c r="R2389" s="33">
        <f t="shared" si="464"/>
        <v>1996</v>
      </c>
      <c r="S2389" s="34">
        <v>20.88</v>
      </c>
    </row>
    <row r="2390" spans="1:19">
      <c r="A2390" s="32">
        <v>37210</v>
      </c>
      <c r="B2390" s="33">
        <f t="shared" si="457"/>
        <v>11</v>
      </c>
      <c r="C2390" s="33">
        <f t="shared" si="458"/>
        <v>2001</v>
      </c>
      <c r="D2390" s="34">
        <v>0.314</v>
      </c>
      <c r="F2390" s="32">
        <v>38888</v>
      </c>
      <c r="G2390" s="33">
        <f t="shared" si="459"/>
        <v>6</v>
      </c>
      <c r="H2390" s="33">
        <f t="shared" si="460"/>
        <v>2006</v>
      </c>
      <c r="I2390" s="34">
        <v>6.62</v>
      </c>
      <c r="K2390" s="32">
        <v>34793</v>
      </c>
      <c r="L2390" s="33">
        <f t="shared" si="461"/>
        <v>4</v>
      </c>
      <c r="M2390" s="33">
        <f t="shared" si="462"/>
        <v>1995</v>
      </c>
      <c r="N2390" s="34">
        <v>19.11</v>
      </c>
      <c r="P2390" s="32">
        <v>35293</v>
      </c>
      <c r="Q2390" s="33">
        <f t="shared" si="463"/>
        <v>8</v>
      </c>
      <c r="R2390" s="33">
        <f t="shared" si="464"/>
        <v>1996</v>
      </c>
      <c r="S2390" s="34">
        <v>21.3</v>
      </c>
    </row>
    <row r="2391" spans="1:19">
      <c r="A2391" s="32">
        <v>37211</v>
      </c>
      <c r="B2391" s="33">
        <f t="shared" si="457"/>
        <v>11</v>
      </c>
      <c r="C2391" s="33">
        <f t="shared" si="458"/>
        <v>2001</v>
      </c>
      <c r="D2391" s="34">
        <v>0.312</v>
      </c>
      <c r="F2391" s="32">
        <v>38889</v>
      </c>
      <c r="G2391" s="33">
        <f t="shared" si="459"/>
        <v>6</v>
      </c>
      <c r="H2391" s="33">
        <f t="shared" si="460"/>
        <v>2006</v>
      </c>
      <c r="I2391" s="34">
        <v>6.5</v>
      </c>
      <c r="K2391" s="32">
        <v>34794</v>
      </c>
      <c r="L2391" s="33">
        <f t="shared" si="461"/>
        <v>4</v>
      </c>
      <c r="M2391" s="33">
        <f t="shared" si="462"/>
        <v>1995</v>
      </c>
      <c r="N2391" s="34">
        <v>19.57</v>
      </c>
      <c r="P2391" s="32">
        <v>35296</v>
      </c>
      <c r="Q2391" s="33">
        <f t="shared" si="463"/>
        <v>8</v>
      </c>
      <c r="R2391" s="33">
        <f t="shared" si="464"/>
        <v>1996</v>
      </c>
      <c r="S2391" s="34">
        <v>21.58</v>
      </c>
    </row>
    <row r="2392" spans="1:19">
      <c r="A2392" s="32">
        <v>37214</v>
      </c>
      <c r="B2392" s="33">
        <f t="shared" si="457"/>
        <v>11</v>
      </c>
      <c r="C2392" s="33">
        <f t="shared" si="458"/>
        <v>2001</v>
      </c>
      <c r="D2392" s="34">
        <v>0.28799999999999998</v>
      </c>
      <c r="F2392" s="32">
        <v>38890</v>
      </c>
      <c r="G2392" s="33">
        <f t="shared" si="459"/>
        <v>6</v>
      </c>
      <c r="H2392" s="33">
        <f t="shared" si="460"/>
        <v>2006</v>
      </c>
      <c r="I2392" s="34">
        <v>6.51</v>
      </c>
      <c r="K2392" s="32">
        <v>34795</v>
      </c>
      <c r="L2392" s="33">
        <f t="shared" si="461"/>
        <v>4</v>
      </c>
      <c r="M2392" s="33">
        <f t="shared" si="462"/>
        <v>1995</v>
      </c>
      <c r="N2392" s="34">
        <v>19.739999999999998</v>
      </c>
      <c r="P2392" s="32">
        <v>35297</v>
      </c>
      <c r="Q2392" s="33">
        <f t="shared" si="463"/>
        <v>8</v>
      </c>
      <c r="R2392" s="33">
        <f t="shared" si="464"/>
        <v>1996</v>
      </c>
      <c r="S2392" s="34">
        <v>21.35</v>
      </c>
    </row>
    <row r="2393" spans="1:19">
      <c r="A2393" s="32">
        <v>37215</v>
      </c>
      <c r="B2393" s="33">
        <f t="shared" si="457"/>
        <v>11</v>
      </c>
      <c r="C2393" s="33">
        <f t="shared" si="458"/>
        <v>2001</v>
      </c>
      <c r="D2393" s="34">
        <v>0.32500000000000001</v>
      </c>
      <c r="F2393" s="32">
        <v>38891</v>
      </c>
      <c r="G2393" s="33">
        <f t="shared" si="459"/>
        <v>6</v>
      </c>
      <c r="H2393" s="33">
        <f t="shared" si="460"/>
        <v>2006</v>
      </c>
      <c r="I2393" s="34">
        <v>6.14</v>
      </c>
      <c r="K2393" s="32">
        <v>34796</v>
      </c>
      <c r="L2393" s="33">
        <f t="shared" si="461"/>
        <v>4</v>
      </c>
      <c r="M2393" s="33">
        <f t="shared" si="462"/>
        <v>1995</v>
      </c>
      <c r="N2393" s="34">
        <v>19.670000000000002</v>
      </c>
      <c r="P2393" s="32">
        <v>35298</v>
      </c>
      <c r="Q2393" s="33">
        <f t="shared" si="463"/>
        <v>8</v>
      </c>
      <c r="R2393" s="33">
        <f t="shared" si="464"/>
        <v>1996</v>
      </c>
      <c r="S2393" s="34">
        <v>20.8</v>
      </c>
    </row>
    <row r="2394" spans="1:19">
      <c r="A2394" s="32">
        <v>37216</v>
      </c>
      <c r="B2394" s="33">
        <f t="shared" si="457"/>
        <v>11</v>
      </c>
      <c r="C2394" s="33">
        <f t="shared" si="458"/>
        <v>2001</v>
      </c>
      <c r="D2394" s="34">
        <v>0.314</v>
      </c>
      <c r="F2394" s="32">
        <v>38894</v>
      </c>
      <c r="G2394" s="33">
        <f t="shared" si="459"/>
        <v>6</v>
      </c>
      <c r="H2394" s="33">
        <f t="shared" si="460"/>
        <v>2006</v>
      </c>
      <c r="I2394" s="34">
        <v>5.89</v>
      </c>
      <c r="K2394" s="32">
        <v>34799</v>
      </c>
      <c r="L2394" s="33">
        <f t="shared" si="461"/>
        <v>4</v>
      </c>
      <c r="M2394" s="33">
        <f t="shared" si="462"/>
        <v>1995</v>
      </c>
      <c r="N2394" s="34">
        <v>19.61</v>
      </c>
      <c r="P2394" s="32">
        <v>35299</v>
      </c>
      <c r="Q2394" s="33">
        <f t="shared" si="463"/>
        <v>8</v>
      </c>
      <c r="R2394" s="33">
        <f t="shared" si="464"/>
        <v>1996</v>
      </c>
      <c r="S2394" s="34">
        <v>21.25</v>
      </c>
    </row>
    <row r="2395" spans="1:19">
      <c r="A2395" s="32">
        <v>37221</v>
      </c>
      <c r="B2395" s="33">
        <f t="shared" si="457"/>
        <v>11</v>
      </c>
      <c r="C2395" s="33">
        <f t="shared" si="458"/>
        <v>2001</v>
      </c>
      <c r="D2395" s="34">
        <v>0.28999999999999998</v>
      </c>
      <c r="F2395" s="32">
        <v>38895</v>
      </c>
      <c r="G2395" s="33">
        <f t="shared" si="459"/>
        <v>6</v>
      </c>
      <c r="H2395" s="33">
        <f t="shared" si="460"/>
        <v>2006</v>
      </c>
      <c r="I2395" s="34">
        <v>5.97</v>
      </c>
      <c r="K2395" s="32">
        <v>34800</v>
      </c>
      <c r="L2395" s="33">
        <f t="shared" si="461"/>
        <v>4</v>
      </c>
      <c r="M2395" s="33">
        <f t="shared" si="462"/>
        <v>1995</v>
      </c>
      <c r="N2395" s="34">
        <v>19.84</v>
      </c>
      <c r="P2395" s="32">
        <v>35300</v>
      </c>
      <c r="Q2395" s="33">
        <f t="shared" si="463"/>
        <v>8</v>
      </c>
      <c r="R2395" s="33">
        <f t="shared" si="464"/>
        <v>1996</v>
      </c>
      <c r="S2395" s="34">
        <v>20.78</v>
      </c>
    </row>
    <row r="2396" spans="1:19">
      <c r="A2396" s="32">
        <v>37222</v>
      </c>
      <c r="B2396" s="33">
        <f t="shared" si="457"/>
        <v>11</v>
      </c>
      <c r="C2396" s="33">
        <f t="shared" si="458"/>
        <v>2001</v>
      </c>
      <c r="D2396" s="34">
        <v>0.29799999999999999</v>
      </c>
      <c r="F2396" s="32">
        <v>38896</v>
      </c>
      <c r="G2396" s="33">
        <f t="shared" si="459"/>
        <v>6</v>
      </c>
      <c r="H2396" s="33">
        <f t="shared" si="460"/>
        <v>2006</v>
      </c>
      <c r="I2396" s="34">
        <v>6.04</v>
      </c>
      <c r="K2396" s="32">
        <v>34801</v>
      </c>
      <c r="L2396" s="33">
        <f t="shared" si="461"/>
        <v>4</v>
      </c>
      <c r="M2396" s="33">
        <f t="shared" si="462"/>
        <v>1995</v>
      </c>
      <c r="N2396" s="34">
        <v>19.5</v>
      </c>
      <c r="P2396" s="32">
        <v>35304</v>
      </c>
      <c r="Q2396" s="33">
        <f t="shared" si="463"/>
        <v>8</v>
      </c>
      <c r="R2396" s="33">
        <f t="shared" si="464"/>
        <v>1996</v>
      </c>
      <c r="S2396" s="34">
        <v>20.45</v>
      </c>
    </row>
    <row r="2397" spans="1:19">
      <c r="A2397" s="32">
        <v>37223</v>
      </c>
      <c r="B2397" s="33">
        <f t="shared" si="457"/>
        <v>11</v>
      </c>
      <c r="C2397" s="33">
        <f t="shared" si="458"/>
        <v>2001</v>
      </c>
      <c r="D2397" s="34">
        <v>0.29599999999999999</v>
      </c>
      <c r="F2397" s="32">
        <v>38897</v>
      </c>
      <c r="G2397" s="33">
        <f t="shared" si="459"/>
        <v>6</v>
      </c>
      <c r="H2397" s="33">
        <f t="shared" si="460"/>
        <v>2006</v>
      </c>
      <c r="I2397" s="34">
        <v>6.09</v>
      </c>
      <c r="K2397" s="32">
        <v>34802</v>
      </c>
      <c r="L2397" s="33">
        <f t="shared" si="461"/>
        <v>4</v>
      </c>
      <c r="M2397" s="33">
        <f t="shared" si="462"/>
        <v>1995</v>
      </c>
      <c r="N2397" s="34">
        <v>19.16</v>
      </c>
      <c r="P2397" s="32">
        <v>35305</v>
      </c>
      <c r="Q2397" s="33">
        <f t="shared" si="463"/>
        <v>8</v>
      </c>
      <c r="R2397" s="33">
        <f t="shared" si="464"/>
        <v>1996</v>
      </c>
      <c r="S2397" s="34">
        <v>20.68</v>
      </c>
    </row>
    <row r="2398" spans="1:19">
      <c r="A2398" s="32">
        <v>37224</v>
      </c>
      <c r="B2398" s="33">
        <f t="shared" si="457"/>
        <v>11</v>
      </c>
      <c r="C2398" s="33">
        <f t="shared" si="458"/>
        <v>2001</v>
      </c>
      <c r="D2398" s="34">
        <v>0.29299999999999998</v>
      </c>
      <c r="F2398" s="32">
        <v>38898</v>
      </c>
      <c r="G2398" s="33">
        <f t="shared" si="459"/>
        <v>6</v>
      </c>
      <c r="H2398" s="33">
        <f t="shared" si="460"/>
        <v>2006</v>
      </c>
      <c r="I2398" s="34">
        <v>5.84</v>
      </c>
      <c r="K2398" s="32">
        <v>34806</v>
      </c>
      <c r="L2398" s="33">
        <f t="shared" si="461"/>
        <v>4</v>
      </c>
      <c r="M2398" s="33">
        <f t="shared" si="462"/>
        <v>1995</v>
      </c>
      <c r="N2398" s="34">
        <v>19.8</v>
      </c>
      <c r="P2398" s="32">
        <v>35306</v>
      </c>
      <c r="Q2398" s="33">
        <f t="shared" si="463"/>
        <v>8</v>
      </c>
      <c r="R2398" s="33">
        <f t="shared" si="464"/>
        <v>1996</v>
      </c>
      <c r="S2398" s="34">
        <v>21</v>
      </c>
    </row>
    <row r="2399" spans="1:19">
      <c r="A2399" s="32">
        <v>37225</v>
      </c>
      <c r="B2399" s="33">
        <f t="shared" si="457"/>
        <v>11</v>
      </c>
      <c r="C2399" s="33">
        <f t="shared" si="458"/>
        <v>2001</v>
      </c>
      <c r="D2399" s="34">
        <v>0.28799999999999998</v>
      </c>
      <c r="F2399" s="32">
        <v>38903</v>
      </c>
      <c r="G2399" s="33">
        <f t="shared" si="459"/>
        <v>7</v>
      </c>
      <c r="H2399" s="33">
        <f t="shared" si="460"/>
        <v>2006</v>
      </c>
      <c r="I2399" s="34">
        <v>5.7</v>
      </c>
      <c r="K2399" s="32">
        <v>34807</v>
      </c>
      <c r="L2399" s="33">
        <f t="shared" si="461"/>
        <v>4</v>
      </c>
      <c r="M2399" s="33">
        <f t="shared" si="462"/>
        <v>1995</v>
      </c>
      <c r="N2399" s="34">
        <v>20.14</v>
      </c>
      <c r="P2399" s="32">
        <v>35307</v>
      </c>
      <c r="Q2399" s="33">
        <f t="shared" si="463"/>
        <v>8</v>
      </c>
      <c r="R2399" s="33">
        <f t="shared" si="464"/>
        <v>1996</v>
      </c>
      <c r="S2399" s="34">
        <v>20.98</v>
      </c>
    </row>
    <row r="2400" spans="1:19">
      <c r="A2400" s="32">
        <v>37228</v>
      </c>
      <c r="B2400" s="33">
        <f t="shared" si="457"/>
        <v>12</v>
      </c>
      <c r="C2400" s="33">
        <f t="shared" si="458"/>
        <v>2001</v>
      </c>
      <c r="D2400" s="34">
        <v>0.28399999999999997</v>
      </c>
      <c r="F2400" s="32">
        <v>38904</v>
      </c>
      <c r="G2400" s="33">
        <f t="shared" si="459"/>
        <v>7</v>
      </c>
      <c r="H2400" s="33">
        <f t="shared" si="460"/>
        <v>2006</v>
      </c>
      <c r="I2400" s="34">
        <v>5.28</v>
      </c>
      <c r="K2400" s="32">
        <v>34808</v>
      </c>
      <c r="L2400" s="33">
        <f t="shared" si="461"/>
        <v>4</v>
      </c>
      <c r="M2400" s="33">
        <f t="shared" si="462"/>
        <v>1995</v>
      </c>
      <c r="N2400" s="34">
        <v>20.399999999999999</v>
      </c>
      <c r="P2400" s="32">
        <v>35310</v>
      </c>
      <c r="Q2400" s="33">
        <f t="shared" si="463"/>
        <v>9</v>
      </c>
      <c r="R2400" s="33">
        <f t="shared" si="464"/>
        <v>1996</v>
      </c>
      <c r="S2400" s="34">
        <v>22.23</v>
      </c>
    </row>
    <row r="2401" spans="1:19">
      <c r="A2401" s="32">
        <v>37229</v>
      </c>
      <c r="B2401" s="33">
        <f t="shared" si="457"/>
        <v>12</v>
      </c>
      <c r="C2401" s="33">
        <f t="shared" si="458"/>
        <v>2001</v>
      </c>
      <c r="D2401" s="34">
        <v>0.28699999999999998</v>
      </c>
      <c r="F2401" s="32">
        <v>38905</v>
      </c>
      <c r="G2401" s="33">
        <f t="shared" si="459"/>
        <v>7</v>
      </c>
      <c r="H2401" s="33">
        <f t="shared" si="460"/>
        <v>2006</v>
      </c>
      <c r="I2401" s="34">
        <v>5.18</v>
      </c>
      <c r="K2401" s="32">
        <v>34809</v>
      </c>
      <c r="L2401" s="33">
        <f t="shared" si="461"/>
        <v>4</v>
      </c>
      <c r="M2401" s="33">
        <f t="shared" si="462"/>
        <v>1995</v>
      </c>
      <c r="N2401" s="34">
        <v>20.52</v>
      </c>
      <c r="P2401" s="32">
        <v>35311</v>
      </c>
      <c r="Q2401" s="33">
        <f t="shared" si="463"/>
        <v>9</v>
      </c>
      <c r="R2401" s="33">
        <f t="shared" si="464"/>
        <v>1996</v>
      </c>
      <c r="S2401" s="34">
        <v>21.9</v>
      </c>
    </row>
    <row r="2402" spans="1:19">
      <c r="A2402" s="32">
        <v>37230</v>
      </c>
      <c r="B2402" s="33">
        <f t="shared" si="457"/>
        <v>12</v>
      </c>
      <c r="C2402" s="33">
        <f t="shared" si="458"/>
        <v>2001</v>
      </c>
      <c r="D2402" s="34">
        <v>0.28599999999999998</v>
      </c>
      <c r="F2402" s="32">
        <v>38908</v>
      </c>
      <c r="G2402" s="33">
        <f t="shared" si="459"/>
        <v>7</v>
      </c>
      <c r="H2402" s="33">
        <f t="shared" si="460"/>
        <v>2006</v>
      </c>
      <c r="I2402" s="34">
        <v>5.32</v>
      </c>
      <c r="K2402" s="32">
        <v>34810</v>
      </c>
      <c r="L2402" s="33">
        <f t="shared" si="461"/>
        <v>4</v>
      </c>
      <c r="M2402" s="33">
        <f t="shared" si="462"/>
        <v>1995</v>
      </c>
      <c r="N2402" s="34">
        <v>20.46</v>
      </c>
      <c r="P2402" s="32">
        <v>35312</v>
      </c>
      <c r="Q2402" s="33">
        <f t="shared" si="463"/>
        <v>9</v>
      </c>
      <c r="R2402" s="33">
        <f t="shared" si="464"/>
        <v>1996</v>
      </c>
      <c r="S2402" s="34">
        <v>22.2</v>
      </c>
    </row>
    <row r="2403" spans="1:19">
      <c r="A2403" s="32">
        <v>37231</v>
      </c>
      <c r="B2403" s="33">
        <f t="shared" si="457"/>
        <v>12</v>
      </c>
      <c r="C2403" s="33">
        <f t="shared" si="458"/>
        <v>2001</v>
      </c>
      <c r="D2403" s="34">
        <v>0.28599999999999998</v>
      </c>
      <c r="F2403" s="32">
        <v>38909</v>
      </c>
      <c r="G2403" s="33">
        <f t="shared" si="459"/>
        <v>7</v>
      </c>
      <c r="H2403" s="33">
        <f t="shared" si="460"/>
        <v>2006</v>
      </c>
      <c r="I2403" s="34">
        <v>5.51</v>
      </c>
      <c r="K2403" s="32">
        <v>34813</v>
      </c>
      <c r="L2403" s="33">
        <f t="shared" si="461"/>
        <v>4</v>
      </c>
      <c r="M2403" s="33">
        <f t="shared" si="462"/>
        <v>1995</v>
      </c>
      <c r="N2403" s="34">
        <v>20.13</v>
      </c>
      <c r="P2403" s="32">
        <v>35313</v>
      </c>
      <c r="Q2403" s="33">
        <f t="shared" si="463"/>
        <v>9</v>
      </c>
      <c r="R2403" s="33">
        <f t="shared" si="464"/>
        <v>1996</v>
      </c>
      <c r="S2403" s="34">
        <v>22.15</v>
      </c>
    </row>
    <row r="2404" spans="1:19">
      <c r="A2404" s="32">
        <v>37232</v>
      </c>
      <c r="B2404" s="33">
        <f t="shared" ref="B2404:B2467" si="465">+MONTH(A2404)</f>
        <v>12</v>
      </c>
      <c r="C2404" s="33">
        <f t="shared" ref="C2404:C2467" si="466">+YEAR(A2404)</f>
        <v>2001</v>
      </c>
      <c r="D2404" s="34">
        <v>0.26800000000000002</v>
      </c>
      <c r="F2404" s="32">
        <v>38910</v>
      </c>
      <c r="G2404" s="33">
        <f t="shared" ref="G2404:G2467" si="467">+MONTH(F2404)</f>
        <v>7</v>
      </c>
      <c r="H2404" s="33">
        <f t="shared" ref="H2404:H2467" si="468">+YEAR(F2404)</f>
        <v>2006</v>
      </c>
      <c r="I2404" s="34">
        <v>5.66</v>
      </c>
      <c r="K2404" s="32">
        <v>34814</v>
      </c>
      <c r="L2404" s="33">
        <f t="shared" ref="L2404:L2467" si="469">+MONTH(K2404)</f>
        <v>4</v>
      </c>
      <c r="M2404" s="33">
        <f t="shared" ref="M2404:M2467" si="470">+YEAR(K2404)</f>
        <v>1995</v>
      </c>
      <c r="N2404" s="34">
        <v>20.309999999999999</v>
      </c>
      <c r="P2404" s="32">
        <v>35314</v>
      </c>
      <c r="Q2404" s="33">
        <f t="shared" ref="Q2404:Q2467" si="471">+MONTH(P2404)</f>
        <v>9</v>
      </c>
      <c r="R2404" s="33">
        <f t="shared" si="464"/>
        <v>1996</v>
      </c>
      <c r="S2404" s="34">
        <v>22.43</v>
      </c>
    </row>
    <row r="2405" spans="1:19">
      <c r="A2405" s="32">
        <v>37235</v>
      </c>
      <c r="B2405" s="33">
        <f t="shared" si="465"/>
        <v>12</v>
      </c>
      <c r="C2405" s="33">
        <f t="shared" si="466"/>
        <v>2001</v>
      </c>
      <c r="D2405" s="34">
        <v>0.26800000000000002</v>
      </c>
      <c r="F2405" s="32">
        <v>38911</v>
      </c>
      <c r="G2405" s="33">
        <f t="shared" si="467"/>
        <v>7</v>
      </c>
      <c r="H2405" s="33">
        <f t="shared" si="468"/>
        <v>2006</v>
      </c>
      <c r="I2405" s="34">
        <v>5.92</v>
      </c>
      <c r="K2405" s="32">
        <v>34815</v>
      </c>
      <c r="L2405" s="33">
        <f t="shared" si="469"/>
        <v>4</v>
      </c>
      <c r="M2405" s="33">
        <f t="shared" si="470"/>
        <v>1995</v>
      </c>
      <c r="N2405" s="34">
        <v>20.18</v>
      </c>
      <c r="P2405" s="32">
        <v>35317</v>
      </c>
      <c r="Q2405" s="33">
        <f t="shared" si="471"/>
        <v>9</v>
      </c>
      <c r="R2405" s="33">
        <f t="shared" ref="R2405:R2468" si="472">+YEAR(P2405)</f>
        <v>1996</v>
      </c>
      <c r="S2405" s="34">
        <v>22.25</v>
      </c>
    </row>
    <row r="2406" spans="1:19">
      <c r="A2406" s="32">
        <v>37236</v>
      </c>
      <c r="B2406" s="33">
        <f t="shared" si="465"/>
        <v>12</v>
      </c>
      <c r="C2406" s="33">
        <f t="shared" si="466"/>
        <v>2001</v>
      </c>
      <c r="D2406" s="34">
        <v>0.27600000000000002</v>
      </c>
      <c r="F2406" s="32">
        <v>38912</v>
      </c>
      <c r="G2406" s="33">
        <f t="shared" si="467"/>
        <v>7</v>
      </c>
      <c r="H2406" s="33">
        <f t="shared" si="468"/>
        <v>2006</v>
      </c>
      <c r="I2406" s="34">
        <v>6.28</v>
      </c>
      <c r="K2406" s="32">
        <v>34816</v>
      </c>
      <c r="L2406" s="33">
        <f t="shared" si="469"/>
        <v>4</v>
      </c>
      <c r="M2406" s="33">
        <f t="shared" si="470"/>
        <v>1995</v>
      </c>
      <c r="N2406" s="34">
        <v>20.48</v>
      </c>
      <c r="P2406" s="32">
        <v>35318</v>
      </c>
      <c r="Q2406" s="33">
        <f t="shared" si="471"/>
        <v>9</v>
      </c>
      <c r="R2406" s="33">
        <f t="shared" si="472"/>
        <v>1996</v>
      </c>
      <c r="S2406" s="34">
        <v>22.68</v>
      </c>
    </row>
    <row r="2407" spans="1:19">
      <c r="A2407" s="32">
        <v>37237</v>
      </c>
      <c r="B2407" s="33">
        <f t="shared" si="465"/>
        <v>12</v>
      </c>
      <c r="C2407" s="33">
        <f t="shared" si="466"/>
        <v>2001</v>
      </c>
      <c r="D2407" s="34">
        <v>0.28299999999999997</v>
      </c>
      <c r="F2407" s="32">
        <v>38915</v>
      </c>
      <c r="G2407" s="33">
        <f t="shared" si="467"/>
        <v>7</v>
      </c>
      <c r="H2407" s="33">
        <f t="shared" si="468"/>
        <v>2006</v>
      </c>
      <c r="I2407" s="34">
        <v>6.27</v>
      </c>
      <c r="K2407" s="32">
        <v>34817</v>
      </c>
      <c r="L2407" s="33">
        <f t="shared" si="469"/>
        <v>4</v>
      </c>
      <c r="M2407" s="33">
        <f t="shared" si="470"/>
        <v>1995</v>
      </c>
      <c r="N2407" s="34">
        <v>20.36</v>
      </c>
      <c r="P2407" s="32">
        <v>35319</v>
      </c>
      <c r="Q2407" s="33">
        <f t="shared" si="471"/>
        <v>9</v>
      </c>
      <c r="R2407" s="33">
        <f t="shared" si="472"/>
        <v>1996</v>
      </c>
      <c r="S2407" s="34">
        <v>23.3</v>
      </c>
    </row>
    <row r="2408" spans="1:19">
      <c r="A2408" s="32">
        <v>37238</v>
      </c>
      <c r="B2408" s="33">
        <f t="shared" si="465"/>
        <v>12</v>
      </c>
      <c r="C2408" s="33">
        <f t="shared" si="466"/>
        <v>2001</v>
      </c>
      <c r="D2408" s="34">
        <v>0.28599999999999998</v>
      </c>
      <c r="F2408" s="32">
        <v>38916</v>
      </c>
      <c r="G2408" s="33">
        <f t="shared" si="467"/>
        <v>7</v>
      </c>
      <c r="H2408" s="33">
        <f t="shared" si="468"/>
        <v>2006</v>
      </c>
      <c r="I2408" s="34">
        <v>6.02</v>
      </c>
      <c r="K2408" s="32">
        <v>34820</v>
      </c>
      <c r="L2408" s="33">
        <f t="shared" si="469"/>
        <v>5</v>
      </c>
      <c r="M2408" s="33">
        <f t="shared" si="470"/>
        <v>1995</v>
      </c>
      <c r="N2408" s="34">
        <v>20.53</v>
      </c>
      <c r="P2408" s="32">
        <v>35320</v>
      </c>
      <c r="Q2408" s="33">
        <f t="shared" si="471"/>
        <v>9</v>
      </c>
      <c r="R2408" s="33">
        <f t="shared" si="472"/>
        <v>1996</v>
      </c>
      <c r="S2408" s="34">
        <v>23.35</v>
      </c>
    </row>
    <row r="2409" spans="1:19">
      <c r="A2409" s="32">
        <v>37239</v>
      </c>
      <c r="B2409" s="33">
        <f t="shared" si="465"/>
        <v>12</v>
      </c>
      <c r="C2409" s="33">
        <f t="shared" si="466"/>
        <v>2001</v>
      </c>
      <c r="D2409" s="34">
        <v>0.29599999999999999</v>
      </c>
      <c r="F2409" s="32">
        <v>38917</v>
      </c>
      <c r="G2409" s="33">
        <f t="shared" si="467"/>
        <v>7</v>
      </c>
      <c r="H2409" s="33">
        <f t="shared" si="468"/>
        <v>2006</v>
      </c>
      <c r="I2409" s="34">
        <v>5.89</v>
      </c>
      <c r="K2409" s="32">
        <v>34821</v>
      </c>
      <c r="L2409" s="33">
        <f t="shared" si="469"/>
        <v>5</v>
      </c>
      <c r="M2409" s="33">
        <f t="shared" si="470"/>
        <v>1995</v>
      </c>
      <c r="N2409" s="34">
        <v>20.18</v>
      </c>
      <c r="P2409" s="32">
        <v>35321</v>
      </c>
      <c r="Q2409" s="33">
        <f t="shared" si="471"/>
        <v>9</v>
      </c>
      <c r="R2409" s="33">
        <f t="shared" si="472"/>
        <v>1996</v>
      </c>
      <c r="S2409" s="34">
        <v>23.83</v>
      </c>
    </row>
    <row r="2410" spans="1:19">
      <c r="A2410" s="32">
        <v>37242</v>
      </c>
      <c r="B2410" s="33">
        <f t="shared" si="465"/>
        <v>12</v>
      </c>
      <c r="C2410" s="33">
        <f t="shared" si="466"/>
        <v>2001</v>
      </c>
      <c r="D2410" s="34">
        <v>0.313</v>
      </c>
      <c r="F2410" s="32">
        <v>38918</v>
      </c>
      <c r="G2410" s="33">
        <f t="shared" si="467"/>
        <v>7</v>
      </c>
      <c r="H2410" s="33">
        <f t="shared" si="468"/>
        <v>2006</v>
      </c>
      <c r="I2410" s="34">
        <v>6.14</v>
      </c>
      <c r="K2410" s="32">
        <v>34822</v>
      </c>
      <c r="L2410" s="33">
        <f t="shared" si="469"/>
        <v>5</v>
      </c>
      <c r="M2410" s="33">
        <f t="shared" si="470"/>
        <v>1995</v>
      </c>
      <c r="N2410" s="34">
        <v>19.88</v>
      </c>
      <c r="P2410" s="32">
        <v>35324</v>
      </c>
      <c r="Q2410" s="33">
        <f t="shared" si="471"/>
        <v>9</v>
      </c>
      <c r="R2410" s="33">
        <f t="shared" si="472"/>
        <v>1996</v>
      </c>
      <c r="S2410" s="34">
        <v>22.6</v>
      </c>
    </row>
    <row r="2411" spans="1:19">
      <c r="A2411" s="32">
        <v>37243</v>
      </c>
      <c r="B2411" s="33">
        <f t="shared" si="465"/>
        <v>12</v>
      </c>
      <c r="C2411" s="33">
        <f t="shared" si="466"/>
        <v>2001</v>
      </c>
      <c r="D2411" s="34">
        <v>0.311</v>
      </c>
      <c r="F2411" s="32">
        <v>38919</v>
      </c>
      <c r="G2411" s="33">
        <f t="shared" si="467"/>
        <v>7</v>
      </c>
      <c r="H2411" s="33">
        <f t="shared" si="468"/>
        <v>2006</v>
      </c>
      <c r="I2411" s="34">
        <v>5.9</v>
      </c>
      <c r="K2411" s="32">
        <v>34823</v>
      </c>
      <c r="L2411" s="33">
        <f t="shared" si="469"/>
        <v>5</v>
      </c>
      <c r="M2411" s="33">
        <f t="shared" si="470"/>
        <v>1995</v>
      </c>
      <c r="N2411" s="34">
        <v>20.3</v>
      </c>
      <c r="P2411" s="32">
        <v>35325</v>
      </c>
      <c r="Q2411" s="33">
        <f t="shared" si="471"/>
        <v>9</v>
      </c>
      <c r="R2411" s="33">
        <f t="shared" si="472"/>
        <v>1996</v>
      </c>
      <c r="S2411" s="34">
        <v>21.7</v>
      </c>
    </row>
    <row r="2412" spans="1:19">
      <c r="A2412" s="32">
        <v>37244</v>
      </c>
      <c r="B2412" s="33">
        <f t="shared" si="465"/>
        <v>12</v>
      </c>
      <c r="C2412" s="33">
        <f t="shared" si="466"/>
        <v>2001</v>
      </c>
      <c r="D2412" s="34">
        <v>0.32100000000000001</v>
      </c>
      <c r="F2412" s="32">
        <v>38922</v>
      </c>
      <c r="G2412" s="33">
        <f t="shared" si="467"/>
        <v>7</v>
      </c>
      <c r="H2412" s="33">
        <f t="shared" si="468"/>
        <v>2006</v>
      </c>
      <c r="I2412" s="34">
        <v>6.33</v>
      </c>
      <c r="K2412" s="32">
        <v>34824</v>
      </c>
      <c r="L2412" s="33">
        <f t="shared" si="469"/>
        <v>5</v>
      </c>
      <c r="M2412" s="33">
        <f t="shared" si="470"/>
        <v>1995</v>
      </c>
      <c r="N2412" s="34">
        <v>20.329999999999998</v>
      </c>
      <c r="P2412" s="32">
        <v>35326</v>
      </c>
      <c r="Q2412" s="33">
        <f t="shared" si="471"/>
        <v>9</v>
      </c>
      <c r="R2412" s="33">
        <f t="shared" si="472"/>
        <v>1996</v>
      </c>
      <c r="S2412" s="34">
        <v>22.38</v>
      </c>
    </row>
    <row r="2413" spans="1:19">
      <c r="A2413" s="32">
        <v>37245</v>
      </c>
      <c r="B2413" s="33">
        <f t="shared" si="465"/>
        <v>12</v>
      </c>
      <c r="C2413" s="33">
        <f t="shared" si="466"/>
        <v>2001</v>
      </c>
      <c r="D2413" s="34">
        <v>0.309</v>
      </c>
      <c r="F2413" s="32">
        <v>38923</v>
      </c>
      <c r="G2413" s="33">
        <f t="shared" si="467"/>
        <v>7</v>
      </c>
      <c r="H2413" s="33">
        <f t="shared" si="468"/>
        <v>2006</v>
      </c>
      <c r="I2413" s="34">
        <v>6.78</v>
      </c>
      <c r="K2413" s="32">
        <v>34827</v>
      </c>
      <c r="L2413" s="33">
        <f t="shared" si="469"/>
        <v>5</v>
      </c>
      <c r="M2413" s="33">
        <f t="shared" si="470"/>
        <v>1995</v>
      </c>
      <c r="N2413" s="34">
        <v>20.32</v>
      </c>
      <c r="P2413" s="32">
        <v>35327</v>
      </c>
      <c r="Q2413" s="33">
        <f t="shared" si="471"/>
        <v>9</v>
      </c>
      <c r="R2413" s="33">
        <f t="shared" si="472"/>
        <v>1996</v>
      </c>
      <c r="S2413" s="34">
        <v>22.08</v>
      </c>
    </row>
    <row r="2414" spans="1:19">
      <c r="A2414" s="32">
        <v>37246</v>
      </c>
      <c r="B2414" s="33">
        <f t="shared" si="465"/>
        <v>12</v>
      </c>
      <c r="C2414" s="33">
        <f t="shared" si="466"/>
        <v>2001</v>
      </c>
      <c r="D2414" s="34">
        <v>0.318</v>
      </c>
      <c r="F2414" s="32">
        <v>38924</v>
      </c>
      <c r="G2414" s="33">
        <f t="shared" si="467"/>
        <v>7</v>
      </c>
      <c r="H2414" s="33">
        <f t="shared" si="468"/>
        <v>2006</v>
      </c>
      <c r="I2414" s="34">
        <v>6.71</v>
      </c>
      <c r="K2414" s="32">
        <v>34828</v>
      </c>
      <c r="L2414" s="33">
        <f t="shared" si="469"/>
        <v>5</v>
      </c>
      <c r="M2414" s="33">
        <f t="shared" si="470"/>
        <v>1995</v>
      </c>
      <c r="N2414" s="34">
        <v>19.670000000000002</v>
      </c>
      <c r="P2414" s="32">
        <v>35328</v>
      </c>
      <c r="Q2414" s="33">
        <f t="shared" si="471"/>
        <v>9</v>
      </c>
      <c r="R2414" s="33">
        <f t="shared" si="472"/>
        <v>1996</v>
      </c>
      <c r="S2414" s="34">
        <v>21.78</v>
      </c>
    </row>
    <row r="2415" spans="1:19">
      <c r="A2415" s="32">
        <v>37251</v>
      </c>
      <c r="B2415" s="33">
        <f t="shared" si="465"/>
        <v>12</v>
      </c>
      <c r="C2415" s="33">
        <f t="shared" si="466"/>
        <v>2001</v>
      </c>
      <c r="D2415" s="34">
        <v>0.32900000000000001</v>
      </c>
      <c r="F2415" s="32">
        <v>38925</v>
      </c>
      <c r="G2415" s="33">
        <f t="shared" si="467"/>
        <v>7</v>
      </c>
      <c r="H2415" s="33">
        <f t="shared" si="468"/>
        <v>2006</v>
      </c>
      <c r="I2415" s="34">
        <v>7.03</v>
      </c>
      <c r="K2415" s="32">
        <v>34829</v>
      </c>
      <c r="L2415" s="33">
        <f t="shared" si="469"/>
        <v>5</v>
      </c>
      <c r="M2415" s="33">
        <f t="shared" si="470"/>
        <v>1995</v>
      </c>
      <c r="N2415" s="34">
        <v>19.760000000000002</v>
      </c>
      <c r="P2415" s="32">
        <v>35331</v>
      </c>
      <c r="Q2415" s="33">
        <f t="shared" si="471"/>
        <v>9</v>
      </c>
      <c r="R2415" s="33">
        <f t="shared" si="472"/>
        <v>1996</v>
      </c>
      <c r="S2415" s="34">
        <v>22.15</v>
      </c>
    </row>
    <row r="2416" spans="1:19">
      <c r="A2416" s="32">
        <v>37252</v>
      </c>
      <c r="B2416" s="33">
        <f t="shared" si="465"/>
        <v>12</v>
      </c>
      <c r="C2416" s="33">
        <f t="shared" si="466"/>
        <v>2001</v>
      </c>
      <c r="D2416" s="34">
        <v>0.33300000000000002</v>
      </c>
      <c r="F2416" s="32">
        <v>38926</v>
      </c>
      <c r="G2416" s="33">
        <f t="shared" si="467"/>
        <v>7</v>
      </c>
      <c r="H2416" s="33">
        <f t="shared" si="468"/>
        <v>2006</v>
      </c>
      <c r="I2416" s="34">
        <v>7.24</v>
      </c>
      <c r="K2416" s="32">
        <v>34830</v>
      </c>
      <c r="L2416" s="33">
        <f t="shared" si="469"/>
        <v>5</v>
      </c>
      <c r="M2416" s="33">
        <f t="shared" si="470"/>
        <v>1995</v>
      </c>
      <c r="N2416" s="34">
        <v>19.399999999999999</v>
      </c>
      <c r="P2416" s="32">
        <v>35332</v>
      </c>
      <c r="Q2416" s="33">
        <f t="shared" si="471"/>
        <v>9</v>
      </c>
      <c r="R2416" s="33">
        <f t="shared" si="472"/>
        <v>1996</v>
      </c>
      <c r="S2416" s="34">
        <v>22.78</v>
      </c>
    </row>
    <row r="2417" spans="1:19">
      <c r="A2417" s="32">
        <v>37253</v>
      </c>
      <c r="B2417" s="33">
        <f t="shared" si="465"/>
        <v>12</v>
      </c>
      <c r="C2417" s="33">
        <f t="shared" si="466"/>
        <v>2001</v>
      </c>
      <c r="D2417" s="34">
        <v>0.33500000000000002</v>
      </c>
      <c r="F2417" s="32">
        <v>38929</v>
      </c>
      <c r="G2417" s="33">
        <f t="shared" si="467"/>
        <v>7</v>
      </c>
      <c r="H2417" s="33">
        <f t="shared" si="468"/>
        <v>2006</v>
      </c>
      <c r="I2417" s="34">
        <v>8.0399999999999991</v>
      </c>
      <c r="K2417" s="32">
        <v>34831</v>
      </c>
      <c r="L2417" s="33">
        <f t="shared" si="469"/>
        <v>5</v>
      </c>
      <c r="M2417" s="33">
        <f t="shared" si="470"/>
        <v>1995</v>
      </c>
      <c r="N2417" s="34">
        <v>19.55</v>
      </c>
      <c r="P2417" s="32">
        <v>35333</v>
      </c>
      <c r="Q2417" s="33">
        <f t="shared" si="471"/>
        <v>9</v>
      </c>
      <c r="R2417" s="33">
        <f t="shared" si="472"/>
        <v>1996</v>
      </c>
      <c r="S2417" s="34">
        <v>23.05</v>
      </c>
    </row>
    <row r="2418" spans="1:19">
      <c r="A2418" s="32">
        <v>37256</v>
      </c>
      <c r="B2418" s="33">
        <f t="shared" si="465"/>
        <v>12</v>
      </c>
      <c r="C2418" s="33">
        <f t="shared" si="466"/>
        <v>2001</v>
      </c>
      <c r="D2418" s="34">
        <v>0.32400000000000001</v>
      </c>
      <c r="F2418" s="32">
        <v>38930</v>
      </c>
      <c r="G2418" s="33">
        <f t="shared" si="467"/>
        <v>8</v>
      </c>
      <c r="H2418" s="33">
        <f t="shared" si="468"/>
        <v>2006</v>
      </c>
      <c r="I2418" s="34">
        <v>8.66</v>
      </c>
      <c r="K2418" s="32">
        <v>34834</v>
      </c>
      <c r="L2418" s="33">
        <f t="shared" si="469"/>
        <v>5</v>
      </c>
      <c r="M2418" s="33">
        <f t="shared" si="470"/>
        <v>1995</v>
      </c>
      <c r="N2418" s="34">
        <v>19.91</v>
      </c>
      <c r="P2418" s="32">
        <v>35334</v>
      </c>
      <c r="Q2418" s="33">
        <f t="shared" si="471"/>
        <v>9</v>
      </c>
      <c r="R2418" s="33">
        <f t="shared" si="472"/>
        <v>1996</v>
      </c>
      <c r="S2418" s="34">
        <v>23.35</v>
      </c>
    </row>
    <row r="2419" spans="1:19">
      <c r="A2419" s="32">
        <v>37258</v>
      </c>
      <c r="B2419" s="33">
        <f t="shared" si="465"/>
        <v>1</v>
      </c>
      <c r="C2419" s="33">
        <f t="shared" si="466"/>
        <v>2002</v>
      </c>
      <c r="D2419" s="34">
        <v>0.32100000000000001</v>
      </c>
      <c r="F2419" s="32">
        <v>38931</v>
      </c>
      <c r="G2419" s="33">
        <f t="shared" si="467"/>
        <v>8</v>
      </c>
      <c r="H2419" s="33">
        <f t="shared" si="468"/>
        <v>2006</v>
      </c>
      <c r="I2419" s="34">
        <v>8.65</v>
      </c>
      <c r="K2419" s="32">
        <v>34835</v>
      </c>
      <c r="L2419" s="33">
        <f t="shared" si="469"/>
        <v>5</v>
      </c>
      <c r="M2419" s="33">
        <f t="shared" si="470"/>
        <v>1995</v>
      </c>
      <c r="N2419" s="34">
        <v>20.010000000000002</v>
      </c>
      <c r="P2419" s="32">
        <v>35335</v>
      </c>
      <c r="Q2419" s="33">
        <f t="shared" si="471"/>
        <v>9</v>
      </c>
      <c r="R2419" s="33">
        <f t="shared" si="472"/>
        <v>1996</v>
      </c>
      <c r="S2419" s="34">
        <v>22.9</v>
      </c>
    </row>
    <row r="2420" spans="1:19">
      <c r="A2420" s="32">
        <v>37259</v>
      </c>
      <c r="B2420" s="33">
        <f t="shared" si="465"/>
        <v>1</v>
      </c>
      <c r="C2420" s="33">
        <f t="shared" si="466"/>
        <v>2002</v>
      </c>
      <c r="D2420" s="34">
        <v>0.317</v>
      </c>
      <c r="F2420" s="32">
        <v>38932</v>
      </c>
      <c r="G2420" s="33">
        <f t="shared" si="467"/>
        <v>8</v>
      </c>
      <c r="H2420" s="33">
        <f t="shared" si="468"/>
        <v>2006</v>
      </c>
      <c r="I2420" s="34">
        <v>7.61</v>
      </c>
      <c r="K2420" s="32">
        <v>34836</v>
      </c>
      <c r="L2420" s="33">
        <f t="shared" si="469"/>
        <v>5</v>
      </c>
      <c r="M2420" s="33">
        <f t="shared" si="470"/>
        <v>1995</v>
      </c>
      <c r="N2420" s="34">
        <v>19.940000000000001</v>
      </c>
      <c r="P2420" s="32">
        <v>35338</v>
      </c>
      <c r="Q2420" s="33">
        <f t="shared" si="471"/>
        <v>9</v>
      </c>
      <c r="R2420" s="33">
        <f t="shared" si="472"/>
        <v>1996</v>
      </c>
      <c r="S2420" s="34">
        <v>24.15</v>
      </c>
    </row>
    <row r="2421" spans="1:19">
      <c r="A2421" s="32">
        <v>37260</v>
      </c>
      <c r="B2421" s="33">
        <f t="shared" si="465"/>
        <v>1</v>
      </c>
      <c r="C2421" s="33">
        <f t="shared" si="466"/>
        <v>2002</v>
      </c>
      <c r="D2421" s="34">
        <v>0.30399999999999999</v>
      </c>
      <c r="F2421" s="32">
        <v>38933</v>
      </c>
      <c r="G2421" s="33">
        <f t="shared" si="467"/>
        <v>8</v>
      </c>
      <c r="H2421" s="33">
        <f t="shared" si="468"/>
        <v>2006</v>
      </c>
      <c r="I2421" s="34">
        <v>7.44</v>
      </c>
      <c r="K2421" s="32">
        <v>34837</v>
      </c>
      <c r="L2421" s="33">
        <f t="shared" si="469"/>
        <v>5</v>
      </c>
      <c r="M2421" s="33">
        <f t="shared" si="470"/>
        <v>1995</v>
      </c>
      <c r="N2421" s="34">
        <v>19.989999999999998</v>
      </c>
      <c r="P2421" s="32">
        <v>35339</v>
      </c>
      <c r="Q2421" s="33">
        <f t="shared" si="471"/>
        <v>10</v>
      </c>
      <c r="R2421" s="33">
        <f t="shared" si="472"/>
        <v>1996</v>
      </c>
      <c r="S2421" s="34">
        <v>23.18</v>
      </c>
    </row>
    <row r="2422" spans="1:19">
      <c r="A2422" s="32">
        <v>37263</v>
      </c>
      <c r="B2422" s="33">
        <f t="shared" si="465"/>
        <v>1</v>
      </c>
      <c r="C2422" s="33">
        <f t="shared" si="466"/>
        <v>2002</v>
      </c>
      <c r="D2422" s="34">
        <v>0.30299999999999999</v>
      </c>
      <c r="F2422" s="32">
        <v>38936</v>
      </c>
      <c r="G2422" s="33">
        <f t="shared" si="467"/>
        <v>8</v>
      </c>
      <c r="H2422" s="33">
        <f t="shared" si="468"/>
        <v>2006</v>
      </c>
      <c r="I2422" s="34">
        <v>6.97</v>
      </c>
      <c r="K2422" s="32">
        <v>34838</v>
      </c>
      <c r="L2422" s="33">
        <f t="shared" si="469"/>
        <v>5</v>
      </c>
      <c r="M2422" s="33">
        <f t="shared" si="470"/>
        <v>1995</v>
      </c>
      <c r="N2422" s="34">
        <v>20.059999999999999</v>
      </c>
      <c r="P2422" s="32">
        <v>35340</v>
      </c>
      <c r="Q2422" s="33">
        <f t="shared" si="471"/>
        <v>10</v>
      </c>
      <c r="R2422" s="33">
        <f t="shared" si="472"/>
        <v>1996</v>
      </c>
      <c r="S2422" s="34">
        <v>23.13</v>
      </c>
    </row>
    <row r="2423" spans="1:19">
      <c r="A2423" s="32">
        <v>37264</v>
      </c>
      <c r="B2423" s="33">
        <f t="shared" si="465"/>
        <v>1</v>
      </c>
      <c r="C2423" s="33">
        <f t="shared" si="466"/>
        <v>2002</v>
      </c>
      <c r="D2423" s="34">
        <v>0.29799999999999999</v>
      </c>
      <c r="F2423" s="32">
        <v>38937</v>
      </c>
      <c r="G2423" s="33">
        <f t="shared" si="467"/>
        <v>8</v>
      </c>
      <c r="H2423" s="33">
        <f t="shared" si="468"/>
        <v>2006</v>
      </c>
      <c r="I2423" s="34">
        <v>7.06</v>
      </c>
      <c r="K2423" s="32">
        <v>34841</v>
      </c>
      <c r="L2423" s="33">
        <f t="shared" si="469"/>
        <v>5</v>
      </c>
      <c r="M2423" s="33">
        <f t="shared" si="470"/>
        <v>1995</v>
      </c>
      <c r="N2423" s="34">
        <v>19.86</v>
      </c>
      <c r="P2423" s="32">
        <v>35341</v>
      </c>
      <c r="Q2423" s="33">
        <f t="shared" si="471"/>
        <v>10</v>
      </c>
      <c r="R2423" s="33">
        <f t="shared" si="472"/>
        <v>1996</v>
      </c>
      <c r="S2423" s="34">
        <v>23.63</v>
      </c>
    </row>
    <row r="2424" spans="1:19">
      <c r="A2424" s="32">
        <v>37265</v>
      </c>
      <c r="B2424" s="33">
        <f t="shared" si="465"/>
        <v>1</v>
      </c>
      <c r="C2424" s="33">
        <f t="shared" si="466"/>
        <v>2002</v>
      </c>
      <c r="D2424" s="34">
        <v>0.29799999999999999</v>
      </c>
      <c r="F2424" s="32">
        <v>38938</v>
      </c>
      <c r="G2424" s="33">
        <f t="shared" si="467"/>
        <v>8</v>
      </c>
      <c r="H2424" s="33">
        <f t="shared" si="468"/>
        <v>2006</v>
      </c>
      <c r="I2424" s="34">
        <v>7.6</v>
      </c>
      <c r="K2424" s="32">
        <v>34842</v>
      </c>
      <c r="L2424" s="33">
        <f t="shared" si="469"/>
        <v>5</v>
      </c>
      <c r="M2424" s="33">
        <f t="shared" si="470"/>
        <v>1995</v>
      </c>
      <c r="N2424" s="34">
        <v>19.809999999999999</v>
      </c>
      <c r="P2424" s="32">
        <v>35342</v>
      </c>
      <c r="Q2424" s="33">
        <f t="shared" si="471"/>
        <v>10</v>
      </c>
      <c r="R2424" s="33">
        <f t="shared" si="472"/>
        <v>1996</v>
      </c>
      <c r="S2424" s="34">
        <v>23.88</v>
      </c>
    </row>
    <row r="2425" spans="1:19">
      <c r="A2425" s="32">
        <v>37266</v>
      </c>
      <c r="B2425" s="33">
        <f t="shared" si="465"/>
        <v>1</v>
      </c>
      <c r="C2425" s="33">
        <f t="shared" si="466"/>
        <v>2002</v>
      </c>
      <c r="D2425" s="34">
        <v>0.28599999999999998</v>
      </c>
      <c r="F2425" s="32">
        <v>38939</v>
      </c>
      <c r="G2425" s="33">
        <f t="shared" si="467"/>
        <v>8</v>
      </c>
      <c r="H2425" s="33">
        <f t="shared" si="468"/>
        <v>2006</v>
      </c>
      <c r="I2425" s="34">
        <v>7.95</v>
      </c>
      <c r="K2425" s="32">
        <v>34843</v>
      </c>
      <c r="L2425" s="33">
        <f t="shared" si="469"/>
        <v>5</v>
      </c>
      <c r="M2425" s="33">
        <f t="shared" si="470"/>
        <v>1995</v>
      </c>
      <c r="N2425" s="34">
        <v>19.34</v>
      </c>
      <c r="P2425" s="32">
        <v>35345</v>
      </c>
      <c r="Q2425" s="33">
        <f t="shared" si="471"/>
        <v>10</v>
      </c>
      <c r="R2425" s="33">
        <f t="shared" si="472"/>
        <v>1996</v>
      </c>
      <c r="S2425" s="34">
        <v>24.28</v>
      </c>
    </row>
    <row r="2426" spans="1:19">
      <c r="A2426" s="32">
        <v>37267</v>
      </c>
      <c r="B2426" s="33">
        <f t="shared" si="465"/>
        <v>1</v>
      </c>
      <c r="C2426" s="33">
        <f t="shared" si="466"/>
        <v>2002</v>
      </c>
      <c r="D2426" s="34">
        <v>0.28899999999999998</v>
      </c>
      <c r="F2426" s="32">
        <v>38940</v>
      </c>
      <c r="G2426" s="33">
        <f t="shared" si="467"/>
        <v>8</v>
      </c>
      <c r="H2426" s="33">
        <f t="shared" si="468"/>
        <v>2006</v>
      </c>
      <c r="I2426" s="34">
        <v>7.56</v>
      </c>
      <c r="K2426" s="32">
        <v>34844</v>
      </c>
      <c r="L2426" s="33">
        <f t="shared" si="469"/>
        <v>5</v>
      </c>
      <c r="M2426" s="33">
        <f t="shared" si="470"/>
        <v>1995</v>
      </c>
      <c r="N2426" s="34">
        <v>19.12</v>
      </c>
      <c r="P2426" s="32">
        <v>35346</v>
      </c>
      <c r="Q2426" s="33">
        <f t="shared" si="471"/>
        <v>10</v>
      </c>
      <c r="R2426" s="33">
        <f t="shared" si="472"/>
        <v>1996</v>
      </c>
      <c r="S2426" s="34">
        <v>24.55</v>
      </c>
    </row>
    <row r="2427" spans="1:19">
      <c r="A2427" s="32">
        <v>37270</v>
      </c>
      <c r="B2427" s="33">
        <f t="shared" si="465"/>
        <v>1</v>
      </c>
      <c r="C2427" s="33">
        <f t="shared" si="466"/>
        <v>2002</v>
      </c>
      <c r="D2427" s="34">
        <v>0.27700000000000002</v>
      </c>
      <c r="F2427" s="32">
        <v>38943</v>
      </c>
      <c r="G2427" s="33">
        <f t="shared" si="467"/>
        <v>8</v>
      </c>
      <c r="H2427" s="33">
        <f t="shared" si="468"/>
        <v>2006</v>
      </c>
      <c r="I2427" s="34">
        <v>6.89</v>
      </c>
      <c r="K2427" s="32">
        <v>34845</v>
      </c>
      <c r="L2427" s="33">
        <f t="shared" si="469"/>
        <v>5</v>
      </c>
      <c r="M2427" s="33">
        <f t="shared" si="470"/>
        <v>1995</v>
      </c>
      <c r="N2427" s="34">
        <v>18.7</v>
      </c>
      <c r="P2427" s="32">
        <v>35347</v>
      </c>
      <c r="Q2427" s="33">
        <f t="shared" si="471"/>
        <v>10</v>
      </c>
      <c r="R2427" s="33">
        <f t="shared" si="472"/>
        <v>1996</v>
      </c>
      <c r="S2427" s="34">
        <v>24.58</v>
      </c>
    </row>
    <row r="2428" spans="1:19">
      <c r="A2428" s="32">
        <v>37271</v>
      </c>
      <c r="B2428" s="33">
        <f t="shared" si="465"/>
        <v>1</v>
      </c>
      <c r="C2428" s="33">
        <f t="shared" si="466"/>
        <v>2002</v>
      </c>
      <c r="D2428" s="34">
        <v>0.28000000000000003</v>
      </c>
      <c r="F2428" s="32">
        <v>38944</v>
      </c>
      <c r="G2428" s="33">
        <f t="shared" si="467"/>
        <v>8</v>
      </c>
      <c r="H2428" s="33">
        <f t="shared" si="468"/>
        <v>2006</v>
      </c>
      <c r="I2428" s="34">
        <v>6.9</v>
      </c>
      <c r="K2428" s="32">
        <v>34849</v>
      </c>
      <c r="L2428" s="33">
        <f t="shared" si="469"/>
        <v>5</v>
      </c>
      <c r="M2428" s="33">
        <f t="shared" si="470"/>
        <v>1995</v>
      </c>
      <c r="N2428" s="34">
        <v>18.78</v>
      </c>
      <c r="P2428" s="32">
        <v>35348</v>
      </c>
      <c r="Q2428" s="33">
        <f t="shared" si="471"/>
        <v>10</v>
      </c>
      <c r="R2428" s="33">
        <f t="shared" si="472"/>
        <v>1996</v>
      </c>
      <c r="S2428" s="34">
        <v>23.63</v>
      </c>
    </row>
    <row r="2429" spans="1:19">
      <c r="A2429" s="32">
        <v>37272</v>
      </c>
      <c r="B2429" s="33">
        <f t="shared" si="465"/>
        <v>1</v>
      </c>
      <c r="C2429" s="33">
        <f t="shared" si="466"/>
        <v>2002</v>
      </c>
      <c r="D2429" s="34">
        <v>0.27800000000000002</v>
      </c>
      <c r="F2429" s="32">
        <v>38945</v>
      </c>
      <c r="G2429" s="33">
        <f t="shared" si="467"/>
        <v>8</v>
      </c>
      <c r="H2429" s="33">
        <f t="shared" si="468"/>
        <v>2006</v>
      </c>
      <c r="I2429" s="34">
        <v>7.01</v>
      </c>
      <c r="K2429" s="32">
        <v>34850</v>
      </c>
      <c r="L2429" s="33">
        <f t="shared" si="469"/>
        <v>5</v>
      </c>
      <c r="M2429" s="33">
        <f t="shared" si="470"/>
        <v>1995</v>
      </c>
      <c r="N2429" s="34">
        <v>18.88</v>
      </c>
      <c r="P2429" s="32">
        <v>35349</v>
      </c>
      <c r="Q2429" s="33">
        <f t="shared" si="471"/>
        <v>10</v>
      </c>
      <c r="R2429" s="33">
        <f t="shared" si="472"/>
        <v>1996</v>
      </c>
      <c r="S2429" s="34">
        <v>23.85</v>
      </c>
    </row>
    <row r="2430" spans="1:19">
      <c r="A2430" s="32">
        <v>37273</v>
      </c>
      <c r="B2430" s="33">
        <f t="shared" si="465"/>
        <v>1</v>
      </c>
      <c r="C2430" s="33">
        <f t="shared" si="466"/>
        <v>2002</v>
      </c>
      <c r="D2430" s="34">
        <v>0.27800000000000002</v>
      </c>
      <c r="F2430" s="32">
        <v>38946</v>
      </c>
      <c r="G2430" s="33">
        <f t="shared" si="467"/>
        <v>8</v>
      </c>
      <c r="H2430" s="33">
        <f t="shared" si="468"/>
        <v>2006</v>
      </c>
      <c r="I2430" s="34">
        <v>6.73</v>
      </c>
      <c r="K2430" s="32">
        <v>34851</v>
      </c>
      <c r="L2430" s="33">
        <f t="shared" si="469"/>
        <v>6</v>
      </c>
      <c r="M2430" s="33">
        <f t="shared" si="470"/>
        <v>1995</v>
      </c>
      <c r="N2430" s="34">
        <v>18.89</v>
      </c>
      <c r="P2430" s="32">
        <v>35352</v>
      </c>
      <c r="Q2430" s="33">
        <f t="shared" si="471"/>
        <v>10</v>
      </c>
      <c r="R2430" s="33">
        <f t="shared" si="472"/>
        <v>1996</v>
      </c>
      <c r="S2430" s="34">
        <v>24.75</v>
      </c>
    </row>
    <row r="2431" spans="1:19">
      <c r="A2431" s="32">
        <v>37274</v>
      </c>
      <c r="B2431" s="33">
        <f t="shared" si="465"/>
        <v>1</v>
      </c>
      <c r="C2431" s="33">
        <f t="shared" si="466"/>
        <v>2002</v>
      </c>
      <c r="D2431" s="34">
        <v>0.28599999999999998</v>
      </c>
      <c r="F2431" s="32">
        <v>38947</v>
      </c>
      <c r="G2431" s="33">
        <f t="shared" si="467"/>
        <v>8</v>
      </c>
      <c r="H2431" s="33">
        <f t="shared" si="468"/>
        <v>2006</v>
      </c>
      <c r="I2431" s="34">
        <v>6.66</v>
      </c>
      <c r="K2431" s="32">
        <v>34852</v>
      </c>
      <c r="L2431" s="33">
        <f t="shared" si="469"/>
        <v>6</v>
      </c>
      <c r="M2431" s="33">
        <f t="shared" si="470"/>
        <v>1995</v>
      </c>
      <c r="N2431" s="34">
        <v>19.14</v>
      </c>
      <c r="P2431" s="32">
        <v>35353</v>
      </c>
      <c r="Q2431" s="33">
        <f t="shared" si="471"/>
        <v>10</v>
      </c>
      <c r="R2431" s="33">
        <f t="shared" si="472"/>
        <v>1996</v>
      </c>
      <c r="S2431" s="34">
        <v>24.58</v>
      </c>
    </row>
    <row r="2432" spans="1:19">
      <c r="A2432" s="32">
        <v>37278</v>
      </c>
      <c r="B2432" s="33">
        <f t="shared" si="465"/>
        <v>1</v>
      </c>
      <c r="C2432" s="33">
        <f t="shared" si="466"/>
        <v>2002</v>
      </c>
      <c r="D2432" s="34">
        <v>0.28399999999999997</v>
      </c>
      <c r="F2432" s="32">
        <v>38950</v>
      </c>
      <c r="G2432" s="33">
        <f t="shared" si="467"/>
        <v>8</v>
      </c>
      <c r="H2432" s="33">
        <f t="shared" si="468"/>
        <v>2006</v>
      </c>
      <c r="I2432" s="34">
        <v>6.72</v>
      </c>
      <c r="K2432" s="32">
        <v>34855</v>
      </c>
      <c r="L2432" s="33">
        <f t="shared" si="469"/>
        <v>6</v>
      </c>
      <c r="M2432" s="33">
        <f t="shared" si="470"/>
        <v>1995</v>
      </c>
      <c r="N2432" s="34">
        <v>19.25</v>
      </c>
      <c r="P2432" s="32">
        <v>35354</v>
      </c>
      <c r="Q2432" s="33">
        <f t="shared" si="471"/>
        <v>10</v>
      </c>
      <c r="R2432" s="33">
        <f t="shared" si="472"/>
        <v>1996</v>
      </c>
      <c r="S2432" s="34">
        <v>24.5</v>
      </c>
    </row>
    <row r="2433" spans="1:19">
      <c r="A2433" s="32">
        <v>37279</v>
      </c>
      <c r="B2433" s="33">
        <f t="shared" si="465"/>
        <v>1</v>
      </c>
      <c r="C2433" s="33">
        <f t="shared" si="466"/>
        <v>2002</v>
      </c>
      <c r="D2433" s="34">
        <v>0.28599999999999998</v>
      </c>
      <c r="F2433" s="32">
        <v>38951</v>
      </c>
      <c r="G2433" s="33">
        <f t="shared" si="467"/>
        <v>8</v>
      </c>
      <c r="H2433" s="33">
        <f t="shared" si="468"/>
        <v>2006</v>
      </c>
      <c r="I2433" s="34">
        <v>6.86</v>
      </c>
      <c r="K2433" s="32">
        <v>34856</v>
      </c>
      <c r="L2433" s="33">
        <f t="shared" si="469"/>
        <v>6</v>
      </c>
      <c r="M2433" s="33">
        <f t="shared" si="470"/>
        <v>1995</v>
      </c>
      <c r="N2433" s="34">
        <v>19.16</v>
      </c>
      <c r="P2433" s="32">
        <v>35355</v>
      </c>
      <c r="Q2433" s="33">
        <f t="shared" si="471"/>
        <v>10</v>
      </c>
      <c r="R2433" s="33">
        <f t="shared" si="472"/>
        <v>1996</v>
      </c>
      <c r="S2433" s="34">
        <v>24.83</v>
      </c>
    </row>
    <row r="2434" spans="1:19">
      <c r="A2434" s="32">
        <v>37280</v>
      </c>
      <c r="B2434" s="33">
        <f t="shared" si="465"/>
        <v>1</v>
      </c>
      <c r="C2434" s="33">
        <f t="shared" si="466"/>
        <v>2002</v>
      </c>
      <c r="D2434" s="34">
        <v>0.28899999999999998</v>
      </c>
      <c r="F2434" s="32">
        <v>38952</v>
      </c>
      <c r="G2434" s="33">
        <f t="shared" si="467"/>
        <v>8</v>
      </c>
      <c r="H2434" s="33">
        <f t="shared" si="468"/>
        <v>2006</v>
      </c>
      <c r="I2434" s="34">
        <v>7.19</v>
      </c>
      <c r="K2434" s="32">
        <v>34857</v>
      </c>
      <c r="L2434" s="33">
        <f t="shared" si="469"/>
        <v>6</v>
      </c>
      <c r="M2434" s="33">
        <f t="shared" si="470"/>
        <v>1995</v>
      </c>
      <c r="N2434" s="34">
        <v>19.079999999999998</v>
      </c>
      <c r="P2434" s="32">
        <v>35356</v>
      </c>
      <c r="Q2434" s="33">
        <f t="shared" si="471"/>
        <v>10</v>
      </c>
      <c r="R2434" s="33">
        <f t="shared" si="472"/>
        <v>1996</v>
      </c>
      <c r="S2434" s="34">
        <v>25.18</v>
      </c>
    </row>
    <row r="2435" spans="1:19">
      <c r="A2435" s="32">
        <v>37281</v>
      </c>
      <c r="B2435" s="33">
        <f t="shared" si="465"/>
        <v>1</v>
      </c>
      <c r="C2435" s="33">
        <f t="shared" si="466"/>
        <v>2002</v>
      </c>
      <c r="D2435" s="34">
        <v>0.28899999999999998</v>
      </c>
      <c r="F2435" s="32">
        <v>38953</v>
      </c>
      <c r="G2435" s="33">
        <f t="shared" si="467"/>
        <v>8</v>
      </c>
      <c r="H2435" s="33">
        <f t="shared" si="468"/>
        <v>2006</v>
      </c>
      <c r="I2435" s="34">
        <v>7.22</v>
      </c>
      <c r="K2435" s="32">
        <v>34858</v>
      </c>
      <c r="L2435" s="33">
        <f t="shared" si="469"/>
        <v>6</v>
      </c>
      <c r="M2435" s="33">
        <f t="shared" si="470"/>
        <v>1995</v>
      </c>
      <c r="N2435" s="34">
        <v>18.940000000000001</v>
      </c>
      <c r="P2435" s="32">
        <v>35359</v>
      </c>
      <c r="Q2435" s="33">
        <f t="shared" si="471"/>
        <v>10</v>
      </c>
      <c r="R2435" s="33">
        <f t="shared" si="472"/>
        <v>1996</v>
      </c>
      <c r="S2435" s="34">
        <v>25.08</v>
      </c>
    </row>
    <row r="2436" spans="1:19">
      <c r="A2436" s="32">
        <v>37284</v>
      </c>
      <c r="B2436" s="33">
        <f t="shared" si="465"/>
        <v>1</v>
      </c>
      <c r="C2436" s="33">
        <f t="shared" si="466"/>
        <v>2002</v>
      </c>
      <c r="D2436" s="34">
        <v>0.28899999999999998</v>
      </c>
      <c r="F2436" s="32">
        <v>38954</v>
      </c>
      <c r="G2436" s="33">
        <f t="shared" si="467"/>
        <v>8</v>
      </c>
      <c r="H2436" s="33">
        <f t="shared" si="468"/>
        <v>2006</v>
      </c>
      <c r="I2436" s="34">
        <v>7.48</v>
      </c>
      <c r="K2436" s="32">
        <v>34859</v>
      </c>
      <c r="L2436" s="33">
        <f t="shared" si="469"/>
        <v>6</v>
      </c>
      <c r="M2436" s="33">
        <f t="shared" si="470"/>
        <v>1995</v>
      </c>
      <c r="N2436" s="34">
        <v>18.829999999999998</v>
      </c>
      <c r="P2436" s="32">
        <v>35360</v>
      </c>
      <c r="Q2436" s="33">
        <f t="shared" si="471"/>
        <v>10</v>
      </c>
      <c r="R2436" s="33">
        <f t="shared" si="472"/>
        <v>1996</v>
      </c>
      <c r="S2436" s="34">
        <v>25.4</v>
      </c>
    </row>
    <row r="2437" spans="1:19">
      <c r="A2437" s="32">
        <v>37285</v>
      </c>
      <c r="B2437" s="33">
        <f t="shared" si="465"/>
        <v>1</v>
      </c>
      <c r="C2437" s="33">
        <f t="shared" si="466"/>
        <v>2002</v>
      </c>
      <c r="D2437" s="34">
        <v>0.28999999999999998</v>
      </c>
      <c r="F2437" s="32">
        <v>38957</v>
      </c>
      <c r="G2437" s="33">
        <f t="shared" si="467"/>
        <v>8</v>
      </c>
      <c r="H2437" s="33">
        <f t="shared" si="468"/>
        <v>2006</v>
      </c>
      <c r="I2437" s="34">
        <v>6.51</v>
      </c>
      <c r="K2437" s="32">
        <v>34862</v>
      </c>
      <c r="L2437" s="33">
        <f t="shared" si="469"/>
        <v>6</v>
      </c>
      <c r="M2437" s="33">
        <f t="shared" si="470"/>
        <v>1995</v>
      </c>
      <c r="N2437" s="34">
        <v>18.87</v>
      </c>
      <c r="P2437" s="32">
        <v>35361</v>
      </c>
      <c r="Q2437" s="33">
        <f t="shared" si="471"/>
        <v>10</v>
      </c>
      <c r="R2437" s="33">
        <f t="shared" si="472"/>
        <v>1996</v>
      </c>
      <c r="S2437" s="34">
        <v>24.6</v>
      </c>
    </row>
    <row r="2438" spans="1:19">
      <c r="A2438" s="32">
        <v>37286</v>
      </c>
      <c r="B2438" s="33">
        <f t="shared" si="465"/>
        <v>1</v>
      </c>
      <c r="C2438" s="33">
        <f t="shared" si="466"/>
        <v>2002</v>
      </c>
      <c r="D2438" s="34">
        <v>0.28299999999999997</v>
      </c>
      <c r="F2438" s="32">
        <v>38958</v>
      </c>
      <c r="G2438" s="33">
        <f t="shared" si="467"/>
        <v>8</v>
      </c>
      <c r="H2438" s="33">
        <f t="shared" si="468"/>
        <v>2006</v>
      </c>
      <c r="I2438" s="34">
        <v>6.24</v>
      </c>
      <c r="K2438" s="32">
        <v>34863</v>
      </c>
      <c r="L2438" s="33">
        <f t="shared" si="469"/>
        <v>6</v>
      </c>
      <c r="M2438" s="33">
        <f t="shared" si="470"/>
        <v>1995</v>
      </c>
      <c r="N2438" s="34">
        <v>18.93</v>
      </c>
      <c r="P2438" s="32">
        <v>35362</v>
      </c>
      <c r="Q2438" s="33">
        <f t="shared" si="471"/>
        <v>10</v>
      </c>
      <c r="R2438" s="33">
        <f t="shared" si="472"/>
        <v>1996</v>
      </c>
      <c r="S2438" s="34">
        <v>24.28</v>
      </c>
    </row>
    <row r="2439" spans="1:19">
      <c r="A2439" s="32">
        <v>37287</v>
      </c>
      <c r="B2439" s="33">
        <f t="shared" si="465"/>
        <v>1</v>
      </c>
      <c r="C2439" s="33">
        <f t="shared" si="466"/>
        <v>2002</v>
      </c>
      <c r="D2439" s="34">
        <v>0.29099999999999998</v>
      </c>
      <c r="F2439" s="32">
        <v>38959</v>
      </c>
      <c r="G2439" s="33">
        <f t="shared" si="467"/>
        <v>8</v>
      </c>
      <c r="H2439" s="33">
        <f t="shared" si="468"/>
        <v>2006</v>
      </c>
      <c r="I2439" s="34">
        <v>6.4</v>
      </c>
      <c r="K2439" s="32">
        <v>34864</v>
      </c>
      <c r="L2439" s="33">
        <f t="shared" si="469"/>
        <v>6</v>
      </c>
      <c r="M2439" s="33">
        <f t="shared" si="470"/>
        <v>1995</v>
      </c>
      <c r="N2439" s="34">
        <v>19.05</v>
      </c>
      <c r="P2439" s="32">
        <v>35363</v>
      </c>
      <c r="Q2439" s="33">
        <f t="shared" si="471"/>
        <v>10</v>
      </c>
      <c r="R2439" s="33">
        <f t="shared" si="472"/>
        <v>1996</v>
      </c>
      <c r="S2439" s="34">
        <v>24.13</v>
      </c>
    </row>
    <row r="2440" spans="1:19">
      <c r="A2440" s="32">
        <v>37288</v>
      </c>
      <c r="B2440" s="33">
        <f t="shared" si="465"/>
        <v>2</v>
      </c>
      <c r="C2440" s="33">
        <f t="shared" si="466"/>
        <v>2002</v>
      </c>
      <c r="D2440" s="34">
        <v>0.29299999999999998</v>
      </c>
      <c r="F2440" s="32">
        <v>38960</v>
      </c>
      <c r="G2440" s="33">
        <f t="shared" si="467"/>
        <v>8</v>
      </c>
      <c r="H2440" s="33">
        <f t="shared" si="468"/>
        <v>2006</v>
      </c>
      <c r="I2440" s="34">
        <v>5.8</v>
      </c>
      <c r="K2440" s="32">
        <v>34865</v>
      </c>
      <c r="L2440" s="33">
        <f t="shared" si="469"/>
        <v>6</v>
      </c>
      <c r="M2440" s="33">
        <f t="shared" si="470"/>
        <v>1995</v>
      </c>
      <c r="N2440" s="34">
        <v>18.899999999999999</v>
      </c>
      <c r="P2440" s="32">
        <v>35366</v>
      </c>
      <c r="Q2440" s="33">
        <f t="shared" si="471"/>
        <v>10</v>
      </c>
      <c r="R2440" s="33">
        <f t="shared" si="472"/>
        <v>1996</v>
      </c>
      <c r="S2440" s="34">
        <v>24.45</v>
      </c>
    </row>
    <row r="2441" spans="1:19">
      <c r="A2441" s="32">
        <v>37291</v>
      </c>
      <c r="B2441" s="33">
        <f t="shared" si="465"/>
        <v>2</v>
      </c>
      <c r="C2441" s="33">
        <f t="shared" si="466"/>
        <v>2002</v>
      </c>
      <c r="D2441" s="34">
        <v>0.29299999999999998</v>
      </c>
      <c r="F2441" s="32">
        <v>38961</v>
      </c>
      <c r="G2441" s="33">
        <f t="shared" si="467"/>
        <v>9</v>
      </c>
      <c r="H2441" s="33">
        <f t="shared" si="468"/>
        <v>2006</v>
      </c>
      <c r="I2441" s="34">
        <v>5.24</v>
      </c>
      <c r="K2441" s="32">
        <v>34866</v>
      </c>
      <c r="L2441" s="33">
        <f t="shared" si="469"/>
        <v>6</v>
      </c>
      <c r="M2441" s="33">
        <f t="shared" si="470"/>
        <v>1995</v>
      </c>
      <c r="N2441" s="34">
        <v>18.8</v>
      </c>
      <c r="P2441" s="32">
        <v>35367</v>
      </c>
      <c r="Q2441" s="33">
        <f t="shared" si="471"/>
        <v>10</v>
      </c>
      <c r="R2441" s="33">
        <f t="shared" si="472"/>
        <v>1996</v>
      </c>
      <c r="S2441" s="34">
        <v>23.3</v>
      </c>
    </row>
    <row r="2442" spans="1:19">
      <c r="A2442" s="32">
        <v>37292</v>
      </c>
      <c r="B2442" s="33">
        <f t="shared" si="465"/>
        <v>2</v>
      </c>
      <c r="C2442" s="33">
        <f t="shared" si="466"/>
        <v>2002</v>
      </c>
      <c r="D2442" s="34">
        <v>0.29599999999999999</v>
      </c>
      <c r="F2442" s="32">
        <v>38965</v>
      </c>
      <c r="G2442" s="33">
        <f t="shared" si="467"/>
        <v>9</v>
      </c>
      <c r="H2442" s="33">
        <f t="shared" si="468"/>
        <v>2006</v>
      </c>
      <c r="I2442" s="34">
        <v>5.45</v>
      </c>
      <c r="K2442" s="32">
        <v>34869</v>
      </c>
      <c r="L2442" s="33">
        <f t="shared" si="469"/>
        <v>6</v>
      </c>
      <c r="M2442" s="33">
        <f t="shared" si="470"/>
        <v>1995</v>
      </c>
      <c r="N2442" s="34">
        <v>18.23</v>
      </c>
      <c r="P2442" s="32">
        <v>35368</v>
      </c>
      <c r="Q2442" s="33">
        <f t="shared" si="471"/>
        <v>10</v>
      </c>
      <c r="R2442" s="33">
        <f t="shared" si="472"/>
        <v>1996</v>
      </c>
      <c r="S2442" s="34">
        <v>23.15</v>
      </c>
    </row>
    <row r="2443" spans="1:19">
      <c r="A2443" s="32">
        <v>37293</v>
      </c>
      <c r="B2443" s="33">
        <f t="shared" si="465"/>
        <v>2</v>
      </c>
      <c r="C2443" s="33">
        <f t="shared" si="466"/>
        <v>2002</v>
      </c>
      <c r="D2443" s="34">
        <v>0.30299999999999999</v>
      </c>
      <c r="F2443" s="32">
        <v>38966</v>
      </c>
      <c r="G2443" s="33">
        <f t="shared" si="467"/>
        <v>9</v>
      </c>
      <c r="H2443" s="33">
        <f t="shared" si="468"/>
        <v>2006</v>
      </c>
      <c r="I2443" s="34">
        <v>5.7</v>
      </c>
      <c r="K2443" s="32">
        <v>34870</v>
      </c>
      <c r="L2443" s="33">
        <f t="shared" si="469"/>
        <v>6</v>
      </c>
      <c r="M2443" s="33">
        <f t="shared" si="470"/>
        <v>1995</v>
      </c>
      <c r="N2443" s="34">
        <v>18.010000000000002</v>
      </c>
      <c r="P2443" s="32">
        <v>35369</v>
      </c>
      <c r="Q2443" s="33">
        <f t="shared" si="471"/>
        <v>10</v>
      </c>
      <c r="R2443" s="33">
        <f t="shared" si="472"/>
        <v>1996</v>
      </c>
      <c r="S2443" s="34">
        <v>22.8</v>
      </c>
    </row>
    <row r="2444" spans="1:19">
      <c r="A2444" s="32">
        <v>37294</v>
      </c>
      <c r="B2444" s="33">
        <f t="shared" si="465"/>
        <v>2</v>
      </c>
      <c r="C2444" s="33">
        <f t="shared" si="466"/>
        <v>2002</v>
      </c>
      <c r="D2444" s="34">
        <v>0.30399999999999999</v>
      </c>
      <c r="F2444" s="32">
        <v>38967</v>
      </c>
      <c r="G2444" s="33">
        <f t="shared" si="467"/>
        <v>9</v>
      </c>
      <c r="H2444" s="33">
        <f t="shared" si="468"/>
        <v>2006</v>
      </c>
      <c r="I2444" s="34">
        <v>5.64</v>
      </c>
      <c r="K2444" s="32">
        <v>34871</v>
      </c>
      <c r="L2444" s="33">
        <f t="shared" si="469"/>
        <v>6</v>
      </c>
      <c r="M2444" s="33">
        <f t="shared" si="470"/>
        <v>1995</v>
      </c>
      <c r="N2444" s="34">
        <v>17.59</v>
      </c>
      <c r="P2444" s="32">
        <v>35370</v>
      </c>
      <c r="Q2444" s="33">
        <f t="shared" si="471"/>
        <v>11</v>
      </c>
      <c r="R2444" s="33">
        <f t="shared" si="472"/>
        <v>1996</v>
      </c>
      <c r="S2444" s="34">
        <v>22.3</v>
      </c>
    </row>
    <row r="2445" spans="1:19">
      <c r="A2445" s="32">
        <v>37295</v>
      </c>
      <c r="B2445" s="33">
        <f t="shared" si="465"/>
        <v>2</v>
      </c>
      <c r="C2445" s="33">
        <f t="shared" si="466"/>
        <v>2002</v>
      </c>
      <c r="D2445" s="34">
        <v>0.31</v>
      </c>
      <c r="F2445" s="32">
        <v>38968</v>
      </c>
      <c r="G2445" s="33">
        <f t="shared" si="467"/>
        <v>9</v>
      </c>
      <c r="H2445" s="33">
        <f t="shared" si="468"/>
        <v>2006</v>
      </c>
      <c r="I2445" s="34">
        <v>5.31</v>
      </c>
      <c r="K2445" s="32">
        <v>34872</v>
      </c>
      <c r="L2445" s="33">
        <f t="shared" si="469"/>
        <v>6</v>
      </c>
      <c r="M2445" s="33">
        <f t="shared" si="470"/>
        <v>1995</v>
      </c>
      <c r="N2445" s="34">
        <v>17.760000000000002</v>
      </c>
      <c r="P2445" s="32">
        <v>35373</v>
      </c>
      <c r="Q2445" s="33">
        <f t="shared" si="471"/>
        <v>11</v>
      </c>
      <c r="R2445" s="33">
        <f t="shared" si="472"/>
        <v>1996</v>
      </c>
      <c r="S2445" s="34">
        <v>22.1</v>
      </c>
    </row>
    <row r="2446" spans="1:19">
      <c r="A2446" s="32">
        <v>37298</v>
      </c>
      <c r="B2446" s="33">
        <f t="shared" si="465"/>
        <v>2</v>
      </c>
      <c r="C2446" s="33">
        <f t="shared" si="466"/>
        <v>2002</v>
      </c>
      <c r="D2446" s="34">
        <v>0.318</v>
      </c>
      <c r="F2446" s="32">
        <v>38971</v>
      </c>
      <c r="G2446" s="33">
        <f t="shared" si="467"/>
        <v>9</v>
      </c>
      <c r="H2446" s="33">
        <f t="shared" si="468"/>
        <v>2006</v>
      </c>
      <c r="I2446" s="34">
        <v>5.29</v>
      </c>
      <c r="K2446" s="32">
        <v>34873</v>
      </c>
      <c r="L2446" s="33">
        <f t="shared" si="469"/>
        <v>6</v>
      </c>
      <c r="M2446" s="33">
        <f t="shared" si="470"/>
        <v>1995</v>
      </c>
      <c r="N2446" s="34">
        <v>17.809999999999999</v>
      </c>
      <c r="P2446" s="32">
        <v>35374</v>
      </c>
      <c r="Q2446" s="33">
        <f t="shared" si="471"/>
        <v>11</v>
      </c>
      <c r="R2446" s="33">
        <f t="shared" si="472"/>
        <v>1996</v>
      </c>
      <c r="S2446" s="34">
        <v>21.85</v>
      </c>
    </row>
    <row r="2447" spans="1:19">
      <c r="A2447" s="32">
        <v>37299</v>
      </c>
      <c r="B2447" s="33">
        <f t="shared" si="465"/>
        <v>2</v>
      </c>
      <c r="C2447" s="33">
        <f t="shared" si="466"/>
        <v>2002</v>
      </c>
      <c r="D2447" s="34">
        <v>0.314</v>
      </c>
      <c r="F2447" s="32">
        <v>38972</v>
      </c>
      <c r="G2447" s="33">
        <f t="shared" si="467"/>
        <v>9</v>
      </c>
      <c r="H2447" s="33">
        <f t="shared" si="468"/>
        <v>2006</v>
      </c>
      <c r="I2447" s="34">
        <v>5.57</v>
      </c>
      <c r="K2447" s="32">
        <v>34876</v>
      </c>
      <c r="L2447" s="33">
        <f t="shared" si="469"/>
        <v>6</v>
      </c>
      <c r="M2447" s="33">
        <f t="shared" si="470"/>
        <v>1995</v>
      </c>
      <c r="N2447" s="34">
        <v>17.670000000000002</v>
      </c>
      <c r="P2447" s="32">
        <v>35375</v>
      </c>
      <c r="Q2447" s="33">
        <f t="shared" si="471"/>
        <v>11</v>
      </c>
      <c r="R2447" s="33">
        <f t="shared" si="472"/>
        <v>1996</v>
      </c>
      <c r="S2447" s="34">
        <v>21.85</v>
      </c>
    </row>
    <row r="2448" spans="1:19">
      <c r="A2448" s="32">
        <v>37300</v>
      </c>
      <c r="B2448" s="33">
        <f t="shared" si="465"/>
        <v>2</v>
      </c>
      <c r="C2448" s="33">
        <f t="shared" si="466"/>
        <v>2002</v>
      </c>
      <c r="D2448" s="34">
        <v>0.314</v>
      </c>
      <c r="F2448" s="32">
        <v>38973</v>
      </c>
      <c r="G2448" s="33">
        <f t="shared" si="467"/>
        <v>9</v>
      </c>
      <c r="H2448" s="33">
        <f t="shared" si="468"/>
        <v>2006</v>
      </c>
      <c r="I2448" s="34">
        <v>5.4</v>
      </c>
      <c r="K2448" s="32">
        <v>34877</v>
      </c>
      <c r="L2448" s="33">
        <f t="shared" si="469"/>
        <v>6</v>
      </c>
      <c r="M2448" s="33">
        <f t="shared" si="470"/>
        <v>1995</v>
      </c>
      <c r="N2448" s="34">
        <v>17.95</v>
      </c>
      <c r="P2448" s="32">
        <v>35376</v>
      </c>
      <c r="Q2448" s="33">
        <f t="shared" si="471"/>
        <v>11</v>
      </c>
      <c r="R2448" s="33">
        <f t="shared" si="472"/>
        <v>1996</v>
      </c>
      <c r="S2448" s="34">
        <v>21.75</v>
      </c>
    </row>
    <row r="2449" spans="1:19">
      <c r="A2449" s="32">
        <v>37301</v>
      </c>
      <c r="B2449" s="33">
        <f t="shared" si="465"/>
        <v>2</v>
      </c>
      <c r="C2449" s="33">
        <f t="shared" si="466"/>
        <v>2002</v>
      </c>
      <c r="D2449" s="34">
        <v>0.32</v>
      </c>
      <c r="F2449" s="32">
        <v>38974</v>
      </c>
      <c r="G2449" s="33">
        <f t="shared" si="467"/>
        <v>9</v>
      </c>
      <c r="H2449" s="33">
        <f t="shared" si="468"/>
        <v>2006</v>
      </c>
      <c r="I2449" s="34">
        <v>5.09</v>
      </c>
      <c r="K2449" s="32">
        <v>34878</v>
      </c>
      <c r="L2449" s="33">
        <f t="shared" si="469"/>
        <v>6</v>
      </c>
      <c r="M2449" s="33">
        <f t="shared" si="470"/>
        <v>1995</v>
      </c>
      <c r="N2449" s="34">
        <v>17.98</v>
      </c>
      <c r="P2449" s="32">
        <v>35377</v>
      </c>
      <c r="Q2449" s="33">
        <f t="shared" si="471"/>
        <v>11</v>
      </c>
      <c r="R2449" s="33">
        <f t="shared" si="472"/>
        <v>1996</v>
      </c>
      <c r="S2449" s="34">
        <v>22.4</v>
      </c>
    </row>
    <row r="2450" spans="1:19">
      <c r="A2450" s="32">
        <v>37302</v>
      </c>
      <c r="B2450" s="33">
        <f t="shared" si="465"/>
        <v>2</v>
      </c>
      <c r="C2450" s="33">
        <f t="shared" si="466"/>
        <v>2002</v>
      </c>
      <c r="D2450" s="34">
        <v>0.317</v>
      </c>
      <c r="F2450" s="32">
        <v>38975</v>
      </c>
      <c r="G2450" s="33">
        <f t="shared" si="467"/>
        <v>9</v>
      </c>
      <c r="H2450" s="33">
        <f t="shared" si="468"/>
        <v>2006</v>
      </c>
      <c r="I2450" s="34">
        <v>4.4000000000000004</v>
      </c>
      <c r="K2450" s="32">
        <v>34879</v>
      </c>
      <c r="L2450" s="33">
        <f t="shared" si="469"/>
        <v>6</v>
      </c>
      <c r="M2450" s="33">
        <f t="shared" si="470"/>
        <v>1995</v>
      </c>
      <c r="N2450" s="34">
        <v>17.59</v>
      </c>
      <c r="P2450" s="32">
        <v>35380</v>
      </c>
      <c r="Q2450" s="33">
        <f t="shared" si="471"/>
        <v>11</v>
      </c>
      <c r="R2450" s="33">
        <f t="shared" si="472"/>
        <v>1996</v>
      </c>
      <c r="S2450" s="34">
        <v>22.7</v>
      </c>
    </row>
    <row r="2451" spans="1:19">
      <c r="A2451" s="32">
        <v>37306</v>
      </c>
      <c r="B2451" s="33">
        <f t="shared" si="465"/>
        <v>2</v>
      </c>
      <c r="C2451" s="33">
        <f t="shared" si="466"/>
        <v>2002</v>
      </c>
      <c r="D2451" s="34">
        <v>0.315</v>
      </c>
      <c r="F2451" s="32">
        <v>38978</v>
      </c>
      <c r="G2451" s="33">
        <f t="shared" si="467"/>
        <v>9</v>
      </c>
      <c r="H2451" s="33">
        <f t="shared" si="468"/>
        <v>2006</v>
      </c>
      <c r="I2451" s="34">
        <v>5.0199999999999996</v>
      </c>
      <c r="K2451" s="32">
        <v>34880</v>
      </c>
      <c r="L2451" s="33">
        <f t="shared" si="469"/>
        <v>6</v>
      </c>
      <c r="M2451" s="33">
        <f t="shared" si="470"/>
        <v>1995</v>
      </c>
      <c r="N2451" s="34">
        <v>17.38</v>
      </c>
      <c r="P2451" s="32">
        <v>35381</v>
      </c>
      <c r="Q2451" s="33">
        <f t="shared" si="471"/>
        <v>11</v>
      </c>
      <c r="R2451" s="33">
        <f t="shared" si="472"/>
        <v>1996</v>
      </c>
      <c r="S2451" s="34">
        <v>22.38</v>
      </c>
    </row>
    <row r="2452" spans="1:19">
      <c r="A2452" s="32">
        <v>37307</v>
      </c>
      <c r="B2452" s="33">
        <f t="shared" si="465"/>
        <v>2</v>
      </c>
      <c r="C2452" s="33">
        <f t="shared" si="466"/>
        <v>2002</v>
      </c>
      <c r="D2452" s="34">
        <v>0.314</v>
      </c>
      <c r="F2452" s="32">
        <v>38979</v>
      </c>
      <c r="G2452" s="33">
        <f t="shared" si="467"/>
        <v>9</v>
      </c>
      <c r="H2452" s="33">
        <f t="shared" si="468"/>
        <v>2006</v>
      </c>
      <c r="I2452" s="34">
        <v>4.99</v>
      </c>
      <c r="K2452" s="32">
        <v>34883</v>
      </c>
      <c r="L2452" s="33">
        <f t="shared" si="469"/>
        <v>7</v>
      </c>
      <c r="M2452" s="33">
        <f t="shared" si="470"/>
        <v>1995</v>
      </c>
      <c r="N2452" s="34">
        <v>17.329999999999998</v>
      </c>
      <c r="P2452" s="32">
        <v>35382</v>
      </c>
      <c r="Q2452" s="33">
        <f t="shared" si="471"/>
        <v>11</v>
      </c>
      <c r="R2452" s="33">
        <f t="shared" si="472"/>
        <v>1996</v>
      </c>
      <c r="S2452" s="34">
        <v>22.88</v>
      </c>
    </row>
    <row r="2453" spans="1:19">
      <c r="A2453" s="32">
        <v>37308</v>
      </c>
      <c r="B2453" s="33">
        <f t="shared" si="465"/>
        <v>2</v>
      </c>
      <c r="C2453" s="33">
        <f t="shared" si="466"/>
        <v>2002</v>
      </c>
      <c r="D2453" s="34">
        <v>0.318</v>
      </c>
      <c r="F2453" s="32">
        <v>38980</v>
      </c>
      <c r="G2453" s="33">
        <f t="shared" si="467"/>
        <v>9</v>
      </c>
      <c r="H2453" s="33">
        <f t="shared" si="468"/>
        <v>2006</v>
      </c>
      <c r="I2453" s="34">
        <v>4.87</v>
      </c>
      <c r="K2453" s="32">
        <v>34885</v>
      </c>
      <c r="L2453" s="33">
        <f t="shared" si="469"/>
        <v>7</v>
      </c>
      <c r="M2453" s="33">
        <f t="shared" si="470"/>
        <v>1995</v>
      </c>
      <c r="N2453" s="34">
        <v>17.21</v>
      </c>
      <c r="P2453" s="32">
        <v>35383</v>
      </c>
      <c r="Q2453" s="33">
        <f t="shared" si="471"/>
        <v>11</v>
      </c>
      <c r="R2453" s="33">
        <f t="shared" si="472"/>
        <v>1996</v>
      </c>
      <c r="S2453" s="34">
        <v>23.18</v>
      </c>
    </row>
    <row r="2454" spans="1:19">
      <c r="A2454" s="32">
        <v>37309</v>
      </c>
      <c r="B2454" s="33">
        <f t="shared" si="465"/>
        <v>2</v>
      </c>
      <c r="C2454" s="33">
        <f t="shared" si="466"/>
        <v>2002</v>
      </c>
      <c r="D2454" s="34">
        <v>0.318</v>
      </c>
      <c r="F2454" s="32">
        <v>38981</v>
      </c>
      <c r="G2454" s="33">
        <f t="shared" si="467"/>
        <v>9</v>
      </c>
      <c r="H2454" s="33">
        <f t="shared" si="468"/>
        <v>2006</v>
      </c>
      <c r="I2454" s="34">
        <v>4.6500000000000004</v>
      </c>
      <c r="K2454" s="32">
        <v>34886</v>
      </c>
      <c r="L2454" s="33">
        <f t="shared" si="469"/>
        <v>7</v>
      </c>
      <c r="M2454" s="33">
        <f t="shared" si="470"/>
        <v>1995</v>
      </c>
      <c r="N2454" s="34">
        <v>17.420000000000002</v>
      </c>
      <c r="P2454" s="32">
        <v>35384</v>
      </c>
      <c r="Q2454" s="33">
        <f t="shared" si="471"/>
        <v>11</v>
      </c>
      <c r="R2454" s="33">
        <f t="shared" si="472"/>
        <v>1996</v>
      </c>
      <c r="S2454" s="34">
        <v>23.28</v>
      </c>
    </row>
    <row r="2455" spans="1:19">
      <c r="A2455" s="32">
        <v>37312</v>
      </c>
      <c r="B2455" s="33">
        <f t="shared" si="465"/>
        <v>2</v>
      </c>
      <c r="C2455" s="33">
        <f t="shared" si="466"/>
        <v>2002</v>
      </c>
      <c r="D2455" s="34">
        <v>0.316</v>
      </c>
      <c r="F2455" s="32">
        <v>38982</v>
      </c>
      <c r="G2455" s="33">
        <f t="shared" si="467"/>
        <v>9</v>
      </c>
      <c r="H2455" s="33">
        <f t="shared" si="468"/>
        <v>2006</v>
      </c>
      <c r="I2455" s="34">
        <v>4.47</v>
      </c>
      <c r="K2455" s="32">
        <v>34887</v>
      </c>
      <c r="L2455" s="33">
        <f t="shared" si="469"/>
        <v>7</v>
      </c>
      <c r="M2455" s="33">
        <f t="shared" si="470"/>
        <v>1995</v>
      </c>
      <c r="N2455" s="34">
        <v>17.14</v>
      </c>
      <c r="P2455" s="32">
        <v>35387</v>
      </c>
      <c r="Q2455" s="33">
        <f t="shared" si="471"/>
        <v>11</v>
      </c>
      <c r="R2455" s="33">
        <f t="shared" si="472"/>
        <v>1996</v>
      </c>
      <c r="S2455" s="34">
        <v>22.75</v>
      </c>
    </row>
    <row r="2456" spans="1:19">
      <c r="A2456" s="32">
        <v>37313</v>
      </c>
      <c r="B2456" s="33">
        <f t="shared" si="465"/>
        <v>2</v>
      </c>
      <c r="C2456" s="33">
        <f t="shared" si="466"/>
        <v>2002</v>
      </c>
      <c r="D2456" s="34">
        <v>0.31900000000000001</v>
      </c>
      <c r="F2456" s="32">
        <v>38985</v>
      </c>
      <c r="G2456" s="33">
        <f t="shared" si="467"/>
        <v>9</v>
      </c>
      <c r="H2456" s="33">
        <f t="shared" si="468"/>
        <v>2006</v>
      </c>
      <c r="I2456" s="34">
        <v>4.3099999999999996</v>
      </c>
      <c r="K2456" s="32">
        <v>34890</v>
      </c>
      <c r="L2456" s="33">
        <f t="shared" si="469"/>
        <v>7</v>
      </c>
      <c r="M2456" s="33">
        <f t="shared" si="470"/>
        <v>1995</v>
      </c>
      <c r="N2456" s="34">
        <v>17.350000000000001</v>
      </c>
      <c r="P2456" s="32">
        <v>35388</v>
      </c>
      <c r="Q2456" s="33">
        <f t="shared" si="471"/>
        <v>11</v>
      </c>
      <c r="R2456" s="33">
        <f t="shared" si="472"/>
        <v>1996</v>
      </c>
      <c r="S2456" s="34">
        <v>23.13</v>
      </c>
    </row>
    <row r="2457" spans="1:19">
      <c r="A2457" s="32">
        <v>37314</v>
      </c>
      <c r="B2457" s="33">
        <f t="shared" si="465"/>
        <v>2</v>
      </c>
      <c r="C2457" s="33">
        <f t="shared" si="466"/>
        <v>2002</v>
      </c>
      <c r="D2457" s="34">
        <v>0.33</v>
      </c>
      <c r="F2457" s="32">
        <v>38986</v>
      </c>
      <c r="G2457" s="33">
        <f t="shared" si="467"/>
        <v>9</v>
      </c>
      <c r="H2457" s="33">
        <f t="shared" si="468"/>
        <v>2006</v>
      </c>
      <c r="I2457" s="34">
        <v>4.3600000000000003</v>
      </c>
      <c r="K2457" s="32">
        <v>34891</v>
      </c>
      <c r="L2457" s="33">
        <f t="shared" si="469"/>
        <v>7</v>
      </c>
      <c r="M2457" s="33">
        <f t="shared" si="470"/>
        <v>1995</v>
      </c>
      <c r="N2457" s="34">
        <v>17.309999999999999</v>
      </c>
      <c r="P2457" s="32">
        <v>35389</v>
      </c>
      <c r="Q2457" s="33">
        <f t="shared" si="471"/>
        <v>11</v>
      </c>
      <c r="R2457" s="33">
        <f t="shared" si="472"/>
        <v>1996</v>
      </c>
      <c r="S2457" s="34">
        <v>23.4</v>
      </c>
    </row>
    <row r="2458" spans="1:19">
      <c r="A2458" s="32">
        <v>37315</v>
      </c>
      <c r="B2458" s="33">
        <f t="shared" si="465"/>
        <v>2</v>
      </c>
      <c r="C2458" s="33">
        <f t="shared" si="466"/>
        <v>2002</v>
      </c>
      <c r="D2458" s="34">
        <v>0.33500000000000002</v>
      </c>
      <c r="F2458" s="32">
        <v>38987</v>
      </c>
      <c r="G2458" s="33">
        <f t="shared" si="467"/>
        <v>9</v>
      </c>
      <c r="H2458" s="33">
        <f t="shared" si="468"/>
        <v>2006</v>
      </c>
      <c r="I2458" s="34">
        <v>4.3499999999999996</v>
      </c>
      <c r="K2458" s="32">
        <v>34892</v>
      </c>
      <c r="L2458" s="33">
        <f t="shared" si="469"/>
        <v>7</v>
      </c>
      <c r="M2458" s="33">
        <f t="shared" si="470"/>
        <v>1995</v>
      </c>
      <c r="N2458" s="34">
        <v>17.489999999999998</v>
      </c>
      <c r="P2458" s="32">
        <v>35390</v>
      </c>
      <c r="Q2458" s="33">
        <f t="shared" si="471"/>
        <v>11</v>
      </c>
      <c r="R2458" s="33">
        <f t="shared" si="472"/>
        <v>1996</v>
      </c>
      <c r="S2458" s="34">
        <v>22.9</v>
      </c>
    </row>
    <row r="2459" spans="1:19">
      <c r="A2459" s="32">
        <v>37316</v>
      </c>
      <c r="B2459" s="33">
        <f t="shared" si="465"/>
        <v>3</v>
      </c>
      <c r="C2459" s="33">
        <f t="shared" si="466"/>
        <v>2002</v>
      </c>
      <c r="D2459" s="34">
        <v>0.34499999999999997</v>
      </c>
      <c r="F2459" s="32">
        <v>38988</v>
      </c>
      <c r="G2459" s="33">
        <f t="shared" si="467"/>
        <v>9</v>
      </c>
      <c r="H2459" s="33">
        <f t="shared" si="468"/>
        <v>2006</v>
      </c>
      <c r="I2459" s="34">
        <v>4.1500000000000004</v>
      </c>
      <c r="K2459" s="32">
        <v>34893</v>
      </c>
      <c r="L2459" s="33">
        <f t="shared" si="469"/>
        <v>7</v>
      </c>
      <c r="M2459" s="33">
        <f t="shared" si="470"/>
        <v>1995</v>
      </c>
      <c r="N2459" s="34">
        <v>17.25</v>
      </c>
      <c r="P2459" s="32">
        <v>35391</v>
      </c>
      <c r="Q2459" s="33">
        <f t="shared" si="471"/>
        <v>11</v>
      </c>
      <c r="R2459" s="33">
        <f t="shared" si="472"/>
        <v>1996</v>
      </c>
      <c r="S2459" s="34">
        <v>23.86</v>
      </c>
    </row>
    <row r="2460" spans="1:19">
      <c r="A2460" s="32">
        <v>37319</v>
      </c>
      <c r="B2460" s="33">
        <f t="shared" si="465"/>
        <v>3</v>
      </c>
      <c r="C2460" s="33">
        <f t="shared" si="466"/>
        <v>2002</v>
      </c>
      <c r="D2460" s="34">
        <v>0.34599999999999997</v>
      </c>
      <c r="F2460" s="32">
        <v>38989</v>
      </c>
      <c r="G2460" s="33">
        <f t="shared" si="467"/>
        <v>9</v>
      </c>
      <c r="H2460" s="33">
        <f t="shared" si="468"/>
        <v>2006</v>
      </c>
      <c r="I2460" s="34">
        <v>3.66</v>
      </c>
      <c r="K2460" s="32">
        <v>34894</v>
      </c>
      <c r="L2460" s="33">
        <f t="shared" si="469"/>
        <v>7</v>
      </c>
      <c r="M2460" s="33">
        <f t="shared" si="470"/>
        <v>1995</v>
      </c>
      <c r="N2460" s="34">
        <v>17.32</v>
      </c>
      <c r="P2460" s="32">
        <v>35394</v>
      </c>
      <c r="Q2460" s="33">
        <f t="shared" si="471"/>
        <v>11</v>
      </c>
      <c r="R2460" s="33">
        <f t="shared" si="472"/>
        <v>1996</v>
      </c>
      <c r="S2460" s="34">
        <v>23.22</v>
      </c>
    </row>
    <row r="2461" spans="1:19">
      <c r="A2461" s="32">
        <v>37320</v>
      </c>
      <c r="B2461" s="33">
        <f t="shared" si="465"/>
        <v>3</v>
      </c>
      <c r="C2461" s="33">
        <f t="shared" si="466"/>
        <v>2002</v>
      </c>
      <c r="D2461" s="34">
        <v>0.35099999999999998</v>
      </c>
      <c r="F2461" s="32">
        <v>38992</v>
      </c>
      <c r="G2461" s="33">
        <f t="shared" si="467"/>
        <v>10</v>
      </c>
      <c r="H2461" s="33">
        <f t="shared" si="468"/>
        <v>2006</v>
      </c>
      <c r="I2461" s="34">
        <v>4.1100000000000003</v>
      </c>
      <c r="K2461" s="32">
        <v>34897</v>
      </c>
      <c r="L2461" s="33">
        <f t="shared" si="469"/>
        <v>7</v>
      </c>
      <c r="M2461" s="33">
        <f t="shared" si="470"/>
        <v>1995</v>
      </c>
      <c r="N2461" s="34">
        <v>17.28</v>
      </c>
      <c r="P2461" s="32">
        <v>35395</v>
      </c>
      <c r="Q2461" s="33">
        <f t="shared" si="471"/>
        <v>11</v>
      </c>
      <c r="R2461" s="33">
        <f t="shared" si="472"/>
        <v>1996</v>
      </c>
      <c r="S2461" s="34">
        <v>22.78</v>
      </c>
    </row>
    <row r="2462" spans="1:19">
      <c r="A2462" s="32">
        <v>37321</v>
      </c>
      <c r="B2462" s="33">
        <f t="shared" si="465"/>
        <v>3</v>
      </c>
      <c r="C2462" s="33">
        <f t="shared" si="466"/>
        <v>2002</v>
      </c>
      <c r="D2462" s="34">
        <v>0.35399999999999998</v>
      </c>
      <c r="F2462" s="32">
        <v>38993</v>
      </c>
      <c r="G2462" s="33">
        <f t="shared" si="467"/>
        <v>10</v>
      </c>
      <c r="H2462" s="33">
        <f t="shared" si="468"/>
        <v>2006</v>
      </c>
      <c r="I2462" s="34">
        <v>4.01</v>
      </c>
      <c r="K2462" s="32">
        <v>34898</v>
      </c>
      <c r="L2462" s="33">
        <f t="shared" si="469"/>
        <v>7</v>
      </c>
      <c r="M2462" s="33">
        <f t="shared" si="470"/>
        <v>1995</v>
      </c>
      <c r="N2462" s="34">
        <v>17.329999999999998</v>
      </c>
      <c r="P2462" s="32">
        <v>35396</v>
      </c>
      <c r="Q2462" s="33">
        <f t="shared" si="471"/>
        <v>11</v>
      </c>
      <c r="R2462" s="33">
        <f t="shared" si="472"/>
        <v>1996</v>
      </c>
      <c r="S2462" s="34">
        <v>23.07</v>
      </c>
    </row>
    <row r="2463" spans="1:19">
      <c r="A2463" s="32">
        <v>37322</v>
      </c>
      <c r="B2463" s="33">
        <f t="shared" si="465"/>
        <v>3</v>
      </c>
      <c r="C2463" s="33">
        <f t="shared" si="466"/>
        <v>2002</v>
      </c>
      <c r="D2463" s="34">
        <v>0.374</v>
      </c>
      <c r="F2463" s="32">
        <v>38994</v>
      </c>
      <c r="G2463" s="33">
        <f t="shared" si="467"/>
        <v>10</v>
      </c>
      <c r="H2463" s="33">
        <f t="shared" si="468"/>
        <v>2006</v>
      </c>
      <c r="I2463" s="34">
        <v>4.38</v>
      </c>
      <c r="K2463" s="32">
        <v>34899</v>
      </c>
      <c r="L2463" s="33">
        <f t="shared" si="469"/>
        <v>7</v>
      </c>
      <c r="M2463" s="33">
        <f t="shared" si="470"/>
        <v>1995</v>
      </c>
      <c r="N2463" s="34">
        <v>17.329999999999998</v>
      </c>
      <c r="P2463" s="32">
        <v>35397</v>
      </c>
      <c r="Q2463" s="33">
        <f t="shared" si="471"/>
        <v>11</v>
      </c>
      <c r="R2463" s="33">
        <f t="shared" si="472"/>
        <v>1996</v>
      </c>
      <c r="S2463" s="34">
        <v>23</v>
      </c>
    </row>
    <row r="2464" spans="1:19">
      <c r="A2464" s="32">
        <v>37323</v>
      </c>
      <c r="B2464" s="33">
        <f t="shared" si="465"/>
        <v>3</v>
      </c>
      <c r="C2464" s="33">
        <f t="shared" si="466"/>
        <v>2002</v>
      </c>
      <c r="D2464" s="34">
        <v>0.371</v>
      </c>
      <c r="F2464" s="32">
        <v>38995</v>
      </c>
      <c r="G2464" s="33">
        <f t="shared" si="467"/>
        <v>10</v>
      </c>
      <c r="H2464" s="33">
        <f t="shared" si="468"/>
        <v>2006</v>
      </c>
      <c r="I2464" s="34">
        <v>4.6900000000000004</v>
      </c>
      <c r="K2464" s="32">
        <v>34900</v>
      </c>
      <c r="L2464" s="33">
        <f t="shared" si="469"/>
        <v>7</v>
      </c>
      <c r="M2464" s="33">
        <f t="shared" si="470"/>
        <v>1995</v>
      </c>
      <c r="N2464" s="34">
        <v>17.03</v>
      </c>
      <c r="P2464" s="32">
        <v>35398</v>
      </c>
      <c r="Q2464" s="33">
        <f t="shared" si="471"/>
        <v>11</v>
      </c>
      <c r="R2464" s="33">
        <f t="shared" si="472"/>
        <v>1996</v>
      </c>
      <c r="S2464" s="34">
        <v>23.17</v>
      </c>
    </row>
    <row r="2465" spans="1:19">
      <c r="A2465" s="32">
        <v>37326</v>
      </c>
      <c r="B2465" s="33">
        <f t="shared" si="465"/>
        <v>3</v>
      </c>
      <c r="C2465" s="33">
        <f t="shared" si="466"/>
        <v>2002</v>
      </c>
      <c r="D2465" s="34">
        <v>0.38600000000000001</v>
      </c>
      <c r="F2465" s="32">
        <v>38996</v>
      </c>
      <c r="G2465" s="33">
        <f t="shared" si="467"/>
        <v>10</v>
      </c>
      <c r="H2465" s="33">
        <f t="shared" si="468"/>
        <v>2006</v>
      </c>
      <c r="I2465" s="34">
        <v>4.41</v>
      </c>
      <c r="K2465" s="32">
        <v>34901</v>
      </c>
      <c r="L2465" s="33">
        <f t="shared" si="469"/>
        <v>7</v>
      </c>
      <c r="M2465" s="33">
        <f t="shared" si="470"/>
        <v>1995</v>
      </c>
      <c r="N2465" s="34">
        <v>17.07</v>
      </c>
      <c r="P2465" s="32">
        <v>35401</v>
      </c>
      <c r="Q2465" s="33">
        <f t="shared" si="471"/>
        <v>12</v>
      </c>
      <c r="R2465" s="33">
        <f t="shared" si="472"/>
        <v>1996</v>
      </c>
      <c r="S2465" s="34">
        <v>23.5</v>
      </c>
    </row>
    <row r="2466" spans="1:19">
      <c r="A2466" s="32">
        <v>37327</v>
      </c>
      <c r="B2466" s="33">
        <f t="shared" si="465"/>
        <v>3</v>
      </c>
      <c r="C2466" s="33">
        <f t="shared" si="466"/>
        <v>2002</v>
      </c>
      <c r="D2466" s="34">
        <v>0.379</v>
      </c>
      <c r="F2466" s="32">
        <v>38999</v>
      </c>
      <c r="G2466" s="33">
        <f t="shared" si="467"/>
        <v>10</v>
      </c>
      <c r="H2466" s="33">
        <f t="shared" si="468"/>
        <v>2006</v>
      </c>
      <c r="I2466" s="34">
        <v>5.0599999999999996</v>
      </c>
      <c r="K2466" s="32">
        <v>34904</v>
      </c>
      <c r="L2466" s="33">
        <f t="shared" si="469"/>
        <v>7</v>
      </c>
      <c r="M2466" s="33">
        <f t="shared" si="470"/>
        <v>1995</v>
      </c>
      <c r="N2466" s="34">
        <v>17.170000000000002</v>
      </c>
      <c r="P2466" s="32">
        <v>35402</v>
      </c>
      <c r="Q2466" s="33">
        <f t="shared" si="471"/>
        <v>12</v>
      </c>
      <c r="R2466" s="33">
        <f t="shared" si="472"/>
        <v>1996</v>
      </c>
      <c r="S2466" s="34">
        <v>24.12</v>
      </c>
    </row>
    <row r="2467" spans="1:19">
      <c r="A2467" s="32">
        <v>37328</v>
      </c>
      <c r="B2467" s="33">
        <f t="shared" si="465"/>
        <v>3</v>
      </c>
      <c r="C2467" s="33">
        <f t="shared" si="466"/>
        <v>2002</v>
      </c>
      <c r="D2467" s="34">
        <v>0.378</v>
      </c>
      <c r="F2467" s="32">
        <v>39000</v>
      </c>
      <c r="G2467" s="33">
        <f t="shared" si="467"/>
        <v>10</v>
      </c>
      <c r="H2467" s="33">
        <f t="shared" si="468"/>
        <v>2006</v>
      </c>
      <c r="I2467" s="34">
        <v>5.16</v>
      </c>
      <c r="K2467" s="32">
        <v>34905</v>
      </c>
      <c r="L2467" s="33">
        <f t="shared" si="469"/>
        <v>7</v>
      </c>
      <c r="M2467" s="33">
        <f t="shared" si="470"/>
        <v>1995</v>
      </c>
      <c r="N2467" s="34">
        <v>17.45</v>
      </c>
      <c r="P2467" s="32">
        <v>35403</v>
      </c>
      <c r="Q2467" s="33">
        <f t="shared" si="471"/>
        <v>12</v>
      </c>
      <c r="R2467" s="33">
        <f t="shared" si="472"/>
        <v>1996</v>
      </c>
      <c r="S2467" s="34">
        <v>24.21</v>
      </c>
    </row>
    <row r="2468" spans="1:19">
      <c r="A2468" s="32">
        <v>37329</v>
      </c>
      <c r="B2468" s="33">
        <f t="shared" ref="B2468:B2531" si="473">+MONTH(A2468)</f>
        <v>3</v>
      </c>
      <c r="C2468" s="33">
        <f t="shared" ref="C2468:C2531" si="474">+YEAR(A2468)</f>
        <v>2002</v>
      </c>
      <c r="D2468" s="34">
        <v>0.379</v>
      </c>
      <c r="F2468" s="32">
        <v>39001</v>
      </c>
      <c r="G2468" s="33">
        <f t="shared" ref="G2468:G2531" si="475">+MONTH(F2468)</f>
        <v>10</v>
      </c>
      <c r="H2468" s="33">
        <f t="shared" ref="H2468:H2531" si="476">+YEAR(F2468)</f>
        <v>2006</v>
      </c>
      <c r="I2468" s="34">
        <v>5.66</v>
      </c>
      <c r="K2468" s="32">
        <v>34906</v>
      </c>
      <c r="L2468" s="33">
        <f t="shared" ref="L2468:L2531" si="477">+MONTH(K2468)</f>
        <v>7</v>
      </c>
      <c r="M2468" s="33">
        <f t="shared" ref="M2468:M2531" si="478">+YEAR(K2468)</f>
        <v>1995</v>
      </c>
      <c r="N2468" s="34">
        <v>17.47</v>
      </c>
      <c r="P2468" s="32">
        <v>35404</v>
      </c>
      <c r="Q2468" s="33">
        <f t="shared" ref="Q2468:Q2531" si="479">+MONTH(P2468)</f>
        <v>12</v>
      </c>
      <c r="R2468" s="33">
        <f t="shared" si="472"/>
        <v>1996</v>
      </c>
      <c r="S2468" s="34">
        <v>24.49</v>
      </c>
    </row>
    <row r="2469" spans="1:19">
      <c r="A2469" s="32">
        <v>37330</v>
      </c>
      <c r="B2469" s="33">
        <f t="shared" si="473"/>
        <v>3</v>
      </c>
      <c r="C2469" s="33">
        <f t="shared" si="474"/>
        <v>2002</v>
      </c>
      <c r="D2469" s="34">
        <v>0.38300000000000001</v>
      </c>
      <c r="F2469" s="32">
        <v>39002</v>
      </c>
      <c r="G2469" s="33">
        <f t="shared" si="475"/>
        <v>10</v>
      </c>
      <c r="H2469" s="33">
        <f t="shared" si="476"/>
        <v>2006</v>
      </c>
      <c r="I2469" s="34">
        <v>5.17</v>
      </c>
      <c r="K2469" s="32">
        <v>34907</v>
      </c>
      <c r="L2469" s="33">
        <f t="shared" si="477"/>
        <v>7</v>
      </c>
      <c r="M2469" s="33">
        <f t="shared" si="478"/>
        <v>1995</v>
      </c>
      <c r="N2469" s="34">
        <v>17.510000000000002</v>
      </c>
      <c r="P2469" s="32">
        <v>35405</v>
      </c>
      <c r="Q2469" s="33">
        <f t="shared" si="479"/>
        <v>12</v>
      </c>
      <c r="R2469" s="33">
        <f t="shared" ref="R2469:R2532" si="480">+YEAR(P2469)</f>
        <v>1996</v>
      </c>
      <c r="S2469" s="34">
        <v>24.56</v>
      </c>
    </row>
    <row r="2470" spans="1:19">
      <c r="A2470" s="32">
        <v>37333</v>
      </c>
      <c r="B2470" s="33">
        <f t="shared" si="473"/>
        <v>3</v>
      </c>
      <c r="C2470" s="33">
        <f t="shared" si="474"/>
        <v>2002</v>
      </c>
      <c r="D2470" s="34">
        <v>0.38100000000000001</v>
      </c>
      <c r="F2470" s="32">
        <v>39003</v>
      </c>
      <c r="G2470" s="33">
        <f t="shared" si="475"/>
        <v>10</v>
      </c>
      <c r="H2470" s="33">
        <f t="shared" si="476"/>
        <v>2006</v>
      </c>
      <c r="I2470" s="34">
        <v>4.3</v>
      </c>
      <c r="K2470" s="32">
        <v>34908</v>
      </c>
      <c r="L2470" s="33">
        <f t="shared" si="477"/>
        <v>7</v>
      </c>
      <c r="M2470" s="33">
        <f t="shared" si="478"/>
        <v>1995</v>
      </c>
      <c r="N2470" s="34">
        <v>17.43</v>
      </c>
      <c r="P2470" s="32">
        <v>35408</v>
      </c>
      <c r="Q2470" s="33">
        <f t="shared" si="479"/>
        <v>12</v>
      </c>
      <c r="R2470" s="33">
        <f t="shared" si="480"/>
        <v>1996</v>
      </c>
      <c r="S2470" s="34">
        <v>24.18</v>
      </c>
    </row>
    <row r="2471" spans="1:19">
      <c r="A2471" s="32">
        <v>37334</v>
      </c>
      <c r="B2471" s="33">
        <f t="shared" si="473"/>
        <v>3</v>
      </c>
      <c r="C2471" s="33">
        <f t="shared" si="474"/>
        <v>2002</v>
      </c>
      <c r="D2471" s="34">
        <v>0.39600000000000002</v>
      </c>
      <c r="F2471" s="32">
        <v>39006</v>
      </c>
      <c r="G2471" s="33">
        <f t="shared" si="475"/>
        <v>10</v>
      </c>
      <c r="H2471" s="33">
        <f t="shared" si="476"/>
        <v>2006</v>
      </c>
      <c r="I2471" s="34">
        <v>5.13</v>
      </c>
      <c r="K2471" s="32">
        <v>34911</v>
      </c>
      <c r="L2471" s="33">
        <f t="shared" si="477"/>
        <v>7</v>
      </c>
      <c r="M2471" s="33">
        <f t="shared" si="478"/>
        <v>1995</v>
      </c>
      <c r="N2471" s="34">
        <v>17.62</v>
      </c>
      <c r="P2471" s="32">
        <v>35409</v>
      </c>
      <c r="Q2471" s="33">
        <f t="shared" si="479"/>
        <v>12</v>
      </c>
      <c r="R2471" s="33">
        <f t="shared" si="480"/>
        <v>1996</v>
      </c>
      <c r="S2471" s="34">
        <v>23.74</v>
      </c>
    </row>
    <row r="2472" spans="1:19">
      <c r="A2472" s="32">
        <v>37335</v>
      </c>
      <c r="B2472" s="33">
        <f t="shared" si="473"/>
        <v>3</v>
      </c>
      <c r="C2472" s="33">
        <f t="shared" si="474"/>
        <v>2002</v>
      </c>
      <c r="D2472" s="34">
        <v>0.39800000000000002</v>
      </c>
      <c r="F2472" s="32">
        <v>39007</v>
      </c>
      <c r="G2472" s="33">
        <f t="shared" si="475"/>
        <v>10</v>
      </c>
      <c r="H2472" s="33">
        <f t="shared" si="476"/>
        <v>2006</v>
      </c>
      <c r="I2472" s="34">
        <v>6.26</v>
      </c>
      <c r="K2472" s="32">
        <v>34912</v>
      </c>
      <c r="L2472" s="33">
        <f t="shared" si="477"/>
        <v>8</v>
      </c>
      <c r="M2472" s="33">
        <f t="shared" si="478"/>
        <v>1995</v>
      </c>
      <c r="N2472" s="34">
        <v>17.59</v>
      </c>
      <c r="P2472" s="32">
        <v>35410</v>
      </c>
      <c r="Q2472" s="33">
        <f t="shared" si="479"/>
        <v>12</v>
      </c>
      <c r="R2472" s="33">
        <f t="shared" si="480"/>
        <v>1996</v>
      </c>
      <c r="S2472" s="34">
        <v>22.95</v>
      </c>
    </row>
    <row r="2473" spans="1:19">
      <c r="A2473" s="32">
        <v>37336</v>
      </c>
      <c r="B2473" s="33">
        <f t="shared" si="473"/>
        <v>3</v>
      </c>
      <c r="C2473" s="33">
        <f t="shared" si="474"/>
        <v>2002</v>
      </c>
      <c r="D2473" s="34">
        <v>0.38700000000000001</v>
      </c>
      <c r="F2473" s="32">
        <v>39008</v>
      </c>
      <c r="G2473" s="33">
        <f t="shared" si="475"/>
        <v>10</v>
      </c>
      <c r="H2473" s="33">
        <f t="shared" si="476"/>
        <v>2006</v>
      </c>
      <c r="I2473" s="34">
        <v>6.07</v>
      </c>
      <c r="K2473" s="32">
        <v>34913</v>
      </c>
      <c r="L2473" s="33">
        <f t="shared" si="477"/>
        <v>8</v>
      </c>
      <c r="M2473" s="33">
        <f t="shared" si="478"/>
        <v>1995</v>
      </c>
      <c r="N2473" s="34">
        <v>17.95</v>
      </c>
      <c r="P2473" s="32">
        <v>35411</v>
      </c>
      <c r="Q2473" s="33">
        <f t="shared" si="479"/>
        <v>12</v>
      </c>
      <c r="R2473" s="33">
        <f t="shared" si="480"/>
        <v>1996</v>
      </c>
      <c r="S2473" s="34">
        <v>22.65</v>
      </c>
    </row>
    <row r="2474" spans="1:19">
      <c r="A2474" s="32">
        <v>37337</v>
      </c>
      <c r="B2474" s="33">
        <f t="shared" si="473"/>
        <v>3</v>
      </c>
      <c r="C2474" s="33">
        <f t="shared" si="474"/>
        <v>2002</v>
      </c>
      <c r="D2474" s="34">
        <v>0.39700000000000002</v>
      </c>
      <c r="F2474" s="32">
        <v>39009</v>
      </c>
      <c r="G2474" s="33">
        <f t="shared" si="475"/>
        <v>10</v>
      </c>
      <c r="H2474" s="33">
        <f t="shared" si="476"/>
        <v>2006</v>
      </c>
      <c r="I2474" s="34">
        <v>6.77</v>
      </c>
      <c r="K2474" s="32">
        <v>34914</v>
      </c>
      <c r="L2474" s="33">
        <f t="shared" si="477"/>
        <v>8</v>
      </c>
      <c r="M2474" s="33">
        <f t="shared" si="478"/>
        <v>1995</v>
      </c>
      <c r="N2474" s="34">
        <v>17.72</v>
      </c>
      <c r="P2474" s="32">
        <v>35412</v>
      </c>
      <c r="Q2474" s="33">
        <f t="shared" si="479"/>
        <v>12</v>
      </c>
      <c r="R2474" s="33">
        <f t="shared" si="480"/>
        <v>1996</v>
      </c>
      <c r="S2474" s="34">
        <v>22.83</v>
      </c>
    </row>
    <row r="2475" spans="1:19">
      <c r="A2475" s="32">
        <v>37340</v>
      </c>
      <c r="B2475" s="33">
        <f t="shared" si="473"/>
        <v>3</v>
      </c>
      <c r="C2475" s="33">
        <f t="shared" si="474"/>
        <v>2002</v>
      </c>
      <c r="D2475" s="34">
        <v>0.39</v>
      </c>
      <c r="F2475" s="32">
        <v>39010</v>
      </c>
      <c r="G2475" s="33">
        <f t="shared" si="475"/>
        <v>10</v>
      </c>
      <c r="H2475" s="33">
        <f t="shared" si="476"/>
        <v>2006</v>
      </c>
      <c r="I2475" s="34">
        <v>6.88</v>
      </c>
      <c r="K2475" s="32">
        <v>34915</v>
      </c>
      <c r="L2475" s="33">
        <f t="shared" si="477"/>
        <v>8</v>
      </c>
      <c r="M2475" s="33">
        <f t="shared" si="478"/>
        <v>1995</v>
      </c>
      <c r="N2475" s="34">
        <v>17.739999999999998</v>
      </c>
      <c r="P2475" s="32">
        <v>35415</v>
      </c>
      <c r="Q2475" s="33">
        <f t="shared" si="479"/>
        <v>12</v>
      </c>
      <c r="R2475" s="33">
        <f t="shared" si="480"/>
        <v>1996</v>
      </c>
      <c r="S2475" s="34">
        <v>23.98</v>
      </c>
    </row>
    <row r="2476" spans="1:19">
      <c r="A2476" s="32">
        <v>37341</v>
      </c>
      <c r="B2476" s="33">
        <f t="shared" si="473"/>
        <v>3</v>
      </c>
      <c r="C2476" s="33">
        <f t="shared" si="474"/>
        <v>2002</v>
      </c>
      <c r="D2476" s="34">
        <v>0.39800000000000002</v>
      </c>
      <c r="F2476" s="32">
        <v>39013</v>
      </c>
      <c r="G2476" s="33">
        <f t="shared" si="475"/>
        <v>10</v>
      </c>
      <c r="H2476" s="33">
        <f t="shared" si="476"/>
        <v>2006</v>
      </c>
      <c r="I2476" s="34">
        <v>7.29</v>
      </c>
      <c r="K2476" s="32">
        <v>34918</v>
      </c>
      <c r="L2476" s="33">
        <f t="shared" si="477"/>
        <v>8</v>
      </c>
      <c r="M2476" s="33">
        <f t="shared" si="478"/>
        <v>1995</v>
      </c>
      <c r="N2476" s="34">
        <v>17.649999999999999</v>
      </c>
      <c r="P2476" s="32">
        <v>35416</v>
      </c>
      <c r="Q2476" s="33">
        <f t="shared" si="479"/>
        <v>12</v>
      </c>
      <c r="R2476" s="33">
        <f t="shared" si="480"/>
        <v>1996</v>
      </c>
      <c r="S2476" s="34">
        <v>24.05</v>
      </c>
    </row>
    <row r="2477" spans="1:19">
      <c r="A2477" s="32">
        <v>37342</v>
      </c>
      <c r="B2477" s="33">
        <f t="shared" si="473"/>
        <v>3</v>
      </c>
      <c r="C2477" s="33">
        <f t="shared" si="474"/>
        <v>2002</v>
      </c>
      <c r="D2477" s="34">
        <v>0.40500000000000003</v>
      </c>
      <c r="F2477" s="32">
        <v>39014</v>
      </c>
      <c r="G2477" s="33">
        <f t="shared" si="475"/>
        <v>10</v>
      </c>
      <c r="H2477" s="33">
        <f t="shared" si="476"/>
        <v>2006</v>
      </c>
      <c r="I2477" s="34">
        <v>7.13</v>
      </c>
      <c r="K2477" s="32">
        <v>34919</v>
      </c>
      <c r="L2477" s="33">
        <f t="shared" si="477"/>
        <v>8</v>
      </c>
      <c r="M2477" s="33">
        <f t="shared" si="478"/>
        <v>1995</v>
      </c>
      <c r="N2477" s="34">
        <v>17.86</v>
      </c>
      <c r="P2477" s="32">
        <v>35417</v>
      </c>
      <c r="Q2477" s="33">
        <f t="shared" si="479"/>
        <v>12</v>
      </c>
      <c r="R2477" s="33">
        <f t="shared" si="480"/>
        <v>1996</v>
      </c>
      <c r="S2477" s="34">
        <v>23.69</v>
      </c>
    </row>
    <row r="2478" spans="1:19">
      <c r="A2478" s="32">
        <v>37343</v>
      </c>
      <c r="B2478" s="33">
        <f t="shared" si="473"/>
        <v>3</v>
      </c>
      <c r="C2478" s="33">
        <f t="shared" si="474"/>
        <v>2002</v>
      </c>
      <c r="D2478" s="34">
        <v>0.40600000000000003</v>
      </c>
      <c r="F2478" s="32">
        <v>39015</v>
      </c>
      <c r="G2478" s="33">
        <f t="shared" si="475"/>
        <v>10</v>
      </c>
      <c r="H2478" s="33">
        <f t="shared" si="476"/>
        <v>2006</v>
      </c>
      <c r="I2478" s="34">
        <v>7.2</v>
      </c>
      <c r="K2478" s="32">
        <v>34920</v>
      </c>
      <c r="L2478" s="33">
        <f t="shared" si="477"/>
        <v>8</v>
      </c>
      <c r="M2478" s="33">
        <f t="shared" si="478"/>
        <v>1995</v>
      </c>
      <c r="N2478" s="34">
        <v>17.77</v>
      </c>
      <c r="P2478" s="32">
        <v>35418</v>
      </c>
      <c r="Q2478" s="33">
        <f t="shared" si="479"/>
        <v>12</v>
      </c>
      <c r="R2478" s="33">
        <f t="shared" si="480"/>
        <v>1996</v>
      </c>
      <c r="S2478" s="34">
        <v>24.18</v>
      </c>
    </row>
    <row r="2479" spans="1:19">
      <c r="A2479" s="32">
        <v>37347</v>
      </c>
      <c r="B2479" s="33">
        <f t="shared" si="473"/>
        <v>4</v>
      </c>
      <c r="C2479" s="33">
        <f t="shared" si="474"/>
        <v>2002</v>
      </c>
      <c r="D2479" s="34">
        <v>0.42399999999999999</v>
      </c>
      <c r="F2479" s="32">
        <v>39016</v>
      </c>
      <c r="G2479" s="33">
        <f t="shared" si="475"/>
        <v>10</v>
      </c>
      <c r="H2479" s="33">
        <f t="shared" si="476"/>
        <v>2006</v>
      </c>
      <c r="I2479" s="34">
        <v>7.91</v>
      </c>
      <c r="K2479" s="32">
        <v>34921</v>
      </c>
      <c r="L2479" s="33">
        <f t="shared" si="477"/>
        <v>8</v>
      </c>
      <c r="M2479" s="33">
        <f t="shared" si="478"/>
        <v>1995</v>
      </c>
      <c r="N2479" s="34">
        <v>17.91</v>
      </c>
      <c r="P2479" s="32">
        <v>35419</v>
      </c>
      <c r="Q2479" s="33">
        <f t="shared" si="479"/>
        <v>12</v>
      </c>
      <c r="R2479" s="33">
        <f t="shared" si="480"/>
        <v>1996</v>
      </c>
      <c r="S2479" s="34">
        <v>23.96</v>
      </c>
    </row>
    <row r="2480" spans="1:19">
      <c r="A2480" s="32">
        <v>37348</v>
      </c>
      <c r="B2480" s="33">
        <f t="shared" si="473"/>
        <v>4</v>
      </c>
      <c r="C2480" s="33">
        <f t="shared" si="474"/>
        <v>2002</v>
      </c>
      <c r="D2480" s="34">
        <v>0.44800000000000001</v>
      </c>
      <c r="F2480" s="32">
        <v>39017</v>
      </c>
      <c r="G2480" s="33">
        <f t="shared" si="475"/>
        <v>10</v>
      </c>
      <c r="H2480" s="33">
        <f t="shared" si="476"/>
        <v>2006</v>
      </c>
      <c r="I2480" s="34">
        <v>7.41</v>
      </c>
      <c r="K2480" s="32">
        <v>34922</v>
      </c>
      <c r="L2480" s="33">
        <f t="shared" si="477"/>
        <v>8</v>
      </c>
      <c r="M2480" s="33">
        <f t="shared" si="478"/>
        <v>1995</v>
      </c>
      <c r="N2480" s="34">
        <v>17.86</v>
      </c>
      <c r="P2480" s="32">
        <v>35422</v>
      </c>
      <c r="Q2480" s="33">
        <f t="shared" si="479"/>
        <v>12</v>
      </c>
      <c r="R2480" s="33">
        <f t="shared" si="480"/>
        <v>1996</v>
      </c>
      <c r="S2480" s="34">
        <v>23.51</v>
      </c>
    </row>
    <row r="2481" spans="1:19">
      <c r="A2481" s="32">
        <v>37349</v>
      </c>
      <c r="B2481" s="33">
        <f t="shared" si="473"/>
        <v>4</v>
      </c>
      <c r="C2481" s="33">
        <f t="shared" si="474"/>
        <v>2002</v>
      </c>
      <c r="D2481" s="34">
        <v>0.44400000000000001</v>
      </c>
      <c r="F2481" s="32">
        <v>39020</v>
      </c>
      <c r="G2481" s="33">
        <f t="shared" si="475"/>
        <v>10</v>
      </c>
      <c r="H2481" s="33">
        <f t="shared" si="476"/>
        <v>2006</v>
      </c>
      <c r="I2481" s="34">
        <v>6.99</v>
      </c>
      <c r="K2481" s="32">
        <v>34925</v>
      </c>
      <c r="L2481" s="33">
        <f t="shared" si="477"/>
        <v>8</v>
      </c>
      <c r="M2481" s="33">
        <f t="shared" si="478"/>
        <v>1995</v>
      </c>
      <c r="N2481" s="34">
        <v>17.48</v>
      </c>
      <c r="P2481" s="32">
        <v>35423</v>
      </c>
      <c r="Q2481" s="33">
        <f t="shared" si="479"/>
        <v>12</v>
      </c>
      <c r="R2481" s="33">
        <f t="shared" si="480"/>
        <v>1996</v>
      </c>
      <c r="S2481" s="34">
        <v>23.66</v>
      </c>
    </row>
    <row r="2482" spans="1:19">
      <c r="A2482" s="32">
        <v>37350</v>
      </c>
      <c r="B2482" s="33">
        <f t="shared" si="473"/>
        <v>4</v>
      </c>
      <c r="C2482" s="33">
        <f t="shared" si="474"/>
        <v>2002</v>
      </c>
      <c r="D2482" s="34">
        <v>0.44</v>
      </c>
      <c r="F2482" s="32">
        <v>39021</v>
      </c>
      <c r="G2482" s="33">
        <f t="shared" si="475"/>
        <v>10</v>
      </c>
      <c r="H2482" s="33">
        <f t="shared" si="476"/>
        <v>2006</v>
      </c>
      <c r="I2482" s="34">
        <v>6.64</v>
      </c>
      <c r="K2482" s="32">
        <v>34926</v>
      </c>
      <c r="L2482" s="33">
        <f t="shared" si="477"/>
        <v>8</v>
      </c>
      <c r="M2482" s="33">
        <f t="shared" si="478"/>
        <v>1995</v>
      </c>
      <c r="N2482" s="34">
        <v>17.399999999999999</v>
      </c>
      <c r="P2482" s="32">
        <v>35426</v>
      </c>
      <c r="Q2482" s="33">
        <f t="shared" si="479"/>
        <v>12</v>
      </c>
      <c r="R2482" s="33">
        <f t="shared" si="480"/>
        <v>1996</v>
      </c>
      <c r="S2482" s="34">
        <v>23.55</v>
      </c>
    </row>
    <row r="2483" spans="1:19">
      <c r="A2483" s="32">
        <v>37351</v>
      </c>
      <c r="B2483" s="33">
        <f t="shared" si="473"/>
        <v>4</v>
      </c>
      <c r="C2483" s="33">
        <f t="shared" si="474"/>
        <v>2002</v>
      </c>
      <c r="D2483" s="34">
        <v>0.43</v>
      </c>
      <c r="F2483" s="32">
        <v>39022</v>
      </c>
      <c r="G2483" s="33">
        <f t="shared" si="475"/>
        <v>11</v>
      </c>
      <c r="H2483" s="33">
        <f t="shared" si="476"/>
        <v>2006</v>
      </c>
      <c r="I2483" s="34">
        <v>7.15</v>
      </c>
      <c r="K2483" s="32">
        <v>34927</v>
      </c>
      <c r="L2483" s="33">
        <f t="shared" si="477"/>
        <v>8</v>
      </c>
      <c r="M2483" s="33">
        <f t="shared" si="478"/>
        <v>1995</v>
      </c>
      <c r="N2483" s="34">
        <v>17.59</v>
      </c>
      <c r="P2483" s="32">
        <v>35429</v>
      </c>
      <c r="Q2483" s="33">
        <f t="shared" si="479"/>
        <v>12</v>
      </c>
      <c r="R2483" s="33">
        <f t="shared" si="480"/>
        <v>1996</v>
      </c>
      <c r="S2483" s="34">
        <v>23.95</v>
      </c>
    </row>
    <row r="2484" spans="1:19">
      <c r="A2484" s="32">
        <v>37354</v>
      </c>
      <c r="B2484" s="33">
        <f t="shared" si="473"/>
        <v>4</v>
      </c>
      <c r="C2484" s="33">
        <f t="shared" si="474"/>
        <v>2002</v>
      </c>
      <c r="D2484" s="34">
        <v>0.438</v>
      </c>
      <c r="F2484" s="32">
        <v>39023</v>
      </c>
      <c r="G2484" s="33">
        <f t="shared" si="475"/>
        <v>11</v>
      </c>
      <c r="H2484" s="33">
        <f t="shared" si="476"/>
        <v>2006</v>
      </c>
      <c r="I2484" s="34">
        <v>7.32</v>
      </c>
      <c r="K2484" s="32">
        <v>34928</v>
      </c>
      <c r="L2484" s="33">
        <f t="shared" si="477"/>
        <v>8</v>
      </c>
      <c r="M2484" s="33">
        <f t="shared" si="478"/>
        <v>1995</v>
      </c>
      <c r="N2484" s="34">
        <v>17.649999999999999</v>
      </c>
      <c r="P2484" s="32">
        <v>35430</v>
      </c>
      <c r="Q2484" s="33">
        <f t="shared" si="479"/>
        <v>12</v>
      </c>
      <c r="R2484" s="33">
        <f t="shared" si="480"/>
        <v>1996</v>
      </c>
      <c r="S2484" s="34">
        <v>23.9</v>
      </c>
    </row>
    <row r="2485" spans="1:19">
      <c r="A2485" s="32">
        <v>37355</v>
      </c>
      <c r="B2485" s="33">
        <f t="shared" si="473"/>
        <v>4</v>
      </c>
      <c r="C2485" s="33">
        <f t="shared" si="474"/>
        <v>2002</v>
      </c>
      <c r="D2485" s="34">
        <v>0.41199999999999998</v>
      </c>
      <c r="F2485" s="32">
        <v>39024</v>
      </c>
      <c r="G2485" s="33">
        <f t="shared" si="475"/>
        <v>11</v>
      </c>
      <c r="H2485" s="33">
        <f t="shared" si="476"/>
        <v>2006</v>
      </c>
      <c r="I2485" s="34">
        <v>7.43</v>
      </c>
      <c r="K2485" s="32">
        <v>34929</v>
      </c>
      <c r="L2485" s="33">
        <f t="shared" si="477"/>
        <v>8</v>
      </c>
      <c r="M2485" s="33">
        <f t="shared" si="478"/>
        <v>1995</v>
      </c>
      <c r="N2485" s="34">
        <v>17.87</v>
      </c>
      <c r="P2485" s="32">
        <v>35432</v>
      </c>
      <c r="Q2485" s="33">
        <f t="shared" si="479"/>
        <v>1</v>
      </c>
      <c r="R2485" s="33">
        <f t="shared" si="480"/>
        <v>1997</v>
      </c>
      <c r="S2485" s="34">
        <v>24.45</v>
      </c>
    </row>
    <row r="2486" spans="1:19">
      <c r="A2486" s="32">
        <v>37356</v>
      </c>
      <c r="B2486" s="33">
        <f t="shared" si="473"/>
        <v>4</v>
      </c>
      <c r="C2486" s="33">
        <f t="shared" si="474"/>
        <v>2002</v>
      </c>
      <c r="D2486" s="34">
        <v>0.41</v>
      </c>
      <c r="F2486" s="32">
        <v>39027</v>
      </c>
      <c r="G2486" s="33">
        <f t="shared" si="475"/>
        <v>11</v>
      </c>
      <c r="H2486" s="33">
        <f t="shared" si="476"/>
        <v>2006</v>
      </c>
      <c r="I2486" s="34">
        <v>6.72</v>
      </c>
      <c r="K2486" s="32">
        <v>34932</v>
      </c>
      <c r="L2486" s="33">
        <f t="shared" si="477"/>
        <v>8</v>
      </c>
      <c r="M2486" s="33">
        <f t="shared" si="478"/>
        <v>1995</v>
      </c>
      <c r="N2486" s="34">
        <v>18.260000000000002</v>
      </c>
      <c r="P2486" s="32">
        <v>35433</v>
      </c>
      <c r="Q2486" s="33">
        <f t="shared" si="479"/>
        <v>1</v>
      </c>
      <c r="R2486" s="33">
        <f t="shared" si="480"/>
        <v>1997</v>
      </c>
      <c r="S2486" s="34">
        <v>24.19</v>
      </c>
    </row>
    <row r="2487" spans="1:19">
      <c r="A2487" s="32">
        <v>37357</v>
      </c>
      <c r="B2487" s="33">
        <f t="shared" si="473"/>
        <v>4</v>
      </c>
      <c r="C2487" s="33">
        <f t="shared" si="474"/>
        <v>2002</v>
      </c>
      <c r="D2487" s="34">
        <v>0.39</v>
      </c>
      <c r="F2487" s="32">
        <v>39028</v>
      </c>
      <c r="G2487" s="33">
        <f t="shared" si="475"/>
        <v>11</v>
      </c>
      <c r="H2487" s="33">
        <f t="shared" si="476"/>
        <v>2006</v>
      </c>
      <c r="I2487" s="34">
        <v>6.59</v>
      </c>
      <c r="K2487" s="32">
        <v>34933</v>
      </c>
      <c r="L2487" s="33">
        <f t="shared" si="477"/>
        <v>8</v>
      </c>
      <c r="M2487" s="33">
        <f t="shared" si="478"/>
        <v>1995</v>
      </c>
      <c r="N2487" s="34">
        <v>18.54</v>
      </c>
      <c r="P2487" s="32">
        <v>35436</v>
      </c>
      <c r="Q2487" s="33">
        <f t="shared" si="479"/>
        <v>1</v>
      </c>
      <c r="R2487" s="33">
        <f t="shared" si="480"/>
        <v>1997</v>
      </c>
      <c r="S2487" s="34">
        <v>24.76</v>
      </c>
    </row>
    <row r="2488" spans="1:19">
      <c r="A2488" s="32">
        <v>37358</v>
      </c>
      <c r="B2488" s="33">
        <f t="shared" si="473"/>
        <v>4</v>
      </c>
      <c r="C2488" s="33">
        <f t="shared" si="474"/>
        <v>2002</v>
      </c>
      <c r="D2488" s="34">
        <v>0.38100000000000001</v>
      </c>
      <c r="F2488" s="32">
        <v>39029</v>
      </c>
      <c r="G2488" s="33">
        <f t="shared" si="475"/>
        <v>11</v>
      </c>
      <c r="H2488" s="33">
        <f t="shared" si="476"/>
        <v>2006</v>
      </c>
      <c r="I2488" s="34">
        <v>7.39</v>
      </c>
      <c r="K2488" s="32">
        <v>34934</v>
      </c>
      <c r="L2488" s="33">
        <f t="shared" si="477"/>
        <v>8</v>
      </c>
      <c r="M2488" s="33">
        <f t="shared" si="478"/>
        <v>1995</v>
      </c>
      <c r="N2488" s="34">
        <v>18.79</v>
      </c>
      <c r="P2488" s="32">
        <v>35437</v>
      </c>
      <c r="Q2488" s="33">
        <f t="shared" si="479"/>
        <v>1</v>
      </c>
      <c r="R2488" s="33">
        <f t="shared" si="480"/>
        <v>1997</v>
      </c>
      <c r="S2488" s="34">
        <v>24.76</v>
      </c>
    </row>
    <row r="2489" spans="1:19">
      <c r="A2489" s="32">
        <v>37361</v>
      </c>
      <c r="B2489" s="33">
        <f t="shared" si="473"/>
        <v>4</v>
      </c>
      <c r="C2489" s="33">
        <f t="shared" si="474"/>
        <v>2002</v>
      </c>
      <c r="D2489" s="34">
        <v>0.39500000000000002</v>
      </c>
      <c r="F2489" s="32">
        <v>39030</v>
      </c>
      <c r="G2489" s="33">
        <f t="shared" si="475"/>
        <v>11</v>
      </c>
      <c r="H2489" s="33">
        <f t="shared" si="476"/>
        <v>2006</v>
      </c>
      <c r="I2489" s="34">
        <v>7.35</v>
      </c>
      <c r="K2489" s="32">
        <v>34935</v>
      </c>
      <c r="L2489" s="33">
        <f t="shared" si="477"/>
        <v>8</v>
      </c>
      <c r="M2489" s="33">
        <f t="shared" si="478"/>
        <v>1995</v>
      </c>
      <c r="N2489" s="34">
        <v>19.600000000000001</v>
      </c>
      <c r="P2489" s="32">
        <v>35438</v>
      </c>
      <c r="Q2489" s="33">
        <f t="shared" si="479"/>
        <v>1</v>
      </c>
      <c r="R2489" s="33">
        <f t="shared" si="480"/>
        <v>1997</v>
      </c>
      <c r="S2489" s="34">
        <v>24.78</v>
      </c>
    </row>
    <row r="2490" spans="1:19">
      <c r="A2490" s="32">
        <v>37362</v>
      </c>
      <c r="B2490" s="33">
        <f t="shared" si="473"/>
        <v>4</v>
      </c>
      <c r="C2490" s="33">
        <f t="shared" si="474"/>
        <v>2002</v>
      </c>
      <c r="D2490" s="34">
        <v>0.39500000000000002</v>
      </c>
      <c r="F2490" s="32">
        <v>39031</v>
      </c>
      <c r="G2490" s="33">
        <f t="shared" si="475"/>
        <v>11</v>
      </c>
      <c r="H2490" s="33">
        <f t="shared" si="476"/>
        <v>2006</v>
      </c>
      <c r="I2490" s="34">
        <v>7.16</v>
      </c>
      <c r="K2490" s="32">
        <v>34936</v>
      </c>
      <c r="L2490" s="33">
        <f t="shared" si="477"/>
        <v>8</v>
      </c>
      <c r="M2490" s="33">
        <f t="shared" si="478"/>
        <v>1995</v>
      </c>
      <c r="N2490" s="34">
        <v>19.91</v>
      </c>
      <c r="P2490" s="32">
        <v>35439</v>
      </c>
      <c r="Q2490" s="33">
        <f t="shared" si="479"/>
        <v>1</v>
      </c>
      <c r="R2490" s="33">
        <f t="shared" si="480"/>
        <v>1997</v>
      </c>
      <c r="S2490" s="34">
        <v>24.83</v>
      </c>
    </row>
    <row r="2491" spans="1:19">
      <c r="A2491" s="32">
        <v>37363</v>
      </c>
      <c r="B2491" s="33">
        <f t="shared" si="473"/>
        <v>4</v>
      </c>
      <c r="C2491" s="33">
        <f t="shared" si="474"/>
        <v>2002</v>
      </c>
      <c r="D2491" s="34">
        <v>0.40300000000000002</v>
      </c>
      <c r="F2491" s="32">
        <v>39034</v>
      </c>
      <c r="G2491" s="33">
        <f t="shared" si="475"/>
        <v>11</v>
      </c>
      <c r="H2491" s="33">
        <f t="shared" si="476"/>
        <v>2006</v>
      </c>
      <c r="I2491" s="34">
        <v>7.26</v>
      </c>
      <c r="K2491" s="32">
        <v>34939</v>
      </c>
      <c r="L2491" s="33">
        <f t="shared" si="477"/>
        <v>8</v>
      </c>
      <c r="M2491" s="33">
        <f t="shared" si="478"/>
        <v>1995</v>
      </c>
      <c r="N2491" s="34">
        <v>17.84</v>
      </c>
      <c r="P2491" s="32">
        <v>35440</v>
      </c>
      <c r="Q2491" s="33">
        <f t="shared" si="479"/>
        <v>1</v>
      </c>
      <c r="R2491" s="33">
        <f t="shared" si="480"/>
        <v>1997</v>
      </c>
      <c r="S2491" s="34">
        <v>24.22</v>
      </c>
    </row>
    <row r="2492" spans="1:19">
      <c r="A2492" s="32">
        <v>37364</v>
      </c>
      <c r="B2492" s="33">
        <f t="shared" si="473"/>
        <v>4</v>
      </c>
      <c r="C2492" s="33">
        <f t="shared" si="474"/>
        <v>2002</v>
      </c>
      <c r="D2492" s="34">
        <v>0.41099999999999998</v>
      </c>
      <c r="F2492" s="32">
        <v>39035</v>
      </c>
      <c r="G2492" s="33">
        <f t="shared" si="475"/>
        <v>11</v>
      </c>
      <c r="H2492" s="33">
        <f t="shared" si="476"/>
        <v>2006</v>
      </c>
      <c r="I2492" s="34">
        <v>7.42</v>
      </c>
      <c r="K2492" s="32">
        <v>34940</v>
      </c>
      <c r="L2492" s="33">
        <f t="shared" si="477"/>
        <v>8</v>
      </c>
      <c r="M2492" s="33">
        <f t="shared" si="478"/>
        <v>1995</v>
      </c>
      <c r="N2492" s="34">
        <v>17.87</v>
      </c>
      <c r="P2492" s="32">
        <v>35443</v>
      </c>
      <c r="Q2492" s="33">
        <f t="shared" si="479"/>
        <v>1</v>
      </c>
      <c r="R2492" s="33">
        <f t="shared" si="480"/>
        <v>1997</v>
      </c>
      <c r="S2492" s="34">
        <v>23.41</v>
      </c>
    </row>
    <row r="2493" spans="1:19">
      <c r="A2493" s="32">
        <v>37365</v>
      </c>
      <c r="B2493" s="33">
        <f t="shared" si="473"/>
        <v>4</v>
      </c>
      <c r="C2493" s="33">
        <f t="shared" si="474"/>
        <v>2002</v>
      </c>
      <c r="D2493" s="34">
        <v>0.40400000000000003</v>
      </c>
      <c r="F2493" s="32">
        <v>39036</v>
      </c>
      <c r="G2493" s="33">
        <f t="shared" si="475"/>
        <v>11</v>
      </c>
      <c r="H2493" s="33">
        <f t="shared" si="476"/>
        <v>2006</v>
      </c>
      <c r="I2493" s="34">
        <v>7.45</v>
      </c>
      <c r="K2493" s="32">
        <v>34941</v>
      </c>
      <c r="L2493" s="33">
        <f t="shared" si="477"/>
        <v>8</v>
      </c>
      <c r="M2493" s="33">
        <f t="shared" si="478"/>
        <v>1995</v>
      </c>
      <c r="N2493" s="34">
        <v>17.739999999999998</v>
      </c>
      <c r="P2493" s="32">
        <v>35445</v>
      </c>
      <c r="Q2493" s="33">
        <f t="shared" si="479"/>
        <v>1</v>
      </c>
      <c r="R2493" s="33">
        <f t="shared" si="480"/>
        <v>1997</v>
      </c>
      <c r="S2493" s="34">
        <v>23.31</v>
      </c>
    </row>
    <row r="2494" spans="1:19">
      <c r="A2494" s="32">
        <v>37368</v>
      </c>
      <c r="B2494" s="33">
        <f t="shared" si="473"/>
        <v>4</v>
      </c>
      <c r="C2494" s="33">
        <f t="shared" si="474"/>
        <v>2002</v>
      </c>
      <c r="D2494" s="34">
        <v>0.41</v>
      </c>
      <c r="F2494" s="32">
        <v>39037</v>
      </c>
      <c r="G2494" s="33">
        <f t="shared" si="475"/>
        <v>11</v>
      </c>
      <c r="H2494" s="33">
        <f t="shared" si="476"/>
        <v>2006</v>
      </c>
      <c r="I2494" s="34">
        <v>7.59</v>
      </c>
      <c r="K2494" s="32">
        <v>34942</v>
      </c>
      <c r="L2494" s="33">
        <f t="shared" si="477"/>
        <v>8</v>
      </c>
      <c r="M2494" s="33">
        <f t="shared" si="478"/>
        <v>1995</v>
      </c>
      <c r="N2494" s="34">
        <v>17.89</v>
      </c>
      <c r="P2494" s="32">
        <v>35446</v>
      </c>
      <c r="Q2494" s="33">
        <f t="shared" si="479"/>
        <v>1</v>
      </c>
      <c r="R2494" s="33">
        <f t="shared" si="480"/>
        <v>1997</v>
      </c>
      <c r="S2494" s="34">
        <v>23.31</v>
      </c>
    </row>
    <row r="2495" spans="1:19">
      <c r="A2495" s="32">
        <v>37369</v>
      </c>
      <c r="B2495" s="33">
        <f t="shared" si="473"/>
        <v>4</v>
      </c>
      <c r="C2495" s="33">
        <f t="shared" si="474"/>
        <v>2002</v>
      </c>
      <c r="D2495" s="34">
        <v>0.41699999999999998</v>
      </c>
      <c r="F2495" s="32">
        <v>39038</v>
      </c>
      <c r="G2495" s="33">
        <f t="shared" si="475"/>
        <v>11</v>
      </c>
      <c r="H2495" s="33">
        <f t="shared" si="476"/>
        <v>2006</v>
      </c>
      <c r="I2495" s="34">
        <v>7.23</v>
      </c>
      <c r="K2495" s="32">
        <v>34943</v>
      </c>
      <c r="L2495" s="33">
        <f t="shared" si="477"/>
        <v>9</v>
      </c>
      <c r="M2495" s="33">
        <f t="shared" si="478"/>
        <v>1995</v>
      </c>
      <c r="N2495" s="34">
        <v>18.079999999999998</v>
      </c>
      <c r="P2495" s="32">
        <v>35447</v>
      </c>
      <c r="Q2495" s="33">
        <f t="shared" si="479"/>
        <v>1</v>
      </c>
      <c r="R2495" s="33">
        <f t="shared" si="480"/>
        <v>1997</v>
      </c>
      <c r="S2495" s="34">
        <v>22.87</v>
      </c>
    </row>
    <row r="2496" spans="1:19">
      <c r="A2496" s="32">
        <v>37370</v>
      </c>
      <c r="B2496" s="33">
        <f t="shared" si="473"/>
        <v>4</v>
      </c>
      <c r="C2496" s="33">
        <f t="shared" si="474"/>
        <v>2002</v>
      </c>
      <c r="D2496" s="34">
        <v>0.41099999999999998</v>
      </c>
      <c r="F2496" s="32">
        <v>39041</v>
      </c>
      <c r="G2496" s="33">
        <f t="shared" si="475"/>
        <v>11</v>
      </c>
      <c r="H2496" s="33">
        <f t="shared" si="476"/>
        <v>2006</v>
      </c>
      <c r="I2496" s="34">
        <v>7.79</v>
      </c>
      <c r="K2496" s="32">
        <v>34947</v>
      </c>
      <c r="L2496" s="33">
        <f t="shared" si="477"/>
        <v>9</v>
      </c>
      <c r="M2496" s="33">
        <f t="shared" si="478"/>
        <v>1995</v>
      </c>
      <c r="N2496" s="34">
        <v>18.489999999999998</v>
      </c>
      <c r="P2496" s="32">
        <v>35450</v>
      </c>
      <c r="Q2496" s="33">
        <f t="shared" si="479"/>
        <v>1</v>
      </c>
      <c r="R2496" s="33">
        <f t="shared" si="480"/>
        <v>1997</v>
      </c>
      <c r="S2496" s="34">
        <v>22.86</v>
      </c>
    </row>
    <row r="2497" spans="1:19">
      <c r="A2497" s="32">
        <v>37371</v>
      </c>
      <c r="B2497" s="33">
        <f t="shared" si="473"/>
        <v>4</v>
      </c>
      <c r="C2497" s="33">
        <f t="shared" si="474"/>
        <v>2002</v>
      </c>
      <c r="D2497" s="34">
        <v>0.41499999999999998</v>
      </c>
      <c r="F2497" s="32">
        <v>39042</v>
      </c>
      <c r="G2497" s="33">
        <f t="shared" si="475"/>
        <v>11</v>
      </c>
      <c r="H2497" s="33">
        <f t="shared" si="476"/>
        <v>2006</v>
      </c>
      <c r="I2497" s="34">
        <v>7.57</v>
      </c>
      <c r="K2497" s="32">
        <v>34948</v>
      </c>
      <c r="L2497" s="33">
        <f t="shared" si="477"/>
        <v>9</v>
      </c>
      <c r="M2497" s="33">
        <f t="shared" si="478"/>
        <v>1995</v>
      </c>
      <c r="N2497" s="34">
        <v>18.27</v>
      </c>
      <c r="P2497" s="32">
        <v>35451</v>
      </c>
      <c r="Q2497" s="33">
        <f t="shared" si="479"/>
        <v>1</v>
      </c>
      <c r="R2497" s="33">
        <f t="shared" si="480"/>
        <v>1997</v>
      </c>
      <c r="S2497" s="34">
        <v>22.98</v>
      </c>
    </row>
    <row r="2498" spans="1:19">
      <c r="A2498" s="32">
        <v>37372</v>
      </c>
      <c r="B2498" s="33">
        <f t="shared" si="473"/>
        <v>4</v>
      </c>
      <c r="C2498" s="33">
        <f t="shared" si="474"/>
        <v>2002</v>
      </c>
      <c r="D2498" s="34">
        <v>0.40699999999999997</v>
      </c>
      <c r="F2498" s="32">
        <v>39043</v>
      </c>
      <c r="G2498" s="33">
        <f t="shared" si="475"/>
        <v>11</v>
      </c>
      <c r="H2498" s="33">
        <f t="shared" si="476"/>
        <v>2006</v>
      </c>
      <c r="I2498" s="34">
        <v>7.42</v>
      </c>
      <c r="K2498" s="32">
        <v>34949</v>
      </c>
      <c r="L2498" s="33">
        <f t="shared" si="477"/>
        <v>9</v>
      </c>
      <c r="M2498" s="33">
        <f t="shared" si="478"/>
        <v>1995</v>
      </c>
      <c r="N2498" s="34">
        <v>18.27</v>
      </c>
      <c r="P2498" s="32">
        <v>35452</v>
      </c>
      <c r="Q2498" s="33">
        <f t="shared" si="479"/>
        <v>1</v>
      </c>
      <c r="R2498" s="33">
        <f t="shared" si="480"/>
        <v>1997</v>
      </c>
      <c r="S2498" s="34">
        <v>22.93</v>
      </c>
    </row>
    <row r="2499" spans="1:19">
      <c r="A2499" s="32">
        <v>37375</v>
      </c>
      <c r="B2499" s="33">
        <f t="shared" si="473"/>
        <v>4</v>
      </c>
      <c r="C2499" s="33">
        <f t="shared" si="474"/>
        <v>2002</v>
      </c>
      <c r="D2499" s="34">
        <v>0.41599999999999998</v>
      </c>
      <c r="F2499" s="32">
        <v>39048</v>
      </c>
      <c r="G2499" s="33">
        <f t="shared" si="475"/>
        <v>11</v>
      </c>
      <c r="H2499" s="33">
        <f t="shared" si="476"/>
        <v>2006</v>
      </c>
      <c r="I2499" s="34">
        <v>7.58</v>
      </c>
      <c r="K2499" s="32">
        <v>34950</v>
      </c>
      <c r="L2499" s="33">
        <f t="shared" si="477"/>
        <v>9</v>
      </c>
      <c r="M2499" s="33">
        <f t="shared" si="478"/>
        <v>1995</v>
      </c>
      <c r="N2499" s="34">
        <v>18.440000000000001</v>
      </c>
      <c r="P2499" s="32">
        <v>35453</v>
      </c>
      <c r="Q2499" s="33">
        <f t="shared" si="479"/>
        <v>1</v>
      </c>
      <c r="R2499" s="33">
        <f t="shared" si="480"/>
        <v>1997</v>
      </c>
      <c r="S2499" s="34">
        <v>22.93</v>
      </c>
    </row>
    <row r="2500" spans="1:19">
      <c r="A2500" s="32">
        <v>37376</v>
      </c>
      <c r="B2500" s="33">
        <f t="shared" si="473"/>
        <v>4</v>
      </c>
      <c r="C2500" s="33">
        <f t="shared" si="474"/>
        <v>2002</v>
      </c>
      <c r="D2500" s="34">
        <v>0.42</v>
      </c>
      <c r="F2500" s="32">
        <v>39049</v>
      </c>
      <c r="G2500" s="33">
        <f t="shared" si="475"/>
        <v>11</v>
      </c>
      <c r="H2500" s="33">
        <f t="shared" si="476"/>
        <v>2006</v>
      </c>
      <c r="I2500" s="34">
        <v>7.61</v>
      </c>
      <c r="K2500" s="32">
        <v>34953</v>
      </c>
      <c r="L2500" s="33">
        <f t="shared" si="477"/>
        <v>9</v>
      </c>
      <c r="M2500" s="33">
        <f t="shared" si="478"/>
        <v>1995</v>
      </c>
      <c r="N2500" s="34">
        <v>18.489999999999998</v>
      </c>
      <c r="P2500" s="32">
        <v>35454</v>
      </c>
      <c r="Q2500" s="33">
        <f t="shared" si="479"/>
        <v>1</v>
      </c>
      <c r="R2500" s="33">
        <f t="shared" si="480"/>
        <v>1997</v>
      </c>
      <c r="S2500" s="34">
        <v>22.8</v>
      </c>
    </row>
    <row r="2501" spans="1:19">
      <c r="A2501" s="32">
        <v>37377</v>
      </c>
      <c r="B2501" s="33">
        <f t="shared" si="473"/>
        <v>5</v>
      </c>
      <c r="C2501" s="33">
        <f t="shared" si="474"/>
        <v>2002</v>
      </c>
      <c r="D2501" s="34">
        <v>0.41599999999999998</v>
      </c>
      <c r="F2501" s="32">
        <v>39050</v>
      </c>
      <c r="G2501" s="33">
        <f t="shared" si="475"/>
        <v>11</v>
      </c>
      <c r="H2501" s="33">
        <f t="shared" si="476"/>
        <v>2006</v>
      </c>
      <c r="I2501" s="34">
        <v>7.74</v>
      </c>
      <c r="K2501" s="32">
        <v>34954</v>
      </c>
      <c r="L2501" s="33">
        <f t="shared" si="477"/>
        <v>9</v>
      </c>
      <c r="M2501" s="33">
        <f t="shared" si="478"/>
        <v>1995</v>
      </c>
      <c r="N2501" s="34">
        <v>18.760000000000002</v>
      </c>
      <c r="P2501" s="32">
        <v>35457</v>
      </c>
      <c r="Q2501" s="33">
        <f t="shared" si="479"/>
        <v>1</v>
      </c>
      <c r="R2501" s="33">
        <f t="shared" si="480"/>
        <v>1997</v>
      </c>
      <c r="S2501" s="34">
        <v>22.56</v>
      </c>
    </row>
    <row r="2502" spans="1:19">
      <c r="A2502" s="32">
        <v>37378</v>
      </c>
      <c r="B2502" s="33">
        <f t="shared" si="473"/>
        <v>5</v>
      </c>
      <c r="C2502" s="33">
        <f t="shared" si="474"/>
        <v>2002</v>
      </c>
      <c r="D2502" s="34">
        <v>0.41099999999999998</v>
      </c>
      <c r="F2502" s="32">
        <v>39051</v>
      </c>
      <c r="G2502" s="33">
        <f t="shared" si="475"/>
        <v>11</v>
      </c>
      <c r="H2502" s="33">
        <f t="shared" si="476"/>
        <v>2006</v>
      </c>
      <c r="I2502" s="34">
        <v>8.32</v>
      </c>
      <c r="K2502" s="32">
        <v>34955</v>
      </c>
      <c r="L2502" s="33">
        <f t="shared" si="477"/>
        <v>9</v>
      </c>
      <c r="M2502" s="33">
        <f t="shared" si="478"/>
        <v>1995</v>
      </c>
      <c r="N2502" s="34">
        <v>18.53</v>
      </c>
      <c r="P2502" s="32">
        <v>35458</v>
      </c>
      <c r="Q2502" s="33">
        <f t="shared" si="479"/>
        <v>1</v>
      </c>
      <c r="R2502" s="33">
        <f t="shared" si="480"/>
        <v>1997</v>
      </c>
      <c r="S2502" s="34">
        <v>22.62</v>
      </c>
    </row>
    <row r="2503" spans="1:19">
      <c r="A2503" s="32">
        <v>37379</v>
      </c>
      <c r="B2503" s="33">
        <f t="shared" si="473"/>
        <v>5</v>
      </c>
      <c r="C2503" s="33">
        <f t="shared" si="474"/>
        <v>2002</v>
      </c>
      <c r="D2503" s="34">
        <v>0.41099999999999998</v>
      </c>
      <c r="F2503" s="32">
        <v>39052</v>
      </c>
      <c r="G2503" s="33">
        <f t="shared" si="475"/>
        <v>12</v>
      </c>
      <c r="H2503" s="33">
        <f t="shared" si="476"/>
        <v>2006</v>
      </c>
      <c r="I2503" s="34">
        <v>8.42</v>
      </c>
      <c r="K2503" s="32">
        <v>34956</v>
      </c>
      <c r="L2503" s="33">
        <f t="shared" si="477"/>
        <v>9</v>
      </c>
      <c r="M2503" s="33">
        <f t="shared" si="478"/>
        <v>1995</v>
      </c>
      <c r="N2503" s="34">
        <v>18.87</v>
      </c>
      <c r="P2503" s="32">
        <v>35459</v>
      </c>
      <c r="Q2503" s="33">
        <f t="shared" si="479"/>
        <v>1</v>
      </c>
      <c r="R2503" s="33">
        <f t="shared" si="480"/>
        <v>1997</v>
      </c>
      <c r="S2503" s="34">
        <v>23.01</v>
      </c>
    </row>
    <row r="2504" spans="1:19">
      <c r="A2504" s="32">
        <v>37382</v>
      </c>
      <c r="B2504" s="33">
        <f t="shared" si="473"/>
        <v>5</v>
      </c>
      <c r="C2504" s="33">
        <f t="shared" si="474"/>
        <v>2002</v>
      </c>
      <c r="D2504" s="34">
        <v>0.40799999999999997</v>
      </c>
      <c r="F2504" s="32">
        <v>39055</v>
      </c>
      <c r="G2504" s="33">
        <f t="shared" si="475"/>
        <v>12</v>
      </c>
      <c r="H2504" s="33">
        <f t="shared" si="476"/>
        <v>2006</v>
      </c>
      <c r="I2504" s="34">
        <v>7.84</v>
      </c>
      <c r="K2504" s="32">
        <v>34957</v>
      </c>
      <c r="L2504" s="33">
        <f t="shared" si="477"/>
        <v>9</v>
      </c>
      <c r="M2504" s="33">
        <f t="shared" si="478"/>
        <v>1995</v>
      </c>
      <c r="N2504" s="34">
        <v>18.940000000000001</v>
      </c>
      <c r="P2504" s="32">
        <v>35460</v>
      </c>
      <c r="Q2504" s="33">
        <f t="shared" si="479"/>
        <v>1</v>
      </c>
      <c r="R2504" s="33">
        <f t="shared" si="480"/>
        <v>1997</v>
      </c>
      <c r="S2504" s="34">
        <v>23.43</v>
      </c>
    </row>
    <row r="2505" spans="1:19">
      <c r="A2505" s="32">
        <v>37383</v>
      </c>
      <c r="B2505" s="33">
        <f t="shared" si="473"/>
        <v>5</v>
      </c>
      <c r="C2505" s="33">
        <f t="shared" si="474"/>
        <v>2002</v>
      </c>
      <c r="D2505" s="34">
        <v>0.41</v>
      </c>
      <c r="F2505" s="32">
        <v>39056</v>
      </c>
      <c r="G2505" s="33">
        <f t="shared" si="475"/>
        <v>12</v>
      </c>
      <c r="H2505" s="33">
        <f t="shared" si="476"/>
        <v>2006</v>
      </c>
      <c r="I2505" s="34">
        <v>7.32</v>
      </c>
      <c r="K2505" s="32">
        <v>34960</v>
      </c>
      <c r="L2505" s="33">
        <f t="shared" si="477"/>
        <v>9</v>
      </c>
      <c r="M2505" s="33">
        <f t="shared" si="478"/>
        <v>1995</v>
      </c>
      <c r="N2505" s="34">
        <v>18.920000000000002</v>
      </c>
      <c r="P2505" s="32">
        <v>35461</v>
      </c>
      <c r="Q2505" s="33">
        <f t="shared" si="479"/>
        <v>1</v>
      </c>
      <c r="R2505" s="33">
        <f t="shared" si="480"/>
        <v>1997</v>
      </c>
      <c r="S2505" s="34">
        <v>23.28</v>
      </c>
    </row>
    <row r="2506" spans="1:19">
      <c r="A2506" s="32">
        <v>37384</v>
      </c>
      <c r="B2506" s="33">
        <f t="shared" si="473"/>
        <v>5</v>
      </c>
      <c r="C2506" s="33">
        <f t="shared" si="474"/>
        <v>2002</v>
      </c>
      <c r="D2506" s="34">
        <v>0.42499999999999999</v>
      </c>
      <c r="F2506" s="32">
        <v>39057</v>
      </c>
      <c r="G2506" s="33">
        <f t="shared" si="475"/>
        <v>12</v>
      </c>
      <c r="H2506" s="33">
        <f t="shared" si="476"/>
        <v>2006</v>
      </c>
      <c r="I2506" s="34">
        <v>7.32</v>
      </c>
      <c r="K2506" s="32">
        <v>34961</v>
      </c>
      <c r="L2506" s="33">
        <f t="shared" si="477"/>
        <v>9</v>
      </c>
      <c r="M2506" s="33">
        <f t="shared" si="478"/>
        <v>1995</v>
      </c>
      <c r="N2506" s="34">
        <v>19.010000000000002</v>
      </c>
      <c r="P2506" s="32">
        <v>35464</v>
      </c>
      <c r="Q2506" s="33">
        <f t="shared" si="479"/>
        <v>2</v>
      </c>
      <c r="R2506" s="33">
        <f t="shared" si="480"/>
        <v>1997</v>
      </c>
      <c r="S2506" s="34">
        <v>22.91</v>
      </c>
    </row>
    <row r="2507" spans="1:19">
      <c r="A2507" s="32">
        <v>37385</v>
      </c>
      <c r="B2507" s="33">
        <f t="shared" si="473"/>
        <v>5</v>
      </c>
      <c r="C2507" s="33">
        <f t="shared" si="474"/>
        <v>2002</v>
      </c>
      <c r="D2507" s="34">
        <v>0.41399999999999998</v>
      </c>
      <c r="F2507" s="32">
        <v>39058</v>
      </c>
      <c r="G2507" s="33">
        <f t="shared" si="475"/>
        <v>12</v>
      </c>
      <c r="H2507" s="33">
        <f t="shared" si="476"/>
        <v>2006</v>
      </c>
      <c r="I2507" s="34">
        <v>7.61</v>
      </c>
      <c r="K2507" s="32">
        <v>34962</v>
      </c>
      <c r="L2507" s="33">
        <f t="shared" si="477"/>
        <v>9</v>
      </c>
      <c r="M2507" s="33">
        <f t="shared" si="478"/>
        <v>1995</v>
      </c>
      <c r="N2507" s="34">
        <v>18.53</v>
      </c>
      <c r="P2507" s="32">
        <v>35465</v>
      </c>
      <c r="Q2507" s="33">
        <f t="shared" si="479"/>
        <v>2</v>
      </c>
      <c r="R2507" s="33">
        <f t="shared" si="480"/>
        <v>1997</v>
      </c>
      <c r="S2507" s="34">
        <v>22.65</v>
      </c>
    </row>
    <row r="2508" spans="1:19">
      <c r="A2508" s="32">
        <v>37386</v>
      </c>
      <c r="B2508" s="33">
        <f t="shared" si="473"/>
        <v>5</v>
      </c>
      <c r="C2508" s="33">
        <f t="shared" si="474"/>
        <v>2002</v>
      </c>
      <c r="D2508" s="34">
        <v>0.41399999999999998</v>
      </c>
      <c r="F2508" s="32">
        <v>39059</v>
      </c>
      <c r="G2508" s="33">
        <f t="shared" si="475"/>
        <v>12</v>
      </c>
      <c r="H2508" s="33">
        <f t="shared" si="476"/>
        <v>2006</v>
      </c>
      <c r="I2508" s="34">
        <v>7.45</v>
      </c>
      <c r="K2508" s="32">
        <v>34963</v>
      </c>
      <c r="L2508" s="33">
        <f t="shared" si="477"/>
        <v>9</v>
      </c>
      <c r="M2508" s="33">
        <f t="shared" si="478"/>
        <v>1995</v>
      </c>
      <c r="N2508" s="34">
        <v>17.89</v>
      </c>
      <c r="P2508" s="32">
        <v>35466</v>
      </c>
      <c r="Q2508" s="33">
        <f t="shared" si="479"/>
        <v>2</v>
      </c>
      <c r="R2508" s="33">
        <f t="shared" si="480"/>
        <v>1997</v>
      </c>
      <c r="S2508" s="34">
        <v>22.69</v>
      </c>
    </row>
    <row r="2509" spans="1:19">
      <c r="A2509" s="32">
        <v>37389</v>
      </c>
      <c r="B2509" s="33">
        <f t="shared" si="473"/>
        <v>5</v>
      </c>
      <c r="C2509" s="33">
        <f t="shared" si="474"/>
        <v>2002</v>
      </c>
      <c r="D2509" s="34">
        <v>0.41299999999999998</v>
      </c>
      <c r="F2509" s="32">
        <v>39062</v>
      </c>
      <c r="G2509" s="33">
        <f t="shared" si="475"/>
        <v>12</v>
      </c>
      <c r="H2509" s="33">
        <f t="shared" si="476"/>
        <v>2006</v>
      </c>
      <c r="I2509" s="34">
        <v>6.81</v>
      </c>
      <c r="K2509" s="32">
        <v>34964</v>
      </c>
      <c r="L2509" s="33">
        <f t="shared" si="477"/>
        <v>9</v>
      </c>
      <c r="M2509" s="33">
        <f t="shared" si="478"/>
        <v>1995</v>
      </c>
      <c r="N2509" s="34">
        <v>17.27</v>
      </c>
      <c r="P2509" s="32">
        <v>35467</v>
      </c>
      <c r="Q2509" s="33">
        <f t="shared" si="479"/>
        <v>2</v>
      </c>
      <c r="R2509" s="33">
        <f t="shared" si="480"/>
        <v>1997</v>
      </c>
      <c r="S2509" s="34">
        <v>21.86</v>
      </c>
    </row>
    <row r="2510" spans="1:19">
      <c r="A2510" s="32">
        <v>37390</v>
      </c>
      <c r="B2510" s="33">
        <f t="shared" si="473"/>
        <v>5</v>
      </c>
      <c r="C2510" s="33">
        <f t="shared" si="474"/>
        <v>2002</v>
      </c>
      <c r="D2510" s="34">
        <v>0.42799999999999999</v>
      </c>
      <c r="F2510" s="32">
        <v>39063</v>
      </c>
      <c r="G2510" s="33">
        <f t="shared" si="475"/>
        <v>12</v>
      </c>
      <c r="H2510" s="33">
        <f t="shared" si="476"/>
        <v>2006</v>
      </c>
      <c r="I2510" s="34">
        <v>6.93</v>
      </c>
      <c r="K2510" s="32">
        <v>34967</v>
      </c>
      <c r="L2510" s="33">
        <f t="shared" si="477"/>
        <v>9</v>
      </c>
      <c r="M2510" s="33">
        <f t="shared" si="478"/>
        <v>1995</v>
      </c>
      <c r="N2510" s="34">
        <v>17.38</v>
      </c>
      <c r="P2510" s="32">
        <v>35471</v>
      </c>
      <c r="Q2510" s="33">
        <f t="shared" si="479"/>
        <v>2</v>
      </c>
      <c r="R2510" s="33">
        <f t="shared" si="480"/>
        <v>1997</v>
      </c>
      <c r="S2510" s="34">
        <v>20.73</v>
      </c>
    </row>
    <row r="2511" spans="1:19">
      <c r="A2511" s="32">
        <v>37391</v>
      </c>
      <c r="B2511" s="33">
        <f t="shared" si="473"/>
        <v>5</v>
      </c>
      <c r="C2511" s="33">
        <f t="shared" si="474"/>
        <v>2002</v>
      </c>
      <c r="D2511" s="34">
        <v>0.41799999999999998</v>
      </c>
      <c r="F2511" s="32">
        <v>39064</v>
      </c>
      <c r="G2511" s="33">
        <f t="shared" si="475"/>
        <v>12</v>
      </c>
      <c r="H2511" s="33">
        <f t="shared" si="476"/>
        <v>2006</v>
      </c>
      <c r="I2511" s="34">
        <v>7.21</v>
      </c>
      <c r="K2511" s="32">
        <v>34968</v>
      </c>
      <c r="L2511" s="33">
        <f t="shared" si="477"/>
        <v>9</v>
      </c>
      <c r="M2511" s="33">
        <f t="shared" si="478"/>
        <v>1995</v>
      </c>
      <c r="N2511" s="34">
        <v>17.47</v>
      </c>
      <c r="P2511" s="32">
        <v>35472</v>
      </c>
      <c r="Q2511" s="33">
        <f t="shared" si="479"/>
        <v>2</v>
      </c>
      <c r="R2511" s="33">
        <f t="shared" si="480"/>
        <v>1997</v>
      </c>
      <c r="S2511" s="34">
        <v>21.25</v>
      </c>
    </row>
    <row r="2512" spans="1:19">
      <c r="A2512" s="32">
        <v>37392</v>
      </c>
      <c r="B2512" s="33">
        <f t="shared" si="473"/>
        <v>5</v>
      </c>
      <c r="C2512" s="33">
        <f t="shared" si="474"/>
        <v>2002</v>
      </c>
      <c r="D2512" s="34">
        <v>0.41099999999999998</v>
      </c>
      <c r="F2512" s="32">
        <v>39065</v>
      </c>
      <c r="G2512" s="33">
        <f t="shared" si="475"/>
        <v>12</v>
      </c>
      <c r="H2512" s="33">
        <f t="shared" si="476"/>
        <v>2006</v>
      </c>
      <c r="I2512" s="34">
        <v>7.26</v>
      </c>
      <c r="K2512" s="32">
        <v>34969</v>
      </c>
      <c r="L2512" s="33">
        <f t="shared" si="477"/>
        <v>9</v>
      </c>
      <c r="M2512" s="33">
        <f t="shared" si="478"/>
        <v>1995</v>
      </c>
      <c r="N2512" s="34">
        <v>17.64</v>
      </c>
      <c r="P2512" s="32">
        <v>35473</v>
      </c>
      <c r="Q2512" s="33">
        <f t="shared" si="479"/>
        <v>2</v>
      </c>
      <c r="R2512" s="33">
        <f t="shared" si="480"/>
        <v>1997</v>
      </c>
      <c r="S2512" s="34">
        <v>21.15</v>
      </c>
    </row>
    <row r="2513" spans="1:19">
      <c r="A2513" s="32">
        <v>37393</v>
      </c>
      <c r="B2513" s="33">
        <f t="shared" si="473"/>
        <v>5</v>
      </c>
      <c r="C2513" s="33">
        <f t="shared" si="474"/>
        <v>2002</v>
      </c>
      <c r="D2513" s="34">
        <v>0.41099999999999998</v>
      </c>
      <c r="F2513" s="32">
        <v>39066</v>
      </c>
      <c r="G2513" s="33">
        <f t="shared" si="475"/>
        <v>12</v>
      </c>
      <c r="H2513" s="33">
        <f t="shared" si="476"/>
        <v>2006</v>
      </c>
      <c r="I2513" s="34">
        <v>6.82</v>
      </c>
      <c r="K2513" s="32">
        <v>34970</v>
      </c>
      <c r="L2513" s="33">
        <f t="shared" si="477"/>
        <v>9</v>
      </c>
      <c r="M2513" s="33">
        <f t="shared" si="478"/>
        <v>1995</v>
      </c>
      <c r="N2513" s="34">
        <v>17.72</v>
      </c>
      <c r="P2513" s="32">
        <v>35474</v>
      </c>
      <c r="Q2513" s="33">
        <f t="shared" si="479"/>
        <v>2</v>
      </c>
      <c r="R2513" s="33">
        <f t="shared" si="480"/>
        <v>1997</v>
      </c>
      <c r="S2513" s="34">
        <v>20.47</v>
      </c>
    </row>
    <row r="2514" spans="1:19">
      <c r="A2514" s="32">
        <v>37396</v>
      </c>
      <c r="B2514" s="33">
        <f t="shared" si="473"/>
        <v>5</v>
      </c>
      <c r="C2514" s="33">
        <f t="shared" si="474"/>
        <v>2002</v>
      </c>
      <c r="D2514" s="34">
        <v>0.41499999999999998</v>
      </c>
      <c r="F2514" s="32">
        <v>39069</v>
      </c>
      <c r="G2514" s="33">
        <f t="shared" si="475"/>
        <v>12</v>
      </c>
      <c r="H2514" s="33">
        <f t="shared" si="476"/>
        <v>2006</v>
      </c>
      <c r="I2514" s="34">
        <v>6.62</v>
      </c>
      <c r="K2514" s="32">
        <v>34971</v>
      </c>
      <c r="L2514" s="33">
        <f t="shared" si="477"/>
        <v>9</v>
      </c>
      <c r="M2514" s="33">
        <f t="shared" si="478"/>
        <v>1995</v>
      </c>
      <c r="N2514" s="34">
        <v>17.54</v>
      </c>
      <c r="P2514" s="32">
        <v>35475</v>
      </c>
      <c r="Q2514" s="33">
        <f t="shared" si="479"/>
        <v>2</v>
      </c>
      <c r="R2514" s="33">
        <f t="shared" si="480"/>
        <v>1997</v>
      </c>
      <c r="S2514" s="34">
        <v>20.56</v>
      </c>
    </row>
    <row r="2515" spans="1:19">
      <c r="A2515" s="32">
        <v>37397</v>
      </c>
      <c r="B2515" s="33">
        <f t="shared" si="473"/>
        <v>5</v>
      </c>
      <c r="C2515" s="33">
        <f t="shared" si="474"/>
        <v>2002</v>
      </c>
      <c r="D2515" s="34">
        <v>0.40799999999999997</v>
      </c>
      <c r="F2515" s="32">
        <v>39070</v>
      </c>
      <c r="G2515" s="33">
        <f t="shared" si="475"/>
        <v>12</v>
      </c>
      <c r="H2515" s="33">
        <f t="shared" si="476"/>
        <v>2006</v>
      </c>
      <c r="I2515" s="34">
        <v>6.27</v>
      </c>
      <c r="K2515" s="32">
        <v>34974</v>
      </c>
      <c r="L2515" s="33">
        <f t="shared" si="477"/>
        <v>10</v>
      </c>
      <c r="M2515" s="33">
        <f t="shared" si="478"/>
        <v>1995</v>
      </c>
      <c r="N2515" s="34">
        <v>17.670000000000002</v>
      </c>
      <c r="P2515" s="32">
        <v>35478</v>
      </c>
      <c r="Q2515" s="33">
        <f t="shared" si="479"/>
        <v>2</v>
      </c>
      <c r="R2515" s="33">
        <f t="shared" si="480"/>
        <v>1997</v>
      </c>
      <c r="S2515" s="34">
        <v>20.48</v>
      </c>
    </row>
    <row r="2516" spans="1:19">
      <c r="A2516" s="32">
        <v>37398</v>
      </c>
      <c r="B2516" s="33">
        <f t="shared" si="473"/>
        <v>5</v>
      </c>
      <c r="C2516" s="33">
        <f t="shared" si="474"/>
        <v>2002</v>
      </c>
      <c r="D2516" s="34">
        <v>0.40400000000000003</v>
      </c>
      <c r="F2516" s="32">
        <v>39071</v>
      </c>
      <c r="G2516" s="33">
        <f t="shared" si="475"/>
        <v>12</v>
      </c>
      <c r="H2516" s="33">
        <f t="shared" si="476"/>
        <v>2006</v>
      </c>
      <c r="I2516" s="34">
        <v>6.43</v>
      </c>
      <c r="K2516" s="32">
        <v>34975</v>
      </c>
      <c r="L2516" s="33">
        <f t="shared" si="477"/>
        <v>10</v>
      </c>
      <c r="M2516" s="33">
        <f t="shared" si="478"/>
        <v>1995</v>
      </c>
      <c r="N2516" s="34">
        <v>17.559999999999999</v>
      </c>
      <c r="P2516" s="32">
        <v>35479</v>
      </c>
      <c r="Q2516" s="33">
        <f t="shared" si="479"/>
        <v>2</v>
      </c>
      <c r="R2516" s="33">
        <f t="shared" si="480"/>
        <v>1997</v>
      </c>
      <c r="S2516" s="34">
        <v>20.56</v>
      </c>
    </row>
    <row r="2517" spans="1:19">
      <c r="A2517" s="32">
        <v>37399</v>
      </c>
      <c r="B2517" s="33">
        <f t="shared" si="473"/>
        <v>5</v>
      </c>
      <c r="C2517" s="33">
        <f t="shared" si="474"/>
        <v>2002</v>
      </c>
      <c r="D2517" s="34">
        <v>0.40600000000000003</v>
      </c>
      <c r="F2517" s="32">
        <v>39072</v>
      </c>
      <c r="G2517" s="33">
        <f t="shared" si="475"/>
        <v>12</v>
      </c>
      <c r="H2517" s="33">
        <f t="shared" si="476"/>
        <v>2006</v>
      </c>
      <c r="I2517" s="34">
        <v>6.09</v>
      </c>
      <c r="K2517" s="32">
        <v>34976</v>
      </c>
      <c r="L2517" s="33">
        <f t="shared" si="477"/>
        <v>10</v>
      </c>
      <c r="M2517" s="33">
        <f t="shared" si="478"/>
        <v>1995</v>
      </c>
      <c r="N2517" s="34">
        <v>17.32</v>
      </c>
      <c r="P2517" s="32">
        <v>35480</v>
      </c>
      <c r="Q2517" s="33">
        <f t="shared" si="479"/>
        <v>2</v>
      </c>
      <c r="R2517" s="33">
        <f t="shared" si="480"/>
        <v>1997</v>
      </c>
      <c r="S2517" s="34">
        <v>20.98</v>
      </c>
    </row>
    <row r="2518" spans="1:19">
      <c r="A2518" s="32">
        <v>37400</v>
      </c>
      <c r="B2518" s="33">
        <f t="shared" si="473"/>
        <v>5</v>
      </c>
      <c r="C2518" s="33">
        <f t="shared" si="474"/>
        <v>2002</v>
      </c>
      <c r="D2518" s="34">
        <v>0.39600000000000002</v>
      </c>
      <c r="F2518" s="32">
        <v>39073</v>
      </c>
      <c r="G2518" s="33">
        <f t="shared" si="475"/>
        <v>12</v>
      </c>
      <c r="H2518" s="33">
        <f t="shared" si="476"/>
        <v>2006</v>
      </c>
      <c r="I2518" s="34">
        <v>5.88</v>
      </c>
      <c r="K2518" s="32">
        <v>34977</v>
      </c>
      <c r="L2518" s="33">
        <f t="shared" si="477"/>
        <v>10</v>
      </c>
      <c r="M2518" s="33">
        <f t="shared" si="478"/>
        <v>1995</v>
      </c>
      <c r="N2518" s="34">
        <v>16.86</v>
      </c>
      <c r="P2518" s="32">
        <v>35481</v>
      </c>
      <c r="Q2518" s="33">
        <f t="shared" si="479"/>
        <v>2</v>
      </c>
      <c r="R2518" s="33">
        <f t="shared" si="480"/>
        <v>1997</v>
      </c>
      <c r="S2518" s="34">
        <v>20.57</v>
      </c>
    </row>
    <row r="2519" spans="1:19">
      <c r="A2519" s="32">
        <v>37404</v>
      </c>
      <c r="B2519" s="33">
        <f t="shared" si="473"/>
        <v>5</v>
      </c>
      <c r="C2519" s="33">
        <f t="shared" si="474"/>
        <v>2002</v>
      </c>
      <c r="D2519" s="34">
        <v>0.39100000000000001</v>
      </c>
      <c r="F2519" s="32">
        <v>39077</v>
      </c>
      <c r="G2519" s="33">
        <f t="shared" si="475"/>
        <v>12</v>
      </c>
      <c r="H2519" s="33">
        <f t="shared" si="476"/>
        <v>2006</v>
      </c>
      <c r="I2519" s="34">
        <v>5.72</v>
      </c>
      <c r="K2519" s="32">
        <v>34978</v>
      </c>
      <c r="L2519" s="33">
        <f t="shared" si="477"/>
        <v>10</v>
      </c>
      <c r="M2519" s="33">
        <f t="shared" si="478"/>
        <v>1995</v>
      </c>
      <c r="N2519" s="34">
        <v>17.03</v>
      </c>
      <c r="P2519" s="32">
        <v>35482</v>
      </c>
      <c r="Q2519" s="33">
        <f t="shared" si="479"/>
        <v>2</v>
      </c>
      <c r="R2519" s="33">
        <f t="shared" si="480"/>
        <v>1997</v>
      </c>
      <c r="S2519" s="34">
        <v>20.13</v>
      </c>
    </row>
    <row r="2520" spans="1:19">
      <c r="A2520" s="32">
        <v>37405</v>
      </c>
      <c r="B2520" s="33">
        <f t="shared" si="473"/>
        <v>5</v>
      </c>
      <c r="C2520" s="33">
        <f t="shared" si="474"/>
        <v>2002</v>
      </c>
      <c r="D2520" s="34">
        <v>0.35299999999999998</v>
      </c>
      <c r="F2520" s="32">
        <v>39078</v>
      </c>
      <c r="G2520" s="33">
        <f t="shared" si="475"/>
        <v>12</v>
      </c>
      <c r="H2520" s="33">
        <f t="shared" si="476"/>
        <v>2006</v>
      </c>
      <c r="I2520" s="34">
        <v>5.54</v>
      </c>
      <c r="K2520" s="32">
        <v>34981</v>
      </c>
      <c r="L2520" s="33">
        <f t="shared" si="477"/>
        <v>10</v>
      </c>
      <c r="M2520" s="33">
        <f t="shared" si="478"/>
        <v>1995</v>
      </c>
      <c r="N2520" s="34">
        <v>17.36</v>
      </c>
      <c r="P2520" s="32">
        <v>35485</v>
      </c>
      <c r="Q2520" s="33">
        <f t="shared" si="479"/>
        <v>2</v>
      </c>
      <c r="R2520" s="33">
        <f t="shared" si="480"/>
        <v>1997</v>
      </c>
      <c r="S2520" s="34">
        <v>19.87</v>
      </c>
    </row>
    <row r="2521" spans="1:19">
      <c r="A2521" s="32">
        <v>37406</v>
      </c>
      <c r="B2521" s="33">
        <f t="shared" si="473"/>
        <v>5</v>
      </c>
      <c r="C2521" s="33">
        <f t="shared" si="474"/>
        <v>2002</v>
      </c>
      <c r="D2521" s="34">
        <v>0.379</v>
      </c>
      <c r="F2521" s="32">
        <v>39079</v>
      </c>
      <c r="G2521" s="33">
        <f t="shared" si="475"/>
        <v>12</v>
      </c>
      <c r="H2521" s="33">
        <f t="shared" si="476"/>
        <v>2006</v>
      </c>
      <c r="I2521" s="34">
        <v>5.63</v>
      </c>
      <c r="K2521" s="32">
        <v>34982</v>
      </c>
      <c r="L2521" s="33">
        <f t="shared" si="477"/>
        <v>10</v>
      </c>
      <c r="M2521" s="33">
        <f t="shared" si="478"/>
        <v>1995</v>
      </c>
      <c r="N2521" s="34">
        <v>17.29</v>
      </c>
      <c r="P2521" s="32">
        <v>35486</v>
      </c>
      <c r="Q2521" s="33">
        <f t="shared" si="479"/>
        <v>2</v>
      </c>
      <c r="R2521" s="33">
        <f t="shared" si="480"/>
        <v>1997</v>
      </c>
      <c r="S2521" s="34">
        <v>20.079999999999998</v>
      </c>
    </row>
    <row r="2522" spans="1:19">
      <c r="A2522" s="32">
        <v>37407</v>
      </c>
      <c r="B2522" s="33">
        <f t="shared" si="473"/>
        <v>5</v>
      </c>
      <c r="C2522" s="33">
        <f t="shared" si="474"/>
        <v>2002</v>
      </c>
      <c r="D2522" s="34">
        <v>0.38100000000000001</v>
      </c>
      <c r="F2522" s="32">
        <v>39080</v>
      </c>
      <c r="G2522" s="33">
        <f t="shared" si="475"/>
        <v>12</v>
      </c>
      <c r="H2522" s="33">
        <f t="shared" si="476"/>
        <v>2006</v>
      </c>
      <c r="I2522" s="34">
        <v>5.5</v>
      </c>
      <c r="K2522" s="32">
        <v>34983</v>
      </c>
      <c r="L2522" s="33">
        <f t="shared" si="477"/>
        <v>10</v>
      </c>
      <c r="M2522" s="33">
        <f t="shared" si="478"/>
        <v>1995</v>
      </c>
      <c r="N2522" s="34">
        <v>17.28</v>
      </c>
      <c r="P2522" s="32">
        <v>35487</v>
      </c>
      <c r="Q2522" s="33">
        <f t="shared" si="479"/>
        <v>2</v>
      </c>
      <c r="R2522" s="33">
        <f t="shared" si="480"/>
        <v>1997</v>
      </c>
      <c r="S2522" s="34">
        <v>19.82</v>
      </c>
    </row>
    <row r="2523" spans="1:19">
      <c r="A2523" s="32">
        <v>37410</v>
      </c>
      <c r="B2523" s="33">
        <f t="shared" si="473"/>
        <v>6</v>
      </c>
      <c r="C2523" s="33">
        <f t="shared" si="474"/>
        <v>2002</v>
      </c>
      <c r="D2523" s="34">
        <v>0.38100000000000001</v>
      </c>
      <c r="F2523" s="32">
        <v>39084</v>
      </c>
      <c r="G2523" s="33">
        <f t="shared" si="475"/>
        <v>1</v>
      </c>
      <c r="H2523" s="33">
        <f t="shared" si="476"/>
        <v>2007</v>
      </c>
      <c r="I2523" s="34">
        <v>5.4</v>
      </c>
      <c r="K2523" s="32">
        <v>34984</v>
      </c>
      <c r="L2523" s="33">
        <f t="shared" si="477"/>
        <v>10</v>
      </c>
      <c r="M2523" s="33">
        <f t="shared" si="478"/>
        <v>1995</v>
      </c>
      <c r="N2523" s="34">
        <v>17.079999999999998</v>
      </c>
      <c r="P2523" s="32">
        <v>35488</v>
      </c>
      <c r="Q2523" s="33">
        <f t="shared" si="479"/>
        <v>2</v>
      </c>
      <c r="R2523" s="33">
        <f t="shared" si="480"/>
        <v>1997</v>
      </c>
      <c r="S2523" s="34">
        <v>19.96</v>
      </c>
    </row>
    <row r="2524" spans="1:19">
      <c r="A2524" s="32">
        <v>37411</v>
      </c>
      <c r="B2524" s="33">
        <f t="shared" si="473"/>
        <v>6</v>
      </c>
      <c r="C2524" s="33">
        <f t="shared" si="474"/>
        <v>2002</v>
      </c>
      <c r="D2524" s="34">
        <v>0.38</v>
      </c>
      <c r="F2524" s="32">
        <v>39085</v>
      </c>
      <c r="G2524" s="33">
        <f t="shared" si="475"/>
        <v>1</v>
      </c>
      <c r="H2524" s="33">
        <f t="shared" si="476"/>
        <v>2007</v>
      </c>
      <c r="I2524" s="34">
        <v>5.47</v>
      </c>
      <c r="K2524" s="32">
        <v>34985</v>
      </c>
      <c r="L2524" s="33">
        <f t="shared" si="477"/>
        <v>10</v>
      </c>
      <c r="M2524" s="33">
        <f t="shared" si="478"/>
        <v>1995</v>
      </c>
      <c r="N2524" s="34">
        <v>17.38</v>
      </c>
      <c r="P2524" s="32">
        <v>35489</v>
      </c>
      <c r="Q2524" s="33">
        <f t="shared" si="479"/>
        <v>2</v>
      </c>
      <c r="R2524" s="33">
        <f t="shared" si="480"/>
        <v>1997</v>
      </c>
      <c r="S2524" s="34">
        <v>19.440000000000001</v>
      </c>
    </row>
    <row r="2525" spans="1:19">
      <c r="A2525" s="32">
        <v>37412</v>
      </c>
      <c r="B2525" s="33">
        <f t="shared" si="473"/>
        <v>6</v>
      </c>
      <c r="C2525" s="33">
        <f t="shared" si="474"/>
        <v>2002</v>
      </c>
      <c r="D2525" s="34">
        <v>0.373</v>
      </c>
      <c r="F2525" s="32">
        <v>39086</v>
      </c>
      <c r="G2525" s="33">
        <f t="shared" si="475"/>
        <v>1</v>
      </c>
      <c r="H2525" s="33">
        <f t="shared" si="476"/>
        <v>2007</v>
      </c>
      <c r="I2525" s="34">
        <v>5.6</v>
      </c>
      <c r="K2525" s="32">
        <v>34988</v>
      </c>
      <c r="L2525" s="33">
        <f t="shared" si="477"/>
        <v>10</v>
      </c>
      <c r="M2525" s="33">
        <f t="shared" si="478"/>
        <v>1995</v>
      </c>
      <c r="N2525" s="34">
        <v>17.600000000000001</v>
      </c>
      <c r="P2525" s="32">
        <v>35492</v>
      </c>
      <c r="Q2525" s="33">
        <f t="shared" si="479"/>
        <v>3</v>
      </c>
      <c r="R2525" s="33">
        <f t="shared" si="480"/>
        <v>1997</v>
      </c>
      <c r="S2525" s="34">
        <v>19.100000000000001</v>
      </c>
    </row>
    <row r="2526" spans="1:19">
      <c r="A2526" s="32">
        <v>37413</v>
      </c>
      <c r="B2526" s="33">
        <f t="shared" si="473"/>
        <v>6</v>
      </c>
      <c r="C2526" s="33">
        <f t="shared" si="474"/>
        <v>2002</v>
      </c>
      <c r="D2526" s="34">
        <v>0.36899999999999999</v>
      </c>
      <c r="F2526" s="32">
        <v>39087</v>
      </c>
      <c r="G2526" s="33">
        <f t="shared" si="475"/>
        <v>1</v>
      </c>
      <c r="H2526" s="33">
        <f t="shared" si="476"/>
        <v>2007</v>
      </c>
      <c r="I2526" s="34">
        <v>5.52</v>
      </c>
      <c r="K2526" s="32">
        <v>34989</v>
      </c>
      <c r="L2526" s="33">
        <f t="shared" si="477"/>
        <v>10</v>
      </c>
      <c r="M2526" s="33">
        <f t="shared" si="478"/>
        <v>1995</v>
      </c>
      <c r="N2526" s="34">
        <v>17.59</v>
      </c>
      <c r="P2526" s="32">
        <v>35493</v>
      </c>
      <c r="Q2526" s="33">
        <f t="shared" si="479"/>
        <v>3</v>
      </c>
      <c r="R2526" s="33">
        <f t="shared" si="480"/>
        <v>1997</v>
      </c>
      <c r="S2526" s="34">
        <v>19.399999999999999</v>
      </c>
    </row>
    <row r="2527" spans="1:19">
      <c r="A2527" s="32">
        <v>37414</v>
      </c>
      <c r="B2527" s="33">
        <f t="shared" si="473"/>
        <v>6</v>
      </c>
      <c r="C2527" s="33">
        <f t="shared" si="474"/>
        <v>2002</v>
      </c>
      <c r="D2527" s="34">
        <v>0.371</v>
      </c>
      <c r="F2527" s="32">
        <v>39090</v>
      </c>
      <c r="G2527" s="33">
        <f t="shared" si="475"/>
        <v>1</v>
      </c>
      <c r="H2527" s="33">
        <f t="shared" si="476"/>
        <v>2007</v>
      </c>
      <c r="I2527" s="34">
        <v>6.02</v>
      </c>
      <c r="K2527" s="32">
        <v>34990</v>
      </c>
      <c r="L2527" s="33">
        <f t="shared" si="477"/>
        <v>10</v>
      </c>
      <c r="M2527" s="33">
        <f t="shared" si="478"/>
        <v>1995</v>
      </c>
      <c r="N2527" s="34">
        <v>17.57</v>
      </c>
      <c r="P2527" s="32">
        <v>35494</v>
      </c>
      <c r="Q2527" s="33">
        <f t="shared" si="479"/>
        <v>3</v>
      </c>
      <c r="R2527" s="33">
        <f t="shared" si="480"/>
        <v>1997</v>
      </c>
      <c r="S2527" s="34">
        <v>19.38</v>
      </c>
    </row>
    <row r="2528" spans="1:19">
      <c r="A2528" s="32">
        <v>37417</v>
      </c>
      <c r="B2528" s="33">
        <f t="shared" si="473"/>
        <v>6</v>
      </c>
      <c r="C2528" s="33">
        <f t="shared" si="474"/>
        <v>2002</v>
      </c>
      <c r="D2528" s="34">
        <v>0.36399999999999999</v>
      </c>
      <c r="F2528" s="32">
        <v>39091</v>
      </c>
      <c r="G2528" s="33">
        <f t="shared" si="475"/>
        <v>1</v>
      </c>
      <c r="H2528" s="33">
        <f t="shared" si="476"/>
        <v>2007</v>
      </c>
      <c r="I2528" s="34">
        <v>6.15</v>
      </c>
      <c r="K2528" s="32">
        <v>34991</v>
      </c>
      <c r="L2528" s="33">
        <f t="shared" si="477"/>
        <v>10</v>
      </c>
      <c r="M2528" s="33">
        <f t="shared" si="478"/>
        <v>1995</v>
      </c>
      <c r="N2528" s="34">
        <v>17.34</v>
      </c>
      <c r="P2528" s="32">
        <v>35495</v>
      </c>
      <c r="Q2528" s="33">
        <f t="shared" si="479"/>
        <v>3</v>
      </c>
      <c r="R2528" s="33">
        <f t="shared" si="480"/>
        <v>1997</v>
      </c>
      <c r="S2528" s="34">
        <v>19.55</v>
      </c>
    </row>
    <row r="2529" spans="1:19">
      <c r="A2529" s="32">
        <v>37418</v>
      </c>
      <c r="B2529" s="33">
        <f t="shared" si="473"/>
        <v>6</v>
      </c>
      <c r="C2529" s="33">
        <f t="shared" si="474"/>
        <v>2002</v>
      </c>
      <c r="D2529" s="34">
        <v>0.34799999999999998</v>
      </c>
      <c r="F2529" s="32">
        <v>39092</v>
      </c>
      <c r="G2529" s="33">
        <f t="shared" si="475"/>
        <v>1</v>
      </c>
      <c r="H2529" s="33">
        <f t="shared" si="476"/>
        <v>2007</v>
      </c>
      <c r="I2529" s="34">
        <v>6.42</v>
      </c>
      <c r="K2529" s="32">
        <v>34992</v>
      </c>
      <c r="L2529" s="33">
        <f t="shared" si="477"/>
        <v>10</v>
      </c>
      <c r="M2529" s="33">
        <f t="shared" si="478"/>
        <v>1995</v>
      </c>
      <c r="N2529" s="34">
        <v>17.440000000000001</v>
      </c>
      <c r="P2529" s="32">
        <v>35499</v>
      </c>
      <c r="Q2529" s="33">
        <f t="shared" si="479"/>
        <v>3</v>
      </c>
      <c r="R2529" s="33">
        <f t="shared" si="480"/>
        <v>1997</v>
      </c>
      <c r="S2529" s="34">
        <v>19.21</v>
      </c>
    </row>
    <row r="2530" spans="1:19">
      <c r="A2530" s="32">
        <v>37419</v>
      </c>
      <c r="B2530" s="33">
        <f t="shared" si="473"/>
        <v>6</v>
      </c>
      <c r="C2530" s="33">
        <f t="shared" si="474"/>
        <v>2002</v>
      </c>
      <c r="D2530" s="34">
        <v>0.36799999999999999</v>
      </c>
      <c r="F2530" s="32">
        <v>39093</v>
      </c>
      <c r="G2530" s="33">
        <f t="shared" si="475"/>
        <v>1</v>
      </c>
      <c r="H2530" s="33">
        <f t="shared" si="476"/>
        <v>2007</v>
      </c>
      <c r="I2530" s="34">
        <v>6.09</v>
      </c>
      <c r="K2530" s="32">
        <v>34995</v>
      </c>
      <c r="L2530" s="33">
        <f t="shared" si="477"/>
        <v>10</v>
      </c>
      <c r="M2530" s="33">
        <f t="shared" si="478"/>
        <v>1995</v>
      </c>
      <c r="N2530" s="34">
        <v>17.48</v>
      </c>
      <c r="P2530" s="32">
        <v>35500</v>
      </c>
      <c r="Q2530" s="33">
        <f t="shared" si="479"/>
        <v>3</v>
      </c>
      <c r="R2530" s="33">
        <f t="shared" si="480"/>
        <v>1997</v>
      </c>
      <c r="S2530" s="34">
        <v>18.57</v>
      </c>
    </row>
    <row r="2531" spans="1:19">
      <c r="A2531" s="32">
        <v>37420</v>
      </c>
      <c r="B2531" s="33">
        <f t="shared" si="473"/>
        <v>6</v>
      </c>
      <c r="C2531" s="33">
        <f t="shared" si="474"/>
        <v>2002</v>
      </c>
      <c r="D2531" s="34">
        <v>0.378</v>
      </c>
      <c r="F2531" s="32">
        <v>39094</v>
      </c>
      <c r="G2531" s="33">
        <f t="shared" si="475"/>
        <v>1</v>
      </c>
      <c r="H2531" s="33">
        <f t="shared" si="476"/>
        <v>2007</v>
      </c>
      <c r="I2531" s="34">
        <v>5.97</v>
      </c>
      <c r="K2531" s="32">
        <v>34996</v>
      </c>
      <c r="L2531" s="33">
        <f t="shared" si="477"/>
        <v>10</v>
      </c>
      <c r="M2531" s="33">
        <f t="shared" si="478"/>
        <v>1995</v>
      </c>
      <c r="N2531" s="34">
        <v>17.61</v>
      </c>
      <c r="P2531" s="32">
        <v>35501</v>
      </c>
      <c r="Q2531" s="33">
        <f t="shared" si="479"/>
        <v>3</v>
      </c>
      <c r="R2531" s="33">
        <f t="shared" si="480"/>
        <v>1997</v>
      </c>
      <c r="S2531" s="34">
        <v>18.98</v>
      </c>
    </row>
    <row r="2532" spans="1:19">
      <c r="A2532" s="32">
        <v>37421</v>
      </c>
      <c r="B2532" s="33">
        <f t="shared" ref="B2532:B2595" si="481">+MONTH(A2532)</f>
        <v>6</v>
      </c>
      <c r="C2532" s="33">
        <f t="shared" ref="C2532:C2595" si="482">+YEAR(A2532)</f>
        <v>2002</v>
      </c>
      <c r="D2532" s="34">
        <v>0.378</v>
      </c>
      <c r="F2532" s="32">
        <v>39098</v>
      </c>
      <c r="G2532" s="33">
        <f t="shared" ref="G2532:G2595" si="483">+MONTH(F2532)</f>
        <v>1</v>
      </c>
      <c r="H2532" s="33">
        <f t="shared" ref="H2532:H2595" si="484">+YEAR(F2532)</f>
        <v>2007</v>
      </c>
      <c r="I2532" s="34">
        <v>6.82</v>
      </c>
      <c r="K2532" s="32">
        <v>34997</v>
      </c>
      <c r="L2532" s="33">
        <f t="shared" ref="L2532:L2595" si="485">+MONTH(K2532)</f>
        <v>10</v>
      </c>
      <c r="M2532" s="33">
        <f t="shared" ref="M2532:M2595" si="486">+YEAR(K2532)</f>
        <v>1995</v>
      </c>
      <c r="N2532" s="34">
        <v>17.579999999999998</v>
      </c>
      <c r="P2532" s="32">
        <v>35502</v>
      </c>
      <c r="Q2532" s="33">
        <f t="shared" ref="Q2532:Q2595" si="487">+MONTH(P2532)</f>
        <v>3</v>
      </c>
      <c r="R2532" s="33">
        <f t="shared" si="480"/>
        <v>1997</v>
      </c>
      <c r="S2532" s="34">
        <v>19.3</v>
      </c>
    </row>
    <row r="2533" spans="1:19">
      <c r="A2533" s="32">
        <v>37424</v>
      </c>
      <c r="B2533" s="33">
        <f t="shared" si="481"/>
        <v>6</v>
      </c>
      <c r="C2533" s="33">
        <f t="shared" si="482"/>
        <v>2002</v>
      </c>
      <c r="D2533" s="34">
        <v>0.38500000000000001</v>
      </c>
      <c r="F2533" s="32">
        <v>39099</v>
      </c>
      <c r="G2533" s="33">
        <f t="shared" si="483"/>
        <v>1</v>
      </c>
      <c r="H2533" s="33">
        <f t="shared" si="484"/>
        <v>2007</v>
      </c>
      <c r="I2533" s="34">
        <v>6.57</v>
      </c>
      <c r="K2533" s="32">
        <v>34998</v>
      </c>
      <c r="L2533" s="33">
        <f t="shared" si="485"/>
        <v>10</v>
      </c>
      <c r="M2533" s="33">
        <f t="shared" si="486"/>
        <v>1995</v>
      </c>
      <c r="N2533" s="34">
        <v>17.61</v>
      </c>
      <c r="P2533" s="32">
        <v>35503</v>
      </c>
      <c r="Q2533" s="33">
        <f t="shared" si="487"/>
        <v>3</v>
      </c>
      <c r="R2533" s="33">
        <f t="shared" ref="R2533:R2596" si="488">+YEAR(P2533)</f>
        <v>1997</v>
      </c>
      <c r="S2533" s="34">
        <v>19.440000000000001</v>
      </c>
    </row>
    <row r="2534" spans="1:19">
      <c r="A2534" s="32">
        <v>37425</v>
      </c>
      <c r="B2534" s="33">
        <f t="shared" si="481"/>
        <v>6</v>
      </c>
      <c r="C2534" s="33">
        <f t="shared" si="482"/>
        <v>2002</v>
      </c>
      <c r="D2534" s="34">
        <v>0.376</v>
      </c>
      <c r="F2534" s="32">
        <v>39100</v>
      </c>
      <c r="G2534" s="33">
        <f t="shared" si="483"/>
        <v>1</v>
      </c>
      <c r="H2534" s="33">
        <f t="shared" si="484"/>
        <v>2007</v>
      </c>
      <c r="I2534" s="34">
        <v>6.29</v>
      </c>
      <c r="K2534" s="32">
        <v>34999</v>
      </c>
      <c r="L2534" s="33">
        <f t="shared" si="485"/>
        <v>10</v>
      </c>
      <c r="M2534" s="33">
        <f t="shared" si="486"/>
        <v>1995</v>
      </c>
      <c r="N2534" s="34">
        <v>17.54</v>
      </c>
      <c r="P2534" s="32">
        <v>35506</v>
      </c>
      <c r="Q2534" s="33">
        <f t="shared" si="487"/>
        <v>3</v>
      </c>
      <c r="R2534" s="33">
        <f t="shared" si="488"/>
        <v>1997</v>
      </c>
      <c r="S2534" s="34">
        <v>18.98</v>
      </c>
    </row>
    <row r="2535" spans="1:19">
      <c r="A2535" s="32">
        <v>37426</v>
      </c>
      <c r="B2535" s="33">
        <f t="shared" si="481"/>
        <v>6</v>
      </c>
      <c r="C2535" s="33">
        <f t="shared" si="482"/>
        <v>2002</v>
      </c>
      <c r="D2535" s="34">
        <v>0.378</v>
      </c>
      <c r="F2535" s="32">
        <v>39101</v>
      </c>
      <c r="G2535" s="33">
        <f t="shared" si="483"/>
        <v>1</v>
      </c>
      <c r="H2535" s="33">
        <f t="shared" si="484"/>
        <v>2007</v>
      </c>
      <c r="I2535" s="34">
        <v>6.4</v>
      </c>
      <c r="K2535" s="32">
        <v>35002</v>
      </c>
      <c r="L2535" s="33">
        <f t="shared" si="485"/>
        <v>10</v>
      </c>
      <c r="M2535" s="33">
        <f t="shared" si="486"/>
        <v>1995</v>
      </c>
      <c r="N2535" s="34">
        <v>17.670000000000002</v>
      </c>
      <c r="P2535" s="32">
        <v>35507</v>
      </c>
      <c r="Q2535" s="33">
        <f t="shared" si="487"/>
        <v>3</v>
      </c>
      <c r="R2535" s="33">
        <f t="shared" si="488"/>
        <v>1997</v>
      </c>
      <c r="S2535" s="34">
        <v>19.54</v>
      </c>
    </row>
    <row r="2536" spans="1:19">
      <c r="A2536" s="32">
        <v>37427</v>
      </c>
      <c r="B2536" s="33">
        <f t="shared" si="481"/>
        <v>6</v>
      </c>
      <c r="C2536" s="33">
        <f t="shared" si="482"/>
        <v>2002</v>
      </c>
      <c r="D2536" s="34">
        <v>0.374</v>
      </c>
      <c r="F2536" s="32">
        <v>39104</v>
      </c>
      <c r="G2536" s="33">
        <f t="shared" si="483"/>
        <v>1</v>
      </c>
      <c r="H2536" s="33">
        <f t="shared" si="484"/>
        <v>2007</v>
      </c>
      <c r="I2536" s="34">
        <v>7.2</v>
      </c>
      <c r="K2536" s="32">
        <v>35003</v>
      </c>
      <c r="L2536" s="33">
        <f t="shared" si="485"/>
        <v>10</v>
      </c>
      <c r="M2536" s="33">
        <f t="shared" si="486"/>
        <v>1995</v>
      </c>
      <c r="N2536" s="34">
        <v>17.670000000000002</v>
      </c>
      <c r="P2536" s="32">
        <v>35508</v>
      </c>
      <c r="Q2536" s="33">
        <f t="shared" si="487"/>
        <v>3</v>
      </c>
      <c r="R2536" s="33">
        <f t="shared" si="488"/>
        <v>1997</v>
      </c>
      <c r="S2536" s="34">
        <v>20</v>
      </c>
    </row>
    <row r="2537" spans="1:19">
      <c r="A2537" s="32">
        <v>37428</v>
      </c>
      <c r="B2537" s="33">
        <f t="shared" si="481"/>
        <v>6</v>
      </c>
      <c r="C2537" s="33">
        <f t="shared" si="482"/>
        <v>2002</v>
      </c>
      <c r="D2537" s="34">
        <v>0.374</v>
      </c>
      <c r="F2537" s="32">
        <v>39105</v>
      </c>
      <c r="G2537" s="33">
        <f t="shared" si="483"/>
        <v>1</v>
      </c>
      <c r="H2537" s="33">
        <f t="shared" si="484"/>
        <v>2007</v>
      </c>
      <c r="I2537" s="34">
        <v>7.53</v>
      </c>
      <c r="K2537" s="32">
        <v>35004</v>
      </c>
      <c r="L2537" s="33">
        <f t="shared" si="485"/>
        <v>11</v>
      </c>
      <c r="M2537" s="33">
        <f t="shared" si="486"/>
        <v>1995</v>
      </c>
      <c r="N2537" s="34">
        <v>17.739999999999998</v>
      </c>
      <c r="P2537" s="32">
        <v>35509</v>
      </c>
      <c r="Q2537" s="33">
        <f t="shared" si="487"/>
        <v>3</v>
      </c>
      <c r="R2537" s="33">
        <f t="shared" si="488"/>
        <v>1997</v>
      </c>
      <c r="S2537" s="34">
        <v>19.62</v>
      </c>
    </row>
    <row r="2538" spans="1:19">
      <c r="A2538" s="32">
        <v>37431</v>
      </c>
      <c r="B2538" s="33">
        <f t="shared" si="481"/>
        <v>6</v>
      </c>
      <c r="C2538" s="33">
        <f t="shared" si="482"/>
        <v>2002</v>
      </c>
      <c r="D2538" s="34">
        <v>0.379</v>
      </c>
      <c r="F2538" s="32">
        <v>39106</v>
      </c>
      <c r="G2538" s="33">
        <f t="shared" si="483"/>
        <v>1</v>
      </c>
      <c r="H2538" s="33">
        <f t="shared" si="484"/>
        <v>2007</v>
      </c>
      <c r="I2538" s="34">
        <v>7.58</v>
      </c>
      <c r="K2538" s="32">
        <v>35005</v>
      </c>
      <c r="L2538" s="33">
        <f t="shared" si="485"/>
        <v>11</v>
      </c>
      <c r="M2538" s="33">
        <f t="shared" si="486"/>
        <v>1995</v>
      </c>
      <c r="N2538" s="34">
        <v>17.940000000000001</v>
      </c>
      <c r="P2538" s="32">
        <v>35510</v>
      </c>
      <c r="Q2538" s="33">
        <f t="shared" si="487"/>
        <v>3</v>
      </c>
      <c r="R2538" s="33">
        <f t="shared" si="488"/>
        <v>1997</v>
      </c>
      <c r="S2538" s="34">
        <v>19.39</v>
      </c>
    </row>
    <row r="2539" spans="1:19">
      <c r="A2539" s="32">
        <v>37432</v>
      </c>
      <c r="B2539" s="33">
        <f t="shared" si="481"/>
        <v>6</v>
      </c>
      <c r="C2539" s="33">
        <f t="shared" si="482"/>
        <v>2002</v>
      </c>
      <c r="D2539" s="34">
        <v>0.38300000000000001</v>
      </c>
      <c r="F2539" s="32">
        <v>39107</v>
      </c>
      <c r="G2539" s="33">
        <f t="shared" si="483"/>
        <v>1</v>
      </c>
      <c r="H2539" s="33">
        <f t="shared" si="484"/>
        <v>2007</v>
      </c>
      <c r="I2539" s="34">
        <v>7.18</v>
      </c>
      <c r="K2539" s="32">
        <v>35006</v>
      </c>
      <c r="L2539" s="33">
        <f t="shared" si="485"/>
        <v>11</v>
      </c>
      <c r="M2539" s="33">
        <f t="shared" si="486"/>
        <v>1995</v>
      </c>
      <c r="N2539" s="34">
        <v>17.93</v>
      </c>
      <c r="P2539" s="32">
        <v>35513</v>
      </c>
      <c r="Q2539" s="33">
        <f t="shared" si="487"/>
        <v>3</v>
      </c>
      <c r="R2539" s="33">
        <f t="shared" si="488"/>
        <v>1997</v>
      </c>
      <c r="S2539" s="34">
        <v>18.93</v>
      </c>
    </row>
    <row r="2540" spans="1:19">
      <c r="A2540" s="32">
        <v>37433</v>
      </c>
      <c r="B2540" s="33">
        <f t="shared" si="481"/>
        <v>6</v>
      </c>
      <c r="C2540" s="33">
        <f t="shared" si="482"/>
        <v>2002</v>
      </c>
      <c r="D2540" s="34">
        <v>0.38</v>
      </c>
      <c r="F2540" s="32">
        <v>39108</v>
      </c>
      <c r="G2540" s="33">
        <f t="shared" si="483"/>
        <v>1</v>
      </c>
      <c r="H2540" s="33">
        <f t="shared" si="484"/>
        <v>2007</v>
      </c>
      <c r="I2540" s="34">
        <v>6.95</v>
      </c>
      <c r="K2540" s="32">
        <v>35009</v>
      </c>
      <c r="L2540" s="33">
        <f t="shared" si="485"/>
        <v>11</v>
      </c>
      <c r="M2540" s="33">
        <f t="shared" si="486"/>
        <v>1995</v>
      </c>
      <c r="N2540" s="34">
        <v>17.68</v>
      </c>
      <c r="P2540" s="32">
        <v>35514</v>
      </c>
      <c r="Q2540" s="33">
        <f t="shared" si="487"/>
        <v>3</v>
      </c>
      <c r="R2540" s="33">
        <f t="shared" si="488"/>
        <v>1997</v>
      </c>
      <c r="S2540" s="34">
        <v>18.77</v>
      </c>
    </row>
    <row r="2541" spans="1:19">
      <c r="A2541" s="32">
        <v>37434</v>
      </c>
      <c r="B2541" s="33">
        <f t="shared" si="481"/>
        <v>6</v>
      </c>
      <c r="C2541" s="33">
        <f t="shared" si="482"/>
        <v>2002</v>
      </c>
      <c r="D2541" s="34">
        <v>0.379</v>
      </c>
      <c r="F2541" s="32">
        <v>39111</v>
      </c>
      <c r="G2541" s="33">
        <f t="shared" si="483"/>
        <v>1</v>
      </c>
      <c r="H2541" s="33">
        <f t="shared" si="484"/>
        <v>2007</v>
      </c>
      <c r="I2541" s="34">
        <v>7.35</v>
      </c>
      <c r="K2541" s="32">
        <v>35010</v>
      </c>
      <c r="L2541" s="33">
        <f t="shared" si="485"/>
        <v>11</v>
      </c>
      <c r="M2541" s="33">
        <f t="shared" si="486"/>
        <v>1995</v>
      </c>
      <c r="N2541" s="34">
        <v>17.62</v>
      </c>
      <c r="P2541" s="32">
        <v>35515</v>
      </c>
      <c r="Q2541" s="33">
        <f t="shared" si="487"/>
        <v>3</v>
      </c>
      <c r="R2541" s="33">
        <f t="shared" si="488"/>
        <v>1997</v>
      </c>
      <c r="S2541" s="34">
        <v>18.91</v>
      </c>
    </row>
    <row r="2542" spans="1:19">
      <c r="A2542" s="32">
        <v>37435</v>
      </c>
      <c r="B2542" s="33">
        <f t="shared" si="481"/>
        <v>6</v>
      </c>
      <c r="C2542" s="33">
        <f t="shared" si="482"/>
        <v>2002</v>
      </c>
      <c r="D2542" s="34">
        <v>0.376</v>
      </c>
      <c r="F2542" s="32">
        <v>39112</v>
      </c>
      <c r="G2542" s="33">
        <f t="shared" si="483"/>
        <v>1</v>
      </c>
      <c r="H2542" s="33">
        <f t="shared" si="484"/>
        <v>2007</v>
      </c>
      <c r="I2542" s="34">
        <v>7.32</v>
      </c>
      <c r="K2542" s="32">
        <v>35011</v>
      </c>
      <c r="L2542" s="33">
        <f t="shared" si="485"/>
        <v>11</v>
      </c>
      <c r="M2542" s="33">
        <f t="shared" si="486"/>
        <v>1995</v>
      </c>
      <c r="N2542" s="34">
        <v>17.82</v>
      </c>
      <c r="P2542" s="32">
        <v>35516</v>
      </c>
      <c r="Q2542" s="33">
        <f t="shared" si="487"/>
        <v>3</v>
      </c>
      <c r="R2542" s="33">
        <f t="shared" si="488"/>
        <v>1997</v>
      </c>
      <c r="S2542" s="34">
        <v>18.53</v>
      </c>
    </row>
    <row r="2543" spans="1:19">
      <c r="A2543" s="32">
        <v>37438</v>
      </c>
      <c r="B2543" s="33">
        <f t="shared" si="481"/>
        <v>7</v>
      </c>
      <c r="C2543" s="33">
        <f t="shared" si="482"/>
        <v>2002</v>
      </c>
      <c r="D2543" s="34">
        <v>0.374</v>
      </c>
      <c r="F2543" s="32">
        <v>39113</v>
      </c>
      <c r="G2543" s="33">
        <f t="shared" si="483"/>
        <v>1</v>
      </c>
      <c r="H2543" s="33">
        <f t="shared" si="484"/>
        <v>2007</v>
      </c>
      <c r="I2543" s="34">
        <v>7.76</v>
      </c>
      <c r="K2543" s="32">
        <v>35012</v>
      </c>
      <c r="L2543" s="33">
        <f t="shared" si="485"/>
        <v>11</v>
      </c>
      <c r="M2543" s="33">
        <f t="shared" si="486"/>
        <v>1995</v>
      </c>
      <c r="N2543" s="34">
        <v>17.829999999999998</v>
      </c>
      <c r="P2543" s="32">
        <v>35517</v>
      </c>
      <c r="Q2543" s="33">
        <f t="shared" si="487"/>
        <v>3</v>
      </c>
      <c r="R2543" s="33">
        <f t="shared" si="488"/>
        <v>1997</v>
      </c>
      <c r="S2543" s="34">
        <v>18.53</v>
      </c>
    </row>
    <row r="2544" spans="1:19">
      <c r="A2544" s="32">
        <v>37439</v>
      </c>
      <c r="B2544" s="33">
        <f t="shared" si="481"/>
        <v>7</v>
      </c>
      <c r="C2544" s="33">
        <f t="shared" si="482"/>
        <v>2002</v>
      </c>
      <c r="D2544" s="34">
        <v>0.371</v>
      </c>
      <c r="F2544" s="32">
        <v>39114</v>
      </c>
      <c r="G2544" s="33">
        <f t="shared" si="483"/>
        <v>2</v>
      </c>
      <c r="H2544" s="33">
        <f t="shared" si="484"/>
        <v>2007</v>
      </c>
      <c r="I2544" s="34">
        <v>7.93</v>
      </c>
      <c r="K2544" s="32">
        <v>35013</v>
      </c>
      <c r="L2544" s="33">
        <f t="shared" si="485"/>
        <v>11</v>
      </c>
      <c r="M2544" s="33">
        <f t="shared" si="486"/>
        <v>1995</v>
      </c>
      <c r="N2544" s="34">
        <v>17.829999999999998</v>
      </c>
      <c r="P2544" s="32">
        <v>35520</v>
      </c>
      <c r="Q2544" s="33">
        <f t="shared" si="487"/>
        <v>3</v>
      </c>
      <c r="R2544" s="33">
        <f t="shared" si="488"/>
        <v>1997</v>
      </c>
      <c r="S2544" s="34">
        <v>18.53</v>
      </c>
    </row>
    <row r="2545" spans="1:19">
      <c r="A2545" s="32">
        <v>37440</v>
      </c>
      <c r="B2545" s="33">
        <f t="shared" si="481"/>
        <v>7</v>
      </c>
      <c r="C2545" s="33">
        <f t="shared" si="482"/>
        <v>2002</v>
      </c>
      <c r="D2545" s="34">
        <v>0.37</v>
      </c>
      <c r="F2545" s="32">
        <v>39115</v>
      </c>
      <c r="G2545" s="33">
        <f t="shared" si="483"/>
        <v>2</v>
      </c>
      <c r="H2545" s="33">
        <f t="shared" si="484"/>
        <v>2007</v>
      </c>
      <c r="I2545" s="34">
        <v>8.17</v>
      </c>
      <c r="K2545" s="32">
        <v>35016</v>
      </c>
      <c r="L2545" s="33">
        <f t="shared" si="485"/>
        <v>11</v>
      </c>
      <c r="M2545" s="33">
        <f t="shared" si="486"/>
        <v>1995</v>
      </c>
      <c r="N2545" s="34">
        <v>17.78</v>
      </c>
      <c r="P2545" s="32">
        <v>35521</v>
      </c>
      <c r="Q2545" s="33">
        <f t="shared" si="487"/>
        <v>4</v>
      </c>
      <c r="R2545" s="33">
        <f t="shared" si="488"/>
        <v>1997</v>
      </c>
      <c r="S2545" s="34">
        <v>18.149999999999999</v>
      </c>
    </row>
    <row r="2546" spans="1:19">
      <c r="A2546" s="32">
        <v>37445</v>
      </c>
      <c r="B2546" s="33">
        <f t="shared" si="481"/>
        <v>7</v>
      </c>
      <c r="C2546" s="33">
        <f t="shared" si="482"/>
        <v>2002</v>
      </c>
      <c r="D2546" s="34">
        <v>0.36199999999999999</v>
      </c>
      <c r="F2546" s="32">
        <v>39118</v>
      </c>
      <c r="G2546" s="33">
        <f t="shared" si="483"/>
        <v>2</v>
      </c>
      <c r="H2546" s="33">
        <f t="shared" si="484"/>
        <v>2007</v>
      </c>
      <c r="I2546" s="34">
        <v>9.14</v>
      </c>
      <c r="K2546" s="32">
        <v>35017</v>
      </c>
      <c r="L2546" s="33">
        <f t="shared" si="485"/>
        <v>11</v>
      </c>
      <c r="M2546" s="33">
        <f t="shared" si="486"/>
        <v>1995</v>
      </c>
      <c r="N2546" s="34">
        <v>17.89</v>
      </c>
      <c r="P2546" s="32">
        <v>35522</v>
      </c>
      <c r="Q2546" s="33">
        <f t="shared" si="487"/>
        <v>4</v>
      </c>
      <c r="R2546" s="33">
        <f t="shared" si="488"/>
        <v>1997</v>
      </c>
      <c r="S2546" s="34">
        <v>17.97</v>
      </c>
    </row>
    <row r="2547" spans="1:19">
      <c r="A2547" s="32">
        <v>37446</v>
      </c>
      <c r="B2547" s="33">
        <f t="shared" si="481"/>
        <v>7</v>
      </c>
      <c r="C2547" s="33">
        <f t="shared" si="482"/>
        <v>2002</v>
      </c>
      <c r="D2547" s="34">
        <v>0.36299999999999999</v>
      </c>
      <c r="F2547" s="32">
        <v>39119</v>
      </c>
      <c r="G2547" s="33">
        <f t="shared" si="483"/>
        <v>2</v>
      </c>
      <c r="H2547" s="33">
        <f t="shared" si="484"/>
        <v>2007</v>
      </c>
      <c r="I2547" s="34">
        <v>8.2899999999999991</v>
      </c>
      <c r="K2547" s="32">
        <v>35018</v>
      </c>
      <c r="L2547" s="33">
        <f t="shared" si="485"/>
        <v>11</v>
      </c>
      <c r="M2547" s="33">
        <f t="shared" si="486"/>
        <v>1995</v>
      </c>
      <c r="N2547" s="34">
        <v>17.920000000000002</v>
      </c>
      <c r="P2547" s="32">
        <v>35523</v>
      </c>
      <c r="Q2547" s="33">
        <f t="shared" si="487"/>
        <v>4</v>
      </c>
      <c r="R2547" s="33">
        <f t="shared" si="488"/>
        <v>1997</v>
      </c>
      <c r="S2547" s="34">
        <v>17.28</v>
      </c>
    </row>
    <row r="2548" spans="1:19">
      <c r="A2548" s="32">
        <v>37447</v>
      </c>
      <c r="B2548" s="33">
        <f t="shared" si="481"/>
        <v>7</v>
      </c>
      <c r="C2548" s="33">
        <f t="shared" si="482"/>
        <v>2002</v>
      </c>
      <c r="D2548" s="34">
        <v>0.36899999999999999</v>
      </c>
      <c r="F2548" s="32">
        <v>39120</v>
      </c>
      <c r="G2548" s="33">
        <f t="shared" si="483"/>
        <v>2</v>
      </c>
      <c r="H2548" s="33">
        <f t="shared" si="484"/>
        <v>2007</v>
      </c>
      <c r="I2548" s="34">
        <v>7.9</v>
      </c>
      <c r="K2548" s="32">
        <v>35019</v>
      </c>
      <c r="L2548" s="33">
        <f t="shared" si="485"/>
        <v>11</v>
      </c>
      <c r="M2548" s="33">
        <f t="shared" si="486"/>
        <v>1995</v>
      </c>
      <c r="N2548" s="34">
        <v>18.16</v>
      </c>
      <c r="P2548" s="32">
        <v>35524</v>
      </c>
      <c r="Q2548" s="33">
        <f t="shared" si="487"/>
        <v>4</v>
      </c>
      <c r="R2548" s="33">
        <f t="shared" si="488"/>
        <v>1997</v>
      </c>
      <c r="S2548" s="34">
        <v>17.25</v>
      </c>
    </row>
    <row r="2549" spans="1:19">
      <c r="A2549" s="32">
        <v>37448</v>
      </c>
      <c r="B2549" s="33">
        <f t="shared" si="481"/>
        <v>7</v>
      </c>
      <c r="C2549" s="33">
        <f t="shared" si="482"/>
        <v>2002</v>
      </c>
      <c r="D2549" s="34">
        <v>0.36499999999999999</v>
      </c>
      <c r="F2549" s="32">
        <v>39121</v>
      </c>
      <c r="G2549" s="33">
        <f t="shared" si="483"/>
        <v>2</v>
      </c>
      <c r="H2549" s="33">
        <f t="shared" si="484"/>
        <v>2007</v>
      </c>
      <c r="I2549" s="34">
        <v>8.06</v>
      </c>
      <c r="K2549" s="32">
        <v>35020</v>
      </c>
      <c r="L2549" s="33">
        <f t="shared" si="485"/>
        <v>11</v>
      </c>
      <c r="M2549" s="33">
        <f t="shared" si="486"/>
        <v>1995</v>
      </c>
      <c r="N2549" s="34">
        <v>18.559999999999999</v>
      </c>
      <c r="P2549" s="32">
        <v>35527</v>
      </c>
      <c r="Q2549" s="33">
        <f t="shared" si="487"/>
        <v>4</v>
      </c>
      <c r="R2549" s="33">
        <f t="shared" si="488"/>
        <v>1997</v>
      </c>
      <c r="S2549" s="34">
        <v>16.920000000000002</v>
      </c>
    </row>
    <row r="2550" spans="1:19">
      <c r="A2550" s="32">
        <v>37449</v>
      </c>
      <c r="B2550" s="33">
        <f t="shared" si="481"/>
        <v>7</v>
      </c>
      <c r="C2550" s="33">
        <f t="shared" si="482"/>
        <v>2002</v>
      </c>
      <c r="D2550" s="34">
        <v>0.372</v>
      </c>
      <c r="F2550" s="32">
        <v>39122</v>
      </c>
      <c r="G2550" s="33">
        <f t="shared" si="483"/>
        <v>2</v>
      </c>
      <c r="H2550" s="33">
        <f t="shared" si="484"/>
        <v>2007</v>
      </c>
      <c r="I2550" s="34">
        <v>8.16</v>
      </c>
      <c r="K2550" s="32">
        <v>35023</v>
      </c>
      <c r="L2550" s="33">
        <f t="shared" si="485"/>
        <v>11</v>
      </c>
      <c r="M2550" s="33">
        <f t="shared" si="486"/>
        <v>1995</v>
      </c>
      <c r="N2550" s="34">
        <v>18.14</v>
      </c>
      <c r="P2550" s="32">
        <v>35528</v>
      </c>
      <c r="Q2550" s="33">
        <f t="shared" si="487"/>
        <v>4</v>
      </c>
      <c r="R2550" s="33">
        <f t="shared" si="488"/>
        <v>1997</v>
      </c>
      <c r="S2550" s="34">
        <v>16.98</v>
      </c>
    </row>
    <row r="2551" spans="1:19">
      <c r="A2551" s="32">
        <v>37452</v>
      </c>
      <c r="B2551" s="33">
        <f t="shared" si="481"/>
        <v>7</v>
      </c>
      <c r="C2551" s="33">
        <f t="shared" si="482"/>
        <v>2002</v>
      </c>
      <c r="D2551" s="34">
        <v>0.371</v>
      </c>
      <c r="F2551" s="32">
        <v>39125</v>
      </c>
      <c r="G2551" s="33">
        <f t="shared" si="483"/>
        <v>2</v>
      </c>
      <c r="H2551" s="33">
        <f t="shared" si="484"/>
        <v>2007</v>
      </c>
      <c r="I2551" s="34">
        <v>7.78</v>
      </c>
      <c r="K2551" s="32">
        <v>35024</v>
      </c>
      <c r="L2551" s="33">
        <f t="shared" si="485"/>
        <v>11</v>
      </c>
      <c r="M2551" s="33">
        <f t="shared" si="486"/>
        <v>1995</v>
      </c>
      <c r="N2551" s="34">
        <v>17.89</v>
      </c>
      <c r="P2551" s="32">
        <v>35529</v>
      </c>
      <c r="Q2551" s="33">
        <f t="shared" si="487"/>
        <v>4</v>
      </c>
      <c r="R2551" s="33">
        <f t="shared" si="488"/>
        <v>1997</v>
      </c>
      <c r="S2551" s="34">
        <v>17.02</v>
      </c>
    </row>
    <row r="2552" spans="1:19">
      <c r="A2552" s="32">
        <v>37453</v>
      </c>
      <c r="B2552" s="33">
        <f t="shared" si="481"/>
        <v>7</v>
      </c>
      <c r="C2552" s="33">
        <f t="shared" si="482"/>
        <v>2002</v>
      </c>
      <c r="D2552" s="34">
        <v>0.372</v>
      </c>
      <c r="F2552" s="32">
        <v>39126</v>
      </c>
      <c r="G2552" s="33">
        <f t="shared" si="483"/>
        <v>2</v>
      </c>
      <c r="H2552" s="33">
        <f t="shared" si="484"/>
        <v>2007</v>
      </c>
      <c r="I2552" s="34">
        <v>8.09</v>
      </c>
      <c r="K2552" s="32">
        <v>35025</v>
      </c>
      <c r="L2552" s="33">
        <f t="shared" si="485"/>
        <v>11</v>
      </c>
      <c r="M2552" s="33">
        <f t="shared" si="486"/>
        <v>1995</v>
      </c>
      <c r="N2552" s="34">
        <v>17.93</v>
      </c>
      <c r="P2552" s="32">
        <v>35530</v>
      </c>
      <c r="Q2552" s="33">
        <f t="shared" si="487"/>
        <v>4</v>
      </c>
      <c r="R2552" s="33">
        <f t="shared" si="488"/>
        <v>1997</v>
      </c>
      <c r="S2552" s="34">
        <v>17.25</v>
      </c>
    </row>
    <row r="2553" spans="1:19">
      <c r="A2553" s="32">
        <v>37454</v>
      </c>
      <c r="B2553" s="33">
        <f t="shared" si="481"/>
        <v>7</v>
      </c>
      <c r="C2553" s="33">
        <f t="shared" si="482"/>
        <v>2002</v>
      </c>
      <c r="D2553" s="34">
        <v>0.36799999999999999</v>
      </c>
      <c r="F2553" s="32">
        <v>39127</v>
      </c>
      <c r="G2553" s="33">
        <f t="shared" si="483"/>
        <v>2</v>
      </c>
      <c r="H2553" s="33">
        <f t="shared" si="484"/>
        <v>2007</v>
      </c>
      <c r="I2553" s="34">
        <v>8.9</v>
      </c>
      <c r="K2553" s="32">
        <v>35030</v>
      </c>
      <c r="L2553" s="33">
        <f t="shared" si="485"/>
        <v>11</v>
      </c>
      <c r="M2553" s="33">
        <f t="shared" si="486"/>
        <v>1995</v>
      </c>
      <c r="N2553" s="34">
        <v>18.37</v>
      </c>
      <c r="P2553" s="32">
        <v>35531</v>
      </c>
      <c r="Q2553" s="33">
        <f t="shared" si="487"/>
        <v>4</v>
      </c>
      <c r="R2553" s="33">
        <f t="shared" si="488"/>
        <v>1997</v>
      </c>
      <c r="S2553" s="34">
        <v>17.54</v>
      </c>
    </row>
    <row r="2554" spans="1:19">
      <c r="A2554" s="32">
        <v>37455</v>
      </c>
      <c r="B2554" s="33">
        <f t="shared" si="481"/>
        <v>7</v>
      </c>
      <c r="C2554" s="33">
        <f t="shared" si="482"/>
        <v>2002</v>
      </c>
      <c r="D2554" s="34">
        <v>0.374</v>
      </c>
      <c r="F2554" s="32">
        <v>39128</v>
      </c>
      <c r="G2554" s="33">
        <f t="shared" si="483"/>
        <v>2</v>
      </c>
      <c r="H2554" s="33">
        <f t="shared" si="484"/>
        <v>2007</v>
      </c>
      <c r="I2554" s="34">
        <v>8.91</v>
      </c>
      <c r="K2554" s="32">
        <v>35031</v>
      </c>
      <c r="L2554" s="33">
        <f t="shared" si="485"/>
        <v>11</v>
      </c>
      <c r="M2554" s="33">
        <f t="shared" si="486"/>
        <v>1995</v>
      </c>
      <c r="N2554" s="34">
        <v>18.28</v>
      </c>
      <c r="P2554" s="32">
        <v>35534</v>
      </c>
      <c r="Q2554" s="33">
        <f t="shared" si="487"/>
        <v>4</v>
      </c>
      <c r="R2554" s="33">
        <f t="shared" si="488"/>
        <v>1997</v>
      </c>
      <c r="S2554" s="34">
        <v>17.61</v>
      </c>
    </row>
    <row r="2555" spans="1:19">
      <c r="A2555" s="32">
        <v>37456</v>
      </c>
      <c r="B2555" s="33">
        <f t="shared" si="481"/>
        <v>7</v>
      </c>
      <c r="C2555" s="33">
        <f t="shared" si="482"/>
        <v>2002</v>
      </c>
      <c r="D2555" s="34">
        <v>0.371</v>
      </c>
      <c r="F2555" s="32">
        <v>39129</v>
      </c>
      <c r="G2555" s="33">
        <f t="shared" si="483"/>
        <v>2</v>
      </c>
      <c r="H2555" s="33">
        <f t="shared" si="484"/>
        <v>2007</v>
      </c>
      <c r="I2555" s="34">
        <v>8.4499999999999993</v>
      </c>
      <c r="K2555" s="32">
        <v>35032</v>
      </c>
      <c r="L2555" s="33">
        <f t="shared" si="485"/>
        <v>11</v>
      </c>
      <c r="M2555" s="33">
        <f t="shared" si="486"/>
        <v>1995</v>
      </c>
      <c r="N2555" s="34">
        <v>18.27</v>
      </c>
      <c r="P2555" s="32">
        <v>35535</v>
      </c>
      <c r="Q2555" s="33">
        <f t="shared" si="487"/>
        <v>4</v>
      </c>
      <c r="R2555" s="33">
        <f t="shared" si="488"/>
        <v>1997</v>
      </c>
      <c r="S2555" s="34">
        <v>17.53</v>
      </c>
    </row>
    <row r="2556" spans="1:19">
      <c r="A2556" s="32">
        <v>37459</v>
      </c>
      <c r="B2556" s="33">
        <f t="shared" si="481"/>
        <v>7</v>
      </c>
      <c r="C2556" s="33">
        <f t="shared" si="482"/>
        <v>2002</v>
      </c>
      <c r="D2556" s="34">
        <v>0.371</v>
      </c>
      <c r="F2556" s="32">
        <v>39133</v>
      </c>
      <c r="G2556" s="33">
        <f t="shared" si="483"/>
        <v>2</v>
      </c>
      <c r="H2556" s="33">
        <f t="shared" si="484"/>
        <v>2007</v>
      </c>
      <c r="I2556" s="34">
        <v>7.34</v>
      </c>
      <c r="K2556" s="32">
        <v>35033</v>
      </c>
      <c r="L2556" s="33">
        <f t="shared" si="485"/>
        <v>11</v>
      </c>
      <c r="M2556" s="33">
        <f t="shared" si="486"/>
        <v>1995</v>
      </c>
      <c r="N2556" s="34">
        <v>18.27</v>
      </c>
      <c r="P2556" s="32">
        <v>35536</v>
      </c>
      <c r="Q2556" s="33">
        <f t="shared" si="487"/>
        <v>4</v>
      </c>
      <c r="R2556" s="33">
        <f t="shared" si="488"/>
        <v>1997</v>
      </c>
      <c r="S2556" s="34">
        <v>17.239999999999998</v>
      </c>
    </row>
    <row r="2557" spans="1:19">
      <c r="A2557" s="32">
        <v>37460</v>
      </c>
      <c r="B2557" s="33">
        <f t="shared" si="481"/>
        <v>7</v>
      </c>
      <c r="C2557" s="33">
        <f t="shared" si="482"/>
        <v>2002</v>
      </c>
      <c r="D2557" s="34">
        <v>0.371</v>
      </c>
      <c r="F2557" s="32">
        <v>39134</v>
      </c>
      <c r="G2557" s="33">
        <f t="shared" si="483"/>
        <v>2</v>
      </c>
      <c r="H2557" s="33">
        <f t="shared" si="484"/>
        <v>2007</v>
      </c>
      <c r="I2557" s="34">
        <v>7.51</v>
      </c>
      <c r="K2557" s="32">
        <v>35034</v>
      </c>
      <c r="L2557" s="33">
        <f t="shared" si="485"/>
        <v>12</v>
      </c>
      <c r="M2557" s="33">
        <f t="shared" si="486"/>
        <v>1995</v>
      </c>
      <c r="N2557" s="34">
        <v>18.43</v>
      </c>
      <c r="P2557" s="32">
        <v>35537</v>
      </c>
      <c r="Q2557" s="33">
        <f t="shared" si="487"/>
        <v>4</v>
      </c>
      <c r="R2557" s="33">
        <f t="shared" si="488"/>
        <v>1997</v>
      </c>
      <c r="S2557" s="34">
        <v>17</v>
      </c>
    </row>
    <row r="2558" spans="1:19">
      <c r="A2558" s="32">
        <v>37461</v>
      </c>
      <c r="B2558" s="33">
        <f t="shared" si="481"/>
        <v>7</v>
      </c>
      <c r="C2558" s="33">
        <f t="shared" si="482"/>
        <v>2002</v>
      </c>
      <c r="D2558" s="34">
        <v>0.374</v>
      </c>
      <c r="F2558" s="32">
        <v>39135</v>
      </c>
      <c r="G2558" s="33">
        <f t="shared" si="483"/>
        <v>2</v>
      </c>
      <c r="H2558" s="33">
        <f t="shared" si="484"/>
        <v>2007</v>
      </c>
      <c r="I2558" s="34">
        <v>7.47</v>
      </c>
      <c r="K2558" s="32">
        <v>35037</v>
      </c>
      <c r="L2558" s="33">
        <f t="shared" si="485"/>
        <v>12</v>
      </c>
      <c r="M2558" s="33">
        <f t="shared" si="486"/>
        <v>1995</v>
      </c>
      <c r="N2558" s="34">
        <v>18.61</v>
      </c>
      <c r="P2558" s="32">
        <v>35538</v>
      </c>
      <c r="Q2558" s="33">
        <f t="shared" si="487"/>
        <v>4</v>
      </c>
      <c r="R2558" s="33">
        <f t="shared" si="488"/>
        <v>1997</v>
      </c>
      <c r="S2558" s="34">
        <v>17.260000000000002</v>
      </c>
    </row>
    <row r="2559" spans="1:19">
      <c r="A2559" s="32">
        <v>37462</v>
      </c>
      <c r="B2559" s="33">
        <f t="shared" si="481"/>
        <v>7</v>
      </c>
      <c r="C2559" s="33">
        <f t="shared" si="482"/>
        <v>2002</v>
      </c>
      <c r="D2559" s="34">
        <v>0.374</v>
      </c>
      <c r="F2559" s="32">
        <v>39136</v>
      </c>
      <c r="G2559" s="33">
        <f t="shared" si="483"/>
        <v>2</v>
      </c>
      <c r="H2559" s="33">
        <f t="shared" si="484"/>
        <v>2007</v>
      </c>
      <c r="I2559" s="34">
        <v>7.53</v>
      </c>
      <c r="K2559" s="32">
        <v>35038</v>
      </c>
      <c r="L2559" s="33">
        <f t="shared" si="485"/>
        <v>12</v>
      </c>
      <c r="M2559" s="33">
        <f t="shared" si="486"/>
        <v>1995</v>
      </c>
      <c r="N2559" s="34">
        <v>18.66</v>
      </c>
      <c r="P2559" s="32">
        <v>35541</v>
      </c>
      <c r="Q2559" s="33">
        <f t="shared" si="487"/>
        <v>4</v>
      </c>
      <c r="R2559" s="33">
        <f t="shared" si="488"/>
        <v>1997</v>
      </c>
      <c r="S2559" s="34">
        <v>17.739999999999998</v>
      </c>
    </row>
    <row r="2560" spans="1:19">
      <c r="A2560" s="32">
        <v>37463</v>
      </c>
      <c r="B2560" s="33">
        <f t="shared" si="481"/>
        <v>7</v>
      </c>
      <c r="C2560" s="33">
        <f t="shared" si="482"/>
        <v>2002</v>
      </c>
      <c r="D2560" s="34">
        <v>0.374</v>
      </c>
      <c r="F2560" s="32">
        <v>39139</v>
      </c>
      <c r="G2560" s="33">
        <f t="shared" si="483"/>
        <v>2</v>
      </c>
      <c r="H2560" s="33">
        <f t="shared" si="484"/>
        <v>2007</v>
      </c>
      <c r="I2560" s="34">
        <v>7.73</v>
      </c>
      <c r="K2560" s="32">
        <v>35039</v>
      </c>
      <c r="L2560" s="33">
        <f t="shared" si="485"/>
        <v>12</v>
      </c>
      <c r="M2560" s="33">
        <f t="shared" si="486"/>
        <v>1995</v>
      </c>
      <c r="N2560" s="34">
        <v>18.760000000000002</v>
      </c>
      <c r="P2560" s="32">
        <v>35542</v>
      </c>
      <c r="Q2560" s="33">
        <f t="shared" si="487"/>
        <v>4</v>
      </c>
      <c r="R2560" s="33">
        <f t="shared" si="488"/>
        <v>1997</v>
      </c>
      <c r="S2560" s="34">
        <v>17.72</v>
      </c>
    </row>
    <row r="2561" spans="1:19">
      <c r="A2561" s="32">
        <v>37466</v>
      </c>
      <c r="B2561" s="33">
        <f t="shared" si="481"/>
        <v>7</v>
      </c>
      <c r="C2561" s="33">
        <f t="shared" si="482"/>
        <v>2002</v>
      </c>
      <c r="D2561" s="34">
        <v>0.376</v>
      </c>
      <c r="F2561" s="32">
        <v>39140</v>
      </c>
      <c r="G2561" s="33">
        <f t="shared" si="483"/>
        <v>2</v>
      </c>
      <c r="H2561" s="33">
        <f t="shared" si="484"/>
        <v>2007</v>
      </c>
      <c r="I2561" s="34">
        <v>7.44</v>
      </c>
      <c r="K2561" s="32">
        <v>35040</v>
      </c>
      <c r="L2561" s="33">
        <f t="shared" si="485"/>
        <v>12</v>
      </c>
      <c r="M2561" s="33">
        <f t="shared" si="486"/>
        <v>1995</v>
      </c>
      <c r="N2561" s="34">
        <v>18.690000000000001</v>
      </c>
      <c r="P2561" s="32">
        <v>35543</v>
      </c>
      <c r="Q2561" s="33">
        <f t="shared" si="487"/>
        <v>4</v>
      </c>
      <c r="R2561" s="33">
        <f t="shared" si="488"/>
        <v>1997</v>
      </c>
      <c r="S2561" s="34">
        <v>17.46</v>
      </c>
    </row>
    <row r="2562" spans="1:19">
      <c r="A2562" s="32">
        <v>37467</v>
      </c>
      <c r="B2562" s="33">
        <f t="shared" si="481"/>
        <v>7</v>
      </c>
      <c r="C2562" s="33">
        <f t="shared" si="482"/>
        <v>2002</v>
      </c>
      <c r="D2562" s="34">
        <v>0.376</v>
      </c>
      <c r="F2562" s="32">
        <v>39141</v>
      </c>
      <c r="G2562" s="33">
        <f t="shared" si="483"/>
        <v>2</v>
      </c>
      <c r="H2562" s="33">
        <f t="shared" si="484"/>
        <v>2007</v>
      </c>
      <c r="I2562" s="34">
        <v>7.23</v>
      </c>
      <c r="K2562" s="32">
        <v>35041</v>
      </c>
      <c r="L2562" s="33">
        <f t="shared" si="485"/>
        <v>12</v>
      </c>
      <c r="M2562" s="33">
        <f t="shared" si="486"/>
        <v>1995</v>
      </c>
      <c r="N2562" s="34">
        <v>18.97</v>
      </c>
      <c r="P2562" s="32">
        <v>35544</v>
      </c>
      <c r="Q2562" s="33">
        <f t="shared" si="487"/>
        <v>4</v>
      </c>
      <c r="R2562" s="33">
        <f t="shared" si="488"/>
        <v>1997</v>
      </c>
      <c r="S2562" s="34">
        <v>17.8</v>
      </c>
    </row>
    <row r="2563" spans="1:19">
      <c r="A2563" s="32">
        <v>37468</v>
      </c>
      <c r="B2563" s="33">
        <f t="shared" si="481"/>
        <v>7</v>
      </c>
      <c r="C2563" s="33">
        <f t="shared" si="482"/>
        <v>2002</v>
      </c>
      <c r="D2563" s="34">
        <v>0.38600000000000001</v>
      </c>
      <c r="F2563" s="32">
        <v>39142</v>
      </c>
      <c r="G2563" s="33">
        <f t="shared" si="483"/>
        <v>3</v>
      </c>
      <c r="H2563" s="33">
        <f t="shared" si="484"/>
        <v>2007</v>
      </c>
      <c r="I2563" s="34">
        <v>7.07</v>
      </c>
      <c r="K2563" s="32">
        <v>35044</v>
      </c>
      <c r="L2563" s="33">
        <f t="shared" si="485"/>
        <v>12</v>
      </c>
      <c r="M2563" s="33">
        <f t="shared" si="486"/>
        <v>1995</v>
      </c>
      <c r="N2563" s="34">
        <v>18.62</v>
      </c>
      <c r="P2563" s="32">
        <v>35545</v>
      </c>
      <c r="Q2563" s="33">
        <f t="shared" si="487"/>
        <v>4</v>
      </c>
      <c r="R2563" s="33">
        <f t="shared" si="488"/>
        <v>1997</v>
      </c>
      <c r="S2563" s="34">
        <v>18.07</v>
      </c>
    </row>
    <row r="2564" spans="1:19">
      <c r="A2564" s="32">
        <v>37469</v>
      </c>
      <c r="B2564" s="33">
        <f t="shared" si="481"/>
        <v>8</v>
      </c>
      <c r="C2564" s="33">
        <f t="shared" si="482"/>
        <v>2002</v>
      </c>
      <c r="D2564" s="34">
        <v>0.38900000000000001</v>
      </c>
      <c r="F2564" s="32">
        <v>39143</v>
      </c>
      <c r="G2564" s="33">
        <f t="shared" si="483"/>
        <v>3</v>
      </c>
      <c r="H2564" s="33">
        <f t="shared" si="484"/>
        <v>2007</v>
      </c>
      <c r="I2564" s="34">
        <v>7.22</v>
      </c>
      <c r="K2564" s="32">
        <v>35045</v>
      </c>
      <c r="L2564" s="33">
        <f t="shared" si="485"/>
        <v>12</v>
      </c>
      <c r="M2564" s="33">
        <f t="shared" si="486"/>
        <v>1995</v>
      </c>
      <c r="N2564" s="34">
        <v>18.8</v>
      </c>
      <c r="P2564" s="32">
        <v>35548</v>
      </c>
      <c r="Q2564" s="33">
        <f t="shared" si="487"/>
        <v>4</v>
      </c>
      <c r="R2564" s="33">
        <f t="shared" si="488"/>
        <v>1997</v>
      </c>
      <c r="S2564" s="34">
        <v>17.920000000000002</v>
      </c>
    </row>
    <row r="2565" spans="1:19">
      <c r="A2565" s="32">
        <v>37470</v>
      </c>
      <c r="B2565" s="33">
        <f t="shared" si="481"/>
        <v>8</v>
      </c>
      <c r="C2565" s="33">
        <f t="shared" si="482"/>
        <v>2002</v>
      </c>
      <c r="D2565" s="34">
        <v>0.38300000000000001</v>
      </c>
      <c r="F2565" s="32">
        <v>39146</v>
      </c>
      <c r="G2565" s="33">
        <f t="shared" si="483"/>
        <v>3</v>
      </c>
      <c r="H2565" s="33">
        <f t="shared" si="484"/>
        <v>2007</v>
      </c>
      <c r="I2565" s="34">
        <v>7.36</v>
      </c>
      <c r="K2565" s="32">
        <v>35046</v>
      </c>
      <c r="L2565" s="33">
        <f t="shared" si="485"/>
        <v>12</v>
      </c>
      <c r="M2565" s="33">
        <f t="shared" si="486"/>
        <v>1995</v>
      </c>
      <c r="N2565" s="34">
        <v>19.010000000000002</v>
      </c>
      <c r="P2565" s="32">
        <v>35549</v>
      </c>
      <c r="Q2565" s="33">
        <f t="shared" si="487"/>
        <v>4</v>
      </c>
      <c r="R2565" s="33">
        <f t="shared" si="488"/>
        <v>1997</v>
      </c>
      <c r="S2565" s="34">
        <v>18.27</v>
      </c>
    </row>
    <row r="2566" spans="1:19">
      <c r="A2566" s="32">
        <v>37473</v>
      </c>
      <c r="B2566" s="33">
        <f t="shared" si="481"/>
        <v>8</v>
      </c>
      <c r="C2566" s="33">
        <f t="shared" si="482"/>
        <v>2002</v>
      </c>
      <c r="D2566" s="34">
        <v>0.38300000000000001</v>
      </c>
      <c r="F2566" s="32">
        <v>39147</v>
      </c>
      <c r="G2566" s="33">
        <f t="shared" si="483"/>
        <v>3</v>
      </c>
      <c r="H2566" s="33">
        <f t="shared" si="484"/>
        <v>2007</v>
      </c>
      <c r="I2566" s="34">
        <v>7.55</v>
      </c>
      <c r="K2566" s="32">
        <v>35047</v>
      </c>
      <c r="L2566" s="33">
        <f t="shared" si="485"/>
        <v>12</v>
      </c>
      <c r="M2566" s="33">
        <f t="shared" si="486"/>
        <v>1995</v>
      </c>
      <c r="N2566" s="34">
        <v>19.14</v>
      </c>
      <c r="P2566" s="32">
        <v>35550</v>
      </c>
      <c r="Q2566" s="33">
        <f t="shared" si="487"/>
        <v>4</v>
      </c>
      <c r="R2566" s="33">
        <f t="shared" si="488"/>
        <v>1997</v>
      </c>
      <c r="S2566" s="34">
        <v>18.25</v>
      </c>
    </row>
    <row r="2567" spans="1:19">
      <c r="A2567" s="32">
        <v>37474</v>
      </c>
      <c r="B2567" s="33">
        <f t="shared" si="481"/>
        <v>8</v>
      </c>
      <c r="C2567" s="33">
        <f t="shared" si="482"/>
        <v>2002</v>
      </c>
      <c r="D2567" s="34">
        <v>0.38600000000000001</v>
      </c>
      <c r="F2567" s="32">
        <v>39148</v>
      </c>
      <c r="G2567" s="33">
        <f t="shared" si="483"/>
        <v>3</v>
      </c>
      <c r="H2567" s="33">
        <f t="shared" si="484"/>
        <v>2007</v>
      </c>
      <c r="I2567" s="34">
        <v>7.5</v>
      </c>
      <c r="K2567" s="32">
        <v>35048</v>
      </c>
      <c r="L2567" s="33">
        <f t="shared" si="485"/>
        <v>12</v>
      </c>
      <c r="M2567" s="33">
        <f t="shared" si="486"/>
        <v>1995</v>
      </c>
      <c r="N2567" s="34">
        <v>19.510000000000002</v>
      </c>
      <c r="P2567" s="32">
        <v>35551</v>
      </c>
      <c r="Q2567" s="33">
        <f t="shared" si="487"/>
        <v>5</v>
      </c>
      <c r="R2567" s="33">
        <f t="shared" si="488"/>
        <v>1997</v>
      </c>
      <c r="S2567" s="34">
        <v>18.239999999999998</v>
      </c>
    </row>
    <row r="2568" spans="1:19">
      <c r="A2568" s="32">
        <v>37475</v>
      </c>
      <c r="B2568" s="33">
        <f t="shared" si="481"/>
        <v>8</v>
      </c>
      <c r="C2568" s="33">
        <f t="shared" si="482"/>
        <v>2002</v>
      </c>
      <c r="D2568" s="34">
        <v>0.38500000000000001</v>
      </c>
      <c r="F2568" s="32">
        <v>39149</v>
      </c>
      <c r="G2568" s="33">
        <f t="shared" si="483"/>
        <v>3</v>
      </c>
      <c r="H2568" s="33">
        <f t="shared" si="484"/>
        <v>2007</v>
      </c>
      <c r="I2568" s="34">
        <v>7.14</v>
      </c>
      <c r="K2568" s="32">
        <v>35051</v>
      </c>
      <c r="L2568" s="33">
        <f t="shared" si="485"/>
        <v>12</v>
      </c>
      <c r="M2568" s="33">
        <f t="shared" si="486"/>
        <v>1995</v>
      </c>
      <c r="N2568" s="34">
        <v>19.71</v>
      </c>
      <c r="P2568" s="32">
        <v>35552</v>
      </c>
      <c r="Q2568" s="33">
        <f t="shared" si="487"/>
        <v>5</v>
      </c>
      <c r="R2568" s="33">
        <f t="shared" si="488"/>
        <v>1997</v>
      </c>
      <c r="S2568" s="34">
        <v>17.7</v>
      </c>
    </row>
    <row r="2569" spans="1:19">
      <c r="A2569" s="32">
        <v>37476</v>
      </c>
      <c r="B2569" s="33">
        <f t="shared" si="481"/>
        <v>8</v>
      </c>
      <c r="C2569" s="33">
        <f t="shared" si="482"/>
        <v>2002</v>
      </c>
      <c r="D2569" s="34">
        <v>0.38800000000000001</v>
      </c>
      <c r="F2569" s="32">
        <v>39150</v>
      </c>
      <c r="G2569" s="33">
        <f t="shared" si="483"/>
        <v>3</v>
      </c>
      <c r="H2569" s="33">
        <f t="shared" si="484"/>
        <v>2007</v>
      </c>
      <c r="I2569" s="34">
        <v>7.05</v>
      </c>
      <c r="K2569" s="32">
        <v>35052</v>
      </c>
      <c r="L2569" s="33">
        <f t="shared" si="485"/>
        <v>12</v>
      </c>
      <c r="M2569" s="33">
        <f t="shared" si="486"/>
        <v>1995</v>
      </c>
      <c r="N2569" s="34">
        <v>19.05</v>
      </c>
      <c r="P2569" s="32">
        <v>35555</v>
      </c>
      <c r="Q2569" s="33">
        <f t="shared" si="487"/>
        <v>5</v>
      </c>
      <c r="R2569" s="33">
        <f t="shared" si="488"/>
        <v>1997</v>
      </c>
      <c r="S2569" s="34">
        <v>17.72</v>
      </c>
    </row>
    <row r="2570" spans="1:19">
      <c r="A2570" s="32">
        <v>37477</v>
      </c>
      <c r="B2570" s="33">
        <f t="shared" si="481"/>
        <v>8</v>
      </c>
      <c r="C2570" s="33">
        <f t="shared" si="482"/>
        <v>2002</v>
      </c>
      <c r="D2570" s="34">
        <v>0.39200000000000002</v>
      </c>
      <c r="F2570" s="32">
        <v>39153</v>
      </c>
      <c r="G2570" s="33">
        <f t="shared" si="483"/>
        <v>3</v>
      </c>
      <c r="H2570" s="33">
        <f t="shared" si="484"/>
        <v>2007</v>
      </c>
      <c r="I2570" s="34">
        <v>6.81</v>
      </c>
      <c r="K2570" s="32">
        <v>35053</v>
      </c>
      <c r="L2570" s="33">
        <f t="shared" si="485"/>
        <v>12</v>
      </c>
      <c r="M2570" s="33">
        <f t="shared" si="486"/>
        <v>1995</v>
      </c>
      <c r="N2570" s="34">
        <v>18.87</v>
      </c>
      <c r="P2570" s="32">
        <v>35556</v>
      </c>
      <c r="Q2570" s="33">
        <f t="shared" si="487"/>
        <v>5</v>
      </c>
      <c r="R2570" s="33">
        <f t="shared" si="488"/>
        <v>1997</v>
      </c>
      <c r="S2570" s="34">
        <v>17.82</v>
      </c>
    </row>
    <row r="2571" spans="1:19">
      <c r="A2571" s="32">
        <v>37480</v>
      </c>
      <c r="B2571" s="33">
        <f t="shared" si="481"/>
        <v>8</v>
      </c>
      <c r="C2571" s="33">
        <f t="shared" si="482"/>
        <v>2002</v>
      </c>
      <c r="D2571" s="34">
        <v>0.40300000000000002</v>
      </c>
      <c r="F2571" s="32">
        <v>39154</v>
      </c>
      <c r="G2571" s="33">
        <f t="shared" si="483"/>
        <v>3</v>
      </c>
      <c r="H2571" s="33">
        <f t="shared" si="484"/>
        <v>2007</v>
      </c>
      <c r="I2571" s="34">
        <v>6.78</v>
      </c>
      <c r="K2571" s="32">
        <v>35054</v>
      </c>
      <c r="L2571" s="33">
        <f t="shared" si="485"/>
        <v>12</v>
      </c>
      <c r="M2571" s="33">
        <f t="shared" si="486"/>
        <v>1995</v>
      </c>
      <c r="N2571" s="34">
        <v>18.829999999999998</v>
      </c>
      <c r="P2571" s="32">
        <v>35557</v>
      </c>
      <c r="Q2571" s="33">
        <f t="shared" si="487"/>
        <v>5</v>
      </c>
      <c r="R2571" s="33">
        <f t="shared" si="488"/>
        <v>1997</v>
      </c>
      <c r="S2571" s="34">
        <v>17.84</v>
      </c>
    </row>
    <row r="2572" spans="1:19">
      <c r="A2572" s="32">
        <v>37481</v>
      </c>
      <c r="B2572" s="33">
        <f t="shared" si="481"/>
        <v>8</v>
      </c>
      <c r="C2572" s="33">
        <f t="shared" si="482"/>
        <v>2002</v>
      </c>
      <c r="D2572" s="34">
        <v>0.40100000000000002</v>
      </c>
      <c r="F2572" s="32">
        <v>39155</v>
      </c>
      <c r="G2572" s="33">
        <f t="shared" si="483"/>
        <v>3</v>
      </c>
      <c r="H2572" s="33">
        <f t="shared" si="484"/>
        <v>2007</v>
      </c>
      <c r="I2572" s="34">
        <v>6.86</v>
      </c>
      <c r="K2572" s="32">
        <v>35055</v>
      </c>
      <c r="L2572" s="33">
        <f t="shared" si="485"/>
        <v>12</v>
      </c>
      <c r="M2572" s="33">
        <f t="shared" si="486"/>
        <v>1995</v>
      </c>
      <c r="N2572" s="34">
        <v>19.12</v>
      </c>
      <c r="P2572" s="32">
        <v>35558</v>
      </c>
      <c r="Q2572" s="33">
        <f t="shared" si="487"/>
        <v>5</v>
      </c>
      <c r="R2572" s="33">
        <f t="shared" si="488"/>
        <v>1997</v>
      </c>
      <c r="S2572" s="34">
        <v>18.32</v>
      </c>
    </row>
    <row r="2573" spans="1:19">
      <c r="A2573" s="32">
        <v>37482</v>
      </c>
      <c r="B2573" s="33">
        <f t="shared" si="481"/>
        <v>8</v>
      </c>
      <c r="C2573" s="33">
        <f t="shared" si="482"/>
        <v>2002</v>
      </c>
      <c r="D2573" s="34">
        <v>0.40899999999999997</v>
      </c>
      <c r="F2573" s="32">
        <v>39156</v>
      </c>
      <c r="G2573" s="33">
        <f t="shared" si="483"/>
        <v>3</v>
      </c>
      <c r="H2573" s="33">
        <f t="shared" si="484"/>
        <v>2007</v>
      </c>
      <c r="I2573" s="34">
        <v>7.02</v>
      </c>
      <c r="K2573" s="32">
        <v>35059</v>
      </c>
      <c r="L2573" s="33">
        <f t="shared" si="485"/>
        <v>12</v>
      </c>
      <c r="M2573" s="33">
        <f t="shared" si="486"/>
        <v>1995</v>
      </c>
      <c r="N2573" s="34">
        <v>19.25</v>
      </c>
      <c r="P2573" s="32">
        <v>35559</v>
      </c>
      <c r="Q2573" s="33">
        <f t="shared" si="487"/>
        <v>5</v>
      </c>
      <c r="R2573" s="33">
        <f t="shared" si="488"/>
        <v>1997</v>
      </c>
      <c r="S2573" s="34">
        <v>18.62</v>
      </c>
    </row>
    <row r="2574" spans="1:19">
      <c r="A2574" s="32">
        <v>37483</v>
      </c>
      <c r="B2574" s="33">
        <f t="shared" si="481"/>
        <v>8</v>
      </c>
      <c r="C2574" s="33">
        <f t="shared" si="482"/>
        <v>2002</v>
      </c>
      <c r="D2574" s="34">
        <v>0.41499999999999998</v>
      </c>
      <c r="F2574" s="32">
        <v>39157</v>
      </c>
      <c r="G2574" s="33">
        <f t="shared" si="483"/>
        <v>3</v>
      </c>
      <c r="H2574" s="33">
        <f t="shared" si="484"/>
        <v>2007</v>
      </c>
      <c r="I2574" s="34">
        <v>6.84</v>
      </c>
      <c r="K2574" s="32">
        <v>35060</v>
      </c>
      <c r="L2574" s="33">
        <f t="shared" si="485"/>
        <v>12</v>
      </c>
      <c r="M2574" s="33">
        <f t="shared" si="486"/>
        <v>1995</v>
      </c>
      <c r="N2574" s="34">
        <v>19.489999999999998</v>
      </c>
      <c r="P2574" s="32">
        <v>35562</v>
      </c>
      <c r="Q2574" s="33">
        <f t="shared" si="487"/>
        <v>5</v>
      </c>
      <c r="R2574" s="33">
        <f t="shared" si="488"/>
        <v>1997</v>
      </c>
      <c r="S2574" s="34">
        <v>19.420000000000002</v>
      </c>
    </row>
    <row r="2575" spans="1:19">
      <c r="A2575" s="32">
        <v>37484</v>
      </c>
      <c r="B2575" s="33">
        <f t="shared" si="481"/>
        <v>8</v>
      </c>
      <c r="C2575" s="33">
        <f t="shared" si="482"/>
        <v>2002</v>
      </c>
      <c r="D2575" s="34">
        <v>0.41499999999999998</v>
      </c>
      <c r="F2575" s="32">
        <v>39160</v>
      </c>
      <c r="G2575" s="33">
        <f t="shared" si="483"/>
        <v>3</v>
      </c>
      <c r="H2575" s="33">
        <f t="shared" si="484"/>
        <v>2007</v>
      </c>
      <c r="I2575" s="34">
        <v>6.7</v>
      </c>
      <c r="K2575" s="32">
        <v>35061</v>
      </c>
      <c r="L2575" s="33">
        <f t="shared" si="485"/>
        <v>12</v>
      </c>
      <c r="M2575" s="33">
        <f t="shared" si="486"/>
        <v>1995</v>
      </c>
      <c r="N2575" s="34">
        <v>19.47</v>
      </c>
      <c r="P2575" s="32">
        <v>35563</v>
      </c>
      <c r="Q2575" s="33">
        <f t="shared" si="487"/>
        <v>5</v>
      </c>
      <c r="R2575" s="33">
        <f t="shared" si="488"/>
        <v>1997</v>
      </c>
      <c r="S2575" s="34">
        <v>19.399999999999999</v>
      </c>
    </row>
    <row r="2576" spans="1:19">
      <c r="A2576" s="32">
        <v>37487</v>
      </c>
      <c r="B2576" s="33">
        <f t="shared" si="481"/>
        <v>8</v>
      </c>
      <c r="C2576" s="33">
        <f t="shared" si="482"/>
        <v>2002</v>
      </c>
      <c r="D2576" s="34">
        <v>0.42099999999999999</v>
      </c>
      <c r="F2576" s="32">
        <v>39161</v>
      </c>
      <c r="G2576" s="33">
        <f t="shared" si="483"/>
        <v>3</v>
      </c>
      <c r="H2576" s="33">
        <f t="shared" si="484"/>
        <v>2007</v>
      </c>
      <c r="I2576" s="34">
        <v>6.81</v>
      </c>
      <c r="K2576" s="32">
        <v>35062</v>
      </c>
      <c r="L2576" s="33">
        <f t="shared" si="485"/>
        <v>12</v>
      </c>
      <c r="M2576" s="33">
        <f t="shared" si="486"/>
        <v>1995</v>
      </c>
      <c r="N2576" s="34">
        <v>19.54</v>
      </c>
      <c r="P2576" s="32">
        <v>35564</v>
      </c>
      <c r="Q2576" s="33">
        <f t="shared" si="487"/>
        <v>5</v>
      </c>
      <c r="R2576" s="33">
        <f t="shared" si="488"/>
        <v>1997</v>
      </c>
      <c r="S2576" s="34">
        <v>19.100000000000001</v>
      </c>
    </row>
    <row r="2577" spans="1:19">
      <c r="A2577" s="32">
        <v>37488</v>
      </c>
      <c r="B2577" s="33">
        <f t="shared" si="481"/>
        <v>8</v>
      </c>
      <c r="C2577" s="33">
        <f t="shared" si="482"/>
        <v>2002</v>
      </c>
      <c r="D2577" s="34">
        <v>0.42099999999999999</v>
      </c>
      <c r="F2577" s="32">
        <v>39162</v>
      </c>
      <c r="G2577" s="33">
        <f t="shared" si="483"/>
        <v>3</v>
      </c>
      <c r="H2577" s="33">
        <f t="shared" si="484"/>
        <v>2007</v>
      </c>
      <c r="I2577" s="34">
        <v>6.82</v>
      </c>
      <c r="K2577" s="32">
        <v>35066</v>
      </c>
      <c r="L2577" s="33">
        <f t="shared" si="485"/>
        <v>1</v>
      </c>
      <c r="M2577" s="33">
        <f t="shared" si="486"/>
        <v>1996</v>
      </c>
      <c r="N2577" s="34">
        <v>19.829999999999998</v>
      </c>
      <c r="P2577" s="32">
        <v>35565</v>
      </c>
      <c r="Q2577" s="33">
        <f t="shared" si="487"/>
        <v>5</v>
      </c>
      <c r="R2577" s="33">
        <f t="shared" si="488"/>
        <v>1997</v>
      </c>
      <c r="S2577" s="34">
        <v>19.399999999999999</v>
      </c>
    </row>
    <row r="2578" spans="1:19">
      <c r="A2578" s="32">
        <v>37489</v>
      </c>
      <c r="B2578" s="33">
        <f t="shared" si="481"/>
        <v>8</v>
      </c>
      <c r="C2578" s="33">
        <f t="shared" si="482"/>
        <v>2002</v>
      </c>
      <c r="D2578" s="34">
        <v>0.42899999999999999</v>
      </c>
      <c r="F2578" s="32">
        <v>39163</v>
      </c>
      <c r="G2578" s="33">
        <f t="shared" si="483"/>
        <v>3</v>
      </c>
      <c r="H2578" s="33">
        <f t="shared" si="484"/>
        <v>2007</v>
      </c>
      <c r="I2578" s="34">
        <v>7.07</v>
      </c>
      <c r="K2578" s="32">
        <v>35067</v>
      </c>
      <c r="L2578" s="33">
        <f t="shared" si="485"/>
        <v>1</v>
      </c>
      <c r="M2578" s="33">
        <f t="shared" si="486"/>
        <v>1996</v>
      </c>
      <c r="N2578" s="34">
        <v>19.899999999999999</v>
      </c>
      <c r="P2578" s="32">
        <v>35566</v>
      </c>
      <c r="Q2578" s="33">
        <f t="shared" si="487"/>
        <v>5</v>
      </c>
      <c r="R2578" s="33">
        <f t="shared" si="488"/>
        <v>1997</v>
      </c>
      <c r="S2578" s="34">
        <v>19.77</v>
      </c>
    </row>
    <row r="2579" spans="1:19">
      <c r="A2579" s="32">
        <v>37490</v>
      </c>
      <c r="B2579" s="33">
        <f t="shared" si="481"/>
        <v>8</v>
      </c>
      <c r="C2579" s="33">
        <f t="shared" si="482"/>
        <v>2002</v>
      </c>
      <c r="D2579" s="34">
        <v>0.43099999999999999</v>
      </c>
      <c r="F2579" s="32">
        <v>39164</v>
      </c>
      <c r="G2579" s="33">
        <f t="shared" si="483"/>
        <v>3</v>
      </c>
      <c r="H2579" s="33">
        <f t="shared" si="484"/>
        <v>2007</v>
      </c>
      <c r="I2579" s="34">
        <v>7.16</v>
      </c>
      <c r="K2579" s="32">
        <v>35068</v>
      </c>
      <c r="L2579" s="33">
        <f t="shared" si="485"/>
        <v>1</v>
      </c>
      <c r="M2579" s="33">
        <f t="shared" si="486"/>
        <v>1996</v>
      </c>
      <c r="N2579" s="34">
        <v>19.96</v>
      </c>
      <c r="P2579" s="32">
        <v>35569</v>
      </c>
      <c r="Q2579" s="33">
        <f t="shared" si="487"/>
        <v>5</v>
      </c>
      <c r="R2579" s="33">
        <f t="shared" si="488"/>
        <v>1997</v>
      </c>
      <c r="S2579" s="34">
        <v>19.920000000000002</v>
      </c>
    </row>
    <row r="2580" spans="1:19">
      <c r="A2580" s="32">
        <v>37491</v>
      </c>
      <c r="B2580" s="33">
        <f t="shared" si="481"/>
        <v>8</v>
      </c>
      <c r="C2580" s="33">
        <f t="shared" si="482"/>
        <v>2002</v>
      </c>
      <c r="D2580" s="34">
        <v>0.434</v>
      </c>
      <c r="F2580" s="32">
        <v>39167</v>
      </c>
      <c r="G2580" s="33">
        <f t="shared" si="483"/>
        <v>3</v>
      </c>
      <c r="H2580" s="33">
        <f t="shared" si="484"/>
        <v>2007</v>
      </c>
      <c r="I2580" s="34">
        <v>7.15</v>
      </c>
      <c r="K2580" s="32">
        <v>35069</v>
      </c>
      <c r="L2580" s="33">
        <f t="shared" si="485"/>
        <v>1</v>
      </c>
      <c r="M2580" s="33">
        <f t="shared" si="486"/>
        <v>1996</v>
      </c>
      <c r="N2580" s="34">
        <v>20.260000000000002</v>
      </c>
      <c r="P2580" s="32">
        <v>35570</v>
      </c>
      <c r="Q2580" s="33">
        <f t="shared" si="487"/>
        <v>5</v>
      </c>
      <c r="R2580" s="33">
        <f t="shared" si="488"/>
        <v>1997</v>
      </c>
      <c r="S2580" s="34">
        <v>19.75</v>
      </c>
    </row>
    <row r="2581" spans="1:19">
      <c r="A2581" s="32">
        <v>37494</v>
      </c>
      <c r="B2581" s="33">
        <f t="shared" si="481"/>
        <v>8</v>
      </c>
      <c r="C2581" s="33">
        <f t="shared" si="482"/>
        <v>2002</v>
      </c>
      <c r="D2581" s="34">
        <v>0.44800000000000001</v>
      </c>
      <c r="F2581" s="32">
        <v>39168</v>
      </c>
      <c r="G2581" s="33">
        <f t="shared" si="483"/>
        <v>3</v>
      </c>
      <c r="H2581" s="33">
        <f t="shared" si="484"/>
        <v>2007</v>
      </c>
      <c r="I2581" s="34">
        <v>7.15</v>
      </c>
      <c r="K2581" s="32">
        <v>35072</v>
      </c>
      <c r="L2581" s="33">
        <f t="shared" si="485"/>
        <v>1</v>
      </c>
      <c r="M2581" s="33">
        <f t="shared" si="486"/>
        <v>1996</v>
      </c>
      <c r="N2581" s="34">
        <v>20.5</v>
      </c>
      <c r="P2581" s="32">
        <v>35571</v>
      </c>
      <c r="Q2581" s="33">
        <f t="shared" si="487"/>
        <v>5</v>
      </c>
      <c r="R2581" s="33">
        <f t="shared" si="488"/>
        <v>1997</v>
      </c>
      <c r="S2581" s="34">
        <v>19.7</v>
      </c>
    </row>
    <row r="2582" spans="1:19">
      <c r="A2582" s="32">
        <v>37495</v>
      </c>
      <c r="B2582" s="33">
        <f t="shared" si="481"/>
        <v>8</v>
      </c>
      <c r="C2582" s="33">
        <f t="shared" si="482"/>
        <v>2002</v>
      </c>
      <c r="D2582" s="34">
        <v>0.44800000000000001</v>
      </c>
      <c r="F2582" s="32">
        <v>39169</v>
      </c>
      <c r="G2582" s="33">
        <f t="shared" si="483"/>
        <v>3</v>
      </c>
      <c r="H2582" s="33">
        <f t="shared" si="484"/>
        <v>2007</v>
      </c>
      <c r="I2582" s="34">
        <v>7.47</v>
      </c>
      <c r="K2582" s="32">
        <v>35073</v>
      </c>
      <c r="L2582" s="33">
        <f t="shared" si="485"/>
        <v>1</v>
      </c>
      <c r="M2582" s="33">
        <f t="shared" si="486"/>
        <v>1996</v>
      </c>
      <c r="N2582" s="34">
        <v>19.86</v>
      </c>
      <c r="P2582" s="32">
        <v>35572</v>
      </c>
      <c r="Q2582" s="33">
        <f t="shared" si="487"/>
        <v>5</v>
      </c>
      <c r="R2582" s="33">
        <f t="shared" si="488"/>
        <v>1997</v>
      </c>
      <c r="S2582" s="34">
        <v>20.03</v>
      </c>
    </row>
    <row r="2583" spans="1:19">
      <c r="A2583" s="32">
        <v>37496</v>
      </c>
      <c r="B2583" s="33">
        <f t="shared" si="481"/>
        <v>8</v>
      </c>
      <c r="C2583" s="33">
        <f t="shared" si="482"/>
        <v>2002</v>
      </c>
      <c r="D2583" s="34">
        <v>0.44900000000000001</v>
      </c>
      <c r="F2583" s="32">
        <v>39170</v>
      </c>
      <c r="G2583" s="33">
        <f t="shared" si="483"/>
        <v>3</v>
      </c>
      <c r="H2583" s="33">
        <f t="shared" si="484"/>
        <v>2007</v>
      </c>
      <c r="I2583" s="34">
        <v>7.34</v>
      </c>
      <c r="K2583" s="32">
        <v>35074</v>
      </c>
      <c r="L2583" s="33">
        <f t="shared" si="485"/>
        <v>1</v>
      </c>
      <c r="M2583" s="33">
        <f t="shared" si="486"/>
        <v>1996</v>
      </c>
      <c r="N2583" s="34">
        <v>19.66</v>
      </c>
      <c r="P2583" s="32">
        <v>35573</v>
      </c>
      <c r="Q2583" s="33">
        <f t="shared" si="487"/>
        <v>5</v>
      </c>
      <c r="R2583" s="33">
        <f t="shared" si="488"/>
        <v>1997</v>
      </c>
      <c r="S2583" s="34">
        <v>20.149999999999999</v>
      </c>
    </row>
    <row r="2584" spans="1:19">
      <c r="A2584" s="32">
        <v>37497</v>
      </c>
      <c r="B2584" s="33">
        <f t="shared" si="481"/>
        <v>8</v>
      </c>
      <c r="C2584" s="33">
        <f t="shared" si="482"/>
        <v>2002</v>
      </c>
      <c r="D2584" s="34">
        <v>0.45</v>
      </c>
      <c r="F2584" s="32">
        <v>39171</v>
      </c>
      <c r="G2584" s="33">
        <f t="shared" si="483"/>
        <v>3</v>
      </c>
      <c r="H2584" s="33">
        <f t="shared" si="484"/>
        <v>2007</v>
      </c>
      <c r="I2584" s="34">
        <v>7.5</v>
      </c>
      <c r="K2584" s="32">
        <v>35075</v>
      </c>
      <c r="L2584" s="33">
        <f t="shared" si="485"/>
        <v>1</v>
      </c>
      <c r="M2584" s="33">
        <f t="shared" si="486"/>
        <v>1996</v>
      </c>
      <c r="N2584" s="34">
        <v>18.87</v>
      </c>
      <c r="P2584" s="32">
        <v>35577</v>
      </c>
      <c r="Q2584" s="33">
        <f t="shared" si="487"/>
        <v>5</v>
      </c>
      <c r="R2584" s="33">
        <f t="shared" si="488"/>
        <v>1997</v>
      </c>
      <c r="S2584" s="34">
        <v>19.329999999999998</v>
      </c>
    </row>
    <row r="2585" spans="1:19">
      <c r="A2585" s="32">
        <v>37498</v>
      </c>
      <c r="B2585" s="33">
        <f t="shared" si="481"/>
        <v>8</v>
      </c>
      <c r="C2585" s="33">
        <f t="shared" si="482"/>
        <v>2002</v>
      </c>
      <c r="D2585" s="34">
        <v>0.45200000000000001</v>
      </c>
      <c r="F2585" s="32">
        <v>39174</v>
      </c>
      <c r="G2585" s="33">
        <f t="shared" si="483"/>
        <v>4</v>
      </c>
      <c r="H2585" s="33">
        <f t="shared" si="484"/>
        <v>2007</v>
      </c>
      <c r="I2585" s="34">
        <v>7.62</v>
      </c>
      <c r="K2585" s="32">
        <v>35076</v>
      </c>
      <c r="L2585" s="33">
        <f t="shared" si="485"/>
        <v>1</v>
      </c>
      <c r="M2585" s="33">
        <f t="shared" si="486"/>
        <v>1996</v>
      </c>
      <c r="N2585" s="34">
        <v>18.28</v>
      </c>
      <c r="P2585" s="32">
        <v>35578</v>
      </c>
      <c r="Q2585" s="33">
        <f t="shared" si="487"/>
        <v>5</v>
      </c>
      <c r="R2585" s="33">
        <f t="shared" si="488"/>
        <v>1997</v>
      </c>
      <c r="S2585" s="34">
        <v>18.88</v>
      </c>
    </row>
    <row r="2586" spans="1:19">
      <c r="A2586" s="32">
        <v>37502</v>
      </c>
      <c r="B2586" s="33">
        <f t="shared" si="481"/>
        <v>9</v>
      </c>
      <c r="C2586" s="33">
        <f t="shared" si="482"/>
        <v>2002</v>
      </c>
      <c r="D2586" s="34">
        <v>0.441</v>
      </c>
      <c r="F2586" s="32">
        <v>39175</v>
      </c>
      <c r="G2586" s="33">
        <f t="shared" si="483"/>
        <v>4</v>
      </c>
      <c r="H2586" s="33">
        <f t="shared" si="484"/>
        <v>2007</v>
      </c>
      <c r="I2586" s="34">
        <v>7.57</v>
      </c>
      <c r="K2586" s="32">
        <v>35079</v>
      </c>
      <c r="L2586" s="33">
        <f t="shared" si="485"/>
        <v>1</v>
      </c>
      <c r="M2586" s="33">
        <f t="shared" si="486"/>
        <v>1996</v>
      </c>
      <c r="N2586" s="34">
        <v>18.420000000000002</v>
      </c>
      <c r="P2586" s="32">
        <v>35579</v>
      </c>
      <c r="Q2586" s="33">
        <f t="shared" si="487"/>
        <v>5</v>
      </c>
      <c r="R2586" s="33">
        <f t="shared" si="488"/>
        <v>1997</v>
      </c>
      <c r="S2586" s="34">
        <v>19.38</v>
      </c>
    </row>
    <row r="2587" spans="1:19">
      <c r="A2587" s="32">
        <v>37503</v>
      </c>
      <c r="B2587" s="33">
        <f t="shared" si="481"/>
        <v>9</v>
      </c>
      <c r="C2587" s="33">
        <f t="shared" si="482"/>
        <v>2002</v>
      </c>
      <c r="D2587" s="34">
        <v>0.45</v>
      </c>
      <c r="F2587" s="32">
        <v>39176</v>
      </c>
      <c r="G2587" s="33">
        <f t="shared" si="483"/>
        <v>4</v>
      </c>
      <c r="H2587" s="33">
        <f t="shared" si="484"/>
        <v>2007</v>
      </c>
      <c r="I2587" s="34">
        <v>7.46</v>
      </c>
      <c r="K2587" s="32">
        <v>35080</v>
      </c>
      <c r="L2587" s="33">
        <f t="shared" si="485"/>
        <v>1</v>
      </c>
      <c r="M2587" s="33">
        <f t="shared" si="486"/>
        <v>1996</v>
      </c>
      <c r="N2587" s="34">
        <v>18.12</v>
      </c>
      <c r="P2587" s="32">
        <v>35580</v>
      </c>
      <c r="Q2587" s="33">
        <f t="shared" si="487"/>
        <v>5</v>
      </c>
      <c r="R2587" s="33">
        <f t="shared" si="488"/>
        <v>1997</v>
      </c>
      <c r="S2587" s="34">
        <v>18.989999999999998</v>
      </c>
    </row>
    <row r="2588" spans="1:19">
      <c r="A2588" s="32">
        <v>37504</v>
      </c>
      <c r="B2588" s="33">
        <f t="shared" si="481"/>
        <v>9</v>
      </c>
      <c r="C2588" s="33">
        <f t="shared" si="482"/>
        <v>2002</v>
      </c>
      <c r="D2588" s="34">
        <v>0.45600000000000002</v>
      </c>
      <c r="F2588" s="32">
        <v>39177</v>
      </c>
      <c r="G2588" s="33">
        <f t="shared" si="483"/>
        <v>4</v>
      </c>
      <c r="H2588" s="33">
        <f t="shared" si="484"/>
        <v>2007</v>
      </c>
      <c r="I2588" s="34">
        <v>7.53</v>
      </c>
      <c r="K2588" s="32">
        <v>35081</v>
      </c>
      <c r="L2588" s="33">
        <f t="shared" si="485"/>
        <v>1</v>
      </c>
      <c r="M2588" s="33">
        <f t="shared" si="486"/>
        <v>1996</v>
      </c>
      <c r="N2588" s="34">
        <v>18.579999999999998</v>
      </c>
      <c r="P2588" s="32">
        <v>35583</v>
      </c>
      <c r="Q2588" s="33">
        <f t="shared" si="487"/>
        <v>6</v>
      </c>
      <c r="R2588" s="33">
        <f t="shared" si="488"/>
        <v>1997</v>
      </c>
      <c r="S2588" s="34">
        <v>19.170000000000002</v>
      </c>
    </row>
    <row r="2589" spans="1:19">
      <c r="A2589" s="32">
        <v>37505</v>
      </c>
      <c r="B2589" s="33">
        <f t="shared" si="481"/>
        <v>9</v>
      </c>
      <c r="C2589" s="33">
        <f t="shared" si="482"/>
        <v>2002</v>
      </c>
      <c r="D2589" s="34">
        <v>0.46800000000000003</v>
      </c>
      <c r="F2589" s="32">
        <v>39181</v>
      </c>
      <c r="G2589" s="33">
        <f t="shared" si="483"/>
        <v>4</v>
      </c>
      <c r="H2589" s="33">
        <f t="shared" si="484"/>
        <v>2007</v>
      </c>
      <c r="I2589" s="34">
        <v>7.65</v>
      </c>
      <c r="K2589" s="32">
        <v>35082</v>
      </c>
      <c r="L2589" s="33">
        <f t="shared" si="485"/>
        <v>1</v>
      </c>
      <c r="M2589" s="33">
        <f t="shared" si="486"/>
        <v>1996</v>
      </c>
      <c r="N2589" s="34">
        <v>19.12</v>
      </c>
      <c r="P2589" s="32">
        <v>35584</v>
      </c>
      <c r="Q2589" s="33">
        <f t="shared" si="487"/>
        <v>6</v>
      </c>
      <c r="R2589" s="33">
        <f t="shared" si="488"/>
        <v>1997</v>
      </c>
      <c r="S2589" s="34">
        <v>18.59</v>
      </c>
    </row>
    <row r="2590" spans="1:19">
      <c r="A2590" s="32">
        <v>37508</v>
      </c>
      <c r="B2590" s="33">
        <f t="shared" si="481"/>
        <v>9</v>
      </c>
      <c r="C2590" s="33">
        <f t="shared" si="482"/>
        <v>2002</v>
      </c>
      <c r="D2590" s="34">
        <v>0.46800000000000003</v>
      </c>
      <c r="F2590" s="32">
        <v>39182</v>
      </c>
      <c r="G2590" s="33">
        <f t="shared" si="483"/>
        <v>4</v>
      </c>
      <c r="H2590" s="33">
        <f t="shared" si="484"/>
        <v>2007</v>
      </c>
      <c r="I2590" s="34">
        <v>7.65</v>
      </c>
      <c r="K2590" s="32">
        <v>35083</v>
      </c>
      <c r="L2590" s="33">
        <f t="shared" si="485"/>
        <v>1</v>
      </c>
      <c r="M2590" s="33">
        <f t="shared" si="486"/>
        <v>1996</v>
      </c>
      <c r="N2590" s="34">
        <v>18.940000000000001</v>
      </c>
      <c r="P2590" s="32">
        <v>35585</v>
      </c>
      <c r="Q2590" s="33">
        <f t="shared" si="487"/>
        <v>6</v>
      </c>
      <c r="R2590" s="33">
        <f t="shared" si="488"/>
        <v>1997</v>
      </c>
      <c r="S2590" s="34">
        <v>18.36</v>
      </c>
    </row>
    <row r="2591" spans="1:19">
      <c r="A2591" s="32">
        <v>37509</v>
      </c>
      <c r="B2591" s="33">
        <f t="shared" si="481"/>
        <v>9</v>
      </c>
      <c r="C2591" s="33">
        <f t="shared" si="482"/>
        <v>2002</v>
      </c>
      <c r="D2591" s="34">
        <v>0.47599999999999998</v>
      </c>
      <c r="F2591" s="32">
        <v>39183</v>
      </c>
      <c r="G2591" s="33">
        <f t="shared" si="483"/>
        <v>4</v>
      </c>
      <c r="H2591" s="33">
        <f t="shared" si="484"/>
        <v>2007</v>
      </c>
      <c r="I2591" s="34">
        <v>7.97</v>
      </c>
      <c r="K2591" s="32">
        <v>35086</v>
      </c>
      <c r="L2591" s="33">
        <f t="shared" si="485"/>
        <v>1</v>
      </c>
      <c r="M2591" s="33">
        <f t="shared" si="486"/>
        <v>1996</v>
      </c>
      <c r="N2591" s="34">
        <v>18.489999999999998</v>
      </c>
      <c r="P2591" s="32">
        <v>35586</v>
      </c>
      <c r="Q2591" s="33">
        <f t="shared" si="487"/>
        <v>6</v>
      </c>
      <c r="R2591" s="33">
        <f t="shared" si="488"/>
        <v>1997</v>
      </c>
      <c r="S2591" s="34">
        <v>17.96</v>
      </c>
    </row>
    <row r="2592" spans="1:19">
      <c r="A2592" s="32">
        <v>37510</v>
      </c>
      <c r="B2592" s="33">
        <f t="shared" si="481"/>
        <v>9</v>
      </c>
      <c r="C2592" s="33">
        <f t="shared" si="482"/>
        <v>2002</v>
      </c>
      <c r="D2592" s="34">
        <v>0.47399999999999998</v>
      </c>
      <c r="F2592" s="32">
        <v>39184</v>
      </c>
      <c r="G2592" s="33">
        <f t="shared" si="483"/>
        <v>4</v>
      </c>
      <c r="H2592" s="33">
        <f t="shared" si="484"/>
        <v>2007</v>
      </c>
      <c r="I2592" s="34">
        <v>7.95</v>
      </c>
      <c r="K2592" s="32">
        <v>35087</v>
      </c>
      <c r="L2592" s="33">
        <f t="shared" si="485"/>
        <v>1</v>
      </c>
      <c r="M2592" s="33">
        <f t="shared" si="486"/>
        <v>1996</v>
      </c>
      <c r="N2592" s="34">
        <v>18.579999999999998</v>
      </c>
      <c r="P2592" s="32">
        <v>35587</v>
      </c>
      <c r="Q2592" s="33">
        <f t="shared" si="487"/>
        <v>6</v>
      </c>
      <c r="R2592" s="33">
        <f t="shared" si="488"/>
        <v>1997</v>
      </c>
      <c r="S2592" s="34">
        <v>17.43</v>
      </c>
    </row>
    <row r="2593" spans="1:19">
      <c r="A2593" s="32">
        <v>37511</v>
      </c>
      <c r="B2593" s="33">
        <f t="shared" si="481"/>
        <v>9</v>
      </c>
      <c r="C2593" s="33">
        <f t="shared" si="482"/>
        <v>2002</v>
      </c>
      <c r="D2593" s="34">
        <v>0.46899999999999997</v>
      </c>
      <c r="F2593" s="32">
        <v>39185</v>
      </c>
      <c r="G2593" s="33">
        <f t="shared" si="483"/>
        <v>4</v>
      </c>
      <c r="H2593" s="33">
        <f t="shared" si="484"/>
        <v>2007</v>
      </c>
      <c r="I2593" s="34">
        <v>7.93</v>
      </c>
      <c r="K2593" s="32">
        <v>35088</v>
      </c>
      <c r="L2593" s="33">
        <f t="shared" si="485"/>
        <v>1</v>
      </c>
      <c r="M2593" s="33">
        <f t="shared" si="486"/>
        <v>1996</v>
      </c>
      <c r="N2593" s="34">
        <v>18.95</v>
      </c>
      <c r="P2593" s="32">
        <v>35590</v>
      </c>
      <c r="Q2593" s="33">
        <f t="shared" si="487"/>
        <v>6</v>
      </c>
      <c r="R2593" s="33">
        <f t="shared" si="488"/>
        <v>1997</v>
      </c>
      <c r="S2593" s="34">
        <v>17.079999999999998</v>
      </c>
    </row>
    <row r="2594" spans="1:19">
      <c r="A2594" s="32">
        <v>37512</v>
      </c>
      <c r="B2594" s="33">
        <f t="shared" si="481"/>
        <v>9</v>
      </c>
      <c r="C2594" s="33">
        <f t="shared" si="482"/>
        <v>2002</v>
      </c>
      <c r="D2594" s="34">
        <v>0.47399999999999998</v>
      </c>
      <c r="F2594" s="32">
        <v>39188</v>
      </c>
      <c r="G2594" s="33">
        <f t="shared" si="483"/>
        <v>4</v>
      </c>
      <c r="H2594" s="33">
        <f t="shared" si="484"/>
        <v>2007</v>
      </c>
      <c r="I2594" s="34">
        <v>7.66</v>
      </c>
      <c r="K2594" s="32">
        <v>35089</v>
      </c>
      <c r="L2594" s="33">
        <f t="shared" si="485"/>
        <v>1</v>
      </c>
      <c r="M2594" s="33">
        <f t="shared" si="486"/>
        <v>1996</v>
      </c>
      <c r="N2594" s="34">
        <v>18.059999999999999</v>
      </c>
      <c r="P2594" s="32">
        <v>35591</v>
      </c>
      <c r="Q2594" s="33">
        <f t="shared" si="487"/>
        <v>6</v>
      </c>
      <c r="R2594" s="33">
        <f t="shared" si="488"/>
        <v>1997</v>
      </c>
      <c r="S2594" s="34">
        <v>17.010000000000002</v>
      </c>
    </row>
    <row r="2595" spans="1:19">
      <c r="A2595" s="32">
        <v>37515</v>
      </c>
      <c r="B2595" s="33">
        <f t="shared" si="481"/>
        <v>9</v>
      </c>
      <c r="C2595" s="33">
        <f t="shared" si="482"/>
        <v>2002</v>
      </c>
      <c r="D2595" s="34">
        <v>0.47399999999999998</v>
      </c>
      <c r="F2595" s="32">
        <v>39189</v>
      </c>
      <c r="G2595" s="33">
        <f t="shared" si="483"/>
        <v>4</v>
      </c>
      <c r="H2595" s="33">
        <f t="shared" si="484"/>
        <v>2007</v>
      </c>
      <c r="I2595" s="34">
        <v>7.5</v>
      </c>
      <c r="K2595" s="32">
        <v>35090</v>
      </c>
      <c r="L2595" s="33">
        <f t="shared" si="485"/>
        <v>1</v>
      </c>
      <c r="M2595" s="33">
        <f t="shared" si="486"/>
        <v>1996</v>
      </c>
      <c r="N2595" s="34">
        <v>17.68</v>
      </c>
      <c r="P2595" s="32">
        <v>35592</v>
      </c>
      <c r="Q2595" s="33">
        <f t="shared" si="487"/>
        <v>6</v>
      </c>
      <c r="R2595" s="33">
        <f t="shared" si="488"/>
        <v>1997</v>
      </c>
      <c r="S2595" s="34">
        <v>16.690000000000001</v>
      </c>
    </row>
    <row r="2596" spans="1:19">
      <c r="A2596" s="32">
        <v>37516</v>
      </c>
      <c r="B2596" s="33">
        <f t="shared" ref="B2596:B2659" si="489">+MONTH(A2596)</f>
        <v>9</v>
      </c>
      <c r="C2596" s="33">
        <f t="shared" ref="C2596:C2659" si="490">+YEAR(A2596)</f>
        <v>2002</v>
      </c>
      <c r="D2596" s="34">
        <v>0.46500000000000002</v>
      </c>
      <c r="F2596" s="32">
        <v>39190</v>
      </c>
      <c r="G2596" s="33">
        <f t="shared" ref="G2596:G2659" si="491">+MONTH(F2596)</f>
        <v>4</v>
      </c>
      <c r="H2596" s="33">
        <f t="shared" ref="H2596:H2659" si="492">+YEAR(F2596)</f>
        <v>2007</v>
      </c>
      <c r="I2596" s="34">
        <v>7.54</v>
      </c>
      <c r="K2596" s="32">
        <v>35093</v>
      </c>
      <c r="L2596" s="33">
        <f t="shared" ref="L2596:L2659" si="493">+MONTH(K2596)</f>
        <v>1</v>
      </c>
      <c r="M2596" s="33">
        <f t="shared" ref="M2596:M2659" si="494">+YEAR(K2596)</f>
        <v>1996</v>
      </c>
      <c r="N2596" s="34">
        <v>17.329999999999998</v>
      </c>
      <c r="P2596" s="32">
        <v>35593</v>
      </c>
      <c r="Q2596" s="33">
        <f t="shared" ref="Q2596:Q2659" si="495">+MONTH(P2596)</f>
        <v>6</v>
      </c>
      <c r="R2596" s="33">
        <f t="shared" si="488"/>
        <v>1997</v>
      </c>
      <c r="S2596" s="34">
        <v>16.79</v>
      </c>
    </row>
    <row r="2597" spans="1:19">
      <c r="A2597" s="32">
        <v>37517</v>
      </c>
      <c r="B2597" s="33">
        <f t="shared" si="489"/>
        <v>9</v>
      </c>
      <c r="C2597" s="33">
        <f t="shared" si="490"/>
        <v>2002</v>
      </c>
      <c r="D2597" s="34">
        <v>0.47599999999999998</v>
      </c>
      <c r="F2597" s="32">
        <v>39191</v>
      </c>
      <c r="G2597" s="33">
        <f t="shared" si="491"/>
        <v>4</v>
      </c>
      <c r="H2597" s="33">
        <f t="shared" si="492"/>
        <v>2007</v>
      </c>
      <c r="I2597" s="34">
        <v>7.54</v>
      </c>
      <c r="K2597" s="32">
        <v>35094</v>
      </c>
      <c r="L2597" s="33">
        <f t="shared" si="493"/>
        <v>1</v>
      </c>
      <c r="M2597" s="33">
        <f t="shared" si="494"/>
        <v>1996</v>
      </c>
      <c r="N2597" s="34">
        <v>17.649999999999999</v>
      </c>
      <c r="P2597" s="32">
        <v>35594</v>
      </c>
      <c r="Q2597" s="33">
        <f t="shared" si="495"/>
        <v>6</v>
      </c>
      <c r="R2597" s="33">
        <f t="shared" ref="R2597:R2660" si="496">+YEAR(P2597)</f>
        <v>1997</v>
      </c>
      <c r="S2597" s="34">
        <v>16.829999999999998</v>
      </c>
    </row>
    <row r="2598" spans="1:19">
      <c r="A2598" s="32">
        <v>37518</v>
      </c>
      <c r="B2598" s="33">
        <f t="shared" si="489"/>
        <v>9</v>
      </c>
      <c r="C2598" s="33">
        <f t="shared" si="490"/>
        <v>2002</v>
      </c>
      <c r="D2598" s="34">
        <v>0.47599999999999998</v>
      </c>
      <c r="F2598" s="32">
        <v>39192</v>
      </c>
      <c r="G2598" s="33">
        <f t="shared" si="491"/>
        <v>4</v>
      </c>
      <c r="H2598" s="33">
        <f t="shared" si="492"/>
        <v>2007</v>
      </c>
      <c r="I2598" s="34">
        <v>7.32</v>
      </c>
      <c r="K2598" s="32">
        <v>35095</v>
      </c>
      <c r="L2598" s="33">
        <f t="shared" si="493"/>
        <v>1</v>
      </c>
      <c r="M2598" s="33">
        <f t="shared" si="494"/>
        <v>1996</v>
      </c>
      <c r="N2598" s="34">
        <v>17.760000000000002</v>
      </c>
      <c r="P2598" s="32">
        <v>35597</v>
      </c>
      <c r="Q2598" s="33">
        <f t="shared" si="495"/>
        <v>6</v>
      </c>
      <c r="R2598" s="33">
        <f t="shared" si="496"/>
        <v>1997</v>
      </c>
      <c r="S2598" s="34">
        <v>17.149999999999999</v>
      </c>
    </row>
    <row r="2599" spans="1:19">
      <c r="A2599" s="32">
        <v>37519</v>
      </c>
      <c r="B2599" s="33">
        <f t="shared" si="489"/>
        <v>9</v>
      </c>
      <c r="C2599" s="33">
        <f t="shared" si="490"/>
        <v>2002</v>
      </c>
      <c r="D2599" s="34">
        <v>0.47899999999999998</v>
      </c>
      <c r="F2599" s="32">
        <v>39195</v>
      </c>
      <c r="G2599" s="33">
        <f t="shared" si="491"/>
        <v>4</v>
      </c>
      <c r="H2599" s="33">
        <f t="shared" si="492"/>
        <v>2007</v>
      </c>
      <c r="I2599" s="34">
        <v>7.24</v>
      </c>
      <c r="K2599" s="32">
        <v>35096</v>
      </c>
      <c r="L2599" s="33">
        <f t="shared" si="493"/>
        <v>2</v>
      </c>
      <c r="M2599" s="33">
        <f t="shared" si="494"/>
        <v>1996</v>
      </c>
      <c r="N2599" s="34">
        <v>17.63</v>
      </c>
      <c r="P2599" s="32">
        <v>35598</v>
      </c>
      <c r="Q2599" s="33">
        <f t="shared" si="495"/>
        <v>6</v>
      </c>
      <c r="R2599" s="33">
        <f t="shared" si="496"/>
        <v>1997</v>
      </c>
      <c r="S2599" s="34">
        <v>17.55</v>
      </c>
    </row>
    <row r="2600" spans="1:19">
      <c r="A2600" s="32">
        <v>37522</v>
      </c>
      <c r="B2600" s="33">
        <f t="shared" si="489"/>
        <v>9</v>
      </c>
      <c r="C2600" s="33">
        <f t="shared" si="490"/>
        <v>2002</v>
      </c>
      <c r="D2600" s="34">
        <v>0.48799999999999999</v>
      </c>
      <c r="F2600" s="32">
        <v>39196</v>
      </c>
      <c r="G2600" s="33">
        <f t="shared" si="491"/>
        <v>4</v>
      </c>
      <c r="H2600" s="33">
        <f t="shared" si="492"/>
        <v>2007</v>
      </c>
      <c r="I2600" s="34">
        <v>7.57</v>
      </c>
      <c r="K2600" s="32">
        <v>35097</v>
      </c>
      <c r="L2600" s="33">
        <f t="shared" si="493"/>
        <v>2</v>
      </c>
      <c r="M2600" s="33">
        <f t="shared" si="494"/>
        <v>1996</v>
      </c>
      <c r="N2600" s="34">
        <v>17.829999999999998</v>
      </c>
      <c r="P2600" s="32">
        <v>35599</v>
      </c>
      <c r="Q2600" s="33">
        <f t="shared" si="495"/>
        <v>6</v>
      </c>
      <c r="R2600" s="33">
        <f t="shared" si="496"/>
        <v>1997</v>
      </c>
      <c r="S2600" s="34">
        <v>17.22</v>
      </c>
    </row>
    <row r="2601" spans="1:19">
      <c r="A2601" s="32">
        <v>37523</v>
      </c>
      <c r="B2601" s="33">
        <f t="shared" si="489"/>
        <v>9</v>
      </c>
      <c r="C2601" s="33">
        <f t="shared" si="490"/>
        <v>2002</v>
      </c>
      <c r="D2601" s="34">
        <v>0.48599999999999999</v>
      </c>
      <c r="F2601" s="32">
        <v>39197</v>
      </c>
      <c r="G2601" s="33">
        <f t="shared" si="491"/>
        <v>4</v>
      </c>
      <c r="H2601" s="33">
        <f t="shared" si="492"/>
        <v>2007</v>
      </c>
      <c r="I2601" s="34">
        <v>7.6</v>
      </c>
      <c r="K2601" s="32">
        <v>35100</v>
      </c>
      <c r="L2601" s="33">
        <f t="shared" si="493"/>
        <v>2</v>
      </c>
      <c r="M2601" s="33">
        <f t="shared" si="494"/>
        <v>1996</v>
      </c>
      <c r="N2601" s="34">
        <v>17.53</v>
      </c>
      <c r="P2601" s="32">
        <v>35600</v>
      </c>
      <c r="Q2601" s="33">
        <f t="shared" si="495"/>
        <v>6</v>
      </c>
      <c r="R2601" s="33">
        <f t="shared" si="496"/>
        <v>1997</v>
      </c>
      <c r="S2601" s="34">
        <v>17.34</v>
      </c>
    </row>
    <row r="2602" spans="1:19">
      <c r="A2602" s="32">
        <v>37524</v>
      </c>
      <c r="B2602" s="33">
        <f t="shared" si="489"/>
        <v>9</v>
      </c>
      <c r="C2602" s="33">
        <f t="shared" si="490"/>
        <v>2002</v>
      </c>
      <c r="D2602" s="34">
        <v>0.47499999999999998</v>
      </c>
      <c r="F2602" s="32">
        <v>39198</v>
      </c>
      <c r="G2602" s="33">
        <f t="shared" si="491"/>
        <v>4</v>
      </c>
      <c r="H2602" s="33">
        <f t="shared" si="492"/>
        <v>2007</v>
      </c>
      <c r="I2602" s="34">
        <v>7.56</v>
      </c>
      <c r="K2602" s="32">
        <v>35101</v>
      </c>
      <c r="L2602" s="33">
        <f t="shared" si="493"/>
        <v>2</v>
      </c>
      <c r="M2602" s="33">
        <f t="shared" si="494"/>
        <v>1996</v>
      </c>
      <c r="N2602" s="34">
        <v>17.739999999999998</v>
      </c>
      <c r="P2602" s="32">
        <v>35601</v>
      </c>
      <c r="Q2602" s="33">
        <f t="shared" si="495"/>
        <v>6</v>
      </c>
      <c r="R2602" s="33">
        <f t="shared" si="496"/>
        <v>1997</v>
      </c>
      <c r="S2602" s="34">
        <v>17.09</v>
      </c>
    </row>
    <row r="2603" spans="1:19">
      <c r="A2603" s="32">
        <v>37525</v>
      </c>
      <c r="B2603" s="33">
        <f t="shared" si="489"/>
        <v>9</v>
      </c>
      <c r="C2603" s="33">
        <f t="shared" si="490"/>
        <v>2002</v>
      </c>
      <c r="D2603" s="34">
        <v>0.47499999999999998</v>
      </c>
      <c r="F2603" s="32">
        <v>39199</v>
      </c>
      <c r="G2603" s="33">
        <f t="shared" si="491"/>
        <v>4</v>
      </c>
      <c r="H2603" s="33">
        <f t="shared" si="492"/>
        <v>2007</v>
      </c>
      <c r="I2603" s="34">
        <v>7.44</v>
      </c>
      <c r="K2603" s="32">
        <v>35102</v>
      </c>
      <c r="L2603" s="33">
        <f t="shared" si="493"/>
        <v>2</v>
      </c>
      <c r="M2603" s="33">
        <f t="shared" si="494"/>
        <v>1996</v>
      </c>
      <c r="N2603" s="34">
        <v>17.71</v>
      </c>
      <c r="P2603" s="32">
        <v>35604</v>
      </c>
      <c r="Q2603" s="33">
        <f t="shared" si="495"/>
        <v>6</v>
      </c>
      <c r="R2603" s="33">
        <f t="shared" si="496"/>
        <v>1997</v>
      </c>
      <c r="S2603" s="34">
        <v>17.8</v>
      </c>
    </row>
    <row r="2604" spans="1:19">
      <c r="A2604" s="32">
        <v>37526</v>
      </c>
      <c r="B2604" s="33">
        <f t="shared" si="489"/>
        <v>9</v>
      </c>
      <c r="C2604" s="33">
        <f t="shared" si="490"/>
        <v>2002</v>
      </c>
      <c r="D2604" s="34">
        <v>0.47799999999999998</v>
      </c>
      <c r="F2604" s="32">
        <v>39202</v>
      </c>
      <c r="G2604" s="33">
        <f t="shared" si="491"/>
        <v>4</v>
      </c>
      <c r="H2604" s="33">
        <f t="shared" si="492"/>
        <v>2007</v>
      </c>
      <c r="I2604" s="34">
        <v>7.71</v>
      </c>
      <c r="K2604" s="32">
        <v>35103</v>
      </c>
      <c r="L2604" s="33">
        <f t="shared" si="493"/>
        <v>2</v>
      </c>
      <c r="M2604" s="33">
        <f t="shared" si="494"/>
        <v>1996</v>
      </c>
      <c r="N2604" s="34">
        <v>17.79</v>
      </c>
      <c r="P2604" s="32">
        <v>35605</v>
      </c>
      <c r="Q2604" s="33">
        <f t="shared" si="495"/>
        <v>6</v>
      </c>
      <c r="R2604" s="33">
        <f t="shared" si="496"/>
        <v>1997</v>
      </c>
      <c r="S2604" s="34">
        <v>17.649999999999999</v>
      </c>
    </row>
    <row r="2605" spans="1:19">
      <c r="A2605" s="32">
        <v>37529</v>
      </c>
      <c r="B2605" s="33">
        <f t="shared" si="489"/>
        <v>9</v>
      </c>
      <c r="C2605" s="33">
        <f t="shared" si="490"/>
        <v>2002</v>
      </c>
      <c r="D2605" s="34">
        <v>0.48099999999999998</v>
      </c>
      <c r="F2605" s="32">
        <v>39203</v>
      </c>
      <c r="G2605" s="33">
        <f t="shared" si="491"/>
        <v>5</v>
      </c>
      <c r="H2605" s="33">
        <f t="shared" si="492"/>
        <v>2007</v>
      </c>
      <c r="I2605" s="34">
        <v>7.64</v>
      </c>
      <c r="K2605" s="32">
        <v>35104</v>
      </c>
      <c r="L2605" s="33">
        <f t="shared" si="493"/>
        <v>2</v>
      </c>
      <c r="M2605" s="33">
        <f t="shared" si="494"/>
        <v>1996</v>
      </c>
      <c r="N2605" s="34">
        <v>17.829999999999998</v>
      </c>
      <c r="P2605" s="32">
        <v>35606</v>
      </c>
      <c r="Q2605" s="33">
        <f t="shared" si="495"/>
        <v>6</v>
      </c>
      <c r="R2605" s="33">
        <f t="shared" si="496"/>
        <v>1997</v>
      </c>
      <c r="S2605" s="34">
        <v>17.649999999999999</v>
      </c>
    </row>
    <row r="2606" spans="1:19">
      <c r="A2606" s="32">
        <v>37530</v>
      </c>
      <c r="B2606" s="33">
        <f t="shared" si="489"/>
        <v>10</v>
      </c>
      <c r="C2606" s="33">
        <f t="shared" si="490"/>
        <v>2002</v>
      </c>
      <c r="D2606" s="34">
        <v>0.48799999999999999</v>
      </c>
      <c r="F2606" s="32">
        <v>39204</v>
      </c>
      <c r="G2606" s="33">
        <f t="shared" si="491"/>
        <v>5</v>
      </c>
      <c r="H2606" s="33">
        <f t="shared" si="492"/>
        <v>2007</v>
      </c>
      <c r="I2606" s="34">
        <v>7.64</v>
      </c>
      <c r="K2606" s="32">
        <v>35107</v>
      </c>
      <c r="L2606" s="33">
        <f t="shared" si="493"/>
        <v>2</v>
      </c>
      <c r="M2606" s="33">
        <f t="shared" si="494"/>
        <v>1996</v>
      </c>
      <c r="N2606" s="34">
        <v>18.010000000000002</v>
      </c>
      <c r="P2606" s="32">
        <v>35607</v>
      </c>
      <c r="Q2606" s="33">
        <f t="shared" si="495"/>
        <v>6</v>
      </c>
      <c r="R2606" s="33">
        <f t="shared" si="496"/>
        <v>1997</v>
      </c>
      <c r="S2606" s="34">
        <v>17.600000000000001</v>
      </c>
    </row>
    <row r="2607" spans="1:19">
      <c r="A2607" s="32">
        <v>37531</v>
      </c>
      <c r="B2607" s="33">
        <f t="shared" si="489"/>
        <v>10</v>
      </c>
      <c r="C2607" s="33">
        <f t="shared" si="490"/>
        <v>2002</v>
      </c>
      <c r="D2607" s="34">
        <v>0.48299999999999998</v>
      </c>
      <c r="F2607" s="32">
        <v>39205</v>
      </c>
      <c r="G2607" s="33">
        <f t="shared" si="491"/>
        <v>5</v>
      </c>
      <c r="H2607" s="33">
        <f t="shared" si="492"/>
        <v>2007</v>
      </c>
      <c r="I2607" s="34">
        <v>7.58</v>
      </c>
      <c r="K2607" s="32">
        <v>35108</v>
      </c>
      <c r="L2607" s="33">
        <f t="shared" si="493"/>
        <v>2</v>
      </c>
      <c r="M2607" s="33">
        <f t="shared" si="494"/>
        <v>1996</v>
      </c>
      <c r="N2607" s="34">
        <v>18.96</v>
      </c>
      <c r="P2607" s="32">
        <v>35608</v>
      </c>
      <c r="Q2607" s="33">
        <f t="shared" si="495"/>
        <v>6</v>
      </c>
      <c r="R2607" s="33">
        <f t="shared" si="496"/>
        <v>1997</v>
      </c>
      <c r="S2607" s="34">
        <v>18</v>
      </c>
    </row>
    <row r="2608" spans="1:19">
      <c r="A2608" s="32">
        <v>37532</v>
      </c>
      <c r="B2608" s="33">
        <f t="shared" si="489"/>
        <v>10</v>
      </c>
      <c r="C2608" s="33">
        <f t="shared" si="490"/>
        <v>2002</v>
      </c>
      <c r="D2608" s="34">
        <v>0.47499999999999998</v>
      </c>
      <c r="F2608" s="32">
        <v>39206</v>
      </c>
      <c r="G2608" s="33">
        <f t="shared" si="491"/>
        <v>5</v>
      </c>
      <c r="H2608" s="33">
        <f t="shared" si="492"/>
        <v>2007</v>
      </c>
      <c r="I2608" s="34">
        <v>7.82</v>
      </c>
      <c r="K2608" s="32">
        <v>35109</v>
      </c>
      <c r="L2608" s="33">
        <f t="shared" si="493"/>
        <v>2</v>
      </c>
      <c r="M2608" s="33">
        <f t="shared" si="494"/>
        <v>1996</v>
      </c>
      <c r="N2608" s="34">
        <v>18.86</v>
      </c>
      <c r="P2608" s="32">
        <v>35611</v>
      </c>
      <c r="Q2608" s="33">
        <f t="shared" si="495"/>
        <v>6</v>
      </c>
      <c r="R2608" s="33">
        <f t="shared" si="496"/>
        <v>1997</v>
      </c>
      <c r="S2608" s="34">
        <v>18.22</v>
      </c>
    </row>
    <row r="2609" spans="1:19">
      <c r="A2609" s="32">
        <v>37533</v>
      </c>
      <c r="B2609" s="33">
        <f t="shared" si="489"/>
        <v>10</v>
      </c>
      <c r="C2609" s="33">
        <f t="shared" si="490"/>
        <v>2002</v>
      </c>
      <c r="D2609" s="34">
        <v>0.47599999999999998</v>
      </c>
      <c r="F2609" s="32">
        <v>39209</v>
      </c>
      <c r="G2609" s="33">
        <f t="shared" si="491"/>
        <v>5</v>
      </c>
      <c r="H2609" s="33">
        <f t="shared" si="492"/>
        <v>2007</v>
      </c>
      <c r="I2609" s="34">
        <v>7.69</v>
      </c>
      <c r="K2609" s="32">
        <v>35110</v>
      </c>
      <c r="L2609" s="33">
        <f t="shared" si="493"/>
        <v>2</v>
      </c>
      <c r="M2609" s="33">
        <f t="shared" si="494"/>
        <v>1996</v>
      </c>
      <c r="N2609" s="34">
        <v>19.02</v>
      </c>
      <c r="P2609" s="32">
        <v>35613</v>
      </c>
      <c r="Q2609" s="33">
        <f t="shared" si="495"/>
        <v>7</v>
      </c>
      <c r="R2609" s="33">
        <f t="shared" si="496"/>
        <v>1997</v>
      </c>
      <c r="S2609" s="34">
        <v>18.829999999999998</v>
      </c>
    </row>
    <row r="2610" spans="1:19">
      <c r="A2610" s="32">
        <v>37536</v>
      </c>
      <c r="B2610" s="33">
        <f t="shared" si="489"/>
        <v>10</v>
      </c>
      <c r="C2610" s="33">
        <f t="shared" si="490"/>
        <v>2002</v>
      </c>
      <c r="D2610" s="34">
        <v>0.47599999999999998</v>
      </c>
      <c r="F2610" s="32">
        <v>39210</v>
      </c>
      <c r="G2610" s="33">
        <f t="shared" si="491"/>
        <v>5</v>
      </c>
      <c r="H2610" s="33">
        <f t="shared" si="492"/>
        <v>2007</v>
      </c>
      <c r="I2610" s="34">
        <v>7.5</v>
      </c>
      <c r="K2610" s="32">
        <v>35111</v>
      </c>
      <c r="L2610" s="33">
        <f t="shared" si="493"/>
        <v>2</v>
      </c>
      <c r="M2610" s="33">
        <f t="shared" si="494"/>
        <v>1996</v>
      </c>
      <c r="N2610" s="34">
        <v>19.16</v>
      </c>
      <c r="P2610" s="32">
        <v>35614</v>
      </c>
      <c r="Q2610" s="33">
        <f t="shared" si="495"/>
        <v>7</v>
      </c>
      <c r="R2610" s="33">
        <f t="shared" si="496"/>
        <v>1997</v>
      </c>
      <c r="S2610" s="34">
        <v>18.18</v>
      </c>
    </row>
    <row r="2611" spans="1:19">
      <c r="A2611" s="32">
        <v>37537</v>
      </c>
      <c r="B2611" s="33">
        <f t="shared" si="489"/>
        <v>10</v>
      </c>
      <c r="C2611" s="33">
        <f t="shared" si="490"/>
        <v>2002</v>
      </c>
      <c r="D2611" s="34">
        <v>0.47299999999999998</v>
      </c>
      <c r="F2611" s="32">
        <v>39211</v>
      </c>
      <c r="G2611" s="33">
        <f t="shared" si="491"/>
        <v>5</v>
      </c>
      <c r="H2611" s="33">
        <f t="shared" si="492"/>
        <v>2007</v>
      </c>
      <c r="I2611" s="34">
        <v>7.46</v>
      </c>
      <c r="K2611" s="32">
        <v>35115</v>
      </c>
      <c r="L2611" s="33">
        <f t="shared" si="493"/>
        <v>2</v>
      </c>
      <c r="M2611" s="33">
        <f t="shared" si="494"/>
        <v>1996</v>
      </c>
      <c r="N2611" s="34">
        <v>21.07</v>
      </c>
      <c r="P2611" s="32">
        <v>35618</v>
      </c>
      <c r="Q2611" s="33">
        <f t="shared" si="495"/>
        <v>7</v>
      </c>
      <c r="R2611" s="33">
        <f t="shared" si="496"/>
        <v>1997</v>
      </c>
      <c r="S2611" s="34">
        <v>18.28</v>
      </c>
    </row>
    <row r="2612" spans="1:19">
      <c r="A2612" s="32">
        <v>37538</v>
      </c>
      <c r="B2612" s="33">
        <f t="shared" si="489"/>
        <v>10</v>
      </c>
      <c r="C2612" s="33">
        <f t="shared" si="490"/>
        <v>2002</v>
      </c>
      <c r="D2612" s="34">
        <v>0.47299999999999998</v>
      </c>
      <c r="F2612" s="32">
        <v>39212</v>
      </c>
      <c r="G2612" s="33">
        <f t="shared" si="491"/>
        <v>5</v>
      </c>
      <c r="H2612" s="33">
        <f t="shared" si="492"/>
        <v>2007</v>
      </c>
      <c r="I2612" s="34">
        <v>7.63</v>
      </c>
      <c r="K2612" s="32">
        <v>35116</v>
      </c>
      <c r="L2612" s="33">
        <f t="shared" si="493"/>
        <v>2</v>
      </c>
      <c r="M2612" s="33">
        <f t="shared" si="494"/>
        <v>1996</v>
      </c>
      <c r="N2612" s="34">
        <v>21.63</v>
      </c>
      <c r="P2612" s="32">
        <v>35620</v>
      </c>
      <c r="Q2612" s="33">
        <f t="shared" si="495"/>
        <v>7</v>
      </c>
      <c r="R2612" s="33">
        <f t="shared" si="496"/>
        <v>1997</v>
      </c>
      <c r="S2612" s="34">
        <v>18.25</v>
      </c>
    </row>
    <row r="2613" spans="1:19">
      <c r="A2613" s="32">
        <v>37539</v>
      </c>
      <c r="B2613" s="33">
        <f t="shared" si="489"/>
        <v>10</v>
      </c>
      <c r="C2613" s="33">
        <f t="shared" si="490"/>
        <v>2002</v>
      </c>
      <c r="D2613" s="34">
        <v>0.46700000000000003</v>
      </c>
      <c r="F2613" s="32">
        <v>39213</v>
      </c>
      <c r="G2613" s="33">
        <f t="shared" si="491"/>
        <v>5</v>
      </c>
      <c r="H2613" s="33">
        <f t="shared" si="492"/>
        <v>2007</v>
      </c>
      <c r="I2613" s="34">
        <v>7.53</v>
      </c>
      <c r="K2613" s="32">
        <v>35117</v>
      </c>
      <c r="L2613" s="33">
        <f t="shared" si="493"/>
        <v>2</v>
      </c>
      <c r="M2613" s="33">
        <f t="shared" si="494"/>
        <v>1996</v>
      </c>
      <c r="N2613" s="34">
        <v>22.14</v>
      </c>
      <c r="P2613" s="32">
        <v>35621</v>
      </c>
      <c r="Q2613" s="33">
        <f t="shared" si="495"/>
        <v>7</v>
      </c>
      <c r="R2613" s="33">
        <f t="shared" si="496"/>
        <v>1997</v>
      </c>
      <c r="S2613" s="34">
        <v>18.16</v>
      </c>
    </row>
    <row r="2614" spans="1:19">
      <c r="A2614" s="32">
        <v>37540</v>
      </c>
      <c r="B2614" s="33">
        <f t="shared" si="489"/>
        <v>10</v>
      </c>
      <c r="C2614" s="33">
        <f t="shared" si="490"/>
        <v>2002</v>
      </c>
      <c r="D2614" s="34">
        <v>0.47299999999999998</v>
      </c>
      <c r="F2614" s="32">
        <v>39216</v>
      </c>
      <c r="G2614" s="33">
        <f t="shared" si="491"/>
        <v>5</v>
      </c>
      <c r="H2614" s="33">
        <f t="shared" si="492"/>
        <v>2007</v>
      </c>
      <c r="I2614" s="34">
        <v>7.85</v>
      </c>
      <c r="K2614" s="32">
        <v>35118</v>
      </c>
      <c r="L2614" s="33">
        <f t="shared" si="493"/>
        <v>2</v>
      </c>
      <c r="M2614" s="33">
        <f t="shared" si="494"/>
        <v>1996</v>
      </c>
      <c r="N2614" s="34">
        <v>20.97</v>
      </c>
      <c r="P2614" s="32">
        <v>35622</v>
      </c>
      <c r="Q2614" s="33">
        <f t="shared" si="495"/>
        <v>7</v>
      </c>
      <c r="R2614" s="33">
        <f t="shared" si="496"/>
        <v>1997</v>
      </c>
      <c r="S2614" s="34">
        <v>18</v>
      </c>
    </row>
    <row r="2615" spans="1:19">
      <c r="A2615" s="32">
        <v>37543</v>
      </c>
      <c r="B2615" s="33">
        <f t="shared" si="489"/>
        <v>10</v>
      </c>
      <c r="C2615" s="33">
        <f t="shared" si="490"/>
        <v>2002</v>
      </c>
      <c r="D2615" s="34">
        <v>0.48299999999999998</v>
      </c>
      <c r="F2615" s="32">
        <v>39217</v>
      </c>
      <c r="G2615" s="33">
        <f t="shared" si="491"/>
        <v>5</v>
      </c>
      <c r="H2615" s="33">
        <f t="shared" si="492"/>
        <v>2007</v>
      </c>
      <c r="I2615" s="34">
        <v>7.68</v>
      </c>
      <c r="K2615" s="32">
        <v>35121</v>
      </c>
      <c r="L2615" s="33">
        <f t="shared" si="493"/>
        <v>2</v>
      </c>
      <c r="M2615" s="33">
        <f t="shared" si="494"/>
        <v>1996</v>
      </c>
      <c r="N2615" s="34">
        <v>19.45</v>
      </c>
      <c r="P2615" s="32">
        <v>35625</v>
      </c>
      <c r="Q2615" s="33">
        <f t="shared" si="495"/>
        <v>7</v>
      </c>
      <c r="R2615" s="33">
        <f t="shared" si="496"/>
        <v>1997</v>
      </c>
      <c r="S2615" s="34">
        <v>17.79</v>
      </c>
    </row>
    <row r="2616" spans="1:19">
      <c r="A2616" s="32">
        <v>37544</v>
      </c>
      <c r="B2616" s="33">
        <f t="shared" si="489"/>
        <v>10</v>
      </c>
      <c r="C2616" s="33">
        <f t="shared" si="490"/>
        <v>2002</v>
      </c>
      <c r="D2616" s="34">
        <v>0.47899999999999998</v>
      </c>
      <c r="F2616" s="32">
        <v>39218</v>
      </c>
      <c r="G2616" s="33">
        <f t="shared" si="491"/>
        <v>5</v>
      </c>
      <c r="H2616" s="33">
        <f t="shared" si="492"/>
        <v>2007</v>
      </c>
      <c r="I2616" s="34">
        <v>7.62</v>
      </c>
      <c r="K2616" s="32">
        <v>35122</v>
      </c>
      <c r="L2616" s="33">
        <f t="shared" si="493"/>
        <v>2</v>
      </c>
      <c r="M2616" s="33">
        <f t="shared" si="494"/>
        <v>1996</v>
      </c>
      <c r="N2616" s="34">
        <v>19.649999999999999</v>
      </c>
      <c r="P2616" s="32">
        <v>35626</v>
      </c>
      <c r="Q2616" s="33">
        <f t="shared" si="495"/>
        <v>7</v>
      </c>
      <c r="R2616" s="33">
        <f t="shared" si="496"/>
        <v>1997</v>
      </c>
      <c r="S2616" s="34">
        <v>18.190000000000001</v>
      </c>
    </row>
    <row r="2617" spans="1:19">
      <c r="A2617" s="32">
        <v>37545</v>
      </c>
      <c r="B2617" s="33">
        <f t="shared" si="489"/>
        <v>10</v>
      </c>
      <c r="C2617" s="33">
        <f t="shared" si="490"/>
        <v>2002</v>
      </c>
      <c r="D2617" s="34">
        <v>0.48299999999999998</v>
      </c>
      <c r="F2617" s="32">
        <v>39219</v>
      </c>
      <c r="G2617" s="33">
        <f t="shared" si="491"/>
        <v>5</v>
      </c>
      <c r="H2617" s="33">
        <f t="shared" si="492"/>
        <v>2007</v>
      </c>
      <c r="I2617" s="34">
        <v>7.69</v>
      </c>
      <c r="K2617" s="32">
        <v>35123</v>
      </c>
      <c r="L2617" s="33">
        <f t="shared" si="493"/>
        <v>2</v>
      </c>
      <c r="M2617" s="33">
        <f t="shared" si="494"/>
        <v>1996</v>
      </c>
      <c r="N2617" s="34">
        <v>19.3</v>
      </c>
      <c r="P2617" s="32">
        <v>35627</v>
      </c>
      <c r="Q2617" s="33">
        <f t="shared" si="495"/>
        <v>7</v>
      </c>
      <c r="R2617" s="33">
        <f t="shared" si="496"/>
        <v>1997</v>
      </c>
      <c r="S2617" s="34">
        <v>18.27</v>
      </c>
    </row>
    <row r="2618" spans="1:19">
      <c r="A2618" s="32">
        <v>37546</v>
      </c>
      <c r="B2618" s="33">
        <f t="shared" si="489"/>
        <v>10</v>
      </c>
      <c r="C2618" s="33">
        <f t="shared" si="490"/>
        <v>2002</v>
      </c>
      <c r="D2618" s="34">
        <v>0.48599999999999999</v>
      </c>
      <c r="F2618" s="32">
        <v>39220</v>
      </c>
      <c r="G2618" s="33">
        <f t="shared" si="491"/>
        <v>5</v>
      </c>
      <c r="H2618" s="33">
        <f t="shared" si="492"/>
        <v>2007</v>
      </c>
      <c r="I2618" s="34">
        <v>7.87</v>
      </c>
      <c r="K2618" s="32">
        <v>35124</v>
      </c>
      <c r="L2618" s="33">
        <f t="shared" si="493"/>
        <v>2</v>
      </c>
      <c r="M2618" s="33">
        <f t="shared" si="494"/>
        <v>1996</v>
      </c>
      <c r="N2618" s="34">
        <v>19.59</v>
      </c>
      <c r="P2618" s="32">
        <v>35628</v>
      </c>
      <c r="Q2618" s="33">
        <f t="shared" si="495"/>
        <v>7</v>
      </c>
      <c r="R2618" s="33">
        <f t="shared" si="496"/>
        <v>1997</v>
      </c>
      <c r="S2618" s="34">
        <v>18.829999999999998</v>
      </c>
    </row>
    <row r="2619" spans="1:19">
      <c r="A2619" s="32">
        <v>37547</v>
      </c>
      <c r="B2619" s="33">
        <f t="shared" si="489"/>
        <v>10</v>
      </c>
      <c r="C2619" s="33">
        <f t="shared" si="490"/>
        <v>2002</v>
      </c>
      <c r="D2619" s="34">
        <v>0.48799999999999999</v>
      </c>
      <c r="F2619" s="32">
        <v>39223</v>
      </c>
      <c r="G2619" s="33">
        <f t="shared" si="491"/>
        <v>5</v>
      </c>
      <c r="H2619" s="33">
        <f t="shared" si="492"/>
        <v>2007</v>
      </c>
      <c r="I2619" s="34">
        <v>7.66</v>
      </c>
      <c r="K2619" s="32">
        <v>35125</v>
      </c>
      <c r="L2619" s="33">
        <f t="shared" si="493"/>
        <v>3</v>
      </c>
      <c r="M2619" s="33">
        <f t="shared" si="494"/>
        <v>1996</v>
      </c>
      <c r="N2619" s="34">
        <v>19.45</v>
      </c>
      <c r="P2619" s="32">
        <v>35629</v>
      </c>
      <c r="Q2619" s="33">
        <f t="shared" si="495"/>
        <v>7</v>
      </c>
      <c r="R2619" s="33">
        <f t="shared" si="496"/>
        <v>1997</v>
      </c>
      <c r="S2619" s="34">
        <v>18.21</v>
      </c>
    </row>
    <row r="2620" spans="1:19">
      <c r="A2620" s="32">
        <v>37550</v>
      </c>
      <c r="B2620" s="33">
        <f t="shared" si="489"/>
        <v>10</v>
      </c>
      <c r="C2620" s="33">
        <f t="shared" si="490"/>
        <v>2002</v>
      </c>
      <c r="D2620" s="34">
        <v>0.47699999999999998</v>
      </c>
      <c r="F2620" s="32">
        <v>39224</v>
      </c>
      <c r="G2620" s="33">
        <f t="shared" si="491"/>
        <v>5</v>
      </c>
      <c r="H2620" s="33">
        <f t="shared" si="492"/>
        <v>2007</v>
      </c>
      <c r="I2620" s="34">
        <v>7.6</v>
      </c>
      <c r="K2620" s="32">
        <v>35128</v>
      </c>
      <c r="L2620" s="33">
        <f t="shared" si="493"/>
        <v>3</v>
      </c>
      <c r="M2620" s="33">
        <f t="shared" si="494"/>
        <v>1996</v>
      </c>
      <c r="N2620" s="34">
        <v>19.239999999999998</v>
      </c>
      <c r="P2620" s="32">
        <v>35632</v>
      </c>
      <c r="Q2620" s="33">
        <f t="shared" si="495"/>
        <v>7</v>
      </c>
      <c r="R2620" s="33">
        <f t="shared" si="496"/>
        <v>1997</v>
      </c>
      <c r="S2620" s="34">
        <v>18.23</v>
      </c>
    </row>
    <row r="2621" spans="1:19">
      <c r="A2621" s="32">
        <v>37551</v>
      </c>
      <c r="B2621" s="33">
        <f t="shared" si="489"/>
        <v>10</v>
      </c>
      <c r="C2621" s="33">
        <f t="shared" si="490"/>
        <v>2002</v>
      </c>
      <c r="D2621" s="34">
        <v>0.47499999999999998</v>
      </c>
      <c r="F2621" s="32">
        <v>39225</v>
      </c>
      <c r="G2621" s="33">
        <f t="shared" si="491"/>
        <v>5</v>
      </c>
      <c r="H2621" s="33">
        <f t="shared" si="492"/>
        <v>2007</v>
      </c>
      <c r="I2621" s="34">
        <v>7.51</v>
      </c>
      <c r="K2621" s="32">
        <v>35129</v>
      </c>
      <c r="L2621" s="33">
        <f t="shared" si="493"/>
        <v>3</v>
      </c>
      <c r="M2621" s="33">
        <f t="shared" si="494"/>
        <v>1996</v>
      </c>
      <c r="N2621" s="34">
        <v>19.649999999999999</v>
      </c>
      <c r="P2621" s="32">
        <v>35633</v>
      </c>
      <c r="Q2621" s="33">
        <f t="shared" si="495"/>
        <v>7</v>
      </c>
      <c r="R2621" s="33">
        <f t="shared" si="496"/>
        <v>1997</v>
      </c>
      <c r="S2621" s="34">
        <v>18.47</v>
      </c>
    </row>
    <row r="2622" spans="1:19">
      <c r="A2622" s="32">
        <v>37552</v>
      </c>
      <c r="B2622" s="33">
        <f t="shared" si="489"/>
        <v>10</v>
      </c>
      <c r="C2622" s="33">
        <f t="shared" si="490"/>
        <v>2002</v>
      </c>
      <c r="D2622" s="34">
        <v>0.48299999999999998</v>
      </c>
      <c r="F2622" s="32">
        <v>39226</v>
      </c>
      <c r="G2622" s="33">
        <f t="shared" si="491"/>
        <v>5</v>
      </c>
      <c r="H2622" s="33">
        <f t="shared" si="492"/>
        <v>2007</v>
      </c>
      <c r="I2622" s="34">
        <v>7.56</v>
      </c>
      <c r="K2622" s="32">
        <v>35130</v>
      </c>
      <c r="L2622" s="33">
        <f t="shared" si="493"/>
        <v>3</v>
      </c>
      <c r="M2622" s="33">
        <f t="shared" si="494"/>
        <v>1996</v>
      </c>
      <c r="N2622" s="34">
        <v>20.16</v>
      </c>
      <c r="P2622" s="32">
        <v>35634</v>
      </c>
      <c r="Q2622" s="33">
        <f t="shared" si="495"/>
        <v>7</v>
      </c>
      <c r="R2622" s="33">
        <f t="shared" si="496"/>
        <v>1997</v>
      </c>
      <c r="S2622" s="34">
        <v>18.71</v>
      </c>
    </row>
    <row r="2623" spans="1:19">
      <c r="A2623" s="32">
        <v>37553</v>
      </c>
      <c r="B2623" s="33">
        <f t="shared" si="489"/>
        <v>10</v>
      </c>
      <c r="C2623" s="33">
        <f t="shared" si="490"/>
        <v>2002</v>
      </c>
      <c r="D2623" s="34">
        <v>0.48499999999999999</v>
      </c>
      <c r="F2623" s="32">
        <v>39227</v>
      </c>
      <c r="G2623" s="33">
        <f t="shared" si="491"/>
        <v>5</v>
      </c>
      <c r="H2623" s="33">
        <f t="shared" si="492"/>
        <v>2007</v>
      </c>
      <c r="I2623" s="34">
        <v>7.47</v>
      </c>
      <c r="K2623" s="32">
        <v>35131</v>
      </c>
      <c r="L2623" s="33">
        <f t="shared" si="493"/>
        <v>3</v>
      </c>
      <c r="M2623" s="33">
        <f t="shared" si="494"/>
        <v>1996</v>
      </c>
      <c r="N2623" s="34">
        <v>19.87</v>
      </c>
      <c r="P2623" s="32">
        <v>35635</v>
      </c>
      <c r="Q2623" s="33">
        <f t="shared" si="495"/>
        <v>7</v>
      </c>
      <c r="R2623" s="33">
        <f t="shared" si="496"/>
        <v>1997</v>
      </c>
      <c r="S2623" s="34">
        <v>18.66</v>
      </c>
    </row>
    <row r="2624" spans="1:19">
      <c r="A2624" s="32">
        <v>37554</v>
      </c>
      <c r="B2624" s="33">
        <f t="shared" si="489"/>
        <v>10</v>
      </c>
      <c r="C2624" s="33">
        <f t="shared" si="490"/>
        <v>2002</v>
      </c>
      <c r="D2624" s="34">
        <v>0.47899999999999998</v>
      </c>
      <c r="F2624" s="32">
        <v>39231</v>
      </c>
      <c r="G2624" s="33">
        <f t="shared" si="491"/>
        <v>5</v>
      </c>
      <c r="H2624" s="33">
        <f t="shared" si="492"/>
        <v>2007</v>
      </c>
      <c r="I2624" s="34">
        <v>7.51</v>
      </c>
      <c r="K2624" s="32">
        <v>35132</v>
      </c>
      <c r="L2624" s="33">
        <f t="shared" si="493"/>
        <v>3</v>
      </c>
      <c r="M2624" s="33">
        <f t="shared" si="494"/>
        <v>1996</v>
      </c>
      <c r="N2624" s="34">
        <v>19.66</v>
      </c>
      <c r="P2624" s="32">
        <v>35636</v>
      </c>
      <c r="Q2624" s="33">
        <f t="shared" si="495"/>
        <v>7</v>
      </c>
      <c r="R2624" s="33">
        <f t="shared" si="496"/>
        <v>1997</v>
      </c>
      <c r="S2624" s="34">
        <v>18.77</v>
      </c>
    </row>
    <row r="2625" spans="1:19">
      <c r="A2625" s="32">
        <v>37557</v>
      </c>
      <c r="B2625" s="33">
        <f t="shared" si="489"/>
        <v>10</v>
      </c>
      <c r="C2625" s="33">
        <f t="shared" si="490"/>
        <v>2002</v>
      </c>
      <c r="D2625" s="34">
        <v>0.47799999999999998</v>
      </c>
      <c r="F2625" s="32">
        <v>39232</v>
      </c>
      <c r="G2625" s="33">
        <f t="shared" si="491"/>
        <v>5</v>
      </c>
      <c r="H2625" s="33">
        <f t="shared" si="492"/>
        <v>2007</v>
      </c>
      <c r="I2625" s="34">
        <v>7.71</v>
      </c>
      <c r="K2625" s="32">
        <v>35135</v>
      </c>
      <c r="L2625" s="33">
        <f t="shared" si="493"/>
        <v>3</v>
      </c>
      <c r="M2625" s="33">
        <f t="shared" si="494"/>
        <v>1996</v>
      </c>
      <c r="N2625" s="34">
        <v>19.920000000000002</v>
      </c>
      <c r="P2625" s="32">
        <v>35639</v>
      </c>
      <c r="Q2625" s="33">
        <f t="shared" si="495"/>
        <v>7</v>
      </c>
      <c r="R2625" s="33">
        <f t="shared" si="496"/>
        <v>1997</v>
      </c>
      <c r="S2625" s="34">
        <v>18.760000000000002</v>
      </c>
    </row>
    <row r="2626" spans="1:19">
      <c r="A2626" s="32">
        <v>37558</v>
      </c>
      <c r="B2626" s="33">
        <f t="shared" si="489"/>
        <v>10</v>
      </c>
      <c r="C2626" s="33">
        <f t="shared" si="490"/>
        <v>2002</v>
      </c>
      <c r="D2626" s="34">
        <v>0.47799999999999998</v>
      </c>
      <c r="F2626" s="32">
        <v>39233</v>
      </c>
      <c r="G2626" s="33">
        <f t="shared" si="491"/>
        <v>5</v>
      </c>
      <c r="H2626" s="33">
        <f t="shared" si="492"/>
        <v>2007</v>
      </c>
      <c r="I2626" s="34">
        <v>7.8</v>
      </c>
      <c r="K2626" s="32">
        <v>35136</v>
      </c>
      <c r="L2626" s="33">
        <f t="shared" si="493"/>
        <v>3</v>
      </c>
      <c r="M2626" s="33">
        <f t="shared" si="494"/>
        <v>1996</v>
      </c>
      <c r="N2626" s="34">
        <v>20.420000000000002</v>
      </c>
      <c r="P2626" s="32">
        <v>35640</v>
      </c>
      <c r="Q2626" s="33">
        <f t="shared" si="495"/>
        <v>7</v>
      </c>
      <c r="R2626" s="33">
        <f t="shared" si="496"/>
        <v>1997</v>
      </c>
      <c r="S2626" s="34">
        <v>18.739999999999998</v>
      </c>
    </row>
    <row r="2627" spans="1:19">
      <c r="A2627" s="32">
        <v>37559</v>
      </c>
      <c r="B2627" s="33">
        <f t="shared" si="489"/>
        <v>10</v>
      </c>
      <c r="C2627" s="33">
        <f t="shared" si="490"/>
        <v>2002</v>
      </c>
      <c r="D2627" s="34">
        <v>0.47899999999999998</v>
      </c>
      <c r="F2627" s="32">
        <v>39234</v>
      </c>
      <c r="G2627" s="33">
        <f t="shared" si="491"/>
        <v>6</v>
      </c>
      <c r="H2627" s="33">
        <f t="shared" si="492"/>
        <v>2007</v>
      </c>
      <c r="I2627" s="34">
        <v>7.57</v>
      </c>
      <c r="K2627" s="32">
        <v>35137</v>
      </c>
      <c r="L2627" s="33">
        <f t="shared" si="493"/>
        <v>3</v>
      </c>
      <c r="M2627" s="33">
        <f t="shared" si="494"/>
        <v>1996</v>
      </c>
      <c r="N2627" s="34">
        <v>20.49</v>
      </c>
      <c r="P2627" s="32">
        <v>35641</v>
      </c>
      <c r="Q2627" s="33">
        <f t="shared" si="495"/>
        <v>7</v>
      </c>
      <c r="R2627" s="33">
        <f t="shared" si="496"/>
        <v>1997</v>
      </c>
      <c r="S2627" s="34">
        <v>19.02</v>
      </c>
    </row>
    <row r="2628" spans="1:19">
      <c r="A2628" s="32">
        <v>37560</v>
      </c>
      <c r="B2628" s="33">
        <f t="shared" si="489"/>
        <v>10</v>
      </c>
      <c r="C2628" s="33">
        <f t="shared" si="490"/>
        <v>2002</v>
      </c>
      <c r="D2628" s="34">
        <v>0.48299999999999998</v>
      </c>
      <c r="F2628" s="32">
        <v>39237</v>
      </c>
      <c r="G2628" s="33">
        <f t="shared" si="491"/>
        <v>6</v>
      </c>
      <c r="H2628" s="33">
        <f t="shared" si="492"/>
        <v>2007</v>
      </c>
      <c r="I2628" s="34">
        <v>7.73</v>
      </c>
      <c r="K2628" s="32">
        <v>35138</v>
      </c>
      <c r="L2628" s="33">
        <f t="shared" si="493"/>
        <v>3</v>
      </c>
      <c r="M2628" s="33">
        <f t="shared" si="494"/>
        <v>1996</v>
      </c>
      <c r="N2628" s="34">
        <v>21.18</v>
      </c>
      <c r="P2628" s="32">
        <v>35642</v>
      </c>
      <c r="Q2628" s="33">
        <f t="shared" si="495"/>
        <v>7</v>
      </c>
      <c r="R2628" s="33">
        <f t="shared" si="496"/>
        <v>1997</v>
      </c>
      <c r="S2628" s="34">
        <v>18.940000000000001</v>
      </c>
    </row>
    <row r="2629" spans="1:19">
      <c r="A2629" s="32">
        <v>37561</v>
      </c>
      <c r="B2629" s="33">
        <f t="shared" si="489"/>
        <v>11</v>
      </c>
      <c r="C2629" s="33">
        <f t="shared" si="490"/>
        <v>2002</v>
      </c>
      <c r="D2629" s="34">
        <v>0.48399999999999999</v>
      </c>
      <c r="F2629" s="32">
        <v>39238</v>
      </c>
      <c r="G2629" s="33">
        <f t="shared" si="491"/>
        <v>6</v>
      </c>
      <c r="H2629" s="33">
        <f t="shared" si="492"/>
        <v>2007</v>
      </c>
      <c r="I2629" s="34">
        <v>7.83</v>
      </c>
      <c r="K2629" s="32">
        <v>35139</v>
      </c>
      <c r="L2629" s="33">
        <f t="shared" si="493"/>
        <v>3</v>
      </c>
      <c r="M2629" s="33">
        <f t="shared" si="494"/>
        <v>1996</v>
      </c>
      <c r="N2629" s="34">
        <v>21.99</v>
      </c>
      <c r="P2629" s="32">
        <v>35643</v>
      </c>
      <c r="Q2629" s="33">
        <f t="shared" si="495"/>
        <v>8</v>
      </c>
      <c r="R2629" s="33">
        <f t="shared" si="496"/>
        <v>1997</v>
      </c>
      <c r="S2629" s="34">
        <v>19.329999999999998</v>
      </c>
    </row>
    <row r="2630" spans="1:19">
      <c r="A2630" s="32">
        <v>37564</v>
      </c>
      <c r="B2630" s="33">
        <f t="shared" si="489"/>
        <v>11</v>
      </c>
      <c r="C2630" s="33">
        <f t="shared" si="490"/>
        <v>2002</v>
      </c>
      <c r="D2630" s="34">
        <v>0.47899999999999998</v>
      </c>
      <c r="F2630" s="32">
        <v>39239</v>
      </c>
      <c r="G2630" s="33">
        <f t="shared" si="491"/>
        <v>6</v>
      </c>
      <c r="H2630" s="33">
        <f t="shared" si="492"/>
        <v>2007</v>
      </c>
      <c r="I2630" s="34">
        <v>7.83</v>
      </c>
      <c r="K2630" s="32">
        <v>35142</v>
      </c>
      <c r="L2630" s="33">
        <f t="shared" si="493"/>
        <v>3</v>
      </c>
      <c r="M2630" s="33">
        <f t="shared" si="494"/>
        <v>1996</v>
      </c>
      <c r="N2630" s="34">
        <v>23.23</v>
      </c>
      <c r="P2630" s="32">
        <v>35646</v>
      </c>
      <c r="Q2630" s="33">
        <f t="shared" si="495"/>
        <v>8</v>
      </c>
      <c r="R2630" s="33">
        <f t="shared" si="496"/>
        <v>1997</v>
      </c>
      <c r="S2630" s="34">
        <v>19.64</v>
      </c>
    </row>
    <row r="2631" spans="1:19">
      <c r="A2631" s="32">
        <v>37565</v>
      </c>
      <c r="B2631" s="33">
        <f t="shared" si="489"/>
        <v>11</v>
      </c>
      <c r="C2631" s="33">
        <f t="shared" si="490"/>
        <v>2002</v>
      </c>
      <c r="D2631" s="34">
        <v>0.47299999999999998</v>
      </c>
      <c r="F2631" s="32">
        <v>39240</v>
      </c>
      <c r="G2631" s="33">
        <f t="shared" si="491"/>
        <v>6</v>
      </c>
      <c r="H2631" s="33">
        <f t="shared" si="492"/>
        <v>2007</v>
      </c>
      <c r="I2631" s="34">
        <v>7.89</v>
      </c>
      <c r="K2631" s="32">
        <v>35143</v>
      </c>
      <c r="L2631" s="33">
        <f t="shared" si="493"/>
        <v>3</v>
      </c>
      <c r="M2631" s="33">
        <f t="shared" si="494"/>
        <v>1996</v>
      </c>
      <c r="N2631" s="34">
        <v>24.56</v>
      </c>
      <c r="P2631" s="32">
        <v>35647</v>
      </c>
      <c r="Q2631" s="33">
        <f t="shared" si="495"/>
        <v>8</v>
      </c>
      <c r="R2631" s="33">
        <f t="shared" si="496"/>
        <v>1997</v>
      </c>
      <c r="S2631" s="34">
        <v>19.510000000000002</v>
      </c>
    </row>
    <row r="2632" spans="1:19">
      <c r="A2632" s="32">
        <v>37566</v>
      </c>
      <c r="B2632" s="33">
        <f t="shared" si="489"/>
        <v>11</v>
      </c>
      <c r="C2632" s="33">
        <f t="shared" si="490"/>
        <v>2002</v>
      </c>
      <c r="D2632" s="34">
        <v>0.46600000000000003</v>
      </c>
      <c r="F2632" s="32">
        <v>39241</v>
      </c>
      <c r="G2632" s="33">
        <f t="shared" si="491"/>
        <v>6</v>
      </c>
      <c r="H2632" s="33">
        <f t="shared" si="492"/>
        <v>2007</v>
      </c>
      <c r="I2632" s="34">
        <v>7.52</v>
      </c>
      <c r="K2632" s="32">
        <v>35144</v>
      </c>
      <c r="L2632" s="33">
        <f t="shared" si="493"/>
        <v>3</v>
      </c>
      <c r="M2632" s="33">
        <f t="shared" si="494"/>
        <v>1996</v>
      </c>
      <c r="N2632" s="34">
        <v>22.74</v>
      </c>
      <c r="P2632" s="32">
        <v>35648</v>
      </c>
      <c r="Q2632" s="33">
        <f t="shared" si="495"/>
        <v>8</v>
      </c>
      <c r="R2632" s="33">
        <f t="shared" si="496"/>
        <v>1997</v>
      </c>
      <c r="S2632" s="34">
        <v>19.21</v>
      </c>
    </row>
    <row r="2633" spans="1:19">
      <c r="A2633" s="32">
        <v>37567</v>
      </c>
      <c r="B2633" s="33">
        <f t="shared" si="489"/>
        <v>11</v>
      </c>
      <c r="C2633" s="33">
        <f t="shared" si="490"/>
        <v>2002</v>
      </c>
      <c r="D2633" s="34">
        <v>0.46500000000000002</v>
      </c>
      <c r="F2633" s="32">
        <v>39244</v>
      </c>
      <c r="G2633" s="33">
        <f t="shared" si="491"/>
        <v>6</v>
      </c>
      <c r="H2633" s="33">
        <f t="shared" si="492"/>
        <v>2007</v>
      </c>
      <c r="I2633" s="34">
        <v>7.42</v>
      </c>
      <c r="K2633" s="32">
        <v>35145</v>
      </c>
      <c r="L2633" s="33">
        <f t="shared" si="493"/>
        <v>3</v>
      </c>
      <c r="M2633" s="33">
        <f t="shared" si="494"/>
        <v>1996</v>
      </c>
      <c r="N2633" s="34">
        <v>22.44</v>
      </c>
      <c r="P2633" s="32">
        <v>35649</v>
      </c>
      <c r="Q2633" s="33">
        <f t="shared" si="495"/>
        <v>8</v>
      </c>
      <c r="R2633" s="33">
        <f t="shared" si="496"/>
        <v>1997</v>
      </c>
      <c r="S2633" s="34">
        <v>18.940000000000001</v>
      </c>
    </row>
    <row r="2634" spans="1:19">
      <c r="A2634" s="32">
        <v>37568</v>
      </c>
      <c r="B2634" s="33">
        <f t="shared" si="489"/>
        <v>11</v>
      </c>
      <c r="C2634" s="33">
        <f t="shared" si="490"/>
        <v>2002</v>
      </c>
      <c r="D2634" s="34">
        <v>0.46300000000000002</v>
      </c>
      <c r="F2634" s="32">
        <v>39245</v>
      </c>
      <c r="G2634" s="33">
        <f t="shared" si="491"/>
        <v>6</v>
      </c>
      <c r="H2634" s="33">
        <f t="shared" si="492"/>
        <v>2007</v>
      </c>
      <c r="I2634" s="34">
        <v>7.45</v>
      </c>
      <c r="K2634" s="32">
        <v>35146</v>
      </c>
      <c r="L2634" s="33">
        <f t="shared" si="493"/>
        <v>3</v>
      </c>
      <c r="M2634" s="33">
        <f t="shared" si="494"/>
        <v>1996</v>
      </c>
      <c r="N2634" s="34">
        <v>22.85</v>
      </c>
      <c r="P2634" s="32">
        <v>35650</v>
      </c>
      <c r="Q2634" s="33">
        <f t="shared" si="495"/>
        <v>8</v>
      </c>
      <c r="R2634" s="33">
        <f t="shared" si="496"/>
        <v>1997</v>
      </c>
      <c r="S2634" s="34">
        <v>18.559999999999999</v>
      </c>
    </row>
    <row r="2635" spans="1:19">
      <c r="A2635" s="32">
        <v>37571</v>
      </c>
      <c r="B2635" s="33">
        <f t="shared" si="489"/>
        <v>11</v>
      </c>
      <c r="C2635" s="33">
        <f t="shared" si="490"/>
        <v>2002</v>
      </c>
      <c r="D2635" s="34">
        <v>0.46700000000000003</v>
      </c>
      <c r="F2635" s="32">
        <v>39246</v>
      </c>
      <c r="G2635" s="33">
        <f t="shared" si="491"/>
        <v>6</v>
      </c>
      <c r="H2635" s="33">
        <f t="shared" si="492"/>
        <v>2007</v>
      </c>
      <c r="I2635" s="34">
        <v>7.6</v>
      </c>
      <c r="K2635" s="32">
        <v>35149</v>
      </c>
      <c r="L2635" s="33">
        <f t="shared" si="493"/>
        <v>3</v>
      </c>
      <c r="M2635" s="33">
        <f t="shared" si="494"/>
        <v>1996</v>
      </c>
      <c r="N2635" s="34">
        <v>23.23</v>
      </c>
      <c r="P2635" s="32">
        <v>35653</v>
      </c>
      <c r="Q2635" s="33">
        <f t="shared" si="495"/>
        <v>8</v>
      </c>
      <c r="R2635" s="33">
        <f t="shared" si="496"/>
        <v>1997</v>
      </c>
      <c r="S2635" s="34">
        <v>18.21</v>
      </c>
    </row>
    <row r="2636" spans="1:19">
      <c r="A2636" s="32">
        <v>37572</v>
      </c>
      <c r="B2636" s="33">
        <f t="shared" si="489"/>
        <v>11</v>
      </c>
      <c r="C2636" s="33">
        <f t="shared" si="490"/>
        <v>2002</v>
      </c>
      <c r="D2636" s="34">
        <v>0.46600000000000003</v>
      </c>
      <c r="F2636" s="32">
        <v>39247</v>
      </c>
      <c r="G2636" s="33">
        <f t="shared" si="491"/>
        <v>6</v>
      </c>
      <c r="H2636" s="33">
        <f t="shared" si="492"/>
        <v>2007</v>
      </c>
      <c r="I2636" s="34">
        <v>7.48</v>
      </c>
      <c r="K2636" s="32">
        <v>35150</v>
      </c>
      <c r="L2636" s="33">
        <f t="shared" si="493"/>
        <v>3</v>
      </c>
      <c r="M2636" s="33">
        <f t="shared" si="494"/>
        <v>1996</v>
      </c>
      <c r="N2636" s="34">
        <v>22.38</v>
      </c>
      <c r="P2636" s="32">
        <v>35654</v>
      </c>
      <c r="Q2636" s="33">
        <f t="shared" si="495"/>
        <v>8</v>
      </c>
      <c r="R2636" s="33">
        <f t="shared" si="496"/>
        <v>1997</v>
      </c>
      <c r="S2636" s="34">
        <v>18.559999999999999</v>
      </c>
    </row>
    <row r="2637" spans="1:19">
      <c r="A2637" s="32">
        <v>37573</v>
      </c>
      <c r="B2637" s="33">
        <f t="shared" si="489"/>
        <v>11</v>
      </c>
      <c r="C2637" s="33">
        <f t="shared" si="490"/>
        <v>2002</v>
      </c>
      <c r="D2637" s="34">
        <v>0.45800000000000002</v>
      </c>
      <c r="F2637" s="32">
        <v>39248</v>
      </c>
      <c r="G2637" s="33">
        <f t="shared" si="491"/>
        <v>6</v>
      </c>
      <c r="H2637" s="33">
        <f t="shared" si="492"/>
        <v>2007</v>
      </c>
      <c r="I2637" s="34">
        <v>7.58</v>
      </c>
      <c r="K2637" s="32">
        <v>35151</v>
      </c>
      <c r="L2637" s="33">
        <f t="shared" si="493"/>
        <v>3</v>
      </c>
      <c r="M2637" s="33">
        <f t="shared" si="494"/>
        <v>1996</v>
      </c>
      <c r="N2637" s="34">
        <v>21.64</v>
      </c>
      <c r="P2637" s="32">
        <v>35655</v>
      </c>
      <c r="Q2637" s="33">
        <f t="shared" si="495"/>
        <v>8</v>
      </c>
      <c r="R2637" s="33">
        <f t="shared" si="496"/>
        <v>1997</v>
      </c>
      <c r="S2637" s="34">
        <v>18.63</v>
      </c>
    </row>
    <row r="2638" spans="1:19">
      <c r="A2638" s="32">
        <v>37574</v>
      </c>
      <c r="B2638" s="33">
        <f t="shared" si="489"/>
        <v>11</v>
      </c>
      <c r="C2638" s="33">
        <f t="shared" si="490"/>
        <v>2002</v>
      </c>
      <c r="D2638" s="34">
        <v>0.45300000000000001</v>
      </c>
      <c r="F2638" s="32">
        <v>39251</v>
      </c>
      <c r="G2638" s="33">
        <f t="shared" si="491"/>
        <v>6</v>
      </c>
      <c r="H2638" s="33">
        <f t="shared" si="492"/>
        <v>2007</v>
      </c>
      <c r="I2638" s="34">
        <v>7.69</v>
      </c>
      <c r="K2638" s="32">
        <v>35152</v>
      </c>
      <c r="L2638" s="33">
        <f t="shared" si="493"/>
        <v>3</v>
      </c>
      <c r="M2638" s="33">
        <f t="shared" si="494"/>
        <v>1996</v>
      </c>
      <c r="N2638" s="34">
        <v>21.45</v>
      </c>
      <c r="P2638" s="32">
        <v>35656</v>
      </c>
      <c r="Q2638" s="33">
        <f t="shared" si="495"/>
        <v>8</v>
      </c>
      <c r="R2638" s="33">
        <f t="shared" si="496"/>
        <v>1997</v>
      </c>
      <c r="S2638" s="34">
        <v>19</v>
      </c>
    </row>
    <row r="2639" spans="1:19">
      <c r="A2639" s="32">
        <v>37575</v>
      </c>
      <c r="B2639" s="33">
        <f t="shared" si="489"/>
        <v>11</v>
      </c>
      <c r="C2639" s="33">
        <f t="shared" si="490"/>
        <v>2002</v>
      </c>
      <c r="D2639" s="34">
        <v>0.46400000000000002</v>
      </c>
      <c r="F2639" s="32">
        <v>39252</v>
      </c>
      <c r="G2639" s="33">
        <f t="shared" si="491"/>
        <v>6</v>
      </c>
      <c r="H2639" s="33">
        <f t="shared" si="492"/>
        <v>2007</v>
      </c>
      <c r="I2639" s="34">
        <v>7.46</v>
      </c>
      <c r="K2639" s="32">
        <v>35153</v>
      </c>
      <c r="L2639" s="33">
        <f t="shared" si="493"/>
        <v>3</v>
      </c>
      <c r="M2639" s="33">
        <f t="shared" si="494"/>
        <v>1996</v>
      </c>
      <c r="N2639" s="34">
        <v>21.43</v>
      </c>
      <c r="P2639" s="32">
        <v>35657</v>
      </c>
      <c r="Q2639" s="33">
        <f t="shared" si="495"/>
        <v>8</v>
      </c>
      <c r="R2639" s="33">
        <f t="shared" si="496"/>
        <v>1997</v>
      </c>
      <c r="S2639" s="34">
        <v>18.77</v>
      </c>
    </row>
    <row r="2640" spans="1:19">
      <c r="A2640" s="32">
        <v>37578</v>
      </c>
      <c r="B2640" s="33">
        <f t="shared" si="489"/>
        <v>11</v>
      </c>
      <c r="C2640" s="33">
        <f t="shared" si="490"/>
        <v>2002</v>
      </c>
      <c r="D2640" s="34">
        <v>0.47299999999999998</v>
      </c>
      <c r="F2640" s="32">
        <v>39253</v>
      </c>
      <c r="G2640" s="33">
        <f t="shared" si="491"/>
        <v>6</v>
      </c>
      <c r="H2640" s="33">
        <f t="shared" si="492"/>
        <v>2007</v>
      </c>
      <c r="I2640" s="34">
        <v>7.39</v>
      </c>
      <c r="K2640" s="32">
        <v>35156</v>
      </c>
      <c r="L2640" s="33">
        <f t="shared" si="493"/>
        <v>4</v>
      </c>
      <c r="M2640" s="33">
        <f t="shared" si="494"/>
        <v>1996</v>
      </c>
      <c r="N2640" s="34">
        <v>22.29</v>
      </c>
      <c r="P2640" s="32">
        <v>35660</v>
      </c>
      <c r="Q2640" s="33">
        <f t="shared" si="495"/>
        <v>8</v>
      </c>
      <c r="R2640" s="33">
        <f t="shared" si="496"/>
        <v>1997</v>
      </c>
      <c r="S2640" s="34">
        <v>18.41</v>
      </c>
    </row>
    <row r="2641" spans="1:19">
      <c r="A2641" s="32">
        <v>37579</v>
      </c>
      <c r="B2641" s="33">
        <f t="shared" si="489"/>
        <v>11</v>
      </c>
      <c r="C2641" s="33">
        <f t="shared" si="490"/>
        <v>2002</v>
      </c>
      <c r="D2641" s="34">
        <v>0.47299999999999998</v>
      </c>
      <c r="F2641" s="32">
        <v>39254</v>
      </c>
      <c r="G2641" s="33">
        <f t="shared" si="491"/>
        <v>6</v>
      </c>
      <c r="H2641" s="33">
        <f t="shared" si="492"/>
        <v>2007</v>
      </c>
      <c r="I2641" s="34">
        <v>7.24</v>
      </c>
      <c r="K2641" s="32">
        <v>35157</v>
      </c>
      <c r="L2641" s="33">
        <f t="shared" si="493"/>
        <v>4</v>
      </c>
      <c r="M2641" s="33">
        <f t="shared" si="494"/>
        <v>1996</v>
      </c>
      <c r="N2641" s="34">
        <v>22.68</v>
      </c>
      <c r="P2641" s="32">
        <v>35661</v>
      </c>
      <c r="Q2641" s="33">
        <f t="shared" si="495"/>
        <v>8</v>
      </c>
      <c r="R2641" s="33">
        <f t="shared" si="496"/>
        <v>1997</v>
      </c>
      <c r="S2641" s="34">
        <v>18.88</v>
      </c>
    </row>
    <row r="2642" spans="1:19">
      <c r="A2642" s="32">
        <v>37580</v>
      </c>
      <c r="B2642" s="33">
        <f t="shared" si="489"/>
        <v>11</v>
      </c>
      <c r="C2642" s="33">
        <f t="shared" si="490"/>
        <v>2002</v>
      </c>
      <c r="D2642" s="34">
        <v>0.47799999999999998</v>
      </c>
      <c r="F2642" s="32">
        <v>39255</v>
      </c>
      <c r="G2642" s="33">
        <f t="shared" si="491"/>
        <v>6</v>
      </c>
      <c r="H2642" s="33">
        <f t="shared" si="492"/>
        <v>2007</v>
      </c>
      <c r="I2642" s="34">
        <v>7.04</v>
      </c>
      <c r="K2642" s="32">
        <v>35158</v>
      </c>
      <c r="L2642" s="33">
        <f t="shared" si="493"/>
        <v>4</v>
      </c>
      <c r="M2642" s="33">
        <f t="shared" si="494"/>
        <v>1996</v>
      </c>
      <c r="N2642" s="34">
        <v>22.22</v>
      </c>
      <c r="P2642" s="32">
        <v>35662</v>
      </c>
      <c r="Q2642" s="33">
        <f t="shared" si="495"/>
        <v>8</v>
      </c>
      <c r="R2642" s="33">
        <f t="shared" si="496"/>
        <v>1997</v>
      </c>
      <c r="S2642" s="34">
        <v>18.829999999999998</v>
      </c>
    </row>
    <row r="2643" spans="1:19">
      <c r="A2643" s="32">
        <v>37581</v>
      </c>
      <c r="B2643" s="33">
        <f t="shared" si="489"/>
        <v>11</v>
      </c>
      <c r="C2643" s="33">
        <f t="shared" si="490"/>
        <v>2002</v>
      </c>
      <c r="D2643" s="34">
        <v>0.48299999999999998</v>
      </c>
      <c r="F2643" s="32">
        <v>39258</v>
      </c>
      <c r="G2643" s="33">
        <f t="shared" si="491"/>
        <v>6</v>
      </c>
      <c r="H2643" s="33">
        <f t="shared" si="492"/>
        <v>2007</v>
      </c>
      <c r="I2643" s="34">
        <v>6.77</v>
      </c>
      <c r="K2643" s="32">
        <v>35159</v>
      </c>
      <c r="L2643" s="33">
        <f t="shared" si="493"/>
        <v>4</v>
      </c>
      <c r="M2643" s="33">
        <f t="shared" si="494"/>
        <v>1996</v>
      </c>
      <c r="N2643" s="34">
        <v>22.75</v>
      </c>
      <c r="P2643" s="32">
        <v>35663</v>
      </c>
      <c r="Q2643" s="33">
        <f t="shared" si="495"/>
        <v>8</v>
      </c>
      <c r="R2643" s="33">
        <f t="shared" si="496"/>
        <v>1997</v>
      </c>
      <c r="S2643" s="34">
        <v>18.260000000000002</v>
      </c>
    </row>
    <row r="2644" spans="1:19">
      <c r="A2644" s="32">
        <v>37582</v>
      </c>
      <c r="B2644" s="33">
        <f t="shared" si="489"/>
        <v>11</v>
      </c>
      <c r="C2644" s="33">
        <f t="shared" si="490"/>
        <v>2002</v>
      </c>
      <c r="D2644" s="34">
        <v>0.48299999999999998</v>
      </c>
      <c r="F2644" s="32">
        <v>39259</v>
      </c>
      <c r="G2644" s="33">
        <f t="shared" si="491"/>
        <v>6</v>
      </c>
      <c r="H2644" s="33">
        <f t="shared" si="492"/>
        <v>2007</v>
      </c>
      <c r="I2644" s="34">
        <v>6.85</v>
      </c>
      <c r="K2644" s="32">
        <v>35163</v>
      </c>
      <c r="L2644" s="33">
        <f t="shared" si="493"/>
        <v>4</v>
      </c>
      <c r="M2644" s="33">
        <f t="shared" si="494"/>
        <v>1996</v>
      </c>
      <c r="N2644" s="34">
        <v>23.01</v>
      </c>
      <c r="P2644" s="32">
        <v>35667</v>
      </c>
      <c r="Q2644" s="33">
        <f t="shared" si="495"/>
        <v>8</v>
      </c>
      <c r="R2644" s="33">
        <f t="shared" si="496"/>
        <v>1997</v>
      </c>
      <c r="S2644" s="34">
        <v>17.87</v>
      </c>
    </row>
    <row r="2645" spans="1:19">
      <c r="A2645" s="32">
        <v>37585</v>
      </c>
      <c r="B2645" s="33">
        <f t="shared" si="489"/>
        <v>11</v>
      </c>
      <c r="C2645" s="33">
        <f t="shared" si="490"/>
        <v>2002</v>
      </c>
      <c r="D2645" s="34">
        <v>0.47799999999999998</v>
      </c>
      <c r="F2645" s="32">
        <v>39260</v>
      </c>
      <c r="G2645" s="33">
        <f t="shared" si="491"/>
        <v>6</v>
      </c>
      <c r="H2645" s="33">
        <f t="shared" si="492"/>
        <v>2007</v>
      </c>
      <c r="I2645" s="34">
        <v>6.74</v>
      </c>
      <c r="K2645" s="32">
        <v>35164</v>
      </c>
      <c r="L2645" s="33">
        <f t="shared" si="493"/>
        <v>4</v>
      </c>
      <c r="M2645" s="33">
        <f t="shared" si="494"/>
        <v>1996</v>
      </c>
      <c r="N2645" s="34">
        <v>23.23</v>
      </c>
      <c r="P2645" s="32">
        <v>35668</v>
      </c>
      <c r="Q2645" s="33">
        <f t="shared" si="495"/>
        <v>8</v>
      </c>
      <c r="R2645" s="33">
        <f t="shared" si="496"/>
        <v>1997</v>
      </c>
      <c r="S2645" s="34">
        <v>17.579999999999998</v>
      </c>
    </row>
    <row r="2646" spans="1:19">
      <c r="A2646" s="32">
        <v>37586</v>
      </c>
      <c r="B2646" s="33">
        <f t="shared" si="489"/>
        <v>11</v>
      </c>
      <c r="C2646" s="33">
        <f t="shared" si="490"/>
        <v>2002</v>
      </c>
      <c r="D2646" s="34">
        <v>0.47899999999999998</v>
      </c>
      <c r="F2646" s="32">
        <v>39261</v>
      </c>
      <c r="G2646" s="33">
        <f t="shared" si="491"/>
        <v>6</v>
      </c>
      <c r="H2646" s="33">
        <f t="shared" si="492"/>
        <v>2007</v>
      </c>
      <c r="I2646" s="34">
        <v>6.79</v>
      </c>
      <c r="K2646" s="32">
        <v>35165</v>
      </c>
      <c r="L2646" s="33">
        <f t="shared" si="493"/>
        <v>4</v>
      </c>
      <c r="M2646" s="33">
        <f t="shared" si="494"/>
        <v>1996</v>
      </c>
      <c r="N2646" s="34">
        <v>24.08</v>
      </c>
      <c r="P2646" s="32">
        <v>35669</v>
      </c>
      <c r="Q2646" s="33">
        <f t="shared" si="495"/>
        <v>8</v>
      </c>
      <c r="R2646" s="33">
        <f t="shared" si="496"/>
        <v>1997</v>
      </c>
      <c r="S2646" s="34">
        <v>17.829999999999998</v>
      </c>
    </row>
    <row r="2647" spans="1:19">
      <c r="A2647" s="32">
        <v>37587</v>
      </c>
      <c r="B2647" s="33">
        <f t="shared" si="489"/>
        <v>11</v>
      </c>
      <c r="C2647" s="33">
        <f t="shared" si="490"/>
        <v>2002</v>
      </c>
      <c r="D2647" s="34">
        <v>0.48299999999999998</v>
      </c>
      <c r="F2647" s="32">
        <v>39262</v>
      </c>
      <c r="G2647" s="33">
        <f t="shared" si="491"/>
        <v>6</v>
      </c>
      <c r="H2647" s="33">
        <f t="shared" si="492"/>
        <v>2007</v>
      </c>
      <c r="I2647" s="34">
        <v>6.4</v>
      </c>
      <c r="K2647" s="32">
        <v>35166</v>
      </c>
      <c r="L2647" s="33">
        <f t="shared" si="493"/>
        <v>4</v>
      </c>
      <c r="M2647" s="33">
        <f t="shared" si="494"/>
        <v>1996</v>
      </c>
      <c r="N2647" s="34">
        <v>25.15</v>
      </c>
      <c r="P2647" s="32">
        <v>35670</v>
      </c>
      <c r="Q2647" s="33">
        <f t="shared" si="495"/>
        <v>8</v>
      </c>
      <c r="R2647" s="33">
        <f t="shared" si="496"/>
        <v>1997</v>
      </c>
      <c r="S2647" s="34">
        <v>17.91</v>
      </c>
    </row>
    <row r="2648" spans="1:19">
      <c r="A2648" s="32">
        <v>37592</v>
      </c>
      <c r="B2648" s="33">
        <f t="shared" si="489"/>
        <v>12</v>
      </c>
      <c r="C2648" s="33">
        <f t="shared" si="490"/>
        <v>2002</v>
      </c>
      <c r="D2648" s="34">
        <v>0.48599999999999999</v>
      </c>
      <c r="F2648" s="32">
        <v>39265</v>
      </c>
      <c r="G2648" s="33">
        <f t="shared" si="491"/>
        <v>7</v>
      </c>
      <c r="H2648" s="33">
        <f t="shared" si="492"/>
        <v>2007</v>
      </c>
      <c r="I2648" s="34">
        <v>6.24</v>
      </c>
      <c r="K2648" s="32">
        <v>35167</v>
      </c>
      <c r="L2648" s="33">
        <f t="shared" si="493"/>
        <v>4</v>
      </c>
      <c r="M2648" s="33">
        <f t="shared" si="494"/>
        <v>1996</v>
      </c>
      <c r="N2648" s="34">
        <v>24.29</v>
      </c>
      <c r="P2648" s="32">
        <v>35671</v>
      </c>
      <c r="Q2648" s="33">
        <f t="shared" si="495"/>
        <v>8</v>
      </c>
      <c r="R2648" s="33">
        <f t="shared" si="496"/>
        <v>1997</v>
      </c>
      <c r="S2648" s="34">
        <v>17.98</v>
      </c>
    </row>
    <row r="2649" spans="1:19">
      <c r="A2649" s="32">
        <v>37593</v>
      </c>
      <c r="B2649" s="33">
        <f t="shared" si="489"/>
        <v>12</v>
      </c>
      <c r="C2649" s="33">
        <f t="shared" si="490"/>
        <v>2002</v>
      </c>
      <c r="D2649" s="34">
        <v>0.49399999999999999</v>
      </c>
      <c r="F2649" s="32">
        <v>39266</v>
      </c>
      <c r="G2649" s="33">
        <f t="shared" si="491"/>
        <v>7</v>
      </c>
      <c r="H2649" s="33">
        <f t="shared" si="492"/>
        <v>2007</v>
      </c>
      <c r="I2649" s="34">
        <v>6.37</v>
      </c>
      <c r="K2649" s="32">
        <v>35170</v>
      </c>
      <c r="L2649" s="33">
        <f t="shared" si="493"/>
        <v>4</v>
      </c>
      <c r="M2649" s="33">
        <f t="shared" si="494"/>
        <v>1996</v>
      </c>
      <c r="N2649" s="34">
        <v>25.13</v>
      </c>
      <c r="P2649" s="32">
        <v>35675</v>
      </c>
      <c r="Q2649" s="33">
        <f t="shared" si="495"/>
        <v>9</v>
      </c>
      <c r="R2649" s="33">
        <f t="shared" si="496"/>
        <v>1997</v>
      </c>
      <c r="S2649" s="34">
        <v>18.22</v>
      </c>
    </row>
    <row r="2650" spans="1:19">
      <c r="A2650" s="32">
        <v>37594</v>
      </c>
      <c r="B2650" s="33">
        <f t="shared" si="489"/>
        <v>12</v>
      </c>
      <c r="C2650" s="33">
        <f t="shared" si="490"/>
        <v>2002</v>
      </c>
      <c r="D2650" s="34">
        <v>0.48899999999999999</v>
      </c>
      <c r="F2650" s="32">
        <v>39268</v>
      </c>
      <c r="G2650" s="33">
        <f t="shared" si="491"/>
        <v>7</v>
      </c>
      <c r="H2650" s="33">
        <f t="shared" si="492"/>
        <v>2007</v>
      </c>
      <c r="I2650" s="34">
        <v>6.3</v>
      </c>
      <c r="K2650" s="32">
        <v>35171</v>
      </c>
      <c r="L2650" s="33">
        <f t="shared" si="493"/>
        <v>4</v>
      </c>
      <c r="M2650" s="33">
        <f t="shared" si="494"/>
        <v>1996</v>
      </c>
      <c r="N2650" s="34">
        <v>24.48</v>
      </c>
      <c r="P2650" s="32">
        <v>35676</v>
      </c>
      <c r="Q2650" s="33">
        <f t="shared" si="495"/>
        <v>9</v>
      </c>
      <c r="R2650" s="33">
        <f t="shared" si="496"/>
        <v>1997</v>
      </c>
      <c r="S2650" s="34">
        <v>18.12</v>
      </c>
    </row>
    <row r="2651" spans="1:19">
      <c r="A2651" s="32">
        <v>37595</v>
      </c>
      <c r="B2651" s="33">
        <f t="shared" si="489"/>
        <v>12</v>
      </c>
      <c r="C2651" s="33">
        <f t="shared" si="490"/>
        <v>2002</v>
      </c>
      <c r="D2651" s="34">
        <v>0.49399999999999999</v>
      </c>
      <c r="F2651" s="32">
        <v>39269</v>
      </c>
      <c r="G2651" s="33">
        <f t="shared" si="491"/>
        <v>7</v>
      </c>
      <c r="H2651" s="33">
        <f t="shared" si="492"/>
        <v>2007</v>
      </c>
      <c r="I2651" s="34">
        <v>6.15</v>
      </c>
      <c r="K2651" s="32">
        <v>35172</v>
      </c>
      <c r="L2651" s="33">
        <f t="shared" si="493"/>
        <v>4</v>
      </c>
      <c r="M2651" s="33">
        <f t="shared" si="494"/>
        <v>1996</v>
      </c>
      <c r="N2651" s="34">
        <v>24.67</v>
      </c>
      <c r="P2651" s="32">
        <v>35677</v>
      </c>
      <c r="Q2651" s="33">
        <f t="shared" si="495"/>
        <v>9</v>
      </c>
      <c r="R2651" s="33">
        <f t="shared" si="496"/>
        <v>1997</v>
      </c>
      <c r="S2651" s="34">
        <v>17.920000000000002</v>
      </c>
    </row>
    <row r="2652" spans="1:19">
      <c r="A2652" s="32">
        <v>37596</v>
      </c>
      <c r="B2652" s="33">
        <f t="shared" si="489"/>
        <v>12</v>
      </c>
      <c r="C2652" s="33">
        <f t="shared" si="490"/>
        <v>2002</v>
      </c>
      <c r="D2652" s="34">
        <v>0.49299999999999999</v>
      </c>
      <c r="F2652" s="32">
        <v>39272</v>
      </c>
      <c r="G2652" s="33">
        <f t="shared" si="491"/>
        <v>7</v>
      </c>
      <c r="H2652" s="33">
        <f t="shared" si="492"/>
        <v>2007</v>
      </c>
      <c r="I2652" s="34">
        <v>6.39</v>
      </c>
      <c r="K2652" s="32">
        <v>35173</v>
      </c>
      <c r="L2652" s="33">
        <f t="shared" si="493"/>
        <v>4</v>
      </c>
      <c r="M2652" s="33">
        <f t="shared" si="494"/>
        <v>1996</v>
      </c>
      <c r="N2652" s="34">
        <v>23.47</v>
      </c>
      <c r="P2652" s="32">
        <v>35678</v>
      </c>
      <c r="Q2652" s="33">
        <f t="shared" si="495"/>
        <v>9</v>
      </c>
      <c r="R2652" s="33">
        <f t="shared" si="496"/>
        <v>1997</v>
      </c>
      <c r="S2652" s="34">
        <v>18.149999999999999</v>
      </c>
    </row>
    <row r="2653" spans="1:19">
      <c r="A2653" s="32">
        <v>37599</v>
      </c>
      <c r="B2653" s="33">
        <f t="shared" si="489"/>
        <v>12</v>
      </c>
      <c r="C2653" s="33">
        <f t="shared" si="490"/>
        <v>2002</v>
      </c>
      <c r="D2653" s="34">
        <v>0.49399999999999999</v>
      </c>
      <c r="F2653" s="32">
        <v>39273</v>
      </c>
      <c r="G2653" s="33">
        <f t="shared" si="491"/>
        <v>7</v>
      </c>
      <c r="H2653" s="33">
        <f t="shared" si="492"/>
        <v>2007</v>
      </c>
      <c r="I2653" s="34">
        <v>6.44</v>
      </c>
      <c r="K2653" s="32">
        <v>35174</v>
      </c>
      <c r="L2653" s="33">
        <f t="shared" si="493"/>
        <v>4</v>
      </c>
      <c r="M2653" s="33">
        <f t="shared" si="494"/>
        <v>1996</v>
      </c>
      <c r="N2653" s="34">
        <v>23.96</v>
      </c>
      <c r="P2653" s="32">
        <v>35681</v>
      </c>
      <c r="Q2653" s="33">
        <f t="shared" si="495"/>
        <v>9</v>
      </c>
      <c r="R2653" s="33">
        <f t="shared" si="496"/>
        <v>1997</v>
      </c>
      <c r="S2653" s="34">
        <v>18.03</v>
      </c>
    </row>
    <row r="2654" spans="1:19">
      <c r="A2654" s="32">
        <v>37600</v>
      </c>
      <c r="B2654" s="33">
        <f t="shared" si="489"/>
        <v>12</v>
      </c>
      <c r="C2654" s="33">
        <f t="shared" si="490"/>
        <v>2002</v>
      </c>
      <c r="D2654" s="34">
        <v>0.49399999999999999</v>
      </c>
      <c r="F2654" s="32">
        <v>39274</v>
      </c>
      <c r="G2654" s="33">
        <f t="shared" si="491"/>
        <v>7</v>
      </c>
      <c r="H2654" s="33">
        <f t="shared" si="492"/>
        <v>2007</v>
      </c>
      <c r="I2654" s="34">
        <v>6.66</v>
      </c>
      <c r="K2654" s="32">
        <v>35177</v>
      </c>
      <c r="L2654" s="33">
        <f t="shared" si="493"/>
        <v>4</v>
      </c>
      <c r="M2654" s="33">
        <f t="shared" si="494"/>
        <v>1996</v>
      </c>
      <c r="N2654" s="34">
        <v>23.94</v>
      </c>
      <c r="P2654" s="32">
        <v>35682</v>
      </c>
      <c r="Q2654" s="33">
        <f t="shared" si="495"/>
        <v>9</v>
      </c>
      <c r="R2654" s="33">
        <f t="shared" si="496"/>
        <v>1997</v>
      </c>
      <c r="S2654" s="34">
        <v>18.18</v>
      </c>
    </row>
    <row r="2655" spans="1:19">
      <c r="A2655" s="32">
        <v>37601</v>
      </c>
      <c r="B2655" s="33">
        <f t="shared" si="489"/>
        <v>12</v>
      </c>
      <c r="C2655" s="33">
        <f t="shared" si="490"/>
        <v>2002</v>
      </c>
      <c r="D2655" s="34">
        <v>0.499</v>
      </c>
      <c r="F2655" s="32">
        <v>39275</v>
      </c>
      <c r="G2655" s="33">
        <f t="shared" si="491"/>
        <v>7</v>
      </c>
      <c r="H2655" s="33">
        <f t="shared" si="492"/>
        <v>2007</v>
      </c>
      <c r="I2655" s="34">
        <v>6.26</v>
      </c>
      <c r="K2655" s="32">
        <v>35178</v>
      </c>
      <c r="L2655" s="33">
        <f t="shared" si="493"/>
        <v>4</v>
      </c>
      <c r="M2655" s="33">
        <f t="shared" si="494"/>
        <v>1996</v>
      </c>
      <c r="N2655" s="34">
        <v>24.39</v>
      </c>
      <c r="P2655" s="32">
        <v>35683</v>
      </c>
      <c r="Q2655" s="33">
        <f t="shared" si="495"/>
        <v>9</v>
      </c>
      <c r="R2655" s="33">
        <f t="shared" si="496"/>
        <v>1997</v>
      </c>
      <c r="S2655" s="34">
        <v>18.079999999999998</v>
      </c>
    </row>
    <row r="2656" spans="1:19">
      <c r="A2656" s="32">
        <v>37602</v>
      </c>
      <c r="B2656" s="33">
        <f t="shared" si="489"/>
        <v>12</v>
      </c>
      <c r="C2656" s="33">
        <f t="shared" si="490"/>
        <v>2002</v>
      </c>
      <c r="D2656" s="34">
        <v>0.51700000000000002</v>
      </c>
      <c r="F2656" s="32">
        <v>39276</v>
      </c>
      <c r="G2656" s="33">
        <f t="shared" si="491"/>
        <v>7</v>
      </c>
      <c r="H2656" s="33">
        <f t="shared" si="492"/>
        <v>2007</v>
      </c>
      <c r="I2656" s="34">
        <v>6.27</v>
      </c>
      <c r="K2656" s="32">
        <v>35179</v>
      </c>
      <c r="L2656" s="33">
        <f t="shared" si="493"/>
        <v>4</v>
      </c>
      <c r="M2656" s="33">
        <f t="shared" si="494"/>
        <v>1996</v>
      </c>
      <c r="N2656" s="34">
        <v>24</v>
      </c>
      <c r="P2656" s="32">
        <v>35684</v>
      </c>
      <c r="Q2656" s="33">
        <f t="shared" si="495"/>
        <v>9</v>
      </c>
      <c r="R2656" s="33">
        <f t="shared" si="496"/>
        <v>1997</v>
      </c>
      <c r="S2656" s="34">
        <v>18.21</v>
      </c>
    </row>
    <row r="2657" spans="1:19">
      <c r="A2657" s="32">
        <v>37603</v>
      </c>
      <c r="B2657" s="33">
        <f t="shared" si="489"/>
        <v>12</v>
      </c>
      <c r="C2657" s="33">
        <f t="shared" si="490"/>
        <v>2002</v>
      </c>
      <c r="D2657" s="34">
        <v>0.52100000000000002</v>
      </c>
      <c r="F2657" s="32">
        <v>39279</v>
      </c>
      <c r="G2657" s="33">
        <f t="shared" si="491"/>
        <v>7</v>
      </c>
      <c r="H2657" s="33">
        <f t="shared" si="492"/>
        <v>2007</v>
      </c>
      <c r="I2657" s="34">
        <v>6.32</v>
      </c>
      <c r="K2657" s="32">
        <v>35180</v>
      </c>
      <c r="L2657" s="33">
        <f t="shared" si="493"/>
        <v>4</v>
      </c>
      <c r="M2657" s="33">
        <f t="shared" si="494"/>
        <v>1996</v>
      </c>
      <c r="N2657" s="34">
        <v>24.35</v>
      </c>
      <c r="P2657" s="32">
        <v>35685</v>
      </c>
      <c r="Q2657" s="33">
        <f t="shared" si="495"/>
        <v>9</v>
      </c>
      <c r="R2657" s="33">
        <f t="shared" si="496"/>
        <v>1997</v>
      </c>
      <c r="S2657" s="34">
        <v>18.059999999999999</v>
      </c>
    </row>
    <row r="2658" spans="1:19">
      <c r="A2658" s="32">
        <v>37606</v>
      </c>
      <c r="B2658" s="33">
        <f t="shared" si="489"/>
        <v>12</v>
      </c>
      <c r="C2658" s="33">
        <f t="shared" si="490"/>
        <v>2002</v>
      </c>
      <c r="D2658" s="34">
        <v>0.54</v>
      </c>
      <c r="F2658" s="32">
        <v>39280</v>
      </c>
      <c r="G2658" s="33">
        <f t="shared" si="491"/>
        <v>7</v>
      </c>
      <c r="H2658" s="33">
        <f t="shared" si="492"/>
        <v>2007</v>
      </c>
      <c r="I2658" s="34">
        <v>6.34</v>
      </c>
      <c r="K2658" s="32">
        <v>35181</v>
      </c>
      <c r="L2658" s="33">
        <f t="shared" si="493"/>
        <v>4</v>
      </c>
      <c r="M2658" s="33">
        <f t="shared" si="494"/>
        <v>1996</v>
      </c>
      <c r="N2658" s="34">
        <v>22.33</v>
      </c>
      <c r="P2658" s="32">
        <v>35688</v>
      </c>
      <c r="Q2658" s="33">
        <f t="shared" si="495"/>
        <v>9</v>
      </c>
      <c r="R2658" s="33">
        <f t="shared" si="496"/>
        <v>1997</v>
      </c>
      <c r="S2658" s="34">
        <v>18.05</v>
      </c>
    </row>
    <row r="2659" spans="1:19">
      <c r="A2659" s="32">
        <v>37607</v>
      </c>
      <c r="B2659" s="33">
        <f t="shared" si="489"/>
        <v>12</v>
      </c>
      <c r="C2659" s="33">
        <f t="shared" si="490"/>
        <v>2002</v>
      </c>
      <c r="D2659" s="34">
        <v>0.53700000000000003</v>
      </c>
      <c r="F2659" s="32">
        <v>39281</v>
      </c>
      <c r="G2659" s="33">
        <f t="shared" si="491"/>
        <v>7</v>
      </c>
      <c r="H2659" s="33">
        <f t="shared" si="492"/>
        <v>2007</v>
      </c>
      <c r="I2659" s="34">
        <v>6.23</v>
      </c>
      <c r="K2659" s="32">
        <v>35184</v>
      </c>
      <c r="L2659" s="33">
        <f t="shared" si="493"/>
        <v>4</v>
      </c>
      <c r="M2659" s="33">
        <f t="shared" si="494"/>
        <v>1996</v>
      </c>
      <c r="N2659" s="34">
        <v>22.07</v>
      </c>
      <c r="P2659" s="32">
        <v>35689</v>
      </c>
      <c r="Q2659" s="33">
        <f t="shared" si="495"/>
        <v>9</v>
      </c>
      <c r="R2659" s="33">
        <f t="shared" si="496"/>
        <v>1997</v>
      </c>
      <c r="S2659" s="34">
        <v>18.399999999999999</v>
      </c>
    </row>
    <row r="2660" spans="1:19">
      <c r="A2660" s="32">
        <v>37608</v>
      </c>
      <c r="B2660" s="33">
        <f t="shared" ref="B2660:B2723" si="497">+MONTH(A2660)</f>
        <v>12</v>
      </c>
      <c r="C2660" s="33">
        <f t="shared" ref="C2660:C2723" si="498">+YEAR(A2660)</f>
        <v>2002</v>
      </c>
      <c r="D2660" s="34">
        <v>0.53900000000000003</v>
      </c>
      <c r="F2660" s="32">
        <v>39282</v>
      </c>
      <c r="G2660" s="33">
        <f t="shared" ref="G2660:G2723" si="499">+MONTH(F2660)</f>
        <v>7</v>
      </c>
      <c r="H2660" s="33">
        <f t="shared" ref="H2660:H2723" si="500">+YEAR(F2660)</f>
        <v>2007</v>
      </c>
      <c r="I2660" s="34">
        <v>6.5</v>
      </c>
      <c r="K2660" s="32">
        <v>35185</v>
      </c>
      <c r="L2660" s="33">
        <f t="shared" ref="L2660:L2723" si="501">+MONTH(K2660)</f>
        <v>4</v>
      </c>
      <c r="M2660" s="33">
        <f t="shared" ref="M2660:M2723" si="502">+YEAR(K2660)</f>
        <v>1996</v>
      </c>
      <c r="N2660" s="34">
        <v>20.95</v>
      </c>
      <c r="P2660" s="32">
        <v>35690</v>
      </c>
      <c r="Q2660" s="33">
        <f t="shared" ref="Q2660:Q2723" si="503">+MONTH(P2660)</f>
        <v>9</v>
      </c>
      <c r="R2660" s="33">
        <f t="shared" si="496"/>
        <v>1997</v>
      </c>
      <c r="S2660" s="34">
        <v>18.21</v>
      </c>
    </row>
    <row r="2661" spans="1:19">
      <c r="A2661" s="32">
        <v>37609</v>
      </c>
      <c r="B2661" s="33">
        <f t="shared" si="497"/>
        <v>12</v>
      </c>
      <c r="C2661" s="33">
        <f t="shared" si="498"/>
        <v>2002</v>
      </c>
      <c r="D2661" s="34">
        <v>0.53900000000000003</v>
      </c>
      <c r="F2661" s="32">
        <v>39283</v>
      </c>
      <c r="G2661" s="33">
        <f t="shared" si="499"/>
        <v>7</v>
      </c>
      <c r="H2661" s="33">
        <f t="shared" si="500"/>
        <v>2007</v>
      </c>
      <c r="I2661" s="34">
        <v>6.46</v>
      </c>
      <c r="K2661" s="32">
        <v>35186</v>
      </c>
      <c r="L2661" s="33">
        <f t="shared" si="501"/>
        <v>5</v>
      </c>
      <c r="M2661" s="33">
        <f t="shared" si="502"/>
        <v>1996</v>
      </c>
      <c r="N2661" s="34">
        <v>20.81</v>
      </c>
      <c r="P2661" s="32">
        <v>35691</v>
      </c>
      <c r="Q2661" s="33">
        <f t="shared" si="503"/>
        <v>9</v>
      </c>
      <c r="R2661" s="33">
        <f t="shared" ref="R2661:R2724" si="504">+YEAR(P2661)</f>
        <v>1997</v>
      </c>
      <c r="S2661" s="34">
        <v>18.14</v>
      </c>
    </row>
    <row r="2662" spans="1:19">
      <c r="A2662" s="32">
        <v>37610</v>
      </c>
      <c r="B2662" s="33">
        <f t="shared" si="497"/>
        <v>12</v>
      </c>
      <c r="C2662" s="33">
        <f t="shared" si="498"/>
        <v>2002</v>
      </c>
      <c r="D2662" s="34">
        <v>0.54200000000000004</v>
      </c>
      <c r="F2662" s="32">
        <v>39286</v>
      </c>
      <c r="G2662" s="33">
        <f t="shared" si="499"/>
        <v>7</v>
      </c>
      <c r="H2662" s="33">
        <f t="shared" si="500"/>
        <v>2007</v>
      </c>
      <c r="I2662" s="34">
        <v>6</v>
      </c>
      <c r="K2662" s="32">
        <v>35187</v>
      </c>
      <c r="L2662" s="33">
        <f t="shared" si="501"/>
        <v>5</v>
      </c>
      <c r="M2662" s="33">
        <f t="shared" si="502"/>
        <v>1996</v>
      </c>
      <c r="N2662" s="34">
        <v>20.78</v>
      </c>
      <c r="P2662" s="32">
        <v>35692</v>
      </c>
      <c r="Q2662" s="33">
        <f t="shared" si="503"/>
        <v>9</v>
      </c>
      <c r="R2662" s="33">
        <f t="shared" si="504"/>
        <v>1997</v>
      </c>
      <c r="S2662" s="34">
        <v>18.32</v>
      </c>
    </row>
    <row r="2663" spans="1:19">
      <c r="A2663" s="32">
        <v>37613</v>
      </c>
      <c r="B2663" s="33">
        <f t="shared" si="497"/>
        <v>12</v>
      </c>
      <c r="C2663" s="33">
        <f t="shared" si="498"/>
        <v>2002</v>
      </c>
      <c r="D2663" s="34">
        <v>0.54800000000000004</v>
      </c>
      <c r="F2663" s="32">
        <v>39287</v>
      </c>
      <c r="G2663" s="33">
        <f t="shared" si="499"/>
        <v>7</v>
      </c>
      <c r="H2663" s="33">
        <f t="shared" si="500"/>
        <v>2007</v>
      </c>
      <c r="I2663" s="34">
        <v>5.66</v>
      </c>
      <c r="K2663" s="32">
        <v>35188</v>
      </c>
      <c r="L2663" s="33">
        <f t="shared" si="501"/>
        <v>5</v>
      </c>
      <c r="M2663" s="33">
        <f t="shared" si="502"/>
        <v>1996</v>
      </c>
      <c r="N2663" s="34">
        <v>21.19</v>
      </c>
      <c r="P2663" s="32">
        <v>35695</v>
      </c>
      <c r="Q2663" s="33">
        <f t="shared" si="503"/>
        <v>9</v>
      </c>
      <c r="R2663" s="33">
        <f t="shared" si="504"/>
        <v>1997</v>
      </c>
      <c r="S2663" s="34">
        <v>18.649999999999999</v>
      </c>
    </row>
    <row r="2664" spans="1:19">
      <c r="A2664" s="32">
        <v>37614</v>
      </c>
      <c r="B2664" s="33">
        <f t="shared" si="497"/>
        <v>12</v>
      </c>
      <c r="C2664" s="33">
        <f t="shared" si="498"/>
        <v>2002</v>
      </c>
      <c r="D2664" s="34">
        <v>0.54800000000000004</v>
      </c>
      <c r="F2664" s="32">
        <v>39288</v>
      </c>
      <c r="G2664" s="33">
        <f t="shared" si="499"/>
        <v>7</v>
      </c>
      <c r="H2664" s="33">
        <f t="shared" si="500"/>
        <v>2007</v>
      </c>
      <c r="I2664" s="34">
        <v>5.56</v>
      </c>
      <c r="K2664" s="32">
        <v>35191</v>
      </c>
      <c r="L2664" s="33">
        <f t="shared" si="501"/>
        <v>5</v>
      </c>
      <c r="M2664" s="33">
        <f t="shared" si="502"/>
        <v>1996</v>
      </c>
      <c r="N2664" s="34">
        <v>21.06</v>
      </c>
      <c r="P2664" s="32">
        <v>35696</v>
      </c>
      <c r="Q2664" s="33">
        <f t="shared" si="503"/>
        <v>9</v>
      </c>
      <c r="R2664" s="33">
        <f t="shared" si="504"/>
        <v>1997</v>
      </c>
      <c r="S2664" s="34">
        <v>18.57</v>
      </c>
    </row>
    <row r="2665" spans="1:19">
      <c r="A2665" s="32">
        <v>37616</v>
      </c>
      <c r="B2665" s="33">
        <f t="shared" si="497"/>
        <v>12</v>
      </c>
      <c r="C2665" s="33">
        <f t="shared" si="498"/>
        <v>2002</v>
      </c>
      <c r="D2665" s="34">
        <v>0.56299999999999994</v>
      </c>
      <c r="F2665" s="32">
        <v>39289</v>
      </c>
      <c r="G2665" s="33">
        <f t="shared" si="499"/>
        <v>7</v>
      </c>
      <c r="H2665" s="33">
        <f t="shared" si="500"/>
        <v>2007</v>
      </c>
      <c r="I2665" s="34">
        <v>5.83</v>
      </c>
      <c r="K2665" s="32">
        <v>35192</v>
      </c>
      <c r="L2665" s="33">
        <f t="shared" si="501"/>
        <v>5</v>
      </c>
      <c r="M2665" s="33">
        <f t="shared" si="502"/>
        <v>1996</v>
      </c>
      <c r="N2665" s="34">
        <v>21.07</v>
      </c>
      <c r="P2665" s="32">
        <v>35697</v>
      </c>
      <c r="Q2665" s="33">
        <f t="shared" si="503"/>
        <v>9</v>
      </c>
      <c r="R2665" s="33">
        <f t="shared" si="504"/>
        <v>1997</v>
      </c>
      <c r="S2665" s="34">
        <v>18.52</v>
      </c>
    </row>
    <row r="2666" spans="1:19">
      <c r="A2666" s="32">
        <v>37617</v>
      </c>
      <c r="B2666" s="33">
        <f t="shared" si="497"/>
        <v>12</v>
      </c>
      <c r="C2666" s="33">
        <f t="shared" si="498"/>
        <v>2002</v>
      </c>
      <c r="D2666" s="34">
        <v>0.55900000000000005</v>
      </c>
      <c r="F2666" s="32">
        <v>39290</v>
      </c>
      <c r="G2666" s="33">
        <f t="shared" si="499"/>
        <v>7</v>
      </c>
      <c r="H2666" s="33">
        <f t="shared" si="500"/>
        <v>2007</v>
      </c>
      <c r="I2666" s="34">
        <v>5.77</v>
      </c>
      <c r="K2666" s="32">
        <v>35193</v>
      </c>
      <c r="L2666" s="33">
        <f t="shared" si="501"/>
        <v>5</v>
      </c>
      <c r="M2666" s="33">
        <f t="shared" si="502"/>
        <v>1996</v>
      </c>
      <c r="N2666" s="34">
        <v>21.13</v>
      </c>
      <c r="P2666" s="32">
        <v>35698</v>
      </c>
      <c r="Q2666" s="33">
        <f t="shared" si="503"/>
        <v>9</v>
      </c>
      <c r="R2666" s="33">
        <f t="shared" si="504"/>
        <v>1997</v>
      </c>
      <c r="S2666" s="34">
        <v>19.05</v>
      </c>
    </row>
    <row r="2667" spans="1:19">
      <c r="A2667" s="32">
        <v>37620</v>
      </c>
      <c r="B2667" s="33">
        <f t="shared" si="497"/>
        <v>12</v>
      </c>
      <c r="C2667" s="33">
        <f t="shared" si="498"/>
        <v>2002</v>
      </c>
      <c r="D2667" s="34">
        <v>0.55300000000000005</v>
      </c>
      <c r="F2667" s="32">
        <v>39293</v>
      </c>
      <c r="G2667" s="33">
        <f t="shared" si="499"/>
        <v>7</v>
      </c>
      <c r="H2667" s="33">
        <f t="shared" si="500"/>
        <v>2007</v>
      </c>
      <c r="I2667" s="34">
        <v>6.31</v>
      </c>
      <c r="K2667" s="32">
        <v>35194</v>
      </c>
      <c r="L2667" s="33">
        <f t="shared" si="501"/>
        <v>5</v>
      </c>
      <c r="M2667" s="33">
        <f t="shared" si="502"/>
        <v>1996</v>
      </c>
      <c r="N2667" s="34">
        <v>20.65</v>
      </c>
      <c r="P2667" s="32">
        <v>35699</v>
      </c>
      <c r="Q2667" s="33">
        <f t="shared" si="503"/>
        <v>9</v>
      </c>
      <c r="R2667" s="33">
        <f t="shared" si="504"/>
        <v>1997</v>
      </c>
      <c r="S2667" s="34">
        <v>19.36</v>
      </c>
    </row>
    <row r="2668" spans="1:19">
      <c r="A2668" s="32">
        <v>37621</v>
      </c>
      <c r="B2668" s="33">
        <f t="shared" si="497"/>
        <v>12</v>
      </c>
      <c r="C2668" s="33">
        <f t="shared" si="498"/>
        <v>2002</v>
      </c>
      <c r="D2668" s="34">
        <v>0.53900000000000003</v>
      </c>
      <c r="F2668" s="32">
        <v>39294</v>
      </c>
      <c r="G2668" s="33">
        <f t="shared" si="499"/>
        <v>7</v>
      </c>
      <c r="H2668" s="33">
        <f t="shared" si="500"/>
        <v>2007</v>
      </c>
      <c r="I2668" s="34">
        <v>6.53</v>
      </c>
      <c r="K2668" s="32">
        <v>35195</v>
      </c>
      <c r="L2668" s="33">
        <f t="shared" si="501"/>
        <v>5</v>
      </c>
      <c r="M2668" s="33">
        <f t="shared" si="502"/>
        <v>1996</v>
      </c>
      <c r="N2668" s="34">
        <v>21.01</v>
      </c>
      <c r="P2668" s="32">
        <v>35702</v>
      </c>
      <c r="Q2668" s="33">
        <f t="shared" si="503"/>
        <v>9</v>
      </c>
      <c r="R2668" s="33">
        <f t="shared" si="504"/>
        <v>1997</v>
      </c>
      <c r="S2668" s="34">
        <v>19.48</v>
      </c>
    </row>
    <row r="2669" spans="1:19">
      <c r="A2669" s="32">
        <v>37623</v>
      </c>
      <c r="B2669" s="33">
        <f t="shared" si="497"/>
        <v>1</v>
      </c>
      <c r="C2669" s="33">
        <f t="shared" si="498"/>
        <v>2003</v>
      </c>
      <c r="D2669" s="34">
        <v>0.55400000000000005</v>
      </c>
      <c r="F2669" s="32">
        <v>39295</v>
      </c>
      <c r="G2669" s="33">
        <f t="shared" si="499"/>
        <v>8</v>
      </c>
      <c r="H2669" s="33">
        <f t="shared" si="500"/>
        <v>2007</v>
      </c>
      <c r="I2669" s="34">
        <v>6.19</v>
      </c>
      <c r="K2669" s="32">
        <v>35198</v>
      </c>
      <c r="L2669" s="33">
        <f t="shared" si="501"/>
        <v>5</v>
      </c>
      <c r="M2669" s="33">
        <f t="shared" si="502"/>
        <v>1996</v>
      </c>
      <c r="N2669" s="34">
        <v>21.23</v>
      </c>
      <c r="P2669" s="32">
        <v>35703</v>
      </c>
      <c r="Q2669" s="33">
        <f t="shared" si="503"/>
        <v>9</v>
      </c>
      <c r="R2669" s="33">
        <f t="shared" si="504"/>
        <v>1997</v>
      </c>
      <c r="S2669" s="34">
        <v>19.96</v>
      </c>
    </row>
    <row r="2670" spans="1:19">
      <c r="A2670" s="32">
        <v>37624</v>
      </c>
      <c r="B2670" s="33">
        <f t="shared" si="497"/>
        <v>1</v>
      </c>
      <c r="C2670" s="33">
        <f t="shared" si="498"/>
        <v>2003</v>
      </c>
      <c r="D2670" s="34">
        <v>0.57299999999999995</v>
      </c>
      <c r="F2670" s="32">
        <v>39296</v>
      </c>
      <c r="G2670" s="33">
        <f t="shared" si="499"/>
        <v>8</v>
      </c>
      <c r="H2670" s="33">
        <f t="shared" si="500"/>
        <v>2007</v>
      </c>
      <c r="I2670" s="34">
        <v>6.34</v>
      </c>
      <c r="K2670" s="32">
        <v>35199</v>
      </c>
      <c r="L2670" s="33">
        <f t="shared" si="501"/>
        <v>5</v>
      </c>
      <c r="M2670" s="33">
        <f t="shared" si="502"/>
        <v>1996</v>
      </c>
      <c r="N2670" s="34">
        <v>21.35</v>
      </c>
      <c r="P2670" s="32">
        <v>35704</v>
      </c>
      <c r="Q2670" s="33">
        <f t="shared" si="503"/>
        <v>10</v>
      </c>
      <c r="R2670" s="33">
        <f t="shared" si="504"/>
        <v>1997</v>
      </c>
      <c r="S2670" s="34">
        <v>19.87</v>
      </c>
    </row>
    <row r="2671" spans="1:19">
      <c r="A2671" s="32">
        <v>37627</v>
      </c>
      <c r="B2671" s="33">
        <f t="shared" si="497"/>
        <v>1</v>
      </c>
      <c r="C2671" s="33">
        <f t="shared" si="498"/>
        <v>2003</v>
      </c>
      <c r="D2671" s="34">
        <v>0.55900000000000005</v>
      </c>
      <c r="F2671" s="32">
        <v>39297</v>
      </c>
      <c r="G2671" s="33">
        <f t="shared" si="499"/>
        <v>8</v>
      </c>
      <c r="H2671" s="33">
        <f t="shared" si="500"/>
        <v>2007</v>
      </c>
      <c r="I2671" s="34">
        <v>6.11</v>
      </c>
      <c r="K2671" s="32">
        <v>35200</v>
      </c>
      <c r="L2671" s="33">
        <f t="shared" si="501"/>
        <v>5</v>
      </c>
      <c r="M2671" s="33">
        <f t="shared" si="502"/>
        <v>1996</v>
      </c>
      <c r="N2671" s="34">
        <v>21.28</v>
      </c>
      <c r="P2671" s="32">
        <v>35705</v>
      </c>
      <c r="Q2671" s="33">
        <f t="shared" si="503"/>
        <v>10</v>
      </c>
      <c r="R2671" s="33">
        <f t="shared" si="504"/>
        <v>1997</v>
      </c>
      <c r="S2671" s="34">
        <v>20.079999999999998</v>
      </c>
    </row>
    <row r="2672" spans="1:19">
      <c r="A2672" s="32">
        <v>37628</v>
      </c>
      <c r="B2672" s="33">
        <f t="shared" si="497"/>
        <v>1</v>
      </c>
      <c r="C2672" s="33">
        <f t="shared" si="498"/>
        <v>2003</v>
      </c>
      <c r="D2672" s="34">
        <v>0.54800000000000004</v>
      </c>
      <c r="F2672" s="32">
        <v>39300</v>
      </c>
      <c r="G2672" s="33">
        <f t="shared" si="499"/>
        <v>8</v>
      </c>
      <c r="H2672" s="33">
        <f t="shared" si="500"/>
        <v>2007</v>
      </c>
      <c r="I2672" s="34">
        <v>6.1</v>
      </c>
      <c r="K2672" s="32">
        <v>35201</v>
      </c>
      <c r="L2672" s="33">
        <f t="shared" si="501"/>
        <v>5</v>
      </c>
      <c r="M2672" s="33">
        <f t="shared" si="502"/>
        <v>1996</v>
      </c>
      <c r="N2672" s="34">
        <v>20.79</v>
      </c>
      <c r="P2672" s="32">
        <v>35706</v>
      </c>
      <c r="Q2672" s="33">
        <f t="shared" si="503"/>
        <v>10</v>
      </c>
      <c r="R2672" s="33">
        <f t="shared" si="504"/>
        <v>1997</v>
      </c>
      <c r="S2672" s="34">
        <v>21.29</v>
      </c>
    </row>
    <row r="2673" spans="1:19">
      <c r="A2673" s="32">
        <v>37629</v>
      </c>
      <c r="B2673" s="33">
        <f t="shared" si="497"/>
        <v>1</v>
      </c>
      <c r="C2673" s="33">
        <f t="shared" si="498"/>
        <v>2003</v>
      </c>
      <c r="D2673" s="34">
        <v>0.54400000000000004</v>
      </c>
      <c r="F2673" s="32">
        <v>39301</v>
      </c>
      <c r="G2673" s="33">
        <f t="shared" si="499"/>
        <v>8</v>
      </c>
      <c r="H2673" s="33">
        <f t="shared" si="500"/>
        <v>2007</v>
      </c>
      <c r="I2673" s="34">
        <v>6.38</v>
      </c>
      <c r="K2673" s="32">
        <v>35202</v>
      </c>
      <c r="L2673" s="33">
        <f t="shared" si="501"/>
        <v>5</v>
      </c>
      <c r="M2673" s="33">
        <f t="shared" si="502"/>
        <v>1996</v>
      </c>
      <c r="N2673" s="34">
        <v>20.64</v>
      </c>
      <c r="P2673" s="32">
        <v>35709</v>
      </c>
      <c r="Q2673" s="33">
        <f t="shared" si="503"/>
        <v>10</v>
      </c>
      <c r="R2673" s="33">
        <f t="shared" si="504"/>
        <v>1997</v>
      </c>
      <c r="S2673" s="34">
        <v>20.94</v>
      </c>
    </row>
    <row r="2674" spans="1:19">
      <c r="A2674" s="32">
        <v>37630</v>
      </c>
      <c r="B2674" s="33">
        <f t="shared" si="497"/>
        <v>1</v>
      </c>
      <c r="C2674" s="33">
        <f t="shared" si="498"/>
        <v>2003</v>
      </c>
      <c r="D2674" s="34">
        <v>0.55500000000000005</v>
      </c>
      <c r="F2674" s="32">
        <v>39302</v>
      </c>
      <c r="G2674" s="33">
        <f t="shared" si="499"/>
        <v>8</v>
      </c>
      <c r="H2674" s="33">
        <f t="shared" si="500"/>
        <v>2007</v>
      </c>
      <c r="I2674" s="34">
        <v>6.24</v>
      </c>
      <c r="K2674" s="32">
        <v>35205</v>
      </c>
      <c r="L2674" s="33">
        <f t="shared" si="501"/>
        <v>5</v>
      </c>
      <c r="M2674" s="33">
        <f t="shared" si="502"/>
        <v>1996</v>
      </c>
      <c r="N2674" s="34">
        <v>22.28</v>
      </c>
      <c r="P2674" s="32">
        <v>35710</v>
      </c>
      <c r="Q2674" s="33">
        <f t="shared" si="503"/>
        <v>10</v>
      </c>
      <c r="R2674" s="33">
        <f t="shared" si="504"/>
        <v>1997</v>
      </c>
      <c r="S2674" s="34">
        <v>20.71</v>
      </c>
    </row>
    <row r="2675" spans="1:19">
      <c r="A2675" s="32">
        <v>37631</v>
      </c>
      <c r="B2675" s="33">
        <f t="shared" si="497"/>
        <v>1</v>
      </c>
      <c r="C2675" s="33">
        <f t="shared" si="498"/>
        <v>2003</v>
      </c>
      <c r="D2675" s="34">
        <v>0.55500000000000005</v>
      </c>
      <c r="F2675" s="32">
        <v>39303</v>
      </c>
      <c r="G2675" s="33">
        <f t="shared" si="499"/>
        <v>8</v>
      </c>
      <c r="H2675" s="33">
        <f t="shared" si="500"/>
        <v>2007</v>
      </c>
      <c r="I2675" s="34">
        <v>6.45</v>
      </c>
      <c r="K2675" s="32">
        <v>35206</v>
      </c>
      <c r="L2675" s="33">
        <f t="shared" si="501"/>
        <v>5</v>
      </c>
      <c r="M2675" s="33">
        <f t="shared" si="502"/>
        <v>1996</v>
      </c>
      <c r="N2675" s="34">
        <v>21.95</v>
      </c>
      <c r="P2675" s="32">
        <v>35711</v>
      </c>
      <c r="Q2675" s="33">
        <f t="shared" si="503"/>
        <v>10</v>
      </c>
      <c r="R2675" s="33">
        <f t="shared" si="504"/>
        <v>1997</v>
      </c>
      <c r="S2675" s="34">
        <v>20.79</v>
      </c>
    </row>
    <row r="2676" spans="1:19">
      <c r="A2676" s="32">
        <v>37634</v>
      </c>
      <c r="B2676" s="33">
        <f t="shared" si="497"/>
        <v>1</v>
      </c>
      <c r="C2676" s="33">
        <f t="shared" si="498"/>
        <v>2003</v>
      </c>
      <c r="D2676" s="34">
        <v>0.56599999999999995</v>
      </c>
      <c r="F2676" s="32">
        <v>39304</v>
      </c>
      <c r="G2676" s="33">
        <f t="shared" si="499"/>
        <v>8</v>
      </c>
      <c r="H2676" s="33">
        <f t="shared" si="500"/>
        <v>2007</v>
      </c>
      <c r="I2676" s="34">
        <v>6.57</v>
      </c>
      <c r="K2676" s="32">
        <v>35207</v>
      </c>
      <c r="L2676" s="33">
        <f t="shared" si="501"/>
        <v>5</v>
      </c>
      <c r="M2676" s="33">
        <f t="shared" si="502"/>
        <v>1996</v>
      </c>
      <c r="N2676" s="34">
        <v>23.02</v>
      </c>
      <c r="P2676" s="32">
        <v>35712</v>
      </c>
      <c r="Q2676" s="33">
        <f t="shared" si="503"/>
        <v>10</v>
      </c>
      <c r="R2676" s="33">
        <f t="shared" si="504"/>
        <v>1997</v>
      </c>
      <c r="S2676" s="34">
        <v>20.6</v>
      </c>
    </row>
    <row r="2677" spans="1:19">
      <c r="A2677" s="32">
        <v>37635</v>
      </c>
      <c r="B2677" s="33">
        <f t="shared" si="497"/>
        <v>1</v>
      </c>
      <c r="C2677" s="33">
        <f t="shared" si="498"/>
        <v>2003</v>
      </c>
      <c r="D2677" s="34">
        <v>0.57099999999999995</v>
      </c>
      <c r="F2677" s="32">
        <v>39307</v>
      </c>
      <c r="G2677" s="33">
        <f t="shared" si="499"/>
        <v>8</v>
      </c>
      <c r="H2677" s="33">
        <f t="shared" si="500"/>
        <v>2007</v>
      </c>
      <c r="I2677" s="34">
        <v>7.15</v>
      </c>
      <c r="K2677" s="32">
        <v>35208</v>
      </c>
      <c r="L2677" s="33">
        <f t="shared" si="501"/>
        <v>5</v>
      </c>
      <c r="M2677" s="33">
        <f t="shared" si="502"/>
        <v>1996</v>
      </c>
      <c r="N2677" s="34">
        <v>22.35</v>
      </c>
      <c r="P2677" s="32">
        <v>35713</v>
      </c>
      <c r="Q2677" s="33">
        <f t="shared" si="503"/>
        <v>10</v>
      </c>
      <c r="R2677" s="33">
        <f t="shared" si="504"/>
        <v>1997</v>
      </c>
      <c r="S2677" s="34">
        <v>20.73</v>
      </c>
    </row>
    <row r="2678" spans="1:19">
      <c r="A2678" s="32">
        <v>37636</v>
      </c>
      <c r="B2678" s="33">
        <f t="shared" si="497"/>
        <v>1</v>
      </c>
      <c r="C2678" s="33">
        <f t="shared" si="498"/>
        <v>2003</v>
      </c>
      <c r="D2678" s="34">
        <v>0.58799999999999997</v>
      </c>
      <c r="F2678" s="32">
        <v>39308</v>
      </c>
      <c r="G2678" s="33">
        <f t="shared" si="499"/>
        <v>8</v>
      </c>
      <c r="H2678" s="33">
        <f t="shared" si="500"/>
        <v>2007</v>
      </c>
      <c r="I2678" s="34">
        <v>6.86</v>
      </c>
      <c r="K2678" s="32">
        <v>35209</v>
      </c>
      <c r="L2678" s="33">
        <f t="shared" si="501"/>
        <v>5</v>
      </c>
      <c r="M2678" s="33">
        <f t="shared" si="502"/>
        <v>1996</v>
      </c>
      <c r="N2678" s="34">
        <v>21.58</v>
      </c>
      <c r="P2678" s="32">
        <v>35716</v>
      </c>
      <c r="Q2678" s="33">
        <f t="shared" si="503"/>
        <v>10</v>
      </c>
      <c r="R2678" s="33">
        <f t="shared" si="504"/>
        <v>1997</v>
      </c>
      <c r="S2678" s="34">
        <v>20.079999999999998</v>
      </c>
    </row>
    <row r="2679" spans="1:19">
      <c r="A2679" s="32">
        <v>37637</v>
      </c>
      <c r="B2679" s="33">
        <f t="shared" si="497"/>
        <v>1</v>
      </c>
      <c r="C2679" s="33">
        <f t="shared" si="498"/>
        <v>2003</v>
      </c>
      <c r="D2679" s="34">
        <v>0.60099999999999998</v>
      </c>
      <c r="F2679" s="32">
        <v>39309</v>
      </c>
      <c r="G2679" s="33">
        <f t="shared" si="499"/>
        <v>8</v>
      </c>
      <c r="H2679" s="33">
        <f t="shared" si="500"/>
        <v>2007</v>
      </c>
      <c r="I2679" s="34">
        <v>7.3</v>
      </c>
      <c r="K2679" s="32">
        <v>35213</v>
      </c>
      <c r="L2679" s="33">
        <f t="shared" si="501"/>
        <v>5</v>
      </c>
      <c r="M2679" s="33">
        <f t="shared" si="502"/>
        <v>1996</v>
      </c>
      <c r="N2679" s="34">
        <v>21.1</v>
      </c>
      <c r="P2679" s="32">
        <v>35717</v>
      </c>
      <c r="Q2679" s="33">
        <f t="shared" si="503"/>
        <v>10</v>
      </c>
      <c r="R2679" s="33">
        <f t="shared" si="504"/>
        <v>1997</v>
      </c>
      <c r="S2679" s="34">
        <v>19.399999999999999</v>
      </c>
    </row>
    <row r="2680" spans="1:19">
      <c r="A2680" s="32">
        <v>37638</v>
      </c>
      <c r="B2680" s="33">
        <f t="shared" si="497"/>
        <v>1</v>
      </c>
      <c r="C2680" s="33">
        <f t="shared" si="498"/>
        <v>2003</v>
      </c>
      <c r="D2680" s="34">
        <v>0.60299999999999998</v>
      </c>
      <c r="F2680" s="32">
        <v>39310</v>
      </c>
      <c r="G2680" s="33">
        <f t="shared" si="499"/>
        <v>8</v>
      </c>
      <c r="H2680" s="33">
        <f t="shared" si="500"/>
        <v>2007</v>
      </c>
      <c r="I2680" s="34">
        <v>6.96</v>
      </c>
      <c r="K2680" s="32">
        <v>35214</v>
      </c>
      <c r="L2680" s="33">
        <f t="shared" si="501"/>
        <v>5</v>
      </c>
      <c r="M2680" s="33">
        <f t="shared" si="502"/>
        <v>1996</v>
      </c>
      <c r="N2680" s="34">
        <v>20.65</v>
      </c>
      <c r="P2680" s="32">
        <v>35718</v>
      </c>
      <c r="Q2680" s="33">
        <f t="shared" si="503"/>
        <v>10</v>
      </c>
      <c r="R2680" s="33">
        <f t="shared" si="504"/>
        <v>1997</v>
      </c>
      <c r="S2680" s="34">
        <v>19.27</v>
      </c>
    </row>
    <row r="2681" spans="1:19">
      <c r="A2681" s="32">
        <v>37642</v>
      </c>
      <c r="B2681" s="33">
        <f t="shared" si="497"/>
        <v>1</v>
      </c>
      <c r="C2681" s="33">
        <f t="shared" si="498"/>
        <v>2003</v>
      </c>
      <c r="D2681" s="34">
        <v>0.59599999999999997</v>
      </c>
      <c r="F2681" s="32">
        <v>39311</v>
      </c>
      <c r="G2681" s="33">
        <f t="shared" si="499"/>
        <v>8</v>
      </c>
      <c r="H2681" s="33">
        <f t="shared" si="500"/>
        <v>2007</v>
      </c>
      <c r="I2681" s="34">
        <v>7.14</v>
      </c>
      <c r="K2681" s="32">
        <v>35215</v>
      </c>
      <c r="L2681" s="33">
        <f t="shared" si="501"/>
        <v>5</v>
      </c>
      <c r="M2681" s="33">
        <f t="shared" si="502"/>
        <v>1996</v>
      </c>
      <c r="N2681" s="34">
        <v>19.95</v>
      </c>
      <c r="P2681" s="32">
        <v>35719</v>
      </c>
      <c r="Q2681" s="33">
        <f t="shared" si="503"/>
        <v>10</v>
      </c>
      <c r="R2681" s="33">
        <f t="shared" si="504"/>
        <v>1997</v>
      </c>
      <c r="S2681" s="34">
        <v>19.559999999999999</v>
      </c>
    </row>
    <row r="2682" spans="1:19">
      <c r="A2682" s="32">
        <v>37643</v>
      </c>
      <c r="B2682" s="33">
        <f t="shared" si="497"/>
        <v>1</v>
      </c>
      <c r="C2682" s="33">
        <f t="shared" si="498"/>
        <v>2003</v>
      </c>
      <c r="D2682" s="34">
        <v>0.59799999999999998</v>
      </c>
      <c r="F2682" s="32">
        <v>39314</v>
      </c>
      <c r="G2682" s="33">
        <f t="shared" si="499"/>
        <v>8</v>
      </c>
      <c r="H2682" s="33">
        <f t="shared" si="500"/>
        <v>2007</v>
      </c>
      <c r="I2682" s="34">
        <v>6.47</v>
      </c>
      <c r="K2682" s="32">
        <v>35216</v>
      </c>
      <c r="L2682" s="33">
        <f t="shared" si="501"/>
        <v>5</v>
      </c>
      <c r="M2682" s="33">
        <f t="shared" si="502"/>
        <v>1996</v>
      </c>
      <c r="N2682" s="34">
        <v>19.77</v>
      </c>
      <c r="P2682" s="32">
        <v>35720</v>
      </c>
      <c r="Q2682" s="33">
        <f t="shared" si="503"/>
        <v>10</v>
      </c>
      <c r="R2682" s="33">
        <f t="shared" si="504"/>
        <v>1997</v>
      </c>
      <c r="S2682" s="34">
        <v>19.43</v>
      </c>
    </row>
    <row r="2683" spans="1:19">
      <c r="A2683" s="32">
        <v>37644</v>
      </c>
      <c r="B2683" s="33">
        <f t="shared" si="497"/>
        <v>1</v>
      </c>
      <c r="C2683" s="33">
        <f t="shared" si="498"/>
        <v>2003</v>
      </c>
      <c r="D2683" s="34">
        <v>0.60199999999999998</v>
      </c>
      <c r="F2683" s="32">
        <v>39315</v>
      </c>
      <c r="G2683" s="33">
        <f t="shared" si="499"/>
        <v>8</v>
      </c>
      <c r="H2683" s="33">
        <f t="shared" si="500"/>
        <v>2007</v>
      </c>
      <c r="I2683" s="34">
        <v>5.92</v>
      </c>
      <c r="K2683" s="32">
        <v>35219</v>
      </c>
      <c r="L2683" s="33">
        <f t="shared" si="501"/>
        <v>6</v>
      </c>
      <c r="M2683" s="33">
        <f t="shared" si="502"/>
        <v>1996</v>
      </c>
      <c r="N2683" s="34">
        <v>19.86</v>
      </c>
      <c r="P2683" s="32">
        <v>35723</v>
      </c>
      <c r="Q2683" s="33">
        <f t="shared" si="503"/>
        <v>10</v>
      </c>
      <c r="R2683" s="33">
        <f t="shared" si="504"/>
        <v>1997</v>
      </c>
      <c r="S2683" s="34">
        <v>19.29</v>
      </c>
    </row>
    <row r="2684" spans="1:19">
      <c r="A2684" s="32">
        <v>37645</v>
      </c>
      <c r="B2684" s="33">
        <f t="shared" si="497"/>
        <v>1</v>
      </c>
      <c r="C2684" s="33">
        <f t="shared" si="498"/>
        <v>2003</v>
      </c>
      <c r="D2684" s="34">
        <v>0.61399999999999999</v>
      </c>
      <c r="F2684" s="32">
        <v>39316</v>
      </c>
      <c r="G2684" s="33">
        <f t="shared" si="499"/>
        <v>8</v>
      </c>
      <c r="H2684" s="33">
        <f t="shared" si="500"/>
        <v>2007</v>
      </c>
      <c r="I2684" s="34">
        <v>5.84</v>
      </c>
      <c r="K2684" s="32">
        <v>35220</v>
      </c>
      <c r="L2684" s="33">
        <f t="shared" si="501"/>
        <v>6</v>
      </c>
      <c r="M2684" s="33">
        <f t="shared" si="502"/>
        <v>1996</v>
      </c>
      <c r="N2684" s="34">
        <v>20.28</v>
      </c>
      <c r="P2684" s="32">
        <v>35724</v>
      </c>
      <c r="Q2684" s="33">
        <f t="shared" si="503"/>
        <v>10</v>
      </c>
      <c r="R2684" s="33">
        <f t="shared" si="504"/>
        <v>1997</v>
      </c>
      <c r="S2684" s="34">
        <v>19.3</v>
      </c>
    </row>
    <row r="2685" spans="1:19">
      <c r="A2685" s="32">
        <v>37648</v>
      </c>
      <c r="B2685" s="33">
        <f t="shared" si="497"/>
        <v>1</v>
      </c>
      <c r="C2685" s="33">
        <f t="shared" si="498"/>
        <v>2003</v>
      </c>
      <c r="D2685" s="34">
        <v>0.6</v>
      </c>
      <c r="F2685" s="32">
        <v>39317</v>
      </c>
      <c r="G2685" s="33">
        <f t="shared" si="499"/>
        <v>8</v>
      </c>
      <c r="H2685" s="33">
        <f t="shared" si="500"/>
        <v>2007</v>
      </c>
      <c r="I2685" s="34">
        <v>5.73</v>
      </c>
      <c r="K2685" s="32">
        <v>35221</v>
      </c>
      <c r="L2685" s="33">
        <f t="shared" si="501"/>
        <v>6</v>
      </c>
      <c r="M2685" s="33">
        <f t="shared" si="502"/>
        <v>1996</v>
      </c>
      <c r="N2685" s="34">
        <v>19.73</v>
      </c>
      <c r="P2685" s="32">
        <v>35725</v>
      </c>
      <c r="Q2685" s="33">
        <f t="shared" si="503"/>
        <v>10</v>
      </c>
      <c r="R2685" s="33">
        <f t="shared" si="504"/>
        <v>1997</v>
      </c>
      <c r="S2685" s="34">
        <v>19.86</v>
      </c>
    </row>
    <row r="2686" spans="1:19">
      <c r="A2686" s="32">
        <v>37649</v>
      </c>
      <c r="B2686" s="33">
        <f t="shared" si="497"/>
        <v>1</v>
      </c>
      <c r="C2686" s="33">
        <f t="shared" si="498"/>
        <v>2003</v>
      </c>
      <c r="D2686" s="34">
        <v>0.68300000000000005</v>
      </c>
      <c r="F2686" s="32">
        <v>39318</v>
      </c>
      <c r="G2686" s="33">
        <f t="shared" si="499"/>
        <v>8</v>
      </c>
      <c r="H2686" s="33">
        <f t="shared" si="500"/>
        <v>2007</v>
      </c>
      <c r="I2686" s="34">
        <v>5.69</v>
      </c>
      <c r="K2686" s="32">
        <v>35222</v>
      </c>
      <c r="L2686" s="33">
        <f t="shared" si="501"/>
        <v>6</v>
      </c>
      <c r="M2686" s="33">
        <f t="shared" si="502"/>
        <v>1996</v>
      </c>
      <c r="N2686" s="34">
        <v>20.059999999999999</v>
      </c>
      <c r="P2686" s="32">
        <v>35726</v>
      </c>
      <c r="Q2686" s="33">
        <f t="shared" si="503"/>
        <v>10</v>
      </c>
      <c r="R2686" s="33">
        <f t="shared" si="504"/>
        <v>1997</v>
      </c>
      <c r="S2686" s="34">
        <v>19.89</v>
      </c>
    </row>
    <row r="2687" spans="1:19">
      <c r="A2687" s="32">
        <v>37650</v>
      </c>
      <c r="B2687" s="33">
        <f t="shared" si="497"/>
        <v>1</v>
      </c>
      <c r="C2687" s="33">
        <f t="shared" si="498"/>
        <v>2003</v>
      </c>
      <c r="D2687" s="34">
        <v>0.77</v>
      </c>
      <c r="F2687" s="32">
        <v>39321</v>
      </c>
      <c r="G2687" s="33">
        <f t="shared" si="499"/>
        <v>8</v>
      </c>
      <c r="H2687" s="33">
        <f t="shared" si="500"/>
        <v>2007</v>
      </c>
      <c r="I2687" s="34">
        <v>5.34</v>
      </c>
      <c r="K2687" s="32">
        <v>35223</v>
      </c>
      <c r="L2687" s="33">
        <f t="shared" si="501"/>
        <v>6</v>
      </c>
      <c r="M2687" s="33">
        <f t="shared" si="502"/>
        <v>1996</v>
      </c>
      <c r="N2687" s="34">
        <v>20.28</v>
      </c>
      <c r="P2687" s="32">
        <v>35727</v>
      </c>
      <c r="Q2687" s="33">
        <f t="shared" si="503"/>
        <v>10</v>
      </c>
      <c r="R2687" s="33">
        <f t="shared" si="504"/>
        <v>1997</v>
      </c>
      <c r="S2687" s="34">
        <v>19.45</v>
      </c>
    </row>
    <row r="2688" spans="1:19">
      <c r="A2688" s="32">
        <v>37651</v>
      </c>
      <c r="B2688" s="33">
        <f t="shared" si="497"/>
        <v>1</v>
      </c>
      <c r="C2688" s="33">
        <f t="shared" si="498"/>
        <v>2003</v>
      </c>
      <c r="D2688" s="34">
        <v>0.71399999999999997</v>
      </c>
      <c r="F2688" s="32">
        <v>39322</v>
      </c>
      <c r="G2688" s="33">
        <f t="shared" si="499"/>
        <v>8</v>
      </c>
      <c r="H2688" s="33">
        <f t="shared" si="500"/>
        <v>2007</v>
      </c>
      <c r="I2688" s="34">
        <v>5.56</v>
      </c>
      <c r="K2688" s="32">
        <v>35226</v>
      </c>
      <c r="L2688" s="33">
        <f t="shared" si="501"/>
        <v>6</v>
      </c>
      <c r="M2688" s="33">
        <f t="shared" si="502"/>
        <v>1996</v>
      </c>
      <c r="N2688" s="34">
        <v>20.18</v>
      </c>
      <c r="P2688" s="32">
        <v>35730</v>
      </c>
      <c r="Q2688" s="33">
        <f t="shared" si="503"/>
        <v>10</v>
      </c>
      <c r="R2688" s="33">
        <f t="shared" si="504"/>
        <v>1997</v>
      </c>
      <c r="S2688" s="34">
        <v>19.63</v>
      </c>
    </row>
    <row r="2689" spans="1:19">
      <c r="A2689" s="32">
        <v>37652</v>
      </c>
      <c r="B2689" s="33">
        <f t="shared" si="497"/>
        <v>1</v>
      </c>
      <c r="C2689" s="33">
        <f t="shared" si="498"/>
        <v>2003</v>
      </c>
      <c r="D2689" s="34">
        <v>0.72399999999999998</v>
      </c>
      <c r="F2689" s="32">
        <v>39323</v>
      </c>
      <c r="G2689" s="33">
        <f t="shared" si="499"/>
        <v>8</v>
      </c>
      <c r="H2689" s="33">
        <f t="shared" si="500"/>
        <v>2007</v>
      </c>
      <c r="I2689" s="34">
        <v>5.64</v>
      </c>
      <c r="K2689" s="32">
        <v>35227</v>
      </c>
      <c r="L2689" s="33">
        <f t="shared" si="501"/>
        <v>6</v>
      </c>
      <c r="M2689" s="33">
        <f t="shared" si="502"/>
        <v>1996</v>
      </c>
      <c r="N2689" s="34">
        <v>20.13</v>
      </c>
      <c r="P2689" s="32">
        <v>35731</v>
      </c>
      <c r="Q2689" s="33">
        <f t="shared" si="503"/>
        <v>10</v>
      </c>
      <c r="R2689" s="33">
        <f t="shared" si="504"/>
        <v>1997</v>
      </c>
      <c r="S2689" s="34">
        <v>18.86</v>
      </c>
    </row>
    <row r="2690" spans="1:19">
      <c r="A2690" s="32">
        <v>37655</v>
      </c>
      <c r="B2690" s="33">
        <f t="shared" si="497"/>
        <v>2</v>
      </c>
      <c r="C2690" s="33">
        <f t="shared" si="498"/>
        <v>2003</v>
      </c>
      <c r="D2690" s="34">
        <v>0.65400000000000003</v>
      </c>
      <c r="F2690" s="32">
        <v>39324</v>
      </c>
      <c r="G2690" s="33">
        <f t="shared" si="499"/>
        <v>8</v>
      </c>
      <c r="H2690" s="33">
        <f t="shared" si="500"/>
        <v>2007</v>
      </c>
      <c r="I2690" s="34">
        <v>5.54</v>
      </c>
      <c r="K2690" s="32">
        <v>35228</v>
      </c>
      <c r="L2690" s="33">
        <f t="shared" si="501"/>
        <v>6</v>
      </c>
      <c r="M2690" s="33">
        <f t="shared" si="502"/>
        <v>1996</v>
      </c>
      <c r="N2690" s="34">
        <v>20.13</v>
      </c>
      <c r="P2690" s="32">
        <v>35732</v>
      </c>
      <c r="Q2690" s="33">
        <f t="shared" si="503"/>
        <v>10</v>
      </c>
      <c r="R2690" s="33">
        <f t="shared" si="504"/>
        <v>1997</v>
      </c>
      <c r="S2690" s="34">
        <v>19</v>
      </c>
    </row>
    <row r="2691" spans="1:19">
      <c r="A2691" s="32">
        <v>37656</v>
      </c>
      <c r="B2691" s="33">
        <f t="shared" si="497"/>
        <v>2</v>
      </c>
      <c r="C2691" s="33">
        <f t="shared" si="498"/>
        <v>2003</v>
      </c>
      <c r="D2691" s="34">
        <v>0.67300000000000004</v>
      </c>
      <c r="F2691" s="32">
        <v>39325</v>
      </c>
      <c r="G2691" s="33">
        <f t="shared" si="499"/>
        <v>8</v>
      </c>
      <c r="H2691" s="33">
        <f t="shared" si="500"/>
        <v>2007</v>
      </c>
      <c r="I2691" s="34">
        <v>5.49</v>
      </c>
      <c r="K2691" s="32">
        <v>35229</v>
      </c>
      <c r="L2691" s="33">
        <f t="shared" si="501"/>
        <v>6</v>
      </c>
      <c r="M2691" s="33">
        <f t="shared" si="502"/>
        <v>1996</v>
      </c>
      <c r="N2691" s="34">
        <v>20.03</v>
      </c>
      <c r="P2691" s="32">
        <v>35733</v>
      </c>
      <c r="Q2691" s="33">
        <f t="shared" si="503"/>
        <v>10</v>
      </c>
      <c r="R2691" s="33">
        <f t="shared" si="504"/>
        <v>1997</v>
      </c>
      <c r="S2691" s="34">
        <v>19.45</v>
      </c>
    </row>
    <row r="2692" spans="1:19">
      <c r="A2692" s="32">
        <v>37657</v>
      </c>
      <c r="B2692" s="33">
        <f t="shared" si="497"/>
        <v>2</v>
      </c>
      <c r="C2692" s="33">
        <f t="shared" si="498"/>
        <v>2003</v>
      </c>
      <c r="D2692" s="34">
        <v>0.70199999999999996</v>
      </c>
      <c r="F2692" s="32">
        <v>39329</v>
      </c>
      <c r="G2692" s="33">
        <f t="shared" si="499"/>
        <v>9</v>
      </c>
      <c r="H2692" s="33">
        <f t="shared" si="500"/>
        <v>2007</v>
      </c>
      <c r="I2692" s="34">
        <v>5.3</v>
      </c>
      <c r="K2692" s="32">
        <v>35230</v>
      </c>
      <c r="L2692" s="33">
        <f t="shared" si="501"/>
        <v>6</v>
      </c>
      <c r="M2692" s="33">
        <f t="shared" si="502"/>
        <v>1996</v>
      </c>
      <c r="N2692" s="34">
        <v>20.28</v>
      </c>
      <c r="P2692" s="32">
        <v>35734</v>
      </c>
      <c r="Q2692" s="33">
        <f t="shared" si="503"/>
        <v>10</v>
      </c>
      <c r="R2692" s="33">
        <f t="shared" si="504"/>
        <v>1997</v>
      </c>
      <c r="S2692" s="34">
        <v>19.420000000000002</v>
      </c>
    </row>
    <row r="2693" spans="1:19">
      <c r="A2693" s="32">
        <v>37658</v>
      </c>
      <c r="B2693" s="33">
        <f t="shared" si="497"/>
        <v>2</v>
      </c>
      <c r="C2693" s="33">
        <f t="shared" si="498"/>
        <v>2003</v>
      </c>
      <c r="D2693" s="34">
        <v>0.70199999999999996</v>
      </c>
      <c r="F2693" s="32">
        <v>39330</v>
      </c>
      <c r="G2693" s="33">
        <f t="shared" si="499"/>
        <v>9</v>
      </c>
      <c r="H2693" s="33">
        <f t="shared" si="500"/>
        <v>2007</v>
      </c>
      <c r="I2693" s="34">
        <v>5.8</v>
      </c>
      <c r="K2693" s="32">
        <v>35233</v>
      </c>
      <c r="L2693" s="33">
        <f t="shared" si="501"/>
        <v>6</v>
      </c>
      <c r="M2693" s="33">
        <f t="shared" si="502"/>
        <v>1996</v>
      </c>
      <c r="N2693" s="34">
        <v>21.43</v>
      </c>
      <c r="P2693" s="32">
        <v>35737</v>
      </c>
      <c r="Q2693" s="33">
        <f t="shared" si="503"/>
        <v>11</v>
      </c>
      <c r="R2693" s="33">
        <f t="shared" si="504"/>
        <v>1997</v>
      </c>
      <c r="S2693" s="34">
        <v>19.48</v>
      </c>
    </row>
    <row r="2694" spans="1:19">
      <c r="A2694" s="32">
        <v>37659</v>
      </c>
      <c r="B2694" s="33">
        <f t="shared" si="497"/>
        <v>2</v>
      </c>
      <c r="C2694" s="33">
        <f t="shared" si="498"/>
        <v>2003</v>
      </c>
      <c r="D2694" s="34">
        <v>0.74299999999999999</v>
      </c>
      <c r="F2694" s="32">
        <v>39331</v>
      </c>
      <c r="G2694" s="33">
        <f t="shared" si="499"/>
        <v>9</v>
      </c>
      <c r="H2694" s="33">
        <f t="shared" si="500"/>
        <v>2007</v>
      </c>
      <c r="I2694" s="34">
        <v>6.02</v>
      </c>
      <c r="K2694" s="32">
        <v>35234</v>
      </c>
      <c r="L2694" s="33">
        <f t="shared" si="501"/>
        <v>6</v>
      </c>
      <c r="M2694" s="33">
        <f t="shared" si="502"/>
        <v>1996</v>
      </c>
      <c r="N2694" s="34">
        <v>21.53</v>
      </c>
      <c r="P2694" s="32">
        <v>35738</v>
      </c>
      <c r="Q2694" s="33">
        <f t="shared" si="503"/>
        <v>11</v>
      </c>
      <c r="R2694" s="33">
        <f t="shared" si="504"/>
        <v>1997</v>
      </c>
      <c r="S2694" s="34">
        <v>19.100000000000001</v>
      </c>
    </row>
    <row r="2695" spans="1:19">
      <c r="A2695" s="32">
        <v>37662</v>
      </c>
      <c r="B2695" s="33">
        <f t="shared" si="497"/>
        <v>2</v>
      </c>
      <c r="C2695" s="33">
        <f t="shared" si="498"/>
        <v>2003</v>
      </c>
      <c r="D2695" s="34">
        <v>0.72299999999999998</v>
      </c>
      <c r="F2695" s="32">
        <v>39332</v>
      </c>
      <c r="G2695" s="33">
        <f t="shared" si="499"/>
        <v>9</v>
      </c>
      <c r="H2695" s="33">
        <f t="shared" si="500"/>
        <v>2007</v>
      </c>
      <c r="I2695" s="34">
        <v>5.53</v>
      </c>
      <c r="K2695" s="32">
        <v>35235</v>
      </c>
      <c r="L2695" s="33">
        <f t="shared" si="501"/>
        <v>6</v>
      </c>
      <c r="M2695" s="33">
        <f t="shared" si="502"/>
        <v>1996</v>
      </c>
      <c r="N2695" s="34">
        <v>20.73</v>
      </c>
      <c r="P2695" s="32">
        <v>35739</v>
      </c>
      <c r="Q2695" s="33">
        <f t="shared" si="503"/>
        <v>11</v>
      </c>
      <c r="R2695" s="33">
        <f t="shared" si="504"/>
        <v>1997</v>
      </c>
      <c r="S2695" s="34">
        <v>18.93</v>
      </c>
    </row>
    <row r="2696" spans="1:19">
      <c r="A2696" s="32">
        <v>37663</v>
      </c>
      <c r="B2696" s="33">
        <f t="shared" si="497"/>
        <v>2</v>
      </c>
      <c r="C2696" s="33">
        <f t="shared" si="498"/>
        <v>2003</v>
      </c>
      <c r="D2696" s="34">
        <v>0.69299999999999995</v>
      </c>
      <c r="F2696" s="32">
        <v>39335</v>
      </c>
      <c r="G2696" s="33">
        <f t="shared" si="499"/>
        <v>9</v>
      </c>
      <c r="H2696" s="33">
        <f t="shared" si="500"/>
        <v>2007</v>
      </c>
      <c r="I2696" s="34">
        <v>5.56</v>
      </c>
      <c r="K2696" s="32">
        <v>35236</v>
      </c>
      <c r="L2696" s="33">
        <f t="shared" si="501"/>
        <v>6</v>
      </c>
      <c r="M2696" s="33">
        <f t="shared" si="502"/>
        <v>1996</v>
      </c>
      <c r="N2696" s="34">
        <v>20.68</v>
      </c>
      <c r="P2696" s="32">
        <v>35740</v>
      </c>
      <c r="Q2696" s="33">
        <f t="shared" si="503"/>
        <v>11</v>
      </c>
      <c r="R2696" s="33">
        <f t="shared" si="504"/>
        <v>1997</v>
      </c>
      <c r="S2696" s="34">
        <v>18.97</v>
      </c>
    </row>
    <row r="2697" spans="1:19">
      <c r="A2697" s="32">
        <v>37664</v>
      </c>
      <c r="B2697" s="33">
        <f t="shared" si="497"/>
        <v>2</v>
      </c>
      <c r="C2697" s="33">
        <f t="shared" si="498"/>
        <v>2003</v>
      </c>
      <c r="D2697" s="34">
        <v>0.64500000000000002</v>
      </c>
      <c r="F2697" s="32">
        <v>39336</v>
      </c>
      <c r="G2697" s="33">
        <f t="shared" si="499"/>
        <v>9</v>
      </c>
      <c r="H2697" s="33">
        <f t="shared" si="500"/>
        <v>2007</v>
      </c>
      <c r="I2697" s="34">
        <v>5.98</v>
      </c>
      <c r="K2697" s="32">
        <v>35237</v>
      </c>
      <c r="L2697" s="33">
        <f t="shared" si="501"/>
        <v>6</v>
      </c>
      <c r="M2697" s="33">
        <f t="shared" si="502"/>
        <v>1996</v>
      </c>
      <c r="N2697" s="34">
        <v>20.38</v>
      </c>
      <c r="P2697" s="32">
        <v>35741</v>
      </c>
      <c r="Q2697" s="33">
        <f t="shared" si="503"/>
        <v>11</v>
      </c>
      <c r="R2697" s="33">
        <f t="shared" si="504"/>
        <v>1997</v>
      </c>
      <c r="S2697" s="34">
        <v>19.239999999999998</v>
      </c>
    </row>
    <row r="2698" spans="1:19">
      <c r="A2698" s="32">
        <v>37665</v>
      </c>
      <c r="B2698" s="33">
        <f t="shared" si="497"/>
        <v>2</v>
      </c>
      <c r="C2698" s="33">
        <f t="shared" si="498"/>
        <v>2003</v>
      </c>
      <c r="D2698" s="34">
        <v>0.628</v>
      </c>
      <c r="F2698" s="32">
        <v>39337</v>
      </c>
      <c r="G2698" s="33">
        <f t="shared" si="499"/>
        <v>9</v>
      </c>
      <c r="H2698" s="33">
        <f t="shared" si="500"/>
        <v>2007</v>
      </c>
      <c r="I2698" s="34">
        <v>6.13</v>
      </c>
      <c r="K2698" s="32">
        <v>35240</v>
      </c>
      <c r="L2698" s="33">
        <f t="shared" si="501"/>
        <v>6</v>
      </c>
      <c r="M2698" s="33">
        <f t="shared" si="502"/>
        <v>1996</v>
      </c>
      <c r="N2698" s="34">
        <v>20.100000000000001</v>
      </c>
      <c r="P2698" s="32">
        <v>35744</v>
      </c>
      <c r="Q2698" s="33">
        <f t="shared" si="503"/>
        <v>11</v>
      </c>
      <c r="R2698" s="33">
        <f t="shared" si="504"/>
        <v>1997</v>
      </c>
      <c r="S2698" s="34">
        <v>19.14</v>
      </c>
    </row>
    <row r="2699" spans="1:19">
      <c r="A2699" s="32">
        <v>37666</v>
      </c>
      <c r="B2699" s="33">
        <f t="shared" si="497"/>
        <v>2</v>
      </c>
      <c r="C2699" s="33">
        <f t="shared" si="498"/>
        <v>2003</v>
      </c>
      <c r="D2699" s="34">
        <v>0.64700000000000002</v>
      </c>
      <c r="F2699" s="32">
        <v>39338</v>
      </c>
      <c r="G2699" s="33">
        <f t="shared" si="499"/>
        <v>9</v>
      </c>
      <c r="H2699" s="33">
        <f t="shared" si="500"/>
        <v>2007</v>
      </c>
      <c r="I2699" s="34">
        <v>6.27</v>
      </c>
      <c r="K2699" s="32">
        <v>35241</v>
      </c>
      <c r="L2699" s="33">
        <f t="shared" si="501"/>
        <v>6</v>
      </c>
      <c r="M2699" s="33">
        <f t="shared" si="502"/>
        <v>1996</v>
      </c>
      <c r="N2699" s="34">
        <v>20.13</v>
      </c>
      <c r="P2699" s="32">
        <v>35746</v>
      </c>
      <c r="Q2699" s="33">
        <f t="shared" si="503"/>
        <v>11</v>
      </c>
      <c r="R2699" s="33">
        <f t="shared" si="504"/>
        <v>1997</v>
      </c>
      <c r="S2699" s="34">
        <v>19.260000000000002</v>
      </c>
    </row>
    <row r="2700" spans="1:19">
      <c r="A2700" s="32">
        <v>37670</v>
      </c>
      <c r="B2700" s="33">
        <f t="shared" si="497"/>
        <v>2</v>
      </c>
      <c r="C2700" s="33">
        <f t="shared" si="498"/>
        <v>2003</v>
      </c>
      <c r="D2700" s="34">
        <v>0.64700000000000002</v>
      </c>
      <c r="F2700" s="32">
        <v>39339</v>
      </c>
      <c r="G2700" s="33">
        <f t="shared" si="499"/>
        <v>9</v>
      </c>
      <c r="H2700" s="33">
        <f t="shared" si="500"/>
        <v>2007</v>
      </c>
      <c r="I2700" s="34">
        <v>6.23</v>
      </c>
      <c r="K2700" s="32">
        <v>35242</v>
      </c>
      <c r="L2700" s="33">
        <f t="shared" si="501"/>
        <v>6</v>
      </c>
      <c r="M2700" s="33">
        <f t="shared" si="502"/>
        <v>1996</v>
      </c>
      <c r="N2700" s="34">
        <v>20.63</v>
      </c>
      <c r="P2700" s="32">
        <v>35747</v>
      </c>
      <c r="Q2700" s="33">
        <f t="shared" si="503"/>
        <v>11</v>
      </c>
      <c r="R2700" s="33">
        <f t="shared" si="504"/>
        <v>1997</v>
      </c>
      <c r="S2700" s="34">
        <v>19.71</v>
      </c>
    </row>
    <row r="2701" spans="1:19">
      <c r="A2701" s="32">
        <v>37671</v>
      </c>
      <c r="B2701" s="33">
        <f t="shared" si="497"/>
        <v>2</v>
      </c>
      <c r="C2701" s="33">
        <f t="shared" si="498"/>
        <v>2003</v>
      </c>
      <c r="D2701" s="34">
        <v>0.67100000000000004</v>
      </c>
      <c r="F2701" s="32">
        <v>39342</v>
      </c>
      <c r="G2701" s="33">
        <f t="shared" si="499"/>
        <v>9</v>
      </c>
      <c r="H2701" s="33">
        <f t="shared" si="500"/>
        <v>2007</v>
      </c>
      <c r="I2701" s="34">
        <v>6.38</v>
      </c>
      <c r="K2701" s="32">
        <v>35243</v>
      </c>
      <c r="L2701" s="33">
        <f t="shared" si="501"/>
        <v>6</v>
      </c>
      <c r="M2701" s="33">
        <f t="shared" si="502"/>
        <v>1996</v>
      </c>
      <c r="N2701" s="34">
        <v>20.98</v>
      </c>
      <c r="P2701" s="32">
        <v>35748</v>
      </c>
      <c r="Q2701" s="33">
        <f t="shared" si="503"/>
        <v>11</v>
      </c>
      <c r="R2701" s="33">
        <f t="shared" si="504"/>
        <v>1997</v>
      </c>
      <c r="S2701" s="34">
        <v>20.239999999999998</v>
      </c>
    </row>
    <row r="2702" spans="1:19">
      <c r="A2702" s="32">
        <v>37672</v>
      </c>
      <c r="B2702" s="33">
        <f t="shared" si="497"/>
        <v>2</v>
      </c>
      <c r="C2702" s="33">
        <f t="shared" si="498"/>
        <v>2003</v>
      </c>
      <c r="D2702" s="34">
        <v>0.68799999999999994</v>
      </c>
      <c r="F2702" s="32">
        <v>39343</v>
      </c>
      <c r="G2702" s="33">
        <f t="shared" si="499"/>
        <v>9</v>
      </c>
      <c r="H2702" s="33">
        <f t="shared" si="500"/>
        <v>2007</v>
      </c>
      <c r="I2702" s="34">
        <v>6.42</v>
      </c>
      <c r="K2702" s="32">
        <v>35244</v>
      </c>
      <c r="L2702" s="33">
        <f t="shared" si="501"/>
        <v>6</v>
      </c>
      <c r="M2702" s="33">
        <f t="shared" si="502"/>
        <v>1996</v>
      </c>
      <c r="N2702" s="34">
        <v>20.92</v>
      </c>
      <c r="P2702" s="32">
        <v>35751</v>
      </c>
      <c r="Q2702" s="33">
        <f t="shared" si="503"/>
        <v>11</v>
      </c>
      <c r="R2702" s="33">
        <f t="shared" si="504"/>
        <v>1997</v>
      </c>
      <c r="S2702" s="34">
        <v>19.54</v>
      </c>
    </row>
    <row r="2703" spans="1:19">
      <c r="A2703" s="32">
        <v>37673</v>
      </c>
      <c r="B2703" s="33">
        <f t="shared" si="497"/>
        <v>2</v>
      </c>
      <c r="C2703" s="33">
        <f t="shared" si="498"/>
        <v>2003</v>
      </c>
      <c r="D2703" s="34">
        <v>0.72</v>
      </c>
      <c r="F2703" s="32">
        <v>39344</v>
      </c>
      <c r="G2703" s="33">
        <f t="shared" si="499"/>
        <v>9</v>
      </c>
      <c r="H2703" s="33">
        <f t="shared" si="500"/>
        <v>2007</v>
      </c>
      <c r="I2703" s="34">
        <v>6.25</v>
      </c>
      <c r="K2703" s="32">
        <v>35247</v>
      </c>
      <c r="L2703" s="33">
        <f t="shared" si="501"/>
        <v>7</v>
      </c>
      <c r="M2703" s="33">
        <f t="shared" si="502"/>
        <v>1996</v>
      </c>
      <c r="N2703" s="34">
        <v>21.48</v>
      </c>
      <c r="P2703" s="32">
        <v>35752</v>
      </c>
      <c r="Q2703" s="33">
        <f t="shared" si="503"/>
        <v>11</v>
      </c>
      <c r="R2703" s="33">
        <f t="shared" si="504"/>
        <v>1997</v>
      </c>
      <c r="S2703" s="34">
        <v>19.39</v>
      </c>
    </row>
    <row r="2704" spans="1:19">
      <c r="A2704" s="32">
        <v>37676</v>
      </c>
      <c r="B2704" s="33">
        <f t="shared" si="497"/>
        <v>2</v>
      </c>
      <c r="C2704" s="33">
        <f t="shared" si="498"/>
        <v>2003</v>
      </c>
      <c r="D2704" s="34">
        <v>0.81</v>
      </c>
      <c r="F2704" s="32">
        <v>39345</v>
      </c>
      <c r="G2704" s="33">
        <f t="shared" si="499"/>
        <v>9</v>
      </c>
      <c r="H2704" s="33">
        <f t="shared" si="500"/>
        <v>2007</v>
      </c>
      <c r="I2704" s="34">
        <v>6.02</v>
      </c>
      <c r="K2704" s="32">
        <v>35248</v>
      </c>
      <c r="L2704" s="33">
        <f t="shared" si="501"/>
        <v>7</v>
      </c>
      <c r="M2704" s="33">
        <f t="shared" si="502"/>
        <v>1996</v>
      </c>
      <c r="N2704" s="34">
        <v>21.08</v>
      </c>
      <c r="P2704" s="32">
        <v>35753</v>
      </c>
      <c r="Q2704" s="33">
        <f t="shared" si="503"/>
        <v>11</v>
      </c>
      <c r="R2704" s="33">
        <f t="shared" si="504"/>
        <v>1997</v>
      </c>
      <c r="S2704" s="34">
        <v>19.41</v>
      </c>
    </row>
    <row r="2705" spans="1:19">
      <c r="A2705" s="32">
        <v>37677</v>
      </c>
      <c r="B2705" s="33">
        <f t="shared" si="497"/>
        <v>2</v>
      </c>
      <c r="C2705" s="33">
        <f t="shared" si="498"/>
        <v>2003</v>
      </c>
      <c r="D2705" s="34">
        <v>0.94499999999999995</v>
      </c>
      <c r="F2705" s="32">
        <v>39346</v>
      </c>
      <c r="G2705" s="33">
        <f t="shared" si="499"/>
        <v>9</v>
      </c>
      <c r="H2705" s="33">
        <f t="shared" si="500"/>
        <v>2007</v>
      </c>
      <c r="I2705" s="34">
        <v>5.96</v>
      </c>
      <c r="K2705" s="32">
        <v>35249</v>
      </c>
      <c r="L2705" s="33">
        <f t="shared" si="501"/>
        <v>7</v>
      </c>
      <c r="M2705" s="33">
        <f t="shared" si="502"/>
        <v>1996</v>
      </c>
      <c r="N2705" s="34">
        <v>21.38</v>
      </c>
      <c r="P2705" s="32">
        <v>35754</v>
      </c>
      <c r="Q2705" s="33">
        <f t="shared" si="503"/>
        <v>11</v>
      </c>
      <c r="R2705" s="33">
        <f t="shared" si="504"/>
        <v>1997</v>
      </c>
      <c r="S2705" s="34">
        <v>18.82</v>
      </c>
    </row>
    <row r="2706" spans="1:19">
      <c r="A2706" s="32">
        <v>37678</v>
      </c>
      <c r="B2706" s="33">
        <f t="shared" si="497"/>
        <v>2</v>
      </c>
      <c r="C2706" s="33">
        <f t="shared" si="498"/>
        <v>2003</v>
      </c>
      <c r="D2706" s="34">
        <v>1.05</v>
      </c>
      <c r="F2706" s="32">
        <v>39349</v>
      </c>
      <c r="G2706" s="33">
        <f t="shared" si="499"/>
        <v>9</v>
      </c>
      <c r="H2706" s="33">
        <f t="shared" si="500"/>
        <v>2007</v>
      </c>
      <c r="I2706" s="34">
        <v>6.12</v>
      </c>
      <c r="K2706" s="32">
        <v>35251</v>
      </c>
      <c r="L2706" s="33">
        <f t="shared" si="501"/>
        <v>7</v>
      </c>
      <c r="M2706" s="33">
        <f t="shared" si="502"/>
        <v>1996</v>
      </c>
      <c r="N2706" s="34">
        <v>21.65</v>
      </c>
      <c r="P2706" s="32">
        <v>35755</v>
      </c>
      <c r="Q2706" s="33">
        <f t="shared" si="503"/>
        <v>11</v>
      </c>
      <c r="R2706" s="33">
        <f t="shared" si="504"/>
        <v>1997</v>
      </c>
      <c r="S2706" s="34">
        <v>18.829999999999998</v>
      </c>
    </row>
    <row r="2707" spans="1:19">
      <c r="A2707" s="32">
        <v>37679</v>
      </c>
      <c r="B2707" s="33">
        <f t="shared" si="497"/>
        <v>2</v>
      </c>
      <c r="C2707" s="33">
        <f t="shared" si="498"/>
        <v>2003</v>
      </c>
      <c r="D2707" s="34">
        <v>1.105</v>
      </c>
      <c r="F2707" s="32">
        <v>39350</v>
      </c>
      <c r="G2707" s="33">
        <f t="shared" si="499"/>
        <v>9</v>
      </c>
      <c r="H2707" s="33">
        <f t="shared" si="500"/>
        <v>2007</v>
      </c>
      <c r="I2707" s="34">
        <v>6.54</v>
      </c>
      <c r="K2707" s="32">
        <v>35254</v>
      </c>
      <c r="L2707" s="33">
        <f t="shared" si="501"/>
        <v>7</v>
      </c>
      <c r="M2707" s="33">
        <f t="shared" si="502"/>
        <v>1996</v>
      </c>
      <c r="N2707" s="34">
        <v>21.33</v>
      </c>
      <c r="P2707" s="32">
        <v>35758</v>
      </c>
      <c r="Q2707" s="33">
        <f t="shared" si="503"/>
        <v>11</v>
      </c>
      <c r="R2707" s="33">
        <f t="shared" si="504"/>
        <v>1997</v>
      </c>
      <c r="S2707" s="34">
        <v>19.010000000000002</v>
      </c>
    </row>
    <row r="2708" spans="1:19">
      <c r="A2708" s="32">
        <v>37680</v>
      </c>
      <c r="B2708" s="33">
        <f t="shared" si="497"/>
        <v>2</v>
      </c>
      <c r="C2708" s="33">
        <f t="shared" si="498"/>
        <v>2003</v>
      </c>
      <c r="D2708" s="34">
        <v>1.2749999999999999</v>
      </c>
      <c r="F2708" s="32">
        <v>39351</v>
      </c>
      <c r="G2708" s="33">
        <f t="shared" si="499"/>
        <v>9</v>
      </c>
      <c r="H2708" s="33">
        <f t="shared" si="500"/>
        <v>2007</v>
      </c>
      <c r="I2708" s="34">
        <v>6.47</v>
      </c>
      <c r="K2708" s="32">
        <v>35255</v>
      </c>
      <c r="L2708" s="33">
        <f t="shared" si="501"/>
        <v>7</v>
      </c>
      <c r="M2708" s="33">
        <f t="shared" si="502"/>
        <v>1996</v>
      </c>
      <c r="N2708" s="34">
        <v>21.52</v>
      </c>
      <c r="P2708" s="32">
        <v>35759</v>
      </c>
      <c r="Q2708" s="33">
        <f t="shared" si="503"/>
        <v>11</v>
      </c>
      <c r="R2708" s="33">
        <f t="shared" si="504"/>
        <v>1997</v>
      </c>
      <c r="S2708" s="34">
        <v>19.14</v>
      </c>
    </row>
    <row r="2709" spans="1:19">
      <c r="A2709" s="32">
        <v>37683</v>
      </c>
      <c r="B2709" s="33">
        <f t="shared" si="497"/>
        <v>3</v>
      </c>
      <c r="C2709" s="33">
        <f t="shared" si="498"/>
        <v>2003</v>
      </c>
      <c r="D2709" s="34">
        <v>0.77400000000000002</v>
      </c>
      <c r="F2709" s="32">
        <v>39352</v>
      </c>
      <c r="G2709" s="33">
        <f t="shared" si="499"/>
        <v>9</v>
      </c>
      <c r="H2709" s="33">
        <f t="shared" si="500"/>
        <v>2007</v>
      </c>
      <c r="I2709" s="34">
        <v>6.38</v>
      </c>
      <c r="K2709" s="32">
        <v>35256</v>
      </c>
      <c r="L2709" s="33">
        <f t="shared" si="501"/>
        <v>7</v>
      </c>
      <c r="M2709" s="33">
        <f t="shared" si="502"/>
        <v>1996</v>
      </c>
      <c r="N2709" s="34">
        <v>21.56</v>
      </c>
      <c r="P2709" s="32">
        <v>35760</v>
      </c>
      <c r="Q2709" s="33">
        <f t="shared" si="503"/>
        <v>11</v>
      </c>
      <c r="R2709" s="33">
        <f t="shared" si="504"/>
        <v>1997</v>
      </c>
      <c r="S2709" s="34">
        <v>18.5</v>
      </c>
    </row>
    <row r="2710" spans="1:19">
      <c r="A2710" s="32">
        <v>37684</v>
      </c>
      <c r="B2710" s="33">
        <f t="shared" si="497"/>
        <v>3</v>
      </c>
      <c r="C2710" s="33">
        <f t="shared" si="498"/>
        <v>2003</v>
      </c>
      <c r="D2710" s="34">
        <v>0.75800000000000001</v>
      </c>
      <c r="F2710" s="32">
        <v>39353</v>
      </c>
      <c r="G2710" s="33">
        <f t="shared" si="499"/>
        <v>9</v>
      </c>
      <c r="H2710" s="33">
        <f t="shared" si="500"/>
        <v>2007</v>
      </c>
      <c r="I2710" s="34">
        <v>6.15</v>
      </c>
      <c r="K2710" s="32">
        <v>35257</v>
      </c>
      <c r="L2710" s="33">
        <f t="shared" si="501"/>
        <v>7</v>
      </c>
      <c r="M2710" s="33">
        <f t="shared" si="502"/>
        <v>1996</v>
      </c>
      <c r="N2710" s="34">
        <v>21.96</v>
      </c>
      <c r="P2710" s="32">
        <v>35761</v>
      </c>
      <c r="Q2710" s="33">
        <f t="shared" si="503"/>
        <v>11</v>
      </c>
      <c r="R2710" s="33">
        <f t="shared" si="504"/>
        <v>1997</v>
      </c>
      <c r="S2710" s="34">
        <v>18.64</v>
      </c>
    </row>
    <row r="2711" spans="1:19">
      <c r="A2711" s="32">
        <v>37685</v>
      </c>
      <c r="B2711" s="33">
        <f t="shared" si="497"/>
        <v>3</v>
      </c>
      <c r="C2711" s="33">
        <f t="shared" si="498"/>
        <v>2003</v>
      </c>
      <c r="D2711" s="34">
        <v>0.72299999999999998</v>
      </c>
      <c r="F2711" s="32">
        <v>39356</v>
      </c>
      <c r="G2711" s="33">
        <f t="shared" si="499"/>
        <v>10</v>
      </c>
      <c r="H2711" s="33">
        <f t="shared" si="500"/>
        <v>2007</v>
      </c>
      <c r="I2711" s="34">
        <v>6.07</v>
      </c>
      <c r="K2711" s="32">
        <v>35258</v>
      </c>
      <c r="L2711" s="33">
        <f t="shared" si="501"/>
        <v>7</v>
      </c>
      <c r="M2711" s="33">
        <f t="shared" si="502"/>
        <v>1996</v>
      </c>
      <c r="N2711" s="34">
        <v>21.9</v>
      </c>
      <c r="P2711" s="32">
        <v>35762</v>
      </c>
      <c r="Q2711" s="33">
        <f t="shared" si="503"/>
        <v>11</v>
      </c>
      <c r="R2711" s="33">
        <f t="shared" si="504"/>
        <v>1997</v>
      </c>
      <c r="S2711" s="34">
        <v>18.96</v>
      </c>
    </row>
    <row r="2712" spans="1:19">
      <c r="A2712" s="32">
        <v>37686</v>
      </c>
      <c r="B2712" s="33">
        <f t="shared" si="497"/>
        <v>3</v>
      </c>
      <c r="C2712" s="33">
        <f t="shared" si="498"/>
        <v>2003</v>
      </c>
      <c r="D2712" s="34">
        <v>0.70499999999999996</v>
      </c>
      <c r="F2712" s="32">
        <v>39357</v>
      </c>
      <c r="G2712" s="33">
        <f t="shared" si="499"/>
        <v>10</v>
      </c>
      <c r="H2712" s="33">
        <f t="shared" si="500"/>
        <v>2007</v>
      </c>
      <c r="I2712" s="34">
        <v>6.55</v>
      </c>
      <c r="K2712" s="32">
        <v>35261</v>
      </c>
      <c r="L2712" s="33">
        <f t="shared" si="501"/>
        <v>7</v>
      </c>
      <c r="M2712" s="33">
        <f t="shared" si="502"/>
        <v>1996</v>
      </c>
      <c r="N2712" s="34">
        <v>22.43</v>
      </c>
      <c r="P2712" s="32">
        <v>35765</v>
      </c>
      <c r="Q2712" s="33">
        <f t="shared" si="503"/>
        <v>12</v>
      </c>
      <c r="R2712" s="33">
        <f t="shared" si="504"/>
        <v>1997</v>
      </c>
      <c r="S2712" s="34">
        <v>18.010000000000002</v>
      </c>
    </row>
    <row r="2713" spans="1:19">
      <c r="A2713" s="32">
        <v>37687</v>
      </c>
      <c r="B2713" s="33">
        <f t="shared" si="497"/>
        <v>3</v>
      </c>
      <c r="C2713" s="33">
        <f t="shared" si="498"/>
        <v>2003</v>
      </c>
      <c r="D2713" s="34">
        <v>0.70399999999999996</v>
      </c>
      <c r="F2713" s="32">
        <v>39358</v>
      </c>
      <c r="G2713" s="33">
        <f t="shared" si="499"/>
        <v>10</v>
      </c>
      <c r="H2713" s="33">
        <f t="shared" si="500"/>
        <v>2007</v>
      </c>
      <c r="I2713" s="34">
        <v>6.96</v>
      </c>
      <c r="K2713" s="32">
        <v>35262</v>
      </c>
      <c r="L2713" s="33">
        <f t="shared" si="501"/>
        <v>7</v>
      </c>
      <c r="M2713" s="33">
        <f t="shared" si="502"/>
        <v>1996</v>
      </c>
      <c r="N2713" s="34">
        <v>22.28</v>
      </c>
      <c r="P2713" s="32">
        <v>35766</v>
      </c>
      <c r="Q2713" s="33">
        <f t="shared" si="503"/>
        <v>12</v>
      </c>
      <c r="R2713" s="33">
        <f t="shared" si="504"/>
        <v>1997</v>
      </c>
      <c r="S2713" s="34">
        <v>18.04</v>
      </c>
    </row>
    <row r="2714" spans="1:19">
      <c r="A2714" s="32">
        <v>37690</v>
      </c>
      <c r="B2714" s="33">
        <f t="shared" si="497"/>
        <v>3</v>
      </c>
      <c r="C2714" s="33">
        <f t="shared" si="498"/>
        <v>2003</v>
      </c>
      <c r="D2714" s="34">
        <v>0.68</v>
      </c>
      <c r="F2714" s="32">
        <v>39359</v>
      </c>
      <c r="G2714" s="33">
        <f t="shared" si="499"/>
        <v>10</v>
      </c>
      <c r="H2714" s="33">
        <f t="shared" si="500"/>
        <v>2007</v>
      </c>
      <c r="I2714" s="34">
        <v>6.91</v>
      </c>
      <c r="K2714" s="32">
        <v>35263</v>
      </c>
      <c r="L2714" s="33">
        <f t="shared" si="501"/>
        <v>7</v>
      </c>
      <c r="M2714" s="33">
        <f t="shared" si="502"/>
        <v>1996</v>
      </c>
      <c r="N2714" s="34">
        <v>21.65</v>
      </c>
      <c r="P2714" s="32">
        <v>35767</v>
      </c>
      <c r="Q2714" s="33">
        <f t="shared" si="503"/>
        <v>12</v>
      </c>
      <c r="R2714" s="33">
        <f t="shared" si="504"/>
        <v>1997</v>
      </c>
      <c r="S2714" s="34">
        <v>17.940000000000001</v>
      </c>
    </row>
    <row r="2715" spans="1:19">
      <c r="A2715" s="32">
        <v>37691</v>
      </c>
      <c r="B2715" s="33">
        <f t="shared" si="497"/>
        <v>3</v>
      </c>
      <c r="C2715" s="33">
        <f t="shared" si="498"/>
        <v>2003</v>
      </c>
      <c r="D2715" s="34">
        <v>0.65400000000000003</v>
      </c>
      <c r="F2715" s="32">
        <v>39360</v>
      </c>
      <c r="G2715" s="33">
        <f t="shared" si="499"/>
        <v>10</v>
      </c>
      <c r="H2715" s="33">
        <f t="shared" si="500"/>
        <v>2007</v>
      </c>
      <c r="I2715" s="34">
        <v>6.77</v>
      </c>
      <c r="K2715" s="32">
        <v>35264</v>
      </c>
      <c r="L2715" s="33">
        <f t="shared" si="501"/>
        <v>7</v>
      </c>
      <c r="M2715" s="33">
        <f t="shared" si="502"/>
        <v>1996</v>
      </c>
      <c r="N2715" s="34">
        <v>21.68</v>
      </c>
      <c r="P2715" s="32">
        <v>35768</v>
      </c>
      <c r="Q2715" s="33">
        <f t="shared" si="503"/>
        <v>12</v>
      </c>
      <c r="R2715" s="33">
        <f t="shared" si="504"/>
        <v>1997</v>
      </c>
      <c r="S2715" s="34">
        <v>17.7</v>
      </c>
    </row>
    <row r="2716" spans="1:19">
      <c r="A2716" s="32">
        <v>37692</v>
      </c>
      <c r="B2716" s="33">
        <f t="shared" si="497"/>
        <v>3</v>
      </c>
      <c r="C2716" s="33">
        <f t="shared" si="498"/>
        <v>2003</v>
      </c>
      <c r="D2716" s="34">
        <v>0.64500000000000002</v>
      </c>
      <c r="F2716" s="32">
        <v>39363</v>
      </c>
      <c r="G2716" s="33">
        <f t="shared" si="499"/>
        <v>10</v>
      </c>
      <c r="H2716" s="33">
        <f t="shared" si="500"/>
        <v>2007</v>
      </c>
      <c r="I2716" s="34">
        <v>6.69</v>
      </c>
      <c r="K2716" s="32">
        <v>35265</v>
      </c>
      <c r="L2716" s="33">
        <f t="shared" si="501"/>
        <v>7</v>
      </c>
      <c r="M2716" s="33">
        <f t="shared" si="502"/>
        <v>1996</v>
      </c>
      <c r="N2716" s="34">
        <v>20.95</v>
      </c>
      <c r="P2716" s="32">
        <v>35769</v>
      </c>
      <c r="Q2716" s="33">
        <f t="shared" si="503"/>
        <v>12</v>
      </c>
      <c r="R2716" s="33">
        <f t="shared" si="504"/>
        <v>1997</v>
      </c>
      <c r="S2716" s="34">
        <v>17.91</v>
      </c>
    </row>
    <row r="2717" spans="1:19">
      <c r="A2717" s="32">
        <v>37693</v>
      </c>
      <c r="B2717" s="33">
        <f t="shared" si="497"/>
        <v>3</v>
      </c>
      <c r="C2717" s="33">
        <f t="shared" si="498"/>
        <v>2003</v>
      </c>
      <c r="D2717" s="34">
        <v>0.625</v>
      </c>
      <c r="F2717" s="32">
        <v>39364</v>
      </c>
      <c r="G2717" s="33">
        <f t="shared" si="499"/>
        <v>10</v>
      </c>
      <c r="H2717" s="33">
        <f t="shared" si="500"/>
        <v>2007</v>
      </c>
      <c r="I2717" s="34">
        <v>6.63</v>
      </c>
      <c r="K2717" s="32">
        <v>35268</v>
      </c>
      <c r="L2717" s="33">
        <f t="shared" si="501"/>
        <v>7</v>
      </c>
      <c r="M2717" s="33">
        <f t="shared" si="502"/>
        <v>1996</v>
      </c>
      <c r="N2717" s="34">
        <v>21.05</v>
      </c>
      <c r="P2717" s="32">
        <v>35772</v>
      </c>
      <c r="Q2717" s="33">
        <f t="shared" si="503"/>
        <v>12</v>
      </c>
      <c r="R2717" s="33">
        <f t="shared" si="504"/>
        <v>1997</v>
      </c>
      <c r="S2717" s="34">
        <v>17.87</v>
      </c>
    </row>
    <row r="2718" spans="1:19">
      <c r="A2718" s="32">
        <v>37694</v>
      </c>
      <c r="B2718" s="33">
        <f t="shared" si="497"/>
        <v>3</v>
      </c>
      <c r="C2718" s="33">
        <f t="shared" si="498"/>
        <v>2003</v>
      </c>
      <c r="D2718" s="34">
        <v>0.60099999999999998</v>
      </c>
      <c r="F2718" s="32">
        <v>39365</v>
      </c>
      <c r="G2718" s="33">
        <f t="shared" si="499"/>
        <v>10</v>
      </c>
      <c r="H2718" s="33">
        <f t="shared" si="500"/>
        <v>2007</v>
      </c>
      <c r="I2718" s="34">
        <v>6.79</v>
      </c>
      <c r="K2718" s="32">
        <v>35269</v>
      </c>
      <c r="L2718" s="33">
        <f t="shared" si="501"/>
        <v>7</v>
      </c>
      <c r="M2718" s="33">
        <f t="shared" si="502"/>
        <v>1996</v>
      </c>
      <c r="N2718" s="34">
        <v>21.58</v>
      </c>
      <c r="P2718" s="32">
        <v>35773</v>
      </c>
      <c r="Q2718" s="33">
        <f t="shared" si="503"/>
        <v>12</v>
      </c>
      <c r="R2718" s="33">
        <f t="shared" si="504"/>
        <v>1997</v>
      </c>
      <c r="S2718" s="34">
        <v>17.57</v>
      </c>
    </row>
    <row r="2719" spans="1:19">
      <c r="A2719" s="32">
        <v>37697</v>
      </c>
      <c r="B2719" s="33">
        <f t="shared" si="497"/>
        <v>3</v>
      </c>
      <c r="C2719" s="33">
        <f t="shared" si="498"/>
        <v>2003</v>
      </c>
      <c r="D2719" s="34">
        <v>0.61599999999999999</v>
      </c>
      <c r="F2719" s="32">
        <v>39366</v>
      </c>
      <c r="G2719" s="33">
        <f t="shared" si="499"/>
        <v>10</v>
      </c>
      <c r="H2719" s="33">
        <f t="shared" si="500"/>
        <v>2007</v>
      </c>
      <c r="I2719" s="34">
        <v>6.85</v>
      </c>
      <c r="K2719" s="32">
        <v>35270</v>
      </c>
      <c r="L2719" s="33">
        <f t="shared" si="501"/>
        <v>7</v>
      </c>
      <c r="M2719" s="33">
        <f t="shared" si="502"/>
        <v>1996</v>
      </c>
      <c r="N2719" s="34">
        <v>20.97</v>
      </c>
      <c r="P2719" s="32">
        <v>35774</v>
      </c>
      <c r="Q2719" s="33">
        <f t="shared" si="503"/>
        <v>12</v>
      </c>
      <c r="R2719" s="33">
        <f t="shared" si="504"/>
        <v>1997</v>
      </c>
      <c r="S2719" s="34">
        <v>17.079999999999998</v>
      </c>
    </row>
    <row r="2720" spans="1:19">
      <c r="A2720" s="32">
        <v>37698</v>
      </c>
      <c r="B2720" s="33">
        <f t="shared" si="497"/>
        <v>3</v>
      </c>
      <c r="C2720" s="33">
        <f t="shared" si="498"/>
        <v>2003</v>
      </c>
      <c r="D2720" s="34">
        <v>0.59399999999999997</v>
      </c>
      <c r="F2720" s="32">
        <v>39367</v>
      </c>
      <c r="G2720" s="33">
        <f t="shared" si="499"/>
        <v>10</v>
      </c>
      <c r="H2720" s="33">
        <f t="shared" si="500"/>
        <v>2007</v>
      </c>
      <c r="I2720" s="34">
        <v>6.46</v>
      </c>
      <c r="K2720" s="32">
        <v>35271</v>
      </c>
      <c r="L2720" s="33">
        <f t="shared" si="501"/>
        <v>7</v>
      </c>
      <c r="M2720" s="33">
        <f t="shared" si="502"/>
        <v>1996</v>
      </c>
      <c r="N2720" s="34">
        <v>21.05</v>
      </c>
      <c r="P2720" s="32">
        <v>35775</v>
      </c>
      <c r="Q2720" s="33">
        <f t="shared" si="503"/>
        <v>12</v>
      </c>
      <c r="R2720" s="33">
        <f t="shared" si="504"/>
        <v>1997</v>
      </c>
      <c r="S2720" s="34">
        <v>16.98</v>
      </c>
    </row>
    <row r="2721" spans="1:19">
      <c r="A2721" s="32">
        <v>37699</v>
      </c>
      <c r="B2721" s="33">
        <f t="shared" si="497"/>
        <v>3</v>
      </c>
      <c r="C2721" s="33">
        <f t="shared" si="498"/>
        <v>2003</v>
      </c>
      <c r="D2721" s="34">
        <v>0.58399999999999996</v>
      </c>
      <c r="F2721" s="32">
        <v>39370</v>
      </c>
      <c r="G2721" s="33">
        <f t="shared" si="499"/>
        <v>10</v>
      </c>
      <c r="H2721" s="33">
        <f t="shared" si="500"/>
        <v>2007</v>
      </c>
      <c r="I2721" s="34">
        <v>7.09</v>
      </c>
      <c r="K2721" s="32">
        <v>35272</v>
      </c>
      <c r="L2721" s="33">
        <f t="shared" si="501"/>
        <v>7</v>
      </c>
      <c r="M2721" s="33">
        <f t="shared" si="502"/>
        <v>1996</v>
      </c>
      <c r="N2721" s="34">
        <v>20.13</v>
      </c>
      <c r="P2721" s="32">
        <v>35776</v>
      </c>
      <c r="Q2721" s="33">
        <f t="shared" si="503"/>
        <v>12</v>
      </c>
      <c r="R2721" s="33">
        <f t="shared" si="504"/>
        <v>1997</v>
      </c>
      <c r="S2721" s="34">
        <v>17.12</v>
      </c>
    </row>
    <row r="2722" spans="1:19">
      <c r="A2722" s="32">
        <v>37700</v>
      </c>
      <c r="B2722" s="33">
        <f t="shared" si="497"/>
        <v>3</v>
      </c>
      <c r="C2722" s="33">
        <f t="shared" si="498"/>
        <v>2003</v>
      </c>
      <c r="D2722" s="34">
        <v>0.57899999999999996</v>
      </c>
      <c r="F2722" s="32">
        <v>39371</v>
      </c>
      <c r="G2722" s="33">
        <f t="shared" si="499"/>
        <v>10</v>
      </c>
      <c r="H2722" s="33">
        <f t="shared" si="500"/>
        <v>2007</v>
      </c>
      <c r="I2722" s="34">
        <v>7.29</v>
      </c>
      <c r="K2722" s="32">
        <v>35275</v>
      </c>
      <c r="L2722" s="33">
        <f t="shared" si="501"/>
        <v>7</v>
      </c>
      <c r="M2722" s="33">
        <f t="shared" si="502"/>
        <v>1996</v>
      </c>
      <c r="N2722" s="34">
        <v>20.28</v>
      </c>
      <c r="P2722" s="32">
        <v>35779</v>
      </c>
      <c r="Q2722" s="33">
        <f t="shared" si="503"/>
        <v>12</v>
      </c>
      <c r="R2722" s="33">
        <f t="shared" si="504"/>
        <v>1997</v>
      </c>
      <c r="S2722" s="34">
        <v>16.89</v>
      </c>
    </row>
    <row r="2723" spans="1:19">
      <c r="A2723" s="32">
        <v>37701</v>
      </c>
      <c r="B2723" s="33">
        <f t="shared" si="497"/>
        <v>3</v>
      </c>
      <c r="C2723" s="33">
        <f t="shared" si="498"/>
        <v>2003</v>
      </c>
      <c r="D2723" s="34">
        <v>0.55300000000000005</v>
      </c>
      <c r="F2723" s="32">
        <v>39372</v>
      </c>
      <c r="G2723" s="33">
        <f t="shared" si="499"/>
        <v>10</v>
      </c>
      <c r="H2723" s="33">
        <f t="shared" si="500"/>
        <v>2007</v>
      </c>
      <c r="I2723" s="34">
        <v>7.12</v>
      </c>
      <c r="K2723" s="32">
        <v>35276</v>
      </c>
      <c r="L2723" s="33">
        <f t="shared" si="501"/>
        <v>7</v>
      </c>
      <c r="M2723" s="33">
        <f t="shared" si="502"/>
        <v>1996</v>
      </c>
      <c r="N2723" s="34">
        <v>20.28</v>
      </c>
      <c r="P2723" s="32">
        <v>35780</v>
      </c>
      <c r="Q2723" s="33">
        <f t="shared" si="503"/>
        <v>12</v>
      </c>
      <c r="R2723" s="33">
        <f t="shared" si="504"/>
        <v>1997</v>
      </c>
      <c r="S2723" s="34">
        <v>16.8</v>
      </c>
    </row>
    <row r="2724" spans="1:19">
      <c r="A2724" s="32">
        <v>37704</v>
      </c>
      <c r="B2724" s="33">
        <f t="shared" ref="B2724:B2787" si="505">+MONTH(A2724)</f>
        <v>3</v>
      </c>
      <c r="C2724" s="33">
        <f t="shared" ref="C2724:C2787" si="506">+YEAR(A2724)</f>
        <v>2003</v>
      </c>
      <c r="D2724" s="34">
        <v>0.56599999999999995</v>
      </c>
      <c r="F2724" s="32">
        <v>39373</v>
      </c>
      <c r="G2724" s="33">
        <f t="shared" ref="G2724:G2787" si="507">+MONTH(F2724)</f>
        <v>10</v>
      </c>
      <c r="H2724" s="33">
        <f t="shared" ref="H2724:H2787" si="508">+YEAR(F2724)</f>
        <v>2007</v>
      </c>
      <c r="I2724" s="34">
        <v>7.11</v>
      </c>
      <c r="K2724" s="32">
        <v>35277</v>
      </c>
      <c r="L2724" s="33">
        <f t="shared" ref="L2724:L2787" si="509">+MONTH(K2724)</f>
        <v>7</v>
      </c>
      <c r="M2724" s="33">
        <f t="shared" ref="M2724:M2787" si="510">+YEAR(K2724)</f>
        <v>1996</v>
      </c>
      <c r="N2724" s="34">
        <v>20.46</v>
      </c>
      <c r="P2724" s="32">
        <v>35781</v>
      </c>
      <c r="Q2724" s="33">
        <f t="shared" ref="Q2724:Q2787" si="511">+MONTH(P2724)</f>
        <v>12</v>
      </c>
      <c r="R2724" s="33">
        <f t="shared" si="504"/>
        <v>1997</v>
      </c>
      <c r="S2724" s="34">
        <v>16.98</v>
      </c>
    </row>
    <row r="2725" spans="1:19">
      <c r="A2725" s="32">
        <v>37705</v>
      </c>
      <c r="B2725" s="33">
        <f t="shared" si="505"/>
        <v>3</v>
      </c>
      <c r="C2725" s="33">
        <f t="shared" si="506"/>
        <v>2003</v>
      </c>
      <c r="D2725" s="34">
        <v>0.56999999999999995</v>
      </c>
      <c r="F2725" s="32">
        <v>39374</v>
      </c>
      <c r="G2725" s="33">
        <f t="shared" si="507"/>
        <v>10</v>
      </c>
      <c r="H2725" s="33">
        <f t="shared" si="508"/>
        <v>2007</v>
      </c>
      <c r="I2725" s="34">
        <v>6.91</v>
      </c>
      <c r="K2725" s="32">
        <v>35278</v>
      </c>
      <c r="L2725" s="33">
        <f t="shared" si="509"/>
        <v>8</v>
      </c>
      <c r="M2725" s="33">
        <f t="shared" si="510"/>
        <v>1996</v>
      </c>
      <c r="N2725" s="34">
        <v>20.95</v>
      </c>
      <c r="P2725" s="32">
        <v>35782</v>
      </c>
      <c r="Q2725" s="33">
        <f t="shared" si="511"/>
        <v>12</v>
      </c>
      <c r="R2725" s="33">
        <f t="shared" ref="R2725:R2788" si="512">+YEAR(P2725)</f>
        <v>1997</v>
      </c>
      <c r="S2725" s="34">
        <v>17.34</v>
      </c>
    </row>
    <row r="2726" spans="1:19">
      <c r="A2726" s="32">
        <v>37706</v>
      </c>
      <c r="B2726" s="33">
        <f t="shared" si="505"/>
        <v>3</v>
      </c>
      <c r="C2726" s="33">
        <f t="shared" si="506"/>
        <v>2003</v>
      </c>
      <c r="D2726" s="34">
        <v>0.55400000000000005</v>
      </c>
      <c r="F2726" s="32">
        <v>39377</v>
      </c>
      <c r="G2726" s="33">
        <f t="shared" si="507"/>
        <v>10</v>
      </c>
      <c r="H2726" s="33">
        <f t="shared" si="508"/>
        <v>2007</v>
      </c>
      <c r="I2726" s="34">
        <v>6.63</v>
      </c>
      <c r="K2726" s="32">
        <v>35279</v>
      </c>
      <c r="L2726" s="33">
        <f t="shared" si="509"/>
        <v>8</v>
      </c>
      <c r="M2726" s="33">
        <f t="shared" si="510"/>
        <v>1996</v>
      </c>
      <c r="N2726" s="34">
        <v>21.35</v>
      </c>
      <c r="P2726" s="32">
        <v>35783</v>
      </c>
      <c r="Q2726" s="33">
        <f t="shared" si="511"/>
        <v>12</v>
      </c>
      <c r="R2726" s="33">
        <f t="shared" si="512"/>
        <v>1997</v>
      </c>
      <c r="S2726" s="34">
        <v>17.2</v>
      </c>
    </row>
    <row r="2727" spans="1:19">
      <c r="A2727" s="32">
        <v>37707</v>
      </c>
      <c r="B2727" s="33">
        <f t="shared" si="505"/>
        <v>3</v>
      </c>
      <c r="C2727" s="33">
        <f t="shared" si="506"/>
        <v>2003</v>
      </c>
      <c r="D2727" s="34">
        <v>0.54800000000000004</v>
      </c>
      <c r="F2727" s="32">
        <v>39378</v>
      </c>
      <c r="G2727" s="33">
        <f t="shared" si="507"/>
        <v>10</v>
      </c>
      <c r="H2727" s="33">
        <f t="shared" si="508"/>
        <v>2007</v>
      </c>
      <c r="I2727" s="34">
        <v>6.3</v>
      </c>
      <c r="K2727" s="32">
        <v>35282</v>
      </c>
      <c r="L2727" s="33">
        <f t="shared" si="509"/>
        <v>8</v>
      </c>
      <c r="M2727" s="33">
        <f t="shared" si="510"/>
        <v>1996</v>
      </c>
      <c r="N2727" s="34">
        <v>21.25</v>
      </c>
      <c r="P2727" s="32">
        <v>35786</v>
      </c>
      <c r="Q2727" s="33">
        <f t="shared" si="511"/>
        <v>12</v>
      </c>
      <c r="R2727" s="33">
        <f t="shared" si="512"/>
        <v>1997</v>
      </c>
      <c r="S2727" s="34">
        <v>17.04</v>
      </c>
    </row>
    <row r="2728" spans="1:19">
      <c r="A2728" s="32">
        <v>37708</v>
      </c>
      <c r="B2728" s="33">
        <f t="shared" si="505"/>
        <v>3</v>
      </c>
      <c r="C2728" s="33">
        <f t="shared" si="506"/>
        <v>2003</v>
      </c>
      <c r="D2728" s="34">
        <v>0.52600000000000002</v>
      </c>
      <c r="F2728" s="32">
        <v>39379</v>
      </c>
      <c r="G2728" s="33">
        <f t="shared" si="507"/>
        <v>10</v>
      </c>
      <c r="H2728" s="33">
        <f t="shared" si="508"/>
        <v>2007</v>
      </c>
      <c r="I2728" s="34">
        <v>6.11</v>
      </c>
      <c r="K2728" s="32">
        <v>35283</v>
      </c>
      <c r="L2728" s="33">
        <f t="shared" si="509"/>
        <v>8</v>
      </c>
      <c r="M2728" s="33">
        <f t="shared" si="510"/>
        <v>1996</v>
      </c>
      <c r="N2728" s="34">
        <v>21.08</v>
      </c>
      <c r="P2728" s="32">
        <v>35787</v>
      </c>
      <c r="Q2728" s="33">
        <f t="shared" si="511"/>
        <v>12</v>
      </c>
      <c r="R2728" s="33">
        <f t="shared" si="512"/>
        <v>1997</v>
      </c>
      <c r="S2728" s="34">
        <v>17.09</v>
      </c>
    </row>
    <row r="2729" spans="1:19">
      <c r="A2729" s="32">
        <v>37711</v>
      </c>
      <c r="B2729" s="33">
        <f t="shared" si="505"/>
        <v>3</v>
      </c>
      <c r="C2729" s="33">
        <f t="shared" si="506"/>
        <v>2003</v>
      </c>
      <c r="D2729" s="34">
        <v>0.51800000000000002</v>
      </c>
      <c r="F2729" s="32">
        <v>39380</v>
      </c>
      <c r="G2729" s="33">
        <f t="shared" si="507"/>
        <v>10</v>
      </c>
      <c r="H2729" s="33">
        <f t="shared" si="508"/>
        <v>2007</v>
      </c>
      <c r="I2729" s="34">
        <v>6.49</v>
      </c>
      <c r="K2729" s="32">
        <v>35284</v>
      </c>
      <c r="L2729" s="33">
        <f t="shared" si="509"/>
        <v>8</v>
      </c>
      <c r="M2729" s="33">
        <f t="shared" si="510"/>
        <v>1996</v>
      </c>
      <c r="N2729" s="34">
        <v>21.35</v>
      </c>
      <c r="P2729" s="32">
        <v>35788</v>
      </c>
      <c r="Q2729" s="33">
        <f t="shared" si="511"/>
        <v>12</v>
      </c>
      <c r="R2729" s="33">
        <f t="shared" si="512"/>
        <v>1997</v>
      </c>
      <c r="S2729" s="34">
        <v>17.04</v>
      </c>
    </row>
    <row r="2730" spans="1:19">
      <c r="A2730" s="32">
        <v>37712</v>
      </c>
      <c r="B2730" s="33">
        <f t="shared" si="505"/>
        <v>4</v>
      </c>
      <c r="C2730" s="33">
        <f t="shared" si="506"/>
        <v>2003</v>
      </c>
      <c r="D2730" s="34">
        <v>0.504</v>
      </c>
      <c r="F2730" s="32">
        <v>39381</v>
      </c>
      <c r="G2730" s="33">
        <f t="shared" si="507"/>
        <v>10</v>
      </c>
      <c r="H2730" s="33">
        <f t="shared" si="508"/>
        <v>2007</v>
      </c>
      <c r="I2730" s="34">
        <v>6.43</v>
      </c>
      <c r="K2730" s="32">
        <v>35285</v>
      </c>
      <c r="L2730" s="33">
        <f t="shared" si="509"/>
        <v>8</v>
      </c>
      <c r="M2730" s="33">
        <f t="shared" si="510"/>
        <v>1996</v>
      </c>
      <c r="N2730" s="34">
        <v>21.45</v>
      </c>
      <c r="P2730" s="32">
        <v>35793</v>
      </c>
      <c r="Q2730" s="33">
        <f t="shared" si="511"/>
        <v>12</v>
      </c>
      <c r="R2730" s="33">
        <f t="shared" si="512"/>
        <v>1997</v>
      </c>
      <c r="S2730" s="34">
        <v>16.350000000000001</v>
      </c>
    </row>
    <row r="2731" spans="1:19">
      <c r="A2731" s="32">
        <v>37713</v>
      </c>
      <c r="B2731" s="33">
        <f t="shared" si="505"/>
        <v>4</v>
      </c>
      <c r="C2731" s="33">
        <f t="shared" si="506"/>
        <v>2003</v>
      </c>
      <c r="D2731" s="34">
        <v>0.48499999999999999</v>
      </c>
      <c r="F2731" s="32">
        <v>39384</v>
      </c>
      <c r="G2731" s="33">
        <f t="shared" si="507"/>
        <v>10</v>
      </c>
      <c r="H2731" s="33">
        <f t="shared" si="508"/>
        <v>2007</v>
      </c>
      <c r="I2731" s="34">
        <v>6.66</v>
      </c>
      <c r="K2731" s="32">
        <v>35286</v>
      </c>
      <c r="L2731" s="33">
        <f t="shared" si="509"/>
        <v>8</v>
      </c>
      <c r="M2731" s="33">
        <f t="shared" si="510"/>
        <v>1996</v>
      </c>
      <c r="N2731" s="34">
        <v>21.6</v>
      </c>
      <c r="P2731" s="32">
        <v>35794</v>
      </c>
      <c r="Q2731" s="33">
        <f t="shared" si="511"/>
        <v>12</v>
      </c>
      <c r="R2731" s="33">
        <f t="shared" si="512"/>
        <v>1997</v>
      </c>
      <c r="S2731" s="34">
        <v>16.010000000000002</v>
      </c>
    </row>
    <row r="2732" spans="1:19">
      <c r="A2732" s="32">
        <v>37714</v>
      </c>
      <c r="B2732" s="33">
        <f t="shared" si="505"/>
        <v>4</v>
      </c>
      <c r="C2732" s="33">
        <f t="shared" si="506"/>
        <v>2003</v>
      </c>
      <c r="D2732" s="34">
        <v>0.48399999999999999</v>
      </c>
      <c r="F2732" s="32">
        <v>39385</v>
      </c>
      <c r="G2732" s="33">
        <f t="shared" si="507"/>
        <v>10</v>
      </c>
      <c r="H2732" s="33">
        <f t="shared" si="508"/>
        <v>2007</v>
      </c>
      <c r="I2732" s="34">
        <v>6.99</v>
      </c>
      <c r="K2732" s="32">
        <v>35289</v>
      </c>
      <c r="L2732" s="33">
        <f t="shared" si="509"/>
        <v>8</v>
      </c>
      <c r="M2732" s="33">
        <f t="shared" si="510"/>
        <v>1996</v>
      </c>
      <c r="N2732" s="34">
        <v>22.25</v>
      </c>
      <c r="P2732" s="32">
        <v>35795</v>
      </c>
      <c r="Q2732" s="33">
        <f t="shared" si="511"/>
        <v>12</v>
      </c>
      <c r="R2732" s="33">
        <f t="shared" si="512"/>
        <v>1997</v>
      </c>
      <c r="S2732" s="34">
        <v>15.86</v>
      </c>
    </row>
    <row r="2733" spans="1:19">
      <c r="A2733" s="32">
        <v>37715</v>
      </c>
      <c r="B2733" s="33">
        <f t="shared" si="505"/>
        <v>4</v>
      </c>
      <c r="C2733" s="33">
        <f t="shared" si="506"/>
        <v>2003</v>
      </c>
      <c r="D2733" s="34">
        <v>0.47899999999999998</v>
      </c>
      <c r="F2733" s="32">
        <v>39386</v>
      </c>
      <c r="G2733" s="33">
        <f t="shared" si="507"/>
        <v>10</v>
      </c>
      <c r="H2733" s="33">
        <f t="shared" si="508"/>
        <v>2007</v>
      </c>
      <c r="I2733" s="34">
        <v>7.28</v>
      </c>
      <c r="K2733" s="32">
        <v>35290</v>
      </c>
      <c r="L2733" s="33">
        <f t="shared" si="509"/>
        <v>8</v>
      </c>
      <c r="M2733" s="33">
        <f t="shared" si="510"/>
        <v>1996</v>
      </c>
      <c r="N2733" s="34">
        <v>22.35</v>
      </c>
      <c r="P2733" s="32">
        <v>35797</v>
      </c>
      <c r="Q2733" s="33">
        <f t="shared" si="511"/>
        <v>1</v>
      </c>
      <c r="R2733" s="33">
        <f t="shared" si="512"/>
        <v>1998</v>
      </c>
      <c r="S2733" s="34">
        <v>15.77</v>
      </c>
    </row>
    <row r="2734" spans="1:19">
      <c r="A2734" s="32">
        <v>37718</v>
      </c>
      <c r="B2734" s="33">
        <f t="shared" si="505"/>
        <v>4</v>
      </c>
      <c r="C2734" s="33">
        <f t="shared" si="506"/>
        <v>2003</v>
      </c>
      <c r="D2734" s="34">
        <v>0.47299999999999998</v>
      </c>
      <c r="F2734" s="32">
        <v>39387</v>
      </c>
      <c r="G2734" s="33">
        <f t="shared" si="507"/>
        <v>11</v>
      </c>
      <c r="H2734" s="33">
        <f t="shared" si="508"/>
        <v>2007</v>
      </c>
      <c r="I2734" s="34">
        <v>7.09</v>
      </c>
      <c r="K2734" s="32">
        <v>35291</v>
      </c>
      <c r="L2734" s="33">
        <f t="shared" si="509"/>
        <v>8</v>
      </c>
      <c r="M2734" s="33">
        <f t="shared" si="510"/>
        <v>1996</v>
      </c>
      <c r="N2734" s="34">
        <v>22.1</v>
      </c>
      <c r="P2734" s="32">
        <v>35800</v>
      </c>
      <c r="Q2734" s="33">
        <f t="shared" si="511"/>
        <v>1</v>
      </c>
      <c r="R2734" s="33">
        <f t="shared" si="512"/>
        <v>1998</v>
      </c>
      <c r="S2734" s="34">
        <v>15.29</v>
      </c>
    </row>
    <row r="2735" spans="1:19">
      <c r="A2735" s="32">
        <v>37719</v>
      </c>
      <c r="B2735" s="33">
        <f t="shared" si="505"/>
        <v>4</v>
      </c>
      <c r="C2735" s="33">
        <f t="shared" si="506"/>
        <v>2003</v>
      </c>
      <c r="D2735" s="34">
        <v>0.48</v>
      </c>
      <c r="F2735" s="32">
        <v>39388</v>
      </c>
      <c r="G2735" s="33">
        <f t="shared" si="507"/>
        <v>11</v>
      </c>
      <c r="H2735" s="33">
        <f t="shared" si="508"/>
        <v>2007</v>
      </c>
      <c r="I2735" s="34">
        <v>6.63</v>
      </c>
      <c r="K2735" s="32">
        <v>35292</v>
      </c>
      <c r="L2735" s="33">
        <f t="shared" si="509"/>
        <v>8</v>
      </c>
      <c r="M2735" s="33">
        <f t="shared" si="510"/>
        <v>1996</v>
      </c>
      <c r="N2735" s="34">
        <v>21.95</v>
      </c>
      <c r="P2735" s="32">
        <v>35801</v>
      </c>
      <c r="Q2735" s="33">
        <f t="shared" si="511"/>
        <v>1</v>
      </c>
      <c r="R2735" s="33">
        <f t="shared" si="512"/>
        <v>1998</v>
      </c>
      <c r="S2735" s="34">
        <v>15.48</v>
      </c>
    </row>
    <row r="2736" spans="1:19">
      <c r="A2736" s="32">
        <v>37720</v>
      </c>
      <c r="B2736" s="33">
        <f t="shared" si="505"/>
        <v>4</v>
      </c>
      <c r="C2736" s="33">
        <f t="shared" si="506"/>
        <v>2003</v>
      </c>
      <c r="D2736" s="34">
        <v>0.48899999999999999</v>
      </c>
      <c r="F2736" s="32">
        <v>39391</v>
      </c>
      <c r="G2736" s="33">
        <f t="shared" si="507"/>
        <v>11</v>
      </c>
      <c r="H2736" s="33">
        <f t="shared" si="508"/>
        <v>2007</v>
      </c>
      <c r="I2736" s="34">
        <v>6.71</v>
      </c>
      <c r="K2736" s="32">
        <v>35293</v>
      </c>
      <c r="L2736" s="33">
        <f t="shared" si="509"/>
        <v>8</v>
      </c>
      <c r="M2736" s="33">
        <f t="shared" si="510"/>
        <v>1996</v>
      </c>
      <c r="N2736" s="34">
        <v>22.6</v>
      </c>
      <c r="P2736" s="32">
        <v>35802</v>
      </c>
      <c r="Q2736" s="33">
        <f t="shared" si="511"/>
        <v>1</v>
      </c>
      <c r="R2736" s="33">
        <f t="shared" si="512"/>
        <v>1998</v>
      </c>
      <c r="S2736" s="34">
        <v>15.33</v>
      </c>
    </row>
    <row r="2737" spans="1:19">
      <c r="A2737" s="32">
        <v>37721</v>
      </c>
      <c r="B2737" s="33">
        <f t="shared" si="505"/>
        <v>4</v>
      </c>
      <c r="C2737" s="33">
        <f t="shared" si="506"/>
        <v>2003</v>
      </c>
      <c r="D2737" s="34">
        <v>0.48899999999999999</v>
      </c>
      <c r="F2737" s="32">
        <v>39392</v>
      </c>
      <c r="G2737" s="33">
        <f t="shared" si="507"/>
        <v>11</v>
      </c>
      <c r="H2737" s="33">
        <f t="shared" si="508"/>
        <v>2007</v>
      </c>
      <c r="I2737" s="34">
        <v>7.2</v>
      </c>
      <c r="K2737" s="32">
        <v>35296</v>
      </c>
      <c r="L2737" s="33">
        <f t="shared" si="509"/>
        <v>8</v>
      </c>
      <c r="M2737" s="33">
        <f t="shared" si="510"/>
        <v>1996</v>
      </c>
      <c r="N2737" s="34">
        <v>23.1</v>
      </c>
      <c r="P2737" s="32">
        <v>35803</v>
      </c>
      <c r="Q2737" s="33">
        <f t="shared" si="511"/>
        <v>1</v>
      </c>
      <c r="R2737" s="33">
        <f t="shared" si="512"/>
        <v>1998</v>
      </c>
      <c r="S2737" s="34">
        <v>15.47</v>
      </c>
    </row>
    <row r="2738" spans="1:19">
      <c r="A2738" s="32">
        <v>37722</v>
      </c>
      <c r="B2738" s="33">
        <f t="shared" si="505"/>
        <v>4</v>
      </c>
      <c r="C2738" s="33">
        <f t="shared" si="506"/>
        <v>2003</v>
      </c>
      <c r="D2738" s="34">
        <v>0.495</v>
      </c>
      <c r="F2738" s="32">
        <v>39393</v>
      </c>
      <c r="G2738" s="33">
        <f t="shared" si="507"/>
        <v>11</v>
      </c>
      <c r="H2738" s="33">
        <f t="shared" si="508"/>
        <v>2007</v>
      </c>
      <c r="I2738" s="34">
        <v>7.42</v>
      </c>
      <c r="K2738" s="32">
        <v>35297</v>
      </c>
      <c r="L2738" s="33">
        <f t="shared" si="509"/>
        <v>8</v>
      </c>
      <c r="M2738" s="33">
        <f t="shared" si="510"/>
        <v>1996</v>
      </c>
      <c r="N2738" s="34">
        <v>22.53</v>
      </c>
      <c r="P2738" s="32">
        <v>35804</v>
      </c>
      <c r="Q2738" s="33">
        <f t="shared" si="511"/>
        <v>1</v>
      </c>
      <c r="R2738" s="33">
        <f t="shared" si="512"/>
        <v>1998</v>
      </c>
      <c r="S2738" s="34">
        <v>15.33</v>
      </c>
    </row>
    <row r="2739" spans="1:19">
      <c r="A2739" s="32">
        <v>37725</v>
      </c>
      <c r="B2739" s="33">
        <f t="shared" si="505"/>
        <v>4</v>
      </c>
      <c r="C2739" s="33">
        <f t="shared" si="506"/>
        <v>2003</v>
      </c>
      <c r="D2739" s="34">
        <v>0.505</v>
      </c>
      <c r="F2739" s="32">
        <v>39394</v>
      </c>
      <c r="G2739" s="33">
        <f t="shared" si="507"/>
        <v>11</v>
      </c>
      <c r="H2739" s="33">
        <f t="shared" si="508"/>
        <v>2007</v>
      </c>
      <c r="I2739" s="34">
        <v>6.81</v>
      </c>
      <c r="K2739" s="32">
        <v>35298</v>
      </c>
      <c r="L2739" s="33">
        <f t="shared" si="509"/>
        <v>8</v>
      </c>
      <c r="M2739" s="33">
        <f t="shared" si="510"/>
        <v>1996</v>
      </c>
      <c r="N2739" s="34">
        <v>22.15</v>
      </c>
      <c r="P2739" s="32">
        <v>35807</v>
      </c>
      <c r="Q2739" s="33">
        <f t="shared" si="511"/>
        <v>1</v>
      </c>
      <c r="R2739" s="33">
        <f t="shared" si="512"/>
        <v>1998</v>
      </c>
      <c r="S2739" s="34">
        <v>15.07</v>
      </c>
    </row>
    <row r="2740" spans="1:19">
      <c r="A2740" s="32">
        <v>37726</v>
      </c>
      <c r="B2740" s="33">
        <f t="shared" si="505"/>
        <v>4</v>
      </c>
      <c r="C2740" s="33">
        <f t="shared" si="506"/>
        <v>2003</v>
      </c>
      <c r="D2740" s="34">
        <v>0.51400000000000001</v>
      </c>
      <c r="F2740" s="32">
        <v>39395</v>
      </c>
      <c r="G2740" s="33">
        <f t="shared" si="507"/>
        <v>11</v>
      </c>
      <c r="H2740" s="33">
        <f t="shared" si="508"/>
        <v>2007</v>
      </c>
      <c r="I2740" s="34">
        <v>6.59</v>
      </c>
      <c r="K2740" s="32">
        <v>35299</v>
      </c>
      <c r="L2740" s="33">
        <f t="shared" si="509"/>
        <v>8</v>
      </c>
      <c r="M2740" s="33">
        <f t="shared" si="510"/>
        <v>1996</v>
      </c>
      <c r="N2740" s="34">
        <v>22.48</v>
      </c>
      <c r="P2740" s="32">
        <v>35808</v>
      </c>
      <c r="Q2740" s="33">
        <f t="shared" si="511"/>
        <v>1</v>
      </c>
      <c r="R2740" s="33">
        <f t="shared" si="512"/>
        <v>1998</v>
      </c>
      <c r="S2740" s="34">
        <v>15.08</v>
      </c>
    </row>
    <row r="2741" spans="1:19">
      <c r="A2741" s="32">
        <v>37727</v>
      </c>
      <c r="B2741" s="33">
        <f t="shared" si="505"/>
        <v>4</v>
      </c>
      <c r="C2741" s="33">
        <f t="shared" si="506"/>
        <v>2003</v>
      </c>
      <c r="D2741" s="34">
        <v>0.51400000000000001</v>
      </c>
      <c r="F2741" s="32">
        <v>39398</v>
      </c>
      <c r="G2741" s="33">
        <f t="shared" si="507"/>
        <v>11</v>
      </c>
      <c r="H2741" s="33">
        <f t="shared" si="508"/>
        <v>2007</v>
      </c>
      <c r="I2741" s="34">
        <v>6.83</v>
      </c>
      <c r="K2741" s="32">
        <v>35300</v>
      </c>
      <c r="L2741" s="33">
        <f t="shared" si="509"/>
        <v>8</v>
      </c>
      <c r="M2741" s="33">
        <f t="shared" si="510"/>
        <v>1996</v>
      </c>
      <c r="N2741" s="34">
        <v>22.23</v>
      </c>
      <c r="P2741" s="32">
        <v>35809</v>
      </c>
      <c r="Q2741" s="33">
        <f t="shared" si="511"/>
        <v>1</v>
      </c>
      <c r="R2741" s="33">
        <f t="shared" si="512"/>
        <v>1998</v>
      </c>
      <c r="S2741" s="34">
        <v>14.81</v>
      </c>
    </row>
    <row r="2742" spans="1:19">
      <c r="A2742" s="32">
        <v>37728</v>
      </c>
      <c r="B2742" s="33">
        <f t="shared" si="505"/>
        <v>4</v>
      </c>
      <c r="C2742" s="33">
        <f t="shared" si="506"/>
        <v>2003</v>
      </c>
      <c r="D2742" s="34">
        <v>0.51900000000000002</v>
      </c>
      <c r="F2742" s="32">
        <v>39399</v>
      </c>
      <c r="G2742" s="33">
        <f t="shared" si="507"/>
        <v>11</v>
      </c>
      <c r="H2742" s="33">
        <f t="shared" si="508"/>
        <v>2007</v>
      </c>
      <c r="I2742" s="34">
        <v>7.22</v>
      </c>
      <c r="K2742" s="32">
        <v>35303</v>
      </c>
      <c r="L2742" s="33">
        <f t="shared" si="509"/>
        <v>8</v>
      </c>
      <c r="M2742" s="33">
        <f t="shared" si="510"/>
        <v>1996</v>
      </c>
      <c r="N2742" s="34">
        <v>21.55</v>
      </c>
      <c r="P2742" s="32">
        <v>35810</v>
      </c>
      <c r="Q2742" s="33">
        <f t="shared" si="511"/>
        <v>1</v>
      </c>
      <c r="R2742" s="33">
        <f t="shared" si="512"/>
        <v>1998</v>
      </c>
      <c r="S2742" s="34">
        <v>14.75</v>
      </c>
    </row>
    <row r="2743" spans="1:19">
      <c r="A2743" s="32">
        <v>37732</v>
      </c>
      <c r="B2743" s="33">
        <f t="shared" si="505"/>
        <v>4</v>
      </c>
      <c r="C2743" s="33">
        <f t="shared" si="506"/>
        <v>2003</v>
      </c>
      <c r="D2743" s="34">
        <v>0.53300000000000003</v>
      </c>
      <c r="F2743" s="32">
        <v>39400</v>
      </c>
      <c r="G2743" s="33">
        <f t="shared" si="507"/>
        <v>11</v>
      </c>
      <c r="H2743" s="33">
        <f t="shared" si="508"/>
        <v>2007</v>
      </c>
      <c r="I2743" s="34">
        <v>7.28</v>
      </c>
      <c r="K2743" s="32">
        <v>35304</v>
      </c>
      <c r="L2743" s="33">
        <f t="shared" si="509"/>
        <v>8</v>
      </c>
      <c r="M2743" s="33">
        <f t="shared" si="510"/>
        <v>1996</v>
      </c>
      <c r="N2743" s="34">
        <v>21.35</v>
      </c>
      <c r="P2743" s="32">
        <v>35811</v>
      </c>
      <c r="Q2743" s="33">
        <f t="shared" si="511"/>
        <v>1</v>
      </c>
      <c r="R2743" s="33">
        <f t="shared" si="512"/>
        <v>1998</v>
      </c>
      <c r="S2743" s="34">
        <v>14.89</v>
      </c>
    </row>
    <row r="2744" spans="1:19">
      <c r="A2744" s="32">
        <v>37733</v>
      </c>
      <c r="B2744" s="33">
        <f t="shared" si="505"/>
        <v>4</v>
      </c>
      <c r="C2744" s="33">
        <f t="shared" si="506"/>
        <v>2003</v>
      </c>
      <c r="D2744" s="34">
        <v>0.53300000000000003</v>
      </c>
      <c r="F2744" s="32">
        <v>39401</v>
      </c>
      <c r="G2744" s="33">
        <f t="shared" si="507"/>
        <v>11</v>
      </c>
      <c r="H2744" s="33">
        <f t="shared" si="508"/>
        <v>2007</v>
      </c>
      <c r="I2744" s="34">
        <v>7.35</v>
      </c>
      <c r="K2744" s="32">
        <v>35305</v>
      </c>
      <c r="L2744" s="33">
        <f t="shared" si="509"/>
        <v>8</v>
      </c>
      <c r="M2744" s="33">
        <f t="shared" si="510"/>
        <v>1996</v>
      </c>
      <c r="N2744" s="34">
        <v>21.75</v>
      </c>
      <c r="P2744" s="32">
        <v>35814</v>
      </c>
      <c r="Q2744" s="33">
        <f t="shared" si="511"/>
        <v>1</v>
      </c>
      <c r="R2744" s="33">
        <f t="shared" si="512"/>
        <v>1998</v>
      </c>
      <c r="S2744" s="34">
        <v>15.38</v>
      </c>
    </row>
    <row r="2745" spans="1:19">
      <c r="A2745" s="32">
        <v>37734</v>
      </c>
      <c r="B2745" s="33">
        <f t="shared" si="505"/>
        <v>4</v>
      </c>
      <c r="C2745" s="33">
        <f t="shared" si="506"/>
        <v>2003</v>
      </c>
      <c r="D2745" s="34">
        <v>0.52100000000000002</v>
      </c>
      <c r="F2745" s="32">
        <v>39402</v>
      </c>
      <c r="G2745" s="33">
        <f t="shared" si="507"/>
        <v>11</v>
      </c>
      <c r="H2745" s="33">
        <f t="shared" si="508"/>
        <v>2007</v>
      </c>
      <c r="I2745" s="34">
        <v>7.29</v>
      </c>
      <c r="K2745" s="32">
        <v>35306</v>
      </c>
      <c r="L2745" s="33">
        <f t="shared" si="509"/>
        <v>8</v>
      </c>
      <c r="M2745" s="33">
        <f t="shared" si="510"/>
        <v>1996</v>
      </c>
      <c r="N2745" s="34">
        <v>22.2</v>
      </c>
      <c r="P2745" s="32">
        <v>35815</v>
      </c>
      <c r="Q2745" s="33">
        <f t="shared" si="511"/>
        <v>1</v>
      </c>
      <c r="R2745" s="33">
        <f t="shared" si="512"/>
        <v>1998</v>
      </c>
      <c r="S2745" s="34">
        <v>14.95</v>
      </c>
    </row>
    <row r="2746" spans="1:19">
      <c r="A2746" s="32">
        <v>37735</v>
      </c>
      <c r="B2746" s="33">
        <f t="shared" si="505"/>
        <v>4</v>
      </c>
      <c r="C2746" s="33">
        <f t="shared" si="506"/>
        <v>2003</v>
      </c>
      <c r="D2746" s="34">
        <v>0.51900000000000002</v>
      </c>
      <c r="F2746" s="32">
        <v>39405</v>
      </c>
      <c r="G2746" s="33">
        <f t="shared" si="507"/>
        <v>11</v>
      </c>
      <c r="H2746" s="33">
        <f t="shared" si="508"/>
        <v>2007</v>
      </c>
      <c r="I2746" s="34">
        <v>7.38</v>
      </c>
      <c r="K2746" s="32">
        <v>35307</v>
      </c>
      <c r="L2746" s="33">
        <f t="shared" si="509"/>
        <v>8</v>
      </c>
      <c r="M2746" s="33">
        <f t="shared" si="510"/>
        <v>1996</v>
      </c>
      <c r="N2746" s="34">
        <v>22.25</v>
      </c>
      <c r="P2746" s="32">
        <v>35816</v>
      </c>
      <c r="Q2746" s="33">
        <f t="shared" si="511"/>
        <v>1</v>
      </c>
      <c r="R2746" s="33">
        <f t="shared" si="512"/>
        <v>1998</v>
      </c>
      <c r="S2746" s="34">
        <v>14.67</v>
      </c>
    </row>
    <row r="2747" spans="1:19">
      <c r="A2747" s="32">
        <v>37736</v>
      </c>
      <c r="B2747" s="33">
        <f t="shared" si="505"/>
        <v>4</v>
      </c>
      <c r="C2747" s="33">
        <f t="shared" si="506"/>
        <v>2003</v>
      </c>
      <c r="D2747" s="34">
        <v>0.52300000000000002</v>
      </c>
      <c r="F2747" s="32">
        <v>39406</v>
      </c>
      <c r="G2747" s="33">
        <f t="shared" si="507"/>
        <v>11</v>
      </c>
      <c r="H2747" s="33">
        <f t="shared" si="508"/>
        <v>2007</v>
      </c>
      <c r="I2747" s="34">
        <v>6.81</v>
      </c>
      <c r="K2747" s="32">
        <v>35311</v>
      </c>
      <c r="L2747" s="33">
        <f t="shared" si="509"/>
        <v>9</v>
      </c>
      <c r="M2747" s="33">
        <f t="shared" si="510"/>
        <v>1996</v>
      </c>
      <c r="N2747" s="34">
        <v>23.35</v>
      </c>
      <c r="P2747" s="32">
        <v>35817</v>
      </c>
      <c r="Q2747" s="33">
        <f t="shared" si="511"/>
        <v>1</v>
      </c>
      <c r="R2747" s="33">
        <f t="shared" si="512"/>
        <v>1998</v>
      </c>
      <c r="S2747" s="34">
        <v>14.35</v>
      </c>
    </row>
    <row r="2748" spans="1:19">
      <c r="A2748" s="32">
        <v>37739</v>
      </c>
      <c r="B2748" s="33">
        <f t="shared" si="505"/>
        <v>4</v>
      </c>
      <c r="C2748" s="33">
        <f t="shared" si="506"/>
        <v>2003</v>
      </c>
      <c r="D2748" s="34">
        <v>0.51300000000000001</v>
      </c>
      <c r="F2748" s="32">
        <v>39407</v>
      </c>
      <c r="G2748" s="33">
        <f t="shared" si="507"/>
        <v>11</v>
      </c>
      <c r="H2748" s="33">
        <f t="shared" si="508"/>
        <v>2007</v>
      </c>
      <c r="I2748" s="34">
        <v>6.67</v>
      </c>
      <c r="K2748" s="32">
        <v>35312</v>
      </c>
      <c r="L2748" s="33">
        <f t="shared" si="509"/>
        <v>9</v>
      </c>
      <c r="M2748" s="33">
        <f t="shared" si="510"/>
        <v>1996</v>
      </c>
      <c r="N2748" s="34">
        <v>23.25</v>
      </c>
      <c r="P2748" s="32">
        <v>35818</v>
      </c>
      <c r="Q2748" s="33">
        <f t="shared" si="511"/>
        <v>1</v>
      </c>
      <c r="R2748" s="33">
        <f t="shared" si="512"/>
        <v>1998</v>
      </c>
      <c r="S2748" s="34">
        <v>14.26</v>
      </c>
    </row>
    <row r="2749" spans="1:19">
      <c r="A2749" s="32">
        <v>37740</v>
      </c>
      <c r="B2749" s="33">
        <f t="shared" si="505"/>
        <v>4</v>
      </c>
      <c r="C2749" s="33">
        <f t="shared" si="506"/>
        <v>2003</v>
      </c>
      <c r="D2749" s="34">
        <v>0.498</v>
      </c>
      <c r="F2749" s="32">
        <v>39409</v>
      </c>
      <c r="G2749" s="33">
        <f t="shared" si="507"/>
        <v>11</v>
      </c>
      <c r="H2749" s="33">
        <f t="shared" si="508"/>
        <v>2007</v>
      </c>
      <c r="I2749" s="34">
        <v>6.67</v>
      </c>
      <c r="K2749" s="32">
        <v>35313</v>
      </c>
      <c r="L2749" s="33">
        <f t="shared" si="509"/>
        <v>9</v>
      </c>
      <c r="M2749" s="33">
        <f t="shared" si="510"/>
        <v>1996</v>
      </c>
      <c r="N2749" s="34">
        <v>23.45</v>
      </c>
      <c r="P2749" s="32">
        <v>35821</v>
      </c>
      <c r="Q2749" s="33">
        <f t="shared" si="511"/>
        <v>1</v>
      </c>
      <c r="R2749" s="33">
        <f t="shared" si="512"/>
        <v>1998</v>
      </c>
      <c r="S2749" s="34">
        <v>14.79</v>
      </c>
    </row>
    <row r="2750" spans="1:19">
      <c r="A2750" s="32">
        <v>37741</v>
      </c>
      <c r="B2750" s="33">
        <f t="shared" si="505"/>
        <v>4</v>
      </c>
      <c r="C2750" s="33">
        <f t="shared" si="506"/>
        <v>2003</v>
      </c>
      <c r="D2750" s="34">
        <v>0.51800000000000002</v>
      </c>
      <c r="F2750" s="32">
        <v>39412</v>
      </c>
      <c r="G2750" s="33">
        <f t="shared" si="507"/>
        <v>11</v>
      </c>
      <c r="H2750" s="33">
        <f t="shared" si="508"/>
        <v>2007</v>
      </c>
      <c r="I2750" s="34">
        <v>7.53</v>
      </c>
      <c r="K2750" s="32">
        <v>35314</v>
      </c>
      <c r="L2750" s="33">
        <f t="shared" si="509"/>
        <v>9</v>
      </c>
      <c r="M2750" s="33">
        <f t="shared" si="510"/>
        <v>1996</v>
      </c>
      <c r="N2750" s="34">
        <v>23.85</v>
      </c>
      <c r="P2750" s="32">
        <v>35822</v>
      </c>
      <c r="Q2750" s="33">
        <f t="shared" si="511"/>
        <v>1</v>
      </c>
      <c r="R2750" s="33">
        <f t="shared" si="512"/>
        <v>1998</v>
      </c>
      <c r="S2750" s="34">
        <v>15.74</v>
      </c>
    </row>
    <row r="2751" spans="1:19">
      <c r="A2751" s="32">
        <v>37742</v>
      </c>
      <c r="B2751" s="33">
        <f t="shared" si="505"/>
        <v>5</v>
      </c>
      <c r="C2751" s="33">
        <f t="shared" si="506"/>
        <v>2003</v>
      </c>
      <c r="D2751" s="34">
        <v>0.48599999999999999</v>
      </c>
      <c r="F2751" s="32">
        <v>39413</v>
      </c>
      <c r="G2751" s="33">
        <f t="shared" si="507"/>
        <v>11</v>
      </c>
      <c r="H2751" s="33">
        <f t="shared" si="508"/>
        <v>2007</v>
      </c>
      <c r="I2751" s="34">
        <v>7.42</v>
      </c>
      <c r="K2751" s="32">
        <v>35317</v>
      </c>
      <c r="L2751" s="33">
        <f t="shared" si="509"/>
        <v>9</v>
      </c>
      <c r="M2751" s="33">
        <f t="shared" si="510"/>
        <v>1996</v>
      </c>
      <c r="N2751" s="34">
        <v>23.75</v>
      </c>
      <c r="P2751" s="32">
        <v>35823</v>
      </c>
      <c r="Q2751" s="33">
        <f t="shared" si="511"/>
        <v>1</v>
      </c>
      <c r="R2751" s="33">
        <f t="shared" si="512"/>
        <v>1998</v>
      </c>
      <c r="S2751" s="34">
        <v>15.64</v>
      </c>
    </row>
    <row r="2752" spans="1:19">
      <c r="A2752" s="32">
        <v>37743</v>
      </c>
      <c r="B2752" s="33">
        <f t="shared" si="505"/>
        <v>5</v>
      </c>
      <c r="C2752" s="33">
        <f t="shared" si="506"/>
        <v>2003</v>
      </c>
      <c r="D2752" s="34">
        <v>0.48499999999999999</v>
      </c>
      <c r="F2752" s="32">
        <v>39414</v>
      </c>
      <c r="G2752" s="33">
        <f t="shared" si="507"/>
        <v>11</v>
      </c>
      <c r="H2752" s="33">
        <f t="shared" si="508"/>
        <v>2007</v>
      </c>
      <c r="I2752" s="34">
        <v>7.51</v>
      </c>
      <c r="K2752" s="32">
        <v>35318</v>
      </c>
      <c r="L2752" s="33">
        <f t="shared" si="509"/>
        <v>9</v>
      </c>
      <c r="M2752" s="33">
        <f t="shared" si="510"/>
        <v>1996</v>
      </c>
      <c r="N2752" s="34">
        <v>24.15</v>
      </c>
      <c r="P2752" s="32">
        <v>35824</v>
      </c>
      <c r="Q2752" s="33">
        <f t="shared" si="511"/>
        <v>1</v>
      </c>
      <c r="R2752" s="33">
        <f t="shared" si="512"/>
        <v>1998</v>
      </c>
      <c r="S2752" s="34">
        <v>16.28</v>
      </c>
    </row>
    <row r="2753" spans="1:19">
      <c r="A2753" s="32">
        <v>37746</v>
      </c>
      <c r="B2753" s="33">
        <f t="shared" si="505"/>
        <v>5</v>
      </c>
      <c r="C2753" s="33">
        <f t="shared" si="506"/>
        <v>2003</v>
      </c>
      <c r="D2753" s="34">
        <v>0.503</v>
      </c>
      <c r="F2753" s="32">
        <v>39415</v>
      </c>
      <c r="G2753" s="33">
        <f t="shared" si="507"/>
        <v>11</v>
      </c>
      <c r="H2753" s="33">
        <f t="shared" si="508"/>
        <v>2007</v>
      </c>
      <c r="I2753" s="34">
        <v>7.45</v>
      </c>
      <c r="K2753" s="32">
        <v>35319</v>
      </c>
      <c r="L2753" s="33">
        <f t="shared" si="509"/>
        <v>9</v>
      </c>
      <c r="M2753" s="33">
        <f t="shared" si="510"/>
        <v>1996</v>
      </c>
      <c r="N2753" s="34">
        <v>24.75</v>
      </c>
      <c r="P2753" s="32">
        <v>35825</v>
      </c>
      <c r="Q2753" s="33">
        <f t="shared" si="511"/>
        <v>1</v>
      </c>
      <c r="R2753" s="33">
        <f t="shared" si="512"/>
        <v>1998</v>
      </c>
      <c r="S2753" s="34">
        <v>15.59</v>
      </c>
    </row>
    <row r="2754" spans="1:19">
      <c r="A2754" s="32">
        <v>37747</v>
      </c>
      <c r="B2754" s="33">
        <f t="shared" si="505"/>
        <v>5</v>
      </c>
      <c r="C2754" s="33">
        <f t="shared" si="506"/>
        <v>2003</v>
      </c>
      <c r="D2754" s="34">
        <v>0.503</v>
      </c>
      <c r="F2754" s="32">
        <v>39416</v>
      </c>
      <c r="G2754" s="33">
        <f t="shared" si="507"/>
        <v>11</v>
      </c>
      <c r="H2754" s="33">
        <f t="shared" si="508"/>
        <v>2007</v>
      </c>
      <c r="I2754" s="34">
        <v>7.29</v>
      </c>
      <c r="K2754" s="32">
        <v>35320</v>
      </c>
      <c r="L2754" s="33">
        <f t="shared" si="509"/>
        <v>9</v>
      </c>
      <c r="M2754" s="33">
        <f t="shared" si="510"/>
        <v>1996</v>
      </c>
      <c r="N2754" s="34">
        <v>24.95</v>
      </c>
      <c r="P2754" s="32">
        <v>35828</v>
      </c>
      <c r="Q2754" s="33">
        <f t="shared" si="511"/>
        <v>2</v>
      </c>
      <c r="R2754" s="33">
        <f t="shared" si="512"/>
        <v>1998</v>
      </c>
      <c r="S2754" s="34">
        <v>15.28</v>
      </c>
    </row>
    <row r="2755" spans="1:19">
      <c r="A2755" s="32">
        <v>37748</v>
      </c>
      <c r="B2755" s="33">
        <f t="shared" si="505"/>
        <v>5</v>
      </c>
      <c r="C2755" s="33">
        <f t="shared" si="506"/>
        <v>2003</v>
      </c>
      <c r="D2755" s="34">
        <v>0.51800000000000002</v>
      </c>
      <c r="F2755" s="32">
        <v>39419</v>
      </c>
      <c r="G2755" s="33">
        <f t="shared" si="507"/>
        <v>12</v>
      </c>
      <c r="H2755" s="33">
        <f t="shared" si="508"/>
        <v>2007</v>
      </c>
      <c r="I2755" s="34">
        <v>6.97</v>
      </c>
      <c r="K2755" s="32">
        <v>35321</v>
      </c>
      <c r="L2755" s="33">
        <f t="shared" si="509"/>
        <v>9</v>
      </c>
      <c r="M2755" s="33">
        <f t="shared" si="510"/>
        <v>1996</v>
      </c>
      <c r="N2755" s="34">
        <v>24.5</v>
      </c>
      <c r="P2755" s="32">
        <v>35829</v>
      </c>
      <c r="Q2755" s="33">
        <f t="shared" si="511"/>
        <v>2</v>
      </c>
      <c r="R2755" s="33">
        <f t="shared" si="512"/>
        <v>1998</v>
      </c>
      <c r="S2755" s="34">
        <v>14.87</v>
      </c>
    </row>
    <row r="2756" spans="1:19">
      <c r="A2756" s="32">
        <v>37749</v>
      </c>
      <c r="B2756" s="33">
        <f t="shared" si="505"/>
        <v>5</v>
      </c>
      <c r="C2756" s="33">
        <f t="shared" si="506"/>
        <v>2003</v>
      </c>
      <c r="D2756" s="34">
        <v>0.53300000000000003</v>
      </c>
      <c r="F2756" s="32">
        <v>39420</v>
      </c>
      <c r="G2756" s="33">
        <f t="shared" si="507"/>
        <v>12</v>
      </c>
      <c r="H2756" s="33">
        <f t="shared" si="508"/>
        <v>2007</v>
      </c>
      <c r="I2756" s="34">
        <v>7.27</v>
      </c>
      <c r="K2756" s="32">
        <v>35324</v>
      </c>
      <c r="L2756" s="33">
        <f t="shared" si="509"/>
        <v>9</v>
      </c>
      <c r="M2756" s="33">
        <f t="shared" si="510"/>
        <v>1996</v>
      </c>
      <c r="N2756" s="34">
        <v>23.3</v>
      </c>
      <c r="P2756" s="32">
        <v>35830</v>
      </c>
      <c r="Q2756" s="33">
        <f t="shared" si="511"/>
        <v>2</v>
      </c>
      <c r="R2756" s="33">
        <f t="shared" si="512"/>
        <v>1998</v>
      </c>
      <c r="S2756" s="34">
        <v>14.56</v>
      </c>
    </row>
    <row r="2757" spans="1:19">
      <c r="A2757" s="32">
        <v>37750</v>
      </c>
      <c r="B2757" s="33">
        <f t="shared" si="505"/>
        <v>5</v>
      </c>
      <c r="C2757" s="33">
        <f t="shared" si="506"/>
        <v>2003</v>
      </c>
      <c r="D2757" s="34">
        <v>0.54300000000000004</v>
      </c>
      <c r="F2757" s="32">
        <v>39421</v>
      </c>
      <c r="G2757" s="33">
        <f t="shared" si="507"/>
        <v>12</v>
      </c>
      <c r="H2757" s="33">
        <f t="shared" si="508"/>
        <v>2007</v>
      </c>
      <c r="I2757" s="34">
        <v>7.04</v>
      </c>
      <c r="K2757" s="32">
        <v>35325</v>
      </c>
      <c r="L2757" s="33">
        <f t="shared" si="509"/>
        <v>9</v>
      </c>
      <c r="M2757" s="33">
        <f t="shared" si="510"/>
        <v>1996</v>
      </c>
      <c r="N2757" s="34">
        <v>23.4</v>
      </c>
      <c r="P2757" s="32">
        <v>35831</v>
      </c>
      <c r="Q2757" s="33">
        <f t="shared" si="511"/>
        <v>2</v>
      </c>
      <c r="R2757" s="33">
        <f t="shared" si="512"/>
        <v>1998</v>
      </c>
      <c r="S2757" s="34">
        <v>14.83</v>
      </c>
    </row>
    <row r="2758" spans="1:19">
      <c r="A2758" s="32">
        <v>37753</v>
      </c>
      <c r="B2758" s="33">
        <f t="shared" si="505"/>
        <v>5</v>
      </c>
      <c r="C2758" s="33">
        <f t="shared" si="506"/>
        <v>2003</v>
      </c>
      <c r="D2758" s="34">
        <v>0.55100000000000005</v>
      </c>
      <c r="F2758" s="32">
        <v>39422</v>
      </c>
      <c r="G2758" s="33">
        <f t="shared" si="507"/>
        <v>12</v>
      </c>
      <c r="H2758" s="33">
        <f t="shared" si="508"/>
        <v>2007</v>
      </c>
      <c r="I2758" s="34">
        <v>7.29</v>
      </c>
      <c r="K2758" s="32">
        <v>35326</v>
      </c>
      <c r="L2758" s="33">
        <f t="shared" si="509"/>
        <v>9</v>
      </c>
      <c r="M2758" s="33">
        <f t="shared" si="510"/>
        <v>1996</v>
      </c>
      <c r="N2758" s="34">
        <v>23.85</v>
      </c>
      <c r="P2758" s="32">
        <v>35832</v>
      </c>
      <c r="Q2758" s="33">
        <f t="shared" si="511"/>
        <v>2</v>
      </c>
      <c r="R2758" s="33">
        <f t="shared" si="512"/>
        <v>1998</v>
      </c>
      <c r="S2758" s="34">
        <v>15.05</v>
      </c>
    </row>
    <row r="2759" spans="1:19">
      <c r="A2759" s="32">
        <v>37754</v>
      </c>
      <c r="B2759" s="33">
        <f t="shared" si="505"/>
        <v>5</v>
      </c>
      <c r="C2759" s="33">
        <f t="shared" si="506"/>
        <v>2003</v>
      </c>
      <c r="D2759" s="34">
        <v>0.56100000000000005</v>
      </c>
      <c r="F2759" s="32">
        <v>39423</v>
      </c>
      <c r="G2759" s="33">
        <f t="shared" si="507"/>
        <v>12</v>
      </c>
      <c r="H2759" s="33">
        <f t="shared" si="508"/>
        <v>2007</v>
      </c>
      <c r="I2759" s="34">
        <v>7.04</v>
      </c>
      <c r="K2759" s="32">
        <v>35327</v>
      </c>
      <c r="L2759" s="33">
        <f t="shared" si="509"/>
        <v>9</v>
      </c>
      <c r="M2759" s="33">
        <f t="shared" si="510"/>
        <v>1996</v>
      </c>
      <c r="N2759" s="34">
        <v>23.45</v>
      </c>
      <c r="P2759" s="32">
        <v>35835</v>
      </c>
      <c r="Q2759" s="33">
        <f t="shared" si="511"/>
        <v>2</v>
      </c>
      <c r="R2759" s="33">
        <f t="shared" si="512"/>
        <v>1998</v>
      </c>
      <c r="S2759" s="34">
        <v>14.77</v>
      </c>
    </row>
    <row r="2760" spans="1:19">
      <c r="A2760" s="32">
        <v>37755</v>
      </c>
      <c r="B2760" s="33">
        <f t="shared" si="505"/>
        <v>5</v>
      </c>
      <c r="C2760" s="33">
        <f t="shared" si="506"/>
        <v>2003</v>
      </c>
      <c r="D2760" s="34">
        <v>0.56899999999999995</v>
      </c>
      <c r="F2760" s="32">
        <v>39426</v>
      </c>
      <c r="G2760" s="33">
        <f t="shared" si="507"/>
        <v>12</v>
      </c>
      <c r="H2760" s="33">
        <f t="shared" si="508"/>
        <v>2007</v>
      </c>
      <c r="I2760" s="34">
        <v>6.98</v>
      </c>
      <c r="K2760" s="32">
        <v>35328</v>
      </c>
      <c r="L2760" s="33">
        <f t="shared" si="509"/>
        <v>9</v>
      </c>
      <c r="M2760" s="33">
        <f t="shared" si="510"/>
        <v>1996</v>
      </c>
      <c r="N2760" s="34">
        <v>23.6</v>
      </c>
      <c r="P2760" s="32">
        <v>35836</v>
      </c>
      <c r="Q2760" s="33">
        <f t="shared" si="511"/>
        <v>2</v>
      </c>
      <c r="R2760" s="33">
        <f t="shared" si="512"/>
        <v>1998</v>
      </c>
      <c r="S2760" s="34">
        <v>14.6</v>
      </c>
    </row>
    <row r="2761" spans="1:19">
      <c r="A2761" s="32">
        <v>37756</v>
      </c>
      <c r="B2761" s="33">
        <f t="shared" si="505"/>
        <v>5</v>
      </c>
      <c r="C2761" s="33">
        <f t="shared" si="506"/>
        <v>2003</v>
      </c>
      <c r="D2761" s="34">
        <v>0.55700000000000005</v>
      </c>
      <c r="F2761" s="32">
        <v>39427</v>
      </c>
      <c r="G2761" s="33">
        <f t="shared" si="507"/>
        <v>12</v>
      </c>
      <c r="H2761" s="33">
        <f t="shared" si="508"/>
        <v>2007</v>
      </c>
      <c r="I2761" s="34">
        <v>7.12</v>
      </c>
      <c r="K2761" s="32">
        <v>35331</v>
      </c>
      <c r="L2761" s="33">
        <f t="shared" si="509"/>
        <v>9</v>
      </c>
      <c r="M2761" s="33">
        <f t="shared" si="510"/>
        <v>1996</v>
      </c>
      <c r="N2761" s="34">
        <v>23.83</v>
      </c>
      <c r="P2761" s="32">
        <v>35837</v>
      </c>
      <c r="Q2761" s="33">
        <f t="shared" si="511"/>
        <v>2</v>
      </c>
      <c r="R2761" s="33">
        <f t="shared" si="512"/>
        <v>1998</v>
      </c>
      <c r="S2761" s="34">
        <v>14.35</v>
      </c>
    </row>
    <row r="2762" spans="1:19">
      <c r="A2762" s="32">
        <v>37757</v>
      </c>
      <c r="B2762" s="33">
        <f t="shared" si="505"/>
        <v>5</v>
      </c>
      <c r="C2762" s="33">
        <f t="shared" si="506"/>
        <v>2003</v>
      </c>
      <c r="D2762" s="34">
        <v>0.56000000000000005</v>
      </c>
      <c r="F2762" s="32">
        <v>39428</v>
      </c>
      <c r="G2762" s="33">
        <f t="shared" si="507"/>
        <v>12</v>
      </c>
      <c r="H2762" s="33">
        <f t="shared" si="508"/>
        <v>2007</v>
      </c>
      <c r="I2762" s="34">
        <v>7.22</v>
      </c>
      <c r="K2762" s="32">
        <v>35332</v>
      </c>
      <c r="L2762" s="33">
        <f t="shared" si="509"/>
        <v>9</v>
      </c>
      <c r="M2762" s="33">
        <f t="shared" si="510"/>
        <v>1996</v>
      </c>
      <c r="N2762" s="34">
        <v>24.55</v>
      </c>
      <c r="P2762" s="32">
        <v>35838</v>
      </c>
      <c r="Q2762" s="33">
        <f t="shared" si="511"/>
        <v>2</v>
      </c>
      <c r="R2762" s="33">
        <f t="shared" si="512"/>
        <v>1998</v>
      </c>
      <c r="S2762" s="34">
        <v>14.04</v>
      </c>
    </row>
    <row r="2763" spans="1:19">
      <c r="A2763" s="32">
        <v>37760</v>
      </c>
      <c r="B2763" s="33">
        <f t="shared" si="505"/>
        <v>5</v>
      </c>
      <c r="C2763" s="33">
        <f t="shared" si="506"/>
        <v>2003</v>
      </c>
      <c r="D2763" s="34">
        <v>0.55900000000000005</v>
      </c>
      <c r="F2763" s="32">
        <v>39429</v>
      </c>
      <c r="G2763" s="33">
        <f t="shared" si="507"/>
        <v>12</v>
      </c>
      <c r="H2763" s="33">
        <f t="shared" si="508"/>
        <v>2007</v>
      </c>
      <c r="I2763" s="34">
        <v>7.46</v>
      </c>
      <c r="K2763" s="32">
        <v>35333</v>
      </c>
      <c r="L2763" s="33">
        <f t="shared" si="509"/>
        <v>9</v>
      </c>
      <c r="M2763" s="33">
        <f t="shared" si="510"/>
        <v>1996</v>
      </c>
      <c r="N2763" s="34">
        <v>24.6</v>
      </c>
      <c r="P2763" s="32">
        <v>35839</v>
      </c>
      <c r="Q2763" s="33">
        <f t="shared" si="511"/>
        <v>2</v>
      </c>
      <c r="R2763" s="33">
        <f t="shared" si="512"/>
        <v>1998</v>
      </c>
      <c r="S2763" s="34">
        <v>14.05</v>
      </c>
    </row>
    <row r="2764" spans="1:19">
      <c r="A2764" s="32">
        <v>37761</v>
      </c>
      <c r="B2764" s="33">
        <f t="shared" si="505"/>
        <v>5</v>
      </c>
      <c r="C2764" s="33">
        <f t="shared" si="506"/>
        <v>2003</v>
      </c>
      <c r="D2764" s="34">
        <v>0.55600000000000005</v>
      </c>
      <c r="F2764" s="32">
        <v>39430</v>
      </c>
      <c r="G2764" s="33">
        <f t="shared" si="507"/>
        <v>12</v>
      </c>
      <c r="H2764" s="33">
        <f t="shared" si="508"/>
        <v>2007</v>
      </c>
      <c r="I2764" s="34">
        <v>7.09</v>
      </c>
      <c r="K2764" s="32">
        <v>35334</v>
      </c>
      <c r="L2764" s="33">
        <f t="shared" si="509"/>
        <v>9</v>
      </c>
      <c r="M2764" s="33">
        <f t="shared" si="510"/>
        <v>1996</v>
      </c>
      <c r="N2764" s="34">
        <v>24.05</v>
      </c>
      <c r="P2764" s="32">
        <v>35842</v>
      </c>
      <c r="Q2764" s="33">
        <f t="shared" si="511"/>
        <v>2</v>
      </c>
      <c r="R2764" s="33">
        <f t="shared" si="512"/>
        <v>1998</v>
      </c>
      <c r="S2764" s="34">
        <v>13.5</v>
      </c>
    </row>
    <row r="2765" spans="1:19">
      <c r="A2765" s="32">
        <v>37762</v>
      </c>
      <c r="B2765" s="33">
        <f t="shared" si="505"/>
        <v>5</v>
      </c>
      <c r="C2765" s="33">
        <f t="shared" si="506"/>
        <v>2003</v>
      </c>
      <c r="D2765" s="34">
        <v>0.55600000000000005</v>
      </c>
      <c r="F2765" s="32">
        <v>39433</v>
      </c>
      <c r="G2765" s="33">
        <f t="shared" si="507"/>
        <v>12</v>
      </c>
      <c r="H2765" s="33">
        <f t="shared" si="508"/>
        <v>2007</v>
      </c>
      <c r="I2765" s="34">
        <v>7.06</v>
      </c>
      <c r="K2765" s="32">
        <v>35335</v>
      </c>
      <c r="L2765" s="33">
        <f t="shared" si="509"/>
        <v>9</v>
      </c>
      <c r="M2765" s="33">
        <f t="shared" si="510"/>
        <v>1996</v>
      </c>
      <c r="N2765" s="34">
        <v>24.6</v>
      </c>
      <c r="P2765" s="32">
        <v>35843</v>
      </c>
      <c r="Q2765" s="33">
        <f t="shared" si="511"/>
        <v>2</v>
      </c>
      <c r="R2765" s="33">
        <f t="shared" si="512"/>
        <v>1998</v>
      </c>
      <c r="S2765" s="34">
        <v>13.5</v>
      </c>
    </row>
    <row r="2766" spans="1:19">
      <c r="A2766" s="32">
        <v>37763</v>
      </c>
      <c r="B2766" s="33">
        <f t="shared" si="505"/>
        <v>5</v>
      </c>
      <c r="C2766" s="33">
        <f t="shared" si="506"/>
        <v>2003</v>
      </c>
      <c r="D2766" s="34">
        <v>0.55600000000000005</v>
      </c>
      <c r="F2766" s="32">
        <v>39434</v>
      </c>
      <c r="G2766" s="33">
        <f t="shared" si="507"/>
        <v>12</v>
      </c>
      <c r="H2766" s="33">
        <f t="shared" si="508"/>
        <v>2007</v>
      </c>
      <c r="I2766" s="34">
        <v>7.16</v>
      </c>
      <c r="K2766" s="32">
        <v>35338</v>
      </c>
      <c r="L2766" s="33">
        <f t="shared" si="509"/>
        <v>9</v>
      </c>
      <c r="M2766" s="33">
        <f t="shared" si="510"/>
        <v>1996</v>
      </c>
      <c r="N2766" s="34">
        <v>24.2</v>
      </c>
      <c r="P2766" s="32">
        <v>35844</v>
      </c>
      <c r="Q2766" s="33">
        <f t="shared" si="511"/>
        <v>2</v>
      </c>
      <c r="R2766" s="33">
        <f t="shared" si="512"/>
        <v>1998</v>
      </c>
      <c r="S2766" s="34">
        <v>13.46</v>
      </c>
    </row>
    <row r="2767" spans="1:19">
      <c r="A2767" s="32">
        <v>37764</v>
      </c>
      <c r="B2767" s="33">
        <f t="shared" si="505"/>
        <v>5</v>
      </c>
      <c r="C2767" s="33">
        <f t="shared" si="506"/>
        <v>2003</v>
      </c>
      <c r="D2767" s="34">
        <v>0.55900000000000005</v>
      </c>
      <c r="F2767" s="32">
        <v>39435</v>
      </c>
      <c r="G2767" s="33">
        <f t="shared" si="507"/>
        <v>12</v>
      </c>
      <c r="H2767" s="33">
        <f t="shared" si="508"/>
        <v>2007</v>
      </c>
      <c r="I2767" s="34">
        <v>7.18</v>
      </c>
      <c r="K2767" s="32">
        <v>35339</v>
      </c>
      <c r="L2767" s="33">
        <f t="shared" si="509"/>
        <v>10</v>
      </c>
      <c r="M2767" s="33">
        <f t="shared" si="510"/>
        <v>1996</v>
      </c>
      <c r="N2767" s="34">
        <v>24.35</v>
      </c>
      <c r="P2767" s="32">
        <v>35845</v>
      </c>
      <c r="Q2767" s="33">
        <f t="shared" si="511"/>
        <v>2</v>
      </c>
      <c r="R2767" s="33">
        <f t="shared" si="512"/>
        <v>1998</v>
      </c>
      <c r="S2767" s="34">
        <v>14.02</v>
      </c>
    </row>
    <row r="2768" spans="1:19">
      <c r="A2768" s="32">
        <v>37768</v>
      </c>
      <c r="B2768" s="33">
        <f t="shared" si="505"/>
        <v>5</v>
      </c>
      <c r="C2768" s="33">
        <f t="shared" si="506"/>
        <v>2003</v>
      </c>
      <c r="D2768" s="34">
        <v>0.55500000000000005</v>
      </c>
      <c r="F2768" s="32">
        <v>39436</v>
      </c>
      <c r="G2768" s="33">
        <f t="shared" si="507"/>
        <v>12</v>
      </c>
      <c r="H2768" s="33">
        <f t="shared" si="508"/>
        <v>2007</v>
      </c>
      <c r="I2768" s="34">
        <v>7.19</v>
      </c>
      <c r="K2768" s="32">
        <v>35340</v>
      </c>
      <c r="L2768" s="33">
        <f t="shared" si="509"/>
        <v>10</v>
      </c>
      <c r="M2768" s="33">
        <f t="shared" si="510"/>
        <v>1996</v>
      </c>
      <c r="N2768" s="34">
        <v>24.05</v>
      </c>
      <c r="P2768" s="32">
        <v>35846</v>
      </c>
      <c r="Q2768" s="33">
        <f t="shared" si="511"/>
        <v>2</v>
      </c>
      <c r="R2768" s="33">
        <f t="shared" si="512"/>
        <v>1998</v>
      </c>
      <c r="S2768" s="34">
        <v>13.91</v>
      </c>
    </row>
    <row r="2769" spans="1:19">
      <c r="A2769" s="32">
        <v>37769</v>
      </c>
      <c r="B2769" s="33">
        <f t="shared" si="505"/>
        <v>5</v>
      </c>
      <c r="C2769" s="33">
        <f t="shared" si="506"/>
        <v>2003</v>
      </c>
      <c r="D2769" s="34">
        <v>0.54700000000000004</v>
      </c>
      <c r="F2769" s="32">
        <v>39437</v>
      </c>
      <c r="G2769" s="33">
        <f t="shared" si="507"/>
        <v>12</v>
      </c>
      <c r="H2769" s="33">
        <f t="shared" si="508"/>
        <v>2007</v>
      </c>
      <c r="I2769" s="34">
        <v>7.03</v>
      </c>
      <c r="K2769" s="32">
        <v>35341</v>
      </c>
      <c r="L2769" s="33">
        <f t="shared" si="509"/>
        <v>10</v>
      </c>
      <c r="M2769" s="33">
        <f t="shared" si="510"/>
        <v>1996</v>
      </c>
      <c r="N2769" s="34">
        <v>24.85</v>
      </c>
      <c r="P2769" s="32">
        <v>35849</v>
      </c>
      <c r="Q2769" s="33">
        <f t="shared" si="511"/>
        <v>2</v>
      </c>
      <c r="R2769" s="33">
        <f t="shared" si="512"/>
        <v>1998</v>
      </c>
      <c r="S2769" s="34">
        <v>13.26</v>
      </c>
    </row>
    <row r="2770" spans="1:19">
      <c r="A2770" s="32">
        <v>37770</v>
      </c>
      <c r="B2770" s="33">
        <f t="shared" si="505"/>
        <v>5</v>
      </c>
      <c r="C2770" s="33">
        <f t="shared" si="506"/>
        <v>2003</v>
      </c>
      <c r="D2770" s="34">
        <v>0.55000000000000004</v>
      </c>
      <c r="F2770" s="32">
        <v>39440</v>
      </c>
      <c r="G2770" s="33">
        <f t="shared" si="507"/>
        <v>12</v>
      </c>
      <c r="H2770" s="33">
        <f t="shared" si="508"/>
        <v>2007</v>
      </c>
      <c r="I2770" s="34">
        <v>7.03</v>
      </c>
      <c r="K2770" s="32">
        <v>35342</v>
      </c>
      <c r="L2770" s="33">
        <f t="shared" si="509"/>
        <v>10</v>
      </c>
      <c r="M2770" s="33">
        <f t="shared" si="510"/>
        <v>1996</v>
      </c>
      <c r="N2770" s="34">
        <v>24.75</v>
      </c>
      <c r="P2770" s="32">
        <v>35850</v>
      </c>
      <c r="Q2770" s="33">
        <f t="shared" si="511"/>
        <v>2</v>
      </c>
      <c r="R2770" s="33">
        <f t="shared" si="512"/>
        <v>1998</v>
      </c>
      <c r="S2770" s="34">
        <v>13.08</v>
      </c>
    </row>
    <row r="2771" spans="1:19">
      <c r="A2771" s="32">
        <v>37771</v>
      </c>
      <c r="B2771" s="33">
        <f t="shared" si="505"/>
        <v>5</v>
      </c>
      <c r="C2771" s="33">
        <f t="shared" si="506"/>
        <v>2003</v>
      </c>
      <c r="D2771" s="34">
        <v>0.56000000000000005</v>
      </c>
      <c r="F2771" s="32">
        <v>39442</v>
      </c>
      <c r="G2771" s="33">
        <f t="shared" si="507"/>
        <v>12</v>
      </c>
      <c r="H2771" s="33">
        <f t="shared" si="508"/>
        <v>2007</v>
      </c>
      <c r="I2771" s="34">
        <v>6.94</v>
      </c>
      <c r="K2771" s="32">
        <v>35345</v>
      </c>
      <c r="L2771" s="33">
        <f t="shared" si="509"/>
        <v>10</v>
      </c>
      <c r="M2771" s="33">
        <f t="shared" si="510"/>
        <v>1996</v>
      </c>
      <c r="N2771" s="34">
        <v>25.25</v>
      </c>
      <c r="P2771" s="32">
        <v>35851</v>
      </c>
      <c r="Q2771" s="33">
        <f t="shared" si="511"/>
        <v>2</v>
      </c>
      <c r="R2771" s="33">
        <f t="shared" si="512"/>
        <v>1998</v>
      </c>
      <c r="S2771" s="34">
        <v>13.35</v>
      </c>
    </row>
    <row r="2772" spans="1:19">
      <c r="A2772" s="32">
        <v>37774</v>
      </c>
      <c r="B2772" s="33">
        <f t="shared" si="505"/>
        <v>6</v>
      </c>
      <c r="C2772" s="33">
        <f t="shared" si="506"/>
        <v>2003</v>
      </c>
      <c r="D2772" s="34">
        <v>0.56999999999999995</v>
      </c>
      <c r="F2772" s="32">
        <v>39443</v>
      </c>
      <c r="G2772" s="33">
        <f t="shared" si="507"/>
        <v>12</v>
      </c>
      <c r="H2772" s="33">
        <f t="shared" si="508"/>
        <v>2007</v>
      </c>
      <c r="I2772" s="34">
        <v>6.8</v>
      </c>
      <c r="K2772" s="32">
        <v>35346</v>
      </c>
      <c r="L2772" s="33">
        <f t="shared" si="509"/>
        <v>10</v>
      </c>
      <c r="M2772" s="33">
        <f t="shared" si="510"/>
        <v>1996</v>
      </c>
      <c r="N2772" s="34">
        <v>25.45</v>
      </c>
      <c r="P2772" s="32">
        <v>35852</v>
      </c>
      <c r="Q2772" s="33">
        <f t="shared" si="511"/>
        <v>2</v>
      </c>
      <c r="R2772" s="33">
        <f t="shared" si="512"/>
        <v>1998</v>
      </c>
      <c r="S2772" s="34">
        <v>13.38</v>
      </c>
    </row>
    <row r="2773" spans="1:19">
      <c r="A2773" s="32">
        <v>37775</v>
      </c>
      <c r="B2773" s="33">
        <f t="shared" si="505"/>
        <v>6</v>
      </c>
      <c r="C2773" s="33">
        <f t="shared" si="506"/>
        <v>2003</v>
      </c>
      <c r="D2773" s="34">
        <v>0.57099999999999995</v>
      </c>
      <c r="F2773" s="32">
        <v>39444</v>
      </c>
      <c r="G2773" s="33">
        <f t="shared" si="507"/>
        <v>12</v>
      </c>
      <c r="H2773" s="33">
        <f t="shared" si="508"/>
        <v>2007</v>
      </c>
      <c r="I2773" s="34">
        <v>7.11</v>
      </c>
      <c r="K2773" s="32">
        <v>35347</v>
      </c>
      <c r="L2773" s="33">
        <f t="shared" si="509"/>
        <v>10</v>
      </c>
      <c r="M2773" s="33">
        <f t="shared" si="510"/>
        <v>1996</v>
      </c>
      <c r="N2773" s="34">
        <v>25</v>
      </c>
      <c r="P2773" s="32">
        <v>35853</v>
      </c>
      <c r="Q2773" s="33">
        <f t="shared" si="511"/>
        <v>2</v>
      </c>
      <c r="R2773" s="33">
        <f t="shared" si="512"/>
        <v>1998</v>
      </c>
      <c r="S2773" s="34">
        <v>13.53</v>
      </c>
    </row>
    <row r="2774" spans="1:19">
      <c r="A2774" s="32">
        <v>37776</v>
      </c>
      <c r="B2774" s="33">
        <f t="shared" si="505"/>
        <v>6</v>
      </c>
      <c r="C2774" s="33">
        <f t="shared" si="506"/>
        <v>2003</v>
      </c>
      <c r="D2774" s="34">
        <v>0.57099999999999995</v>
      </c>
      <c r="F2774" s="32">
        <v>39447</v>
      </c>
      <c r="G2774" s="33">
        <f t="shared" si="507"/>
        <v>12</v>
      </c>
      <c r="H2774" s="33">
        <f t="shared" si="508"/>
        <v>2007</v>
      </c>
      <c r="I2774" s="34">
        <v>7.11</v>
      </c>
      <c r="K2774" s="32">
        <v>35348</v>
      </c>
      <c r="L2774" s="33">
        <f t="shared" si="509"/>
        <v>10</v>
      </c>
      <c r="M2774" s="33">
        <f t="shared" si="510"/>
        <v>1996</v>
      </c>
      <c r="N2774" s="34">
        <v>24.3</v>
      </c>
      <c r="P2774" s="32">
        <v>35856</v>
      </c>
      <c r="Q2774" s="33">
        <f t="shared" si="511"/>
        <v>3</v>
      </c>
      <c r="R2774" s="33">
        <f t="shared" si="512"/>
        <v>1998</v>
      </c>
      <c r="S2774" s="34">
        <v>13.37</v>
      </c>
    </row>
    <row r="2775" spans="1:19">
      <c r="A2775" s="32">
        <v>37777</v>
      </c>
      <c r="B2775" s="33">
        <f t="shared" si="505"/>
        <v>6</v>
      </c>
      <c r="C2775" s="33">
        <f t="shared" si="506"/>
        <v>2003</v>
      </c>
      <c r="D2775" s="34">
        <v>0.58499999999999996</v>
      </c>
      <c r="F2775" s="32">
        <v>39449</v>
      </c>
      <c r="G2775" s="33">
        <f t="shared" si="507"/>
        <v>1</v>
      </c>
      <c r="H2775" s="33">
        <f t="shared" si="508"/>
        <v>2008</v>
      </c>
      <c r="I2775" s="34">
        <v>7.83</v>
      </c>
      <c r="K2775" s="32">
        <v>35349</v>
      </c>
      <c r="L2775" s="33">
        <f t="shared" si="509"/>
        <v>10</v>
      </c>
      <c r="M2775" s="33">
        <f t="shared" si="510"/>
        <v>1996</v>
      </c>
      <c r="N2775" s="34">
        <v>24.65</v>
      </c>
      <c r="P2775" s="32">
        <v>35857</v>
      </c>
      <c r="Q2775" s="33">
        <f t="shared" si="511"/>
        <v>3</v>
      </c>
      <c r="R2775" s="33">
        <f t="shared" si="512"/>
        <v>1998</v>
      </c>
      <c r="S2775" s="34">
        <v>13.18</v>
      </c>
    </row>
    <row r="2776" spans="1:19">
      <c r="A2776" s="32">
        <v>37778</v>
      </c>
      <c r="B2776" s="33">
        <f t="shared" si="505"/>
        <v>6</v>
      </c>
      <c r="C2776" s="33">
        <f t="shared" si="506"/>
        <v>2003</v>
      </c>
      <c r="D2776" s="34">
        <v>0.59</v>
      </c>
      <c r="F2776" s="32">
        <v>39450</v>
      </c>
      <c r="G2776" s="33">
        <f t="shared" si="507"/>
        <v>1</v>
      </c>
      <c r="H2776" s="33">
        <f t="shared" si="508"/>
        <v>2008</v>
      </c>
      <c r="I2776" s="34">
        <v>7.84</v>
      </c>
      <c r="K2776" s="32">
        <v>35352</v>
      </c>
      <c r="L2776" s="33">
        <f t="shared" si="509"/>
        <v>10</v>
      </c>
      <c r="M2776" s="33">
        <f t="shared" si="510"/>
        <v>1996</v>
      </c>
      <c r="N2776" s="34">
        <v>25.5</v>
      </c>
      <c r="P2776" s="32">
        <v>35858</v>
      </c>
      <c r="Q2776" s="33">
        <f t="shared" si="511"/>
        <v>3</v>
      </c>
      <c r="R2776" s="33">
        <f t="shared" si="512"/>
        <v>1998</v>
      </c>
      <c r="S2776" s="34">
        <v>13.09</v>
      </c>
    </row>
    <row r="2777" spans="1:19">
      <c r="A2777" s="32">
        <v>37781</v>
      </c>
      <c r="B2777" s="33">
        <f t="shared" si="505"/>
        <v>6</v>
      </c>
      <c r="C2777" s="33">
        <f t="shared" si="506"/>
        <v>2003</v>
      </c>
      <c r="D2777" s="34">
        <v>0.58799999999999997</v>
      </c>
      <c r="F2777" s="32">
        <v>39451</v>
      </c>
      <c r="G2777" s="33">
        <f t="shared" si="507"/>
        <v>1</v>
      </c>
      <c r="H2777" s="33">
        <f t="shared" si="508"/>
        <v>2008</v>
      </c>
      <c r="I2777" s="34">
        <v>7.51</v>
      </c>
      <c r="K2777" s="32">
        <v>35353</v>
      </c>
      <c r="L2777" s="33">
        <f t="shared" si="509"/>
        <v>10</v>
      </c>
      <c r="M2777" s="33">
        <f t="shared" si="510"/>
        <v>1996</v>
      </c>
      <c r="N2777" s="34">
        <v>25.45</v>
      </c>
      <c r="P2777" s="32">
        <v>35859</v>
      </c>
      <c r="Q2777" s="33">
        <f t="shared" si="511"/>
        <v>3</v>
      </c>
      <c r="R2777" s="33">
        <f t="shared" si="512"/>
        <v>1998</v>
      </c>
      <c r="S2777" s="34">
        <v>13.18</v>
      </c>
    </row>
    <row r="2778" spans="1:19">
      <c r="A2778" s="32">
        <v>37782</v>
      </c>
      <c r="B2778" s="33">
        <f t="shared" si="505"/>
        <v>6</v>
      </c>
      <c r="C2778" s="33">
        <f t="shared" si="506"/>
        <v>2003</v>
      </c>
      <c r="D2778" s="34">
        <v>0.58799999999999997</v>
      </c>
      <c r="F2778" s="32">
        <v>39454</v>
      </c>
      <c r="G2778" s="33">
        <f t="shared" si="507"/>
        <v>1</v>
      </c>
      <c r="H2778" s="33">
        <f t="shared" si="508"/>
        <v>2008</v>
      </c>
      <c r="I2778" s="34">
        <v>7.61</v>
      </c>
      <c r="K2778" s="32">
        <v>35354</v>
      </c>
      <c r="L2778" s="33">
        <f t="shared" si="509"/>
        <v>10</v>
      </c>
      <c r="M2778" s="33">
        <f t="shared" si="510"/>
        <v>1996</v>
      </c>
      <c r="N2778" s="34">
        <v>25.1</v>
      </c>
      <c r="P2778" s="32">
        <v>35860</v>
      </c>
      <c r="Q2778" s="33">
        <f t="shared" si="511"/>
        <v>3</v>
      </c>
      <c r="R2778" s="33">
        <f t="shared" si="512"/>
        <v>1998</v>
      </c>
      <c r="S2778" s="34">
        <v>12.85</v>
      </c>
    </row>
    <row r="2779" spans="1:19">
      <c r="A2779" s="32">
        <v>37783</v>
      </c>
      <c r="B2779" s="33">
        <f t="shared" si="505"/>
        <v>6</v>
      </c>
      <c r="C2779" s="33">
        <f t="shared" si="506"/>
        <v>2003</v>
      </c>
      <c r="D2779" s="34">
        <v>0.58399999999999996</v>
      </c>
      <c r="F2779" s="32">
        <v>39455</v>
      </c>
      <c r="G2779" s="33">
        <f t="shared" si="507"/>
        <v>1</v>
      </c>
      <c r="H2779" s="33">
        <f t="shared" si="508"/>
        <v>2008</v>
      </c>
      <c r="I2779" s="34">
        <v>7.59</v>
      </c>
      <c r="K2779" s="32">
        <v>35355</v>
      </c>
      <c r="L2779" s="33">
        <f t="shared" si="509"/>
        <v>10</v>
      </c>
      <c r="M2779" s="33">
        <f t="shared" si="510"/>
        <v>1996</v>
      </c>
      <c r="N2779" s="34">
        <v>25.4</v>
      </c>
      <c r="P2779" s="32">
        <v>35863</v>
      </c>
      <c r="Q2779" s="33">
        <f t="shared" si="511"/>
        <v>3</v>
      </c>
      <c r="R2779" s="33">
        <f t="shared" si="512"/>
        <v>1998</v>
      </c>
      <c r="S2779" s="34">
        <v>12.24</v>
      </c>
    </row>
    <row r="2780" spans="1:19">
      <c r="A2780" s="32">
        <v>37784</v>
      </c>
      <c r="B2780" s="33">
        <f t="shared" si="505"/>
        <v>6</v>
      </c>
      <c r="C2780" s="33">
        <f t="shared" si="506"/>
        <v>2003</v>
      </c>
      <c r="D2780" s="34">
        <v>0.56000000000000005</v>
      </c>
      <c r="F2780" s="32">
        <v>39456</v>
      </c>
      <c r="G2780" s="33">
        <f t="shared" si="507"/>
        <v>1</v>
      </c>
      <c r="H2780" s="33">
        <f t="shared" si="508"/>
        <v>2008</v>
      </c>
      <c r="I2780" s="34">
        <v>7.89</v>
      </c>
      <c r="K2780" s="32">
        <v>35356</v>
      </c>
      <c r="L2780" s="33">
        <f t="shared" si="509"/>
        <v>10</v>
      </c>
      <c r="M2780" s="33">
        <f t="shared" si="510"/>
        <v>1996</v>
      </c>
      <c r="N2780" s="34">
        <v>25.8</v>
      </c>
      <c r="P2780" s="32">
        <v>35864</v>
      </c>
      <c r="Q2780" s="33">
        <f t="shared" si="511"/>
        <v>3</v>
      </c>
      <c r="R2780" s="33">
        <f t="shared" si="512"/>
        <v>1998</v>
      </c>
      <c r="S2780" s="34">
        <v>12.36</v>
      </c>
    </row>
    <row r="2781" spans="1:19">
      <c r="A2781" s="32">
        <v>37785</v>
      </c>
      <c r="B2781" s="33">
        <f t="shared" si="505"/>
        <v>6</v>
      </c>
      <c r="C2781" s="33">
        <f t="shared" si="506"/>
        <v>2003</v>
      </c>
      <c r="D2781" s="34">
        <v>0.55100000000000005</v>
      </c>
      <c r="F2781" s="32">
        <v>39457</v>
      </c>
      <c r="G2781" s="33">
        <f t="shared" si="507"/>
        <v>1</v>
      </c>
      <c r="H2781" s="33">
        <f t="shared" si="508"/>
        <v>2008</v>
      </c>
      <c r="I2781" s="34">
        <v>7.96</v>
      </c>
      <c r="K2781" s="32">
        <v>35359</v>
      </c>
      <c r="L2781" s="33">
        <f t="shared" si="509"/>
        <v>10</v>
      </c>
      <c r="M2781" s="33">
        <f t="shared" si="510"/>
        <v>1996</v>
      </c>
      <c r="N2781" s="34">
        <v>25.85</v>
      </c>
      <c r="P2781" s="32">
        <v>35865</v>
      </c>
      <c r="Q2781" s="33">
        <f t="shared" si="511"/>
        <v>3</v>
      </c>
      <c r="R2781" s="33">
        <f t="shared" si="512"/>
        <v>1998</v>
      </c>
      <c r="S2781" s="34">
        <v>12.41</v>
      </c>
    </row>
    <row r="2782" spans="1:19">
      <c r="A2782" s="32">
        <v>37788</v>
      </c>
      <c r="B2782" s="33">
        <f t="shared" si="505"/>
        <v>6</v>
      </c>
      <c r="C2782" s="33">
        <f t="shared" si="506"/>
        <v>2003</v>
      </c>
      <c r="D2782" s="34">
        <v>0.55200000000000005</v>
      </c>
      <c r="F2782" s="32">
        <v>39458</v>
      </c>
      <c r="G2782" s="33">
        <f t="shared" si="507"/>
        <v>1</v>
      </c>
      <c r="H2782" s="33">
        <f t="shared" si="508"/>
        <v>2008</v>
      </c>
      <c r="I2782" s="34">
        <v>8.1300000000000008</v>
      </c>
      <c r="K2782" s="32">
        <v>35360</v>
      </c>
      <c r="L2782" s="33">
        <f t="shared" si="509"/>
        <v>10</v>
      </c>
      <c r="M2782" s="33">
        <f t="shared" si="510"/>
        <v>1996</v>
      </c>
      <c r="N2782" s="34">
        <v>25.79</v>
      </c>
      <c r="P2782" s="32">
        <v>35866</v>
      </c>
      <c r="Q2782" s="33">
        <f t="shared" si="511"/>
        <v>3</v>
      </c>
      <c r="R2782" s="33">
        <f t="shared" si="512"/>
        <v>1998</v>
      </c>
      <c r="S2782" s="34">
        <v>12.3</v>
      </c>
    </row>
    <row r="2783" spans="1:19">
      <c r="A2783" s="32">
        <v>37789</v>
      </c>
      <c r="B2783" s="33">
        <f t="shared" si="505"/>
        <v>6</v>
      </c>
      <c r="C2783" s="33">
        <f t="shared" si="506"/>
        <v>2003</v>
      </c>
      <c r="D2783" s="34">
        <v>0.55000000000000004</v>
      </c>
      <c r="F2783" s="32">
        <v>39461</v>
      </c>
      <c r="G2783" s="33">
        <f t="shared" si="507"/>
        <v>1</v>
      </c>
      <c r="H2783" s="33">
        <f t="shared" si="508"/>
        <v>2008</v>
      </c>
      <c r="I2783" s="34">
        <v>8.4499999999999993</v>
      </c>
      <c r="K2783" s="32">
        <v>35361</v>
      </c>
      <c r="L2783" s="33">
        <f t="shared" si="509"/>
        <v>10</v>
      </c>
      <c r="M2783" s="33">
        <f t="shared" si="510"/>
        <v>1996</v>
      </c>
      <c r="N2783" s="34">
        <v>24.78</v>
      </c>
      <c r="P2783" s="32">
        <v>35867</v>
      </c>
      <c r="Q2783" s="33">
        <f t="shared" si="511"/>
        <v>3</v>
      </c>
      <c r="R2783" s="33">
        <f t="shared" si="512"/>
        <v>1998</v>
      </c>
      <c r="S2783" s="34">
        <v>12.25</v>
      </c>
    </row>
    <row r="2784" spans="1:19">
      <c r="A2784" s="32">
        <v>37790</v>
      </c>
      <c r="B2784" s="33">
        <f t="shared" si="505"/>
        <v>6</v>
      </c>
      <c r="C2784" s="33">
        <f t="shared" si="506"/>
        <v>2003</v>
      </c>
      <c r="D2784" s="34">
        <v>0.53400000000000003</v>
      </c>
      <c r="F2784" s="32">
        <v>39462</v>
      </c>
      <c r="G2784" s="33">
        <f t="shared" si="507"/>
        <v>1</v>
      </c>
      <c r="H2784" s="33">
        <f t="shared" si="508"/>
        <v>2008</v>
      </c>
      <c r="I2784" s="34">
        <v>8.43</v>
      </c>
      <c r="K2784" s="32">
        <v>35362</v>
      </c>
      <c r="L2784" s="33">
        <f t="shared" si="509"/>
        <v>10</v>
      </c>
      <c r="M2784" s="33">
        <f t="shared" si="510"/>
        <v>1996</v>
      </c>
      <c r="N2784" s="34">
        <v>24.55</v>
      </c>
      <c r="P2784" s="32">
        <v>35870</v>
      </c>
      <c r="Q2784" s="33">
        <f t="shared" si="511"/>
        <v>3</v>
      </c>
      <c r="R2784" s="33">
        <f t="shared" si="512"/>
        <v>1998</v>
      </c>
      <c r="S2784" s="34">
        <v>11.74</v>
      </c>
    </row>
    <row r="2785" spans="1:19">
      <c r="A2785" s="32">
        <v>37791</v>
      </c>
      <c r="B2785" s="33">
        <f t="shared" si="505"/>
        <v>6</v>
      </c>
      <c r="C2785" s="33">
        <f t="shared" si="506"/>
        <v>2003</v>
      </c>
      <c r="D2785" s="34">
        <v>0.54300000000000004</v>
      </c>
      <c r="F2785" s="32">
        <v>39463</v>
      </c>
      <c r="G2785" s="33">
        <f t="shared" si="507"/>
        <v>1</v>
      </c>
      <c r="H2785" s="33">
        <f t="shared" si="508"/>
        <v>2008</v>
      </c>
      <c r="I2785" s="34">
        <v>8.23</v>
      </c>
      <c r="K2785" s="32">
        <v>35363</v>
      </c>
      <c r="L2785" s="33">
        <f t="shared" si="509"/>
        <v>10</v>
      </c>
      <c r="M2785" s="33">
        <f t="shared" si="510"/>
        <v>1996</v>
      </c>
      <c r="N2785" s="34">
        <v>24.8</v>
      </c>
      <c r="P2785" s="32">
        <v>35871</v>
      </c>
      <c r="Q2785" s="33">
        <f t="shared" si="511"/>
        <v>3</v>
      </c>
      <c r="R2785" s="33">
        <f t="shared" si="512"/>
        <v>1998</v>
      </c>
      <c r="S2785" s="34">
        <v>11.05</v>
      </c>
    </row>
    <row r="2786" spans="1:19">
      <c r="A2786" s="32">
        <v>37792</v>
      </c>
      <c r="B2786" s="33">
        <f t="shared" si="505"/>
        <v>6</v>
      </c>
      <c r="C2786" s="33">
        <f t="shared" si="506"/>
        <v>2003</v>
      </c>
      <c r="D2786" s="34">
        <v>0.54300000000000004</v>
      </c>
      <c r="F2786" s="32">
        <v>39464</v>
      </c>
      <c r="G2786" s="33">
        <f t="shared" si="507"/>
        <v>1</v>
      </c>
      <c r="H2786" s="33">
        <f t="shared" si="508"/>
        <v>2008</v>
      </c>
      <c r="I2786" s="34">
        <v>8.1</v>
      </c>
      <c r="K2786" s="32">
        <v>35366</v>
      </c>
      <c r="L2786" s="33">
        <f t="shared" si="509"/>
        <v>10</v>
      </c>
      <c r="M2786" s="33">
        <f t="shared" si="510"/>
        <v>1996</v>
      </c>
      <c r="N2786" s="34">
        <v>24.75</v>
      </c>
      <c r="P2786" s="32">
        <v>35872</v>
      </c>
      <c r="Q2786" s="33">
        <f t="shared" si="511"/>
        <v>3</v>
      </c>
      <c r="R2786" s="33">
        <f t="shared" si="512"/>
        <v>1998</v>
      </c>
      <c r="S2786" s="34">
        <v>12.21</v>
      </c>
    </row>
    <row r="2787" spans="1:19">
      <c r="A2787" s="32">
        <v>37795</v>
      </c>
      <c r="B2787" s="33">
        <f t="shared" si="505"/>
        <v>6</v>
      </c>
      <c r="C2787" s="33">
        <f t="shared" si="506"/>
        <v>2003</v>
      </c>
      <c r="D2787" s="34">
        <v>0.55300000000000005</v>
      </c>
      <c r="F2787" s="32">
        <v>39465</v>
      </c>
      <c r="G2787" s="33">
        <f t="shared" si="507"/>
        <v>1</v>
      </c>
      <c r="H2787" s="33">
        <f t="shared" si="508"/>
        <v>2008</v>
      </c>
      <c r="I2787" s="34">
        <v>8.42</v>
      </c>
      <c r="K2787" s="32">
        <v>35367</v>
      </c>
      <c r="L2787" s="33">
        <f t="shared" si="509"/>
        <v>10</v>
      </c>
      <c r="M2787" s="33">
        <f t="shared" si="510"/>
        <v>1996</v>
      </c>
      <c r="N2787" s="34">
        <v>24.15</v>
      </c>
      <c r="P2787" s="32">
        <v>35873</v>
      </c>
      <c r="Q2787" s="33">
        <f t="shared" si="511"/>
        <v>3</v>
      </c>
      <c r="R2787" s="33">
        <f t="shared" si="512"/>
        <v>1998</v>
      </c>
      <c r="S2787" s="34">
        <v>12.41</v>
      </c>
    </row>
    <row r="2788" spans="1:19">
      <c r="A2788" s="32">
        <v>37796</v>
      </c>
      <c r="B2788" s="33">
        <f t="shared" ref="B2788:B2851" si="513">+MONTH(A2788)</f>
        <v>6</v>
      </c>
      <c r="C2788" s="33">
        <f t="shared" ref="C2788:C2851" si="514">+YEAR(A2788)</f>
        <v>2003</v>
      </c>
      <c r="D2788" s="34">
        <v>0.54300000000000004</v>
      </c>
      <c r="F2788" s="32">
        <v>39469</v>
      </c>
      <c r="G2788" s="33">
        <f t="shared" ref="G2788:G2851" si="515">+MONTH(F2788)</f>
        <v>1</v>
      </c>
      <c r="H2788" s="33">
        <f t="shared" ref="H2788:H2851" si="516">+YEAR(F2788)</f>
        <v>2008</v>
      </c>
      <c r="I2788" s="34">
        <v>7.97</v>
      </c>
      <c r="K2788" s="32">
        <v>35368</v>
      </c>
      <c r="L2788" s="33">
        <f t="shared" ref="L2788:L2851" si="517">+MONTH(K2788)</f>
        <v>10</v>
      </c>
      <c r="M2788" s="33">
        <f t="shared" ref="M2788:M2851" si="518">+YEAR(K2788)</f>
        <v>1996</v>
      </c>
      <c r="N2788" s="34">
        <v>24.4</v>
      </c>
      <c r="P2788" s="32">
        <v>35874</v>
      </c>
      <c r="Q2788" s="33">
        <f t="shared" ref="Q2788:Q2851" si="519">+MONTH(P2788)</f>
        <v>3</v>
      </c>
      <c r="R2788" s="33">
        <f t="shared" si="512"/>
        <v>1998</v>
      </c>
      <c r="S2788" s="34">
        <v>12.35</v>
      </c>
    </row>
    <row r="2789" spans="1:19">
      <c r="A2789" s="32">
        <v>37797</v>
      </c>
      <c r="B2789" s="33">
        <f t="shared" si="513"/>
        <v>6</v>
      </c>
      <c r="C2789" s="33">
        <f t="shared" si="514"/>
        <v>2003</v>
      </c>
      <c r="D2789" s="34">
        <v>0.55000000000000004</v>
      </c>
      <c r="F2789" s="32">
        <v>39470</v>
      </c>
      <c r="G2789" s="33">
        <f t="shared" si="515"/>
        <v>1</v>
      </c>
      <c r="H2789" s="33">
        <f t="shared" si="516"/>
        <v>2008</v>
      </c>
      <c r="I2789" s="34">
        <v>7.84</v>
      </c>
      <c r="K2789" s="32">
        <v>35369</v>
      </c>
      <c r="L2789" s="33">
        <f t="shared" si="517"/>
        <v>10</v>
      </c>
      <c r="M2789" s="33">
        <f t="shared" si="518"/>
        <v>1996</v>
      </c>
      <c r="N2789" s="34">
        <v>23.25</v>
      </c>
      <c r="P2789" s="32">
        <v>35877</v>
      </c>
      <c r="Q2789" s="33">
        <f t="shared" si="519"/>
        <v>3</v>
      </c>
      <c r="R2789" s="33">
        <f t="shared" ref="R2789:R2852" si="520">+YEAR(P2789)</f>
        <v>1998</v>
      </c>
      <c r="S2789" s="34">
        <v>14.53</v>
      </c>
    </row>
    <row r="2790" spans="1:19">
      <c r="A2790" s="32">
        <v>37798</v>
      </c>
      <c r="B2790" s="33">
        <f t="shared" si="513"/>
        <v>6</v>
      </c>
      <c r="C2790" s="33">
        <f t="shared" si="514"/>
        <v>2003</v>
      </c>
      <c r="D2790" s="34">
        <v>0.53400000000000003</v>
      </c>
      <c r="F2790" s="32">
        <v>39471</v>
      </c>
      <c r="G2790" s="33">
        <f t="shared" si="515"/>
        <v>1</v>
      </c>
      <c r="H2790" s="33">
        <f t="shared" si="516"/>
        <v>2008</v>
      </c>
      <c r="I2790" s="34">
        <v>7.85</v>
      </c>
      <c r="K2790" s="32">
        <v>35370</v>
      </c>
      <c r="L2790" s="33">
        <f t="shared" si="517"/>
        <v>11</v>
      </c>
      <c r="M2790" s="33">
        <f t="shared" si="518"/>
        <v>1996</v>
      </c>
      <c r="N2790" s="34">
        <v>23</v>
      </c>
      <c r="P2790" s="32">
        <v>35878</v>
      </c>
      <c r="Q2790" s="33">
        <f t="shared" si="519"/>
        <v>3</v>
      </c>
      <c r="R2790" s="33">
        <f t="shared" si="520"/>
        <v>1998</v>
      </c>
      <c r="S2790" s="34">
        <v>14.02</v>
      </c>
    </row>
    <row r="2791" spans="1:19">
      <c r="A2791" s="32">
        <v>37799</v>
      </c>
      <c r="B2791" s="33">
        <f t="shared" si="513"/>
        <v>6</v>
      </c>
      <c r="C2791" s="33">
        <f t="shared" si="514"/>
        <v>2003</v>
      </c>
      <c r="D2791" s="34">
        <v>0.53400000000000003</v>
      </c>
      <c r="F2791" s="32">
        <v>39472</v>
      </c>
      <c r="G2791" s="33">
        <f t="shared" si="515"/>
        <v>1</v>
      </c>
      <c r="H2791" s="33">
        <f t="shared" si="516"/>
        <v>2008</v>
      </c>
      <c r="I2791" s="34">
        <v>7.8</v>
      </c>
      <c r="K2791" s="32">
        <v>35373</v>
      </c>
      <c r="L2791" s="33">
        <f t="shared" si="517"/>
        <v>11</v>
      </c>
      <c r="M2791" s="33">
        <f t="shared" si="518"/>
        <v>1996</v>
      </c>
      <c r="N2791" s="34">
        <v>22.8</v>
      </c>
      <c r="P2791" s="32">
        <v>35879</v>
      </c>
      <c r="Q2791" s="33">
        <f t="shared" si="519"/>
        <v>3</v>
      </c>
      <c r="R2791" s="33">
        <f t="shared" si="520"/>
        <v>1998</v>
      </c>
      <c r="S2791" s="34">
        <v>14.41</v>
      </c>
    </row>
    <row r="2792" spans="1:19">
      <c r="A2792" s="32">
        <v>37802</v>
      </c>
      <c r="B2792" s="33">
        <f t="shared" si="513"/>
        <v>6</v>
      </c>
      <c r="C2792" s="33">
        <f t="shared" si="514"/>
        <v>2003</v>
      </c>
      <c r="D2792" s="34">
        <v>0.53700000000000003</v>
      </c>
      <c r="F2792" s="32">
        <v>39475</v>
      </c>
      <c r="G2792" s="33">
        <f t="shared" si="515"/>
        <v>1</v>
      </c>
      <c r="H2792" s="33">
        <f t="shared" si="516"/>
        <v>2008</v>
      </c>
      <c r="I2792" s="34">
        <v>7.87</v>
      </c>
      <c r="K2792" s="32">
        <v>35374</v>
      </c>
      <c r="L2792" s="33">
        <f t="shared" si="517"/>
        <v>11</v>
      </c>
      <c r="M2792" s="33">
        <f t="shared" si="518"/>
        <v>1996</v>
      </c>
      <c r="N2792" s="34">
        <v>22.65</v>
      </c>
      <c r="P2792" s="32">
        <v>35880</v>
      </c>
      <c r="Q2792" s="33">
        <f t="shared" si="519"/>
        <v>3</v>
      </c>
      <c r="R2792" s="33">
        <f t="shared" si="520"/>
        <v>1998</v>
      </c>
      <c r="S2792" s="34">
        <v>15.18</v>
      </c>
    </row>
    <row r="2793" spans="1:19">
      <c r="A2793" s="32">
        <v>37803</v>
      </c>
      <c r="B2793" s="33">
        <f t="shared" si="513"/>
        <v>7</v>
      </c>
      <c r="C2793" s="33">
        <f t="shared" si="514"/>
        <v>2003</v>
      </c>
      <c r="D2793" s="34">
        <v>0.53800000000000003</v>
      </c>
      <c r="F2793" s="32">
        <v>39476</v>
      </c>
      <c r="G2793" s="33">
        <f t="shared" si="515"/>
        <v>1</v>
      </c>
      <c r="H2793" s="33">
        <f t="shared" si="516"/>
        <v>2008</v>
      </c>
      <c r="I2793" s="34">
        <v>8.1</v>
      </c>
      <c r="K2793" s="32">
        <v>35375</v>
      </c>
      <c r="L2793" s="33">
        <f t="shared" si="517"/>
        <v>11</v>
      </c>
      <c r="M2793" s="33">
        <f t="shared" si="518"/>
        <v>1996</v>
      </c>
      <c r="N2793" s="34">
        <v>22.75</v>
      </c>
      <c r="P2793" s="32">
        <v>35881</v>
      </c>
      <c r="Q2793" s="33">
        <f t="shared" si="519"/>
        <v>3</v>
      </c>
      <c r="R2793" s="33">
        <f t="shared" si="520"/>
        <v>1998</v>
      </c>
      <c r="S2793" s="34">
        <v>14.92</v>
      </c>
    </row>
    <row r="2794" spans="1:19">
      <c r="A2794" s="32">
        <v>37804</v>
      </c>
      <c r="B2794" s="33">
        <f t="shared" si="513"/>
        <v>7</v>
      </c>
      <c r="C2794" s="33">
        <f t="shared" si="514"/>
        <v>2003</v>
      </c>
      <c r="D2794" s="34">
        <v>0.53400000000000003</v>
      </c>
      <c r="F2794" s="32">
        <v>39477</v>
      </c>
      <c r="G2794" s="33">
        <f t="shared" si="515"/>
        <v>1</v>
      </c>
      <c r="H2794" s="33">
        <f t="shared" si="516"/>
        <v>2008</v>
      </c>
      <c r="I2794" s="34">
        <v>8.17</v>
      </c>
      <c r="K2794" s="32">
        <v>35376</v>
      </c>
      <c r="L2794" s="33">
        <f t="shared" si="517"/>
        <v>11</v>
      </c>
      <c r="M2794" s="33">
        <f t="shared" si="518"/>
        <v>1996</v>
      </c>
      <c r="N2794" s="34">
        <v>22.8</v>
      </c>
      <c r="P2794" s="32">
        <v>35884</v>
      </c>
      <c r="Q2794" s="33">
        <f t="shared" si="519"/>
        <v>3</v>
      </c>
      <c r="R2794" s="33">
        <f t="shared" si="520"/>
        <v>1998</v>
      </c>
      <c r="S2794" s="34">
        <v>14.35</v>
      </c>
    </row>
    <row r="2795" spans="1:19">
      <c r="A2795" s="32">
        <v>37805</v>
      </c>
      <c r="B2795" s="33">
        <f t="shared" si="513"/>
        <v>7</v>
      </c>
      <c r="C2795" s="33">
        <f t="shared" si="514"/>
        <v>2003</v>
      </c>
      <c r="D2795" s="34">
        <v>0.53900000000000003</v>
      </c>
      <c r="F2795" s="32">
        <v>39478</v>
      </c>
      <c r="G2795" s="33">
        <f t="shared" si="515"/>
        <v>1</v>
      </c>
      <c r="H2795" s="33">
        <f t="shared" si="516"/>
        <v>2008</v>
      </c>
      <c r="I2795" s="34">
        <v>8.1</v>
      </c>
      <c r="K2795" s="32">
        <v>35377</v>
      </c>
      <c r="L2795" s="33">
        <f t="shared" si="517"/>
        <v>11</v>
      </c>
      <c r="M2795" s="33">
        <f t="shared" si="518"/>
        <v>1996</v>
      </c>
      <c r="N2795" s="34">
        <v>23.6</v>
      </c>
      <c r="P2795" s="32">
        <v>35885</v>
      </c>
      <c r="Q2795" s="33">
        <f t="shared" si="519"/>
        <v>3</v>
      </c>
      <c r="R2795" s="33">
        <f t="shared" si="520"/>
        <v>1998</v>
      </c>
      <c r="S2795" s="34">
        <v>13.87</v>
      </c>
    </row>
    <row r="2796" spans="1:19">
      <c r="A2796" s="32">
        <v>37809</v>
      </c>
      <c r="B2796" s="33">
        <f t="shared" si="513"/>
        <v>7</v>
      </c>
      <c r="C2796" s="33">
        <f t="shared" si="514"/>
        <v>2003</v>
      </c>
      <c r="D2796" s="34">
        <v>0.53500000000000003</v>
      </c>
      <c r="F2796" s="32">
        <v>39479</v>
      </c>
      <c r="G2796" s="33">
        <f t="shared" si="515"/>
        <v>2</v>
      </c>
      <c r="H2796" s="33">
        <f t="shared" si="516"/>
        <v>2008</v>
      </c>
      <c r="I2796" s="34">
        <v>7.88</v>
      </c>
      <c r="K2796" s="32">
        <v>35380</v>
      </c>
      <c r="L2796" s="33">
        <f t="shared" si="517"/>
        <v>11</v>
      </c>
      <c r="M2796" s="33">
        <f t="shared" si="518"/>
        <v>1996</v>
      </c>
      <c r="N2796" s="34">
        <v>23.35</v>
      </c>
      <c r="P2796" s="32">
        <v>35886</v>
      </c>
      <c r="Q2796" s="33">
        <f t="shared" si="519"/>
        <v>4</v>
      </c>
      <c r="R2796" s="33">
        <f t="shared" si="520"/>
        <v>1998</v>
      </c>
      <c r="S2796" s="34">
        <v>13.72</v>
      </c>
    </row>
    <row r="2797" spans="1:19">
      <c r="A2797" s="32">
        <v>37810</v>
      </c>
      <c r="B2797" s="33">
        <f t="shared" si="513"/>
        <v>7</v>
      </c>
      <c r="C2797" s="33">
        <f t="shared" si="514"/>
        <v>2003</v>
      </c>
      <c r="D2797" s="34">
        <v>0.53800000000000003</v>
      </c>
      <c r="F2797" s="32">
        <v>39482</v>
      </c>
      <c r="G2797" s="33">
        <f t="shared" si="515"/>
        <v>2</v>
      </c>
      <c r="H2797" s="33">
        <f t="shared" si="516"/>
        <v>2008</v>
      </c>
      <c r="I2797" s="34">
        <v>7.56</v>
      </c>
      <c r="K2797" s="32">
        <v>35381</v>
      </c>
      <c r="L2797" s="33">
        <f t="shared" si="517"/>
        <v>11</v>
      </c>
      <c r="M2797" s="33">
        <f t="shared" si="518"/>
        <v>1996</v>
      </c>
      <c r="N2797" s="34">
        <v>23.4</v>
      </c>
      <c r="P2797" s="32">
        <v>35887</v>
      </c>
      <c r="Q2797" s="33">
        <f t="shared" si="519"/>
        <v>4</v>
      </c>
      <c r="R2797" s="33">
        <f t="shared" si="520"/>
        <v>1998</v>
      </c>
      <c r="S2797" s="34">
        <v>13.38</v>
      </c>
    </row>
    <row r="2798" spans="1:19">
      <c r="A2798" s="32">
        <v>37811</v>
      </c>
      <c r="B2798" s="33">
        <f t="shared" si="513"/>
        <v>7</v>
      </c>
      <c r="C2798" s="33">
        <f t="shared" si="514"/>
        <v>2003</v>
      </c>
      <c r="D2798" s="34">
        <v>0.54500000000000004</v>
      </c>
      <c r="F2798" s="32">
        <v>39483</v>
      </c>
      <c r="G2798" s="33">
        <f t="shared" si="515"/>
        <v>2</v>
      </c>
      <c r="H2798" s="33">
        <f t="shared" si="516"/>
        <v>2008</v>
      </c>
      <c r="I2798" s="34">
        <v>7.8</v>
      </c>
      <c r="K2798" s="32">
        <v>35382</v>
      </c>
      <c r="L2798" s="33">
        <f t="shared" si="517"/>
        <v>11</v>
      </c>
      <c r="M2798" s="33">
        <f t="shared" si="518"/>
        <v>1996</v>
      </c>
      <c r="N2798" s="34">
        <v>24.25</v>
      </c>
      <c r="P2798" s="32">
        <v>35888</v>
      </c>
      <c r="Q2798" s="33">
        <f t="shared" si="519"/>
        <v>4</v>
      </c>
      <c r="R2798" s="33">
        <f t="shared" si="520"/>
        <v>1998</v>
      </c>
      <c r="S2798" s="34">
        <v>13.63</v>
      </c>
    </row>
    <row r="2799" spans="1:19">
      <c r="A2799" s="32">
        <v>37812</v>
      </c>
      <c r="B2799" s="33">
        <f t="shared" si="513"/>
        <v>7</v>
      </c>
      <c r="C2799" s="33">
        <f t="shared" si="514"/>
        <v>2003</v>
      </c>
      <c r="D2799" s="34">
        <v>0.54300000000000004</v>
      </c>
      <c r="F2799" s="32">
        <v>39484</v>
      </c>
      <c r="G2799" s="33">
        <f t="shared" si="515"/>
        <v>2</v>
      </c>
      <c r="H2799" s="33">
        <f t="shared" si="516"/>
        <v>2008</v>
      </c>
      <c r="I2799" s="34">
        <v>7.94</v>
      </c>
      <c r="K2799" s="32">
        <v>35383</v>
      </c>
      <c r="L2799" s="33">
        <f t="shared" si="517"/>
        <v>11</v>
      </c>
      <c r="M2799" s="33">
        <f t="shared" si="518"/>
        <v>1996</v>
      </c>
      <c r="N2799" s="34">
        <v>24.35</v>
      </c>
      <c r="P2799" s="32">
        <v>35891</v>
      </c>
      <c r="Q2799" s="33">
        <f t="shared" si="519"/>
        <v>4</v>
      </c>
      <c r="R2799" s="33">
        <f t="shared" si="520"/>
        <v>1998</v>
      </c>
      <c r="S2799" s="34">
        <v>13.13</v>
      </c>
    </row>
    <row r="2800" spans="1:19">
      <c r="A2800" s="32">
        <v>37813</v>
      </c>
      <c r="B2800" s="33">
        <f t="shared" si="513"/>
        <v>7</v>
      </c>
      <c r="C2800" s="33">
        <f t="shared" si="514"/>
        <v>2003</v>
      </c>
      <c r="D2800" s="34">
        <v>0.54300000000000004</v>
      </c>
      <c r="F2800" s="32">
        <v>39485</v>
      </c>
      <c r="G2800" s="33">
        <f t="shared" si="515"/>
        <v>2</v>
      </c>
      <c r="H2800" s="33">
        <f t="shared" si="516"/>
        <v>2008</v>
      </c>
      <c r="I2800" s="34">
        <v>7.99</v>
      </c>
      <c r="K2800" s="32">
        <v>35384</v>
      </c>
      <c r="L2800" s="33">
        <f t="shared" si="517"/>
        <v>11</v>
      </c>
      <c r="M2800" s="33">
        <f t="shared" si="518"/>
        <v>1996</v>
      </c>
      <c r="N2800" s="34">
        <v>24.15</v>
      </c>
      <c r="P2800" s="32">
        <v>35892</v>
      </c>
      <c r="Q2800" s="33">
        <f t="shared" si="519"/>
        <v>4</v>
      </c>
      <c r="R2800" s="33">
        <f t="shared" si="520"/>
        <v>1998</v>
      </c>
      <c r="S2800" s="34">
        <v>12.82</v>
      </c>
    </row>
    <row r="2801" spans="1:19">
      <c r="A2801" s="32">
        <v>37816</v>
      </c>
      <c r="B2801" s="33">
        <f t="shared" si="513"/>
        <v>7</v>
      </c>
      <c r="C2801" s="33">
        <f t="shared" si="514"/>
        <v>2003</v>
      </c>
      <c r="D2801" s="34">
        <v>0.54300000000000004</v>
      </c>
      <c r="F2801" s="32">
        <v>39486</v>
      </c>
      <c r="G2801" s="33">
        <f t="shared" si="515"/>
        <v>2</v>
      </c>
      <c r="H2801" s="33">
        <f t="shared" si="516"/>
        <v>2008</v>
      </c>
      <c r="I2801" s="34">
        <v>8.06</v>
      </c>
      <c r="K2801" s="32">
        <v>35387</v>
      </c>
      <c r="L2801" s="33">
        <f t="shared" si="517"/>
        <v>11</v>
      </c>
      <c r="M2801" s="33">
        <f t="shared" si="518"/>
        <v>1996</v>
      </c>
      <c r="N2801" s="34">
        <v>23.85</v>
      </c>
      <c r="P2801" s="32">
        <v>35893</v>
      </c>
      <c r="Q2801" s="33">
        <f t="shared" si="519"/>
        <v>4</v>
      </c>
      <c r="R2801" s="33">
        <f t="shared" si="520"/>
        <v>1998</v>
      </c>
      <c r="S2801" s="34">
        <v>12.79</v>
      </c>
    </row>
    <row r="2802" spans="1:19">
      <c r="A2802" s="32">
        <v>37817</v>
      </c>
      <c r="B2802" s="33">
        <f t="shared" si="513"/>
        <v>7</v>
      </c>
      <c r="C2802" s="33">
        <f t="shared" si="514"/>
        <v>2003</v>
      </c>
      <c r="D2802" s="34">
        <v>0.53400000000000003</v>
      </c>
      <c r="F2802" s="32">
        <v>39489</v>
      </c>
      <c r="G2802" s="33">
        <f t="shared" si="515"/>
        <v>2</v>
      </c>
      <c r="H2802" s="33">
        <f t="shared" si="516"/>
        <v>2008</v>
      </c>
      <c r="I2802" s="34">
        <v>8.3800000000000008</v>
      </c>
      <c r="K2802" s="32">
        <v>35388</v>
      </c>
      <c r="L2802" s="33">
        <f t="shared" si="517"/>
        <v>11</v>
      </c>
      <c r="M2802" s="33">
        <f t="shared" si="518"/>
        <v>1996</v>
      </c>
      <c r="N2802" s="34">
        <v>24.5</v>
      </c>
      <c r="P2802" s="32">
        <v>35894</v>
      </c>
      <c r="Q2802" s="33">
        <f t="shared" si="519"/>
        <v>4</v>
      </c>
      <c r="R2802" s="33">
        <f t="shared" si="520"/>
        <v>1998</v>
      </c>
      <c r="S2802" s="34">
        <v>13.23</v>
      </c>
    </row>
    <row r="2803" spans="1:19">
      <c r="A2803" s="32">
        <v>37818</v>
      </c>
      <c r="B2803" s="33">
        <f t="shared" si="513"/>
        <v>7</v>
      </c>
      <c r="C2803" s="33">
        <f t="shared" si="514"/>
        <v>2003</v>
      </c>
      <c r="D2803" s="34">
        <v>0.52500000000000002</v>
      </c>
      <c r="F2803" s="32">
        <v>39490</v>
      </c>
      <c r="G2803" s="33">
        <f t="shared" si="515"/>
        <v>2</v>
      </c>
      <c r="H2803" s="33">
        <f t="shared" si="516"/>
        <v>2008</v>
      </c>
      <c r="I2803" s="34">
        <v>8.3699999999999992</v>
      </c>
      <c r="K2803" s="32">
        <v>35389</v>
      </c>
      <c r="L2803" s="33">
        <f t="shared" si="517"/>
        <v>11</v>
      </c>
      <c r="M2803" s="33">
        <f t="shared" si="518"/>
        <v>1996</v>
      </c>
      <c r="N2803" s="34">
        <v>23.75</v>
      </c>
      <c r="P2803" s="32">
        <v>35899</v>
      </c>
      <c r="Q2803" s="33">
        <f t="shared" si="519"/>
        <v>4</v>
      </c>
      <c r="R2803" s="33">
        <f t="shared" si="520"/>
        <v>1998</v>
      </c>
      <c r="S2803" s="34">
        <v>13.15</v>
      </c>
    </row>
    <row r="2804" spans="1:19">
      <c r="A2804" s="32">
        <v>37819</v>
      </c>
      <c r="B2804" s="33">
        <f t="shared" si="513"/>
        <v>7</v>
      </c>
      <c r="C2804" s="33">
        <f t="shared" si="514"/>
        <v>2003</v>
      </c>
      <c r="D2804" s="34">
        <v>0.52500000000000002</v>
      </c>
      <c r="F2804" s="32">
        <v>39491</v>
      </c>
      <c r="G2804" s="33">
        <f t="shared" si="515"/>
        <v>2</v>
      </c>
      <c r="H2804" s="33">
        <f t="shared" si="516"/>
        <v>2008</v>
      </c>
      <c r="I2804" s="34">
        <v>8.35</v>
      </c>
      <c r="K2804" s="32">
        <v>35390</v>
      </c>
      <c r="L2804" s="33">
        <f t="shared" si="517"/>
        <v>11</v>
      </c>
      <c r="M2804" s="33">
        <f t="shared" si="518"/>
        <v>1996</v>
      </c>
      <c r="N2804" s="34">
        <v>23.9</v>
      </c>
      <c r="P2804" s="32">
        <v>35900</v>
      </c>
      <c r="Q2804" s="33">
        <f t="shared" si="519"/>
        <v>4</v>
      </c>
      <c r="R2804" s="33">
        <f t="shared" si="520"/>
        <v>1998</v>
      </c>
      <c r="S2804" s="34">
        <v>13.31</v>
      </c>
    </row>
    <row r="2805" spans="1:19">
      <c r="A2805" s="32">
        <v>37820</v>
      </c>
      <c r="B2805" s="33">
        <f t="shared" si="513"/>
        <v>7</v>
      </c>
      <c r="C2805" s="33">
        <f t="shared" si="514"/>
        <v>2003</v>
      </c>
      <c r="D2805" s="34">
        <v>0.52900000000000003</v>
      </c>
      <c r="F2805" s="32">
        <v>39492</v>
      </c>
      <c r="G2805" s="33">
        <f t="shared" si="515"/>
        <v>2</v>
      </c>
      <c r="H2805" s="33">
        <f t="shared" si="516"/>
        <v>2008</v>
      </c>
      <c r="I2805" s="34">
        <v>8.5</v>
      </c>
      <c r="K2805" s="32">
        <v>35391</v>
      </c>
      <c r="L2805" s="33">
        <f t="shared" si="517"/>
        <v>11</v>
      </c>
      <c r="M2805" s="33">
        <f t="shared" si="518"/>
        <v>1996</v>
      </c>
      <c r="N2805" s="34">
        <v>24.15</v>
      </c>
      <c r="P2805" s="32">
        <v>35901</v>
      </c>
      <c r="Q2805" s="33">
        <f t="shared" si="519"/>
        <v>4</v>
      </c>
      <c r="R2805" s="33">
        <f t="shared" si="520"/>
        <v>1998</v>
      </c>
      <c r="S2805" s="34">
        <v>13.68</v>
      </c>
    </row>
    <row r="2806" spans="1:19">
      <c r="A2806" s="32">
        <v>37823</v>
      </c>
      <c r="B2806" s="33">
        <f t="shared" si="513"/>
        <v>7</v>
      </c>
      <c r="C2806" s="33">
        <f t="shared" si="514"/>
        <v>2003</v>
      </c>
      <c r="D2806" s="34">
        <v>0.53400000000000003</v>
      </c>
      <c r="F2806" s="32">
        <v>39493</v>
      </c>
      <c r="G2806" s="33">
        <f t="shared" si="515"/>
        <v>2</v>
      </c>
      <c r="H2806" s="33">
        <f t="shared" si="516"/>
        <v>2008</v>
      </c>
      <c r="I2806" s="34">
        <v>8.73</v>
      </c>
      <c r="K2806" s="32">
        <v>35394</v>
      </c>
      <c r="L2806" s="33">
        <f t="shared" si="517"/>
        <v>11</v>
      </c>
      <c r="M2806" s="33">
        <f t="shared" si="518"/>
        <v>1996</v>
      </c>
      <c r="N2806" s="34">
        <v>25.75</v>
      </c>
      <c r="P2806" s="32">
        <v>35902</v>
      </c>
      <c r="Q2806" s="33">
        <f t="shared" si="519"/>
        <v>4</v>
      </c>
      <c r="R2806" s="33">
        <f t="shared" si="520"/>
        <v>1998</v>
      </c>
      <c r="S2806" s="34">
        <v>14.06</v>
      </c>
    </row>
    <row r="2807" spans="1:19">
      <c r="A2807" s="32">
        <v>37824</v>
      </c>
      <c r="B2807" s="33">
        <f t="shared" si="513"/>
        <v>7</v>
      </c>
      <c r="C2807" s="33">
        <f t="shared" si="514"/>
        <v>2003</v>
      </c>
      <c r="D2807" s="34">
        <v>0.53400000000000003</v>
      </c>
      <c r="F2807" s="32">
        <v>39497</v>
      </c>
      <c r="G2807" s="33">
        <f t="shared" si="515"/>
        <v>2</v>
      </c>
      <c r="H2807" s="33">
        <f t="shared" si="516"/>
        <v>2008</v>
      </c>
      <c r="I2807" s="34">
        <v>8.91</v>
      </c>
      <c r="K2807" s="32">
        <v>35395</v>
      </c>
      <c r="L2807" s="33">
        <f t="shared" si="517"/>
        <v>11</v>
      </c>
      <c r="M2807" s="33">
        <f t="shared" si="518"/>
        <v>1996</v>
      </c>
      <c r="N2807" s="34">
        <v>23.7</v>
      </c>
      <c r="P2807" s="32">
        <v>35905</v>
      </c>
      <c r="Q2807" s="33">
        <f t="shared" si="519"/>
        <v>4</v>
      </c>
      <c r="R2807" s="33">
        <f t="shared" si="520"/>
        <v>1998</v>
      </c>
      <c r="S2807" s="34">
        <v>13.82</v>
      </c>
    </row>
    <row r="2808" spans="1:19">
      <c r="A2808" s="32">
        <v>37825</v>
      </c>
      <c r="B2808" s="33">
        <f t="shared" si="513"/>
        <v>7</v>
      </c>
      <c r="C2808" s="33">
        <f t="shared" si="514"/>
        <v>2003</v>
      </c>
      <c r="D2808" s="34">
        <v>0.52400000000000002</v>
      </c>
      <c r="F2808" s="32">
        <v>39498</v>
      </c>
      <c r="G2808" s="33">
        <f t="shared" si="515"/>
        <v>2</v>
      </c>
      <c r="H2808" s="33">
        <f t="shared" si="516"/>
        <v>2008</v>
      </c>
      <c r="I2808" s="34">
        <v>9.08</v>
      </c>
      <c r="K2808" s="32">
        <v>35396</v>
      </c>
      <c r="L2808" s="33">
        <f t="shared" si="517"/>
        <v>11</v>
      </c>
      <c r="M2808" s="33">
        <f t="shared" si="518"/>
        <v>1996</v>
      </c>
      <c r="N2808" s="34">
        <v>23.7</v>
      </c>
      <c r="P2808" s="32">
        <v>35906</v>
      </c>
      <c r="Q2808" s="33">
        <f t="shared" si="519"/>
        <v>4</v>
      </c>
      <c r="R2808" s="33">
        <f t="shared" si="520"/>
        <v>1998</v>
      </c>
      <c r="S2808" s="34">
        <v>13.95</v>
      </c>
    </row>
    <row r="2809" spans="1:19">
      <c r="A2809" s="32">
        <v>37826</v>
      </c>
      <c r="B2809" s="33">
        <f t="shared" si="513"/>
        <v>7</v>
      </c>
      <c r="C2809" s="33">
        <f t="shared" si="514"/>
        <v>2003</v>
      </c>
      <c r="D2809" s="34">
        <v>0.52100000000000002</v>
      </c>
      <c r="F2809" s="32">
        <v>39499</v>
      </c>
      <c r="G2809" s="33">
        <f t="shared" si="515"/>
        <v>2</v>
      </c>
      <c r="H2809" s="33">
        <f t="shared" si="516"/>
        <v>2008</v>
      </c>
      <c r="I2809" s="34">
        <v>8.9</v>
      </c>
      <c r="K2809" s="32">
        <v>35398</v>
      </c>
      <c r="L2809" s="33">
        <f t="shared" si="517"/>
        <v>11</v>
      </c>
      <c r="M2809" s="33">
        <f t="shared" si="518"/>
        <v>1996</v>
      </c>
      <c r="N2809" s="34">
        <v>23.7</v>
      </c>
      <c r="P2809" s="32">
        <v>35907</v>
      </c>
      <c r="Q2809" s="33">
        <f t="shared" si="519"/>
        <v>4</v>
      </c>
      <c r="R2809" s="33">
        <f t="shared" si="520"/>
        <v>1998</v>
      </c>
      <c r="S2809" s="34">
        <v>13.71</v>
      </c>
    </row>
    <row r="2810" spans="1:19">
      <c r="A2810" s="32">
        <v>37827</v>
      </c>
      <c r="B2810" s="33">
        <f t="shared" si="513"/>
        <v>7</v>
      </c>
      <c r="C2810" s="33">
        <f t="shared" si="514"/>
        <v>2003</v>
      </c>
      <c r="D2810" s="34">
        <v>0.52200000000000002</v>
      </c>
      <c r="F2810" s="32">
        <v>39500</v>
      </c>
      <c r="G2810" s="33">
        <f t="shared" si="515"/>
        <v>2</v>
      </c>
      <c r="H2810" s="33">
        <f t="shared" si="516"/>
        <v>2008</v>
      </c>
      <c r="I2810" s="34">
        <v>8.65</v>
      </c>
      <c r="K2810" s="32">
        <v>35401</v>
      </c>
      <c r="L2810" s="33">
        <f t="shared" si="517"/>
        <v>12</v>
      </c>
      <c r="M2810" s="33">
        <f t="shared" si="518"/>
        <v>1996</v>
      </c>
      <c r="N2810" s="34">
        <v>24.7</v>
      </c>
      <c r="P2810" s="32">
        <v>35908</v>
      </c>
      <c r="Q2810" s="33">
        <f t="shared" si="519"/>
        <v>4</v>
      </c>
      <c r="R2810" s="33">
        <f t="shared" si="520"/>
        <v>1998</v>
      </c>
      <c r="S2810" s="34">
        <v>13.42</v>
      </c>
    </row>
    <row r="2811" spans="1:19">
      <c r="A2811" s="32">
        <v>37830</v>
      </c>
      <c r="B2811" s="33">
        <f t="shared" si="513"/>
        <v>7</v>
      </c>
      <c r="C2811" s="33">
        <f t="shared" si="514"/>
        <v>2003</v>
      </c>
      <c r="D2811" s="34">
        <v>0.51400000000000001</v>
      </c>
      <c r="F2811" s="32">
        <v>39503</v>
      </c>
      <c r="G2811" s="33">
        <f t="shared" si="515"/>
        <v>2</v>
      </c>
      <c r="H2811" s="33">
        <f t="shared" si="516"/>
        <v>2008</v>
      </c>
      <c r="I2811" s="34">
        <v>9.15</v>
      </c>
      <c r="K2811" s="32">
        <v>35402</v>
      </c>
      <c r="L2811" s="33">
        <f t="shared" si="517"/>
        <v>12</v>
      </c>
      <c r="M2811" s="33">
        <f t="shared" si="518"/>
        <v>1996</v>
      </c>
      <c r="N2811" s="34">
        <v>24.8</v>
      </c>
      <c r="P2811" s="32">
        <v>35909</v>
      </c>
      <c r="Q2811" s="33">
        <f t="shared" si="519"/>
        <v>4</v>
      </c>
      <c r="R2811" s="33">
        <f t="shared" si="520"/>
        <v>1998</v>
      </c>
      <c r="S2811" s="34">
        <v>13.32</v>
      </c>
    </row>
    <row r="2812" spans="1:19">
      <c r="A2812" s="32">
        <v>37831</v>
      </c>
      <c r="B2812" s="33">
        <f t="shared" si="513"/>
        <v>7</v>
      </c>
      <c r="C2812" s="33">
        <f t="shared" si="514"/>
        <v>2003</v>
      </c>
      <c r="D2812" s="34">
        <v>0.51500000000000001</v>
      </c>
      <c r="F2812" s="32">
        <v>39504</v>
      </c>
      <c r="G2812" s="33">
        <f t="shared" si="515"/>
        <v>2</v>
      </c>
      <c r="H2812" s="33">
        <f t="shared" si="516"/>
        <v>2008</v>
      </c>
      <c r="I2812" s="34">
        <v>9.2100000000000009</v>
      </c>
      <c r="K2812" s="32">
        <v>35403</v>
      </c>
      <c r="L2812" s="33">
        <f t="shared" si="517"/>
        <v>12</v>
      </c>
      <c r="M2812" s="33">
        <f t="shared" si="518"/>
        <v>1996</v>
      </c>
      <c r="N2812" s="34">
        <v>25</v>
      </c>
      <c r="P2812" s="32">
        <v>35912</v>
      </c>
      <c r="Q2812" s="33">
        <f t="shared" si="519"/>
        <v>4</v>
      </c>
      <c r="R2812" s="33">
        <f t="shared" si="520"/>
        <v>1998</v>
      </c>
      <c r="S2812" s="34">
        <v>13.65</v>
      </c>
    </row>
    <row r="2813" spans="1:19">
      <c r="A2813" s="32">
        <v>37832</v>
      </c>
      <c r="B2813" s="33">
        <f t="shared" si="513"/>
        <v>7</v>
      </c>
      <c r="C2813" s="33">
        <f t="shared" si="514"/>
        <v>2003</v>
      </c>
      <c r="D2813" s="34">
        <v>0.51300000000000001</v>
      </c>
      <c r="F2813" s="32">
        <v>39505</v>
      </c>
      <c r="G2813" s="33">
        <f t="shared" si="515"/>
        <v>2</v>
      </c>
      <c r="H2813" s="33">
        <f t="shared" si="516"/>
        <v>2008</v>
      </c>
      <c r="I2813" s="34">
        <v>9.2100000000000009</v>
      </c>
      <c r="K2813" s="32">
        <v>35404</v>
      </c>
      <c r="L2813" s="33">
        <f t="shared" si="517"/>
        <v>12</v>
      </c>
      <c r="M2813" s="33">
        <f t="shared" si="518"/>
        <v>1996</v>
      </c>
      <c r="N2813" s="34">
        <v>25.6</v>
      </c>
      <c r="P2813" s="32">
        <v>35913</v>
      </c>
      <c r="Q2813" s="33">
        <f t="shared" si="519"/>
        <v>4</v>
      </c>
      <c r="R2813" s="33">
        <f t="shared" si="520"/>
        <v>1998</v>
      </c>
      <c r="S2813" s="34">
        <v>13.88</v>
      </c>
    </row>
    <row r="2814" spans="1:19">
      <c r="A2814" s="32">
        <v>37833</v>
      </c>
      <c r="B2814" s="33">
        <f t="shared" si="513"/>
        <v>7</v>
      </c>
      <c r="C2814" s="33">
        <f t="shared" si="514"/>
        <v>2003</v>
      </c>
      <c r="D2814" s="34">
        <v>0.51300000000000001</v>
      </c>
      <c r="F2814" s="32">
        <v>39506</v>
      </c>
      <c r="G2814" s="33">
        <f t="shared" si="515"/>
        <v>2</v>
      </c>
      <c r="H2814" s="33">
        <f t="shared" si="516"/>
        <v>2008</v>
      </c>
      <c r="I2814" s="34">
        <v>9.11</v>
      </c>
      <c r="K2814" s="32">
        <v>35405</v>
      </c>
      <c r="L2814" s="33">
        <f t="shared" si="517"/>
        <v>12</v>
      </c>
      <c r="M2814" s="33">
        <f t="shared" si="518"/>
        <v>1996</v>
      </c>
      <c r="N2814" s="34">
        <v>25.6</v>
      </c>
      <c r="P2814" s="32">
        <v>35914</v>
      </c>
      <c r="Q2814" s="33">
        <f t="shared" si="519"/>
        <v>4</v>
      </c>
      <c r="R2814" s="33">
        <f t="shared" si="520"/>
        <v>1998</v>
      </c>
      <c r="S2814" s="34">
        <v>14.09</v>
      </c>
    </row>
    <row r="2815" spans="1:19">
      <c r="A2815" s="32">
        <v>37834</v>
      </c>
      <c r="B2815" s="33">
        <f t="shared" si="513"/>
        <v>8</v>
      </c>
      <c r="C2815" s="33">
        <f t="shared" si="514"/>
        <v>2003</v>
      </c>
      <c r="D2815" s="34">
        <v>0.53300000000000003</v>
      </c>
      <c r="F2815" s="32">
        <v>39507</v>
      </c>
      <c r="G2815" s="33">
        <f t="shared" si="515"/>
        <v>2</v>
      </c>
      <c r="H2815" s="33">
        <f t="shared" si="516"/>
        <v>2008</v>
      </c>
      <c r="I2815" s="34">
        <v>9.1</v>
      </c>
      <c r="K2815" s="32">
        <v>35408</v>
      </c>
      <c r="L2815" s="33">
        <f t="shared" si="517"/>
        <v>12</v>
      </c>
      <c r="M2815" s="33">
        <f t="shared" si="518"/>
        <v>1996</v>
      </c>
      <c r="N2815" s="34">
        <v>25.15</v>
      </c>
      <c r="P2815" s="32">
        <v>35915</v>
      </c>
      <c r="Q2815" s="33">
        <f t="shared" si="519"/>
        <v>4</v>
      </c>
      <c r="R2815" s="33">
        <f t="shared" si="520"/>
        <v>1998</v>
      </c>
      <c r="S2815" s="34">
        <v>13.79</v>
      </c>
    </row>
    <row r="2816" spans="1:19">
      <c r="A2816" s="32">
        <v>37837</v>
      </c>
      <c r="B2816" s="33">
        <f t="shared" si="513"/>
        <v>8</v>
      </c>
      <c r="C2816" s="33">
        <f t="shared" si="514"/>
        <v>2003</v>
      </c>
      <c r="D2816" s="34">
        <v>0.53700000000000003</v>
      </c>
      <c r="F2816" s="32">
        <v>39510</v>
      </c>
      <c r="G2816" s="33">
        <f t="shared" si="515"/>
        <v>3</v>
      </c>
      <c r="H2816" s="33">
        <f t="shared" si="516"/>
        <v>2008</v>
      </c>
      <c r="I2816" s="34">
        <v>9.07</v>
      </c>
      <c r="K2816" s="32">
        <v>35409</v>
      </c>
      <c r="L2816" s="33">
        <f t="shared" si="517"/>
        <v>12</v>
      </c>
      <c r="M2816" s="33">
        <f t="shared" si="518"/>
        <v>1996</v>
      </c>
      <c r="N2816" s="34">
        <v>24.25</v>
      </c>
      <c r="P2816" s="32">
        <v>35916</v>
      </c>
      <c r="Q2816" s="33">
        <f t="shared" si="519"/>
        <v>5</v>
      </c>
      <c r="R2816" s="33">
        <f t="shared" si="520"/>
        <v>1998</v>
      </c>
      <c r="S2816" s="34">
        <v>14.6</v>
      </c>
    </row>
    <row r="2817" spans="1:19">
      <c r="A2817" s="32">
        <v>37838</v>
      </c>
      <c r="B2817" s="33">
        <f t="shared" si="513"/>
        <v>8</v>
      </c>
      <c r="C2817" s="33">
        <f t="shared" si="514"/>
        <v>2003</v>
      </c>
      <c r="D2817" s="34">
        <v>0.53800000000000003</v>
      </c>
      <c r="F2817" s="32">
        <v>39511</v>
      </c>
      <c r="G2817" s="33">
        <f t="shared" si="515"/>
        <v>3</v>
      </c>
      <c r="H2817" s="33">
        <f t="shared" si="516"/>
        <v>2008</v>
      </c>
      <c r="I2817" s="34">
        <v>9.2100000000000009</v>
      </c>
      <c r="K2817" s="32">
        <v>35410</v>
      </c>
      <c r="L2817" s="33">
        <f t="shared" si="517"/>
        <v>12</v>
      </c>
      <c r="M2817" s="33">
        <f t="shared" si="518"/>
        <v>1996</v>
      </c>
      <c r="N2817" s="34">
        <v>23.4</v>
      </c>
      <c r="P2817" s="32">
        <v>35920</v>
      </c>
      <c r="Q2817" s="33">
        <f t="shared" si="519"/>
        <v>5</v>
      </c>
      <c r="R2817" s="33">
        <f t="shared" si="520"/>
        <v>1998</v>
      </c>
      <c r="S2817" s="34">
        <v>14.13</v>
      </c>
    </row>
    <row r="2818" spans="1:19">
      <c r="A2818" s="32">
        <v>37839</v>
      </c>
      <c r="B2818" s="33">
        <f t="shared" si="513"/>
        <v>8</v>
      </c>
      <c r="C2818" s="33">
        <f t="shared" si="514"/>
        <v>2003</v>
      </c>
      <c r="D2818" s="34">
        <v>0.53700000000000003</v>
      </c>
      <c r="F2818" s="32">
        <v>39512</v>
      </c>
      <c r="G2818" s="33">
        <f t="shared" si="515"/>
        <v>3</v>
      </c>
      <c r="H2818" s="33">
        <f t="shared" si="516"/>
        <v>2008</v>
      </c>
      <c r="I2818" s="34">
        <v>9.3699999999999992</v>
      </c>
      <c r="K2818" s="32">
        <v>35411</v>
      </c>
      <c r="L2818" s="33">
        <f t="shared" si="517"/>
        <v>12</v>
      </c>
      <c r="M2818" s="33">
        <f t="shared" si="518"/>
        <v>1996</v>
      </c>
      <c r="N2818" s="34">
        <v>23.75</v>
      </c>
      <c r="P2818" s="32">
        <v>35921</v>
      </c>
      <c r="Q2818" s="33">
        <f t="shared" si="519"/>
        <v>5</v>
      </c>
      <c r="R2818" s="33">
        <f t="shared" si="520"/>
        <v>1998</v>
      </c>
      <c r="S2818" s="34">
        <v>13.91</v>
      </c>
    </row>
    <row r="2819" spans="1:19">
      <c r="A2819" s="32">
        <v>37840</v>
      </c>
      <c r="B2819" s="33">
        <f t="shared" si="513"/>
        <v>8</v>
      </c>
      <c r="C2819" s="33">
        <f t="shared" si="514"/>
        <v>2003</v>
      </c>
      <c r="D2819" s="34">
        <v>0.55100000000000005</v>
      </c>
      <c r="F2819" s="32">
        <v>39513</v>
      </c>
      <c r="G2819" s="33">
        <f t="shared" si="515"/>
        <v>3</v>
      </c>
      <c r="H2819" s="33">
        <f t="shared" si="516"/>
        <v>2008</v>
      </c>
      <c r="I2819" s="34">
        <v>9.6999999999999993</v>
      </c>
      <c r="K2819" s="32">
        <v>35412</v>
      </c>
      <c r="L2819" s="33">
        <f t="shared" si="517"/>
        <v>12</v>
      </c>
      <c r="M2819" s="33">
        <f t="shared" si="518"/>
        <v>1996</v>
      </c>
      <c r="N2819" s="34">
        <v>24.45</v>
      </c>
      <c r="P2819" s="32">
        <v>35922</v>
      </c>
      <c r="Q2819" s="33">
        <f t="shared" si="519"/>
        <v>5</v>
      </c>
      <c r="R2819" s="33">
        <f t="shared" si="520"/>
        <v>1998</v>
      </c>
      <c r="S2819" s="34">
        <v>13.81</v>
      </c>
    </row>
    <row r="2820" spans="1:19">
      <c r="A2820" s="32">
        <v>37841</v>
      </c>
      <c r="B2820" s="33">
        <f t="shared" si="513"/>
        <v>8</v>
      </c>
      <c r="C2820" s="33">
        <f t="shared" si="514"/>
        <v>2003</v>
      </c>
      <c r="D2820" s="34">
        <v>0.55300000000000005</v>
      </c>
      <c r="F2820" s="32">
        <v>39514</v>
      </c>
      <c r="G2820" s="33">
        <f t="shared" si="515"/>
        <v>3</v>
      </c>
      <c r="H2820" s="33">
        <f t="shared" si="516"/>
        <v>2008</v>
      </c>
      <c r="I2820" s="34">
        <v>9.82</v>
      </c>
      <c r="K2820" s="32">
        <v>35415</v>
      </c>
      <c r="L2820" s="33">
        <f t="shared" si="517"/>
        <v>12</v>
      </c>
      <c r="M2820" s="33">
        <f t="shared" si="518"/>
        <v>1996</v>
      </c>
      <c r="N2820" s="34">
        <v>25.7</v>
      </c>
      <c r="P2820" s="32">
        <v>35923</v>
      </c>
      <c r="Q2820" s="33">
        <f t="shared" si="519"/>
        <v>5</v>
      </c>
      <c r="R2820" s="33">
        <f t="shared" si="520"/>
        <v>1998</v>
      </c>
      <c r="S2820" s="34">
        <v>13.94</v>
      </c>
    </row>
    <row r="2821" spans="1:19">
      <c r="A2821" s="32">
        <v>37844</v>
      </c>
      <c r="B2821" s="33">
        <f t="shared" si="513"/>
        <v>8</v>
      </c>
      <c r="C2821" s="33">
        <f t="shared" si="514"/>
        <v>2003</v>
      </c>
      <c r="D2821" s="34">
        <v>0.55300000000000005</v>
      </c>
      <c r="F2821" s="32">
        <v>39517</v>
      </c>
      <c r="G2821" s="33">
        <f t="shared" si="515"/>
        <v>3</v>
      </c>
      <c r="H2821" s="33">
        <f t="shared" si="516"/>
        <v>2008</v>
      </c>
      <c r="I2821" s="34">
        <v>9.59</v>
      </c>
      <c r="K2821" s="32">
        <v>35416</v>
      </c>
      <c r="L2821" s="33">
        <f t="shared" si="517"/>
        <v>12</v>
      </c>
      <c r="M2821" s="33">
        <f t="shared" si="518"/>
        <v>1996</v>
      </c>
      <c r="N2821" s="34">
        <v>25.7</v>
      </c>
      <c r="P2821" s="32">
        <v>35926</v>
      </c>
      <c r="Q2821" s="33">
        <f t="shared" si="519"/>
        <v>5</v>
      </c>
      <c r="R2821" s="33">
        <f t="shared" si="520"/>
        <v>1998</v>
      </c>
      <c r="S2821" s="34">
        <v>14.41</v>
      </c>
    </row>
    <row r="2822" spans="1:19">
      <c r="A2822" s="32">
        <v>37845</v>
      </c>
      <c r="B2822" s="33">
        <f t="shared" si="513"/>
        <v>8</v>
      </c>
      <c r="C2822" s="33">
        <f t="shared" si="514"/>
        <v>2003</v>
      </c>
      <c r="D2822" s="34">
        <v>0.55500000000000005</v>
      </c>
      <c r="F2822" s="32">
        <v>39518</v>
      </c>
      <c r="G2822" s="33">
        <f t="shared" si="515"/>
        <v>3</v>
      </c>
      <c r="H2822" s="33">
        <f t="shared" si="516"/>
        <v>2008</v>
      </c>
      <c r="I2822" s="34">
        <v>9.85</v>
      </c>
      <c r="K2822" s="32">
        <v>35417</v>
      </c>
      <c r="L2822" s="33">
        <f t="shared" si="517"/>
        <v>12</v>
      </c>
      <c r="M2822" s="33">
        <f t="shared" si="518"/>
        <v>1996</v>
      </c>
      <c r="N2822" s="34">
        <v>26.05</v>
      </c>
      <c r="P2822" s="32">
        <v>35927</v>
      </c>
      <c r="Q2822" s="33">
        <f t="shared" si="519"/>
        <v>5</v>
      </c>
      <c r="R2822" s="33">
        <f t="shared" si="520"/>
        <v>1998</v>
      </c>
      <c r="S2822" s="34">
        <v>14.75</v>
      </c>
    </row>
    <row r="2823" spans="1:19">
      <c r="A2823" s="32">
        <v>37846</v>
      </c>
      <c r="B2823" s="33">
        <f t="shared" si="513"/>
        <v>8</v>
      </c>
      <c r="C2823" s="33">
        <f t="shared" si="514"/>
        <v>2003</v>
      </c>
      <c r="D2823" s="34">
        <v>0.55100000000000005</v>
      </c>
      <c r="F2823" s="32">
        <v>39519</v>
      </c>
      <c r="G2823" s="33">
        <f t="shared" si="515"/>
        <v>3</v>
      </c>
      <c r="H2823" s="33">
        <f t="shared" si="516"/>
        <v>2008</v>
      </c>
      <c r="I2823" s="34">
        <v>9.69</v>
      </c>
      <c r="K2823" s="32">
        <v>35418</v>
      </c>
      <c r="L2823" s="33">
        <f t="shared" si="517"/>
        <v>12</v>
      </c>
      <c r="M2823" s="33">
        <f t="shared" si="518"/>
        <v>1996</v>
      </c>
      <c r="N2823" s="34">
        <v>26.55</v>
      </c>
      <c r="P2823" s="32">
        <v>35928</v>
      </c>
      <c r="Q2823" s="33">
        <f t="shared" si="519"/>
        <v>5</v>
      </c>
      <c r="R2823" s="33">
        <f t="shared" si="520"/>
        <v>1998</v>
      </c>
      <c r="S2823" s="34">
        <v>14.15</v>
      </c>
    </row>
    <row r="2824" spans="1:19">
      <c r="A2824" s="32">
        <v>37847</v>
      </c>
      <c r="B2824" s="33">
        <f t="shared" si="513"/>
        <v>8</v>
      </c>
      <c r="C2824" s="33">
        <f t="shared" si="514"/>
        <v>2003</v>
      </c>
      <c r="D2824" s="34">
        <v>0.54800000000000004</v>
      </c>
      <c r="F2824" s="32">
        <v>39520</v>
      </c>
      <c r="G2824" s="33">
        <f t="shared" si="515"/>
        <v>3</v>
      </c>
      <c r="H2824" s="33">
        <f t="shared" si="516"/>
        <v>2008</v>
      </c>
      <c r="I2824" s="34">
        <v>9.74</v>
      </c>
      <c r="K2824" s="32">
        <v>35419</v>
      </c>
      <c r="L2824" s="33">
        <f t="shared" si="517"/>
        <v>12</v>
      </c>
      <c r="M2824" s="33">
        <f t="shared" si="518"/>
        <v>1996</v>
      </c>
      <c r="N2824" s="34">
        <v>26.1</v>
      </c>
      <c r="P2824" s="32">
        <v>35929</v>
      </c>
      <c r="Q2824" s="33">
        <f t="shared" si="519"/>
        <v>5</v>
      </c>
      <c r="R2824" s="33">
        <f t="shared" si="520"/>
        <v>1998</v>
      </c>
      <c r="S2824" s="34">
        <v>14.29</v>
      </c>
    </row>
    <row r="2825" spans="1:19">
      <c r="A2825" s="32">
        <v>37848</v>
      </c>
      <c r="B2825" s="33">
        <f t="shared" si="513"/>
        <v>8</v>
      </c>
      <c r="C2825" s="33">
        <f t="shared" si="514"/>
        <v>2003</v>
      </c>
      <c r="D2825" s="34">
        <v>0.54800000000000004</v>
      </c>
      <c r="F2825" s="32">
        <v>39521</v>
      </c>
      <c r="G2825" s="33">
        <f t="shared" si="515"/>
        <v>3</v>
      </c>
      <c r="H2825" s="33">
        <f t="shared" si="516"/>
        <v>2008</v>
      </c>
      <c r="I2825" s="34">
        <v>9.84</v>
      </c>
      <c r="K2825" s="32">
        <v>35422</v>
      </c>
      <c r="L2825" s="33">
        <f t="shared" si="517"/>
        <v>12</v>
      </c>
      <c r="M2825" s="33">
        <f t="shared" si="518"/>
        <v>1996</v>
      </c>
      <c r="N2825" s="34">
        <v>26.4</v>
      </c>
      <c r="P2825" s="32">
        <v>35930</v>
      </c>
      <c r="Q2825" s="33">
        <f t="shared" si="519"/>
        <v>5</v>
      </c>
      <c r="R2825" s="33">
        <f t="shared" si="520"/>
        <v>1998</v>
      </c>
      <c r="S2825" s="34">
        <v>14.33</v>
      </c>
    </row>
    <row r="2826" spans="1:19">
      <c r="A2826" s="32">
        <v>37851</v>
      </c>
      <c r="B2826" s="33">
        <f t="shared" si="513"/>
        <v>8</v>
      </c>
      <c r="C2826" s="33">
        <f t="shared" si="514"/>
        <v>2003</v>
      </c>
      <c r="D2826" s="34">
        <v>0.54800000000000004</v>
      </c>
      <c r="F2826" s="32">
        <v>39524</v>
      </c>
      <c r="G2826" s="33">
        <f t="shared" si="515"/>
        <v>3</v>
      </c>
      <c r="H2826" s="33">
        <f t="shared" si="516"/>
        <v>2008</v>
      </c>
      <c r="I2826" s="34">
        <v>9.59</v>
      </c>
      <c r="K2826" s="32">
        <v>35423</v>
      </c>
      <c r="L2826" s="33">
        <f t="shared" si="517"/>
        <v>12</v>
      </c>
      <c r="M2826" s="33">
        <f t="shared" si="518"/>
        <v>1996</v>
      </c>
      <c r="N2826" s="34">
        <v>25.05</v>
      </c>
      <c r="P2826" s="32">
        <v>35933</v>
      </c>
      <c r="Q2826" s="33">
        <f t="shared" si="519"/>
        <v>5</v>
      </c>
      <c r="R2826" s="33">
        <f t="shared" si="520"/>
        <v>1998</v>
      </c>
      <c r="S2826" s="34">
        <v>14.72</v>
      </c>
    </row>
    <row r="2827" spans="1:19">
      <c r="A2827" s="32">
        <v>37852</v>
      </c>
      <c r="B2827" s="33">
        <f t="shared" si="513"/>
        <v>8</v>
      </c>
      <c r="C2827" s="33">
        <f t="shared" si="514"/>
        <v>2003</v>
      </c>
      <c r="D2827" s="34">
        <v>0.54500000000000004</v>
      </c>
      <c r="F2827" s="32">
        <v>39525</v>
      </c>
      <c r="G2827" s="33">
        <f t="shared" si="515"/>
        <v>3</v>
      </c>
      <c r="H2827" s="33">
        <f t="shared" si="516"/>
        <v>2008</v>
      </c>
      <c r="I2827" s="34">
        <v>9.1</v>
      </c>
      <c r="K2827" s="32">
        <v>35425</v>
      </c>
      <c r="L2827" s="33">
        <f t="shared" si="517"/>
        <v>12</v>
      </c>
      <c r="M2827" s="33">
        <f t="shared" si="518"/>
        <v>1996</v>
      </c>
      <c r="N2827" s="34">
        <v>25.1</v>
      </c>
      <c r="P2827" s="32">
        <v>35934</v>
      </c>
      <c r="Q2827" s="33">
        <f t="shared" si="519"/>
        <v>5</v>
      </c>
      <c r="R2827" s="33">
        <f t="shared" si="520"/>
        <v>1998</v>
      </c>
      <c r="S2827" s="34">
        <v>14.87</v>
      </c>
    </row>
    <row r="2828" spans="1:19">
      <c r="A2828" s="32">
        <v>37853</v>
      </c>
      <c r="B2828" s="33">
        <f t="shared" si="513"/>
        <v>8</v>
      </c>
      <c r="C2828" s="33">
        <f t="shared" si="514"/>
        <v>2003</v>
      </c>
      <c r="D2828" s="34">
        <v>0.54800000000000004</v>
      </c>
      <c r="F2828" s="32">
        <v>39526</v>
      </c>
      <c r="G2828" s="33">
        <f t="shared" si="515"/>
        <v>3</v>
      </c>
      <c r="H2828" s="33">
        <f t="shared" si="516"/>
        <v>2008</v>
      </c>
      <c r="I2828" s="34">
        <v>9.11</v>
      </c>
      <c r="K2828" s="32">
        <v>35426</v>
      </c>
      <c r="L2828" s="33">
        <f t="shared" si="517"/>
        <v>12</v>
      </c>
      <c r="M2828" s="33">
        <f t="shared" si="518"/>
        <v>1996</v>
      </c>
      <c r="N2828" s="34">
        <v>25.2</v>
      </c>
      <c r="P2828" s="32">
        <v>35935</v>
      </c>
      <c r="Q2828" s="33">
        <f t="shared" si="519"/>
        <v>5</v>
      </c>
      <c r="R2828" s="33">
        <f t="shared" si="520"/>
        <v>1998</v>
      </c>
      <c r="S2828" s="34">
        <v>14.58</v>
      </c>
    </row>
    <row r="2829" spans="1:19">
      <c r="A2829" s="32">
        <v>37854</v>
      </c>
      <c r="B2829" s="33">
        <f t="shared" si="513"/>
        <v>8</v>
      </c>
      <c r="C2829" s="33">
        <f t="shared" si="514"/>
        <v>2003</v>
      </c>
      <c r="D2829" s="34">
        <v>0.55600000000000005</v>
      </c>
      <c r="F2829" s="32">
        <v>39527</v>
      </c>
      <c r="G2829" s="33">
        <f t="shared" si="515"/>
        <v>3</v>
      </c>
      <c r="H2829" s="33">
        <f t="shared" si="516"/>
        <v>2008</v>
      </c>
      <c r="I2829" s="34">
        <v>8.5399999999999991</v>
      </c>
      <c r="K2829" s="32">
        <v>35429</v>
      </c>
      <c r="L2829" s="33">
        <f t="shared" si="517"/>
        <v>12</v>
      </c>
      <c r="M2829" s="33">
        <f t="shared" si="518"/>
        <v>1996</v>
      </c>
      <c r="N2829" s="34">
        <v>25.35</v>
      </c>
      <c r="P2829" s="32">
        <v>35936</v>
      </c>
      <c r="Q2829" s="33">
        <f t="shared" si="519"/>
        <v>5</v>
      </c>
      <c r="R2829" s="33">
        <f t="shared" si="520"/>
        <v>1998</v>
      </c>
      <c r="S2829" s="34">
        <v>14.29</v>
      </c>
    </row>
    <row r="2830" spans="1:19">
      <c r="A2830" s="32">
        <v>37855</v>
      </c>
      <c r="B2830" s="33">
        <f t="shared" si="513"/>
        <v>8</v>
      </c>
      <c r="C2830" s="33">
        <f t="shared" si="514"/>
        <v>2003</v>
      </c>
      <c r="D2830" s="34">
        <v>0.55900000000000005</v>
      </c>
      <c r="F2830" s="32">
        <v>39531</v>
      </c>
      <c r="G2830" s="33">
        <f t="shared" si="515"/>
        <v>3</v>
      </c>
      <c r="H2830" s="33">
        <f t="shared" si="516"/>
        <v>2008</v>
      </c>
      <c r="I2830" s="34">
        <v>8.99</v>
      </c>
      <c r="K2830" s="32">
        <v>35430</v>
      </c>
      <c r="L2830" s="33">
        <f t="shared" si="517"/>
        <v>12</v>
      </c>
      <c r="M2830" s="33">
        <f t="shared" si="518"/>
        <v>1996</v>
      </c>
      <c r="N2830" s="34">
        <v>25.9</v>
      </c>
      <c r="P2830" s="32">
        <v>35937</v>
      </c>
      <c r="Q2830" s="33">
        <f t="shared" si="519"/>
        <v>5</v>
      </c>
      <c r="R2830" s="33">
        <f t="shared" si="520"/>
        <v>1998</v>
      </c>
      <c r="S2830" s="34">
        <v>14.33</v>
      </c>
    </row>
    <row r="2831" spans="1:19">
      <c r="A2831" s="32">
        <v>37858</v>
      </c>
      <c r="B2831" s="33">
        <f t="shared" si="513"/>
        <v>8</v>
      </c>
      <c r="C2831" s="33">
        <f t="shared" si="514"/>
        <v>2003</v>
      </c>
      <c r="D2831" s="34">
        <v>0.55500000000000005</v>
      </c>
      <c r="F2831" s="32">
        <v>39532</v>
      </c>
      <c r="G2831" s="33">
        <f t="shared" si="515"/>
        <v>3</v>
      </c>
      <c r="H2831" s="33">
        <f t="shared" si="516"/>
        <v>2008</v>
      </c>
      <c r="I2831" s="34">
        <v>9.2799999999999994</v>
      </c>
      <c r="K2831" s="32">
        <v>35432</v>
      </c>
      <c r="L2831" s="33">
        <f t="shared" si="517"/>
        <v>1</v>
      </c>
      <c r="M2831" s="33">
        <f t="shared" si="518"/>
        <v>1997</v>
      </c>
      <c r="N2831" s="34">
        <v>25.55</v>
      </c>
      <c r="P2831" s="32">
        <v>35941</v>
      </c>
      <c r="Q2831" s="33">
        <f t="shared" si="519"/>
        <v>5</v>
      </c>
      <c r="R2831" s="33">
        <f t="shared" si="520"/>
        <v>1998</v>
      </c>
      <c r="S2831" s="34">
        <v>14.27</v>
      </c>
    </row>
    <row r="2832" spans="1:19">
      <c r="A2832" s="32">
        <v>37859</v>
      </c>
      <c r="B2832" s="33">
        <f t="shared" si="513"/>
        <v>8</v>
      </c>
      <c r="C2832" s="33">
        <f t="shared" si="514"/>
        <v>2003</v>
      </c>
      <c r="D2832" s="34">
        <v>0.55500000000000005</v>
      </c>
      <c r="F2832" s="32">
        <v>39533</v>
      </c>
      <c r="G2832" s="33">
        <f t="shared" si="515"/>
        <v>3</v>
      </c>
      <c r="H2832" s="33">
        <f t="shared" si="516"/>
        <v>2008</v>
      </c>
      <c r="I2832" s="34">
        <v>9.25</v>
      </c>
      <c r="K2832" s="32">
        <v>35433</v>
      </c>
      <c r="L2832" s="33">
        <f t="shared" si="517"/>
        <v>1</v>
      </c>
      <c r="M2832" s="33">
        <f t="shared" si="518"/>
        <v>1997</v>
      </c>
      <c r="N2832" s="34">
        <v>25.55</v>
      </c>
      <c r="P2832" s="32">
        <v>35942</v>
      </c>
      <c r="Q2832" s="33">
        <f t="shared" si="519"/>
        <v>5</v>
      </c>
      <c r="R2832" s="33">
        <f t="shared" si="520"/>
        <v>1998</v>
      </c>
      <c r="S2832" s="34">
        <v>14.78</v>
      </c>
    </row>
    <row r="2833" spans="1:19">
      <c r="A2833" s="32">
        <v>37860</v>
      </c>
      <c r="B2833" s="33">
        <f t="shared" si="513"/>
        <v>8</v>
      </c>
      <c r="C2833" s="33">
        <f t="shared" si="514"/>
        <v>2003</v>
      </c>
      <c r="D2833" s="34">
        <v>0.54300000000000004</v>
      </c>
      <c r="F2833" s="32">
        <v>39534</v>
      </c>
      <c r="G2833" s="33">
        <f t="shared" si="515"/>
        <v>3</v>
      </c>
      <c r="H2833" s="33">
        <f t="shared" si="516"/>
        <v>2008</v>
      </c>
      <c r="I2833" s="34">
        <v>9.3000000000000007</v>
      </c>
      <c r="K2833" s="32">
        <v>35436</v>
      </c>
      <c r="L2833" s="33">
        <f t="shared" si="517"/>
        <v>1</v>
      </c>
      <c r="M2833" s="33">
        <f t="shared" si="518"/>
        <v>1997</v>
      </c>
      <c r="N2833" s="34">
        <v>26.25</v>
      </c>
      <c r="P2833" s="32">
        <v>35943</v>
      </c>
      <c r="Q2833" s="33">
        <f t="shared" si="519"/>
        <v>5</v>
      </c>
      <c r="R2833" s="33">
        <f t="shared" si="520"/>
        <v>1998</v>
      </c>
      <c r="S2833" s="34">
        <v>14.71</v>
      </c>
    </row>
    <row r="2834" spans="1:19">
      <c r="A2834" s="32">
        <v>37861</v>
      </c>
      <c r="B2834" s="33">
        <f t="shared" si="513"/>
        <v>8</v>
      </c>
      <c r="C2834" s="33">
        <f t="shared" si="514"/>
        <v>2003</v>
      </c>
      <c r="D2834" s="34">
        <v>0.54700000000000004</v>
      </c>
      <c r="F2834" s="32">
        <v>39535</v>
      </c>
      <c r="G2834" s="33">
        <f t="shared" si="515"/>
        <v>3</v>
      </c>
      <c r="H2834" s="33">
        <f t="shared" si="516"/>
        <v>2008</v>
      </c>
      <c r="I2834" s="34">
        <v>9.36</v>
      </c>
      <c r="K2834" s="32">
        <v>35437</v>
      </c>
      <c r="L2834" s="33">
        <f t="shared" si="517"/>
        <v>1</v>
      </c>
      <c r="M2834" s="33">
        <f t="shared" si="518"/>
        <v>1997</v>
      </c>
      <c r="N2834" s="34">
        <v>26.25</v>
      </c>
      <c r="P2834" s="32">
        <v>35944</v>
      </c>
      <c r="Q2834" s="33">
        <f t="shared" si="519"/>
        <v>5</v>
      </c>
      <c r="R2834" s="33">
        <f t="shared" si="520"/>
        <v>1998</v>
      </c>
      <c r="S2834" s="34">
        <v>14.03</v>
      </c>
    </row>
    <row r="2835" spans="1:19">
      <c r="A2835" s="32">
        <v>37862</v>
      </c>
      <c r="B2835" s="33">
        <f t="shared" si="513"/>
        <v>8</v>
      </c>
      <c r="C2835" s="33">
        <f t="shared" si="514"/>
        <v>2003</v>
      </c>
      <c r="D2835" s="34">
        <v>0.54700000000000004</v>
      </c>
      <c r="F2835" s="32">
        <v>39538</v>
      </c>
      <c r="G2835" s="33">
        <f t="shared" si="515"/>
        <v>3</v>
      </c>
      <c r="H2835" s="33">
        <f t="shared" si="516"/>
        <v>2008</v>
      </c>
      <c r="I2835" s="34">
        <v>9.86</v>
      </c>
      <c r="K2835" s="32">
        <v>35438</v>
      </c>
      <c r="L2835" s="33">
        <f t="shared" si="517"/>
        <v>1</v>
      </c>
      <c r="M2835" s="33">
        <f t="shared" si="518"/>
        <v>1997</v>
      </c>
      <c r="N2835" s="34">
        <v>26.55</v>
      </c>
      <c r="P2835" s="32">
        <v>35947</v>
      </c>
      <c r="Q2835" s="33">
        <f t="shared" si="519"/>
        <v>6</v>
      </c>
      <c r="R2835" s="33">
        <f t="shared" si="520"/>
        <v>1998</v>
      </c>
      <c r="S2835" s="34">
        <v>13.66</v>
      </c>
    </row>
    <row r="2836" spans="1:19">
      <c r="A2836" s="32">
        <v>37866</v>
      </c>
      <c r="B2836" s="33">
        <f t="shared" si="513"/>
        <v>9</v>
      </c>
      <c r="C2836" s="33">
        <f t="shared" si="514"/>
        <v>2003</v>
      </c>
      <c r="D2836" s="34">
        <v>0.52800000000000002</v>
      </c>
      <c r="F2836" s="32">
        <v>39539</v>
      </c>
      <c r="G2836" s="33">
        <f t="shared" si="515"/>
        <v>4</v>
      </c>
      <c r="H2836" s="33">
        <f t="shared" si="516"/>
        <v>2008</v>
      </c>
      <c r="I2836" s="34">
        <v>9.92</v>
      </c>
      <c r="K2836" s="32">
        <v>35439</v>
      </c>
      <c r="L2836" s="33">
        <f t="shared" si="517"/>
        <v>1</v>
      </c>
      <c r="M2836" s="33">
        <f t="shared" si="518"/>
        <v>1997</v>
      </c>
      <c r="N2836" s="34">
        <v>26.3</v>
      </c>
      <c r="P2836" s="32">
        <v>35948</v>
      </c>
      <c r="Q2836" s="33">
        <f t="shared" si="519"/>
        <v>6</v>
      </c>
      <c r="R2836" s="33">
        <f t="shared" si="520"/>
        <v>1998</v>
      </c>
      <c r="S2836" s="34">
        <v>13.62</v>
      </c>
    </row>
    <row r="2837" spans="1:19">
      <c r="A2837" s="32">
        <v>37867</v>
      </c>
      <c r="B2837" s="33">
        <f t="shared" si="513"/>
        <v>9</v>
      </c>
      <c r="C2837" s="33">
        <f t="shared" si="514"/>
        <v>2003</v>
      </c>
      <c r="D2837" s="34">
        <v>0.53100000000000003</v>
      </c>
      <c r="F2837" s="32">
        <v>39540</v>
      </c>
      <c r="G2837" s="33">
        <f t="shared" si="515"/>
        <v>4</v>
      </c>
      <c r="H2837" s="33">
        <f t="shared" si="516"/>
        <v>2008</v>
      </c>
      <c r="I2837" s="34">
        <v>9.6</v>
      </c>
      <c r="K2837" s="32">
        <v>35440</v>
      </c>
      <c r="L2837" s="33">
        <f t="shared" si="517"/>
        <v>1</v>
      </c>
      <c r="M2837" s="33">
        <f t="shared" si="518"/>
        <v>1997</v>
      </c>
      <c r="N2837" s="34">
        <v>26.15</v>
      </c>
      <c r="P2837" s="32">
        <v>35949</v>
      </c>
      <c r="Q2837" s="33">
        <f t="shared" si="519"/>
        <v>6</v>
      </c>
      <c r="R2837" s="33">
        <f t="shared" si="520"/>
        <v>1998</v>
      </c>
      <c r="S2837" s="34">
        <v>13.23</v>
      </c>
    </row>
    <row r="2838" spans="1:19">
      <c r="A2838" s="32">
        <v>37868</v>
      </c>
      <c r="B2838" s="33">
        <f t="shared" si="513"/>
        <v>9</v>
      </c>
      <c r="C2838" s="33">
        <f t="shared" si="514"/>
        <v>2003</v>
      </c>
      <c r="D2838" s="34">
        <v>0.53500000000000003</v>
      </c>
      <c r="F2838" s="32">
        <v>39541</v>
      </c>
      <c r="G2838" s="33">
        <f t="shared" si="515"/>
        <v>4</v>
      </c>
      <c r="H2838" s="33">
        <f t="shared" si="516"/>
        <v>2008</v>
      </c>
      <c r="I2838" s="34">
        <v>9.68</v>
      </c>
      <c r="K2838" s="32">
        <v>35443</v>
      </c>
      <c r="L2838" s="33">
        <f t="shared" si="517"/>
        <v>1</v>
      </c>
      <c r="M2838" s="33">
        <f t="shared" si="518"/>
        <v>1997</v>
      </c>
      <c r="N2838" s="34">
        <v>25.2</v>
      </c>
      <c r="P2838" s="32">
        <v>35950</v>
      </c>
      <c r="Q2838" s="33">
        <f t="shared" si="519"/>
        <v>6</v>
      </c>
      <c r="R2838" s="33">
        <f t="shared" si="520"/>
        <v>1998</v>
      </c>
      <c r="S2838" s="34">
        <v>13.71</v>
      </c>
    </row>
    <row r="2839" spans="1:19">
      <c r="A2839" s="32">
        <v>37869</v>
      </c>
      <c r="B2839" s="33">
        <f t="shared" si="513"/>
        <v>9</v>
      </c>
      <c r="C2839" s="33">
        <f t="shared" si="514"/>
        <v>2003</v>
      </c>
      <c r="D2839" s="34">
        <v>0.53300000000000003</v>
      </c>
      <c r="F2839" s="32">
        <v>39542</v>
      </c>
      <c r="G2839" s="33">
        <f t="shared" si="515"/>
        <v>4</v>
      </c>
      <c r="H2839" s="33">
        <f t="shared" si="516"/>
        <v>2008</v>
      </c>
      <c r="I2839" s="34">
        <v>9.36</v>
      </c>
      <c r="K2839" s="32">
        <v>35444</v>
      </c>
      <c r="L2839" s="33">
        <f t="shared" si="517"/>
        <v>1</v>
      </c>
      <c r="M2839" s="33">
        <f t="shared" si="518"/>
        <v>1997</v>
      </c>
      <c r="N2839" s="34">
        <v>25.1</v>
      </c>
      <c r="P2839" s="32">
        <v>35951</v>
      </c>
      <c r="Q2839" s="33">
        <f t="shared" si="519"/>
        <v>6</v>
      </c>
      <c r="R2839" s="33">
        <f t="shared" si="520"/>
        <v>1998</v>
      </c>
      <c r="S2839" s="34">
        <v>13.95</v>
      </c>
    </row>
    <row r="2840" spans="1:19">
      <c r="A2840" s="32">
        <v>37872</v>
      </c>
      <c r="B2840" s="33">
        <f t="shared" si="513"/>
        <v>9</v>
      </c>
      <c r="C2840" s="33">
        <f t="shared" si="514"/>
        <v>2003</v>
      </c>
      <c r="D2840" s="34">
        <v>0.53</v>
      </c>
      <c r="F2840" s="32">
        <v>39545</v>
      </c>
      <c r="G2840" s="33">
        <f t="shared" si="515"/>
        <v>4</v>
      </c>
      <c r="H2840" s="33">
        <f t="shared" si="516"/>
        <v>2008</v>
      </c>
      <c r="I2840" s="34">
        <v>9.48</v>
      </c>
      <c r="K2840" s="32">
        <v>35445</v>
      </c>
      <c r="L2840" s="33">
        <f t="shared" si="517"/>
        <v>1</v>
      </c>
      <c r="M2840" s="33">
        <f t="shared" si="518"/>
        <v>1997</v>
      </c>
      <c r="N2840" s="34">
        <v>25.95</v>
      </c>
      <c r="P2840" s="32">
        <v>35954</v>
      </c>
      <c r="Q2840" s="33">
        <f t="shared" si="519"/>
        <v>6</v>
      </c>
      <c r="R2840" s="33">
        <f t="shared" si="520"/>
        <v>1998</v>
      </c>
      <c r="S2840" s="34">
        <v>13.56</v>
      </c>
    </row>
    <row r="2841" spans="1:19">
      <c r="A2841" s="32">
        <v>37873</v>
      </c>
      <c r="B2841" s="33">
        <f t="shared" si="513"/>
        <v>9</v>
      </c>
      <c r="C2841" s="33">
        <f t="shared" si="514"/>
        <v>2003</v>
      </c>
      <c r="D2841" s="34">
        <v>0.53300000000000003</v>
      </c>
      <c r="F2841" s="32">
        <v>39546</v>
      </c>
      <c r="G2841" s="33">
        <f t="shared" si="515"/>
        <v>4</v>
      </c>
      <c r="H2841" s="33">
        <f t="shared" si="516"/>
        <v>2008</v>
      </c>
      <c r="I2841" s="34">
        <v>9.7799999999999994</v>
      </c>
      <c r="K2841" s="32">
        <v>35446</v>
      </c>
      <c r="L2841" s="33">
        <f t="shared" si="517"/>
        <v>1</v>
      </c>
      <c r="M2841" s="33">
        <f t="shared" si="518"/>
        <v>1997</v>
      </c>
      <c r="N2841" s="34">
        <v>25.45</v>
      </c>
      <c r="P2841" s="32">
        <v>35955</v>
      </c>
      <c r="Q2841" s="33">
        <f t="shared" si="519"/>
        <v>6</v>
      </c>
      <c r="R2841" s="33">
        <f t="shared" si="520"/>
        <v>1998</v>
      </c>
      <c r="S2841" s="34">
        <v>12.76</v>
      </c>
    </row>
    <row r="2842" spans="1:19">
      <c r="A2842" s="32">
        <v>37874</v>
      </c>
      <c r="B2842" s="33">
        <f t="shared" si="513"/>
        <v>9</v>
      </c>
      <c r="C2842" s="33">
        <f t="shared" si="514"/>
        <v>2003</v>
      </c>
      <c r="D2842" s="34">
        <v>0.53300000000000003</v>
      </c>
      <c r="F2842" s="32">
        <v>39547</v>
      </c>
      <c r="G2842" s="33">
        <f t="shared" si="515"/>
        <v>4</v>
      </c>
      <c r="H2842" s="33">
        <f t="shared" si="516"/>
        <v>2008</v>
      </c>
      <c r="I2842" s="34">
        <v>9.8800000000000008</v>
      </c>
      <c r="K2842" s="32">
        <v>35447</v>
      </c>
      <c r="L2842" s="33">
        <f t="shared" si="517"/>
        <v>1</v>
      </c>
      <c r="M2842" s="33">
        <f t="shared" si="518"/>
        <v>1997</v>
      </c>
      <c r="N2842" s="34">
        <v>25.4</v>
      </c>
      <c r="P2842" s="32">
        <v>35956</v>
      </c>
      <c r="Q2842" s="33">
        <f t="shared" si="519"/>
        <v>6</v>
      </c>
      <c r="R2842" s="33">
        <f t="shared" si="520"/>
        <v>1998</v>
      </c>
      <c r="S2842" s="34">
        <v>12.23</v>
      </c>
    </row>
    <row r="2843" spans="1:19">
      <c r="A2843" s="32">
        <v>37875</v>
      </c>
      <c r="B2843" s="33">
        <f t="shared" si="513"/>
        <v>9</v>
      </c>
      <c r="C2843" s="33">
        <f t="shared" si="514"/>
        <v>2003</v>
      </c>
      <c r="D2843" s="34">
        <v>0.53</v>
      </c>
      <c r="F2843" s="32">
        <v>39548</v>
      </c>
      <c r="G2843" s="33">
        <f t="shared" si="515"/>
        <v>4</v>
      </c>
      <c r="H2843" s="33">
        <f t="shared" si="516"/>
        <v>2008</v>
      </c>
      <c r="I2843" s="34">
        <v>10.18</v>
      </c>
      <c r="K2843" s="32">
        <v>35450</v>
      </c>
      <c r="L2843" s="33">
        <f t="shared" si="517"/>
        <v>1</v>
      </c>
      <c r="M2843" s="33">
        <f t="shared" si="518"/>
        <v>1997</v>
      </c>
      <c r="N2843" s="34">
        <v>25.1</v>
      </c>
      <c r="P2843" s="32">
        <v>35957</v>
      </c>
      <c r="Q2843" s="33">
        <f t="shared" si="519"/>
        <v>6</v>
      </c>
      <c r="R2843" s="33">
        <f t="shared" si="520"/>
        <v>1998</v>
      </c>
      <c r="S2843" s="34">
        <v>12.12</v>
      </c>
    </row>
    <row r="2844" spans="1:19">
      <c r="A2844" s="32">
        <v>37876</v>
      </c>
      <c r="B2844" s="33">
        <f t="shared" si="513"/>
        <v>9</v>
      </c>
      <c r="C2844" s="33">
        <f t="shared" si="514"/>
        <v>2003</v>
      </c>
      <c r="D2844" s="34">
        <v>0.52800000000000002</v>
      </c>
      <c r="F2844" s="32">
        <v>39549</v>
      </c>
      <c r="G2844" s="33">
        <f t="shared" si="515"/>
        <v>4</v>
      </c>
      <c r="H2844" s="33">
        <f t="shared" si="516"/>
        <v>2008</v>
      </c>
      <c r="I2844" s="34">
        <v>10.07</v>
      </c>
      <c r="K2844" s="32">
        <v>35451</v>
      </c>
      <c r="L2844" s="33">
        <f t="shared" si="517"/>
        <v>1</v>
      </c>
      <c r="M2844" s="33">
        <f t="shared" si="518"/>
        <v>1997</v>
      </c>
      <c r="N2844" s="34">
        <v>24.8</v>
      </c>
      <c r="P2844" s="32">
        <v>35958</v>
      </c>
      <c r="Q2844" s="33">
        <f t="shared" si="519"/>
        <v>6</v>
      </c>
      <c r="R2844" s="33">
        <f t="shared" si="520"/>
        <v>1998</v>
      </c>
      <c r="S2844" s="34">
        <v>11.62</v>
      </c>
    </row>
    <row r="2845" spans="1:19">
      <c r="A2845" s="32">
        <v>37879</v>
      </c>
      <c r="B2845" s="33">
        <f t="shared" si="513"/>
        <v>9</v>
      </c>
      <c r="C2845" s="33">
        <f t="shared" si="514"/>
        <v>2003</v>
      </c>
      <c r="D2845" s="34">
        <v>0.52700000000000002</v>
      </c>
      <c r="F2845" s="32">
        <v>39552</v>
      </c>
      <c r="G2845" s="33">
        <f t="shared" si="515"/>
        <v>4</v>
      </c>
      <c r="H2845" s="33">
        <f t="shared" si="516"/>
        <v>2008</v>
      </c>
      <c r="I2845" s="34">
        <v>10.029999999999999</v>
      </c>
      <c r="K2845" s="32">
        <v>35452</v>
      </c>
      <c r="L2845" s="33">
        <f t="shared" si="517"/>
        <v>1</v>
      </c>
      <c r="M2845" s="33">
        <f t="shared" si="518"/>
        <v>1997</v>
      </c>
      <c r="N2845" s="34">
        <v>24.4</v>
      </c>
      <c r="P2845" s="32">
        <v>35961</v>
      </c>
      <c r="Q2845" s="33">
        <f t="shared" si="519"/>
        <v>6</v>
      </c>
      <c r="R2845" s="33">
        <f t="shared" si="520"/>
        <v>1998</v>
      </c>
      <c r="S2845" s="34">
        <v>10.77</v>
      </c>
    </row>
    <row r="2846" spans="1:19">
      <c r="A2846" s="32">
        <v>37880</v>
      </c>
      <c r="B2846" s="33">
        <f t="shared" si="513"/>
        <v>9</v>
      </c>
      <c r="C2846" s="33">
        <f t="shared" si="514"/>
        <v>2003</v>
      </c>
      <c r="D2846" s="34">
        <v>0.52</v>
      </c>
      <c r="F2846" s="32">
        <v>39553</v>
      </c>
      <c r="G2846" s="33">
        <f t="shared" si="515"/>
        <v>4</v>
      </c>
      <c r="H2846" s="33">
        <f t="shared" si="516"/>
        <v>2008</v>
      </c>
      <c r="I2846" s="34">
        <v>10.16</v>
      </c>
      <c r="K2846" s="32">
        <v>35453</v>
      </c>
      <c r="L2846" s="33">
        <f t="shared" si="517"/>
        <v>1</v>
      </c>
      <c r="M2846" s="33">
        <f t="shared" si="518"/>
        <v>1997</v>
      </c>
      <c r="N2846" s="34">
        <v>23.85</v>
      </c>
      <c r="P2846" s="32">
        <v>35962</v>
      </c>
      <c r="Q2846" s="33">
        <f t="shared" si="519"/>
        <v>6</v>
      </c>
      <c r="R2846" s="33">
        <f t="shared" si="520"/>
        <v>1998</v>
      </c>
      <c r="S2846" s="34">
        <v>10.77</v>
      </c>
    </row>
    <row r="2847" spans="1:19">
      <c r="A2847" s="32">
        <v>37881</v>
      </c>
      <c r="B2847" s="33">
        <f t="shared" si="513"/>
        <v>9</v>
      </c>
      <c r="C2847" s="33">
        <f t="shared" si="514"/>
        <v>2003</v>
      </c>
      <c r="D2847" s="34">
        <v>0.51300000000000001</v>
      </c>
      <c r="F2847" s="32">
        <v>39554</v>
      </c>
      <c r="G2847" s="33">
        <f t="shared" si="515"/>
        <v>4</v>
      </c>
      <c r="H2847" s="33">
        <f t="shared" si="516"/>
        <v>2008</v>
      </c>
      <c r="I2847" s="34">
        <v>10.11</v>
      </c>
      <c r="K2847" s="32">
        <v>35454</v>
      </c>
      <c r="L2847" s="33">
        <f t="shared" si="517"/>
        <v>1</v>
      </c>
      <c r="M2847" s="33">
        <f t="shared" si="518"/>
        <v>1997</v>
      </c>
      <c r="N2847" s="34">
        <v>23.85</v>
      </c>
      <c r="P2847" s="32">
        <v>35963</v>
      </c>
      <c r="Q2847" s="33">
        <f t="shared" si="519"/>
        <v>6</v>
      </c>
      <c r="R2847" s="33">
        <f t="shared" si="520"/>
        <v>1998</v>
      </c>
      <c r="S2847" s="34">
        <v>11.3</v>
      </c>
    </row>
    <row r="2848" spans="1:19">
      <c r="A2848" s="32">
        <v>37882</v>
      </c>
      <c r="B2848" s="33">
        <f t="shared" si="513"/>
        <v>9</v>
      </c>
      <c r="C2848" s="33">
        <f t="shared" si="514"/>
        <v>2003</v>
      </c>
      <c r="D2848" s="34">
        <v>0.50800000000000001</v>
      </c>
      <c r="F2848" s="32">
        <v>39555</v>
      </c>
      <c r="G2848" s="33">
        <f t="shared" si="515"/>
        <v>4</v>
      </c>
      <c r="H2848" s="33">
        <f t="shared" si="516"/>
        <v>2008</v>
      </c>
      <c r="I2848" s="34">
        <v>10.27</v>
      </c>
      <c r="K2848" s="32">
        <v>35457</v>
      </c>
      <c r="L2848" s="33">
        <f t="shared" si="517"/>
        <v>1</v>
      </c>
      <c r="M2848" s="33">
        <f t="shared" si="518"/>
        <v>1997</v>
      </c>
      <c r="N2848" s="34">
        <v>23.85</v>
      </c>
      <c r="P2848" s="32">
        <v>35964</v>
      </c>
      <c r="Q2848" s="33">
        <f t="shared" si="519"/>
        <v>6</v>
      </c>
      <c r="R2848" s="33">
        <f t="shared" si="520"/>
        <v>1998</v>
      </c>
      <c r="S2848" s="34">
        <v>10.88</v>
      </c>
    </row>
    <row r="2849" spans="1:19">
      <c r="A2849" s="32">
        <v>37883</v>
      </c>
      <c r="B2849" s="33">
        <f t="shared" si="513"/>
        <v>9</v>
      </c>
      <c r="C2849" s="33">
        <f t="shared" si="514"/>
        <v>2003</v>
      </c>
      <c r="D2849" s="34">
        <v>0.503</v>
      </c>
      <c r="F2849" s="32">
        <v>39556</v>
      </c>
      <c r="G2849" s="33">
        <f t="shared" si="515"/>
        <v>4</v>
      </c>
      <c r="H2849" s="33">
        <f t="shared" si="516"/>
        <v>2008</v>
      </c>
      <c r="I2849" s="34">
        <v>10.08</v>
      </c>
      <c r="K2849" s="32">
        <v>35458</v>
      </c>
      <c r="L2849" s="33">
        <f t="shared" si="517"/>
        <v>1</v>
      </c>
      <c r="M2849" s="33">
        <f t="shared" si="518"/>
        <v>1997</v>
      </c>
      <c r="N2849" s="34">
        <v>23.9</v>
      </c>
      <c r="P2849" s="32">
        <v>35965</v>
      </c>
      <c r="Q2849" s="33">
        <f t="shared" si="519"/>
        <v>6</v>
      </c>
      <c r="R2849" s="33">
        <f t="shared" si="520"/>
        <v>1998</v>
      </c>
      <c r="S2849" s="34">
        <v>10.89</v>
      </c>
    </row>
    <row r="2850" spans="1:19">
      <c r="A2850" s="32">
        <v>37886</v>
      </c>
      <c r="B2850" s="33">
        <f t="shared" si="513"/>
        <v>9</v>
      </c>
      <c r="C2850" s="33">
        <f t="shared" si="514"/>
        <v>2003</v>
      </c>
      <c r="D2850" s="34">
        <v>0.5</v>
      </c>
      <c r="F2850" s="32">
        <v>39559</v>
      </c>
      <c r="G2850" s="33">
        <f t="shared" si="515"/>
        <v>4</v>
      </c>
      <c r="H2850" s="33">
        <f t="shared" si="516"/>
        <v>2008</v>
      </c>
      <c r="I2850" s="34">
        <v>10.5</v>
      </c>
      <c r="K2850" s="32">
        <v>35459</v>
      </c>
      <c r="L2850" s="33">
        <f t="shared" si="517"/>
        <v>1</v>
      </c>
      <c r="M2850" s="33">
        <f t="shared" si="518"/>
        <v>1997</v>
      </c>
      <c r="N2850" s="34">
        <v>24.5</v>
      </c>
      <c r="P2850" s="32">
        <v>35968</v>
      </c>
      <c r="Q2850" s="33">
        <f t="shared" si="519"/>
        <v>6</v>
      </c>
      <c r="R2850" s="33">
        <f t="shared" si="520"/>
        <v>1998</v>
      </c>
      <c r="S2850" s="34">
        <v>11.23</v>
      </c>
    </row>
    <row r="2851" spans="1:19">
      <c r="A2851" s="32">
        <v>37887</v>
      </c>
      <c r="B2851" s="33">
        <f t="shared" si="513"/>
        <v>9</v>
      </c>
      <c r="C2851" s="33">
        <f t="shared" si="514"/>
        <v>2003</v>
      </c>
      <c r="D2851" s="34">
        <v>0.498</v>
      </c>
      <c r="F2851" s="32">
        <v>39560</v>
      </c>
      <c r="G2851" s="33">
        <f t="shared" si="515"/>
        <v>4</v>
      </c>
      <c r="H2851" s="33">
        <f t="shared" si="516"/>
        <v>2008</v>
      </c>
      <c r="I2851" s="34">
        <v>10.56</v>
      </c>
      <c r="K2851" s="32">
        <v>35460</v>
      </c>
      <c r="L2851" s="33">
        <f t="shared" si="517"/>
        <v>1</v>
      </c>
      <c r="M2851" s="33">
        <f t="shared" si="518"/>
        <v>1997</v>
      </c>
      <c r="N2851" s="34">
        <v>24.8</v>
      </c>
      <c r="P2851" s="32">
        <v>35969</v>
      </c>
      <c r="Q2851" s="33">
        <f t="shared" si="519"/>
        <v>6</v>
      </c>
      <c r="R2851" s="33">
        <f t="shared" si="520"/>
        <v>1998</v>
      </c>
      <c r="S2851" s="34">
        <v>12.09</v>
      </c>
    </row>
    <row r="2852" spans="1:19">
      <c r="A2852" s="32">
        <v>37888</v>
      </c>
      <c r="B2852" s="33">
        <f t="shared" ref="B2852:B2915" si="521">+MONTH(A2852)</f>
        <v>9</v>
      </c>
      <c r="C2852" s="33">
        <f t="shared" ref="C2852:C2915" si="522">+YEAR(A2852)</f>
        <v>2003</v>
      </c>
      <c r="D2852" s="34">
        <v>0.498</v>
      </c>
      <c r="F2852" s="32">
        <v>39561</v>
      </c>
      <c r="G2852" s="33">
        <f t="shared" ref="G2852:G2915" si="523">+MONTH(F2852)</f>
        <v>4</v>
      </c>
      <c r="H2852" s="33">
        <f t="shared" ref="H2852:H2915" si="524">+YEAR(F2852)</f>
        <v>2008</v>
      </c>
      <c r="I2852" s="34">
        <v>10.33</v>
      </c>
      <c r="K2852" s="32">
        <v>35461</v>
      </c>
      <c r="L2852" s="33">
        <f t="shared" ref="L2852:L2915" si="525">+MONTH(K2852)</f>
        <v>1</v>
      </c>
      <c r="M2852" s="33">
        <f t="shared" ref="M2852:M2915" si="526">+YEAR(K2852)</f>
        <v>1997</v>
      </c>
      <c r="N2852" s="34">
        <v>24.15</v>
      </c>
      <c r="P2852" s="32">
        <v>35970</v>
      </c>
      <c r="Q2852" s="33">
        <f t="shared" ref="Q2852:Q2915" si="527">+MONTH(P2852)</f>
        <v>6</v>
      </c>
      <c r="R2852" s="33">
        <f t="shared" si="520"/>
        <v>1998</v>
      </c>
      <c r="S2852" s="34">
        <v>12.5</v>
      </c>
    </row>
    <row r="2853" spans="1:19">
      <c r="A2853" s="32">
        <v>37889</v>
      </c>
      <c r="B2853" s="33">
        <f t="shared" si="521"/>
        <v>9</v>
      </c>
      <c r="C2853" s="33">
        <f t="shared" si="522"/>
        <v>2003</v>
      </c>
      <c r="D2853" s="34">
        <v>0.51100000000000001</v>
      </c>
      <c r="F2853" s="32">
        <v>39562</v>
      </c>
      <c r="G2853" s="33">
        <f t="shared" si="523"/>
        <v>4</v>
      </c>
      <c r="H2853" s="33">
        <f t="shared" si="524"/>
        <v>2008</v>
      </c>
      <c r="I2853" s="34">
        <v>10.58</v>
      </c>
      <c r="K2853" s="32">
        <v>35464</v>
      </c>
      <c r="L2853" s="33">
        <f t="shared" si="525"/>
        <v>2</v>
      </c>
      <c r="M2853" s="33">
        <f t="shared" si="526"/>
        <v>1997</v>
      </c>
      <c r="N2853" s="34">
        <v>24.2</v>
      </c>
      <c r="P2853" s="32">
        <v>35971</v>
      </c>
      <c r="Q2853" s="33">
        <f t="shared" si="527"/>
        <v>6</v>
      </c>
      <c r="R2853" s="33">
        <f t="shared" ref="R2853:R2916" si="528">+YEAR(P2853)</f>
        <v>1998</v>
      </c>
      <c r="S2853" s="34">
        <v>11.94</v>
      </c>
    </row>
    <row r="2854" spans="1:19">
      <c r="A2854" s="32">
        <v>37890</v>
      </c>
      <c r="B2854" s="33">
        <f t="shared" si="521"/>
        <v>9</v>
      </c>
      <c r="C2854" s="33">
        <f t="shared" si="522"/>
        <v>2003</v>
      </c>
      <c r="D2854" s="34">
        <v>0.50800000000000001</v>
      </c>
      <c r="F2854" s="32">
        <v>39563</v>
      </c>
      <c r="G2854" s="33">
        <f t="shared" si="523"/>
        <v>4</v>
      </c>
      <c r="H2854" s="33">
        <f t="shared" si="524"/>
        <v>2008</v>
      </c>
      <c r="I2854" s="34">
        <v>10.72</v>
      </c>
      <c r="K2854" s="32">
        <v>35465</v>
      </c>
      <c r="L2854" s="33">
        <f t="shared" si="525"/>
        <v>2</v>
      </c>
      <c r="M2854" s="33">
        <f t="shared" si="526"/>
        <v>1997</v>
      </c>
      <c r="N2854" s="34">
        <v>24</v>
      </c>
      <c r="P2854" s="32">
        <v>35972</v>
      </c>
      <c r="Q2854" s="33">
        <f t="shared" si="527"/>
        <v>6</v>
      </c>
      <c r="R2854" s="33">
        <f t="shared" si="528"/>
        <v>1998</v>
      </c>
      <c r="S2854" s="34">
        <v>12.04</v>
      </c>
    </row>
    <row r="2855" spans="1:19">
      <c r="A2855" s="32">
        <v>37893</v>
      </c>
      <c r="B2855" s="33">
        <f t="shared" si="521"/>
        <v>9</v>
      </c>
      <c r="C2855" s="33">
        <f t="shared" si="522"/>
        <v>2003</v>
      </c>
      <c r="D2855" s="34">
        <v>0.51500000000000001</v>
      </c>
      <c r="F2855" s="32">
        <v>39566</v>
      </c>
      <c r="G2855" s="33">
        <f t="shared" si="523"/>
        <v>4</v>
      </c>
      <c r="H2855" s="33">
        <f t="shared" si="524"/>
        <v>2008</v>
      </c>
      <c r="I2855" s="34">
        <v>10.95</v>
      </c>
      <c r="K2855" s="32">
        <v>35466</v>
      </c>
      <c r="L2855" s="33">
        <f t="shared" si="525"/>
        <v>2</v>
      </c>
      <c r="M2855" s="33">
        <f t="shared" si="526"/>
        <v>1997</v>
      </c>
      <c r="N2855" s="34">
        <v>23.9</v>
      </c>
      <c r="P2855" s="32">
        <v>35975</v>
      </c>
      <c r="Q2855" s="33">
        <f t="shared" si="527"/>
        <v>6</v>
      </c>
      <c r="R2855" s="33">
        <f t="shared" si="528"/>
        <v>1998</v>
      </c>
      <c r="S2855" s="34">
        <v>11.83</v>
      </c>
    </row>
    <row r="2856" spans="1:19">
      <c r="A2856" s="32">
        <v>37894</v>
      </c>
      <c r="B2856" s="33">
        <f t="shared" si="521"/>
        <v>9</v>
      </c>
      <c r="C2856" s="33">
        <f t="shared" si="522"/>
        <v>2003</v>
      </c>
      <c r="D2856" s="34">
        <v>0.52500000000000002</v>
      </c>
      <c r="F2856" s="32">
        <v>39567</v>
      </c>
      <c r="G2856" s="33">
        <f t="shared" si="523"/>
        <v>4</v>
      </c>
      <c r="H2856" s="33">
        <f t="shared" si="524"/>
        <v>2008</v>
      </c>
      <c r="I2856" s="34">
        <v>10.94</v>
      </c>
      <c r="K2856" s="32">
        <v>35467</v>
      </c>
      <c r="L2856" s="33">
        <f t="shared" si="525"/>
        <v>2</v>
      </c>
      <c r="M2856" s="33">
        <f t="shared" si="526"/>
        <v>1997</v>
      </c>
      <c r="N2856" s="34">
        <v>23.05</v>
      </c>
      <c r="P2856" s="32">
        <v>35976</v>
      </c>
      <c r="Q2856" s="33">
        <f t="shared" si="527"/>
        <v>6</v>
      </c>
      <c r="R2856" s="33">
        <f t="shared" si="528"/>
        <v>1998</v>
      </c>
      <c r="S2856" s="34">
        <v>11.84</v>
      </c>
    </row>
    <row r="2857" spans="1:19">
      <c r="A2857" s="32">
        <v>37895</v>
      </c>
      <c r="B2857" s="33">
        <f t="shared" si="521"/>
        <v>10</v>
      </c>
      <c r="C2857" s="33">
        <f t="shared" si="522"/>
        <v>2003</v>
      </c>
      <c r="D2857" s="34">
        <v>0.52800000000000002</v>
      </c>
      <c r="F2857" s="32">
        <v>39568</v>
      </c>
      <c r="G2857" s="33">
        <f t="shared" si="523"/>
        <v>4</v>
      </c>
      <c r="H2857" s="33">
        <f t="shared" si="524"/>
        <v>2008</v>
      </c>
      <c r="I2857" s="34">
        <v>10.81</v>
      </c>
      <c r="K2857" s="32">
        <v>35468</v>
      </c>
      <c r="L2857" s="33">
        <f t="shared" si="525"/>
        <v>2</v>
      </c>
      <c r="M2857" s="33">
        <f t="shared" si="526"/>
        <v>1997</v>
      </c>
      <c r="N2857" s="34">
        <v>22.3</v>
      </c>
      <c r="P2857" s="32">
        <v>35977</v>
      </c>
      <c r="Q2857" s="33">
        <f t="shared" si="527"/>
        <v>7</v>
      </c>
      <c r="R2857" s="33">
        <f t="shared" si="528"/>
        <v>1998</v>
      </c>
      <c r="S2857" s="34">
        <v>11.93</v>
      </c>
    </row>
    <row r="2858" spans="1:19">
      <c r="A2858" s="32">
        <v>37896</v>
      </c>
      <c r="B2858" s="33">
        <f t="shared" si="521"/>
        <v>10</v>
      </c>
      <c r="C2858" s="33">
        <f t="shared" si="522"/>
        <v>2003</v>
      </c>
      <c r="D2858" s="34">
        <v>0.52800000000000002</v>
      </c>
      <c r="F2858" s="32">
        <v>39569</v>
      </c>
      <c r="G2858" s="33">
        <f t="shared" si="523"/>
        <v>5</v>
      </c>
      <c r="H2858" s="33">
        <f t="shared" si="524"/>
        <v>2008</v>
      </c>
      <c r="I2858" s="34">
        <v>10.66</v>
      </c>
      <c r="K2858" s="32">
        <v>35471</v>
      </c>
      <c r="L2858" s="33">
        <f t="shared" si="525"/>
        <v>2</v>
      </c>
      <c r="M2858" s="33">
        <f t="shared" si="526"/>
        <v>1997</v>
      </c>
      <c r="N2858" s="34">
        <v>22.45</v>
      </c>
      <c r="P2858" s="32">
        <v>35978</v>
      </c>
      <c r="Q2858" s="33">
        <f t="shared" si="527"/>
        <v>7</v>
      </c>
      <c r="R2858" s="33">
        <f t="shared" si="528"/>
        <v>1998</v>
      </c>
      <c r="S2858" s="34">
        <v>11.95</v>
      </c>
    </row>
    <row r="2859" spans="1:19">
      <c r="A2859" s="32">
        <v>37897</v>
      </c>
      <c r="B2859" s="33">
        <f t="shared" si="521"/>
        <v>10</v>
      </c>
      <c r="C2859" s="33">
        <f t="shared" si="522"/>
        <v>2003</v>
      </c>
      <c r="D2859" s="34">
        <v>0.53300000000000003</v>
      </c>
      <c r="F2859" s="32">
        <v>39570</v>
      </c>
      <c r="G2859" s="33">
        <f t="shared" si="523"/>
        <v>5</v>
      </c>
      <c r="H2859" s="33">
        <f t="shared" si="524"/>
        <v>2008</v>
      </c>
      <c r="I2859" s="34">
        <v>10.37</v>
      </c>
      <c r="K2859" s="32">
        <v>35472</v>
      </c>
      <c r="L2859" s="33">
        <f t="shared" si="525"/>
        <v>2</v>
      </c>
      <c r="M2859" s="33">
        <f t="shared" si="526"/>
        <v>1997</v>
      </c>
      <c r="N2859" s="34">
        <v>22.35</v>
      </c>
      <c r="P2859" s="32">
        <v>35979</v>
      </c>
      <c r="Q2859" s="33">
        <f t="shared" si="527"/>
        <v>7</v>
      </c>
      <c r="R2859" s="33">
        <f t="shared" si="528"/>
        <v>1998</v>
      </c>
      <c r="S2859" s="34">
        <v>11.79</v>
      </c>
    </row>
    <row r="2860" spans="1:19">
      <c r="A2860" s="32">
        <v>37900</v>
      </c>
      <c r="B2860" s="33">
        <f t="shared" si="521"/>
        <v>10</v>
      </c>
      <c r="C2860" s="33">
        <f t="shared" si="522"/>
        <v>2003</v>
      </c>
      <c r="D2860" s="34">
        <v>0.54300000000000004</v>
      </c>
      <c r="F2860" s="32">
        <v>39573</v>
      </c>
      <c r="G2860" s="33">
        <f t="shared" si="523"/>
        <v>5</v>
      </c>
      <c r="H2860" s="33">
        <f t="shared" si="524"/>
        <v>2008</v>
      </c>
      <c r="I2860" s="34">
        <v>10.77</v>
      </c>
      <c r="K2860" s="32">
        <v>35473</v>
      </c>
      <c r="L2860" s="33">
        <f t="shared" si="525"/>
        <v>2</v>
      </c>
      <c r="M2860" s="33">
        <f t="shared" si="526"/>
        <v>1997</v>
      </c>
      <c r="N2860" s="34">
        <v>21.75</v>
      </c>
      <c r="P2860" s="32">
        <v>35982</v>
      </c>
      <c r="Q2860" s="33">
        <f t="shared" si="527"/>
        <v>7</v>
      </c>
      <c r="R2860" s="33">
        <f t="shared" si="528"/>
        <v>1998</v>
      </c>
      <c r="S2860" s="34">
        <v>11.7</v>
      </c>
    </row>
    <row r="2861" spans="1:19">
      <c r="A2861" s="32">
        <v>37901</v>
      </c>
      <c r="B2861" s="33">
        <f t="shared" si="521"/>
        <v>10</v>
      </c>
      <c r="C2861" s="33">
        <f t="shared" si="522"/>
        <v>2003</v>
      </c>
      <c r="D2861" s="34">
        <v>0.54800000000000004</v>
      </c>
      <c r="F2861" s="32">
        <v>39574</v>
      </c>
      <c r="G2861" s="33">
        <f t="shared" si="523"/>
        <v>5</v>
      </c>
      <c r="H2861" s="33">
        <f t="shared" si="524"/>
        <v>2008</v>
      </c>
      <c r="I2861" s="34">
        <v>11.09</v>
      </c>
      <c r="K2861" s="32">
        <v>35474</v>
      </c>
      <c r="L2861" s="33">
        <f t="shared" si="525"/>
        <v>2</v>
      </c>
      <c r="M2861" s="33">
        <f t="shared" si="526"/>
        <v>1997</v>
      </c>
      <c r="N2861" s="34">
        <v>22.1</v>
      </c>
      <c r="P2861" s="32">
        <v>35983</v>
      </c>
      <c r="Q2861" s="33">
        <f t="shared" si="527"/>
        <v>7</v>
      </c>
      <c r="R2861" s="33">
        <f t="shared" si="528"/>
        <v>1998</v>
      </c>
      <c r="S2861" s="34">
        <v>11.66</v>
      </c>
    </row>
    <row r="2862" spans="1:19">
      <c r="A2862" s="32">
        <v>37902</v>
      </c>
      <c r="B2862" s="33">
        <f t="shared" si="521"/>
        <v>10</v>
      </c>
      <c r="C2862" s="33">
        <f t="shared" si="522"/>
        <v>2003</v>
      </c>
      <c r="D2862" s="34">
        <v>0.55900000000000005</v>
      </c>
      <c r="F2862" s="32">
        <v>39575</v>
      </c>
      <c r="G2862" s="33">
        <f t="shared" si="523"/>
        <v>5</v>
      </c>
      <c r="H2862" s="33">
        <f t="shared" si="524"/>
        <v>2008</v>
      </c>
      <c r="I2862" s="34">
        <v>11.08</v>
      </c>
      <c r="K2862" s="32">
        <v>35475</v>
      </c>
      <c r="L2862" s="33">
        <f t="shared" si="525"/>
        <v>2</v>
      </c>
      <c r="M2862" s="33">
        <f t="shared" si="526"/>
        <v>1997</v>
      </c>
      <c r="N2862" s="34">
        <v>22.4</v>
      </c>
      <c r="P2862" s="32">
        <v>35984</v>
      </c>
      <c r="Q2862" s="33">
        <f t="shared" si="527"/>
        <v>7</v>
      </c>
      <c r="R2862" s="33">
        <f t="shared" si="528"/>
        <v>1998</v>
      </c>
      <c r="S2862" s="34">
        <v>11.71</v>
      </c>
    </row>
    <row r="2863" spans="1:19">
      <c r="A2863" s="32">
        <v>37903</v>
      </c>
      <c r="B2863" s="33">
        <f t="shared" si="521"/>
        <v>10</v>
      </c>
      <c r="C2863" s="33">
        <f t="shared" si="522"/>
        <v>2003</v>
      </c>
      <c r="D2863" s="34">
        <v>0.57999999999999996</v>
      </c>
      <c r="F2863" s="32">
        <v>39576</v>
      </c>
      <c r="G2863" s="33">
        <f t="shared" si="523"/>
        <v>5</v>
      </c>
      <c r="H2863" s="33">
        <f t="shared" si="524"/>
        <v>2008</v>
      </c>
      <c r="I2863" s="34">
        <v>11.33</v>
      </c>
      <c r="K2863" s="32">
        <v>35479</v>
      </c>
      <c r="L2863" s="33">
        <f t="shared" si="525"/>
        <v>2</v>
      </c>
      <c r="M2863" s="33">
        <f t="shared" si="526"/>
        <v>1997</v>
      </c>
      <c r="N2863" s="34">
        <v>22.5</v>
      </c>
      <c r="P2863" s="32">
        <v>35985</v>
      </c>
      <c r="Q2863" s="33">
        <f t="shared" si="527"/>
        <v>7</v>
      </c>
      <c r="R2863" s="33">
        <f t="shared" si="528"/>
        <v>1998</v>
      </c>
      <c r="S2863" s="34">
        <v>11.61</v>
      </c>
    </row>
    <row r="2864" spans="1:19">
      <c r="A2864" s="32">
        <v>37904</v>
      </c>
      <c r="B2864" s="33">
        <f t="shared" si="521"/>
        <v>10</v>
      </c>
      <c r="C2864" s="33">
        <f t="shared" si="522"/>
        <v>2003</v>
      </c>
      <c r="D2864" s="34">
        <v>0.58299999999999996</v>
      </c>
      <c r="F2864" s="32">
        <v>39577</v>
      </c>
      <c r="G2864" s="33">
        <f t="shared" si="523"/>
        <v>5</v>
      </c>
      <c r="H2864" s="33">
        <f t="shared" si="524"/>
        <v>2008</v>
      </c>
      <c r="I2864" s="34">
        <v>11.29</v>
      </c>
      <c r="K2864" s="32">
        <v>35480</v>
      </c>
      <c r="L2864" s="33">
        <f t="shared" si="525"/>
        <v>2</v>
      </c>
      <c r="M2864" s="33">
        <f t="shared" si="526"/>
        <v>1997</v>
      </c>
      <c r="N2864" s="34">
        <v>22.65</v>
      </c>
      <c r="P2864" s="32">
        <v>35986</v>
      </c>
      <c r="Q2864" s="33">
        <f t="shared" si="527"/>
        <v>7</v>
      </c>
      <c r="R2864" s="33">
        <f t="shared" si="528"/>
        <v>1998</v>
      </c>
      <c r="S2864" s="34">
        <v>11.61</v>
      </c>
    </row>
    <row r="2865" spans="1:19">
      <c r="A2865" s="32">
        <v>37907</v>
      </c>
      <c r="B2865" s="33">
        <f t="shared" si="521"/>
        <v>10</v>
      </c>
      <c r="C2865" s="33">
        <f t="shared" si="522"/>
        <v>2003</v>
      </c>
      <c r="D2865" s="34">
        <v>0.57599999999999996</v>
      </c>
      <c r="F2865" s="32">
        <v>39580</v>
      </c>
      <c r="G2865" s="33">
        <f t="shared" si="523"/>
        <v>5</v>
      </c>
      <c r="H2865" s="33">
        <f t="shared" si="524"/>
        <v>2008</v>
      </c>
      <c r="I2865" s="34">
        <v>11.38</v>
      </c>
      <c r="K2865" s="32">
        <v>35481</v>
      </c>
      <c r="L2865" s="33">
        <f t="shared" si="525"/>
        <v>2</v>
      </c>
      <c r="M2865" s="33">
        <f t="shared" si="526"/>
        <v>1997</v>
      </c>
      <c r="N2865" s="34">
        <v>21.95</v>
      </c>
      <c r="P2865" s="32">
        <v>35989</v>
      </c>
      <c r="Q2865" s="33">
        <f t="shared" si="527"/>
        <v>7</v>
      </c>
      <c r="R2865" s="33">
        <f t="shared" si="528"/>
        <v>1998</v>
      </c>
      <c r="S2865" s="34">
        <v>11.56</v>
      </c>
    </row>
    <row r="2866" spans="1:19">
      <c r="A2866" s="32">
        <v>37908</v>
      </c>
      <c r="B2866" s="33">
        <f t="shared" si="521"/>
        <v>10</v>
      </c>
      <c r="C2866" s="33">
        <f t="shared" si="522"/>
        <v>2003</v>
      </c>
      <c r="D2866" s="34">
        <v>0.57499999999999996</v>
      </c>
      <c r="F2866" s="32">
        <v>39581</v>
      </c>
      <c r="G2866" s="33">
        <f t="shared" si="523"/>
        <v>5</v>
      </c>
      <c r="H2866" s="33">
        <f t="shared" si="524"/>
        <v>2008</v>
      </c>
      <c r="I2866" s="34">
        <v>11.18</v>
      </c>
      <c r="K2866" s="32">
        <v>35482</v>
      </c>
      <c r="L2866" s="33">
        <f t="shared" si="525"/>
        <v>2</v>
      </c>
      <c r="M2866" s="33">
        <f t="shared" si="526"/>
        <v>1997</v>
      </c>
      <c r="N2866" s="34">
        <v>21.6</v>
      </c>
      <c r="P2866" s="32">
        <v>35990</v>
      </c>
      <c r="Q2866" s="33">
        <f t="shared" si="527"/>
        <v>7</v>
      </c>
      <c r="R2866" s="33">
        <f t="shared" si="528"/>
        <v>1998</v>
      </c>
      <c r="S2866" s="34">
        <v>11.83</v>
      </c>
    </row>
    <row r="2867" spans="1:19">
      <c r="A2867" s="32">
        <v>37909</v>
      </c>
      <c r="B2867" s="33">
        <f t="shared" si="521"/>
        <v>10</v>
      </c>
      <c r="C2867" s="33">
        <f t="shared" si="522"/>
        <v>2003</v>
      </c>
      <c r="D2867" s="34">
        <v>0.57699999999999996</v>
      </c>
      <c r="F2867" s="32">
        <v>39582</v>
      </c>
      <c r="G2867" s="33">
        <f t="shared" si="523"/>
        <v>5</v>
      </c>
      <c r="H2867" s="33">
        <f t="shared" si="524"/>
        <v>2008</v>
      </c>
      <c r="I2867" s="34">
        <v>11.52</v>
      </c>
      <c r="K2867" s="32">
        <v>35485</v>
      </c>
      <c r="L2867" s="33">
        <f t="shared" si="525"/>
        <v>2</v>
      </c>
      <c r="M2867" s="33">
        <f t="shared" si="526"/>
        <v>1997</v>
      </c>
      <c r="N2867" s="34">
        <v>21</v>
      </c>
      <c r="P2867" s="32">
        <v>35991</v>
      </c>
      <c r="Q2867" s="33">
        <f t="shared" si="527"/>
        <v>7</v>
      </c>
      <c r="R2867" s="33">
        <f t="shared" si="528"/>
        <v>1998</v>
      </c>
      <c r="S2867" s="34">
        <v>11.79</v>
      </c>
    </row>
    <row r="2868" spans="1:19">
      <c r="A2868" s="32">
        <v>37910</v>
      </c>
      <c r="B2868" s="33">
        <f t="shared" si="521"/>
        <v>10</v>
      </c>
      <c r="C2868" s="33">
        <f t="shared" si="522"/>
        <v>2003</v>
      </c>
      <c r="D2868" s="34">
        <v>0.57499999999999996</v>
      </c>
      <c r="F2868" s="32">
        <v>39583</v>
      </c>
      <c r="G2868" s="33">
        <f t="shared" si="523"/>
        <v>5</v>
      </c>
      <c r="H2868" s="33">
        <f t="shared" si="524"/>
        <v>2008</v>
      </c>
      <c r="I2868" s="34">
        <v>11.41</v>
      </c>
      <c r="K2868" s="32">
        <v>35486</v>
      </c>
      <c r="L2868" s="33">
        <f t="shared" si="525"/>
        <v>2</v>
      </c>
      <c r="M2868" s="33">
        <f t="shared" si="526"/>
        <v>1997</v>
      </c>
      <c r="N2868" s="34">
        <v>20.95</v>
      </c>
      <c r="P2868" s="32">
        <v>35992</v>
      </c>
      <c r="Q2868" s="33">
        <f t="shared" si="527"/>
        <v>7</v>
      </c>
      <c r="R2868" s="33">
        <f t="shared" si="528"/>
        <v>1998</v>
      </c>
      <c r="S2868" s="34">
        <v>12.65</v>
      </c>
    </row>
    <row r="2869" spans="1:19">
      <c r="A2869" s="32">
        <v>37911</v>
      </c>
      <c r="B2869" s="33">
        <f t="shared" si="521"/>
        <v>10</v>
      </c>
      <c r="C2869" s="33">
        <f t="shared" si="522"/>
        <v>2003</v>
      </c>
      <c r="D2869" s="34">
        <v>0.55800000000000005</v>
      </c>
      <c r="F2869" s="32">
        <v>39584</v>
      </c>
      <c r="G2869" s="33">
        <f t="shared" si="523"/>
        <v>5</v>
      </c>
      <c r="H2869" s="33">
        <f t="shared" si="524"/>
        <v>2008</v>
      </c>
      <c r="I2869" s="34">
        <v>11.31</v>
      </c>
      <c r="K2869" s="32">
        <v>35487</v>
      </c>
      <c r="L2869" s="33">
        <f t="shared" si="525"/>
        <v>2</v>
      </c>
      <c r="M2869" s="33">
        <f t="shared" si="526"/>
        <v>1997</v>
      </c>
      <c r="N2869" s="34">
        <v>21.1</v>
      </c>
      <c r="P2869" s="32">
        <v>35993</v>
      </c>
      <c r="Q2869" s="33">
        <f t="shared" si="527"/>
        <v>7</v>
      </c>
      <c r="R2869" s="33">
        <f t="shared" si="528"/>
        <v>1998</v>
      </c>
      <c r="S2869" s="34">
        <v>12.38</v>
      </c>
    </row>
    <row r="2870" spans="1:19">
      <c r="A2870" s="32">
        <v>37914</v>
      </c>
      <c r="B2870" s="33">
        <f t="shared" si="521"/>
        <v>10</v>
      </c>
      <c r="C2870" s="33">
        <f t="shared" si="522"/>
        <v>2003</v>
      </c>
      <c r="D2870" s="34">
        <v>0.55100000000000005</v>
      </c>
      <c r="F2870" s="32">
        <v>39587</v>
      </c>
      <c r="G2870" s="33">
        <f t="shared" si="523"/>
        <v>5</v>
      </c>
      <c r="H2870" s="33">
        <f t="shared" si="524"/>
        <v>2008</v>
      </c>
      <c r="I2870" s="34">
        <v>11.1</v>
      </c>
      <c r="K2870" s="32">
        <v>35488</v>
      </c>
      <c r="L2870" s="33">
        <f t="shared" si="525"/>
        <v>2</v>
      </c>
      <c r="M2870" s="33">
        <f t="shared" si="526"/>
        <v>1997</v>
      </c>
      <c r="N2870" s="34">
        <v>20.8</v>
      </c>
      <c r="P2870" s="32">
        <v>35996</v>
      </c>
      <c r="Q2870" s="33">
        <f t="shared" si="527"/>
        <v>7</v>
      </c>
      <c r="R2870" s="33">
        <f t="shared" si="528"/>
        <v>1998</v>
      </c>
      <c r="S2870" s="34">
        <v>12.11</v>
      </c>
    </row>
    <row r="2871" spans="1:19">
      <c r="A2871" s="32">
        <v>37915</v>
      </c>
      <c r="B2871" s="33">
        <f t="shared" si="521"/>
        <v>10</v>
      </c>
      <c r="C2871" s="33">
        <f t="shared" si="522"/>
        <v>2003</v>
      </c>
      <c r="D2871" s="34">
        <v>0.55400000000000005</v>
      </c>
      <c r="F2871" s="32">
        <v>39588</v>
      </c>
      <c r="G2871" s="33">
        <f t="shared" si="523"/>
        <v>5</v>
      </c>
      <c r="H2871" s="33">
        <f t="shared" si="524"/>
        <v>2008</v>
      </c>
      <c r="I2871" s="34">
        <v>10.94</v>
      </c>
      <c r="K2871" s="32">
        <v>35489</v>
      </c>
      <c r="L2871" s="33">
        <f t="shared" si="525"/>
        <v>2</v>
      </c>
      <c r="M2871" s="33">
        <f t="shared" si="526"/>
        <v>1997</v>
      </c>
      <c r="N2871" s="34">
        <v>20.3</v>
      </c>
      <c r="P2871" s="32">
        <v>35997</v>
      </c>
      <c r="Q2871" s="33">
        <f t="shared" si="527"/>
        <v>7</v>
      </c>
      <c r="R2871" s="33">
        <f t="shared" si="528"/>
        <v>1998</v>
      </c>
      <c r="S2871" s="34">
        <v>12.01</v>
      </c>
    </row>
    <row r="2872" spans="1:19">
      <c r="A2872" s="32">
        <v>37916</v>
      </c>
      <c r="B2872" s="33">
        <f t="shared" si="521"/>
        <v>10</v>
      </c>
      <c r="C2872" s="33">
        <f t="shared" si="522"/>
        <v>2003</v>
      </c>
      <c r="D2872" s="34">
        <v>0.55000000000000004</v>
      </c>
      <c r="F2872" s="32">
        <v>39589</v>
      </c>
      <c r="G2872" s="33">
        <f t="shared" si="523"/>
        <v>5</v>
      </c>
      <c r="H2872" s="33">
        <f t="shared" si="524"/>
        <v>2008</v>
      </c>
      <c r="I2872" s="34">
        <v>11.4</v>
      </c>
      <c r="K2872" s="32">
        <v>35492</v>
      </c>
      <c r="L2872" s="33">
        <f t="shared" si="525"/>
        <v>3</v>
      </c>
      <c r="M2872" s="33">
        <f t="shared" si="526"/>
        <v>1997</v>
      </c>
      <c r="N2872" s="34">
        <v>20.25</v>
      </c>
      <c r="P2872" s="32">
        <v>35998</v>
      </c>
      <c r="Q2872" s="33">
        <f t="shared" si="527"/>
        <v>7</v>
      </c>
      <c r="R2872" s="33">
        <f t="shared" si="528"/>
        <v>1998</v>
      </c>
      <c r="S2872" s="34">
        <v>12.21</v>
      </c>
    </row>
    <row r="2873" spans="1:19">
      <c r="A2873" s="32">
        <v>37917</v>
      </c>
      <c r="B2873" s="33">
        <f t="shared" si="521"/>
        <v>10</v>
      </c>
      <c r="C2873" s="33">
        <f t="shared" si="522"/>
        <v>2003</v>
      </c>
      <c r="D2873" s="34">
        <v>0.55000000000000004</v>
      </c>
      <c r="F2873" s="32">
        <v>39590</v>
      </c>
      <c r="G2873" s="33">
        <f t="shared" si="523"/>
        <v>5</v>
      </c>
      <c r="H2873" s="33">
        <f t="shared" si="524"/>
        <v>2008</v>
      </c>
      <c r="I2873" s="34">
        <v>11.57</v>
      </c>
      <c r="K2873" s="32">
        <v>35493</v>
      </c>
      <c r="L2873" s="33">
        <f t="shared" si="525"/>
        <v>3</v>
      </c>
      <c r="M2873" s="33">
        <f t="shared" si="526"/>
        <v>1997</v>
      </c>
      <c r="N2873" s="34">
        <v>20.75</v>
      </c>
      <c r="P2873" s="32">
        <v>35999</v>
      </c>
      <c r="Q2873" s="33">
        <f t="shared" si="527"/>
        <v>7</v>
      </c>
      <c r="R2873" s="33">
        <f t="shared" si="528"/>
        <v>1998</v>
      </c>
      <c r="S2873" s="34">
        <v>12.23</v>
      </c>
    </row>
    <row r="2874" spans="1:19">
      <c r="A2874" s="32">
        <v>37918</v>
      </c>
      <c r="B2874" s="33">
        <f t="shared" si="521"/>
        <v>10</v>
      </c>
      <c r="C2874" s="33">
        <f t="shared" si="522"/>
        <v>2003</v>
      </c>
      <c r="D2874" s="34">
        <v>0.55600000000000005</v>
      </c>
      <c r="F2874" s="32">
        <v>39591</v>
      </c>
      <c r="G2874" s="33">
        <f t="shared" si="523"/>
        <v>5</v>
      </c>
      <c r="H2874" s="33">
        <f t="shared" si="524"/>
        <v>2008</v>
      </c>
      <c r="I2874" s="34">
        <v>11.56</v>
      </c>
      <c r="K2874" s="32">
        <v>35494</v>
      </c>
      <c r="L2874" s="33">
        <f t="shared" si="525"/>
        <v>3</v>
      </c>
      <c r="M2874" s="33">
        <f t="shared" si="526"/>
        <v>1997</v>
      </c>
      <c r="N2874" s="34">
        <v>20.5</v>
      </c>
      <c r="P2874" s="32">
        <v>36000</v>
      </c>
      <c r="Q2874" s="33">
        <f t="shared" si="527"/>
        <v>7</v>
      </c>
      <c r="R2874" s="33">
        <f t="shared" si="528"/>
        <v>1998</v>
      </c>
      <c r="S2874" s="34">
        <v>12.05</v>
      </c>
    </row>
    <row r="2875" spans="1:19">
      <c r="A2875" s="32">
        <v>37921</v>
      </c>
      <c r="B2875" s="33">
        <f t="shared" si="521"/>
        <v>10</v>
      </c>
      <c r="C2875" s="33">
        <f t="shared" si="522"/>
        <v>2003</v>
      </c>
      <c r="D2875" s="34">
        <v>0.55000000000000004</v>
      </c>
      <c r="F2875" s="32">
        <v>39595</v>
      </c>
      <c r="G2875" s="33">
        <f t="shared" si="523"/>
        <v>5</v>
      </c>
      <c r="H2875" s="33">
        <f t="shared" si="524"/>
        <v>2008</v>
      </c>
      <c r="I2875" s="34">
        <v>11.85</v>
      </c>
      <c r="K2875" s="32">
        <v>35495</v>
      </c>
      <c r="L2875" s="33">
        <f t="shared" si="525"/>
        <v>3</v>
      </c>
      <c r="M2875" s="33">
        <f t="shared" si="526"/>
        <v>1997</v>
      </c>
      <c r="N2875" s="34">
        <v>21</v>
      </c>
      <c r="P2875" s="32">
        <v>36003</v>
      </c>
      <c r="Q2875" s="33">
        <f t="shared" si="527"/>
        <v>7</v>
      </c>
      <c r="R2875" s="33">
        <f t="shared" si="528"/>
        <v>1998</v>
      </c>
      <c r="S2875" s="34">
        <v>12.53</v>
      </c>
    </row>
    <row r="2876" spans="1:19">
      <c r="A2876" s="32">
        <v>37922</v>
      </c>
      <c r="B2876" s="33">
        <f t="shared" si="521"/>
        <v>10</v>
      </c>
      <c r="C2876" s="33">
        <f t="shared" si="522"/>
        <v>2003</v>
      </c>
      <c r="D2876" s="34">
        <v>0.54300000000000004</v>
      </c>
      <c r="F2876" s="32">
        <v>39596</v>
      </c>
      <c r="G2876" s="33">
        <f t="shared" si="523"/>
        <v>5</v>
      </c>
      <c r="H2876" s="33">
        <f t="shared" si="524"/>
        <v>2008</v>
      </c>
      <c r="I2876" s="34">
        <v>11.6</v>
      </c>
      <c r="K2876" s="32">
        <v>35496</v>
      </c>
      <c r="L2876" s="33">
        <f t="shared" si="525"/>
        <v>3</v>
      </c>
      <c r="M2876" s="33">
        <f t="shared" si="526"/>
        <v>1997</v>
      </c>
      <c r="N2876" s="34">
        <v>21.35</v>
      </c>
      <c r="P2876" s="32">
        <v>36004</v>
      </c>
      <c r="Q2876" s="33">
        <f t="shared" si="527"/>
        <v>7</v>
      </c>
      <c r="R2876" s="33">
        <f t="shared" si="528"/>
        <v>1998</v>
      </c>
      <c r="S2876" s="34">
        <v>12.74</v>
      </c>
    </row>
    <row r="2877" spans="1:19">
      <c r="A2877" s="32">
        <v>37923</v>
      </c>
      <c r="B2877" s="33">
        <f t="shared" si="521"/>
        <v>10</v>
      </c>
      <c r="C2877" s="33">
        <f t="shared" si="522"/>
        <v>2003</v>
      </c>
      <c r="D2877" s="34">
        <v>0.53300000000000003</v>
      </c>
      <c r="F2877" s="32">
        <v>39597</v>
      </c>
      <c r="G2877" s="33">
        <f t="shared" si="523"/>
        <v>5</v>
      </c>
      <c r="H2877" s="33">
        <f t="shared" si="524"/>
        <v>2008</v>
      </c>
      <c r="I2877" s="34">
        <v>11.81</v>
      </c>
      <c r="K2877" s="32">
        <v>35499</v>
      </c>
      <c r="L2877" s="33">
        <f t="shared" si="525"/>
        <v>3</v>
      </c>
      <c r="M2877" s="33">
        <f t="shared" si="526"/>
        <v>1997</v>
      </c>
      <c r="N2877" s="34">
        <v>20.5</v>
      </c>
      <c r="P2877" s="32">
        <v>36005</v>
      </c>
      <c r="Q2877" s="33">
        <f t="shared" si="527"/>
        <v>7</v>
      </c>
      <c r="R2877" s="33">
        <f t="shared" si="528"/>
        <v>1998</v>
      </c>
      <c r="S2877" s="34">
        <v>12.6</v>
      </c>
    </row>
    <row r="2878" spans="1:19">
      <c r="A2878" s="32">
        <v>37924</v>
      </c>
      <c r="B2878" s="33">
        <f t="shared" si="521"/>
        <v>10</v>
      </c>
      <c r="C2878" s="33">
        <f t="shared" si="522"/>
        <v>2003</v>
      </c>
      <c r="D2878" s="34">
        <v>0.53300000000000003</v>
      </c>
      <c r="F2878" s="32">
        <v>39598</v>
      </c>
      <c r="G2878" s="33">
        <f t="shared" si="523"/>
        <v>5</v>
      </c>
      <c r="H2878" s="33">
        <f t="shared" si="524"/>
        <v>2008</v>
      </c>
      <c r="I2878" s="34">
        <v>11.43</v>
      </c>
      <c r="K2878" s="32">
        <v>35500</v>
      </c>
      <c r="L2878" s="33">
        <f t="shared" si="525"/>
        <v>3</v>
      </c>
      <c r="M2878" s="33">
        <f t="shared" si="526"/>
        <v>1997</v>
      </c>
      <c r="N2878" s="34">
        <v>20.149999999999999</v>
      </c>
      <c r="P2878" s="32">
        <v>36006</v>
      </c>
      <c r="Q2878" s="33">
        <f t="shared" si="527"/>
        <v>7</v>
      </c>
      <c r="R2878" s="33">
        <f t="shared" si="528"/>
        <v>1998</v>
      </c>
      <c r="S2878" s="34">
        <v>12.55</v>
      </c>
    </row>
    <row r="2879" spans="1:19">
      <c r="A2879" s="32">
        <v>37925</v>
      </c>
      <c r="B2879" s="33">
        <f t="shared" si="521"/>
        <v>10</v>
      </c>
      <c r="C2879" s="33">
        <f t="shared" si="522"/>
        <v>2003</v>
      </c>
      <c r="D2879" s="34">
        <v>0.53600000000000003</v>
      </c>
      <c r="F2879" s="32">
        <v>39601</v>
      </c>
      <c r="G2879" s="33">
        <f t="shared" si="523"/>
        <v>6</v>
      </c>
      <c r="H2879" s="33">
        <f t="shared" si="524"/>
        <v>2008</v>
      </c>
      <c r="I2879" s="34">
        <v>11.8</v>
      </c>
      <c r="K2879" s="32">
        <v>35501</v>
      </c>
      <c r="L2879" s="33">
        <f t="shared" si="525"/>
        <v>3</v>
      </c>
      <c r="M2879" s="33">
        <f t="shared" si="526"/>
        <v>1997</v>
      </c>
      <c r="N2879" s="34">
        <v>20.6</v>
      </c>
      <c r="P2879" s="32">
        <v>36007</v>
      </c>
      <c r="Q2879" s="33">
        <f t="shared" si="527"/>
        <v>7</v>
      </c>
      <c r="R2879" s="33">
        <f t="shared" si="528"/>
        <v>1998</v>
      </c>
      <c r="S2879" s="34">
        <v>12.63</v>
      </c>
    </row>
    <row r="2880" spans="1:19">
      <c r="A2880" s="32">
        <v>37928</v>
      </c>
      <c r="B2880" s="33">
        <f t="shared" si="521"/>
        <v>11</v>
      </c>
      <c r="C2880" s="33">
        <f t="shared" si="522"/>
        <v>2003</v>
      </c>
      <c r="D2880" s="34">
        <v>0.53600000000000003</v>
      </c>
      <c r="F2880" s="32">
        <v>39602</v>
      </c>
      <c r="G2880" s="33">
        <f t="shared" si="523"/>
        <v>6</v>
      </c>
      <c r="H2880" s="33">
        <f t="shared" si="524"/>
        <v>2008</v>
      </c>
      <c r="I2880" s="34">
        <v>12.27</v>
      </c>
      <c r="K2880" s="32">
        <v>35502</v>
      </c>
      <c r="L2880" s="33">
        <f t="shared" si="525"/>
        <v>3</v>
      </c>
      <c r="M2880" s="33">
        <f t="shared" si="526"/>
        <v>1997</v>
      </c>
      <c r="N2880" s="34">
        <v>20.65</v>
      </c>
      <c r="P2880" s="32">
        <v>36010</v>
      </c>
      <c r="Q2880" s="33">
        <f t="shared" si="527"/>
        <v>8</v>
      </c>
      <c r="R2880" s="33">
        <f t="shared" si="528"/>
        <v>1998</v>
      </c>
      <c r="S2880" s="34">
        <v>12.04</v>
      </c>
    </row>
    <row r="2881" spans="1:19">
      <c r="A2881" s="32">
        <v>37929</v>
      </c>
      <c r="B2881" s="33">
        <f t="shared" si="521"/>
        <v>11</v>
      </c>
      <c r="C2881" s="33">
        <f t="shared" si="522"/>
        <v>2003</v>
      </c>
      <c r="D2881" s="34">
        <v>0.53600000000000003</v>
      </c>
      <c r="F2881" s="32">
        <v>39603</v>
      </c>
      <c r="G2881" s="33">
        <f t="shared" si="523"/>
        <v>6</v>
      </c>
      <c r="H2881" s="33">
        <f t="shared" si="524"/>
        <v>2008</v>
      </c>
      <c r="I2881" s="34">
        <v>12.17</v>
      </c>
      <c r="K2881" s="32">
        <v>35503</v>
      </c>
      <c r="L2881" s="33">
        <f t="shared" si="525"/>
        <v>3</v>
      </c>
      <c r="M2881" s="33">
        <f t="shared" si="526"/>
        <v>1997</v>
      </c>
      <c r="N2881" s="34">
        <v>21.3</v>
      </c>
      <c r="P2881" s="32">
        <v>36011</v>
      </c>
      <c r="Q2881" s="33">
        <f t="shared" si="527"/>
        <v>8</v>
      </c>
      <c r="R2881" s="33">
        <f t="shared" si="528"/>
        <v>1998</v>
      </c>
      <c r="S2881" s="34">
        <v>12.03</v>
      </c>
    </row>
    <row r="2882" spans="1:19">
      <c r="A2882" s="32">
        <v>37930</v>
      </c>
      <c r="B2882" s="33">
        <f t="shared" si="521"/>
        <v>11</v>
      </c>
      <c r="C2882" s="33">
        <f t="shared" si="522"/>
        <v>2003</v>
      </c>
      <c r="D2882" s="34">
        <v>0.54</v>
      </c>
      <c r="F2882" s="32">
        <v>39604</v>
      </c>
      <c r="G2882" s="33">
        <f t="shared" si="523"/>
        <v>6</v>
      </c>
      <c r="H2882" s="33">
        <f t="shared" si="524"/>
        <v>2008</v>
      </c>
      <c r="I2882" s="34">
        <v>12.49</v>
      </c>
      <c r="K2882" s="32">
        <v>35506</v>
      </c>
      <c r="L2882" s="33">
        <f t="shared" si="525"/>
        <v>3</v>
      </c>
      <c r="M2882" s="33">
        <f t="shared" si="526"/>
        <v>1997</v>
      </c>
      <c r="N2882" s="34">
        <v>20.9</v>
      </c>
      <c r="P2882" s="32">
        <v>36012</v>
      </c>
      <c r="Q2882" s="33">
        <f t="shared" si="527"/>
        <v>8</v>
      </c>
      <c r="R2882" s="33">
        <f t="shared" si="528"/>
        <v>1998</v>
      </c>
      <c r="S2882" s="34">
        <v>12.32</v>
      </c>
    </row>
    <row r="2883" spans="1:19">
      <c r="A2883" s="32">
        <v>37931</v>
      </c>
      <c r="B2883" s="33">
        <f t="shared" si="521"/>
        <v>11</v>
      </c>
      <c r="C2883" s="33">
        <f t="shared" si="522"/>
        <v>2003</v>
      </c>
      <c r="D2883" s="34">
        <v>0.54100000000000004</v>
      </c>
      <c r="F2883" s="32">
        <v>39605</v>
      </c>
      <c r="G2883" s="33">
        <f t="shared" si="523"/>
        <v>6</v>
      </c>
      <c r="H2883" s="33">
        <f t="shared" si="524"/>
        <v>2008</v>
      </c>
      <c r="I2883" s="34">
        <v>12.71</v>
      </c>
      <c r="K2883" s="32">
        <v>35507</v>
      </c>
      <c r="L2883" s="33">
        <f t="shared" si="525"/>
        <v>3</v>
      </c>
      <c r="M2883" s="33">
        <f t="shared" si="526"/>
        <v>1997</v>
      </c>
      <c r="N2883" s="34">
        <v>22</v>
      </c>
      <c r="P2883" s="32">
        <v>36013</v>
      </c>
      <c r="Q2883" s="33">
        <f t="shared" si="527"/>
        <v>8</v>
      </c>
      <c r="R2883" s="33">
        <f t="shared" si="528"/>
        <v>1998</v>
      </c>
      <c r="S2883" s="34">
        <v>12.08</v>
      </c>
    </row>
    <row r="2884" spans="1:19">
      <c r="A2884" s="32">
        <v>37932</v>
      </c>
      <c r="B2884" s="33">
        <f t="shared" si="521"/>
        <v>11</v>
      </c>
      <c r="C2884" s="33">
        <f t="shared" si="522"/>
        <v>2003</v>
      </c>
      <c r="D2884" s="34">
        <v>0.54900000000000004</v>
      </c>
      <c r="F2884" s="32">
        <v>39608</v>
      </c>
      <c r="G2884" s="33">
        <f t="shared" si="523"/>
        <v>6</v>
      </c>
      <c r="H2884" s="33">
        <f t="shared" si="524"/>
        <v>2008</v>
      </c>
      <c r="I2884" s="34">
        <v>12.71</v>
      </c>
      <c r="K2884" s="32">
        <v>35508</v>
      </c>
      <c r="L2884" s="33">
        <f t="shared" si="525"/>
        <v>3</v>
      </c>
      <c r="M2884" s="33">
        <f t="shared" si="526"/>
        <v>1997</v>
      </c>
      <c r="N2884" s="34">
        <v>22</v>
      </c>
      <c r="P2884" s="32">
        <v>36014</v>
      </c>
      <c r="Q2884" s="33">
        <f t="shared" si="527"/>
        <v>8</v>
      </c>
      <c r="R2884" s="33">
        <f t="shared" si="528"/>
        <v>1998</v>
      </c>
      <c r="S2884" s="34">
        <v>12.05</v>
      </c>
    </row>
    <row r="2885" spans="1:19">
      <c r="A2885" s="32">
        <v>37935</v>
      </c>
      <c r="B2885" s="33">
        <f t="shared" si="521"/>
        <v>11</v>
      </c>
      <c r="C2885" s="33">
        <f t="shared" si="522"/>
        <v>2003</v>
      </c>
      <c r="D2885" s="34">
        <v>0.54300000000000004</v>
      </c>
      <c r="F2885" s="32">
        <v>39609</v>
      </c>
      <c r="G2885" s="33">
        <f t="shared" si="523"/>
        <v>6</v>
      </c>
      <c r="H2885" s="33">
        <f t="shared" si="524"/>
        <v>2008</v>
      </c>
      <c r="I2885" s="34">
        <v>12.72</v>
      </c>
      <c r="K2885" s="32">
        <v>35509</v>
      </c>
      <c r="L2885" s="33">
        <f t="shared" si="525"/>
        <v>3</v>
      </c>
      <c r="M2885" s="33">
        <f t="shared" si="526"/>
        <v>1997</v>
      </c>
      <c r="N2885" s="34">
        <v>22</v>
      </c>
      <c r="P2885" s="32">
        <v>36017</v>
      </c>
      <c r="Q2885" s="33">
        <f t="shared" si="527"/>
        <v>8</v>
      </c>
      <c r="R2885" s="33">
        <f t="shared" si="528"/>
        <v>1998</v>
      </c>
      <c r="S2885" s="34">
        <v>11.62</v>
      </c>
    </row>
    <row r="2886" spans="1:19">
      <c r="A2886" s="32">
        <v>37936</v>
      </c>
      <c r="B2886" s="33">
        <f t="shared" si="521"/>
        <v>11</v>
      </c>
      <c r="C2886" s="33">
        <f t="shared" si="522"/>
        <v>2003</v>
      </c>
      <c r="D2886" s="34">
        <v>0.54500000000000004</v>
      </c>
      <c r="F2886" s="32">
        <v>39610</v>
      </c>
      <c r="G2886" s="33">
        <f t="shared" si="523"/>
        <v>6</v>
      </c>
      <c r="H2886" s="33">
        <f t="shared" si="524"/>
        <v>2008</v>
      </c>
      <c r="I2886" s="34">
        <v>12.49</v>
      </c>
      <c r="K2886" s="32">
        <v>35510</v>
      </c>
      <c r="L2886" s="33">
        <f t="shared" si="525"/>
        <v>3</v>
      </c>
      <c r="M2886" s="33">
        <f t="shared" si="526"/>
        <v>1997</v>
      </c>
      <c r="N2886" s="34">
        <v>21.7</v>
      </c>
      <c r="P2886" s="32">
        <v>36018</v>
      </c>
      <c r="Q2886" s="33">
        <f t="shared" si="527"/>
        <v>8</v>
      </c>
      <c r="R2886" s="33">
        <f t="shared" si="528"/>
        <v>1998</v>
      </c>
      <c r="S2886" s="34">
        <v>11.16</v>
      </c>
    </row>
    <row r="2887" spans="1:19">
      <c r="A2887" s="32">
        <v>37937</v>
      </c>
      <c r="B2887" s="33">
        <f t="shared" si="521"/>
        <v>11</v>
      </c>
      <c r="C2887" s="33">
        <f t="shared" si="522"/>
        <v>2003</v>
      </c>
      <c r="D2887" s="34">
        <v>0.54400000000000004</v>
      </c>
      <c r="F2887" s="32">
        <v>39611</v>
      </c>
      <c r="G2887" s="33">
        <f t="shared" si="523"/>
        <v>6</v>
      </c>
      <c r="H2887" s="33">
        <f t="shared" si="524"/>
        <v>2008</v>
      </c>
      <c r="I2887" s="34">
        <v>12.51</v>
      </c>
      <c r="K2887" s="32">
        <v>35513</v>
      </c>
      <c r="L2887" s="33">
        <f t="shared" si="525"/>
        <v>3</v>
      </c>
      <c r="M2887" s="33">
        <f t="shared" si="526"/>
        <v>1997</v>
      </c>
      <c r="N2887" s="34">
        <v>21</v>
      </c>
      <c r="P2887" s="32">
        <v>36019</v>
      </c>
      <c r="Q2887" s="33">
        <f t="shared" si="527"/>
        <v>8</v>
      </c>
      <c r="R2887" s="33">
        <f t="shared" si="528"/>
        <v>1998</v>
      </c>
      <c r="S2887" s="34">
        <v>11.24</v>
      </c>
    </row>
    <row r="2888" spans="1:19">
      <c r="A2888" s="32">
        <v>37938</v>
      </c>
      <c r="B2888" s="33">
        <f t="shared" si="521"/>
        <v>11</v>
      </c>
      <c r="C2888" s="33">
        <f t="shared" si="522"/>
        <v>2003</v>
      </c>
      <c r="D2888" s="34">
        <v>0.55100000000000005</v>
      </c>
      <c r="F2888" s="32">
        <v>39612</v>
      </c>
      <c r="G2888" s="33">
        <f t="shared" si="523"/>
        <v>6</v>
      </c>
      <c r="H2888" s="33">
        <f t="shared" si="524"/>
        <v>2008</v>
      </c>
      <c r="I2888" s="34">
        <v>12.51</v>
      </c>
      <c r="K2888" s="32">
        <v>35514</v>
      </c>
      <c r="L2888" s="33">
        <f t="shared" si="525"/>
        <v>3</v>
      </c>
      <c r="M2888" s="33">
        <f t="shared" si="526"/>
        <v>1997</v>
      </c>
      <c r="N2888" s="34">
        <v>20.95</v>
      </c>
      <c r="P2888" s="32">
        <v>36020</v>
      </c>
      <c r="Q2888" s="33">
        <f t="shared" si="527"/>
        <v>8</v>
      </c>
      <c r="R2888" s="33">
        <f t="shared" si="528"/>
        <v>1998</v>
      </c>
      <c r="S2888" s="34">
        <v>11.48</v>
      </c>
    </row>
    <row r="2889" spans="1:19">
      <c r="A2889" s="32">
        <v>37939</v>
      </c>
      <c r="B2889" s="33">
        <f t="shared" si="521"/>
        <v>11</v>
      </c>
      <c r="C2889" s="33">
        <f t="shared" si="522"/>
        <v>2003</v>
      </c>
      <c r="D2889" s="34">
        <v>0.55800000000000005</v>
      </c>
      <c r="F2889" s="32">
        <v>39615</v>
      </c>
      <c r="G2889" s="33">
        <f t="shared" si="523"/>
        <v>6</v>
      </c>
      <c r="H2889" s="33">
        <f t="shared" si="524"/>
        <v>2008</v>
      </c>
      <c r="I2889" s="34">
        <v>12.73</v>
      </c>
      <c r="K2889" s="32">
        <v>35515</v>
      </c>
      <c r="L2889" s="33">
        <f t="shared" si="525"/>
        <v>3</v>
      </c>
      <c r="M2889" s="33">
        <f t="shared" si="526"/>
        <v>1997</v>
      </c>
      <c r="N2889" s="34">
        <v>20.65</v>
      </c>
      <c r="P2889" s="32">
        <v>36021</v>
      </c>
      <c r="Q2889" s="33">
        <f t="shared" si="527"/>
        <v>8</v>
      </c>
      <c r="R2889" s="33">
        <f t="shared" si="528"/>
        <v>1998</v>
      </c>
      <c r="S2889" s="34">
        <v>11.46</v>
      </c>
    </row>
    <row r="2890" spans="1:19">
      <c r="A2890" s="32">
        <v>37942</v>
      </c>
      <c r="B2890" s="33">
        <f t="shared" si="521"/>
        <v>11</v>
      </c>
      <c r="C2890" s="33">
        <f t="shared" si="522"/>
        <v>2003</v>
      </c>
      <c r="D2890" s="34">
        <v>0.55000000000000004</v>
      </c>
      <c r="F2890" s="32">
        <v>39616</v>
      </c>
      <c r="G2890" s="33">
        <f t="shared" si="523"/>
        <v>6</v>
      </c>
      <c r="H2890" s="33">
        <f t="shared" si="524"/>
        <v>2008</v>
      </c>
      <c r="I2890" s="34">
        <v>12.87</v>
      </c>
      <c r="K2890" s="32">
        <v>35516</v>
      </c>
      <c r="L2890" s="33">
        <f t="shared" si="525"/>
        <v>3</v>
      </c>
      <c r="M2890" s="33">
        <f t="shared" si="526"/>
        <v>1997</v>
      </c>
      <c r="N2890" s="34">
        <v>20.7</v>
      </c>
      <c r="P2890" s="32">
        <v>36024</v>
      </c>
      <c r="Q2890" s="33">
        <f t="shared" si="527"/>
        <v>8</v>
      </c>
      <c r="R2890" s="33">
        <f t="shared" si="528"/>
        <v>1998</v>
      </c>
      <c r="S2890" s="34">
        <v>11.93</v>
      </c>
    </row>
    <row r="2891" spans="1:19">
      <c r="A2891" s="32">
        <v>37943</v>
      </c>
      <c r="B2891" s="33">
        <f t="shared" si="521"/>
        <v>11</v>
      </c>
      <c r="C2891" s="33">
        <f t="shared" si="522"/>
        <v>2003</v>
      </c>
      <c r="D2891" s="34">
        <v>0.55800000000000005</v>
      </c>
      <c r="F2891" s="32">
        <v>39617</v>
      </c>
      <c r="G2891" s="33">
        <f t="shared" si="523"/>
        <v>6</v>
      </c>
      <c r="H2891" s="33">
        <f t="shared" si="524"/>
        <v>2008</v>
      </c>
      <c r="I2891" s="34">
        <v>12.93</v>
      </c>
      <c r="K2891" s="32">
        <v>35520</v>
      </c>
      <c r="L2891" s="33">
        <f t="shared" si="525"/>
        <v>3</v>
      </c>
      <c r="M2891" s="33">
        <f t="shared" si="526"/>
        <v>1997</v>
      </c>
      <c r="N2891" s="34">
        <v>20.350000000000001</v>
      </c>
      <c r="P2891" s="32">
        <v>36025</v>
      </c>
      <c r="Q2891" s="33">
        <f t="shared" si="527"/>
        <v>8</v>
      </c>
      <c r="R2891" s="33">
        <f t="shared" si="528"/>
        <v>1998</v>
      </c>
      <c r="S2891" s="34">
        <v>11.87</v>
      </c>
    </row>
    <row r="2892" spans="1:19">
      <c r="A2892" s="32">
        <v>37944</v>
      </c>
      <c r="B2892" s="33">
        <f t="shared" si="521"/>
        <v>11</v>
      </c>
      <c r="C2892" s="33">
        <f t="shared" si="522"/>
        <v>2003</v>
      </c>
      <c r="D2892" s="34">
        <v>0.55300000000000005</v>
      </c>
      <c r="F2892" s="32">
        <v>39618</v>
      </c>
      <c r="G2892" s="33">
        <f t="shared" si="523"/>
        <v>6</v>
      </c>
      <c r="H2892" s="33">
        <f t="shared" si="524"/>
        <v>2008</v>
      </c>
      <c r="I2892" s="34">
        <v>13.09</v>
      </c>
      <c r="K2892" s="32">
        <v>35521</v>
      </c>
      <c r="L2892" s="33">
        <f t="shared" si="525"/>
        <v>4</v>
      </c>
      <c r="M2892" s="33">
        <f t="shared" si="526"/>
        <v>1997</v>
      </c>
      <c r="N2892" s="34">
        <v>20.3</v>
      </c>
      <c r="P2892" s="32">
        <v>36026</v>
      </c>
      <c r="Q2892" s="33">
        <f t="shared" si="527"/>
        <v>8</v>
      </c>
      <c r="R2892" s="33">
        <f t="shared" si="528"/>
        <v>1998</v>
      </c>
      <c r="S2892" s="34">
        <v>11.99</v>
      </c>
    </row>
    <row r="2893" spans="1:19">
      <c r="A2893" s="32">
        <v>37945</v>
      </c>
      <c r="B2893" s="33">
        <f t="shared" si="521"/>
        <v>11</v>
      </c>
      <c r="C2893" s="33">
        <f t="shared" si="522"/>
        <v>2003</v>
      </c>
      <c r="D2893" s="34">
        <v>0.55300000000000005</v>
      </c>
      <c r="F2893" s="32">
        <v>39619</v>
      </c>
      <c r="G2893" s="33">
        <f t="shared" si="523"/>
        <v>6</v>
      </c>
      <c r="H2893" s="33">
        <f t="shared" si="524"/>
        <v>2008</v>
      </c>
      <c r="I2893" s="34">
        <v>12.76</v>
      </c>
      <c r="K2893" s="32">
        <v>35522</v>
      </c>
      <c r="L2893" s="33">
        <f t="shared" si="525"/>
        <v>4</v>
      </c>
      <c r="M2893" s="33">
        <f t="shared" si="526"/>
        <v>1997</v>
      </c>
      <c r="N2893" s="34">
        <v>19.55</v>
      </c>
      <c r="P2893" s="32">
        <v>36027</v>
      </c>
      <c r="Q2893" s="33">
        <f t="shared" si="527"/>
        <v>8</v>
      </c>
      <c r="R2893" s="33">
        <f t="shared" si="528"/>
        <v>1998</v>
      </c>
      <c r="S2893" s="34">
        <v>12.21</v>
      </c>
    </row>
    <row r="2894" spans="1:19">
      <c r="A2894" s="32">
        <v>37946</v>
      </c>
      <c r="B2894" s="33">
        <f t="shared" si="521"/>
        <v>11</v>
      </c>
      <c r="C2894" s="33">
        <f t="shared" si="522"/>
        <v>2003</v>
      </c>
      <c r="D2894" s="34">
        <v>0.55400000000000005</v>
      </c>
      <c r="F2894" s="32">
        <v>39622</v>
      </c>
      <c r="G2894" s="33">
        <f t="shared" si="523"/>
        <v>6</v>
      </c>
      <c r="H2894" s="33">
        <f t="shared" si="524"/>
        <v>2008</v>
      </c>
      <c r="I2894" s="34">
        <v>12.92</v>
      </c>
      <c r="K2894" s="32">
        <v>35523</v>
      </c>
      <c r="L2894" s="33">
        <f t="shared" si="525"/>
        <v>4</v>
      </c>
      <c r="M2894" s="33">
        <f t="shared" si="526"/>
        <v>1997</v>
      </c>
      <c r="N2894" s="34">
        <v>19.45</v>
      </c>
      <c r="P2894" s="32">
        <v>36028</v>
      </c>
      <c r="Q2894" s="33">
        <f t="shared" si="527"/>
        <v>8</v>
      </c>
      <c r="R2894" s="33">
        <f t="shared" si="528"/>
        <v>1998</v>
      </c>
      <c r="S2894" s="34">
        <v>12.02</v>
      </c>
    </row>
    <row r="2895" spans="1:19">
      <c r="A2895" s="32">
        <v>37949</v>
      </c>
      <c r="B2895" s="33">
        <f t="shared" si="521"/>
        <v>11</v>
      </c>
      <c r="C2895" s="33">
        <f t="shared" si="522"/>
        <v>2003</v>
      </c>
      <c r="D2895" s="34">
        <v>0.54200000000000004</v>
      </c>
      <c r="F2895" s="32">
        <v>39623</v>
      </c>
      <c r="G2895" s="33">
        <f t="shared" si="523"/>
        <v>6</v>
      </c>
      <c r="H2895" s="33">
        <f t="shared" si="524"/>
        <v>2008</v>
      </c>
      <c r="I2895" s="34">
        <v>12.96</v>
      </c>
      <c r="K2895" s="32">
        <v>35524</v>
      </c>
      <c r="L2895" s="33">
        <f t="shared" si="525"/>
        <v>4</v>
      </c>
      <c r="M2895" s="33">
        <f t="shared" si="526"/>
        <v>1997</v>
      </c>
      <c r="N2895" s="34">
        <v>19.149999999999999</v>
      </c>
      <c r="P2895" s="32">
        <v>36031</v>
      </c>
      <c r="Q2895" s="33">
        <f t="shared" si="527"/>
        <v>8</v>
      </c>
      <c r="R2895" s="33">
        <f t="shared" si="528"/>
        <v>1998</v>
      </c>
      <c r="S2895" s="34">
        <v>12.15</v>
      </c>
    </row>
    <row r="2896" spans="1:19">
      <c r="A2896" s="32">
        <v>37950</v>
      </c>
      <c r="B2896" s="33">
        <f t="shared" si="521"/>
        <v>11</v>
      </c>
      <c r="C2896" s="33">
        <f t="shared" si="522"/>
        <v>2003</v>
      </c>
      <c r="D2896" s="34">
        <v>0.54600000000000004</v>
      </c>
      <c r="F2896" s="32">
        <v>39624</v>
      </c>
      <c r="G2896" s="33">
        <f t="shared" si="523"/>
        <v>6</v>
      </c>
      <c r="H2896" s="33">
        <f t="shared" si="524"/>
        <v>2008</v>
      </c>
      <c r="I2896" s="34">
        <v>12.76</v>
      </c>
      <c r="K2896" s="32">
        <v>35527</v>
      </c>
      <c r="L2896" s="33">
        <f t="shared" si="525"/>
        <v>4</v>
      </c>
      <c r="M2896" s="33">
        <f t="shared" si="526"/>
        <v>1997</v>
      </c>
      <c r="N2896" s="34">
        <v>19.25</v>
      </c>
      <c r="P2896" s="32">
        <v>36032</v>
      </c>
      <c r="Q2896" s="33">
        <f t="shared" si="527"/>
        <v>8</v>
      </c>
      <c r="R2896" s="33">
        <f t="shared" si="528"/>
        <v>1998</v>
      </c>
      <c r="S2896" s="34">
        <v>12.43</v>
      </c>
    </row>
    <row r="2897" spans="1:19">
      <c r="A2897" s="32">
        <v>37951</v>
      </c>
      <c r="B2897" s="33">
        <f t="shared" si="521"/>
        <v>11</v>
      </c>
      <c r="C2897" s="33">
        <f t="shared" si="522"/>
        <v>2003</v>
      </c>
      <c r="D2897" s="34">
        <v>0.54800000000000004</v>
      </c>
      <c r="F2897" s="32">
        <v>39625</v>
      </c>
      <c r="G2897" s="33">
        <f t="shared" si="523"/>
        <v>6</v>
      </c>
      <c r="H2897" s="33">
        <f t="shared" si="524"/>
        <v>2008</v>
      </c>
      <c r="I2897" s="34">
        <v>12.7</v>
      </c>
      <c r="K2897" s="32">
        <v>35528</v>
      </c>
      <c r="L2897" s="33">
        <f t="shared" si="525"/>
        <v>4</v>
      </c>
      <c r="M2897" s="33">
        <f t="shared" si="526"/>
        <v>1997</v>
      </c>
      <c r="N2897" s="34">
        <v>19.350000000000001</v>
      </c>
      <c r="P2897" s="32">
        <v>36033</v>
      </c>
      <c r="Q2897" s="33">
        <f t="shared" si="527"/>
        <v>8</v>
      </c>
      <c r="R2897" s="33">
        <f t="shared" si="528"/>
        <v>1998</v>
      </c>
      <c r="S2897" s="34">
        <v>12.24</v>
      </c>
    </row>
    <row r="2898" spans="1:19">
      <c r="A2898" s="32">
        <v>37956</v>
      </c>
      <c r="B2898" s="33">
        <f t="shared" si="521"/>
        <v>12</v>
      </c>
      <c r="C2898" s="33">
        <f t="shared" si="522"/>
        <v>2003</v>
      </c>
      <c r="D2898" s="34">
        <v>0.54800000000000004</v>
      </c>
      <c r="F2898" s="32">
        <v>39626</v>
      </c>
      <c r="G2898" s="33">
        <f t="shared" si="523"/>
        <v>6</v>
      </c>
      <c r="H2898" s="33">
        <f t="shared" si="524"/>
        <v>2008</v>
      </c>
      <c r="I2898" s="34">
        <v>13.1</v>
      </c>
      <c r="K2898" s="32">
        <v>35529</v>
      </c>
      <c r="L2898" s="33">
        <f t="shared" si="525"/>
        <v>4</v>
      </c>
      <c r="M2898" s="33">
        <f t="shared" si="526"/>
        <v>1997</v>
      </c>
      <c r="N2898" s="34">
        <v>19.25</v>
      </c>
      <c r="P2898" s="32">
        <v>36034</v>
      </c>
      <c r="Q2898" s="33">
        <f t="shared" si="527"/>
        <v>8</v>
      </c>
      <c r="R2898" s="33">
        <f t="shared" si="528"/>
        <v>1998</v>
      </c>
      <c r="S2898" s="34">
        <v>11.9</v>
      </c>
    </row>
    <row r="2899" spans="1:19">
      <c r="A2899" s="32">
        <v>37957</v>
      </c>
      <c r="B2899" s="33">
        <f t="shared" si="521"/>
        <v>12</v>
      </c>
      <c r="C2899" s="33">
        <f t="shared" si="522"/>
        <v>2003</v>
      </c>
      <c r="D2899" s="34">
        <v>0.56399999999999995</v>
      </c>
      <c r="F2899" s="32">
        <v>39629</v>
      </c>
      <c r="G2899" s="33">
        <f t="shared" si="523"/>
        <v>6</v>
      </c>
      <c r="H2899" s="33">
        <f t="shared" si="524"/>
        <v>2008</v>
      </c>
      <c r="I2899" s="34">
        <v>13.19</v>
      </c>
      <c r="K2899" s="32">
        <v>35530</v>
      </c>
      <c r="L2899" s="33">
        <f t="shared" si="525"/>
        <v>4</v>
      </c>
      <c r="M2899" s="33">
        <f t="shared" si="526"/>
        <v>1997</v>
      </c>
      <c r="N2899" s="34">
        <v>19.55</v>
      </c>
      <c r="P2899" s="32">
        <v>36035</v>
      </c>
      <c r="Q2899" s="33">
        <f t="shared" si="527"/>
        <v>8</v>
      </c>
      <c r="R2899" s="33">
        <f t="shared" si="528"/>
        <v>1998</v>
      </c>
      <c r="S2899" s="34">
        <v>12.06</v>
      </c>
    </row>
    <row r="2900" spans="1:19">
      <c r="A2900" s="32">
        <v>37958</v>
      </c>
      <c r="B2900" s="33">
        <f t="shared" si="521"/>
        <v>12</v>
      </c>
      <c r="C2900" s="33">
        <f t="shared" si="522"/>
        <v>2003</v>
      </c>
      <c r="D2900" s="34">
        <v>0.56799999999999995</v>
      </c>
      <c r="F2900" s="32">
        <v>39630</v>
      </c>
      <c r="G2900" s="33">
        <f t="shared" si="523"/>
        <v>7</v>
      </c>
      <c r="H2900" s="33">
        <f t="shared" si="524"/>
        <v>2008</v>
      </c>
      <c r="I2900" s="34">
        <v>13.28</v>
      </c>
      <c r="K2900" s="32">
        <v>35531</v>
      </c>
      <c r="L2900" s="33">
        <f t="shared" si="525"/>
        <v>4</v>
      </c>
      <c r="M2900" s="33">
        <f t="shared" si="526"/>
        <v>1997</v>
      </c>
      <c r="N2900" s="34">
        <v>19.5</v>
      </c>
      <c r="P2900" s="32">
        <v>36039</v>
      </c>
      <c r="Q2900" s="33">
        <f t="shared" si="527"/>
        <v>9</v>
      </c>
      <c r="R2900" s="33">
        <f t="shared" si="528"/>
        <v>1998</v>
      </c>
      <c r="S2900" s="34">
        <v>12.11</v>
      </c>
    </row>
    <row r="2901" spans="1:19">
      <c r="A2901" s="32">
        <v>37959</v>
      </c>
      <c r="B2901" s="33">
        <f t="shared" si="521"/>
        <v>12</v>
      </c>
      <c r="C2901" s="33">
        <f t="shared" si="522"/>
        <v>2003</v>
      </c>
      <c r="D2901" s="34">
        <v>0.59499999999999997</v>
      </c>
      <c r="F2901" s="32">
        <v>39631</v>
      </c>
      <c r="G2901" s="33">
        <f t="shared" si="523"/>
        <v>7</v>
      </c>
      <c r="H2901" s="33">
        <f t="shared" si="524"/>
        <v>2008</v>
      </c>
      <c r="I2901" s="34">
        <v>13.31</v>
      </c>
      <c r="K2901" s="32">
        <v>35534</v>
      </c>
      <c r="L2901" s="33">
        <f t="shared" si="525"/>
        <v>4</v>
      </c>
      <c r="M2901" s="33">
        <f t="shared" si="526"/>
        <v>1997</v>
      </c>
      <c r="N2901" s="34">
        <v>19.899999999999999</v>
      </c>
      <c r="P2901" s="32">
        <v>36040</v>
      </c>
      <c r="Q2901" s="33">
        <f t="shared" si="527"/>
        <v>9</v>
      </c>
      <c r="R2901" s="33">
        <f t="shared" si="528"/>
        <v>1998</v>
      </c>
      <c r="S2901" s="34">
        <v>12.05</v>
      </c>
    </row>
    <row r="2902" spans="1:19">
      <c r="A2902" s="32">
        <v>37960</v>
      </c>
      <c r="B2902" s="33">
        <f t="shared" si="521"/>
        <v>12</v>
      </c>
      <c r="C2902" s="33">
        <f t="shared" si="522"/>
        <v>2003</v>
      </c>
      <c r="D2902" s="34">
        <v>0.59299999999999997</v>
      </c>
      <c r="F2902" s="32">
        <v>39632</v>
      </c>
      <c r="G2902" s="33">
        <f t="shared" si="523"/>
        <v>7</v>
      </c>
      <c r="H2902" s="33">
        <f t="shared" si="524"/>
        <v>2008</v>
      </c>
      <c r="I2902" s="34">
        <v>13</v>
      </c>
      <c r="K2902" s="32">
        <v>35535</v>
      </c>
      <c r="L2902" s="33">
        <f t="shared" si="525"/>
        <v>4</v>
      </c>
      <c r="M2902" s="33">
        <f t="shared" si="526"/>
        <v>1997</v>
      </c>
      <c r="N2902" s="34">
        <v>19.600000000000001</v>
      </c>
      <c r="P2902" s="32">
        <v>36041</v>
      </c>
      <c r="Q2902" s="33">
        <f t="shared" si="527"/>
        <v>9</v>
      </c>
      <c r="R2902" s="33">
        <f t="shared" si="528"/>
        <v>1998</v>
      </c>
      <c r="S2902" s="34">
        <v>12.54</v>
      </c>
    </row>
    <row r="2903" spans="1:19">
      <c r="A2903" s="32">
        <v>37963</v>
      </c>
      <c r="B2903" s="33">
        <f t="shared" si="521"/>
        <v>12</v>
      </c>
      <c r="C2903" s="33">
        <f t="shared" si="522"/>
        <v>2003</v>
      </c>
      <c r="D2903" s="34">
        <v>0.60399999999999998</v>
      </c>
      <c r="F2903" s="32">
        <v>39636</v>
      </c>
      <c r="G2903" s="33">
        <f t="shared" si="523"/>
        <v>7</v>
      </c>
      <c r="H2903" s="33">
        <f t="shared" si="524"/>
        <v>2008</v>
      </c>
      <c r="I2903" s="34">
        <v>12.96</v>
      </c>
      <c r="K2903" s="32">
        <v>35536</v>
      </c>
      <c r="L2903" s="33">
        <f t="shared" si="525"/>
        <v>4</v>
      </c>
      <c r="M2903" s="33">
        <f t="shared" si="526"/>
        <v>1997</v>
      </c>
      <c r="N2903" s="34">
        <v>19.350000000000001</v>
      </c>
      <c r="P2903" s="32">
        <v>36042</v>
      </c>
      <c r="Q2903" s="33">
        <f t="shared" si="527"/>
        <v>9</v>
      </c>
      <c r="R2903" s="33">
        <f t="shared" si="528"/>
        <v>1998</v>
      </c>
      <c r="S2903" s="34">
        <v>12.96</v>
      </c>
    </row>
    <row r="2904" spans="1:19">
      <c r="A2904" s="32">
        <v>37964</v>
      </c>
      <c r="B2904" s="33">
        <f t="shared" si="521"/>
        <v>12</v>
      </c>
      <c r="C2904" s="33">
        <f t="shared" si="522"/>
        <v>2003</v>
      </c>
      <c r="D2904" s="34">
        <v>0.623</v>
      </c>
      <c r="F2904" s="32">
        <v>39637</v>
      </c>
      <c r="G2904" s="33">
        <f t="shared" si="523"/>
        <v>7</v>
      </c>
      <c r="H2904" s="33">
        <f t="shared" si="524"/>
        <v>2008</v>
      </c>
      <c r="I2904" s="34">
        <v>12.47</v>
      </c>
      <c r="K2904" s="32">
        <v>35537</v>
      </c>
      <c r="L2904" s="33">
        <f t="shared" si="525"/>
        <v>4</v>
      </c>
      <c r="M2904" s="33">
        <f t="shared" si="526"/>
        <v>1997</v>
      </c>
      <c r="N2904" s="34">
        <v>19.5</v>
      </c>
      <c r="P2904" s="32">
        <v>36045</v>
      </c>
      <c r="Q2904" s="33">
        <f t="shared" si="527"/>
        <v>9</v>
      </c>
      <c r="R2904" s="33">
        <f t="shared" si="528"/>
        <v>1998</v>
      </c>
      <c r="S2904" s="34">
        <v>12.51</v>
      </c>
    </row>
    <row r="2905" spans="1:19">
      <c r="A2905" s="32">
        <v>37965</v>
      </c>
      <c r="B2905" s="33">
        <f t="shared" si="521"/>
        <v>12</v>
      </c>
      <c r="C2905" s="33">
        <f t="shared" si="522"/>
        <v>2003</v>
      </c>
      <c r="D2905" s="34">
        <v>0.64100000000000001</v>
      </c>
      <c r="F2905" s="32">
        <v>39638</v>
      </c>
      <c r="G2905" s="33">
        <f t="shared" si="523"/>
        <v>7</v>
      </c>
      <c r="H2905" s="33">
        <f t="shared" si="524"/>
        <v>2008</v>
      </c>
      <c r="I2905" s="34">
        <v>12.1</v>
      </c>
      <c r="K2905" s="32">
        <v>35538</v>
      </c>
      <c r="L2905" s="33">
        <f t="shared" si="525"/>
        <v>4</v>
      </c>
      <c r="M2905" s="33">
        <f t="shared" si="526"/>
        <v>1997</v>
      </c>
      <c r="N2905" s="34">
        <v>19.899999999999999</v>
      </c>
      <c r="P2905" s="32">
        <v>36046</v>
      </c>
      <c r="Q2905" s="33">
        <f t="shared" si="527"/>
        <v>9</v>
      </c>
      <c r="R2905" s="33">
        <f t="shared" si="528"/>
        <v>1998</v>
      </c>
      <c r="S2905" s="34">
        <v>12.53</v>
      </c>
    </row>
    <row r="2906" spans="1:19">
      <c r="A2906" s="32">
        <v>37966</v>
      </c>
      <c r="B2906" s="33">
        <f t="shared" si="521"/>
        <v>12</v>
      </c>
      <c r="C2906" s="33">
        <f t="shared" si="522"/>
        <v>2003</v>
      </c>
      <c r="D2906" s="34">
        <v>0.63900000000000001</v>
      </c>
      <c r="F2906" s="32">
        <v>39639</v>
      </c>
      <c r="G2906" s="33">
        <f t="shared" si="523"/>
        <v>7</v>
      </c>
      <c r="H2906" s="33">
        <f t="shared" si="524"/>
        <v>2008</v>
      </c>
      <c r="I2906" s="34">
        <v>11.83</v>
      </c>
      <c r="K2906" s="32">
        <v>35541</v>
      </c>
      <c r="L2906" s="33">
        <f t="shared" si="525"/>
        <v>4</v>
      </c>
      <c r="M2906" s="33">
        <f t="shared" si="526"/>
        <v>1997</v>
      </c>
      <c r="N2906" s="34">
        <v>20.350000000000001</v>
      </c>
      <c r="P2906" s="32">
        <v>36047</v>
      </c>
      <c r="Q2906" s="33">
        <f t="shared" si="527"/>
        <v>9</v>
      </c>
      <c r="R2906" s="33">
        <f t="shared" si="528"/>
        <v>1998</v>
      </c>
      <c r="S2906" s="34">
        <v>12.53</v>
      </c>
    </row>
    <row r="2907" spans="1:19">
      <c r="A2907" s="32">
        <v>37967</v>
      </c>
      <c r="B2907" s="33">
        <f t="shared" si="521"/>
        <v>12</v>
      </c>
      <c r="C2907" s="33">
        <f t="shared" si="522"/>
        <v>2003</v>
      </c>
      <c r="D2907" s="34">
        <v>0.65100000000000002</v>
      </c>
      <c r="F2907" s="32">
        <v>39640</v>
      </c>
      <c r="G2907" s="33">
        <f t="shared" si="523"/>
        <v>7</v>
      </c>
      <c r="H2907" s="33">
        <f t="shared" si="524"/>
        <v>2008</v>
      </c>
      <c r="I2907" s="34">
        <v>12.15</v>
      </c>
      <c r="K2907" s="32">
        <v>35542</v>
      </c>
      <c r="L2907" s="33">
        <f t="shared" si="525"/>
        <v>4</v>
      </c>
      <c r="M2907" s="33">
        <f t="shared" si="526"/>
        <v>1997</v>
      </c>
      <c r="N2907" s="34">
        <v>19.600000000000001</v>
      </c>
      <c r="P2907" s="32">
        <v>36048</v>
      </c>
      <c r="Q2907" s="33">
        <f t="shared" si="527"/>
        <v>9</v>
      </c>
      <c r="R2907" s="33">
        <f t="shared" si="528"/>
        <v>1998</v>
      </c>
      <c r="S2907" s="34">
        <v>12.82</v>
      </c>
    </row>
    <row r="2908" spans="1:19">
      <c r="A2908" s="32">
        <v>37970</v>
      </c>
      <c r="B2908" s="33">
        <f t="shared" si="521"/>
        <v>12</v>
      </c>
      <c r="C2908" s="33">
        <f t="shared" si="522"/>
        <v>2003</v>
      </c>
      <c r="D2908" s="34">
        <v>0.65600000000000003</v>
      </c>
      <c r="F2908" s="32">
        <v>39643</v>
      </c>
      <c r="G2908" s="33">
        <f t="shared" si="523"/>
        <v>7</v>
      </c>
      <c r="H2908" s="33">
        <f t="shared" si="524"/>
        <v>2008</v>
      </c>
      <c r="I2908" s="34">
        <v>11.58</v>
      </c>
      <c r="K2908" s="32">
        <v>35543</v>
      </c>
      <c r="L2908" s="33">
        <f t="shared" si="525"/>
        <v>4</v>
      </c>
      <c r="M2908" s="33">
        <f t="shared" si="526"/>
        <v>1997</v>
      </c>
      <c r="N2908" s="34">
        <v>19.649999999999999</v>
      </c>
      <c r="P2908" s="32">
        <v>36049</v>
      </c>
      <c r="Q2908" s="33">
        <f t="shared" si="527"/>
        <v>9</v>
      </c>
      <c r="R2908" s="33">
        <f t="shared" si="528"/>
        <v>1998</v>
      </c>
      <c r="S2908" s="34">
        <v>12.66</v>
      </c>
    </row>
    <row r="2909" spans="1:19">
      <c r="A2909" s="32">
        <v>37971</v>
      </c>
      <c r="B2909" s="33">
        <f t="shared" si="521"/>
        <v>12</v>
      </c>
      <c r="C2909" s="33">
        <f t="shared" si="522"/>
        <v>2003</v>
      </c>
      <c r="D2909" s="34">
        <v>0.65300000000000002</v>
      </c>
      <c r="F2909" s="32">
        <v>39644</v>
      </c>
      <c r="G2909" s="33">
        <f t="shared" si="523"/>
        <v>7</v>
      </c>
      <c r="H2909" s="33">
        <f t="shared" si="524"/>
        <v>2008</v>
      </c>
      <c r="I2909" s="34">
        <v>11.79</v>
      </c>
      <c r="K2909" s="32">
        <v>35544</v>
      </c>
      <c r="L2909" s="33">
        <f t="shared" si="525"/>
        <v>4</v>
      </c>
      <c r="M2909" s="33">
        <f t="shared" si="526"/>
        <v>1997</v>
      </c>
      <c r="N2909" s="34">
        <v>19.850000000000001</v>
      </c>
      <c r="P2909" s="32">
        <v>36052</v>
      </c>
      <c r="Q2909" s="33">
        <f t="shared" si="527"/>
        <v>9</v>
      </c>
      <c r="R2909" s="33">
        <f t="shared" si="528"/>
        <v>1998</v>
      </c>
      <c r="S2909" s="34">
        <v>12.47</v>
      </c>
    </row>
    <row r="2910" spans="1:19">
      <c r="A2910" s="32">
        <v>37972</v>
      </c>
      <c r="B2910" s="33">
        <f t="shared" si="521"/>
        <v>12</v>
      </c>
      <c r="C2910" s="33">
        <f t="shared" si="522"/>
        <v>2003</v>
      </c>
      <c r="D2910" s="34">
        <v>0.65800000000000003</v>
      </c>
      <c r="F2910" s="32">
        <v>39645</v>
      </c>
      <c r="G2910" s="33">
        <f t="shared" si="523"/>
        <v>7</v>
      </c>
      <c r="H2910" s="33">
        <f t="shared" si="524"/>
        <v>2008</v>
      </c>
      <c r="I2910" s="34">
        <v>11.15</v>
      </c>
      <c r="K2910" s="32">
        <v>35545</v>
      </c>
      <c r="L2910" s="33">
        <f t="shared" si="525"/>
        <v>4</v>
      </c>
      <c r="M2910" s="33">
        <f t="shared" si="526"/>
        <v>1997</v>
      </c>
      <c r="N2910" s="34">
        <v>19.8</v>
      </c>
      <c r="P2910" s="32">
        <v>36053</v>
      </c>
      <c r="Q2910" s="33">
        <f t="shared" si="527"/>
        <v>9</v>
      </c>
      <c r="R2910" s="33">
        <f t="shared" si="528"/>
        <v>1998</v>
      </c>
      <c r="S2910" s="34">
        <v>12.61</v>
      </c>
    </row>
    <row r="2911" spans="1:19">
      <c r="A2911" s="32">
        <v>37973</v>
      </c>
      <c r="B2911" s="33">
        <f t="shared" si="521"/>
        <v>12</v>
      </c>
      <c r="C2911" s="33">
        <f t="shared" si="522"/>
        <v>2003</v>
      </c>
      <c r="D2911" s="34">
        <v>0.66400000000000003</v>
      </c>
      <c r="F2911" s="32">
        <v>39646</v>
      </c>
      <c r="G2911" s="33">
        <f t="shared" si="523"/>
        <v>7</v>
      </c>
      <c r="H2911" s="33">
        <f t="shared" si="524"/>
        <v>2008</v>
      </c>
      <c r="I2911" s="34">
        <v>11.43</v>
      </c>
      <c r="K2911" s="32">
        <v>35548</v>
      </c>
      <c r="L2911" s="33">
        <f t="shared" si="525"/>
        <v>4</v>
      </c>
      <c r="M2911" s="33">
        <f t="shared" si="526"/>
        <v>1997</v>
      </c>
      <c r="N2911" s="34">
        <v>19.850000000000001</v>
      </c>
      <c r="P2911" s="32">
        <v>36054</v>
      </c>
      <c r="Q2911" s="33">
        <f t="shared" si="527"/>
        <v>9</v>
      </c>
      <c r="R2911" s="33">
        <f t="shared" si="528"/>
        <v>1998</v>
      </c>
      <c r="S2911" s="34">
        <v>12.65</v>
      </c>
    </row>
    <row r="2912" spans="1:19">
      <c r="A2912" s="32">
        <v>37974</v>
      </c>
      <c r="B2912" s="33">
        <f t="shared" si="521"/>
        <v>12</v>
      </c>
      <c r="C2912" s="33">
        <f t="shared" si="522"/>
        <v>2003</v>
      </c>
      <c r="D2912" s="34">
        <v>0.66500000000000004</v>
      </c>
      <c r="F2912" s="32">
        <v>39647</v>
      </c>
      <c r="G2912" s="33">
        <f t="shared" si="523"/>
        <v>7</v>
      </c>
      <c r="H2912" s="33">
        <f t="shared" si="524"/>
        <v>2008</v>
      </c>
      <c r="I2912" s="34">
        <v>10.54</v>
      </c>
      <c r="K2912" s="32">
        <v>35549</v>
      </c>
      <c r="L2912" s="33">
        <f t="shared" si="525"/>
        <v>4</v>
      </c>
      <c r="M2912" s="33">
        <f t="shared" si="526"/>
        <v>1997</v>
      </c>
      <c r="N2912" s="34">
        <v>20.399999999999999</v>
      </c>
      <c r="P2912" s="32">
        <v>36055</v>
      </c>
      <c r="Q2912" s="33">
        <f t="shared" si="527"/>
        <v>9</v>
      </c>
      <c r="R2912" s="33">
        <f t="shared" si="528"/>
        <v>1998</v>
      </c>
      <c r="S2912" s="34">
        <v>12.97</v>
      </c>
    </row>
    <row r="2913" spans="1:19">
      <c r="A2913" s="32">
        <v>37977</v>
      </c>
      <c r="B2913" s="33">
        <f t="shared" si="521"/>
        <v>12</v>
      </c>
      <c r="C2913" s="33">
        <f t="shared" si="522"/>
        <v>2003</v>
      </c>
      <c r="D2913" s="34">
        <v>0.63800000000000001</v>
      </c>
      <c r="F2913" s="32">
        <v>39650</v>
      </c>
      <c r="G2913" s="33">
        <f t="shared" si="523"/>
        <v>7</v>
      </c>
      <c r="H2913" s="33">
        <f t="shared" si="524"/>
        <v>2008</v>
      </c>
      <c r="I2913" s="34">
        <v>10.58</v>
      </c>
      <c r="K2913" s="32">
        <v>35550</v>
      </c>
      <c r="L2913" s="33">
        <f t="shared" si="525"/>
        <v>4</v>
      </c>
      <c r="M2913" s="33">
        <f t="shared" si="526"/>
        <v>1997</v>
      </c>
      <c r="N2913" s="34">
        <v>20.2</v>
      </c>
      <c r="P2913" s="32">
        <v>36056</v>
      </c>
      <c r="Q2913" s="33">
        <f t="shared" si="527"/>
        <v>9</v>
      </c>
      <c r="R2913" s="33">
        <f t="shared" si="528"/>
        <v>1998</v>
      </c>
      <c r="S2913" s="34">
        <v>13.92</v>
      </c>
    </row>
    <row r="2914" spans="1:19">
      <c r="A2914" s="32">
        <v>37978</v>
      </c>
      <c r="B2914" s="33">
        <f t="shared" si="521"/>
        <v>12</v>
      </c>
      <c r="C2914" s="33">
        <f t="shared" si="522"/>
        <v>2003</v>
      </c>
      <c r="D2914" s="34">
        <v>0.626</v>
      </c>
      <c r="F2914" s="32">
        <v>39651</v>
      </c>
      <c r="G2914" s="33">
        <f t="shared" si="523"/>
        <v>7</v>
      </c>
      <c r="H2914" s="33">
        <f t="shared" si="524"/>
        <v>2008</v>
      </c>
      <c r="I2914" s="34">
        <v>10.16</v>
      </c>
      <c r="K2914" s="32">
        <v>35551</v>
      </c>
      <c r="L2914" s="33">
        <f t="shared" si="525"/>
        <v>5</v>
      </c>
      <c r="M2914" s="33">
        <f t="shared" si="526"/>
        <v>1997</v>
      </c>
      <c r="N2914" s="34">
        <v>19.899999999999999</v>
      </c>
      <c r="P2914" s="32">
        <v>36059</v>
      </c>
      <c r="Q2914" s="33">
        <f t="shared" si="527"/>
        <v>9</v>
      </c>
      <c r="R2914" s="33">
        <f t="shared" si="528"/>
        <v>1998</v>
      </c>
      <c r="S2914" s="34">
        <v>14.31</v>
      </c>
    </row>
    <row r="2915" spans="1:19">
      <c r="A2915" s="32">
        <v>37979</v>
      </c>
      <c r="B2915" s="33">
        <f t="shared" si="521"/>
        <v>12</v>
      </c>
      <c r="C2915" s="33">
        <f t="shared" si="522"/>
        <v>2003</v>
      </c>
      <c r="D2915" s="34">
        <v>0.64500000000000002</v>
      </c>
      <c r="F2915" s="32">
        <v>39652</v>
      </c>
      <c r="G2915" s="33">
        <f t="shared" si="523"/>
        <v>7</v>
      </c>
      <c r="H2915" s="33">
        <f t="shared" si="524"/>
        <v>2008</v>
      </c>
      <c r="I2915" s="34">
        <v>9.8800000000000008</v>
      </c>
      <c r="K2915" s="32">
        <v>35552</v>
      </c>
      <c r="L2915" s="33">
        <f t="shared" si="525"/>
        <v>5</v>
      </c>
      <c r="M2915" s="33">
        <f t="shared" si="526"/>
        <v>1997</v>
      </c>
      <c r="N2915" s="34">
        <v>19.600000000000001</v>
      </c>
      <c r="P2915" s="32">
        <v>36060</v>
      </c>
      <c r="Q2915" s="33">
        <f t="shared" si="527"/>
        <v>9</v>
      </c>
      <c r="R2915" s="33">
        <f t="shared" si="528"/>
        <v>1998</v>
      </c>
      <c r="S2915" s="34">
        <v>14.36</v>
      </c>
    </row>
    <row r="2916" spans="1:19">
      <c r="A2916" s="32">
        <v>37984</v>
      </c>
      <c r="B2916" s="33">
        <f t="shared" ref="B2916:B2979" si="529">+MONTH(A2916)</f>
        <v>12</v>
      </c>
      <c r="C2916" s="33">
        <f t="shared" ref="C2916:C2979" si="530">+YEAR(A2916)</f>
        <v>2003</v>
      </c>
      <c r="D2916" s="34">
        <v>0.63500000000000001</v>
      </c>
      <c r="F2916" s="32">
        <v>39653</v>
      </c>
      <c r="G2916" s="33">
        <f t="shared" ref="G2916:G2979" si="531">+MONTH(F2916)</f>
        <v>7</v>
      </c>
      <c r="H2916" s="33">
        <f t="shared" ref="H2916:H2979" si="532">+YEAR(F2916)</f>
        <v>2008</v>
      </c>
      <c r="I2916" s="34">
        <v>9.6999999999999993</v>
      </c>
      <c r="K2916" s="32">
        <v>35555</v>
      </c>
      <c r="L2916" s="33">
        <f t="shared" ref="L2916:L2979" si="533">+MONTH(K2916)</f>
        <v>5</v>
      </c>
      <c r="M2916" s="33">
        <f t="shared" ref="M2916:M2979" si="534">+YEAR(K2916)</f>
        <v>1997</v>
      </c>
      <c r="N2916" s="34">
        <v>19.600000000000001</v>
      </c>
      <c r="P2916" s="32">
        <v>36061</v>
      </c>
      <c r="Q2916" s="33">
        <f t="shared" ref="Q2916:Q2979" si="535">+MONTH(P2916)</f>
        <v>9</v>
      </c>
      <c r="R2916" s="33">
        <f t="shared" si="528"/>
        <v>1998</v>
      </c>
      <c r="S2916" s="34">
        <v>14.67</v>
      </c>
    </row>
    <row r="2917" spans="1:19">
      <c r="A2917" s="32">
        <v>37985</v>
      </c>
      <c r="B2917" s="33">
        <f t="shared" si="529"/>
        <v>12</v>
      </c>
      <c r="C2917" s="33">
        <f t="shared" si="530"/>
        <v>2003</v>
      </c>
      <c r="D2917" s="34">
        <v>0.66</v>
      </c>
      <c r="F2917" s="32">
        <v>39654</v>
      </c>
      <c r="G2917" s="33">
        <f t="shared" si="531"/>
        <v>7</v>
      </c>
      <c r="H2917" s="33">
        <f t="shared" si="532"/>
        <v>2008</v>
      </c>
      <c r="I2917" s="34">
        <v>9.34</v>
      </c>
      <c r="K2917" s="32">
        <v>35556</v>
      </c>
      <c r="L2917" s="33">
        <f t="shared" si="533"/>
        <v>5</v>
      </c>
      <c r="M2917" s="33">
        <f t="shared" si="534"/>
        <v>1997</v>
      </c>
      <c r="N2917" s="34">
        <v>19.7</v>
      </c>
      <c r="P2917" s="32">
        <v>36062</v>
      </c>
      <c r="Q2917" s="33">
        <f t="shared" si="535"/>
        <v>9</v>
      </c>
      <c r="R2917" s="33">
        <f t="shared" ref="R2917:R2980" si="536">+YEAR(P2917)</f>
        <v>1998</v>
      </c>
      <c r="S2917" s="34">
        <v>14.84</v>
      </c>
    </row>
    <row r="2918" spans="1:19">
      <c r="A2918" s="32">
        <v>37986</v>
      </c>
      <c r="B2918" s="33">
        <f t="shared" si="529"/>
        <v>12</v>
      </c>
      <c r="C2918" s="33">
        <f t="shared" si="530"/>
        <v>2003</v>
      </c>
      <c r="D2918" s="34">
        <v>0.65900000000000003</v>
      </c>
      <c r="F2918" s="32">
        <v>39657</v>
      </c>
      <c r="G2918" s="33">
        <f t="shared" si="531"/>
        <v>7</v>
      </c>
      <c r="H2918" s="33">
        <f t="shared" si="532"/>
        <v>2008</v>
      </c>
      <c r="I2918" s="34">
        <v>9.26</v>
      </c>
      <c r="K2918" s="32">
        <v>35557</v>
      </c>
      <c r="L2918" s="33">
        <f t="shared" si="533"/>
        <v>5</v>
      </c>
      <c r="M2918" s="33">
        <f t="shared" si="534"/>
        <v>1997</v>
      </c>
      <c r="N2918" s="34">
        <v>19.600000000000001</v>
      </c>
      <c r="P2918" s="32">
        <v>36063</v>
      </c>
      <c r="Q2918" s="33">
        <f t="shared" si="535"/>
        <v>9</v>
      </c>
      <c r="R2918" s="33">
        <f t="shared" si="536"/>
        <v>1998</v>
      </c>
      <c r="S2918" s="34">
        <v>14.55</v>
      </c>
    </row>
    <row r="2919" spans="1:19">
      <c r="A2919" s="32">
        <v>37991</v>
      </c>
      <c r="B2919" s="33">
        <f t="shared" si="529"/>
        <v>1</v>
      </c>
      <c r="C2919" s="33">
        <f t="shared" si="530"/>
        <v>2004</v>
      </c>
      <c r="D2919" s="34">
        <v>0.69399999999999995</v>
      </c>
      <c r="F2919" s="32">
        <v>39658</v>
      </c>
      <c r="G2919" s="33">
        <f t="shared" si="531"/>
        <v>7</v>
      </c>
      <c r="H2919" s="33">
        <f t="shared" si="532"/>
        <v>2008</v>
      </c>
      <c r="I2919" s="34">
        <v>9.17</v>
      </c>
      <c r="K2919" s="32">
        <v>35558</v>
      </c>
      <c r="L2919" s="33">
        <f t="shared" si="533"/>
        <v>5</v>
      </c>
      <c r="M2919" s="33">
        <f t="shared" si="534"/>
        <v>1997</v>
      </c>
      <c r="N2919" s="34">
        <v>20.350000000000001</v>
      </c>
      <c r="P2919" s="32">
        <v>36066</v>
      </c>
      <c r="Q2919" s="33">
        <f t="shared" si="535"/>
        <v>9</v>
      </c>
      <c r="R2919" s="33">
        <f t="shared" si="536"/>
        <v>1998</v>
      </c>
      <c r="S2919" s="34">
        <v>14.41</v>
      </c>
    </row>
    <row r="2920" spans="1:19">
      <c r="A2920" s="32">
        <v>37992</v>
      </c>
      <c r="B2920" s="33">
        <f t="shared" si="529"/>
        <v>1</v>
      </c>
      <c r="C2920" s="33">
        <f t="shared" si="530"/>
        <v>2004</v>
      </c>
      <c r="D2920" s="34">
        <v>0.72099999999999997</v>
      </c>
      <c r="F2920" s="32">
        <v>39659</v>
      </c>
      <c r="G2920" s="33">
        <f t="shared" si="531"/>
        <v>7</v>
      </c>
      <c r="H2920" s="33">
        <f t="shared" si="532"/>
        <v>2008</v>
      </c>
      <c r="I2920" s="34">
        <v>9.01</v>
      </c>
      <c r="K2920" s="32">
        <v>35559</v>
      </c>
      <c r="L2920" s="33">
        <f t="shared" si="533"/>
        <v>5</v>
      </c>
      <c r="M2920" s="33">
        <f t="shared" si="534"/>
        <v>1997</v>
      </c>
      <c r="N2920" s="34">
        <v>20.45</v>
      </c>
      <c r="P2920" s="32">
        <v>36067</v>
      </c>
      <c r="Q2920" s="33">
        <f t="shared" si="535"/>
        <v>9</v>
      </c>
      <c r="R2920" s="33">
        <f t="shared" si="536"/>
        <v>1998</v>
      </c>
      <c r="S2920" s="34">
        <v>14.38</v>
      </c>
    </row>
    <row r="2921" spans="1:19">
      <c r="A2921" s="32">
        <v>37993</v>
      </c>
      <c r="B2921" s="33">
        <f t="shared" si="529"/>
        <v>1</v>
      </c>
      <c r="C2921" s="33">
        <f t="shared" si="530"/>
        <v>2004</v>
      </c>
      <c r="D2921" s="34">
        <v>0.72</v>
      </c>
      <c r="F2921" s="32">
        <v>39660</v>
      </c>
      <c r="G2921" s="33">
        <f t="shared" si="531"/>
        <v>7</v>
      </c>
      <c r="H2921" s="33">
        <f t="shared" si="532"/>
        <v>2008</v>
      </c>
      <c r="I2921" s="34">
        <v>9.26</v>
      </c>
      <c r="K2921" s="32">
        <v>35562</v>
      </c>
      <c r="L2921" s="33">
        <f t="shared" si="533"/>
        <v>5</v>
      </c>
      <c r="M2921" s="33">
        <f t="shared" si="534"/>
        <v>1997</v>
      </c>
      <c r="N2921" s="34">
        <v>21.4</v>
      </c>
      <c r="P2921" s="32">
        <v>36068</v>
      </c>
      <c r="Q2921" s="33">
        <f t="shared" si="535"/>
        <v>9</v>
      </c>
      <c r="R2921" s="33">
        <f t="shared" si="536"/>
        <v>1998</v>
      </c>
      <c r="S2921" s="34">
        <v>14.71</v>
      </c>
    </row>
    <row r="2922" spans="1:19">
      <c r="A2922" s="32">
        <v>37994</v>
      </c>
      <c r="B2922" s="33">
        <f t="shared" si="529"/>
        <v>1</v>
      </c>
      <c r="C2922" s="33">
        <f t="shared" si="530"/>
        <v>2004</v>
      </c>
      <c r="D2922" s="34">
        <v>0.76</v>
      </c>
      <c r="F2922" s="32">
        <v>39661</v>
      </c>
      <c r="G2922" s="33">
        <f t="shared" si="531"/>
        <v>8</v>
      </c>
      <c r="H2922" s="33">
        <f t="shared" si="532"/>
        <v>2008</v>
      </c>
      <c r="I2922" s="34">
        <v>9.0500000000000007</v>
      </c>
      <c r="K2922" s="32">
        <v>35563</v>
      </c>
      <c r="L2922" s="33">
        <f t="shared" si="533"/>
        <v>5</v>
      </c>
      <c r="M2922" s="33">
        <f t="shared" si="534"/>
        <v>1997</v>
      </c>
      <c r="N2922" s="34">
        <v>21.1</v>
      </c>
      <c r="P2922" s="32">
        <v>36069</v>
      </c>
      <c r="Q2922" s="33">
        <f t="shared" si="535"/>
        <v>10</v>
      </c>
      <c r="R2922" s="33">
        <f t="shared" si="536"/>
        <v>1998</v>
      </c>
      <c r="S2922" s="34">
        <v>14.46</v>
      </c>
    </row>
    <row r="2923" spans="1:19">
      <c r="A2923" s="32">
        <v>37995</v>
      </c>
      <c r="B2923" s="33">
        <f t="shared" si="529"/>
        <v>1</v>
      </c>
      <c r="C2923" s="33">
        <f t="shared" si="530"/>
        <v>2004</v>
      </c>
      <c r="D2923" s="34">
        <v>0.80100000000000005</v>
      </c>
      <c r="F2923" s="32">
        <v>39664</v>
      </c>
      <c r="G2923" s="33">
        <f t="shared" si="531"/>
        <v>8</v>
      </c>
      <c r="H2923" s="33">
        <f t="shared" si="532"/>
        <v>2008</v>
      </c>
      <c r="I2923" s="34">
        <v>9.1999999999999993</v>
      </c>
      <c r="K2923" s="32">
        <v>35564</v>
      </c>
      <c r="L2923" s="33">
        <f t="shared" si="533"/>
        <v>5</v>
      </c>
      <c r="M2923" s="33">
        <f t="shared" si="534"/>
        <v>1997</v>
      </c>
      <c r="N2923" s="34">
        <v>21.35</v>
      </c>
      <c r="P2923" s="32">
        <v>36070</v>
      </c>
      <c r="Q2923" s="33">
        <f t="shared" si="535"/>
        <v>10</v>
      </c>
      <c r="R2923" s="33">
        <f t="shared" si="536"/>
        <v>1998</v>
      </c>
      <c r="S2923" s="34">
        <v>14.21</v>
      </c>
    </row>
    <row r="2924" spans="1:19">
      <c r="A2924" s="32">
        <v>37998</v>
      </c>
      <c r="B2924" s="33">
        <f t="shared" si="529"/>
        <v>1</v>
      </c>
      <c r="C2924" s="33">
        <f t="shared" si="530"/>
        <v>2004</v>
      </c>
      <c r="D2924" s="34">
        <v>0.77300000000000002</v>
      </c>
      <c r="F2924" s="32">
        <v>39665</v>
      </c>
      <c r="G2924" s="33">
        <f t="shared" si="531"/>
        <v>8</v>
      </c>
      <c r="H2924" s="33">
        <f t="shared" si="532"/>
        <v>2008</v>
      </c>
      <c r="I2924" s="34">
        <v>8.66</v>
      </c>
      <c r="K2924" s="32">
        <v>35565</v>
      </c>
      <c r="L2924" s="33">
        <f t="shared" si="533"/>
        <v>5</v>
      </c>
      <c r="M2924" s="33">
        <f t="shared" si="534"/>
        <v>1997</v>
      </c>
      <c r="N2924" s="34">
        <v>21.3</v>
      </c>
      <c r="P2924" s="32">
        <v>36073</v>
      </c>
      <c r="Q2924" s="33">
        <f t="shared" si="535"/>
        <v>10</v>
      </c>
      <c r="R2924" s="33">
        <f t="shared" si="536"/>
        <v>1998</v>
      </c>
      <c r="S2924" s="34">
        <v>14.1</v>
      </c>
    </row>
    <row r="2925" spans="1:19">
      <c r="A2925" s="32">
        <v>37999</v>
      </c>
      <c r="B2925" s="33">
        <f t="shared" si="529"/>
        <v>1</v>
      </c>
      <c r="C2925" s="33">
        <f t="shared" si="530"/>
        <v>2004</v>
      </c>
      <c r="D2925" s="34">
        <v>0.77300000000000002</v>
      </c>
      <c r="F2925" s="32">
        <v>39666</v>
      </c>
      <c r="G2925" s="33">
        <f t="shared" si="531"/>
        <v>8</v>
      </c>
      <c r="H2925" s="33">
        <f t="shared" si="532"/>
        <v>2008</v>
      </c>
      <c r="I2925" s="34">
        <v>8.6999999999999993</v>
      </c>
      <c r="K2925" s="32">
        <v>35566</v>
      </c>
      <c r="L2925" s="33">
        <f t="shared" si="533"/>
        <v>5</v>
      </c>
      <c r="M2925" s="33">
        <f t="shared" si="534"/>
        <v>1997</v>
      </c>
      <c r="N2925" s="34">
        <v>22.1</v>
      </c>
      <c r="P2925" s="32">
        <v>36074</v>
      </c>
      <c r="Q2925" s="33">
        <f t="shared" si="535"/>
        <v>10</v>
      </c>
      <c r="R2925" s="33">
        <f t="shared" si="536"/>
        <v>1998</v>
      </c>
      <c r="S2925" s="34">
        <v>13.98</v>
      </c>
    </row>
    <row r="2926" spans="1:19">
      <c r="A2926" s="32">
        <v>38000</v>
      </c>
      <c r="B2926" s="33">
        <f t="shared" si="529"/>
        <v>1</v>
      </c>
      <c r="C2926" s="33">
        <f t="shared" si="530"/>
        <v>2004</v>
      </c>
      <c r="D2926" s="34">
        <v>0.76300000000000001</v>
      </c>
      <c r="F2926" s="32">
        <v>39667</v>
      </c>
      <c r="G2926" s="33">
        <f t="shared" si="531"/>
        <v>8</v>
      </c>
      <c r="H2926" s="33">
        <f t="shared" si="532"/>
        <v>2008</v>
      </c>
      <c r="I2926" s="34">
        <v>8.77</v>
      </c>
      <c r="K2926" s="32">
        <v>35569</v>
      </c>
      <c r="L2926" s="33">
        <f t="shared" si="533"/>
        <v>5</v>
      </c>
      <c r="M2926" s="33">
        <f t="shared" si="534"/>
        <v>1997</v>
      </c>
      <c r="N2926" s="34">
        <v>21.5</v>
      </c>
      <c r="P2926" s="32">
        <v>36075</v>
      </c>
      <c r="Q2926" s="33">
        <f t="shared" si="535"/>
        <v>10</v>
      </c>
      <c r="R2926" s="33">
        <f t="shared" si="536"/>
        <v>1998</v>
      </c>
      <c r="S2926" s="34">
        <v>13.88</v>
      </c>
    </row>
    <row r="2927" spans="1:19">
      <c r="A2927" s="32">
        <v>38001</v>
      </c>
      <c r="B2927" s="33">
        <f t="shared" si="529"/>
        <v>1</v>
      </c>
      <c r="C2927" s="33">
        <f t="shared" si="530"/>
        <v>2004</v>
      </c>
      <c r="D2927" s="34">
        <v>0.72</v>
      </c>
      <c r="F2927" s="32">
        <v>39668</v>
      </c>
      <c r="G2927" s="33">
        <f t="shared" si="531"/>
        <v>8</v>
      </c>
      <c r="H2927" s="33">
        <f t="shared" si="532"/>
        <v>2008</v>
      </c>
      <c r="I2927" s="34">
        <v>8.2200000000000006</v>
      </c>
      <c r="K2927" s="32">
        <v>35570</v>
      </c>
      <c r="L2927" s="33">
        <f t="shared" si="533"/>
        <v>5</v>
      </c>
      <c r="M2927" s="33">
        <f t="shared" si="534"/>
        <v>1997</v>
      </c>
      <c r="N2927" s="34">
        <v>21.2</v>
      </c>
      <c r="P2927" s="32">
        <v>36076</v>
      </c>
      <c r="Q2927" s="33">
        <f t="shared" si="535"/>
        <v>10</v>
      </c>
      <c r="R2927" s="33">
        <f t="shared" si="536"/>
        <v>1998</v>
      </c>
      <c r="S2927" s="34">
        <v>13.23</v>
      </c>
    </row>
    <row r="2928" spans="1:19">
      <c r="A2928" s="32">
        <v>38002</v>
      </c>
      <c r="B2928" s="33">
        <f t="shared" si="529"/>
        <v>1</v>
      </c>
      <c r="C2928" s="33">
        <f t="shared" si="530"/>
        <v>2004</v>
      </c>
      <c r="D2928" s="34">
        <v>0.73399999999999999</v>
      </c>
      <c r="F2928" s="32">
        <v>39671</v>
      </c>
      <c r="G2928" s="33">
        <f t="shared" si="531"/>
        <v>8</v>
      </c>
      <c r="H2928" s="33">
        <f t="shared" si="532"/>
        <v>2008</v>
      </c>
      <c r="I2928" s="34">
        <v>8.18</v>
      </c>
      <c r="K2928" s="32">
        <v>35571</v>
      </c>
      <c r="L2928" s="33">
        <f t="shared" si="533"/>
        <v>5</v>
      </c>
      <c r="M2928" s="33">
        <f t="shared" si="534"/>
        <v>1997</v>
      </c>
      <c r="N2928" s="34">
        <v>21.6</v>
      </c>
      <c r="P2928" s="32">
        <v>36077</v>
      </c>
      <c r="Q2928" s="33">
        <f t="shared" si="535"/>
        <v>10</v>
      </c>
      <c r="R2928" s="33">
        <f t="shared" si="536"/>
        <v>1998</v>
      </c>
      <c r="S2928" s="34">
        <v>12.87</v>
      </c>
    </row>
    <row r="2929" spans="1:19">
      <c r="A2929" s="32">
        <v>38006</v>
      </c>
      <c r="B2929" s="33">
        <f t="shared" si="529"/>
        <v>1</v>
      </c>
      <c r="C2929" s="33">
        <f t="shared" si="530"/>
        <v>2004</v>
      </c>
      <c r="D2929" s="34">
        <v>0.78800000000000003</v>
      </c>
      <c r="F2929" s="32">
        <v>39672</v>
      </c>
      <c r="G2929" s="33">
        <f t="shared" si="531"/>
        <v>8</v>
      </c>
      <c r="H2929" s="33">
        <f t="shared" si="532"/>
        <v>2008</v>
      </c>
      <c r="I2929" s="34">
        <v>8.23</v>
      </c>
      <c r="K2929" s="32">
        <v>35572</v>
      </c>
      <c r="L2929" s="33">
        <f t="shared" si="533"/>
        <v>5</v>
      </c>
      <c r="M2929" s="33">
        <f t="shared" si="534"/>
        <v>1997</v>
      </c>
      <c r="N2929" s="34">
        <v>21.6</v>
      </c>
      <c r="P2929" s="32">
        <v>36080</v>
      </c>
      <c r="Q2929" s="33">
        <f t="shared" si="535"/>
        <v>10</v>
      </c>
      <c r="R2929" s="33">
        <f t="shared" si="536"/>
        <v>1998</v>
      </c>
      <c r="S2929" s="34">
        <v>13.18</v>
      </c>
    </row>
    <row r="2930" spans="1:19">
      <c r="A2930" s="32">
        <v>38007</v>
      </c>
      <c r="B2930" s="33">
        <f t="shared" si="529"/>
        <v>1</v>
      </c>
      <c r="C2930" s="33">
        <f t="shared" si="530"/>
        <v>2004</v>
      </c>
      <c r="D2930" s="34">
        <v>0.77600000000000002</v>
      </c>
      <c r="F2930" s="32">
        <v>39673</v>
      </c>
      <c r="G2930" s="33">
        <f t="shared" si="531"/>
        <v>8</v>
      </c>
      <c r="H2930" s="33">
        <f t="shared" si="532"/>
        <v>2008</v>
      </c>
      <c r="I2930" s="34">
        <v>8.11</v>
      </c>
      <c r="K2930" s="32">
        <v>35573</v>
      </c>
      <c r="L2930" s="33">
        <f t="shared" si="533"/>
        <v>5</v>
      </c>
      <c r="M2930" s="33">
        <f t="shared" si="534"/>
        <v>1997</v>
      </c>
      <c r="N2930" s="34">
        <v>21.25</v>
      </c>
      <c r="P2930" s="32">
        <v>36081</v>
      </c>
      <c r="Q2930" s="33">
        <f t="shared" si="535"/>
        <v>10</v>
      </c>
      <c r="R2930" s="33">
        <f t="shared" si="536"/>
        <v>1998</v>
      </c>
      <c r="S2930" s="34">
        <v>12.73</v>
      </c>
    </row>
    <row r="2931" spans="1:19">
      <c r="A2931" s="32">
        <v>38008</v>
      </c>
      <c r="B2931" s="33">
        <f t="shared" si="529"/>
        <v>1</v>
      </c>
      <c r="C2931" s="33">
        <f t="shared" si="530"/>
        <v>2004</v>
      </c>
      <c r="D2931" s="34">
        <v>0.77200000000000002</v>
      </c>
      <c r="F2931" s="32">
        <v>39674</v>
      </c>
      <c r="G2931" s="33">
        <f t="shared" si="531"/>
        <v>8</v>
      </c>
      <c r="H2931" s="33">
        <f t="shared" si="532"/>
        <v>2008</v>
      </c>
      <c r="I2931" s="34">
        <v>8.15</v>
      </c>
      <c r="K2931" s="32">
        <v>35577</v>
      </c>
      <c r="L2931" s="33">
        <f t="shared" si="533"/>
        <v>5</v>
      </c>
      <c r="M2931" s="33">
        <f t="shared" si="534"/>
        <v>1997</v>
      </c>
      <c r="N2931" s="34">
        <v>20.75</v>
      </c>
      <c r="P2931" s="32">
        <v>36082</v>
      </c>
      <c r="Q2931" s="33">
        <f t="shared" si="535"/>
        <v>10</v>
      </c>
      <c r="R2931" s="33">
        <f t="shared" si="536"/>
        <v>1998</v>
      </c>
      <c r="S2931" s="34">
        <v>12.26</v>
      </c>
    </row>
    <row r="2932" spans="1:19">
      <c r="A2932" s="32">
        <v>38009</v>
      </c>
      <c r="B2932" s="33">
        <f t="shared" si="529"/>
        <v>1</v>
      </c>
      <c r="C2932" s="33">
        <f t="shared" si="530"/>
        <v>2004</v>
      </c>
      <c r="D2932" s="34">
        <v>0.77</v>
      </c>
      <c r="F2932" s="32">
        <v>39675</v>
      </c>
      <c r="G2932" s="33">
        <f t="shared" si="531"/>
        <v>8</v>
      </c>
      <c r="H2932" s="33">
        <f t="shared" si="532"/>
        <v>2008</v>
      </c>
      <c r="I2932" s="34">
        <v>7.82</v>
      </c>
      <c r="K2932" s="32">
        <v>35578</v>
      </c>
      <c r="L2932" s="33">
        <f t="shared" si="533"/>
        <v>5</v>
      </c>
      <c r="M2932" s="33">
        <f t="shared" si="534"/>
        <v>1997</v>
      </c>
      <c r="N2932" s="34">
        <v>20.7</v>
      </c>
      <c r="P2932" s="32">
        <v>36083</v>
      </c>
      <c r="Q2932" s="33">
        <f t="shared" si="535"/>
        <v>10</v>
      </c>
      <c r="R2932" s="33">
        <f t="shared" si="536"/>
        <v>1998</v>
      </c>
      <c r="S2932" s="34">
        <v>11.98</v>
      </c>
    </row>
    <row r="2933" spans="1:19">
      <c r="A2933" s="32">
        <v>38012</v>
      </c>
      <c r="B2933" s="33">
        <f t="shared" si="529"/>
        <v>1</v>
      </c>
      <c r="C2933" s="33">
        <f t="shared" si="530"/>
        <v>2004</v>
      </c>
      <c r="D2933" s="34">
        <v>0.74099999999999999</v>
      </c>
      <c r="F2933" s="32">
        <v>39678</v>
      </c>
      <c r="G2933" s="33">
        <f t="shared" si="531"/>
        <v>8</v>
      </c>
      <c r="H2933" s="33">
        <f t="shared" si="532"/>
        <v>2008</v>
      </c>
      <c r="I2933" s="34">
        <v>7.74</v>
      </c>
      <c r="K2933" s="32">
        <v>35579</v>
      </c>
      <c r="L2933" s="33">
        <f t="shared" si="533"/>
        <v>5</v>
      </c>
      <c r="M2933" s="33">
        <f t="shared" si="534"/>
        <v>1997</v>
      </c>
      <c r="N2933" s="34">
        <v>21.15</v>
      </c>
      <c r="P2933" s="32">
        <v>36084</v>
      </c>
      <c r="Q2933" s="33">
        <f t="shared" si="535"/>
        <v>10</v>
      </c>
      <c r="R2933" s="33">
        <f t="shared" si="536"/>
        <v>1998</v>
      </c>
      <c r="S2933" s="34">
        <v>12.11</v>
      </c>
    </row>
    <row r="2934" spans="1:19">
      <c r="A2934" s="32">
        <v>38013</v>
      </c>
      <c r="B2934" s="33">
        <f t="shared" si="529"/>
        <v>1</v>
      </c>
      <c r="C2934" s="33">
        <f t="shared" si="530"/>
        <v>2004</v>
      </c>
      <c r="D2934" s="34">
        <v>0.72399999999999998</v>
      </c>
      <c r="F2934" s="32">
        <v>39679</v>
      </c>
      <c r="G2934" s="33">
        <f t="shared" si="531"/>
        <v>8</v>
      </c>
      <c r="H2934" s="33">
        <f t="shared" si="532"/>
        <v>2008</v>
      </c>
      <c r="I2934" s="34">
        <v>7.73</v>
      </c>
      <c r="K2934" s="32">
        <v>35580</v>
      </c>
      <c r="L2934" s="33">
        <f t="shared" si="533"/>
        <v>5</v>
      </c>
      <c r="M2934" s="33">
        <f t="shared" si="534"/>
        <v>1997</v>
      </c>
      <c r="N2934" s="34">
        <v>21</v>
      </c>
      <c r="P2934" s="32">
        <v>36087</v>
      </c>
      <c r="Q2934" s="33">
        <f t="shared" si="535"/>
        <v>10</v>
      </c>
      <c r="R2934" s="33">
        <f t="shared" si="536"/>
        <v>1998</v>
      </c>
      <c r="S2934" s="34">
        <v>11.6</v>
      </c>
    </row>
    <row r="2935" spans="1:19">
      <c r="A2935" s="32">
        <v>38014</v>
      </c>
      <c r="B2935" s="33">
        <f t="shared" si="529"/>
        <v>1</v>
      </c>
      <c r="C2935" s="33">
        <f t="shared" si="530"/>
        <v>2004</v>
      </c>
      <c r="D2935" s="34">
        <v>0.72399999999999998</v>
      </c>
      <c r="F2935" s="32">
        <v>39680</v>
      </c>
      <c r="G2935" s="33">
        <f t="shared" si="531"/>
        <v>8</v>
      </c>
      <c r="H2935" s="33">
        <f t="shared" si="532"/>
        <v>2008</v>
      </c>
      <c r="I2935" s="34">
        <v>8.02</v>
      </c>
      <c r="K2935" s="32">
        <v>35583</v>
      </c>
      <c r="L2935" s="33">
        <f t="shared" si="533"/>
        <v>6</v>
      </c>
      <c r="M2935" s="33">
        <f t="shared" si="534"/>
        <v>1997</v>
      </c>
      <c r="N2935" s="34">
        <v>21.15</v>
      </c>
      <c r="P2935" s="32">
        <v>36088</v>
      </c>
      <c r="Q2935" s="33">
        <f t="shared" si="535"/>
        <v>10</v>
      </c>
      <c r="R2935" s="33">
        <f t="shared" si="536"/>
        <v>1998</v>
      </c>
      <c r="S2935" s="34">
        <v>11.29</v>
      </c>
    </row>
    <row r="2936" spans="1:19">
      <c r="A2936" s="32">
        <v>38015</v>
      </c>
      <c r="B2936" s="33">
        <f t="shared" si="529"/>
        <v>1</v>
      </c>
      <c r="C2936" s="33">
        <f t="shared" si="530"/>
        <v>2004</v>
      </c>
      <c r="D2936" s="34">
        <v>0.70399999999999996</v>
      </c>
      <c r="F2936" s="32">
        <v>39681</v>
      </c>
      <c r="G2936" s="33">
        <f t="shared" si="531"/>
        <v>8</v>
      </c>
      <c r="H2936" s="33">
        <f t="shared" si="532"/>
        <v>2008</v>
      </c>
      <c r="I2936" s="34">
        <v>8.0399999999999991</v>
      </c>
      <c r="K2936" s="32">
        <v>35584</v>
      </c>
      <c r="L2936" s="33">
        <f t="shared" si="533"/>
        <v>6</v>
      </c>
      <c r="M2936" s="33">
        <f t="shared" si="534"/>
        <v>1997</v>
      </c>
      <c r="N2936" s="34">
        <v>20.350000000000001</v>
      </c>
      <c r="P2936" s="32">
        <v>36089</v>
      </c>
      <c r="Q2936" s="33">
        <f t="shared" si="535"/>
        <v>10</v>
      </c>
      <c r="R2936" s="33">
        <f t="shared" si="536"/>
        <v>1998</v>
      </c>
      <c r="S2936" s="34">
        <v>11.94</v>
      </c>
    </row>
    <row r="2937" spans="1:19">
      <c r="A2937" s="32">
        <v>38016</v>
      </c>
      <c r="B2937" s="33">
        <f t="shared" si="529"/>
        <v>1</v>
      </c>
      <c r="C2937" s="33">
        <f t="shared" si="530"/>
        <v>2004</v>
      </c>
      <c r="D2937" s="34">
        <v>0.70199999999999996</v>
      </c>
      <c r="F2937" s="32">
        <v>39682</v>
      </c>
      <c r="G2937" s="33">
        <f t="shared" si="531"/>
        <v>8</v>
      </c>
      <c r="H2937" s="33">
        <f t="shared" si="532"/>
        <v>2008</v>
      </c>
      <c r="I2937" s="34">
        <v>7.98</v>
      </c>
      <c r="K2937" s="32">
        <v>35585</v>
      </c>
      <c r="L2937" s="33">
        <f t="shared" si="533"/>
        <v>6</v>
      </c>
      <c r="M2937" s="33">
        <f t="shared" si="534"/>
        <v>1997</v>
      </c>
      <c r="N2937" s="34">
        <v>20.3</v>
      </c>
      <c r="P2937" s="32">
        <v>36090</v>
      </c>
      <c r="Q2937" s="33">
        <f t="shared" si="535"/>
        <v>10</v>
      </c>
      <c r="R2937" s="33">
        <f t="shared" si="536"/>
        <v>1998</v>
      </c>
      <c r="S2937" s="34">
        <v>11.68</v>
      </c>
    </row>
    <row r="2938" spans="1:19">
      <c r="A2938" s="32">
        <v>38019</v>
      </c>
      <c r="B2938" s="33">
        <f t="shared" si="529"/>
        <v>2</v>
      </c>
      <c r="C2938" s="33">
        <f t="shared" si="530"/>
        <v>2004</v>
      </c>
      <c r="D2938" s="34">
        <v>0.66600000000000004</v>
      </c>
      <c r="F2938" s="32">
        <v>39685</v>
      </c>
      <c r="G2938" s="33">
        <f t="shared" si="531"/>
        <v>8</v>
      </c>
      <c r="H2938" s="33">
        <f t="shared" si="532"/>
        <v>2008</v>
      </c>
      <c r="I2938" s="34">
        <v>7.63</v>
      </c>
      <c r="K2938" s="32">
        <v>35586</v>
      </c>
      <c r="L2938" s="33">
        <f t="shared" si="533"/>
        <v>6</v>
      </c>
      <c r="M2938" s="33">
        <f t="shared" si="534"/>
        <v>1997</v>
      </c>
      <c r="N2938" s="34">
        <v>19.8</v>
      </c>
      <c r="P2938" s="32">
        <v>36091</v>
      </c>
      <c r="Q2938" s="33">
        <f t="shared" si="535"/>
        <v>10</v>
      </c>
      <c r="R2938" s="33">
        <f t="shared" si="536"/>
        <v>1998</v>
      </c>
      <c r="S2938" s="34">
        <v>12.18</v>
      </c>
    </row>
    <row r="2939" spans="1:19">
      <c r="A2939" s="32">
        <v>38020</v>
      </c>
      <c r="B2939" s="33">
        <f t="shared" si="529"/>
        <v>2</v>
      </c>
      <c r="C2939" s="33">
        <f t="shared" si="530"/>
        <v>2004</v>
      </c>
      <c r="D2939" s="34">
        <v>0.64600000000000002</v>
      </c>
      <c r="F2939" s="32">
        <v>39686</v>
      </c>
      <c r="G2939" s="33">
        <f t="shared" si="531"/>
        <v>8</v>
      </c>
      <c r="H2939" s="33">
        <f t="shared" si="532"/>
        <v>2008</v>
      </c>
      <c r="I2939" s="34">
        <v>8.02</v>
      </c>
      <c r="K2939" s="32">
        <v>35587</v>
      </c>
      <c r="L2939" s="33">
        <f t="shared" si="533"/>
        <v>6</v>
      </c>
      <c r="M2939" s="33">
        <f t="shared" si="534"/>
        <v>1997</v>
      </c>
      <c r="N2939" s="34">
        <v>19</v>
      </c>
      <c r="P2939" s="32">
        <v>36094</v>
      </c>
      <c r="Q2939" s="33">
        <f t="shared" si="535"/>
        <v>10</v>
      </c>
      <c r="R2939" s="33">
        <f t="shared" si="536"/>
        <v>1998</v>
      </c>
      <c r="S2939" s="34">
        <v>12.74</v>
      </c>
    </row>
    <row r="2940" spans="1:19">
      <c r="A2940" s="32">
        <v>38021</v>
      </c>
      <c r="B2940" s="33">
        <f t="shared" si="529"/>
        <v>2</v>
      </c>
      <c r="C2940" s="33">
        <f t="shared" si="530"/>
        <v>2004</v>
      </c>
      <c r="D2940" s="34">
        <v>0.626</v>
      </c>
      <c r="F2940" s="32">
        <v>39687</v>
      </c>
      <c r="G2940" s="33">
        <f t="shared" si="531"/>
        <v>8</v>
      </c>
      <c r="H2940" s="33">
        <f t="shared" si="532"/>
        <v>2008</v>
      </c>
      <c r="I2940" s="34">
        <v>8.5399999999999991</v>
      </c>
      <c r="K2940" s="32">
        <v>35590</v>
      </c>
      <c r="L2940" s="33">
        <f t="shared" si="533"/>
        <v>6</v>
      </c>
      <c r="M2940" s="33">
        <f t="shared" si="534"/>
        <v>1997</v>
      </c>
      <c r="N2940" s="34">
        <v>18.850000000000001</v>
      </c>
      <c r="P2940" s="32">
        <v>36095</v>
      </c>
      <c r="Q2940" s="33">
        <f t="shared" si="535"/>
        <v>10</v>
      </c>
      <c r="R2940" s="33">
        <f t="shared" si="536"/>
        <v>1998</v>
      </c>
      <c r="S2940" s="34">
        <v>12.46</v>
      </c>
    </row>
    <row r="2941" spans="1:19">
      <c r="A2941" s="32">
        <v>38022</v>
      </c>
      <c r="B2941" s="33">
        <f t="shared" si="529"/>
        <v>2</v>
      </c>
      <c r="C2941" s="33">
        <f t="shared" si="530"/>
        <v>2004</v>
      </c>
      <c r="D2941" s="34">
        <v>0.626</v>
      </c>
      <c r="F2941" s="32">
        <v>39688</v>
      </c>
      <c r="G2941" s="33">
        <f t="shared" si="531"/>
        <v>8</v>
      </c>
      <c r="H2941" s="33">
        <f t="shared" si="532"/>
        <v>2008</v>
      </c>
      <c r="I2941" s="34">
        <v>8.36</v>
      </c>
      <c r="K2941" s="32">
        <v>35591</v>
      </c>
      <c r="L2941" s="33">
        <f t="shared" si="533"/>
        <v>6</v>
      </c>
      <c r="M2941" s="33">
        <f t="shared" si="534"/>
        <v>1997</v>
      </c>
      <c r="N2941" s="34">
        <v>18.850000000000001</v>
      </c>
      <c r="P2941" s="32">
        <v>36096</v>
      </c>
      <c r="Q2941" s="33">
        <f t="shared" si="535"/>
        <v>10</v>
      </c>
      <c r="R2941" s="33">
        <f t="shared" si="536"/>
        <v>1998</v>
      </c>
      <c r="S2941" s="34">
        <v>12.26</v>
      </c>
    </row>
    <row r="2942" spans="1:19">
      <c r="A2942" s="32">
        <v>38023</v>
      </c>
      <c r="B2942" s="33">
        <f t="shared" si="529"/>
        <v>2</v>
      </c>
      <c r="C2942" s="33">
        <f t="shared" si="530"/>
        <v>2004</v>
      </c>
      <c r="D2942" s="34">
        <v>0.626</v>
      </c>
      <c r="F2942" s="32">
        <v>39689</v>
      </c>
      <c r="G2942" s="33">
        <f t="shared" si="531"/>
        <v>8</v>
      </c>
      <c r="H2942" s="33">
        <f t="shared" si="532"/>
        <v>2008</v>
      </c>
      <c r="I2942" s="34">
        <v>8.24</v>
      </c>
      <c r="K2942" s="32">
        <v>35592</v>
      </c>
      <c r="L2942" s="33">
        <f t="shared" si="533"/>
        <v>6</v>
      </c>
      <c r="M2942" s="33">
        <f t="shared" si="534"/>
        <v>1997</v>
      </c>
      <c r="N2942" s="34">
        <v>18.75</v>
      </c>
      <c r="P2942" s="32">
        <v>36097</v>
      </c>
      <c r="Q2942" s="33">
        <f t="shared" si="535"/>
        <v>10</v>
      </c>
      <c r="R2942" s="33">
        <f t="shared" si="536"/>
        <v>1998</v>
      </c>
      <c r="S2942" s="34">
        <v>12.31</v>
      </c>
    </row>
    <row r="2943" spans="1:19">
      <c r="A2943" s="32">
        <v>38026</v>
      </c>
      <c r="B2943" s="33">
        <f t="shared" si="529"/>
        <v>2</v>
      </c>
      <c r="C2943" s="33">
        <f t="shared" si="530"/>
        <v>2004</v>
      </c>
      <c r="D2943" s="34">
        <v>0.61499999999999999</v>
      </c>
      <c r="F2943" s="32">
        <v>39693</v>
      </c>
      <c r="G2943" s="33">
        <f t="shared" si="531"/>
        <v>9</v>
      </c>
      <c r="H2943" s="33">
        <f t="shared" si="532"/>
        <v>2008</v>
      </c>
      <c r="I2943" s="34">
        <v>8.24</v>
      </c>
      <c r="K2943" s="32">
        <v>35593</v>
      </c>
      <c r="L2943" s="33">
        <f t="shared" si="533"/>
        <v>6</v>
      </c>
      <c r="M2943" s="33">
        <f t="shared" si="534"/>
        <v>1997</v>
      </c>
      <c r="N2943" s="34">
        <v>19</v>
      </c>
      <c r="P2943" s="32">
        <v>36098</v>
      </c>
      <c r="Q2943" s="33">
        <f t="shared" si="535"/>
        <v>10</v>
      </c>
      <c r="R2943" s="33">
        <f t="shared" si="536"/>
        <v>1998</v>
      </c>
      <c r="S2943" s="34">
        <v>12</v>
      </c>
    </row>
    <row r="2944" spans="1:19">
      <c r="A2944" s="32">
        <v>38027</v>
      </c>
      <c r="B2944" s="33">
        <f t="shared" si="529"/>
        <v>2</v>
      </c>
      <c r="C2944" s="33">
        <f t="shared" si="530"/>
        <v>2004</v>
      </c>
      <c r="D2944" s="34">
        <v>0.64100000000000001</v>
      </c>
      <c r="F2944" s="32">
        <v>39694</v>
      </c>
      <c r="G2944" s="33">
        <f t="shared" si="531"/>
        <v>9</v>
      </c>
      <c r="H2944" s="33">
        <f t="shared" si="532"/>
        <v>2008</v>
      </c>
      <c r="I2944" s="34">
        <v>7.26</v>
      </c>
      <c r="K2944" s="32">
        <v>35594</v>
      </c>
      <c r="L2944" s="33">
        <f t="shared" si="533"/>
        <v>6</v>
      </c>
      <c r="M2944" s="33">
        <f t="shared" si="534"/>
        <v>1997</v>
      </c>
      <c r="N2944" s="34">
        <v>18.95</v>
      </c>
      <c r="P2944" s="32">
        <v>36101</v>
      </c>
      <c r="Q2944" s="33">
        <f t="shared" si="535"/>
        <v>11</v>
      </c>
      <c r="R2944" s="33">
        <f t="shared" si="536"/>
        <v>1998</v>
      </c>
      <c r="S2944" s="34">
        <v>12.43</v>
      </c>
    </row>
    <row r="2945" spans="1:19">
      <c r="A2945" s="32">
        <v>38028</v>
      </c>
      <c r="B2945" s="33">
        <f t="shared" si="529"/>
        <v>2</v>
      </c>
      <c r="C2945" s="33">
        <f t="shared" si="530"/>
        <v>2004</v>
      </c>
      <c r="D2945" s="34">
        <v>0.64</v>
      </c>
      <c r="F2945" s="32">
        <v>39695</v>
      </c>
      <c r="G2945" s="33">
        <f t="shared" si="531"/>
        <v>9</v>
      </c>
      <c r="H2945" s="33">
        <f t="shared" si="532"/>
        <v>2008</v>
      </c>
      <c r="I2945" s="34">
        <v>7.24</v>
      </c>
      <c r="K2945" s="32">
        <v>35597</v>
      </c>
      <c r="L2945" s="33">
        <f t="shared" si="533"/>
        <v>6</v>
      </c>
      <c r="M2945" s="33">
        <f t="shared" si="534"/>
        <v>1997</v>
      </c>
      <c r="N2945" s="34">
        <v>19.100000000000001</v>
      </c>
      <c r="P2945" s="32">
        <v>36102</v>
      </c>
      <c r="Q2945" s="33">
        <f t="shared" si="535"/>
        <v>11</v>
      </c>
      <c r="R2945" s="33">
        <f t="shared" si="536"/>
        <v>1998</v>
      </c>
      <c r="S2945" s="34">
        <v>11.93</v>
      </c>
    </row>
    <row r="2946" spans="1:19">
      <c r="A2946" s="32">
        <v>38029</v>
      </c>
      <c r="B2946" s="33">
        <f t="shared" si="529"/>
        <v>2</v>
      </c>
      <c r="C2946" s="33">
        <f t="shared" si="530"/>
        <v>2004</v>
      </c>
      <c r="D2946" s="34">
        <v>0.67900000000000005</v>
      </c>
      <c r="F2946" s="32">
        <v>39696</v>
      </c>
      <c r="G2946" s="33">
        <f t="shared" si="531"/>
        <v>9</v>
      </c>
      <c r="H2946" s="33">
        <f t="shared" si="532"/>
        <v>2008</v>
      </c>
      <c r="I2946" s="34">
        <v>7.4</v>
      </c>
      <c r="K2946" s="32">
        <v>35598</v>
      </c>
      <c r="L2946" s="33">
        <f t="shared" si="533"/>
        <v>6</v>
      </c>
      <c r="M2946" s="33">
        <f t="shared" si="534"/>
        <v>1997</v>
      </c>
      <c r="N2946" s="34">
        <v>19.3</v>
      </c>
      <c r="P2946" s="32">
        <v>36103</v>
      </c>
      <c r="Q2946" s="33">
        <f t="shared" si="535"/>
        <v>11</v>
      </c>
      <c r="R2946" s="33">
        <f t="shared" si="536"/>
        <v>1998</v>
      </c>
      <c r="S2946" s="34">
        <v>11.88</v>
      </c>
    </row>
    <row r="2947" spans="1:19">
      <c r="A2947" s="32">
        <v>38030</v>
      </c>
      <c r="B2947" s="33">
        <f t="shared" si="529"/>
        <v>2</v>
      </c>
      <c r="C2947" s="33">
        <f t="shared" si="530"/>
        <v>2004</v>
      </c>
      <c r="D2947" s="34">
        <v>0.70099999999999996</v>
      </c>
      <c r="F2947" s="32">
        <v>39699</v>
      </c>
      <c r="G2947" s="33">
        <f t="shared" si="531"/>
        <v>9</v>
      </c>
      <c r="H2947" s="33">
        <f t="shared" si="532"/>
        <v>2008</v>
      </c>
      <c r="I2947" s="34">
        <v>7.68</v>
      </c>
      <c r="K2947" s="32">
        <v>35599</v>
      </c>
      <c r="L2947" s="33">
        <f t="shared" si="533"/>
        <v>6</v>
      </c>
      <c r="M2947" s="33">
        <f t="shared" si="534"/>
        <v>1997</v>
      </c>
      <c r="N2947" s="34">
        <v>18.899999999999999</v>
      </c>
      <c r="P2947" s="32">
        <v>36104</v>
      </c>
      <c r="Q2947" s="33">
        <f t="shared" si="535"/>
        <v>11</v>
      </c>
      <c r="R2947" s="33">
        <f t="shared" si="536"/>
        <v>1998</v>
      </c>
      <c r="S2947" s="34">
        <v>11.73</v>
      </c>
    </row>
    <row r="2948" spans="1:19">
      <c r="A2948" s="32">
        <v>38034</v>
      </c>
      <c r="B2948" s="33">
        <f t="shared" si="529"/>
        <v>2</v>
      </c>
      <c r="C2948" s="33">
        <f t="shared" si="530"/>
        <v>2004</v>
      </c>
      <c r="D2948" s="34">
        <v>0.67100000000000004</v>
      </c>
      <c r="F2948" s="32">
        <v>39700</v>
      </c>
      <c r="G2948" s="33">
        <f t="shared" si="531"/>
        <v>9</v>
      </c>
      <c r="H2948" s="33">
        <f t="shared" si="532"/>
        <v>2008</v>
      </c>
      <c r="I2948" s="34">
        <v>7.28</v>
      </c>
      <c r="K2948" s="32">
        <v>35600</v>
      </c>
      <c r="L2948" s="33">
        <f t="shared" si="533"/>
        <v>6</v>
      </c>
      <c r="M2948" s="33">
        <f t="shared" si="534"/>
        <v>1997</v>
      </c>
      <c r="N2948" s="34">
        <v>18.75</v>
      </c>
      <c r="P2948" s="32">
        <v>36105</v>
      </c>
      <c r="Q2948" s="33">
        <f t="shared" si="535"/>
        <v>11</v>
      </c>
      <c r="R2948" s="33">
        <f t="shared" si="536"/>
        <v>1998</v>
      </c>
      <c r="S2948" s="34">
        <v>11.51</v>
      </c>
    </row>
    <row r="2949" spans="1:19">
      <c r="A2949" s="32">
        <v>38035</v>
      </c>
      <c r="B2949" s="33">
        <f t="shared" si="529"/>
        <v>2</v>
      </c>
      <c r="C2949" s="33">
        <f t="shared" si="530"/>
        <v>2004</v>
      </c>
      <c r="D2949" s="34">
        <v>0.67800000000000005</v>
      </c>
      <c r="F2949" s="32">
        <v>39701</v>
      </c>
      <c r="G2949" s="33">
        <f t="shared" si="531"/>
        <v>9</v>
      </c>
      <c r="H2949" s="33">
        <f t="shared" si="532"/>
        <v>2008</v>
      </c>
      <c r="I2949" s="34">
        <v>7.65</v>
      </c>
      <c r="K2949" s="32">
        <v>35601</v>
      </c>
      <c r="L2949" s="33">
        <f t="shared" si="533"/>
        <v>6</v>
      </c>
      <c r="M2949" s="33">
        <f t="shared" si="534"/>
        <v>1997</v>
      </c>
      <c r="N2949" s="34">
        <v>18.600000000000001</v>
      </c>
      <c r="P2949" s="32">
        <v>36108</v>
      </c>
      <c r="Q2949" s="33">
        <f t="shared" si="535"/>
        <v>11</v>
      </c>
      <c r="R2949" s="33">
        <f t="shared" si="536"/>
        <v>1998</v>
      </c>
      <c r="S2949" s="34">
        <v>11.15</v>
      </c>
    </row>
    <row r="2950" spans="1:19">
      <c r="A2950" s="32">
        <v>38036</v>
      </c>
      <c r="B2950" s="33">
        <f t="shared" si="529"/>
        <v>2</v>
      </c>
      <c r="C2950" s="33">
        <f t="shared" si="530"/>
        <v>2004</v>
      </c>
      <c r="D2950" s="34">
        <v>0.69399999999999995</v>
      </c>
      <c r="F2950" s="32">
        <v>39702</v>
      </c>
      <c r="G2950" s="33">
        <f t="shared" si="531"/>
        <v>9</v>
      </c>
      <c r="H2950" s="33">
        <f t="shared" si="532"/>
        <v>2008</v>
      </c>
      <c r="I2950" s="34">
        <v>7.83</v>
      </c>
      <c r="K2950" s="32">
        <v>35604</v>
      </c>
      <c r="L2950" s="33">
        <f t="shared" si="533"/>
        <v>6</v>
      </c>
      <c r="M2950" s="33">
        <f t="shared" si="534"/>
        <v>1997</v>
      </c>
      <c r="N2950" s="34">
        <v>18.899999999999999</v>
      </c>
      <c r="P2950" s="32">
        <v>36109</v>
      </c>
      <c r="Q2950" s="33">
        <f t="shared" si="535"/>
        <v>11</v>
      </c>
      <c r="R2950" s="33">
        <f t="shared" si="536"/>
        <v>1998</v>
      </c>
      <c r="S2950" s="34">
        <v>11.18</v>
      </c>
    </row>
    <row r="2951" spans="1:19">
      <c r="A2951" s="32">
        <v>38037</v>
      </c>
      <c r="B2951" s="33">
        <f t="shared" si="529"/>
        <v>2</v>
      </c>
      <c r="C2951" s="33">
        <f t="shared" si="530"/>
        <v>2004</v>
      </c>
      <c r="D2951" s="34">
        <v>0.71299999999999997</v>
      </c>
      <c r="F2951" s="32">
        <v>39703</v>
      </c>
      <c r="G2951" s="33">
        <f t="shared" si="531"/>
        <v>9</v>
      </c>
      <c r="H2951" s="33">
        <f t="shared" si="532"/>
        <v>2008</v>
      </c>
      <c r="I2951" s="34">
        <v>8.02</v>
      </c>
      <c r="K2951" s="32">
        <v>35605</v>
      </c>
      <c r="L2951" s="33">
        <f t="shared" si="533"/>
        <v>6</v>
      </c>
      <c r="M2951" s="33">
        <f t="shared" si="534"/>
        <v>1997</v>
      </c>
      <c r="N2951" s="34">
        <v>18.71</v>
      </c>
      <c r="P2951" s="32">
        <v>36110</v>
      </c>
      <c r="Q2951" s="33">
        <f t="shared" si="535"/>
        <v>11</v>
      </c>
      <c r="R2951" s="33">
        <f t="shared" si="536"/>
        <v>1998</v>
      </c>
      <c r="S2951" s="34">
        <v>11.45</v>
      </c>
    </row>
    <row r="2952" spans="1:19">
      <c r="A2952" s="32">
        <v>38040</v>
      </c>
      <c r="B2952" s="33">
        <f t="shared" si="529"/>
        <v>2</v>
      </c>
      <c r="C2952" s="33">
        <f t="shared" si="530"/>
        <v>2004</v>
      </c>
      <c r="D2952" s="34">
        <v>0.74</v>
      </c>
      <c r="F2952" s="32">
        <v>39706</v>
      </c>
      <c r="G2952" s="33">
        <f t="shared" si="531"/>
        <v>9</v>
      </c>
      <c r="H2952" s="33">
        <f t="shared" si="532"/>
        <v>2008</v>
      </c>
      <c r="I2952" s="34">
        <v>8.02</v>
      </c>
      <c r="K2952" s="32">
        <v>35606</v>
      </c>
      <c r="L2952" s="33">
        <f t="shared" si="533"/>
        <v>6</v>
      </c>
      <c r="M2952" s="33">
        <f t="shared" si="534"/>
        <v>1997</v>
      </c>
      <c r="N2952" s="34">
        <v>19.12</v>
      </c>
      <c r="P2952" s="32">
        <v>36111</v>
      </c>
      <c r="Q2952" s="33">
        <f t="shared" si="535"/>
        <v>11</v>
      </c>
      <c r="R2952" s="33">
        <f t="shared" si="536"/>
        <v>1998</v>
      </c>
      <c r="S2952" s="34">
        <v>11.56</v>
      </c>
    </row>
    <row r="2953" spans="1:19">
      <c r="A2953" s="32">
        <v>38041</v>
      </c>
      <c r="B2953" s="33">
        <f t="shared" si="529"/>
        <v>2</v>
      </c>
      <c r="C2953" s="33">
        <f t="shared" si="530"/>
        <v>2004</v>
      </c>
      <c r="D2953" s="34">
        <v>0.84499999999999997</v>
      </c>
      <c r="F2953" s="32">
        <v>39707</v>
      </c>
      <c r="G2953" s="33">
        <f t="shared" si="531"/>
        <v>9</v>
      </c>
      <c r="H2953" s="33">
        <f t="shared" si="532"/>
        <v>2008</v>
      </c>
      <c r="I2953" s="34">
        <v>7.76</v>
      </c>
      <c r="K2953" s="32">
        <v>35607</v>
      </c>
      <c r="L2953" s="33">
        <f t="shared" si="533"/>
        <v>6</v>
      </c>
      <c r="M2953" s="33">
        <f t="shared" si="534"/>
        <v>1997</v>
      </c>
      <c r="N2953" s="34">
        <v>18.84</v>
      </c>
      <c r="P2953" s="32">
        <v>36112</v>
      </c>
      <c r="Q2953" s="33">
        <f t="shared" si="535"/>
        <v>11</v>
      </c>
      <c r="R2953" s="33">
        <f t="shared" si="536"/>
        <v>1998</v>
      </c>
      <c r="S2953" s="34">
        <v>11.46</v>
      </c>
    </row>
    <row r="2954" spans="1:19">
      <c r="A2954" s="32">
        <v>38042</v>
      </c>
      <c r="B2954" s="33">
        <f t="shared" si="529"/>
        <v>2</v>
      </c>
      <c r="C2954" s="33">
        <f t="shared" si="530"/>
        <v>2004</v>
      </c>
      <c r="D2954" s="34">
        <v>0.879</v>
      </c>
      <c r="F2954" s="32">
        <v>39708</v>
      </c>
      <c r="G2954" s="33">
        <f t="shared" si="531"/>
        <v>9</v>
      </c>
      <c r="H2954" s="33">
        <f t="shared" si="532"/>
        <v>2008</v>
      </c>
      <c r="I2954" s="34">
        <v>7.72</v>
      </c>
      <c r="K2954" s="32">
        <v>35608</v>
      </c>
      <c r="L2954" s="33">
        <f t="shared" si="533"/>
        <v>6</v>
      </c>
      <c r="M2954" s="33">
        <f t="shared" si="534"/>
        <v>1997</v>
      </c>
      <c r="N2954" s="34">
        <v>19.420000000000002</v>
      </c>
      <c r="P2954" s="32">
        <v>36115</v>
      </c>
      <c r="Q2954" s="33">
        <f t="shared" si="535"/>
        <v>11</v>
      </c>
      <c r="R2954" s="33">
        <f t="shared" si="536"/>
        <v>1998</v>
      </c>
      <c r="S2954" s="34">
        <v>11.1</v>
      </c>
    </row>
    <row r="2955" spans="1:19">
      <c r="A2955" s="32">
        <v>38043</v>
      </c>
      <c r="B2955" s="33">
        <f t="shared" si="529"/>
        <v>2</v>
      </c>
      <c r="C2955" s="33">
        <f t="shared" si="530"/>
        <v>2004</v>
      </c>
      <c r="D2955" s="34">
        <v>0.77900000000000003</v>
      </c>
      <c r="F2955" s="32">
        <v>39709</v>
      </c>
      <c r="G2955" s="33">
        <f t="shared" si="531"/>
        <v>9</v>
      </c>
      <c r="H2955" s="33">
        <f t="shared" si="532"/>
        <v>2008</v>
      </c>
      <c r="I2955" s="34">
        <v>8.26</v>
      </c>
      <c r="K2955" s="32">
        <v>35611</v>
      </c>
      <c r="L2955" s="33">
        <f t="shared" si="533"/>
        <v>6</v>
      </c>
      <c r="M2955" s="33">
        <f t="shared" si="534"/>
        <v>1997</v>
      </c>
      <c r="N2955" s="34">
        <v>19.82</v>
      </c>
      <c r="P2955" s="32">
        <v>36116</v>
      </c>
      <c r="Q2955" s="33">
        <f t="shared" si="535"/>
        <v>11</v>
      </c>
      <c r="R2955" s="33">
        <f t="shared" si="536"/>
        <v>1998</v>
      </c>
      <c r="S2955" s="34">
        <v>10.62</v>
      </c>
    </row>
    <row r="2956" spans="1:19">
      <c r="A2956" s="32">
        <v>38044</v>
      </c>
      <c r="B2956" s="33">
        <f t="shared" si="529"/>
        <v>2</v>
      </c>
      <c r="C2956" s="33">
        <f t="shared" si="530"/>
        <v>2004</v>
      </c>
      <c r="D2956" s="34">
        <v>0.92</v>
      </c>
      <c r="F2956" s="32">
        <v>39710</v>
      </c>
      <c r="G2956" s="33">
        <f t="shared" si="531"/>
        <v>9</v>
      </c>
      <c r="H2956" s="33">
        <f t="shared" si="532"/>
        <v>2008</v>
      </c>
      <c r="I2956" s="34">
        <v>7.79</v>
      </c>
      <c r="K2956" s="32">
        <v>35612</v>
      </c>
      <c r="L2956" s="33">
        <f t="shared" si="533"/>
        <v>7</v>
      </c>
      <c r="M2956" s="33">
        <f t="shared" si="534"/>
        <v>1997</v>
      </c>
      <c r="N2956" s="34">
        <v>20.11</v>
      </c>
      <c r="P2956" s="32">
        <v>36117</v>
      </c>
      <c r="Q2956" s="33">
        <f t="shared" si="535"/>
        <v>11</v>
      </c>
      <c r="R2956" s="33">
        <f t="shared" si="536"/>
        <v>1998</v>
      </c>
      <c r="S2956" s="34">
        <v>10.25</v>
      </c>
    </row>
    <row r="2957" spans="1:19">
      <c r="A2957" s="32">
        <v>38047</v>
      </c>
      <c r="B2957" s="33">
        <f t="shared" si="529"/>
        <v>3</v>
      </c>
      <c r="C2957" s="33">
        <f t="shared" si="530"/>
        <v>2004</v>
      </c>
      <c r="D2957" s="34">
        <v>0.61799999999999999</v>
      </c>
      <c r="F2957" s="32">
        <v>39713</v>
      </c>
      <c r="G2957" s="33">
        <f t="shared" si="531"/>
        <v>9</v>
      </c>
      <c r="H2957" s="33">
        <f t="shared" si="532"/>
        <v>2008</v>
      </c>
      <c r="I2957" s="34">
        <v>7.66</v>
      </c>
      <c r="K2957" s="32">
        <v>35613</v>
      </c>
      <c r="L2957" s="33">
        <f t="shared" si="533"/>
        <v>7</v>
      </c>
      <c r="M2957" s="33">
        <f t="shared" si="534"/>
        <v>1997</v>
      </c>
      <c r="N2957" s="34">
        <v>20.39</v>
      </c>
      <c r="P2957" s="32">
        <v>36118</v>
      </c>
      <c r="Q2957" s="33">
        <f t="shared" si="535"/>
        <v>11</v>
      </c>
      <c r="R2957" s="33">
        <f t="shared" si="536"/>
        <v>1998</v>
      </c>
      <c r="S2957" s="34">
        <v>10.45</v>
      </c>
    </row>
    <row r="2958" spans="1:19">
      <c r="A2958" s="32">
        <v>38048</v>
      </c>
      <c r="B2958" s="33">
        <f t="shared" si="529"/>
        <v>3</v>
      </c>
      <c r="C2958" s="33">
        <f t="shared" si="530"/>
        <v>2004</v>
      </c>
      <c r="D2958" s="34">
        <v>0.60199999999999998</v>
      </c>
      <c r="F2958" s="32">
        <v>39714</v>
      </c>
      <c r="G2958" s="33">
        <f t="shared" si="531"/>
        <v>9</v>
      </c>
      <c r="H2958" s="33">
        <f t="shared" si="532"/>
        <v>2008</v>
      </c>
      <c r="I2958" s="34">
        <v>7.84</v>
      </c>
      <c r="K2958" s="32">
        <v>35614</v>
      </c>
      <c r="L2958" s="33">
        <f t="shared" si="533"/>
        <v>7</v>
      </c>
      <c r="M2958" s="33">
        <f t="shared" si="534"/>
        <v>1997</v>
      </c>
      <c r="N2958" s="34">
        <v>19.48</v>
      </c>
      <c r="P2958" s="32">
        <v>36119</v>
      </c>
      <c r="Q2958" s="33">
        <f t="shared" si="535"/>
        <v>11</v>
      </c>
      <c r="R2958" s="33">
        <f t="shared" si="536"/>
        <v>1998</v>
      </c>
      <c r="S2958" s="34">
        <v>10.4</v>
      </c>
    </row>
    <row r="2959" spans="1:19">
      <c r="A2959" s="32">
        <v>38049</v>
      </c>
      <c r="B2959" s="33">
        <f t="shared" si="529"/>
        <v>3</v>
      </c>
      <c r="C2959" s="33">
        <f t="shared" si="530"/>
        <v>2004</v>
      </c>
      <c r="D2959" s="34">
        <v>0.57899999999999996</v>
      </c>
      <c r="F2959" s="32">
        <v>39715</v>
      </c>
      <c r="G2959" s="33">
        <f t="shared" si="531"/>
        <v>9</v>
      </c>
      <c r="H2959" s="33">
        <f t="shared" si="532"/>
        <v>2008</v>
      </c>
      <c r="I2959" s="34">
        <v>8.15</v>
      </c>
      <c r="K2959" s="32">
        <v>35618</v>
      </c>
      <c r="L2959" s="33">
        <f t="shared" si="533"/>
        <v>7</v>
      </c>
      <c r="M2959" s="33">
        <f t="shared" si="534"/>
        <v>1997</v>
      </c>
      <c r="N2959" s="34">
        <v>19.53</v>
      </c>
      <c r="P2959" s="32">
        <v>36122</v>
      </c>
      <c r="Q2959" s="33">
        <f t="shared" si="535"/>
        <v>11</v>
      </c>
      <c r="R2959" s="33">
        <f t="shared" si="536"/>
        <v>1998</v>
      </c>
      <c r="S2959" s="34">
        <v>10.54</v>
      </c>
    </row>
    <row r="2960" spans="1:19">
      <c r="A2960" s="32">
        <v>38050</v>
      </c>
      <c r="B2960" s="33">
        <f t="shared" si="529"/>
        <v>3</v>
      </c>
      <c r="C2960" s="33">
        <f t="shared" si="530"/>
        <v>2004</v>
      </c>
      <c r="D2960" s="34">
        <v>0.58499999999999996</v>
      </c>
      <c r="F2960" s="32">
        <v>39716</v>
      </c>
      <c r="G2960" s="33">
        <f t="shared" si="531"/>
        <v>9</v>
      </c>
      <c r="H2960" s="33">
        <f t="shared" si="532"/>
        <v>2008</v>
      </c>
      <c r="I2960" s="34">
        <v>7.63</v>
      </c>
      <c r="K2960" s="32">
        <v>35619</v>
      </c>
      <c r="L2960" s="33">
        <f t="shared" si="533"/>
        <v>7</v>
      </c>
      <c r="M2960" s="33">
        <f t="shared" si="534"/>
        <v>1997</v>
      </c>
      <c r="N2960" s="34">
        <v>19.670000000000002</v>
      </c>
      <c r="P2960" s="32">
        <v>36123</v>
      </c>
      <c r="Q2960" s="33">
        <f t="shared" si="535"/>
        <v>11</v>
      </c>
      <c r="R2960" s="33">
        <f t="shared" si="536"/>
        <v>1998</v>
      </c>
      <c r="S2960" s="34">
        <v>10.58</v>
      </c>
    </row>
    <row r="2961" spans="1:19">
      <c r="A2961" s="32">
        <v>38051</v>
      </c>
      <c r="B2961" s="33">
        <f t="shared" si="529"/>
        <v>3</v>
      </c>
      <c r="C2961" s="33">
        <f t="shared" si="530"/>
        <v>2004</v>
      </c>
      <c r="D2961" s="34">
        <v>0.59199999999999997</v>
      </c>
      <c r="F2961" s="32">
        <v>39717</v>
      </c>
      <c r="G2961" s="33">
        <f t="shared" si="531"/>
        <v>9</v>
      </c>
      <c r="H2961" s="33">
        <f t="shared" si="532"/>
        <v>2008</v>
      </c>
      <c r="I2961" s="34">
        <v>7.42</v>
      </c>
      <c r="K2961" s="32">
        <v>35620</v>
      </c>
      <c r="L2961" s="33">
        <f t="shared" si="533"/>
        <v>7</v>
      </c>
      <c r="M2961" s="33">
        <f t="shared" si="534"/>
        <v>1997</v>
      </c>
      <c r="N2961" s="34">
        <v>19.399999999999999</v>
      </c>
      <c r="P2961" s="32">
        <v>36124</v>
      </c>
      <c r="Q2961" s="33">
        <f t="shared" si="535"/>
        <v>11</v>
      </c>
      <c r="R2961" s="33">
        <f t="shared" si="536"/>
        <v>1998</v>
      </c>
      <c r="S2961" s="34">
        <v>10.51</v>
      </c>
    </row>
    <row r="2962" spans="1:19">
      <c r="A2962" s="32">
        <v>38054</v>
      </c>
      <c r="B2962" s="33">
        <f t="shared" si="529"/>
        <v>3</v>
      </c>
      <c r="C2962" s="33">
        <f t="shared" si="530"/>
        <v>2004</v>
      </c>
      <c r="D2962" s="34">
        <v>0.57699999999999996</v>
      </c>
      <c r="F2962" s="32">
        <v>39720</v>
      </c>
      <c r="G2962" s="33">
        <f t="shared" si="531"/>
        <v>9</v>
      </c>
      <c r="H2962" s="33">
        <f t="shared" si="532"/>
        <v>2008</v>
      </c>
      <c r="I2962" s="34">
        <v>7.13</v>
      </c>
      <c r="K2962" s="32">
        <v>35621</v>
      </c>
      <c r="L2962" s="33">
        <f t="shared" si="533"/>
        <v>7</v>
      </c>
      <c r="M2962" s="33">
        <f t="shared" si="534"/>
        <v>1997</v>
      </c>
      <c r="N2962" s="34">
        <v>19.22</v>
      </c>
      <c r="P2962" s="32">
        <v>36125</v>
      </c>
      <c r="Q2962" s="33">
        <f t="shared" si="535"/>
        <v>11</v>
      </c>
      <c r="R2962" s="33">
        <f t="shared" si="536"/>
        <v>1998</v>
      </c>
      <c r="S2962" s="34">
        <v>10.41</v>
      </c>
    </row>
    <row r="2963" spans="1:19">
      <c r="A2963" s="32">
        <v>38055</v>
      </c>
      <c r="B2963" s="33">
        <f t="shared" si="529"/>
        <v>3</v>
      </c>
      <c r="C2963" s="33">
        <f t="shared" si="530"/>
        <v>2004</v>
      </c>
      <c r="D2963" s="34">
        <v>0.56899999999999995</v>
      </c>
      <c r="F2963" s="32">
        <v>39721</v>
      </c>
      <c r="G2963" s="33">
        <f t="shared" si="531"/>
        <v>9</v>
      </c>
      <c r="H2963" s="33">
        <f t="shared" si="532"/>
        <v>2008</v>
      </c>
      <c r="I2963" s="34">
        <v>7.17</v>
      </c>
      <c r="K2963" s="32">
        <v>35622</v>
      </c>
      <c r="L2963" s="33">
        <f t="shared" si="533"/>
        <v>7</v>
      </c>
      <c r="M2963" s="33">
        <f t="shared" si="534"/>
        <v>1997</v>
      </c>
      <c r="N2963" s="34">
        <v>19.39</v>
      </c>
      <c r="P2963" s="32">
        <v>36126</v>
      </c>
      <c r="Q2963" s="33">
        <f t="shared" si="535"/>
        <v>11</v>
      </c>
      <c r="R2963" s="33">
        <f t="shared" si="536"/>
        <v>1998</v>
      </c>
      <c r="S2963" s="34">
        <v>10.77</v>
      </c>
    </row>
    <row r="2964" spans="1:19">
      <c r="A2964" s="32">
        <v>38056</v>
      </c>
      <c r="B2964" s="33">
        <f t="shared" si="529"/>
        <v>3</v>
      </c>
      <c r="C2964" s="33">
        <f t="shared" si="530"/>
        <v>2004</v>
      </c>
      <c r="D2964" s="34">
        <v>0.55800000000000005</v>
      </c>
      <c r="F2964" s="32">
        <v>39722</v>
      </c>
      <c r="G2964" s="33">
        <f t="shared" si="531"/>
        <v>10</v>
      </c>
      <c r="H2964" s="33">
        <f t="shared" si="532"/>
        <v>2008</v>
      </c>
      <c r="I2964" s="34">
        <v>7.41</v>
      </c>
      <c r="K2964" s="32">
        <v>35625</v>
      </c>
      <c r="L2964" s="33">
        <f t="shared" si="533"/>
        <v>7</v>
      </c>
      <c r="M2964" s="33">
        <f t="shared" si="534"/>
        <v>1997</v>
      </c>
      <c r="N2964" s="34">
        <v>18.920000000000002</v>
      </c>
      <c r="P2964" s="32">
        <v>36129</v>
      </c>
      <c r="Q2964" s="33">
        <f t="shared" si="535"/>
        <v>11</v>
      </c>
      <c r="R2964" s="33">
        <f t="shared" si="536"/>
        <v>1998</v>
      </c>
      <c r="S2964" s="34">
        <v>9.91</v>
      </c>
    </row>
    <row r="2965" spans="1:19">
      <c r="A2965" s="32">
        <v>38057</v>
      </c>
      <c r="B2965" s="33">
        <f t="shared" si="529"/>
        <v>3</v>
      </c>
      <c r="C2965" s="33">
        <f t="shared" si="530"/>
        <v>2004</v>
      </c>
      <c r="D2965" s="34">
        <v>0.57499999999999996</v>
      </c>
      <c r="F2965" s="32">
        <v>39723</v>
      </c>
      <c r="G2965" s="33">
        <f t="shared" si="531"/>
        <v>10</v>
      </c>
      <c r="H2965" s="33">
        <f t="shared" si="532"/>
        <v>2008</v>
      </c>
      <c r="I2965" s="34">
        <v>7.64</v>
      </c>
      <c r="K2965" s="32">
        <v>35626</v>
      </c>
      <c r="L2965" s="33">
        <f t="shared" si="533"/>
        <v>7</v>
      </c>
      <c r="M2965" s="33">
        <f t="shared" si="534"/>
        <v>1997</v>
      </c>
      <c r="N2965" s="34">
        <v>19.809999999999999</v>
      </c>
      <c r="P2965" s="32">
        <v>36130</v>
      </c>
      <c r="Q2965" s="33">
        <f t="shared" si="535"/>
        <v>12</v>
      </c>
      <c r="R2965" s="33">
        <f t="shared" si="536"/>
        <v>1998</v>
      </c>
      <c r="S2965" s="34">
        <v>9.8699999999999992</v>
      </c>
    </row>
    <row r="2966" spans="1:19">
      <c r="A2966" s="32">
        <v>38058</v>
      </c>
      <c r="B2966" s="33">
        <f t="shared" si="529"/>
        <v>3</v>
      </c>
      <c r="C2966" s="33">
        <f t="shared" si="530"/>
        <v>2004</v>
      </c>
      <c r="D2966" s="34">
        <v>0.58299999999999996</v>
      </c>
      <c r="F2966" s="32">
        <v>39724</v>
      </c>
      <c r="G2966" s="33">
        <f t="shared" si="531"/>
        <v>10</v>
      </c>
      <c r="H2966" s="33">
        <f t="shared" si="532"/>
        <v>2008</v>
      </c>
      <c r="I2966" s="34">
        <v>7.16</v>
      </c>
      <c r="K2966" s="32">
        <v>35627</v>
      </c>
      <c r="L2966" s="33">
        <f t="shared" si="533"/>
        <v>7</v>
      </c>
      <c r="M2966" s="33">
        <f t="shared" si="534"/>
        <v>1997</v>
      </c>
      <c r="N2966" s="34">
        <v>19.57</v>
      </c>
      <c r="P2966" s="32">
        <v>36131</v>
      </c>
      <c r="Q2966" s="33">
        <f t="shared" si="535"/>
        <v>12</v>
      </c>
      <c r="R2966" s="33">
        <f t="shared" si="536"/>
        <v>1998</v>
      </c>
      <c r="S2966" s="34">
        <v>9.7100000000000009</v>
      </c>
    </row>
    <row r="2967" spans="1:19">
      <c r="A2967" s="32">
        <v>38061</v>
      </c>
      <c r="B2967" s="33">
        <f t="shared" si="529"/>
        <v>3</v>
      </c>
      <c r="C2967" s="33">
        <f t="shared" si="530"/>
        <v>2004</v>
      </c>
      <c r="D2967" s="34">
        <v>0.59099999999999997</v>
      </c>
      <c r="F2967" s="32">
        <v>39727</v>
      </c>
      <c r="G2967" s="33">
        <f t="shared" si="531"/>
        <v>10</v>
      </c>
      <c r="H2967" s="33">
        <f t="shared" si="532"/>
        <v>2008</v>
      </c>
      <c r="I2967" s="34">
        <v>6.87</v>
      </c>
      <c r="K2967" s="32">
        <v>35628</v>
      </c>
      <c r="L2967" s="33">
        <f t="shared" si="533"/>
        <v>7</v>
      </c>
      <c r="M2967" s="33">
        <f t="shared" si="534"/>
        <v>1997</v>
      </c>
      <c r="N2967" s="34">
        <v>19.920000000000002</v>
      </c>
      <c r="P2967" s="32">
        <v>36132</v>
      </c>
      <c r="Q2967" s="33">
        <f t="shared" si="535"/>
        <v>12</v>
      </c>
      <c r="R2967" s="33">
        <f t="shared" si="536"/>
        <v>1998</v>
      </c>
      <c r="S2967" s="34">
        <v>10.050000000000001</v>
      </c>
    </row>
    <row r="2968" spans="1:19">
      <c r="A2968" s="32">
        <v>38062</v>
      </c>
      <c r="B2968" s="33">
        <f t="shared" si="529"/>
        <v>3</v>
      </c>
      <c r="C2968" s="33">
        <f t="shared" si="530"/>
        <v>2004</v>
      </c>
      <c r="D2968" s="34">
        <v>0.59299999999999997</v>
      </c>
      <c r="F2968" s="32">
        <v>39728</v>
      </c>
      <c r="G2968" s="33">
        <f t="shared" si="531"/>
        <v>10</v>
      </c>
      <c r="H2968" s="33">
        <f t="shared" si="532"/>
        <v>2008</v>
      </c>
      <c r="I2968" s="34">
        <v>6.74</v>
      </c>
      <c r="K2968" s="32">
        <v>35629</v>
      </c>
      <c r="L2968" s="33">
        <f t="shared" si="533"/>
        <v>7</v>
      </c>
      <c r="M2968" s="33">
        <f t="shared" si="534"/>
        <v>1997</v>
      </c>
      <c r="N2968" s="34">
        <v>19.22</v>
      </c>
      <c r="P2968" s="32">
        <v>36133</v>
      </c>
      <c r="Q2968" s="33">
        <f t="shared" si="535"/>
        <v>12</v>
      </c>
      <c r="R2968" s="33">
        <f t="shared" si="536"/>
        <v>1998</v>
      </c>
      <c r="S2968" s="34">
        <v>9.73</v>
      </c>
    </row>
    <row r="2969" spans="1:19">
      <c r="A2969" s="32">
        <v>38063</v>
      </c>
      <c r="B2969" s="33">
        <f t="shared" si="529"/>
        <v>3</v>
      </c>
      <c r="C2969" s="33">
        <f t="shared" si="530"/>
        <v>2004</v>
      </c>
      <c r="D2969" s="34">
        <v>0.59499999999999997</v>
      </c>
      <c r="F2969" s="32">
        <v>39729</v>
      </c>
      <c r="G2969" s="33">
        <f t="shared" si="531"/>
        <v>10</v>
      </c>
      <c r="H2969" s="33">
        <f t="shared" si="532"/>
        <v>2008</v>
      </c>
      <c r="I2969" s="34">
        <v>6.58</v>
      </c>
      <c r="K2969" s="32">
        <v>35632</v>
      </c>
      <c r="L2969" s="33">
        <f t="shared" si="533"/>
        <v>7</v>
      </c>
      <c r="M2969" s="33">
        <f t="shared" si="534"/>
        <v>1997</v>
      </c>
      <c r="N2969" s="34">
        <v>19.25</v>
      </c>
      <c r="P2969" s="32">
        <v>36136</v>
      </c>
      <c r="Q2969" s="33">
        <f t="shared" si="535"/>
        <v>12</v>
      </c>
      <c r="R2969" s="33">
        <f t="shared" si="536"/>
        <v>1998</v>
      </c>
      <c r="S2969" s="34">
        <v>9.6999999999999993</v>
      </c>
    </row>
    <row r="2970" spans="1:19">
      <c r="A2970" s="32">
        <v>38064</v>
      </c>
      <c r="B2970" s="33">
        <f t="shared" si="529"/>
        <v>3</v>
      </c>
      <c r="C2970" s="33">
        <f t="shared" si="530"/>
        <v>2004</v>
      </c>
      <c r="D2970" s="34">
        <v>0.59799999999999998</v>
      </c>
      <c r="F2970" s="32">
        <v>39730</v>
      </c>
      <c r="G2970" s="33">
        <f t="shared" si="531"/>
        <v>10</v>
      </c>
      <c r="H2970" s="33">
        <f t="shared" si="532"/>
        <v>2008</v>
      </c>
      <c r="I2970" s="34">
        <v>6.69</v>
      </c>
      <c r="K2970" s="32">
        <v>35633</v>
      </c>
      <c r="L2970" s="33">
        <f t="shared" si="533"/>
        <v>7</v>
      </c>
      <c r="M2970" s="33">
        <f t="shared" si="534"/>
        <v>1997</v>
      </c>
      <c r="N2970" s="34">
        <v>19.25</v>
      </c>
      <c r="P2970" s="32">
        <v>36137</v>
      </c>
      <c r="Q2970" s="33">
        <f t="shared" si="535"/>
        <v>12</v>
      </c>
      <c r="R2970" s="33">
        <f t="shared" si="536"/>
        <v>1998</v>
      </c>
      <c r="S2970" s="34">
        <v>9.68</v>
      </c>
    </row>
    <row r="2971" spans="1:19">
      <c r="A2971" s="32">
        <v>38065</v>
      </c>
      <c r="B2971" s="33">
        <f t="shared" si="529"/>
        <v>3</v>
      </c>
      <c r="C2971" s="33">
        <f t="shared" si="530"/>
        <v>2004</v>
      </c>
      <c r="D2971" s="34">
        <v>0.59499999999999997</v>
      </c>
      <c r="F2971" s="32">
        <v>39731</v>
      </c>
      <c r="G2971" s="33">
        <f t="shared" si="531"/>
        <v>10</v>
      </c>
      <c r="H2971" s="33">
        <f t="shared" si="532"/>
        <v>2008</v>
      </c>
      <c r="I2971" s="34">
        <v>6.52</v>
      </c>
      <c r="K2971" s="32">
        <v>35634</v>
      </c>
      <c r="L2971" s="33">
        <f t="shared" si="533"/>
        <v>7</v>
      </c>
      <c r="M2971" s="33">
        <f t="shared" si="534"/>
        <v>1997</v>
      </c>
      <c r="N2971" s="34">
        <v>19.68</v>
      </c>
      <c r="P2971" s="32">
        <v>36138</v>
      </c>
      <c r="Q2971" s="33">
        <f t="shared" si="535"/>
        <v>12</v>
      </c>
      <c r="R2971" s="33">
        <f t="shared" si="536"/>
        <v>1998</v>
      </c>
      <c r="S2971" s="34">
        <v>9.4600000000000009</v>
      </c>
    </row>
    <row r="2972" spans="1:19">
      <c r="A2972" s="32">
        <v>38068</v>
      </c>
      <c r="B2972" s="33">
        <f t="shared" si="529"/>
        <v>3</v>
      </c>
      <c r="C2972" s="33">
        <f t="shared" si="530"/>
        <v>2004</v>
      </c>
      <c r="D2972" s="34">
        <v>0.58099999999999996</v>
      </c>
      <c r="F2972" s="32">
        <v>39734</v>
      </c>
      <c r="G2972" s="33">
        <f t="shared" si="531"/>
        <v>10</v>
      </c>
      <c r="H2972" s="33">
        <f t="shared" si="532"/>
        <v>2008</v>
      </c>
      <c r="I2972" s="34">
        <v>6.62</v>
      </c>
      <c r="K2972" s="32">
        <v>35635</v>
      </c>
      <c r="L2972" s="33">
        <f t="shared" si="533"/>
        <v>7</v>
      </c>
      <c r="M2972" s="33">
        <f t="shared" si="534"/>
        <v>1997</v>
      </c>
      <c r="N2972" s="34">
        <v>19.71</v>
      </c>
      <c r="P2972" s="32">
        <v>36139</v>
      </c>
      <c r="Q2972" s="33">
        <f t="shared" si="535"/>
        <v>12</v>
      </c>
      <c r="R2972" s="33">
        <f t="shared" si="536"/>
        <v>1998</v>
      </c>
      <c r="S2972" s="34">
        <v>9.1</v>
      </c>
    </row>
    <row r="2973" spans="1:19">
      <c r="A2973" s="32">
        <v>38069</v>
      </c>
      <c r="B2973" s="33">
        <f t="shared" si="529"/>
        <v>3</v>
      </c>
      <c r="C2973" s="33">
        <f t="shared" si="530"/>
        <v>2004</v>
      </c>
      <c r="D2973" s="34">
        <v>0.58799999999999997</v>
      </c>
      <c r="F2973" s="32">
        <v>39735</v>
      </c>
      <c r="G2973" s="33">
        <f t="shared" si="531"/>
        <v>10</v>
      </c>
      <c r="H2973" s="33">
        <f t="shared" si="532"/>
        <v>2008</v>
      </c>
      <c r="I2973" s="34">
        <v>6.74</v>
      </c>
      <c r="K2973" s="32">
        <v>35636</v>
      </c>
      <c r="L2973" s="33">
        <f t="shared" si="533"/>
        <v>7</v>
      </c>
      <c r="M2973" s="33">
        <f t="shared" si="534"/>
        <v>1997</v>
      </c>
      <c r="N2973" s="34">
        <v>19.71</v>
      </c>
      <c r="P2973" s="32">
        <v>36140</v>
      </c>
      <c r="Q2973" s="33">
        <f t="shared" si="535"/>
        <v>12</v>
      </c>
      <c r="R2973" s="33">
        <f t="shared" si="536"/>
        <v>1998</v>
      </c>
      <c r="S2973" s="34">
        <v>9.26</v>
      </c>
    </row>
    <row r="2974" spans="1:19">
      <c r="A2974" s="32">
        <v>38070</v>
      </c>
      <c r="B2974" s="33">
        <f t="shared" si="529"/>
        <v>3</v>
      </c>
      <c r="C2974" s="33">
        <f t="shared" si="530"/>
        <v>2004</v>
      </c>
      <c r="D2974" s="34">
        <v>0.58499999999999996</v>
      </c>
      <c r="F2974" s="32">
        <v>39736</v>
      </c>
      <c r="G2974" s="33">
        <f t="shared" si="531"/>
        <v>10</v>
      </c>
      <c r="H2974" s="33">
        <f t="shared" si="532"/>
        <v>2008</v>
      </c>
      <c r="I2974" s="34">
        <v>6.64</v>
      </c>
      <c r="K2974" s="32">
        <v>35639</v>
      </c>
      <c r="L2974" s="33">
        <f t="shared" si="533"/>
        <v>7</v>
      </c>
      <c r="M2974" s="33">
        <f t="shared" si="534"/>
        <v>1997</v>
      </c>
      <c r="N2974" s="34">
        <v>19.670000000000002</v>
      </c>
      <c r="P2974" s="32">
        <v>36143</v>
      </c>
      <c r="Q2974" s="33">
        <f t="shared" si="535"/>
        <v>12</v>
      </c>
      <c r="R2974" s="33">
        <f t="shared" si="536"/>
        <v>1998</v>
      </c>
      <c r="S2974" s="34">
        <v>9.4499999999999993</v>
      </c>
    </row>
    <row r="2975" spans="1:19">
      <c r="A2975" s="32">
        <v>38071</v>
      </c>
      <c r="B2975" s="33">
        <f t="shared" si="529"/>
        <v>3</v>
      </c>
      <c r="C2975" s="33">
        <f t="shared" si="530"/>
        <v>2004</v>
      </c>
      <c r="D2975" s="34">
        <v>0.57399999999999995</v>
      </c>
      <c r="F2975" s="32">
        <v>39737</v>
      </c>
      <c r="G2975" s="33">
        <f t="shared" si="531"/>
        <v>10</v>
      </c>
      <c r="H2975" s="33">
        <f t="shared" si="532"/>
        <v>2008</v>
      </c>
      <c r="I2975" s="34">
        <v>6.65</v>
      </c>
      <c r="K2975" s="32">
        <v>35640</v>
      </c>
      <c r="L2975" s="33">
        <f t="shared" si="533"/>
        <v>7</v>
      </c>
      <c r="M2975" s="33">
        <f t="shared" si="534"/>
        <v>1997</v>
      </c>
      <c r="N2975" s="34">
        <v>20.079999999999998</v>
      </c>
      <c r="P2975" s="32">
        <v>36144</v>
      </c>
      <c r="Q2975" s="33">
        <f t="shared" si="535"/>
        <v>12</v>
      </c>
      <c r="R2975" s="33">
        <f t="shared" si="536"/>
        <v>1998</v>
      </c>
      <c r="S2975" s="34">
        <v>9.57</v>
      </c>
    </row>
    <row r="2976" spans="1:19">
      <c r="A2976" s="32">
        <v>38072</v>
      </c>
      <c r="B2976" s="33">
        <f t="shared" si="529"/>
        <v>3</v>
      </c>
      <c r="C2976" s="33">
        <f t="shared" si="530"/>
        <v>2004</v>
      </c>
      <c r="D2976" s="34">
        <v>0.57299999999999995</v>
      </c>
      <c r="F2976" s="32">
        <v>39738</v>
      </c>
      <c r="G2976" s="33">
        <f t="shared" si="531"/>
        <v>10</v>
      </c>
      <c r="H2976" s="33">
        <f t="shared" si="532"/>
        <v>2008</v>
      </c>
      <c r="I2976" s="34">
        <v>6.76</v>
      </c>
      <c r="K2976" s="32">
        <v>35641</v>
      </c>
      <c r="L2976" s="33">
        <f t="shared" si="533"/>
        <v>7</v>
      </c>
      <c r="M2976" s="33">
        <f t="shared" si="534"/>
        <v>1997</v>
      </c>
      <c r="N2976" s="34">
        <v>20.43</v>
      </c>
      <c r="P2976" s="32">
        <v>36145</v>
      </c>
      <c r="Q2976" s="33">
        <f t="shared" si="535"/>
        <v>12</v>
      </c>
      <c r="R2976" s="33">
        <f t="shared" si="536"/>
        <v>1998</v>
      </c>
      <c r="S2976" s="34">
        <v>10.87</v>
      </c>
    </row>
    <row r="2977" spans="1:19">
      <c r="A2977" s="32">
        <v>38075</v>
      </c>
      <c r="B2977" s="33">
        <f t="shared" si="529"/>
        <v>3</v>
      </c>
      <c r="C2977" s="33">
        <f t="shared" si="530"/>
        <v>2004</v>
      </c>
      <c r="D2977" s="34">
        <v>0.57099999999999995</v>
      </c>
      <c r="F2977" s="32">
        <v>39741</v>
      </c>
      <c r="G2977" s="33">
        <f t="shared" si="531"/>
        <v>10</v>
      </c>
      <c r="H2977" s="33">
        <f t="shared" si="532"/>
        <v>2008</v>
      </c>
      <c r="I2977" s="34">
        <v>6.98</v>
      </c>
      <c r="K2977" s="32">
        <v>35642</v>
      </c>
      <c r="L2977" s="33">
        <f t="shared" si="533"/>
        <v>7</v>
      </c>
      <c r="M2977" s="33">
        <f t="shared" si="534"/>
        <v>1997</v>
      </c>
      <c r="N2977" s="34">
        <v>20.190000000000001</v>
      </c>
      <c r="P2977" s="32">
        <v>36146</v>
      </c>
      <c r="Q2977" s="33">
        <f t="shared" si="535"/>
        <v>12</v>
      </c>
      <c r="R2977" s="33">
        <f t="shared" si="536"/>
        <v>1998</v>
      </c>
      <c r="S2977" s="34">
        <v>9.92</v>
      </c>
    </row>
    <row r="2978" spans="1:19">
      <c r="A2978" s="32">
        <v>38076</v>
      </c>
      <c r="B2978" s="33">
        <f t="shared" si="529"/>
        <v>3</v>
      </c>
      <c r="C2978" s="33">
        <f t="shared" si="530"/>
        <v>2004</v>
      </c>
      <c r="D2978" s="34">
        <v>0.58399999999999996</v>
      </c>
      <c r="F2978" s="32">
        <v>39742</v>
      </c>
      <c r="G2978" s="33">
        <f t="shared" si="531"/>
        <v>10</v>
      </c>
      <c r="H2978" s="33">
        <f t="shared" si="532"/>
        <v>2008</v>
      </c>
      <c r="I2978" s="34">
        <v>6.76</v>
      </c>
      <c r="K2978" s="32">
        <v>35643</v>
      </c>
      <c r="L2978" s="33">
        <f t="shared" si="533"/>
        <v>8</v>
      </c>
      <c r="M2978" s="33">
        <f t="shared" si="534"/>
        <v>1997</v>
      </c>
      <c r="N2978" s="34">
        <v>20.27</v>
      </c>
      <c r="P2978" s="32">
        <v>36147</v>
      </c>
      <c r="Q2978" s="33">
        <f t="shared" si="535"/>
        <v>12</v>
      </c>
      <c r="R2978" s="33">
        <f t="shared" si="536"/>
        <v>1998</v>
      </c>
      <c r="S2978" s="34">
        <v>9.6199999999999992</v>
      </c>
    </row>
    <row r="2979" spans="1:19">
      <c r="A2979" s="32">
        <v>38077</v>
      </c>
      <c r="B2979" s="33">
        <f t="shared" si="529"/>
        <v>3</v>
      </c>
      <c r="C2979" s="33">
        <f t="shared" si="530"/>
        <v>2004</v>
      </c>
      <c r="D2979" s="34">
        <v>0.58199999999999996</v>
      </c>
      <c r="F2979" s="32">
        <v>39743</v>
      </c>
      <c r="G2979" s="33">
        <f t="shared" si="531"/>
        <v>10</v>
      </c>
      <c r="H2979" s="33">
        <f t="shared" si="532"/>
        <v>2008</v>
      </c>
      <c r="I2979" s="34">
        <v>6.94</v>
      </c>
      <c r="K2979" s="32">
        <v>35646</v>
      </c>
      <c r="L2979" s="33">
        <f t="shared" si="533"/>
        <v>8</v>
      </c>
      <c r="M2979" s="33">
        <f t="shared" si="534"/>
        <v>1997</v>
      </c>
      <c r="N2979" s="34">
        <v>20.81</v>
      </c>
      <c r="P2979" s="32">
        <v>36150</v>
      </c>
      <c r="Q2979" s="33">
        <f t="shared" si="535"/>
        <v>12</v>
      </c>
      <c r="R2979" s="33">
        <f t="shared" si="536"/>
        <v>1998</v>
      </c>
      <c r="S2979" s="34">
        <v>9.4499999999999993</v>
      </c>
    </row>
    <row r="2980" spans="1:19">
      <c r="A2980" s="32">
        <v>38078</v>
      </c>
      <c r="B2980" s="33">
        <f t="shared" ref="B2980:B3043" si="537">+MONTH(A2980)</f>
        <v>4</v>
      </c>
      <c r="C2980" s="33">
        <f t="shared" ref="C2980:C3043" si="538">+YEAR(A2980)</f>
        <v>2004</v>
      </c>
      <c r="D2980" s="34">
        <v>0.57599999999999996</v>
      </c>
      <c r="F2980" s="32">
        <v>39744</v>
      </c>
      <c r="G2980" s="33">
        <f t="shared" ref="G2980:G3043" si="539">+MONTH(F2980)</f>
        <v>10</v>
      </c>
      <c r="H2980" s="33">
        <f t="shared" ref="H2980:H3043" si="540">+YEAR(F2980)</f>
        <v>2008</v>
      </c>
      <c r="I2980" s="34">
        <v>6.77</v>
      </c>
      <c r="K2980" s="32">
        <v>35647</v>
      </c>
      <c r="L2980" s="33">
        <f t="shared" ref="L2980:L3043" si="541">+MONTH(K2980)</f>
        <v>8</v>
      </c>
      <c r="M2980" s="33">
        <f t="shared" ref="M2980:M3043" si="542">+YEAR(K2980)</f>
        <v>1997</v>
      </c>
      <c r="N2980" s="34">
        <v>20.79</v>
      </c>
      <c r="P2980" s="32">
        <v>36151</v>
      </c>
      <c r="Q2980" s="33">
        <f t="shared" ref="Q2980:Q3043" si="543">+MONTH(P2980)</f>
        <v>12</v>
      </c>
      <c r="R2980" s="33">
        <f t="shared" si="536"/>
        <v>1998</v>
      </c>
      <c r="S2980" s="34">
        <v>9.83</v>
      </c>
    </row>
    <row r="2981" spans="1:19">
      <c r="A2981" s="32">
        <v>38079</v>
      </c>
      <c r="B2981" s="33">
        <f t="shared" si="537"/>
        <v>4</v>
      </c>
      <c r="C2981" s="33">
        <f t="shared" si="538"/>
        <v>2004</v>
      </c>
      <c r="D2981" s="34">
        <v>0.56799999999999995</v>
      </c>
      <c r="F2981" s="32">
        <v>39745</v>
      </c>
      <c r="G2981" s="33">
        <f t="shared" si="539"/>
        <v>10</v>
      </c>
      <c r="H2981" s="33">
        <f t="shared" si="540"/>
        <v>2008</v>
      </c>
      <c r="I2981" s="34">
        <v>6.29</v>
      </c>
      <c r="K2981" s="32">
        <v>35648</v>
      </c>
      <c r="L2981" s="33">
        <f t="shared" si="541"/>
        <v>8</v>
      </c>
      <c r="M2981" s="33">
        <f t="shared" si="542"/>
        <v>1997</v>
      </c>
      <c r="N2981" s="34">
        <v>20.46</v>
      </c>
      <c r="P2981" s="32">
        <v>36152</v>
      </c>
      <c r="Q2981" s="33">
        <f t="shared" si="543"/>
        <v>12</v>
      </c>
      <c r="R2981" s="33">
        <f t="shared" ref="R2981:R3044" si="544">+YEAR(P2981)</f>
        <v>1998</v>
      </c>
      <c r="S2981" s="34">
        <v>9.91</v>
      </c>
    </row>
    <row r="2982" spans="1:19">
      <c r="A2982" s="32">
        <v>38082</v>
      </c>
      <c r="B2982" s="33">
        <f t="shared" si="537"/>
        <v>4</v>
      </c>
      <c r="C2982" s="33">
        <f t="shared" si="538"/>
        <v>2004</v>
      </c>
      <c r="D2982" s="34">
        <v>0.57699999999999996</v>
      </c>
      <c r="F2982" s="32">
        <v>39748</v>
      </c>
      <c r="G2982" s="33">
        <f t="shared" si="539"/>
        <v>10</v>
      </c>
      <c r="H2982" s="33">
        <f t="shared" si="540"/>
        <v>2008</v>
      </c>
      <c r="I2982" s="34">
        <v>6.27</v>
      </c>
      <c r="K2982" s="32">
        <v>35649</v>
      </c>
      <c r="L2982" s="33">
        <f t="shared" si="541"/>
        <v>8</v>
      </c>
      <c r="M2982" s="33">
        <f t="shared" si="542"/>
        <v>1997</v>
      </c>
      <c r="N2982" s="34">
        <v>20.09</v>
      </c>
      <c r="P2982" s="32">
        <v>36153</v>
      </c>
      <c r="Q2982" s="33">
        <f t="shared" si="543"/>
        <v>12</v>
      </c>
      <c r="R2982" s="33">
        <f t="shared" si="544"/>
        <v>1998</v>
      </c>
      <c r="S2982" s="34">
        <v>9.91</v>
      </c>
    </row>
    <row r="2983" spans="1:19">
      <c r="A2983" s="32">
        <v>38083</v>
      </c>
      <c r="B2983" s="33">
        <f t="shared" si="537"/>
        <v>4</v>
      </c>
      <c r="C2983" s="33">
        <f t="shared" si="538"/>
        <v>2004</v>
      </c>
      <c r="D2983" s="34">
        <v>0.57999999999999996</v>
      </c>
      <c r="F2983" s="32">
        <v>39749</v>
      </c>
      <c r="G2983" s="33">
        <f t="shared" si="539"/>
        <v>10</v>
      </c>
      <c r="H2983" s="33">
        <f t="shared" si="540"/>
        <v>2008</v>
      </c>
      <c r="I2983" s="34">
        <v>6.4</v>
      </c>
      <c r="K2983" s="32">
        <v>35650</v>
      </c>
      <c r="L2983" s="33">
        <f t="shared" si="541"/>
        <v>8</v>
      </c>
      <c r="M2983" s="33">
        <f t="shared" si="542"/>
        <v>1997</v>
      </c>
      <c r="N2983" s="34">
        <v>19.579999999999998</v>
      </c>
      <c r="P2983" s="32">
        <v>36158</v>
      </c>
      <c r="Q2983" s="33">
        <f t="shared" si="543"/>
        <v>12</v>
      </c>
      <c r="R2983" s="33">
        <f t="shared" si="544"/>
        <v>1998</v>
      </c>
      <c r="S2983" s="34">
        <v>10.23</v>
      </c>
    </row>
    <row r="2984" spans="1:19">
      <c r="A2984" s="32">
        <v>38084</v>
      </c>
      <c r="B2984" s="33">
        <f t="shared" si="537"/>
        <v>4</v>
      </c>
      <c r="C2984" s="33">
        <f t="shared" si="538"/>
        <v>2004</v>
      </c>
      <c r="D2984" s="34">
        <v>0.59099999999999997</v>
      </c>
      <c r="F2984" s="32">
        <v>39750</v>
      </c>
      <c r="G2984" s="33">
        <f t="shared" si="539"/>
        <v>10</v>
      </c>
      <c r="H2984" s="33">
        <f t="shared" si="540"/>
        <v>2008</v>
      </c>
      <c r="I2984" s="34">
        <v>6.58</v>
      </c>
      <c r="K2984" s="32">
        <v>35653</v>
      </c>
      <c r="L2984" s="33">
        <f t="shared" si="541"/>
        <v>8</v>
      </c>
      <c r="M2984" s="33">
        <f t="shared" si="542"/>
        <v>1997</v>
      </c>
      <c r="N2984" s="34">
        <v>19.73</v>
      </c>
      <c r="P2984" s="32">
        <v>36159</v>
      </c>
      <c r="Q2984" s="33">
        <f t="shared" si="543"/>
        <v>12</v>
      </c>
      <c r="R2984" s="33">
        <f t="shared" si="544"/>
        <v>1998</v>
      </c>
      <c r="S2984" s="34">
        <v>10.45</v>
      </c>
    </row>
    <row r="2985" spans="1:19">
      <c r="A2985" s="32">
        <v>38085</v>
      </c>
      <c r="B2985" s="33">
        <f t="shared" si="537"/>
        <v>4</v>
      </c>
      <c r="C2985" s="33">
        <f t="shared" si="538"/>
        <v>2004</v>
      </c>
      <c r="D2985" s="34">
        <v>0.60299999999999998</v>
      </c>
      <c r="F2985" s="32">
        <v>39751</v>
      </c>
      <c r="G2985" s="33">
        <f t="shared" si="539"/>
        <v>10</v>
      </c>
      <c r="H2985" s="33">
        <f t="shared" si="540"/>
        <v>2008</v>
      </c>
      <c r="I2985" s="34">
        <v>6.75</v>
      </c>
      <c r="K2985" s="32">
        <v>35654</v>
      </c>
      <c r="L2985" s="33">
        <f t="shared" si="541"/>
        <v>8</v>
      </c>
      <c r="M2985" s="33">
        <f t="shared" si="542"/>
        <v>1997</v>
      </c>
      <c r="N2985" s="34">
        <v>19.91</v>
      </c>
      <c r="P2985" s="32">
        <v>36160</v>
      </c>
      <c r="Q2985" s="33">
        <f t="shared" si="543"/>
        <v>12</v>
      </c>
      <c r="R2985" s="33">
        <f t="shared" si="544"/>
        <v>1998</v>
      </c>
      <c r="S2985" s="34">
        <v>10.54</v>
      </c>
    </row>
    <row r="2986" spans="1:19">
      <c r="A2986" s="32">
        <v>38089</v>
      </c>
      <c r="B2986" s="33">
        <f t="shared" si="537"/>
        <v>4</v>
      </c>
      <c r="C2986" s="33">
        <f t="shared" si="538"/>
        <v>2004</v>
      </c>
      <c r="D2986" s="34">
        <v>0.61799999999999999</v>
      </c>
      <c r="F2986" s="32">
        <v>39752</v>
      </c>
      <c r="G2986" s="33">
        <f t="shared" si="539"/>
        <v>10</v>
      </c>
      <c r="H2986" s="33">
        <f t="shared" si="540"/>
        <v>2008</v>
      </c>
      <c r="I2986" s="34">
        <v>6.18</v>
      </c>
      <c r="K2986" s="32">
        <v>35655</v>
      </c>
      <c r="L2986" s="33">
        <f t="shared" si="541"/>
        <v>8</v>
      </c>
      <c r="M2986" s="33">
        <f t="shared" si="542"/>
        <v>1997</v>
      </c>
      <c r="N2986" s="34">
        <v>20.190000000000001</v>
      </c>
      <c r="P2986" s="32">
        <v>36164</v>
      </c>
      <c r="Q2986" s="33">
        <f t="shared" si="543"/>
        <v>1</v>
      </c>
      <c r="R2986" s="33">
        <f t="shared" si="544"/>
        <v>1999</v>
      </c>
      <c r="S2986" s="34">
        <v>10.94</v>
      </c>
    </row>
    <row r="2987" spans="1:19">
      <c r="A2987" s="32">
        <v>38090</v>
      </c>
      <c r="B2987" s="33">
        <f t="shared" si="537"/>
        <v>4</v>
      </c>
      <c r="C2987" s="33">
        <f t="shared" si="538"/>
        <v>2004</v>
      </c>
      <c r="D2987" s="34">
        <v>0.61399999999999999</v>
      </c>
      <c r="F2987" s="32">
        <v>39755</v>
      </c>
      <c r="G2987" s="33">
        <f t="shared" si="539"/>
        <v>11</v>
      </c>
      <c r="H2987" s="33">
        <f t="shared" si="540"/>
        <v>2008</v>
      </c>
      <c r="I2987" s="34">
        <v>6.45</v>
      </c>
      <c r="K2987" s="32">
        <v>35656</v>
      </c>
      <c r="L2987" s="33">
        <f t="shared" si="541"/>
        <v>8</v>
      </c>
      <c r="M2987" s="33">
        <f t="shared" si="542"/>
        <v>1997</v>
      </c>
      <c r="N2987" s="34">
        <v>20.02</v>
      </c>
      <c r="P2987" s="32">
        <v>36165</v>
      </c>
      <c r="Q2987" s="33">
        <f t="shared" si="543"/>
        <v>1</v>
      </c>
      <c r="R2987" s="33">
        <f t="shared" si="544"/>
        <v>1999</v>
      </c>
      <c r="S2987" s="34">
        <v>10.3</v>
      </c>
    </row>
    <row r="2988" spans="1:19">
      <c r="A2988" s="32">
        <v>38091</v>
      </c>
      <c r="B2988" s="33">
        <f t="shared" si="537"/>
        <v>4</v>
      </c>
      <c r="C2988" s="33">
        <f t="shared" si="538"/>
        <v>2004</v>
      </c>
      <c r="D2988" s="34">
        <v>0.59899999999999998</v>
      </c>
      <c r="F2988" s="32">
        <v>39756</v>
      </c>
      <c r="G2988" s="33">
        <f t="shared" si="539"/>
        <v>11</v>
      </c>
      <c r="H2988" s="33">
        <f t="shared" si="540"/>
        <v>2008</v>
      </c>
      <c r="I2988" s="34">
        <v>6.79</v>
      </c>
      <c r="K2988" s="32">
        <v>35657</v>
      </c>
      <c r="L2988" s="33">
        <f t="shared" si="541"/>
        <v>8</v>
      </c>
      <c r="M2988" s="33">
        <f t="shared" si="542"/>
        <v>1997</v>
      </c>
      <c r="N2988" s="34">
        <v>20.079999999999998</v>
      </c>
      <c r="P2988" s="32">
        <v>36166</v>
      </c>
      <c r="Q2988" s="33">
        <f t="shared" si="543"/>
        <v>1</v>
      </c>
      <c r="R2988" s="33">
        <f t="shared" si="544"/>
        <v>1999</v>
      </c>
      <c r="S2988" s="34">
        <v>10.67</v>
      </c>
    </row>
    <row r="2989" spans="1:19">
      <c r="A2989" s="32">
        <v>38092</v>
      </c>
      <c r="B2989" s="33">
        <f t="shared" si="537"/>
        <v>4</v>
      </c>
      <c r="C2989" s="33">
        <f t="shared" si="538"/>
        <v>2004</v>
      </c>
      <c r="D2989" s="34">
        <v>0.60299999999999998</v>
      </c>
      <c r="F2989" s="32">
        <v>39757</v>
      </c>
      <c r="G2989" s="33">
        <f t="shared" si="539"/>
        <v>11</v>
      </c>
      <c r="H2989" s="33">
        <f t="shared" si="540"/>
        <v>2008</v>
      </c>
      <c r="I2989" s="34">
        <v>6.94</v>
      </c>
      <c r="K2989" s="32">
        <v>35660</v>
      </c>
      <c r="L2989" s="33">
        <f t="shared" si="541"/>
        <v>8</v>
      </c>
      <c r="M2989" s="33">
        <f t="shared" si="542"/>
        <v>1997</v>
      </c>
      <c r="N2989" s="34">
        <v>19.940000000000001</v>
      </c>
      <c r="P2989" s="32">
        <v>36167</v>
      </c>
      <c r="Q2989" s="33">
        <f t="shared" si="543"/>
        <v>1</v>
      </c>
      <c r="R2989" s="33">
        <f t="shared" si="544"/>
        <v>1999</v>
      </c>
      <c r="S2989" s="34">
        <v>11.08</v>
      </c>
    </row>
    <row r="2990" spans="1:19">
      <c r="A2990" s="32">
        <v>38093</v>
      </c>
      <c r="B2990" s="33">
        <f t="shared" si="537"/>
        <v>4</v>
      </c>
      <c r="C2990" s="33">
        <f t="shared" si="538"/>
        <v>2004</v>
      </c>
      <c r="D2990" s="34">
        <v>0.60899999999999999</v>
      </c>
      <c r="F2990" s="32">
        <v>39758</v>
      </c>
      <c r="G2990" s="33">
        <f t="shared" si="539"/>
        <v>11</v>
      </c>
      <c r="H2990" s="33">
        <f t="shared" si="540"/>
        <v>2008</v>
      </c>
      <c r="I2990" s="34">
        <v>7.04</v>
      </c>
      <c r="K2990" s="32">
        <v>35661</v>
      </c>
      <c r="L2990" s="33">
        <f t="shared" si="541"/>
        <v>8</v>
      </c>
      <c r="M2990" s="33">
        <f t="shared" si="542"/>
        <v>1997</v>
      </c>
      <c r="N2990" s="34">
        <v>20.04</v>
      </c>
      <c r="P2990" s="32">
        <v>36168</v>
      </c>
      <c r="Q2990" s="33">
        <f t="shared" si="543"/>
        <v>1</v>
      </c>
      <c r="R2990" s="33">
        <f t="shared" si="544"/>
        <v>1999</v>
      </c>
      <c r="S2990" s="34">
        <v>11.7</v>
      </c>
    </row>
    <row r="2991" spans="1:19">
      <c r="A2991" s="32">
        <v>38096</v>
      </c>
      <c r="B2991" s="33">
        <f t="shared" si="537"/>
        <v>4</v>
      </c>
      <c r="C2991" s="33">
        <f t="shared" si="538"/>
        <v>2004</v>
      </c>
      <c r="D2991" s="34">
        <v>0.60799999999999998</v>
      </c>
      <c r="F2991" s="32">
        <v>39759</v>
      </c>
      <c r="G2991" s="33">
        <f t="shared" si="539"/>
        <v>11</v>
      </c>
      <c r="H2991" s="33">
        <f t="shared" si="540"/>
        <v>2008</v>
      </c>
      <c r="I2991" s="34">
        <v>6.6</v>
      </c>
      <c r="K2991" s="32">
        <v>35662</v>
      </c>
      <c r="L2991" s="33">
        <f t="shared" si="541"/>
        <v>8</v>
      </c>
      <c r="M2991" s="33">
        <f t="shared" si="542"/>
        <v>1997</v>
      </c>
      <c r="N2991" s="34">
        <v>20.07</v>
      </c>
      <c r="P2991" s="32">
        <v>36171</v>
      </c>
      <c r="Q2991" s="33">
        <f t="shared" si="543"/>
        <v>1</v>
      </c>
      <c r="R2991" s="33">
        <f t="shared" si="544"/>
        <v>1999</v>
      </c>
      <c r="S2991" s="34">
        <v>12.07</v>
      </c>
    </row>
    <row r="2992" spans="1:19">
      <c r="A2992" s="32">
        <v>38097</v>
      </c>
      <c r="B2992" s="33">
        <f t="shared" si="537"/>
        <v>4</v>
      </c>
      <c r="C2992" s="33">
        <f t="shared" si="538"/>
        <v>2004</v>
      </c>
      <c r="D2992" s="34">
        <v>0.60499999999999998</v>
      </c>
      <c r="F2992" s="32">
        <v>39762</v>
      </c>
      <c r="G2992" s="33">
        <f t="shared" si="539"/>
        <v>11</v>
      </c>
      <c r="H2992" s="33">
        <f t="shared" si="540"/>
        <v>2008</v>
      </c>
      <c r="I2992" s="34">
        <v>7.07</v>
      </c>
      <c r="K2992" s="32">
        <v>35663</v>
      </c>
      <c r="L2992" s="33">
        <f t="shared" si="541"/>
        <v>8</v>
      </c>
      <c r="M2992" s="33">
        <f t="shared" si="542"/>
        <v>1997</v>
      </c>
      <c r="N2992" s="34">
        <v>19.829999999999998</v>
      </c>
      <c r="P2992" s="32">
        <v>36172</v>
      </c>
      <c r="Q2992" s="33">
        <f t="shared" si="543"/>
        <v>1</v>
      </c>
      <c r="R2992" s="33">
        <f t="shared" si="544"/>
        <v>1999</v>
      </c>
      <c r="S2992" s="34">
        <v>11.78</v>
      </c>
    </row>
    <row r="2993" spans="1:19">
      <c r="A2993" s="32">
        <v>38098</v>
      </c>
      <c r="B2993" s="33">
        <f t="shared" si="537"/>
        <v>4</v>
      </c>
      <c r="C2993" s="33">
        <f t="shared" si="538"/>
        <v>2004</v>
      </c>
      <c r="D2993" s="34">
        <v>0.60399999999999998</v>
      </c>
      <c r="F2993" s="32">
        <v>39763</v>
      </c>
      <c r="G2993" s="33">
        <f t="shared" si="539"/>
        <v>11</v>
      </c>
      <c r="H2993" s="33">
        <f t="shared" si="540"/>
        <v>2008</v>
      </c>
      <c r="I2993" s="34">
        <v>7.02</v>
      </c>
      <c r="K2993" s="32">
        <v>35664</v>
      </c>
      <c r="L2993" s="33">
        <f t="shared" si="541"/>
        <v>8</v>
      </c>
      <c r="M2993" s="33">
        <f t="shared" si="542"/>
        <v>1997</v>
      </c>
      <c r="N2993" s="34">
        <v>19.7</v>
      </c>
      <c r="P2993" s="32">
        <v>36173</v>
      </c>
      <c r="Q2993" s="33">
        <f t="shared" si="543"/>
        <v>1</v>
      </c>
      <c r="R2993" s="33">
        <f t="shared" si="544"/>
        <v>1999</v>
      </c>
      <c r="S2993" s="34">
        <v>10.9</v>
      </c>
    </row>
    <row r="2994" spans="1:19">
      <c r="A2994" s="32">
        <v>38099</v>
      </c>
      <c r="B2994" s="33">
        <f t="shared" si="537"/>
        <v>4</v>
      </c>
      <c r="C2994" s="33">
        <f t="shared" si="538"/>
        <v>2004</v>
      </c>
      <c r="D2994" s="34">
        <v>0.61399999999999999</v>
      </c>
      <c r="F2994" s="32">
        <v>39764</v>
      </c>
      <c r="G2994" s="33">
        <f t="shared" si="539"/>
        <v>11</v>
      </c>
      <c r="H2994" s="33">
        <f t="shared" si="540"/>
        <v>2008</v>
      </c>
      <c r="I2994" s="34">
        <v>6.65</v>
      </c>
      <c r="K2994" s="32">
        <v>35667</v>
      </c>
      <c r="L2994" s="33">
        <f t="shared" si="541"/>
        <v>8</v>
      </c>
      <c r="M2994" s="33">
        <f t="shared" si="542"/>
        <v>1997</v>
      </c>
      <c r="N2994" s="34">
        <v>19.29</v>
      </c>
      <c r="P2994" s="32">
        <v>36174</v>
      </c>
      <c r="Q2994" s="33">
        <f t="shared" si="543"/>
        <v>1</v>
      </c>
      <c r="R2994" s="33">
        <f t="shared" si="544"/>
        <v>1999</v>
      </c>
      <c r="S2994" s="34">
        <v>11.1</v>
      </c>
    </row>
    <row r="2995" spans="1:19">
      <c r="A2995" s="32">
        <v>38100</v>
      </c>
      <c r="B2995" s="33">
        <f t="shared" si="537"/>
        <v>4</v>
      </c>
      <c r="C2995" s="33">
        <f t="shared" si="538"/>
        <v>2004</v>
      </c>
      <c r="D2995" s="34">
        <v>0.61399999999999999</v>
      </c>
      <c r="F2995" s="32">
        <v>39765</v>
      </c>
      <c r="G2995" s="33">
        <f t="shared" si="539"/>
        <v>11</v>
      </c>
      <c r="H2995" s="33">
        <f t="shared" si="540"/>
        <v>2008</v>
      </c>
      <c r="I2995" s="34">
        <v>6.31</v>
      </c>
      <c r="K2995" s="32">
        <v>35668</v>
      </c>
      <c r="L2995" s="33">
        <f t="shared" si="541"/>
        <v>8</v>
      </c>
      <c r="M2995" s="33">
        <f t="shared" si="542"/>
        <v>1997</v>
      </c>
      <c r="N2995" s="34">
        <v>19.309999999999999</v>
      </c>
      <c r="P2995" s="32">
        <v>36175</v>
      </c>
      <c r="Q2995" s="33">
        <f t="shared" si="543"/>
        <v>1</v>
      </c>
      <c r="R2995" s="33">
        <f t="shared" si="544"/>
        <v>1999</v>
      </c>
      <c r="S2995" s="34">
        <v>10.97</v>
      </c>
    </row>
    <row r="2996" spans="1:19">
      <c r="A2996" s="32">
        <v>38103</v>
      </c>
      <c r="B2996" s="33">
        <f t="shared" si="537"/>
        <v>4</v>
      </c>
      <c r="C2996" s="33">
        <f t="shared" si="538"/>
        <v>2004</v>
      </c>
      <c r="D2996" s="34">
        <v>0.61899999999999999</v>
      </c>
      <c r="F2996" s="32">
        <v>39766</v>
      </c>
      <c r="G2996" s="33">
        <f t="shared" si="539"/>
        <v>11</v>
      </c>
      <c r="H2996" s="33">
        <f t="shared" si="540"/>
        <v>2008</v>
      </c>
      <c r="I2996" s="34">
        <v>6.33</v>
      </c>
      <c r="K2996" s="32">
        <v>35669</v>
      </c>
      <c r="L2996" s="33">
        <f t="shared" si="541"/>
        <v>8</v>
      </c>
      <c r="M2996" s="33">
        <f t="shared" si="542"/>
        <v>1997</v>
      </c>
      <c r="N2996" s="34">
        <v>19.649999999999999</v>
      </c>
      <c r="P2996" s="32">
        <v>36178</v>
      </c>
      <c r="Q2996" s="33">
        <f t="shared" si="543"/>
        <v>1</v>
      </c>
      <c r="R2996" s="33">
        <f t="shared" si="544"/>
        <v>1999</v>
      </c>
      <c r="S2996" s="34">
        <v>10.81</v>
      </c>
    </row>
    <row r="2997" spans="1:19">
      <c r="A2997" s="32">
        <v>38104</v>
      </c>
      <c r="B2997" s="33">
        <f t="shared" si="537"/>
        <v>4</v>
      </c>
      <c r="C2997" s="33">
        <f t="shared" si="538"/>
        <v>2004</v>
      </c>
      <c r="D2997" s="34">
        <v>0.63500000000000001</v>
      </c>
      <c r="F2997" s="32">
        <v>39769</v>
      </c>
      <c r="G2997" s="33">
        <f t="shared" si="539"/>
        <v>11</v>
      </c>
      <c r="H2997" s="33">
        <f t="shared" si="540"/>
        <v>2008</v>
      </c>
      <c r="I2997" s="34">
        <v>6.55</v>
      </c>
      <c r="K2997" s="32">
        <v>35670</v>
      </c>
      <c r="L2997" s="33">
        <f t="shared" si="541"/>
        <v>8</v>
      </c>
      <c r="M2997" s="33">
        <f t="shared" si="542"/>
        <v>1997</v>
      </c>
      <c r="N2997" s="34">
        <v>19.59</v>
      </c>
      <c r="P2997" s="32">
        <v>36179</v>
      </c>
      <c r="Q2997" s="33">
        <f t="shared" si="543"/>
        <v>1</v>
      </c>
      <c r="R2997" s="33">
        <f t="shared" si="544"/>
        <v>1999</v>
      </c>
      <c r="S2997" s="34">
        <v>11.19</v>
      </c>
    </row>
    <row r="2998" spans="1:19">
      <c r="A2998" s="32">
        <v>38105</v>
      </c>
      <c r="B2998" s="33">
        <f t="shared" si="537"/>
        <v>4</v>
      </c>
      <c r="C2998" s="33">
        <f t="shared" si="538"/>
        <v>2004</v>
      </c>
      <c r="D2998" s="34">
        <v>0.63800000000000001</v>
      </c>
      <c r="F2998" s="32">
        <v>39770</v>
      </c>
      <c r="G2998" s="33">
        <f t="shared" si="539"/>
        <v>11</v>
      </c>
      <c r="H2998" s="33">
        <f t="shared" si="540"/>
        <v>2008</v>
      </c>
      <c r="I2998" s="34">
        <v>6.74</v>
      </c>
      <c r="K2998" s="32">
        <v>35671</v>
      </c>
      <c r="L2998" s="33">
        <f t="shared" si="541"/>
        <v>8</v>
      </c>
      <c r="M2998" s="33">
        <f t="shared" si="542"/>
        <v>1997</v>
      </c>
      <c r="N2998" s="34">
        <v>19.66</v>
      </c>
      <c r="P2998" s="32">
        <v>36180</v>
      </c>
      <c r="Q2998" s="33">
        <f t="shared" si="543"/>
        <v>1</v>
      </c>
      <c r="R2998" s="33">
        <f t="shared" si="544"/>
        <v>1999</v>
      </c>
      <c r="S2998" s="34">
        <v>10.85</v>
      </c>
    </row>
    <row r="2999" spans="1:19">
      <c r="A2999" s="32">
        <v>38106</v>
      </c>
      <c r="B2999" s="33">
        <f t="shared" si="537"/>
        <v>4</v>
      </c>
      <c r="C2999" s="33">
        <f t="shared" si="538"/>
        <v>2004</v>
      </c>
      <c r="D2999" s="34">
        <v>0.63</v>
      </c>
      <c r="F2999" s="32">
        <v>39771</v>
      </c>
      <c r="G2999" s="33">
        <f t="shared" si="539"/>
        <v>11</v>
      </c>
      <c r="H2999" s="33">
        <f t="shared" si="540"/>
        <v>2008</v>
      </c>
      <c r="I2999" s="34">
        <v>6.76</v>
      </c>
      <c r="K2999" s="32">
        <v>35675</v>
      </c>
      <c r="L2999" s="33">
        <f t="shared" si="541"/>
        <v>9</v>
      </c>
      <c r="M2999" s="33">
        <f t="shared" si="542"/>
        <v>1997</v>
      </c>
      <c r="N2999" s="34">
        <v>19.73</v>
      </c>
      <c r="P2999" s="32">
        <v>36181</v>
      </c>
      <c r="Q2999" s="33">
        <f t="shared" si="543"/>
        <v>1</v>
      </c>
      <c r="R2999" s="33">
        <f t="shared" si="544"/>
        <v>1999</v>
      </c>
      <c r="S2999" s="34">
        <v>11.14</v>
      </c>
    </row>
    <row r="3000" spans="1:19">
      <c r="A3000" s="32">
        <v>38107</v>
      </c>
      <c r="B3000" s="33">
        <f t="shared" si="537"/>
        <v>4</v>
      </c>
      <c r="C3000" s="33">
        <f t="shared" si="538"/>
        <v>2004</v>
      </c>
      <c r="D3000" s="34">
        <v>0.63600000000000001</v>
      </c>
      <c r="F3000" s="32">
        <v>39772</v>
      </c>
      <c r="G3000" s="33">
        <f t="shared" si="539"/>
        <v>11</v>
      </c>
      <c r="H3000" s="33">
        <f t="shared" si="540"/>
        <v>2008</v>
      </c>
      <c r="I3000" s="34">
        <v>6.76</v>
      </c>
      <c r="K3000" s="32">
        <v>35676</v>
      </c>
      <c r="L3000" s="33">
        <f t="shared" si="541"/>
        <v>9</v>
      </c>
      <c r="M3000" s="33">
        <f t="shared" si="542"/>
        <v>1997</v>
      </c>
      <c r="N3000" s="34">
        <v>19.649999999999999</v>
      </c>
      <c r="P3000" s="32">
        <v>36182</v>
      </c>
      <c r="Q3000" s="33">
        <f t="shared" si="543"/>
        <v>1</v>
      </c>
      <c r="R3000" s="33">
        <f t="shared" si="544"/>
        <v>1999</v>
      </c>
      <c r="S3000" s="34">
        <v>11.23</v>
      </c>
    </row>
    <row r="3001" spans="1:19">
      <c r="A3001" s="32">
        <v>38110</v>
      </c>
      <c r="B3001" s="33">
        <f t="shared" si="537"/>
        <v>5</v>
      </c>
      <c r="C3001" s="33">
        <f t="shared" si="538"/>
        <v>2004</v>
      </c>
      <c r="D3001" s="34">
        <v>0.64500000000000002</v>
      </c>
      <c r="F3001" s="32">
        <v>39773</v>
      </c>
      <c r="G3001" s="33">
        <f t="shared" si="539"/>
        <v>11</v>
      </c>
      <c r="H3001" s="33">
        <f t="shared" si="540"/>
        <v>2008</v>
      </c>
      <c r="I3001" s="34">
        <v>6.56</v>
      </c>
      <c r="K3001" s="32">
        <v>35677</v>
      </c>
      <c r="L3001" s="33">
        <f t="shared" si="541"/>
        <v>9</v>
      </c>
      <c r="M3001" s="33">
        <f t="shared" si="542"/>
        <v>1997</v>
      </c>
      <c r="N3001" s="34">
        <v>19.46</v>
      </c>
      <c r="P3001" s="32">
        <v>36185</v>
      </c>
      <c r="Q3001" s="33">
        <f t="shared" si="543"/>
        <v>1</v>
      </c>
      <c r="R3001" s="33">
        <f t="shared" si="544"/>
        <v>1999</v>
      </c>
      <c r="S3001" s="34">
        <v>11.21</v>
      </c>
    </row>
    <row r="3002" spans="1:19">
      <c r="A3002" s="32">
        <v>38111</v>
      </c>
      <c r="B3002" s="33">
        <f t="shared" si="537"/>
        <v>5</v>
      </c>
      <c r="C3002" s="33">
        <f t="shared" si="538"/>
        <v>2004</v>
      </c>
      <c r="D3002" s="34">
        <v>0.66</v>
      </c>
      <c r="F3002" s="32">
        <v>39776</v>
      </c>
      <c r="G3002" s="33">
        <f t="shared" si="539"/>
        <v>11</v>
      </c>
      <c r="H3002" s="33">
        <f t="shared" si="540"/>
        <v>2008</v>
      </c>
      <c r="I3002" s="34">
        <v>6.85</v>
      </c>
      <c r="K3002" s="32">
        <v>35678</v>
      </c>
      <c r="L3002" s="33">
        <f t="shared" si="541"/>
        <v>9</v>
      </c>
      <c r="M3002" s="33">
        <f t="shared" si="542"/>
        <v>1997</v>
      </c>
      <c r="N3002" s="34">
        <v>19.61</v>
      </c>
      <c r="P3002" s="32">
        <v>36186</v>
      </c>
      <c r="Q3002" s="33">
        <f t="shared" si="543"/>
        <v>1</v>
      </c>
      <c r="R3002" s="33">
        <f t="shared" si="544"/>
        <v>1999</v>
      </c>
      <c r="S3002" s="34">
        <v>10.84</v>
      </c>
    </row>
    <row r="3003" spans="1:19">
      <c r="A3003" s="32">
        <v>38112</v>
      </c>
      <c r="B3003" s="33">
        <f t="shared" si="537"/>
        <v>5</v>
      </c>
      <c r="C3003" s="33">
        <f t="shared" si="538"/>
        <v>2004</v>
      </c>
      <c r="D3003" s="34">
        <v>0.66</v>
      </c>
      <c r="F3003" s="32">
        <v>39777</v>
      </c>
      <c r="G3003" s="33">
        <f t="shared" si="539"/>
        <v>11</v>
      </c>
      <c r="H3003" s="33">
        <f t="shared" si="540"/>
        <v>2008</v>
      </c>
      <c r="I3003" s="34">
        <v>6.71</v>
      </c>
      <c r="K3003" s="32">
        <v>35681</v>
      </c>
      <c r="L3003" s="33">
        <f t="shared" si="541"/>
        <v>9</v>
      </c>
      <c r="M3003" s="33">
        <f t="shared" si="542"/>
        <v>1997</v>
      </c>
      <c r="N3003" s="34">
        <v>19.43</v>
      </c>
      <c r="P3003" s="32">
        <v>36187</v>
      </c>
      <c r="Q3003" s="33">
        <f t="shared" si="543"/>
        <v>1</v>
      </c>
      <c r="R3003" s="33">
        <f t="shared" si="544"/>
        <v>1999</v>
      </c>
      <c r="S3003" s="34">
        <v>11.03</v>
      </c>
    </row>
    <row r="3004" spans="1:19">
      <c r="A3004" s="32">
        <v>38113</v>
      </c>
      <c r="B3004" s="33">
        <f t="shared" si="537"/>
        <v>5</v>
      </c>
      <c r="C3004" s="33">
        <f t="shared" si="538"/>
        <v>2004</v>
      </c>
      <c r="D3004" s="34">
        <v>0.66</v>
      </c>
      <c r="F3004" s="32">
        <v>39778</v>
      </c>
      <c r="G3004" s="33">
        <f t="shared" si="539"/>
        <v>11</v>
      </c>
      <c r="H3004" s="33">
        <f t="shared" si="540"/>
        <v>2008</v>
      </c>
      <c r="I3004" s="34">
        <v>6.43</v>
      </c>
      <c r="K3004" s="32">
        <v>35682</v>
      </c>
      <c r="L3004" s="33">
        <f t="shared" si="541"/>
        <v>9</v>
      </c>
      <c r="M3004" s="33">
        <f t="shared" si="542"/>
        <v>1997</v>
      </c>
      <c r="N3004" s="34">
        <v>19.5</v>
      </c>
      <c r="P3004" s="32">
        <v>36188</v>
      </c>
      <c r="Q3004" s="33">
        <f t="shared" si="543"/>
        <v>1</v>
      </c>
      <c r="R3004" s="33">
        <f t="shared" si="544"/>
        <v>1999</v>
      </c>
      <c r="S3004" s="34">
        <v>11.14</v>
      </c>
    </row>
    <row r="3005" spans="1:19">
      <c r="A3005" s="32">
        <v>38114</v>
      </c>
      <c r="B3005" s="33">
        <f t="shared" si="537"/>
        <v>5</v>
      </c>
      <c r="C3005" s="33">
        <f t="shared" si="538"/>
        <v>2004</v>
      </c>
      <c r="D3005" s="34">
        <v>0.66</v>
      </c>
      <c r="F3005" s="32">
        <v>39780</v>
      </c>
      <c r="G3005" s="33">
        <f t="shared" si="539"/>
        <v>11</v>
      </c>
      <c r="H3005" s="33">
        <f t="shared" si="540"/>
        <v>2008</v>
      </c>
      <c r="I3005" s="34">
        <v>6.43</v>
      </c>
      <c r="K3005" s="32">
        <v>35683</v>
      </c>
      <c r="L3005" s="33">
        <f t="shared" si="541"/>
        <v>9</v>
      </c>
      <c r="M3005" s="33">
        <f t="shared" si="542"/>
        <v>1997</v>
      </c>
      <c r="N3005" s="34">
        <v>19.5</v>
      </c>
      <c r="P3005" s="32">
        <v>36189</v>
      </c>
      <c r="Q3005" s="33">
        <f t="shared" si="543"/>
        <v>1</v>
      </c>
      <c r="R3005" s="33">
        <f t="shared" si="544"/>
        <v>1999</v>
      </c>
      <c r="S3005" s="34">
        <v>11.34</v>
      </c>
    </row>
    <row r="3006" spans="1:19">
      <c r="A3006" s="32">
        <v>38117</v>
      </c>
      <c r="B3006" s="33">
        <f t="shared" si="537"/>
        <v>5</v>
      </c>
      <c r="C3006" s="33">
        <f t="shared" si="538"/>
        <v>2004</v>
      </c>
      <c r="D3006" s="34">
        <v>0.65900000000000003</v>
      </c>
      <c r="F3006" s="32">
        <v>39783</v>
      </c>
      <c r="G3006" s="33">
        <f t="shared" si="539"/>
        <v>12</v>
      </c>
      <c r="H3006" s="33">
        <f t="shared" si="540"/>
        <v>2008</v>
      </c>
      <c r="I3006" s="34">
        <v>6.48</v>
      </c>
      <c r="K3006" s="32">
        <v>35684</v>
      </c>
      <c r="L3006" s="33">
        <f t="shared" si="541"/>
        <v>9</v>
      </c>
      <c r="M3006" s="33">
        <f t="shared" si="542"/>
        <v>1997</v>
      </c>
      <c r="N3006" s="34">
        <v>19.41</v>
      </c>
      <c r="P3006" s="32">
        <v>36192</v>
      </c>
      <c r="Q3006" s="33">
        <f t="shared" si="543"/>
        <v>2</v>
      </c>
      <c r="R3006" s="33">
        <f t="shared" si="544"/>
        <v>1999</v>
      </c>
      <c r="S3006" s="34">
        <v>10.81</v>
      </c>
    </row>
    <row r="3007" spans="1:19">
      <c r="A3007" s="32">
        <v>38118</v>
      </c>
      <c r="B3007" s="33">
        <f t="shared" si="537"/>
        <v>5</v>
      </c>
      <c r="C3007" s="33">
        <f t="shared" si="538"/>
        <v>2004</v>
      </c>
      <c r="D3007" s="34">
        <v>0.66900000000000004</v>
      </c>
      <c r="F3007" s="32">
        <v>39784</v>
      </c>
      <c r="G3007" s="33">
        <f t="shared" si="539"/>
        <v>12</v>
      </c>
      <c r="H3007" s="33">
        <f t="shared" si="540"/>
        <v>2008</v>
      </c>
      <c r="I3007" s="34">
        <v>6.68</v>
      </c>
      <c r="K3007" s="32">
        <v>35685</v>
      </c>
      <c r="L3007" s="33">
        <f t="shared" si="541"/>
        <v>9</v>
      </c>
      <c r="M3007" s="33">
        <f t="shared" si="542"/>
        <v>1997</v>
      </c>
      <c r="N3007" s="34">
        <v>19.37</v>
      </c>
      <c r="P3007" s="32">
        <v>36193</v>
      </c>
      <c r="Q3007" s="33">
        <f t="shared" si="543"/>
        <v>2</v>
      </c>
      <c r="R3007" s="33">
        <f t="shared" si="544"/>
        <v>1999</v>
      </c>
      <c r="S3007" s="34">
        <v>10.39</v>
      </c>
    </row>
    <row r="3008" spans="1:19">
      <c r="A3008" s="32">
        <v>38119</v>
      </c>
      <c r="B3008" s="33">
        <f t="shared" si="537"/>
        <v>5</v>
      </c>
      <c r="C3008" s="33">
        <f t="shared" si="538"/>
        <v>2004</v>
      </c>
      <c r="D3008" s="34">
        <v>0.68400000000000005</v>
      </c>
      <c r="F3008" s="32">
        <v>39785</v>
      </c>
      <c r="G3008" s="33">
        <f t="shared" si="539"/>
        <v>12</v>
      </c>
      <c r="H3008" s="33">
        <f t="shared" si="540"/>
        <v>2008</v>
      </c>
      <c r="I3008" s="34">
        <v>6.48</v>
      </c>
      <c r="K3008" s="32">
        <v>35688</v>
      </c>
      <c r="L3008" s="33">
        <f t="shared" si="541"/>
        <v>9</v>
      </c>
      <c r="M3008" s="33">
        <f t="shared" si="542"/>
        <v>1997</v>
      </c>
      <c r="N3008" s="34">
        <v>19.3</v>
      </c>
      <c r="P3008" s="32">
        <v>36194</v>
      </c>
      <c r="Q3008" s="33">
        <f t="shared" si="543"/>
        <v>2</v>
      </c>
      <c r="R3008" s="33">
        <f t="shared" si="544"/>
        <v>1999</v>
      </c>
      <c r="S3008" s="34">
        <v>10.78</v>
      </c>
    </row>
    <row r="3009" spans="1:19">
      <c r="A3009" s="32">
        <v>38120</v>
      </c>
      <c r="B3009" s="33">
        <f t="shared" si="537"/>
        <v>5</v>
      </c>
      <c r="C3009" s="33">
        <f t="shared" si="538"/>
        <v>2004</v>
      </c>
      <c r="D3009" s="34">
        <v>0.68899999999999995</v>
      </c>
      <c r="F3009" s="32">
        <v>39786</v>
      </c>
      <c r="G3009" s="33">
        <f t="shared" si="539"/>
        <v>12</v>
      </c>
      <c r="H3009" s="33">
        <f t="shared" si="540"/>
        <v>2008</v>
      </c>
      <c r="I3009" s="34">
        <v>6.55</v>
      </c>
      <c r="K3009" s="32">
        <v>35689</v>
      </c>
      <c r="L3009" s="33">
        <f t="shared" si="541"/>
        <v>9</v>
      </c>
      <c r="M3009" s="33">
        <f t="shared" si="542"/>
        <v>1997</v>
      </c>
      <c r="N3009" s="34">
        <v>19.670000000000002</v>
      </c>
      <c r="P3009" s="32">
        <v>36195</v>
      </c>
      <c r="Q3009" s="33">
        <f t="shared" si="543"/>
        <v>2</v>
      </c>
      <c r="R3009" s="33">
        <f t="shared" si="544"/>
        <v>1999</v>
      </c>
      <c r="S3009" s="34">
        <v>10.42</v>
      </c>
    </row>
    <row r="3010" spans="1:19">
      <c r="A3010" s="32">
        <v>38121</v>
      </c>
      <c r="B3010" s="33">
        <f t="shared" si="537"/>
        <v>5</v>
      </c>
      <c r="C3010" s="33">
        <f t="shared" si="538"/>
        <v>2004</v>
      </c>
      <c r="D3010" s="34">
        <v>0.69099999999999995</v>
      </c>
      <c r="F3010" s="32">
        <v>39787</v>
      </c>
      <c r="G3010" s="33">
        <f t="shared" si="539"/>
        <v>12</v>
      </c>
      <c r="H3010" s="33">
        <f t="shared" si="540"/>
        <v>2008</v>
      </c>
      <c r="I3010" s="34">
        <v>5.99</v>
      </c>
      <c r="K3010" s="32">
        <v>35690</v>
      </c>
      <c r="L3010" s="33">
        <f t="shared" si="541"/>
        <v>9</v>
      </c>
      <c r="M3010" s="33">
        <f t="shared" si="542"/>
        <v>1997</v>
      </c>
      <c r="N3010" s="34">
        <v>19.440000000000001</v>
      </c>
      <c r="P3010" s="32">
        <v>36196</v>
      </c>
      <c r="Q3010" s="33">
        <f t="shared" si="543"/>
        <v>2</v>
      </c>
      <c r="R3010" s="33">
        <f t="shared" si="544"/>
        <v>1999</v>
      </c>
      <c r="S3010" s="34">
        <v>10.18</v>
      </c>
    </row>
    <row r="3011" spans="1:19">
      <c r="A3011" s="32">
        <v>38124</v>
      </c>
      <c r="B3011" s="33">
        <f t="shared" si="537"/>
        <v>5</v>
      </c>
      <c r="C3011" s="33">
        <f t="shared" si="538"/>
        <v>2004</v>
      </c>
      <c r="D3011" s="34">
        <v>0.69299999999999995</v>
      </c>
      <c r="F3011" s="32">
        <v>39790</v>
      </c>
      <c r="G3011" s="33">
        <f t="shared" si="539"/>
        <v>12</v>
      </c>
      <c r="H3011" s="33">
        <f t="shared" si="540"/>
        <v>2008</v>
      </c>
      <c r="I3011" s="34">
        <v>5.73</v>
      </c>
      <c r="K3011" s="32">
        <v>35691</v>
      </c>
      <c r="L3011" s="33">
        <f t="shared" si="541"/>
        <v>9</v>
      </c>
      <c r="M3011" s="33">
        <f t="shared" si="542"/>
        <v>1997</v>
      </c>
      <c r="N3011" s="34">
        <v>19.41</v>
      </c>
      <c r="P3011" s="32">
        <v>36199</v>
      </c>
      <c r="Q3011" s="33">
        <f t="shared" si="543"/>
        <v>2</v>
      </c>
      <c r="R3011" s="33">
        <f t="shared" si="544"/>
        <v>1999</v>
      </c>
      <c r="S3011" s="34">
        <v>9.9700000000000006</v>
      </c>
    </row>
    <row r="3012" spans="1:19">
      <c r="A3012" s="32">
        <v>38125</v>
      </c>
      <c r="B3012" s="33">
        <f t="shared" si="537"/>
        <v>5</v>
      </c>
      <c r="C3012" s="33">
        <f t="shared" si="538"/>
        <v>2004</v>
      </c>
      <c r="D3012" s="34">
        <v>0.67900000000000005</v>
      </c>
      <c r="F3012" s="32">
        <v>39791</v>
      </c>
      <c r="G3012" s="33">
        <f t="shared" si="539"/>
        <v>12</v>
      </c>
      <c r="H3012" s="33">
        <f t="shared" si="540"/>
        <v>2008</v>
      </c>
      <c r="I3012" s="34">
        <v>5.57</v>
      </c>
      <c r="K3012" s="32">
        <v>35692</v>
      </c>
      <c r="L3012" s="33">
        <f t="shared" si="541"/>
        <v>9</v>
      </c>
      <c r="M3012" s="33">
        <f t="shared" si="542"/>
        <v>1997</v>
      </c>
      <c r="N3012" s="34">
        <v>19.37</v>
      </c>
      <c r="P3012" s="32">
        <v>36200</v>
      </c>
      <c r="Q3012" s="33">
        <f t="shared" si="543"/>
        <v>2</v>
      </c>
      <c r="R3012" s="33">
        <f t="shared" si="544"/>
        <v>1999</v>
      </c>
      <c r="S3012" s="34">
        <v>9.77</v>
      </c>
    </row>
    <row r="3013" spans="1:19">
      <c r="A3013" s="32">
        <v>38126</v>
      </c>
      <c r="B3013" s="33">
        <f t="shared" si="537"/>
        <v>5</v>
      </c>
      <c r="C3013" s="33">
        <f t="shared" si="538"/>
        <v>2004</v>
      </c>
      <c r="D3013" s="34">
        <v>0.68899999999999995</v>
      </c>
      <c r="F3013" s="32">
        <v>39792</v>
      </c>
      <c r="G3013" s="33">
        <f t="shared" si="539"/>
        <v>12</v>
      </c>
      <c r="H3013" s="33">
        <f t="shared" si="540"/>
        <v>2008</v>
      </c>
      <c r="I3013" s="34">
        <v>5.67</v>
      </c>
      <c r="K3013" s="32">
        <v>35695</v>
      </c>
      <c r="L3013" s="33">
        <f t="shared" si="541"/>
        <v>9</v>
      </c>
      <c r="M3013" s="33">
        <f t="shared" si="542"/>
        <v>1997</v>
      </c>
      <c r="N3013" s="34">
        <v>19.61</v>
      </c>
      <c r="P3013" s="32">
        <v>36201</v>
      </c>
      <c r="Q3013" s="33">
        <f t="shared" si="543"/>
        <v>2</v>
      </c>
      <c r="R3013" s="33">
        <f t="shared" si="544"/>
        <v>1999</v>
      </c>
      <c r="S3013" s="34">
        <v>9.8800000000000008</v>
      </c>
    </row>
    <row r="3014" spans="1:19">
      <c r="A3014" s="32">
        <v>38127</v>
      </c>
      <c r="B3014" s="33">
        <f t="shared" si="537"/>
        <v>5</v>
      </c>
      <c r="C3014" s="33">
        <f t="shared" si="538"/>
        <v>2004</v>
      </c>
      <c r="D3014" s="34">
        <v>0.68799999999999994</v>
      </c>
      <c r="F3014" s="32">
        <v>39793</v>
      </c>
      <c r="G3014" s="33">
        <f t="shared" si="539"/>
        <v>12</v>
      </c>
      <c r="H3014" s="33">
        <f t="shared" si="540"/>
        <v>2008</v>
      </c>
      <c r="I3014" s="34">
        <v>5.86</v>
      </c>
      <c r="K3014" s="32">
        <v>35696</v>
      </c>
      <c r="L3014" s="33">
        <f t="shared" si="541"/>
        <v>9</v>
      </c>
      <c r="M3014" s="33">
        <f t="shared" si="542"/>
        <v>1997</v>
      </c>
      <c r="N3014" s="34">
        <v>19.71</v>
      </c>
      <c r="P3014" s="32">
        <v>36202</v>
      </c>
      <c r="Q3014" s="33">
        <f t="shared" si="543"/>
        <v>2</v>
      </c>
      <c r="R3014" s="33">
        <f t="shared" si="544"/>
        <v>1999</v>
      </c>
      <c r="S3014" s="34">
        <v>9.82</v>
      </c>
    </row>
    <row r="3015" spans="1:19">
      <c r="A3015" s="32">
        <v>38128</v>
      </c>
      <c r="B3015" s="33">
        <f t="shared" si="537"/>
        <v>5</v>
      </c>
      <c r="C3015" s="33">
        <f t="shared" si="538"/>
        <v>2004</v>
      </c>
      <c r="D3015" s="34">
        <v>0.68</v>
      </c>
      <c r="F3015" s="32">
        <v>39794</v>
      </c>
      <c r="G3015" s="33">
        <f t="shared" si="539"/>
        <v>12</v>
      </c>
      <c r="H3015" s="33">
        <f t="shared" si="540"/>
        <v>2008</v>
      </c>
      <c r="I3015" s="34">
        <v>5.56</v>
      </c>
      <c r="K3015" s="32">
        <v>35697</v>
      </c>
      <c r="L3015" s="33">
        <f t="shared" si="541"/>
        <v>9</v>
      </c>
      <c r="M3015" s="33">
        <f t="shared" si="542"/>
        <v>1997</v>
      </c>
      <c r="N3015" s="34">
        <v>20.03</v>
      </c>
      <c r="P3015" s="32">
        <v>36203</v>
      </c>
      <c r="Q3015" s="33">
        <f t="shared" si="543"/>
        <v>2</v>
      </c>
      <c r="R3015" s="33">
        <f t="shared" si="544"/>
        <v>1999</v>
      </c>
      <c r="S3015" s="34">
        <v>9.9700000000000006</v>
      </c>
    </row>
    <row r="3016" spans="1:19">
      <c r="A3016" s="32">
        <v>38131</v>
      </c>
      <c r="B3016" s="33">
        <f t="shared" si="537"/>
        <v>5</v>
      </c>
      <c r="C3016" s="33">
        <f t="shared" si="538"/>
        <v>2004</v>
      </c>
      <c r="D3016" s="34">
        <v>0.70099999999999996</v>
      </c>
      <c r="F3016" s="32">
        <v>39797</v>
      </c>
      <c r="G3016" s="33">
        <f t="shared" si="539"/>
        <v>12</v>
      </c>
      <c r="H3016" s="33">
        <f t="shared" si="540"/>
        <v>2008</v>
      </c>
      <c r="I3016" s="34">
        <v>5.75</v>
      </c>
      <c r="K3016" s="32">
        <v>35698</v>
      </c>
      <c r="L3016" s="33">
        <f t="shared" si="541"/>
        <v>9</v>
      </c>
      <c r="M3016" s="33">
        <f t="shared" si="542"/>
        <v>1997</v>
      </c>
      <c r="N3016" s="34">
        <v>20.38</v>
      </c>
      <c r="P3016" s="32">
        <v>36207</v>
      </c>
      <c r="Q3016" s="33">
        <f t="shared" si="543"/>
        <v>2</v>
      </c>
      <c r="R3016" s="33">
        <f t="shared" si="544"/>
        <v>1999</v>
      </c>
      <c r="S3016" s="34">
        <v>9.98</v>
      </c>
    </row>
    <row r="3017" spans="1:19">
      <c r="A3017" s="32">
        <v>38132</v>
      </c>
      <c r="B3017" s="33">
        <f t="shared" si="537"/>
        <v>5</v>
      </c>
      <c r="C3017" s="33">
        <f t="shared" si="538"/>
        <v>2004</v>
      </c>
      <c r="D3017" s="34">
        <v>0.69199999999999995</v>
      </c>
      <c r="F3017" s="32">
        <v>39798</v>
      </c>
      <c r="G3017" s="33">
        <f t="shared" si="539"/>
        <v>12</v>
      </c>
      <c r="H3017" s="33">
        <f t="shared" si="540"/>
        <v>2008</v>
      </c>
      <c r="I3017" s="34">
        <v>5.75</v>
      </c>
      <c r="K3017" s="32">
        <v>35699</v>
      </c>
      <c r="L3017" s="33">
        <f t="shared" si="541"/>
        <v>9</v>
      </c>
      <c r="M3017" s="33">
        <f t="shared" si="542"/>
        <v>1997</v>
      </c>
      <c r="N3017" s="34">
        <v>20.87</v>
      </c>
      <c r="P3017" s="32">
        <v>36208</v>
      </c>
      <c r="Q3017" s="33">
        <f t="shared" si="543"/>
        <v>2</v>
      </c>
      <c r="R3017" s="33">
        <f t="shared" si="544"/>
        <v>1999</v>
      </c>
      <c r="S3017" s="34">
        <v>10.09</v>
      </c>
    </row>
    <row r="3018" spans="1:19">
      <c r="A3018" s="32">
        <v>38133</v>
      </c>
      <c r="B3018" s="33">
        <f t="shared" si="537"/>
        <v>5</v>
      </c>
      <c r="C3018" s="33">
        <f t="shared" si="538"/>
        <v>2004</v>
      </c>
      <c r="D3018" s="34">
        <v>0.68899999999999995</v>
      </c>
      <c r="F3018" s="32">
        <v>39799</v>
      </c>
      <c r="G3018" s="33">
        <f t="shared" si="539"/>
        <v>12</v>
      </c>
      <c r="H3018" s="33">
        <f t="shared" si="540"/>
        <v>2008</v>
      </c>
      <c r="I3018" s="34">
        <v>5.79</v>
      </c>
      <c r="K3018" s="32">
        <v>35702</v>
      </c>
      <c r="L3018" s="33">
        <f t="shared" si="541"/>
        <v>9</v>
      </c>
      <c r="M3018" s="33">
        <f t="shared" si="542"/>
        <v>1997</v>
      </c>
      <c r="N3018" s="34">
        <v>21.29</v>
      </c>
      <c r="P3018" s="32">
        <v>36209</v>
      </c>
      <c r="Q3018" s="33">
        <f t="shared" si="543"/>
        <v>2</v>
      </c>
      <c r="R3018" s="33">
        <f t="shared" si="544"/>
        <v>1999</v>
      </c>
      <c r="S3018" s="34">
        <v>9.93</v>
      </c>
    </row>
    <row r="3019" spans="1:19">
      <c r="A3019" s="32">
        <v>38134</v>
      </c>
      <c r="B3019" s="33">
        <f t="shared" si="537"/>
        <v>5</v>
      </c>
      <c r="C3019" s="33">
        <f t="shared" si="538"/>
        <v>2004</v>
      </c>
      <c r="D3019" s="34">
        <v>0.67400000000000004</v>
      </c>
      <c r="F3019" s="32">
        <v>39800</v>
      </c>
      <c r="G3019" s="33">
        <f t="shared" si="539"/>
        <v>12</v>
      </c>
      <c r="H3019" s="33">
        <f t="shared" si="540"/>
        <v>2008</v>
      </c>
      <c r="I3019" s="34">
        <v>5.63</v>
      </c>
      <c r="K3019" s="32">
        <v>35703</v>
      </c>
      <c r="L3019" s="33">
        <f t="shared" si="541"/>
        <v>9</v>
      </c>
      <c r="M3019" s="33">
        <f t="shared" si="542"/>
        <v>1997</v>
      </c>
      <c r="N3019" s="34">
        <v>21.13</v>
      </c>
      <c r="P3019" s="32">
        <v>36210</v>
      </c>
      <c r="Q3019" s="33">
        <f t="shared" si="543"/>
        <v>2</v>
      </c>
      <c r="R3019" s="33">
        <f t="shared" si="544"/>
        <v>1999</v>
      </c>
      <c r="S3019" s="34">
        <v>10.29</v>
      </c>
    </row>
    <row r="3020" spans="1:19">
      <c r="A3020" s="32">
        <v>38135</v>
      </c>
      <c r="B3020" s="33">
        <f t="shared" si="537"/>
        <v>5</v>
      </c>
      <c r="C3020" s="33">
        <f t="shared" si="538"/>
        <v>2004</v>
      </c>
      <c r="D3020" s="34">
        <v>0.67400000000000004</v>
      </c>
      <c r="F3020" s="32">
        <v>39801</v>
      </c>
      <c r="G3020" s="33">
        <f t="shared" si="539"/>
        <v>12</v>
      </c>
      <c r="H3020" s="33">
        <f t="shared" si="540"/>
        <v>2008</v>
      </c>
      <c r="I3020" s="34">
        <v>5.66</v>
      </c>
      <c r="K3020" s="32">
        <v>35704</v>
      </c>
      <c r="L3020" s="33">
        <f t="shared" si="541"/>
        <v>10</v>
      </c>
      <c r="M3020" s="33">
        <f t="shared" si="542"/>
        <v>1997</v>
      </c>
      <c r="N3020" s="34">
        <v>21.02</v>
      </c>
      <c r="P3020" s="32">
        <v>36213</v>
      </c>
      <c r="Q3020" s="33">
        <f t="shared" si="543"/>
        <v>2</v>
      </c>
      <c r="R3020" s="33">
        <f t="shared" si="544"/>
        <v>1999</v>
      </c>
      <c r="S3020" s="34">
        <v>10.24</v>
      </c>
    </row>
    <row r="3021" spans="1:19">
      <c r="A3021" s="32">
        <v>38139</v>
      </c>
      <c r="B3021" s="33">
        <f t="shared" si="537"/>
        <v>6</v>
      </c>
      <c r="C3021" s="33">
        <f t="shared" si="538"/>
        <v>2004</v>
      </c>
      <c r="D3021" s="34">
        <v>0.70099999999999996</v>
      </c>
      <c r="F3021" s="32">
        <v>39804</v>
      </c>
      <c r="G3021" s="33">
        <f t="shared" si="539"/>
        <v>12</v>
      </c>
      <c r="H3021" s="33">
        <f t="shared" si="540"/>
        <v>2008</v>
      </c>
      <c r="I3021" s="34">
        <v>5.39</v>
      </c>
      <c r="K3021" s="32">
        <v>35705</v>
      </c>
      <c r="L3021" s="33">
        <f t="shared" si="541"/>
        <v>10</v>
      </c>
      <c r="M3021" s="33">
        <f t="shared" si="542"/>
        <v>1997</v>
      </c>
      <c r="N3021" s="34">
        <v>21.82</v>
      </c>
      <c r="P3021" s="32">
        <v>36214</v>
      </c>
      <c r="Q3021" s="33">
        <f t="shared" si="543"/>
        <v>2</v>
      </c>
      <c r="R3021" s="33">
        <f t="shared" si="544"/>
        <v>1999</v>
      </c>
      <c r="S3021" s="34">
        <v>10.58</v>
      </c>
    </row>
    <row r="3022" spans="1:19">
      <c r="A3022" s="32">
        <v>38140</v>
      </c>
      <c r="B3022" s="33">
        <f t="shared" si="537"/>
        <v>6</v>
      </c>
      <c r="C3022" s="33">
        <f t="shared" si="538"/>
        <v>2004</v>
      </c>
      <c r="D3022" s="34">
        <v>0.67900000000000005</v>
      </c>
      <c r="F3022" s="32">
        <v>39805</v>
      </c>
      <c r="G3022" s="33">
        <f t="shared" si="539"/>
        <v>12</v>
      </c>
      <c r="H3022" s="33">
        <f t="shared" si="540"/>
        <v>2008</v>
      </c>
      <c r="I3022" s="34">
        <v>5.37</v>
      </c>
      <c r="K3022" s="32">
        <v>35706</v>
      </c>
      <c r="L3022" s="33">
        <f t="shared" si="541"/>
        <v>10</v>
      </c>
      <c r="M3022" s="33">
        <f t="shared" si="542"/>
        <v>1997</v>
      </c>
      <c r="N3022" s="34">
        <v>22.86</v>
      </c>
      <c r="P3022" s="32">
        <v>36215</v>
      </c>
      <c r="Q3022" s="33">
        <f t="shared" si="543"/>
        <v>2</v>
      </c>
      <c r="R3022" s="33">
        <f t="shared" si="544"/>
        <v>1999</v>
      </c>
      <c r="S3022" s="34">
        <v>10.64</v>
      </c>
    </row>
    <row r="3023" spans="1:19">
      <c r="A3023" s="32">
        <v>38141</v>
      </c>
      <c r="B3023" s="33">
        <f t="shared" si="537"/>
        <v>6</v>
      </c>
      <c r="C3023" s="33">
        <f t="shared" si="538"/>
        <v>2004</v>
      </c>
      <c r="D3023" s="34">
        <v>0.67500000000000004</v>
      </c>
      <c r="F3023" s="32">
        <v>39806</v>
      </c>
      <c r="G3023" s="33">
        <f t="shared" si="539"/>
        <v>12</v>
      </c>
      <c r="H3023" s="33">
        <f t="shared" si="540"/>
        <v>2008</v>
      </c>
      <c r="I3023" s="34">
        <v>5.44</v>
      </c>
      <c r="K3023" s="32">
        <v>35709</v>
      </c>
      <c r="L3023" s="33">
        <f t="shared" si="541"/>
        <v>10</v>
      </c>
      <c r="M3023" s="33">
        <f t="shared" si="542"/>
        <v>1997</v>
      </c>
      <c r="N3023" s="34">
        <v>21.97</v>
      </c>
      <c r="P3023" s="32">
        <v>36216</v>
      </c>
      <c r="Q3023" s="33">
        <f t="shared" si="543"/>
        <v>2</v>
      </c>
      <c r="R3023" s="33">
        <f t="shared" si="544"/>
        <v>1999</v>
      </c>
      <c r="S3023" s="34">
        <v>10.84</v>
      </c>
    </row>
    <row r="3024" spans="1:19">
      <c r="A3024" s="32">
        <v>38142</v>
      </c>
      <c r="B3024" s="33">
        <f t="shared" si="537"/>
        <v>6</v>
      </c>
      <c r="C3024" s="33">
        <f t="shared" si="538"/>
        <v>2004</v>
      </c>
      <c r="D3024" s="34">
        <v>0.66900000000000004</v>
      </c>
      <c r="F3024" s="32">
        <v>39808</v>
      </c>
      <c r="G3024" s="33">
        <f t="shared" si="539"/>
        <v>12</v>
      </c>
      <c r="H3024" s="33">
        <f t="shared" si="540"/>
        <v>2008</v>
      </c>
      <c r="I3024" s="34">
        <v>5.44</v>
      </c>
      <c r="K3024" s="32">
        <v>35710</v>
      </c>
      <c r="L3024" s="33">
        <f t="shared" si="541"/>
        <v>10</v>
      </c>
      <c r="M3024" s="33">
        <f t="shared" si="542"/>
        <v>1997</v>
      </c>
      <c r="N3024" s="34">
        <v>21.88</v>
      </c>
      <c r="P3024" s="32">
        <v>36217</v>
      </c>
      <c r="Q3024" s="33">
        <f t="shared" si="543"/>
        <v>2</v>
      </c>
      <c r="R3024" s="33">
        <f t="shared" si="544"/>
        <v>1999</v>
      </c>
      <c r="S3024" s="34">
        <v>10.58</v>
      </c>
    </row>
    <row r="3025" spans="1:19">
      <c r="A3025" s="32">
        <v>38145</v>
      </c>
      <c r="B3025" s="33">
        <f t="shared" si="537"/>
        <v>6</v>
      </c>
      <c r="C3025" s="33">
        <f t="shared" si="538"/>
        <v>2004</v>
      </c>
      <c r="D3025" s="34">
        <v>0.66700000000000004</v>
      </c>
      <c r="F3025" s="32">
        <v>39811</v>
      </c>
      <c r="G3025" s="33">
        <f t="shared" si="539"/>
        <v>12</v>
      </c>
      <c r="H3025" s="33">
        <f t="shared" si="540"/>
        <v>2008</v>
      </c>
      <c r="I3025" s="34">
        <v>5.81</v>
      </c>
      <c r="K3025" s="32">
        <v>35711</v>
      </c>
      <c r="L3025" s="33">
        <f t="shared" si="541"/>
        <v>10</v>
      </c>
      <c r="M3025" s="33">
        <f t="shared" si="542"/>
        <v>1997</v>
      </c>
      <c r="N3025" s="34">
        <v>22.19</v>
      </c>
      <c r="P3025" s="32">
        <v>36220</v>
      </c>
      <c r="Q3025" s="33">
        <f t="shared" si="543"/>
        <v>3</v>
      </c>
      <c r="R3025" s="33">
        <f t="shared" si="544"/>
        <v>1999</v>
      </c>
      <c r="S3025" s="34">
        <v>10.52</v>
      </c>
    </row>
    <row r="3026" spans="1:19">
      <c r="A3026" s="32">
        <v>38146</v>
      </c>
      <c r="B3026" s="33">
        <f t="shared" si="537"/>
        <v>6</v>
      </c>
      <c r="C3026" s="33">
        <f t="shared" si="538"/>
        <v>2004</v>
      </c>
      <c r="D3026" s="34">
        <v>0.65100000000000002</v>
      </c>
      <c r="F3026" s="32">
        <v>39812</v>
      </c>
      <c r="G3026" s="33">
        <f t="shared" si="539"/>
        <v>12</v>
      </c>
      <c r="H3026" s="33">
        <f t="shared" si="540"/>
        <v>2008</v>
      </c>
      <c r="I3026" s="34">
        <v>5.71</v>
      </c>
      <c r="K3026" s="32">
        <v>35712</v>
      </c>
      <c r="L3026" s="33">
        <f t="shared" si="541"/>
        <v>10</v>
      </c>
      <c r="M3026" s="33">
        <f t="shared" si="542"/>
        <v>1997</v>
      </c>
      <c r="N3026" s="34">
        <v>22.01</v>
      </c>
      <c r="P3026" s="32">
        <v>36221</v>
      </c>
      <c r="Q3026" s="33">
        <f t="shared" si="543"/>
        <v>3</v>
      </c>
      <c r="R3026" s="33">
        <f t="shared" si="544"/>
        <v>1999</v>
      </c>
      <c r="S3026" s="34">
        <v>10.41</v>
      </c>
    </row>
    <row r="3027" spans="1:19">
      <c r="A3027" s="32">
        <v>38147</v>
      </c>
      <c r="B3027" s="33">
        <f t="shared" si="537"/>
        <v>6</v>
      </c>
      <c r="C3027" s="33">
        <f t="shared" si="538"/>
        <v>2004</v>
      </c>
      <c r="D3027" s="34">
        <v>0.65600000000000003</v>
      </c>
      <c r="F3027" s="32">
        <v>39813</v>
      </c>
      <c r="G3027" s="33">
        <f t="shared" si="539"/>
        <v>12</v>
      </c>
      <c r="H3027" s="33">
        <f t="shared" si="540"/>
        <v>2008</v>
      </c>
      <c r="I3027" s="34">
        <v>5.63</v>
      </c>
      <c r="K3027" s="32">
        <v>35713</v>
      </c>
      <c r="L3027" s="33">
        <f t="shared" si="541"/>
        <v>10</v>
      </c>
      <c r="M3027" s="33">
        <f t="shared" si="542"/>
        <v>1997</v>
      </c>
      <c r="N3027" s="34">
        <v>22.01</v>
      </c>
      <c r="P3027" s="32">
        <v>36222</v>
      </c>
      <c r="Q3027" s="33">
        <f t="shared" si="543"/>
        <v>3</v>
      </c>
      <c r="R3027" s="33">
        <f t="shared" si="544"/>
        <v>1999</v>
      </c>
      <c r="S3027" s="34">
        <v>10.81</v>
      </c>
    </row>
    <row r="3028" spans="1:19">
      <c r="A3028" s="32">
        <v>38148</v>
      </c>
      <c r="B3028" s="33">
        <f t="shared" si="537"/>
        <v>6</v>
      </c>
      <c r="C3028" s="33">
        <f t="shared" si="538"/>
        <v>2004</v>
      </c>
      <c r="D3028" s="34">
        <v>0.66600000000000004</v>
      </c>
      <c r="F3028" s="32">
        <v>39815</v>
      </c>
      <c r="G3028" s="33">
        <f t="shared" si="539"/>
        <v>1</v>
      </c>
      <c r="H3028" s="33">
        <f t="shared" si="540"/>
        <v>2009</v>
      </c>
      <c r="I3028" s="34">
        <v>5.41</v>
      </c>
      <c r="K3028" s="32">
        <v>35716</v>
      </c>
      <c r="L3028" s="33">
        <f t="shared" si="541"/>
        <v>10</v>
      </c>
      <c r="M3028" s="33">
        <f t="shared" si="542"/>
        <v>1997</v>
      </c>
      <c r="N3028" s="34">
        <v>21.34</v>
      </c>
      <c r="P3028" s="32">
        <v>36223</v>
      </c>
      <c r="Q3028" s="33">
        <f t="shared" si="543"/>
        <v>3</v>
      </c>
      <c r="R3028" s="33">
        <f t="shared" si="544"/>
        <v>1999</v>
      </c>
      <c r="S3028" s="34">
        <v>11.2</v>
      </c>
    </row>
    <row r="3029" spans="1:19">
      <c r="A3029" s="32">
        <v>38152</v>
      </c>
      <c r="B3029" s="33">
        <f t="shared" si="537"/>
        <v>6</v>
      </c>
      <c r="C3029" s="33">
        <f t="shared" si="538"/>
        <v>2004</v>
      </c>
      <c r="D3029" s="34">
        <v>0.66300000000000003</v>
      </c>
      <c r="F3029" s="32">
        <v>39818</v>
      </c>
      <c r="G3029" s="33">
        <f t="shared" si="539"/>
        <v>1</v>
      </c>
      <c r="H3029" s="33">
        <f t="shared" si="540"/>
        <v>2009</v>
      </c>
      <c r="I3029" s="34">
        <v>5.83</v>
      </c>
      <c r="K3029" s="32">
        <v>35717</v>
      </c>
      <c r="L3029" s="33">
        <f t="shared" si="541"/>
        <v>10</v>
      </c>
      <c r="M3029" s="33">
        <f t="shared" si="542"/>
        <v>1997</v>
      </c>
      <c r="N3029" s="34">
        <v>20.75</v>
      </c>
      <c r="P3029" s="32">
        <v>36224</v>
      </c>
      <c r="Q3029" s="33">
        <f t="shared" si="543"/>
        <v>3</v>
      </c>
      <c r="R3029" s="33">
        <f t="shared" si="544"/>
        <v>1999</v>
      </c>
      <c r="S3029" s="34">
        <v>11.02</v>
      </c>
    </row>
    <row r="3030" spans="1:19">
      <c r="A3030" s="32">
        <v>38153</v>
      </c>
      <c r="B3030" s="33">
        <f t="shared" si="537"/>
        <v>6</v>
      </c>
      <c r="C3030" s="33">
        <f t="shared" si="538"/>
        <v>2004</v>
      </c>
      <c r="D3030" s="34">
        <v>0.65800000000000003</v>
      </c>
      <c r="F3030" s="32">
        <v>39819</v>
      </c>
      <c r="G3030" s="33">
        <f t="shared" si="539"/>
        <v>1</v>
      </c>
      <c r="H3030" s="33">
        <f t="shared" si="540"/>
        <v>2009</v>
      </c>
      <c r="I3030" s="34">
        <v>6.1</v>
      </c>
      <c r="K3030" s="32">
        <v>35718</v>
      </c>
      <c r="L3030" s="33">
        <f t="shared" si="541"/>
        <v>10</v>
      </c>
      <c r="M3030" s="33">
        <f t="shared" si="542"/>
        <v>1997</v>
      </c>
      <c r="N3030" s="34">
        <v>20.65</v>
      </c>
      <c r="P3030" s="32">
        <v>36227</v>
      </c>
      <c r="Q3030" s="33">
        <f t="shared" si="543"/>
        <v>3</v>
      </c>
      <c r="R3030" s="33">
        <f t="shared" si="544"/>
        <v>1999</v>
      </c>
      <c r="S3030" s="34">
        <v>11.49</v>
      </c>
    </row>
    <row r="3031" spans="1:19">
      <c r="A3031" s="32">
        <v>38154</v>
      </c>
      <c r="B3031" s="33">
        <f t="shared" si="537"/>
        <v>6</v>
      </c>
      <c r="C3031" s="33">
        <f t="shared" si="538"/>
        <v>2004</v>
      </c>
      <c r="D3031" s="34">
        <v>0.66300000000000003</v>
      </c>
      <c r="F3031" s="32">
        <v>39820</v>
      </c>
      <c r="G3031" s="33">
        <f t="shared" si="539"/>
        <v>1</v>
      </c>
      <c r="H3031" s="33">
        <f t="shared" si="540"/>
        <v>2009</v>
      </c>
      <c r="I3031" s="34">
        <v>5.89</v>
      </c>
      <c r="K3031" s="32">
        <v>35719</v>
      </c>
      <c r="L3031" s="33">
        <f t="shared" si="541"/>
        <v>10</v>
      </c>
      <c r="M3031" s="33">
        <f t="shared" si="542"/>
        <v>1997</v>
      </c>
      <c r="N3031" s="34">
        <v>20.98</v>
      </c>
      <c r="P3031" s="32">
        <v>36228</v>
      </c>
      <c r="Q3031" s="33">
        <f t="shared" si="543"/>
        <v>3</v>
      </c>
      <c r="R3031" s="33">
        <f t="shared" si="544"/>
        <v>1999</v>
      </c>
      <c r="S3031" s="34">
        <v>11.25</v>
      </c>
    </row>
    <row r="3032" spans="1:19">
      <c r="A3032" s="32">
        <v>38155</v>
      </c>
      <c r="B3032" s="33">
        <f t="shared" si="537"/>
        <v>6</v>
      </c>
      <c r="C3032" s="33">
        <f t="shared" si="538"/>
        <v>2004</v>
      </c>
      <c r="D3032" s="34">
        <v>0.68400000000000005</v>
      </c>
      <c r="F3032" s="32">
        <v>39821</v>
      </c>
      <c r="G3032" s="33">
        <f t="shared" si="539"/>
        <v>1</v>
      </c>
      <c r="H3032" s="33">
        <f t="shared" si="540"/>
        <v>2009</v>
      </c>
      <c r="I3032" s="34">
        <v>5.96</v>
      </c>
      <c r="K3032" s="32">
        <v>35720</v>
      </c>
      <c r="L3032" s="33">
        <f t="shared" si="541"/>
        <v>10</v>
      </c>
      <c r="M3032" s="33">
        <f t="shared" si="542"/>
        <v>1997</v>
      </c>
      <c r="N3032" s="34">
        <v>21.41</v>
      </c>
      <c r="P3032" s="32">
        <v>36229</v>
      </c>
      <c r="Q3032" s="33">
        <f t="shared" si="543"/>
        <v>3</v>
      </c>
      <c r="R3032" s="33">
        <f t="shared" si="544"/>
        <v>1999</v>
      </c>
      <c r="S3032" s="34">
        <v>11.46</v>
      </c>
    </row>
    <row r="3033" spans="1:19">
      <c r="A3033" s="32">
        <v>38156</v>
      </c>
      <c r="B3033" s="33">
        <f t="shared" si="537"/>
        <v>6</v>
      </c>
      <c r="C3033" s="33">
        <f t="shared" si="538"/>
        <v>2004</v>
      </c>
      <c r="D3033" s="34">
        <v>0.68300000000000005</v>
      </c>
      <c r="F3033" s="32">
        <v>39822</v>
      </c>
      <c r="G3033" s="33">
        <f t="shared" si="539"/>
        <v>1</v>
      </c>
      <c r="H3033" s="33">
        <f t="shared" si="540"/>
        <v>2009</v>
      </c>
      <c r="I3033" s="34">
        <v>5.6</v>
      </c>
      <c r="K3033" s="32">
        <v>35723</v>
      </c>
      <c r="L3033" s="33">
        <f t="shared" si="541"/>
        <v>10</v>
      </c>
      <c r="M3033" s="33">
        <f t="shared" si="542"/>
        <v>1997</v>
      </c>
      <c r="N3033" s="34">
        <v>20.69</v>
      </c>
      <c r="P3033" s="32">
        <v>36230</v>
      </c>
      <c r="Q3033" s="33">
        <f t="shared" si="543"/>
        <v>3</v>
      </c>
      <c r="R3033" s="33">
        <f t="shared" si="544"/>
        <v>1999</v>
      </c>
      <c r="S3033" s="34">
        <v>11.86</v>
      </c>
    </row>
    <row r="3034" spans="1:19">
      <c r="A3034" s="32">
        <v>38159</v>
      </c>
      <c r="B3034" s="33">
        <f t="shared" si="537"/>
        <v>6</v>
      </c>
      <c r="C3034" s="33">
        <f t="shared" si="538"/>
        <v>2004</v>
      </c>
      <c r="D3034" s="34">
        <v>0.67300000000000004</v>
      </c>
      <c r="F3034" s="32">
        <v>39825</v>
      </c>
      <c r="G3034" s="33">
        <f t="shared" si="539"/>
        <v>1</v>
      </c>
      <c r="H3034" s="33">
        <f t="shared" si="540"/>
        <v>2009</v>
      </c>
      <c r="I3034" s="34">
        <v>5.59</v>
      </c>
      <c r="K3034" s="32">
        <v>35724</v>
      </c>
      <c r="L3034" s="33">
        <f t="shared" si="541"/>
        <v>10</v>
      </c>
      <c r="M3034" s="33">
        <f t="shared" si="542"/>
        <v>1997</v>
      </c>
      <c r="N3034" s="34">
        <v>20.68</v>
      </c>
      <c r="P3034" s="32">
        <v>36231</v>
      </c>
      <c r="Q3034" s="33">
        <f t="shared" si="543"/>
        <v>3</v>
      </c>
      <c r="R3034" s="33">
        <f t="shared" si="544"/>
        <v>1999</v>
      </c>
      <c r="S3034" s="34">
        <v>12.3</v>
      </c>
    </row>
    <row r="3035" spans="1:19">
      <c r="A3035" s="32">
        <v>38160</v>
      </c>
      <c r="B3035" s="33">
        <f t="shared" si="537"/>
        <v>6</v>
      </c>
      <c r="C3035" s="33">
        <f t="shared" si="538"/>
        <v>2004</v>
      </c>
      <c r="D3035" s="34">
        <v>0.67400000000000004</v>
      </c>
      <c r="F3035" s="32">
        <v>39826</v>
      </c>
      <c r="G3035" s="33">
        <f t="shared" si="539"/>
        <v>1</v>
      </c>
      <c r="H3035" s="33">
        <f t="shared" si="540"/>
        <v>2009</v>
      </c>
      <c r="I3035" s="34">
        <v>5.7</v>
      </c>
      <c r="K3035" s="32">
        <v>35725</v>
      </c>
      <c r="L3035" s="33">
        <f t="shared" si="541"/>
        <v>10</v>
      </c>
      <c r="M3035" s="33">
        <f t="shared" si="542"/>
        <v>1997</v>
      </c>
      <c r="N3035" s="34">
        <v>21.44</v>
      </c>
      <c r="P3035" s="32">
        <v>36234</v>
      </c>
      <c r="Q3035" s="33">
        <f t="shared" si="543"/>
        <v>3</v>
      </c>
      <c r="R3035" s="33">
        <f t="shared" si="544"/>
        <v>1999</v>
      </c>
      <c r="S3035" s="34">
        <v>12.17</v>
      </c>
    </row>
    <row r="3036" spans="1:19">
      <c r="A3036" s="32">
        <v>38161</v>
      </c>
      <c r="B3036" s="33">
        <f t="shared" si="537"/>
        <v>6</v>
      </c>
      <c r="C3036" s="33">
        <f t="shared" si="538"/>
        <v>2004</v>
      </c>
      <c r="D3036" s="34">
        <v>0.66800000000000004</v>
      </c>
      <c r="F3036" s="32">
        <v>39827</v>
      </c>
      <c r="G3036" s="33">
        <f t="shared" si="539"/>
        <v>1</v>
      </c>
      <c r="H3036" s="33">
        <f t="shared" si="540"/>
        <v>2009</v>
      </c>
      <c r="I3036" s="34">
        <v>5.47</v>
      </c>
      <c r="K3036" s="32">
        <v>35726</v>
      </c>
      <c r="L3036" s="33">
        <f t="shared" si="541"/>
        <v>10</v>
      </c>
      <c r="M3036" s="33">
        <f t="shared" si="542"/>
        <v>1997</v>
      </c>
      <c r="N3036" s="34">
        <v>21.18</v>
      </c>
      <c r="P3036" s="32">
        <v>36235</v>
      </c>
      <c r="Q3036" s="33">
        <f t="shared" si="543"/>
        <v>3</v>
      </c>
      <c r="R3036" s="33">
        <f t="shared" si="544"/>
        <v>1999</v>
      </c>
      <c r="S3036" s="34">
        <v>12.11</v>
      </c>
    </row>
    <row r="3037" spans="1:19">
      <c r="A3037" s="32">
        <v>38162</v>
      </c>
      <c r="B3037" s="33">
        <f t="shared" si="537"/>
        <v>6</v>
      </c>
      <c r="C3037" s="33">
        <f t="shared" si="538"/>
        <v>2004</v>
      </c>
      <c r="D3037" s="34">
        <v>0.67600000000000005</v>
      </c>
      <c r="F3037" s="32">
        <v>39828</v>
      </c>
      <c r="G3037" s="33">
        <f t="shared" si="539"/>
        <v>1</v>
      </c>
      <c r="H3037" s="33">
        <f t="shared" si="540"/>
        <v>2009</v>
      </c>
      <c r="I3037" s="34">
        <v>5.27</v>
      </c>
      <c r="K3037" s="32">
        <v>35727</v>
      </c>
      <c r="L3037" s="33">
        <f t="shared" si="541"/>
        <v>10</v>
      </c>
      <c r="M3037" s="33">
        <f t="shared" si="542"/>
        <v>1997</v>
      </c>
      <c r="N3037" s="34">
        <v>20.99</v>
      </c>
      <c r="P3037" s="32">
        <v>36236</v>
      </c>
      <c r="Q3037" s="33">
        <f t="shared" si="543"/>
        <v>3</v>
      </c>
      <c r="R3037" s="33">
        <f t="shared" si="544"/>
        <v>1999</v>
      </c>
      <c r="S3037" s="34">
        <v>12.95</v>
      </c>
    </row>
    <row r="3038" spans="1:19">
      <c r="A3038" s="32">
        <v>38163</v>
      </c>
      <c r="B3038" s="33">
        <f t="shared" si="537"/>
        <v>6</v>
      </c>
      <c r="C3038" s="33">
        <f t="shared" si="538"/>
        <v>2004</v>
      </c>
      <c r="D3038" s="34">
        <v>0.67300000000000004</v>
      </c>
      <c r="F3038" s="32">
        <v>39829</v>
      </c>
      <c r="G3038" s="33">
        <f t="shared" si="539"/>
        <v>1</v>
      </c>
      <c r="H3038" s="33">
        <f t="shared" si="540"/>
        <v>2009</v>
      </c>
      <c r="I3038" s="34">
        <v>5.09</v>
      </c>
      <c r="K3038" s="32">
        <v>35730</v>
      </c>
      <c r="L3038" s="33">
        <f t="shared" si="541"/>
        <v>10</v>
      </c>
      <c r="M3038" s="33">
        <f t="shared" si="542"/>
        <v>1997</v>
      </c>
      <c r="N3038" s="34">
        <v>21.03</v>
      </c>
      <c r="P3038" s="32">
        <v>36237</v>
      </c>
      <c r="Q3038" s="33">
        <f t="shared" si="543"/>
        <v>3</v>
      </c>
      <c r="R3038" s="33">
        <f t="shared" si="544"/>
        <v>1999</v>
      </c>
      <c r="S3038" s="34">
        <v>13.35</v>
      </c>
    </row>
    <row r="3039" spans="1:19">
      <c r="A3039" s="32">
        <v>38166</v>
      </c>
      <c r="B3039" s="33">
        <f t="shared" si="537"/>
        <v>6</v>
      </c>
      <c r="C3039" s="33">
        <f t="shared" si="538"/>
        <v>2004</v>
      </c>
      <c r="D3039" s="34">
        <v>0.66200000000000003</v>
      </c>
      <c r="F3039" s="32">
        <v>39833</v>
      </c>
      <c r="G3039" s="33">
        <f t="shared" si="539"/>
        <v>1</v>
      </c>
      <c r="H3039" s="33">
        <f t="shared" si="540"/>
        <v>2009</v>
      </c>
      <c r="I3039" s="34">
        <v>4.8600000000000003</v>
      </c>
      <c r="K3039" s="32">
        <v>35731</v>
      </c>
      <c r="L3039" s="33">
        <f t="shared" si="541"/>
        <v>10</v>
      </c>
      <c r="M3039" s="33">
        <f t="shared" si="542"/>
        <v>1997</v>
      </c>
      <c r="N3039" s="34">
        <v>20.399999999999999</v>
      </c>
      <c r="P3039" s="32">
        <v>36238</v>
      </c>
      <c r="Q3039" s="33">
        <f t="shared" si="543"/>
        <v>3</v>
      </c>
      <c r="R3039" s="33">
        <f t="shared" si="544"/>
        <v>1999</v>
      </c>
      <c r="S3039" s="34">
        <v>13.15</v>
      </c>
    </row>
    <row r="3040" spans="1:19">
      <c r="A3040" s="32">
        <v>38167</v>
      </c>
      <c r="B3040" s="33">
        <f t="shared" si="537"/>
        <v>6</v>
      </c>
      <c r="C3040" s="33">
        <f t="shared" si="538"/>
        <v>2004</v>
      </c>
      <c r="D3040" s="34">
        <v>0.65800000000000003</v>
      </c>
      <c r="F3040" s="32">
        <v>39834</v>
      </c>
      <c r="G3040" s="33">
        <f t="shared" si="539"/>
        <v>1</v>
      </c>
      <c r="H3040" s="33">
        <f t="shared" si="540"/>
        <v>2009</v>
      </c>
      <c r="I3040" s="34">
        <v>4.87</v>
      </c>
      <c r="K3040" s="32">
        <v>35732</v>
      </c>
      <c r="L3040" s="33">
        <f t="shared" si="541"/>
        <v>10</v>
      </c>
      <c r="M3040" s="33">
        <f t="shared" si="542"/>
        <v>1997</v>
      </c>
      <c r="N3040" s="34">
        <v>20.82</v>
      </c>
      <c r="P3040" s="32">
        <v>36241</v>
      </c>
      <c r="Q3040" s="33">
        <f t="shared" si="543"/>
        <v>3</v>
      </c>
      <c r="R3040" s="33">
        <f t="shared" si="544"/>
        <v>1999</v>
      </c>
      <c r="S3040" s="34">
        <v>13.37</v>
      </c>
    </row>
    <row r="3041" spans="1:19">
      <c r="A3041" s="32">
        <v>38168</v>
      </c>
      <c r="B3041" s="33">
        <f t="shared" si="537"/>
        <v>6</v>
      </c>
      <c r="C3041" s="33">
        <f t="shared" si="538"/>
        <v>2004</v>
      </c>
      <c r="D3041" s="34">
        <v>0.67600000000000005</v>
      </c>
      <c r="F3041" s="32">
        <v>39835</v>
      </c>
      <c r="G3041" s="33">
        <f t="shared" si="539"/>
        <v>1</v>
      </c>
      <c r="H3041" s="33">
        <f t="shared" si="540"/>
        <v>2009</v>
      </c>
      <c r="I3041" s="34">
        <v>4.72</v>
      </c>
      <c r="K3041" s="32">
        <v>35733</v>
      </c>
      <c r="L3041" s="33">
        <f t="shared" si="541"/>
        <v>10</v>
      </c>
      <c r="M3041" s="33">
        <f t="shared" si="542"/>
        <v>1997</v>
      </c>
      <c r="N3041" s="34">
        <v>21.26</v>
      </c>
      <c r="P3041" s="32">
        <v>36242</v>
      </c>
      <c r="Q3041" s="33">
        <f t="shared" si="543"/>
        <v>3</v>
      </c>
      <c r="R3041" s="33">
        <f t="shared" si="544"/>
        <v>1999</v>
      </c>
      <c r="S3041" s="34">
        <v>13.64</v>
      </c>
    </row>
    <row r="3042" spans="1:19">
      <c r="A3042" s="32">
        <v>38169</v>
      </c>
      <c r="B3042" s="33">
        <f t="shared" si="537"/>
        <v>7</v>
      </c>
      <c r="C3042" s="33">
        <f t="shared" si="538"/>
        <v>2004</v>
      </c>
      <c r="D3042" s="34">
        <v>0.69399999999999995</v>
      </c>
      <c r="F3042" s="32">
        <v>39836</v>
      </c>
      <c r="G3042" s="33">
        <f t="shared" si="539"/>
        <v>1</v>
      </c>
      <c r="H3042" s="33">
        <f t="shared" si="540"/>
        <v>2009</v>
      </c>
      <c r="I3042" s="34">
        <v>4.75</v>
      </c>
      <c r="K3042" s="32">
        <v>35734</v>
      </c>
      <c r="L3042" s="33">
        <f t="shared" si="541"/>
        <v>10</v>
      </c>
      <c r="M3042" s="33">
        <f t="shared" si="542"/>
        <v>1997</v>
      </c>
      <c r="N3042" s="34">
        <v>21.1</v>
      </c>
      <c r="P3042" s="32">
        <v>36243</v>
      </c>
      <c r="Q3042" s="33">
        <f t="shared" si="543"/>
        <v>3</v>
      </c>
      <c r="R3042" s="33">
        <f t="shared" si="544"/>
        <v>1999</v>
      </c>
      <c r="S3042" s="34">
        <v>13.37</v>
      </c>
    </row>
    <row r="3043" spans="1:19">
      <c r="A3043" s="32">
        <v>38170</v>
      </c>
      <c r="B3043" s="33">
        <f t="shared" si="537"/>
        <v>7</v>
      </c>
      <c r="C3043" s="33">
        <f t="shared" si="538"/>
        <v>2004</v>
      </c>
      <c r="D3043" s="34">
        <v>0.69399999999999995</v>
      </c>
      <c r="F3043" s="32">
        <v>39839</v>
      </c>
      <c r="G3043" s="33">
        <f t="shared" si="539"/>
        <v>1</v>
      </c>
      <c r="H3043" s="33">
        <f t="shared" si="540"/>
        <v>2009</v>
      </c>
      <c r="I3043" s="34">
        <v>4.62</v>
      </c>
      <c r="K3043" s="32">
        <v>35737</v>
      </c>
      <c r="L3043" s="33">
        <f t="shared" si="541"/>
        <v>11</v>
      </c>
      <c r="M3043" s="33">
        <f t="shared" si="542"/>
        <v>1997</v>
      </c>
      <c r="N3043" s="34">
        <v>20.91</v>
      </c>
      <c r="P3043" s="32">
        <v>36244</v>
      </c>
      <c r="Q3043" s="33">
        <f t="shared" si="543"/>
        <v>3</v>
      </c>
      <c r="R3043" s="33">
        <f t="shared" si="544"/>
        <v>1999</v>
      </c>
      <c r="S3043" s="34">
        <v>13.5</v>
      </c>
    </row>
    <row r="3044" spans="1:19">
      <c r="A3044" s="32">
        <v>38174</v>
      </c>
      <c r="B3044" s="33">
        <f t="shared" ref="B3044:B3107" si="545">+MONTH(A3044)</f>
        <v>7</v>
      </c>
      <c r="C3044" s="33">
        <f t="shared" ref="C3044:C3107" si="546">+YEAR(A3044)</f>
        <v>2004</v>
      </c>
      <c r="D3044" s="34">
        <v>0.71799999999999997</v>
      </c>
      <c r="F3044" s="32">
        <v>39840</v>
      </c>
      <c r="G3044" s="33">
        <f t="shared" ref="G3044:G3107" si="547">+MONTH(F3044)</f>
        <v>1</v>
      </c>
      <c r="H3044" s="33">
        <f t="shared" ref="H3044:H3107" si="548">+YEAR(F3044)</f>
        <v>2009</v>
      </c>
      <c r="I3044" s="34">
        <v>4.76</v>
      </c>
      <c r="K3044" s="32">
        <v>35738</v>
      </c>
      <c r="L3044" s="33">
        <f t="shared" ref="L3044:L3107" si="549">+MONTH(K3044)</f>
        <v>11</v>
      </c>
      <c r="M3044" s="33">
        <f t="shared" ref="M3044:M3107" si="550">+YEAR(K3044)</f>
        <v>1997</v>
      </c>
      <c r="N3044" s="34">
        <v>20.64</v>
      </c>
      <c r="P3044" s="32">
        <v>36245</v>
      </c>
      <c r="Q3044" s="33">
        <f t="shared" ref="Q3044:Q3107" si="551">+MONTH(P3044)</f>
        <v>3</v>
      </c>
      <c r="R3044" s="33">
        <f t="shared" si="544"/>
        <v>1999</v>
      </c>
      <c r="S3044" s="34">
        <v>13.97</v>
      </c>
    </row>
    <row r="3045" spans="1:19">
      <c r="A3045" s="32">
        <v>38175</v>
      </c>
      <c r="B3045" s="33">
        <f t="shared" si="545"/>
        <v>7</v>
      </c>
      <c r="C3045" s="33">
        <f t="shared" si="546"/>
        <v>2004</v>
      </c>
      <c r="D3045" s="34">
        <v>0.70799999999999996</v>
      </c>
      <c r="F3045" s="32">
        <v>39841</v>
      </c>
      <c r="G3045" s="33">
        <f t="shared" si="547"/>
        <v>1</v>
      </c>
      <c r="H3045" s="33">
        <f t="shared" si="548"/>
        <v>2009</v>
      </c>
      <c r="I3045" s="34">
        <v>4.84</v>
      </c>
      <c r="K3045" s="32">
        <v>35739</v>
      </c>
      <c r="L3045" s="33">
        <f t="shared" si="549"/>
        <v>11</v>
      </c>
      <c r="M3045" s="33">
        <f t="shared" si="550"/>
        <v>1997</v>
      </c>
      <c r="N3045" s="34">
        <v>20.440000000000001</v>
      </c>
      <c r="P3045" s="32">
        <v>36248</v>
      </c>
      <c r="Q3045" s="33">
        <f t="shared" si="551"/>
        <v>3</v>
      </c>
      <c r="R3045" s="33">
        <f t="shared" ref="R3045:R3108" si="552">+YEAR(P3045)</f>
        <v>1999</v>
      </c>
      <c r="S3045" s="34">
        <v>14.34</v>
      </c>
    </row>
    <row r="3046" spans="1:19">
      <c r="A3046" s="32">
        <v>38176</v>
      </c>
      <c r="B3046" s="33">
        <f t="shared" si="545"/>
        <v>7</v>
      </c>
      <c r="C3046" s="33">
        <f t="shared" si="546"/>
        <v>2004</v>
      </c>
      <c r="D3046" s="34">
        <v>0.72299999999999998</v>
      </c>
      <c r="F3046" s="32">
        <v>39842</v>
      </c>
      <c r="G3046" s="33">
        <f t="shared" si="547"/>
        <v>1</v>
      </c>
      <c r="H3046" s="33">
        <f t="shared" si="548"/>
        <v>2009</v>
      </c>
      <c r="I3046" s="34">
        <v>4.71</v>
      </c>
      <c r="K3046" s="32">
        <v>35740</v>
      </c>
      <c r="L3046" s="33">
        <f t="shared" si="549"/>
        <v>11</v>
      </c>
      <c r="M3046" s="33">
        <f t="shared" si="550"/>
        <v>1997</v>
      </c>
      <c r="N3046" s="34">
        <v>20.46</v>
      </c>
      <c r="P3046" s="32">
        <v>36249</v>
      </c>
      <c r="Q3046" s="33">
        <f t="shared" si="551"/>
        <v>3</v>
      </c>
      <c r="R3046" s="33">
        <f t="shared" si="552"/>
        <v>1999</v>
      </c>
      <c r="S3046" s="34">
        <v>14.5</v>
      </c>
    </row>
    <row r="3047" spans="1:19">
      <c r="A3047" s="32">
        <v>38177</v>
      </c>
      <c r="B3047" s="33">
        <f t="shared" si="545"/>
        <v>7</v>
      </c>
      <c r="C3047" s="33">
        <f t="shared" si="546"/>
        <v>2004</v>
      </c>
      <c r="D3047" s="34">
        <v>0.71799999999999997</v>
      </c>
      <c r="F3047" s="32">
        <v>39843</v>
      </c>
      <c r="G3047" s="33">
        <f t="shared" si="547"/>
        <v>1</v>
      </c>
      <c r="H3047" s="33">
        <f t="shared" si="548"/>
        <v>2009</v>
      </c>
      <c r="I3047" s="34">
        <v>4.7699999999999996</v>
      </c>
      <c r="K3047" s="32">
        <v>35741</v>
      </c>
      <c r="L3047" s="33">
        <f t="shared" si="549"/>
        <v>11</v>
      </c>
      <c r="M3047" s="33">
        <f t="shared" si="550"/>
        <v>1997</v>
      </c>
      <c r="N3047" s="34">
        <v>20.8</v>
      </c>
      <c r="P3047" s="32">
        <v>36250</v>
      </c>
      <c r="Q3047" s="33">
        <f t="shared" si="551"/>
        <v>3</v>
      </c>
      <c r="R3047" s="33">
        <f t="shared" si="552"/>
        <v>1999</v>
      </c>
      <c r="S3047" s="34">
        <v>15.02</v>
      </c>
    </row>
    <row r="3048" spans="1:19">
      <c r="A3048" s="32">
        <v>38180</v>
      </c>
      <c r="B3048" s="33">
        <f t="shared" si="545"/>
        <v>7</v>
      </c>
      <c r="C3048" s="33">
        <f t="shared" si="546"/>
        <v>2004</v>
      </c>
      <c r="D3048" s="34">
        <v>0.71299999999999997</v>
      </c>
      <c r="F3048" s="32">
        <v>39846</v>
      </c>
      <c r="G3048" s="33">
        <f t="shared" si="547"/>
        <v>2</v>
      </c>
      <c r="H3048" s="33">
        <f t="shared" si="548"/>
        <v>2009</v>
      </c>
      <c r="I3048" s="34">
        <v>4.4800000000000004</v>
      </c>
      <c r="K3048" s="32">
        <v>35744</v>
      </c>
      <c r="L3048" s="33">
        <f t="shared" si="549"/>
        <v>11</v>
      </c>
      <c r="M3048" s="33">
        <f t="shared" si="550"/>
        <v>1997</v>
      </c>
      <c r="N3048" s="34">
        <v>20.46</v>
      </c>
      <c r="P3048" s="32">
        <v>36251</v>
      </c>
      <c r="Q3048" s="33">
        <f t="shared" si="551"/>
        <v>4</v>
      </c>
      <c r="R3048" s="33">
        <f t="shared" si="552"/>
        <v>1999</v>
      </c>
      <c r="S3048" s="34">
        <v>14.6</v>
      </c>
    </row>
    <row r="3049" spans="1:19">
      <c r="A3049" s="32">
        <v>38181</v>
      </c>
      <c r="B3049" s="33">
        <f t="shared" si="545"/>
        <v>7</v>
      </c>
      <c r="C3049" s="33">
        <f t="shared" si="546"/>
        <v>2004</v>
      </c>
      <c r="D3049" s="34">
        <v>0.71199999999999997</v>
      </c>
      <c r="F3049" s="32">
        <v>39847</v>
      </c>
      <c r="G3049" s="33">
        <f t="shared" si="547"/>
        <v>2</v>
      </c>
      <c r="H3049" s="33">
        <f t="shared" si="548"/>
        <v>2009</v>
      </c>
      <c r="I3049" s="34">
        <v>5.04</v>
      </c>
      <c r="K3049" s="32">
        <v>35745</v>
      </c>
      <c r="L3049" s="33">
        <f t="shared" si="549"/>
        <v>11</v>
      </c>
      <c r="M3049" s="33">
        <f t="shared" si="550"/>
        <v>1997</v>
      </c>
      <c r="N3049" s="34">
        <v>20.54</v>
      </c>
      <c r="P3049" s="32">
        <v>36256</v>
      </c>
      <c r="Q3049" s="33">
        <f t="shared" si="551"/>
        <v>4</v>
      </c>
      <c r="R3049" s="33">
        <f t="shared" si="552"/>
        <v>1999</v>
      </c>
      <c r="S3049" s="34">
        <v>14.53</v>
      </c>
    </row>
    <row r="3050" spans="1:19">
      <c r="A3050" s="32">
        <v>38182</v>
      </c>
      <c r="B3050" s="33">
        <f t="shared" si="545"/>
        <v>7</v>
      </c>
      <c r="C3050" s="33">
        <f t="shared" si="546"/>
        <v>2004</v>
      </c>
      <c r="D3050" s="34">
        <v>0.71199999999999997</v>
      </c>
      <c r="F3050" s="32">
        <v>39848</v>
      </c>
      <c r="G3050" s="33">
        <f t="shared" si="547"/>
        <v>2</v>
      </c>
      <c r="H3050" s="33">
        <f t="shared" si="548"/>
        <v>2009</v>
      </c>
      <c r="I3050" s="34">
        <v>5.01</v>
      </c>
      <c r="K3050" s="32">
        <v>35746</v>
      </c>
      <c r="L3050" s="33">
        <f t="shared" si="549"/>
        <v>11</v>
      </c>
      <c r="M3050" s="33">
        <f t="shared" si="550"/>
        <v>1997</v>
      </c>
      <c r="N3050" s="34">
        <v>20.53</v>
      </c>
      <c r="P3050" s="32">
        <v>36257</v>
      </c>
      <c r="Q3050" s="33">
        <f t="shared" si="551"/>
        <v>4</v>
      </c>
      <c r="R3050" s="33">
        <f t="shared" si="552"/>
        <v>1999</v>
      </c>
      <c r="S3050" s="34">
        <v>14.14</v>
      </c>
    </row>
    <row r="3051" spans="1:19">
      <c r="A3051" s="32">
        <v>38183</v>
      </c>
      <c r="B3051" s="33">
        <f t="shared" si="545"/>
        <v>7</v>
      </c>
      <c r="C3051" s="33">
        <f t="shared" si="546"/>
        <v>2004</v>
      </c>
      <c r="D3051" s="34">
        <v>0.73699999999999999</v>
      </c>
      <c r="F3051" s="32">
        <v>39849</v>
      </c>
      <c r="G3051" s="33">
        <f t="shared" si="547"/>
        <v>2</v>
      </c>
      <c r="H3051" s="33">
        <f t="shared" si="548"/>
        <v>2009</v>
      </c>
      <c r="I3051" s="34">
        <v>4.84</v>
      </c>
      <c r="K3051" s="32">
        <v>35747</v>
      </c>
      <c r="L3051" s="33">
        <f t="shared" si="549"/>
        <v>11</v>
      </c>
      <c r="M3051" s="33">
        <f t="shared" si="550"/>
        <v>1997</v>
      </c>
      <c r="N3051" s="34">
        <v>20.76</v>
      </c>
      <c r="P3051" s="32">
        <v>36258</v>
      </c>
      <c r="Q3051" s="33">
        <f t="shared" si="551"/>
        <v>4</v>
      </c>
      <c r="R3051" s="33">
        <f t="shared" si="552"/>
        <v>1999</v>
      </c>
      <c r="S3051" s="34">
        <v>13.72</v>
      </c>
    </row>
    <row r="3052" spans="1:19">
      <c r="A3052" s="32">
        <v>38184</v>
      </c>
      <c r="B3052" s="33">
        <f t="shared" si="545"/>
        <v>7</v>
      </c>
      <c r="C3052" s="33">
        <f t="shared" si="546"/>
        <v>2004</v>
      </c>
      <c r="D3052" s="34">
        <v>0.747</v>
      </c>
      <c r="F3052" s="32">
        <v>39850</v>
      </c>
      <c r="G3052" s="33">
        <f t="shared" si="547"/>
        <v>2</v>
      </c>
      <c r="H3052" s="33">
        <f t="shared" si="548"/>
        <v>2009</v>
      </c>
      <c r="I3052" s="34">
        <v>4.67</v>
      </c>
      <c r="K3052" s="32">
        <v>35748</v>
      </c>
      <c r="L3052" s="33">
        <f t="shared" si="549"/>
        <v>11</v>
      </c>
      <c r="M3052" s="33">
        <f t="shared" si="550"/>
        <v>1997</v>
      </c>
      <c r="N3052" s="34">
        <v>21.01</v>
      </c>
      <c r="P3052" s="32">
        <v>36259</v>
      </c>
      <c r="Q3052" s="33">
        <f t="shared" si="551"/>
        <v>4</v>
      </c>
      <c r="R3052" s="33">
        <f t="shared" si="552"/>
        <v>1999</v>
      </c>
      <c r="S3052" s="34">
        <v>14.11</v>
      </c>
    </row>
    <row r="3053" spans="1:19">
      <c r="A3053" s="32">
        <v>38187</v>
      </c>
      <c r="B3053" s="33">
        <f t="shared" si="545"/>
        <v>7</v>
      </c>
      <c r="C3053" s="33">
        <f t="shared" si="546"/>
        <v>2004</v>
      </c>
      <c r="D3053" s="34">
        <v>0.749</v>
      </c>
      <c r="F3053" s="32">
        <v>39853</v>
      </c>
      <c r="G3053" s="33">
        <f t="shared" si="547"/>
        <v>2</v>
      </c>
      <c r="H3053" s="33">
        <f t="shared" si="548"/>
        <v>2009</v>
      </c>
      <c r="I3053" s="34">
        <v>4.76</v>
      </c>
      <c r="K3053" s="32">
        <v>35751</v>
      </c>
      <c r="L3053" s="33">
        <f t="shared" si="549"/>
        <v>11</v>
      </c>
      <c r="M3053" s="33">
        <f t="shared" si="550"/>
        <v>1997</v>
      </c>
      <c r="N3053" s="34">
        <v>20.29</v>
      </c>
      <c r="P3053" s="32">
        <v>36262</v>
      </c>
      <c r="Q3053" s="33">
        <f t="shared" si="551"/>
        <v>4</v>
      </c>
      <c r="R3053" s="33">
        <f t="shared" si="552"/>
        <v>1999</v>
      </c>
      <c r="S3053" s="34">
        <v>14.23</v>
      </c>
    </row>
    <row r="3054" spans="1:19">
      <c r="A3054" s="32">
        <v>38188</v>
      </c>
      <c r="B3054" s="33">
        <f t="shared" si="545"/>
        <v>7</v>
      </c>
      <c r="C3054" s="33">
        <f t="shared" si="546"/>
        <v>2004</v>
      </c>
      <c r="D3054" s="34">
        <v>0.74399999999999999</v>
      </c>
      <c r="F3054" s="32">
        <v>39854</v>
      </c>
      <c r="G3054" s="33">
        <f t="shared" si="547"/>
        <v>2</v>
      </c>
      <c r="H3054" s="33">
        <f t="shared" si="548"/>
        <v>2009</v>
      </c>
      <c r="I3054" s="34">
        <v>4.84</v>
      </c>
      <c r="K3054" s="32">
        <v>35752</v>
      </c>
      <c r="L3054" s="33">
        <f t="shared" si="549"/>
        <v>11</v>
      </c>
      <c r="M3054" s="33">
        <f t="shared" si="550"/>
        <v>1997</v>
      </c>
      <c r="N3054" s="34">
        <v>20.010000000000002</v>
      </c>
      <c r="P3054" s="32">
        <v>36263</v>
      </c>
      <c r="Q3054" s="33">
        <f t="shared" si="551"/>
        <v>4</v>
      </c>
      <c r="R3054" s="33">
        <f t="shared" si="552"/>
        <v>1999</v>
      </c>
      <c r="S3054" s="34">
        <v>14.68</v>
      </c>
    </row>
    <row r="3055" spans="1:19">
      <c r="A3055" s="32">
        <v>38189</v>
      </c>
      <c r="B3055" s="33">
        <f t="shared" si="545"/>
        <v>7</v>
      </c>
      <c r="C3055" s="33">
        <f t="shared" si="546"/>
        <v>2004</v>
      </c>
      <c r="D3055" s="34">
        <v>0.751</v>
      </c>
      <c r="F3055" s="32">
        <v>39855</v>
      </c>
      <c r="G3055" s="33">
        <f t="shared" si="547"/>
        <v>2</v>
      </c>
      <c r="H3055" s="33">
        <f t="shared" si="548"/>
        <v>2009</v>
      </c>
      <c r="I3055" s="34">
        <v>4.68</v>
      </c>
      <c r="K3055" s="32">
        <v>35753</v>
      </c>
      <c r="L3055" s="33">
        <f t="shared" si="549"/>
        <v>11</v>
      </c>
      <c r="M3055" s="33">
        <f t="shared" si="550"/>
        <v>1997</v>
      </c>
      <c r="N3055" s="34">
        <v>19.82</v>
      </c>
      <c r="P3055" s="32">
        <v>36264</v>
      </c>
      <c r="Q3055" s="33">
        <f t="shared" si="551"/>
        <v>4</v>
      </c>
      <c r="R3055" s="33">
        <f t="shared" si="552"/>
        <v>1999</v>
      </c>
      <c r="S3055" s="34">
        <v>14.45</v>
      </c>
    </row>
    <row r="3056" spans="1:19">
      <c r="A3056" s="32">
        <v>38190</v>
      </c>
      <c r="B3056" s="33">
        <f t="shared" si="545"/>
        <v>7</v>
      </c>
      <c r="C3056" s="33">
        <f t="shared" si="546"/>
        <v>2004</v>
      </c>
      <c r="D3056" s="34">
        <v>0.76100000000000001</v>
      </c>
      <c r="F3056" s="32">
        <v>39856</v>
      </c>
      <c r="G3056" s="33">
        <f t="shared" si="547"/>
        <v>2</v>
      </c>
      <c r="H3056" s="33">
        <f t="shared" si="548"/>
        <v>2009</v>
      </c>
      <c r="I3056" s="34">
        <v>4.7300000000000004</v>
      </c>
      <c r="K3056" s="32">
        <v>35754</v>
      </c>
      <c r="L3056" s="33">
        <f t="shared" si="549"/>
        <v>11</v>
      </c>
      <c r="M3056" s="33">
        <f t="shared" si="550"/>
        <v>1997</v>
      </c>
      <c r="N3056" s="34">
        <v>19.170000000000002</v>
      </c>
      <c r="P3056" s="32">
        <v>36265</v>
      </c>
      <c r="Q3056" s="33">
        <f t="shared" si="551"/>
        <v>4</v>
      </c>
      <c r="R3056" s="33">
        <f t="shared" si="552"/>
        <v>1999</v>
      </c>
      <c r="S3056" s="34">
        <v>14.82</v>
      </c>
    </row>
    <row r="3057" spans="1:19">
      <c r="A3057" s="32">
        <v>38191</v>
      </c>
      <c r="B3057" s="33">
        <f t="shared" si="545"/>
        <v>7</v>
      </c>
      <c r="C3057" s="33">
        <f t="shared" si="546"/>
        <v>2004</v>
      </c>
      <c r="D3057" s="34">
        <v>0.76300000000000001</v>
      </c>
      <c r="F3057" s="32">
        <v>39857</v>
      </c>
      <c r="G3057" s="33">
        <f t="shared" si="547"/>
        <v>2</v>
      </c>
      <c r="H3057" s="33">
        <f t="shared" si="548"/>
        <v>2009</v>
      </c>
      <c r="I3057" s="34">
        <v>4.5999999999999996</v>
      </c>
      <c r="K3057" s="32">
        <v>35755</v>
      </c>
      <c r="L3057" s="33">
        <f t="shared" si="549"/>
        <v>11</v>
      </c>
      <c r="M3057" s="33">
        <f t="shared" si="550"/>
        <v>1997</v>
      </c>
      <c r="N3057" s="34">
        <v>19.760000000000002</v>
      </c>
      <c r="P3057" s="32">
        <v>36266</v>
      </c>
      <c r="Q3057" s="33">
        <f t="shared" si="551"/>
        <v>4</v>
      </c>
      <c r="R3057" s="33">
        <f t="shared" si="552"/>
        <v>1999</v>
      </c>
      <c r="S3057" s="34">
        <v>15.34</v>
      </c>
    </row>
    <row r="3058" spans="1:19">
      <c r="A3058" s="32">
        <v>38194</v>
      </c>
      <c r="B3058" s="33">
        <f t="shared" si="545"/>
        <v>7</v>
      </c>
      <c r="C3058" s="33">
        <f t="shared" si="546"/>
        <v>2004</v>
      </c>
      <c r="D3058" s="34">
        <v>0.76700000000000002</v>
      </c>
      <c r="F3058" s="32">
        <v>39861</v>
      </c>
      <c r="G3058" s="33">
        <f t="shared" si="547"/>
        <v>2</v>
      </c>
      <c r="H3058" s="33">
        <f t="shared" si="548"/>
        <v>2009</v>
      </c>
      <c r="I3058" s="34">
        <v>4.3499999999999996</v>
      </c>
      <c r="K3058" s="32">
        <v>35758</v>
      </c>
      <c r="L3058" s="33">
        <f t="shared" si="549"/>
        <v>11</v>
      </c>
      <c r="M3058" s="33">
        <f t="shared" si="550"/>
        <v>1997</v>
      </c>
      <c r="N3058" s="34">
        <v>19.41</v>
      </c>
      <c r="P3058" s="32">
        <v>36269</v>
      </c>
      <c r="Q3058" s="33">
        <f t="shared" si="551"/>
        <v>4</v>
      </c>
      <c r="R3058" s="33">
        <f t="shared" si="552"/>
        <v>1999</v>
      </c>
      <c r="S3058" s="34">
        <v>16.010000000000002</v>
      </c>
    </row>
    <row r="3059" spans="1:19">
      <c r="A3059" s="32">
        <v>38195</v>
      </c>
      <c r="B3059" s="33">
        <f t="shared" si="545"/>
        <v>7</v>
      </c>
      <c r="C3059" s="33">
        <f t="shared" si="546"/>
        <v>2004</v>
      </c>
      <c r="D3059" s="34">
        <v>0.77</v>
      </c>
      <c r="F3059" s="32">
        <v>39862</v>
      </c>
      <c r="G3059" s="33">
        <f t="shared" si="547"/>
        <v>2</v>
      </c>
      <c r="H3059" s="33">
        <f t="shared" si="548"/>
        <v>2009</v>
      </c>
      <c r="I3059" s="34">
        <v>4.3499999999999996</v>
      </c>
      <c r="K3059" s="32">
        <v>35759</v>
      </c>
      <c r="L3059" s="33">
        <f t="shared" si="549"/>
        <v>11</v>
      </c>
      <c r="M3059" s="33">
        <f t="shared" si="550"/>
        <v>1997</v>
      </c>
      <c r="N3059" s="34">
        <v>19.350000000000001</v>
      </c>
      <c r="P3059" s="32">
        <v>36270</v>
      </c>
      <c r="Q3059" s="33">
        <f t="shared" si="551"/>
        <v>4</v>
      </c>
      <c r="R3059" s="33">
        <f t="shared" si="552"/>
        <v>1999</v>
      </c>
      <c r="S3059" s="34">
        <v>16.04</v>
      </c>
    </row>
    <row r="3060" spans="1:19">
      <c r="A3060" s="32">
        <v>38196</v>
      </c>
      <c r="B3060" s="33">
        <f t="shared" si="545"/>
        <v>7</v>
      </c>
      <c r="C3060" s="33">
        <f t="shared" si="546"/>
        <v>2004</v>
      </c>
      <c r="D3060" s="34">
        <v>0.78600000000000003</v>
      </c>
      <c r="F3060" s="32">
        <v>39863</v>
      </c>
      <c r="G3060" s="33">
        <f t="shared" si="547"/>
        <v>2</v>
      </c>
      <c r="H3060" s="33">
        <f t="shared" si="548"/>
        <v>2009</v>
      </c>
      <c r="I3060" s="34">
        <v>4.46</v>
      </c>
      <c r="K3060" s="32">
        <v>35760</v>
      </c>
      <c r="L3060" s="33">
        <f t="shared" si="549"/>
        <v>11</v>
      </c>
      <c r="M3060" s="33">
        <f t="shared" si="550"/>
        <v>1997</v>
      </c>
      <c r="N3060" s="34">
        <v>19.13</v>
      </c>
      <c r="P3060" s="32">
        <v>36271</v>
      </c>
      <c r="Q3060" s="33">
        <f t="shared" si="551"/>
        <v>4</v>
      </c>
      <c r="R3060" s="33">
        <f t="shared" si="552"/>
        <v>1999</v>
      </c>
      <c r="S3060" s="34">
        <v>15.96</v>
      </c>
    </row>
    <row r="3061" spans="1:19">
      <c r="A3061" s="32">
        <v>38197</v>
      </c>
      <c r="B3061" s="33">
        <f t="shared" si="545"/>
        <v>7</v>
      </c>
      <c r="C3061" s="33">
        <f t="shared" si="546"/>
        <v>2004</v>
      </c>
      <c r="D3061" s="34">
        <v>0.79400000000000004</v>
      </c>
      <c r="F3061" s="32">
        <v>39864</v>
      </c>
      <c r="G3061" s="33">
        <f t="shared" si="547"/>
        <v>2</v>
      </c>
      <c r="H3061" s="33">
        <f t="shared" si="548"/>
        <v>2009</v>
      </c>
      <c r="I3061" s="34">
        <v>4.21</v>
      </c>
      <c r="K3061" s="32">
        <v>35765</v>
      </c>
      <c r="L3061" s="33">
        <f t="shared" si="549"/>
        <v>12</v>
      </c>
      <c r="M3061" s="33">
        <f t="shared" si="550"/>
        <v>1997</v>
      </c>
      <c r="N3061" s="34">
        <v>18.760000000000002</v>
      </c>
      <c r="P3061" s="32">
        <v>36272</v>
      </c>
      <c r="Q3061" s="33">
        <f t="shared" si="551"/>
        <v>4</v>
      </c>
      <c r="R3061" s="33">
        <f t="shared" si="552"/>
        <v>1999</v>
      </c>
      <c r="S3061" s="34">
        <v>16.29</v>
      </c>
    </row>
    <row r="3062" spans="1:19">
      <c r="A3062" s="32">
        <v>38198</v>
      </c>
      <c r="B3062" s="33">
        <f t="shared" si="545"/>
        <v>7</v>
      </c>
      <c r="C3062" s="33">
        <f t="shared" si="546"/>
        <v>2004</v>
      </c>
      <c r="D3062" s="34">
        <v>0.81100000000000005</v>
      </c>
      <c r="F3062" s="32">
        <v>39867</v>
      </c>
      <c r="G3062" s="33">
        <f t="shared" si="547"/>
        <v>2</v>
      </c>
      <c r="H3062" s="33">
        <f t="shared" si="548"/>
        <v>2009</v>
      </c>
      <c r="I3062" s="34">
        <v>4.2300000000000004</v>
      </c>
      <c r="K3062" s="32">
        <v>35766</v>
      </c>
      <c r="L3062" s="33">
        <f t="shared" si="549"/>
        <v>12</v>
      </c>
      <c r="M3062" s="33">
        <f t="shared" si="550"/>
        <v>1997</v>
      </c>
      <c r="N3062" s="34">
        <v>18.670000000000002</v>
      </c>
      <c r="P3062" s="32">
        <v>36273</v>
      </c>
      <c r="Q3062" s="33">
        <f t="shared" si="551"/>
        <v>4</v>
      </c>
      <c r="R3062" s="33">
        <f t="shared" si="552"/>
        <v>1999</v>
      </c>
      <c r="S3062" s="34">
        <v>16.07</v>
      </c>
    </row>
    <row r="3063" spans="1:19">
      <c r="A3063" s="32">
        <v>38201</v>
      </c>
      <c r="B3063" s="33">
        <f t="shared" si="545"/>
        <v>8</v>
      </c>
      <c r="C3063" s="33">
        <f t="shared" si="546"/>
        <v>2004</v>
      </c>
      <c r="D3063" s="34">
        <v>0.81100000000000005</v>
      </c>
      <c r="F3063" s="32">
        <v>39868</v>
      </c>
      <c r="G3063" s="33">
        <f t="shared" si="547"/>
        <v>2</v>
      </c>
      <c r="H3063" s="33">
        <f t="shared" si="548"/>
        <v>2009</v>
      </c>
      <c r="I3063" s="34">
        <v>4.21</v>
      </c>
      <c r="K3063" s="32">
        <v>35767</v>
      </c>
      <c r="L3063" s="33">
        <f t="shared" si="549"/>
        <v>12</v>
      </c>
      <c r="M3063" s="33">
        <f t="shared" si="550"/>
        <v>1997</v>
      </c>
      <c r="N3063" s="34">
        <v>18.809999999999999</v>
      </c>
      <c r="P3063" s="32">
        <v>36276</v>
      </c>
      <c r="Q3063" s="33">
        <f t="shared" si="551"/>
        <v>4</v>
      </c>
      <c r="R3063" s="33">
        <f t="shared" si="552"/>
        <v>1999</v>
      </c>
      <c r="S3063" s="34">
        <v>15.63</v>
      </c>
    </row>
    <row r="3064" spans="1:19">
      <c r="A3064" s="32">
        <v>38202</v>
      </c>
      <c r="B3064" s="33">
        <f t="shared" si="545"/>
        <v>8</v>
      </c>
      <c r="C3064" s="33">
        <f t="shared" si="546"/>
        <v>2004</v>
      </c>
      <c r="D3064" s="34">
        <v>0.82699999999999996</v>
      </c>
      <c r="F3064" s="32">
        <v>39869</v>
      </c>
      <c r="G3064" s="33">
        <f t="shared" si="547"/>
        <v>2</v>
      </c>
      <c r="H3064" s="33">
        <f t="shared" si="548"/>
        <v>2009</v>
      </c>
      <c r="I3064" s="34">
        <v>4.2</v>
      </c>
      <c r="K3064" s="32">
        <v>35768</v>
      </c>
      <c r="L3064" s="33">
        <f t="shared" si="549"/>
        <v>12</v>
      </c>
      <c r="M3064" s="33">
        <f t="shared" si="550"/>
        <v>1997</v>
      </c>
      <c r="N3064" s="34">
        <v>18.489999999999998</v>
      </c>
      <c r="P3064" s="32">
        <v>36277</v>
      </c>
      <c r="Q3064" s="33">
        <f t="shared" si="551"/>
        <v>4</v>
      </c>
      <c r="R3064" s="33">
        <f t="shared" si="552"/>
        <v>1999</v>
      </c>
      <c r="S3064" s="34">
        <v>15.91</v>
      </c>
    </row>
    <row r="3065" spans="1:19">
      <c r="A3065" s="32">
        <v>38203</v>
      </c>
      <c r="B3065" s="33">
        <f t="shared" si="545"/>
        <v>8</v>
      </c>
      <c r="C3065" s="33">
        <f t="shared" si="546"/>
        <v>2004</v>
      </c>
      <c r="D3065" s="34">
        <v>0.81399999999999995</v>
      </c>
      <c r="F3065" s="32">
        <v>39870</v>
      </c>
      <c r="G3065" s="33">
        <f t="shared" si="547"/>
        <v>2</v>
      </c>
      <c r="H3065" s="33">
        <f t="shared" si="548"/>
        <v>2009</v>
      </c>
      <c r="I3065" s="34">
        <v>4.08</v>
      </c>
      <c r="K3065" s="32">
        <v>35769</v>
      </c>
      <c r="L3065" s="33">
        <f t="shared" si="549"/>
        <v>12</v>
      </c>
      <c r="M3065" s="33">
        <f t="shared" si="550"/>
        <v>1997</v>
      </c>
      <c r="N3065" s="34">
        <v>18.72</v>
      </c>
      <c r="P3065" s="32">
        <v>36278</v>
      </c>
      <c r="Q3065" s="33">
        <f t="shared" si="551"/>
        <v>4</v>
      </c>
      <c r="R3065" s="33">
        <f t="shared" si="552"/>
        <v>1999</v>
      </c>
      <c r="S3065" s="34">
        <v>16.38</v>
      </c>
    </row>
    <row r="3066" spans="1:19">
      <c r="A3066" s="32">
        <v>38204</v>
      </c>
      <c r="B3066" s="33">
        <f t="shared" si="545"/>
        <v>8</v>
      </c>
      <c r="C3066" s="33">
        <f t="shared" si="546"/>
        <v>2004</v>
      </c>
      <c r="D3066" s="34">
        <v>0.84199999999999997</v>
      </c>
      <c r="F3066" s="32">
        <v>39871</v>
      </c>
      <c r="G3066" s="33">
        <f t="shared" si="547"/>
        <v>2</v>
      </c>
      <c r="H3066" s="33">
        <f t="shared" si="548"/>
        <v>2009</v>
      </c>
      <c r="I3066" s="34">
        <v>4.04</v>
      </c>
      <c r="K3066" s="32">
        <v>35772</v>
      </c>
      <c r="L3066" s="33">
        <f t="shared" si="549"/>
        <v>12</v>
      </c>
      <c r="M3066" s="33">
        <f t="shared" si="550"/>
        <v>1997</v>
      </c>
      <c r="N3066" s="34">
        <v>18.86</v>
      </c>
      <c r="P3066" s="32">
        <v>36279</v>
      </c>
      <c r="Q3066" s="33">
        <f t="shared" si="551"/>
        <v>4</v>
      </c>
      <c r="R3066" s="33">
        <f t="shared" si="552"/>
        <v>1999</v>
      </c>
      <c r="S3066" s="34">
        <v>16.53</v>
      </c>
    </row>
    <row r="3067" spans="1:19">
      <c r="A3067" s="32">
        <v>38205</v>
      </c>
      <c r="B3067" s="33">
        <f t="shared" si="545"/>
        <v>8</v>
      </c>
      <c r="C3067" s="33">
        <f t="shared" si="546"/>
        <v>2004</v>
      </c>
      <c r="D3067" s="34">
        <v>0.84</v>
      </c>
      <c r="F3067" s="32">
        <v>39874</v>
      </c>
      <c r="G3067" s="33">
        <f t="shared" si="547"/>
        <v>3</v>
      </c>
      <c r="H3067" s="33">
        <f t="shared" si="548"/>
        <v>2009</v>
      </c>
      <c r="I3067" s="34">
        <v>4.3600000000000003</v>
      </c>
      <c r="K3067" s="32">
        <v>35773</v>
      </c>
      <c r="L3067" s="33">
        <f t="shared" si="549"/>
        <v>12</v>
      </c>
      <c r="M3067" s="33">
        <f t="shared" si="550"/>
        <v>1997</v>
      </c>
      <c r="N3067" s="34">
        <v>18.79</v>
      </c>
      <c r="P3067" s="32">
        <v>36280</v>
      </c>
      <c r="Q3067" s="33">
        <f t="shared" si="551"/>
        <v>4</v>
      </c>
      <c r="R3067" s="33">
        <f t="shared" si="552"/>
        <v>1999</v>
      </c>
      <c r="S3067" s="34">
        <v>16.45</v>
      </c>
    </row>
    <row r="3068" spans="1:19">
      <c r="A3068" s="32">
        <v>38208</v>
      </c>
      <c r="B3068" s="33">
        <f t="shared" si="545"/>
        <v>8</v>
      </c>
      <c r="C3068" s="33">
        <f t="shared" si="546"/>
        <v>2004</v>
      </c>
      <c r="D3068" s="34">
        <v>0.85599999999999998</v>
      </c>
      <c r="F3068" s="32">
        <v>39875</v>
      </c>
      <c r="G3068" s="33">
        <f t="shared" si="547"/>
        <v>3</v>
      </c>
      <c r="H3068" s="33">
        <f t="shared" si="548"/>
        <v>2009</v>
      </c>
      <c r="I3068" s="34">
        <v>4.43</v>
      </c>
      <c r="K3068" s="32">
        <v>35774</v>
      </c>
      <c r="L3068" s="33">
        <f t="shared" si="549"/>
        <v>12</v>
      </c>
      <c r="M3068" s="33">
        <f t="shared" si="550"/>
        <v>1997</v>
      </c>
      <c r="N3068" s="34">
        <v>18.149999999999999</v>
      </c>
      <c r="P3068" s="32">
        <v>36284</v>
      </c>
      <c r="Q3068" s="33">
        <f t="shared" si="551"/>
        <v>5</v>
      </c>
      <c r="R3068" s="33">
        <f t="shared" si="552"/>
        <v>1999</v>
      </c>
      <c r="S3068" s="34">
        <v>16.98</v>
      </c>
    </row>
    <row r="3069" spans="1:19">
      <c r="A3069" s="32">
        <v>38209</v>
      </c>
      <c r="B3069" s="33">
        <f t="shared" si="545"/>
        <v>8</v>
      </c>
      <c r="C3069" s="33">
        <f t="shared" si="546"/>
        <v>2004</v>
      </c>
      <c r="D3069" s="34">
        <v>0.86</v>
      </c>
      <c r="F3069" s="32">
        <v>39876</v>
      </c>
      <c r="G3069" s="33">
        <f t="shared" si="547"/>
        <v>3</v>
      </c>
      <c r="H3069" s="33">
        <f t="shared" si="548"/>
        <v>2009</v>
      </c>
      <c r="I3069" s="34">
        <v>4.2300000000000004</v>
      </c>
      <c r="K3069" s="32">
        <v>35775</v>
      </c>
      <c r="L3069" s="33">
        <f t="shared" si="549"/>
        <v>12</v>
      </c>
      <c r="M3069" s="33">
        <f t="shared" si="550"/>
        <v>1997</v>
      </c>
      <c r="N3069" s="34">
        <v>18.18</v>
      </c>
      <c r="P3069" s="32">
        <v>36285</v>
      </c>
      <c r="Q3069" s="33">
        <f t="shared" si="551"/>
        <v>5</v>
      </c>
      <c r="R3069" s="33">
        <f t="shared" si="552"/>
        <v>1999</v>
      </c>
      <c r="S3069" s="34">
        <v>16.850000000000001</v>
      </c>
    </row>
    <row r="3070" spans="1:19">
      <c r="A3070" s="32">
        <v>38210</v>
      </c>
      <c r="B3070" s="33">
        <f t="shared" si="545"/>
        <v>8</v>
      </c>
      <c r="C3070" s="33">
        <f t="shared" si="546"/>
        <v>2004</v>
      </c>
      <c r="D3070" s="34">
        <v>0.85799999999999998</v>
      </c>
      <c r="F3070" s="32">
        <v>39877</v>
      </c>
      <c r="G3070" s="33">
        <f t="shared" si="547"/>
        <v>3</v>
      </c>
      <c r="H3070" s="33">
        <f t="shared" si="548"/>
        <v>2009</v>
      </c>
      <c r="I3070" s="34">
        <v>4.22</v>
      </c>
      <c r="K3070" s="32">
        <v>35776</v>
      </c>
      <c r="L3070" s="33">
        <f t="shared" si="549"/>
        <v>12</v>
      </c>
      <c r="M3070" s="33">
        <f t="shared" si="550"/>
        <v>1997</v>
      </c>
      <c r="N3070" s="34">
        <v>18.21</v>
      </c>
      <c r="P3070" s="32">
        <v>36286</v>
      </c>
      <c r="Q3070" s="33">
        <f t="shared" si="551"/>
        <v>5</v>
      </c>
      <c r="R3070" s="33">
        <f t="shared" si="552"/>
        <v>1999</v>
      </c>
      <c r="S3070" s="34">
        <v>16.440000000000001</v>
      </c>
    </row>
    <row r="3071" spans="1:19">
      <c r="A3071" s="32">
        <v>38211</v>
      </c>
      <c r="B3071" s="33">
        <f t="shared" si="545"/>
        <v>8</v>
      </c>
      <c r="C3071" s="33">
        <f t="shared" si="546"/>
        <v>2004</v>
      </c>
      <c r="D3071" s="34">
        <v>0.875</v>
      </c>
      <c r="F3071" s="32">
        <v>39878</v>
      </c>
      <c r="G3071" s="33">
        <f t="shared" si="547"/>
        <v>3</v>
      </c>
      <c r="H3071" s="33">
        <f t="shared" si="548"/>
        <v>2009</v>
      </c>
      <c r="I3071" s="34">
        <v>3.93</v>
      </c>
      <c r="K3071" s="32">
        <v>35779</v>
      </c>
      <c r="L3071" s="33">
        <f t="shared" si="549"/>
        <v>12</v>
      </c>
      <c r="M3071" s="33">
        <f t="shared" si="550"/>
        <v>1997</v>
      </c>
      <c r="N3071" s="34">
        <v>18.18</v>
      </c>
      <c r="P3071" s="32">
        <v>36287</v>
      </c>
      <c r="Q3071" s="33">
        <f t="shared" si="551"/>
        <v>5</v>
      </c>
      <c r="R3071" s="33">
        <f t="shared" si="552"/>
        <v>1999</v>
      </c>
      <c r="S3071" s="34">
        <v>15.66</v>
      </c>
    </row>
    <row r="3072" spans="1:19">
      <c r="A3072" s="32">
        <v>38212</v>
      </c>
      <c r="B3072" s="33">
        <f t="shared" si="545"/>
        <v>8</v>
      </c>
      <c r="C3072" s="33">
        <f t="shared" si="546"/>
        <v>2004</v>
      </c>
      <c r="D3072" s="34">
        <v>0.878</v>
      </c>
      <c r="F3072" s="32">
        <v>39881</v>
      </c>
      <c r="G3072" s="33">
        <f t="shared" si="547"/>
        <v>3</v>
      </c>
      <c r="H3072" s="33">
        <f t="shared" si="548"/>
        <v>2009</v>
      </c>
      <c r="I3072" s="34">
        <v>3.86</v>
      </c>
      <c r="K3072" s="32">
        <v>35780</v>
      </c>
      <c r="L3072" s="33">
        <f t="shared" si="549"/>
        <v>12</v>
      </c>
      <c r="M3072" s="33">
        <f t="shared" si="550"/>
        <v>1997</v>
      </c>
      <c r="N3072" s="34">
        <v>18.190000000000001</v>
      </c>
      <c r="P3072" s="32">
        <v>36290</v>
      </c>
      <c r="Q3072" s="33">
        <f t="shared" si="551"/>
        <v>5</v>
      </c>
      <c r="R3072" s="33">
        <f t="shared" si="552"/>
        <v>1999</v>
      </c>
      <c r="S3072" s="34">
        <v>15.72</v>
      </c>
    </row>
    <row r="3073" spans="1:19">
      <c r="A3073" s="32">
        <v>38215</v>
      </c>
      <c r="B3073" s="33">
        <f t="shared" si="545"/>
        <v>8</v>
      </c>
      <c r="C3073" s="33">
        <f t="shared" si="546"/>
        <v>2004</v>
      </c>
      <c r="D3073" s="34">
        <v>0.88</v>
      </c>
      <c r="F3073" s="32">
        <v>39882</v>
      </c>
      <c r="G3073" s="33">
        <f t="shared" si="547"/>
        <v>3</v>
      </c>
      <c r="H3073" s="33">
        <f t="shared" si="548"/>
        <v>2009</v>
      </c>
      <c r="I3073" s="34">
        <v>3.88</v>
      </c>
      <c r="K3073" s="32">
        <v>35781</v>
      </c>
      <c r="L3073" s="33">
        <f t="shared" si="549"/>
        <v>12</v>
      </c>
      <c r="M3073" s="33">
        <f t="shared" si="550"/>
        <v>1997</v>
      </c>
      <c r="N3073" s="34">
        <v>18.22</v>
      </c>
      <c r="P3073" s="32">
        <v>36291</v>
      </c>
      <c r="Q3073" s="33">
        <f t="shared" si="551"/>
        <v>5</v>
      </c>
      <c r="R3073" s="33">
        <f t="shared" si="552"/>
        <v>1999</v>
      </c>
      <c r="S3073" s="34">
        <v>15.23</v>
      </c>
    </row>
    <row r="3074" spans="1:19">
      <c r="A3074" s="32">
        <v>38216</v>
      </c>
      <c r="B3074" s="33">
        <f t="shared" si="545"/>
        <v>8</v>
      </c>
      <c r="C3074" s="33">
        <f t="shared" si="546"/>
        <v>2004</v>
      </c>
      <c r="D3074" s="34">
        <v>0.873</v>
      </c>
      <c r="F3074" s="32">
        <v>39883</v>
      </c>
      <c r="G3074" s="33">
        <f t="shared" si="547"/>
        <v>3</v>
      </c>
      <c r="H3074" s="33">
        <f t="shared" si="548"/>
        <v>2009</v>
      </c>
      <c r="I3074" s="34">
        <v>3.92</v>
      </c>
      <c r="K3074" s="32">
        <v>35782</v>
      </c>
      <c r="L3074" s="33">
        <f t="shared" si="549"/>
        <v>12</v>
      </c>
      <c r="M3074" s="33">
        <f t="shared" si="550"/>
        <v>1997</v>
      </c>
      <c r="N3074" s="34">
        <v>18.510000000000002</v>
      </c>
      <c r="P3074" s="32">
        <v>36292</v>
      </c>
      <c r="Q3074" s="33">
        <f t="shared" si="551"/>
        <v>5</v>
      </c>
      <c r="R3074" s="33">
        <f t="shared" si="552"/>
        <v>1999</v>
      </c>
      <c r="S3074" s="34">
        <v>14.74</v>
      </c>
    </row>
    <row r="3075" spans="1:19">
      <c r="A3075" s="32">
        <v>38217</v>
      </c>
      <c r="B3075" s="33">
        <f t="shared" si="545"/>
        <v>8</v>
      </c>
      <c r="C3075" s="33">
        <f t="shared" si="546"/>
        <v>2004</v>
      </c>
      <c r="D3075" s="34">
        <v>0.87</v>
      </c>
      <c r="F3075" s="32">
        <v>39884</v>
      </c>
      <c r="G3075" s="33">
        <f t="shared" si="547"/>
        <v>3</v>
      </c>
      <c r="H3075" s="33">
        <f t="shared" si="548"/>
        <v>2009</v>
      </c>
      <c r="I3075" s="34">
        <v>3.87</v>
      </c>
      <c r="K3075" s="32">
        <v>35783</v>
      </c>
      <c r="L3075" s="33">
        <f t="shared" si="549"/>
        <v>12</v>
      </c>
      <c r="M3075" s="33">
        <f t="shared" si="550"/>
        <v>1997</v>
      </c>
      <c r="N3075" s="34">
        <v>18.46</v>
      </c>
      <c r="P3075" s="32">
        <v>36293</v>
      </c>
      <c r="Q3075" s="33">
        <f t="shared" si="551"/>
        <v>5</v>
      </c>
      <c r="R3075" s="33">
        <f t="shared" si="552"/>
        <v>1999</v>
      </c>
      <c r="S3075" s="34">
        <v>15.21</v>
      </c>
    </row>
    <row r="3076" spans="1:19">
      <c r="A3076" s="32">
        <v>38218</v>
      </c>
      <c r="B3076" s="33">
        <f t="shared" si="545"/>
        <v>8</v>
      </c>
      <c r="C3076" s="33">
        <f t="shared" si="546"/>
        <v>2004</v>
      </c>
      <c r="D3076" s="34">
        <v>0.88100000000000001</v>
      </c>
      <c r="F3076" s="32">
        <v>39885</v>
      </c>
      <c r="G3076" s="33">
        <f t="shared" si="547"/>
        <v>3</v>
      </c>
      <c r="H3076" s="33">
        <f t="shared" si="548"/>
        <v>2009</v>
      </c>
      <c r="I3076" s="34">
        <v>3.9</v>
      </c>
      <c r="K3076" s="32">
        <v>35786</v>
      </c>
      <c r="L3076" s="33">
        <f t="shared" si="549"/>
        <v>12</v>
      </c>
      <c r="M3076" s="33">
        <f t="shared" si="550"/>
        <v>1997</v>
      </c>
      <c r="N3076" s="34">
        <v>18.29</v>
      </c>
      <c r="P3076" s="32">
        <v>36294</v>
      </c>
      <c r="Q3076" s="33">
        <f t="shared" si="551"/>
        <v>5</v>
      </c>
      <c r="R3076" s="33">
        <f t="shared" si="552"/>
        <v>1999</v>
      </c>
      <c r="S3076" s="34">
        <v>15.18</v>
      </c>
    </row>
    <row r="3077" spans="1:19">
      <c r="A3077" s="32">
        <v>38219</v>
      </c>
      <c r="B3077" s="33">
        <f t="shared" si="545"/>
        <v>8</v>
      </c>
      <c r="C3077" s="33">
        <f t="shared" si="546"/>
        <v>2004</v>
      </c>
      <c r="D3077" s="34">
        <v>0.87</v>
      </c>
      <c r="F3077" s="32">
        <v>39888</v>
      </c>
      <c r="G3077" s="33">
        <f t="shared" si="547"/>
        <v>3</v>
      </c>
      <c r="H3077" s="33">
        <f t="shared" si="548"/>
        <v>2009</v>
      </c>
      <c r="I3077" s="34">
        <v>3.78</v>
      </c>
      <c r="K3077" s="32">
        <v>35787</v>
      </c>
      <c r="L3077" s="33">
        <f t="shared" si="549"/>
        <v>12</v>
      </c>
      <c r="M3077" s="33">
        <f t="shared" si="550"/>
        <v>1997</v>
      </c>
      <c r="N3077" s="34">
        <v>18.39</v>
      </c>
      <c r="P3077" s="32">
        <v>36297</v>
      </c>
      <c r="Q3077" s="33">
        <f t="shared" si="551"/>
        <v>5</v>
      </c>
      <c r="R3077" s="33">
        <f t="shared" si="552"/>
        <v>1999</v>
      </c>
      <c r="S3077" s="34">
        <v>14.98</v>
      </c>
    </row>
    <row r="3078" spans="1:19">
      <c r="A3078" s="32">
        <v>38222</v>
      </c>
      <c r="B3078" s="33">
        <f t="shared" si="545"/>
        <v>8</v>
      </c>
      <c r="C3078" s="33">
        <f t="shared" si="546"/>
        <v>2004</v>
      </c>
      <c r="D3078" s="34">
        <v>0.86299999999999999</v>
      </c>
      <c r="F3078" s="32">
        <v>39889</v>
      </c>
      <c r="G3078" s="33">
        <f t="shared" si="547"/>
        <v>3</v>
      </c>
      <c r="H3078" s="33">
        <f t="shared" si="548"/>
        <v>2009</v>
      </c>
      <c r="I3078" s="34">
        <v>3.78</v>
      </c>
      <c r="K3078" s="32">
        <v>35788</v>
      </c>
      <c r="L3078" s="33">
        <f t="shared" si="549"/>
        <v>12</v>
      </c>
      <c r="M3078" s="33">
        <f t="shared" si="550"/>
        <v>1997</v>
      </c>
      <c r="N3078" s="34">
        <v>18.36</v>
      </c>
      <c r="P3078" s="32">
        <v>36298</v>
      </c>
      <c r="Q3078" s="33">
        <f t="shared" si="551"/>
        <v>5</v>
      </c>
      <c r="R3078" s="33">
        <f t="shared" si="552"/>
        <v>1999</v>
      </c>
      <c r="S3078" s="34">
        <v>14.43</v>
      </c>
    </row>
    <row r="3079" spans="1:19">
      <c r="A3079" s="32">
        <v>38223</v>
      </c>
      <c r="B3079" s="33">
        <f t="shared" si="545"/>
        <v>8</v>
      </c>
      <c r="C3079" s="33">
        <f t="shared" si="546"/>
        <v>2004</v>
      </c>
      <c r="D3079" s="34">
        <v>0.83299999999999996</v>
      </c>
      <c r="F3079" s="32">
        <v>39890</v>
      </c>
      <c r="G3079" s="33">
        <f t="shared" si="547"/>
        <v>3</v>
      </c>
      <c r="H3079" s="33">
        <f t="shared" si="548"/>
        <v>2009</v>
      </c>
      <c r="I3079" s="34">
        <v>3.75</v>
      </c>
      <c r="K3079" s="32">
        <v>35790</v>
      </c>
      <c r="L3079" s="33">
        <f t="shared" si="549"/>
        <v>12</v>
      </c>
      <c r="M3079" s="33">
        <f t="shared" si="550"/>
        <v>1997</v>
      </c>
      <c r="N3079" s="34">
        <v>18.190000000000001</v>
      </c>
      <c r="P3079" s="32">
        <v>36299</v>
      </c>
      <c r="Q3079" s="33">
        <f t="shared" si="551"/>
        <v>5</v>
      </c>
      <c r="R3079" s="33">
        <f t="shared" si="552"/>
        <v>1999</v>
      </c>
      <c r="S3079" s="34">
        <v>14.42</v>
      </c>
    </row>
    <row r="3080" spans="1:19">
      <c r="A3080" s="32">
        <v>38224</v>
      </c>
      <c r="B3080" s="33">
        <f t="shared" si="545"/>
        <v>8</v>
      </c>
      <c r="C3080" s="33">
        <f t="shared" si="546"/>
        <v>2004</v>
      </c>
      <c r="D3080" s="34">
        <v>0.78900000000000003</v>
      </c>
      <c r="F3080" s="32">
        <v>39891</v>
      </c>
      <c r="G3080" s="33">
        <f t="shared" si="547"/>
        <v>3</v>
      </c>
      <c r="H3080" s="33">
        <f t="shared" si="548"/>
        <v>2009</v>
      </c>
      <c r="I3080" s="34">
        <v>3.68</v>
      </c>
      <c r="K3080" s="32">
        <v>35793</v>
      </c>
      <c r="L3080" s="33">
        <f t="shared" si="549"/>
        <v>12</v>
      </c>
      <c r="M3080" s="33">
        <f t="shared" si="550"/>
        <v>1997</v>
      </c>
      <c r="N3080" s="34">
        <v>17.64</v>
      </c>
      <c r="P3080" s="32">
        <v>36300</v>
      </c>
      <c r="Q3080" s="33">
        <f t="shared" si="551"/>
        <v>5</v>
      </c>
      <c r="R3080" s="33">
        <f t="shared" si="552"/>
        <v>1999</v>
      </c>
      <c r="S3080" s="34">
        <v>14.44</v>
      </c>
    </row>
    <row r="3081" spans="1:19">
      <c r="A3081" s="32">
        <v>38225</v>
      </c>
      <c r="B3081" s="33">
        <f t="shared" si="545"/>
        <v>8</v>
      </c>
      <c r="C3081" s="33">
        <f t="shared" si="546"/>
        <v>2004</v>
      </c>
      <c r="D3081" s="34">
        <v>0.78100000000000003</v>
      </c>
      <c r="F3081" s="32">
        <v>39892</v>
      </c>
      <c r="G3081" s="33">
        <f t="shared" si="547"/>
        <v>3</v>
      </c>
      <c r="H3081" s="33">
        <f t="shared" si="548"/>
        <v>2009</v>
      </c>
      <c r="I3081" s="34">
        <v>3.99</v>
      </c>
      <c r="K3081" s="32">
        <v>35794</v>
      </c>
      <c r="L3081" s="33">
        <f t="shared" si="549"/>
        <v>12</v>
      </c>
      <c r="M3081" s="33">
        <f t="shared" si="550"/>
        <v>1997</v>
      </c>
      <c r="N3081" s="34">
        <v>17.600000000000001</v>
      </c>
      <c r="P3081" s="32">
        <v>36301</v>
      </c>
      <c r="Q3081" s="33">
        <f t="shared" si="551"/>
        <v>5</v>
      </c>
      <c r="R3081" s="33">
        <f t="shared" si="552"/>
        <v>1999</v>
      </c>
      <c r="S3081" s="34">
        <v>14.49</v>
      </c>
    </row>
    <row r="3082" spans="1:19">
      <c r="A3082" s="32">
        <v>38226</v>
      </c>
      <c r="B3082" s="33">
        <f t="shared" si="545"/>
        <v>8</v>
      </c>
      <c r="C3082" s="33">
        <f t="shared" si="546"/>
        <v>2004</v>
      </c>
      <c r="D3082" s="34">
        <v>0.78300000000000003</v>
      </c>
      <c r="F3082" s="32">
        <v>39895</v>
      </c>
      <c r="G3082" s="33">
        <f t="shared" si="547"/>
        <v>3</v>
      </c>
      <c r="H3082" s="33">
        <f t="shared" si="548"/>
        <v>2009</v>
      </c>
      <c r="I3082" s="34">
        <v>4.17</v>
      </c>
      <c r="K3082" s="32">
        <v>35795</v>
      </c>
      <c r="L3082" s="33">
        <f t="shared" si="549"/>
        <v>12</v>
      </c>
      <c r="M3082" s="33">
        <f t="shared" si="550"/>
        <v>1997</v>
      </c>
      <c r="N3082" s="34">
        <v>17.649999999999999</v>
      </c>
      <c r="P3082" s="32">
        <v>36304</v>
      </c>
      <c r="Q3082" s="33">
        <f t="shared" si="551"/>
        <v>5</v>
      </c>
      <c r="R3082" s="33">
        <f t="shared" si="552"/>
        <v>1999</v>
      </c>
      <c r="S3082" s="34">
        <v>14.83</v>
      </c>
    </row>
    <row r="3083" spans="1:19">
      <c r="A3083" s="32">
        <v>38229</v>
      </c>
      <c r="B3083" s="33">
        <f t="shared" si="545"/>
        <v>8</v>
      </c>
      <c r="C3083" s="33">
        <f t="shared" si="546"/>
        <v>2004</v>
      </c>
      <c r="D3083" s="34">
        <v>0.77</v>
      </c>
      <c r="F3083" s="32">
        <v>39896</v>
      </c>
      <c r="G3083" s="33">
        <f t="shared" si="547"/>
        <v>3</v>
      </c>
      <c r="H3083" s="33">
        <f t="shared" si="548"/>
        <v>2009</v>
      </c>
      <c r="I3083" s="34">
        <v>4.13</v>
      </c>
      <c r="K3083" s="32">
        <v>35797</v>
      </c>
      <c r="L3083" s="33">
        <f t="shared" si="549"/>
        <v>1</v>
      </c>
      <c r="M3083" s="33">
        <f t="shared" si="550"/>
        <v>1998</v>
      </c>
      <c r="N3083" s="34">
        <v>17.41</v>
      </c>
      <c r="P3083" s="32">
        <v>36305</v>
      </c>
      <c r="Q3083" s="33">
        <f t="shared" si="551"/>
        <v>5</v>
      </c>
      <c r="R3083" s="33">
        <f t="shared" si="552"/>
        <v>1999</v>
      </c>
      <c r="S3083" s="34">
        <v>14.71</v>
      </c>
    </row>
    <row r="3084" spans="1:19">
      <c r="A3084" s="32">
        <v>38230</v>
      </c>
      <c r="B3084" s="33">
        <f t="shared" si="545"/>
        <v>8</v>
      </c>
      <c r="C3084" s="33">
        <f t="shared" si="546"/>
        <v>2004</v>
      </c>
      <c r="D3084" s="34">
        <v>0.76100000000000001</v>
      </c>
      <c r="F3084" s="32">
        <v>39897</v>
      </c>
      <c r="G3084" s="33">
        <f t="shared" si="547"/>
        <v>3</v>
      </c>
      <c r="H3084" s="33">
        <f t="shared" si="548"/>
        <v>2009</v>
      </c>
      <c r="I3084" s="34">
        <v>4.13</v>
      </c>
      <c r="K3084" s="32">
        <v>35800</v>
      </c>
      <c r="L3084" s="33">
        <f t="shared" si="549"/>
        <v>1</v>
      </c>
      <c r="M3084" s="33">
        <f t="shared" si="550"/>
        <v>1998</v>
      </c>
      <c r="N3084" s="34">
        <v>16.95</v>
      </c>
      <c r="P3084" s="32">
        <v>36306</v>
      </c>
      <c r="Q3084" s="33">
        <f t="shared" si="551"/>
        <v>5</v>
      </c>
      <c r="R3084" s="33">
        <f t="shared" si="552"/>
        <v>1999</v>
      </c>
      <c r="S3084" s="34">
        <v>15.18</v>
      </c>
    </row>
    <row r="3085" spans="1:19">
      <c r="A3085" s="32">
        <v>38231</v>
      </c>
      <c r="B3085" s="33">
        <f t="shared" si="545"/>
        <v>9</v>
      </c>
      <c r="C3085" s="33">
        <f t="shared" si="546"/>
        <v>2004</v>
      </c>
      <c r="D3085" s="34">
        <v>0.79100000000000004</v>
      </c>
      <c r="F3085" s="32">
        <v>39898</v>
      </c>
      <c r="G3085" s="33">
        <f t="shared" si="547"/>
        <v>3</v>
      </c>
      <c r="H3085" s="33">
        <f t="shared" si="548"/>
        <v>2009</v>
      </c>
      <c r="I3085" s="34">
        <v>4.16</v>
      </c>
      <c r="K3085" s="32">
        <v>35801</v>
      </c>
      <c r="L3085" s="33">
        <f t="shared" si="549"/>
        <v>1</v>
      </c>
      <c r="M3085" s="33">
        <f t="shared" si="550"/>
        <v>1998</v>
      </c>
      <c r="N3085" s="34">
        <v>16.64</v>
      </c>
      <c r="P3085" s="32">
        <v>36307</v>
      </c>
      <c r="Q3085" s="33">
        <f t="shared" si="551"/>
        <v>5</v>
      </c>
      <c r="R3085" s="33">
        <f t="shared" si="552"/>
        <v>1999</v>
      </c>
      <c r="S3085" s="34">
        <v>15.04</v>
      </c>
    </row>
    <row r="3086" spans="1:19">
      <c r="A3086" s="32">
        <v>38232</v>
      </c>
      <c r="B3086" s="33">
        <f t="shared" si="545"/>
        <v>9</v>
      </c>
      <c r="C3086" s="33">
        <f t="shared" si="546"/>
        <v>2004</v>
      </c>
      <c r="D3086" s="34">
        <v>0.79800000000000004</v>
      </c>
      <c r="F3086" s="32">
        <v>39899</v>
      </c>
      <c r="G3086" s="33">
        <f t="shared" si="547"/>
        <v>3</v>
      </c>
      <c r="H3086" s="33">
        <f t="shared" si="548"/>
        <v>2009</v>
      </c>
      <c r="I3086" s="34">
        <v>3.73</v>
      </c>
      <c r="K3086" s="32">
        <v>35802</v>
      </c>
      <c r="L3086" s="33">
        <f t="shared" si="549"/>
        <v>1</v>
      </c>
      <c r="M3086" s="33">
        <f t="shared" si="550"/>
        <v>1998</v>
      </c>
      <c r="N3086" s="34">
        <v>16.91</v>
      </c>
      <c r="P3086" s="32">
        <v>36308</v>
      </c>
      <c r="Q3086" s="33">
        <f t="shared" si="551"/>
        <v>5</v>
      </c>
      <c r="R3086" s="33">
        <f t="shared" si="552"/>
        <v>1999</v>
      </c>
      <c r="S3086" s="34">
        <v>14.75</v>
      </c>
    </row>
    <row r="3087" spans="1:19">
      <c r="A3087" s="32">
        <v>38233</v>
      </c>
      <c r="B3087" s="33">
        <f t="shared" si="545"/>
        <v>9</v>
      </c>
      <c r="C3087" s="33">
        <f t="shared" si="546"/>
        <v>2004</v>
      </c>
      <c r="D3087" s="34">
        <v>0.79400000000000004</v>
      </c>
      <c r="F3087" s="32">
        <v>39902</v>
      </c>
      <c r="G3087" s="33">
        <f t="shared" si="547"/>
        <v>3</v>
      </c>
      <c r="H3087" s="33">
        <f t="shared" si="548"/>
        <v>2009</v>
      </c>
      <c r="I3087" s="34">
        <v>3.63</v>
      </c>
      <c r="K3087" s="32">
        <v>35803</v>
      </c>
      <c r="L3087" s="33">
        <f t="shared" si="549"/>
        <v>1</v>
      </c>
      <c r="M3087" s="33">
        <f t="shared" si="550"/>
        <v>1998</v>
      </c>
      <c r="N3087" s="34">
        <v>17.010000000000002</v>
      </c>
      <c r="P3087" s="32">
        <v>36312</v>
      </c>
      <c r="Q3087" s="33">
        <f t="shared" si="551"/>
        <v>6</v>
      </c>
      <c r="R3087" s="33">
        <f t="shared" si="552"/>
        <v>1999</v>
      </c>
      <c r="S3087" s="34">
        <v>14.22</v>
      </c>
    </row>
    <row r="3088" spans="1:19">
      <c r="A3088" s="32">
        <v>38237</v>
      </c>
      <c r="B3088" s="33">
        <f t="shared" si="545"/>
        <v>9</v>
      </c>
      <c r="C3088" s="33">
        <f t="shared" si="546"/>
        <v>2004</v>
      </c>
      <c r="D3088" s="34">
        <v>0.77400000000000002</v>
      </c>
      <c r="F3088" s="32">
        <v>39903</v>
      </c>
      <c r="G3088" s="33">
        <f t="shared" si="547"/>
        <v>3</v>
      </c>
      <c r="H3088" s="33">
        <f t="shared" si="548"/>
        <v>2009</v>
      </c>
      <c r="I3088" s="34">
        <v>3.58</v>
      </c>
      <c r="K3088" s="32">
        <v>35804</v>
      </c>
      <c r="L3088" s="33">
        <f t="shared" si="549"/>
        <v>1</v>
      </c>
      <c r="M3088" s="33">
        <f t="shared" si="550"/>
        <v>1998</v>
      </c>
      <c r="N3088" s="34">
        <v>16.649999999999999</v>
      </c>
      <c r="P3088" s="32">
        <v>36313</v>
      </c>
      <c r="Q3088" s="33">
        <f t="shared" si="551"/>
        <v>6</v>
      </c>
      <c r="R3088" s="33">
        <f t="shared" si="552"/>
        <v>1999</v>
      </c>
      <c r="S3088" s="34">
        <v>14.28</v>
      </c>
    </row>
    <row r="3089" spans="1:19">
      <c r="A3089" s="32">
        <v>38238</v>
      </c>
      <c r="B3089" s="33">
        <f t="shared" si="545"/>
        <v>9</v>
      </c>
      <c r="C3089" s="33">
        <f t="shared" si="546"/>
        <v>2004</v>
      </c>
      <c r="D3089" s="34">
        <v>0.76900000000000002</v>
      </c>
      <c r="F3089" s="32">
        <v>39904</v>
      </c>
      <c r="G3089" s="33">
        <f t="shared" si="547"/>
        <v>4</v>
      </c>
      <c r="H3089" s="33">
        <f t="shared" si="548"/>
        <v>2009</v>
      </c>
      <c r="I3089" s="34">
        <v>3.56</v>
      </c>
      <c r="K3089" s="32">
        <v>35807</v>
      </c>
      <c r="L3089" s="33">
        <f t="shared" si="549"/>
        <v>1</v>
      </c>
      <c r="M3089" s="33">
        <f t="shared" si="550"/>
        <v>1998</v>
      </c>
      <c r="N3089" s="34">
        <v>16.53</v>
      </c>
      <c r="P3089" s="32">
        <v>36314</v>
      </c>
      <c r="Q3089" s="33">
        <f t="shared" si="551"/>
        <v>6</v>
      </c>
      <c r="R3089" s="33">
        <f t="shared" si="552"/>
        <v>1999</v>
      </c>
      <c r="S3089" s="34">
        <v>14.26</v>
      </c>
    </row>
    <row r="3090" spans="1:19">
      <c r="A3090" s="32">
        <v>38239</v>
      </c>
      <c r="B3090" s="33">
        <f t="shared" si="545"/>
        <v>9</v>
      </c>
      <c r="C3090" s="33">
        <f t="shared" si="546"/>
        <v>2004</v>
      </c>
      <c r="D3090" s="34">
        <v>0.79100000000000004</v>
      </c>
      <c r="F3090" s="32">
        <v>39905</v>
      </c>
      <c r="G3090" s="33">
        <f t="shared" si="547"/>
        <v>4</v>
      </c>
      <c r="H3090" s="33">
        <f t="shared" si="548"/>
        <v>2009</v>
      </c>
      <c r="I3090" s="34">
        <v>3.69</v>
      </c>
      <c r="K3090" s="32">
        <v>35808</v>
      </c>
      <c r="L3090" s="33">
        <f t="shared" si="549"/>
        <v>1</v>
      </c>
      <c r="M3090" s="33">
        <f t="shared" si="550"/>
        <v>1998</v>
      </c>
      <c r="N3090" s="34">
        <v>16.440000000000001</v>
      </c>
      <c r="P3090" s="32">
        <v>36315</v>
      </c>
      <c r="Q3090" s="33">
        <f t="shared" si="551"/>
        <v>6</v>
      </c>
      <c r="R3090" s="33">
        <f t="shared" si="552"/>
        <v>1999</v>
      </c>
      <c r="S3090" s="34">
        <v>15.21</v>
      </c>
    </row>
    <row r="3091" spans="1:19">
      <c r="A3091" s="32">
        <v>38240</v>
      </c>
      <c r="B3091" s="33">
        <f t="shared" si="545"/>
        <v>9</v>
      </c>
      <c r="C3091" s="33">
        <f t="shared" si="546"/>
        <v>2004</v>
      </c>
      <c r="D3091" s="34">
        <v>0.77300000000000002</v>
      </c>
      <c r="F3091" s="32">
        <v>39906</v>
      </c>
      <c r="G3091" s="33">
        <f t="shared" si="547"/>
        <v>4</v>
      </c>
      <c r="H3091" s="33">
        <f t="shared" si="548"/>
        <v>2009</v>
      </c>
      <c r="I3091" s="34">
        <v>3.66</v>
      </c>
      <c r="K3091" s="32">
        <v>35809</v>
      </c>
      <c r="L3091" s="33">
        <f t="shared" si="549"/>
        <v>1</v>
      </c>
      <c r="M3091" s="33">
        <f t="shared" si="550"/>
        <v>1998</v>
      </c>
      <c r="N3091" s="34">
        <v>16.54</v>
      </c>
      <c r="P3091" s="32">
        <v>36318</v>
      </c>
      <c r="Q3091" s="33">
        <f t="shared" si="551"/>
        <v>6</v>
      </c>
      <c r="R3091" s="33">
        <f t="shared" si="552"/>
        <v>1999</v>
      </c>
      <c r="S3091" s="34">
        <v>15.98</v>
      </c>
    </row>
    <row r="3092" spans="1:19">
      <c r="A3092" s="32">
        <v>38243</v>
      </c>
      <c r="B3092" s="33">
        <f t="shared" si="545"/>
        <v>9</v>
      </c>
      <c r="C3092" s="33">
        <f t="shared" si="546"/>
        <v>2004</v>
      </c>
      <c r="D3092" s="34">
        <v>0.78800000000000003</v>
      </c>
      <c r="F3092" s="32">
        <v>39909</v>
      </c>
      <c r="G3092" s="33">
        <f t="shared" si="547"/>
        <v>4</v>
      </c>
      <c r="H3092" s="33">
        <f t="shared" si="548"/>
        <v>2009</v>
      </c>
      <c r="I3092" s="34">
        <v>3.74</v>
      </c>
      <c r="K3092" s="32">
        <v>35810</v>
      </c>
      <c r="L3092" s="33">
        <f t="shared" si="549"/>
        <v>1</v>
      </c>
      <c r="M3092" s="33">
        <f t="shared" si="550"/>
        <v>1998</v>
      </c>
      <c r="N3092" s="34">
        <v>16.350000000000001</v>
      </c>
      <c r="P3092" s="32">
        <v>36319</v>
      </c>
      <c r="Q3092" s="33">
        <f t="shared" si="551"/>
        <v>6</v>
      </c>
      <c r="R3092" s="33">
        <f t="shared" si="552"/>
        <v>1999</v>
      </c>
      <c r="S3092" s="34">
        <v>16.25</v>
      </c>
    </row>
    <row r="3093" spans="1:19">
      <c r="A3093" s="32">
        <v>38244</v>
      </c>
      <c r="B3093" s="33">
        <f t="shared" si="545"/>
        <v>9</v>
      </c>
      <c r="C3093" s="33">
        <f t="shared" si="546"/>
        <v>2004</v>
      </c>
      <c r="D3093" s="34">
        <v>0.78800000000000003</v>
      </c>
      <c r="F3093" s="32">
        <v>39910</v>
      </c>
      <c r="G3093" s="33">
        <f t="shared" si="547"/>
        <v>4</v>
      </c>
      <c r="H3093" s="33">
        <f t="shared" si="548"/>
        <v>2009</v>
      </c>
      <c r="I3093" s="34">
        <v>3.6</v>
      </c>
      <c r="K3093" s="32">
        <v>35811</v>
      </c>
      <c r="L3093" s="33">
        <f t="shared" si="549"/>
        <v>1</v>
      </c>
      <c r="M3093" s="33">
        <f t="shared" si="550"/>
        <v>1998</v>
      </c>
      <c r="N3093" s="34">
        <v>16.48</v>
      </c>
      <c r="P3093" s="32">
        <v>36320</v>
      </c>
      <c r="Q3093" s="33">
        <f t="shared" si="551"/>
        <v>6</v>
      </c>
      <c r="R3093" s="33">
        <f t="shared" si="552"/>
        <v>1999</v>
      </c>
      <c r="S3093" s="34">
        <v>16.190000000000001</v>
      </c>
    </row>
    <row r="3094" spans="1:19">
      <c r="A3094" s="32">
        <v>38245</v>
      </c>
      <c r="B3094" s="33">
        <f t="shared" si="545"/>
        <v>9</v>
      </c>
      <c r="C3094" s="33">
        <f t="shared" si="546"/>
        <v>2004</v>
      </c>
      <c r="D3094" s="34">
        <v>0.77500000000000002</v>
      </c>
      <c r="F3094" s="32">
        <v>39911</v>
      </c>
      <c r="G3094" s="33">
        <f t="shared" si="547"/>
        <v>4</v>
      </c>
      <c r="H3094" s="33">
        <f t="shared" si="548"/>
        <v>2009</v>
      </c>
      <c r="I3094" s="34">
        <v>3.5</v>
      </c>
      <c r="K3094" s="32">
        <v>35815</v>
      </c>
      <c r="L3094" s="33">
        <f t="shared" si="549"/>
        <v>1</v>
      </c>
      <c r="M3094" s="33">
        <f t="shared" si="550"/>
        <v>1998</v>
      </c>
      <c r="N3094" s="34">
        <v>16.43</v>
      </c>
      <c r="P3094" s="32">
        <v>36321</v>
      </c>
      <c r="Q3094" s="33">
        <f t="shared" si="551"/>
        <v>6</v>
      </c>
      <c r="R3094" s="33">
        <f t="shared" si="552"/>
        <v>1999</v>
      </c>
      <c r="S3094" s="34">
        <v>15.99</v>
      </c>
    </row>
    <row r="3095" spans="1:19">
      <c r="A3095" s="32">
        <v>38246</v>
      </c>
      <c r="B3095" s="33">
        <f t="shared" si="545"/>
        <v>9</v>
      </c>
      <c r="C3095" s="33">
        <f t="shared" si="546"/>
        <v>2004</v>
      </c>
      <c r="D3095" s="34">
        <v>0.77300000000000002</v>
      </c>
      <c r="F3095" s="32">
        <v>39912</v>
      </c>
      <c r="G3095" s="33">
        <f t="shared" si="547"/>
        <v>4</v>
      </c>
      <c r="H3095" s="33">
        <f t="shared" si="548"/>
        <v>2009</v>
      </c>
      <c r="I3095" s="34">
        <v>3.59</v>
      </c>
      <c r="K3095" s="32">
        <v>35816</v>
      </c>
      <c r="L3095" s="33">
        <f t="shared" si="549"/>
        <v>1</v>
      </c>
      <c r="M3095" s="33">
        <f t="shared" si="550"/>
        <v>1998</v>
      </c>
      <c r="N3095" s="34">
        <v>16.05</v>
      </c>
      <c r="P3095" s="32">
        <v>36322</v>
      </c>
      <c r="Q3095" s="33">
        <f t="shared" si="551"/>
        <v>6</v>
      </c>
      <c r="R3095" s="33">
        <f t="shared" si="552"/>
        <v>1999</v>
      </c>
      <c r="S3095" s="34">
        <v>16.25</v>
      </c>
    </row>
    <row r="3096" spans="1:19">
      <c r="A3096" s="32">
        <v>38247</v>
      </c>
      <c r="B3096" s="33">
        <f t="shared" si="545"/>
        <v>9</v>
      </c>
      <c r="C3096" s="33">
        <f t="shared" si="546"/>
        <v>2004</v>
      </c>
      <c r="D3096" s="34">
        <v>0.78500000000000003</v>
      </c>
      <c r="F3096" s="32">
        <v>39916</v>
      </c>
      <c r="G3096" s="33">
        <f t="shared" si="547"/>
        <v>4</v>
      </c>
      <c r="H3096" s="33">
        <f t="shared" si="548"/>
        <v>2009</v>
      </c>
      <c r="I3096" s="34">
        <v>3.46</v>
      </c>
      <c r="K3096" s="32">
        <v>35817</v>
      </c>
      <c r="L3096" s="33">
        <f t="shared" si="549"/>
        <v>1</v>
      </c>
      <c r="M3096" s="33">
        <f t="shared" si="550"/>
        <v>1998</v>
      </c>
      <c r="N3096" s="34">
        <v>15.93</v>
      </c>
      <c r="P3096" s="32">
        <v>36325</v>
      </c>
      <c r="Q3096" s="33">
        <f t="shared" si="551"/>
        <v>6</v>
      </c>
      <c r="R3096" s="33">
        <f t="shared" si="552"/>
        <v>1999</v>
      </c>
      <c r="S3096" s="34">
        <v>16.05</v>
      </c>
    </row>
    <row r="3097" spans="1:19">
      <c r="A3097" s="32">
        <v>38250</v>
      </c>
      <c r="B3097" s="33">
        <f t="shared" si="545"/>
        <v>9</v>
      </c>
      <c r="C3097" s="33">
        <f t="shared" si="546"/>
        <v>2004</v>
      </c>
      <c r="D3097" s="34">
        <v>0.78800000000000003</v>
      </c>
      <c r="F3097" s="32">
        <v>39917</v>
      </c>
      <c r="G3097" s="33">
        <f t="shared" si="547"/>
        <v>4</v>
      </c>
      <c r="H3097" s="33">
        <f t="shared" si="548"/>
        <v>2009</v>
      </c>
      <c r="I3097" s="34">
        <v>3.59</v>
      </c>
      <c r="K3097" s="32">
        <v>35818</v>
      </c>
      <c r="L3097" s="33">
        <f t="shared" si="549"/>
        <v>1</v>
      </c>
      <c r="M3097" s="33">
        <f t="shared" si="550"/>
        <v>1998</v>
      </c>
      <c r="N3097" s="34">
        <v>15.65</v>
      </c>
      <c r="P3097" s="32">
        <v>36326</v>
      </c>
      <c r="Q3097" s="33">
        <f t="shared" si="551"/>
        <v>6</v>
      </c>
      <c r="R3097" s="33">
        <f t="shared" si="552"/>
        <v>1999</v>
      </c>
      <c r="S3097" s="34">
        <v>16.329999999999998</v>
      </c>
    </row>
    <row r="3098" spans="1:19">
      <c r="A3098" s="32">
        <v>38251</v>
      </c>
      <c r="B3098" s="33">
        <f t="shared" si="545"/>
        <v>9</v>
      </c>
      <c r="C3098" s="33">
        <f t="shared" si="546"/>
        <v>2004</v>
      </c>
      <c r="D3098" s="34">
        <v>0.80800000000000005</v>
      </c>
      <c r="F3098" s="32">
        <v>39918</v>
      </c>
      <c r="G3098" s="33">
        <f t="shared" si="547"/>
        <v>4</v>
      </c>
      <c r="H3098" s="33">
        <f t="shared" si="548"/>
        <v>2009</v>
      </c>
      <c r="I3098" s="34">
        <v>3.6</v>
      </c>
      <c r="K3098" s="32">
        <v>35821</v>
      </c>
      <c r="L3098" s="33">
        <f t="shared" si="549"/>
        <v>1</v>
      </c>
      <c r="M3098" s="33">
        <f t="shared" si="550"/>
        <v>1998</v>
      </c>
      <c r="N3098" s="34">
        <v>16.96</v>
      </c>
      <c r="P3098" s="32">
        <v>36327</v>
      </c>
      <c r="Q3098" s="33">
        <f t="shared" si="551"/>
        <v>6</v>
      </c>
      <c r="R3098" s="33">
        <f t="shared" si="552"/>
        <v>1999</v>
      </c>
      <c r="S3098" s="34">
        <v>16.29</v>
      </c>
    </row>
    <row r="3099" spans="1:19">
      <c r="A3099" s="32">
        <v>38252</v>
      </c>
      <c r="B3099" s="33">
        <f t="shared" si="545"/>
        <v>9</v>
      </c>
      <c r="C3099" s="33">
        <f t="shared" si="546"/>
        <v>2004</v>
      </c>
      <c r="D3099" s="34">
        <v>0.82299999999999995</v>
      </c>
      <c r="F3099" s="32">
        <v>39919</v>
      </c>
      <c r="G3099" s="33">
        <f t="shared" si="547"/>
        <v>4</v>
      </c>
      <c r="H3099" s="33">
        <f t="shared" si="548"/>
        <v>2009</v>
      </c>
      <c r="I3099" s="34">
        <v>3.54</v>
      </c>
      <c r="K3099" s="32">
        <v>35822</v>
      </c>
      <c r="L3099" s="33">
        <f t="shared" si="549"/>
        <v>1</v>
      </c>
      <c r="M3099" s="33">
        <f t="shared" si="550"/>
        <v>1998</v>
      </c>
      <c r="N3099" s="34">
        <v>17.059999999999999</v>
      </c>
      <c r="P3099" s="32">
        <v>36328</v>
      </c>
      <c r="Q3099" s="33">
        <f t="shared" si="551"/>
        <v>6</v>
      </c>
      <c r="R3099" s="33">
        <f t="shared" si="552"/>
        <v>1999</v>
      </c>
      <c r="S3099" s="34">
        <v>16</v>
      </c>
    </row>
    <row r="3100" spans="1:19">
      <c r="A3100" s="32">
        <v>38253</v>
      </c>
      <c r="B3100" s="33">
        <f t="shared" si="545"/>
        <v>9</v>
      </c>
      <c r="C3100" s="33">
        <f t="shared" si="546"/>
        <v>2004</v>
      </c>
      <c r="D3100" s="34">
        <v>0.82299999999999995</v>
      </c>
      <c r="F3100" s="32">
        <v>39920</v>
      </c>
      <c r="G3100" s="33">
        <f t="shared" si="547"/>
        <v>4</v>
      </c>
      <c r="H3100" s="33">
        <f t="shared" si="548"/>
        <v>2009</v>
      </c>
      <c r="I3100" s="34">
        <v>3.47</v>
      </c>
      <c r="K3100" s="32">
        <v>35823</v>
      </c>
      <c r="L3100" s="33">
        <f t="shared" si="549"/>
        <v>1</v>
      </c>
      <c r="M3100" s="33">
        <f t="shared" si="550"/>
        <v>1998</v>
      </c>
      <c r="N3100" s="34">
        <v>17.350000000000001</v>
      </c>
      <c r="P3100" s="32">
        <v>36329</v>
      </c>
      <c r="Q3100" s="33">
        <f t="shared" si="551"/>
        <v>6</v>
      </c>
      <c r="R3100" s="33">
        <f t="shared" si="552"/>
        <v>1999</v>
      </c>
      <c r="S3100" s="34">
        <v>15.93</v>
      </c>
    </row>
    <row r="3101" spans="1:19">
      <c r="A3101" s="32">
        <v>38254</v>
      </c>
      <c r="B3101" s="33">
        <f t="shared" si="545"/>
        <v>9</v>
      </c>
      <c r="C3101" s="33">
        <f t="shared" si="546"/>
        <v>2004</v>
      </c>
      <c r="D3101" s="34">
        <v>0.82499999999999996</v>
      </c>
      <c r="F3101" s="32">
        <v>39923</v>
      </c>
      <c r="G3101" s="33">
        <f t="shared" si="547"/>
        <v>4</v>
      </c>
      <c r="H3101" s="33">
        <f t="shared" si="548"/>
        <v>2009</v>
      </c>
      <c r="I3101" s="34">
        <v>3.55</v>
      </c>
      <c r="K3101" s="32">
        <v>35824</v>
      </c>
      <c r="L3101" s="33">
        <f t="shared" si="549"/>
        <v>1</v>
      </c>
      <c r="M3101" s="33">
        <f t="shared" si="550"/>
        <v>1998</v>
      </c>
      <c r="N3101" s="34">
        <v>17.93</v>
      </c>
      <c r="P3101" s="32">
        <v>36332</v>
      </c>
      <c r="Q3101" s="33">
        <f t="shared" si="551"/>
        <v>6</v>
      </c>
      <c r="R3101" s="33">
        <f t="shared" si="552"/>
        <v>1999</v>
      </c>
      <c r="S3101" s="34">
        <v>15.64</v>
      </c>
    </row>
    <row r="3102" spans="1:19">
      <c r="A3102" s="32">
        <v>38257</v>
      </c>
      <c r="B3102" s="33">
        <f t="shared" si="545"/>
        <v>9</v>
      </c>
      <c r="C3102" s="33">
        <f t="shared" si="546"/>
        <v>2004</v>
      </c>
      <c r="D3102" s="34">
        <v>0.84799999999999998</v>
      </c>
      <c r="F3102" s="32">
        <v>39924</v>
      </c>
      <c r="G3102" s="33">
        <f t="shared" si="547"/>
        <v>4</v>
      </c>
      <c r="H3102" s="33">
        <f t="shared" si="548"/>
        <v>2009</v>
      </c>
      <c r="I3102" s="34">
        <v>3.43</v>
      </c>
      <c r="K3102" s="32">
        <v>35825</v>
      </c>
      <c r="L3102" s="33">
        <f t="shared" si="549"/>
        <v>1</v>
      </c>
      <c r="M3102" s="33">
        <f t="shared" si="550"/>
        <v>1998</v>
      </c>
      <c r="N3102" s="34">
        <v>17.21</v>
      </c>
      <c r="P3102" s="32">
        <v>36333</v>
      </c>
      <c r="Q3102" s="33">
        <f t="shared" si="551"/>
        <v>6</v>
      </c>
      <c r="R3102" s="33">
        <f t="shared" si="552"/>
        <v>1999</v>
      </c>
      <c r="S3102" s="34">
        <v>15.91</v>
      </c>
    </row>
    <row r="3103" spans="1:19">
      <c r="A3103" s="32">
        <v>38258</v>
      </c>
      <c r="B3103" s="33">
        <f t="shared" si="545"/>
        <v>9</v>
      </c>
      <c r="C3103" s="33">
        <f t="shared" si="546"/>
        <v>2004</v>
      </c>
      <c r="D3103" s="34">
        <v>0.84899999999999998</v>
      </c>
      <c r="F3103" s="32">
        <v>39925</v>
      </c>
      <c r="G3103" s="33">
        <f t="shared" si="547"/>
        <v>4</v>
      </c>
      <c r="H3103" s="33">
        <f t="shared" si="548"/>
        <v>2009</v>
      </c>
      <c r="I3103" s="34">
        <v>3.48</v>
      </c>
      <c r="K3103" s="32">
        <v>35828</v>
      </c>
      <c r="L3103" s="33">
        <f t="shared" si="549"/>
        <v>2</v>
      </c>
      <c r="M3103" s="33">
        <f t="shared" si="550"/>
        <v>1998</v>
      </c>
      <c r="N3103" s="34">
        <v>17.07</v>
      </c>
      <c r="P3103" s="32">
        <v>36334</v>
      </c>
      <c r="Q3103" s="33">
        <f t="shared" si="551"/>
        <v>6</v>
      </c>
      <c r="R3103" s="33">
        <f t="shared" si="552"/>
        <v>1999</v>
      </c>
      <c r="S3103" s="34">
        <v>16.04</v>
      </c>
    </row>
    <row r="3104" spans="1:19">
      <c r="A3104" s="32">
        <v>38259</v>
      </c>
      <c r="B3104" s="33">
        <f t="shared" si="545"/>
        <v>9</v>
      </c>
      <c r="C3104" s="33">
        <f t="shared" si="546"/>
        <v>2004</v>
      </c>
      <c r="D3104" s="34">
        <v>0.84</v>
      </c>
      <c r="F3104" s="32">
        <v>39926</v>
      </c>
      <c r="G3104" s="33">
        <f t="shared" si="547"/>
        <v>4</v>
      </c>
      <c r="H3104" s="33">
        <f t="shared" si="548"/>
        <v>2009</v>
      </c>
      <c r="I3104" s="34">
        <v>3.46</v>
      </c>
      <c r="K3104" s="32">
        <v>35829</v>
      </c>
      <c r="L3104" s="33">
        <f t="shared" si="549"/>
        <v>2</v>
      </c>
      <c r="M3104" s="33">
        <f t="shared" si="550"/>
        <v>1998</v>
      </c>
      <c r="N3104" s="34">
        <v>16.43</v>
      </c>
      <c r="P3104" s="32">
        <v>36335</v>
      </c>
      <c r="Q3104" s="33">
        <f t="shared" si="551"/>
        <v>6</v>
      </c>
      <c r="R3104" s="33">
        <f t="shared" si="552"/>
        <v>1999</v>
      </c>
      <c r="S3104" s="34">
        <v>16.28</v>
      </c>
    </row>
    <row r="3105" spans="1:19">
      <c r="A3105" s="32">
        <v>38260</v>
      </c>
      <c r="B3105" s="33">
        <f t="shared" si="545"/>
        <v>9</v>
      </c>
      <c r="C3105" s="33">
        <f t="shared" si="546"/>
        <v>2004</v>
      </c>
      <c r="D3105" s="34">
        <v>0.83599999999999997</v>
      </c>
      <c r="F3105" s="32">
        <v>39927</v>
      </c>
      <c r="G3105" s="33">
        <f t="shared" si="547"/>
        <v>4</v>
      </c>
      <c r="H3105" s="33">
        <f t="shared" si="548"/>
        <v>2009</v>
      </c>
      <c r="I3105" s="34">
        <v>3.31</v>
      </c>
      <c r="K3105" s="32">
        <v>35830</v>
      </c>
      <c r="L3105" s="33">
        <f t="shared" si="549"/>
        <v>2</v>
      </c>
      <c r="M3105" s="33">
        <f t="shared" si="550"/>
        <v>1998</v>
      </c>
      <c r="N3105" s="34">
        <v>16.420000000000002</v>
      </c>
      <c r="P3105" s="32">
        <v>36336</v>
      </c>
      <c r="Q3105" s="33">
        <f t="shared" si="551"/>
        <v>6</v>
      </c>
      <c r="R3105" s="33">
        <f t="shared" si="552"/>
        <v>1999</v>
      </c>
      <c r="S3105" s="34">
        <v>16.27</v>
      </c>
    </row>
    <row r="3106" spans="1:19">
      <c r="A3106" s="32">
        <v>38261</v>
      </c>
      <c r="B3106" s="33">
        <f t="shared" si="545"/>
        <v>10</v>
      </c>
      <c r="C3106" s="33">
        <f t="shared" si="546"/>
        <v>2004</v>
      </c>
      <c r="D3106" s="34">
        <v>0.83699999999999997</v>
      </c>
      <c r="F3106" s="32">
        <v>39930</v>
      </c>
      <c r="G3106" s="33">
        <f t="shared" si="547"/>
        <v>4</v>
      </c>
      <c r="H3106" s="33">
        <f t="shared" si="548"/>
        <v>2009</v>
      </c>
      <c r="I3106" s="34">
        <v>3.19</v>
      </c>
      <c r="K3106" s="32">
        <v>35831</v>
      </c>
      <c r="L3106" s="33">
        <f t="shared" si="549"/>
        <v>2</v>
      </c>
      <c r="M3106" s="33">
        <f t="shared" si="550"/>
        <v>1998</v>
      </c>
      <c r="N3106" s="34">
        <v>16.63</v>
      </c>
      <c r="P3106" s="32">
        <v>36339</v>
      </c>
      <c r="Q3106" s="33">
        <f t="shared" si="551"/>
        <v>6</v>
      </c>
      <c r="R3106" s="33">
        <f t="shared" si="552"/>
        <v>1999</v>
      </c>
      <c r="S3106" s="34">
        <v>16.27</v>
      </c>
    </row>
    <row r="3107" spans="1:19">
      <c r="A3107" s="32">
        <v>38264</v>
      </c>
      <c r="B3107" s="33">
        <f t="shared" si="545"/>
        <v>10</v>
      </c>
      <c r="C3107" s="33">
        <f t="shared" si="546"/>
        <v>2004</v>
      </c>
      <c r="D3107" s="34">
        <v>0.82799999999999996</v>
      </c>
      <c r="F3107" s="32">
        <v>39931</v>
      </c>
      <c r="G3107" s="33">
        <f t="shared" si="547"/>
        <v>4</v>
      </c>
      <c r="H3107" s="33">
        <f t="shared" si="548"/>
        <v>2009</v>
      </c>
      <c r="I3107" s="34">
        <v>3.29</v>
      </c>
      <c r="K3107" s="32">
        <v>35832</v>
      </c>
      <c r="L3107" s="33">
        <f t="shared" si="549"/>
        <v>2</v>
      </c>
      <c r="M3107" s="33">
        <f t="shared" si="550"/>
        <v>1998</v>
      </c>
      <c r="N3107" s="34">
        <v>16.72</v>
      </c>
      <c r="P3107" s="32">
        <v>36340</v>
      </c>
      <c r="Q3107" s="33">
        <f t="shared" si="551"/>
        <v>6</v>
      </c>
      <c r="R3107" s="33">
        <f t="shared" si="552"/>
        <v>1999</v>
      </c>
      <c r="S3107" s="34">
        <v>16.38</v>
      </c>
    </row>
    <row r="3108" spans="1:19">
      <c r="A3108" s="32">
        <v>38265</v>
      </c>
      <c r="B3108" s="33">
        <f t="shared" ref="B3108:B3171" si="553">+MONTH(A3108)</f>
        <v>10</v>
      </c>
      <c r="C3108" s="33">
        <f t="shared" ref="C3108:C3171" si="554">+YEAR(A3108)</f>
        <v>2004</v>
      </c>
      <c r="D3108" s="34">
        <v>0.85299999999999998</v>
      </c>
      <c r="F3108" s="32">
        <v>39932</v>
      </c>
      <c r="G3108" s="33">
        <f t="shared" ref="G3108:G3171" si="555">+MONTH(F3108)</f>
        <v>4</v>
      </c>
      <c r="H3108" s="33">
        <f t="shared" ref="H3108:H3171" si="556">+YEAR(F3108)</f>
        <v>2009</v>
      </c>
      <c r="I3108" s="34">
        <v>3.43</v>
      </c>
      <c r="K3108" s="32">
        <v>35835</v>
      </c>
      <c r="L3108" s="33">
        <f t="shared" ref="L3108:L3171" si="557">+MONTH(K3108)</f>
        <v>2</v>
      </c>
      <c r="M3108" s="33">
        <f t="shared" ref="M3108:M3171" si="558">+YEAR(K3108)</f>
        <v>1998</v>
      </c>
      <c r="N3108" s="34">
        <v>16.59</v>
      </c>
      <c r="P3108" s="32">
        <v>36341</v>
      </c>
      <c r="Q3108" s="33">
        <f t="shared" ref="Q3108:Q3171" si="559">+MONTH(P3108)</f>
        <v>6</v>
      </c>
      <c r="R3108" s="33">
        <f t="shared" si="552"/>
        <v>1999</v>
      </c>
      <c r="S3108" s="34">
        <v>16.97</v>
      </c>
    </row>
    <row r="3109" spans="1:19">
      <c r="A3109" s="32">
        <v>38266</v>
      </c>
      <c r="B3109" s="33">
        <f t="shared" si="553"/>
        <v>10</v>
      </c>
      <c r="C3109" s="33">
        <f t="shared" si="554"/>
        <v>2004</v>
      </c>
      <c r="D3109" s="34">
        <v>0.86499999999999999</v>
      </c>
      <c r="F3109" s="32">
        <v>39933</v>
      </c>
      <c r="G3109" s="33">
        <f t="shared" si="555"/>
        <v>4</v>
      </c>
      <c r="H3109" s="33">
        <f t="shared" si="556"/>
        <v>2009</v>
      </c>
      <c r="I3109" s="34">
        <v>3.25</v>
      </c>
      <c r="K3109" s="32">
        <v>35836</v>
      </c>
      <c r="L3109" s="33">
        <f t="shared" si="557"/>
        <v>2</v>
      </c>
      <c r="M3109" s="33">
        <f t="shared" si="558"/>
        <v>1998</v>
      </c>
      <c r="N3109" s="34">
        <v>16.48</v>
      </c>
      <c r="P3109" s="32">
        <v>36342</v>
      </c>
      <c r="Q3109" s="33">
        <f t="shared" si="559"/>
        <v>7</v>
      </c>
      <c r="R3109" s="33">
        <f t="shared" ref="R3109:R3172" si="560">+YEAR(P3109)</f>
        <v>1999</v>
      </c>
      <c r="S3109" s="34">
        <v>17.25</v>
      </c>
    </row>
    <row r="3110" spans="1:19">
      <c r="A3110" s="32">
        <v>38267</v>
      </c>
      <c r="B3110" s="33">
        <f t="shared" si="553"/>
        <v>10</v>
      </c>
      <c r="C3110" s="33">
        <f t="shared" si="554"/>
        <v>2004</v>
      </c>
      <c r="D3110" s="34">
        <v>0.878</v>
      </c>
      <c r="F3110" s="32">
        <v>39934</v>
      </c>
      <c r="G3110" s="33">
        <f t="shared" si="555"/>
        <v>5</v>
      </c>
      <c r="H3110" s="33">
        <f t="shared" si="556"/>
        <v>2009</v>
      </c>
      <c r="I3110" s="34">
        <v>3.3</v>
      </c>
      <c r="K3110" s="32">
        <v>35837</v>
      </c>
      <c r="L3110" s="33">
        <f t="shared" si="557"/>
        <v>2</v>
      </c>
      <c r="M3110" s="33">
        <f t="shared" si="558"/>
        <v>1998</v>
      </c>
      <c r="N3110" s="34">
        <v>16.170000000000002</v>
      </c>
      <c r="P3110" s="32">
        <v>36343</v>
      </c>
      <c r="Q3110" s="33">
        <f t="shared" si="559"/>
        <v>7</v>
      </c>
      <c r="R3110" s="33">
        <f t="shared" si="560"/>
        <v>1999</v>
      </c>
      <c r="S3110" s="34">
        <v>17.55</v>
      </c>
    </row>
    <row r="3111" spans="1:19">
      <c r="A3111" s="32">
        <v>38268</v>
      </c>
      <c r="B3111" s="33">
        <f t="shared" si="553"/>
        <v>10</v>
      </c>
      <c r="C3111" s="33">
        <f t="shared" si="554"/>
        <v>2004</v>
      </c>
      <c r="D3111" s="34">
        <v>0.89400000000000002</v>
      </c>
      <c r="F3111" s="32">
        <v>39937</v>
      </c>
      <c r="G3111" s="33">
        <f t="shared" si="555"/>
        <v>5</v>
      </c>
      <c r="H3111" s="33">
        <f t="shared" si="556"/>
        <v>2009</v>
      </c>
      <c r="I3111" s="34">
        <v>3.47</v>
      </c>
      <c r="K3111" s="32">
        <v>35838</v>
      </c>
      <c r="L3111" s="33">
        <f t="shared" si="557"/>
        <v>2</v>
      </c>
      <c r="M3111" s="33">
        <f t="shared" si="558"/>
        <v>1998</v>
      </c>
      <c r="N3111" s="34">
        <v>15.97</v>
      </c>
      <c r="P3111" s="32">
        <v>36347</v>
      </c>
      <c r="Q3111" s="33">
        <f t="shared" si="559"/>
        <v>7</v>
      </c>
      <c r="R3111" s="33">
        <f t="shared" si="560"/>
        <v>1999</v>
      </c>
      <c r="S3111" s="34">
        <v>18.47</v>
      </c>
    </row>
    <row r="3112" spans="1:19">
      <c r="A3112" s="32">
        <v>38271</v>
      </c>
      <c r="B3112" s="33">
        <f t="shared" si="553"/>
        <v>10</v>
      </c>
      <c r="C3112" s="33">
        <f t="shared" si="554"/>
        <v>2004</v>
      </c>
      <c r="D3112" s="34">
        <v>0.90300000000000002</v>
      </c>
      <c r="F3112" s="32">
        <v>39938</v>
      </c>
      <c r="G3112" s="33">
        <f t="shared" si="555"/>
        <v>5</v>
      </c>
      <c r="H3112" s="33">
        <f t="shared" si="556"/>
        <v>2009</v>
      </c>
      <c r="I3112" s="34">
        <v>3.62</v>
      </c>
      <c r="K3112" s="32">
        <v>35839</v>
      </c>
      <c r="L3112" s="33">
        <f t="shared" si="557"/>
        <v>2</v>
      </c>
      <c r="M3112" s="33">
        <f t="shared" si="558"/>
        <v>1998</v>
      </c>
      <c r="N3112" s="34">
        <v>16.03</v>
      </c>
      <c r="P3112" s="32">
        <v>36348</v>
      </c>
      <c r="Q3112" s="33">
        <f t="shared" si="559"/>
        <v>7</v>
      </c>
      <c r="R3112" s="33">
        <f t="shared" si="560"/>
        <v>1999</v>
      </c>
      <c r="S3112" s="34">
        <v>18.36</v>
      </c>
    </row>
    <row r="3113" spans="1:19">
      <c r="A3113" s="32">
        <v>38272</v>
      </c>
      <c r="B3113" s="33">
        <f t="shared" si="553"/>
        <v>10</v>
      </c>
      <c r="C3113" s="33">
        <f t="shared" si="554"/>
        <v>2004</v>
      </c>
      <c r="D3113" s="34">
        <v>0.90300000000000002</v>
      </c>
      <c r="F3113" s="32">
        <v>39939</v>
      </c>
      <c r="G3113" s="33">
        <f t="shared" si="555"/>
        <v>5</v>
      </c>
      <c r="H3113" s="33">
        <f t="shared" si="556"/>
        <v>2009</v>
      </c>
      <c r="I3113" s="34">
        <v>3.67</v>
      </c>
      <c r="K3113" s="32">
        <v>35843</v>
      </c>
      <c r="L3113" s="33">
        <f t="shared" si="557"/>
        <v>2</v>
      </c>
      <c r="M3113" s="33">
        <f t="shared" si="558"/>
        <v>1998</v>
      </c>
      <c r="N3113" s="34">
        <v>15.64</v>
      </c>
      <c r="P3113" s="32">
        <v>36349</v>
      </c>
      <c r="Q3113" s="33">
        <f t="shared" si="559"/>
        <v>7</v>
      </c>
      <c r="R3113" s="33">
        <f t="shared" si="560"/>
        <v>1999</v>
      </c>
      <c r="S3113" s="34">
        <v>18.739999999999998</v>
      </c>
    </row>
    <row r="3114" spans="1:19">
      <c r="A3114" s="32">
        <v>38273</v>
      </c>
      <c r="B3114" s="33">
        <f t="shared" si="553"/>
        <v>10</v>
      </c>
      <c r="C3114" s="33">
        <f t="shared" si="554"/>
        <v>2004</v>
      </c>
      <c r="D3114" s="34">
        <v>0.90100000000000002</v>
      </c>
      <c r="F3114" s="32">
        <v>39940</v>
      </c>
      <c r="G3114" s="33">
        <f t="shared" si="555"/>
        <v>5</v>
      </c>
      <c r="H3114" s="33">
        <f t="shared" si="556"/>
        <v>2009</v>
      </c>
      <c r="I3114" s="34">
        <v>3.96</v>
      </c>
      <c r="K3114" s="32">
        <v>35844</v>
      </c>
      <c r="L3114" s="33">
        <f t="shared" si="557"/>
        <v>2</v>
      </c>
      <c r="M3114" s="33">
        <f t="shared" si="558"/>
        <v>1998</v>
      </c>
      <c r="N3114" s="34">
        <v>16.239999999999998</v>
      </c>
      <c r="P3114" s="32">
        <v>36350</v>
      </c>
      <c r="Q3114" s="33">
        <f t="shared" si="559"/>
        <v>7</v>
      </c>
      <c r="R3114" s="33">
        <f t="shared" si="560"/>
        <v>1999</v>
      </c>
      <c r="S3114" s="34">
        <v>18.899999999999999</v>
      </c>
    </row>
    <row r="3115" spans="1:19">
      <c r="A3115" s="32">
        <v>38274</v>
      </c>
      <c r="B3115" s="33">
        <f t="shared" si="553"/>
        <v>10</v>
      </c>
      <c r="C3115" s="33">
        <f t="shared" si="554"/>
        <v>2004</v>
      </c>
      <c r="D3115" s="34">
        <v>0.91700000000000004</v>
      </c>
      <c r="F3115" s="32">
        <v>39941</v>
      </c>
      <c r="G3115" s="33">
        <f t="shared" si="555"/>
        <v>5</v>
      </c>
      <c r="H3115" s="33">
        <f t="shared" si="556"/>
        <v>2009</v>
      </c>
      <c r="I3115" s="34">
        <v>4.16</v>
      </c>
      <c r="K3115" s="32">
        <v>35845</v>
      </c>
      <c r="L3115" s="33">
        <f t="shared" si="557"/>
        <v>2</v>
      </c>
      <c r="M3115" s="33">
        <f t="shared" si="558"/>
        <v>1998</v>
      </c>
      <c r="N3115" s="34">
        <v>16.12</v>
      </c>
      <c r="P3115" s="32">
        <v>36353</v>
      </c>
      <c r="Q3115" s="33">
        <f t="shared" si="559"/>
        <v>7</v>
      </c>
      <c r="R3115" s="33">
        <f t="shared" si="560"/>
        <v>1999</v>
      </c>
      <c r="S3115" s="34">
        <v>18.940000000000001</v>
      </c>
    </row>
    <row r="3116" spans="1:19">
      <c r="A3116" s="32">
        <v>38275</v>
      </c>
      <c r="B3116" s="33">
        <f t="shared" si="553"/>
        <v>10</v>
      </c>
      <c r="C3116" s="33">
        <f t="shared" si="554"/>
        <v>2004</v>
      </c>
      <c r="D3116" s="34">
        <v>0.91900000000000004</v>
      </c>
      <c r="F3116" s="32">
        <v>39944</v>
      </c>
      <c r="G3116" s="33">
        <f t="shared" si="555"/>
        <v>5</v>
      </c>
      <c r="H3116" s="33">
        <f t="shared" si="556"/>
        <v>2009</v>
      </c>
      <c r="I3116" s="34">
        <v>4.24</v>
      </c>
      <c r="K3116" s="32">
        <v>35846</v>
      </c>
      <c r="L3116" s="33">
        <f t="shared" si="557"/>
        <v>2</v>
      </c>
      <c r="M3116" s="33">
        <f t="shared" si="558"/>
        <v>1998</v>
      </c>
      <c r="N3116" s="34">
        <v>16.13</v>
      </c>
      <c r="P3116" s="32">
        <v>36354</v>
      </c>
      <c r="Q3116" s="33">
        <f t="shared" si="559"/>
        <v>7</v>
      </c>
      <c r="R3116" s="33">
        <f t="shared" si="560"/>
        <v>1999</v>
      </c>
      <c r="S3116" s="34">
        <v>19.489999999999998</v>
      </c>
    </row>
    <row r="3117" spans="1:19">
      <c r="A3117" s="32">
        <v>38278</v>
      </c>
      <c r="B3117" s="33">
        <f t="shared" si="553"/>
        <v>10</v>
      </c>
      <c r="C3117" s="33">
        <f t="shared" si="554"/>
        <v>2004</v>
      </c>
      <c r="D3117" s="34">
        <v>0.91300000000000003</v>
      </c>
      <c r="F3117" s="32">
        <v>39945</v>
      </c>
      <c r="G3117" s="33">
        <f t="shared" si="555"/>
        <v>5</v>
      </c>
      <c r="H3117" s="33">
        <f t="shared" si="556"/>
        <v>2009</v>
      </c>
      <c r="I3117" s="34">
        <v>4.41</v>
      </c>
      <c r="K3117" s="32">
        <v>35849</v>
      </c>
      <c r="L3117" s="33">
        <f t="shared" si="557"/>
        <v>2</v>
      </c>
      <c r="M3117" s="33">
        <f t="shared" si="558"/>
        <v>1998</v>
      </c>
      <c r="N3117" s="34">
        <v>15.23</v>
      </c>
      <c r="P3117" s="32">
        <v>36355</v>
      </c>
      <c r="Q3117" s="33">
        <f t="shared" si="559"/>
        <v>7</v>
      </c>
      <c r="R3117" s="33">
        <f t="shared" si="560"/>
        <v>1999</v>
      </c>
      <c r="S3117" s="34">
        <v>19.48</v>
      </c>
    </row>
    <row r="3118" spans="1:19">
      <c r="A3118" s="32">
        <v>38279</v>
      </c>
      <c r="B3118" s="33">
        <f t="shared" si="553"/>
        <v>10</v>
      </c>
      <c r="C3118" s="33">
        <f t="shared" si="554"/>
        <v>2004</v>
      </c>
      <c r="D3118" s="34">
        <v>0.90600000000000003</v>
      </c>
      <c r="F3118" s="32">
        <v>39946</v>
      </c>
      <c r="G3118" s="33">
        <f t="shared" si="555"/>
        <v>5</v>
      </c>
      <c r="H3118" s="33">
        <f t="shared" si="556"/>
        <v>2009</v>
      </c>
      <c r="I3118" s="34">
        <v>4.42</v>
      </c>
      <c r="K3118" s="32">
        <v>35850</v>
      </c>
      <c r="L3118" s="33">
        <f t="shared" si="557"/>
        <v>2</v>
      </c>
      <c r="M3118" s="33">
        <f t="shared" si="558"/>
        <v>1998</v>
      </c>
      <c r="N3118" s="34">
        <v>15.14</v>
      </c>
      <c r="P3118" s="32">
        <v>36356</v>
      </c>
      <c r="Q3118" s="33">
        <f t="shared" si="559"/>
        <v>7</v>
      </c>
      <c r="R3118" s="33">
        <f t="shared" si="560"/>
        <v>1999</v>
      </c>
      <c r="S3118" s="34">
        <v>18.899999999999999</v>
      </c>
    </row>
    <row r="3119" spans="1:19">
      <c r="A3119" s="32">
        <v>38280</v>
      </c>
      <c r="B3119" s="33">
        <f t="shared" si="553"/>
        <v>10</v>
      </c>
      <c r="C3119" s="33">
        <f t="shared" si="554"/>
        <v>2004</v>
      </c>
      <c r="D3119" s="34">
        <v>0.93</v>
      </c>
      <c r="F3119" s="32">
        <v>39947</v>
      </c>
      <c r="G3119" s="33">
        <f t="shared" si="555"/>
        <v>5</v>
      </c>
      <c r="H3119" s="33">
        <f t="shared" si="556"/>
        <v>2009</v>
      </c>
      <c r="I3119" s="34">
        <v>4.0999999999999996</v>
      </c>
      <c r="K3119" s="32">
        <v>35851</v>
      </c>
      <c r="L3119" s="33">
        <f t="shared" si="557"/>
        <v>2</v>
      </c>
      <c r="M3119" s="33">
        <f t="shared" si="558"/>
        <v>1998</v>
      </c>
      <c r="N3119" s="34">
        <v>15.28</v>
      </c>
      <c r="P3119" s="32">
        <v>36357</v>
      </c>
      <c r="Q3119" s="33">
        <f t="shared" si="559"/>
        <v>7</v>
      </c>
      <c r="R3119" s="33">
        <f t="shared" si="560"/>
        <v>1999</v>
      </c>
      <c r="S3119" s="34">
        <v>19.420000000000002</v>
      </c>
    </row>
    <row r="3120" spans="1:19">
      <c r="A3120" s="32">
        <v>38281</v>
      </c>
      <c r="B3120" s="33">
        <f t="shared" si="553"/>
        <v>10</v>
      </c>
      <c r="C3120" s="33">
        <f t="shared" si="554"/>
        <v>2004</v>
      </c>
      <c r="D3120" s="34">
        <v>0.94299999999999995</v>
      </c>
      <c r="F3120" s="32">
        <v>39948</v>
      </c>
      <c r="G3120" s="33">
        <f t="shared" si="555"/>
        <v>5</v>
      </c>
      <c r="H3120" s="33">
        <f t="shared" si="556"/>
        <v>2009</v>
      </c>
      <c r="I3120" s="34">
        <v>4.05</v>
      </c>
      <c r="K3120" s="32">
        <v>35852</v>
      </c>
      <c r="L3120" s="33">
        <f t="shared" si="557"/>
        <v>2</v>
      </c>
      <c r="M3120" s="33">
        <f t="shared" si="558"/>
        <v>1998</v>
      </c>
      <c r="N3120" s="34">
        <v>15.41</v>
      </c>
      <c r="P3120" s="32">
        <v>36360</v>
      </c>
      <c r="Q3120" s="33">
        <f t="shared" si="559"/>
        <v>7</v>
      </c>
      <c r="R3120" s="33">
        <f t="shared" si="560"/>
        <v>1999</v>
      </c>
      <c r="S3120" s="34">
        <v>19.75</v>
      </c>
    </row>
    <row r="3121" spans="1:19">
      <c r="A3121" s="32">
        <v>38282</v>
      </c>
      <c r="B3121" s="33">
        <f t="shared" si="553"/>
        <v>10</v>
      </c>
      <c r="C3121" s="33">
        <f t="shared" si="554"/>
        <v>2004</v>
      </c>
      <c r="D3121" s="34">
        <v>0.96899999999999997</v>
      </c>
      <c r="F3121" s="32">
        <v>39951</v>
      </c>
      <c r="G3121" s="33">
        <f t="shared" si="555"/>
        <v>5</v>
      </c>
      <c r="H3121" s="33">
        <f t="shared" si="556"/>
        <v>2009</v>
      </c>
      <c r="I3121" s="34">
        <v>4.0199999999999996</v>
      </c>
      <c r="K3121" s="32">
        <v>35853</v>
      </c>
      <c r="L3121" s="33">
        <f t="shared" si="557"/>
        <v>2</v>
      </c>
      <c r="M3121" s="33">
        <f t="shared" si="558"/>
        <v>1998</v>
      </c>
      <c r="N3121" s="34">
        <v>15.44</v>
      </c>
      <c r="P3121" s="32">
        <v>36361</v>
      </c>
      <c r="Q3121" s="33">
        <f t="shared" si="559"/>
        <v>7</v>
      </c>
      <c r="R3121" s="33">
        <f t="shared" si="560"/>
        <v>1999</v>
      </c>
      <c r="S3121" s="34">
        <v>19.329999999999998</v>
      </c>
    </row>
    <row r="3122" spans="1:19">
      <c r="A3122" s="32">
        <v>38285</v>
      </c>
      <c r="B3122" s="33">
        <f t="shared" si="553"/>
        <v>10</v>
      </c>
      <c r="C3122" s="33">
        <f t="shared" si="554"/>
        <v>2004</v>
      </c>
      <c r="D3122" s="34">
        <v>0.96099999999999997</v>
      </c>
      <c r="F3122" s="32">
        <v>39952</v>
      </c>
      <c r="G3122" s="33">
        <f t="shared" si="555"/>
        <v>5</v>
      </c>
      <c r="H3122" s="33">
        <f t="shared" si="556"/>
        <v>2009</v>
      </c>
      <c r="I3122" s="34">
        <v>3.99</v>
      </c>
      <c r="K3122" s="32">
        <v>35856</v>
      </c>
      <c r="L3122" s="33">
        <f t="shared" si="557"/>
        <v>3</v>
      </c>
      <c r="M3122" s="33">
        <f t="shared" si="558"/>
        <v>1998</v>
      </c>
      <c r="N3122" s="34">
        <v>15.32</v>
      </c>
      <c r="P3122" s="32">
        <v>36362</v>
      </c>
      <c r="Q3122" s="33">
        <f t="shared" si="559"/>
        <v>7</v>
      </c>
      <c r="R3122" s="33">
        <f t="shared" si="560"/>
        <v>1999</v>
      </c>
      <c r="S3122" s="34">
        <v>18.62</v>
      </c>
    </row>
    <row r="3123" spans="1:19">
      <c r="A3123" s="32">
        <v>38286</v>
      </c>
      <c r="B3123" s="33">
        <f t="shared" si="553"/>
        <v>10</v>
      </c>
      <c r="C3123" s="33">
        <f t="shared" si="554"/>
        <v>2004</v>
      </c>
      <c r="D3123" s="34">
        <v>0.97399999999999998</v>
      </c>
      <c r="F3123" s="32">
        <v>39953</v>
      </c>
      <c r="G3123" s="33">
        <f t="shared" si="555"/>
        <v>5</v>
      </c>
      <c r="H3123" s="33">
        <f t="shared" si="556"/>
        <v>2009</v>
      </c>
      <c r="I3123" s="34">
        <v>3.75</v>
      </c>
      <c r="K3123" s="32">
        <v>35857</v>
      </c>
      <c r="L3123" s="33">
        <f t="shared" si="557"/>
        <v>3</v>
      </c>
      <c r="M3123" s="33">
        <f t="shared" si="558"/>
        <v>1998</v>
      </c>
      <c r="N3123" s="34">
        <v>15.28</v>
      </c>
      <c r="P3123" s="32">
        <v>36363</v>
      </c>
      <c r="Q3123" s="33">
        <f t="shared" si="559"/>
        <v>7</v>
      </c>
      <c r="R3123" s="33">
        <f t="shared" si="560"/>
        <v>1999</v>
      </c>
      <c r="S3123" s="34">
        <v>19.010000000000002</v>
      </c>
    </row>
    <row r="3124" spans="1:19">
      <c r="A3124" s="32">
        <v>38287</v>
      </c>
      <c r="B3124" s="33">
        <f t="shared" si="553"/>
        <v>10</v>
      </c>
      <c r="C3124" s="33">
        <f t="shared" si="554"/>
        <v>2004</v>
      </c>
      <c r="D3124" s="34">
        <v>0.93</v>
      </c>
      <c r="F3124" s="32">
        <v>39954</v>
      </c>
      <c r="G3124" s="33">
        <f t="shared" si="555"/>
        <v>5</v>
      </c>
      <c r="H3124" s="33">
        <f t="shared" si="556"/>
        <v>2009</v>
      </c>
      <c r="I3124" s="34">
        <v>3.77</v>
      </c>
      <c r="K3124" s="32">
        <v>35858</v>
      </c>
      <c r="L3124" s="33">
        <f t="shared" si="557"/>
        <v>3</v>
      </c>
      <c r="M3124" s="33">
        <f t="shared" si="558"/>
        <v>1998</v>
      </c>
      <c r="N3124" s="34">
        <v>15.33</v>
      </c>
      <c r="P3124" s="32">
        <v>36364</v>
      </c>
      <c r="Q3124" s="33">
        <f t="shared" si="559"/>
        <v>7</v>
      </c>
      <c r="R3124" s="33">
        <f t="shared" si="560"/>
        <v>1999</v>
      </c>
      <c r="S3124" s="34">
        <v>19.690000000000001</v>
      </c>
    </row>
    <row r="3125" spans="1:19">
      <c r="A3125" s="32">
        <v>38288</v>
      </c>
      <c r="B3125" s="33">
        <f t="shared" si="553"/>
        <v>10</v>
      </c>
      <c r="C3125" s="33">
        <f t="shared" si="554"/>
        <v>2004</v>
      </c>
      <c r="D3125" s="34">
        <v>0.90600000000000003</v>
      </c>
      <c r="F3125" s="32">
        <v>39955</v>
      </c>
      <c r="G3125" s="33">
        <f t="shared" si="555"/>
        <v>5</v>
      </c>
      <c r="H3125" s="33">
        <f t="shared" si="556"/>
        <v>2009</v>
      </c>
      <c r="I3125" s="34">
        <v>3.41</v>
      </c>
      <c r="K3125" s="32">
        <v>35859</v>
      </c>
      <c r="L3125" s="33">
        <f t="shared" si="557"/>
        <v>3</v>
      </c>
      <c r="M3125" s="33">
        <f t="shared" si="558"/>
        <v>1998</v>
      </c>
      <c r="N3125" s="34">
        <v>15.34</v>
      </c>
      <c r="P3125" s="32">
        <v>36367</v>
      </c>
      <c r="Q3125" s="33">
        <f t="shared" si="559"/>
        <v>7</v>
      </c>
      <c r="R3125" s="33">
        <f t="shared" si="560"/>
        <v>1999</v>
      </c>
      <c r="S3125" s="34">
        <v>19.73</v>
      </c>
    </row>
    <row r="3126" spans="1:19">
      <c r="A3126" s="32">
        <v>38289</v>
      </c>
      <c r="B3126" s="33">
        <f t="shared" si="553"/>
        <v>10</v>
      </c>
      <c r="C3126" s="33">
        <f t="shared" si="554"/>
        <v>2004</v>
      </c>
      <c r="D3126" s="34">
        <v>0.90500000000000003</v>
      </c>
      <c r="F3126" s="32">
        <v>39959</v>
      </c>
      <c r="G3126" s="33">
        <f t="shared" si="555"/>
        <v>5</v>
      </c>
      <c r="H3126" s="33">
        <f t="shared" si="556"/>
        <v>2009</v>
      </c>
      <c r="I3126" s="34">
        <v>3.35</v>
      </c>
      <c r="K3126" s="32">
        <v>35860</v>
      </c>
      <c r="L3126" s="33">
        <f t="shared" si="557"/>
        <v>3</v>
      </c>
      <c r="M3126" s="33">
        <f t="shared" si="558"/>
        <v>1998</v>
      </c>
      <c r="N3126" s="34">
        <v>14.9</v>
      </c>
      <c r="P3126" s="32">
        <v>36368</v>
      </c>
      <c r="Q3126" s="33">
        <f t="shared" si="559"/>
        <v>7</v>
      </c>
      <c r="R3126" s="33">
        <f t="shared" si="560"/>
        <v>1999</v>
      </c>
      <c r="S3126" s="34">
        <v>19.46</v>
      </c>
    </row>
    <row r="3127" spans="1:19">
      <c r="A3127" s="32">
        <v>38292</v>
      </c>
      <c r="B3127" s="33">
        <f t="shared" si="553"/>
        <v>11</v>
      </c>
      <c r="C3127" s="33">
        <f t="shared" si="554"/>
        <v>2004</v>
      </c>
      <c r="D3127" s="34">
        <v>0.90100000000000002</v>
      </c>
      <c r="F3127" s="32">
        <v>39960</v>
      </c>
      <c r="G3127" s="33">
        <f t="shared" si="555"/>
        <v>5</v>
      </c>
      <c r="H3127" s="33">
        <f t="shared" si="556"/>
        <v>2009</v>
      </c>
      <c r="I3127" s="34">
        <v>3.49</v>
      </c>
      <c r="K3127" s="32">
        <v>35863</v>
      </c>
      <c r="L3127" s="33">
        <f t="shared" si="557"/>
        <v>3</v>
      </c>
      <c r="M3127" s="33">
        <f t="shared" si="558"/>
        <v>1998</v>
      </c>
      <c r="N3127" s="34">
        <v>14.58</v>
      </c>
      <c r="P3127" s="32">
        <v>36369</v>
      </c>
      <c r="Q3127" s="33">
        <f t="shared" si="559"/>
        <v>7</v>
      </c>
      <c r="R3127" s="33">
        <f t="shared" si="560"/>
        <v>1999</v>
      </c>
      <c r="S3127" s="34">
        <v>19.649999999999999</v>
      </c>
    </row>
    <row r="3128" spans="1:19">
      <c r="A3128" s="32">
        <v>38293</v>
      </c>
      <c r="B3128" s="33">
        <f t="shared" si="553"/>
        <v>11</v>
      </c>
      <c r="C3128" s="33">
        <f t="shared" si="554"/>
        <v>2004</v>
      </c>
      <c r="D3128" s="34">
        <v>0.88800000000000001</v>
      </c>
      <c r="F3128" s="32">
        <v>39961</v>
      </c>
      <c r="G3128" s="33">
        <f t="shared" si="555"/>
        <v>5</v>
      </c>
      <c r="H3128" s="33">
        <f t="shared" si="556"/>
        <v>2009</v>
      </c>
      <c r="I3128" s="34">
        <v>3.55</v>
      </c>
      <c r="K3128" s="32">
        <v>35864</v>
      </c>
      <c r="L3128" s="33">
        <f t="shared" si="557"/>
        <v>3</v>
      </c>
      <c r="M3128" s="33">
        <f t="shared" si="558"/>
        <v>1998</v>
      </c>
      <c r="N3128" s="34">
        <v>14.54</v>
      </c>
      <c r="P3128" s="32">
        <v>36370</v>
      </c>
      <c r="Q3128" s="33">
        <f t="shared" si="559"/>
        <v>7</v>
      </c>
      <c r="R3128" s="33">
        <f t="shared" si="560"/>
        <v>1999</v>
      </c>
      <c r="S3128" s="34">
        <v>19.97</v>
      </c>
    </row>
    <row r="3129" spans="1:19">
      <c r="A3129" s="32">
        <v>38294</v>
      </c>
      <c r="B3129" s="33">
        <f t="shared" si="553"/>
        <v>11</v>
      </c>
      <c r="C3129" s="33">
        <f t="shared" si="554"/>
        <v>2004</v>
      </c>
      <c r="D3129" s="34">
        <v>0.90500000000000003</v>
      </c>
      <c r="F3129" s="32">
        <v>39962</v>
      </c>
      <c r="G3129" s="33">
        <f t="shared" si="555"/>
        <v>5</v>
      </c>
      <c r="H3129" s="33">
        <f t="shared" si="556"/>
        <v>2009</v>
      </c>
      <c r="I3129" s="34">
        <v>3.92</v>
      </c>
      <c r="K3129" s="32">
        <v>35865</v>
      </c>
      <c r="L3129" s="33">
        <f t="shared" si="557"/>
        <v>3</v>
      </c>
      <c r="M3129" s="33">
        <f t="shared" si="558"/>
        <v>1998</v>
      </c>
      <c r="N3129" s="34">
        <v>14.3</v>
      </c>
      <c r="P3129" s="32">
        <v>36371</v>
      </c>
      <c r="Q3129" s="33">
        <f t="shared" si="559"/>
        <v>7</v>
      </c>
      <c r="R3129" s="33">
        <f t="shared" si="560"/>
        <v>1999</v>
      </c>
      <c r="S3129" s="34">
        <v>19.97</v>
      </c>
    </row>
    <row r="3130" spans="1:19">
      <c r="A3130" s="32">
        <v>38295</v>
      </c>
      <c r="B3130" s="33">
        <f t="shared" si="553"/>
        <v>11</v>
      </c>
      <c r="C3130" s="33">
        <f t="shared" si="554"/>
        <v>2004</v>
      </c>
      <c r="D3130" s="34">
        <v>0.876</v>
      </c>
      <c r="F3130" s="32">
        <v>39965</v>
      </c>
      <c r="G3130" s="33">
        <f t="shared" si="555"/>
        <v>6</v>
      </c>
      <c r="H3130" s="33">
        <f t="shared" si="556"/>
        <v>2009</v>
      </c>
      <c r="I3130" s="34">
        <v>3.86</v>
      </c>
      <c r="K3130" s="32">
        <v>35866</v>
      </c>
      <c r="L3130" s="33">
        <f t="shared" si="557"/>
        <v>3</v>
      </c>
      <c r="M3130" s="33">
        <f t="shared" si="558"/>
        <v>1998</v>
      </c>
      <c r="N3130" s="34">
        <v>14.4</v>
      </c>
      <c r="P3130" s="32">
        <v>36374</v>
      </c>
      <c r="Q3130" s="33">
        <f t="shared" si="559"/>
        <v>8</v>
      </c>
      <c r="R3130" s="33">
        <f t="shared" si="560"/>
        <v>1999</v>
      </c>
      <c r="S3130" s="34">
        <v>19.21</v>
      </c>
    </row>
    <row r="3131" spans="1:19">
      <c r="A3131" s="32">
        <v>38296</v>
      </c>
      <c r="B3131" s="33">
        <f t="shared" si="553"/>
        <v>11</v>
      </c>
      <c r="C3131" s="33">
        <f t="shared" si="554"/>
        <v>2004</v>
      </c>
      <c r="D3131" s="34">
        <v>0.88400000000000001</v>
      </c>
      <c r="F3131" s="32">
        <v>39966</v>
      </c>
      <c r="G3131" s="33">
        <f t="shared" si="555"/>
        <v>6</v>
      </c>
      <c r="H3131" s="33">
        <f t="shared" si="556"/>
        <v>2009</v>
      </c>
      <c r="I3131" s="34">
        <v>4.05</v>
      </c>
      <c r="K3131" s="32">
        <v>35867</v>
      </c>
      <c r="L3131" s="33">
        <f t="shared" si="557"/>
        <v>3</v>
      </c>
      <c r="M3131" s="33">
        <f t="shared" si="558"/>
        <v>1998</v>
      </c>
      <c r="N3131" s="34">
        <v>14.19</v>
      </c>
      <c r="P3131" s="32">
        <v>36375</v>
      </c>
      <c r="Q3131" s="33">
        <f t="shared" si="559"/>
        <v>8</v>
      </c>
      <c r="R3131" s="33">
        <f t="shared" si="560"/>
        <v>1999</v>
      </c>
      <c r="S3131" s="34">
        <v>19.32</v>
      </c>
    </row>
    <row r="3132" spans="1:19">
      <c r="A3132" s="32">
        <v>38299</v>
      </c>
      <c r="B3132" s="33">
        <f t="shared" si="553"/>
        <v>11</v>
      </c>
      <c r="C3132" s="33">
        <f t="shared" si="554"/>
        <v>2004</v>
      </c>
      <c r="D3132" s="34">
        <v>0.875</v>
      </c>
      <c r="F3132" s="32">
        <v>39967</v>
      </c>
      <c r="G3132" s="33">
        <f t="shared" si="555"/>
        <v>6</v>
      </c>
      <c r="H3132" s="33">
        <f t="shared" si="556"/>
        <v>2009</v>
      </c>
      <c r="I3132" s="34">
        <v>3.81</v>
      </c>
      <c r="K3132" s="32">
        <v>35870</v>
      </c>
      <c r="L3132" s="33">
        <f t="shared" si="557"/>
        <v>3</v>
      </c>
      <c r="M3132" s="33">
        <f t="shared" si="558"/>
        <v>1998</v>
      </c>
      <c r="N3132" s="34">
        <v>13.41</v>
      </c>
      <c r="P3132" s="32">
        <v>36376</v>
      </c>
      <c r="Q3132" s="33">
        <f t="shared" si="559"/>
        <v>8</v>
      </c>
      <c r="R3132" s="33">
        <f t="shared" si="560"/>
        <v>1999</v>
      </c>
      <c r="S3132" s="34">
        <v>19.38</v>
      </c>
    </row>
    <row r="3133" spans="1:19">
      <c r="A3133" s="32">
        <v>38300</v>
      </c>
      <c r="B3133" s="33">
        <f t="shared" si="553"/>
        <v>11</v>
      </c>
      <c r="C3133" s="33">
        <f t="shared" si="554"/>
        <v>2004</v>
      </c>
      <c r="D3133" s="34">
        <v>0.84799999999999998</v>
      </c>
      <c r="F3133" s="32">
        <v>39968</v>
      </c>
      <c r="G3133" s="33">
        <f t="shared" si="555"/>
        <v>6</v>
      </c>
      <c r="H3133" s="33">
        <f t="shared" si="556"/>
        <v>2009</v>
      </c>
      <c r="I3133" s="34">
        <v>3.58</v>
      </c>
      <c r="K3133" s="32">
        <v>35871</v>
      </c>
      <c r="L3133" s="33">
        <f t="shared" si="557"/>
        <v>3</v>
      </c>
      <c r="M3133" s="33">
        <f t="shared" si="558"/>
        <v>1998</v>
      </c>
      <c r="N3133" s="34">
        <v>13.67</v>
      </c>
      <c r="P3133" s="32">
        <v>36377</v>
      </c>
      <c r="Q3133" s="33">
        <f t="shared" si="559"/>
        <v>8</v>
      </c>
      <c r="R3133" s="33">
        <f t="shared" si="560"/>
        <v>1999</v>
      </c>
      <c r="S3133" s="34">
        <v>19.64</v>
      </c>
    </row>
    <row r="3134" spans="1:19">
      <c r="A3134" s="32">
        <v>38301</v>
      </c>
      <c r="B3134" s="33">
        <f t="shared" si="553"/>
        <v>11</v>
      </c>
      <c r="C3134" s="33">
        <f t="shared" si="554"/>
        <v>2004</v>
      </c>
      <c r="D3134" s="34">
        <v>0.86599999999999999</v>
      </c>
      <c r="F3134" s="32">
        <v>39969</v>
      </c>
      <c r="G3134" s="33">
        <f t="shared" si="555"/>
        <v>6</v>
      </c>
      <c r="H3134" s="33">
        <f t="shared" si="556"/>
        <v>2009</v>
      </c>
      <c r="I3134" s="34">
        <v>3.51</v>
      </c>
      <c r="K3134" s="32">
        <v>35872</v>
      </c>
      <c r="L3134" s="33">
        <f t="shared" si="557"/>
        <v>3</v>
      </c>
      <c r="M3134" s="33">
        <f t="shared" si="558"/>
        <v>1998</v>
      </c>
      <c r="N3134" s="34">
        <v>14.36</v>
      </c>
      <c r="P3134" s="32">
        <v>36378</v>
      </c>
      <c r="Q3134" s="33">
        <f t="shared" si="559"/>
        <v>8</v>
      </c>
      <c r="R3134" s="33">
        <f t="shared" si="560"/>
        <v>1999</v>
      </c>
      <c r="S3134" s="34">
        <v>19.66</v>
      </c>
    </row>
    <row r="3135" spans="1:19">
      <c r="A3135" s="32">
        <v>38302</v>
      </c>
      <c r="B3135" s="33">
        <f t="shared" si="553"/>
        <v>11</v>
      </c>
      <c r="C3135" s="33">
        <f t="shared" si="554"/>
        <v>2004</v>
      </c>
      <c r="D3135" s="34">
        <v>0.84899999999999998</v>
      </c>
      <c r="F3135" s="32">
        <v>39972</v>
      </c>
      <c r="G3135" s="33">
        <f t="shared" si="555"/>
        <v>6</v>
      </c>
      <c r="H3135" s="33">
        <f t="shared" si="556"/>
        <v>2009</v>
      </c>
      <c r="I3135" s="34">
        <v>3.53</v>
      </c>
      <c r="K3135" s="32">
        <v>35873</v>
      </c>
      <c r="L3135" s="33">
        <f t="shared" si="557"/>
        <v>3</v>
      </c>
      <c r="M3135" s="33">
        <f t="shared" si="558"/>
        <v>1998</v>
      </c>
      <c r="N3135" s="34">
        <v>14.43</v>
      </c>
      <c r="P3135" s="32">
        <v>36381</v>
      </c>
      <c r="Q3135" s="33">
        <f t="shared" si="559"/>
        <v>8</v>
      </c>
      <c r="R3135" s="33">
        <f t="shared" si="560"/>
        <v>1999</v>
      </c>
      <c r="S3135" s="34">
        <v>19.34</v>
      </c>
    </row>
    <row r="3136" spans="1:19">
      <c r="A3136" s="32">
        <v>38303</v>
      </c>
      <c r="B3136" s="33">
        <f t="shared" si="553"/>
        <v>11</v>
      </c>
      <c r="C3136" s="33">
        <f t="shared" si="554"/>
        <v>2004</v>
      </c>
      <c r="D3136" s="34">
        <v>0.84899999999999998</v>
      </c>
      <c r="F3136" s="32">
        <v>39973</v>
      </c>
      <c r="G3136" s="33">
        <f t="shared" si="555"/>
        <v>6</v>
      </c>
      <c r="H3136" s="33">
        <f t="shared" si="556"/>
        <v>2009</v>
      </c>
      <c r="I3136" s="34">
        <v>3.53</v>
      </c>
      <c r="K3136" s="32">
        <v>35874</v>
      </c>
      <c r="L3136" s="33">
        <f t="shared" si="557"/>
        <v>3</v>
      </c>
      <c r="M3136" s="33">
        <f t="shared" si="558"/>
        <v>1998</v>
      </c>
      <c r="N3136" s="34">
        <v>14.31</v>
      </c>
      <c r="P3136" s="32">
        <v>36382</v>
      </c>
      <c r="Q3136" s="33">
        <f t="shared" si="559"/>
        <v>8</v>
      </c>
      <c r="R3136" s="33">
        <f t="shared" si="560"/>
        <v>1999</v>
      </c>
      <c r="S3136" s="34">
        <v>20.18</v>
      </c>
    </row>
    <row r="3137" spans="1:19">
      <c r="A3137" s="32">
        <v>38306</v>
      </c>
      <c r="B3137" s="33">
        <f t="shared" si="553"/>
        <v>11</v>
      </c>
      <c r="C3137" s="33">
        <f t="shared" si="554"/>
        <v>2004</v>
      </c>
      <c r="D3137" s="34">
        <v>0.83099999999999996</v>
      </c>
      <c r="F3137" s="32">
        <v>39974</v>
      </c>
      <c r="G3137" s="33">
        <f t="shared" si="555"/>
        <v>6</v>
      </c>
      <c r="H3137" s="33">
        <f t="shared" si="556"/>
        <v>2009</v>
      </c>
      <c r="I3137" s="34">
        <v>3.56</v>
      </c>
      <c r="K3137" s="32">
        <v>35877</v>
      </c>
      <c r="L3137" s="33">
        <f t="shared" si="557"/>
        <v>3</v>
      </c>
      <c r="M3137" s="33">
        <f t="shared" si="558"/>
        <v>1998</v>
      </c>
      <c r="N3137" s="34">
        <v>16.14</v>
      </c>
      <c r="P3137" s="32">
        <v>36383</v>
      </c>
      <c r="Q3137" s="33">
        <f t="shared" si="559"/>
        <v>8</v>
      </c>
      <c r="R3137" s="33">
        <f t="shared" si="560"/>
        <v>1999</v>
      </c>
      <c r="S3137" s="34">
        <v>20.58</v>
      </c>
    </row>
    <row r="3138" spans="1:19">
      <c r="A3138" s="32">
        <v>38307</v>
      </c>
      <c r="B3138" s="33">
        <f t="shared" si="553"/>
        <v>11</v>
      </c>
      <c r="C3138" s="33">
        <f t="shared" si="554"/>
        <v>2004</v>
      </c>
      <c r="D3138" s="34">
        <v>0.82599999999999996</v>
      </c>
      <c r="F3138" s="32">
        <v>39975</v>
      </c>
      <c r="G3138" s="33">
        <f t="shared" si="555"/>
        <v>6</v>
      </c>
      <c r="H3138" s="33">
        <f t="shared" si="556"/>
        <v>2009</v>
      </c>
      <c r="I3138" s="34">
        <v>3.51</v>
      </c>
      <c r="K3138" s="32">
        <v>35878</v>
      </c>
      <c r="L3138" s="33">
        <f t="shared" si="557"/>
        <v>3</v>
      </c>
      <c r="M3138" s="33">
        <f t="shared" si="558"/>
        <v>1998</v>
      </c>
      <c r="N3138" s="34">
        <v>15.52</v>
      </c>
      <c r="P3138" s="32">
        <v>36384</v>
      </c>
      <c r="Q3138" s="33">
        <f t="shared" si="559"/>
        <v>8</v>
      </c>
      <c r="R3138" s="33">
        <f t="shared" si="560"/>
        <v>1999</v>
      </c>
      <c r="S3138" s="34">
        <v>20.32</v>
      </c>
    </row>
    <row r="3139" spans="1:19">
      <c r="A3139" s="32">
        <v>38308</v>
      </c>
      <c r="B3139" s="33">
        <f t="shared" si="553"/>
        <v>11</v>
      </c>
      <c r="C3139" s="33">
        <f t="shared" si="554"/>
        <v>2004</v>
      </c>
      <c r="D3139" s="34">
        <v>0.83499999999999996</v>
      </c>
      <c r="F3139" s="32">
        <v>39976</v>
      </c>
      <c r="G3139" s="33">
        <f t="shared" si="555"/>
        <v>6</v>
      </c>
      <c r="H3139" s="33">
        <f t="shared" si="556"/>
        <v>2009</v>
      </c>
      <c r="I3139" s="34">
        <v>3.54</v>
      </c>
      <c r="K3139" s="32">
        <v>35879</v>
      </c>
      <c r="L3139" s="33">
        <f t="shared" si="557"/>
        <v>3</v>
      </c>
      <c r="M3139" s="33">
        <f t="shared" si="558"/>
        <v>1998</v>
      </c>
      <c r="N3139" s="34">
        <v>16.690000000000001</v>
      </c>
      <c r="P3139" s="32">
        <v>36385</v>
      </c>
      <c r="Q3139" s="33">
        <f t="shared" si="559"/>
        <v>8</v>
      </c>
      <c r="R3139" s="33">
        <f t="shared" si="560"/>
        <v>1999</v>
      </c>
      <c r="S3139" s="34">
        <v>20.61</v>
      </c>
    </row>
    <row r="3140" spans="1:19">
      <c r="A3140" s="32">
        <v>38309</v>
      </c>
      <c r="B3140" s="33">
        <f t="shared" si="553"/>
        <v>11</v>
      </c>
      <c r="C3140" s="33">
        <f t="shared" si="554"/>
        <v>2004</v>
      </c>
      <c r="D3140" s="34">
        <v>0.82599999999999996</v>
      </c>
      <c r="F3140" s="32">
        <v>39979</v>
      </c>
      <c r="G3140" s="33">
        <f t="shared" si="555"/>
        <v>6</v>
      </c>
      <c r="H3140" s="33">
        <f t="shared" si="556"/>
        <v>2009</v>
      </c>
      <c r="I3140" s="34">
        <v>3.8</v>
      </c>
      <c r="K3140" s="32">
        <v>35880</v>
      </c>
      <c r="L3140" s="33">
        <f t="shared" si="557"/>
        <v>3</v>
      </c>
      <c r="M3140" s="33">
        <f t="shared" si="558"/>
        <v>1998</v>
      </c>
      <c r="N3140" s="34">
        <v>16.920000000000002</v>
      </c>
      <c r="P3140" s="32">
        <v>36388</v>
      </c>
      <c r="Q3140" s="33">
        <f t="shared" si="559"/>
        <v>8</v>
      </c>
      <c r="R3140" s="33">
        <f t="shared" si="560"/>
        <v>1999</v>
      </c>
      <c r="S3140" s="34">
        <v>20.68</v>
      </c>
    </row>
    <row r="3141" spans="1:19">
      <c r="A3141" s="32">
        <v>38310</v>
      </c>
      <c r="B3141" s="33">
        <f t="shared" si="553"/>
        <v>11</v>
      </c>
      <c r="C3141" s="33">
        <f t="shared" si="554"/>
        <v>2004</v>
      </c>
      <c r="D3141" s="34">
        <v>0.85099999999999998</v>
      </c>
      <c r="F3141" s="32">
        <v>39980</v>
      </c>
      <c r="G3141" s="33">
        <f t="shared" si="555"/>
        <v>6</v>
      </c>
      <c r="H3141" s="33">
        <f t="shared" si="556"/>
        <v>2009</v>
      </c>
      <c r="I3141" s="34">
        <v>4.16</v>
      </c>
      <c r="K3141" s="32">
        <v>35881</v>
      </c>
      <c r="L3141" s="33">
        <f t="shared" si="557"/>
        <v>3</v>
      </c>
      <c r="M3141" s="33">
        <f t="shared" si="558"/>
        <v>1998</v>
      </c>
      <c r="N3141" s="34">
        <v>16.84</v>
      </c>
      <c r="P3141" s="32">
        <v>36389</v>
      </c>
      <c r="Q3141" s="33">
        <f t="shared" si="559"/>
        <v>8</v>
      </c>
      <c r="R3141" s="33">
        <f t="shared" si="560"/>
        <v>1999</v>
      </c>
      <c r="S3141" s="34">
        <v>20.61</v>
      </c>
    </row>
    <row r="3142" spans="1:19">
      <c r="A3142" s="32">
        <v>38313</v>
      </c>
      <c r="B3142" s="33">
        <f t="shared" si="553"/>
        <v>11</v>
      </c>
      <c r="C3142" s="33">
        <f t="shared" si="554"/>
        <v>2004</v>
      </c>
      <c r="D3142" s="34">
        <v>0.86099999999999999</v>
      </c>
      <c r="F3142" s="32">
        <v>39981</v>
      </c>
      <c r="G3142" s="33">
        <f t="shared" si="555"/>
        <v>6</v>
      </c>
      <c r="H3142" s="33">
        <f t="shared" si="556"/>
        <v>2009</v>
      </c>
      <c r="I3142" s="34">
        <v>3.99</v>
      </c>
      <c r="K3142" s="32">
        <v>35884</v>
      </c>
      <c r="L3142" s="33">
        <f t="shared" si="557"/>
        <v>3</v>
      </c>
      <c r="M3142" s="33">
        <f t="shared" si="558"/>
        <v>1998</v>
      </c>
      <c r="N3142" s="34">
        <v>16.32</v>
      </c>
      <c r="P3142" s="32">
        <v>36390</v>
      </c>
      <c r="Q3142" s="33">
        <f t="shared" si="559"/>
        <v>8</v>
      </c>
      <c r="R3142" s="33">
        <f t="shared" si="560"/>
        <v>1999</v>
      </c>
      <c r="S3142" s="34">
        <v>20.69</v>
      </c>
    </row>
    <row r="3143" spans="1:19">
      <c r="A3143" s="32">
        <v>38314</v>
      </c>
      <c r="B3143" s="33">
        <f t="shared" si="553"/>
        <v>11</v>
      </c>
      <c r="C3143" s="33">
        <f t="shared" si="554"/>
        <v>2004</v>
      </c>
      <c r="D3143" s="34">
        <v>0.86399999999999999</v>
      </c>
      <c r="F3143" s="32">
        <v>39982</v>
      </c>
      <c r="G3143" s="33">
        <f t="shared" si="555"/>
        <v>6</v>
      </c>
      <c r="H3143" s="33">
        <f t="shared" si="556"/>
        <v>2009</v>
      </c>
      <c r="I3143" s="34">
        <v>4.1900000000000004</v>
      </c>
      <c r="K3143" s="32">
        <v>35885</v>
      </c>
      <c r="L3143" s="33">
        <f t="shared" si="557"/>
        <v>3</v>
      </c>
      <c r="M3143" s="33">
        <f t="shared" si="558"/>
        <v>1998</v>
      </c>
      <c r="N3143" s="34">
        <v>15.75</v>
      </c>
      <c r="P3143" s="32">
        <v>36391</v>
      </c>
      <c r="Q3143" s="33">
        <f t="shared" si="559"/>
        <v>8</v>
      </c>
      <c r="R3143" s="33">
        <f t="shared" si="560"/>
        <v>1999</v>
      </c>
      <c r="S3143" s="34">
        <v>20.92</v>
      </c>
    </row>
    <row r="3144" spans="1:19">
      <c r="A3144" s="32">
        <v>38315</v>
      </c>
      <c r="B3144" s="33">
        <f t="shared" si="553"/>
        <v>11</v>
      </c>
      <c r="C3144" s="33">
        <f t="shared" si="554"/>
        <v>2004</v>
      </c>
      <c r="D3144" s="34">
        <v>0.873</v>
      </c>
      <c r="F3144" s="32">
        <v>39983</v>
      </c>
      <c r="G3144" s="33">
        <f t="shared" si="555"/>
        <v>6</v>
      </c>
      <c r="H3144" s="33">
        <f t="shared" si="556"/>
        <v>2009</v>
      </c>
      <c r="I3144" s="34">
        <v>4.04</v>
      </c>
      <c r="K3144" s="32">
        <v>35886</v>
      </c>
      <c r="L3144" s="33">
        <f t="shared" si="557"/>
        <v>4</v>
      </c>
      <c r="M3144" s="33">
        <f t="shared" si="558"/>
        <v>1998</v>
      </c>
      <c r="N3144" s="34">
        <v>15.69</v>
      </c>
      <c r="P3144" s="32">
        <v>36392</v>
      </c>
      <c r="Q3144" s="33">
        <f t="shared" si="559"/>
        <v>8</v>
      </c>
      <c r="R3144" s="33">
        <f t="shared" si="560"/>
        <v>1999</v>
      </c>
      <c r="S3144" s="34">
        <v>21.11</v>
      </c>
    </row>
    <row r="3145" spans="1:19">
      <c r="A3145" s="32">
        <v>38320</v>
      </c>
      <c r="B3145" s="33">
        <f t="shared" si="553"/>
        <v>11</v>
      </c>
      <c r="C3145" s="33">
        <f t="shared" si="554"/>
        <v>2004</v>
      </c>
      <c r="D3145" s="34">
        <v>0.874</v>
      </c>
      <c r="F3145" s="32">
        <v>39986</v>
      </c>
      <c r="G3145" s="33">
        <f t="shared" si="555"/>
        <v>6</v>
      </c>
      <c r="H3145" s="33">
        <f t="shared" si="556"/>
        <v>2009</v>
      </c>
      <c r="I3145" s="34">
        <v>4.01</v>
      </c>
      <c r="K3145" s="32">
        <v>35887</v>
      </c>
      <c r="L3145" s="33">
        <f t="shared" si="557"/>
        <v>4</v>
      </c>
      <c r="M3145" s="33">
        <f t="shared" si="558"/>
        <v>1998</v>
      </c>
      <c r="N3145" s="34">
        <v>16.04</v>
      </c>
      <c r="P3145" s="32">
        <v>36395</v>
      </c>
      <c r="Q3145" s="33">
        <f t="shared" si="559"/>
        <v>8</v>
      </c>
      <c r="R3145" s="33">
        <f t="shared" si="560"/>
        <v>1999</v>
      </c>
      <c r="S3145" s="34">
        <v>20.96</v>
      </c>
    </row>
    <row r="3146" spans="1:19">
      <c r="A3146" s="32">
        <v>38321</v>
      </c>
      <c r="B3146" s="33">
        <f t="shared" si="553"/>
        <v>11</v>
      </c>
      <c r="C3146" s="33">
        <f t="shared" si="554"/>
        <v>2004</v>
      </c>
      <c r="D3146" s="34">
        <v>0.86799999999999999</v>
      </c>
      <c r="F3146" s="32">
        <v>39987</v>
      </c>
      <c r="G3146" s="33">
        <f t="shared" si="555"/>
        <v>6</v>
      </c>
      <c r="H3146" s="33">
        <f t="shared" si="556"/>
        <v>2009</v>
      </c>
      <c r="I3146" s="34">
        <v>3.91</v>
      </c>
      <c r="K3146" s="32">
        <v>35888</v>
      </c>
      <c r="L3146" s="33">
        <f t="shared" si="557"/>
        <v>4</v>
      </c>
      <c r="M3146" s="33">
        <f t="shared" si="558"/>
        <v>1998</v>
      </c>
      <c r="N3146" s="34">
        <v>16.079999999999998</v>
      </c>
      <c r="P3146" s="32">
        <v>36396</v>
      </c>
      <c r="Q3146" s="33">
        <f t="shared" si="559"/>
        <v>8</v>
      </c>
      <c r="R3146" s="33">
        <f t="shared" si="560"/>
        <v>1999</v>
      </c>
      <c r="S3146" s="34">
        <v>20.48</v>
      </c>
    </row>
    <row r="3147" spans="1:19">
      <c r="A3147" s="32">
        <v>38322</v>
      </c>
      <c r="B3147" s="33">
        <f t="shared" si="553"/>
        <v>12</v>
      </c>
      <c r="C3147" s="33">
        <f t="shared" si="554"/>
        <v>2004</v>
      </c>
      <c r="D3147" s="34">
        <v>0.82299999999999995</v>
      </c>
      <c r="F3147" s="32">
        <v>39988</v>
      </c>
      <c r="G3147" s="33">
        <f t="shared" si="555"/>
        <v>6</v>
      </c>
      <c r="H3147" s="33">
        <f t="shared" si="556"/>
        <v>2009</v>
      </c>
      <c r="I3147" s="34">
        <v>3.8</v>
      </c>
      <c r="K3147" s="32">
        <v>35891</v>
      </c>
      <c r="L3147" s="33">
        <f t="shared" si="557"/>
        <v>4</v>
      </c>
      <c r="M3147" s="33">
        <f t="shared" si="558"/>
        <v>1998</v>
      </c>
      <c r="N3147" s="34">
        <v>15.48</v>
      </c>
      <c r="P3147" s="32">
        <v>36397</v>
      </c>
      <c r="Q3147" s="33">
        <f t="shared" si="559"/>
        <v>8</v>
      </c>
      <c r="R3147" s="33">
        <f t="shared" si="560"/>
        <v>1999</v>
      </c>
      <c r="S3147" s="34">
        <v>19.71</v>
      </c>
    </row>
    <row r="3148" spans="1:19">
      <c r="A3148" s="32">
        <v>38323</v>
      </c>
      <c r="B3148" s="33">
        <f t="shared" si="553"/>
        <v>12</v>
      </c>
      <c r="C3148" s="33">
        <f t="shared" si="554"/>
        <v>2004</v>
      </c>
      <c r="D3148" s="34">
        <v>0.78800000000000003</v>
      </c>
      <c r="F3148" s="32">
        <v>39989</v>
      </c>
      <c r="G3148" s="33">
        <f t="shared" si="555"/>
        <v>6</v>
      </c>
      <c r="H3148" s="33">
        <f t="shared" si="556"/>
        <v>2009</v>
      </c>
      <c r="I3148" s="34">
        <v>3.82</v>
      </c>
      <c r="K3148" s="32">
        <v>35892</v>
      </c>
      <c r="L3148" s="33">
        <f t="shared" si="557"/>
        <v>4</v>
      </c>
      <c r="M3148" s="33">
        <f t="shared" si="558"/>
        <v>1998</v>
      </c>
      <c r="N3148" s="34">
        <v>15.39</v>
      </c>
      <c r="P3148" s="32">
        <v>36398</v>
      </c>
      <c r="Q3148" s="33">
        <f t="shared" si="559"/>
        <v>8</v>
      </c>
      <c r="R3148" s="33">
        <f t="shared" si="560"/>
        <v>1999</v>
      </c>
      <c r="S3148" s="34">
        <v>19.8</v>
      </c>
    </row>
    <row r="3149" spans="1:19">
      <c r="A3149" s="32">
        <v>38324</v>
      </c>
      <c r="B3149" s="33">
        <f t="shared" si="553"/>
        <v>12</v>
      </c>
      <c r="C3149" s="33">
        <f t="shared" si="554"/>
        <v>2004</v>
      </c>
      <c r="D3149" s="34">
        <v>0.77500000000000002</v>
      </c>
      <c r="F3149" s="32">
        <v>39990</v>
      </c>
      <c r="G3149" s="33">
        <f t="shared" si="555"/>
        <v>6</v>
      </c>
      <c r="H3149" s="33">
        <f t="shared" si="556"/>
        <v>2009</v>
      </c>
      <c r="I3149" s="34">
        <v>3.81</v>
      </c>
      <c r="K3149" s="32">
        <v>35893</v>
      </c>
      <c r="L3149" s="33">
        <f t="shared" si="557"/>
        <v>4</v>
      </c>
      <c r="M3149" s="33">
        <f t="shared" si="558"/>
        <v>1998</v>
      </c>
      <c r="N3149" s="34">
        <v>15.71</v>
      </c>
      <c r="P3149" s="32">
        <v>36399</v>
      </c>
      <c r="Q3149" s="33">
        <f t="shared" si="559"/>
        <v>8</v>
      </c>
      <c r="R3149" s="33">
        <f t="shared" si="560"/>
        <v>1999</v>
      </c>
      <c r="S3149" s="34">
        <v>20.32</v>
      </c>
    </row>
    <row r="3150" spans="1:19">
      <c r="A3150" s="32">
        <v>38327</v>
      </c>
      <c r="B3150" s="33">
        <f t="shared" si="553"/>
        <v>12</v>
      </c>
      <c r="C3150" s="33">
        <f t="shared" si="554"/>
        <v>2004</v>
      </c>
      <c r="D3150" s="34">
        <v>0.78700000000000003</v>
      </c>
      <c r="F3150" s="32">
        <v>39993</v>
      </c>
      <c r="G3150" s="33">
        <f t="shared" si="555"/>
        <v>6</v>
      </c>
      <c r="H3150" s="33">
        <f t="shared" si="556"/>
        <v>2009</v>
      </c>
      <c r="I3150" s="34">
        <v>3.88</v>
      </c>
      <c r="K3150" s="32">
        <v>35894</v>
      </c>
      <c r="L3150" s="33">
        <f t="shared" si="557"/>
        <v>4</v>
      </c>
      <c r="M3150" s="33">
        <f t="shared" si="558"/>
        <v>1998</v>
      </c>
      <c r="N3150" s="34">
        <v>15.61</v>
      </c>
      <c r="P3150" s="32">
        <v>36403</v>
      </c>
      <c r="Q3150" s="33">
        <f t="shared" si="559"/>
        <v>8</v>
      </c>
      <c r="R3150" s="33">
        <f t="shared" si="560"/>
        <v>1999</v>
      </c>
      <c r="S3150" s="34">
        <v>21.08</v>
      </c>
    </row>
    <row r="3151" spans="1:19">
      <c r="A3151" s="32">
        <v>38328</v>
      </c>
      <c r="B3151" s="33">
        <f t="shared" si="553"/>
        <v>12</v>
      </c>
      <c r="C3151" s="33">
        <f t="shared" si="554"/>
        <v>2004</v>
      </c>
      <c r="D3151" s="34">
        <v>0.76100000000000001</v>
      </c>
      <c r="F3151" s="32">
        <v>39994</v>
      </c>
      <c r="G3151" s="33">
        <f t="shared" si="555"/>
        <v>6</v>
      </c>
      <c r="H3151" s="33">
        <f t="shared" si="556"/>
        <v>2009</v>
      </c>
      <c r="I3151" s="34">
        <v>3.72</v>
      </c>
      <c r="K3151" s="32">
        <v>35898</v>
      </c>
      <c r="L3151" s="33">
        <f t="shared" si="557"/>
        <v>4</v>
      </c>
      <c r="M3151" s="33">
        <f t="shared" si="558"/>
        <v>1998</v>
      </c>
      <c r="N3151" s="34">
        <v>15.35</v>
      </c>
      <c r="P3151" s="32">
        <v>36404</v>
      </c>
      <c r="Q3151" s="33">
        <f t="shared" si="559"/>
        <v>9</v>
      </c>
      <c r="R3151" s="33">
        <f t="shared" si="560"/>
        <v>1999</v>
      </c>
      <c r="S3151" s="34">
        <v>21.1</v>
      </c>
    </row>
    <row r="3152" spans="1:19">
      <c r="A3152" s="32">
        <v>38329</v>
      </c>
      <c r="B3152" s="33">
        <f t="shared" si="553"/>
        <v>12</v>
      </c>
      <c r="C3152" s="33">
        <f t="shared" si="554"/>
        <v>2004</v>
      </c>
      <c r="D3152" s="34">
        <v>0.753</v>
      </c>
      <c r="F3152" s="32">
        <v>39995</v>
      </c>
      <c r="G3152" s="33">
        <f t="shared" si="555"/>
        <v>7</v>
      </c>
      <c r="H3152" s="33">
        <f t="shared" si="556"/>
        <v>2009</v>
      </c>
      <c r="I3152" s="34">
        <v>3.63</v>
      </c>
      <c r="K3152" s="32">
        <v>35899</v>
      </c>
      <c r="L3152" s="33">
        <f t="shared" si="557"/>
        <v>4</v>
      </c>
      <c r="M3152" s="33">
        <f t="shared" si="558"/>
        <v>1998</v>
      </c>
      <c r="N3152" s="34">
        <v>15.18</v>
      </c>
      <c r="P3152" s="32">
        <v>36405</v>
      </c>
      <c r="Q3152" s="33">
        <f t="shared" si="559"/>
        <v>9</v>
      </c>
      <c r="R3152" s="33">
        <f t="shared" si="560"/>
        <v>1999</v>
      </c>
      <c r="S3152" s="34">
        <v>20.66</v>
      </c>
    </row>
    <row r="3153" spans="1:19">
      <c r="A3153" s="32">
        <v>38330</v>
      </c>
      <c r="B3153" s="33">
        <f t="shared" si="553"/>
        <v>12</v>
      </c>
      <c r="C3153" s="33">
        <f t="shared" si="554"/>
        <v>2004</v>
      </c>
      <c r="D3153" s="34">
        <v>0.75800000000000001</v>
      </c>
      <c r="F3153" s="32">
        <v>39996</v>
      </c>
      <c r="G3153" s="33">
        <f t="shared" si="555"/>
        <v>7</v>
      </c>
      <c r="H3153" s="33">
        <f t="shared" si="556"/>
        <v>2009</v>
      </c>
      <c r="I3153" s="34">
        <v>3.49</v>
      </c>
      <c r="K3153" s="32">
        <v>35900</v>
      </c>
      <c r="L3153" s="33">
        <f t="shared" si="557"/>
        <v>4</v>
      </c>
      <c r="M3153" s="33">
        <f t="shared" si="558"/>
        <v>1998</v>
      </c>
      <c r="N3153" s="34">
        <v>15.64</v>
      </c>
      <c r="P3153" s="32">
        <v>36406</v>
      </c>
      <c r="Q3153" s="33">
        <f t="shared" si="559"/>
        <v>9</v>
      </c>
      <c r="R3153" s="33">
        <f t="shared" si="560"/>
        <v>1999</v>
      </c>
      <c r="S3153" s="34">
        <v>20.74</v>
      </c>
    </row>
    <row r="3154" spans="1:19">
      <c r="A3154" s="32">
        <v>38331</v>
      </c>
      <c r="B3154" s="33">
        <f t="shared" si="553"/>
        <v>12</v>
      </c>
      <c r="C3154" s="33">
        <f t="shared" si="554"/>
        <v>2004</v>
      </c>
      <c r="D3154" s="34">
        <v>0.745</v>
      </c>
      <c r="F3154" s="32">
        <v>40000</v>
      </c>
      <c r="G3154" s="33">
        <f t="shared" si="555"/>
        <v>7</v>
      </c>
      <c r="H3154" s="33">
        <f t="shared" si="556"/>
        <v>2009</v>
      </c>
      <c r="I3154" s="34">
        <v>3.24</v>
      </c>
      <c r="K3154" s="32">
        <v>35901</v>
      </c>
      <c r="L3154" s="33">
        <f t="shared" si="557"/>
        <v>4</v>
      </c>
      <c r="M3154" s="33">
        <f t="shared" si="558"/>
        <v>1998</v>
      </c>
      <c r="N3154" s="34">
        <v>15.97</v>
      </c>
      <c r="P3154" s="32">
        <v>36409</v>
      </c>
      <c r="Q3154" s="33">
        <f t="shared" si="559"/>
        <v>9</v>
      </c>
      <c r="R3154" s="33">
        <f t="shared" si="560"/>
        <v>1999</v>
      </c>
      <c r="S3154" s="34">
        <v>21.14</v>
      </c>
    </row>
    <row r="3155" spans="1:19">
      <c r="A3155" s="32">
        <v>38334</v>
      </c>
      <c r="B3155" s="33">
        <f t="shared" si="553"/>
        <v>12</v>
      </c>
      <c r="C3155" s="33">
        <f t="shared" si="554"/>
        <v>2004</v>
      </c>
      <c r="D3155" s="34">
        <v>0.749</v>
      </c>
      <c r="F3155" s="32">
        <v>40001</v>
      </c>
      <c r="G3155" s="33">
        <f t="shared" si="555"/>
        <v>7</v>
      </c>
      <c r="H3155" s="33">
        <f t="shared" si="556"/>
        <v>2009</v>
      </c>
      <c r="I3155" s="34">
        <v>3.3</v>
      </c>
      <c r="K3155" s="32">
        <v>35902</v>
      </c>
      <c r="L3155" s="33">
        <f t="shared" si="557"/>
        <v>4</v>
      </c>
      <c r="M3155" s="33">
        <f t="shared" si="558"/>
        <v>1998</v>
      </c>
      <c r="N3155" s="34">
        <v>15.49</v>
      </c>
      <c r="P3155" s="32">
        <v>36410</v>
      </c>
      <c r="Q3155" s="33">
        <f t="shared" si="559"/>
        <v>9</v>
      </c>
      <c r="R3155" s="33">
        <f t="shared" si="560"/>
        <v>1999</v>
      </c>
      <c r="S3155" s="34">
        <v>21.71</v>
      </c>
    </row>
    <row r="3156" spans="1:19">
      <c r="A3156" s="32">
        <v>38335</v>
      </c>
      <c r="B3156" s="33">
        <f t="shared" si="553"/>
        <v>12</v>
      </c>
      <c r="C3156" s="33">
        <f t="shared" si="554"/>
        <v>2004</v>
      </c>
      <c r="D3156" s="34">
        <v>0.76900000000000002</v>
      </c>
      <c r="F3156" s="32">
        <v>40002</v>
      </c>
      <c r="G3156" s="33">
        <f t="shared" si="555"/>
        <v>7</v>
      </c>
      <c r="H3156" s="33">
        <f t="shared" si="556"/>
        <v>2009</v>
      </c>
      <c r="I3156" s="34">
        <v>3.22</v>
      </c>
      <c r="K3156" s="32">
        <v>35905</v>
      </c>
      <c r="L3156" s="33">
        <f t="shared" si="557"/>
        <v>4</v>
      </c>
      <c r="M3156" s="33">
        <f t="shared" si="558"/>
        <v>1998</v>
      </c>
      <c r="N3156" s="34">
        <v>15.52</v>
      </c>
      <c r="P3156" s="32">
        <v>36411</v>
      </c>
      <c r="Q3156" s="33">
        <f t="shared" si="559"/>
        <v>9</v>
      </c>
      <c r="R3156" s="33">
        <f t="shared" si="560"/>
        <v>1999</v>
      </c>
      <c r="S3156" s="34">
        <v>21.96</v>
      </c>
    </row>
    <row r="3157" spans="1:19">
      <c r="A3157" s="32">
        <v>38336</v>
      </c>
      <c r="B3157" s="33">
        <f t="shared" si="553"/>
        <v>12</v>
      </c>
      <c r="C3157" s="33">
        <f t="shared" si="554"/>
        <v>2004</v>
      </c>
      <c r="D3157" s="34">
        <v>0.80400000000000005</v>
      </c>
      <c r="F3157" s="32">
        <v>40003</v>
      </c>
      <c r="G3157" s="33">
        <f t="shared" si="555"/>
        <v>7</v>
      </c>
      <c r="H3157" s="33">
        <f t="shared" si="556"/>
        <v>2009</v>
      </c>
      <c r="I3157" s="34">
        <v>3.36</v>
      </c>
      <c r="K3157" s="32">
        <v>35906</v>
      </c>
      <c r="L3157" s="33">
        <f t="shared" si="557"/>
        <v>4</v>
      </c>
      <c r="M3157" s="33">
        <f t="shared" si="558"/>
        <v>1998</v>
      </c>
      <c r="N3157" s="34">
        <v>15.57</v>
      </c>
      <c r="P3157" s="32">
        <v>36412</v>
      </c>
      <c r="Q3157" s="33">
        <f t="shared" si="559"/>
        <v>9</v>
      </c>
      <c r="R3157" s="33">
        <f t="shared" si="560"/>
        <v>1999</v>
      </c>
      <c r="S3157" s="34">
        <v>22.51</v>
      </c>
    </row>
    <row r="3158" spans="1:19">
      <c r="A3158" s="32">
        <v>38337</v>
      </c>
      <c r="B3158" s="33">
        <f t="shared" si="553"/>
        <v>12</v>
      </c>
      <c r="C3158" s="33">
        <f t="shared" si="554"/>
        <v>2004</v>
      </c>
      <c r="D3158" s="34">
        <v>0.79800000000000004</v>
      </c>
      <c r="F3158" s="32">
        <v>40004</v>
      </c>
      <c r="G3158" s="33">
        <f t="shared" si="555"/>
        <v>7</v>
      </c>
      <c r="H3158" s="33">
        <f t="shared" si="556"/>
        <v>2009</v>
      </c>
      <c r="I3158" s="34">
        <v>3.24</v>
      </c>
      <c r="K3158" s="32">
        <v>35907</v>
      </c>
      <c r="L3158" s="33">
        <f t="shared" si="557"/>
        <v>4</v>
      </c>
      <c r="M3158" s="33">
        <f t="shared" si="558"/>
        <v>1998</v>
      </c>
      <c r="N3158" s="34">
        <v>15.07</v>
      </c>
      <c r="P3158" s="32">
        <v>36413</v>
      </c>
      <c r="Q3158" s="33">
        <f t="shared" si="559"/>
        <v>9</v>
      </c>
      <c r="R3158" s="33">
        <f t="shared" si="560"/>
        <v>1999</v>
      </c>
      <c r="S3158" s="34">
        <v>22.36</v>
      </c>
    </row>
    <row r="3159" spans="1:19">
      <c r="A3159" s="32">
        <v>38338</v>
      </c>
      <c r="B3159" s="33">
        <f t="shared" si="553"/>
        <v>12</v>
      </c>
      <c r="C3159" s="33">
        <f t="shared" si="554"/>
        <v>2004</v>
      </c>
      <c r="D3159" s="34">
        <v>0.79800000000000004</v>
      </c>
      <c r="F3159" s="32">
        <v>40007</v>
      </c>
      <c r="G3159" s="33">
        <f t="shared" si="555"/>
        <v>7</v>
      </c>
      <c r="H3159" s="33">
        <f t="shared" si="556"/>
        <v>2009</v>
      </c>
      <c r="I3159" s="34">
        <v>3.17</v>
      </c>
      <c r="K3159" s="32">
        <v>35908</v>
      </c>
      <c r="L3159" s="33">
        <f t="shared" si="557"/>
        <v>4</v>
      </c>
      <c r="M3159" s="33">
        <f t="shared" si="558"/>
        <v>1998</v>
      </c>
      <c r="N3159" s="34">
        <v>13.09</v>
      </c>
      <c r="P3159" s="32">
        <v>36416</v>
      </c>
      <c r="Q3159" s="33">
        <f t="shared" si="559"/>
        <v>9</v>
      </c>
      <c r="R3159" s="33">
        <f t="shared" si="560"/>
        <v>1999</v>
      </c>
      <c r="S3159" s="34">
        <v>22.98</v>
      </c>
    </row>
    <row r="3160" spans="1:19">
      <c r="A3160" s="32">
        <v>38341</v>
      </c>
      <c r="B3160" s="33">
        <f t="shared" si="553"/>
        <v>12</v>
      </c>
      <c r="C3160" s="33">
        <f t="shared" si="554"/>
        <v>2004</v>
      </c>
      <c r="D3160" s="34">
        <v>0.81899999999999995</v>
      </c>
      <c r="F3160" s="32">
        <v>40008</v>
      </c>
      <c r="G3160" s="33">
        <f t="shared" si="555"/>
        <v>7</v>
      </c>
      <c r="H3160" s="33">
        <f t="shared" si="556"/>
        <v>2009</v>
      </c>
      <c r="I3160" s="34">
        <v>3.29</v>
      </c>
      <c r="K3160" s="32">
        <v>35909</v>
      </c>
      <c r="L3160" s="33">
        <f t="shared" si="557"/>
        <v>4</v>
      </c>
      <c r="M3160" s="33">
        <f t="shared" si="558"/>
        <v>1998</v>
      </c>
      <c r="N3160" s="34">
        <v>13.23</v>
      </c>
      <c r="P3160" s="32">
        <v>36417</v>
      </c>
      <c r="Q3160" s="33">
        <f t="shared" si="559"/>
        <v>9</v>
      </c>
      <c r="R3160" s="33">
        <f t="shared" si="560"/>
        <v>1999</v>
      </c>
      <c r="S3160" s="34">
        <v>23.18</v>
      </c>
    </row>
    <row r="3161" spans="1:19">
      <c r="A3161" s="32">
        <v>38342</v>
      </c>
      <c r="B3161" s="33">
        <f t="shared" si="553"/>
        <v>12</v>
      </c>
      <c r="C3161" s="33">
        <f t="shared" si="554"/>
        <v>2004</v>
      </c>
      <c r="D3161" s="34">
        <v>0.81</v>
      </c>
      <c r="F3161" s="32">
        <v>40009</v>
      </c>
      <c r="G3161" s="33">
        <f t="shared" si="555"/>
        <v>7</v>
      </c>
      <c r="H3161" s="33">
        <f t="shared" si="556"/>
        <v>2009</v>
      </c>
      <c r="I3161" s="34">
        <v>3.37</v>
      </c>
      <c r="K3161" s="32">
        <v>35912</v>
      </c>
      <c r="L3161" s="33">
        <f t="shared" si="557"/>
        <v>4</v>
      </c>
      <c r="M3161" s="33">
        <f t="shared" si="558"/>
        <v>1998</v>
      </c>
      <c r="N3161" s="34">
        <v>15.43</v>
      </c>
      <c r="P3161" s="32">
        <v>36418</v>
      </c>
      <c r="Q3161" s="33">
        <f t="shared" si="559"/>
        <v>9</v>
      </c>
      <c r="R3161" s="33">
        <f t="shared" si="560"/>
        <v>1999</v>
      </c>
      <c r="S3161" s="34">
        <v>23.25</v>
      </c>
    </row>
    <row r="3162" spans="1:19">
      <c r="A3162" s="32">
        <v>38343</v>
      </c>
      <c r="B3162" s="33">
        <f t="shared" si="553"/>
        <v>12</v>
      </c>
      <c r="C3162" s="33">
        <f t="shared" si="554"/>
        <v>2004</v>
      </c>
      <c r="D3162" s="34">
        <v>0.749</v>
      </c>
      <c r="F3162" s="32">
        <v>40010</v>
      </c>
      <c r="G3162" s="33">
        <f t="shared" si="555"/>
        <v>7</v>
      </c>
      <c r="H3162" s="33">
        <f t="shared" si="556"/>
        <v>2009</v>
      </c>
      <c r="I3162" s="34">
        <v>3.21</v>
      </c>
      <c r="K3162" s="32">
        <v>35913</v>
      </c>
      <c r="L3162" s="33">
        <f t="shared" si="557"/>
        <v>4</v>
      </c>
      <c r="M3162" s="33">
        <f t="shared" si="558"/>
        <v>1998</v>
      </c>
      <c r="N3162" s="34">
        <v>15.9</v>
      </c>
      <c r="P3162" s="32">
        <v>36419</v>
      </c>
      <c r="Q3162" s="33">
        <f t="shared" si="559"/>
        <v>9</v>
      </c>
      <c r="R3162" s="33">
        <f t="shared" si="560"/>
        <v>1999</v>
      </c>
      <c r="S3162" s="34">
        <v>23.06</v>
      </c>
    </row>
    <row r="3163" spans="1:19">
      <c r="A3163" s="32">
        <v>38344</v>
      </c>
      <c r="B3163" s="33">
        <f t="shared" si="553"/>
        <v>12</v>
      </c>
      <c r="C3163" s="33">
        <f t="shared" si="554"/>
        <v>2004</v>
      </c>
      <c r="D3163" s="34">
        <v>0.79300000000000004</v>
      </c>
      <c r="F3163" s="32">
        <v>40011</v>
      </c>
      <c r="G3163" s="33">
        <f t="shared" si="555"/>
        <v>7</v>
      </c>
      <c r="H3163" s="33">
        <f t="shared" si="556"/>
        <v>2009</v>
      </c>
      <c r="I3163" s="34">
        <v>3.39</v>
      </c>
      <c r="K3163" s="32">
        <v>35914</v>
      </c>
      <c r="L3163" s="33">
        <f t="shared" si="557"/>
        <v>4</v>
      </c>
      <c r="M3163" s="33">
        <f t="shared" si="558"/>
        <v>1998</v>
      </c>
      <c r="N3163" s="34">
        <v>15.43</v>
      </c>
      <c r="P3163" s="32">
        <v>36420</v>
      </c>
      <c r="Q3163" s="33">
        <f t="shared" si="559"/>
        <v>9</v>
      </c>
      <c r="R3163" s="33">
        <f t="shared" si="560"/>
        <v>1999</v>
      </c>
      <c r="S3163" s="34">
        <v>22.93</v>
      </c>
    </row>
    <row r="3164" spans="1:19">
      <c r="A3164" s="32">
        <v>38348</v>
      </c>
      <c r="B3164" s="33">
        <f t="shared" si="553"/>
        <v>12</v>
      </c>
      <c r="C3164" s="33">
        <f t="shared" si="554"/>
        <v>2004</v>
      </c>
      <c r="D3164" s="34">
        <v>0.73</v>
      </c>
      <c r="F3164" s="32">
        <v>40014</v>
      </c>
      <c r="G3164" s="33">
        <f t="shared" si="555"/>
        <v>7</v>
      </c>
      <c r="H3164" s="33">
        <f t="shared" si="556"/>
        <v>2009</v>
      </c>
      <c r="I3164" s="34">
        <v>3.49</v>
      </c>
      <c r="K3164" s="32">
        <v>35915</v>
      </c>
      <c r="L3164" s="33">
        <f t="shared" si="557"/>
        <v>4</v>
      </c>
      <c r="M3164" s="33">
        <f t="shared" si="558"/>
        <v>1998</v>
      </c>
      <c r="N3164" s="34">
        <v>15.56</v>
      </c>
      <c r="P3164" s="32">
        <v>36423</v>
      </c>
      <c r="Q3164" s="33">
        <f t="shared" si="559"/>
        <v>9</v>
      </c>
      <c r="R3164" s="33">
        <f t="shared" si="560"/>
        <v>1999</v>
      </c>
      <c r="S3164" s="34">
        <v>22.85</v>
      </c>
    </row>
    <row r="3165" spans="1:19">
      <c r="A3165" s="32">
        <v>38349</v>
      </c>
      <c r="B3165" s="33">
        <f t="shared" si="553"/>
        <v>12</v>
      </c>
      <c r="C3165" s="33">
        <f t="shared" si="554"/>
        <v>2004</v>
      </c>
      <c r="D3165" s="34">
        <v>0.73899999999999999</v>
      </c>
      <c r="F3165" s="32">
        <v>40015</v>
      </c>
      <c r="G3165" s="33">
        <f t="shared" si="555"/>
        <v>7</v>
      </c>
      <c r="H3165" s="33">
        <f t="shared" si="556"/>
        <v>2009</v>
      </c>
      <c r="I3165" s="34">
        <v>3.48</v>
      </c>
      <c r="K3165" s="32">
        <v>35916</v>
      </c>
      <c r="L3165" s="33">
        <f t="shared" si="557"/>
        <v>5</v>
      </c>
      <c r="M3165" s="33">
        <f t="shared" si="558"/>
        <v>1998</v>
      </c>
      <c r="N3165" s="34">
        <v>16.25</v>
      </c>
      <c r="P3165" s="32">
        <v>36424</v>
      </c>
      <c r="Q3165" s="33">
        <f t="shared" si="559"/>
        <v>9</v>
      </c>
      <c r="R3165" s="33">
        <f t="shared" si="560"/>
        <v>1999</v>
      </c>
      <c r="S3165" s="34">
        <v>22.68</v>
      </c>
    </row>
    <row r="3166" spans="1:19">
      <c r="A3166" s="32">
        <v>38350</v>
      </c>
      <c r="B3166" s="33">
        <f t="shared" si="553"/>
        <v>12</v>
      </c>
      <c r="C3166" s="33">
        <f t="shared" si="554"/>
        <v>2004</v>
      </c>
      <c r="D3166" s="34">
        <v>0.749</v>
      </c>
      <c r="F3166" s="32">
        <v>40016</v>
      </c>
      <c r="G3166" s="33">
        <f t="shared" si="555"/>
        <v>7</v>
      </c>
      <c r="H3166" s="33">
        <f t="shared" si="556"/>
        <v>2009</v>
      </c>
      <c r="I3166" s="34">
        <v>3.49</v>
      </c>
      <c r="K3166" s="32">
        <v>35919</v>
      </c>
      <c r="L3166" s="33">
        <f t="shared" si="557"/>
        <v>5</v>
      </c>
      <c r="M3166" s="33">
        <f t="shared" si="558"/>
        <v>1998</v>
      </c>
      <c r="N3166" s="34">
        <v>15.98</v>
      </c>
      <c r="P3166" s="32">
        <v>36425</v>
      </c>
      <c r="Q3166" s="33">
        <f t="shared" si="559"/>
        <v>9</v>
      </c>
      <c r="R3166" s="33">
        <f t="shared" si="560"/>
        <v>1999</v>
      </c>
      <c r="S3166" s="34">
        <v>22.49</v>
      </c>
    </row>
    <row r="3167" spans="1:19">
      <c r="A3167" s="32">
        <v>38351</v>
      </c>
      <c r="B3167" s="33">
        <f t="shared" si="553"/>
        <v>12</v>
      </c>
      <c r="C3167" s="33">
        <f t="shared" si="554"/>
        <v>2004</v>
      </c>
      <c r="D3167" s="34">
        <v>0.749</v>
      </c>
      <c r="F3167" s="32">
        <v>40017</v>
      </c>
      <c r="G3167" s="33">
        <f t="shared" si="555"/>
        <v>7</v>
      </c>
      <c r="H3167" s="33">
        <f t="shared" si="556"/>
        <v>2009</v>
      </c>
      <c r="I3167" s="34">
        <v>3.66</v>
      </c>
      <c r="K3167" s="32">
        <v>35920</v>
      </c>
      <c r="L3167" s="33">
        <f t="shared" si="557"/>
        <v>5</v>
      </c>
      <c r="M3167" s="33">
        <f t="shared" si="558"/>
        <v>1998</v>
      </c>
      <c r="N3167" s="34">
        <v>15.48</v>
      </c>
      <c r="P3167" s="32">
        <v>36426</v>
      </c>
      <c r="Q3167" s="33">
        <f t="shared" si="559"/>
        <v>9</v>
      </c>
      <c r="R3167" s="33">
        <f t="shared" si="560"/>
        <v>1999</v>
      </c>
      <c r="S3167" s="34">
        <v>23.41</v>
      </c>
    </row>
    <row r="3168" spans="1:19">
      <c r="A3168" s="32">
        <v>38355</v>
      </c>
      <c r="B3168" s="33">
        <f t="shared" si="553"/>
        <v>1</v>
      </c>
      <c r="C3168" s="33">
        <f t="shared" si="554"/>
        <v>2005</v>
      </c>
      <c r="D3168" s="34">
        <v>0.71599999999999997</v>
      </c>
      <c r="F3168" s="32">
        <v>40018</v>
      </c>
      <c r="G3168" s="33">
        <f t="shared" si="555"/>
        <v>7</v>
      </c>
      <c r="H3168" s="33">
        <f t="shared" si="556"/>
        <v>2009</v>
      </c>
      <c r="I3168" s="34">
        <v>3.37</v>
      </c>
      <c r="K3168" s="32">
        <v>35921</v>
      </c>
      <c r="L3168" s="33">
        <f t="shared" si="557"/>
        <v>5</v>
      </c>
      <c r="M3168" s="33">
        <f t="shared" si="558"/>
        <v>1998</v>
      </c>
      <c r="N3168" s="34">
        <v>15.45</v>
      </c>
      <c r="P3168" s="32">
        <v>36427</v>
      </c>
      <c r="Q3168" s="33">
        <f t="shared" si="559"/>
        <v>9</v>
      </c>
      <c r="R3168" s="33">
        <f t="shared" si="560"/>
        <v>1999</v>
      </c>
      <c r="S3168" s="34">
        <v>23.66</v>
      </c>
    </row>
    <row r="3169" spans="1:19">
      <c r="A3169" s="32">
        <v>38356</v>
      </c>
      <c r="B3169" s="33">
        <f t="shared" si="553"/>
        <v>1</v>
      </c>
      <c r="C3169" s="33">
        <f t="shared" si="554"/>
        <v>2005</v>
      </c>
      <c r="D3169" s="34">
        <v>0.71499999999999997</v>
      </c>
      <c r="F3169" s="32">
        <v>40021</v>
      </c>
      <c r="G3169" s="33">
        <f t="shared" si="555"/>
        <v>7</v>
      </c>
      <c r="H3169" s="33">
        <f t="shared" si="556"/>
        <v>2009</v>
      </c>
      <c r="I3169" s="34">
        <v>3.46</v>
      </c>
      <c r="K3169" s="32">
        <v>35922</v>
      </c>
      <c r="L3169" s="33">
        <f t="shared" si="557"/>
        <v>5</v>
      </c>
      <c r="M3169" s="33">
        <f t="shared" si="558"/>
        <v>1998</v>
      </c>
      <c r="N3169" s="34">
        <v>15.26</v>
      </c>
      <c r="P3169" s="32">
        <v>36430</v>
      </c>
      <c r="Q3169" s="33">
        <f t="shared" si="559"/>
        <v>9</v>
      </c>
      <c r="R3169" s="33">
        <f t="shared" si="560"/>
        <v>1999</v>
      </c>
      <c r="S3169" s="34">
        <v>23.6</v>
      </c>
    </row>
    <row r="3170" spans="1:19">
      <c r="A3170" s="32">
        <v>38357</v>
      </c>
      <c r="B3170" s="33">
        <f t="shared" si="553"/>
        <v>1</v>
      </c>
      <c r="C3170" s="33">
        <f t="shared" si="554"/>
        <v>2005</v>
      </c>
      <c r="D3170" s="34">
        <v>0.70299999999999996</v>
      </c>
      <c r="F3170" s="32">
        <v>40022</v>
      </c>
      <c r="G3170" s="33">
        <f t="shared" si="555"/>
        <v>7</v>
      </c>
      <c r="H3170" s="33">
        <f t="shared" si="556"/>
        <v>2009</v>
      </c>
      <c r="I3170" s="34">
        <v>3.49</v>
      </c>
      <c r="K3170" s="32">
        <v>35923</v>
      </c>
      <c r="L3170" s="33">
        <f t="shared" si="557"/>
        <v>5</v>
      </c>
      <c r="M3170" s="33">
        <f t="shared" si="558"/>
        <v>1998</v>
      </c>
      <c r="N3170" s="34">
        <v>15.21</v>
      </c>
      <c r="P3170" s="32">
        <v>36431</v>
      </c>
      <c r="Q3170" s="33">
        <f t="shared" si="559"/>
        <v>9</v>
      </c>
      <c r="R3170" s="33">
        <f t="shared" si="560"/>
        <v>1999</v>
      </c>
      <c r="S3170" s="34">
        <v>23.24</v>
      </c>
    </row>
    <row r="3171" spans="1:19">
      <c r="A3171" s="32">
        <v>38358</v>
      </c>
      <c r="B3171" s="33">
        <f t="shared" si="553"/>
        <v>1</v>
      </c>
      <c r="C3171" s="33">
        <f t="shared" si="554"/>
        <v>2005</v>
      </c>
      <c r="D3171" s="34">
        <v>0.71</v>
      </c>
      <c r="F3171" s="32">
        <v>40023</v>
      </c>
      <c r="G3171" s="33">
        <f t="shared" si="555"/>
        <v>7</v>
      </c>
      <c r="H3171" s="33">
        <f t="shared" si="556"/>
        <v>2009</v>
      </c>
      <c r="I3171" s="34">
        <v>3.41</v>
      </c>
      <c r="K3171" s="32">
        <v>35926</v>
      </c>
      <c r="L3171" s="33">
        <f t="shared" si="557"/>
        <v>5</v>
      </c>
      <c r="M3171" s="33">
        <f t="shared" si="558"/>
        <v>1998</v>
      </c>
      <c r="N3171" s="34">
        <v>15.26</v>
      </c>
      <c r="P3171" s="32">
        <v>36432</v>
      </c>
      <c r="Q3171" s="33">
        <f t="shared" si="559"/>
        <v>9</v>
      </c>
      <c r="R3171" s="33">
        <f t="shared" si="560"/>
        <v>1999</v>
      </c>
      <c r="S3171" s="34">
        <v>23.46</v>
      </c>
    </row>
    <row r="3172" spans="1:19">
      <c r="A3172" s="32">
        <v>38359</v>
      </c>
      <c r="B3172" s="33">
        <f t="shared" ref="B3172:B3235" si="561">+MONTH(A3172)</f>
        <v>1</v>
      </c>
      <c r="C3172" s="33">
        <f t="shared" ref="C3172:C3235" si="562">+YEAR(A3172)</f>
        <v>2005</v>
      </c>
      <c r="D3172" s="34">
        <v>0.72</v>
      </c>
      <c r="F3172" s="32">
        <v>40024</v>
      </c>
      <c r="G3172" s="33">
        <f t="shared" ref="G3172:G3235" si="563">+MONTH(F3172)</f>
        <v>7</v>
      </c>
      <c r="H3172" s="33">
        <f t="shared" ref="H3172:H3235" si="564">+YEAR(F3172)</f>
        <v>2009</v>
      </c>
      <c r="I3172" s="34">
        <v>3.34</v>
      </c>
      <c r="K3172" s="32">
        <v>35927</v>
      </c>
      <c r="L3172" s="33">
        <f t="shared" ref="L3172:L3235" si="565">+MONTH(K3172)</f>
        <v>5</v>
      </c>
      <c r="M3172" s="33">
        <f t="shared" ref="M3172:M3235" si="566">+YEAR(K3172)</f>
        <v>1998</v>
      </c>
      <c r="N3172" s="34">
        <v>15.21</v>
      </c>
      <c r="P3172" s="32">
        <v>36433</v>
      </c>
      <c r="Q3172" s="33">
        <f t="shared" ref="Q3172:Q3235" si="567">+MONTH(P3172)</f>
        <v>9</v>
      </c>
      <c r="R3172" s="33">
        <f t="shared" si="560"/>
        <v>1999</v>
      </c>
      <c r="S3172" s="34">
        <v>22.98</v>
      </c>
    </row>
    <row r="3173" spans="1:19">
      <c r="A3173" s="32">
        <v>38362</v>
      </c>
      <c r="B3173" s="33">
        <f t="shared" si="561"/>
        <v>1</v>
      </c>
      <c r="C3173" s="33">
        <f t="shared" si="562"/>
        <v>2005</v>
      </c>
      <c r="D3173" s="34">
        <v>0.73099999999999998</v>
      </c>
      <c r="F3173" s="32">
        <v>40025</v>
      </c>
      <c r="G3173" s="33">
        <f t="shared" si="563"/>
        <v>7</v>
      </c>
      <c r="H3173" s="33">
        <f t="shared" si="564"/>
        <v>2009</v>
      </c>
      <c r="I3173" s="34">
        <v>3.34</v>
      </c>
      <c r="K3173" s="32">
        <v>35928</v>
      </c>
      <c r="L3173" s="33">
        <f t="shared" si="565"/>
        <v>5</v>
      </c>
      <c r="M3173" s="33">
        <f t="shared" si="566"/>
        <v>1998</v>
      </c>
      <c r="N3173" s="34">
        <v>15.01</v>
      </c>
      <c r="P3173" s="32">
        <v>36434</v>
      </c>
      <c r="Q3173" s="33">
        <f t="shared" si="567"/>
        <v>10</v>
      </c>
      <c r="R3173" s="33">
        <f t="shared" ref="R3173:R3236" si="568">+YEAR(P3173)</f>
        <v>1999</v>
      </c>
      <c r="S3173" s="34">
        <v>22.98</v>
      </c>
    </row>
    <row r="3174" spans="1:19">
      <c r="A3174" s="32">
        <v>38363</v>
      </c>
      <c r="B3174" s="33">
        <f t="shared" si="561"/>
        <v>1</v>
      </c>
      <c r="C3174" s="33">
        <f t="shared" si="562"/>
        <v>2005</v>
      </c>
      <c r="D3174" s="34">
        <v>0.73099999999999998</v>
      </c>
      <c r="F3174" s="32">
        <v>40028</v>
      </c>
      <c r="G3174" s="33">
        <f t="shared" si="563"/>
        <v>8</v>
      </c>
      <c r="H3174" s="33">
        <f t="shared" si="564"/>
        <v>2009</v>
      </c>
      <c r="I3174" s="34">
        <v>3.43</v>
      </c>
      <c r="K3174" s="32">
        <v>35929</v>
      </c>
      <c r="L3174" s="33">
        <f t="shared" si="565"/>
        <v>5</v>
      </c>
      <c r="M3174" s="33">
        <f t="shared" si="566"/>
        <v>1998</v>
      </c>
      <c r="N3174" s="34">
        <v>15.15</v>
      </c>
      <c r="P3174" s="32">
        <v>36437</v>
      </c>
      <c r="Q3174" s="33">
        <f t="shared" si="567"/>
        <v>10</v>
      </c>
      <c r="R3174" s="33">
        <f t="shared" si="568"/>
        <v>1999</v>
      </c>
      <c r="S3174" s="34">
        <v>23.3</v>
      </c>
    </row>
    <row r="3175" spans="1:19">
      <c r="A3175" s="32">
        <v>38364</v>
      </c>
      <c r="B3175" s="33">
        <f t="shared" si="561"/>
        <v>1</v>
      </c>
      <c r="C3175" s="33">
        <f t="shared" si="562"/>
        <v>2005</v>
      </c>
      <c r="D3175" s="34">
        <v>0.73</v>
      </c>
      <c r="F3175" s="32">
        <v>40029</v>
      </c>
      <c r="G3175" s="33">
        <f t="shared" si="563"/>
        <v>8</v>
      </c>
      <c r="H3175" s="33">
        <f t="shared" si="564"/>
        <v>2009</v>
      </c>
      <c r="I3175" s="34">
        <v>3.53</v>
      </c>
      <c r="K3175" s="32">
        <v>35930</v>
      </c>
      <c r="L3175" s="33">
        <f t="shared" si="565"/>
        <v>5</v>
      </c>
      <c r="M3175" s="33">
        <f t="shared" si="566"/>
        <v>1998</v>
      </c>
      <c r="N3175" s="34">
        <v>14.51</v>
      </c>
      <c r="P3175" s="32">
        <v>36438</v>
      </c>
      <c r="Q3175" s="33">
        <f t="shared" si="567"/>
        <v>10</v>
      </c>
      <c r="R3175" s="33">
        <f t="shared" si="568"/>
        <v>1999</v>
      </c>
      <c r="S3175" s="34">
        <v>22.64</v>
      </c>
    </row>
    <row r="3176" spans="1:19">
      <c r="A3176" s="32">
        <v>38365</v>
      </c>
      <c r="B3176" s="33">
        <f t="shared" si="561"/>
        <v>1</v>
      </c>
      <c r="C3176" s="33">
        <f t="shared" si="562"/>
        <v>2005</v>
      </c>
      <c r="D3176" s="34">
        <v>0.752</v>
      </c>
      <c r="F3176" s="32">
        <v>40030</v>
      </c>
      <c r="G3176" s="33">
        <f t="shared" si="563"/>
        <v>8</v>
      </c>
      <c r="H3176" s="33">
        <f t="shared" si="564"/>
        <v>2009</v>
      </c>
      <c r="I3176" s="34">
        <v>3.61</v>
      </c>
      <c r="K3176" s="32">
        <v>35933</v>
      </c>
      <c r="L3176" s="33">
        <f t="shared" si="565"/>
        <v>5</v>
      </c>
      <c r="M3176" s="33">
        <f t="shared" si="566"/>
        <v>1998</v>
      </c>
      <c r="N3176" s="34">
        <v>14.15</v>
      </c>
      <c r="P3176" s="32">
        <v>36439</v>
      </c>
      <c r="Q3176" s="33">
        <f t="shared" si="567"/>
        <v>10</v>
      </c>
      <c r="R3176" s="33">
        <f t="shared" si="568"/>
        <v>1999</v>
      </c>
      <c r="S3176" s="34">
        <v>23.07</v>
      </c>
    </row>
    <row r="3177" spans="1:19">
      <c r="A3177" s="32">
        <v>38366</v>
      </c>
      <c r="B3177" s="33">
        <f t="shared" si="561"/>
        <v>1</v>
      </c>
      <c r="C3177" s="33">
        <f t="shared" si="562"/>
        <v>2005</v>
      </c>
      <c r="D3177" s="34">
        <v>0.75800000000000001</v>
      </c>
      <c r="F3177" s="32">
        <v>40031</v>
      </c>
      <c r="G3177" s="33">
        <f t="shared" si="563"/>
        <v>8</v>
      </c>
      <c r="H3177" s="33">
        <f t="shared" si="564"/>
        <v>2009</v>
      </c>
      <c r="I3177" s="34">
        <v>3.78</v>
      </c>
      <c r="K3177" s="32">
        <v>35934</v>
      </c>
      <c r="L3177" s="33">
        <f t="shared" si="565"/>
        <v>5</v>
      </c>
      <c r="M3177" s="33">
        <f t="shared" si="566"/>
        <v>1998</v>
      </c>
      <c r="N3177" s="34">
        <v>13.01</v>
      </c>
      <c r="P3177" s="32">
        <v>36440</v>
      </c>
      <c r="Q3177" s="33">
        <f t="shared" si="567"/>
        <v>10</v>
      </c>
      <c r="R3177" s="33">
        <f t="shared" si="568"/>
        <v>1999</v>
      </c>
      <c r="S3177" s="34">
        <v>22.33</v>
      </c>
    </row>
    <row r="3178" spans="1:19">
      <c r="A3178" s="32">
        <v>38370</v>
      </c>
      <c r="B3178" s="33">
        <f t="shared" si="561"/>
        <v>1</v>
      </c>
      <c r="C3178" s="33">
        <f t="shared" si="562"/>
        <v>2005</v>
      </c>
      <c r="D3178" s="34">
        <v>0.76800000000000002</v>
      </c>
      <c r="F3178" s="32">
        <v>40032</v>
      </c>
      <c r="G3178" s="33">
        <f t="shared" si="563"/>
        <v>8</v>
      </c>
      <c r="H3178" s="33">
        <f t="shared" si="564"/>
        <v>2009</v>
      </c>
      <c r="I3178" s="34">
        <v>3.57</v>
      </c>
      <c r="K3178" s="32">
        <v>35935</v>
      </c>
      <c r="L3178" s="33">
        <f t="shared" si="565"/>
        <v>5</v>
      </c>
      <c r="M3178" s="33">
        <f t="shared" si="566"/>
        <v>1998</v>
      </c>
      <c r="N3178" s="34">
        <v>13.36</v>
      </c>
      <c r="P3178" s="32">
        <v>36441</v>
      </c>
      <c r="Q3178" s="33">
        <f t="shared" si="567"/>
        <v>10</v>
      </c>
      <c r="R3178" s="33">
        <f t="shared" si="568"/>
        <v>1999</v>
      </c>
      <c r="S3178" s="34">
        <v>20.78</v>
      </c>
    </row>
    <row r="3179" spans="1:19">
      <c r="A3179" s="32">
        <v>38371</v>
      </c>
      <c r="B3179" s="33">
        <f t="shared" si="561"/>
        <v>1</v>
      </c>
      <c r="C3179" s="33">
        <f t="shared" si="562"/>
        <v>2005</v>
      </c>
      <c r="D3179" s="34">
        <v>0.75</v>
      </c>
      <c r="F3179" s="32">
        <v>40035</v>
      </c>
      <c r="G3179" s="33">
        <f t="shared" si="563"/>
        <v>8</v>
      </c>
      <c r="H3179" s="33">
        <f t="shared" si="564"/>
        <v>2009</v>
      </c>
      <c r="I3179" s="34">
        <v>3.55</v>
      </c>
      <c r="K3179" s="32">
        <v>35936</v>
      </c>
      <c r="L3179" s="33">
        <f t="shared" si="565"/>
        <v>5</v>
      </c>
      <c r="M3179" s="33">
        <f t="shared" si="566"/>
        <v>1998</v>
      </c>
      <c r="N3179" s="34">
        <v>14.21</v>
      </c>
      <c r="P3179" s="32">
        <v>36444</v>
      </c>
      <c r="Q3179" s="33">
        <f t="shared" si="567"/>
        <v>10</v>
      </c>
      <c r="R3179" s="33">
        <f t="shared" si="568"/>
        <v>1999</v>
      </c>
      <c r="S3179" s="34">
        <v>20.84</v>
      </c>
    </row>
    <row r="3180" spans="1:19">
      <c r="A3180" s="32">
        <v>38372</v>
      </c>
      <c r="B3180" s="33">
        <f t="shared" si="561"/>
        <v>1</v>
      </c>
      <c r="C3180" s="33">
        <f t="shared" si="562"/>
        <v>2005</v>
      </c>
      <c r="D3180" s="34">
        <v>0.73599999999999999</v>
      </c>
      <c r="F3180" s="32">
        <v>40036</v>
      </c>
      <c r="G3180" s="33">
        <f t="shared" si="563"/>
        <v>8</v>
      </c>
      <c r="H3180" s="33">
        <f t="shared" si="564"/>
        <v>2009</v>
      </c>
      <c r="I3180" s="34">
        <v>3.54</v>
      </c>
      <c r="K3180" s="32">
        <v>35937</v>
      </c>
      <c r="L3180" s="33">
        <f t="shared" si="565"/>
        <v>5</v>
      </c>
      <c r="M3180" s="33">
        <f t="shared" si="566"/>
        <v>1998</v>
      </c>
      <c r="N3180" s="34">
        <v>14.81</v>
      </c>
      <c r="P3180" s="32">
        <v>36445</v>
      </c>
      <c r="Q3180" s="33">
        <f t="shared" si="567"/>
        <v>10</v>
      </c>
      <c r="R3180" s="33">
        <f t="shared" si="568"/>
        <v>1999</v>
      </c>
      <c r="S3180" s="34">
        <v>21.89</v>
      </c>
    </row>
    <row r="3181" spans="1:19">
      <c r="A3181" s="32">
        <v>38373</v>
      </c>
      <c r="B3181" s="33">
        <f t="shared" si="561"/>
        <v>1</v>
      </c>
      <c r="C3181" s="33">
        <f t="shared" si="562"/>
        <v>2005</v>
      </c>
      <c r="D3181" s="34">
        <v>0.747</v>
      </c>
      <c r="F3181" s="32">
        <v>40037</v>
      </c>
      <c r="G3181" s="33">
        <f t="shared" si="563"/>
        <v>8</v>
      </c>
      <c r="H3181" s="33">
        <f t="shared" si="564"/>
        <v>2009</v>
      </c>
      <c r="I3181" s="34">
        <v>3.36</v>
      </c>
      <c r="K3181" s="32">
        <v>35941</v>
      </c>
      <c r="L3181" s="33">
        <f t="shared" si="565"/>
        <v>5</v>
      </c>
      <c r="M3181" s="33">
        <f t="shared" si="566"/>
        <v>1998</v>
      </c>
      <c r="N3181" s="34">
        <v>14.9</v>
      </c>
      <c r="P3181" s="32">
        <v>36446</v>
      </c>
      <c r="Q3181" s="33">
        <f t="shared" si="567"/>
        <v>10</v>
      </c>
      <c r="R3181" s="33">
        <f t="shared" si="568"/>
        <v>1999</v>
      </c>
      <c r="S3181" s="34">
        <v>22.26</v>
      </c>
    </row>
    <row r="3182" spans="1:19">
      <c r="A3182" s="32">
        <v>38376</v>
      </c>
      <c r="B3182" s="33">
        <f t="shared" si="561"/>
        <v>1</v>
      </c>
      <c r="C3182" s="33">
        <f t="shared" si="562"/>
        <v>2005</v>
      </c>
      <c r="D3182" s="34">
        <v>0.753</v>
      </c>
      <c r="F3182" s="32">
        <v>40038</v>
      </c>
      <c r="G3182" s="33">
        <f t="shared" si="563"/>
        <v>8</v>
      </c>
      <c r="H3182" s="33">
        <f t="shared" si="564"/>
        <v>2009</v>
      </c>
      <c r="I3182" s="34">
        <v>3.34</v>
      </c>
      <c r="K3182" s="32">
        <v>35942</v>
      </c>
      <c r="L3182" s="33">
        <f t="shared" si="565"/>
        <v>5</v>
      </c>
      <c r="M3182" s="33">
        <f t="shared" si="566"/>
        <v>1998</v>
      </c>
      <c r="N3182" s="34">
        <v>14.98</v>
      </c>
      <c r="P3182" s="32">
        <v>36447</v>
      </c>
      <c r="Q3182" s="33">
        <f t="shared" si="567"/>
        <v>10</v>
      </c>
      <c r="R3182" s="33">
        <f t="shared" si="568"/>
        <v>1999</v>
      </c>
      <c r="S3182" s="34">
        <v>22.28</v>
      </c>
    </row>
    <row r="3183" spans="1:19">
      <c r="A3183" s="32">
        <v>38377</v>
      </c>
      <c r="B3183" s="33">
        <f t="shared" si="561"/>
        <v>1</v>
      </c>
      <c r="C3183" s="33">
        <f t="shared" si="562"/>
        <v>2005</v>
      </c>
      <c r="D3183" s="34">
        <v>0.755</v>
      </c>
      <c r="F3183" s="32">
        <v>40039</v>
      </c>
      <c r="G3183" s="33">
        <f t="shared" si="563"/>
        <v>8</v>
      </c>
      <c r="H3183" s="33">
        <f t="shared" si="564"/>
        <v>2009</v>
      </c>
      <c r="I3183" s="34">
        <v>3.18</v>
      </c>
      <c r="K3183" s="32">
        <v>35943</v>
      </c>
      <c r="L3183" s="33">
        <f t="shared" si="565"/>
        <v>5</v>
      </c>
      <c r="M3183" s="33">
        <f t="shared" si="566"/>
        <v>1998</v>
      </c>
      <c r="N3183" s="34">
        <v>14.88</v>
      </c>
      <c r="P3183" s="32">
        <v>36448</v>
      </c>
      <c r="Q3183" s="33">
        <f t="shared" si="567"/>
        <v>10</v>
      </c>
      <c r="R3183" s="33">
        <f t="shared" si="568"/>
        <v>1999</v>
      </c>
      <c r="S3183" s="34">
        <v>21.65</v>
      </c>
    </row>
    <row r="3184" spans="1:19">
      <c r="A3184" s="32">
        <v>38378</v>
      </c>
      <c r="B3184" s="33">
        <f t="shared" si="561"/>
        <v>1</v>
      </c>
      <c r="C3184" s="33">
        <f t="shared" si="562"/>
        <v>2005</v>
      </c>
      <c r="D3184" s="34">
        <v>0.753</v>
      </c>
      <c r="F3184" s="32">
        <v>40042</v>
      </c>
      <c r="G3184" s="33">
        <f t="shared" si="563"/>
        <v>8</v>
      </c>
      <c r="H3184" s="33">
        <f t="shared" si="564"/>
        <v>2009</v>
      </c>
      <c r="I3184" s="34">
        <v>3.11</v>
      </c>
      <c r="K3184" s="32">
        <v>35944</v>
      </c>
      <c r="L3184" s="33">
        <f t="shared" si="565"/>
        <v>5</v>
      </c>
      <c r="M3184" s="33">
        <f t="shared" si="566"/>
        <v>1998</v>
      </c>
      <c r="N3184" s="34">
        <v>15.21</v>
      </c>
      <c r="P3184" s="32">
        <v>36451</v>
      </c>
      <c r="Q3184" s="33">
        <f t="shared" si="567"/>
        <v>10</v>
      </c>
      <c r="R3184" s="33">
        <f t="shared" si="568"/>
        <v>1999</v>
      </c>
      <c r="S3184" s="34">
        <v>22.26</v>
      </c>
    </row>
    <row r="3185" spans="1:19">
      <c r="A3185" s="32">
        <v>38379</v>
      </c>
      <c r="B3185" s="33">
        <f t="shared" si="561"/>
        <v>1</v>
      </c>
      <c r="C3185" s="33">
        <f t="shared" si="562"/>
        <v>2005</v>
      </c>
      <c r="D3185" s="34">
        <v>0.753</v>
      </c>
      <c r="F3185" s="32">
        <v>40043</v>
      </c>
      <c r="G3185" s="33">
        <f t="shared" si="563"/>
        <v>8</v>
      </c>
      <c r="H3185" s="33">
        <f t="shared" si="564"/>
        <v>2009</v>
      </c>
      <c r="I3185" s="34">
        <v>3.12</v>
      </c>
      <c r="K3185" s="32">
        <v>35947</v>
      </c>
      <c r="L3185" s="33">
        <f t="shared" si="565"/>
        <v>6</v>
      </c>
      <c r="M3185" s="33">
        <f t="shared" si="566"/>
        <v>1998</v>
      </c>
      <c r="N3185" s="34">
        <v>14.99</v>
      </c>
      <c r="P3185" s="32">
        <v>36452</v>
      </c>
      <c r="Q3185" s="33">
        <f t="shared" si="567"/>
        <v>10</v>
      </c>
      <c r="R3185" s="33">
        <f t="shared" si="568"/>
        <v>1999</v>
      </c>
      <c r="S3185" s="34">
        <v>21.59</v>
      </c>
    </row>
    <row r="3186" spans="1:19">
      <c r="A3186" s="32">
        <v>38380</v>
      </c>
      <c r="B3186" s="33">
        <f t="shared" si="561"/>
        <v>1</v>
      </c>
      <c r="C3186" s="33">
        <f t="shared" si="562"/>
        <v>2005</v>
      </c>
      <c r="D3186" s="34">
        <v>0.73299999999999998</v>
      </c>
      <c r="F3186" s="32">
        <v>40044</v>
      </c>
      <c r="G3186" s="33">
        <f t="shared" si="563"/>
        <v>8</v>
      </c>
      <c r="H3186" s="33">
        <f t="shared" si="564"/>
        <v>2009</v>
      </c>
      <c r="I3186" s="34">
        <v>3.03</v>
      </c>
      <c r="K3186" s="32">
        <v>35948</v>
      </c>
      <c r="L3186" s="33">
        <f t="shared" si="565"/>
        <v>6</v>
      </c>
      <c r="M3186" s="33">
        <f t="shared" si="566"/>
        <v>1998</v>
      </c>
      <c r="N3186" s="34">
        <v>14.81</v>
      </c>
      <c r="P3186" s="32">
        <v>36453</v>
      </c>
      <c r="Q3186" s="33">
        <f t="shared" si="567"/>
        <v>10</v>
      </c>
      <c r="R3186" s="33">
        <f t="shared" si="568"/>
        <v>1999</v>
      </c>
      <c r="S3186" s="34">
        <v>21.02</v>
      </c>
    </row>
    <row r="3187" spans="1:19">
      <c r="A3187" s="32">
        <v>38383</v>
      </c>
      <c r="B3187" s="33">
        <f t="shared" si="561"/>
        <v>1</v>
      </c>
      <c r="C3187" s="33">
        <f t="shared" si="562"/>
        <v>2005</v>
      </c>
      <c r="D3187" s="34">
        <v>0.73499999999999999</v>
      </c>
      <c r="F3187" s="32">
        <v>40045</v>
      </c>
      <c r="G3187" s="33">
        <f t="shared" si="563"/>
        <v>8</v>
      </c>
      <c r="H3187" s="33">
        <f t="shared" si="564"/>
        <v>2009</v>
      </c>
      <c r="I3187" s="34">
        <v>3.03</v>
      </c>
      <c r="K3187" s="32">
        <v>35949</v>
      </c>
      <c r="L3187" s="33">
        <f t="shared" si="565"/>
        <v>6</v>
      </c>
      <c r="M3187" s="33">
        <f t="shared" si="566"/>
        <v>1998</v>
      </c>
      <c r="N3187" s="34">
        <v>14.94</v>
      </c>
      <c r="P3187" s="32">
        <v>36454</v>
      </c>
      <c r="Q3187" s="33">
        <f t="shared" si="567"/>
        <v>10</v>
      </c>
      <c r="R3187" s="33">
        <f t="shared" si="568"/>
        <v>1999</v>
      </c>
      <c r="S3187" s="34">
        <v>21.68</v>
      </c>
    </row>
    <row r="3188" spans="1:19">
      <c r="A3188" s="32">
        <v>38384</v>
      </c>
      <c r="B3188" s="33">
        <f t="shared" si="561"/>
        <v>2</v>
      </c>
      <c r="C3188" s="33">
        <f t="shared" si="562"/>
        <v>2005</v>
      </c>
      <c r="D3188" s="34">
        <v>0.73399999999999999</v>
      </c>
      <c r="F3188" s="32">
        <v>40046</v>
      </c>
      <c r="G3188" s="33">
        <f t="shared" si="563"/>
        <v>8</v>
      </c>
      <c r="H3188" s="33">
        <f t="shared" si="564"/>
        <v>2009</v>
      </c>
      <c r="I3188" s="34">
        <v>2.78</v>
      </c>
      <c r="K3188" s="32">
        <v>35950</v>
      </c>
      <c r="L3188" s="33">
        <f t="shared" si="565"/>
        <v>6</v>
      </c>
      <c r="M3188" s="33">
        <f t="shared" si="566"/>
        <v>1998</v>
      </c>
      <c r="N3188" s="34">
        <v>15.24</v>
      </c>
      <c r="P3188" s="32">
        <v>36455</v>
      </c>
      <c r="Q3188" s="33">
        <f t="shared" si="567"/>
        <v>10</v>
      </c>
      <c r="R3188" s="33">
        <f t="shared" si="568"/>
        <v>1999</v>
      </c>
      <c r="S3188" s="34">
        <v>22.38</v>
      </c>
    </row>
    <row r="3189" spans="1:19">
      <c r="A3189" s="32">
        <v>38385</v>
      </c>
      <c r="B3189" s="33">
        <f t="shared" si="561"/>
        <v>2</v>
      </c>
      <c r="C3189" s="33">
        <f t="shared" si="562"/>
        <v>2005</v>
      </c>
      <c r="D3189" s="34">
        <v>0.73399999999999999</v>
      </c>
      <c r="F3189" s="32">
        <v>40049</v>
      </c>
      <c r="G3189" s="33">
        <f t="shared" si="563"/>
        <v>8</v>
      </c>
      <c r="H3189" s="33">
        <f t="shared" si="564"/>
        <v>2009</v>
      </c>
      <c r="I3189" s="34">
        <v>2.69</v>
      </c>
      <c r="K3189" s="32">
        <v>35951</v>
      </c>
      <c r="L3189" s="33">
        <f t="shared" si="565"/>
        <v>6</v>
      </c>
      <c r="M3189" s="33">
        <f t="shared" si="566"/>
        <v>1998</v>
      </c>
      <c r="N3189" s="34">
        <v>15.13</v>
      </c>
      <c r="P3189" s="32">
        <v>36458</v>
      </c>
      <c r="Q3189" s="33">
        <f t="shared" si="567"/>
        <v>10</v>
      </c>
      <c r="R3189" s="33">
        <f t="shared" si="568"/>
        <v>1999</v>
      </c>
      <c r="S3189" s="34">
        <v>22.45</v>
      </c>
    </row>
    <row r="3190" spans="1:19">
      <c r="A3190" s="32">
        <v>38386</v>
      </c>
      <c r="B3190" s="33">
        <f t="shared" si="561"/>
        <v>2</v>
      </c>
      <c r="C3190" s="33">
        <f t="shared" si="562"/>
        <v>2005</v>
      </c>
      <c r="D3190" s="34">
        <v>0.72799999999999998</v>
      </c>
      <c r="F3190" s="32">
        <v>40050</v>
      </c>
      <c r="G3190" s="33">
        <f t="shared" si="563"/>
        <v>8</v>
      </c>
      <c r="H3190" s="33">
        <f t="shared" si="564"/>
        <v>2009</v>
      </c>
      <c r="I3190" s="34">
        <v>2.85</v>
      </c>
      <c r="K3190" s="32">
        <v>35954</v>
      </c>
      <c r="L3190" s="33">
        <f t="shared" si="565"/>
        <v>6</v>
      </c>
      <c r="M3190" s="33">
        <f t="shared" si="566"/>
        <v>1998</v>
      </c>
      <c r="N3190" s="34">
        <v>14.49</v>
      </c>
      <c r="P3190" s="32">
        <v>36459</v>
      </c>
      <c r="Q3190" s="33">
        <f t="shared" si="567"/>
        <v>10</v>
      </c>
      <c r="R3190" s="33">
        <f t="shared" si="568"/>
        <v>1999</v>
      </c>
      <c r="S3190" s="34">
        <v>22.14</v>
      </c>
    </row>
    <row r="3191" spans="1:19">
      <c r="A3191" s="32">
        <v>38387</v>
      </c>
      <c r="B3191" s="33">
        <f t="shared" si="561"/>
        <v>2</v>
      </c>
      <c r="C3191" s="33">
        <f t="shared" si="562"/>
        <v>2005</v>
      </c>
      <c r="D3191" s="34">
        <v>0.72799999999999998</v>
      </c>
      <c r="F3191" s="32">
        <v>40051</v>
      </c>
      <c r="G3191" s="33">
        <f t="shared" si="563"/>
        <v>8</v>
      </c>
      <c r="H3191" s="33">
        <f t="shared" si="564"/>
        <v>2009</v>
      </c>
      <c r="I3191" s="34">
        <v>2.76</v>
      </c>
      <c r="K3191" s="32">
        <v>35955</v>
      </c>
      <c r="L3191" s="33">
        <f t="shared" si="565"/>
        <v>6</v>
      </c>
      <c r="M3191" s="33">
        <f t="shared" si="566"/>
        <v>1998</v>
      </c>
      <c r="N3191" s="34">
        <v>13.76</v>
      </c>
      <c r="P3191" s="32">
        <v>36460</v>
      </c>
      <c r="Q3191" s="33">
        <f t="shared" si="567"/>
        <v>10</v>
      </c>
      <c r="R3191" s="33">
        <f t="shared" si="568"/>
        <v>1999</v>
      </c>
      <c r="S3191" s="34">
        <v>22.18</v>
      </c>
    </row>
    <row r="3192" spans="1:19">
      <c r="A3192" s="32">
        <v>38390</v>
      </c>
      <c r="B3192" s="33">
        <f t="shared" si="561"/>
        <v>2</v>
      </c>
      <c r="C3192" s="33">
        <f t="shared" si="562"/>
        <v>2005</v>
      </c>
      <c r="D3192" s="34">
        <v>0.72799999999999998</v>
      </c>
      <c r="F3192" s="32">
        <v>40052</v>
      </c>
      <c r="G3192" s="33">
        <f t="shared" si="563"/>
        <v>8</v>
      </c>
      <c r="H3192" s="33">
        <f t="shared" si="564"/>
        <v>2009</v>
      </c>
      <c r="I3192" s="34">
        <v>2.76</v>
      </c>
      <c r="K3192" s="32">
        <v>35956</v>
      </c>
      <c r="L3192" s="33">
        <f t="shared" si="565"/>
        <v>6</v>
      </c>
      <c r="M3192" s="33">
        <f t="shared" si="566"/>
        <v>1998</v>
      </c>
      <c r="N3192" s="34">
        <v>13.54</v>
      </c>
      <c r="P3192" s="32">
        <v>36461</v>
      </c>
      <c r="Q3192" s="33">
        <f t="shared" si="567"/>
        <v>10</v>
      </c>
      <c r="R3192" s="33">
        <f t="shared" si="568"/>
        <v>1999</v>
      </c>
      <c r="S3192" s="34">
        <v>21.22</v>
      </c>
    </row>
    <row r="3193" spans="1:19">
      <c r="A3193" s="32">
        <v>38391</v>
      </c>
      <c r="B3193" s="33">
        <f t="shared" si="561"/>
        <v>2</v>
      </c>
      <c r="C3193" s="33">
        <f t="shared" si="562"/>
        <v>2005</v>
      </c>
      <c r="D3193" s="34">
        <v>0.73399999999999999</v>
      </c>
      <c r="F3193" s="32">
        <v>40053</v>
      </c>
      <c r="G3193" s="33">
        <f t="shared" si="563"/>
        <v>8</v>
      </c>
      <c r="H3193" s="33">
        <f t="shared" si="564"/>
        <v>2009</v>
      </c>
      <c r="I3193" s="34">
        <v>2.52</v>
      </c>
      <c r="K3193" s="32">
        <v>35957</v>
      </c>
      <c r="L3193" s="33">
        <f t="shared" si="565"/>
        <v>6</v>
      </c>
      <c r="M3193" s="33">
        <f t="shared" si="566"/>
        <v>1998</v>
      </c>
      <c r="N3193" s="34">
        <v>12.67</v>
      </c>
      <c r="P3193" s="32">
        <v>36462</v>
      </c>
      <c r="Q3193" s="33">
        <f t="shared" si="567"/>
        <v>10</v>
      </c>
      <c r="R3193" s="33">
        <f t="shared" si="568"/>
        <v>1999</v>
      </c>
      <c r="S3193" s="34">
        <v>21.11</v>
      </c>
    </row>
    <row r="3194" spans="1:19">
      <c r="A3194" s="32">
        <v>38392</v>
      </c>
      <c r="B3194" s="33">
        <f t="shared" si="561"/>
        <v>2</v>
      </c>
      <c r="C3194" s="33">
        <f t="shared" si="562"/>
        <v>2005</v>
      </c>
      <c r="D3194" s="34">
        <v>0.73399999999999999</v>
      </c>
      <c r="F3194" s="32">
        <v>40056</v>
      </c>
      <c r="G3194" s="33">
        <f t="shared" si="563"/>
        <v>8</v>
      </c>
      <c r="H3194" s="33">
        <f t="shared" si="564"/>
        <v>2009</v>
      </c>
      <c r="I3194" s="34">
        <v>2.42</v>
      </c>
      <c r="K3194" s="32">
        <v>35958</v>
      </c>
      <c r="L3194" s="33">
        <f t="shared" si="565"/>
        <v>6</v>
      </c>
      <c r="M3194" s="33">
        <f t="shared" si="566"/>
        <v>1998</v>
      </c>
      <c r="N3194" s="34">
        <v>12.66</v>
      </c>
      <c r="P3194" s="32">
        <v>36465</v>
      </c>
      <c r="Q3194" s="33">
        <f t="shared" si="567"/>
        <v>11</v>
      </c>
      <c r="R3194" s="33">
        <f t="shared" si="568"/>
        <v>1999</v>
      </c>
      <c r="S3194" s="34">
        <v>21.32</v>
      </c>
    </row>
    <row r="3195" spans="1:19">
      <c r="A3195" s="32">
        <v>38393</v>
      </c>
      <c r="B3195" s="33">
        <f t="shared" si="561"/>
        <v>2</v>
      </c>
      <c r="C3195" s="33">
        <f t="shared" si="562"/>
        <v>2005</v>
      </c>
      <c r="D3195" s="34">
        <v>0.752</v>
      </c>
      <c r="F3195" s="32">
        <v>40057</v>
      </c>
      <c r="G3195" s="33">
        <f t="shared" si="563"/>
        <v>9</v>
      </c>
      <c r="H3195" s="33">
        <f t="shared" si="564"/>
        <v>2009</v>
      </c>
      <c r="I3195" s="34">
        <v>2.36</v>
      </c>
      <c r="K3195" s="32">
        <v>35961</v>
      </c>
      <c r="L3195" s="33">
        <f t="shared" si="565"/>
        <v>6</v>
      </c>
      <c r="M3195" s="33">
        <f t="shared" si="566"/>
        <v>1998</v>
      </c>
      <c r="N3195" s="34">
        <v>11.69</v>
      </c>
      <c r="P3195" s="32">
        <v>36466</v>
      </c>
      <c r="Q3195" s="33">
        <f t="shared" si="567"/>
        <v>11</v>
      </c>
      <c r="R3195" s="33">
        <f t="shared" si="568"/>
        <v>1999</v>
      </c>
      <c r="S3195" s="34">
        <v>21.98</v>
      </c>
    </row>
    <row r="3196" spans="1:19">
      <c r="A3196" s="32">
        <v>38394</v>
      </c>
      <c r="B3196" s="33">
        <f t="shared" si="561"/>
        <v>2</v>
      </c>
      <c r="C3196" s="33">
        <f t="shared" si="562"/>
        <v>2005</v>
      </c>
      <c r="D3196" s="34">
        <v>0.751</v>
      </c>
      <c r="F3196" s="32">
        <v>40058</v>
      </c>
      <c r="G3196" s="33">
        <f t="shared" si="563"/>
        <v>9</v>
      </c>
      <c r="H3196" s="33">
        <f t="shared" si="564"/>
        <v>2009</v>
      </c>
      <c r="I3196" s="34">
        <v>2.25</v>
      </c>
      <c r="K3196" s="32">
        <v>35962</v>
      </c>
      <c r="L3196" s="33">
        <f t="shared" si="565"/>
        <v>6</v>
      </c>
      <c r="M3196" s="33">
        <f t="shared" si="566"/>
        <v>1998</v>
      </c>
      <c r="N3196" s="34">
        <v>12.38</v>
      </c>
      <c r="P3196" s="32">
        <v>36467</v>
      </c>
      <c r="Q3196" s="33">
        <f t="shared" si="567"/>
        <v>11</v>
      </c>
      <c r="R3196" s="33">
        <f t="shared" si="568"/>
        <v>1999</v>
      </c>
      <c r="S3196" s="34">
        <v>22.38</v>
      </c>
    </row>
    <row r="3197" spans="1:19">
      <c r="A3197" s="32">
        <v>38397</v>
      </c>
      <c r="B3197" s="33">
        <f t="shared" si="561"/>
        <v>2</v>
      </c>
      <c r="C3197" s="33">
        <f t="shared" si="562"/>
        <v>2005</v>
      </c>
      <c r="D3197" s="34">
        <v>0.75800000000000001</v>
      </c>
      <c r="F3197" s="32">
        <v>40059</v>
      </c>
      <c r="G3197" s="33">
        <f t="shared" si="563"/>
        <v>9</v>
      </c>
      <c r="H3197" s="33">
        <f t="shared" si="564"/>
        <v>2009</v>
      </c>
      <c r="I3197" s="34">
        <v>2.06</v>
      </c>
      <c r="K3197" s="32">
        <v>35963</v>
      </c>
      <c r="L3197" s="33">
        <f t="shared" si="565"/>
        <v>6</v>
      </c>
      <c r="M3197" s="33">
        <f t="shared" si="566"/>
        <v>1998</v>
      </c>
      <c r="N3197" s="34">
        <v>12.55</v>
      </c>
      <c r="P3197" s="32">
        <v>36468</v>
      </c>
      <c r="Q3197" s="33">
        <f t="shared" si="567"/>
        <v>11</v>
      </c>
      <c r="R3197" s="33">
        <f t="shared" si="568"/>
        <v>1999</v>
      </c>
      <c r="S3197" s="34">
        <v>22.64</v>
      </c>
    </row>
    <row r="3198" spans="1:19">
      <c r="A3198" s="32">
        <v>38398</v>
      </c>
      <c r="B3198" s="33">
        <f t="shared" si="561"/>
        <v>2</v>
      </c>
      <c r="C3198" s="33">
        <f t="shared" si="562"/>
        <v>2005</v>
      </c>
      <c r="D3198" s="34">
        <v>0.75900000000000001</v>
      </c>
      <c r="F3198" s="32">
        <v>40060</v>
      </c>
      <c r="G3198" s="33">
        <f t="shared" si="563"/>
        <v>9</v>
      </c>
      <c r="H3198" s="33">
        <f t="shared" si="564"/>
        <v>2009</v>
      </c>
      <c r="I3198" s="34">
        <v>1.83</v>
      </c>
      <c r="K3198" s="32">
        <v>35964</v>
      </c>
      <c r="L3198" s="33">
        <f t="shared" si="565"/>
        <v>6</v>
      </c>
      <c r="M3198" s="33">
        <f t="shared" si="566"/>
        <v>1998</v>
      </c>
      <c r="N3198" s="34">
        <v>11.8</v>
      </c>
      <c r="P3198" s="32">
        <v>36469</v>
      </c>
      <c r="Q3198" s="33">
        <f t="shared" si="567"/>
        <v>11</v>
      </c>
      <c r="R3198" s="33">
        <f t="shared" si="568"/>
        <v>1999</v>
      </c>
      <c r="S3198" s="34">
        <v>22.8</v>
      </c>
    </row>
    <row r="3199" spans="1:19">
      <c r="A3199" s="32">
        <v>38399</v>
      </c>
      <c r="B3199" s="33">
        <f t="shared" si="561"/>
        <v>2</v>
      </c>
      <c r="C3199" s="33">
        <f t="shared" si="562"/>
        <v>2005</v>
      </c>
      <c r="D3199" s="34">
        <v>0.76600000000000001</v>
      </c>
      <c r="F3199" s="32">
        <v>40064</v>
      </c>
      <c r="G3199" s="33">
        <f t="shared" si="563"/>
        <v>9</v>
      </c>
      <c r="H3199" s="33">
        <f t="shared" si="564"/>
        <v>2009</v>
      </c>
      <c r="I3199" s="34">
        <v>2.4300000000000002</v>
      </c>
      <c r="K3199" s="32">
        <v>35965</v>
      </c>
      <c r="L3199" s="33">
        <f t="shared" si="565"/>
        <v>6</v>
      </c>
      <c r="M3199" s="33">
        <f t="shared" si="566"/>
        <v>1998</v>
      </c>
      <c r="N3199" s="34">
        <v>11.8</v>
      </c>
      <c r="P3199" s="32">
        <v>36472</v>
      </c>
      <c r="Q3199" s="33">
        <f t="shared" si="567"/>
        <v>11</v>
      </c>
      <c r="R3199" s="33">
        <f t="shared" si="568"/>
        <v>1999</v>
      </c>
      <c r="S3199" s="34">
        <v>23.62</v>
      </c>
    </row>
    <row r="3200" spans="1:19">
      <c r="A3200" s="32">
        <v>38400</v>
      </c>
      <c r="B3200" s="33">
        <f t="shared" si="561"/>
        <v>2</v>
      </c>
      <c r="C3200" s="33">
        <f t="shared" si="562"/>
        <v>2005</v>
      </c>
      <c r="D3200" s="34">
        <v>0.76100000000000001</v>
      </c>
      <c r="F3200" s="32">
        <v>40065</v>
      </c>
      <c r="G3200" s="33">
        <f t="shared" si="563"/>
        <v>9</v>
      </c>
      <c r="H3200" s="33">
        <f t="shared" si="564"/>
        <v>2009</v>
      </c>
      <c r="I3200" s="34">
        <v>2.72</v>
      </c>
      <c r="K3200" s="32">
        <v>35968</v>
      </c>
      <c r="L3200" s="33">
        <f t="shared" si="565"/>
        <v>6</v>
      </c>
      <c r="M3200" s="33">
        <f t="shared" si="566"/>
        <v>1998</v>
      </c>
      <c r="N3200" s="34">
        <v>13.54</v>
      </c>
      <c r="P3200" s="32">
        <v>36473</v>
      </c>
      <c r="Q3200" s="33">
        <f t="shared" si="567"/>
        <v>11</v>
      </c>
      <c r="R3200" s="33">
        <f t="shared" si="568"/>
        <v>1999</v>
      </c>
      <c r="S3200" s="34">
        <v>24.44</v>
      </c>
    </row>
    <row r="3201" spans="1:19">
      <c r="A3201" s="32">
        <v>38401</v>
      </c>
      <c r="B3201" s="33">
        <f t="shared" si="561"/>
        <v>2</v>
      </c>
      <c r="C3201" s="33">
        <f t="shared" si="562"/>
        <v>2005</v>
      </c>
      <c r="D3201" s="34">
        <v>0.76600000000000001</v>
      </c>
      <c r="F3201" s="32">
        <v>40066</v>
      </c>
      <c r="G3201" s="33">
        <f t="shared" si="563"/>
        <v>9</v>
      </c>
      <c r="H3201" s="33">
        <f t="shared" si="564"/>
        <v>2009</v>
      </c>
      <c r="I3201" s="34">
        <v>2.68</v>
      </c>
      <c r="K3201" s="32">
        <v>35969</v>
      </c>
      <c r="L3201" s="33">
        <f t="shared" si="565"/>
        <v>6</v>
      </c>
      <c r="M3201" s="33">
        <f t="shared" si="566"/>
        <v>1998</v>
      </c>
      <c r="N3201" s="34">
        <v>14.65</v>
      </c>
      <c r="P3201" s="32">
        <v>36474</v>
      </c>
      <c r="Q3201" s="33">
        <f t="shared" si="567"/>
        <v>11</v>
      </c>
      <c r="R3201" s="33">
        <f t="shared" si="568"/>
        <v>1999</v>
      </c>
      <c r="S3201" s="34">
        <v>25.42</v>
      </c>
    </row>
    <row r="3202" spans="1:19">
      <c r="A3202" s="32">
        <v>38405</v>
      </c>
      <c r="B3202" s="33">
        <f t="shared" si="561"/>
        <v>2</v>
      </c>
      <c r="C3202" s="33">
        <f t="shared" si="562"/>
        <v>2005</v>
      </c>
      <c r="D3202" s="34">
        <v>0.78600000000000003</v>
      </c>
      <c r="F3202" s="32">
        <v>40067</v>
      </c>
      <c r="G3202" s="33">
        <f t="shared" si="563"/>
        <v>9</v>
      </c>
      <c r="H3202" s="33">
        <f t="shared" si="564"/>
        <v>2009</v>
      </c>
      <c r="I3202" s="34">
        <v>2.94</v>
      </c>
      <c r="K3202" s="32">
        <v>35970</v>
      </c>
      <c r="L3202" s="33">
        <f t="shared" si="565"/>
        <v>6</v>
      </c>
      <c r="M3202" s="33">
        <f t="shared" si="566"/>
        <v>1998</v>
      </c>
      <c r="N3202" s="34">
        <v>14.54</v>
      </c>
      <c r="P3202" s="32">
        <v>36475</v>
      </c>
      <c r="Q3202" s="33">
        <f t="shared" si="567"/>
        <v>11</v>
      </c>
      <c r="R3202" s="33">
        <f t="shared" si="568"/>
        <v>1999</v>
      </c>
      <c r="S3202" s="34">
        <v>24.96</v>
      </c>
    </row>
    <row r="3203" spans="1:19">
      <c r="A3203" s="32">
        <v>38406</v>
      </c>
      <c r="B3203" s="33">
        <f t="shared" si="561"/>
        <v>2</v>
      </c>
      <c r="C3203" s="33">
        <f t="shared" si="562"/>
        <v>2005</v>
      </c>
      <c r="D3203" s="34">
        <v>0.78900000000000003</v>
      </c>
      <c r="F3203" s="32">
        <v>40070</v>
      </c>
      <c r="G3203" s="33">
        <f t="shared" si="563"/>
        <v>9</v>
      </c>
      <c r="H3203" s="33">
        <f t="shared" si="564"/>
        <v>2009</v>
      </c>
      <c r="I3203" s="34">
        <v>2.84</v>
      </c>
      <c r="K3203" s="32">
        <v>35971</v>
      </c>
      <c r="L3203" s="33">
        <f t="shared" si="565"/>
        <v>6</v>
      </c>
      <c r="M3203" s="33">
        <f t="shared" si="566"/>
        <v>1998</v>
      </c>
      <c r="N3203" s="34">
        <v>13.9</v>
      </c>
      <c r="P3203" s="32">
        <v>36476</v>
      </c>
      <c r="Q3203" s="33">
        <f t="shared" si="567"/>
        <v>11</v>
      </c>
      <c r="R3203" s="33">
        <f t="shared" si="568"/>
        <v>1999</v>
      </c>
      <c r="S3203" s="34">
        <v>25.39</v>
      </c>
    </row>
    <row r="3204" spans="1:19">
      <c r="A3204" s="32">
        <v>38407</v>
      </c>
      <c r="B3204" s="33">
        <f t="shared" si="561"/>
        <v>2</v>
      </c>
      <c r="C3204" s="33">
        <f t="shared" si="562"/>
        <v>2005</v>
      </c>
      <c r="D3204" s="34">
        <v>0.79200000000000004</v>
      </c>
      <c r="F3204" s="32">
        <v>40071</v>
      </c>
      <c r="G3204" s="33">
        <f t="shared" si="563"/>
        <v>9</v>
      </c>
      <c r="H3204" s="33">
        <f t="shared" si="564"/>
        <v>2009</v>
      </c>
      <c r="I3204" s="34">
        <v>3.21</v>
      </c>
      <c r="K3204" s="32">
        <v>35972</v>
      </c>
      <c r="L3204" s="33">
        <f t="shared" si="565"/>
        <v>6</v>
      </c>
      <c r="M3204" s="33">
        <f t="shared" si="566"/>
        <v>1998</v>
      </c>
      <c r="N3204" s="34">
        <v>14.21</v>
      </c>
      <c r="P3204" s="32">
        <v>36479</v>
      </c>
      <c r="Q3204" s="33">
        <f t="shared" si="567"/>
        <v>11</v>
      </c>
      <c r="R3204" s="33">
        <f t="shared" si="568"/>
        <v>1999</v>
      </c>
      <c r="S3204" s="34">
        <v>25.93</v>
      </c>
    </row>
    <row r="3205" spans="1:19">
      <c r="A3205" s="32">
        <v>38408</v>
      </c>
      <c r="B3205" s="33">
        <f t="shared" si="561"/>
        <v>2</v>
      </c>
      <c r="C3205" s="33">
        <f t="shared" si="562"/>
        <v>2005</v>
      </c>
      <c r="D3205" s="34">
        <v>0.79300000000000004</v>
      </c>
      <c r="F3205" s="32">
        <v>40072</v>
      </c>
      <c r="G3205" s="33">
        <f t="shared" si="563"/>
        <v>9</v>
      </c>
      <c r="H3205" s="33">
        <f t="shared" si="564"/>
        <v>2009</v>
      </c>
      <c r="I3205" s="34">
        <v>3.28</v>
      </c>
      <c r="K3205" s="32">
        <v>35975</v>
      </c>
      <c r="L3205" s="33">
        <f t="shared" si="565"/>
        <v>6</v>
      </c>
      <c r="M3205" s="33">
        <f t="shared" si="566"/>
        <v>1998</v>
      </c>
      <c r="N3205" s="34">
        <v>14.29</v>
      </c>
      <c r="P3205" s="32">
        <v>36480</v>
      </c>
      <c r="Q3205" s="33">
        <f t="shared" si="567"/>
        <v>11</v>
      </c>
      <c r="R3205" s="33">
        <f t="shared" si="568"/>
        <v>1999</v>
      </c>
      <c r="S3205" s="34">
        <v>24.88</v>
      </c>
    </row>
    <row r="3206" spans="1:19">
      <c r="A3206" s="32">
        <v>38411</v>
      </c>
      <c r="B3206" s="33">
        <f t="shared" si="561"/>
        <v>2</v>
      </c>
      <c r="C3206" s="33">
        <f t="shared" si="562"/>
        <v>2005</v>
      </c>
      <c r="D3206" s="34">
        <v>0.80100000000000005</v>
      </c>
      <c r="F3206" s="32">
        <v>40073</v>
      </c>
      <c r="G3206" s="33">
        <f t="shared" si="563"/>
        <v>9</v>
      </c>
      <c r="H3206" s="33">
        <f t="shared" si="564"/>
        <v>2009</v>
      </c>
      <c r="I3206" s="34">
        <v>3.5</v>
      </c>
      <c r="K3206" s="32">
        <v>35976</v>
      </c>
      <c r="L3206" s="33">
        <f t="shared" si="565"/>
        <v>6</v>
      </c>
      <c r="M3206" s="33">
        <f t="shared" si="566"/>
        <v>1998</v>
      </c>
      <c r="N3206" s="34">
        <v>14.3</v>
      </c>
      <c r="P3206" s="32">
        <v>36481</v>
      </c>
      <c r="Q3206" s="33">
        <f t="shared" si="567"/>
        <v>11</v>
      </c>
      <c r="R3206" s="33">
        <f t="shared" si="568"/>
        <v>1999</v>
      </c>
      <c r="S3206" s="34">
        <v>24.98</v>
      </c>
    </row>
    <row r="3207" spans="1:19">
      <c r="A3207" s="32">
        <v>38412</v>
      </c>
      <c r="B3207" s="33">
        <f t="shared" si="561"/>
        <v>3</v>
      </c>
      <c r="C3207" s="33">
        <f t="shared" si="562"/>
        <v>2005</v>
      </c>
      <c r="D3207" s="34">
        <v>0.79600000000000004</v>
      </c>
      <c r="F3207" s="32">
        <v>40074</v>
      </c>
      <c r="G3207" s="33">
        <f t="shared" si="563"/>
        <v>9</v>
      </c>
      <c r="H3207" s="33">
        <f t="shared" si="564"/>
        <v>2009</v>
      </c>
      <c r="I3207" s="34">
        <v>3.21</v>
      </c>
      <c r="K3207" s="32">
        <v>35977</v>
      </c>
      <c r="L3207" s="33">
        <f t="shared" si="565"/>
        <v>7</v>
      </c>
      <c r="M3207" s="33">
        <f t="shared" si="566"/>
        <v>1998</v>
      </c>
      <c r="N3207" s="34">
        <v>14.47</v>
      </c>
      <c r="P3207" s="32">
        <v>36482</v>
      </c>
      <c r="Q3207" s="33">
        <f t="shared" si="567"/>
        <v>11</v>
      </c>
      <c r="R3207" s="33">
        <f t="shared" si="568"/>
        <v>1999</v>
      </c>
      <c r="S3207" s="34">
        <v>25.02</v>
      </c>
    </row>
    <row r="3208" spans="1:19">
      <c r="A3208" s="32">
        <v>38413</v>
      </c>
      <c r="B3208" s="33">
        <f t="shared" si="561"/>
        <v>3</v>
      </c>
      <c r="C3208" s="33">
        <f t="shared" si="562"/>
        <v>2005</v>
      </c>
      <c r="D3208" s="34">
        <v>0.81200000000000006</v>
      </c>
      <c r="F3208" s="32">
        <v>40077</v>
      </c>
      <c r="G3208" s="33">
        <f t="shared" si="563"/>
        <v>9</v>
      </c>
      <c r="H3208" s="33">
        <f t="shared" si="564"/>
        <v>2009</v>
      </c>
      <c r="I3208" s="34">
        <v>3.35</v>
      </c>
      <c r="K3208" s="32">
        <v>35978</v>
      </c>
      <c r="L3208" s="33">
        <f t="shared" si="565"/>
        <v>7</v>
      </c>
      <c r="M3208" s="33">
        <f t="shared" si="566"/>
        <v>1998</v>
      </c>
      <c r="N3208" s="34">
        <v>14.58</v>
      </c>
      <c r="P3208" s="32">
        <v>36483</v>
      </c>
      <c r="Q3208" s="33">
        <f t="shared" si="567"/>
        <v>11</v>
      </c>
      <c r="R3208" s="33">
        <f t="shared" si="568"/>
        <v>1999</v>
      </c>
      <c r="S3208" s="34">
        <v>25.14</v>
      </c>
    </row>
    <row r="3209" spans="1:19">
      <c r="A3209" s="32">
        <v>38414</v>
      </c>
      <c r="B3209" s="33">
        <f t="shared" si="561"/>
        <v>3</v>
      </c>
      <c r="C3209" s="33">
        <f t="shared" si="562"/>
        <v>2005</v>
      </c>
      <c r="D3209" s="34">
        <v>0.81899999999999995</v>
      </c>
      <c r="F3209" s="32">
        <v>40078</v>
      </c>
      <c r="G3209" s="33">
        <f t="shared" si="563"/>
        <v>9</v>
      </c>
      <c r="H3209" s="33">
        <f t="shared" si="564"/>
        <v>2009</v>
      </c>
      <c r="I3209" s="34">
        <v>3.37</v>
      </c>
      <c r="K3209" s="32">
        <v>35982</v>
      </c>
      <c r="L3209" s="33">
        <f t="shared" si="565"/>
        <v>7</v>
      </c>
      <c r="M3209" s="33">
        <f t="shared" si="566"/>
        <v>1998</v>
      </c>
      <c r="N3209" s="34">
        <v>13.87</v>
      </c>
      <c r="P3209" s="32">
        <v>36486</v>
      </c>
      <c r="Q3209" s="33">
        <f t="shared" si="567"/>
        <v>11</v>
      </c>
      <c r="R3209" s="33">
        <f t="shared" si="568"/>
        <v>1999</v>
      </c>
      <c r="S3209" s="34">
        <v>25.86</v>
      </c>
    </row>
    <row r="3210" spans="1:19">
      <c r="A3210" s="32">
        <v>38415</v>
      </c>
      <c r="B3210" s="33">
        <f t="shared" si="561"/>
        <v>3</v>
      </c>
      <c r="C3210" s="33">
        <f t="shared" si="562"/>
        <v>2005</v>
      </c>
      <c r="D3210" s="34">
        <v>0.82099999999999995</v>
      </c>
      <c r="F3210" s="32">
        <v>40079</v>
      </c>
      <c r="G3210" s="33">
        <f t="shared" si="563"/>
        <v>9</v>
      </c>
      <c r="H3210" s="33">
        <f t="shared" si="564"/>
        <v>2009</v>
      </c>
      <c r="I3210" s="34">
        <v>3.43</v>
      </c>
      <c r="K3210" s="32">
        <v>35983</v>
      </c>
      <c r="L3210" s="33">
        <f t="shared" si="565"/>
        <v>7</v>
      </c>
      <c r="M3210" s="33">
        <f t="shared" si="566"/>
        <v>1998</v>
      </c>
      <c r="N3210" s="34">
        <v>13.83</v>
      </c>
      <c r="P3210" s="32">
        <v>36487</v>
      </c>
      <c r="Q3210" s="33">
        <f t="shared" si="567"/>
        <v>11</v>
      </c>
      <c r="R3210" s="33">
        <f t="shared" si="568"/>
        <v>1999</v>
      </c>
      <c r="S3210" s="34">
        <v>25.66</v>
      </c>
    </row>
    <row r="3211" spans="1:19">
      <c r="A3211" s="32">
        <v>38418</v>
      </c>
      <c r="B3211" s="33">
        <f t="shared" si="561"/>
        <v>3</v>
      </c>
      <c r="C3211" s="33">
        <f t="shared" si="562"/>
        <v>2005</v>
      </c>
      <c r="D3211" s="34">
        <v>0.82</v>
      </c>
      <c r="F3211" s="32">
        <v>40080</v>
      </c>
      <c r="G3211" s="33">
        <f t="shared" si="563"/>
        <v>9</v>
      </c>
      <c r="H3211" s="33">
        <f t="shared" si="564"/>
        <v>2009</v>
      </c>
      <c r="I3211" s="34">
        <v>3.56</v>
      </c>
      <c r="K3211" s="32">
        <v>35984</v>
      </c>
      <c r="L3211" s="33">
        <f t="shared" si="565"/>
        <v>7</v>
      </c>
      <c r="M3211" s="33">
        <f t="shared" si="566"/>
        <v>1998</v>
      </c>
      <c r="N3211" s="34">
        <v>14.01</v>
      </c>
      <c r="P3211" s="32">
        <v>36488</v>
      </c>
      <c r="Q3211" s="33">
        <f t="shared" si="567"/>
        <v>11</v>
      </c>
      <c r="R3211" s="33">
        <f t="shared" si="568"/>
        <v>1999</v>
      </c>
      <c r="S3211" s="34">
        <v>25.77</v>
      </c>
    </row>
    <row r="3212" spans="1:19">
      <c r="A3212" s="32">
        <v>38419</v>
      </c>
      <c r="B3212" s="33">
        <f t="shared" si="561"/>
        <v>3</v>
      </c>
      <c r="C3212" s="33">
        <f t="shared" si="562"/>
        <v>2005</v>
      </c>
      <c r="D3212" s="34">
        <v>0.83299999999999996</v>
      </c>
      <c r="F3212" s="32">
        <v>40081</v>
      </c>
      <c r="G3212" s="33">
        <f t="shared" si="563"/>
        <v>9</v>
      </c>
      <c r="H3212" s="33">
        <f t="shared" si="564"/>
        <v>2009</v>
      </c>
      <c r="I3212" s="34">
        <v>3.61</v>
      </c>
      <c r="K3212" s="32">
        <v>35985</v>
      </c>
      <c r="L3212" s="33">
        <f t="shared" si="565"/>
        <v>7</v>
      </c>
      <c r="M3212" s="33">
        <f t="shared" si="566"/>
        <v>1998</v>
      </c>
      <c r="N3212" s="34">
        <v>14.01</v>
      </c>
      <c r="P3212" s="32">
        <v>36489</v>
      </c>
      <c r="Q3212" s="33">
        <f t="shared" si="567"/>
        <v>11</v>
      </c>
      <c r="R3212" s="33">
        <f t="shared" si="568"/>
        <v>1999</v>
      </c>
      <c r="S3212" s="34">
        <v>25.94</v>
      </c>
    </row>
    <row r="3213" spans="1:19">
      <c r="A3213" s="32">
        <v>38420</v>
      </c>
      <c r="B3213" s="33">
        <f t="shared" si="561"/>
        <v>3</v>
      </c>
      <c r="C3213" s="33">
        <f t="shared" si="562"/>
        <v>2005</v>
      </c>
      <c r="D3213" s="34">
        <v>0.86299999999999999</v>
      </c>
      <c r="F3213" s="32">
        <v>40084</v>
      </c>
      <c r="G3213" s="33">
        <f t="shared" si="563"/>
        <v>9</v>
      </c>
      <c r="H3213" s="33">
        <f t="shared" si="564"/>
        <v>2009</v>
      </c>
      <c r="I3213" s="34">
        <v>3.54</v>
      </c>
      <c r="K3213" s="32">
        <v>35986</v>
      </c>
      <c r="L3213" s="33">
        <f t="shared" si="565"/>
        <v>7</v>
      </c>
      <c r="M3213" s="33">
        <f t="shared" si="566"/>
        <v>1998</v>
      </c>
      <c r="N3213" s="34">
        <v>13.96</v>
      </c>
      <c r="P3213" s="32">
        <v>36490</v>
      </c>
      <c r="Q3213" s="33">
        <f t="shared" si="567"/>
        <v>11</v>
      </c>
      <c r="R3213" s="33">
        <f t="shared" si="568"/>
        <v>1999</v>
      </c>
      <c r="S3213" s="34">
        <v>25.85</v>
      </c>
    </row>
    <row r="3214" spans="1:19">
      <c r="A3214" s="32">
        <v>38421</v>
      </c>
      <c r="B3214" s="33">
        <f t="shared" si="561"/>
        <v>3</v>
      </c>
      <c r="C3214" s="33">
        <f t="shared" si="562"/>
        <v>2005</v>
      </c>
      <c r="D3214" s="34">
        <v>0.85499999999999998</v>
      </c>
      <c r="F3214" s="32">
        <v>40085</v>
      </c>
      <c r="G3214" s="33">
        <f t="shared" si="563"/>
        <v>9</v>
      </c>
      <c r="H3214" s="33">
        <f t="shared" si="564"/>
        <v>2009</v>
      </c>
      <c r="I3214" s="34">
        <v>3.3</v>
      </c>
      <c r="K3214" s="32">
        <v>35989</v>
      </c>
      <c r="L3214" s="33">
        <f t="shared" si="565"/>
        <v>7</v>
      </c>
      <c r="M3214" s="33">
        <f t="shared" si="566"/>
        <v>1998</v>
      </c>
      <c r="N3214" s="34">
        <v>14.06</v>
      </c>
      <c r="P3214" s="32">
        <v>36493</v>
      </c>
      <c r="Q3214" s="33">
        <f t="shared" si="567"/>
        <v>11</v>
      </c>
      <c r="R3214" s="33">
        <f t="shared" si="568"/>
        <v>1999</v>
      </c>
      <c r="S3214" s="34">
        <v>25.67</v>
      </c>
    </row>
    <row r="3215" spans="1:19">
      <c r="A3215" s="32">
        <v>38422</v>
      </c>
      <c r="B3215" s="33">
        <f t="shared" si="561"/>
        <v>3</v>
      </c>
      <c r="C3215" s="33">
        <f t="shared" si="562"/>
        <v>2005</v>
      </c>
      <c r="D3215" s="34">
        <v>0.876</v>
      </c>
      <c r="F3215" s="32">
        <v>40086</v>
      </c>
      <c r="G3215" s="33">
        <f t="shared" si="563"/>
        <v>9</v>
      </c>
      <c r="H3215" s="33">
        <f t="shared" si="564"/>
        <v>2009</v>
      </c>
      <c r="I3215" s="34">
        <v>3.25</v>
      </c>
      <c r="K3215" s="32">
        <v>35990</v>
      </c>
      <c r="L3215" s="33">
        <f t="shared" si="565"/>
        <v>7</v>
      </c>
      <c r="M3215" s="33">
        <f t="shared" si="566"/>
        <v>1998</v>
      </c>
      <c r="N3215" s="34">
        <v>14.87</v>
      </c>
      <c r="P3215" s="32">
        <v>36494</v>
      </c>
      <c r="Q3215" s="33">
        <f t="shared" si="567"/>
        <v>11</v>
      </c>
      <c r="R3215" s="33">
        <f t="shared" si="568"/>
        <v>1999</v>
      </c>
      <c r="S3215" s="34">
        <v>25.2</v>
      </c>
    </row>
    <row r="3216" spans="1:19">
      <c r="A3216" s="32">
        <v>38425</v>
      </c>
      <c r="B3216" s="33">
        <f t="shared" si="561"/>
        <v>3</v>
      </c>
      <c r="C3216" s="33">
        <f t="shared" si="562"/>
        <v>2005</v>
      </c>
      <c r="D3216" s="34">
        <v>0.88100000000000001</v>
      </c>
      <c r="F3216" s="32">
        <v>40087</v>
      </c>
      <c r="G3216" s="33">
        <f t="shared" si="563"/>
        <v>10</v>
      </c>
      <c r="H3216" s="33">
        <f t="shared" si="564"/>
        <v>2009</v>
      </c>
      <c r="I3216" s="34">
        <v>2.91</v>
      </c>
      <c r="K3216" s="32">
        <v>35991</v>
      </c>
      <c r="L3216" s="33">
        <f t="shared" si="565"/>
        <v>7</v>
      </c>
      <c r="M3216" s="33">
        <f t="shared" si="566"/>
        <v>1998</v>
      </c>
      <c r="N3216" s="34">
        <v>14.9</v>
      </c>
      <c r="P3216" s="32">
        <v>36495</v>
      </c>
      <c r="Q3216" s="33">
        <f t="shared" si="567"/>
        <v>12</v>
      </c>
      <c r="R3216" s="33">
        <f t="shared" si="568"/>
        <v>1999</v>
      </c>
      <c r="S3216" s="34">
        <v>24.2</v>
      </c>
    </row>
    <row r="3217" spans="1:19">
      <c r="A3217" s="32">
        <v>38426</v>
      </c>
      <c r="B3217" s="33">
        <f t="shared" si="561"/>
        <v>3</v>
      </c>
      <c r="C3217" s="33">
        <f t="shared" si="562"/>
        <v>2005</v>
      </c>
      <c r="D3217" s="34">
        <v>0.89300000000000002</v>
      </c>
      <c r="F3217" s="32">
        <v>40088</v>
      </c>
      <c r="G3217" s="33">
        <f t="shared" si="563"/>
        <v>10</v>
      </c>
      <c r="H3217" s="33">
        <f t="shared" si="564"/>
        <v>2009</v>
      </c>
      <c r="I3217" s="34">
        <v>2.3199999999999998</v>
      </c>
      <c r="K3217" s="32">
        <v>35992</v>
      </c>
      <c r="L3217" s="33">
        <f t="shared" si="565"/>
        <v>7</v>
      </c>
      <c r="M3217" s="33">
        <f t="shared" si="566"/>
        <v>1998</v>
      </c>
      <c r="N3217" s="34">
        <v>14.54</v>
      </c>
      <c r="P3217" s="32">
        <v>36496</v>
      </c>
      <c r="Q3217" s="33">
        <f t="shared" si="567"/>
        <v>12</v>
      </c>
      <c r="R3217" s="33">
        <f t="shared" si="568"/>
        <v>1999</v>
      </c>
      <c r="S3217" s="34">
        <v>25.52</v>
      </c>
    </row>
    <row r="3218" spans="1:19">
      <c r="A3218" s="32">
        <v>38427</v>
      </c>
      <c r="B3218" s="33">
        <f t="shared" si="561"/>
        <v>3</v>
      </c>
      <c r="C3218" s="33">
        <f t="shared" si="562"/>
        <v>2005</v>
      </c>
      <c r="D3218" s="34">
        <v>0.92400000000000004</v>
      </c>
      <c r="F3218" s="32">
        <v>40091</v>
      </c>
      <c r="G3218" s="33">
        <f t="shared" si="563"/>
        <v>10</v>
      </c>
      <c r="H3218" s="33">
        <f t="shared" si="564"/>
        <v>2009</v>
      </c>
      <c r="I3218" s="34">
        <v>2.89</v>
      </c>
      <c r="K3218" s="32">
        <v>35993</v>
      </c>
      <c r="L3218" s="33">
        <f t="shared" si="565"/>
        <v>7</v>
      </c>
      <c r="M3218" s="33">
        <f t="shared" si="566"/>
        <v>1998</v>
      </c>
      <c r="N3218" s="34">
        <v>14.02</v>
      </c>
      <c r="P3218" s="32">
        <v>36497</v>
      </c>
      <c r="Q3218" s="33">
        <f t="shared" si="567"/>
        <v>12</v>
      </c>
      <c r="R3218" s="33">
        <f t="shared" si="568"/>
        <v>1999</v>
      </c>
      <c r="S3218" s="34">
        <v>26.17</v>
      </c>
    </row>
    <row r="3219" spans="1:19">
      <c r="A3219" s="32">
        <v>38428</v>
      </c>
      <c r="B3219" s="33">
        <f t="shared" si="561"/>
        <v>3</v>
      </c>
      <c r="C3219" s="33">
        <f t="shared" si="562"/>
        <v>2005</v>
      </c>
      <c r="D3219" s="34">
        <v>0.94799999999999995</v>
      </c>
      <c r="F3219" s="32">
        <v>40092</v>
      </c>
      <c r="G3219" s="33">
        <f t="shared" si="563"/>
        <v>10</v>
      </c>
      <c r="H3219" s="33">
        <f t="shared" si="564"/>
        <v>2009</v>
      </c>
      <c r="I3219" s="34">
        <v>3.23</v>
      </c>
      <c r="K3219" s="32">
        <v>35996</v>
      </c>
      <c r="L3219" s="33">
        <f t="shared" si="565"/>
        <v>7</v>
      </c>
      <c r="M3219" s="33">
        <f t="shared" si="566"/>
        <v>1998</v>
      </c>
      <c r="N3219" s="34">
        <v>13.44</v>
      </c>
      <c r="P3219" s="32">
        <v>36500</v>
      </c>
      <c r="Q3219" s="33">
        <f t="shared" si="567"/>
        <v>12</v>
      </c>
      <c r="R3219" s="33">
        <f t="shared" si="568"/>
        <v>1999</v>
      </c>
      <c r="S3219" s="34">
        <v>26.46</v>
      </c>
    </row>
    <row r="3220" spans="1:19">
      <c r="A3220" s="32">
        <v>38429</v>
      </c>
      <c r="B3220" s="33">
        <f t="shared" si="561"/>
        <v>3</v>
      </c>
      <c r="C3220" s="33">
        <f t="shared" si="562"/>
        <v>2005</v>
      </c>
      <c r="D3220" s="34">
        <v>0.95799999999999996</v>
      </c>
      <c r="F3220" s="32">
        <v>40093</v>
      </c>
      <c r="G3220" s="33">
        <f t="shared" si="563"/>
        <v>10</v>
      </c>
      <c r="H3220" s="33">
        <f t="shared" si="564"/>
        <v>2009</v>
      </c>
      <c r="I3220" s="34">
        <v>3.7</v>
      </c>
      <c r="K3220" s="32">
        <v>35997</v>
      </c>
      <c r="L3220" s="33">
        <f t="shared" si="565"/>
        <v>7</v>
      </c>
      <c r="M3220" s="33">
        <f t="shared" si="566"/>
        <v>1998</v>
      </c>
      <c r="N3220" s="34">
        <v>13.83</v>
      </c>
      <c r="P3220" s="32">
        <v>36501</v>
      </c>
      <c r="Q3220" s="33">
        <f t="shared" si="567"/>
        <v>12</v>
      </c>
      <c r="R3220" s="33">
        <f t="shared" si="568"/>
        <v>1999</v>
      </c>
      <c r="S3220" s="34">
        <v>26.1</v>
      </c>
    </row>
    <row r="3221" spans="1:19">
      <c r="A3221" s="32">
        <v>38432</v>
      </c>
      <c r="B3221" s="33">
        <f t="shared" si="561"/>
        <v>3</v>
      </c>
      <c r="C3221" s="33">
        <f t="shared" si="562"/>
        <v>2005</v>
      </c>
      <c r="D3221" s="34">
        <v>0.94599999999999995</v>
      </c>
      <c r="F3221" s="32">
        <v>40094</v>
      </c>
      <c r="G3221" s="33">
        <f t="shared" si="563"/>
        <v>10</v>
      </c>
      <c r="H3221" s="33">
        <f t="shared" si="564"/>
        <v>2009</v>
      </c>
      <c r="I3221" s="34">
        <v>4.24</v>
      </c>
      <c r="K3221" s="32">
        <v>35998</v>
      </c>
      <c r="L3221" s="33">
        <f t="shared" si="565"/>
        <v>7</v>
      </c>
      <c r="M3221" s="33">
        <f t="shared" si="566"/>
        <v>1998</v>
      </c>
      <c r="N3221" s="34">
        <v>14.29</v>
      </c>
      <c r="P3221" s="32">
        <v>36502</v>
      </c>
      <c r="Q3221" s="33">
        <f t="shared" si="567"/>
        <v>12</v>
      </c>
      <c r="R3221" s="33">
        <f t="shared" si="568"/>
        <v>1999</v>
      </c>
      <c r="S3221" s="34">
        <v>25.45</v>
      </c>
    </row>
    <row r="3222" spans="1:19">
      <c r="A3222" s="32">
        <v>38433</v>
      </c>
      <c r="B3222" s="33">
        <f t="shared" si="561"/>
        <v>3</v>
      </c>
      <c r="C3222" s="33">
        <f t="shared" si="562"/>
        <v>2005</v>
      </c>
      <c r="D3222" s="34">
        <v>0.92200000000000004</v>
      </c>
      <c r="F3222" s="32">
        <v>40095</v>
      </c>
      <c r="G3222" s="33">
        <f t="shared" si="563"/>
        <v>10</v>
      </c>
      <c r="H3222" s="33">
        <f t="shared" si="564"/>
        <v>2009</v>
      </c>
      <c r="I3222" s="34">
        <v>3.92</v>
      </c>
      <c r="K3222" s="32">
        <v>35999</v>
      </c>
      <c r="L3222" s="33">
        <f t="shared" si="565"/>
        <v>7</v>
      </c>
      <c r="M3222" s="33">
        <f t="shared" si="566"/>
        <v>1998</v>
      </c>
      <c r="N3222" s="34">
        <v>13.97</v>
      </c>
      <c r="P3222" s="32">
        <v>36503</v>
      </c>
      <c r="Q3222" s="33">
        <f t="shared" si="567"/>
        <v>12</v>
      </c>
      <c r="R3222" s="33">
        <f t="shared" si="568"/>
        <v>1999</v>
      </c>
      <c r="S3222" s="34">
        <v>25.85</v>
      </c>
    </row>
    <row r="3223" spans="1:19">
      <c r="A3223" s="32">
        <v>38434</v>
      </c>
      <c r="B3223" s="33">
        <f t="shared" si="561"/>
        <v>3</v>
      </c>
      <c r="C3223" s="33">
        <f t="shared" si="562"/>
        <v>2005</v>
      </c>
      <c r="D3223" s="34">
        <v>0.91400000000000003</v>
      </c>
      <c r="F3223" s="32">
        <v>40098</v>
      </c>
      <c r="G3223" s="33">
        <f t="shared" si="563"/>
        <v>10</v>
      </c>
      <c r="H3223" s="33">
        <f t="shared" si="564"/>
        <v>2009</v>
      </c>
      <c r="I3223" s="34">
        <v>3.96</v>
      </c>
      <c r="K3223" s="32">
        <v>36000</v>
      </c>
      <c r="L3223" s="33">
        <f t="shared" si="565"/>
        <v>7</v>
      </c>
      <c r="M3223" s="33">
        <f t="shared" si="566"/>
        <v>1998</v>
      </c>
      <c r="N3223" s="34">
        <v>13.93</v>
      </c>
      <c r="P3223" s="32">
        <v>36504</v>
      </c>
      <c r="Q3223" s="33">
        <f t="shared" si="567"/>
        <v>12</v>
      </c>
      <c r="R3223" s="33">
        <f t="shared" si="568"/>
        <v>1999</v>
      </c>
      <c r="S3223" s="34">
        <v>24.86</v>
      </c>
    </row>
    <row r="3224" spans="1:19">
      <c r="A3224" s="32">
        <v>38435</v>
      </c>
      <c r="B3224" s="33">
        <f t="shared" si="561"/>
        <v>3</v>
      </c>
      <c r="C3224" s="33">
        <f t="shared" si="562"/>
        <v>2005</v>
      </c>
      <c r="D3224" s="34">
        <v>0.90800000000000003</v>
      </c>
      <c r="F3224" s="32">
        <v>40099</v>
      </c>
      <c r="G3224" s="33">
        <f t="shared" si="563"/>
        <v>10</v>
      </c>
      <c r="H3224" s="33">
        <f t="shared" si="564"/>
        <v>2009</v>
      </c>
      <c r="I3224" s="34">
        <v>4.03</v>
      </c>
      <c r="K3224" s="32">
        <v>36003</v>
      </c>
      <c r="L3224" s="33">
        <f t="shared" si="565"/>
        <v>7</v>
      </c>
      <c r="M3224" s="33">
        <f t="shared" si="566"/>
        <v>1998</v>
      </c>
      <c r="N3224" s="34">
        <v>14.37</v>
      </c>
      <c r="P3224" s="32">
        <v>36507</v>
      </c>
      <c r="Q3224" s="33">
        <f t="shared" si="567"/>
        <v>12</v>
      </c>
      <c r="R3224" s="33">
        <f t="shared" si="568"/>
        <v>1999</v>
      </c>
      <c r="S3224" s="34">
        <v>24.31</v>
      </c>
    </row>
    <row r="3225" spans="1:19">
      <c r="A3225" s="32">
        <v>38439</v>
      </c>
      <c r="B3225" s="33">
        <f t="shared" si="561"/>
        <v>3</v>
      </c>
      <c r="C3225" s="33">
        <f t="shared" si="562"/>
        <v>2005</v>
      </c>
      <c r="D3225" s="34">
        <v>0.88900000000000001</v>
      </c>
      <c r="F3225" s="32">
        <v>40100</v>
      </c>
      <c r="G3225" s="33">
        <f t="shared" si="563"/>
        <v>10</v>
      </c>
      <c r="H3225" s="33">
        <f t="shared" si="564"/>
        <v>2009</v>
      </c>
      <c r="I3225" s="34">
        <v>3.82</v>
      </c>
      <c r="K3225" s="32">
        <v>36004</v>
      </c>
      <c r="L3225" s="33">
        <f t="shared" si="565"/>
        <v>7</v>
      </c>
      <c r="M3225" s="33">
        <f t="shared" si="566"/>
        <v>1998</v>
      </c>
      <c r="N3225" s="34">
        <v>14.2</v>
      </c>
      <c r="P3225" s="32">
        <v>36508</v>
      </c>
      <c r="Q3225" s="33">
        <f t="shared" si="567"/>
        <v>12</v>
      </c>
      <c r="R3225" s="33">
        <f t="shared" si="568"/>
        <v>1999</v>
      </c>
      <c r="S3225" s="34">
        <v>24.88</v>
      </c>
    </row>
    <row r="3226" spans="1:19">
      <c r="A3226" s="32">
        <v>38440</v>
      </c>
      <c r="B3226" s="33">
        <f t="shared" si="561"/>
        <v>3</v>
      </c>
      <c r="C3226" s="33">
        <f t="shared" si="562"/>
        <v>2005</v>
      </c>
      <c r="D3226" s="34">
        <v>0.879</v>
      </c>
      <c r="F3226" s="32">
        <v>40101</v>
      </c>
      <c r="G3226" s="33">
        <f t="shared" si="563"/>
        <v>10</v>
      </c>
      <c r="H3226" s="33">
        <f t="shared" si="564"/>
        <v>2009</v>
      </c>
      <c r="I3226" s="34">
        <v>3.88</v>
      </c>
      <c r="K3226" s="32">
        <v>36005</v>
      </c>
      <c r="L3226" s="33">
        <f t="shared" si="565"/>
        <v>7</v>
      </c>
      <c r="M3226" s="33">
        <f t="shared" si="566"/>
        <v>1998</v>
      </c>
      <c r="N3226" s="34">
        <v>14.13</v>
      </c>
      <c r="P3226" s="32">
        <v>36509</v>
      </c>
      <c r="Q3226" s="33">
        <f t="shared" si="567"/>
        <v>12</v>
      </c>
      <c r="R3226" s="33">
        <f t="shared" si="568"/>
        <v>1999</v>
      </c>
      <c r="S3226" s="34">
        <v>25.68</v>
      </c>
    </row>
    <row r="3227" spans="1:19">
      <c r="A3227" s="32">
        <v>38441</v>
      </c>
      <c r="B3227" s="33">
        <f t="shared" si="561"/>
        <v>3</v>
      </c>
      <c r="C3227" s="33">
        <f t="shared" si="562"/>
        <v>2005</v>
      </c>
      <c r="D3227" s="34">
        <v>0.872</v>
      </c>
      <c r="F3227" s="32">
        <v>40102</v>
      </c>
      <c r="G3227" s="33">
        <f t="shared" si="563"/>
        <v>10</v>
      </c>
      <c r="H3227" s="33">
        <f t="shared" si="564"/>
        <v>2009</v>
      </c>
      <c r="I3227" s="34">
        <v>3.94</v>
      </c>
      <c r="K3227" s="32">
        <v>36006</v>
      </c>
      <c r="L3227" s="33">
        <f t="shared" si="565"/>
        <v>7</v>
      </c>
      <c r="M3227" s="33">
        <f t="shared" si="566"/>
        <v>1998</v>
      </c>
      <c r="N3227" s="34">
        <v>14.25</v>
      </c>
      <c r="P3227" s="32">
        <v>36510</v>
      </c>
      <c r="Q3227" s="33">
        <f t="shared" si="567"/>
        <v>12</v>
      </c>
      <c r="R3227" s="33">
        <f t="shared" si="568"/>
        <v>1999</v>
      </c>
      <c r="S3227" s="34">
        <v>26.09</v>
      </c>
    </row>
    <row r="3228" spans="1:19">
      <c r="A3228" s="32">
        <v>38442</v>
      </c>
      <c r="B3228" s="33">
        <f t="shared" si="561"/>
        <v>3</v>
      </c>
      <c r="C3228" s="33">
        <f t="shared" si="562"/>
        <v>2005</v>
      </c>
      <c r="D3228" s="34">
        <v>0.89700000000000002</v>
      </c>
      <c r="F3228" s="32">
        <v>40105</v>
      </c>
      <c r="G3228" s="33">
        <f t="shared" si="563"/>
        <v>10</v>
      </c>
      <c r="H3228" s="33">
        <f t="shared" si="564"/>
        <v>2009</v>
      </c>
      <c r="I3228" s="34">
        <v>4.22</v>
      </c>
      <c r="K3228" s="32">
        <v>36007</v>
      </c>
      <c r="L3228" s="33">
        <f t="shared" si="565"/>
        <v>7</v>
      </c>
      <c r="M3228" s="33">
        <f t="shared" si="566"/>
        <v>1998</v>
      </c>
      <c r="N3228" s="34">
        <v>14.27</v>
      </c>
      <c r="P3228" s="32">
        <v>36511</v>
      </c>
      <c r="Q3228" s="33">
        <f t="shared" si="567"/>
        <v>12</v>
      </c>
      <c r="R3228" s="33">
        <f t="shared" si="568"/>
        <v>1999</v>
      </c>
      <c r="S3228" s="34">
        <v>26.22</v>
      </c>
    </row>
    <row r="3229" spans="1:19">
      <c r="A3229" s="32">
        <v>38443</v>
      </c>
      <c r="B3229" s="33">
        <f t="shared" si="561"/>
        <v>4</v>
      </c>
      <c r="C3229" s="33">
        <f t="shared" si="562"/>
        <v>2005</v>
      </c>
      <c r="D3229" s="34">
        <v>0.91900000000000004</v>
      </c>
      <c r="F3229" s="32">
        <v>40106</v>
      </c>
      <c r="G3229" s="33">
        <f t="shared" si="563"/>
        <v>10</v>
      </c>
      <c r="H3229" s="33">
        <f t="shared" si="564"/>
        <v>2009</v>
      </c>
      <c r="I3229" s="34">
        <v>4.5999999999999996</v>
      </c>
      <c r="K3229" s="32">
        <v>36010</v>
      </c>
      <c r="L3229" s="33">
        <f t="shared" si="565"/>
        <v>8</v>
      </c>
      <c r="M3229" s="33">
        <f t="shared" si="566"/>
        <v>1998</v>
      </c>
      <c r="N3229" s="34">
        <v>13.93</v>
      </c>
      <c r="P3229" s="32">
        <v>36514</v>
      </c>
      <c r="Q3229" s="33">
        <f t="shared" si="567"/>
        <v>12</v>
      </c>
      <c r="R3229" s="33">
        <f t="shared" si="568"/>
        <v>1999</v>
      </c>
      <c r="S3229" s="34">
        <v>25.98</v>
      </c>
    </row>
    <row r="3230" spans="1:19">
      <c r="A3230" s="32">
        <v>38446</v>
      </c>
      <c r="B3230" s="33">
        <f t="shared" si="561"/>
        <v>4</v>
      </c>
      <c r="C3230" s="33">
        <f t="shared" si="562"/>
        <v>2005</v>
      </c>
      <c r="D3230" s="34">
        <v>0.91900000000000004</v>
      </c>
      <c r="F3230" s="32">
        <v>40107</v>
      </c>
      <c r="G3230" s="33">
        <f t="shared" si="563"/>
        <v>10</v>
      </c>
      <c r="H3230" s="33">
        <f t="shared" si="564"/>
        <v>2009</v>
      </c>
      <c r="I3230" s="34">
        <v>4.8</v>
      </c>
      <c r="K3230" s="32">
        <v>36011</v>
      </c>
      <c r="L3230" s="33">
        <f t="shared" si="565"/>
        <v>8</v>
      </c>
      <c r="M3230" s="33">
        <f t="shared" si="566"/>
        <v>1998</v>
      </c>
      <c r="N3230" s="34">
        <v>13.69</v>
      </c>
      <c r="P3230" s="32">
        <v>36515</v>
      </c>
      <c r="Q3230" s="33">
        <f t="shared" si="567"/>
        <v>12</v>
      </c>
      <c r="R3230" s="33">
        <f t="shared" si="568"/>
        <v>1999</v>
      </c>
      <c r="S3230" s="34">
        <v>25.51</v>
      </c>
    </row>
    <row r="3231" spans="1:19">
      <c r="A3231" s="32">
        <v>38447</v>
      </c>
      <c r="B3231" s="33">
        <f t="shared" si="561"/>
        <v>4</v>
      </c>
      <c r="C3231" s="33">
        <f t="shared" si="562"/>
        <v>2005</v>
      </c>
      <c r="D3231" s="34">
        <v>0.89600000000000002</v>
      </c>
      <c r="F3231" s="32">
        <v>40108</v>
      </c>
      <c r="G3231" s="33">
        <f t="shared" si="563"/>
        <v>10</v>
      </c>
      <c r="H3231" s="33">
        <f t="shared" si="564"/>
        <v>2009</v>
      </c>
      <c r="I3231" s="34">
        <v>4.9800000000000004</v>
      </c>
      <c r="K3231" s="32">
        <v>36012</v>
      </c>
      <c r="L3231" s="33">
        <f t="shared" si="565"/>
        <v>8</v>
      </c>
      <c r="M3231" s="33">
        <f t="shared" si="566"/>
        <v>1998</v>
      </c>
      <c r="N3231" s="34">
        <v>13.8</v>
      </c>
      <c r="P3231" s="32">
        <v>36516</v>
      </c>
      <c r="Q3231" s="33">
        <f t="shared" si="567"/>
        <v>12</v>
      </c>
      <c r="R3231" s="33">
        <f t="shared" si="568"/>
        <v>1999</v>
      </c>
      <c r="S3231" s="34">
        <v>25.04</v>
      </c>
    </row>
    <row r="3232" spans="1:19">
      <c r="A3232" s="32">
        <v>38448</v>
      </c>
      <c r="B3232" s="33">
        <f t="shared" si="561"/>
        <v>4</v>
      </c>
      <c r="C3232" s="33">
        <f t="shared" si="562"/>
        <v>2005</v>
      </c>
      <c r="D3232" s="34">
        <v>0.88100000000000001</v>
      </c>
      <c r="F3232" s="32">
        <v>40109</v>
      </c>
      <c r="G3232" s="33">
        <f t="shared" si="563"/>
        <v>10</v>
      </c>
      <c r="H3232" s="33">
        <f t="shared" si="564"/>
        <v>2009</v>
      </c>
      <c r="I3232" s="34">
        <v>4.88</v>
      </c>
      <c r="K3232" s="32">
        <v>36013</v>
      </c>
      <c r="L3232" s="33">
        <f t="shared" si="565"/>
        <v>8</v>
      </c>
      <c r="M3232" s="33">
        <f t="shared" si="566"/>
        <v>1998</v>
      </c>
      <c r="N3232" s="34">
        <v>13.87</v>
      </c>
      <c r="P3232" s="32">
        <v>36517</v>
      </c>
      <c r="Q3232" s="33">
        <f t="shared" si="567"/>
        <v>12</v>
      </c>
      <c r="R3232" s="33">
        <f t="shared" si="568"/>
        <v>1999</v>
      </c>
      <c r="S3232" s="34">
        <v>25.11</v>
      </c>
    </row>
    <row r="3233" spans="1:19">
      <c r="A3233" s="32">
        <v>38449</v>
      </c>
      <c r="B3233" s="33">
        <f t="shared" si="561"/>
        <v>4</v>
      </c>
      <c r="C3233" s="33">
        <f t="shared" si="562"/>
        <v>2005</v>
      </c>
      <c r="D3233" s="34">
        <v>0.86299999999999999</v>
      </c>
      <c r="F3233" s="32">
        <v>40112</v>
      </c>
      <c r="G3233" s="33">
        <f t="shared" si="563"/>
        <v>10</v>
      </c>
      <c r="H3233" s="33">
        <f t="shared" si="564"/>
        <v>2009</v>
      </c>
      <c r="I3233" s="34">
        <v>4.5199999999999996</v>
      </c>
      <c r="K3233" s="32">
        <v>36014</v>
      </c>
      <c r="L3233" s="33">
        <f t="shared" si="565"/>
        <v>8</v>
      </c>
      <c r="M3233" s="33">
        <f t="shared" si="566"/>
        <v>1998</v>
      </c>
      <c r="N3233" s="34">
        <v>13.85</v>
      </c>
      <c r="P3233" s="32">
        <v>36523</v>
      </c>
      <c r="Q3233" s="33">
        <f t="shared" si="567"/>
        <v>12</v>
      </c>
      <c r="R3233" s="33">
        <f t="shared" si="568"/>
        <v>1999</v>
      </c>
      <c r="S3233" s="34">
        <v>25.63</v>
      </c>
    </row>
    <row r="3234" spans="1:19">
      <c r="A3234" s="32">
        <v>38450</v>
      </c>
      <c r="B3234" s="33">
        <f t="shared" si="561"/>
        <v>4</v>
      </c>
      <c r="C3234" s="33">
        <f t="shared" si="562"/>
        <v>2005</v>
      </c>
      <c r="D3234" s="34">
        <v>0.84599999999999997</v>
      </c>
      <c r="F3234" s="32">
        <v>40113</v>
      </c>
      <c r="G3234" s="33">
        <f t="shared" si="563"/>
        <v>10</v>
      </c>
      <c r="H3234" s="33">
        <f t="shared" si="564"/>
        <v>2009</v>
      </c>
      <c r="I3234" s="34">
        <v>4.5199999999999996</v>
      </c>
      <c r="K3234" s="32">
        <v>36017</v>
      </c>
      <c r="L3234" s="33">
        <f t="shared" si="565"/>
        <v>8</v>
      </c>
      <c r="M3234" s="33">
        <f t="shared" si="566"/>
        <v>1998</v>
      </c>
      <c r="N3234" s="34">
        <v>13.11</v>
      </c>
      <c r="P3234" s="32">
        <v>36524</v>
      </c>
      <c r="Q3234" s="33">
        <f t="shared" si="567"/>
        <v>12</v>
      </c>
      <c r="R3234" s="33">
        <f t="shared" si="568"/>
        <v>1999</v>
      </c>
      <c r="S3234" s="34">
        <v>24.93</v>
      </c>
    </row>
    <row r="3235" spans="1:19">
      <c r="A3235" s="32">
        <v>38453</v>
      </c>
      <c r="B3235" s="33">
        <f t="shared" si="561"/>
        <v>4</v>
      </c>
      <c r="C3235" s="33">
        <f t="shared" si="562"/>
        <v>2005</v>
      </c>
      <c r="D3235" s="34">
        <v>0.84699999999999998</v>
      </c>
      <c r="F3235" s="32">
        <v>40114</v>
      </c>
      <c r="G3235" s="33">
        <f t="shared" si="563"/>
        <v>10</v>
      </c>
      <c r="H3235" s="33">
        <f t="shared" si="564"/>
        <v>2009</v>
      </c>
      <c r="I3235" s="34">
        <v>4.59</v>
      </c>
      <c r="K3235" s="32">
        <v>36018</v>
      </c>
      <c r="L3235" s="33">
        <f t="shared" si="565"/>
        <v>8</v>
      </c>
      <c r="M3235" s="33">
        <f t="shared" si="566"/>
        <v>1998</v>
      </c>
      <c r="N3235" s="34">
        <v>12.87</v>
      </c>
      <c r="P3235" s="32">
        <v>36529</v>
      </c>
      <c r="Q3235" s="33">
        <f t="shared" si="567"/>
        <v>1</v>
      </c>
      <c r="R3235" s="33">
        <f t="shared" si="568"/>
        <v>2000</v>
      </c>
      <c r="S3235" s="34">
        <v>23.95</v>
      </c>
    </row>
    <row r="3236" spans="1:19">
      <c r="A3236" s="32">
        <v>38454</v>
      </c>
      <c r="B3236" s="33">
        <f t="shared" ref="B3236:B3299" si="569">+MONTH(A3236)</f>
        <v>4</v>
      </c>
      <c r="C3236" s="33">
        <f t="shared" ref="C3236:C3299" si="570">+YEAR(A3236)</f>
        <v>2005</v>
      </c>
      <c r="D3236" s="34">
        <v>0.83599999999999997</v>
      </c>
      <c r="F3236" s="32">
        <v>40115</v>
      </c>
      <c r="G3236" s="33">
        <f t="shared" ref="G3236:G3299" si="571">+MONTH(F3236)</f>
        <v>10</v>
      </c>
      <c r="H3236" s="33">
        <f t="shared" ref="H3236:H3299" si="572">+YEAR(F3236)</f>
        <v>2009</v>
      </c>
      <c r="I3236" s="34">
        <v>4.1100000000000003</v>
      </c>
      <c r="K3236" s="32">
        <v>36019</v>
      </c>
      <c r="L3236" s="33">
        <f t="shared" ref="L3236:L3299" si="573">+MONTH(K3236)</f>
        <v>8</v>
      </c>
      <c r="M3236" s="33">
        <f t="shared" ref="M3236:M3299" si="574">+YEAR(K3236)</f>
        <v>1998</v>
      </c>
      <c r="N3236" s="34">
        <v>12.76</v>
      </c>
      <c r="P3236" s="32">
        <v>36530</v>
      </c>
      <c r="Q3236" s="33">
        <f t="shared" ref="Q3236:Q3299" si="575">+MONTH(P3236)</f>
        <v>1</v>
      </c>
      <c r="R3236" s="33">
        <f t="shared" si="568"/>
        <v>2000</v>
      </c>
      <c r="S3236" s="34">
        <v>23.72</v>
      </c>
    </row>
    <row r="3237" spans="1:19">
      <c r="A3237" s="32">
        <v>38455</v>
      </c>
      <c r="B3237" s="33">
        <f t="shared" si="569"/>
        <v>4</v>
      </c>
      <c r="C3237" s="33">
        <f t="shared" si="570"/>
        <v>2005</v>
      </c>
      <c r="D3237" s="34">
        <v>0.81799999999999995</v>
      </c>
      <c r="F3237" s="32">
        <v>40116</v>
      </c>
      <c r="G3237" s="33">
        <f t="shared" si="571"/>
        <v>10</v>
      </c>
      <c r="H3237" s="33">
        <f t="shared" si="572"/>
        <v>2009</v>
      </c>
      <c r="I3237" s="34">
        <v>4.1100000000000003</v>
      </c>
      <c r="K3237" s="32">
        <v>36020</v>
      </c>
      <c r="L3237" s="33">
        <f t="shared" si="573"/>
        <v>8</v>
      </c>
      <c r="M3237" s="33">
        <f t="shared" si="574"/>
        <v>1998</v>
      </c>
      <c r="N3237" s="34">
        <v>13.44</v>
      </c>
      <c r="P3237" s="32">
        <v>36531</v>
      </c>
      <c r="Q3237" s="33">
        <f t="shared" si="575"/>
        <v>1</v>
      </c>
      <c r="R3237" s="33">
        <f t="shared" ref="R3237:R3300" si="576">+YEAR(P3237)</f>
        <v>2000</v>
      </c>
      <c r="S3237" s="34">
        <v>23.55</v>
      </c>
    </row>
    <row r="3238" spans="1:19">
      <c r="A3238" s="32">
        <v>38456</v>
      </c>
      <c r="B3238" s="33">
        <f t="shared" si="569"/>
        <v>4</v>
      </c>
      <c r="C3238" s="33">
        <f t="shared" si="570"/>
        <v>2005</v>
      </c>
      <c r="D3238" s="34">
        <v>0.83299999999999996</v>
      </c>
      <c r="F3238" s="32">
        <v>40119</v>
      </c>
      <c r="G3238" s="33">
        <f t="shared" si="571"/>
        <v>11</v>
      </c>
      <c r="H3238" s="33">
        <f t="shared" si="572"/>
        <v>2009</v>
      </c>
      <c r="I3238" s="34">
        <v>4.32</v>
      </c>
      <c r="K3238" s="32">
        <v>36021</v>
      </c>
      <c r="L3238" s="33">
        <f t="shared" si="573"/>
        <v>8</v>
      </c>
      <c r="M3238" s="33">
        <f t="shared" si="574"/>
        <v>1998</v>
      </c>
      <c r="N3238" s="34">
        <v>13.4</v>
      </c>
      <c r="P3238" s="32">
        <v>36532</v>
      </c>
      <c r="Q3238" s="33">
        <f t="shared" si="575"/>
        <v>1</v>
      </c>
      <c r="R3238" s="33">
        <f t="shared" si="576"/>
        <v>2000</v>
      </c>
      <c r="S3238" s="34">
        <v>23.35</v>
      </c>
    </row>
    <row r="3239" spans="1:19">
      <c r="A3239" s="32">
        <v>38457</v>
      </c>
      <c r="B3239" s="33">
        <f t="shared" si="569"/>
        <v>4</v>
      </c>
      <c r="C3239" s="33">
        <f t="shared" si="570"/>
        <v>2005</v>
      </c>
      <c r="D3239" s="34">
        <v>0.82499999999999996</v>
      </c>
      <c r="F3239" s="32">
        <v>40120</v>
      </c>
      <c r="G3239" s="33">
        <f t="shared" si="571"/>
        <v>11</v>
      </c>
      <c r="H3239" s="33">
        <f t="shared" si="572"/>
        <v>2009</v>
      </c>
      <c r="I3239" s="34">
        <v>4.33</v>
      </c>
      <c r="K3239" s="32">
        <v>36024</v>
      </c>
      <c r="L3239" s="33">
        <f t="shared" si="573"/>
        <v>8</v>
      </c>
      <c r="M3239" s="33">
        <f t="shared" si="574"/>
        <v>1998</v>
      </c>
      <c r="N3239" s="34">
        <v>13.26</v>
      </c>
      <c r="P3239" s="32">
        <v>36535</v>
      </c>
      <c r="Q3239" s="33">
        <f t="shared" si="575"/>
        <v>1</v>
      </c>
      <c r="R3239" s="33">
        <f t="shared" si="576"/>
        <v>2000</v>
      </c>
      <c r="S3239" s="34">
        <v>22.77</v>
      </c>
    </row>
    <row r="3240" spans="1:19">
      <c r="A3240" s="32">
        <v>38460</v>
      </c>
      <c r="B3240" s="33">
        <f t="shared" si="569"/>
        <v>4</v>
      </c>
      <c r="C3240" s="33">
        <f t="shared" si="570"/>
        <v>2005</v>
      </c>
      <c r="D3240" s="34">
        <v>0.82299999999999995</v>
      </c>
      <c r="F3240" s="32">
        <v>40121</v>
      </c>
      <c r="G3240" s="33">
        <f t="shared" si="571"/>
        <v>11</v>
      </c>
      <c r="H3240" s="33">
        <f t="shared" si="572"/>
        <v>2009</v>
      </c>
      <c r="I3240" s="34">
        <v>4.49</v>
      </c>
      <c r="K3240" s="32">
        <v>36025</v>
      </c>
      <c r="L3240" s="33">
        <f t="shared" si="573"/>
        <v>8</v>
      </c>
      <c r="M3240" s="33">
        <f t="shared" si="574"/>
        <v>1998</v>
      </c>
      <c r="N3240" s="34">
        <v>13.13</v>
      </c>
      <c r="P3240" s="32">
        <v>36536</v>
      </c>
      <c r="Q3240" s="33">
        <f t="shared" si="575"/>
        <v>1</v>
      </c>
      <c r="R3240" s="33">
        <f t="shared" si="576"/>
        <v>2000</v>
      </c>
      <c r="S3240" s="34">
        <v>23.93</v>
      </c>
    </row>
    <row r="3241" spans="1:19">
      <c r="A3241" s="32">
        <v>38461</v>
      </c>
      <c r="B3241" s="33">
        <f t="shared" si="569"/>
        <v>4</v>
      </c>
      <c r="C3241" s="33">
        <f t="shared" si="570"/>
        <v>2005</v>
      </c>
      <c r="D3241" s="34">
        <v>0.85299999999999998</v>
      </c>
      <c r="F3241" s="32">
        <v>40122</v>
      </c>
      <c r="G3241" s="33">
        <f t="shared" si="571"/>
        <v>11</v>
      </c>
      <c r="H3241" s="33">
        <f t="shared" si="572"/>
        <v>2009</v>
      </c>
      <c r="I3241" s="34">
        <v>4.3</v>
      </c>
      <c r="K3241" s="32">
        <v>36026</v>
      </c>
      <c r="L3241" s="33">
        <f t="shared" si="573"/>
        <v>8</v>
      </c>
      <c r="M3241" s="33">
        <f t="shared" si="574"/>
        <v>1998</v>
      </c>
      <c r="N3241" s="34">
        <v>13.21</v>
      </c>
      <c r="P3241" s="32">
        <v>36537</v>
      </c>
      <c r="Q3241" s="33">
        <f t="shared" si="575"/>
        <v>1</v>
      </c>
      <c r="R3241" s="33">
        <f t="shared" si="576"/>
        <v>2000</v>
      </c>
      <c r="S3241" s="34">
        <v>24.62</v>
      </c>
    </row>
    <row r="3242" spans="1:19">
      <c r="A3242" s="32">
        <v>38462</v>
      </c>
      <c r="B3242" s="33">
        <f t="shared" si="569"/>
        <v>4</v>
      </c>
      <c r="C3242" s="33">
        <f t="shared" si="570"/>
        <v>2005</v>
      </c>
      <c r="D3242" s="34">
        <v>0.85399999999999998</v>
      </c>
      <c r="F3242" s="32">
        <v>40123</v>
      </c>
      <c r="G3242" s="33">
        <f t="shared" si="571"/>
        <v>11</v>
      </c>
      <c r="H3242" s="33">
        <f t="shared" si="572"/>
        <v>2009</v>
      </c>
      <c r="I3242" s="34">
        <v>3.95</v>
      </c>
      <c r="K3242" s="32">
        <v>36027</v>
      </c>
      <c r="L3242" s="33">
        <f t="shared" si="573"/>
        <v>8</v>
      </c>
      <c r="M3242" s="33">
        <f t="shared" si="574"/>
        <v>1998</v>
      </c>
      <c r="N3242" s="34">
        <v>13.62</v>
      </c>
      <c r="P3242" s="32">
        <v>36538</v>
      </c>
      <c r="Q3242" s="33">
        <f t="shared" si="575"/>
        <v>1</v>
      </c>
      <c r="R3242" s="33">
        <f t="shared" si="576"/>
        <v>2000</v>
      </c>
      <c r="S3242" s="34">
        <v>24.9</v>
      </c>
    </row>
    <row r="3243" spans="1:19">
      <c r="A3243" s="32">
        <v>38463</v>
      </c>
      <c r="B3243" s="33">
        <f t="shared" si="569"/>
        <v>4</v>
      </c>
      <c r="C3243" s="33">
        <f t="shared" si="570"/>
        <v>2005</v>
      </c>
      <c r="D3243" s="34">
        <v>0.86199999999999999</v>
      </c>
      <c r="F3243" s="32">
        <v>40126</v>
      </c>
      <c r="G3243" s="33">
        <f t="shared" si="571"/>
        <v>11</v>
      </c>
      <c r="H3243" s="33">
        <f t="shared" si="572"/>
        <v>2009</v>
      </c>
      <c r="I3243" s="34">
        <v>3.78</v>
      </c>
      <c r="K3243" s="32">
        <v>36028</v>
      </c>
      <c r="L3243" s="33">
        <f t="shared" si="573"/>
        <v>8</v>
      </c>
      <c r="M3243" s="33">
        <f t="shared" si="574"/>
        <v>1998</v>
      </c>
      <c r="N3243" s="34">
        <v>13.44</v>
      </c>
      <c r="P3243" s="32">
        <v>36539</v>
      </c>
      <c r="Q3243" s="33">
        <f t="shared" si="575"/>
        <v>1</v>
      </c>
      <c r="R3243" s="33">
        <f t="shared" si="576"/>
        <v>2000</v>
      </c>
      <c r="S3243" s="34">
        <v>25.5</v>
      </c>
    </row>
    <row r="3244" spans="1:19">
      <c r="A3244" s="32">
        <v>38464</v>
      </c>
      <c r="B3244" s="33">
        <f t="shared" si="569"/>
        <v>4</v>
      </c>
      <c r="C3244" s="33">
        <f t="shared" si="570"/>
        <v>2005</v>
      </c>
      <c r="D3244" s="34">
        <v>0.86799999999999999</v>
      </c>
      <c r="F3244" s="32">
        <v>40127</v>
      </c>
      <c r="G3244" s="33">
        <f t="shared" si="571"/>
        <v>11</v>
      </c>
      <c r="H3244" s="33">
        <f t="shared" si="572"/>
        <v>2009</v>
      </c>
      <c r="I3244" s="34">
        <v>3.76</v>
      </c>
      <c r="K3244" s="32">
        <v>36031</v>
      </c>
      <c r="L3244" s="33">
        <f t="shared" si="573"/>
        <v>8</v>
      </c>
      <c r="M3244" s="33">
        <f t="shared" si="574"/>
        <v>1998</v>
      </c>
      <c r="N3244" s="34">
        <v>13.78</v>
      </c>
      <c r="P3244" s="32">
        <v>36542</v>
      </c>
      <c r="Q3244" s="33">
        <f t="shared" si="575"/>
        <v>1</v>
      </c>
      <c r="R3244" s="33">
        <f t="shared" si="576"/>
        <v>2000</v>
      </c>
      <c r="S3244" s="34">
        <v>25.99</v>
      </c>
    </row>
    <row r="3245" spans="1:19">
      <c r="A3245" s="32">
        <v>38467</v>
      </c>
      <c r="B3245" s="33">
        <f t="shared" si="569"/>
        <v>4</v>
      </c>
      <c r="C3245" s="33">
        <f t="shared" si="570"/>
        <v>2005</v>
      </c>
      <c r="D3245" s="34">
        <v>0.86799999999999999</v>
      </c>
      <c r="F3245" s="32">
        <v>40128</v>
      </c>
      <c r="G3245" s="33">
        <f t="shared" si="571"/>
        <v>11</v>
      </c>
      <c r="H3245" s="33">
        <f t="shared" si="572"/>
        <v>2009</v>
      </c>
      <c r="I3245" s="34">
        <v>3.59</v>
      </c>
      <c r="K3245" s="32">
        <v>36032</v>
      </c>
      <c r="L3245" s="33">
        <f t="shared" si="573"/>
        <v>8</v>
      </c>
      <c r="M3245" s="33">
        <f t="shared" si="574"/>
        <v>1998</v>
      </c>
      <c r="N3245" s="34">
        <v>13.9</v>
      </c>
      <c r="P3245" s="32">
        <v>36543</v>
      </c>
      <c r="Q3245" s="33">
        <f t="shared" si="575"/>
        <v>1</v>
      </c>
      <c r="R3245" s="33">
        <f t="shared" si="576"/>
        <v>2000</v>
      </c>
      <c r="S3245" s="34">
        <v>26.31</v>
      </c>
    </row>
    <row r="3246" spans="1:19">
      <c r="A3246" s="32">
        <v>38468</v>
      </c>
      <c r="B3246" s="33">
        <f t="shared" si="569"/>
        <v>4</v>
      </c>
      <c r="C3246" s="33">
        <f t="shared" si="570"/>
        <v>2005</v>
      </c>
      <c r="D3246" s="34">
        <v>0.85899999999999999</v>
      </c>
      <c r="F3246" s="32">
        <v>40129</v>
      </c>
      <c r="G3246" s="33">
        <f t="shared" si="571"/>
        <v>11</v>
      </c>
      <c r="H3246" s="33">
        <f t="shared" si="572"/>
        <v>2009</v>
      </c>
      <c r="I3246" s="34">
        <v>3.24</v>
      </c>
      <c r="K3246" s="32">
        <v>36033</v>
      </c>
      <c r="L3246" s="33">
        <f t="shared" si="573"/>
        <v>8</v>
      </c>
      <c r="M3246" s="33">
        <f t="shared" si="574"/>
        <v>1998</v>
      </c>
      <c r="N3246" s="34">
        <v>13.67</v>
      </c>
      <c r="P3246" s="32">
        <v>36544</v>
      </c>
      <c r="Q3246" s="33">
        <f t="shared" si="575"/>
        <v>1</v>
      </c>
      <c r="R3246" s="33">
        <f t="shared" si="576"/>
        <v>2000</v>
      </c>
      <c r="S3246" s="34">
        <v>26.17</v>
      </c>
    </row>
    <row r="3247" spans="1:19">
      <c r="A3247" s="32">
        <v>38469</v>
      </c>
      <c r="B3247" s="33">
        <f t="shared" si="569"/>
        <v>4</v>
      </c>
      <c r="C3247" s="33">
        <f t="shared" si="570"/>
        <v>2005</v>
      </c>
      <c r="D3247" s="34">
        <v>0.82399999999999995</v>
      </c>
      <c r="F3247" s="32">
        <v>40130</v>
      </c>
      <c r="G3247" s="33">
        <f t="shared" si="571"/>
        <v>11</v>
      </c>
      <c r="H3247" s="33">
        <f t="shared" si="572"/>
        <v>2009</v>
      </c>
      <c r="I3247" s="34">
        <v>2.5099999999999998</v>
      </c>
      <c r="K3247" s="32">
        <v>36034</v>
      </c>
      <c r="L3247" s="33">
        <f t="shared" si="573"/>
        <v>8</v>
      </c>
      <c r="M3247" s="33">
        <f t="shared" si="574"/>
        <v>1998</v>
      </c>
      <c r="N3247" s="34">
        <v>13.35</v>
      </c>
      <c r="P3247" s="32">
        <v>36545</v>
      </c>
      <c r="Q3247" s="33">
        <f t="shared" si="575"/>
        <v>1</v>
      </c>
      <c r="R3247" s="33">
        <f t="shared" si="576"/>
        <v>2000</v>
      </c>
      <c r="S3247" s="34">
        <v>26.26</v>
      </c>
    </row>
    <row r="3248" spans="1:19">
      <c r="A3248" s="32">
        <v>38470</v>
      </c>
      <c r="B3248" s="33">
        <f t="shared" si="569"/>
        <v>4</v>
      </c>
      <c r="C3248" s="33">
        <f t="shared" si="570"/>
        <v>2005</v>
      </c>
      <c r="D3248" s="34">
        <v>0.82499999999999996</v>
      </c>
      <c r="F3248" s="32">
        <v>40133</v>
      </c>
      <c r="G3248" s="33">
        <f t="shared" si="571"/>
        <v>11</v>
      </c>
      <c r="H3248" s="33">
        <f t="shared" si="572"/>
        <v>2009</v>
      </c>
      <c r="I3248" s="34">
        <v>2.65</v>
      </c>
      <c r="K3248" s="32">
        <v>36035</v>
      </c>
      <c r="L3248" s="33">
        <f t="shared" si="573"/>
        <v>8</v>
      </c>
      <c r="M3248" s="33">
        <f t="shared" si="574"/>
        <v>1998</v>
      </c>
      <c r="N3248" s="34">
        <v>13.54</v>
      </c>
      <c r="P3248" s="32">
        <v>36546</v>
      </c>
      <c r="Q3248" s="33">
        <f t="shared" si="575"/>
        <v>1</v>
      </c>
      <c r="R3248" s="33">
        <f t="shared" si="576"/>
        <v>2000</v>
      </c>
      <c r="S3248" s="34">
        <v>27.18</v>
      </c>
    </row>
    <row r="3249" spans="1:19">
      <c r="A3249" s="32">
        <v>38471</v>
      </c>
      <c r="B3249" s="33">
        <f t="shared" si="569"/>
        <v>4</v>
      </c>
      <c r="C3249" s="33">
        <f t="shared" si="570"/>
        <v>2005</v>
      </c>
      <c r="D3249" s="34">
        <v>0.81299999999999994</v>
      </c>
      <c r="F3249" s="32">
        <v>40134</v>
      </c>
      <c r="G3249" s="33">
        <f t="shared" si="571"/>
        <v>11</v>
      </c>
      <c r="H3249" s="33">
        <f t="shared" si="572"/>
        <v>2009</v>
      </c>
      <c r="I3249" s="34">
        <v>3.47</v>
      </c>
      <c r="K3249" s="32">
        <v>36038</v>
      </c>
      <c r="L3249" s="33">
        <f t="shared" si="573"/>
        <v>8</v>
      </c>
      <c r="M3249" s="33">
        <f t="shared" si="574"/>
        <v>1998</v>
      </c>
      <c r="N3249" s="34">
        <v>13.29</v>
      </c>
      <c r="P3249" s="32">
        <v>36549</v>
      </c>
      <c r="Q3249" s="33">
        <f t="shared" si="575"/>
        <v>1</v>
      </c>
      <c r="R3249" s="33">
        <f t="shared" si="576"/>
        <v>2000</v>
      </c>
      <c r="S3249" s="34">
        <v>27.02</v>
      </c>
    </row>
    <row r="3250" spans="1:19">
      <c r="A3250" s="32">
        <v>38474</v>
      </c>
      <c r="B3250" s="33">
        <f t="shared" si="569"/>
        <v>5</v>
      </c>
      <c r="C3250" s="33">
        <f t="shared" si="570"/>
        <v>2005</v>
      </c>
      <c r="D3250" s="34">
        <v>0.80900000000000005</v>
      </c>
      <c r="F3250" s="32">
        <v>40135</v>
      </c>
      <c r="G3250" s="33">
        <f t="shared" si="571"/>
        <v>11</v>
      </c>
      <c r="H3250" s="33">
        <f t="shared" si="572"/>
        <v>2009</v>
      </c>
      <c r="I3250" s="34">
        <v>3.74</v>
      </c>
      <c r="K3250" s="32">
        <v>36039</v>
      </c>
      <c r="L3250" s="33">
        <f t="shared" si="573"/>
        <v>9</v>
      </c>
      <c r="M3250" s="33">
        <f t="shared" si="574"/>
        <v>1998</v>
      </c>
      <c r="N3250" s="34">
        <v>13.62</v>
      </c>
      <c r="P3250" s="32">
        <v>36550</v>
      </c>
      <c r="Q3250" s="33">
        <f t="shared" si="575"/>
        <v>1</v>
      </c>
      <c r="R3250" s="33">
        <f t="shared" si="576"/>
        <v>2000</v>
      </c>
      <c r="S3250" s="34">
        <v>27.24</v>
      </c>
    </row>
    <row r="3251" spans="1:19">
      <c r="A3251" s="32">
        <v>38475</v>
      </c>
      <c r="B3251" s="33">
        <f t="shared" si="569"/>
        <v>5</v>
      </c>
      <c r="C3251" s="33">
        <f t="shared" si="570"/>
        <v>2005</v>
      </c>
      <c r="D3251" s="34">
        <v>0.79900000000000004</v>
      </c>
      <c r="F3251" s="32">
        <v>40136</v>
      </c>
      <c r="G3251" s="33">
        <f t="shared" si="571"/>
        <v>11</v>
      </c>
      <c r="H3251" s="33">
        <f t="shared" si="572"/>
        <v>2009</v>
      </c>
      <c r="I3251" s="34">
        <v>3.57</v>
      </c>
      <c r="K3251" s="32">
        <v>36040</v>
      </c>
      <c r="L3251" s="33">
        <f t="shared" si="573"/>
        <v>9</v>
      </c>
      <c r="M3251" s="33">
        <f t="shared" si="574"/>
        <v>1998</v>
      </c>
      <c r="N3251" s="34">
        <v>13.72</v>
      </c>
      <c r="P3251" s="32">
        <v>36551</v>
      </c>
      <c r="Q3251" s="33">
        <f t="shared" si="575"/>
        <v>1</v>
      </c>
      <c r="R3251" s="33">
        <f t="shared" si="576"/>
        <v>2000</v>
      </c>
      <c r="S3251" s="34">
        <v>27.18</v>
      </c>
    </row>
    <row r="3252" spans="1:19">
      <c r="A3252" s="32">
        <v>38476</v>
      </c>
      <c r="B3252" s="33">
        <f t="shared" si="569"/>
        <v>5</v>
      </c>
      <c r="C3252" s="33">
        <f t="shared" si="570"/>
        <v>2005</v>
      </c>
      <c r="D3252" s="34">
        <v>0.80800000000000005</v>
      </c>
      <c r="F3252" s="32">
        <v>40137</v>
      </c>
      <c r="G3252" s="33">
        <f t="shared" si="571"/>
        <v>11</v>
      </c>
      <c r="H3252" s="33">
        <f t="shared" si="572"/>
        <v>2009</v>
      </c>
      <c r="I3252" s="34">
        <v>3.09</v>
      </c>
      <c r="K3252" s="32">
        <v>36041</v>
      </c>
      <c r="L3252" s="33">
        <f t="shared" si="573"/>
        <v>9</v>
      </c>
      <c r="M3252" s="33">
        <f t="shared" si="574"/>
        <v>1998</v>
      </c>
      <c r="N3252" s="34">
        <v>14.7</v>
      </c>
      <c r="P3252" s="32">
        <v>36552</v>
      </c>
      <c r="Q3252" s="33">
        <f t="shared" si="575"/>
        <v>1</v>
      </c>
      <c r="R3252" s="33">
        <f t="shared" si="576"/>
        <v>2000</v>
      </c>
      <c r="S3252" s="34">
        <v>26.91</v>
      </c>
    </row>
    <row r="3253" spans="1:19">
      <c r="A3253" s="32">
        <v>38477</v>
      </c>
      <c r="B3253" s="33">
        <f t="shared" si="569"/>
        <v>5</v>
      </c>
      <c r="C3253" s="33">
        <f t="shared" si="570"/>
        <v>2005</v>
      </c>
      <c r="D3253" s="34">
        <v>0.81100000000000005</v>
      </c>
      <c r="F3253" s="32">
        <v>40140</v>
      </c>
      <c r="G3253" s="33">
        <f t="shared" si="571"/>
        <v>11</v>
      </c>
      <c r="H3253" s="33">
        <f t="shared" si="572"/>
        <v>2009</v>
      </c>
      <c r="I3253" s="34">
        <v>3.79</v>
      </c>
      <c r="K3253" s="32">
        <v>36042</v>
      </c>
      <c r="L3253" s="33">
        <f t="shared" si="573"/>
        <v>9</v>
      </c>
      <c r="M3253" s="33">
        <f t="shared" si="574"/>
        <v>1998</v>
      </c>
      <c r="N3253" s="34">
        <v>14.59</v>
      </c>
      <c r="P3253" s="32">
        <v>36553</v>
      </c>
      <c r="Q3253" s="33">
        <f t="shared" si="575"/>
        <v>1</v>
      </c>
      <c r="R3253" s="33">
        <f t="shared" si="576"/>
        <v>2000</v>
      </c>
      <c r="S3253" s="34">
        <v>26.59</v>
      </c>
    </row>
    <row r="3254" spans="1:19">
      <c r="A3254" s="32">
        <v>38478</v>
      </c>
      <c r="B3254" s="33">
        <f t="shared" si="569"/>
        <v>5</v>
      </c>
      <c r="C3254" s="33">
        <f t="shared" si="570"/>
        <v>2005</v>
      </c>
      <c r="D3254" s="34">
        <v>0.82199999999999995</v>
      </c>
      <c r="F3254" s="32">
        <v>40141</v>
      </c>
      <c r="G3254" s="33">
        <f t="shared" si="571"/>
        <v>11</v>
      </c>
      <c r="H3254" s="33">
        <f t="shared" si="572"/>
        <v>2009</v>
      </c>
      <c r="I3254" s="34">
        <v>3.63</v>
      </c>
      <c r="K3254" s="32">
        <v>36046</v>
      </c>
      <c r="L3254" s="33">
        <f t="shared" si="573"/>
        <v>9</v>
      </c>
      <c r="M3254" s="33">
        <f t="shared" si="574"/>
        <v>1998</v>
      </c>
      <c r="N3254" s="34">
        <v>14.34</v>
      </c>
      <c r="P3254" s="32">
        <v>36556</v>
      </c>
      <c r="Q3254" s="33">
        <f t="shared" si="575"/>
        <v>1</v>
      </c>
      <c r="R3254" s="33">
        <f t="shared" si="576"/>
        <v>2000</v>
      </c>
      <c r="S3254" s="34">
        <v>27.08</v>
      </c>
    </row>
    <row r="3255" spans="1:19">
      <c r="A3255" s="32">
        <v>38481</v>
      </c>
      <c r="B3255" s="33">
        <f t="shared" si="569"/>
        <v>5</v>
      </c>
      <c r="C3255" s="33">
        <f t="shared" si="570"/>
        <v>2005</v>
      </c>
      <c r="D3255" s="34">
        <v>0.82099999999999995</v>
      </c>
      <c r="F3255" s="32">
        <v>40142</v>
      </c>
      <c r="G3255" s="33">
        <f t="shared" si="571"/>
        <v>11</v>
      </c>
      <c r="H3255" s="33">
        <f t="shared" si="572"/>
        <v>2009</v>
      </c>
      <c r="I3255" s="34">
        <v>3.32</v>
      </c>
      <c r="K3255" s="32">
        <v>36047</v>
      </c>
      <c r="L3255" s="33">
        <f t="shared" si="573"/>
        <v>9</v>
      </c>
      <c r="M3255" s="33">
        <f t="shared" si="574"/>
        <v>1998</v>
      </c>
      <c r="N3255" s="34">
        <v>14.37</v>
      </c>
      <c r="P3255" s="32">
        <v>36557</v>
      </c>
      <c r="Q3255" s="33">
        <f t="shared" si="575"/>
        <v>2</v>
      </c>
      <c r="R3255" s="33">
        <f t="shared" si="576"/>
        <v>2000</v>
      </c>
      <c r="S3255" s="34">
        <v>27.35</v>
      </c>
    </row>
    <row r="3256" spans="1:19">
      <c r="A3256" s="32">
        <v>38482</v>
      </c>
      <c r="B3256" s="33">
        <f t="shared" si="569"/>
        <v>5</v>
      </c>
      <c r="C3256" s="33">
        <f t="shared" si="570"/>
        <v>2005</v>
      </c>
      <c r="D3256" s="34">
        <v>0.81799999999999995</v>
      </c>
      <c r="F3256" s="32">
        <v>40144</v>
      </c>
      <c r="G3256" s="33">
        <f t="shared" si="571"/>
        <v>11</v>
      </c>
      <c r="H3256" s="33">
        <f t="shared" si="572"/>
        <v>2009</v>
      </c>
      <c r="I3256" s="34">
        <v>3.32</v>
      </c>
      <c r="K3256" s="32">
        <v>36048</v>
      </c>
      <c r="L3256" s="33">
        <f t="shared" si="573"/>
        <v>9</v>
      </c>
      <c r="M3256" s="33">
        <f t="shared" si="574"/>
        <v>1998</v>
      </c>
      <c r="N3256" s="34">
        <v>14.71</v>
      </c>
      <c r="P3256" s="32">
        <v>36558</v>
      </c>
      <c r="Q3256" s="33">
        <f t="shared" si="575"/>
        <v>2</v>
      </c>
      <c r="R3256" s="33">
        <f t="shared" si="576"/>
        <v>2000</v>
      </c>
      <c r="S3256" s="34">
        <v>27.15</v>
      </c>
    </row>
    <row r="3257" spans="1:19">
      <c r="A3257" s="32">
        <v>38483</v>
      </c>
      <c r="B3257" s="33">
        <f t="shared" si="569"/>
        <v>5</v>
      </c>
      <c r="C3257" s="33">
        <f t="shared" si="570"/>
        <v>2005</v>
      </c>
      <c r="D3257" s="34">
        <v>0.79800000000000004</v>
      </c>
      <c r="F3257" s="32">
        <v>40147</v>
      </c>
      <c r="G3257" s="33">
        <f t="shared" si="571"/>
        <v>11</v>
      </c>
      <c r="H3257" s="33">
        <f t="shared" si="572"/>
        <v>2009</v>
      </c>
      <c r="I3257" s="34">
        <v>4.41</v>
      </c>
      <c r="K3257" s="32">
        <v>36049</v>
      </c>
      <c r="L3257" s="33">
        <f t="shared" si="573"/>
        <v>9</v>
      </c>
      <c r="M3257" s="33">
        <f t="shared" si="574"/>
        <v>1998</v>
      </c>
      <c r="N3257" s="34">
        <v>14.39</v>
      </c>
      <c r="P3257" s="32">
        <v>36559</v>
      </c>
      <c r="Q3257" s="33">
        <f t="shared" si="575"/>
        <v>2</v>
      </c>
      <c r="R3257" s="33">
        <f t="shared" si="576"/>
        <v>2000</v>
      </c>
      <c r="S3257" s="34">
        <v>27.6</v>
      </c>
    </row>
    <row r="3258" spans="1:19">
      <c r="A3258" s="32">
        <v>38484</v>
      </c>
      <c r="B3258" s="33">
        <f t="shared" si="569"/>
        <v>5</v>
      </c>
      <c r="C3258" s="33">
        <f t="shared" si="570"/>
        <v>2005</v>
      </c>
      <c r="D3258" s="34">
        <v>0.79200000000000004</v>
      </c>
      <c r="F3258" s="32">
        <v>40148</v>
      </c>
      <c r="G3258" s="33">
        <f t="shared" si="571"/>
        <v>12</v>
      </c>
      <c r="H3258" s="33">
        <f t="shared" si="572"/>
        <v>2009</v>
      </c>
      <c r="I3258" s="34">
        <v>4.3</v>
      </c>
      <c r="K3258" s="32">
        <v>36052</v>
      </c>
      <c r="L3258" s="33">
        <f t="shared" si="573"/>
        <v>9</v>
      </c>
      <c r="M3258" s="33">
        <f t="shared" si="574"/>
        <v>1998</v>
      </c>
      <c r="N3258" s="34">
        <v>14.46</v>
      </c>
      <c r="P3258" s="32">
        <v>36560</v>
      </c>
      <c r="Q3258" s="33">
        <f t="shared" si="575"/>
        <v>2</v>
      </c>
      <c r="R3258" s="33">
        <f t="shared" si="576"/>
        <v>2000</v>
      </c>
      <c r="S3258" s="34">
        <v>27.48</v>
      </c>
    </row>
    <row r="3259" spans="1:19">
      <c r="A3259" s="32">
        <v>38485</v>
      </c>
      <c r="B3259" s="33">
        <f t="shared" si="569"/>
        <v>5</v>
      </c>
      <c r="C3259" s="33">
        <f t="shared" si="570"/>
        <v>2005</v>
      </c>
      <c r="D3259" s="34">
        <v>0.79300000000000004</v>
      </c>
      <c r="F3259" s="32">
        <v>40149</v>
      </c>
      <c r="G3259" s="33">
        <f t="shared" si="571"/>
        <v>12</v>
      </c>
      <c r="H3259" s="33">
        <f t="shared" si="572"/>
        <v>2009</v>
      </c>
      <c r="I3259" s="34">
        <v>4.67</v>
      </c>
      <c r="K3259" s="32">
        <v>36053</v>
      </c>
      <c r="L3259" s="33">
        <f t="shared" si="573"/>
        <v>9</v>
      </c>
      <c r="M3259" s="33">
        <f t="shared" si="574"/>
        <v>1998</v>
      </c>
      <c r="N3259" s="34">
        <v>14.72</v>
      </c>
      <c r="P3259" s="32">
        <v>36563</v>
      </c>
      <c r="Q3259" s="33">
        <f t="shared" si="575"/>
        <v>2</v>
      </c>
      <c r="R3259" s="33">
        <f t="shared" si="576"/>
        <v>2000</v>
      </c>
      <c r="S3259" s="34">
        <v>27.94</v>
      </c>
    </row>
    <row r="3260" spans="1:19">
      <c r="A3260" s="32">
        <v>38488</v>
      </c>
      <c r="B3260" s="33">
        <f t="shared" si="569"/>
        <v>5</v>
      </c>
      <c r="C3260" s="33">
        <f t="shared" si="570"/>
        <v>2005</v>
      </c>
      <c r="D3260" s="34">
        <v>0.79</v>
      </c>
      <c r="F3260" s="32">
        <v>40150</v>
      </c>
      <c r="G3260" s="33">
        <f t="shared" si="571"/>
        <v>12</v>
      </c>
      <c r="H3260" s="33">
        <f t="shared" si="572"/>
        <v>2009</v>
      </c>
      <c r="I3260" s="34">
        <v>4.57</v>
      </c>
      <c r="K3260" s="32">
        <v>36054</v>
      </c>
      <c r="L3260" s="33">
        <f t="shared" si="573"/>
        <v>9</v>
      </c>
      <c r="M3260" s="33">
        <f t="shared" si="574"/>
        <v>1998</v>
      </c>
      <c r="N3260" s="34">
        <v>14.6</v>
      </c>
      <c r="P3260" s="32">
        <v>36564</v>
      </c>
      <c r="Q3260" s="33">
        <f t="shared" si="575"/>
        <v>2</v>
      </c>
      <c r="R3260" s="33">
        <f t="shared" si="576"/>
        <v>2000</v>
      </c>
      <c r="S3260" s="34">
        <v>27.61</v>
      </c>
    </row>
    <row r="3261" spans="1:19">
      <c r="A3261" s="32">
        <v>38489</v>
      </c>
      <c r="B3261" s="33">
        <f t="shared" si="569"/>
        <v>5</v>
      </c>
      <c r="C3261" s="33">
        <f t="shared" si="570"/>
        <v>2005</v>
      </c>
      <c r="D3261" s="34">
        <v>0.79300000000000004</v>
      </c>
      <c r="F3261" s="32">
        <v>40151</v>
      </c>
      <c r="G3261" s="33">
        <f t="shared" si="571"/>
        <v>12</v>
      </c>
      <c r="H3261" s="33">
        <f t="shared" si="572"/>
        <v>2009</v>
      </c>
      <c r="I3261" s="34">
        <v>4.53</v>
      </c>
      <c r="K3261" s="32">
        <v>36055</v>
      </c>
      <c r="L3261" s="33">
        <f t="shared" si="573"/>
        <v>9</v>
      </c>
      <c r="M3261" s="33">
        <f t="shared" si="574"/>
        <v>1998</v>
      </c>
      <c r="N3261" s="34">
        <v>15.07</v>
      </c>
      <c r="P3261" s="32">
        <v>36565</v>
      </c>
      <c r="Q3261" s="33">
        <f t="shared" si="575"/>
        <v>2</v>
      </c>
      <c r="R3261" s="33">
        <f t="shared" si="576"/>
        <v>2000</v>
      </c>
      <c r="S3261" s="34">
        <v>27.44</v>
      </c>
    </row>
    <row r="3262" spans="1:19">
      <c r="A3262" s="32">
        <v>38490</v>
      </c>
      <c r="B3262" s="33">
        <f t="shared" si="569"/>
        <v>5</v>
      </c>
      <c r="C3262" s="33">
        <f t="shared" si="570"/>
        <v>2005</v>
      </c>
      <c r="D3262" s="34">
        <v>0.79300000000000004</v>
      </c>
      <c r="F3262" s="32">
        <v>40154</v>
      </c>
      <c r="G3262" s="33">
        <f t="shared" si="571"/>
        <v>12</v>
      </c>
      <c r="H3262" s="33">
        <f t="shared" si="572"/>
        <v>2009</v>
      </c>
      <c r="I3262" s="34">
        <v>4.78</v>
      </c>
      <c r="K3262" s="32">
        <v>36056</v>
      </c>
      <c r="L3262" s="33">
        <f t="shared" si="573"/>
        <v>9</v>
      </c>
      <c r="M3262" s="33">
        <f t="shared" si="574"/>
        <v>1998</v>
      </c>
      <c r="N3262" s="34">
        <v>15.53</v>
      </c>
      <c r="P3262" s="32">
        <v>36566</v>
      </c>
      <c r="Q3262" s="33">
        <f t="shared" si="575"/>
        <v>2</v>
      </c>
      <c r="R3262" s="33">
        <f t="shared" si="576"/>
        <v>2000</v>
      </c>
      <c r="S3262" s="34">
        <v>27.32</v>
      </c>
    </row>
    <row r="3263" spans="1:19">
      <c r="A3263" s="32">
        <v>38491</v>
      </c>
      <c r="B3263" s="33">
        <f t="shared" si="569"/>
        <v>5</v>
      </c>
      <c r="C3263" s="33">
        <f t="shared" si="570"/>
        <v>2005</v>
      </c>
      <c r="D3263" s="34">
        <v>0.77900000000000003</v>
      </c>
      <c r="F3263" s="32">
        <v>40155</v>
      </c>
      <c r="G3263" s="33">
        <f t="shared" si="571"/>
        <v>12</v>
      </c>
      <c r="H3263" s="33">
        <f t="shared" si="572"/>
        <v>2009</v>
      </c>
      <c r="I3263" s="34">
        <v>5.0999999999999996</v>
      </c>
      <c r="K3263" s="32">
        <v>36059</v>
      </c>
      <c r="L3263" s="33">
        <f t="shared" si="573"/>
        <v>9</v>
      </c>
      <c r="M3263" s="33">
        <f t="shared" si="574"/>
        <v>1998</v>
      </c>
      <c r="N3263" s="34">
        <v>15.58</v>
      </c>
      <c r="P3263" s="32">
        <v>36567</v>
      </c>
      <c r="Q3263" s="33">
        <f t="shared" si="575"/>
        <v>2</v>
      </c>
      <c r="R3263" s="33">
        <f t="shared" si="576"/>
        <v>2000</v>
      </c>
      <c r="S3263" s="34">
        <v>27.82</v>
      </c>
    </row>
    <row r="3264" spans="1:19">
      <c r="A3264" s="32">
        <v>38492</v>
      </c>
      <c r="B3264" s="33">
        <f t="shared" si="569"/>
        <v>5</v>
      </c>
      <c r="C3264" s="33">
        <f t="shared" si="570"/>
        <v>2005</v>
      </c>
      <c r="D3264" s="34">
        <v>0.77800000000000002</v>
      </c>
      <c r="F3264" s="32">
        <v>40156</v>
      </c>
      <c r="G3264" s="33">
        <f t="shared" si="571"/>
        <v>12</v>
      </c>
      <c r="H3264" s="33">
        <f t="shared" si="572"/>
        <v>2009</v>
      </c>
      <c r="I3264" s="34">
        <v>5.27</v>
      </c>
      <c r="K3264" s="32">
        <v>36060</v>
      </c>
      <c r="L3264" s="33">
        <f t="shared" si="573"/>
        <v>9</v>
      </c>
      <c r="M3264" s="33">
        <f t="shared" si="574"/>
        <v>1998</v>
      </c>
      <c r="N3264" s="34">
        <v>15.73</v>
      </c>
      <c r="P3264" s="32">
        <v>36570</v>
      </c>
      <c r="Q3264" s="33">
        <f t="shared" si="575"/>
        <v>2</v>
      </c>
      <c r="R3264" s="33">
        <f t="shared" si="576"/>
        <v>2000</v>
      </c>
      <c r="S3264" s="34">
        <v>28.03</v>
      </c>
    </row>
    <row r="3265" spans="1:19">
      <c r="A3265" s="32">
        <v>38495</v>
      </c>
      <c r="B3265" s="33">
        <f t="shared" si="569"/>
        <v>5</v>
      </c>
      <c r="C3265" s="33">
        <f t="shared" si="570"/>
        <v>2005</v>
      </c>
      <c r="D3265" s="34">
        <v>0.78200000000000003</v>
      </c>
      <c r="F3265" s="32">
        <v>40157</v>
      </c>
      <c r="G3265" s="33">
        <f t="shared" si="571"/>
        <v>12</v>
      </c>
      <c r="H3265" s="33">
        <f t="shared" si="572"/>
        <v>2009</v>
      </c>
      <c r="I3265" s="34">
        <v>5.0199999999999996</v>
      </c>
      <c r="K3265" s="32">
        <v>36061</v>
      </c>
      <c r="L3265" s="33">
        <f t="shared" si="573"/>
        <v>9</v>
      </c>
      <c r="M3265" s="33">
        <f t="shared" si="574"/>
        <v>1998</v>
      </c>
      <c r="N3265" s="34">
        <v>15.8</v>
      </c>
      <c r="P3265" s="32">
        <v>36571</v>
      </c>
      <c r="Q3265" s="33">
        <f t="shared" si="575"/>
        <v>2</v>
      </c>
      <c r="R3265" s="33">
        <f t="shared" si="576"/>
        <v>2000</v>
      </c>
      <c r="S3265" s="34">
        <v>28.12</v>
      </c>
    </row>
    <row r="3266" spans="1:19">
      <c r="A3266" s="32">
        <v>38496</v>
      </c>
      <c r="B3266" s="33">
        <f t="shared" si="569"/>
        <v>5</v>
      </c>
      <c r="C3266" s="33">
        <f t="shared" si="570"/>
        <v>2005</v>
      </c>
      <c r="D3266" s="34">
        <v>0.78400000000000003</v>
      </c>
      <c r="F3266" s="32">
        <v>40158</v>
      </c>
      <c r="G3266" s="33">
        <f t="shared" si="571"/>
        <v>12</v>
      </c>
      <c r="H3266" s="33">
        <f t="shared" si="572"/>
        <v>2009</v>
      </c>
      <c r="I3266" s="34">
        <v>5.21</v>
      </c>
      <c r="K3266" s="32">
        <v>36062</v>
      </c>
      <c r="L3266" s="33">
        <f t="shared" si="573"/>
        <v>9</v>
      </c>
      <c r="M3266" s="33">
        <f t="shared" si="574"/>
        <v>1998</v>
      </c>
      <c r="N3266" s="34">
        <v>15.99</v>
      </c>
      <c r="P3266" s="32">
        <v>36572</v>
      </c>
      <c r="Q3266" s="33">
        <f t="shared" si="575"/>
        <v>2</v>
      </c>
      <c r="R3266" s="33">
        <f t="shared" si="576"/>
        <v>2000</v>
      </c>
      <c r="S3266" s="34">
        <v>28.11</v>
      </c>
    </row>
    <row r="3267" spans="1:19">
      <c r="A3267" s="32">
        <v>38497</v>
      </c>
      <c r="B3267" s="33">
        <f t="shared" si="569"/>
        <v>5</v>
      </c>
      <c r="C3267" s="33">
        <f t="shared" si="570"/>
        <v>2005</v>
      </c>
      <c r="D3267" s="34">
        <v>0.79600000000000004</v>
      </c>
      <c r="F3267" s="32">
        <v>40161</v>
      </c>
      <c r="G3267" s="33">
        <f t="shared" si="571"/>
        <v>12</v>
      </c>
      <c r="H3267" s="33">
        <f t="shared" si="572"/>
        <v>2009</v>
      </c>
      <c r="I3267" s="34">
        <v>5.41</v>
      </c>
      <c r="K3267" s="32">
        <v>36063</v>
      </c>
      <c r="L3267" s="33">
        <f t="shared" si="573"/>
        <v>9</v>
      </c>
      <c r="M3267" s="33">
        <f t="shared" si="574"/>
        <v>1998</v>
      </c>
      <c r="N3267" s="34">
        <v>15.8</v>
      </c>
      <c r="P3267" s="32">
        <v>36573</v>
      </c>
      <c r="Q3267" s="33">
        <f t="shared" si="575"/>
        <v>2</v>
      </c>
      <c r="R3267" s="33">
        <f t="shared" si="576"/>
        <v>2000</v>
      </c>
      <c r="S3267" s="34">
        <v>27.54</v>
      </c>
    </row>
    <row r="3268" spans="1:19">
      <c r="A3268" s="32">
        <v>38498</v>
      </c>
      <c r="B3268" s="33">
        <f t="shared" si="569"/>
        <v>5</v>
      </c>
      <c r="C3268" s="33">
        <f t="shared" si="570"/>
        <v>2005</v>
      </c>
      <c r="D3268" s="34">
        <v>0.79400000000000004</v>
      </c>
      <c r="F3268" s="32">
        <v>40162</v>
      </c>
      <c r="G3268" s="33">
        <f t="shared" si="571"/>
        <v>12</v>
      </c>
      <c r="H3268" s="33">
        <f t="shared" si="572"/>
        <v>2009</v>
      </c>
      <c r="I3268" s="34">
        <v>5.53</v>
      </c>
      <c r="K3268" s="32">
        <v>36066</v>
      </c>
      <c r="L3268" s="33">
        <f t="shared" si="573"/>
        <v>9</v>
      </c>
      <c r="M3268" s="33">
        <f t="shared" si="574"/>
        <v>1998</v>
      </c>
      <c r="N3268" s="34">
        <v>15.74</v>
      </c>
      <c r="P3268" s="32">
        <v>36574</v>
      </c>
      <c r="Q3268" s="33">
        <f t="shared" si="575"/>
        <v>2</v>
      </c>
      <c r="R3268" s="33">
        <f t="shared" si="576"/>
        <v>2000</v>
      </c>
      <c r="S3268" s="34">
        <v>27.26</v>
      </c>
    </row>
    <row r="3269" spans="1:19">
      <c r="A3269" s="32">
        <v>38499</v>
      </c>
      <c r="B3269" s="33">
        <f t="shared" si="569"/>
        <v>5</v>
      </c>
      <c r="C3269" s="33">
        <f t="shared" si="570"/>
        <v>2005</v>
      </c>
      <c r="D3269" s="34">
        <v>0.79200000000000004</v>
      </c>
      <c r="F3269" s="32">
        <v>40163</v>
      </c>
      <c r="G3269" s="33">
        <f t="shared" si="571"/>
        <v>12</v>
      </c>
      <c r="H3269" s="33">
        <f t="shared" si="572"/>
        <v>2009</v>
      </c>
      <c r="I3269" s="34">
        <v>5.57</v>
      </c>
      <c r="K3269" s="32">
        <v>36067</v>
      </c>
      <c r="L3269" s="33">
        <f t="shared" si="573"/>
        <v>9</v>
      </c>
      <c r="M3269" s="33">
        <f t="shared" si="574"/>
        <v>1998</v>
      </c>
      <c r="N3269" s="34">
        <v>16.010000000000002</v>
      </c>
      <c r="P3269" s="32">
        <v>36577</v>
      </c>
      <c r="Q3269" s="33">
        <f t="shared" si="575"/>
        <v>2</v>
      </c>
      <c r="R3269" s="33">
        <f t="shared" si="576"/>
        <v>2000</v>
      </c>
      <c r="S3269" s="34">
        <v>26.93</v>
      </c>
    </row>
    <row r="3270" spans="1:19">
      <c r="A3270" s="32">
        <v>38503</v>
      </c>
      <c r="B3270" s="33">
        <f t="shared" si="569"/>
        <v>5</v>
      </c>
      <c r="C3270" s="33">
        <f t="shared" si="570"/>
        <v>2005</v>
      </c>
      <c r="D3270" s="34">
        <v>0.78500000000000003</v>
      </c>
      <c r="F3270" s="32">
        <v>40164</v>
      </c>
      <c r="G3270" s="33">
        <f t="shared" si="571"/>
        <v>12</v>
      </c>
      <c r="H3270" s="33">
        <f t="shared" si="572"/>
        <v>2009</v>
      </c>
      <c r="I3270" s="34">
        <v>5.65</v>
      </c>
      <c r="K3270" s="32">
        <v>36068</v>
      </c>
      <c r="L3270" s="33">
        <f t="shared" si="573"/>
        <v>9</v>
      </c>
      <c r="M3270" s="33">
        <f t="shared" si="574"/>
        <v>1998</v>
      </c>
      <c r="N3270" s="34">
        <v>16.190000000000001</v>
      </c>
      <c r="P3270" s="32">
        <v>36578</v>
      </c>
      <c r="Q3270" s="33">
        <f t="shared" si="575"/>
        <v>2</v>
      </c>
      <c r="R3270" s="33">
        <f t="shared" si="576"/>
        <v>2000</v>
      </c>
      <c r="S3270" s="34">
        <v>27.22</v>
      </c>
    </row>
    <row r="3271" spans="1:19">
      <c r="A3271" s="32">
        <v>38504</v>
      </c>
      <c r="B3271" s="33">
        <f t="shared" si="569"/>
        <v>6</v>
      </c>
      <c r="C3271" s="33">
        <f t="shared" si="570"/>
        <v>2005</v>
      </c>
      <c r="D3271" s="34">
        <v>0.80700000000000005</v>
      </c>
      <c r="F3271" s="32">
        <v>40165</v>
      </c>
      <c r="G3271" s="33">
        <f t="shared" si="571"/>
        <v>12</v>
      </c>
      <c r="H3271" s="33">
        <f t="shared" si="572"/>
        <v>2009</v>
      </c>
      <c r="I3271" s="34">
        <v>5.87</v>
      </c>
      <c r="K3271" s="32">
        <v>36069</v>
      </c>
      <c r="L3271" s="33">
        <f t="shared" si="573"/>
        <v>10</v>
      </c>
      <c r="M3271" s="33">
        <f t="shared" si="574"/>
        <v>1998</v>
      </c>
      <c r="N3271" s="34">
        <v>15.52</v>
      </c>
      <c r="P3271" s="32">
        <v>36579</v>
      </c>
      <c r="Q3271" s="33">
        <f t="shared" si="575"/>
        <v>2</v>
      </c>
      <c r="R3271" s="33">
        <f t="shared" si="576"/>
        <v>2000</v>
      </c>
      <c r="S3271" s="34">
        <v>27.92</v>
      </c>
    </row>
    <row r="3272" spans="1:19">
      <c r="A3272" s="32">
        <v>38505</v>
      </c>
      <c r="B3272" s="33">
        <f t="shared" si="569"/>
        <v>6</v>
      </c>
      <c r="C3272" s="33">
        <f t="shared" si="570"/>
        <v>2005</v>
      </c>
      <c r="D3272" s="34">
        <v>0.81100000000000005</v>
      </c>
      <c r="F3272" s="32">
        <v>40168</v>
      </c>
      <c r="G3272" s="33">
        <f t="shared" si="571"/>
        <v>12</v>
      </c>
      <c r="H3272" s="33">
        <f t="shared" si="572"/>
        <v>2009</v>
      </c>
      <c r="I3272" s="34">
        <v>5.79</v>
      </c>
      <c r="K3272" s="32">
        <v>36070</v>
      </c>
      <c r="L3272" s="33">
        <f t="shared" si="573"/>
        <v>10</v>
      </c>
      <c r="M3272" s="33">
        <f t="shared" si="574"/>
        <v>1998</v>
      </c>
      <c r="N3272" s="34">
        <v>15.71</v>
      </c>
      <c r="P3272" s="32">
        <v>36580</v>
      </c>
      <c r="Q3272" s="33">
        <f t="shared" si="575"/>
        <v>2</v>
      </c>
      <c r="R3272" s="33">
        <f t="shared" si="576"/>
        <v>2000</v>
      </c>
      <c r="S3272" s="34">
        <v>28.21</v>
      </c>
    </row>
    <row r="3273" spans="1:19">
      <c r="A3273" s="32">
        <v>38506</v>
      </c>
      <c r="B3273" s="33">
        <f t="shared" si="569"/>
        <v>6</v>
      </c>
      <c r="C3273" s="33">
        <f t="shared" si="570"/>
        <v>2005</v>
      </c>
      <c r="D3273" s="34">
        <v>0.81899999999999995</v>
      </c>
      <c r="F3273" s="32">
        <v>40169</v>
      </c>
      <c r="G3273" s="33">
        <f t="shared" si="571"/>
        <v>12</v>
      </c>
      <c r="H3273" s="33">
        <f t="shared" si="572"/>
        <v>2009</v>
      </c>
      <c r="I3273" s="34">
        <v>5.56</v>
      </c>
      <c r="K3273" s="32">
        <v>36073</v>
      </c>
      <c r="L3273" s="33">
        <f t="shared" si="573"/>
        <v>10</v>
      </c>
      <c r="M3273" s="33">
        <f t="shared" si="574"/>
        <v>1998</v>
      </c>
      <c r="N3273" s="34">
        <v>15.24</v>
      </c>
      <c r="P3273" s="32">
        <v>36581</v>
      </c>
      <c r="Q3273" s="33">
        <f t="shared" si="575"/>
        <v>2</v>
      </c>
      <c r="R3273" s="33">
        <f t="shared" si="576"/>
        <v>2000</v>
      </c>
      <c r="S3273" s="34">
        <v>28.53</v>
      </c>
    </row>
    <row r="3274" spans="1:19">
      <c r="A3274" s="32">
        <v>38509</v>
      </c>
      <c r="B3274" s="33">
        <f t="shared" si="569"/>
        <v>6</v>
      </c>
      <c r="C3274" s="33">
        <f t="shared" si="570"/>
        <v>2005</v>
      </c>
      <c r="D3274" s="34">
        <v>0.81399999999999995</v>
      </c>
      <c r="F3274" s="32">
        <v>40170</v>
      </c>
      <c r="G3274" s="33">
        <f t="shared" si="571"/>
        <v>12</v>
      </c>
      <c r="H3274" s="33">
        <f t="shared" si="572"/>
        <v>2009</v>
      </c>
      <c r="I3274" s="34">
        <v>5.55</v>
      </c>
      <c r="K3274" s="32">
        <v>36074</v>
      </c>
      <c r="L3274" s="33">
        <f t="shared" si="573"/>
        <v>10</v>
      </c>
      <c r="M3274" s="33">
        <f t="shared" si="574"/>
        <v>1998</v>
      </c>
      <c r="N3274" s="34">
        <v>15.6</v>
      </c>
      <c r="P3274" s="32">
        <v>36584</v>
      </c>
      <c r="Q3274" s="33">
        <f t="shared" si="575"/>
        <v>2</v>
      </c>
      <c r="R3274" s="33">
        <f t="shared" si="576"/>
        <v>2000</v>
      </c>
      <c r="S3274" s="34">
        <v>28.7</v>
      </c>
    </row>
    <row r="3275" spans="1:19">
      <c r="A3275" s="32">
        <v>38510</v>
      </c>
      <c r="B3275" s="33">
        <f t="shared" si="569"/>
        <v>6</v>
      </c>
      <c r="C3275" s="33">
        <f t="shared" si="570"/>
        <v>2005</v>
      </c>
      <c r="D3275" s="34">
        <v>0.8</v>
      </c>
      <c r="F3275" s="32">
        <v>40171</v>
      </c>
      <c r="G3275" s="33">
        <f t="shared" si="571"/>
        <v>12</v>
      </c>
      <c r="H3275" s="33">
        <f t="shared" si="572"/>
        <v>2009</v>
      </c>
      <c r="I3275" s="34">
        <v>5.75</v>
      </c>
      <c r="K3275" s="32">
        <v>36075</v>
      </c>
      <c r="L3275" s="33">
        <f t="shared" si="573"/>
        <v>10</v>
      </c>
      <c r="M3275" s="33">
        <f t="shared" si="574"/>
        <v>1998</v>
      </c>
      <c r="N3275" s="34">
        <v>15.03</v>
      </c>
      <c r="P3275" s="32">
        <v>36585</v>
      </c>
      <c r="Q3275" s="33">
        <f t="shared" si="575"/>
        <v>2</v>
      </c>
      <c r="R3275" s="33">
        <f t="shared" si="576"/>
        <v>2000</v>
      </c>
      <c r="S3275" s="34">
        <v>29.01</v>
      </c>
    </row>
    <row r="3276" spans="1:19">
      <c r="A3276" s="32">
        <v>38511</v>
      </c>
      <c r="B3276" s="33">
        <f t="shared" si="569"/>
        <v>6</v>
      </c>
      <c r="C3276" s="33">
        <f t="shared" si="570"/>
        <v>2005</v>
      </c>
      <c r="D3276" s="34">
        <v>0.78700000000000003</v>
      </c>
      <c r="F3276" s="32">
        <v>40175</v>
      </c>
      <c r="G3276" s="33">
        <f t="shared" si="571"/>
        <v>12</v>
      </c>
      <c r="H3276" s="33">
        <f t="shared" si="572"/>
        <v>2009</v>
      </c>
      <c r="I3276" s="34">
        <v>5.91</v>
      </c>
      <c r="K3276" s="32">
        <v>36076</v>
      </c>
      <c r="L3276" s="33">
        <f t="shared" si="573"/>
        <v>10</v>
      </c>
      <c r="M3276" s="33">
        <f t="shared" si="574"/>
        <v>1998</v>
      </c>
      <c r="N3276" s="34">
        <v>14.57</v>
      </c>
      <c r="P3276" s="32">
        <v>36586</v>
      </c>
      <c r="Q3276" s="33">
        <f t="shared" si="575"/>
        <v>3</v>
      </c>
      <c r="R3276" s="33">
        <f t="shared" si="576"/>
        <v>2000</v>
      </c>
      <c r="S3276" s="34">
        <v>29.78</v>
      </c>
    </row>
    <row r="3277" spans="1:19">
      <c r="A3277" s="32">
        <v>38512</v>
      </c>
      <c r="B3277" s="33">
        <f t="shared" si="569"/>
        <v>6</v>
      </c>
      <c r="C3277" s="33">
        <f t="shared" si="570"/>
        <v>2005</v>
      </c>
      <c r="D3277" s="34">
        <v>0.79900000000000004</v>
      </c>
      <c r="F3277" s="32">
        <v>40176</v>
      </c>
      <c r="G3277" s="33">
        <f t="shared" si="571"/>
        <v>12</v>
      </c>
      <c r="H3277" s="33">
        <f t="shared" si="572"/>
        <v>2009</v>
      </c>
      <c r="I3277" s="34">
        <v>6.01</v>
      </c>
      <c r="K3277" s="32">
        <v>36077</v>
      </c>
      <c r="L3277" s="33">
        <f t="shared" si="573"/>
        <v>10</v>
      </c>
      <c r="M3277" s="33">
        <f t="shared" si="574"/>
        <v>1998</v>
      </c>
      <c r="N3277" s="34">
        <v>14.64</v>
      </c>
      <c r="P3277" s="32">
        <v>36587</v>
      </c>
      <c r="Q3277" s="33">
        <f t="shared" si="575"/>
        <v>3</v>
      </c>
      <c r="R3277" s="33">
        <f t="shared" si="576"/>
        <v>2000</v>
      </c>
      <c r="S3277" s="34">
        <v>30.12</v>
      </c>
    </row>
    <row r="3278" spans="1:19">
      <c r="A3278" s="32">
        <v>38513</v>
      </c>
      <c r="B3278" s="33">
        <f t="shared" si="569"/>
        <v>6</v>
      </c>
      <c r="C3278" s="33">
        <f t="shared" si="570"/>
        <v>2005</v>
      </c>
      <c r="D3278" s="34">
        <v>0.79800000000000004</v>
      </c>
      <c r="F3278" s="32">
        <v>40177</v>
      </c>
      <c r="G3278" s="33">
        <f t="shared" si="571"/>
        <v>12</v>
      </c>
      <c r="H3278" s="33">
        <f t="shared" si="572"/>
        <v>2009</v>
      </c>
      <c r="I3278" s="34">
        <v>5.78</v>
      </c>
      <c r="K3278" s="32">
        <v>36080</v>
      </c>
      <c r="L3278" s="33">
        <f t="shared" si="573"/>
        <v>10</v>
      </c>
      <c r="M3278" s="33">
        <f t="shared" si="574"/>
        <v>1998</v>
      </c>
      <c r="N3278" s="34">
        <v>14.47</v>
      </c>
      <c r="P3278" s="32">
        <v>36588</v>
      </c>
      <c r="Q3278" s="33">
        <f t="shared" si="575"/>
        <v>3</v>
      </c>
      <c r="R3278" s="33">
        <f t="shared" si="576"/>
        <v>2000</v>
      </c>
      <c r="S3278" s="34">
        <v>29.83</v>
      </c>
    </row>
    <row r="3279" spans="1:19">
      <c r="A3279" s="32">
        <v>38516</v>
      </c>
      <c r="B3279" s="33">
        <f t="shared" si="569"/>
        <v>6</v>
      </c>
      <c r="C3279" s="33">
        <f t="shared" si="570"/>
        <v>2005</v>
      </c>
      <c r="D3279" s="34">
        <v>0.79600000000000004</v>
      </c>
      <c r="F3279" s="32">
        <v>40178</v>
      </c>
      <c r="G3279" s="33">
        <f t="shared" si="571"/>
        <v>12</v>
      </c>
      <c r="H3279" s="33">
        <f t="shared" si="572"/>
        <v>2009</v>
      </c>
      <c r="I3279" s="34">
        <v>5.82</v>
      </c>
      <c r="K3279" s="32">
        <v>36081</v>
      </c>
      <c r="L3279" s="33">
        <f t="shared" si="573"/>
        <v>10</v>
      </c>
      <c r="M3279" s="33">
        <f t="shared" si="574"/>
        <v>1998</v>
      </c>
      <c r="N3279" s="34">
        <v>14.27</v>
      </c>
      <c r="P3279" s="32">
        <v>36591</v>
      </c>
      <c r="Q3279" s="33">
        <f t="shared" si="575"/>
        <v>3</v>
      </c>
      <c r="R3279" s="33">
        <f t="shared" si="576"/>
        <v>2000</v>
      </c>
      <c r="S3279" s="34">
        <v>30.08</v>
      </c>
    </row>
    <row r="3280" spans="1:19">
      <c r="A3280" s="32">
        <v>38517</v>
      </c>
      <c r="B3280" s="33">
        <f t="shared" si="569"/>
        <v>6</v>
      </c>
      <c r="C3280" s="33">
        <f t="shared" si="570"/>
        <v>2005</v>
      </c>
      <c r="D3280" s="34">
        <v>0.79300000000000004</v>
      </c>
      <c r="F3280" s="32">
        <v>40182</v>
      </c>
      <c r="G3280" s="33">
        <f t="shared" si="571"/>
        <v>1</v>
      </c>
      <c r="H3280" s="33">
        <f t="shared" si="572"/>
        <v>2010</v>
      </c>
      <c r="I3280" s="34">
        <v>6.09</v>
      </c>
      <c r="K3280" s="32">
        <v>36082</v>
      </c>
      <c r="L3280" s="33">
        <f t="shared" si="573"/>
        <v>10</v>
      </c>
      <c r="M3280" s="33">
        <f t="shared" si="574"/>
        <v>1998</v>
      </c>
      <c r="N3280" s="34">
        <v>14.09</v>
      </c>
      <c r="P3280" s="32">
        <v>36592</v>
      </c>
      <c r="Q3280" s="33">
        <f t="shared" si="575"/>
        <v>3</v>
      </c>
      <c r="R3280" s="33">
        <f t="shared" si="576"/>
        <v>2000</v>
      </c>
      <c r="S3280" s="34">
        <v>31.93</v>
      </c>
    </row>
    <row r="3281" spans="1:19">
      <c r="A3281" s="32">
        <v>38518</v>
      </c>
      <c r="B3281" s="33">
        <f t="shared" si="569"/>
        <v>6</v>
      </c>
      <c r="C3281" s="33">
        <f t="shared" si="570"/>
        <v>2005</v>
      </c>
      <c r="D3281" s="34">
        <v>0.8</v>
      </c>
      <c r="F3281" s="32">
        <v>40183</v>
      </c>
      <c r="G3281" s="33">
        <f t="shared" si="571"/>
        <v>1</v>
      </c>
      <c r="H3281" s="33">
        <f t="shared" si="572"/>
        <v>2010</v>
      </c>
      <c r="I3281" s="34">
        <v>6.19</v>
      </c>
      <c r="K3281" s="32">
        <v>36083</v>
      </c>
      <c r="L3281" s="33">
        <f t="shared" si="573"/>
        <v>10</v>
      </c>
      <c r="M3281" s="33">
        <f t="shared" si="574"/>
        <v>1998</v>
      </c>
      <c r="N3281" s="34">
        <v>14.08</v>
      </c>
      <c r="P3281" s="32">
        <v>36593</v>
      </c>
      <c r="Q3281" s="33">
        <f t="shared" si="575"/>
        <v>3</v>
      </c>
      <c r="R3281" s="33">
        <f t="shared" si="576"/>
        <v>2000</v>
      </c>
      <c r="S3281" s="34">
        <v>31.41</v>
      </c>
    </row>
    <row r="3282" spans="1:19">
      <c r="A3282" s="32">
        <v>38519</v>
      </c>
      <c r="B3282" s="33">
        <f t="shared" si="569"/>
        <v>6</v>
      </c>
      <c r="C3282" s="33">
        <f t="shared" si="570"/>
        <v>2005</v>
      </c>
      <c r="D3282" s="34">
        <v>0.80700000000000005</v>
      </c>
      <c r="F3282" s="32">
        <v>40184</v>
      </c>
      <c r="G3282" s="33">
        <f t="shared" si="571"/>
        <v>1</v>
      </c>
      <c r="H3282" s="33">
        <f t="shared" si="572"/>
        <v>2010</v>
      </c>
      <c r="I3282" s="34">
        <v>6.47</v>
      </c>
      <c r="K3282" s="32">
        <v>36084</v>
      </c>
      <c r="L3282" s="33">
        <f t="shared" si="573"/>
        <v>10</v>
      </c>
      <c r="M3282" s="33">
        <f t="shared" si="574"/>
        <v>1998</v>
      </c>
      <c r="N3282" s="34">
        <v>14.16</v>
      </c>
      <c r="P3282" s="32">
        <v>36594</v>
      </c>
      <c r="Q3282" s="33">
        <f t="shared" si="575"/>
        <v>3</v>
      </c>
      <c r="R3282" s="33">
        <f t="shared" si="576"/>
        <v>2000</v>
      </c>
      <c r="S3282" s="34">
        <v>29.11</v>
      </c>
    </row>
    <row r="3283" spans="1:19">
      <c r="A3283" s="32">
        <v>38520</v>
      </c>
      <c r="B3283" s="33">
        <f t="shared" si="569"/>
        <v>6</v>
      </c>
      <c r="C3283" s="33">
        <f t="shared" si="570"/>
        <v>2005</v>
      </c>
      <c r="D3283" s="34">
        <v>0.82699999999999996</v>
      </c>
      <c r="F3283" s="32">
        <v>40185</v>
      </c>
      <c r="G3283" s="33">
        <f t="shared" si="571"/>
        <v>1</v>
      </c>
      <c r="H3283" s="33">
        <f t="shared" si="572"/>
        <v>2010</v>
      </c>
      <c r="I3283" s="34">
        <v>7.51</v>
      </c>
      <c r="K3283" s="32">
        <v>36087</v>
      </c>
      <c r="L3283" s="33">
        <f t="shared" si="573"/>
        <v>10</v>
      </c>
      <c r="M3283" s="33">
        <f t="shared" si="574"/>
        <v>1998</v>
      </c>
      <c r="N3283" s="34">
        <v>13.39</v>
      </c>
      <c r="P3283" s="32">
        <v>36595</v>
      </c>
      <c r="Q3283" s="33">
        <f t="shared" si="575"/>
        <v>3</v>
      </c>
      <c r="R3283" s="33">
        <f t="shared" si="576"/>
        <v>2000</v>
      </c>
      <c r="S3283" s="34">
        <v>28.97</v>
      </c>
    </row>
    <row r="3284" spans="1:19">
      <c r="A3284" s="32">
        <v>38523</v>
      </c>
      <c r="B3284" s="33">
        <f t="shared" si="569"/>
        <v>6</v>
      </c>
      <c r="C3284" s="33">
        <f t="shared" si="570"/>
        <v>2005</v>
      </c>
      <c r="D3284" s="34">
        <v>0.83599999999999997</v>
      </c>
      <c r="F3284" s="32">
        <v>40186</v>
      </c>
      <c r="G3284" s="33">
        <f t="shared" si="571"/>
        <v>1</v>
      </c>
      <c r="H3284" s="33">
        <f t="shared" si="572"/>
        <v>2010</v>
      </c>
      <c r="I3284" s="34">
        <v>6.56</v>
      </c>
      <c r="K3284" s="32">
        <v>36088</v>
      </c>
      <c r="L3284" s="33">
        <f t="shared" si="573"/>
        <v>10</v>
      </c>
      <c r="M3284" s="33">
        <f t="shared" si="574"/>
        <v>1998</v>
      </c>
      <c r="N3284" s="34">
        <v>13.45</v>
      </c>
      <c r="P3284" s="32">
        <v>36598</v>
      </c>
      <c r="Q3284" s="33">
        <f t="shared" si="575"/>
        <v>3</v>
      </c>
      <c r="R3284" s="33">
        <f t="shared" si="576"/>
        <v>2000</v>
      </c>
      <c r="S3284" s="34">
        <v>29.25</v>
      </c>
    </row>
    <row r="3285" spans="1:19">
      <c r="A3285" s="32">
        <v>38524</v>
      </c>
      <c r="B3285" s="33">
        <f t="shared" si="569"/>
        <v>6</v>
      </c>
      <c r="C3285" s="33">
        <f t="shared" si="570"/>
        <v>2005</v>
      </c>
      <c r="D3285" s="34">
        <v>0.83499999999999996</v>
      </c>
      <c r="F3285" s="32">
        <v>40189</v>
      </c>
      <c r="G3285" s="33">
        <f t="shared" si="571"/>
        <v>1</v>
      </c>
      <c r="H3285" s="33">
        <f t="shared" si="572"/>
        <v>2010</v>
      </c>
      <c r="I3285" s="34">
        <v>5.77</v>
      </c>
      <c r="K3285" s="32">
        <v>36089</v>
      </c>
      <c r="L3285" s="33">
        <f t="shared" si="573"/>
        <v>10</v>
      </c>
      <c r="M3285" s="33">
        <f t="shared" si="574"/>
        <v>1998</v>
      </c>
      <c r="N3285" s="34">
        <v>14.14</v>
      </c>
      <c r="P3285" s="32">
        <v>36599</v>
      </c>
      <c r="Q3285" s="33">
        <f t="shared" si="575"/>
        <v>3</v>
      </c>
      <c r="R3285" s="33">
        <f t="shared" si="576"/>
        <v>2000</v>
      </c>
      <c r="S3285" s="34">
        <v>28.83</v>
      </c>
    </row>
    <row r="3286" spans="1:19">
      <c r="A3286" s="32">
        <v>38525</v>
      </c>
      <c r="B3286" s="33">
        <f t="shared" si="569"/>
        <v>6</v>
      </c>
      <c r="C3286" s="33">
        <f t="shared" si="570"/>
        <v>2005</v>
      </c>
      <c r="D3286" s="34">
        <v>0.83499999999999996</v>
      </c>
      <c r="F3286" s="32">
        <v>40190</v>
      </c>
      <c r="G3286" s="33">
        <f t="shared" si="571"/>
        <v>1</v>
      </c>
      <c r="H3286" s="33">
        <f t="shared" si="572"/>
        <v>2010</v>
      </c>
      <c r="I3286" s="34">
        <v>5.57</v>
      </c>
      <c r="K3286" s="32">
        <v>36090</v>
      </c>
      <c r="L3286" s="33">
        <f t="shared" si="573"/>
        <v>10</v>
      </c>
      <c r="M3286" s="33">
        <f t="shared" si="574"/>
        <v>1998</v>
      </c>
      <c r="N3286" s="34">
        <v>14</v>
      </c>
      <c r="P3286" s="32">
        <v>36600</v>
      </c>
      <c r="Q3286" s="33">
        <f t="shared" si="575"/>
        <v>3</v>
      </c>
      <c r="R3286" s="33">
        <f t="shared" si="576"/>
        <v>2000</v>
      </c>
      <c r="S3286" s="34">
        <v>28.03</v>
      </c>
    </row>
    <row r="3287" spans="1:19">
      <c r="A3287" s="32">
        <v>38526</v>
      </c>
      <c r="B3287" s="33">
        <f t="shared" si="569"/>
        <v>6</v>
      </c>
      <c r="C3287" s="33">
        <f t="shared" si="570"/>
        <v>2005</v>
      </c>
      <c r="D3287" s="34">
        <v>0.84799999999999998</v>
      </c>
      <c r="F3287" s="32">
        <v>40191</v>
      </c>
      <c r="G3287" s="33">
        <f t="shared" si="571"/>
        <v>1</v>
      </c>
      <c r="H3287" s="33">
        <f t="shared" si="572"/>
        <v>2010</v>
      </c>
      <c r="I3287" s="34">
        <v>5.61</v>
      </c>
      <c r="K3287" s="32">
        <v>36091</v>
      </c>
      <c r="L3287" s="33">
        <f t="shared" si="573"/>
        <v>10</v>
      </c>
      <c r="M3287" s="33">
        <f t="shared" si="574"/>
        <v>1998</v>
      </c>
      <c r="N3287" s="34">
        <v>14.06</v>
      </c>
      <c r="P3287" s="32">
        <v>36601</v>
      </c>
      <c r="Q3287" s="33">
        <f t="shared" si="575"/>
        <v>3</v>
      </c>
      <c r="R3287" s="33">
        <f t="shared" si="576"/>
        <v>2000</v>
      </c>
      <c r="S3287" s="34">
        <v>27.97</v>
      </c>
    </row>
    <row r="3288" spans="1:19">
      <c r="A3288" s="32">
        <v>38527</v>
      </c>
      <c r="B3288" s="33">
        <f t="shared" si="569"/>
        <v>6</v>
      </c>
      <c r="C3288" s="33">
        <f t="shared" si="570"/>
        <v>2005</v>
      </c>
      <c r="D3288" s="34">
        <v>0.85099999999999998</v>
      </c>
      <c r="F3288" s="32">
        <v>40192</v>
      </c>
      <c r="G3288" s="33">
        <f t="shared" si="571"/>
        <v>1</v>
      </c>
      <c r="H3288" s="33">
        <f t="shared" si="572"/>
        <v>2010</v>
      </c>
      <c r="I3288" s="34">
        <v>5.77</v>
      </c>
      <c r="K3288" s="32">
        <v>36094</v>
      </c>
      <c r="L3288" s="33">
        <f t="shared" si="573"/>
        <v>10</v>
      </c>
      <c r="M3288" s="33">
        <f t="shared" si="574"/>
        <v>1998</v>
      </c>
      <c r="N3288" s="34">
        <v>14.39</v>
      </c>
      <c r="P3288" s="32">
        <v>36602</v>
      </c>
      <c r="Q3288" s="33">
        <f t="shared" si="575"/>
        <v>3</v>
      </c>
      <c r="R3288" s="33">
        <f t="shared" si="576"/>
        <v>2000</v>
      </c>
      <c r="S3288" s="34">
        <v>27.87</v>
      </c>
    </row>
    <row r="3289" spans="1:19">
      <c r="A3289" s="32">
        <v>38530</v>
      </c>
      <c r="B3289" s="33">
        <f t="shared" si="569"/>
        <v>6</v>
      </c>
      <c r="C3289" s="33">
        <f t="shared" si="570"/>
        <v>2005</v>
      </c>
      <c r="D3289" s="34">
        <v>0.85299999999999998</v>
      </c>
      <c r="F3289" s="32">
        <v>40193</v>
      </c>
      <c r="G3289" s="33">
        <f t="shared" si="571"/>
        <v>1</v>
      </c>
      <c r="H3289" s="33">
        <f t="shared" si="572"/>
        <v>2010</v>
      </c>
      <c r="I3289" s="34">
        <v>5.66</v>
      </c>
      <c r="K3289" s="32">
        <v>36095</v>
      </c>
      <c r="L3289" s="33">
        <f t="shared" si="573"/>
        <v>10</v>
      </c>
      <c r="M3289" s="33">
        <f t="shared" si="574"/>
        <v>1998</v>
      </c>
      <c r="N3289" s="34">
        <v>14.19</v>
      </c>
      <c r="P3289" s="32">
        <v>36605</v>
      </c>
      <c r="Q3289" s="33">
        <f t="shared" si="575"/>
        <v>3</v>
      </c>
      <c r="R3289" s="33">
        <f t="shared" si="576"/>
        <v>2000</v>
      </c>
      <c r="S3289" s="34">
        <v>25.59</v>
      </c>
    </row>
    <row r="3290" spans="1:19">
      <c r="A3290" s="32">
        <v>38531</v>
      </c>
      <c r="B3290" s="33">
        <f t="shared" si="569"/>
        <v>6</v>
      </c>
      <c r="C3290" s="33">
        <f t="shared" si="570"/>
        <v>2005</v>
      </c>
      <c r="D3290" s="34">
        <v>0.83299999999999996</v>
      </c>
      <c r="F3290" s="32">
        <v>40197</v>
      </c>
      <c r="G3290" s="33">
        <f t="shared" si="571"/>
        <v>1</v>
      </c>
      <c r="H3290" s="33">
        <f t="shared" si="572"/>
        <v>2010</v>
      </c>
      <c r="I3290" s="34">
        <v>5.51</v>
      </c>
      <c r="K3290" s="32">
        <v>36096</v>
      </c>
      <c r="L3290" s="33">
        <f t="shared" si="573"/>
        <v>10</v>
      </c>
      <c r="M3290" s="33">
        <f t="shared" si="574"/>
        <v>1998</v>
      </c>
      <c r="N3290" s="34">
        <v>14.35</v>
      </c>
      <c r="P3290" s="32">
        <v>36606</v>
      </c>
      <c r="Q3290" s="33">
        <f t="shared" si="575"/>
        <v>3</v>
      </c>
      <c r="R3290" s="33">
        <f t="shared" si="576"/>
        <v>2000</v>
      </c>
      <c r="S3290" s="34">
        <v>24.93</v>
      </c>
    </row>
    <row r="3291" spans="1:19">
      <c r="A3291" s="32">
        <v>38532</v>
      </c>
      <c r="B3291" s="33">
        <f t="shared" si="569"/>
        <v>6</v>
      </c>
      <c r="C3291" s="33">
        <f t="shared" si="570"/>
        <v>2005</v>
      </c>
      <c r="D3291" s="34">
        <v>0.82099999999999995</v>
      </c>
      <c r="F3291" s="32">
        <v>40198</v>
      </c>
      <c r="G3291" s="33">
        <f t="shared" si="571"/>
        <v>1</v>
      </c>
      <c r="H3291" s="33">
        <f t="shared" si="572"/>
        <v>2010</v>
      </c>
      <c r="I3291" s="34">
        <v>5.54</v>
      </c>
      <c r="K3291" s="32">
        <v>36097</v>
      </c>
      <c r="L3291" s="33">
        <f t="shared" si="573"/>
        <v>10</v>
      </c>
      <c r="M3291" s="33">
        <f t="shared" si="574"/>
        <v>1998</v>
      </c>
      <c r="N3291" s="34">
        <v>14.31</v>
      </c>
      <c r="P3291" s="32">
        <v>36607</v>
      </c>
      <c r="Q3291" s="33">
        <f t="shared" si="575"/>
        <v>3</v>
      </c>
      <c r="R3291" s="33">
        <f t="shared" si="576"/>
        <v>2000</v>
      </c>
      <c r="S3291" s="34">
        <v>25.77</v>
      </c>
    </row>
    <row r="3292" spans="1:19">
      <c r="A3292" s="32">
        <v>38533</v>
      </c>
      <c r="B3292" s="33">
        <f t="shared" si="569"/>
        <v>6</v>
      </c>
      <c r="C3292" s="33">
        <f t="shared" si="570"/>
        <v>2005</v>
      </c>
      <c r="D3292" s="34">
        <v>0.82</v>
      </c>
      <c r="F3292" s="32">
        <v>40199</v>
      </c>
      <c r="G3292" s="33">
        <f t="shared" si="571"/>
        <v>1</v>
      </c>
      <c r="H3292" s="33">
        <f t="shared" si="572"/>
        <v>2010</v>
      </c>
      <c r="I3292" s="34">
        <v>5.52</v>
      </c>
      <c r="K3292" s="32">
        <v>36098</v>
      </c>
      <c r="L3292" s="33">
        <f t="shared" si="573"/>
        <v>10</v>
      </c>
      <c r="M3292" s="33">
        <f t="shared" si="574"/>
        <v>1998</v>
      </c>
      <c r="N3292" s="34">
        <v>14.48</v>
      </c>
      <c r="P3292" s="32">
        <v>36608</v>
      </c>
      <c r="Q3292" s="33">
        <f t="shared" si="575"/>
        <v>3</v>
      </c>
      <c r="R3292" s="33">
        <f t="shared" si="576"/>
        <v>2000</v>
      </c>
      <c r="S3292" s="34">
        <v>25.32</v>
      </c>
    </row>
    <row r="3293" spans="1:19">
      <c r="A3293" s="32">
        <v>38534</v>
      </c>
      <c r="B3293" s="33">
        <f t="shared" si="569"/>
        <v>7</v>
      </c>
      <c r="C3293" s="33">
        <f t="shared" si="570"/>
        <v>2005</v>
      </c>
      <c r="D3293" s="34">
        <v>0.82899999999999996</v>
      </c>
      <c r="F3293" s="32">
        <v>40200</v>
      </c>
      <c r="G3293" s="33">
        <f t="shared" si="571"/>
        <v>1</v>
      </c>
      <c r="H3293" s="33">
        <f t="shared" si="572"/>
        <v>2010</v>
      </c>
      <c r="I3293" s="34">
        <v>5.67</v>
      </c>
      <c r="K3293" s="32">
        <v>36101</v>
      </c>
      <c r="L3293" s="33">
        <f t="shared" si="573"/>
        <v>11</v>
      </c>
      <c r="M3293" s="33">
        <f t="shared" si="574"/>
        <v>1998</v>
      </c>
      <c r="N3293" s="34">
        <v>14.45</v>
      </c>
      <c r="P3293" s="32">
        <v>36609</v>
      </c>
      <c r="Q3293" s="33">
        <f t="shared" si="575"/>
        <v>3</v>
      </c>
      <c r="R3293" s="33">
        <f t="shared" si="576"/>
        <v>2000</v>
      </c>
      <c r="S3293" s="34">
        <v>25.74</v>
      </c>
    </row>
    <row r="3294" spans="1:19">
      <c r="A3294" s="32">
        <v>38538</v>
      </c>
      <c r="B3294" s="33">
        <f t="shared" si="569"/>
        <v>7</v>
      </c>
      <c r="C3294" s="33">
        <f t="shared" si="570"/>
        <v>2005</v>
      </c>
      <c r="D3294" s="34">
        <v>0.85699999999999998</v>
      </c>
      <c r="F3294" s="32">
        <v>40203</v>
      </c>
      <c r="G3294" s="33">
        <f t="shared" si="571"/>
        <v>1</v>
      </c>
      <c r="H3294" s="33">
        <f t="shared" si="572"/>
        <v>2010</v>
      </c>
      <c r="I3294" s="34">
        <v>5.76</v>
      </c>
      <c r="K3294" s="32">
        <v>36102</v>
      </c>
      <c r="L3294" s="33">
        <f t="shared" si="573"/>
        <v>11</v>
      </c>
      <c r="M3294" s="33">
        <f t="shared" si="574"/>
        <v>1998</v>
      </c>
      <c r="N3294" s="34">
        <v>14.24</v>
      </c>
      <c r="P3294" s="32">
        <v>36612</v>
      </c>
      <c r="Q3294" s="33">
        <f t="shared" si="575"/>
        <v>3</v>
      </c>
      <c r="R3294" s="33">
        <f t="shared" si="576"/>
        <v>2000</v>
      </c>
      <c r="S3294" s="34">
        <v>25.16</v>
      </c>
    </row>
    <row r="3295" spans="1:19">
      <c r="A3295" s="32">
        <v>38539</v>
      </c>
      <c r="B3295" s="33">
        <f t="shared" si="569"/>
        <v>7</v>
      </c>
      <c r="C3295" s="33">
        <f t="shared" si="570"/>
        <v>2005</v>
      </c>
      <c r="D3295" s="34">
        <v>0.873</v>
      </c>
      <c r="F3295" s="32">
        <v>40204</v>
      </c>
      <c r="G3295" s="33">
        <f t="shared" si="571"/>
        <v>1</v>
      </c>
      <c r="H3295" s="33">
        <f t="shared" si="572"/>
        <v>2010</v>
      </c>
      <c r="I3295" s="34">
        <v>5.61</v>
      </c>
      <c r="K3295" s="32">
        <v>36103</v>
      </c>
      <c r="L3295" s="33">
        <f t="shared" si="573"/>
        <v>11</v>
      </c>
      <c r="M3295" s="33">
        <f t="shared" si="574"/>
        <v>1998</v>
      </c>
      <c r="N3295" s="34">
        <v>14.09</v>
      </c>
      <c r="P3295" s="32">
        <v>36613</v>
      </c>
      <c r="Q3295" s="33">
        <f t="shared" si="575"/>
        <v>3</v>
      </c>
      <c r="R3295" s="33">
        <f t="shared" si="576"/>
        <v>2000</v>
      </c>
      <c r="S3295" s="34">
        <v>24.8</v>
      </c>
    </row>
    <row r="3296" spans="1:19">
      <c r="A3296" s="32">
        <v>38540</v>
      </c>
      <c r="B3296" s="33">
        <f t="shared" si="569"/>
        <v>7</v>
      </c>
      <c r="C3296" s="33">
        <f t="shared" si="570"/>
        <v>2005</v>
      </c>
      <c r="D3296" s="34">
        <v>0.86399999999999999</v>
      </c>
      <c r="F3296" s="32">
        <v>40205</v>
      </c>
      <c r="G3296" s="33">
        <f t="shared" si="571"/>
        <v>1</v>
      </c>
      <c r="H3296" s="33">
        <f t="shared" si="572"/>
        <v>2010</v>
      </c>
      <c r="I3296" s="34">
        <v>5.42</v>
      </c>
      <c r="K3296" s="32">
        <v>36104</v>
      </c>
      <c r="L3296" s="33">
        <f t="shared" si="573"/>
        <v>11</v>
      </c>
      <c r="M3296" s="33">
        <f t="shared" si="574"/>
        <v>1998</v>
      </c>
      <c r="N3296" s="34">
        <v>13.93</v>
      </c>
      <c r="P3296" s="32">
        <v>36614</v>
      </c>
      <c r="Q3296" s="33">
        <f t="shared" si="575"/>
        <v>3</v>
      </c>
      <c r="R3296" s="33">
        <f t="shared" si="576"/>
        <v>2000</v>
      </c>
      <c r="S3296" s="34">
        <v>23.77</v>
      </c>
    </row>
    <row r="3297" spans="1:19">
      <c r="A3297" s="32">
        <v>38541</v>
      </c>
      <c r="B3297" s="33">
        <f t="shared" si="569"/>
        <v>7</v>
      </c>
      <c r="C3297" s="33">
        <f t="shared" si="570"/>
        <v>2005</v>
      </c>
      <c r="D3297" s="34">
        <v>0.86399999999999999</v>
      </c>
      <c r="F3297" s="32">
        <v>40206</v>
      </c>
      <c r="G3297" s="33">
        <f t="shared" si="571"/>
        <v>1</v>
      </c>
      <c r="H3297" s="33">
        <f t="shared" si="572"/>
        <v>2010</v>
      </c>
      <c r="I3297" s="34">
        <v>5.32</v>
      </c>
      <c r="K3297" s="32">
        <v>36105</v>
      </c>
      <c r="L3297" s="33">
        <f t="shared" si="573"/>
        <v>11</v>
      </c>
      <c r="M3297" s="33">
        <f t="shared" si="574"/>
        <v>1998</v>
      </c>
      <c r="N3297" s="34">
        <v>13.93</v>
      </c>
      <c r="P3297" s="32">
        <v>36615</v>
      </c>
      <c r="Q3297" s="33">
        <f t="shared" si="575"/>
        <v>3</v>
      </c>
      <c r="R3297" s="33">
        <f t="shared" si="576"/>
        <v>2000</v>
      </c>
      <c r="S3297" s="34">
        <v>23.94</v>
      </c>
    </row>
    <row r="3298" spans="1:19">
      <c r="A3298" s="32">
        <v>38544</v>
      </c>
      <c r="B3298" s="33">
        <f t="shared" si="569"/>
        <v>7</v>
      </c>
      <c r="C3298" s="33">
        <f t="shared" si="570"/>
        <v>2005</v>
      </c>
      <c r="D3298" s="34">
        <v>0.83899999999999997</v>
      </c>
      <c r="F3298" s="32">
        <v>40207</v>
      </c>
      <c r="G3298" s="33">
        <f t="shared" si="571"/>
        <v>1</v>
      </c>
      <c r="H3298" s="33">
        <f t="shared" si="572"/>
        <v>2010</v>
      </c>
      <c r="I3298" s="34">
        <v>5.26</v>
      </c>
      <c r="K3298" s="32">
        <v>36108</v>
      </c>
      <c r="L3298" s="33">
        <f t="shared" si="573"/>
        <v>11</v>
      </c>
      <c r="M3298" s="33">
        <f t="shared" si="574"/>
        <v>1998</v>
      </c>
      <c r="N3298" s="34">
        <v>13.39</v>
      </c>
      <c r="P3298" s="32">
        <v>36616</v>
      </c>
      <c r="Q3298" s="33">
        <f t="shared" si="575"/>
        <v>3</v>
      </c>
      <c r="R3298" s="33">
        <f t="shared" si="576"/>
        <v>2000</v>
      </c>
      <c r="S3298" s="34">
        <v>23.98</v>
      </c>
    </row>
    <row r="3299" spans="1:19">
      <c r="A3299" s="32">
        <v>38545</v>
      </c>
      <c r="B3299" s="33">
        <f t="shared" si="569"/>
        <v>7</v>
      </c>
      <c r="C3299" s="33">
        <f t="shared" si="570"/>
        <v>2005</v>
      </c>
      <c r="D3299" s="34">
        <v>0.85899999999999999</v>
      </c>
      <c r="F3299" s="32">
        <v>40210</v>
      </c>
      <c r="G3299" s="33">
        <f t="shared" si="571"/>
        <v>2</v>
      </c>
      <c r="H3299" s="33">
        <f t="shared" si="572"/>
        <v>2010</v>
      </c>
      <c r="I3299" s="34">
        <v>5.3</v>
      </c>
      <c r="K3299" s="32">
        <v>36109</v>
      </c>
      <c r="L3299" s="33">
        <f t="shared" si="573"/>
        <v>11</v>
      </c>
      <c r="M3299" s="33">
        <f t="shared" si="574"/>
        <v>1998</v>
      </c>
      <c r="N3299" s="34">
        <v>13.54</v>
      </c>
      <c r="P3299" s="32">
        <v>36619</v>
      </c>
      <c r="Q3299" s="33">
        <f t="shared" si="575"/>
        <v>4</v>
      </c>
      <c r="R3299" s="33">
        <f t="shared" si="576"/>
        <v>2000</v>
      </c>
      <c r="S3299" s="34">
        <v>24.62</v>
      </c>
    </row>
    <row r="3300" spans="1:19">
      <c r="A3300" s="32">
        <v>38546</v>
      </c>
      <c r="B3300" s="33">
        <f t="shared" ref="B3300:B3363" si="577">+MONTH(A3300)</f>
        <v>7</v>
      </c>
      <c r="C3300" s="33">
        <f t="shared" ref="C3300:C3363" si="578">+YEAR(A3300)</f>
        <v>2005</v>
      </c>
      <c r="D3300" s="34">
        <v>0.84799999999999998</v>
      </c>
      <c r="F3300" s="32">
        <v>40211</v>
      </c>
      <c r="G3300" s="33">
        <f t="shared" ref="G3300:G3363" si="579">+MONTH(F3300)</f>
        <v>2</v>
      </c>
      <c r="H3300" s="33">
        <f t="shared" ref="H3300:H3363" si="580">+YEAR(F3300)</f>
        <v>2010</v>
      </c>
      <c r="I3300" s="34">
        <v>5.47</v>
      </c>
      <c r="K3300" s="32">
        <v>36110</v>
      </c>
      <c r="L3300" s="33">
        <f t="shared" ref="L3300:L3363" si="581">+MONTH(K3300)</f>
        <v>11</v>
      </c>
      <c r="M3300" s="33">
        <f t="shared" ref="M3300:M3363" si="582">+YEAR(K3300)</f>
        <v>1998</v>
      </c>
      <c r="N3300" s="34">
        <v>13.63</v>
      </c>
      <c r="P3300" s="32">
        <v>36620</v>
      </c>
      <c r="Q3300" s="33">
        <f t="shared" ref="Q3300:Q3363" si="583">+MONTH(P3300)</f>
        <v>4</v>
      </c>
      <c r="R3300" s="33">
        <f t="shared" si="576"/>
        <v>2000</v>
      </c>
      <c r="S3300" s="34">
        <v>23.26</v>
      </c>
    </row>
    <row r="3301" spans="1:19">
      <c r="A3301" s="32">
        <v>38547</v>
      </c>
      <c r="B3301" s="33">
        <f t="shared" si="577"/>
        <v>7</v>
      </c>
      <c r="C3301" s="33">
        <f t="shared" si="578"/>
        <v>2005</v>
      </c>
      <c r="D3301" s="34">
        <v>0.81899999999999995</v>
      </c>
      <c r="F3301" s="32">
        <v>40212</v>
      </c>
      <c r="G3301" s="33">
        <f t="shared" si="579"/>
        <v>2</v>
      </c>
      <c r="H3301" s="33">
        <f t="shared" si="580"/>
        <v>2010</v>
      </c>
      <c r="I3301" s="34">
        <v>5.51</v>
      </c>
      <c r="K3301" s="32">
        <v>36111</v>
      </c>
      <c r="L3301" s="33">
        <f t="shared" si="581"/>
        <v>11</v>
      </c>
      <c r="M3301" s="33">
        <f t="shared" si="582"/>
        <v>1998</v>
      </c>
      <c r="N3301" s="34">
        <v>14.04</v>
      </c>
      <c r="P3301" s="32">
        <v>36621</v>
      </c>
      <c r="Q3301" s="33">
        <f t="shared" si="583"/>
        <v>4</v>
      </c>
      <c r="R3301" s="33">
        <f t="shared" ref="R3301:R3364" si="584">+YEAR(P3301)</f>
        <v>2000</v>
      </c>
      <c r="S3301" s="34">
        <v>22.98</v>
      </c>
    </row>
    <row r="3302" spans="1:19">
      <c r="A3302" s="32">
        <v>38548</v>
      </c>
      <c r="B3302" s="33">
        <f t="shared" si="577"/>
        <v>7</v>
      </c>
      <c r="C3302" s="33">
        <f t="shared" si="578"/>
        <v>2005</v>
      </c>
      <c r="D3302" s="34">
        <v>0.83299999999999996</v>
      </c>
      <c r="F3302" s="32">
        <v>40213</v>
      </c>
      <c r="G3302" s="33">
        <f t="shared" si="579"/>
        <v>2</v>
      </c>
      <c r="H3302" s="33">
        <f t="shared" si="580"/>
        <v>2010</v>
      </c>
      <c r="I3302" s="34">
        <v>5.47</v>
      </c>
      <c r="K3302" s="32">
        <v>36112</v>
      </c>
      <c r="L3302" s="33">
        <f t="shared" si="581"/>
        <v>11</v>
      </c>
      <c r="M3302" s="33">
        <f t="shared" si="582"/>
        <v>1998</v>
      </c>
      <c r="N3302" s="34">
        <v>13.57</v>
      </c>
      <c r="P3302" s="32">
        <v>36622</v>
      </c>
      <c r="Q3302" s="33">
        <f t="shared" si="583"/>
        <v>4</v>
      </c>
      <c r="R3302" s="33">
        <f t="shared" si="584"/>
        <v>2000</v>
      </c>
      <c r="S3302" s="34">
        <v>22.9</v>
      </c>
    </row>
    <row r="3303" spans="1:19">
      <c r="A3303" s="32">
        <v>38551</v>
      </c>
      <c r="B3303" s="33">
        <f t="shared" si="577"/>
        <v>7</v>
      </c>
      <c r="C3303" s="33">
        <f t="shared" si="578"/>
        <v>2005</v>
      </c>
      <c r="D3303" s="34">
        <v>0.82099999999999995</v>
      </c>
      <c r="F3303" s="32">
        <v>40214</v>
      </c>
      <c r="G3303" s="33">
        <f t="shared" si="579"/>
        <v>2</v>
      </c>
      <c r="H3303" s="33">
        <f t="shared" si="580"/>
        <v>2010</v>
      </c>
      <c r="I3303" s="34">
        <v>5.61</v>
      </c>
      <c r="K3303" s="32">
        <v>36115</v>
      </c>
      <c r="L3303" s="33">
        <f t="shared" si="581"/>
        <v>11</v>
      </c>
      <c r="M3303" s="33">
        <f t="shared" si="582"/>
        <v>1998</v>
      </c>
      <c r="N3303" s="34">
        <v>12.81</v>
      </c>
      <c r="P3303" s="32">
        <v>36623</v>
      </c>
      <c r="Q3303" s="33">
        <f t="shared" si="583"/>
        <v>4</v>
      </c>
      <c r="R3303" s="33">
        <f t="shared" si="584"/>
        <v>2000</v>
      </c>
      <c r="S3303" s="34">
        <v>22.63</v>
      </c>
    </row>
    <row r="3304" spans="1:19">
      <c r="A3304" s="32">
        <v>38552</v>
      </c>
      <c r="B3304" s="33">
        <f t="shared" si="577"/>
        <v>7</v>
      </c>
      <c r="C3304" s="33">
        <f t="shared" si="578"/>
        <v>2005</v>
      </c>
      <c r="D3304" s="34">
        <v>0.82499999999999996</v>
      </c>
      <c r="F3304" s="32">
        <v>40217</v>
      </c>
      <c r="G3304" s="33">
        <f t="shared" si="579"/>
        <v>2</v>
      </c>
      <c r="H3304" s="33">
        <f t="shared" si="580"/>
        <v>2010</v>
      </c>
      <c r="I3304" s="34">
        <v>5.73</v>
      </c>
      <c r="K3304" s="32">
        <v>36116</v>
      </c>
      <c r="L3304" s="33">
        <f t="shared" si="581"/>
        <v>11</v>
      </c>
      <c r="M3304" s="33">
        <f t="shared" si="582"/>
        <v>1998</v>
      </c>
      <c r="N3304" s="34">
        <v>12.46</v>
      </c>
      <c r="P3304" s="32">
        <v>36626</v>
      </c>
      <c r="Q3304" s="33">
        <f t="shared" si="583"/>
        <v>4</v>
      </c>
      <c r="R3304" s="33">
        <f t="shared" si="584"/>
        <v>2000</v>
      </c>
      <c r="S3304" s="34">
        <v>21.08</v>
      </c>
    </row>
    <row r="3305" spans="1:19">
      <c r="A3305" s="32">
        <v>38553</v>
      </c>
      <c r="B3305" s="33">
        <f t="shared" si="577"/>
        <v>7</v>
      </c>
      <c r="C3305" s="33">
        <f t="shared" si="578"/>
        <v>2005</v>
      </c>
      <c r="D3305" s="34">
        <v>0.83</v>
      </c>
      <c r="F3305" s="32">
        <v>40218</v>
      </c>
      <c r="G3305" s="33">
        <f t="shared" si="579"/>
        <v>2</v>
      </c>
      <c r="H3305" s="33">
        <f t="shared" si="580"/>
        <v>2010</v>
      </c>
      <c r="I3305" s="34">
        <v>5.54</v>
      </c>
      <c r="K3305" s="32">
        <v>36117</v>
      </c>
      <c r="L3305" s="33">
        <f t="shared" si="581"/>
        <v>11</v>
      </c>
      <c r="M3305" s="33">
        <f t="shared" si="582"/>
        <v>1998</v>
      </c>
      <c r="N3305" s="34">
        <v>12.33</v>
      </c>
      <c r="P3305" s="32">
        <v>36627</v>
      </c>
      <c r="Q3305" s="33">
        <f t="shared" si="583"/>
        <v>4</v>
      </c>
      <c r="R3305" s="33">
        <f t="shared" si="584"/>
        <v>2000</v>
      </c>
      <c r="S3305" s="34">
        <v>21.05</v>
      </c>
    </row>
    <row r="3306" spans="1:19">
      <c r="A3306" s="32">
        <v>38554</v>
      </c>
      <c r="B3306" s="33">
        <f t="shared" si="577"/>
        <v>7</v>
      </c>
      <c r="C3306" s="33">
        <f t="shared" si="578"/>
        <v>2005</v>
      </c>
      <c r="D3306" s="34">
        <v>0.83099999999999996</v>
      </c>
      <c r="F3306" s="32">
        <v>40219</v>
      </c>
      <c r="G3306" s="33">
        <f t="shared" si="579"/>
        <v>2</v>
      </c>
      <c r="H3306" s="33">
        <f t="shared" si="580"/>
        <v>2010</v>
      </c>
      <c r="I3306" s="34">
        <v>5.48</v>
      </c>
      <c r="K3306" s="32">
        <v>36118</v>
      </c>
      <c r="L3306" s="33">
        <f t="shared" si="581"/>
        <v>11</v>
      </c>
      <c r="M3306" s="33">
        <f t="shared" si="582"/>
        <v>1998</v>
      </c>
      <c r="N3306" s="34">
        <v>12.21</v>
      </c>
      <c r="P3306" s="32">
        <v>36628</v>
      </c>
      <c r="Q3306" s="33">
        <f t="shared" si="583"/>
        <v>4</v>
      </c>
      <c r="R3306" s="33">
        <f t="shared" si="584"/>
        <v>2000</v>
      </c>
      <c r="S3306" s="34">
        <v>21.4</v>
      </c>
    </row>
    <row r="3307" spans="1:19">
      <c r="A3307" s="32">
        <v>38555</v>
      </c>
      <c r="B3307" s="33">
        <f t="shared" si="577"/>
        <v>7</v>
      </c>
      <c r="C3307" s="33">
        <f t="shared" si="578"/>
        <v>2005</v>
      </c>
      <c r="D3307" s="34">
        <v>0.84199999999999997</v>
      </c>
      <c r="F3307" s="32">
        <v>40220</v>
      </c>
      <c r="G3307" s="33">
        <f t="shared" si="579"/>
        <v>2</v>
      </c>
      <c r="H3307" s="33">
        <f t="shared" si="580"/>
        <v>2010</v>
      </c>
      <c r="I3307" s="34">
        <v>5.53</v>
      </c>
      <c r="K3307" s="32">
        <v>36119</v>
      </c>
      <c r="L3307" s="33">
        <f t="shared" si="581"/>
        <v>11</v>
      </c>
      <c r="M3307" s="33">
        <f t="shared" si="582"/>
        <v>1998</v>
      </c>
      <c r="N3307" s="34">
        <v>12.2</v>
      </c>
      <c r="P3307" s="32">
        <v>36629</v>
      </c>
      <c r="Q3307" s="33">
        <f t="shared" si="583"/>
        <v>4</v>
      </c>
      <c r="R3307" s="33">
        <f t="shared" si="584"/>
        <v>2000</v>
      </c>
      <c r="S3307" s="34">
        <v>22.65</v>
      </c>
    </row>
    <row r="3308" spans="1:19">
      <c r="A3308" s="32">
        <v>38558</v>
      </c>
      <c r="B3308" s="33">
        <f t="shared" si="577"/>
        <v>7</v>
      </c>
      <c r="C3308" s="33">
        <f t="shared" si="578"/>
        <v>2005</v>
      </c>
      <c r="D3308" s="34">
        <v>0.84299999999999997</v>
      </c>
      <c r="F3308" s="32">
        <v>40221</v>
      </c>
      <c r="G3308" s="33">
        <f t="shared" si="579"/>
        <v>2</v>
      </c>
      <c r="H3308" s="33">
        <f t="shared" si="580"/>
        <v>2010</v>
      </c>
      <c r="I3308" s="34">
        <v>5.48</v>
      </c>
      <c r="K3308" s="32">
        <v>36122</v>
      </c>
      <c r="L3308" s="33">
        <f t="shared" si="581"/>
        <v>11</v>
      </c>
      <c r="M3308" s="33">
        <f t="shared" si="582"/>
        <v>1998</v>
      </c>
      <c r="N3308" s="34">
        <v>12.51</v>
      </c>
      <c r="P3308" s="32">
        <v>36630</v>
      </c>
      <c r="Q3308" s="33">
        <f t="shared" si="583"/>
        <v>4</v>
      </c>
      <c r="R3308" s="33">
        <f t="shared" si="584"/>
        <v>2000</v>
      </c>
      <c r="S3308" s="34">
        <v>22.13</v>
      </c>
    </row>
    <row r="3309" spans="1:19">
      <c r="A3309" s="32">
        <v>38559</v>
      </c>
      <c r="B3309" s="33">
        <f t="shared" si="577"/>
        <v>7</v>
      </c>
      <c r="C3309" s="33">
        <f t="shared" si="578"/>
        <v>2005</v>
      </c>
      <c r="D3309" s="34">
        <v>0.85099999999999998</v>
      </c>
      <c r="F3309" s="32">
        <v>40225</v>
      </c>
      <c r="G3309" s="33">
        <f t="shared" si="579"/>
        <v>2</v>
      </c>
      <c r="H3309" s="33">
        <f t="shared" si="580"/>
        <v>2010</v>
      </c>
      <c r="I3309" s="34">
        <v>5.65</v>
      </c>
      <c r="K3309" s="32">
        <v>36123</v>
      </c>
      <c r="L3309" s="33">
        <f t="shared" si="581"/>
        <v>11</v>
      </c>
      <c r="M3309" s="33">
        <f t="shared" si="582"/>
        <v>1998</v>
      </c>
      <c r="N3309" s="34">
        <v>11.48</v>
      </c>
      <c r="P3309" s="32">
        <v>36633</v>
      </c>
      <c r="Q3309" s="33">
        <f t="shared" si="583"/>
        <v>4</v>
      </c>
      <c r="R3309" s="33">
        <f t="shared" si="584"/>
        <v>2000</v>
      </c>
      <c r="S3309" s="34">
        <v>22.2</v>
      </c>
    </row>
    <row r="3310" spans="1:19">
      <c r="A3310" s="32">
        <v>38560</v>
      </c>
      <c r="B3310" s="33">
        <f t="shared" si="577"/>
        <v>7</v>
      </c>
      <c r="C3310" s="33">
        <f t="shared" si="578"/>
        <v>2005</v>
      </c>
      <c r="D3310" s="34">
        <v>0.85199999999999998</v>
      </c>
      <c r="F3310" s="32">
        <v>40226</v>
      </c>
      <c r="G3310" s="33">
        <f t="shared" si="579"/>
        <v>2</v>
      </c>
      <c r="H3310" s="33">
        <f t="shared" si="580"/>
        <v>2010</v>
      </c>
      <c r="I3310" s="34">
        <v>5.47</v>
      </c>
      <c r="K3310" s="32">
        <v>36124</v>
      </c>
      <c r="L3310" s="33">
        <f t="shared" si="581"/>
        <v>11</v>
      </c>
      <c r="M3310" s="33">
        <f t="shared" si="582"/>
        <v>1998</v>
      </c>
      <c r="N3310" s="34">
        <v>10.86</v>
      </c>
      <c r="P3310" s="32">
        <v>36634</v>
      </c>
      <c r="Q3310" s="33">
        <f t="shared" si="583"/>
        <v>4</v>
      </c>
      <c r="R3310" s="33">
        <f t="shared" si="584"/>
        <v>2000</v>
      </c>
      <c r="S3310" s="34">
        <v>22.67</v>
      </c>
    </row>
    <row r="3311" spans="1:19">
      <c r="A3311" s="32">
        <v>38561</v>
      </c>
      <c r="B3311" s="33">
        <f t="shared" si="577"/>
        <v>7</v>
      </c>
      <c r="C3311" s="33">
        <f t="shared" si="578"/>
        <v>2005</v>
      </c>
      <c r="D3311" s="34">
        <v>0.86199999999999999</v>
      </c>
      <c r="F3311" s="32">
        <v>40227</v>
      </c>
      <c r="G3311" s="33">
        <f t="shared" si="579"/>
        <v>2</v>
      </c>
      <c r="H3311" s="33">
        <f t="shared" si="580"/>
        <v>2010</v>
      </c>
      <c r="I3311" s="34">
        <v>5.4</v>
      </c>
      <c r="K3311" s="32">
        <v>36129</v>
      </c>
      <c r="L3311" s="33">
        <f t="shared" si="581"/>
        <v>11</v>
      </c>
      <c r="M3311" s="33">
        <f t="shared" si="582"/>
        <v>1998</v>
      </c>
      <c r="N3311" s="34">
        <v>11.37</v>
      </c>
      <c r="P3311" s="32">
        <v>36635</v>
      </c>
      <c r="Q3311" s="33">
        <f t="shared" si="583"/>
        <v>4</v>
      </c>
      <c r="R3311" s="33">
        <f t="shared" si="584"/>
        <v>2000</v>
      </c>
      <c r="S3311" s="34">
        <v>23.5</v>
      </c>
    </row>
    <row r="3312" spans="1:19">
      <c r="A3312" s="32">
        <v>38562</v>
      </c>
      <c r="B3312" s="33">
        <f t="shared" si="577"/>
        <v>7</v>
      </c>
      <c r="C3312" s="33">
        <f t="shared" si="578"/>
        <v>2005</v>
      </c>
      <c r="D3312" s="34">
        <v>0.86799999999999999</v>
      </c>
      <c r="F3312" s="32">
        <v>40228</v>
      </c>
      <c r="G3312" s="33">
        <f t="shared" si="579"/>
        <v>2</v>
      </c>
      <c r="H3312" s="33">
        <f t="shared" si="580"/>
        <v>2010</v>
      </c>
      <c r="I3312" s="34">
        <v>5.0999999999999996</v>
      </c>
      <c r="K3312" s="32">
        <v>36130</v>
      </c>
      <c r="L3312" s="33">
        <f t="shared" si="581"/>
        <v>12</v>
      </c>
      <c r="M3312" s="33">
        <f t="shared" si="582"/>
        <v>1998</v>
      </c>
      <c r="N3312" s="34">
        <v>11.27</v>
      </c>
      <c r="P3312" s="32">
        <v>36636</v>
      </c>
      <c r="Q3312" s="33">
        <f t="shared" si="583"/>
        <v>4</v>
      </c>
      <c r="R3312" s="33">
        <f t="shared" si="584"/>
        <v>2000</v>
      </c>
      <c r="S3312" s="34">
        <v>23.57</v>
      </c>
    </row>
    <row r="3313" spans="1:19">
      <c r="A3313" s="32">
        <v>38565</v>
      </c>
      <c r="B3313" s="33">
        <f t="shared" si="577"/>
        <v>8</v>
      </c>
      <c r="C3313" s="33">
        <f t="shared" si="578"/>
        <v>2005</v>
      </c>
      <c r="D3313" s="34">
        <v>0.88300000000000001</v>
      </c>
      <c r="F3313" s="32">
        <v>40231</v>
      </c>
      <c r="G3313" s="33">
        <f t="shared" si="579"/>
        <v>2</v>
      </c>
      <c r="H3313" s="33">
        <f t="shared" si="580"/>
        <v>2010</v>
      </c>
      <c r="I3313" s="34">
        <v>4.92</v>
      </c>
      <c r="K3313" s="32">
        <v>36131</v>
      </c>
      <c r="L3313" s="33">
        <f t="shared" si="581"/>
        <v>12</v>
      </c>
      <c r="M3313" s="33">
        <f t="shared" si="582"/>
        <v>1998</v>
      </c>
      <c r="N3313" s="34">
        <v>11.31</v>
      </c>
      <c r="P3313" s="32">
        <v>36641</v>
      </c>
      <c r="Q3313" s="33">
        <f t="shared" si="583"/>
        <v>4</v>
      </c>
      <c r="R3313" s="33">
        <f t="shared" si="584"/>
        <v>2000</v>
      </c>
      <c r="S3313" s="34">
        <v>23.36</v>
      </c>
    </row>
    <row r="3314" spans="1:19">
      <c r="A3314" s="32">
        <v>38566</v>
      </c>
      <c r="B3314" s="33">
        <f t="shared" si="577"/>
        <v>8</v>
      </c>
      <c r="C3314" s="33">
        <f t="shared" si="578"/>
        <v>2005</v>
      </c>
      <c r="D3314" s="34">
        <v>0.88400000000000001</v>
      </c>
      <c r="F3314" s="32">
        <v>40232</v>
      </c>
      <c r="G3314" s="33">
        <f t="shared" si="579"/>
        <v>2</v>
      </c>
      <c r="H3314" s="33">
        <f t="shared" si="580"/>
        <v>2010</v>
      </c>
      <c r="I3314" s="34">
        <v>4.91</v>
      </c>
      <c r="K3314" s="32">
        <v>36132</v>
      </c>
      <c r="L3314" s="33">
        <f t="shared" si="581"/>
        <v>12</v>
      </c>
      <c r="M3314" s="33">
        <f t="shared" si="582"/>
        <v>1998</v>
      </c>
      <c r="N3314" s="34">
        <v>11.25</v>
      </c>
      <c r="P3314" s="32">
        <v>36642</v>
      </c>
      <c r="Q3314" s="33">
        <f t="shared" si="583"/>
        <v>4</v>
      </c>
      <c r="R3314" s="33">
        <f t="shared" si="584"/>
        <v>2000</v>
      </c>
      <c r="S3314" s="34">
        <v>22.9</v>
      </c>
    </row>
    <row r="3315" spans="1:19">
      <c r="A3315" s="32">
        <v>38567</v>
      </c>
      <c r="B3315" s="33">
        <f t="shared" si="577"/>
        <v>8</v>
      </c>
      <c r="C3315" s="33">
        <f t="shared" si="578"/>
        <v>2005</v>
      </c>
      <c r="D3315" s="34">
        <v>0.88</v>
      </c>
      <c r="F3315" s="32">
        <v>40233</v>
      </c>
      <c r="G3315" s="33">
        <f t="shared" si="579"/>
        <v>2</v>
      </c>
      <c r="H3315" s="33">
        <f t="shared" si="580"/>
        <v>2010</v>
      </c>
      <c r="I3315" s="34">
        <v>4.91</v>
      </c>
      <c r="K3315" s="32">
        <v>36133</v>
      </c>
      <c r="L3315" s="33">
        <f t="shared" si="581"/>
        <v>12</v>
      </c>
      <c r="M3315" s="33">
        <f t="shared" si="582"/>
        <v>1998</v>
      </c>
      <c r="N3315" s="34">
        <v>11.2</v>
      </c>
      <c r="P3315" s="32">
        <v>36643</v>
      </c>
      <c r="Q3315" s="33">
        <f t="shared" si="583"/>
        <v>4</v>
      </c>
      <c r="R3315" s="33">
        <f t="shared" si="584"/>
        <v>2000</v>
      </c>
      <c r="S3315" s="34">
        <v>23.07</v>
      </c>
    </row>
    <row r="3316" spans="1:19">
      <c r="A3316" s="32">
        <v>38568</v>
      </c>
      <c r="B3316" s="33">
        <f t="shared" si="577"/>
        <v>8</v>
      </c>
      <c r="C3316" s="33">
        <f t="shared" si="578"/>
        <v>2005</v>
      </c>
      <c r="D3316" s="34">
        <v>0.878</v>
      </c>
      <c r="F3316" s="32">
        <v>40234</v>
      </c>
      <c r="G3316" s="33">
        <f t="shared" si="579"/>
        <v>2</v>
      </c>
      <c r="H3316" s="33">
        <f t="shared" si="580"/>
        <v>2010</v>
      </c>
      <c r="I3316" s="34">
        <v>4.84</v>
      </c>
      <c r="K3316" s="32">
        <v>36136</v>
      </c>
      <c r="L3316" s="33">
        <f t="shared" si="581"/>
        <v>12</v>
      </c>
      <c r="M3316" s="33">
        <f t="shared" si="582"/>
        <v>1998</v>
      </c>
      <c r="N3316" s="34">
        <v>11.61</v>
      </c>
      <c r="P3316" s="32">
        <v>36644</v>
      </c>
      <c r="Q3316" s="33">
        <f t="shared" si="583"/>
        <v>4</v>
      </c>
      <c r="R3316" s="33">
        <f t="shared" si="584"/>
        <v>2000</v>
      </c>
      <c r="S3316" s="34">
        <v>23.79</v>
      </c>
    </row>
    <row r="3317" spans="1:19">
      <c r="A3317" s="32">
        <v>38569</v>
      </c>
      <c r="B3317" s="33">
        <f t="shared" si="577"/>
        <v>8</v>
      </c>
      <c r="C3317" s="33">
        <f t="shared" si="578"/>
        <v>2005</v>
      </c>
      <c r="D3317" s="34">
        <v>0.88800000000000001</v>
      </c>
      <c r="F3317" s="32">
        <v>40235</v>
      </c>
      <c r="G3317" s="33">
        <f t="shared" si="579"/>
        <v>2</v>
      </c>
      <c r="H3317" s="33">
        <f t="shared" si="580"/>
        <v>2010</v>
      </c>
      <c r="I3317" s="34">
        <v>4.76</v>
      </c>
      <c r="K3317" s="32">
        <v>36137</v>
      </c>
      <c r="L3317" s="33">
        <f t="shared" si="581"/>
        <v>12</v>
      </c>
      <c r="M3317" s="33">
        <f t="shared" si="582"/>
        <v>1998</v>
      </c>
      <c r="N3317" s="34">
        <v>11.33</v>
      </c>
      <c r="P3317" s="32">
        <v>36648</v>
      </c>
      <c r="Q3317" s="33">
        <f t="shared" si="583"/>
        <v>5</v>
      </c>
      <c r="R3317" s="33">
        <f t="shared" si="584"/>
        <v>2000</v>
      </c>
      <c r="S3317" s="34">
        <v>24.73</v>
      </c>
    </row>
    <row r="3318" spans="1:19">
      <c r="A3318" s="32">
        <v>38572</v>
      </c>
      <c r="B3318" s="33">
        <f t="shared" si="577"/>
        <v>8</v>
      </c>
      <c r="C3318" s="33">
        <f t="shared" si="578"/>
        <v>2005</v>
      </c>
      <c r="D3318" s="34">
        <v>0.89800000000000002</v>
      </c>
      <c r="F3318" s="32">
        <v>40238</v>
      </c>
      <c r="G3318" s="33">
        <f t="shared" si="579"/>
        <v>3</v>
      </c>
      <c r="H3318" s="33">
        <f t="shared" si="580"/>
        <v>2010</v>
      </c>
      <c r="I3318" s="34">
        <v>4.83</v>
      </c>
      <c r="K3318" s="32">
        <v>36138</v>
      </c>
      <c r="L3318" s="33">
        <f t="shared" si="581"/>
        <v>12</v>
      </c>
      <c r="M3318" s="33">
        <f t="shared" si="582"/>
        <v>1998</v>
      </c>
      <c r="N3318" s="34">
        <v>11.2</v>
      </c>
      <c r="P3318" s="32">
        <v>36649</v>
      </c>
      <c r="Q3318" s="33">
        <f t="shared" si="583"/>
        <v>5</v>
      </c>
      <c r="R3318" s="33">
        <f t="shared" si="584"/>
        <v>2000</v>
      </c>
      <c r="S3318" s="34">
        <v>25.13</v>
      </c>
    </row>
    <row r="3319" spans="1:19">
      <c r="A3319" s="32">
        <v>38573</v>
      </c>
      <c r="B3319" s="33">
        <f t="shared" si="577"/>
        <v>8</v>
      </c>
      <c r="C3319" s="33">
        <f t="shared" si="578"/>
        <v>2005</v>
      </c>
      <c r="D3319" s="34">
        <v>0.89800000000000002</v>
      </c>
      <c r="F3319" s="32">
        <v>40239</v>
      </c>
      <c r="G3319" s="33">
        <f t="shared" si="579"/>
        <v>3</v>
      </c>
      <c r="H3319" s="33">
        <f t="shared" si="580"/>
        <v>2010</v>
      </c>
      <c r="I3319" s="34">
        <v>4.78</v>
      </c>
      <c r="K3319" s="32">
        <v>36139</v>
      </c>
      <c r="L3319" s="33">
        <f t="shared" si="581"/>
        <v>12</v>
      </c>
      <c r="M3319" s="33">
        <f t="shared" si="582"/>
        <v>1998</v>
      </c>
      <c r="N3319" s="34">
        <v>10.82</v>
      </c>
      <c r="P3319" s="32">
        <v>36650</v>
      </c>
      <c r="Q3319" s="33">
        <f t="shared" si="583"/>
        <v>5</v>
      </c>
      <c r="R3319" s="33">
        <f t="shared" si="584"/>
        <v>2000</v>
      </c>
      <c r="S3319" s="34">
        <v>25.06</v>
      </c>
    </row>
    <row r="3320" spans="1:19">
      <c r="A3320" s="32">
        <v>38574</v>
      </c>
      <c r="B3320" s="33">
        <f t="shared" si="577"/>
        <v>8</v>
      </c>
      <c r="C3320" s="33">
        <f t="shared" si="578"/>
        <v>2005</v>
      </c>
      <c r="D3320" s="34">
        <v>0.90500000000000003</v>
      </c>
      <c r="F3320" s="32">
        <v>40240</v>
      </c>
      <c r="G3320" s="33">
        <f t="shared" si="579"/>
        <v>3</v>
      </c>
      <c r="H3320" s="33">
        <f t="shared" si="580"/>
        <v>2010</v>
      </c>
      <c r="I3320" s="34">
        <v>4.76</v>
      </c>
      <c r="K3320" s="32">
        <v>36140</v>
      </c>
      <c r="L3320" s="33">
        <f t="shared" si="581"/>
        <v>12</v>
      </c>
      <c r="M3320" s="33">
        <f t="shared" si="582"/>
        <v>1998</v>
      </c>
      <c r="N3320" s="34">
        <v>10.86</v>
      </c>
      <c r="P3320" s="32">
        <v>36651</v>
      </c>
      <c r="Q3320" s="33">
        <f t="shared" si="583"/>
        <v>5</v>
      </c>
      <c r="R3320" s="33">
        <f t="shared" si="584"/>
        <v>2000</v>
      </c>
      <c r="S3320" s="34">
        <v>24.93</v>
      </c>
    </row>
    <row r="3321" spans="1:19">
      <c r="A3321" s="32">
        <v>38575</v>
      </c>
      <c r="B3321" s="33">
        <f t="shared" si="577"/>
        <v>8</v>
      </c>
      <c r="C3321" s="33">
        <f t="shared" si="578"/>
        <v>2005</v>
      </c>
      <c r="D3321" s="34">
        <v>0.92100000000000004</v>
      </c>
      <c r="F3321" s="32">
        <v>40241</v>
      </c>
      <c r="G3321" s="33">
        <f t="shared" si="579"/>
        <v>3</v>
      </c>
      <c r="H3321" s="33">
        <f t="shared" si="580"/>
        <v>2010</v>
      </c>
      <c r="I3321" s="34">
        <v>4.78</v>
      </c>
      <c r="K3321" s="32">
        <v>36143</v>
      </c>
      <c r="L3321" s="33">
        <f t="shared" si="581"/>
        <v>12</v>
      </c>
      <c r="M3321" s="33">
        <f t="shared" si="582"/>
        <v>1998</v>
      </c>
      <c r="N3321" s="34">
        <v>11.3</v>
      </c>
      <c r="P3321" s="32">
        <v>36654</v>
      </c>
      <c r="Q3321" s="33">
        <f t="shared" si="583"/>
        <v>5</v>
      </c>
      <c r="R3321" s="33">
        <f t="shared" si="584"/>
        <v>2000</v>
      </c>
      <c r="S3321" s="34">
        <v>26.03</v>
      </c>
    </row>
    <row r="3322" spans="1:19">
      <c r="A3322" s="32">
        <v>38576</v>
      </c>
      <c r="B3322" s="33">
        <f t="shared" si="577"/>
        <v>8</v>
      </c>
      <c r="C3322" s="33">
        <f t="shared" si="578"/>
        <v>2005</v>
      </c>
      <c r="D3322" s="34">
        <v>0.95799999999999996</v>
      </c>
      <c r="F3322" s="32">
        <v>40242</v>
      </c>
      <c r="G3322" s="33">
        <f t="shared" si="579"/>
        <v>3</v>
      </c>
      <c r="H3322" s="33">
        <f t="shared" si="580"/>
        <v>2010</v>
      </c>
      <c r="I3322" s="34">
        <v>4.5599999999999996</v>
      </c>
      <c r="K3322" s="32">
        <v>36144</v>
      </c>
      <c r="L3322" s="33">
        <f t="shared" si="581"/>
        <v>12</v>
      </c>
      <c r="M3322" s="33">
        <f t="shared" si="582"/>
        <v>1998</v>
      </c>
      <c r="N3322" s="34">
        <v>11.64</v>
      </c>
      <c r="P3322" s="32">
        <v>36655</v>
      </c>
      <c r="Q3322" s="33">
        <f t="shared" si="583"/>
        <v>5</v>
      </c>
      <c r="R3322" s="33">
        <f t="shared" si="584"/>
        <v>2000</v>
      </c>
      <c r="S3322" s="34">
        <v>26.69</v>
      </c>
    </row>
    <row r="3323" spans="1:19">
      <c r="A3323" s="32">
        <v>38579</v>
      </c>
      <c r="B3323" s="33">
        <f t="shared" si="577"/>
        <v>8</v>
      </c>
      <c r="C3323" s="33">
        <f t="shared" si="578"/>
        <v>2005</v>
      </c>
      <c r="D3323" s="34">
        <v>0.94599999999999995</v>
      </c>
      <c r="F3323" s="32">
        <v>40245</v>
      </c>
      <c r="G3323" s="33">
        <f t="shared" si="579"/>
        <v>3</v>
      </c>
      <c r="H3323" s="33">
        <f t="shared" si="580"/>
        <v>2010</v>
      </c>
      <c r="I3323" s="34">
        <v>4.47</v>
      </c>
      <c r="K3323" s="32">
        <v>36145</v>
      </c>
      <c r="L3323" s="33">
        <f t="shared" si="581"/>
        <v>12</v>
      </c>
      <c r="M3323" s="33">
        <f t="shared" si="582"/>
        <v>1998</v>
      </c>
      <c r="N3323" s="34">
        <v>12.55</v>
      </c>
      <c r="P3323" s="32">
        <v>36656</v>
      </c>
      <c r="Q3323" s="33">
        <f t="shared" si="583"/>
        <v>5</v>
      </c>
      <c r="R3323" s="33">
        <f t="shared" si="584"/>
        <v>2000</v>
      </c>
      <c r="S3323" s="34">
        <v>26.59</v>
      </c>
    </row>
    <row r="3324" spans="1:19">
      <c r="A3324" s="32">
        <v>38580</v>
      </c>
      <c r="B3324" s="33">
        <f t="shared" si="577"/>
        <v>8</v>
      </c>
      <c r="C3324" s="33">
        <f t="shared" si="578"/>
        <v>2005</v>
      </c>
      <c r="D3324" s="34">
        <v>0.94599999999999995</v>
      </c>
      <c r="F3324" s="32">
        <v>40246</v>
      </c>
      <c r="G3324" s="33">
        <f t="shared" si="579"/>
        <v>3</v>
      </c>
      <c r="H3324" s="33">
        <f t="shared" si="580"/>
        <v>2010</v>
      </c>
      <c r="I3324" s="34">
        <v>4.51</v>
      </c>
      <c r="K3324" s="32">
        <v>36146</v>
      </c>
      <c r="L3324" s="33">
        <f t="shared" si="581"/>
        <v>12</v>
      </c>
      <c r="M3324" s="33">
        <f t="shared" si="582"/>
        <v>1998</v>
      </c>
      <c r="N3324" s="34">
        <v>11.05</v>
      </c>
      <c r="P3324" s="32">
        <v>36657</v>
      </c>
      <c r="Q3324" s="33">
        <f t="shared" si="583"/>
        <v>5</v>
      </c>
      <c r="R3324" s="33">
        <f t="shared" si="584"/>
        <v>2000</v>
      </c>
      <c r="S3324" s="34">
        <v>27.22</v>
      </c>
    </row>
    <row r="3325" spans="1:19">
      <c r="A3325" s="32">
        <v>38581</v>
      </c>
      <c r="B3325" s="33">
        <f t="shared" si="577"/>
        <v>8</v>
      </c>
      <c r="C3325" s="33">
        <f t="shared" si="578"/>
        <v>2005</v>
      </c>
      <c r="D3325" s="34">
        <v>0.92800000000000005</v>
      </c>
      <c r="F3325" s="32">
        <v>40247</v>
      </c>
      <c r="G3325" s="33">
        <f t="shared" si="579"/>
        <v>3</v>
      </c>
      <c r="H3325" s="33">
        <f t="shared" si="580"/>
        <v>2010</v>
      </c>
      <c r="I3325" s="34">
        <v>4.4400000000000004</v>
      </c>
      <c r="K3325" s="32">
        <v>36147</v>
      </c>
      <c r="L3325" s="33">
        <f t="shared" si="581"/>
        <v>12</v>
      </c>
      <c r="M3325" s="33">
        <f t="shared" si="582"/>
        <v>1998</v>
      </c>
      <c r="N3325" s="34">
        <v>10.95</v>
      </c>
      <c r="P3325" s="32">
        <v>36658</v>
      </c>
      <c r="Q3325" s="33">
        <f t="shared" si="583"/>
        <v>5</v>
      </c>
      <c r="R3325" s="33">
        <f t="shared" si="584"/>
        <v>2000</v>
      </c>
      <c r="S3325" s="34">
        <v>27.98</v>
      </c>
    </row>
    <row r="3326" spans="1:19">
      <c r="A3326" s="32">
        <v>38582</v>
      </c>
      <c r="B3326" s="33">
        <f t="shared" si="577"/>
        <v>8</v>
      </c>
      <c r="C3326" s="33">
        <f t="shared" si="578"/>
        <v>2005</v>
      </c>
      <c r="D3326" s="34">
        <v>0.92500000000000004</v>
      </c>
      <c r="F3326" s="32">
        <v>40248</v>
      </c>
      <c r="G3326" s="33">
        <f t="shared" si="579"/>
        <v>3</v>
      </c>
      <c r="H3326" s="33">
        <f t="shared" si="580"/>
        <v>2010</v>
      </c>
      <c r="I3326" s="34">
        <v>4.47</v>
      </c>
      <c r="K3326" s="32">
        <v>36150</v>
      </c>
      <c r="L3326" s="33">
        <f t="shared" si="581"/>
        <v>12</v>
      </c>
      <c r="M3326" s="33">
        <f t="shared" si="582"/>
        <v>1998</v>
      </c>
      <c r="N3326" s="34">
        <v>10.86</v>
      </c>
      <c r="P3326" s="32">
        <v>36661</v>
      </c>
      <c r="Q3326" s="33">
        <f t="shared" si="583"/>
        <v>5</v>
      </c>
      <c r="R3326" s="33">
        <f t="shared" si="584"/>
        <v>2000</v>
      </c>
      <c r="S3326" s="34">
        <v>28.26</v>
      </c>
    </row>
    <row r="3327" spans="1:19">
      <c r="A3327" s="32">
        <v>38583</v>
      </c>
      <c r="B3327" s="33">
        <f t="shared" si="577"/>
        <v>8</v>
      </c>
      <c r="C3327" s="33">
        <f t="shared" si="578"/>
        <v>2005</v>
      </c>
      <c r="D3327" s="34">
        <v>0.95499999999999996</v>
      </c>
      <c r="F3327" s="32">
        <v>40249</v>
      </c>
      <c r="G3327" s="33">
        <f t="shared" si="579"/>
        <v>3</v>
      </c>
      <c r="H3327" s="33">
        <f t="shared" si="580"/>
        <v>2010</v>
      </c>
      <c r="I3327" s="34">
        <v>4.3499999999999996</v>
      </c>
      <c r="K3327" s="32">
        <v>36151</v>
      </c>
      <c r="L3327" s="33">
        <f t="shared" si="581"/>
        <v>12</v>
      </c>
      <c r="M3327" s="33">
        <f t="shared" si="582"/>
        <v>1998</v>
      </c>
      <c r="N3327" s="34">
        <v>10.99</v>
      </c>
      <c r="P3327" s="32">
        <v>36662</v>
      </c>
      <c r="Q3327" s="33">
        <f t="shared" si="583"/>
        <v>5</v>
      </c>
      <c r="R3327" s="33">
        <f t="shared" si="584"/>
        <v>2000</v>
      </c>
      <c r="S3327" s="34">
        <v>28.78</v>
      </c>
    </row>
    <row r="3328" spans="1:19">
      <c r="A3328" s="32">
        <v>38586</v>
      </c>
      <c r="B3328" s="33">
        <f t="shared" si="577"/>
        <v>8</v>
      </c>
      <c r="C3328" s="33">
        <f t="shared" si="578"/>
        <v>2005</v>
      </c>
      <c r="D3328" s="34">
        <v>0.96499999999999997</v>
      </c>
      <c r="F3328" s="32">
        <v>40252</v>
      </c>
      <c r="G3328" s="33">
        <f t="shared" si="579"/>
        <v>3</v>
      </c>
      <c r="H3328" s="33">
        <f t="shared" si="580"/>
        <v>2010</v>
      </c>
      <c r="I3328" s="34">
        <v>4.29</v>
      </c>
      <c r="K3328" s="32">
        <v>36152</v>
      </c>
      <c r="L3328" s="33">
        <f t="shared" si="581"/>
        <v>12</v>
      </c>
      <c r="M3328" s="33">
        <f t="shared" si="582"/>
        <v>1998</v>
      </c>
      <c r="N3328" s="34">
        <v>11.12</v>
      </c>
      <c r="P3328" s="32">
        <v>36663</v>
      </c>
      <c r="Q3328" s="33">
        <f t="shared" si="583"/>
        <v>5</v>
      </c>
      <c r="R3328" s="33">
        <f t="shared" si="584"/>
        <v>2000</v>
      </c>
      <c r="S3328" s="34">
        <v>28.4</v>
      </c>
    </row>
    <row r="3329" spans="1:19">
      <c r="A3329" s="32">
        <v>38587</v>
      </c>
      <c r="B3329" s="33">
        <f t="shared" si="577"/>
        <v>8</v>
      </c>
      <c r="C3329" s="33">
        <f t="shared" si="578"/>
        <v>2005</v>
      </c>
      <c r="D3329" s="34">
        <v>0.95799999999999996</v>
      </c>
      <c r="F3329" s="32">
        <v>40253</v>
      </c>
      <c r="G3329" s="33">
        <f t="shared" si="579"/>
        <v>3</v>
      </c>
      <c r="H3329" s="33">
        <f t="shared" si="580"/>
        <v>2010</v>
      </c>
      <c r="I3329" s="34">
        <v>4.38</v>
      </c>
      <c r="K3329" s="32">
        <v>36153</v>
      </c>
      <c r="L3329" s="33">
        <f t="shared" si="581"/>
        <v>12</v>
      </c>
      <c r="M3329" s="33">
        <f t="shared" si="582"/>
        <v>1998</v>
      </c>
      <c r="N3329" s="34">
        <v>11.03</v>
      </c>
      <c r="P3329" s="32">
        <v>36664</v>
      </c>
      <c r="Q3329" s="33">
        <f t="shared" si="583"/>
        <v>5</v>
      </c>
      <c r="R3329" s="33">
        <f t="shared" si="584"/>
        <v>2000</v>
      </c>
      <c r="S3329" s="34">
        <v>28.9</v>
      </c>
    </row>
    <row r="3330" spans="1:19">
      <c r="A3330" s="32">
        <v>38588</v>
      </c>
      <c r="B3330" s="33">
        <f t="shared" si="577"/>
        <v>8</v>
      </c>
      <c r="C3330" s="33">
        <f t="shared" si="578"/>
        <v>2005</v>
      </c>
      <c r="D3330" s="34">
        <v>0.96399999999999997</v>
      </c>
      <c r="F3330" s="32">
        <v>40254</v>
      </c>
      <c r="G3330" s="33">
        <f t="shared" si="579"/>
        <v>3</v>
      </c>
      <c r="H3330" s="33">
        <f t="shared" si="580"/>
        <v>2010</v>
      </c>
      <c r="I3330" s="34">
        <v>4.2699999999999996</v>
      </c>
      <c r="K3330" s="32">
        <v>36157</v>
      </c>
      <c r="L3330" s="33">
        <f t="shared" si="581"/>
        <v>12</v>
      </c>
      <c r="M3330" s="33">
        <f t="shared" si="582"/>
        <v>1998</v>
      </c>
      <c r="N3330" s="34">
        <v>11.59</v>
      </c>
      <c r="P3330" s="32">
        <v>36665</v>
      </c>
      <c r="Q3330" s="33">
        <f t="shared" si="583"/>
        <v>5</v>
      </c>
      <c r="R3330" s="33">
        <f t="shared" si="584"/>
        <v>2000</v>
      </c>
      <c r="S3330" s="34">
        <v>29.01</v>
      </c>
    </row>
    <row r="3331" spans="1:19">
      <c r="A3331" s="32">
        <v>38589</v>
      </c>
      <c r="B3331" s="33">
        <f t="shared" si="577"/>
        <v>8</v>
      </c>
      <c r="C3331" s="33">
        <f t="shared" si="578"/>
        <v>2005</v>
      </c>
      <c r="D3331" s="34">
        <v>0.97</v>
      </c>
      <c r="F3331" s="32">
        <v>40255</v>
      </c>
      <c r="G3331" s="33">
        <f t="shared" si="579"/>
        <v>3</v>
      </c>
      <c r="H3331" s="33">
        <f t="shared" si="580"/>
        <v>2010</v>
      </c>
      <c r="I3331" s="34">
        <v>4.1900000000000004</v>
      </c>
      <c r="K3331" s="32">
        <v>36158</v>
      </c>
      <c r="L3331" s="33">
        <f t="shared" si="581"/>
        <v>12</v>
      </c>
      <c r="M3331" s="33">
        <f t="shared" si="582"/>
        <v>1998</v>
      </c>
      <c r="N3331" s="34">
        <v>11.82</v>
      </c>
      <c r="P3331" s="32">
        <v>36668</v>
      </c>
      <c r="Q3331" s="33">
        <f t="shared" si="583"/>
        <v>5</v>
      </c>
      <c r="R3331" s="33">
        <f t="shared" si="584"/>
        <v>2000</v>
      </c>
      <c r="S3331" s="34">
        <v>28.45</v>
      </c>
    </row>
    <row r="3332" spans="1:19">
      <c r="A3332" s="32">
        <v>38590</v>
      </c>
      <c r="B3332" s="33">
        <f t="shared" si="577"/>
        <v>8</v>
      </c>
      <c r="C3332" s="33">
        <f t="shared" si="578"/>
        <v>2005</v>
      </c>
      <c r="D3332" s="34">
        <v>0.96599999999999997</v>
      </c>
      <c r="F3332" s="32">
        <v>40256</v>
      </c>
      <c r="G3332" s="33">
        <f t="shared" si="579"/>
        <v>3</v>
      </c>
      <c r="H3332" s="33">
        <f t="shared" si="580"/>
        <v>2010</v>
      </c>
      <c r="I3332" s="34">
        <v>4.01</v>
      </c>
      <c r="K3332" s="32">
        <v>36159</v>
      </c>
      <c r="L3332" s="33">
        <f t="shared" si="581"/>
        <v>12</v>
      </c>
      <c r="M3332" s="33">
        <f t="shared" si="582"/>
        <v>1998</v>
      </c>
      <c r="N3332" s="34">
        <v>11.75</v>
      </c>
      <c r="P3332" s="32">
        <v>36669</v>
      </c>
      <c r="Q3332" s="33">
        <f t="shared" si="583"/>
        <v>5</v>
      </c>
      <c r="R3332" s="33">
        <f t="shared" si="584"/>
        <v>2000</v>
      </c>
      <c r="S3332" s="34">
        <v>28.12</v>
      </c>
    </row>
    <row r="3333" spans="1:19">
      <c r="A3333" s="32">
        <v>38593</v>
      </c>
      <c r="B3333" s="33">
        <f t="shared" si="577"/>
        <v>8</v>
      </c>
      <c r="C3333" s="33">
        <f t="shared" si="578"/>
        <v>2005</v>
      </c>
      <c r="D3333" s="34">
        <v>0.999</v>
      </c>
      <c r="F3333" s="32">
        <v>40259</v>
      </c>
      <c r="G3333" s="33">
        <f t="shared" si="579"/>
        <v>3</v>
      </c>
      <c r="H3333" s="33">
        <f t="shared" si="580"/>
        <v>2010</v>
      </c>
      <c r="I3333" s="34">
        <v>4.0199999999999996</v>
      </c>
      <c r="K3333" s="32">
        <v>36160</v>
      </c>
      <c r="L3333" s="33">
        <f t="shared" si="581"/>
        <v>12</v>
      </c>
      <c r="M3333" s="33">
        <f t="shared" si="582"/>
        <v>1998</v>
      </c>
      <c r="N3333" s="34">
        <v>12.14</v>
      </c>
      <c r="P3333" s="32">
        <v>36670</v>
      </c>
      <c r="Q3333" s="33">
        <f t="shared" si="583"/>
        <v>5</v>
      </c>
      <c r="R3333" s="33">
        <f t="shared" si="584"/>
        <v>2000</v>
      </c>
      <c r="S3333" s="34">
        <v>28.97</v>
      </c>
    </row>
    <row r="3334" spans="1:19">
      <c r="A3334" s="32">
        <v>38594</v>
      </c>
      <c r="B3334" s="33">
        <f t="shared" si="577"/>
        <v>8</v>
      </c>
      <c r="C3334" s="33">
        <f t="shared" si="578"/>
        <v>2005</v>
      </c>
      <c r="D3334" s="34">
        <v>1.0529999999999999</v>
      </c>
      <c r="F3334" s="32">
        <v>40260</v>
      </c>
      <c r="G3334" s="33">
        <f t="shared" si="579"/>
        <v>3</v>
      </c>
      <c r="H3334" s="33">
        <f t="shared" si="580"/>
        <v>2010</v>
      </c>
      <c r="I3334" s="34">
        <v>4.08</v>
      </c>
      <c r="K3334" s="32">
        <v>36164</v>
      </c>
      <c r="L3334" s="33">
        <f t="shared" si="581"/>
        <v>1</v>
      </c>
      <c r="M3334" s="33">
        <f t="shared" si="582"/>
        <v>1999</v>
      </c>
      <c r="N3334" s="34">
        <v>12.42</v>
      </c>
      <c r="P3334" s="32">
        <v>36671</v>
      </c>
      <c r="Q3334" s="33">
        <f t="shared" si="583"/>
        <v>5</v>
      </c>
      <c r="R3334" s="33">
        <f t="shared" si="584"/>
        <v>2000</v>
      </c>
      <c r="S3334" s="34">
        <v>29.62</v>
      </c>
    </row>
    <row r="3335" spans="1:19">
      <c r="A3335" s="32">
        <v>38595</v>
      </c>
      <c r="B3335" s="33">
        <f t="shared" si="577"/>
        <v>8</v>
      </c>
      <c r="C3335" s="33">
        <f t="shared" si="578"/>
        <v>2005</v>
      </c>
      <c r="D3335" s="34">
        <v>1.073</v>
      </c>
      <c r="F3335" s="32">
        <v>40261</v>
      </c>
      <c r="G3335" s="33">
        <f t="shared" si="579"/>
        <v>3</v>
      </c>
      <c r="H3335" s="33">
        <f t="shared" si="580"/>
        <v>2010</v>
      </c>
      <c r="I3335" s="34">
        <v>4.0199999999999996</v>
      </c>
      <c r="K3335" s="32">
        <v>36165</v>
      </c>
      <c r="L3335" s="33">
        <f t="shared" si="581"/>
        <v>1</v>
      </c>
      <c r="M3335" s="33">
        <f t="shared" si="582"/>
        <v>1999</v>
      </c>
      <c r="N3335" s="34">
        <v>12.04</v>
      </c>
      <c r="P3335" s="32">
        <v>36672</v>
      </c>
      <c r="Q3335" s="33">
        <f t="shared" si="583"/>
        <v>5</v>
      </c>
      <c r="R3335" s="33">
        <f t="shared" si="584"/>
        <v>2000</v>
      </c>
      <c r="S3335" s="34">
        <v>30.09</v>
      </c>
    </row>
    <row r="3336" spans="1:19">
      <c r="A3336" s="32">
        <v>38596</v>
      </c>
      <c r="B3336" s="33">
        <f t="shared" si="577"/>
        <v>9</v>
      </c>
      <c r="C3336" s="33">
        <f t="shared" si="578"/>
        <v>2005</v>
      </c>
      <c r="D3336" s="34">
        <v>1.119</v>
      </c>
      <c r="F3336" s="32">
        <v>40262</v>
      </c>
      <c r="G3336" s="33">
        <f t="shared" si="579"/>
        <v>3</v>
      </c>
      <c r="H3336" s="33">
        <f t="shared" si="580"/>
        <v>2010</v>
      </c>
      <c r="I3336" s="34">
        <v>4.01</v>
      </c>
      <c r="K3336" s="32">
        <v>36166</v>
      </c>
      <c r="L3336" s="33">
        <f t="shared" si="581"/>
        <v>1</v>
      </c>
      <c r="M3336" s="33">
        <f t="shared" si="582"/>
        <v>1999</v>
      </c>
      <c r="N3336" s="34">
        <v>12.84</v>
      </c>
      <c r="P3336" s="32">
        <v>36676</v>
      </c>
      <c r="Q3336" s="33">
        <f t="shared" si="583"/>
        <v>5</v>
      </c>
      <c r="R3336" s="33">
        <f t="shared" si="584"/>
        <v>2000</v>
      </c>
      <c r="S3336" s="34">
        <v>29.89</v>
      </c>
    </row>
    <row r="3337" spans="1:19">
      <c r="A3337" s="32">
        <v>38597</v>
      </c>
      <c r="B3337" s="33">
        <f t="shared" si="577"/>
        <v>9</v>
      </c>
      <c r="C3337" s="33">
        <f t="shared" si="578"/>
        <v>2005</v>
      </c>
      <c r="D3337" s="34">
        <v>1.115</v>
      </c>
      <c r="F3337" s="32">
        <v>40263</v>
      </c>
      <c r="G3337" s="33">
        <f t="shared" si="579"/>
        <v>3</v>
      </c>
      <c r="H3337" s="33">
        <f t="shared" si="580"/>
        <v>2010</v>
      </c>
      <c r="I3337" s="34">
        <v>3.92</v>
      </c>
      <c r="K3337" s="32">
        <v>36167</v>
      </c>
      <c r="L3337" s="33">
        <f t="shared" si="581"/>
        <v>1</v>
      </c>
      <c r="M3337" s="33">
        <f t="shared" si="582"/>
        <v>1999</v>
      </c>
      <c r="N3337" s="34">
        <v>12.99</v>
      </c>
      <c r="P3337" s="32">
        <v>36677</v>
      </c>
      <c r="Q3337" s="33">
        <f t="shared" si="583"/>
        <v>5</v>
      </c>
      <c r="R3337" s="33">
        <f t="shared" si="584"/>
        <v>2000</v>
      </c>
      <c r="S3337" s="34">
        <v>29.64</v>
      </c>
    </row>
    <row r="3338" spans="1:19">
      <c r="A3338" s="32">
        <v>38601</v>
      </c>
      <c r="B3338" s="33">
        <f t="shared" si="577"/>
        <v>9</v>
      </c>
      <c r="C3338" s="33">
        <f t="shared" si="578"/>
        <v>2005</v>
      </c>
      <c r="D3338" s="34">
        <v>1.0940000000000001</v>
      </c>
      <c r="F3338" s="32">
        <v>40266</v>
      </c>
      <c r="G3338" s="33">
        <f t="shared" si="579"/>
        <v>3</v>
      </c>
      <c r="H3338" s="33">
        <f t="shared" si="580"/>
        <v>2010</v>
      </c>
      <c r="I3338" s="34">
        <v>3.83</v>
      </c>
      <c r="K3338" s="32">
        <v>36168</v>
      </c>
      <c r="L3338" s="33">
        <f t="shared" si="581"/>
        <v>1</v>
      </c>
      <c r="M3338" s="33">
        <f t="shared" si="582"/>
        <v>1999</v>
      </c>
      <c r="N3338" s="34">
        <v>13.06</v>
      </c>
      <c r="P3338" s="32">
        <v>36678</v>
      </c>
      <c r="Q3338" s="33">
        <f t="shared" si="583"/>
        <v>6</v>
      </c>
      <c r="R3338" s="33">
        <f t="shared" si="584"/>
        <v>2000</v>
      </c>
      <c r="S3338" s="34">
        <v>29.69</v>
      </c>
    </row>
    <row r="3339" spans="1:19">
      <c r="A3339" s="32">
        <v>38602</v>
      </c>
      <c r="B3339" s="33">
        <f t="shared" si="577"/>
        <v>9</v>
      </c>
      <c r="C3339" s="33">
        <f t="shared" si="578"/>
        <v>2005</v>
      </c>
      <c r="D3339" s="34">
        <v>1.0840000000000001</v>
      </c>
      <c r="F3339" s="32">
        <v>40267</v>
      </c>
      <c r="G3339" s="33">
        <f t="shared" si="579"/>
        <v>3</v>
      </c>
      <c r="H3339" s="33">
        <f t="shared" si="580"/>
        <v>2010</v>
      </c>
      <c r="I3339" s="34">
        <v>3.79</v>
      </c>
      <c r="K3339" s="32">
        <v>36171</v>
      </c>
      <c r="L3339" s="33">
        <f t="shared" si="581"/>
        <v>1</v>
      </c>
      <c r="M3339" s="33">
        <f t="shared" si="582"/>
        <v>1999</v>
      </c>
      <c r="N3339" s="34">
        <v>13.43</v>
      </c>
      <c r="P3339" s="32">
        <v>36679</v>
      </c>
      <c r="Q3339" s="33">
        <f t="shared" si="583"/>
        <v>6</v>
      </c>
      <c r="R3339" s="33">
        <f t="shared" si="584"/>
        <v>2000</v>
      </c>
      <c r="S3339" s="34">
        <v>29.35</v>
      </c>
    </row>
    <row r="3340" spans="1:19">
      <c r="A3340" s="32">
        <v>38603</v>
      </c>
      <c r="B3340" s="33">
        <f t="shared" si="577"/>
        <v>9</v>
      </c>
      <c r="C3340" s="33">
        <f t="shared" si="578"/>
        <v>2005</v>
      </c>
      <c r="D3340" s="34">
        <v>1.0880000000000001</v>
      </c>
      <c r="F3340" s="32">
        <v>40268</v>
      </c>
      <c r="G3340" s="33">
        <f t="shared" si="579"/>
        <v>3</v>
      </c>
      <c r="H3340" s="33">
        <f t="shared" si="580"/>
        <v>2010</v>
      </c>
      <c r="I3340" s="34">
        <v>3.93</v>
      </c>
      <c r="K3340" s="32">
        <v>36172</v>
      </c>
      <c r="L3340" s="33">
        <f t="shared" si="581"/>
        <v>1</v>
      </c>
      <c r="M3340" s="33">
        <f t="shared" si="582"/>
        <v>1999</v>
      </c>
      <c r="N3340" s="34">
        <v>12.91</v>
      </c>
      <c r="P3340" s="32">
        <v>36682</v>
      </c>
      <c r="Q3340" s="33">
        <f t="shared" si="583"/>
        <v>6</v>
      </c>
      <c r="R3340" s="33">
        <f t="shared" si="584"/>
        <v>2000</v>
      </c>
      <c r="S3340" s="34">
        <v>28.27</v>
      </c>
    </row>
    <row r="3341" spans="1:19">
      <c r="A3341" s="32">
        <v>38604</v>
      </c>
      <c r="B3341" s="33">
        <f t="shared" si="577"/>
        <v>9</v>
      </c>
      <c r="C3341" s="33">
        <f t="shared" si="578"/>
        <v>2005</v>
      </c>
      <c r="D3341" s="34">
        <v>1.089</v>
      </c>
      <c r="F3341" s="32">
        <v>40269</v>
      </c>
      <c r="G3341" s="33">
        <f t="shared" si="579"/>
        <v>4</v>
      </c>
      <c r="H3341" s="33">
        <f t="shared" si="580"/>
        <v>2010</v>
      </c>
      <c r="I3341" s="34">
        <v>3.72</v>
      </c>
      <c r="K3341" s="32">
        <v>36173</v>
      </c>
      <c r="L3341" s="33">
        <f t="shared" si="581"/>
        <v>1</v>
      </c>
      <c r="M3341" s="33">
        <f t="shared" si="582"/>
        <v>1999</v>
      </c>
      <c r="N3341" s="34">
        <v>12.33</v>
      </c>
      <c r="P3341" s="32">
        <v>36683</v>
      </c>
      <c r="Q3341" s="33">
        <f t="shared" si="583"/>
        <v>6</v>
      </c>
      <c r="R3341" s="33">
        <f t="shared" si="584"/>
        <v>2000</v>
      </c>
      <c r="S3341" s="34">
        <v>28.42</v>
      </c>
    </row>
    <row r="3342" spans="1:19">
      <c r="A3342" s="32">
        <v>38607</v>
      </c>
      <c r="B3342" s="33">
        <f t="shared" si="577"/>
        <v>9</v>
      </c>
      <c r="C3342" s="33">
        <f t="shared" si="578"/>
        <v>2005</v>
      </c>
      <c r="D3342" s="34">
        <v>1.075</v>
      </c>
      <c r="F3342" s="32">
        <v>40273</v>
      </c>
      <c r="G3342" s="33">
        <f t="shared" si="579"/>
        <v>4</v>
      </c>
      <c r="H3342" s="33">
        <f t="shared" si="580"/>
        <v>2010</v>
      </c>
      <c r="I3342" s="34">
        <v>3.93</v>
      </c>
      <c r="K3342" s="32">
        <v>36174</v>
      </c>
      <c r="L3342" s="33">
        <f t="shared" si="581"/>
        <v>1</v>
      </c>
      <c r="M3342" s="33">
        <f t="shared" si="582"/>
        <v>1999</v>
      </c>
      <c r="N3342" s="34">
        <v>12.23</v>
      </c>
      <c r="P3342" s="32">
        <v>36684</v>
      </c>
      <c r="Q3342" s="33">
        <f t="shared" si="583"/>
        <v>6</v>
      </c>
      <c r="R3342" s="33">
        <f t="shared" si="584"/>
        <v>2000</v>
      </c>
      <c r="S3342" s="34">
        <v>28.32</v>
      </c>
    </row>
    <row r="3343" spans="1:19">
      <c r="A3343" s="32">
        <v>38608</v>
      </c>
      <c r="B3343" s="33">
        <f t="shared" si="577"/>
        <v>9</v>
      </c>
      <c r="C3343" s="33">
        <f t="shared" si="578"/>
        <v>2005</v>
      </c>
      <c r="D3343" s="34">
        <v>1.069</v>
      </c>
      <c r="F3343" s="32">
        <v>40274</v>
      </c>
      <c r="G3343" s="33">
        <f t="shared" si="579"/>
        <v>4</v>
      </c>
      <c r="H3343" s="33">
        <f t="shared" si="580"/>
        <v>2010</v>
      </c>
      <c r="I3343" s="34">
        <v>4.16</v>
      </c>
      <c r="K3343" s="32">
        <v>36175</v>
      </c>
      <c r="L3343" s="33">
        <f t="shared" si="581"/>
        <v>1</v>
      </c>
      <c r="M3343" s="33">
        <f t="shared" si="582"/>
        <v>1999</v>
      </c>
      <c r="N3343" s="34">
        <v>12.21</v>
      </c>
      <c r="P3343" s="32">
        <v>36685</v>
      </c>
      <c r="Q3343" s="33">
        <f t="shared" si="583"/>
        <v>6</v>
      </c>
      <c r="R3343" s="33">
        <f t="shared" si="584"/>
        <v>2000</v>
      </c>
      <c r="S3343" s="34">
        <v>29.34</v>
      </c>
    </row>
    <row r="3344" spans="1:19">
      <c r="A3344" s="32">
        <v>38609</v>
      </c>
      <c r="B3344" s="33">
        <f t="shared" si="577"/>
        <v>9</v>
      </c>
      <c r="C3344" s="33">
        <f t="shared" si="578"/>
        <v>2005</v>
      </c>
      <c r="D3344" s="34">
        <v>1.093</v>
      </c>
      <c r="F3344" s="32">
        <v>40275</v>
      </c>
      <c r="G3344" s="33">
        <f t="shared" si="579"/>
        <v>4</v>
      </c>
      <c r="H3344" s="33">
        <f t="shared" si="580"/>
        <v>2010</v>
      </c>
      <c r="I3344" s="34">
        <v>4.08</v>
      </c>
      <c r="K3344" s="32">
        <v>36179</v>
      </c>
      <c r="L3344" s="33">
        <f t="shared" si="581"/>
        <v>1</v>
      </c>
      <c r="M3344" s="33">
        <f t="shared" si="582"/>
        <v>1999</v>
      </c>
      <c r="N3344" s="34">
        <v>12.13</v>
      </c>
      <c r="P3344" s="32">
        <v>36686</v>
      </c>
      <c r="Q3344" s="33">
        <f t="shared" si="583"/>
        <v>6</v>
      </c>
      <c r="R3344" s="33">
        <f t="shared" si="584"/>
        <v>2000</v>
      </c>
      <c r="S3344" s="34">
        <v>29</v>
      </c>
    </row>
    <row r="3345" spans="1:19">
      <c r="A3345" s="32">
        <v>38610</v>
      </c>
      <c r="B3345" s="33">
        <f t="shared" si="577"/>
        <v>9</v>
      </c>
      <c r="C3345" s="33">
        <f t="shared" si="578"/>
        <v>2005</v>
      </c>
      <c r="D3345" s="34">
        <v>1.093</v>
      </c>
      <c r="F3345" s="32">
        <v>40276</v>
      </c>
      <c r="G3345" s="33">
        <f t="shared" si="579"/>
        <v>4</v>
      </c>
      <c r="H3345" s="33">
        <f t="shared" si="580"/>
        <v>2010</v>
      </c>
      <c r="I3345" s="34">
        <v>3.92</v>
      </c>
      <c r="K3345" s="32">
        <v>36180</v>
      </c>
      <c r="L3345" s="33">
        <f t="shared" si="581"/>
        <v>1</v>
      </c>
      <c r="M3345" s="33">
        <f t="shared" si="582"/>
        <v>1999</v>
      </c>
      <c r="N3345" s="34">
        <v>11.82</v>
      </c>
      <c r="P3345" s="32">
        <v>36689</v>
      </c>
      <c r="Q3345" s="33">
        <f t="shared" si="583"/>
        <v>6</v>
      </c>
      <c r="R3345" s="33">
        <f t="shared" si="584"/>
        <v>2000</v>
      </c>
      <c r="S3345" s="34">
        <v>30.1</v>
      </c>
    </row>
    <row r="3346" spans="1:19">
      <c r="A3346" s="32">
        <v>38611</v>
      </c>
      <c r="B3346" s="33">
        <f t="shared" si="577"/>
        <v>9</v>
      </c>
      <c r="C3346" s="33">
        <f t="shared" si="578"/>
        <v>2005</v>
      </c>
      <c r="D3346" s="34">
        <v>1.0900000000000001</v>
      </c>
      <c r="F3346" s="32">
        <v>40277</v>
      </c>
      <c r="G3346" s="33">
        <f t="shared" si="579"/>
        <v>4</v>
      </c>
      <c r="H3346" s="33">
        <f t="shared" si="580"/>
        <v>2010</v>
      </c>
      <c r="I3346" s="34">
        <v>3.9</v>
      </c>
      <c r="K3346" s="32">
        <v>36181</v>
      </c>
      <c r="L3346" s="33">
        <f t="shared" si="581"/>
        <v>1</v>
      </c>
      <c r="M3346" s="33">
        <f t="shared" si="582"/>
        <v>1999</v>
      </c>
      <c r="N3346" s="34">
        <v>12.45</v>
      </c>
      <c r="P3346" s="32">
        <v>36690</v>
      </c>
      <c r="Q3346" s="33">
        <f t="shared" si="583"/>
        <v>6</v>
      </c>
      <c r="R3346" s="33">
        <f t="shared" si="584"/>
        <v>2000</v>
      </c>
      <c r="S3346" s="34">
        <v>30.4</v>
      </c>
    </row>
    <row r="3347" spans="1:19">
      <c r="A3347" s="32">
        <v>38614</v>
      </c>
      <c r="B3347" s="33">
        <f t="shared" si="577"/>
        <v>9</v>
      </c>
      <c r="C3347" s="33">
        <f t="shared" si="578"/>
        <v>2005</v>
      </c>
      <c r="D3347" s="34">
        <v>1.169</v>
      </c>
      <c r="F3347" s="32">
        <v>40280</v>
      </c>
      <c r="G3347" s="33">
        <f t="shared" si="579"/>
        <v>4</v>
      </c>
      <c r="H3347" s="33">
        <f t="shared" si="580"/>
        <v>2010</v>
      </c>
      <c r="I3347" s="34">
        <v>4.04</v>
      </c>
      <c r="K3347" s="32">
        <v>36182</v>
      </c>
      <c r="L3347" s="33">
        <f t="shared" si="581"/>
        <v>1</v>
      </c>
      <c r="M3347" s="33">
        <f t="shared" si="582"/>
        <v>1999</v>
      </c>
      <c r="N3347" s="34">
        <v>12.62</v>
      </c>
      <c r="P3347" s="32">
        <v>36691</v>
      </c>
      <c r="Q3347" s="33">
        <f t="shared" si="583"/>
        <v>6</v>
      </c>
      <c r="R3347" s="33">
        <f t="shared" si="584"/>
        <v>2000</v>
      </c>
      <c r="S3347" s="34">
        <v>30.12</v>
      </c>
    </row>
    <row r="3348" spans="1:19">
      <c r="A3348" s="32">
        <v>38615</v>
      </c>
      <c r="B3348" s="33">
        <f t="shared" si="577"/>
        <v>9</v>
      </c>
      <c r="C3348" s="33">
        <f t="shared" si="578"/>
        <v>2005</v>
      </c>
      <c r="D3348" s="34">
        <v>1.155</v>
      </c>
      <c r="F3348" s="32">
        <v>40281</v>
      </c>
      <c r="G3348" s="33">
        <f t="shared" si="579"/>
        <v>4</v>
      </c>
      <c r="H3348" s="33">
        <f t="shared" si="580"/>
        <v>2010</v>
      </c>
      <c r="I3348" s="34">
        <v>3.97</v>
      </c>
      <c r="K3348" s="32">
        <v>36185</v>
      </c>
      <c r="L3348" s="33">
        <f t="shared" si="581"/>
        <v>1</v>
      </c>
      <c r="M3348" s="33">
        <f t="shared" si="582"/>
        <v>1999</v>
      </c>
      <c r="N3348" s="34">
        <v>12.41</v>
      </c>
      <c r="P3348" s="32">
        <v>36692</v>
      </c>
      <c r="Q3348" s="33">
        <f t="shared" si="583"/>
        <v>6</v>
      </c>
      <c r="R3348" s="33">
        <f t="shared" si="584"/>
        <v>2000</v>
      </c>
      <c r="S3348" s="34">
        <v>29.77</v>
      </c>
    </row>
    <row r="3349" spans="1:19">
      <c r="A3349" s="32">
        <v>38616</v>
      </c>
      <c r="B3349" s="33">
        <f t="shared" si="577"/>
        <v>9</v>
      </c>
      <c r="C3349" s="33">
        <f t="shared" si="578"/>
        <v>2005</v>
      </c>
      <c r="D3349" s="34">
        <v>1.171</v>
      </c>
      <c r="F3349" s="32">
        <v>40282</v>
      </c>
      <c r="G3349" s="33">
        <f t="shared" si="579"/>
        <v>4</v>
      </c>
      <c r="H3349" s="33">
        <f t="shared" si="580"/>
        <v>2010</v>
      </c>
      <c r="I3349" s="34">
        <v>4.1500000000000004</v>
      </c>
      <c r="K3349" s="32">
        <v>36186</v>
      </c>
      <c r="L3349" s="33">
        <f t="shared" si="581"/>
        <v>1</v>
      </c>
      <c r="M3349" s="33">
        <f t="shared" si="582"/>
        <v>1999</v>
      </c>
      <c r="N3349" s="34">
        <v>12.16</v>
      </c>
      <c r="P3349" s="32">
        <v>36693</v>
      </c>
      <c r="Q3349" s="33">
        <f t="shared" si="583"/>
        <v>6</v>
      </c>
      <c r="R3349" s="33">
        <f t="shared" si="584"/>
        <v>2000</v>
      </c>
      <c r="S3349" s="34">
        <v>28.68</v>
      </c>
    </row>
    <row r="3350" spans="1:19">
      <c r="A3350" s="32">
        <v>38617</v>
      </c>
      <c r="B3350" s="33">
        <f t="shared" si="577"/>
        <v>9</v>
      </c>
      <c r="C3350" s="33">
        <f t="shared" si="578"/>
        <v>2005</v>
      </c>
      <c r="D3350" s="34">
        <v>1.1950000000000001</v>
      </c>
      <c r="F3350" s="32">
        <v>40283</v>
      </c>
      <c r="G3350" s="33">
        <f t="shared" si="579"/>
        <v>4</v>
      </c>
      <c r="H3350" s="33">
        <f t="shared" si="580"/>
        <v>2010</v>
      </c>
      <c r="I3350" s="34">
        <v>4.16</v>
      </c>
      <c r="K3350" s="32">
        <v>36187</v>
      </c>
      <c r="L3350" s="33">
        <f t="shared" si="581"/>
        <v>1</v>
      </c>
      <c r="M3350" s="33">
        <f t="shared" si="582"/>
        <v>1999</v>
      </c>
      <c r="N3350" s="34">
        <v>12.4</v>
      </c>
      <c r="P3350" s="32">
        <v>36696</v>
      </c>
      <c r="Q3350" s="33">
        <f t="shared" si="583"/>
        <v>6</v>
      </c>
      <c r="R3350" s="33">
        <f t="shared" si="584"/>
        <v>2000</v>
      </c>
      <c r="S3350" s="34">
        <v>27.69</v>
      </c>
    </row>
    <row r="3351" spans="1:19">
      <c r="A3351" s="32">
        <v>38618</v>
      </c>
      <c r="B3351" s="33">
        <f t="shared" si="577"/>
        <v>9</v>
      </c>
      <c r="C3351" s="33">
        <f t="shared" si="578"/>
        <v>2005</v>
      </c>
      <c r="D3351" s="34">
        <v>1.165</v>
      </c>
      <c r="F3351" s="32">
        <v>40284</v>
      </c>
      <c r="G3351" s="33">
        <f t="shared" si="579"/>
        <v>4</v>
      </c>
      <c r="H3351" s="33">
        <f t="shared" si="580"/>
        <v>2010</v>
      </c>
      <c r="I3351" s="34">
        <v>3.97</v>
      </c>
      <c r="K3351" s="32">
        <v>36188</v>
      </c>
      <c r="L3351" s="33">
        <f t="shared" si="581"/>
        <v>1</v>
      </c>
      <c r="M3351" s="33">
        <f t="shared" si="582"/>
        <v>1999</v>
      </c>
      <c r="N3351" s="34">
        <v>12.52</v>
      </c>
      <c r="P3351" s="32">
        <v>36697</v>
      </c>
      <c r="Q3351" s="33">
        <f t="shared" si="583"/>
        <v>6</v>
      </c>
      <c r="R3351" s="33">
        <f t="shared" si="584"/>
        <v>2000</v>
      </c>
      <c r="S3351" s="34">
        <v>28.86</v>
      </c>
    </row>
    <row r="3352" spans="1:19">
      <c r="A3352" s="32">
        <v>38621</v>
      </c>
      <c r="B3352" s="33">
        <f t="shared" si="577"/>
        <v>9</v>
      </c>
      <c r="C3352" s="33">
        <f t="shared" si="578"/>
        <v>2005</v>
      </c>
      <c r="D3352" s="34">
        <v>1.175</v>
      </c>
      <c r="F3352" s="32">
        <v>40287</v>
      </c>
      <c r="G3352" s="33">
        <f t="shared" si="579"/>
        <v>4</v>
      </c>
      <c r="H3352" s="33">
        <f t="shared" si="580"/>
        <v>2010</v>
      </c>
      <c r="I3352" s="34">
        <v>4.0199999999999996</v>
      </c>
      <c r="K3352" s="32">
        <v>36189</v>
      </c>
      <c r="L3352" s="33">
        <f t="shared" si="581"/>
        <v>1</v>
      </c>
      <c r="M3352" s="33">
        <f t="shared" si="582"/>
        <v>1999</v>
      </c>
      <c r="N3352" s="34">
        <v>12.81</v>
      </c>
      <c r="P3352" s="32">
        <v>36698</v>
      </c>
      <c r="Q3352" s="33">
        <f t="shared" si="583"/>
        <v>6</v>
      </c>
      <c r="R3352" s="33">
        <f t="shared" si="584"/>
        <v>2000</v>
      </c>
      <c r="S3352" s="34">
        <v>30.71</v>
      </c>
    </row>
    <row r="3353" spans="1:19">
      <c r="A3353" s="32">
        <v>38622</v>
      </c>
      <c r="B3353" s="33">
        <f t="shared" si="577"/>
        <v>9</v>
      </c>
      <c r="C3353" s="33">
        <f t="shared" si="578"/>
        <v>2005</v>
      </c>
      <c r="D3353" s="34">
        <v>1.167</v>
      </c>
      <c r="F3353" s="32">
        <v>40288</v>
      </c>
      <c r="G3353" s="33">
        <f t="shared" si="579"/>
        <v>4</v>
      </c>
      <c r="H3353" s="33">
        <f t="shared" si="580"/>
        <v>2010</v>
      </c>
      <c r="I3353" s="34">
        <v>3.93</v>
      </c>
      <c r="K3353" s="32">
        <v>36192</v>
      </c>
      <c r="L3353" s="33">
        <f t="shared" si="581"/>
        <v>2</v>
      </c>
      <c r="M3353" s="33">
        <f t="shared" si="582"/>
        <v>1999</v>
      </c>
      <c r="N3353" s="34">
        <v>12.36</v>
      </c>
      <c r="P3353" s="32">
        <v>36699</v>
      </c>
      <c r="Q3353" s="33">
        <f t="shared" si="583"/>
        <v>6</v>
      </c>
      <c r="R3353" s="33">
        <f t="shared" si="584"/>
        <v>2000</v>
      </c>
      <c r="S3353" s="34">
        <v>30.61</v>
      </c>
    </row>
    <row r="3354" spans="1:19">
      <c r="A3354" s="32">
        <v>38623</v>
      </c>
      <c r="B3354" s="33">
        <f t="shared" si="577"/>
        <v>9</v>
      </c>
      <c r="C3354" s="33">
        <f t="shared" si="578"/>
        <v>2005</v>
      </c>
      <c r="D3354" s="34">
        <v>1.1830000000000001</v>
      </c>
      <c r="F3354" s="32">
        <v>40289</v>
      </c>
      <c r="G3354" s="33">
        <f t="shared" si="579"/>
        <v>4</v>
      </c>
      <c r="H3354" s="33">
        <f t="shared" si="580"/>
        <v>2010</v>
      </c>
      <c r="I3354" s="34">
        <v>3.96</v>
      </c>
      <c r="K3354" s="32">
        <v>36193</v>
      </c>
      <c r="L3354" s="33">
        <f t="shared" si="581"/>
        <v>2</v>
      </c>
      <c r="M3354" s="33">
        <f t="shared" si="582"/>
        <v>1999</v>
      </c>
      <c r="N3354" s="34">
        <v>12.21</v>
      </c>
      <c r="P3354" s="32">
        <v>36700</v>
      </c>
      <c r="Q3354" s="33">
        <f t="shared" si="583"/>
        <v>6</v>
      </c>
      <c r="R3354" s="33">
        <f t="shared" si="584"/>
        <v>2000</v>
      </c>
      <c r="S3354" s="34">
        <v>31.02</v>
      </c>
    </row>
    <row r="3355" spans="1:19">
      <c r="A3355" s="32">
        <v>38624</v>
      </c>
      <c r="B3355" s="33">
        <f t="shared" si="577"/>
        <v>9</v>
      </c>
      <c r="C3355" s="33">
        <f t="shared" si="578"/>
        <v>2005</v>
      </c>
      <c r="D3355" s="34">
        <v>1.1879999999999999</v>
      </c>
      <c r="F3355" s="32">
        <v>40290</v>
      </c>
      <c r="G3355" s="33">
        <f t="shared" si="579"/>
        <v>4</v>
      </c>
      <c r="H3355" s="33">
        <f t="shared" si="580"/>
        <v>2010</v>
      </c>
      <c r="I3355" s="34">
        <v>3.95</v>
      </c>
      <c r="K3355" s="32">
        <v>36194</v>
      </c>
      <c r="L3355" s="33">
        <f t="shared" si="581"/>
        <v>2</v>
      </c>
      <c r="M3355" s="33">
        <f t="shared" si="582"/>
        <v>1999</v>
      </c>
      <c r="N3355" s="34">
        <v>12.42</v>
      </c>
      <c r="P3355" s="32">
        <v>36703</v>
      </c>
      <c r="Q3355" s="33">
        <f t="shared" si="583"/>
        <v>6</v>
      </c>
      <c r="R3355" s="33">
        <f t="shared" si="584"/>
        <v>2000</v>
      </c>
      <c r="S3355" s="34">
        <v>30.9</v>
      </c>
    </row>
    <row r="3356" spans="1:19">
      <c r="A3356" s="32">
        <v>38625</v>
      </c>
      <c r="B3356" s="33">
        <f t="shared" si="577"/>
        <v>9</v>
      </c>
      <c r="C3356" s="33">
        <f t="shared" si="578"/>
        <v>2005</v>
      </c>
      <c r="D3356" s="34">
        <v>1.1659999999999999</v>
      </c>
      <c r="F3356" s="32">
        <v>40291</v>
      </c>
      <c r="G3356" s="33">
        <f t="shared" si="579"/>
        <v>4</v>
      </c>
      <c r="H3356" s="33">
        <f t="shared" si="580"/>
        <v>2010</v>
      </c>
      <c r="I3356" s="34">
        <v>4.07</v>
      </c>
      <c r="K3356" s="32">
        <v>36195</v>
      </c>
      <c r="L3356" s="33">
        <f t="shared" si="581"/>
        <v>2</v>
      </c>
      <c r="M3356" s="33">
        <f t="shared" si="582"/>
        <v>1999</v>
      </c>
      <c r="N3356" s="34">
        <v>11.94</v>
      </c>
      <c r="P3356" s="32">
        <v>36704</v>
      </c>
      <c r="Q3356" s="33">
        <f t="shared" si="583"/>
        <v>6</v>
      </c>
      <c r="R3356" s="33">
        <f t="shared" si="584"/>
        <v>2000</v>
      </c>
      <c r="S3356" s="34">
        <v>30.47</v>
      </c>
    </row>
    <row r="3357" spans="1:19">
      <c r="A3357" s="32">
        <v>38628</v>
      </c>
      <c r="B3357" s="33">
        <f t="shared" si="577"/>
        <v>10</v>
      </c>
      <c r="C3357" s="33">
        <f t="shared" si="578"/>
        <v>2005</v>
      </c>
      <c r="D3357" s="34">
        <v>1.169</v>
      </c>
      <c r="F3357" s="32">
        <v>40294</v>
      </c>
      <c r="G3357" s="33">
        <f t="shared" si="579"/>
        <v>4</v>
      </c>
      <c r="H3357" s="33">
        <f t="shared" si="580"/>
        <v>2010</v>
      </c>
      <c r="I3357" s="34">
        <v>4.2300000000000004</v>
      </c>
      <c r="K3357" s="32">
        <v>36196</v>
      </c>
      <c r="L3357" s="33">
        <f t="shared" si="581"/>
        <v>2</v>
      </c>
      <c r="M3357" s="33">
        <f t="shared" si="582"/>
        <v>1999</v>
      </c>
      <c r="N3357" s="34">
        <v>11.85</v>
      </c>
      <c r="P3357" s="32">
        <v>36705</v>
      </c>
      <c r="Q3357" s="33">
        <f t="shared" si="583"/>
        <v>6</v>
      </c>
      <c r="R3357" s="33">
        <f t="shared" si="584"/>
        <v>2000</v>
      </c>
      <c r="S3357" s="34">
        <v>31.15</v>
      </c>
    </row>
    <row r="3358" spans="1:19">
      <c r="A3358" s="32">
        <v>38629</v>
      </c>
      <c r="B3358" s="33">
        <f t="shared" si="577"/>
        <v>10</v>
      </c>
      <c r="C3358" s="33">
        <f t="shared" si="578"/>
        <v>2005</v>
      </c>
      <c r="D3358" s="34">
        <v>1.155</v>
      </c>
      <c r="F3358" s="32">
        <v>40295</v>
      </c>
      <c r="G3358" s="33">
        <f t="shared" si="579"/>
        <v>4</v>
      </c>
      <c r="H3358" s="33">
        <f t="shared" si="580"/>
        <v>2010</v>
      </c>
      <c r="I3358" s="34">
        <v>4.18</v>
      </c>
      <c r="K3358" s="32">
        <v>36199</v>
      </c>
      <c r="L3358" s="33">
        <f t="shared" si="581"/>
        <v>2</v>
      </c>
      <c r="M3358" s="33">
        <f t="shared" si="582"/>
        <v>1999</v>
      </c>
      <c r="N3358" s="34">
        <v>11.65</v>
      </c>
      <c r="P3358" s="32">
        <v>36706</v>
      </c>
      <c r="Q3358" s="33">
        <f t="shared" si="583"/>
        <v>6</v>
      </c>
      <c r="R3358" s="33">
        <f t="shared" si="584"/>
        <v>2000</v>
      </c>
      <c r="S3358" s="34">
        <v>31.05</v>
      </c>
    </row>
    <row r="3359" spans="1:19">
      <c r="A3359" s="32">
        <v>38630</v>
      </c>
      <c r="B3359" s="33">
        <f t="shared" si="577"/>
        <v>10</v>
      </c>
      <c r="C3359" s="33">
        <f t="shared" si="578"/>
        <v>2005</v>
      </c>
      <c r="D3359" s="34">
        <v>1.1559999999999999</v>
      </c>
      <c r="F3359" s="32">
        <v>40296</v>
      </c>
      <c r="G3359" s="33">
        <f t="shared" si="579"/>
        <v>4</v>
      </c>
      <c r="H3359" s="33">
        <f t="shared" si="580"/>
        <v>2010</v>
      </c>
      <c r="I3359" s="34">
        <v>4.1900000000000004</v>
      </c>
      <c r="K3359" s="32">
        <v>36200</v>
      </c>
      <c r="L3359" s="33">
        <f t="shared" si="581"/>
        <v>2</v>
      </c>
      <c r="M3359" s="33">
        <f t="shared" si="582"/>
        <v>1999</v>
      </c>
      <c r="N3359" s="34">
        <v>11.66</v>
      </c>
      <c r="P3359" s="32">
        <v>36707</v>
      </c>
      <c r="Q3359" s="33">
        <f t="shared" si="583"/>
        <v>6</v>
      </c>
      <c r="R3359" s="33">
        <f t="shared" si="584"/>
        <v>2000</v>
      </c>
      <c r="S3359" s="34">
        <v>31.58</v>
      </c>
    </row>
    <row r="3360" spans="1:19">
      <c r="A3360" s="32">
        <v>38631</v>
      </c>
      <c r="B3360" s="33">
        <f t="shared" si="577"/>
        <v>10</v>
      </c>
      <c r="C3360" s="33">
        <f t="shared" si="578"/>
        <v>2005</v>
      </c>
      <c r="D3360" s="34">
        <v>1.135</v>
      </c>
      <c r="F3360" s="32">
        <v>40297</v>
      </c>
      <c r="G3360" s="33">
        <f t="shared" si="579"/>
        <v>4</v>
      </c>
      <c r="H3360" s="33">
        <f t="shared" si="580"/>
        <v>2010</v>
      </c>
      <c r="I3360" s="34">
        <v>4.24</v>
      </c>
      <c r="K3360" s="32">
        <v>36201</v>
      </c>
      <c r="L3360" s="33">
        <f t="shared" si="581"/>
        <v>2</v>
      </c>
      <c r="M3360" s="33">
        <f t="shared" si="582"/>
        <v>1999</v>
      </c>
      <c r="N3360" s="34">
        <v>11.88</v>
      </c>
      <c r="P3360" s="32">
        <v>36710</v>
      </c>
      <c r="Q3360" s="33">
        <f t="shared" si="583"/>
        <v>7</v>
      </c>
      <c r="R3360" s="33">
        <f t="shared" si="584"/>
        <v>2000</v>
      </c>
      <c r="S3360" s="34">
        <v>32.15</v>
      </c>
    </row>
    <row r="3361" spans="1:19">
      <c r="A3361" s="32">
        <v>38632</v>
      </c>
      <c r="B3361" s="33">
        <f t="shared" si="577"/>
        <v>10</v>
      </c>
      <c r="C3361" s="33">
        <f t="shared" si="578"/>
        <v>2005</v>
      </c>
      <c r="D3361" s="34">
        <v>1.139</v>
      </c>
      <c r="F3361" s="32">
        <v>40298</v>
      </c>
      <c r="G3361" s="33">
        <f t="shared" si="579"/>
        <v>4</v>
      </c>
      <c r="H3361" s="33">
        <f t="shared" si="580"/>
        <v>2010</v>
      </c>
      <c r="I3361" s="34">
        <v>3.94</v>
      </c>
      <c r="K3361" s="32">
        <v>36202</v>
      </c>
      <c r="L3361" s="33">
        <f t="shared" si="581"/>
        <v>2</v>
      </c>
      <c r="M3361" s="33">
        <f t="shared" si="582"/>
        <v>1999</v>
      </c>
      <c r="N3361" s="34">
        <v>11.94</v>
      </c>
      <c r="P3361" s="32">
        <v>36711</v>
      </c>
      <c r="Q3361" s="33">
        <f t="shared" si="583"/>
        <v>7</v>
      </c>
      <c r="R3361" s="33">
        <f t="shared" si="584"/>
        <v>2000</v>
      </c>
      <c r="S3361" s="34">
        <v>30.73</v>
      </c>
    </row>
    <row r="3362" spans="1:19">
      <c r="A3362" s="32">
        <v>38635</v>
      </c>
      <c r="B3362" s="33">
        <f t="shared" si="577"/>
        <v>10</v>
      </c>
      <c r="C3362" s="33">
        <f t="shared" si="578"/>
        <v>2005</v>
      </c>
      <c r="D3362" s="34">
        <v>1.1259999999999999</v>
      </c>
      <c r="F3362" s="32">
        <v>40301</v>
      </c>
      <c r="G3362" s="33">
        <f t="shared" si="579"/>
        <v>5</v>
      </c>
      <c r="H3362" s="33">
        <f t="shared" si="580"/>
        <v>2010</v>
      </c>
      <c r="I3362" s="34">
        <v>3.86</v>
      </c>
      <c r="K3362" s="32">
        <v>36203</v>
      </c>
      <c r="L3362" s="33">
        <f t="shared" si="581"/>
        <v>2</v>
      </c>
      <c r="M3362" s="33">
        <f t="shared" si="582"/>
        <v>1999</v>
      </c>
      <c r="N3362" s="34">
        <v>11.9</v>
      </c>
      <c r="P3362" s="32">
        <v>36712</v>
      </c>
      <c r="Q3362" s="33">
        <f t="shared" si="583"/>
        <v>7</v>
      </c>
      <c r="R3362" s="33">
        <f t="shared" si="584"/>
        <v>2000</v>
      </c>
      <c r="S3362" s="34">
        <v>30.35</v>
      </c>
    </row>
    <row r="3363" spans="1:19">
      <c r="A3363" s="32">
        <v>38636</v>
      </c>
      <c r="B3363" s="33">
        <f t="shared" si="577"/>
        <v>10</v>
      </c>
      <c r="C3363" s="33">
        <f t="shared" si="578"/>
        <v>2005</v>
      </c>
      <c r="D3363" s="34">
        <v>1.1539999999999999</v>
      </c>
      <c r="F3363" s="32">
        <v>40302</v>
      </c>
      <c r="G3363" s="33">
        <f t="shared" si="579"/>
        <v>5</v>
      </c>
      <c r="H3363" s="33">
        <f t="shared" si="580"/>
        <v>2010</v>
      </c>
      <c r="I3363" s="34">
        <v>3.96</v>
      </c>
      <c r="K3363" s="32">
        <v>36207</v>
      </c>
      <c r="L3363" s="33">
        <f t="shared" si="581"/>
        <v>2</v>
      </c>
      <c r="M3363" s="33">
        <f t="shared" si="582"/>
        <v>1999</v>
      </c>
      <c r="N3363" s="34">
        <v>11.38</v>
      </c>
      <c r="P3363" s="32">
        <v>36713</v>
      </c>
      <c r="Q3363" s="33">
        <f t="shared" si="583"/>
        <v>7</v>
      </c>
      <c r="R3363" s="33">
        <f t="shared" si="584"/>
        <v>2000</v>
      </c>
      <c r="S3363" s="34">
        <v>30.67</v>
      </c>
    </row>
    <row r="3364" spans="1:19">
      <c r="A3364" s="32">
        <v>38637</v>
      </c>
      <c r="B3364" s="33">
        <f t="shared" ref="B3364:B3427" si="585">+MONTH(A3364)</f>
        <v>10</v>
      </c>
      <c r="C3364" s="33">
        <f t="shared" ref="C3364:C3427" si="586">+YEAR(A3364)</f>
        <v>2005</v>
      </c>
      <c r="D3364" s="34">
        <v>1.173</v>
      </c>
      <c r="F3364" s="32">
        <v>40303</v>
      </c>
      <c r="G3364" s="33">
        <f t="shared" ref="G3364:G3427" si="587">+MONTH(F3364)</f>
        <v>5</v>
      </c>
      <c r="H3364" s="33">
        <f t="shared" ref="H3364:H3427" si="588">+YEAR(F3364)</f>
        <v>2010</v>
      </c>
      <c r="I3364" s="34">
        <v>4</v>
      </c>
      <c r="K3364" s="32">
        <v>36208</v>
      </c>
      <c r="L3364" s="33">
        <f t="shared" ref="L3364:L3427" si="589">+MONTH(K3364)</f>
        <v>2</v>
      </c>
      <c r="M3364" s="33">
        <f t="shared" ref="M3364:M3427" si="590">+YEAR(K3364)</f>
        <v>1999</v>
      </c>
      <c r="N3364" s="34">
        <v>11.49</v>
      </c>
      <c r="P3364" s="32">
        <v>36714</v>
      </c>
      <c r="Q3364" s="33">
        <f t="shared" ref="Q3364:Q3427" si="591">+MONTH(P3364)</f>
        <v>7</v>
      </c>
      <c r="R3364" s="33">
        <f t="shared" si="584"/>
        <v>2000</v>
      </c>
      <c r="S3364" s="34">
        <v>30.62</v>
      </c>
    </row>
    <row r="3365" spans="1:19">
      <c r="A3365" s="32">
        <v>38638</v>
      </c>
      <c r="B3365" s="33">
        <f t="shared" si="585"/>
        <v>10</v>
      </c>
      <c r="C3365" s="33">
        <f t="shared" si="586"/>
        <v>2005</v>
      </c>
      <c r="D3365" s="34">
        <v>1.159</v>
      </c>
      <c r="F3365" s="32">
        <v>40304</v>
      </c>
      <c r="G3365" s="33">
        <f t="shared" si="587"/>
        <v>5</v>
      </c>
      <c r="H3365" s="33">
        <f t="shared" si="588"/>
        <v>2010</v>
      </c>
      <c r="I3365" s="34">
        <v>3.97</v>
      </c>
      <c r="K3365" s="32">
        <v>36209</v>
      </c>
      <c r="L3365" s="33">
        <f t="shared" si="589"/>
        <v>2</v>
      </c>
      <c r="M3365" s="33">
        <f t="shared" si="590"/>
        <v>1999</v>
      </c>
      <c r="N3365" s="34">
        <v>11.97</v>
      </c>
      <c r="P3365" s="32">
        <v>36717</v>
      </c>
      <c r="Q3365" s="33">
        <f t="shared" si="591"/>
        <v>7</v>
      </c>
      <c r="R3365" s="33">
        <f t="shared" ref="R3365:R3428" si="592">+YEAR(P3365)</f>
        <v>2000</v>
      </c>
      <c r="S3365" s="34">
        <v>30.58</v>
      </c>
    </row>
    <row r="3366" spans="1:19">
      <c r="A3366" s="32">
        <v>38639</v>
      </c>
      <c r="B3366" s="33">
        <f t="shared" si="585"/>
        <v>10</v>
      </c>
      <c r="C3366" s="33">
        <f t="shared" si="586"/>
        <v>2005</v>
      </c>
      <c r="D3366" s="34">
        <v>1.145</v>
      </c>
      <c r="F3366" s="32">
        <v>40305</v>
      </c>
      <c r="G3366" s="33">
        <f t="shared" si="587"/>
        <v>5</v>
      </c>
      <c r="H3366" s="33">
        <f t="shared" si="588"/>
        <v>2010</v>
      </c>
      <c r="I3366" s="34">
        <v>3.91</v>
      </c>
      <c r="K3366" s="32">
        <v>36210</v>
      </c>
      <c r="L3366" s="33">
        <f t="shared" si="589"/>
        <v>2</v>
      </c>
      <c r="M3366" s="33">
        <f t="shared" si="590"/>
        <v>1999</v>
      </c>
      <c r="N3366" s="34">
        <v>11.79</v>
      </c>
      <c r="P3366" s="32">
        <v>36718</v>
      </c>
      <c r="Q3366" s="33">
        <f t="shared" si="591"/>
        <v>7</v>
      </c>
      <c r="R3366" s="33">
        <f t="shared" si="592"/>
        <v>2000</v>
      </c>
      <c r="S3366" s="34">
        <v>29.83</v>
      </c>
    </row>
    <row r="3367" spans="1:19">
      <c r="A3367" s="32">
        <v>38642</v>
      </c>
      <c r="B3367" s="33">
        <f t="shared" si="585"/>
        <v>10</v>
      </c>
      <c r="C3367" s="33">
        <f t="shared" si="586"/>
        <v>2005</v>
      </c>
      <c r="D3367" s="34">
        <v>1.1599999999999999</v>
      </c>
      <c r="F3367" s="32">
        <v>40308</v>
      </c>
      <c r="G3367" s="33">
        <f t="shared" si="587"/>
        <v>5</v>
      </c>
      <c r="H3367" s="33">
        <f t="shared" si="588"/>
        <v>2010</v>
      </c>
      <c r="I3367" s="34">
        <v>4.08</v>
      </c>
      <c r="K3367" s="32">
        <v>36213</v>
      </c>
      <c r="L3367" s="33">
        <f t="shared" si="589"/>
        <v>2</v>
      </c>
      <c r="M3367" s="33">
        <f t="shared" si="590"/>
        <v>1999</v>
      </c>
      <c r="N3367" s="34">
        <v>11.97</v>
      </c>
      <c r="P3367" s="32">
        <v>36719</v>
      </c>
      <c r="Q3367" s="33">
        <f t="shared" si="591"/>
        <v>7</v>
      </c>
      <c r="R3367" s="33">
        <f t="shared" si="592"/>
        <v>2000</v>
      </c>
      <c r="S3367" s="34">
        <v>30.27</v>
      </c>
    </row>
    <row r="3368" spans="1:19">
      <c r="A3368" s="32">
        <v>38643</v>
      </c>
      <c r="B3368" s="33">
        <f t="shared" si="585"/>
        <v>10</v>
      </c>
      <c r="C3368" s="33">
        <f t="shared" si="586"/>
        <v>2005</v>
      </c>
      <c r="D3368" s="34">
        <v>1.1459999999999999</v>
      </c>
      <c r="F3368" s="32">
        <v>40309</v>
      </c>
      <c r="G3368" s="33">
        <f t="shared" si="587"/>
        <v>5</v>
      </c>
      <c r="H3368" s="33">
        <f t="shared" si="588"/>
        <v>2010</v>
      </c>
      <c r="I3368" s="34">
        <v>4.1500000000000004</v>
      </c>
      <c r="K3368" s="32">
        <v>36214</v>
      </c>
      <c r="L3368" s="33">
        <f t="shared" si="589"/>
        <v>2</v>
      </c>
      <c r="M3368" s="33">
        <f t="shared" si="590"/>
        <v>1999</v>
      </c>
      <c r="N3368" s="34">
        <v>12.44</v>
      </c>
      <c r="P3368" s="32">
        <v>36720</v>
      </c>
      <c r="Q3368" s="33">
        <f t="shared" si="591"/>
        <v>7</v>
      </c>
      <c r="R3368" s="33">
        <f t="shared" si="592"/>
        <v>2000</v>
      </c>
      <c r="S3368" s="34">
        <v>31.15</v>
      </c>
    </row>
    <row r="3369" spans="1:19">
      <c r="A3369" s="32">
        <v>38644</v>
      </c>
      <c r="B3369" s="33">
        <f t="shared" si="585"/>
        <v>10</v>
      </c>
      <c r="C3369" s="33">
        <f t="shared" si="586"/>
        <v>2005</v>
      </c>
      <c r="D3369" s="34">
        <v>1.133</v>
      </c>
      <c r="F3369" s="32">
        <v>40310</v>
      </c>
      <c r="G3369" s="33">
        <f t="shared" si="587"/>
        <v>5</v>
      </c>
      <c r="H3369" s="33">
        <f t="shared" si="588"/>
        <v>2010</v>
      </c>
      <c r="I3369" s="34">
        <v>4.18</v>
      </c>
      <c r="K3369" s="32">
        <v>36215</v>
      </c>
      <c r="L3369" s="33">
        <f t="shared" si="589"/>
        <v>2</v>
      </c>
      <c r="M3369" s="33">
        <f t="shared" si="590"/>
        <v>1999</v>
      </c>
      <c r="N3369" s="34">
        <v>12.49</v>
      </c>
      <c r="P3369" s="32">
        <v>36721</v>
      </c>
      <c r="Q3369" s="33">
        <f t="shared" si="591"/>
        <v>7</v>
      </c>
      <c r="R3369" s="33">
        <f t="shared" si="592"/>
        <v>2000</v>
      </c>
      <c r="S3369" s="34">
        <v>30.82</v>
      </c>
    </row>
    <row r="3370" spans="1:19">
      <c r="A3370" s="32">
        <v>38645</v>
      </c>
      <c r="B3370" s="33">
        <f t="shared" si="585"/>
        <v>10</v>
      </c>
      <c r="C3370" s="33">
        <f t="shared" si="586"/>
        <v>2005</v>
      </c>
      <c r="D3370" s="34">
        <v>1.115</v>
      </c>
      <c r="F3370" s="32">
        <v>40311</v>
      </c>
      <c r="G3370" s="33">
        <f t="shared" si="587"/>
        <v>5</v>
      </c>
      <c r="H3370" s="33">
        <f t="shared" si="588"/>
        <v>2010</v>
      </c>
      <c r="I3370" s="34">
        <v>4.26</v>
      </c>
      <c r="K3370" s="32">
        <v>36216</v>
      </c>
      <c r="L3370" s="33">
        <f t="shared" si="589"/>
        <v>2</v>
      </c>
      <c r="M3370" s="33">
        <f t="shared" si="590"/>
        <v>1999</v>
      </c>
      <c r="N3370" s="34">
        <v>12.61</v>
      </c>
      <c r="P3370" s="32">
        <v>36724</v>
      </c>
      <c r="Q3370" s="33">
        <f t="shared" si="591"/>
        <v>7</v>
      </c>
      <c r="R3370" s="33">
        <f t="shared" si="592"/>
        <v>2000</v>
      </c>
      <c r="S3370" s="34">
        <v>28.44</v>
      </c>
    </row>
    <row r="3371" spans="1:19">
      <c r="A3371" s="32">
        <v>38646</v>
      </c>
      <c r="B3371" s="33">
        <f t="shared" si="585"/>
        <v>10</v>
      </c>
      <c r="C3371" s="33">
        <f t="shared" si="586"/>
        <v>2005</v>
      </c>
      <c r="D3371" s="34">
        <v>1.125</v>
      </c>
      <c r="F3371" s="32">
        <v>40312</v>
      </c>
      <c r="G3371" s="33">
        <f t="shared" si="587"/>
        <v>5</v>
      </c>
      <c r="H3371" s="33">
        <f t="shared" si="588"/>
        <v>2010</v>
      </c>
      <c r="I3371" s="34">
        <v>4.2699999999999996</v>
      </c>
      <c r="K3371" s="32">
        <v>36217</v>
      </c>
      <c r="L3371" s="33">
        <f t="shared" si="589"/>
        <v>2</v>
      </c>
      <c r="M3371" s="33">
        <f t="shared" si="590"/>
        <v>1999</v>
      </c>
      <c r="N3371" s="34">
        <v>12.31</v>
      </c>
      <c r="P3371" s="32">
        <v>36725</v>
      </c>
      <c r="Q3371" s="33">
        <f t="shared" si="591"/>
        <v>7</v>
      </c>
      <c r="R3371" s="33">
        <f t="shared" si="592"/>
        <v>2000</v>
      </c>
      <c r="S3371" s="34">
        <v>28.46</v>
      </c>
    </row>
    <row r="3372" spans="1:19">
      <c r="A3372" s="32">
        <v>38649</v>
      </c>
      <c r="B3372" s="33">
        <f t="shared" si="585"/>
        <v>10</v>
      </c>
      <c r="C3372" s="33">
        <f t="shared" si="586"/>
        <v>2005</v>
      </c>
      <c r="D3372" s="34">
        <v>1.1040000000000001</v>
      </c>
      <c r="F3372" s="32">
        <v>40315</v>
      </c>
      <c r="G3372" s="33">
        <f t="shared" si="587"/>
        <v>5</v>
      </c>
      <c r="H3372" s="33">
        <f t="shared" si="588"/>
        <v>2010</v>
      </c>
      <c r="I3372" s="34">
        <v>4.34</v>
      </c>
      <c r="K3372" s="32">
        <v>36220</v>
      </c>
      <c r="L3372" s="33">
        <f t="shared" si="589"/>
        <v>3</v>
      </c>
      <c r="M3372" s="33">
        <f t="shared" si="590"/>
        <v>1999</v>
      </c>
      <c r="N3372" s="34">
        <v>12.28</v>
      </c>
      <c r="P3372" s="32">
        <v>36726</v>
      </c>
      <c r="Q3372" s="33">
        <f t="shared" si="591"/>
        <v>7</v>
      </c>
      <c r="R3372" s="33">
        <f t="shared" si="592"/>
        <v>2000</v>
      </c>
      <c r="S3372" s="34">
        <v>28.33</v>
      </c>
    </row>
    <row r="3373" spans="1:19">
      <c r="A3373" s="32">
        <v>38650</v>
      </c>
      <c r="B3373" s="33">
        <f t="shared" si="585"/>
        <v>10</v>
      </c>
      <c r="C3373" s="33">
        <f t="shared" si="586"/>
        <v>2005</v>
      </c>
      <c r="D3373" s="34">
        <v>1.1379999999999999</v>
      </c>
      <c r="F3373" s="32">
        <v>40316</v>
      </c>
      <c r="G3373" s="33">
        <f t="shared" si="587"/>
        <v>5</v>
      </c>
      <c r="H3373" s="33">
        <f t="shared" si="588"/>
        <v>2010</v>
      </c>
      <c r="I3373" s="34">
        <v>4.42</v>
      </c>
      <c r="K3373" s="32">
        <v>36221</v>
      </c>
      <c r="L3373" s="33">
        <f t="shared" si="589"/>
        <v>3</v>
      </c>
      <c r="M3373" s="33">
        <f t="shared" si="590"/>
        <v>1999</v>
      </c>
      <c r="N3373" s="34">
        <v>12.66</v>
      </c>
      <c r="P3373" s="32">
        <v>36727</v>
      </c>
      <c r="Q3373" s="33">
        <f t="shared" si="591"/>
        <v>7</v>
      </c>
      <c r="R3373" s="33">
        <f t="shared" si="592"/>
        <v>2000</v>
      </c>
      <c r="S3373" s="34">
        <v>27.85</v>
      </c>
    </row>
    <row r="3374" spans="1:19">
      <c r="A3374" s="32">
        <v>38651</v>
      </c>
      <c r="B3374" s="33">
        <f t="shared" si="585"/>
        <v>10</v>
      </c>
      <c r="C3374" s="33">
        <f t="shared" si="586"/>
        <v>2005</v>
      </c>
      <c r="D3374" s="34">
        <v>1.1399999999999999</v>
      </c>
      <c r="F3374" s="32">
        <v>40317</v>
      </c>
      <c r="G3374" s="33">
        <f t="shared" si="587"/>
        <v>5</v>
      </c>
      <c r="H3374" s="33">
        <f t="shared" si="588"/>
        <v>2010</v>
      </c>
      <c r="I3374" s="34">
        <v>4.28</v>
      </c>
      <c r="K3374" s="32">
        <v>36222</v>
      </c>
      <c r="L3374" s="33">
        <f t="shared" si="589"/>
        <v>3</v>
      </c>
      <c r="M3374" s="33">
        <f t="shared" si="590"/>
        <v>1999</v>
      </c>
      <c r="N3374" s="34">
        <v>12.92</v>
      </c>
      <c r="P3374" s="32">
        <v>36728</v>
      </c>
      <c r="Q3374" s="33">
        <f t="shared" si="591"/>
        <v>7</v>
      </c>
      <c r="R3374" s="33">
        <f t="shared" si="592"/>
        <v>2000</v>
      </c>
      <c r="S3374" s="34">
        <v>26.68</v>
      </c>
    </row>
    <row r="3375" spans="1:19">
      <c r="A3375" s="32">
        <v>38652</v>
      </c>
      <c r="B3375" s="33">
        <f t="shared" si="585"/>
        <v>10</v>
      </c>
      <c r="C3375" s="33">
        <f t="shared" si="586"/>
        <v>2005</v>
      </c>
      <c r="D3375" s="34">
        <v>1.125</v>
      </c>
      <c r="F3375" s="32">
        <v>40318</v>
      </c>
      <c r="G3375" s="33">
        <f t="shared" si="587"/>
        <v>5</v>
      </c>
      <c r="H3375" s="33">
        <f t="shared" si="588"/>
        <v>2010</v>
      </c>
      <c r="I3375" s="34">
        <v>4.12</v>
      </c>
      <c r="K3375" s="32">
        <v>36223</v>
      </c>
      <c r="L3375" s="33">
        <f t="shared" si="589"/>
        <v>3</v>
      </c>
      <c r="M3375" s="33">
        <f t="shared" si="590"/>
        <v>1999</v>
      </c>
      <c r="N3375" s="34">
        <v>13.32</v>
      </c>
      <c r="P3375" s="32">
        <v>36731</v>
      </c>
      <c r="Q3375" s="33">
        <f t="shared" si="591"/>
        <v>7</v>
      </c>
      <c r="R3375" s="33">
        <f t="shared" si="592"/>
        <v>2000</v>
      </c>
      <c r="S3375" s="34">
        <v>26.84</v>
      </c>
    </row>
    <row r="3376" spans="1:19">
      <c r="A3376" s="32">
        <v>38653</v>
      </c>
      <c r="B3376" s="33">
        <f t="shared" si="585"/>
        <v>10</v>
      </c>
      <c r="C3376" s="33">
        <f t="shared" si="586"/>
        <v>2005</v>
      </c>
      <c r="D3376" s="34">
        <v>1.105</v>
      </c>
      <c r="F3376" s="32">
        <v>40319</v>
      </c>
      <c r="G3376" s="33">
        <f t="shared" si="587"/>
        <v>5</v>
      </c>
      <c r="H3376" s="33">
        <f t="shared" si="588"/>
        <v>2010</v>
      </c>
      <c r="I3376" s="34">
        <v>4.12</v>
      </c>
      <c r="K3376" s="32">
        <v>36224</v>
      </c>
      <c r="L3376" s="33">
        <f t="shared" si="589"/>
        <v>3</v>
      </c>
      <c r="M3376" s="33">
        <f t="shared" si="590"/>
        <v>1999</v>
      </c>
      <c r="N3376" s="34">
        <v>13.33</v>
      </c>
      <c r="P3376" s="32">
        <v>36732</v>
      </c>
      <c r="Q3376" s="33">
        <f t="shared" si="591"/>
        <v>7</v>
      </c>
      <c r="R3376" s="33">
        <f t="shared" si="592"/>
        <v>2000</v>
      </c>
      <c r="S3376" s="34">
        <v>25.78</v>
      </c>
    </row>
    <row r="3377" spans="1:19">
      <c r="A3377" s="32">
        <v>38656</v>
      </c>
      <c r="B3377" s="33">
        <f t="shared" si="585"/>
        <v>10</v>
      </c>
      <c r="C3377" s="33">
        <f t="shared" si="586"/>
        <v>2005</v>
      </c>
      <c r="D3377" s="34">
        <v>1.0660000000000001</v>
      </c>
      <c r="F3377" s="32">
        <v>40322</v>
      </c>
      <c r="G3377" s="33">
        <f t="shared" si="587"/>
        <v>5</v>
      </c>
      <c r="H3377" s="33">
        <f t="shared" si="588"/>
        <v>2010</v>
      </c>
      <c r="I3377" s="34">
        <v>4.08</v>
      </c>
      <c r="K3377" s="32">
        <v>36227</v>
      </c>
      <c r="L3377" s="33">
        <f t="shared" si="589"/>
        <v>3</v>
      </c>
      <c r="M3377" s="33">
        <f t="shared" si="590"/>
        <v>1999</v>
      </c>
      <c r="N3377" s="34">
        <v>13.63</v>
      </c>
      <c r="P3377" s="32">
        <v>36733</v>
      </c>
      <c r="Q3377" s="33">
        <f t="shared" si="591"/>
        <v>7</v>
      </c>
      <c r="R3377" s="33">
        <f t="shared" si="592"/>
        <v>2000</v>
      </c>
      <c r="S3377" s="34">
        <v>25.92</v>
      </c>
    </row>
    <row r="3378" spans="1:19">
      <c r="A3378" s="32">
        <v>38657</v>
      </c>
      <c r="B3378" s="33">
        <f t="shared" si="585"/>
        <v>11</v>
      </c>
      <c r="C3378" s="33">
        <f t="shared" si="586"/>
        <v>2005</v>
      </c>
      <c r="D3378" s="34">
        <v>1.0649999999999999</v>
      </c>
      <c r="F3378" s="32">
        <v>40323</v>
      </c>
      <c r="G3378" s="33">
        <f t="shared" si="587"/>
        <v>5</v>
      </c>
      <c r="H3378" s="33">
        <f t="shared" si="588"/>
        <v>2010</v>
      </c>
      <c r="I3378" s="34">
        <v>4.08</v>
      </c>
      <c r="K3378" s="32">
        <v>36228</v>
      </c>
      <c r="L3378" s="33">
        <f t="shared" si="589"/>
        <v>3</v>
      </c>
      <c r="M3378" s="33">
        <f t="shared" si="590"/>
        <v>1999</v>
      </c>
      <c r="N3378" s="34">
        <v>13.78</v>
      </c>
      <c r="P3378" s="32">
        <v>36734</v>
      </c>
      <c r="Q3378" s="33">
        <f t="shared" si="591"/>
        <v>7</v>
      </c>
      <c r="R3378" s="33">
        <f t="shared" si="592"/>
        <v>2000</v>
      </c>
      <c r="S3378" s="34">
        <v>25.6</v>
      </c>
    </row>
    <row r="3379" spans="1:19">
      <c r="A3379" s="32">
        <v>38658</v>
      </c>
      <c r="B3379" s="33">
        <f t="shared" si="585"/>
        <v>11</v>
      </c>
      <c r="C3379" s="33">
        <f t="shared" si="586"/>
        <v>2005</v>
      </c>
      <c r="D3379" s="34">
        <v>1.056</v>
      </c>
      <c r="F3379" s="32">
        <v>40324</v>
      </c>
      <c r="G3379" s="33">
        <f t="shared" si="587"/>
        <v>5</v>
      </c>
      <c r="H3379" s="33">
        <f t="shared" si="588"/>
        <v>2010</v>
      </c>
      <c r="I3379" s="34">
        <v>4.1900000000000004</v>
      </c>
      <c r="K3379" s="32">
        <v>36229</v>
      </c>
      <c r="L3379" s="33">
        <f t="shared" si="589"/>
        <v>3</v>
      </c>
      <c r="M3379" s="33">
        <f t="shared" si="590"/>
        <v>1999</v>
      </c>
      <c r="N3379" s="34">
        <v>14.74</v>
      </c>
      <c r="P3379" s="32">
        <v>36735</v>
      </c>
      <c r="Q3379" s="33">
        <f t="shared" si="591"/>
        <v>7</v>
      </c>
      <c r="R3379" s="33">
        <f t="shared" si="592"/>
        <v>2000</v>
      </c>
      <c r="S3379" s="34">
        <v>25.96</v>
      </c>
    </row>
    <row r="3380" spans="1:19">
      <c r="A3380" s="32">
        <v>38659</v>
      </c>
      <c r="B3380" s="33">
        <f t="shared" si="585"/>
        <v>11</v>
      </c>
      <c r="C3380" s="33">
        <f t="shared" si="586"/>
        <v>2005</v>
      </c>
      <c r="D3380" s="34">
        <v>1.06</v>
      </c>
      <c r="F3380" s="32">
        <v>40325</v>
      </c>
      <c r="G3380" s="33">
        <f t="shared" si="587"/>
        <v>5</v>
      </c>
      <c r="H3380" s="33">
        <f t="shared" si="588"/>
        <v>2010</v>
      </c>
      <c r="I3380" s="34">
        <v>4.22</v>
      </c>
      <c r="K3380" s="32">
        <v>36230</v>
      </c>
      <c r="L3380" s="33">
        <f t="shared" si="589"/>
        <v>3</v>
      </c>
      <c r="M3380" s="33">
        <f t="shared" si="590"/>
        <v>1999</v>
      </c>
      <c r="N3380" s="34">
        <v>14.3</v>
      </c>
      <c r="P3380" s="32">
        <v>36738</v>
      </c>
      <c r="Q3380" s="33">
        <f t="shared" si="591"/>
        <v>7</v>
      </c>
      <c r="R3380" s="33">
        <f t="shared" si="592"/>
        <v>2000</v>
      </c>
      <c r="S3380" s="34">
        <v>25.3</v>
      </c>
    </row>
    <row r="3381" spans="1:19">
      <c r="A3381" s="32">
        <v>38660</v>
      </c>
      <c r="B3381" s="33">
        <f t="shared" si="585"/>
        <v>11</v>
      </c>
      <c r="C3381" s="33">
        <f t="shared" si="586"/>
        <v>2005</v>
      </c>
      <c r="D3381" s="34">
        <v>1.046</v>
      </c>
      <c r="F3381" s="32">
        <v>40326</v>
      </c>
      <c r="G3381" s="33">
        <f t="shared" si="587"/>
        <v>5</v>
      </c>
      <c r="H3381" s="33">
        <f t="shared" si="588"/>
        <v>2010</v>
      </c>
      <c r="I3381" s="34">
        <v>4.3099999999999996</v>
      </c>
      <c r="K3381" s="32">
        <v>36231</v>
      </c>
      <c r="L3381" s="33">
        <f t="shared" si="589"/>
        <v>3</v>
      </c>
      <c r="M3381" s="33">
        <f t="shared" si="590"/>
        <v>1999</v>
      </c>
      <c r="N3381" s="34">
        <v>14.51</v>
      </c>
      <c r="P3381" s="32">
        <v>36739</v>
      </c>
      <c r="Q3381" s="33">
        <f t="shared" si="591"/>
        <v>8</v>
      </c>
      <c r="R3381" s="33">
        <f t="shared" si="592"/>
        <v>2000</v>
      </c>
      <c r="S3381" s="34">
        <v>25.24</v>
      </c>
    </row>
    <row r="3382" spans="1:19">
      <c r="A3382" s="32">
        <v>38663</v>
      </c>
      <c r="B3382" s="33">
        <f t="shared" si="585"/>
        <v>11</v>
      </c>
      <c r="C3382" s="33">
        <f t="shared" si="586"/>
        <v>2005</v>
      </c>
      <c r="D3382" s="34">
        <v>1.028</v>
      </c>
      <c r="F3382" s="32">
        <v>40330</v>
      </c>
      <c r="G3382" s="33">
        <f t="shared" si="587"/>
        <v>6</v>
      </c>
      <c r="H3382" s="33">
        <f t="shared" si="588"/>
        <v>2010</v>
      </c>
      <c r="I3382" s="34">
        <v>4.3899999999999997</v>
      </c>
      <c r="K3382" s="32">
        <v>36234</v>
      </c>
      <c r="L3382" s="33">
        <f t="shared" si="589"/>
        <v>3</v>
      </c>
      <c r="M3382" s="33">
        <f t="shared" si="590"/>
        <v>1999</v>
      </c>
      <c r="N3382" s="34">
        <v>14.48</v>
      </c>
      <c r="P3382" s="32">
        <v>36740</v>
      </c>
      <c r="Q3382" s="33">
        <f t="shared" si="591"/>
        <v>8</v>
      </c>
      <c r="R3382" s="33">
        <f t="shared" si="592"/>
        <v>2000</v>
      </c>
      <c r="S3382" s="34">
        <v>26.8</v>
      </c>
    </row>
    <row r="3383" spans="1:19">
      <c r="A3383" s="32">
        <v>38664</v>
      </c>
      <c r="B3383" s="33">
        <f t="shared" si="585"/>
        <v>11</v>
      </c>
      <c r="C3383" s="33">
        <f t="shared" si="586"/>
        <v>2005</v>
      </c>
      <c r="D3383" s="34">
        <v>1.018</v>
      </c>
      <c r="F3383" s="32">
        <v>40331</v>
      </c>
      <c r="G3383" s="33">
        <f t="shared" si="587"/>
        <v>6</v>
      </c>
      <c r="H3383" s="33">
        <f t="shared" si="588"/>
        <v>2010</v>
      </c>
      <c r="I3383" s="34">
        <v>4.32</v>
      </c>
      <c r="K3383" s="32">
        <v>36235</v>
      </c>
      <c r="L3383" s="33">
        <f t="shared" si="589"/>
        <v>3</v>
      </c>
      <c r="M3383" s="33">
        <f t="shared" si="590"/>
        <v>1999</v>
      </c>
      <c r="N3383" s="34">
        <v>14.6</v>
      </c>
      <c r="P3383" s="32">
        <v>36741</v>
      </c>
      <c r="Q3383" s="33">
        <f t="shared" si="591"/>
        <v>8</v>
      </c>
      <c r="R3383" s="33">
        <f t="shared" si="592"/>
        <v>2000</v>
      </c>
      <c r="S3383" s="34">
        <v>27.04</v>
      </c>
    </row>
    <row r="3384" spans="1:19">
      <c r="A3384" s="32">
        <v>38665</v>
      </c>
      <c r="B3384" s="33">
        <f t="shared" si="585"/>
        <v>11</v>
      </c>
      <c r="C3384" s="33">
        <f t="shared" si="586"/>
        <v>2005</v>
      </c>
      <c r="D3384" s="34">
        <v>1</v>
      </c>
      <c r="F3384" s="32">
        <v>40332</v>
      </c>
      <c r="G3384" s="33">
        <f t="shared" si="587"/>
        <v>6</v>
      </c>
      <c r="H3384" s="33">
        <f t="shared" si="588"/>
        <v>2010</v>
      </c>
      <c r="I3384" s="34">
        <v>4.46</v>
      </c>
      <c r="K3384" s="32">
        <v>36236</v>
      </c>
      <c r="L3384" s="33">
        <f t="shared" si="589"/>
        <v>3</v>
      </c>
      <c r="M3384" s="33">
        <f t="shared" si="590"/>
        <v>1999</v>
      </c>
      <c r="N3384" s="34">
        <v>15.11</v>
      </c>
      <c r="P3384" s="32">
        <v>36742</v>
      </c>
      <c r="Q3384" s="33">
        <f t="shared" si="591"/>
        <v>8</v>
      </c>
      <c r="R3384" s="33">
        <f t="shared" si="592"/>
        <v>2000</v>
      </c>
      <c r="S3384" s="34">
        <v>28.01</v>
      </c>
    </row>
    <row r="3385" spans="1:19">
      <c r="A3385" s="32">
        <v>38666</v>
      </c>
      <c r="B3385" s="33">
        <f t="shared" si="585"/>
        <v>11</v>
      </c>
      <c r="C3385" s="33">
        <f t="shared" si="586"/>
        <v>2005</v>
      </c>
      <c r="D3385" s="34">
        <v>0.98299999999999998</v>
      </c>
      <c r="F3385" s="32">
        <v>40333</v>
      </c>
      <c r="G3385" s="33">
        <f t="shared" si="587"/>
        <v>6</v>
      </c>
      <c r="H3385" s="33">
        <f t="shared" si="588"/>
        <v>2010</v>
      </c>
      <c r="I3385" s="34">
        <v>4.5999999999999996</v>
      </c>
      <c r="K3385" s="32">
        <v>36237</v>
      </c>
      <c r="L3385" s="33">
        <f t="shared" si="589"/>
        <v>3</v>
      </c>
      <c r="M3385" s="33">
        <f t="shared" si="590"/>
        <v>1999</v>
      </c>
      <c r="N3385" s="34">
        <v>15.11</v>
      </c>
      <c r="P3385" s="32">
        <v>36745</v>
      </c>
      <c r="Q3385" s="33">
        <f t="shared" si="591"/>
        <v>8</v>
      </c>
      <c r="R3385" s="33">
        <f t="shared" si="592"/>
        <v>2000</v>
      </c>
      <c r="S3385" s="34">
        <v>27.56</v>
      </c>
    </row>
    <row r="3386" spans="1:19">
      <c r="A3386" s="32">
        <v>38667</v>
      </c>
      <c r="B3386" s="33">
        <f t="shared" si="585"/>
        <v>11</v>
      </c>
      <c r="C3386" s="33">
        <f t="shared" si="586"/>
        <v>2005</v>
      </c>
      <c r="D3386" s="34">
        <v>0.96</v>
      </c>
      <c r="F3386" s="32">
        <v>40336</v>
      </c>
      <c r="G3386" s="33">
        <f t="shared" si="587"/>
        <v>6</v>
      </c>
      <c r="H3386" s="33">
        <f t="shared" si="588"/>
        <v>2010</v>
      </c>
      <c r="I3386" s="34">
        <v>4.67</v>
      </c>
      <c r="K3386" s="32">
        <v>36238</v>
      </c>
      <c r="L3386" s="33">
        <f t="shared" si="589"/>
        <v>3</v>
      </c>
      <c r="M3386" s="33">
        <f t="shared" si="590"/>
        <v>1999</v>
      </c>
      <c r="N3386" s="34">
        <v>15.26</v>
      </c>
      <c r="P3386" s="32">
        <v>36746</v>
      </c>
      <c r="Q3386" s="33">
        <f t="shared" si="591"/>
        <v>8</v>
      </c>
      <c r="R3386" s="33">
        <f t="shared" si="592"/>
        <v>2000</v>
      </c>
      <c r="S3386" s="34">
        <v>27.58</v>
      </c>
    </row>
    <row r="3387" spans="1:19">
      <c r="A3387" s="32">
        <v>38670</v>
      </c>
      <c r="B3387" s="33">
        <f t="shared" si="585"/>
        <v>11</v>
      </c>
      <c r="C3387" s="33">
        <f t="shared" si="586"/>
        <v>2005</v>
      </c>
      <c r="D3387" s="34">
        <v>0.96299999999999997</v>
      </c>
      <c r="F3387" s="32">
        <v>40337</v>
      </c>
      <c r="G3387" s="33">
        <f t="shared" si="587"/>
        <v>6</v>
      </c>
      <c r="H3387" s="33">
        <f t="shared" si="588"/>
        <v>2010</v>
      </c>
      <c r="I3387" s="34">
        <v>4.8899999999999997</v>
      </c>
      <c r="K3387" s="32">
        <v>36241</v>
      </c>
      <c r="L3387" s="33">
        <f t="shared" si="589"/>
        <v>3</v>
      </c>
      <c r="M3387" s="33">
        <f t="shared" si="590"/>
        <v>1999</v>
      </c>
      <c r="N3387" s="34">
        <v>15.39</v>
      </c>
      <c r="P3387" s="32">
        <v>36747</v>
      </c>
      <c r="Q3387" s="33">
        <f t="shared" si="591"/>
        <v>8</v>
      </c>
      <c r="R3387" s="33">
        <f t="shared" si="592"/>
        <v>2000</v>
      </c>
      <c r="S3387" s="34">
        <v>28.13</v>
      </c>
    </row>
    <row r="3388" spans="1:19">
      <c r="A3388" s="32">
        <v>38671</v>
      </c>
      <c r="B3388" s="33">
        <f t="shared" si="585"/>
        <v>11</v>
      </c>
      <c r="C3388" s="33">
        <f t="shared" si="586"/>
        <v>2005</v>
      </c>
      <c r="D3388" s="34">
        <v>0.96299999999999997</v>
      </c>
      <c r="F3388" s="32">
        <v>40338</v>
      </c>
      <c r="G3388" s="33">
        <f t="shared" si="587"/>
        <v>6</v>
      </c>
      <c r="H3388" s="33">
        <f t="shared" si="588"/>
        <v>2010</v>
      </c>
      <c r="I3388" s="34">
        <v>4.75</v>
      </c>
      <c r="K3388" s="32">
        <v>36242</v>
      </c>
      <c r="L3388" s="33">
        <f t="shared" si="589"/>
        <v>3</v>
      </c>
      <c r="M3388" s="33">
        <f t="shared" si="590"/>
        <v>1999</v>
      </c>
      <c r="N3388" s="34">
        <v>15.36</v>
      </c>
      <c r="P3388" s="32">
        <v>36748</v>
      </c>
      <c r="Q3388" s="33">
        <f t="shared" si="591"/>
        <v>8</v>
      </c>
      <c r="R3388" s="33">
        <f t="shared" si="592"/>
        <v>2000</v>
      </c>
      <c r="S3388" s="34">
        <v>28.98</v>
      </c>
    </row>
    <row r="3389" spans="1:19">
      <c r="A3389" s="32">
        <v>38672</v>
      </c>
      <c r="B3389" s="33">
        <f t="shared" si="585"/>
        <v>11</v>
      </c>
      <c r="C3389" s="33">
        <f t="shared" si="586"/>
        <v>2005</v>
      </c>
      <c r="D3389" s="34">
        <v>0.97799999999999998</v>
      </c>
      <c r="F3389" s="32">
        <v>40339</v>
      </c>
      <c r="G3389" s="33">
        <f t="shared" si="587"/>
        <v>6</v>
      </c>
      <c r="H3389" s="33">
        <f t="shared" si="588"/>
        <v>2010</v>
      </c>
      <c r="I3389" s="34">
        <v>4.68</v>
      </c>
      <c r="K3389" s="32">
        <v>36243</v>
      </c>
      <c r="L3389" s="33">
        <f t="shared" si="589"/>
        <v>3</v>
      </c>
      <c r="M3389" s="33">
        <f t="shared" si="590"/>
        <v>1999</v>
      </c>
      <c r="N3389" s="34">
        <v>15.18</v>
      </c>
      <c r="P3389" s="32">
        <v>36749</v>
      </c>
      <c r="Q3389" s="33">
        <f t="shared" si="591"/>
        <v>8</v>
      </c>
      <c r="R3389" s="33">
        <f t="shared" si="592"/>
        <v>2000</v>
      </c>
      <c r="S3389" s="34">
        <v>29.44</v>
      </c>
    </row>
    <row r="3390" spans="1:19">
      <c r="A3390" s="32">
        <v>38673</v>
      </c>
      <c r="B3390" s="33">
        <f t="shared" si="585"/>
        <v>11</v>
      </c>
      <c r="C3390" s="33">
        <f t="shared" si="586"/>
        <v>2005</v>
      </c>
      <c r="D3390" s="34">
        <v>0.98299999999999998</v>
      </c>
      <c r="F3390" s="32">
        <v>40340</v>
      </c>
      <c r="G3390" s="33">
        <f t="shared" si="587"/>
        <v>6</v>
      </c>
      <c r="H3390" s="33">
        <f t="shared" si="588"/>
        <v>2010</v>
      </c>
      <c r="I3390" s="34">
        <v>4.68</v>
      </c>
      <c r="K3390" s="32">
        <v>36244</v>
      </c>
      <c r="L3390" s="33">
        <f t="shared" si="589"/>
        <v>3</v>
      </c>
      <c r="M3390" s="33">
        <f t="shared" si="590"/>
        <v>1999</v>
      </c>
      <c r="N3390" s="34">
        <v>15.66</v>
      </c>
      <c r="P3390" s="32">
        <v>36752</v>
      </c>
      <c r="Q3390" s="33">
        <f t="shared" si="591"/>
        <v>8</v>
      </c>
      <c r="R3390" s="33">
        <f t="shared" si="592"/>
        <v>2000</v>
      </c>
      <c r="S3390" s="34">
        <v>29.24</v>
      </c>
    </row>
    <row r="3391" spans="1:19">
      <c r="A3391" s="32">
        <v>38674</v>
      </c>
      <c r="B3391" s="33">
        <f t="shared" si="585"/>
        <v>11</v>
      </c>
      <c r="C3391" s="33">
        <f t="shared" si="586"/>
        <v>2005</v>
      </c>
      <c r="D3391" s="34">
        <v>0.97299999999999998</v>
      </c>
      <c r="F3391" s="32">
        <v>40343</v>
      </c>
      <c r="G3391" s="33">
        <f t="shared" si="587"/>
        <v>6</v>
      </c>
      <c r="H3391" s="33">
        <f t="shared" si="588"/>
        <v>2010</v>
      </c>
      <c r="I3391" s="34">
        <v>4.9400000000000004</v>
      </c>
      <c r="K3391" s="32">
        <v>36245</v>
      </c>
      <c r="L3391" s="33">
        <f t="shared" si="589"/>
        <v>3</v>
      </c>
      <c r="M3391" s="33">
        <f t="shared" si="590"/>
        <v>1999</v>
      </c>
      <c r="N3391" s="34">
        <v>16.16</v>
      </c>
      <c r="P3391" s="32">
        <v>36753</v>
      </c>
      <c r="Q3391" s="33">
        <f t="shared" si="591"/>
        <v>8</v>
      </c>
      <c r="R3391" s="33">
        <f t="shared" si="592"/>
        <v>2000</v>
      </c>
      <c r="S3391" s="34">
        <v>30</v>
      </c>
    </row>
    <row r="3392" spans="1:19">
      <c r="A3392" s="32">
        <v>38677</v>
      </c>
      <c r="B3392" s="33">
        <f t="shared" si="585"/>
        <v>11</v>
      </c>
      <c r="C3392" s="33">
        <f t="shared" si="586"/>
        <v>2005</v>
      </c>
      <c r="D3392" s="34">
        <v>0.99299999999999999</v>
      </c>
      <c r="F3392" s="32">
        <v>40344</v>
      </c>
      <c r="G3392" s="33">
        <f t="shared" si="587"/>
        <v>6</v>
      </c>
      <c r="H3392" s="33">
        <f t="shared" si="588"/>
        <v>2010</v>
      </c>
      <c r="I3392" s="34">
        <v>5.1100000000000003</v>
      </c>
      <c r="K3392" s="32">
        <v>36248</v>
      </c>
      <c r="L3392" s="33">
        <f t="shared" si="589"/>
        <v>3</v>
      </c>
      <c r="M3392" s="33">
        <f t="shared" si="590"/>
        <v>1999</v>
      </c>
      <c r="N3392" s="34">
        <v>16.46</v>
      </c>
      <c r="P3392" s="32">
        <v>36754</v>
      </c>
      <c r="Q3392" s="33">
        <f t="shared" si="591"/>
        <v>8</v>
      </c>
      <c r="R3392" s="33">
        <f t="shared" si="592"/>
        <v>2000</v>
      </c>
      <c r="S3392" s="34">
        <v>29.66</v>
      </c>
    </row>
    <row r="3393" spans="1:19">
      <c r="A3393" s="32">
        <v>38678</v>
      </c>
      <c r="B3393" s="33">
        <f t="shared" si="585"/>
        <v>11</v>
      </c>
      <c r="C3393" s="33">
        <f t="shared" si="586"/>
        <v>2005</v>
      </c>
      <c r="D3393" s="34">
        <v>1.004</v>
      </c>
      <c r="F3393" s="32">
        <v>40345</v>
      </c>
      <c r="G3393" s="33">
        <f t="shared" si="587"/>
        <v>6</v>
      </c>
      <c r="H3393" s="33">
        <f t="shared" si="588"/>
        <v>2010</v>
      </c>
      <c r="I3393" s="34">
        <v>5.13</v>
      </c>
      <c r="K3393" s="32">
        <v>36249</v>
      </c>
      <c r="L3393" s="33">
        <f t="shared" si="589"/>
        <v>3</v>
      </c>
      <c r="M3393" s="33">
        <f t="shared" si="590"/>
        <v>1999</v>
      </c>
      <c r="N3393" s="34">
        <v>16.66</v>
      </c>
      <c r="P3393" s="32">
        <v>36755</v>
      </c>
      <c r="Q3393" s="33">
        <f t="shared" si="591"/>
        <v>8</v>
      </c>
      <c r="R3393" s="33">
        <f t="shared" si="592"/>
        <v>2000</v>
      </c>
      <c r="S3393" s="34">
        <v>30.71</v>
      </c>
    </row>
    <row r="3394" spans="1:19">
      <c r="A3394" s="32">
        <v>38679</v>
      </c>
      <c r="B3394" s="33">
        <f t="shared" si="585"/>
        <v>11</v>
      </c>
      <c r="C3394" s="33">
        <f t="shared" si="586"/>
        <v>2005</v>
      </c>
      <c r="D3394" s="34">
        <v>0.996</v>
      </c>
      <c r="F3394" s="32">
        <v>40346</v>
      </c>
      <c r="G3394" s="33">
        <f t="shared" si="587"/>
        <v>6</v>
      </c>
      <c r="H3394" s="33">
        <f t="shared" si="588"/>
        <v>2010</v>
      </c>
      <c r="I3394" s="34">
        <v>5.14</v>
      </c>
      <c r="K3394" s="32">
        <v>36250</v>
      </c>
      <c r="L3394" s="33">
        <f t="shared" si="589"/>
        <v>3</v>
      </c>
      <c r="M3394" s="33">
        <f t="shared" si="590"/>
        <v>1999</v>
      </c>
      <c r="N3394" s="34">
        <v>16.66</v>
      </c>
      <c r="P3394" s="32">
        <v>36756</v>
      </c>
      <c r="Q3394" s="33">
        <f t="shared" si="591"/>
        <v>8</v>
      </c>
      <c r="R3394" s="33">
        <f t="shared" si="592"/>
        <v>2000</v>
      </c>
      <c r="S3394" s="34">
        <v>30.76</v>
      </c>
    </row>
    <row r="3395" spans="1:19">
      <c r="A3395" s="32">
        <v>38684</v>
      </c>
      <c r="B3395" s="33">
        <f t="shared" si="585"/>
        <v>11</v>
      </c>
      <c r="C3395" s="33">
        <f t="shared" si="586"/>
        <v>2005</v>
      </c>
      <c r="D3395" s="34">
        <v>0.97399999999999998</v>
      </c>
      <c r="F3395" s="32">
        <v>40347</v>
      </c>
      <c r="G3395" s="33">
        <f t="shared" si="587"/>
        <v>6</v>
      </c>
      <c r="H3395" s="33">
        <f t="shared" si="588"/>
        <v>2010</v>
      </c>
      <c r="I3395" s="34">
        <v>5.17</v>
      </c>
      <c r="K3395" s="32">
        <v>36251</v>
      </c>
      <c r="L3395" s="33">
        <f t="shared" si="589"/>
        <v>4</v>
      </c>
      <c r="M3395" s="33">
        <f t="shared" si="590"/>
        <v>1999</v>
      </c>
      <c r="N3395" s="34">
        <v>16.649999999999999</v>
      </c>
      <c r="P3395" s="32">
        <v>36759</v>
      </c>
      <c r="Q3395" s="33">
        <f t="shared" si="591"/>
        <v>8</v>
      </c>
      <c r="R3395" s="33">
        <f t="shared" si="592"/>
        <v>2000</v>
      </c>
      <c r="S3395" s="34">
        <v>31.34</v>
      </c>
    </row>
    <row r="3396" spans="1:19">
      <c r="A3396" s="32">
        <v>38685</v>
      </c>
      <c r="B3396" s="33">
        <f t="shared" si="585"/>
        <v>11</v>
      </c>
      <c r="C3396" s="33">
        <f t="shared" si="586"/>
        <v>2005</v>
      </c>
      <c r="D3396" s="34">
        <v>0.97299999999999998</v>
      </c>
      <c r="F3396" s="32">
        <v>40350</v>
      </c>
      <c r="G3396" s="33">
        <f t="shared" si="587"/>
        <v>6</v>
      </c>
      <c r="H3396" s="33">
        <f t="shared" si="588"/>
        <v>2010</v>
      </c>
      <c r="I3396" s="34">
        <v>5.15</v>
      </c>
      <c r="K3396" s="32">
        <v>36255</v>
      </c>
      <c r="L3396" s="33">
        <f t="shared" si="589"/>
        <v>4</v>
      </c>
      <c r="M3396" s="33">
        <f t="shared" si="590"/>
        <v>1999</v>
      </c>
      <c r="N3396" s="34">
        <v>16.940000000000001</v>
      </c>
      <c r="P3396" s="32">
        <v>36760</v>
      </c>
      <c r="Q3396" s="33">
        <f t="shared" si="591"/>
        <v>8</v>
      </c>
      <c r="R3396" s="33">
        <f t="shared" si="592"/>
        <v>2000</v>
      </c>
      <c r="S3396" s="34">
        <v>30.18</v>
      </c>
    </row>
    <row r="3397" spans="1:19">
      <c r="A3397" s="32">
        <v>38686</v>
      </c>
      <c r="B3397" s="33">
        <f t="shared" si="585"/>
        <v>11</v>
      </c>
      <c r="C3397" s="33">
        <f t="shared" si="586"/>
        <v>2005</v>
      </c>
      <c r="D3397" s="34">
        <v>0.97399999999999998</v>
      </c>
      <c r="F3397" s="32">
        <v>40351</v>
      </c>
      <c r="G3397" s="33">
        <f t="shared" si="587"/>
        <v>6</v>
      </c>
      <c r="H3397" s="33">
        <f t="shared" si="588"/>
        <v>2010</v>
      </c>
      <c r="I3397" s="34">
        <v>4.87</v>
      </c>
      <c r="K3397" s="32">
        <v>36256</v>
      </c>
      <c r="L3397" s="33">
        <f t="shared" si="589"/>
        <v>4</v>
      </c>
      <c r="M3397" s="33">
        <f t="shared" si="590"/>
        <v>1999</v>
      </c>
      <c r="N3397" s="34">
        <v>16.79</v>
      </c>
      <c r="P3397" s="32">
        <v>36761</v>
      </c>
      <c r="Q3397" s="33">
        <f t="shared" si="591"/>
        <v>8</v>
      </c>
      <c r="R3397" s="33">
        <f t="shared" si="592"/>
        <v>2000</v>
      </c>
      <c r="S3397" s="34">
        <v>32.380000000000003</v>
      </c>
    </row>
    <row r="3398" spans="1:19">
      <c r="A3398" s="32">
        <v>38687</v>
      </c>
      <c r="B3398" s="33">
        <f t="shared" si="585"/>
        <v>12</v>
      </c>
      <c r="C3398" s="33">
        <f t="shared" si="586"/>
        <v>2005</v>
      </c>
      <c r="D3398" s="34">
        <v>0.98</v>
      </c>
      <c r="F3398" s="32">
        <v>40352</v>
      </c>
      <c r="G3398" s="33">
        <f t="shared" si="587"/>
        <v>6</v>
      </c>
      <c r="H3398" s="33">
        <f t="shared" si="588"/>
        <v>2010</v>
      </c>
      <c r="I3398" s="34">
        <v>4.9000000000000004</v>
      </c>
      <c r="K3398" s="32">
        <v>36257</v>
      </c>
      <c r="L3398" s="33">
        <f t="shared" si="589"/>
        <v>4</v>
      </c>
      <c r="M3398" s="33">
        <f t="shared" si="590"/>
        <v>1999</v>
      </c>
      <c r="N3398" s="34">
        <v>16.02</v>
      </c>
      <c r="P3398" s="32">
        <v>36762</v>
      </c>
      <c r="Q3398" s="33">
        <f t="shared" si="591"/>
        <v>8</v>
      </c>
      <c r="R3398" s="33">
        <f t="shared" si="592"/>
        <v>2000</v>
      </c>
      <c r="S3398" s="34">
        <v>31.67</v>
      </c>
    </row>
    <row r="3399" spans="1:19">
      <c r="A3399" s="32">
        <v>38688</v>
      </c>
      <c r="B3399" s="33">
        <f t="shared" si="585"/>
        <v>12</v>
      </c>
      <c r="C3399" s="33">
        <f t="shared" si="586"/>
        <v>2005</v>
      </c>
      <c r="D3399" s="34">
        <v>0.996</v>
      </c>
      <c r="F3399" s="32">
        <v>40353</v>
      </c>
      <c r="G3399" s="33">
        <f t="shared" si="587"/>
        <v>6</v>
      </c>
      <c r="H3399" s="33">
        <f t="shared" si="588"/>
        <v>2010</v>
      </c>
      <c r="I3399" s="34">
        <v>4.88</v>
      </c>
      <c r="K3399" s="32">
        <v>36258</v>
      </c>
      <c r="L3399" s="33">
        <f t="shared" si="589"/>
        <v>4</v>
      </c>
      <c r="M3399" s="33">
        <f t="shared" si="590"/>
        <v>1999</v>
      </c>
      <c r="N3399" s="34">
        <v>15.92</v>
      </c>
      <c r="P3399" s="32">
        <v>36763</v>
      </c>
      <c r="Q3399" s="33">
        <f t="shared" si="591"/>
        <v>8</v>
      </c>
      <c r="R3399" s="33">
        <f t="shared" si="592"/>
        <v>2000</v>
      </c>
      <c r="S3399" s="34">
        <v>33.26</v>
      </c>
    </row>
    <row r="3400" spans="1:19">
      <c r="A3400" s="32">
        <v>38691</v>
      </c>
      <c r="B3400" s="33">
        <f t="shared" si="585"/>
        <v>12</v>
      </c>
      <c r="C3400" s="33">
        <f t="shared" si="586"/>
        <v>2005</v>
      </c>
      <c r="D3400" s="34">
        <v>1.044</v>
      </c>
      <c r="F3400" s="32">
        <v>40354</v>
      </c>
      <c r="G3400" s="33">
        <f t="shared" si="587"/>
        <v>6</v>
      </c>
      <c r="H3400" s="33">
        <f t="shared" si="588"/>
        <v>2010</v>
      </c>
      <c r="I3400" s="34">
        <v>4.84</v>
      </c>
      <c r="K3400" s="32">
        <v>36259</v>
      </c>
      <c r="L3400" s="33">
        <f t="shared" si="589"/>
        <v>4</v>
      </c>
      <c r="M3400" s="33">
        <f t="shared" si="590"/>
        <v>1999</v>
      </c>
      <c r="N3400" s="34">
        <v>16.59</v>
      </c>
      <c r="P3400" s="32">
        <v>36766</v>
      </c>
      <c r="Q3400" s="33">
        <f t="shared" si="591"/>
        <v>8</v>
      </c>
      <c r="R3400" s="33">
        <f t="shared" si="592"/>
        <v>2000</v>
      </c>
      <c r="S3400" s="34">
        <v>33.29</v>
      </c>
    </row>
    <row r="3401" spans="1:19">
      <c r="A3401" s="32">
        <v>38692</v>
      </c>
      <c r="B3401" s="33">
        <f t="shared" si="585"/>
        <v>12</v>
      </c>
      <c r="C3401" s="33">
        <f t="shared" si="586"/>
        <v>2005</v>
      </c>
      <c r="D3401" s="34">
        <v>1.028</v>
      </c>
      <c r="F3401" s="32">
        <v>40357</v>
      </c>
      <c r="G3401" s="33">
        <f t="shared" si="587"/>
        <v>6</v>
      </c>
      <c r="H3401" s="33">
        <f t="shared" si="588"/>
        <v>2010</v>
      </c>
      <c r="I3401" s="34">
        <v>4.8499999999999996</v>
      </c>
      <c r="K3401" s="32">
        <v>36262</v>
      </c>
      <c r="L3401" s="33">
        <f t="shared" si="589"/>
        <v>4</v>
      </c>
      <c r="M3401" s="33">
        <f t="shared" si="590"/>
        <v>1999</v>
      </c>
      <c r="N3401" s="34">
        <v>16.440000000000001</v>
      </c>
      <c r="P3401" s="32">
        <v>36767</v>
      </c>
      <c r="Q3401" s="33">
        <f t="shared" si="591"/>
        <v>8</v>
      </c>
      <c r="R3401" s="33">
        <f t="shared" si="592"/>
        <v>2000</v>
      </c>
      <c r="S3401" s="34">
        <v>34.03</v>
      </c>
    </row>
    <row r="3402" spans="1:19">
      <c r="A3402" s="32">
        <v>38693</v>
      </c>
      <c r="B3402" s="33">
        <f t="shared" si="585"/>
        <v>12</v>
      </c>
      <c r="C3402" s="33">
        <f t="shared" si="586"/>
        <v>2005</v>
      </c>
      <c r="D3402" s="34">
        <v>1.0249999999999999</v>
      </c>
      <c r="F3402" s="32">
        <v>40358</v>
      </c>
      <c r="G3402" s="33">
        <f t="shared" si="587"/>
        <v>6</v>
      </c>
      <c r="H3402" s="33">
        <f t="shared" si="588"/>
        <v>2010</v>
      </c>
      <c r="I3402" s="34">
        <v>4.68</v>
      </c>
      <c r="K3402" s="32">
        <v>36263</v>
      </c>
      <c r="L3402" s="33">
        <f t="shared" si="589"/>
        <v>4</v>
      </c>
      <c r="M3402" s="33">
        <f t="shared" si="590"/>
        <v>1999</v>
      </c>
      <c r="N3402" s="34">
        <v>16.73</v>
      </c>
      <c r="P3402" s="32">
        <v>36768</v>
      </c>
      <c r="Q3402" s="33">
        <f t="shared" si="591"/>
        <v>8</v>
      </c>
      <c r="R3402" s="33">
        <f t="shared" si="592"/>
        <v>2000</v>
      </c>
      <c r="S3402" s="34">
        <v>34.130000000000003</v>
      </c>
    </row>
    <row r="3403" spans="1:19">
      <c r="A3403" s="32">
        <v>38694</v>
      </c>
      <c r="B3403" s="33">
        <f t="shared" si="585"/>
        <v>12</v>
      </c>
      <c r="C3403" s="33">
        <f t="shared" si="586"/>
        <v>2005</v>
      </c>
      <c r="D3403" s="34">
        <v>1.054</v>
      </c>
      <c r="F3403" s="32">
        <v>40359</v>
      </c>
      <c r="G3403" s="33">
        <f t="shared" si="587"/>
        <v>6</v>
      </c>
      <c r="H3403" s="33">
        <f t="shared" si="588"/>
        <v>2010</v>
      </c>
      <c r="I3403" s="34">
        <v>4.53</v>
      </c>
      <c r="K3403" s="32">
        <v>36264</v>
      </c>
      <c r="L3403" s="33">
        <f t="shared" si="589"/>
        <v>4</v>
      </c>
      <c r="M3403" s="33">
        <f t="shared" si="590"/>
        <v>1999</v>
      </c>
      <c r="N3403" s="34">
        <v>16.510000000000002</v>
      </c>
      <c r="P3403" s="32">
        <v>36769</v>
      </c>
      <c r="Q3403" s="33">
        <f t="shared" si="591"/>
        <v>8</v>
      </c>
      <c r="R3403" s="33">
        <f t="shared" si="592"/>
        <v>2000</v>
      </c>
      <c r="S3403" s="34">
        <v>35.08</v>
      </c>
    </row>
    <row r="3404" spans="1:19">
      <c r="A3404" s="32">
        <v>38695</v>
      </c>
      <c r="B3404" s="33">
        <f t="shared" si="585"/>
        <v>12</v>
      </c>
      <c r="C3404" s="33">
        <f t="shared" si="586"/>
        <v>2005</v>
      </c>
      <c r="D3404" s="34">
        <v>1.0669999999999999</v>
      </c>
      <c r="F3404" s="32">
        <v>40360</v>
      </c>
      <c r="G3404" s="33">
        <f t="shared" si="587"/>
        <v>7</v>
      </c>
      <c r="H3404" s="33">
        <f t="shared" si="588"/>
        <v>2010</v>
      </c>
      <c r="I3404" s="34">
        <v>4.54</v>
      </c>
      <c r="K3404" s="32">
        <v>36265</v>
      </c>
      <c r="L3404" s="33">
        <f t="shared" si="589"/>
        <v>4</v>
      </c>
      <c r="M3404" s="33">
        <f t="shared" si="590"/>
        <v>1999</v>
      </c>
      <c r="N3404" s="34">
        <v>16.850000000000001</v>
      </c>
      <c r="P3404" s="32">
        <v>36770</v>
      </c>
      <c r="Q3404" s="33">
        <f t="shared" si="591"/>
        <v>9</v>
      </c>
      <c r="R3404" s="33">
        <f t="shared" si="592"/>
        <v>2000</v>
      </c>
      <c r="S3404" s="34">
        <v>35.090000000000003</v>
      </c>
    </row>
    <row r="3405" spans="1:19">
      <c r="A3405" s="32">
        <v>38698</v>
      </c>
      <c r="B3405" s="33">
        <f t="shared" si="585"/>
        <v>12</v>
      </c>
      <c r="C3405" s="33">
        <f t="shared" si="586"/>
        <v>2005</v>
      </c>
      <c r="D3405" s="34">
        <v>1.0980000000000001</v>
      </c>
      <c r="F3405" s="32">
        <v>40361</v>
      </c>
      <c r="G3405" s="33">
        <f t="shared" si="587"/>
        <v>7</v>
      </c>
      <c r="H3405" s="33">
        <f t="shared" si="588"/>
        <v>2010</v>
      </c>
      <c r="I3405" s="34">
        <v>4.72</v>
      </c>
      <c r="K3405" s="32">
        <v>36266</v>
      </c>
      <c r="L3405" s="33">
        <f t="shared" si="589"/>
        <v>4</v>
      </c>
      <c r="M3405" s="33">
        <f t="shared" si="590"/>
        <v>1999</v>
      </c>
      <c r="N3405" s="34">
        <v>17.34</v>
      </c>
      <c r="P3405" s="32">
        <v>36773</v>
      </c>
      <c r="Q3405" s="33">
        <f t="shared" si="591"/>
        <v>9</v>
      </c>
      <c r="R3405" s="33">
        <f t="shared" si="592"/>
        <v>2000</v>
      </c>
      <c r="S3405" s="34">
        <v>36.020000000000003</v>
      </c>
    </row>
    <row r="3406" spans="1:19">
      <c r="A3406" s="32">
        <v>38699</v>
      </c>
      <c r="B3406" s="33">
        <f t="shared" si="585"/>
        <v>12</v>
      </c>
      <c r="C3406" s="33">
        <f t="shared" si="586"/>
        <v>2005</v>
      </c>
      <c r="D3406" s="34">
        <v>1.1479999999999999</v>
      </c>
      <c r="F3406" s="32">
        <v>40365</v>
      </c>
      <c r="G3406" s="33">
        <f t="shared" si="587"/>
        <v>7</v>
      </c>
      <c r="H3406" s="33">
        <f t="shared" si="588"/>
        <v>2010</v>
      </c>
      <c r="I3406" s="34">
        <v>4.8499999999999996</v>
      </c>
      <c r="K3406" s="32">
        <v>36269</v>
      </c>
      <c r="L3406" s="33">
        <f t="shared" si="589"/>
        <v>4</v>
      </c>
      <c r="M3406" s="33">
        <f t="shared" si="590"/>
        <v>1999</v>
      </c>
      <c r="N3406" s="34">
        <v>17.82</v>
      </c>
      <c r="P3406" s="32">
        <v>36774</v>
      </c>
      <c r="Q3406" s="33">
        <f t="shared" si="591"/>
        <v>9</v>
      </c>
      <c r="R3406" s="33">
        <f t="shared" si="592"/>
        <v>2000</v>
      </c>
      <c r="S3406" s="34">
        <v>35.72</v>
      </c>
    </row>
    <row r="3407" spans="1:19">
      <c r="A3407" s="32">
        <v>38700</v>
      </c>
      <c r="B3407" s="33">
        <f t="shared" si="585"/>
        <v>12</v>
      </c>
      <c r="C3407" s="33">
        <f t="shared" si="586"/>
        <v>2005</v>
      </c>
      <c r="D3407" s="34">
        <v>1.1399999999999999</v>
      </c>
      <c r="F3407" s="32">
        <v>40366</v>
      </c>
      <c r="G3407" s="33">
        <f t="shared" si="587"/>
        <v>7</v>
      </c>
      <c r="H3407" s="33">
        <f t="shared" si="588"/>
        <v>2010</v>
      </c>
      <c r="I3407" s="34">
        <v>4.76</v>
      </c>
      <c r="K3407" s="32">
        <v>36270</v>
      </c>
      <c r="L3407" s="33">
        <f t="shared" si="589"/>
        <v>4</v>
      </c>
      <c r="M3407" s="33">
        <f t="shared" si="590"/>
        <v>1999</v>
      </c>
      <c r="N3407" s="34">
        <v>17.79</v>
      </c>
      <c r="P3407" s="32">
        <v>36775</v>
      </c>
      <c r="Q3407" s="33">
        <f t="shared" si="591"/>
        <v>9</v>
      </c>
      <c r="R3407" s="33">
        <f t="shared" si="592"/>
        <v>2000</v>
      </c>
      <c r="S3407" s="34">
        <v>36.700000000000003</v>
      </c>
    </row>
    <row r="3408" spans="1:19">
      <c r="A3408" s="32">
        <v>38701</v>
      </c>
      <c r="B3408" s="33">
        <f t="shared" si="585"/>
        <v>12</v>
      </c>
      <c r="C3408" s="33">
        <f t="shared" si="586"/>
        <v>2005</v>
      </c>
      <c r="D3408" s="34">
        <v>1.109</v>
      </c>
      <c r="F3408" s="32">
        <v>40367</v>
      </c>
      <c r="G3408" s="33">
        <f t="shared" si="587"/>
        <v>7</v>
      </c>
      <c r="H3408" s="33">
        <f t="shared" si="588"/>
        <v>2010</v>
      </c>
      <c r="I3408" s="34">
        <v>4.6100000000000003</v>
      </c>
      <c r="K3408" s="32">
        <v>36271</v>
      </c>
      <c r="L3408" s="33">
        <f t="shared" si="589"/>
        <v>4</v>
      </c>
      <c r="M3408" s="33">
        <f t="shared" si="590"/>
        <v>1999</v>
      </c>
      <c r="N3408" s="34">
        <v>18.05</v>
      </c>
      <c r="P3408" s="32">
        <v>36776</v>
      </c>
      <c r="Q3408" s="33">
        <f t="shared" si="591"/>
        <v>9</v>
      </c>
      <c r="R3408" s="33">
        <f t="shared" si="592"/>
        <v>2000</v>
      </c>
      <c r="S3408" s="34">
        <v>37.43</v>
      </c>
    </row>
    <row r="3409" spans="1:19">
      <c r="A3409" s="32">
        <v>38702</v>
      </c>
      <c r="B3409" s="33">
        <f t="shared" si="585"/>
        <v>12</v>
      </c>
      <c r="C3409" s="33">
        <f t="shared" si="586"/>
        <v>2005</v>
      </c>
      <c r="D3409" s="34">
        <v>1.0680000000000001</v>
      </c>
      <c r="F3409" s="32">
        <v>40368</v>
      </c>
      <c r="G3409" s="33">
        <f t="shared" si="587"/>
        <v>7</v>
      </c>
      <c r="H3409" s="33">
        <f t="shared" si="588"/>
        <v>2010</v>
      </c>
      <c r="I3409" s="34">
        <v>4.3600000000000003</v>
      </c>
      <c r="K3409" s="32">
        <v>36272</v>
      </c>
      <c r="L3409" s="33">
        <f t="shared" si="589"/>
        <v>4</v>
      </c>
      <c r="M3409" s="33">
        <f t="shared" si="590"/>
        <v>1999</v>
      </c>
      <c r="N3409" s="34">
        <v>18.02</v>
      </c>
      <c r="P3409" s="32">
        <v>36777</v>
      </c>
      <c r="Q3409" s="33">
        <f t="shared" si="591"/>
        <v>9</v>
      </c>
      <c r="R3409" s="33">
        <f t="shared" si="592"/>
        <v>2000</v>
      </c>
      <c r="S3409" s="34">
        <v>36.270000000000003</v>
      </c>
    </row>
    <row r="3410" spans="1:19">
      <c r="A3410" s="32">
        <v>38705</v>
      </c>
      <c r="B3410" s="33">
        <f t="shared" si="585"/>
        <v>12</v>
      </c>
      <c r="C3410" s="33">
        <f t="shared" si="586"/>
        <v>2005</v>
      </c>
      <c r="D3410" s="34">
        <v>1.0589999999999999</v>
      </c>
      <c r="F3410" s="32">
        <v>40371</v>
      </c>
      <c r="G3410" s="33">
        <f t="shared" si="587"/>
        <v>7</v>
      </c>
      <c r="H3410" s="33">
        <f t="shared" si="588"/>
        <v>2010</v>
      </c>
      <c r="I3410" s="34">
        <v>4.42</v>
      </c>
      <c r="K3410" s="32">
        <v>36273</v>
      </c>
      <c r="L3410" s="33">
        <f t="shared" si="589"/>
        <v>4</v>
      </c>
      <c r="M3410" s="33">
        <f t="shared" si="590"/>
        <v>1999</v>
      </c>
      <c r="N3410" s="34">
        <v>17.96</v>
      </c>
      <c r="P3410" s="32">
        <v>36780</v>
      </c>
      <c r="Q3410" s="33">
        <f t="shared" si="591"/>
        <v>9</v>
      </c>
      <c r="R3410" s="33">
        <f t="shared" si="592"/>
        <v>2000</v>
      </c>
      <c r="S3410" s="34">
        <v>36.869999999999997</v>
      </c>
    </row>
    <row r="3411" spans="1:19">
      <c r="A3411" s="32">
        <v>38706</v>
      </c>
      <c r="B3411" s="33">
        <f t="shared" si="585"/>
        <v>12</v>
      </c>
      <c r="C3411" s="33">
        <f t="shared" si="586"/>
        <v>2005</v>
      </c>
      <c r="D3411" s="34">
        <v>1.0629999999999999</v>
      </c>
      <c r="F3411" s="32">
        <v>40372</v>
      </c>
      <c r="G3411" s="33">
        <f t="shared" si="587"/>
        <v>7</v>
      </c>
      <c r="H3411" s="33">
        <f t="shared" si="588"/>
        <v>2010</v>
      </c>
      <c r="I3411" s="34">
        <v>4.46</v>
      </c>
      <c r="K3411" s="32">
        <v>36276</v>
      </c>
      <c r="L3411" s="33">
        <f t="shared" si="589"/>
        <v>4</v>
      </c>
      <c r="M3411" s="33">
        <f t="shared" si="590"/>
        <v>1999</v>
      </c>
      <c r="N3411" s="34">
        <v>17.670000000000002</v>
      </c>
      <c r="P3411" s="32">
        <v>36781</v>
      </c>
      <c r="Q3411" s="33">
        <f t="shared" si="591"/>
        <v>9</v>
      </c>
      <c r="R3411" s="33">
        <f t="shared" si="592"/>
        <v>2000</v>
      </c>
      <c r="S3411" s="34">
        <v>33.299999999999997</v>
      </c>
    </row>
    <row r="3412" spans="1:19">
      <c r="A3412" s="32">
        <v>38707</v>
      </c>
      <c r="B3412" s="33">
        <f t="shared" si="585"/>
        <v>12</v>
      </c>
      <c r="C3412" s="33">
        <f t="shared" si="586"/>
        <v>2005</v>
      </c>
      <c r="D3412" s="34">
        <v>1.07</v>
      </c>
      <c r="F3412" s="32">
        <v>40373</v>
      </c>
      <c r="G3412" s="33">
        <f t="shared" si="587"/>
        <v>7</v>
      </c>
      <c r="H3412" s="33">
        <f t="shared" si="588"/>
        <v>2010</v>
      </c>
      <c r="I3412" s="34">
        <v>4.3899999999999997</v>
      </c>
      <c r="K3412" s="32">
        <v>36277</v>
      </c>
      <c r="L3412" s="33">
        <f t="shared" si="589"/>
        <v>4</v>
      </c>
      <c r="M3412" s="33">
        <f t="shared" si="590"/>
        <v>1999</v>
      </c>
      <c r="N3412" s="34">
        <v>17.82</v>
      </c>
      <c r="P3412" s="32">
        <v>36782</v>
      </c>
      <c r="Q3412" s="33">
        <f t="shared" si="591"/>
        <v>9</v>
      </c>
      <c r="R3412" s="33">
        <f t="shared" si="592"/>
        <v>2000</v>
      </c>
      <c r="S3412" s="34">
        <v>31.08</v>
      </c>
    </row>
    <row r="3413" spans="1:19">
      <c r="A3413" s="32">
        <v>38708</v>
      </c>
      <c r="B3413" s="33">
        <f t="shared" si="585"/>
        <v>12</v>
      </c>
      <c r="C3413" s="33">
        <f t="shared" si="586"/>
        <v>2005</v>
      </c>
      <c r="D3413" s="34">
        <v>1.0649999999999999</v>
      </c>
      <c r="F3413" s="32">
        <v>40374</v>
      </c>
      <c r="G3413" s="33">
        <f t="shared" si="587"/>
        <v>7</v>
      </c>
      <c r="H3413" s="33">
        <f t="shared" si="588"/>
        <v>2010</v>
      </c>
      <c r="I3413" s="34">
        <v>4.43</v>
      </c>
      <c r="K3413" s="32">
        <v>36278</v>
      </c>
      <c r="L3413" s="33">
        <f t="shared" si="589"/>
        <v>4</v>
      </c>
      <c r="M3413" s="33">
        <f t="shared" si="590"/>
        <v>1999</v>
      </c>
      <c r="N3413" s="34">
        <v>18.43</v>
      </c>
      <c r="P3413" s="32">
        <v>36783</v>
      </c>
      <c r="Q3413" s="33">
        <f t="shared" si="591"/>
        <v>9</v>
      </c>
      <c r="R3413" s="33">
        <f t="shared" si="592"/>
        <v>2000</v>
      </c>
      <c r="S3413" s="34">
        <v>31.35</v>
      </c>
    </row>
    <row r="3414" spans="1:19">
      <c r="A3414" s="32">
        <v>38709</v>
      </c>
      <c r="B3414" s="33">
        <f t="shared" si="585"/>
        <v>12</v>
      </c>
      <c r="C3414" s="33">
        <f t="shared" si="586"/>
        <v>2005</v>
      </c>
      <c r="D3414" s="34">
        <v>1.052</v>
      </c>
      <c r="F3414" s="32">
        <v>40375</v>
      </c>
      <c r="G3414" s="33">
        <f t="shared" si="587"/>
        <v>7</v>
      </c>
      <c r="H3414" s="33">
        <f t="shared" si="588"/>
        <v>2010</v>
      </c>
      <c r="I3414" s="34">
        <v>4.68</v>
      </c>
      <c r="K3414" s="32">
        <v>36279</v>
      </c>
      <c r="L3414" s="33">
        <f t="shared" si="589"/>
        <v>4</v>
      </c>
      <c r="M3414" s="33">
        <f t="shared" si="590"/>
        <v>1999</v>
      </c>
      <c r="N3414" s="34">
        <v>18.53</v>
      </c>
      <c r="P3414" s="32">
        <v>36784</v>
      </c>
      <c r="Q3414" s="33">
        <f t="shared" si="591"/>
        <v>9</v>
      </c>
      <c r="R3414" s="33">
        <f t="shared" si="592"/>
        <v>2000</v>
      </c>
      <c r="S3414" s="34">
        <v>33.68</v>
      </c>
    </row>
    <row r="3415" spans="1:19">
      <c r="A3415" s="32">
        <v>38713</v>
      </c>
      <c r="B3415" s="33">
        <f t="shared" si="585"/>
        <v>12</v>
      </c>
      <c r="C3415" s="33">
        <f t="shared" si="586"/>
        <v>2005</v>
      </c>
      <c r="D3415" s="34">
        <v>1.0209999999999999</v>
      </c>
      <c r="F3415" s="32">
        <v>40378</v>
      </c>
      <c r="G3415" s="33">
        <f t="shared" si="587"/>
        <v>7</v>
      </c>
      <c r="H3415" s="33">
        <f t="shared" si="588"/>
        <v>2010</v>
      </c>
      <c r="I3415" s="34">
        <v>4.5599999999999996</v>
      </c>
      <c r="K3415" s="32">
        <v>36280</v>
      </c>
      <c r="L3415" s="33">
        <f t="shared" si="589"/>
        <v>4</v>
      </c>
      <c r="M3415" s="33">
        <f t="shared" si="590"/>
        <v>1999</v>
      </c>
      <c r="N3415" s="34">
        <v>18.690000000000001</v>
      </c>
      <c r="P3415" s="32">
        <v>36787</v>
      </c>
      <c r="Q3415" s="33">
        <f t="shared" si="591"/>
        <v>9</v>
      </c>
      <c r="R3415" s="33">
        <f t="shared" si="592"/>
        <v>2000</v>
      </c>
      <c r="S3415" s="34">
        <v>34.549999999999997</v>
      </c>
    </row>
    <row r="3416" spans="1:19">
      <c r="A3416" s="32">
        <v>38714</v>
      </c>
      <c r="B3416" s="33">
        <f t="shared" si="585"/>
        <v>12</v>
      </c>
      <c r="C3416" s="33">
        <f t="shared" si="586"/>
        <v>2005</v>
      </c>
      <c r="D3416" s="34">
        <v>1.028</v>
      </c>
      <c r="F3416" s="32">
        <v>40379</v>
      </c>
      <c r="G3416" s="33">
        <f t="shared" si="587"/>
        <v>7</v>
      </c>
      <c r="H3416" s="33">
        <f t="shared" si="588"/>
        <v>2010</v>
      </c>
      <c r="I3416" s="34">
        <v>4.59</v>
      </c>
      <c r="K3416" s="32">
        <v>36283</v>
      </c>
      <c r="L3416" s="33">
        <f t="shared" si="589"/>
        <v>5</v>
      </c>
      <c r="M3416" s="33">
        <f t="shared" si="590"/>
        <v>1999</v>
      </c>
      <c r="N3416" s="34">
        <v>18.829999999999998</v>
      </c>
      <c r="P3416" s="32">
        <v>36788</v>
      </c>
      <c r="Q3416" s="33">
        <f t="shared" si="591"/>
        <v>9</v>
      </c>
      <c r="R3416" s="33">
        <f t="shared" si="592"/>
        <v>2000</v>
      </c>
      <c r="S3416" s="34">
        <v>33.479999999999997</v>
      </c>
    </row>
    <row r="3417" spans="1:19">
      <c r="A3417" s="32">
        <v>38715</v>
      </c>
      <c r="B3417" s="33">
        <f t="shared" si="585"/>
        <v>12</v>
      </c>
      <c r="C3417" s="33">
        <f t="shared" si="586"/>
        <v>2005</v>
      </c>
      <c r="D3417" s="34">
        <v>1.0289999999999999</v>
      </c>
      <c r="F3417" s="32">
        <v>40380</v>
      </c>
      <c r="G3417" s="33">
        <f t="shared" si="587"/>
        <v>7</v>
      </c>
      <c r="H3417" s="33">
        <f t="shared" si="588"/>
        <v>2010</v>
      </c>
      <c r="I3417" s="34">
        <v>4.7</v>
      </c>
      <c r="K3417" s="32">
        <v>36284</v>
      </c>
      <c r="L3417" s="33">
        <f t="shared" si="589"/>
        <v>5</v>
      </c>
      <c r="M3417" s="33">
        <f t="shared" si="590"/>
        <v>1999</v>
      </c>
      <c r="N3417" s="34">
        <v>18.940000000000001</v>
      </c>
      <c r="P3417" s="32">
        <v>36789</v>
      </c>
      <c r="Q3417" s="33">
        <f t="shared" si="591"/>
        <v>9</v>
      </c>
      <c r="R3417" s="33">
        <f t="shared" si="592"/>
        <v>2000</v>
      </c>
      <c r="S3417" s="34">
        <v>33.67</v>
      </c>
    </row>
    <row r="3418" spans="1:19">
      <c r="A3418" s="32">
        <v>38716</v>
      </c>
      <c r="B3418" s="33">
        <f t="shared" si="585"/>
        <v>12</v>
      </c>
      <c r="C3418" s="33">
        <f t="shared" si="586"/>
        <v>2005</v>
      </c>
      <c r="D3418" s="34">
        <v>1.03</v>
      </c>
      <c r="F3418" s="32">
        <v>40381</v>
      </c>
      <c r="G3418" s="33">
        <f t="shared" si="587"/>
        <v>7</v>
      </c>
      <c r="H3418" s="33">
        <f t="shared" si="588"/>
        <v>2010</v>
      </c>
      <c r="I3418" s="34">
        <v>4.67</v>
      </c>
      <c r="K3418" s="32">
        <v>36285</v>
      </c>
      <c r="L3418" s="33">
        <f t="shared" si="589"/>
        <v>5</v>
      </c>
      <c r="M3418" s="33">
        <f t="shared" si="590"/>
        <v>1999</v>
      </c>
      <c r="N3418" s="34">
        <v>18.89</v>
      </c>
      <c r="P3418" s="32">
        <v>36790</v>
      </c>
      <c r="Q3418" s="33">
        <f t="shared" si="591"/>
        <v>9</v>
      </c>
      <c r="R3418" s="33">
        <f t="shared" si="592"/>
        <v>2000</v>
      </c>
      <c r="S3418" s="34">
        <v>32.18</v>
      </c>
    </row>
    <row r="3419" spans="1:19">
      <c r="A3419" s="32">
        <v>38720</v>
      </c>
      <c r="B3419" s="33">
        <f t="shared" si="585"/>
        <v>1</v>
      </c>
      <c r="C3419" s="33">
        <f t="shared" si="586"/>
        <v>2006</v>
      </c>
      <c r="D3419" s="34">
        <v>1.0449999999999999</v>
      </c>
      <c r="F3419" s="32">
        <v>40382</v>
      </c>
      <c r="G3419" s="33">
        <f t="shared" si="587"/>
        <v>7</v>
      </c>
      <c r="H3419" s="33">
        <f t="shared" si="588"/>
        <v>2010</v>
      </c>
      <c r="I3419" s="34">
        <v>4.6900000000000004</v>
      </c>
      <c r="K3419" s="32">
        <v>36286</v>
      </c>
      <c r="L3419" s="33">
        <f t="shared" si="589"/>
        <v>5</v>
      </c>
      <c r="M3419" s="33">
        <f t="shared" si="590"/>
        <v>1999</v>
      </c>
      <c r="N3419" s="34">
        <v>18.23</v>
      </c>
      <c r="P3419" s="32">
        <v>36791</v>
      </c>
      <c r="Q3419" s="33">
        <f t="shared" si="591"/>
        <v>9</v>
      </c>
      <c r="R3419" s="33">
        <f t="shared" si="592"/>
        <v>2000</v>
      </c>
      <c r="S3419" s="34">
        <v>31.59</v>
      </c>
    </row>
    <row r="3420" spans="1:19">
      <c r="A3420" s="32">
        <v>38721</v>
      </c>
      <c r="B3420" s="33">
        <f t="shared" si="585"/>
        <v>1</v>
      </c>
      <c r="C3420" s="33">
        <f t="shared" si="586"/>
        <v>2006</v>
      </c>
      <c r="D3420" s="34">
        <v>1.0229999999999999</v>
      </c>
      <c r="F3420" s="32">
        <v>40385</v>
      </c>
      <c r="G3420" s="33">
        <f t="shared" si="587"/>
        <v>7</v>
      </c>
      <c r="H3420" s="33">
        <f t="shared" si="588"/>
        <v>2010</v>
      </c>
      <c r="I3420" s="34">
        <v>4.6500000000000004</v>
      </c>
      <c r="K3420" s="32">
        <v>36287</v>
      </c>
      <c r="L3420" s="33">
        <f t="shared" si="589"/>
        <v>5</v>
      </c>
      <c r="M3420" s="33">
        <f t="shared" si="590"/>
        <v>1999</v>
      </c>
      <c r="N3420" s="34">
        <v>18.23</v>
      </c>
      <c r="P3420" s="32">
        <v>36794</v>
      </c>
      <c r="Q3420" s="33">
        <f t="shared" si="591"/>
        <v>9</v>
      </c>
      <c r="R3420" s="33">
        <f t="shared" si="592"/>
        <v>2000</v>
      </c>
      <c r="S3420" s="34">
        <v>30.01</v>
      </c>
    </row>
    <row r="3421" spans="1:19">
      <c r="A3421" s="32">
        <v>38722</v>
      </c>
      <c r="B3421" s="33">
        <f t="shared" si="585"/>
        <v>1</v>
      </c>
      <c r="C3421" s="33">
        <f t="shared" si="586"/>
        <v>2006</v>
      </c>
      <c r="D3421" s="34">
        <v>0.99299999999999999</v>
      </c>
      <c r="F3421" s="32">
        <v>40386</v>
      </c>
      <c r="G3421" s="33">
        <f t="shared" si="587"/>
        <v>7</v>
      </c>
      <c r="H3421" s="33">
        <f t="shared" si="588"/>
        <v>2010</v>
      </c>
      <c r="I3421" s="34">
        <v>4.72</v>
      </c>
      <c r="K3421" s="32">
        <v>36290</v>
      </c>
      <c r="L3421" s="33">
        <f t="shared" si="589"/>
        <v>5</v>
      </c>
      <c r="M3421" s="33">
        <f t="shared" si="590"/>
        <v>1999</v>
      </c>
      <c r="N3421" s="34">
        <v>18.57</v>
      </c>
      <c r="P3421" s="32">
        <v>36795</v>
      </c>
      <c r="Q3421" s="33">
        <f t="shared" si="591"/>
        <v>9</v>
      </c>
      <c r="R3421" s="33">
        <f t="shared" si="592"/>
        <v>2000</v>
      </c>
      <c r="S3421" s="34">
        <v>29.94</v>
      </c>
    </row>
    <row r="3422" spans="1:19">
      <c r="A3422" s="32">
        <v>38723</v>
      </c>
      <c r="B3422" s="33">
        <f t="shared" si="585"/>
        <v>1</v>
      </c>
      <c r="C3422" s="33">
        <f t="shared" si="586"/>
        <v>2006</v>
      </c>
      <c r="D3422" s="34">
        <v>0.99299999999999999</v>
      </c>
      <c r="F3422" s="32">
        <v>40387</v>
      </c>
      <c r="G3422" s="33">
        <f t="shared" si="587"/>
        <v>7</v>
      </c>
      <c r="H3422" s="33">
        <f t="shared" si="588"/>
        <v>2010</v>
      </c>
      <c r="I3422" s="34">
        <v>4.75</v>
      </c>
      <c r="K3422" s="32">
        <v>36291</v>
      </c>
      <c r="L3422" s="33">
        <f t="shared" si="589"/>
        <v>5</v>
      </c>
      <c r="M3422" s="33">
        <f t="shared" si="590"/>
        <v>1999</v>
      </c>
      <c r="N3422" s="34">
        <v>17.84</v>
      </c>
      <c r="P3422" s="32">
        <v>36796</v>
      </c>
      <c r="Q3422" s="33">
        <f t="shared" si="591"/>
        <v>9</v>
      </c>
      <c r="R3422" s="33">
        <f t="shared" si="592"/>
        <v>2000</v>
      </c>
      <c r="S3422" s="34">
        <v>29.78</v>
      </c>
    </row>
    <row r="3423" spans="1:19">
      <c r="A3423" s="32">
        <v>38726</v>
      </c>
      <c r="B3423" s="33">
        <f t="shared" si="585"/>
        <v>1</v>
      </c>
      <c r="C3423" s="33">
        <f t="shared" si="586"/>
        <v>2006</v>
      </c>
      <c r="D3423" s="34">
        <v>0.99299999999999999</v>
      </c>
      <c r="F3423" s="32">
        <v>40388</v>
      </c>
      <c r="G3423" s="33">
        <f t="shared" si="587"/>
        <v>7</v>
      </c>
      <c r="H3423" s="33">
        <f t="shared" si="588"/>
        <v>2010</v>
      </c>
      <c r="I3423" s="34">
        <v>4.8</v>
      </c>
      <c r="K3423" s="32">
        <v>36292</v>
      </c>
      <c r="L3423" s="33">
        <f t="shared" si="589"/>
        <v>5</v>
      </c>
      <c r="M3423" s="33">
        <f t="shared" si="590"/>
        <v>1999</v>
      </c>
      <c r="N3423" s="34">
        <v>17.440000000000001</v>
      </c>
      <c r="P3423" s="32">
        <v>36797</v>
      </c>
      <c r="Q3423" s="33">
        <f t="shared" si="591"/>
        <v>9</v>
      </c>
      <c r="R3423" s="33">
        <f t="shared" si="592"/>
        <v>2000</v>
      </c>
      <c r="S3423" s="34">
        <v>28.91</v>
      </c>
    </row>
    <row r="3424" spans="1:19">
      <c r="A3424" s="32">
        <v>38727</v>
      </c>
      <c r="B3424" s="33">
        <f t="shared" si="585"/>
        <v>1</v>
      </c>
      <c r="C3424" s="33">
        <f t="shared" si="586"/>
        <v>2006</v>
      </c>
      <c r="D3424" s="34">
        <v>0.97899999999999998</v>
      </c>
      <c r="F3424" s="32">
        <v>40389</v>
      </c>
      <c r="G3424" s="33">
        <f t="shared" si="587"/>
        <v>7</v>
      </c>
      <c r="H3424" s="33">
        <f t="shared" si="588"/>
        <v>2010</v>
      </c>
      <c r="I3424" s="34">
        <v>4.8099999999999996</v>
      </c>
      <c r="K3424" s="32">
        <v>36293</v>
      </c>
      <c r="L3424" s="33">
        <f t="shared" si="589"/>
        <v>5</v>
      </c>
      <c r="M3424" s="33">
        <f t="shared" si="590"/>
        <v>1999</v>
      </c>
      <c r="N3424" s="34">
        <v>18.11</v>
      </c>
      <c r="P3424" s="32">
        <v>36798</v>
      </c>
      <c r="Q3424" s="33">
        <f t="shared" si="591"/>
        <v>9</v>
      </c>
      <c r="R3424" s="33">
        <f t="shared" si="592"/>
        <v>2000</v>
      </c>
      <c r="S3424" s="34">
        <v>28.42</v>
      </c>
    </row>
    <row r="3425" spans="1:19">
      <c r="A3425" s="32">
        <v>38728</v>
      </c>
      <c r="B3425" s="33">
        <f t="shared" si="585"/>
        <v>1</v>
      </c>
      <c r="C3425" s="33">
        <f t="shared" si="586"/>
        <v>2006</v>
      </c>
      <c r="D3425" s="34">
        <v>0.96799999999999997</v>
      </c>
      <c r="F3425" s="32">
        <v>40392</v>
      </c>
      <c r="G3425" s="33">
        <f t="shared" si="587"/>
        <v>8</v>
      </c>
      <c r="H3425" s="33">
        <f t="shared" si="588"/>
        <v>2010</v>
      </c>
      <c r="I3425" s="34">
        <v>4.9400000000000004</v>
      </c>
      <c r="K3425" s="32">
        <v>36294</v>
      </c>
      <c r="L3425" s="33">
        <f t="shared" si="589"/>
        <v>5</v>
      </c>
      <c r="M3425" s="33">
        <f t="shared" si="590"/>
        <v>1999</v>
      </c>
      <c r="N3425" s="34">
        <v>18.04</v>
      </c>
      <c r="P3425" s="32">
        <v>36801</v>
      </c>
      <c r="Q3425" s="33">
        <f t="shared" si="591"/>
        <v>10</v>
      </c>
      <c r="R3425" s="33">
        <f t="shared" si="592"/>
        <v>2000</v>
      </c>
      <c r="S3425" s="34">
        <v>29.65</v>
      </c>
    </row>
    <row r="3426" spans="1:19">
      <c r="A3426" s="32">
        <v>38729</v>
      </c>
      <c r="B3426" s="33">
        <f t="shared" si="585"/>
        <v>1</v>
      </c>
      <c r="C3426" s="33">
        <f t="shared" si="586"/>
        <v>2006</v>
      </c>
      <c r="D3426" s="34">
        <v>0.97299999999999998</v>
      </c>
      <c r="F3426" s="32">
        <v>40393</v>
      </c>
      <c r="G3426" s="33">
        <f t="shared" si="587"/>
        <v>8</v>
      </c>
      <c r="H3426" s="33">
        <f t="shared" si="588"/>
        <v>2010</v>
      </c>
      <c r="I3426" s="34">
        <v>4.78</v>
      </c>
      <c r="K3426" s="32">
        <v>36297</v>
      </c>
      <c r="L3426" s="33">
        <f t="shared" si="589"/>
        <v>5</v>
      </c>
      <c r="M3426" s="33">
        <f t="shared" si="590"/>
        <v>1999</v>
      </c>
      <c r="N3426" s="34">
        <v>17.760000000000002</v>
      </c>
      <c r="P3426" s="32">
        <v>36802</v>
      </c>
      <c r="Q3426" s="33">
        <f t="shared" si="591"/>
        <v>10</v>
      </c>
      <c r="R3426" s="33">
        <f t="shared" si="592"/>
        <v>2000</v>
      </c>
      <c r="S3426" s="34">
        <v>30.64</v>
      </c>
    </row>
    <row r="3427" spans="1:19">
      <c r="A3427" s="32">
        <v>38730</v>
      </c>
      <c r="B3427" s="33">
        <f t="shared" si="585"/>
        <v>1</v>
      </c>
      <c r="C3427" s="33">
        <f t="shared" si="586"/>
        <v>2006</v>
      </c>
      <c r="D3427" s="34">
        <v>0.97399999999999998</v>
      </c>
      <c r="F3427" s="32">
        <v>40394</v>
      </c>
      <c r="G3427" s="33">
        <f t="shared" si="587"/>
        <v>8</v>
      </c>
      <c r="H3427" s="33">
        <f t="shared" si="588"/>
        <v>2010</v>
      </c>
      <c r="I3427" s="34">
        <v>4.7699999999999996</v>
      </c>
      <c r="K3427" s="32">
        <v>36298</v>
      </c>
      <c r="L3427" s="33">
        <f t="shared" si="589"/>
        <v>5</v>
      </c>
      <c r="M3427" s="33">
        <f t="shared" si="590"/>
        <v>1999</v>
      </c>
      <c r="N3427" s="34">
        <v>17.09</v>
      </c>
      <c r="P3427" s="32">
        <v>36803</v>
      </c>
      <c r="Q3427" s="33">
        <f t="shared" si="591"/>
        <v>10</v>
      </c>
      <c r="R3427" s="33">
        <f t="shared" si="592"/>
        <v>2000</v>
      </c>
      <c r="S3427" s="34">
        <v>30.07</v>
      </c>
    </row>
    <row r="3428" spans="1:19">
      <c r="A3428" s="32">
        <v>38734</v>
      </c>
      <c r="B3428" s="33">
        <f t="shared" ref="B3428:B3491" si="593">+MONTH(A3428)</f>
        <v>1</v>
      </c>
      <c r="C3428" s="33">
        <f t="shared" ref="C3428:C3491" si="594">+YEAR(A3428)</f>
        <v>2006</v>
      </c>
      <c r="D3428" s="34">
        <v>1.0229999999999999</v>
      </c>
      <c r="F3428" s="32">
        <v>40395</v>
      </c>
      <c r="G3428" s="33">
        <f t="shared" ref="G3428:G3491" si="595">+MONTH(F3428)</f>
        <v>8</v>
      </c>
      <c r="H3428" s="33">
        <f t="shared" ref="H3428:H3491" si="596">+YEAR(F3428)</f>
        <v>2010</v>
      </c>
      <c r="I3428" s="34">
        <v>4.84</v>
      </c>
      <c r="K3428" s="32">
        <v>36299</v>
      </c>
      <c r="L3428" s="33">
        <f t="shared" ref="L3428:L3491" si="597">+MONTH(K3428)</f>
        <v>5</v>
      </c>
      <c r="M3428" s="33">
        <f t="shared" ref="M3428:M3491" si="598">+YEAR(K3428)</f>
        <v>1999</v>
      </c>
      <c r="N3428" s="34">
        <v>16.77</v>
      </c>
      <c r="P3428" s="32">
        <v>36804</v>
      </c>
      <c r="Q3428" s="33">
        <f t="shared" ref="Q3428:Q3491" si="599">+MONTH(P3428)</f>
        <v>10</v>
      </c>
      <c r="R3428" s="33">
        <f t="shared" si="592"/>
        <v>2000</v>
      </c>
      <c r="S3428" s="34">
        <v>29.19</v>
      </c>
    </row>
    <row r="3429" spans="1:19">
      <c r="A3429" s="32">
        <v>38735</v>
      </c>
      <c r="B3429" s="33">
        <f t="shared" si="593"/>
        <v>1</v>
      </c>
      <c r="C3429" s="33">
        <f t="shared" si="594"/>
        <v>2006</v>
      </c>
      <c r="D3429" s="34">
        <v>1.018</v>
      </c>
      <c r="F3429" s="32">
        <v>40396</v>
      </c>
      <c r="G3429" s="33">
        <f t="shared" si="595"/>
        <v>8</v>
      </c>
      <c r="H3429" s="33">
        <f t="shared" si="596"/>
        <v>2010</v>
      </c>
      <c r="I3429" s="34">
        <v>4.67</v>
      </c>
      <c r="K3429" s="32">
        <v>36300</v>
      </c>
      <c r="L3429" s="33">
        <f t="shared" si="597"/>
        <v>5</v>
      </c>
      <c r="M3429" s="33">
        <f t="shared" si="598"/>
        <v>1999</v>
      </c>
      <c r="N3429" s="34">
        <v>17.04</v>
      </c>
      <c r="P3429" s="32">
        <v>36805</v>
      </c>
      <c r="Q3429" s="33">
        <f t="shared" si="599"/>
        <v>10</v>
      </c>
      <c r="R3429" s="33">
        <f t="shared" ref="R3429:R3492" si="600">+YEAR(P3429)</f>
        <v>2000</v>
      </c>
      <c r="S3429" s="34">
        <v>29.62</v>
      </c>
    </row>
    <row r="3430" spans="1:19">
      <c r="A3430" s="32">
        <v>38736</v>
      </c>
      <c r="B3430" s="33">
        <f t="shared" si="593"/>
        <v>1</v>
      </c>
      <c r="C3430" s="33">
        <f t="shared" si="594"/>
        <v>2006</v>
      </c>
      <c r="D3430" s="34">
        <v>1.0149999999999999</v>
      </c>
      <c r="F3430" s="32">
        <v>40399</v>
      </c>
      <c r="G3430" s="33">
        <f t="shared" si="595"/>
        <v>8</v>
      </c>
      <c r="H3430" s="33">
        <f t="shared" si="596"/>
        <v>2010</v>
      </c>
      <c r="I3430" s="34">
        <v>4.5199999999999996</v>
      </c>
      <c r="K3430" s="32">
        <v>36301</v>
      </c>
      <c r="L3430" s="33">
        <f t="shared" si="597"/>
        <v>5</v>
      </c>
      <c r="M3430" s="33">
        <f t="shared" si="598"/>
        <v>1999</v>
      </c>
      <c r="N3430" s="34">
        <v>17.22</v>
      </c>
      <c r="P3430" s="32">
        <v>36808</v>
      </c>
      <c r="Q3430" s="33">
        <f t="shared" si="599"/>
        <v>10</v>
      </c>
      <c r="R3430" s="33">
        <f t="shared" si="600"/>
        <v>2000</v>
      </c>
      <c r="S3430" s="34">
        <v>29.99</v>
      </c>
    </row>
    <row r="3431" spans="1:19">
      <c r="A3431" s="32">
        <v>38737</v>
      </c>
      <c r="B3431" s="33">
        <f t="shared" si="593"/>
        <v>1</v>
      </c>
      <c r="C3431" s="33">
        <f t="shared" si="594"/>
        <v>2006</v>
      </c>
      <c r="D3431" s="34">
        <v>1.0329999999999999</v>
      </c>
      <c r="F3431" s="32">
        <v>40400</v>
      </c>
      <c r="G3431" s="33">
        <f t="shared" si="595"/>
        <v>8</v>
      </c>
      <c r="H3431" s="33">
        <f t="shared" si="596"/>
        <v>2010</v>
      </c>
      <c r="I3431" s="34">
        <v>4.43</v>
      </c>
      <c r="K3431" s="32">
        <v>36304</v>
      </c>
      <c r="L3431" s="33">
        <f t="shared" si="597"/>
        <v>5</v>
      </c>
      <c r="M3431" s="33">
        <f t="shared" si="598"/>
        <v>1999</v>
      </c>
      <c r="N3431" s="34">
        <v>16.77</v>
      </c>
      <c r="P3431" s="32">
        <v>36809</v>
      </c>
      <c r="Q3431" s="33">
        <f t="shared" si="599"/>
        <v>10</v>
      </c>
      <c r="R3431" s="33">
        <f t="shared" si="600"/>
        <v>2000</v>
      </c>
      <c r="S3431" s="34">
        <v>30.95</v>
      </c>
    </row>
    <row r="3432" spans="1:19">
      <c r="A3432" s="32">
        <v>38740</v>
      </c>
      <c r="B3432" s="33">
        <f t="shared" si="593"/>
        <v>1</v>
      </c>
      <c r="C3432" s="33">
        <f t="shared" si="594"/>
        <v>2006</v>
      </c>
      <c r="D3432" s="34">
        <v>1.016</v>
      </c>
      <c r="F3432" s="32">
        <v>40401</v>
      </c>
      <c r="G3432" s="33">
        <f t="shared" si="595"/>
        <v>8</v>
      </c>
      <c r="H3432" s="33">
        <f t="shared" si="596"/>
        <v>2010</v>
      </c>
      <c r="I3432" s="34">
        <v>4.38</v>
      </c>
      <c r="K3432" s="32">
        <v>36305</v>
      </c>
      <c r="L3432" s="33">
        <f t="shared" si="597"/>
        <v>5</v>
      </c>
      <c r="M3432" s="33">
        <f t="shared" si="598"/>
        <v>1999</v>
      </c>
      <c r="N3432" s="34">
        <v>17.25</v>
      </c>
      <c r="P3432" s="32">
        <v>36810</v>
      </c>
      <c r="Q3432" s="33">
        <f t="shared" si="599"/>
        <v>10</v>
      </c>
      <c r="R3432" s="33">
        <f t="shared" si="600"/>
        <v>2000</v>
      </c>
      <c r="S3432" s="34">
        <v>31.25</v>
      </c>
    </row>
    <row r="3433" spans="1:19">
      <c r="A3433" s="32">
        <v>38741</v>
      </c>
      <c r="B3433" s="33">
        <f t="shared" si="593"/>
        <v>1</v>
      </c>
      <c r="C3433" s="33">
        <f t="shared" si="594"/>
        <v>2006</v>
      </c>
      <c r="D3433" s="34">
        <v>0.99</v>
      </c>
      <c r="F3433" s="32">
        <v>40402</v>
      </c>
      <c r="G3433" s="33">
        <f t="shared" si="595"/>
        <v>8</v>
      </c>
      <c r="H3433" s="33">
        <f t="shared" si="596"/>
        <v>2010</v>
      </c>
      <c r="I3433" s="34">
        <v>4.42</v>
      </c>
      <c r="K3433" s="32">
        <v>36306</v>
      </c>
      <c r="L3433" s="33">
        <f t="shared" si="597"/>
        <v>5</v>
      </c>
      <c r="M3433" s="33">
        <f t="shared" si="598"/>
        <v>1999</v>
      </c>
      <c r="N3433" s="34">
        <v>17.32</v>
      </c>
      <c r="P3433" s="32">
        <v>36811</v>
      </c>
      <c r="Q3433" s="33">
        <f t="shared" si="599"/>
        <v>10</v>
      </c>
      <c r="R3433" s="33">
        <f t="shared" si="600"/>
        <v>2000</v>
      </c>
      <c r="S3433" s="34">
        <v>33.450000000000003</v>
      </c>
    </row>
    <row r="3434" spans="1:19">
      <c r="A3434" s="32">
        <v>38742</v>
      </c>
      <c r="B3434" s="33">
        <f t="shared" si="593"/>
        <v>1</v>
      </c>
      <c r="C3434" s="33">
        <f t="shared" si="594"/>
        <v>2006</v>
      </c>
      <c r="D3434" s="34">
        <v>0.95299999999999996</v>
      </c>
      <c r="F3434" s="32">
        <v>40403</v>
      </c>
      <c r="G3434" s="33">
        <f t="shared" si="595"/>
        <v>8</v>
      </c>
      <c r="H3434" s="33">
        <f t="shared" si="596"/>
        <v>2010</v>
      </c>
      <c r="I3434" s="34">
        <v>4.3499999999999996</v>
      </c>
      <c r="K3434" s="32">
        <v>36307</v>
      </c>
      <c r="L3434" s="33">
        <f t="shared" si="597"/>
        <v>5</v>
      </c>
      <c r="M3434" s="33">
        <f t="shared" si="598"/>
        <v>1999</v>
      </c>
      <c r="N3434" s="34">
        <v>17.18</v>
      </c>
      <c r="P3434" s="32">
        <v>36812</v>
      </c>
      <c r="Q3434" s="33">
        <f t="shared" si="599"/>
        <v>10</v>
      </c>
      <c r="R3434" s="33">
        <f t="shared" si="600"/>
        <v>2000</v>
      </c>
      <c r="S3434" s="34">
        <v>33.5</v>
      </c>
    </row>
    <row r="3435" spans="1:19">
      <c r="A3435" s="32">
        <v>38743</v>
      </c>
      <c r="B3435" s="33">
        <f t="shared" si="593"/>
        <v>1</v>
      </c>
      <c r="C3435" s="33">
        <f t="shared" si="594"/>
        <v>2006</v>
      </c>
      <c r="D3435" s="34">
        <v>0.93799999999999994</v>
      </c>
      <c r="F3435" s="32">
        <v>40406</v>
      </c>
      <c r="G3435" s="33">
        <f t="shared" si="595"/>
        <v>8</v>
      </c>
      <c r="H3435" s="33">
        <f t="shared" si="596"/>
        <v>2010</v>
      </c>
      <c r="I3435" s="34">
        <v>4.37</v>
      </c>
      <c r="K3435" s="32">
        <v>36308</v>
      </c>
      <c r="L3435" s="33">
        <f t="shared" si="597"/>
        <v>5</v>
      </c>
      <c r="M3435" s="33">
        <f t="shared" si="598"/>
        <v>1999</v>
      </c>
      <c r="N3435" s="34">
        <v>16.850000000000001</v>
      </c>
      <c r="P3435" s="32">
        <v>36815</v>
      </c>
      <c r="Q3435" s="33">
        <f t="shared" si="599"/>
        <v>10</v>
      </c>
      <c r="R3435" s="33">
        <f t="shared" si="600"/>
        <v>2000</v>
      </c>
      <c r="S3435" s="34">
        <v>32.03</v>
      </c>
    </row>
    <row r="3436" spans="1:19">
      <c r="A3436" s="32">
        <v>38744</v>
      </c>
      <c r="B3436" s="33">
        <f t="shared" si="593"/>
        <v>1</v>
      </c>
      <c r="C3436" s="33">
        <f t="shared" si="594"/>
        <v>2006</v>
      </c>
      <c r="D3436" s="34">
        <v>0.94599999999999995</v>
      </c>
      <c r="F3436" s="32">
        <v>40407</v>
      </c>
      <c r="G3436" s="33">
        <f t="shared" si="595"/>
        <v>8</v>
      </c>
      <c r="H3436" s="33">
        <f t="shared" si="596"/>
        <v>2010</v>
      </c>
      <c r="I3436" s="34">
        <v>4.28</v>
      </c>
      <c r="K3436" s="32">
        <v>36312</v>
      </c>
      <c r="L3436" s="33">
        <f t="shared" si="597"/>
        <v>6</v>
      </c>
      <c r="M3436" s="33">
        <f t="shared" si="598"/>
        <v>1999</v>
      </c>
      <c r="N3436" s="34">
        <v>16.309999999999999</v>
      </c>
      <c r="P3436" s="32">
        <v>36816</v>
      </c>
      <c r="Q3436" s="33">
        <f t="shared" si="599"/>
        <v>10</v>
      </c>
      <c r="R3436" s="33">
        <f t="shared" si="600"/>
        <v>2000</v>
      </c>
      <c r="S3436" s="34">
        <v>30.38</v>
      </c>
    </row>
    <row r="3437" spans="1:19">
      <c r="A3437" s="32">
        <v>38747</v>
      </c>
      <c r="B3437" s="33">
        <f t="shared" si="593"/>
        <v>1</v>
      </c>
      <c r="C3437" s="33">
        <f t="shared" si="594"/>
        <v>2006</v>
      </c>
      <c r="D3437" s="34">
        <v>0.95199999999999996</v>
      </c>
      <c r="F3437" s="32">
        <v>40408</v>
      </c>
      <c r="G3437" s="33">
        <f t="shared" si="595"/>
        <v>8</v>
      </c>
      <c r="H3437" s="33">
        <f t="shared" si="596"/>
        <v>2010</v>
      </c>
      <c r="I3437" s="34">
        <v>4.3499999999999996</v>
      </c>
      <c r="K3437" s="32">
        <v>36313</v>
      </c>
      <c r="L3437" s="33">
        <f t="shared" si="597"/>
        <v>6</v>
      </c>
      <c r="M3437" s="33">
        <f t="shared" si="598"/>
        <v>1999</v>
      </c>
      <c r="N3437" s="34">
        <v>16.61</v>
      </c>
      <c r="P3437" s="32">
        <v>36817</v>
      </c>
      <c r="Q3437" s="33">
        <f t="shared" si="599"/>
        <v>10</v>
      </c>
      <c r="R3437" s="33">
        <f t="shared" si="600"/>
        <v>2000</v>
      </c>
      <c r="S3437" s="34">
        <v>30.98</v>
      </c>
    </row>
    <row r="3438" spans="1:19">
      <c r="A3438" s="32">
        <v>38748</v>
      </c>
      <c r="B3438" s="33">
        <f t="shared" si="593"/>
        <v>1</v>
      </c>
      <c r="C3438" s="33">
        <f t="shared" si="594"/>
        <v>2006</v>
      </c>
      <c r="D3438" s="34">
        <v>0.95</v>
      </c>
      <c r="F3438" s="32">
        <v>40409</v>
      </c>
      <c r="G3438" s="33">
        <f t="shared" si="595"/>
        <v>8</v>
      </c>
      <c r="H3438" s="33">
        <f t="shared" si="596"/>
        <v>2010</v>
      </c>
      <c r="I3438" s="34">
        <v>4.29</v>
      </c>
      <c r="K3438" s="32">
        <v>36314</v>
      </c>
      <c r="L3438" s="33">
        <f t="shared" si="597"/>
        <v>6</v>
      </c>
      <c r="M3438" s="33">
        <f t="shared" si="598"/>
        <v>1999</v>
      </c>
      <c r="N3438" s="34">
        <v>16.809999999999999</v>
      </c>
      <c r="P3438" s="32">
        <v>36818</v>
      </c>
      <c r="Q3438" s="33">
        <f t="shared" si="599"/>
        <v>10</v>
      </c>
      <c r="R3438" s="33">
        <f t="shared" si="600"/>
        <v>2000</v>
      </c>
      <c r="S3438" s="34">
        <v>31.29</v>
      </c>
    </row>
    <row r="3439" spans="1:19">
      <c r="A3439" s="32">
        <v>38749</v>
      </c>
      <c r="B3439" s="33">
        <f t="shared" si="593"/>
        <v>2</v>
      </c>
      <c r="C3439" s="33">
        <f t="shared" si="594"/>
        <v>2006</v>
      </c>
      <c r="D3439" s="34">
        <v>0.95299999999999996</v>
      </c>
      <c r="F3439" s="32">
        <v>40410</v>
      </c>
      <c r="G3439" s="33">
        <f t="shared" si="595"/>
        <v>8</v>
      </c>
      <c r="H3439" s="33">
        <f t="shared" si="596"/>
        <v>2010</v>
      </c>
      <c r="I3439" s="34">
        <v>4.1900000000000004</v>
      </c>
      <c r="K3439" s="32">
        <v>36315</v>
      </c>
      <c r="L3439" s="33">
        <f t="shared" si="597"/>
        <v>6</v>
      </c>
      <c r="M3439" s="33">
        <f t="shared" si="598"/>
        <v>1999</v>
      </c>
      <c r="N3439" s="34">
        <v>17.36</v>
      </c>
      <c r="P3439" s="32">
        <v>36819</v>
      </c>
      <c r="Q3439" s="33">
        <f t="shared" si="599"/>
        <v>10</v>
      </c>
      <c r="R3439" s="33">
        <f t="shared" si="600"/>
        <v>2000</v>
      </c>
      <c r="S3439" s="34">
        <v>30.16</v>
      </c>
    </row>
    <row r="3440" spans="1:19">
      <c r="A3440" s="32">
        <v>38750</v>
      </c>
      <c r="B3440" s="33">
        <f t="shared" si="593"/>
        <v>2</v>
      </c>
      <c r="C3440" s="33">
        <f t="shared" si="594"/>
        <v>2006</v>
      </c>
      <c r="D3440" s="34">
        <v>0.94299999999999995</v>
      </c>
      <c r="F3440" s="32">
        <v>40413</v>
      </c>
      <c r="G3440" s="33">
        <f t="shared" si="595"/>
        <v>8</v>
      </c>
      <c r="H3440" s="33">
        <f t="shared" si="596"/>
        <v>2010</v>
      </c>
      <c r="I3440" s="34">
        <v>4.12</v>
      </c>
      <c r="K3440" s="32">
        <v>36318</v>
      </c>
      <c r="L3440" s="33">
        <f t="shared" si="597"/>
        <v>6</v>
      </c>
      <c r="M3440" s="33">
        <f t="shared" si="598"/>
        <v>1999</v>
      </c>
      <c r="N3440" s="34">
        <v>17.91</v>
      </c>
      <c r="P3440" s="32">
        <v>36822</v>
      </c>
      <c r="Q3440" s="33">
        <f t="shared" si="599"/>
        <v>10</v>
      </c>
      <c r="R3440" s="33">
        <f t="shared" si="600"/>
        <v>2000</v>
      </c>
      <c r="S3440" s="34">
        <v>30.98</v>
      </c>
    </row>
    <row r="3441" spans="1:19">
      <c r="A3441" s="32">
        <v>38751</v>
      </c>
      <c r="B3441" s="33">
        <f t="shared" si="593"/>
        <v>2</v>
      </c>
      <c r="C3441" s="33">
        <f t="shared" si="594"/>
        <v>2006</v>
      </c>
      <c r="D3441" s="34">
        <v>0.96499999999999997</v>
      </c>
      <c r="F3441" s="32">
        <v>40414</v>
      </c>
      <c r="G3441" s="33">
        <f t="shared" si="595"/>
        <v>8</v>
      </c>
      <c r="H3441" s="33">
        <f t="shared" si="596"/>
        <v>2010</v>
      </c>
      <c r="I3441" s="34">
        <v>4.07</v>
      </c>
      <c r="K3441" s="32">
        <v>36319</v>
      </c>
      <c r="L3441" s="33">
        <f t="shared" si="597"/>
        <v>6</v>
      </c>
      <c r="M3441" s="33">
        <f t="shared" si="598"/>
        <v>1999</v>
      </c>
      <c r="N3441" s="34">
        <v>17.66</v>
      </c>
      <c r="P3441" s="32">
        <v>36823</v>
      </c>
      <c r="Q3441" s="33">
        <f t="shared" si="599"/>
        <v>10</v>
      </c>
      <c r="R3441" s="33">
        <f t="shared" si="600"/>
        <v>2000</v>
      </c>
      <c r="S3441" s="34">
        <v>31.81</v>
      </c>
    </row>
    <row r="3442" spans="1:19">
      <c r="A3442" s="32">
        <v>38754</v>
      </c>
      <c r="B3442" s="33">
        <f t="shared" si="593"/>
        <v>2</v>
      </c>
      <c r="C3442" s="33">
        <f t="shared" si="594"/>
        <v>2006</v>
      </c>
      <c r="D3442" s="34">
        <v>0.96799999999999997</v>
      </c>
      <c r="F3442" s="32">
        <v>40415</v>
      </c>
      <c r="G3442" s="33">
        <f t="shared" si="595"/>
        <v>8</v>
      </c>
      <c r="H3442" s="33">
        <f t="shared" si="596"/>
        <v>2010</v>
      </c>
      <c r="I3442" s="34">
        <v>3.99</v>
      </c>
      <c r="K3442" s="32">
        <v>36320</v>
      </c>
      <c r="L3442" s="33">
        <f t="shared" si="597"/>
        <v>6</v>
      </c>
      <c r="M3442" s="33">
        <f t="shared" si="598"/>
        <v>1999</v>
      </c>
      <c r="N3442" s="34">
        <v>17.98</v>
      </c>
      <c r="P3442" s="32">
        <v>36824</v>
      </c>
      <c r="Q3442" s="33">
        <f t="shared" si="599"/>
        <v>10</v>
      </c>
      <c r="R3442" s="33">
        <f t="shared" si="600"/>
        <v>2000</v>
      </c>
      <c r="S3442" s="34">
        <v>31.17</v>
      </c>
    </row>
    <row r="3443" spans="1:19">
      <c r="A3443" s="32">
        <v>38755</v>
      </c>
      <c r="B3443" s="33">
        <f t="shared" si="593"/>
        <v>2</v>
      </c>
      <c r="C3443" s="33">
        <f t="shared" si="594"/>
        <v>2006</v>
      </c>
      <c r="D3443" s="34">
        <v>0.94099999999999995</v>
      </c>
      <c r="F3443" s="32">
        <v>40416</v>
      </c>
      <c r="G3443" s="33">
        <f t="shared" si="595"/>
        <v>8</v>
      </c>
      <c r="H3443" s="33">
        <f t="shared" si="596"/>
        <v>2010</v>
      </c>
      <c r="I3443" s="34">
        <v>3.85</v>
      </c>
      <c r="K3443" s="32">
        <v>36321</v>
      </c>
      <c r="L3443" s="33">
        <f t="shared" si="597"/>
        <v>6</v>
      </c>
      <c r="M3443" s="33">
        <f t="shared" si="598"/>
        <v>1999</v>
      </c>
      <c r="N3443" s="34">
        <v>17.82</v>
      </c>
      <c r="P3443" s="32">
        <v>36825</v>
      </c>
      <c r="Q3443" s="33">
        <f t="shared" si="599"/>
        <v>10</v>
      </c>
      <c r="R3443" s="33">
        <f t="shared" si="600"/>
        <v>2000</v>
      </c>
      <c r="S3443" s="34">
        <v>31.48</v>
      </c>
    </row>
    <row r="3444" spans="1:19">
      <c r="A3444" s="32">
        <v>38756</v>
      </c>
      <c r="B3444" s="33">
        <f t="shared" si="593"/>
        <v>2</v>
      </c>
      <c r="C3444" s="33">
        <f t="shared" si="594"/>
        <v>2006</v>
      </c>
      <c r="D3444" s="34">
        <v>0.92100000000000004</v>
      </c>
      <c r="F3444" s="32">
        <v>40417</v>
      </c>
      <c r="G3444" s="33">
        <f t="shared" si="595"/>
        <v>8</v>
      </c>
      <c r="H3444" s="33">
        <f t="shared" si="596"/>
        <v>2010</v>
      </c>
      <c r="I3444" s="34">
        <v>3.75</v>
      </c>
      <c r="K3444" s="32">
        <v>36322</v>
      </c>
      <c r="L3444" s="33">
        <f t="shared" si="597"/>
        <v>6</v>
      </c>
      <c r="M3444" s="33">
        <f t="shared" si="598"/>
        <v>1999</v>
      </c>
      <c r="N3444" s="34">
        <v>18.45</v>
      </c>
      <c r="P3444" s="32">
        <v>36826</v>
      </c>
      <c r="Q3444" s="33">
        <f t="shared" si="599"/>
        <v>10</v>
      </c>
      <c r="R3444" s="33">
        <f t="shared" si="600"/>
        <v>2000</v>
      </c>
      <c r="S3444" s="34">
        <v>31.31</v>
      </c>
    </row>
    <row r="3445" spans="1:19">
      <c r="A3445" s="32">
        <v>38757</v>
      </c>
      <c r="B3445" s="33">
        <f t="shared" si="593"/>
        <v>2</v>
      </c>
      <c r="C3445" s="33">
        <f t="shared" si="594"/>
        <v>2006</v>
      </c>
      <c r="D3445" s="34">
        <v>0.91400000000000003</v>
      </c>
      <c r="F3445" s="32">
        <v>40420</v>
      </c>
      <c r="G3445" s="33">
        <f t="shared" si="595"/>
        <v>8</v>
      </c>
      <c r="H3445" s="33">
        <f t="shared" si="596"/>
        <v>2010</v>
      </c>
      <c r="I3445" s="34">
        <v>3.77</v>
      </c>
      <c r="K3445" s="32">
        <v>36325</v>
      </c>
      <c r="L3445" s="33">
        <f t="shared" si="597"/>
        <v>6</v>
      </c>
      <c r="M3445" s="33">
        <f t="shared" si="598"/>
        <v>1999</v>
      </c>
      <c r="N3445" s="34">
        <v>18.239999999999998</v>
      </c>
      <c r="P3445" s="32">
        <v>36829</v>
      </c>
      <c r="Q3445" s="33">
        <f t="shared" si="599"/>
        <v>10</v>
      </c>
      <c r="R3445" s="33">
        <f t="shared" si="600"/>
        <v>2000</v>
      </c>
      <c r="S3445" s="34">
        <v>31.09</v>
      </c>
    </row>
    <row r="3446" spans="1:19">
      <c r="A3446" s="32">
        <v>38758</v>
      </c>
      <c r="B3446" s="33">
        <f t="shared" si="593"/>
        <v>2</v>
      </c>
      <c r="C3446" s="33">
        <f t="shared" si="594"/>
        <v>2006</v>
      </c>
      <c r="D3446" s="34">
        <v>0.91400000000000003</v>
      </c>
      <c r="F3446" s="32">
        <v>40421</v>
      </c>
      <c r="G3446" s="33">
        <f t="shared" si="595"/>
        <v>8</v>
      </c>
      <c r="H3446" s="33">
        <f t="shared" si="596"/>
        <v>2010</v>
      </c>
      <c r="I3446" s="34">
        <v>3.8</v>
      </c>
      <c r="K3446" s="32">
        <v>36326</v>
      </c>
      <c r="L3446" s="33">
        <f t="shared" si="597"/>
        <v>6</v>
      </c>
      <c r="M3446" s="33">
        <f t="shared" si="598"/>
        <v>1999</v>
      </c>
      <c r="N3446" s="34">
        <v>18.61</v>
      </c>
      <c r="P3446" s="32">
        <v>36830</v>
      </c>
      <c r="Q3446" s="33">
        <f t="shared" si="599"/>
        <v>10</v>
      </c>
      <c r="R3446" s="33">
        <f t="shared" si="600"/>
        <v>2000</v>
      </c>
      <c r="S3446" s="34">
        <v>30.15</v>
      </c>
    </row>
    <row r="3447" spans="1:19">
      <c r="A3447" s="32">
        <v>38761</v>
      </c>
      <c r="B3447" s="33">
        <f t="shared" si="593"/>
        <v>2</v>
      </c>
      <c r="C3447" s="33">
        <f t="shared" si="594"/>
        <v>2006</v>
      </c>
      <c r="D3447" s="34">
        <v>0.90600000000000003</v>
      </c>
      <c r="F3447" s="32">
        <v>40422</v>
      </c>
      <c r="G3447" s="33">
        <f t="shared" si="595"/>
        <v>9</v>
      </c>
      <c r="H3447" s="33">
        <f t="shared" si="596"/>
        <v>2010</v>
      </c>
      <c r="I3447" s="34">
        <v>3.73</v>
      </c>
      <c r="K3447" s="32">
        <v>36327</v>
      </c>
      <c r="L3447" s="33">
        <f t="shared" si="597"/>
        <v>6</v>
      </c>
      <c r="M3447" s="33">
        <f t="shared" si="598"/>
        <v>1999</v>
      </c>
      <c r="N3447" s="34">
        <v>17.920000000000002</v>
      </c>
      <c r="P3447" s="32">
        <v>36831</v>
      </c>
      <c r="Q3447" s="33">
        <f t="shared" si="599"/>
        <v>11</v>
      </c>
      <c r="R3447" s="33">
        <f t="shared" si="600"/>
        <v>2000</v>
      </c>
      <c r="S3447" s="34">
        <v>31.62</v>
      </c>
    </row>
    <row r="3448" spans="1:19">
      <c r="A3448" s="32">
        <v>38762</v>
      </c>
      <c r="B3448" s="33">
        <f t="shared" si="593"/>
        <v>2</v>
      </c>
      <c r="C3448" s="33">
        <f t="shared" si="594"/>
        <v>2006</v>
      </c>
      <c r="D3448" s="34">
        <v>0.876</v>
      </c>
      <c r="F3448" s="32">
        <v>40423</v>
      </c>
      <c r="G3448" s="33">
        <f t="shared" si="595"/>
        <v>9</v>
      </c>
      <c r="H3448" s="33">
        <f t="shared" si="596"/>
        <v>2010</v>
      </c>
      <c r="I3448" s="34">
        <v>3.74</v>
      </c>
      <c r="K3448" s="32">
        <v>36328</v>
      </c>
      <c r="L3448" s="33">
        <f t="shared" si="597"/>
        <v>6</v>
      </c>
      <c r="M3448" s="33">
        <f t="shared" si="598"/>
        <v>1999</v>
      </c>
      <c r="N3448" s="34">
        <v>18.25</v>
      </c>
      <c r="P3448" s="32">
        <v>36832</v>
      </c>
      <c r="Q3448" s="33">
        <f t="shared" si="599"/>
        <v>11</v>
      </c>
      <c r="R3448" s="33">
        <f t="shared" si="600"/>
        <v>2000</v>
      </c>
      <c r="S3448" s="34">
        <v>30.81</v>
      </c>
    </row>
    <row r="3449" spans="1:19">
      <c r="A3449" s="32">
        <v>38763</v>
      </c>
      <c r="B3449" s="33">
        <f t="shared" si="593"/>
        <v>2</v>
      </c>
      <c r="C3449" s="33">
        <f t="shared" si="594"/>
        <v>2006</v>
      </c>
      <c r="D3449" s="34">
        <v>0.85799999999999998</v>
      </c>
      <c r="F3449" s="32">
        <v>40424</v>
      </c>
      <c r="G3449" s="33">
        <f t="shared" si="595"/>
        <v>9</v>
      </c>
      <c r="H3449" s="33">
        <f t="shared" si="596"/>
        <v>2010</v>
      </c>
      <c r="I3449" s="34">
        <v>3.74</v>
      </c>
      <c r="K3449" s="32">
        <v>36329</v>
      </c>
      <c r="L3449" s="33">
        <f t="shared" si="597"/>
        <v>6</v>
      </c>
      <c r="M3449" s="33">
        <f t="shared" si="598"/>
        <v>1999</v>
      </c>
      <c r="N3449" s="34">
        <v>18.010000000000002</v>
      </c>
      <c r="P3449" s="32">
        <v>36833</v>
      </c>
      <c r="Q3449" s="33">
        <f t="shared" si="599"/>
        <v>11</v>
      </c>
      <c r="R3449" s="33">
        <f t="shared" si="600"/>
        <v>2000</v>
      </c>
      <c r="S3449" s="34">
        <v>30.81</v>
      </c>
    </row>
    <row r="3450" spans="1:19">
      <c r="A3450" s="32">
        <v>38764</v>
      </c>
      <c r="B3450" s="33">
        <f t="shared" si="593"/>
        <v>2</v>
      </c>
      <c r="C3450" s="33">
        <f t="shared" si="594"/>
        <v>2006</v>
      </c>
      <c r="D3450" s="34">
        <v>0.88500000000000001</v>
      </c>
      <c r="F3450" s="32">
        <v>40428</v>
      </c>
      <c r="G3450" s="33">
        <f t="shared" si="595"/>
        <v>9</v>
      </c>
      <c r="H3450" s="33">
        <f t="shared" si="596"/>
        <v>2010</v>
      </c>
      <c r="I3450" s="34">
        <v>3.82</v>
      </c>
      <c r="K3450" s="32">
        <v>36332</v>
      </c>
      <c r="L3450" s="33">
        <f t="shared" si="597"/>
        <v>6</v>
      </c>
      <c r="M3450" s="33">
        <f t="shared" si="598"/>
        <v>1999</v>
      </c>
      <c r="N3450" s="34">
        <v>17.79</v>
      </c>
      <c r="P3450" s="32">
        <v>36836</v>
      </c>
      <c r="Q3450" s="33">
        <f t="shared" si="599"/>
        <v>11</v>
      </c>
      <c r="R3450" s="33">
        <f t="shared" si="600"/>
        <v>2000</v>
      </c>
      <c r="S3450" s="34">
        <v>31</v>
      </c>
    </row>
    <row r="3451" spans="1:19">
      <c r="A3451" s="32">
        <v>38765</v>
      </c>
      <c r="B3451" s="33">
        <f t="shared" si="593"/>
        <v>2</v>
      </c>
      <c r="C3451" s="33">
        <f t="shared" si="594"/>
        <v>2006</v>
      </c>
      <c r="D3451" s="34">
        <v>0.91600000000000004</v>
      </c>
      <c r="F3451" s="32">
        <v>40429</v>
      </c>
      <c r="G3451" s="33">
        <f t="shared" si="595"/>
        <v>9</v>
      </c>
      <c r="H3451" s="33">
        <f t="shared" si="596"/>
        <v>2010</v>
      </c>
      <c r="I3451" s="34">
        <v>3.81</v>
      </c>
      <c r="K3451" s="32">
        <v>36333</v>
      </c>
      <c r="L3451" s="33">
        <f t="shared" si="597"/>
        <v>6</v>
      </c>
      <c r="M3451" s="33">
        <f t="shared" si="598"/>
        <v>1999</v>
      </c>
      <c r="N3451" s="34">
        <v>17.62</v>
      </c>
      <c r="P3451" s="32">
        <v>36837</v>
      </c>
      <c r="Q3451" s="33">
        <f t="shared" si="599"/>
        <v>11</v>
      </c>
      <c r="R3451" s="33">
        <f t="shared" si="600"/>
        <v>2000</v>
      </c>
      <c r="S3451" s="34">
        <v>31.59</v>
      </c>
    </row>
    <row r="3452" spans="1:19">
      <c r="A3452" s="32">
        <v>38769</v>
      </c>
      <c r="B3452" s="33">
        <f t="shared" si="593"/>
        <v>2</v>
      </c>
      <c r="C3452" s="33">
        <f t="shared" si="594"/>
        <v>2006</v>
      </c>
      <c r="D3452" s="34">
        <v>0.93500000000000005</v>
      </c>
      <c r="F3452" s="32">
        <v>40430</v>
      </c>
      <c r="G3452" s="33">
        <f t="shared" si="595"/>
        <v>9</v>
      </c>
      <c r="H3452" s="33">
        <f t="shared" si="596"/>
        <v>2010</v>
      </c>
      <c r="I3452" s="34">
        <v>3.79</v>
      </c>
      <c r="K3452" s="32">
        <v>36334</v>
      </c>
      <c r="L3452" s="33">
        <f t="shared" si="597"/>
        <v>6</v>
      </c>
      <c r="M3452" s="33">
        <f t="shared" si="598"/>
        <v>1999</v>
      </c>
      <c r="N3452" s="34">
        <v>18.420000000000002</v>
      </c>
      <c r="P3452" s="32">
        <v>36838</v>
      </c>
      <c r="Q3452" s="33">
        <f t="shared" si="599"/>
        <v>11</v>
      </c>
      <c r="R3452" s="33">
        <f t="shared" si="600"/>
        <v>2000</v>
      </c>
      <c r="S3452" s="34">
        <v>31.3</v>
      </c>
    </row>
    <row r="3453" spans="1:19">
      <c r="A3453" s="32">
        <v>38770</v>
      </c>
      <c r="B3453" s="33">
        <f t="shared" si="593"/>
        <v>2</v>
      </c>
      <c r="C3453" s="33">
        <f t="shared" si="594"/>
        <v>2006</v>
      </c>
      <c r="D3453" s="34">
        <v>0.90900000000000003</v>
      </c>
      <c r="F3453" s="32">
        <v>40431</v>
      </c>
      <c r="G3453" s="33">
        <f t="shared" si="595"/>
        <v>9</v>
      </c>
      <c r="H3453" s="33">
        <f t="shared" si="596"/>
        <v>2010</v>
      </c>
      <c r="I3453" s="34">
        <v>3.79</v>
      </c>
      <c r="K3453" s="32">
        <v>36335</v>
      </c>
      <c r="L3453" s="33">
        <f t="shared" si="597"/>
        <v>6</v>
      </c>
      <c r="M3453" s="33">
        <f t="shared" si="598"/>
        <v>1999</v>
      </c>
      <c r="N3453" s="34">
        <v>18.260000000000002</v>
      </c>
      <c r="P3453" s="32">
        <v>36839</v>
      </c>
      <c r="Q3453" s="33">
        <f t="shared" si="599"/>
        <v>11</v>
      </c>
      <c r="R3453" s="33">
        <f t="shared" si="600"/>
        <v>2000</v>
      </c>
      <c r="S3453" s="34">
        <v>31.79</v>
      </c>
    </row>
    <row r="3454" spans="1:19">
      <c r="A3454" s="32">
        <v>38771</v>
      </c>
      <c r="B3454" s="33">
        <f t="shared" si="593"/>
        <v>2</v>
      </c>
      <c r="C3454" s="33">
        <f t="shared" si="594"/>
        <v>2006</v>
      </c>
      <c r="D3454" s="34">
        <v>0.91400000000000003</v>
      </c>
      <c r="F3454" s="32">
        <v>40434</v>
      </c>
      <c r="G3454" s="33">
        <f t="shared" si="595"/>
        <v>9</v>
      </c>
      <c r="H3454" s="33">
        <f t="shared" si="596"/>
        <v>2010</v>
      </c>
      <c r="I3454" s="34">
        <v>3.83</v>
      </c>
      <c r="K3454" s="32">
        <v>36336</v>
      </c>
      <c r="L3454" s="33">
        <f t="shared" si="597"/>
        <v>6</v>
      </c>
      <c r="M3454" s="33">
        <f t="shared" si="598"/>
        <v>1999</v>
      </c>
      <c r="N3454" s="34">
        <v>18.170000000000002</v>
      </c>
      <c r="P3454" s="32">
        <v>36840</v>
      </c>
      <c r="Q3454" s="33">
        <f t="shared" si="599"/>
        <v>11</v>
      </c>
      <c r="R3454" s="33">
        <f t="shared" si="600"/>
        <v>2000</v>
      </c>
      <c r="S3454" s="34">
        <v>32.26</v>
      </c>
    </row>
    <row r="3455" spans="1:19">
      <c r="A3455" s="32">
        <v>38772</v>
      </c>
      <c r="B3455" s="33">
        <f t="shared" si="593"/>
        <v>2</v>
      </c>
      <c r="C3455" s="33">
        <f t="shared" si="594"/>
        <v>2006</v>
      </c>
      <c r="D3455" s="34">
        <v>0.93600000000000005</v>
      </c>
      <c r="F3455" s="32">
        <v>40435</v>
      </c>
      <c r="G3455" s="33">
        <f t="shared" si="595"/>
        <v>9</v>
      </c>
      <c r="H3455" s="33">
        <f t="shared" si="596"/>
        <v>2010</v>
      </c>
      <c r="I3455" s="34">
        <v>3.98</v>
      </c>
      <c r="K3455" s="32">
        <v>36339</v>
      </c>
      <c r="L3455" s="33">
        <f t="shared" si="597"/>
        <v>6</v>
      </c>
      <c r="M3455" s="33">
        <f t="shared" si="598"/>
        <v>1999</v>
      </c>
      <c r="N3455" s="34">
        <v>18.22</v>
      </c>
      <c r="P3455" s="32">
        <v>36843</v>
      </c>
      <c r="Q3455" s="33">
        <f t="shared" si="599"/>
        <v>11</v>
      </c>
      <c r="R3455" s="33">
        <f t="shared" si="600"/>
        <v>2000</v>
      </c>
      <c r="S3455" s="34">
        <v>32.5</v>
      </c>
    </row>
    <row r="3456" spans="1:19">
      <c r="A3456" s="32">
        <v>38775</v>
      </c>
      <c r="B3456" s="33">
        <f t="shared" si="593"/>
        <v>2</v>
      </c>
      <c r="C3456" s="33">
        <f t="shared" si="594"/>
        <v>2006</v>
      </c>
      <c r="D3456" s="34">
        <v>0.90300000000000002</v>
      </c>
      <c r="F3456" s="32">
        <v>40436</v>
      </c>
      <c r="G3456" s="33">
        <f t="shared" si="595"/>
        <v>9</v>
      </c>
      <c r="H3456" s="33">
        <f t="shared" si="596"/>
        <v>2010</v>
      </c>
      <c r="I3456" s="34">
        <v>4.0599999999999996</v>
      </c>
      <c r="K3456" s="32">
        <v>36340</v>
      </c>
      <c r="L3456" s="33">
        <f t="shared" si="597"/>
        <v>6</v>
      </c>
      <c r="M3456" s="33">
        <f t="shared" si="598"/>
        <v>1999</v>
      </c>
      <c r="N3456" s="34">
        <v>18.559999999999999</v>
      </c>
      <c r="P3456" s="32">
        <v>36844</v>
      </c>
      <c r="Q3456" s="33">
        <f t="shared" si="599"/>
        <v>11</v>
      </c>
      <c r="R3456" s="33">
        <f t="shared" si="600"/>
        <v>2000</v>
      </c>
      <c r="S3456" s="34">
        <v>33.049999999999997</v>
      </c>
    </row>
    <row r="3457" spans="1:19">
      <c r="A3457" s="32">
        <v>38776</v>
      </c>
      <c r="B3457" s="33">
        <f t="shared" si="593"/>
        <v>2</v>
      </c>
      <c r="C3457" s="33">
        <f t="shared" si="594"/>
        <v>2006</v>
      </c>
      <c r="D3457" s="34">
        <v>0.90300000000000002</v>
      </c>
      <c r="F3457" s="32">
        <v>40437</v>
      </c>
      <c r="G3457" s="33">
        <f t="shared" si="595"/>
        <v>9</v>
      </c>
      <c r="H3457" s="33">
        <f t="shared" si="596"/>
        <v>2010</v>
      </c>
      <c r="I3457" s="34">
        <v>4.09</v>
      </c>
      <c r="K3457" s="32">
        <v>36341</v>
      </c>
      <c r="L3457" s="33">
        <f t="shared" si="597"/>
        <v>6</v>
      </c>
      <c r="M3457" s="33">
        <f t="shared" si="598"/>
        <v>1999</v>
      </c>
      <c r="N3457" s="34">
        <v>19.329999999999998</v>
      </c>
      <c r="P3457" s="32">
        <v>36845</v>
      </c>
      <c r="Q3457" s="33">
        <f t="shared" si="599"/>
        <v>11</v>
      </c>
      <c r="R3457" s="33">
        <f t="shared" si="600"/>
        <v>2000</v>
      </c>
      <c r="S3457" s="34">
        <v>33.82</v>
      </c>
    </row>
    <row r="3458" spans="1:19">
      <c r="A3458" s="32">
        <v>38777</v>
      </c>
      <c r="B3458" s="33">
        <f t="shared" si="593"/>
        <v>3</v>
      </c>
      <c r="C3458" s="33">
        <f t="shared" si="594"/>
        <v>2006</v>
      </c>
      <c r="D3458" s="34">
        <v>0.90100000000000002</v>
      </c>
      <c r="F3458" s="32">
        <v>40438</v>
      </c>
      <c r="G3458" s="33">
        <f t="shared" si="595"/>
        <v>9</v>
      </c>
      <c r="H3458" s="33">
        <f t="shared" si="596"/>
        <v>2010</v>
      </c>
      <c r="I3458" s="34">
        <v>4.1100000000000003</v>
      </c>
      <c r="K3458" s="32">
        <v>36342</v>
      </c>
      <c r="L3458" s="33">
        <f t="shared" si="597"/>
        <v>7</v>
      </c>
      <c r="M3458" s="33">
        <f t="shared" si="598"/>
        <v>1999</v>
      </c>
      <c r="N3458" s="34">
        <v>19.39</v>
      </c>
      <c r="P3458" s="32">
        <v>36846</v>
      </c>
      <c r="Q3458" s="33">
        <f t="shared" si="599"/>
        <v>11</v>
      </c>
      <c r="R3458" s="33">
        <f t="shared" si="600"/>
        <v>2000</v>
      </c>
      <c r="S3458" s="34">
        <v>34.159999999999997</v>
      </c>
    </row>
    <row r="3459" spans="1:19">
      <c r="A3459" s="32">
        <v>38778</v>
      </c>
      <c r="B3459" s="33">
        <f t="shared" si="593"/>
        <v>3</v>
      </c>
      <c r="C3459" s="33">
        <f t="shared" si="594"/>
        <v>2006</v>
      </c>
      <c r="D3459" s="34">
        <v>0.89900000000000002</v>
      </c>
      <c r="F3459" s="32">
        <v>40441</v>
      </c>
      <c r="G3459" s="33">
        <f t="shared" si="595"/>
        <v>9</v>
      </c>
      <c r="H3459" s="33">
        <f t="shared" si="596"/>
        <v>2010</v>
      </c>
      <c r="I3459" s="34">
        <v>4.01</v>
      </c>
      <c r="K3459" s="32">
        <v>36343</v>
      </c>
      <c r="L3459" s="33">
        <f t="shared" si="597"/>
        <v>7</v>
      </c>
      <c r="M3459" s="33">
        <f t="shared" si="598"/>
        <v>1999</v>
      </c>
      <c r="N3459" s="34">
        <v>19.7</v>
      </c>
      <c r="P3459" s="32">
        <v>36847</v>
      </c>
      <c r="Q3459" s="33">
        <f t="shared" si="599"/>
        <v>11</v>
      </c>
      <c r="R3459" s="33">
        <f t="shared" si="600"/>
        <v>2000</v>
      </c>
      <c r="S3459" s="34">
        <v>33.090000000000003</v>
      </c>
    </row>
    <row r="3460" spans="1:19">
      <c r="A3460" s="32">
        <v>38779</v>
      </c>
      <c r="B3460" s="33">
        <f t="shared" si="593"/>
        <v>3</v>
      </c>
      <c r="C3460" s="33">
        <f t="shared" si="594"/>
        <v>2006</v>
      </c>
      <c r="D3460" s="34">
        <v>0.90100000000000002</v>
      </c>
      <c r="F3460" s="32">
        <v>40442</v>
      </c>
      <c r="G3460" s="33">
        <f t="shared" si="595"/>
        <v>9</v>
      </c>
      <c r="H3460" s="33">
        <f t="shared" si="596"/>
        <v>2010</v>
      </c>
      <c r="I3460" s="34">
        <v>3.95</v>
      </c>
      <c r="K3460" s="32">
        <v>36347</v>
      </c>
      <c r="L3460" s="33">
        <f t="shared" si="597"/>
        <v>7</v>
      </c>
      <c r="M3460" s="33">
        <f t="shared" si="598"/>
        <v>1999</v>
      </c>
      <c r="N3460" s="34">
        <v>19.78</v>
      </c>
      <c r="P3460" s="32">
        <v>36850</v>
      </c>
      <c r="Q3460" s="33">
        <f t="shared" si="599"/>
        <v>11</v>
      </c>
      <c r="R3460" s="33">
        <f t="shared" si="600"/>
        <v>2000</v>
      </c>
      <c r="S3460" s="34">
        <v>34.229999999999997</v>
      </c>
    </row>
    <row r="3461" spans="1:19">
      <c r="A3461" s="32">
        <v>38782</v>
      </c>
      <c r="B3461" s="33">
        <f t="shared" si="593"/>
        <v>3</v>
      </c>
      <c r="C3461" s="33">
        <f t="shared" si="594"/>
        <v>2006</v>
      </c>
      <c r="D3461" s="34">
        <v>0.88100000000000001</v>
      </c>
      <c r="F3461" s="32">
        <v>40443</v>
      </c>
      <c r="G3461" s="33">
        <f t="shared" si="595"/>
        <v>9</v>
      </c>
      <c r="H3461" s="33">
        <f t="shared" si="596"/>
        <v>2010</v>
      </c>
      <c r="I3461" s="34">
        <v>4.0199999999999996</v>
      </c>
      <c r="K3461" s="32">
        <v>36348</v>
      </c>
      <c r="L3461" s="33">
        <f t="shared" si="597"/>
        <v>7</v>
      </c>
      <c r="M3461" s="33">
        <f t="shared" si="598"/>
        <v>1999</v>
      </c>
      <c r="N3461" s="34">
        <v>19.98</v>
      </c>
      <c r="P3461" s="32">
        <v>36851</v>
      </c>
      <c r="Q3461" s="33">
        <f t="shared" si="599"/>
        <v>11</v>
      </c>
      <c r="R3461" s="33">
        <f t="shared" si="600"/>
        <v>2000</v>
      </c>
      <c r="S3461" s="34">
        <v>33.33</v>
      </c>
    </row>
    <row r="3462" spans="1:19">
      <c r="A3462" s="32">
        <v>38783</v>
      </c>
      <c r="B3462" s="33">
        <f t="shared" si="593"/>
        <v>3</v>
      </c>
      <c r="C3462" s="33">
        <f t="shared" si="594"/>
        <v>2006</v>
      </c>
      <c r="D3462" s="34">
        <v>0.88</v>
      </c>
      <c r="F3462" s="32">
        <v>40444</v>
      </c>
      <c r="G3462" s="33">
        <f t="shared" si="595"/>
        <v>9</v>
      </c>
      <c r="H3462" s="33">
        <f t="shared" si="596"/>
        <v>2010</v>
      </c>
      <c r="I3462" s="34">
        <v>4.08</v>
      </c>
      <c r="K3462" s="32">
        <v>36349</v>
      </c>
      <c r="L3462" s="33">
        <f t="shared" si="597"/>
        <v>7</v>
      </c>
      <c r="M3462" s="33">
        <f t="shared" si="598"/>
        <v>1999</v>
      </c>
      <c r="N3462" s="34">
        <v>19.760000000000002</v>
      </c>
      <c r="P3462" s="32">
        <v>36852</v>
      </c>
      <c r="Q3462" s="33">
        <f t="shared" si="599"/>
        <v>11</v>
      </c>
      <c r="R3462" s="33">
        <f t="shared" si="600"/>
        <v>2000</v>
      </c>
      <c r="S3462" s="34">
        <v>33.11</v>
      </c>
    </row>
    <row r="3463" spans="1:19">
      <c r="A3463" s="32">
        <v>38784</v>
      </c>
      <c r="B3463" s="33">
        <f t="shared" si="593"/>
        <v>3</v>
      </c>
      <c r="C3463" s="33">
        <f t="shared" si="594"/>
        <v>2006</v>
      </c>
      <c r="D3463" s="34">
        <v>0.86599999999999999</v>
      </c>
      <c r="F3463" s="32">
        <v>40445</v>
      </c>
      <c r="G3463" s="33">
        <f t="shared" si="595"/>
        <v>9</v>
      </c>
      <c r="H3463" s="33">
        <f t="shared" si="596"/>
        <v>2010</v>
      </c>
      <c r="I3463" s="34">
        <v>3.97</v>
      </c>
      <c r="K3463" s="32">
        <v>36350</v>
      </c>
      <c r="L3463" s="33">
        <f t="shared" si="597"/>
        <v>7</v>
      </c>
      <c r="M3463" s="33">
        <f t="shared" si="598"/>
        <v>1999</v>
      </c>
      <c r="N3463" s="34">
        <v>19.940000000000001</v>
      </c>
      <c r="P3463" s="32">
        <v>36853</v>
      </c>
      <c r="Q3463" s="33">
        <f t="shared" si="599"/>
        <v>11</v>
      </c>
      <c r="R3463" s="33">
        <f t="shared" si="600"/>
        <v>2000</v>
      </c>
      <c r="S3463" s="34">
        <v>33.29</v>
      </c>
    </row>
    <row r="3464" spans="1:19">
      <c r="A3464" s="32">
        <v>38785</v>
      </c>
      <c r="B3464" s="33">
        <f t="shared" si="593"/>
        <v>3</v>
      </c>
      <c r="C3464" s="33">
        <f t="shared" si="594"/>
        <v>2006</v>
      </c>
      <c r="D3464" s="34">
        <v>0.88300000000000001</v>
      </c>
      <c r="F3464" s="32">
        <v>40448</v>
      </c>
      <c r="G3464" s="33">
        <f t="shared" si="595"/>
        <v>9</v>
      </c>
      <c r="H3464" s="33">
        <f t="shared" si="596"/>
        <v>2010</v>
      </c>
      <c r="I3464" s="34">
        <v>3.8</v>
      </c>
      <c r="K3464" s="32">
        <v>36353</v>
      </c>
      <c r="L3464" s="33">
        <f t="shared" si="597"/>
        <v>7</v>
      </c>
      <c r="M3464" s="33">
        <f t="shared" si="598"/>
        <v>1999</v>
      </c>
      <c r="N3464" s="34">
        <v>19.920000000000002</v>
      </c>
      <c r="P3464" s="32">
        <v>36854</v>
      </c>
      <c r="Q3464" s="33">
        <f t="shared" si="599"/>
        <v>11</v>
      </c>
      <c r="R3464" s="33">
        <f t="shared" si="600"/>
        <v>2000</v>
      </c>
      <c r="S3464" s="34">
        <v>33.35</v>
      </c>
    </row>
    <row r="3465" spans="1:19">
      <c r="A3465" s="32">
        <v>38786</v>
      </c>
      <c r="B3465" s="33">
        <f t="shared" si="593"/>
        <v>3</v>
      </c>
      <c r="C3465" s="33">
        <f t="shared" si="594"/>
        <v>2006</v>
      </c>
      <c r="D3465" s="34">
        <v>0.879</v>
      </c>
      <c r="F3465" s="32">
        <v>40449</v>
      </c>
      <c r="G3465" s="33">
        <f t="shared" si="595"/>
        <v>9</v>
      </c>
      <c r="H3465" s="33">
        <f t="shared" si="596"/>
        <v>2010</v>
      </c>
      <c r="I3465" s="34">
        <v>3.8</v>
      </c>
      <c r="K3465" s="32">
        <v>36354</v>
      </c>
      <c r="L3465" s="33">
        <f t="shared" si="597"/>
        <v>7</v>
      </c>
      <c r="M3465" s="33">
        <f t="shared" si="598"/>
        <v>1999</v>
      </c>
      <c r="N3465" s="34">
        <v>20.329999999999998</v>
      </c>
      <c r="P3465" s="32">
        <v>36857</v>
      </c>
      <c r="Q3465" s="33">
        <f t="shared" si="599"/>
        <v>11</v>
      </c>
      <c r="R3465" s="33">
        <f t="shared" si="600"/>
        <v>2000</v>
      </c>
      <c r="S3465" s="34">
        <v>33.47</v>
      </c>
    </row>
    <row r="3466" spans="1:19">
      <c r="A3466" s="32">
        <v>38789</v>
      </c>
      <c r="B3466" s="33">
        <f t="shared" si="593"/>
        <v>3</v>
      </c>
      <c r="C3466" s="33">
        <f t="shared" si="594"/>
        <v>2006</v>
      </c>
      <c r="D3466" s="34">
        <v>0.90800000000000003</v>
      </c>
      <c r="F3466" s="32">
        <v>40450</v>
      </c>
      <c r="G3466" s="33">
        <f t="shared" si="595"/>
        <v>9</v>
      </c>
      <c r="H3466" s="33">
        <f t="shared" si="596"/>
        <v>2010</v>
      </c>
      <c r="I3466" s="34">
        <v>3.81</v>
      </c>
      <c r="K3466" s="32">
        <v>36355</v>
      </c>
      <c r="L3466" s="33">
        <f t="shared" si="597"/>
        <v>7</v>
      </c>
      <c r="M3466" s="33">
        <f t="shared" si="598"/>
        <v>1999</v>
      </c>
      <c r="N3466" s="34">
        <v>19.89</v>
      </c>
      <c r="P3466" s="32">
        <v>36858</v>
      </c>
      <c r="Q3466" s="33">
        <f t="shared" si="599"/>
        <v>11</v>
      </c>
      <c r="R3466" s="33">
        <f t="shared" si="600"/>
        <v>2000</v>
      </c>
      <c r="S3466" s="34">
        <v>32.590000000000003</v>
      </c>
    </row>
    <row r="3467" spans="1:19">
      <c r="A3467" s="32">
        <v>38790</v>
      </c>
      <c r="B3467" s="33">
        <f t="shared" si="593"/>
        <v>3</v>
      </c>
      <c r="C3467" s="33">
        <f t="shared" si="594"/>
        <v>2006</v>
      </c>
      <c r="D3467" s="34">
        <v>0.92600000000000005</v>
      </c>
      <c r="F3467" s="32">
        <v>40451</v>
      </c>
      <c r="G3467" s="33">
        <f t="shared" si="595"/>
        <v>9</v>
      </c>
      <c r="H3467" s="33">
        <f t="shared" si="596"/>
        <v>2010</v>
      </c>
      <c r="I3467" s="34">
        <v>3.85</v>
      </c>
      <c r="K3467" s="32">
        <v>36356</v>
      </c>
      <c r="L3467" s="33">
        <f t="shared" si="597"/>
        <v>7</v>
      </c>
      <c r="M3467" s="33">
        <f t="shared" si="598"/>
        <v>1999</v>
      </c>
      <c r="N3467" s="34">
        <v>20.260000000000002</v>
      </c>
      <c r="P3467" s="32">
        <v>36859</v>
      </c>
      <c r="Q3467" s="33">
        <f t="shared" si="599"/>
        <v>11</v>
      </c>
      <c r="R3467" s="33">
        <f t="shared" si="600"/>
        <v>2000</v>
      </c>
      <c r="S3467" s="34">
        <v>32.450000000000003</v>
      </c>
    </row>
    <row r="3468" spans="1:19">
      <c r="A3468" s="32">
        <v>38791</v>
      </c>
      <c r="B3468" s="33">
        <f t="shared" si="593"/>
        <v>3</v>
      </c>
      <c r="C3468" s="33">
        <f t="shared" si="594"/>
        <v>2006</v>
      </c>
      <c r="D3468" s="34">
        <v>0.92800000000000005</v>
      </c>
      <c r="F3468" s="32">
        <v>40452</v>
      </c>
      <c r="G3468" s="33">
        <f t="shared" si="595"/>
        <v>10</v>
      </c>
      <c r="H3468" s="33">
        <f t="shared" si="596"/>
        <v>2010</v>
      </c>
      <c r="I3468" s="34">
        <v>3.67</v>
      </c>
      <c r="K3468" s="32">
        <v>36357</v>
      </c>
      <c r="L3468" s="33">
        <f t="shared" si="597"/>
        <v>7</v>
      </c>
      <c r="M3468" s="33">
        <f t="shared" si="598"/>
        <v>1999</v>
      </c>
      <c r="N3468" s="34">
        <v>20.66</v>
      </c>
      <c r="P3468" s="32">
        <v>36860</v>
      </c>
      <c r="Q3468" s="33">
        <f t="shared" si="599"/>
        <v>11</v>
      </c>
      <c r="R3468" s="33">
        <f t="shared" si="600"/>
        <v>2000</v>
      </c>
      <c r="S3468" s="34">
        <v>32.53</v>
      </c>
    </row>
    <row r="3469" spans="1:19">
      <c r="A3469" s="32">
        <v>38792</v>
      </c>
      <c r="B3469" s="33">
        <f t="shared" si="593"/>
        <v>3</v>
      </c>
      <c r="C3469" s="33">
        <f t="shared" si="594"/>
        <v>2006</v>
      </c>
      <c r="D3469" s="34">
        <v>0.94</v>
      </c>
      <c r="F3469" s="32">
        <v>40455</v>
      </c>
      <c r="G3469" s="33">
        <f t="shared" si="595"/>
        <v>10</v>
      </c>
      <c r="H3469" s="33">
        <f t="shared" si="596"/>
        <v>2010</v>
      </c>
      <c r="I3469" s="34">
        <v>3.56</v>
      </c>
      <c r="K3469" s="32">
        <v>36360</v>
      </c>
      <c r="L3469" s="33">
        <f t="shared" si="597"/>
        <v>7</v>
      </c>
      <c r="M3469" s="33">
        <f t="shared" si="598"/>
        <v>1999</v>
      </c>
      <c r="N3469" s="34">
        <v>20.28</v>
      </c>
      <c r="P3469" s="32">
        <v>36861</v>
      </c>
      <c r="Q3469" s="33">
        <f t="shared" si="599"/>
        <v>12</v>
      </c>
      <c r="R3469" s="33">
        <f t="shared" si="600"/>
        <v>2000</v>
      </c>
      <c r="S3469" s="34">
        <v>31.59</v>
      </c>
    </row>
    <row r="3470" spans="1:19">
      <c r="A3470" s="32">
        <v>38793</v>
      </c>
      <c r="B3470" s="33">
        <f t="shared" si="593"/>
        <v>3</v>
      </c>
      <c r="C3470" s="33">
        <f t="shared" si="594"/>
        <v>2006</v>
      </c>
      <c r="D3470" s="34">
        <v>0.93600000000000005</v>
      </c>
      <c r="F3470" s="32">
        <v>40456</v>
      </c>
      <c r="G3470" s="33">
        <f t="shared" si="595"/>
        <v>10</v>
      </c>
      <c r="H3470" s="33">
        <f t="shared" si="596"/>
        <v>2010</v>
      </c>
      <c r="I3470" s="34">
        <v>3.51</v>
      </c>
      <c r="K3470" s="32">
        <v>36361</v>
      </c>
      <c r="L3470" s="33">
        <f t="shared" si="597"/>
        <v>7</v>
      </c>
      <c r="M3470" s="33">
        <f t="shared" si="598"/>
        <v>1999</v>
      </c>
      <c r="N3470" s="34">
        <v>19.38</v>
      </c>
      <c r="P3470" s="32">
        <v>36864</v>
      </c>
      <c r="Q3470" s="33">
        <f t="shared" si="599"/>
        <v>12</v>
      </c>
      <c r="R3470" s="33">
        <f t="shared" si="600"/>
        <v>2000</v>
      </c>
      <c r="S3470" s="34">
        <v>30.37</v>
      </c>
    </row>
    <row r="3471" spans="1:19">
      <c r="A3471" s="32">
        <v>38796</v>
      </c>
      <c r="B3471" s="33">
        <f t="shared" si="593"/>
        <v>3</v>
      </c>
      <c r="C3471" s="33">
        <f t="shared" si="594"/>
        <v>2006</v>
      </c>
      <c r="D3471" s="34">
        <v>0.93600000000000005</v>
      </c>
      <c r="F3471" s="32">
        <v>40457</v>
      </c>
      <c r="G3471" s="33">
        <f t="shared" si="595"/>
        <v>10</v>
      </c>
      <c r="H3471" s="33">
        <f t="shared" si="596"/>
        <v>2010</v>
      </c>
      <c r="I3471" s="34">
        <v>3.56</v>
      </c>
      <c r="K3471" s="32">
        <v>36362</v>
      </c>
      <c r="L3471" s="33">
        <f t="shared" si="597"/>
        <v>7</v>
      </c>
      <c r="M3471" s="33">
        <f t="shared" si="598"/>
        <v>1999</v>
      </c>
      <c r="N3471" s="34">
        <v>19.54</v>
      </c>
      <c r="P3471" s="32">
        <v>36865</v>
      </c>
      <c r="Q3471" s="33">
        <f t="shared" si="599"/>
        <v>12</v>
      </c>
      <c r="R3471" s="33">
        <f t="shared" si="600"/>
        <v>2000</v>
      </c>
      <c r="S3471" s="34">
        <v>28.88</v>
      </c>
    </row>
    <row r="3472" spans="1:19">
      <c r="A3472" s="32">
        <v>38797</v>
      </c>
      <c r="B3472" s="33">
        <f t="shared" si="593"/>
        <v>3</v>
      </c>
      <c r="C3472" s="33">
        <f t="shared" si="594"/>
        <v>2006</v>
      </c>
      <c r="D3472" s="34">
        <v>0.92800000000000005</v>
      </c>
      <c r="F3472" s="32">
        <v>40458</v>
      </c>
      <c r="G3472" s="33">
        <f t="shared" si="595"/>
        <v>10</v>
      </c>
      <c r="H3472" s="33">
        <f t="shared" si="596"/>
        <v>2010</v>
      </c>
      <c r="I3472" s="34">
        <v>3.62</v>
      </c>
      <c r="K3472" s="32">
        <v>36363</v>
      </c>
      <c r="L3472" s="33">
        <f t="shared" si="597"/>
        <v>7</v>
      </c>
      <c r="M3472" s="33">
        <f t="shared" si="598"/>
        <v>1999</v>
      </c>
      <c r="N3472" s="34">
        <v>19.84</v>
      </c>
      <c r="P3472" s="32">
        <v>36866</v>
      </c>
      <c r="Q3472" s="33">
        <f t="shared" si="599"/>
        <v>12</v>
      </c>
      <c r="R3472" s="33">
        <f t="shared" si="600"/>
        <v>2000</v>
      </c>
      <c r="S3472" s="34">
        <v>27.47</v>
      </c>
    </row>
    <row r="3473" spans="1:19">
      <c r="A3473" s="32">
        <v>38798</v>
      </c>
      <c r="B3473" s="33">
        <f t="shared" si="593"/>
        <v>3</v>
      </c>
      <c r="C3473" s="33">
        <f t="shared" si="594"/>
        <v>2006</v>
      </c>
      <c r="D3473" s="34">
        <v>0.92300000000000004</v>
      </c>
      <c r="F3473" s="32">
        <v>40459</v>
      </c>
      <c r="G3473" s="33">
        <f t="shared" si="595"/>
        <v>10</v>
      </c>
      <c r="H3473" s="33">
        <f t="shared" si="596"/>
        <v>2010</v>
      </c>
      <c r="I3473" s="34">
        <v>3.36</v>
      </c>
      <c r="K3473" s="32">
        <v>36364</v>
      </c>
      <c r="L3473" s="33">
        <f t="shared" si="597"/>
        <v>7</v>
      </c>
      <c r="M3473" s="33">
        <f t="shared" si="598"/>
        <v>1999</v>
      </c>
      <c r="N3473" s="34">
        <v>20.41</v>
      </c>
      <c r="P3473" s="32">
        <v>36867</v>
      </c>
      <c r="Q3473" s="33">
        <f t="shared" si="599"/>
        <v>12</v>
      </c>
      <c r="R3473" s="33">
        <f t="shared" si="600"/>
        <v>2000</v>
      </c>
      <c r="S3473" s="34">
        <v>27.85</v>
      </c>
    </row>
    <row r="3474" spans="1:19">
      <c r="A3474" s="32">
        <v>38799</v>
      </c>
      <c r="B3474" s="33">
        <f t="shared" si="593"/>
        <v>3</v>
      </c>
      <c r="C3474" s="33">
        <f t="shared" si="594"/>
        <v>2006</v>
      </c>
      <c r="D3474" s="34">
        <v>0.94</v>
      </c>
      <c r="F3474" s="32">
        <v>40462</v>
      </c>
      <c r="G3474" s="33">
        <f t="shared" si="595"/>
        <v>10</v>
      </c>
      <c r="H3474" s="33">
        <f t="shared" si="596"/>
        <v>2010</v>
      </c>
      <c r="I3474" s="34">
        <v>3.43</v>
      </c>
      <c r="K3474" s="32">
        <v>36367</v>
      </c>
      <c r="L3474" s="33">
        <f t="shared" si="597"/>
        <v>7</v>
      </c>
      <c r="M3474" s="33">
        <f t="shared" si="598"/>
        <v>1999</v>
      </c>
      <c r="N3474" s="34">
        <v>20.49</v>
      </c>
      <c r="P3474" s="32">
        <v>36868</v>
      </c>
      <c r="Q3474" s="33">
        <f t="shared" si="599"/>
        <v>12</v>
      </c>
      <c r="R3474" s="33">
        <f t="shared" si="600"/>
        <v>2000</v>
      </c>
      <c r="S3474" s="34">
        <v>26.85</v>
      </c>
    </row>
    <row r="3475" spans="1:19">
      <c r="A3475" s="32">
        <v>38800</v>
      </c>
      <c r="B3475" s="33">
        <f t="shared" si="593"/>
        <v>3</v>
      </c>
      <c r="C3475" s="33">
        <f t="shared" si="594"/>
        <v>2006</v>
      </c>
      <c r="D3475" s="34">
        <v>0.95399999999999996</v>
      </c>
      <c r="F3475" s="32">
        <v>40463</v>
      </c>
      <c r="G3475" s="33">
        <f t="shared" si="595"/>
        <v>10</v>
      </c>
      <c r="H3475" s="33">
        <f t="shared" si="596"/>
        <v>2010</v>
      </c>
      <c r="I3475" s="34">
        <v>3.4</v>
      </c>
      <c r="K3475" s="32">
        <v>36368</v>
      </c>
      <c r="L3475" s="33">
        <f t="shared" si="597"/>
        <v>7</v>
      </c>
      <c r="M3475" s="33">
        <f t="shared" si="598"/>
        <v>1999</v>
      </c>
      <c r="N3475" s="34">
        <v>20.399999999999999</v>
      </c>
      <c r="P3475" s="32">
        <v>36871</v>
      </c>
      <c r="Q3475" s="33">
        <f t="shared" si="599"/>
        <v>12</v>
      </c>
      <c r="R3475" s="33">
        <f t="shared" si="600"/>
        <v>2000</v>
      </c>
      <c r="S3475" s="34">
        <v>27.28</v>
      </c>
    </row>
    <row r="3476" spans="1:19">
      <c r="A3476" s="32">
        <v>38803</v>
      </c>
      <c r="B3476" s="33">
        <f t="shared" si="593"/>
        <v>3</v>
      </c>
      <c r="C3476" s="33">
        <f t="shared" si="594"/>
        <v>2006</v>
      </c>
      <c r="D3476" s="34">
        <v>0.94599999999999995</v>
      </c>
      <c r="F3476" s="32">
        <v>40464</v>
      </c>
      <c r="G3476" s="33">
        <f t="shared" si="595"/>
        <v>10</v>
      </c>
      <c r="H3476" s="33">
        <f t="shared" si="596"/>
        <v>2010</v>
      </c>
      <c r="I3476" s="34">
        <v>3.58</v>
      </c>
      <c r="K3476" s="32">
        <v>36369</v>
      </c>
      <c r="L3476" s="33">
        <f t="shared" si="597"/>
        <v>7</v>
      </c>
      <c r="M3476" s="33">
        <f t="shared" si="598"/>
        <v>1999</v>
      </c>
      <c r="N3476" s="34">
        <v>20.61</v>
      </c>
      <c r="P3476" s="32">
        <v>36872</v>
      </c>
      <c r="Q3476" s="33">
        <f t="shared" si="599"/>
        <v>12</v>
      </c>
      <c r="R3476" s="33">
        <f t="shared" si="600"/>
        <v>2000</v>
      </c>
      <c r="S3476" s="34">
        <v>26.81</v>
      </c>
    </row>
    <row r="3477" spans="1:19">
      <c r="A3477" s="32">
        <v>38804</v>
      </c>
      <c r="B3477" s="33">
        <f t="shared" si="593"/>
        <v>3</v>
      </c>
      <c r="C3477" s="33">
        <f t="shared" si="594"/>
        <v>2006</v>
      </c>
      <c r="D3477" s="34">
        <v>0.97299999999999998</v>
      </c>
      <c r="F3477" s="32">
        <v>40465</v>
      </c>
      <c r="G3477" s="33">
        <f t="shared" si="595"/>
        <v>10</v>
      </c>
      <c r="H3477" s="33">
        <f t="shared" si="596"/>
        <v>2010</v>
      </c>
      <c r="I3477" s="34">
        <v>3.58</v>
      </c>
      <c r="K3477" s="32">
        <v>36370</v>
      </c>
      <c r="L3477" s="33">
        <f t="shared" si="597"/>
        <v>7</v>
      </c>
      <c r="M3477" s="33">
        <f t="shared" si="598"/>
        <v>1999</v>
      </c>
      <c r="N3477" s="34">
        <v>21.09</v>
      </c>
      <c r="P3477" s="32">
        <v>36873</v>
      </c>
      <c r="Q3477" s="33">
        <f t="shared" si="599"/>
        <v>12</v>
      </c>
      <c r="R3477" s="33">
        <f t="shared" si="600"/>
        <v>2000</v>
      </c>
      <c r="S3477" s="34">
        <v>26.84</v>
      </c>
    </row>
    <row r="3478" spans="1:19">
      <c r="A3478" s="32">
        <v>38805</v>
      </c>
      <c r="B3478" s="33">
        <f t="shared" si="593"/>
        <v>3</v>
      </c>
      <c r="C3478" s="33">
        <f t="shared" si="594"/>
        <v>2006</v>
      </c>
      <c r="D3478" s="34">
        <v>1.008</v>
      </c>
      <c r="F3478" s="32">
        <v>40466</v>
      </c>
      <c r="G3478" s="33">
        <f t="shared" si="595"/>
        <v>10</v>
      </c>
      <c r="H3478" s="33">
        <f t="shared" si="596"/>
        <v>2010</v>
      </c>
      <c r="I3478" s="34">
        <v>3.47</v>
      </c>
      <c r="K3478" s="32">
        <v>36371</v>
      </c>
      <c r="L3478" s="33">
        <f t="shared" si="597"/>
        <v>7</v>
      </c>
      <c r="M3478" s="33">
        <f t="shared" si="598"/>
        <v>1999</v>
      </c>
      <c r="N3478" s="34">
        <v>20.52</v>
      </c>
      <c r="P3478" s="32">
        <v>36874</v>
      </c>
      <c r="Q3478" s="33">
        <f t="shared" si="599"/>
        <v>12</v>
      </c>
      <c r="R3478" s="33">
        <f t="shared" si="600"/>
        <v>2000</v>
      </c>
      <c r="S3478" s="34">
        <v>24.32</v>
      </c>
    </row>
    <row r="3479" spans="1:19">
      <c r="A3479" s="32">
        <v>38806</v>
      </c>
      <c r="B3479" s="33">
        <f t="shared" si="593"/>
        <v>3</v>
      </c>
      <c r="C3479" s="33">
        <f t="shared" si="594"/>
        <v>2006</v>
      </c>
      <c r="D3479" s="34">
        <v>0.995</v>
      </c>
      <c r="F3479" s="32">
        <v>40469</v>
      </c>
      <c r="G3479" s="33">
        <f t="shared" si="595"/>
        <v>10</v>
      </c>
      <c r="H3479" s="33">
        <f t="shared" si="596"/>
        <v>2010</v>
      </c>
      <c r="I3479" s="34">
        <v>3.36</v>
      </c>
      <c r="K3479" s="32">
        <v>36374</v>
      </c>
      <c r="L3479" s="33">
        <f t="shared" si="597"/>
        <v>8</v>
      </c>
      <c r="M3479" s="33">
        <f t="shared" si="598"/>
        <v>1999</v>
      </c>
      <c r="N3479" s="34">
        <v>20.46</v>
      </c>
      <c r="P3479" s="32">
        <v>36875</v>
      </c>
      <c r="Q3479" s="33">
        <f t="shared" si="599"/>
        <v>12</v>
      </c>
      <c r="R3479" s="33">
        <f t="shared" si="600"/>
        <v>2000</v>
      </c>
      <c r="S3479" s="34">
        <v>24.44</v>
      </c>
    </row>
    <row r="3480" spans="1:19">
      <c r="A3480" s="32">
        <v>38807</v>
      </c>
      <c r="B3480" s="33">
        <f t="shared" si="593"/>
        <v>3</v>
      </c>
      <c r="C3480" s="33">
        <f t="shared" si="594"/>
        <v>2006</v>
      </c>
      <c r="D3480" s="34">
        <v>0.96799999999999997</v>
      </c>
      <c r="F3480" s="32">
        <v>40470</v>
      </c>
      <c r="G3480" s="33">
        <f t="shared" si="595"/>
        <v>10</v>
      </c>
      <c r="H3480" s="33">
        <f t="shared" si="596"/>
        <v>2010</v>
      </c>
      <c r="I3480" s="34">
        <v>3.36</v>
      </c>
      <c r="K3480" s="32">
        <v>36375</v>
      </c>
      <c r="L3480" s="33">
        <f t="shared" si="597"/>
        <v>8</v>
      </c>
      <c r="M3480" s="33">
        <f t="shared" si="598"/>
        <v>1999</v>
      </c>
      <c r="N3480" s="34">
        <v>20.21</v>
      </c>
      <c r="P3480" s="32">
        <v>36878</v>
      </c>
      <c r="Q3480" s="33">
        <f t="shared" si="599"/>
        <v>12</v>
      </c>
      <c r="R3480" s="33">
        <f t="shared" si="600"/>
        <v>2000</v>
      </c>
      <c r="S3480" s="34">
        <v>25.11</v>
      </c>
    </row>
    <row r="3481" spans="1:19">
      <c r="A3481" s="32">
        <v>38810</v>
      </c>
      <c r="B3481" s="33">
        <f t="shared" si="593"/>
        <v>4</v>
      </c>
      <c r="C3481" s="33">
        <f t="shared" si="594"/>
        <v>2006</v>
      </c>
      <c r="D3481" s="34">
        <v>0.95599999999999996</v>
      </c>
      <c r="F3481" s="32">
        <v>40471</v>
      </c>
      <c r="G3481" s="33">
        <f t="shared" si="595"/>
        <v>10</v>
      </c>
      <c r="H3481" s="33">
        <f t="shared" si="596"/>
        <v>2010</v>
      </c>
      <c r="I3481" s="34">
        <v>3.46</v>
      </c>
      <c r="K3481" s="32">
        <v>36376</v>
      </c>
      <c r="L3481" s="33">
        <f t="shared" si="597"/>
        <v>8</v>
      </c>
      <c r="M3481" s="33">
        <f t="shared" si="598"/>
        <v>1999</v>
      </c>
      <c r="N3481" s="34">
        <v>20.49</v>
      </c>
      <c r="P3481" s="32">
        <v>36879</v>
      </c>
      <c r="Q3481" s="33">
        <f t="shared" si="599"/>
        <v>12</v>
      </c>
      <c r="R3481" s="33">
        <f t="shared" si="600"/>
        <v>2000</v>
      </c>
      <c r="S3481" s="34">
        <v>24.36</v>
      </c>
    </row>
    <row r="3482" spans="1:19">
      <c r="A3482" s="32">
        <v>38811</v>
      </c>
      <c r="B3482" s="33">
        <f t="shared" si="593"/>
        <v>4</v>
      </c>
      <c r="C3482" s="33">
        <f t="shared" si="594"/>
        <v>2006</v>
      </c>
      <c r="D3482" s="34">
        <v>0.95399999999999996</v>
      </c>
      <c r="F3482" s="32">
        <v>40472</v>
      </c>
      <c r="G3482" s="33">
        <f t="shared" si="595"/>
        <v>10</v>
      </c>
      <c r="H3482" s="33">
        <f t="shared" si="596"/>
        <v>2010</v>
      </c>
      <c r="I3482" s="34">
        <v>3.46</v>
      </c>
      <c r="K3482" s="32">
        <v>36377</v>
      </c>
      <c r="L3482" s="33">
        <f t="shared" si="597"/>
        <v>8</v>
      </c>
      <c r="M3482" s="33">
        <f t="shared" si="598"/>
        <v>1999</v>
      </c>
      <c r="N3482" s="34">
        <v>20.67</v>
      </c>
      <c r="P3482" s="32">
        <v>36880</v>
      </c>
      <c r="Q3482" s="33">
        <f t="shared" si="599"/>
        <v>12</v>
      </c>
      <c r="R3482" s="33">
        <f t="shared" si="600"/>
        <v>2000</v>
      </c>
      <c r="S3482" s="34">
        <v>23.29</v>
      </c>
    </row>
    <row r="3483" spans="1:19">
      <c r="A3483" s="32">
        <v>38812</v>
      </c>
      <c r="B3483" s="33">
        <f t="shared" si="593"/>
        <v>4</v>
      </c>
      <c r="C3483" s="33">
        <f t="shared" si="594"/>
        <v>2006</v>
      </c>
      <c r="D3483" s="34">
        <v>0.96299999999999997</v>
      </c>
      <c r="F3483" s="32">
        <v>40473</v>
      </c>
      <c r="G3483" s="33">
        <f t="shared" si="595"/>
        <v>10</v>
      </c>
      <c r="H3483" s="33">
        <f t="shared" si="596"/>
        <v>2010</v>
      </c>
      <c r="I3483" s="34">
        <v>3.19</v>
      </c>
      <c r="K3483" s="32">
        <v>36378</v>
      </c>
      <c r="L3483" s="33">
        <f t="shared" si="597"/>
        <v>8</v>
      </c>
      <c r="M3483" s="33">
        <f t="shared" si="598"/>
        <v>1999</v>
      </c>
      <c r="N3483" s="34">
        <v>20.89</v>
      </c>
      <c r="P3483" s="32">
        <v>36881</v>
      </c>
      <c r="Q3483" s="33">
        <f t="shared" si="599"/>
        <v>12</v>
      </c>
      <c r="R3483" s="33">
        <f t="shared" si="600"/>
        <v>2000</v>
      </c>
      <c r="S3483" s="34">
        <v>22.4</v>
      </c>
    </row>
    <row r="3484" spans="1:19">
      <c r="A3484" s="32">
        <v>38813</v>
      </c>
      <c r="B3484" s="33">
        <f t="shared" si="593"/>
        <v>4</v>
      </c>
      <c r="C3484" s="33">
        <f t="shared" si="594"/>
        <v>2006</v>
      </c>
      <c r="D3484" s="34">
        <v>0.97299999999999998</v>
      </c>
      <c r="F3484" s="32">
        <v>40476</v>
      </c>
      <c r="G3484" s="33">
        <f t="shared" si="595"/>
        <v>10</v>
      </c>
      <c r="H3484" s="33">
        <f t="shared" si="596"/>
        <v>2010</v>
      </c>
      <c r="I3484" s="34">
        <v>3.18</v>
      </c>
      <c r="K3484" s="32">
        <v>36381</v>
      </c>
      <c r="L3484" s="33">
        <f t="shared" si="597"/>
        <v>8</v>
      </c>
      <c r="M3484" s="33">
        <f t="shared" si="598"/>
        <v>1999</v>
      </c>
      <c r="N3484" s="34">
        <v>21.26</v>
      </c>
      <c r="P3484" s="32">
        <v>36882</v>
      </c>
      <c r="Q3484" s="33">
        <f t="shared" si="599"/>
        <v>12</v>
      </c>
      <c r="R3484" s="33">
        <f t="shared" si="600"/>
        <v>2000</v>
      </c>
      <c r="S3484" s="34">
        <v>22.23</v>
      </c>
    </row>
    <row r="3485" spans="1:19">
      <c r="A3485" s="32">
        <v>38814</v>
      </c>
      <c r="B3485" s="33">
        <f t="shared" si="593"/>
        <v>4</v>
      </c>
      <c r="C3485" s="33">
        <f t="shared" si="594"/>
        <v>2006</v>
      </c>
      <c r="D3485" s="34">
        <v>0.96799999999999997</v>
      </c>
      <c r="F3485" s="32">
        <v>40477</v>
      </c>
      <c r="G3485" s="33">
        <f t="shared" si="595"/>
        <v>10</v>
      </c>
      <c r="H3485" s="33">
        <f t="shared" si="596"/>
        <v>2010</v>
      </c>
      <c r="I3485" s="34">
        <v>3.28</v>
      </c>
      <c r="K3485" s="32">
        <v>36382</v>
      </c>
      <c r="L3485" s="33">
        <f t="shared" si="597"/>
        <v>8</v>
      </c>
      <c r="M3485" s="33">
        <f t="shared" si="598"/>
        <v>1999</v>
      </c>
      <c r="N3485" s="34">
        <v>21.31</v>
      </c>
      <c r="P3485" s="32">
        <v>36887</v>
      </c>
      <c r="Q3485" s="33">
        <f t="shared" si="599"/>
        <v>12</v>
      </c>
      <c r="R3485" s="33">
        <f t="shared" si="600"/>
        <v>2000</v>
      </c>
      <c r="S3485" s="34">
        <v>22.58</v>
      </c>
    </row>
    <row r="3486" spans="1:19">
      <c r="A3486" s="32">
        <v>38817</v>
      </c>
      <c r="B3486" s="33">
        <f t="shared" si="593"/>
        <v>4</v>
      </c>
      <c r="C3486" s="33">
        <f t="shared" si="594"/>
        <v>2006</v>
      </c>
      <c r="D3486" s="34">
        <v>1.01</v>
      </c>
      <c r="F3486" s="32">
        <v>40478</v>
      </c>
      <c r="G3486" s="33">
        <f t="shared" si="595"/>
        <v>10</v>
      </c>
      <c r="H3486" s="33">
        <f t="shared" si="596"/>
        <v>2010</v>
      </c>
      <c r="I3486" s="34">
        <v>3.37</v>
      </c>
      <c r="K3486" s="32">
        <v>36383</v>
      </c>
      <c r="L3486" s="33">
        <f t="shared" si="597"/>
        <v>8</v>
      </c>
      <c r="M3486" s="33">
        <f t="shared" si="598"/>
        <v>1999</v>
      </c>
      <c r="N3486" s="34">
        <v>21.54</v>
      </c>
      <c r="P3486" s="32">
        <v>36888</v>
      </c>
      <c r="Q3486" s="33">
        <f t="shared" si="599"/>
        <v>12</v>
      </c>
      <c r="R3486" s="33">
        <f t="shared" si="600"/>
        <v>2000</v>
      </c>
      <c r="S3486" s="34">
        <v>22.29</v>
      </c>
    </row>
    <row r="3487" spans="1:19">
      <c r="A3487" s="32">
        <v>38818</v>
      </c>
      <c r="B3487" s="33">
        <f t="shared" si="593"/>
        <v>4</v>
      </c>
      <c r="C3487" s="33">
        <f t="shared" si="594"/>
        <v>2006</v>
      </c>
      <c r="D3487" s="34">
        <v>1.036</v>
      </c>
      <c r="F3487" s="32">
        <v>40479</v>
      </c>
      <c r="G3487" s="33">
        <f t="shared" si="595"/>
        <v>10</v>
      </c>
      <c r="H3487" s="33">
        <f t="shared" si="596"/>
        <v>2010</v>
      </c>
      <c r="I3487" s="34">
        <v>3.36</v>
      </c>
      <c r="K3487" s="32">
        <v>36384</v>
      </c>
      <c r="L3487" s="33">
        <f t="shared" si="597"/>
        <v>8</v>
      </c>
      <c r="M3487" s="33">
        <f t="shared" si="598"/>
        <v>1999</v>
      </c>
      <c r="N3487" s="34">
        <v>21.42</v>
      </c>
      <c r="P3487" s="32">
        <v>36889</v>
      </c>
      <c r="Q3487" s="33">
        <f t="shared" si="599"/>
        <v>12</v>
      </c>
      <c r="R3487" s="33">
        <f t="shared" si="600"/>
        <v>2000</v>
      </c>
      <c r="S3487" s="34">
        <v>22.58</v>
      </c>
    </row>
    <row r="3488" spans="1:19">
      <c r="A3488" s="32">
        <v>38819</v>
      </c>
      <c r="B3488" s="33">
        <f t="shared" si="593"/>
        <v>4</v>
      </c>
      <c r="C3488" s="33">
        <f t="shared" si="594"/>
        <v>2006</v>
      </c>
      <c r="D3488" s="34">
        <v>1.0069999999999999</v>
      </c>
      <c r="F3488" s="32">
        <v>40480</v>
      </c>
      <c r="G3488" s="33">
        <f t="shared" si="595"/>
        <v>10</v>
      </c>
      <c r="H3488" s="33">
        <f t="shared" si="596"/>
        <v>2010</v>
      </c>
      <c r="I3488" s="34">
        <v>3.36</v>
      </c>
      <c r="K3488" s="32">
        <v>36385</v>
      </c>
      <c r="L3488" s="33">
        <f t="shared" si="597"/>
        <v>8</v>
      </c>
      <c r="M3488" s="33">
        <f t="shared" si="598"/>
        <v>1999</v>
      </c>
      <c r="N3488" s="34">
        <v>21.67</v>
      </c>
      <c r="P3488" s="32">
        <v>36893</v>
      </c>
      <c r="Q3488" s="33">
        <f t="shared" si="599"/>
        <v>1</v>
      </c>
      <c r="R3488" s="33">
        <f t="shared" si="600"/>
        <v>2001</v>
      </c>
      <c r="S3488" s="34">
        <v>23.43</v>
      </c>
    </row>
    <row r="3489" spans="1:19">
      <c r="A3489" s="32">
        <v>38820</v>
      </c>
      <c r="B3489" s="33">
        <f t="shared" si="593"/>
        <v>4</v>
      </c>
      <c r="C3489" s="33">
        <f t="shared" si="594"/>
        <v>2006</v>
      </c>
      <c r="D3489" s="34">
        <v>1.028</v>
      </c>
      <c r="F3489" s="32">
        <v>40483</v>
      </c>
      <c r="G3489" s="33">
        <f t="shared" si="595"/>
        <v>11</v>
      </c>
      <c r="H3489" s="33">
        <f t="shared" si="596"/>
        <v>2010</v>
      </c>
      <c r="I3489" s="34">
        <v>3.42</v>
      </c>
      <c r="K3489" s="32">
        <v>36388</v>
      </c>
      <c r="L3489" s="33">
        <f t="shared" si="597"/>
        <v>8</v>
      </c>
      <c r="M3489" s="33">
        <f t="shared" si="598"/>
        <v>1999</v>
      </c>
      <c r="N3489" s="34">
        <v>21.34</v>
      </c>
      <c r="P3489" s="32">
        <v>36894</v>
      </c>
      <c r="Q3489" s="33">
        <f t="shared" si="599"/>
        <v>1</v>
      </c>
      <c r="R3489" s="33">
        <f t="shared" si="600"/>
        <v>2001</v>
      </c>
      <c r="S3489" s="34">
        <v>23.44</v>
      </c>
    </row>
    <row r="3490" spans="1:19">
      <c r="A3490" s="32">
        <v>38824</v>
      </c>
      <c r="B3490" s="33">
        <f t="shared" si="593"/>
        <v>4</v>
      </c>
      <c r="C3490" s="33">
        <f t="shared" si="594"/>
        <v>2006</v>
      </c>
      <c r="D3490" s="34">
        <v>1.0309999999999999</v>
      </c>
      <c r="F3490" s="32">
        <v>40484</v>
      </c>
      <c r="G3490" s="33">
        <f t="shared" si="595"/>
        <v>11</v>
      </c>
      <c r="H3490" s="33">
        <f t="shared" si="596"/>
        <v>2010</v>
      </c>
      <c r="I3490" s="34">
        <v>3.2</v>
      </c>
      <c r="K3490" s="32">
        <v>36389</v>
      </c>
      <c r="L3490" s="33">
        <f t="shared" si="597"/>
        <v>8</v>
      </c>
      <c r="M3490" s="33">
        <f t="shared" si="598"/>
        <v>1999</v>
      </c>
      <c r="N3490" s="34">
        <v>21.7</v>
      </c>
      <c r="P3490" s="32">
        <v>36895</v>
      </c>
      <c r="Q3490" s="33">
        <f t="shared" si="599"/>
        <v>1</v>
      </c>
      <c r="R3490" s="33">
        <f t="shared" si="600"/>
        <v>2001</v>
      </c>
      <c r="S3490" s="34">
        <v>24.57</v>
      </c>
    </row>
    <row r="3491" spans="1:19">
      <c r="A3491" s="32">
        <v>38825</v>
      </c>
      <c r="B3491" s="33">
        <f t="shared" si="593"/>
        <v>4</v>
      </c>
      <c r="C3491" s="33">
        <f t="shared" si="594"/>
        <v>2006</v>
      </c>
      <c r="D3491" s="34">
        <v>1.04</v>
      </c>
      <c r="F3491" s="32">
        <v>40485</v>
      </c>
      <c r="G3491" s="33">
        <f t="shared" si="595"/>
        <v>11</v>
      </c>
      <c r="H3491" s="33">
        <f t="shared" si="596"/>
        <v>2010</v>
      </c>
      <c r="I3491" s="34">
        <v>3.35</v>
      </c>
      <c r="K3491" s="32">
        <v>36390</v>
      </c>
      <c r="L3491" s="33">
        <f t="shared" si="597"/>
        <v>8</v>
      </c>
      <c r="M3491" s="33">
        <f t="shared" si="598"/>
        <v>1999</v>
      </c>
      <c r="N3491" s="34">
        <v>21.54</v>
      </c>
      <c r="P3491" s="32">
        <v>36896</v>
      </c>
      <c r="Q3491" s="33">
        <f t="shared" si="599"/>
        <v>1</v>
      </c>
      <c r="R3491" s="33">
        <f t="shared" si="600"/>
        <v>2001</v>
      </c>
      <c r="S3491" s="34">
        <v>24.77</v>
      </c>
    </row>
    <row r="3492" spans="1:19">
      <c r="A3492" s="32">
        <v>38826</v>
      </c>
      <c r="B3492" s="33">
        <f t="shared" ref="B3492:B3555" si="601">+MONTH(A3492)</f>
        <v>4</v>
      </c>
      <c r="C3492" s="33">
        <f t="shared" ref="C3492:C3555" si="602">+YEAR(A3492)</f>
        <v>2006</v>
      </c>
      <c r="D3492" s="34">
        <v>1.044</v>
      </c>
      <c r="F3492" s="32">
        <v>40486</v>
      </c>
      <c r="G3492" s="33">
        <f t="shared" ref="G3492:G3555" si="603">+MONTH(F3492)</f>
        <v>11</v>
      </c>
      <c r="H3492" s="33">
        <f t="shared" ref="H3492:H3555" si="604">+YEAR(F3492)</f>
        <v>2010</v>
      </c>
      <c r="I3492" s="34">
        <v>3.53</v>
      </c>
      <c r="K3492" s="32">
        <v>36391</v>
      </c>
      <c r="L3492" s="33">
        <f t="shared" ref="L3492:L3555" si="605">+MONTH(K3492)</f>
        <v>8</v>
      </c>
      <c r="M3492" s="33">
        <f t="shared" ref="M3492:M3555" si="606">+YEAR(K3492)</f>
        <v>1999</v>
      </c>
      <c r="N3492" s="34">
        <v>21.86</v>
      </c>
      <c r="P3492" s="32">
        <v>36899</v>
      </c>
      <c r="Q3492" s="33">
        <f t="shared" ref="Q3492:Q3555" si="607">+MONTH(P3492)</f>
        <v>1</v>
      </c>
      <c r="R3492" s="33">
        <f t="shared" si="600"/>
        <v>2001</v>
      </c>
      <c r="S3492" s="34">
        <v>24.75</v>
      </c>
    </row>
    <row r="3493" spans="1:19">
      <c r="A3493" s="32">
        <v>38827</v>
      </c>
      <c r="B3493" s="33">
        <f t="shared" si="601"/>
        <v>4</v>
      </c>
      <c r="C3493" s="33">
        <f t="shared" si="602"/>
        <v>2006</v>
      </c>
      <c r="D3493" s="34">
        <v>1.036</v>
      </c>
      <c r="F3493" s="32">
        <v>40487</v>
      </c>
      <c r="G3493" s="33">
        <f t="shared" si="603"/>
        <v>11</v>
      </c>
      <c r="H3493" s="33">
        <f t="shared" si="604"/>
        <v>2010</v>
      </c>
      <c r="I3493" s="34">
        <v>3.47</v>
      </c>
      <c r="K3493" s="32">
        <v>36392</v>
      </c>
      <c r="L3493" s="33">
        <f t="shared" si="605"/>
        <v>8</v>
      </c>
      <c r="M3493" s="33">
        <f t="shared" si="606"/>
        <v>1999</v>
      </c>
      <c r="N3493" s="34">
        <v>21.66</v>
      </c>
      <c r="P3493" s="32">
        <v>36900</v>
      </c>
      <c r="Q3493" s="33">
        <f t="shared" si="607"/>
        <v>1</v>
      </c>
      <c r="R3493" s="33">
        <f t="shared" ref="R3493:R3556" si="608">+YEAR(P3493)</f>
        <v>2001</v>
      </c>
      <c r="S3493" s="34">
        <v>24.13</v>
      </c>
    </row>
    <row r="3494" spans="1:19">
      <c r="A3494" s="32">
        <v>38828</v>
      </c>
      <c r="B3494" s="33">
        <f t="shared" si="601"/>
        <v>4</v>
      </c>
      <c r="C3494" s="33">
        <f t="shared" si="602"/>
        <v>2006</v>
      </c>
      <c r="D3494" s="34">
        <v>1.0349999999999999</v>
      </c>
      <c r="F3494" s="32">
        <v>40490</v>
      </c>
      <c r="G3494" s="33">
        <f t="shared" si="603"/>
        <v>11</v>
      </c>
      <c r="H3494" s="33">
        <f t="shared" si="604"/>
        <v>2010</v>
      </c>
      <c r="I3494" s="34">
        <v>3.49</v>
      </c>
      <c r="K3494" s="32">
        <v>36395</v>
      </c>
      <c r="L3494" s="33">
        <f t="shared" si="605"/>
        <v>8</v>
      </c>
      <c r="M3494" s="33">
        <f t="shared" si="606"/>
        <v>1999</v>
      </c>
      <c r="N3494" s="34">
        <v>21.61</v>
      </c>
      <c r="P3494" s="32">
        <v>36901</v>
      </c>
      <c r="Q3494" s="33">
        <f t="shared" si="607"/>
        <v>1</v>
      </c>
      <c r="R3494" s="33">
        <f t="shared" si="608"/>
        <v>2001</v>
      </c>
      <c r="S3494" s="34">
        <v>24.98</v>
      </c>
    </row>
    <row r="3495" spans="1:19">
      <c r="A3495" s="32">
        <v>38831</v>
      </c>
      <c r="B3495" s="33">
        <f t="shared" si="601"/>
        <v>4</v>
      </c>
      <c r="C3495" s="33">
        <f t="shared" si="602"/>
        <v>2006</v>
      </c>
      <c r="D3495" s="34">
        <v>1.036</v>
      </c>
      <c r="F3495" s="32">
        <v>40491</v>
      </c>
      <c r="G3495" s="33">
        <f t="shared" si="603"/>
        <v>11</v>
      </c>
      <c r="H3495" s="33">
        <f t="shared" si="604"/>
        <v>2010</v>
      </c>
      <c r="I3495" s="34">
        <v>3.76</v>
      </c>
      <c r="K3495" s="32">
        <v>36396</v>
      </c>
      <c r="L3495" s="33">
        <f t="shared" si="605"/>
        <v>8</v>
      </c>
      <c r="M3495" s="33">
        <f t="shared" si="606"/>
        <v>1999</v>
      </c>
      <c r="N3495" s="34">
        <v>21.36</v>
      </c>
      <c r="P3495" s="32">
        <v>36902</v>
      </c>
      <c r="Q3495" s="33">
        <f t="shared" si="607"/>
        <v>1</v>
      </c>
      <c r="R3495" s="33">
        <f t="shared" si="608"/>
        <v>2001</v>
      </c>
      <c r="S3495" s="34">
        <v>25.6</v>
      </c>
    </row>
    <row r="3496" spans="1:19">
      <c r="A3496" s="32">
        <v>38832</v>
      </c>
      <c r="B3496" s="33">
        <f t="shared" si="601"/>
        <v>4</v>
      </c>
      <c r="C3496" s="33">
        <f t="shared" si="602"/>
        <v>2006</v>
      </c>
      <c r="D3496" s="34">
        <v>1.0580000000000001</v>
      </c>
      <c r="F3496" s="32">
        <v>40492</v>
      </c>
      <c r="G3496" s="33">
        <f t="shared" si="603"/>
        <v>11</v>
      </c>
      <c r="H3496" s="33">
        <f t="shared" si="604"/>
        <v>2010</v>
      </c>
      <c r="I3496" s="34">
        <v>4</v>
      </c>
      <c r="K3496" s="32">
        <v>36397</v>
      </c>
      <c r="L3496" s="33">
        <f t="shared" si="605"/>
        <v>8</v>
      </c>
      <c r="M3496" s="33">
        <f t="shared" si="606"/>
        <v>1999</v>
      </c>
      <c r="N3496" s="34">
        <v>20.66</v>
      </c>
      <c r="P3496" s="32">
        <v>36903</v>
      </c>
      <c r="Q3496" s="33">
        <f t="shared" si="607"/>
        <v>1</v>
      </c>
      <c r="R3496" s="33">
        <f t="shared" si="608"/>
        <v>2001</v>
      </c>
      <c r="S3496" s="34">
        <v>25.63</v>
      </c>
    </row>
    <row r="3497" spans="1:19">
      <c r="A3497" s="32">
        <v>38833</v>
      </c>
      <c r="B3497" s="33">
        <f t="shared" si="601"/>
        <v>4</v>
      </c>
      <c r="C3497" s="33">
        <f t="shared" si="602"/>
        <v>2006</v>
      </c>
      <c r="D3497" s="34">
        <v>1.056</v>
      </c>
      <c r="F3497" s="32">
        <v>40493</v>
      </c>
      <c r="G3497" s="33">
        <f t="shared" si="603"/>
        <v>11</v>
      </c>
      <c r="H3497" s="33">
        <f t="shared" si="604"/>
        <v>2010</v>
      </c>
      <c r="I3497" s="34">
        <v>3.73</v>
      </c>
      <c r="K3497" s="32">
        <v>36398</v>
      </c>
      <c r="L3497" s="33">
        <f t="shared" si="605"/>
        <v>8</v>
      </c>
      <c r="M3497" s="33">
        <f t="shared" si="606"/>
        <v>1999</v>
      </c>
      <c r="N3497" s="34">
        <v>21.09</v>
      </c>
      <c r="P3497" s="32">
        <v>36906</v>
      </c>
      <c r="Q3497" s="33">
        <f t="shared" si="607"/>
        <v>1</v>
      </c>
      <c r="R3497" s="33">
        <f t="shared" si="608"/>
        <v>2001</v>
      </c>
      <c r="S3497" s="34">
        <v>26.03</v>
      </c>
    </row>
    <row r="3498" spans="1:19">
      <c r="A3498" s="32">
        <v>38834</v>
      </c>
      <c r="B3498" s="33">
        <f t="shared" si="601"/>
        <v>4</v>
      </c>
      <c r="C3498" s="33">
        <f t="shared" si="602"/>
        <v>2006</v>
      </c>
      <c r="D3498" s="34">
        <v>1.04</v>
      </c>
      <c r="F3498" s="32">
        <v>40494</v>
      </c>
      <c r="G3498" s="33">
        <f t="shared" si="603"/>
        <v>11</v>
      </c>
      <c r="H3498" s="33">
        <f t="shared" si="604"/>
        <v>2010</v>
      </c>
      <c r="I3498" s="34">
        <v>3.5</v>
      </c>
      <c r="K3498" s="32">
        <v>36399</v>
      </c>
      <c r="L3498" s="33">
        <f t="shared" si="605"/>
        <v>8</v>
      </c>
      <c r="M3498" s="33">
        <f t="shared" si="606"/>
        <v>1999</v>
      </c>
      <c r="N3498" s="34">
        <v>21.31</v>
      </c>
      <c r="P3498" s="32">
        <v>36907</v>
      </c>
      <c r="Q3498" s="33">
        <f t="shared" si="607"/>
        <v>1</v>
      </c>
      <c r="R3498" s="33">
        <f t="shared" si="608"/>
        <v>2001</v>
      </c>
      <c r="S3498" s="34">
        <v>25.52</v>
      </c>
    </row>
    <row r="3499" spans="1:19">
      <c r="A3499" s="32">
        <v>38835</v>
      </c>
      <c r="B3499" s="33">
        <f t="shared" si="601"/>
        <v>4</v>
      </c>
      <c r="C3499" s="33">
        <f t="shared" si="602"/>
        <v>2006</v>
      </c>
      <c r="D3499" s="34">
        <v>1.036</v>
      </c>
      <c r="F3499" s="32">
        <v>40497</v>
      </c>
      <c r="G3499" s="33">
        <f t="shared" si="603"/>
        <v>11</v>
      </c>
      <c r="H3499" s="33">
        <f t="shared" si="604"/>
        <v>2010</v>
      </c>
      <c r="I3499" s="34">
        <v>3.56</v>
      </c>
      <c r="K3499" s="32">
        <v>36402</v>
      </c>
      <c r="L3499" s="33">
        <f t="shared" si="605"/>
        <v>8</v>
      </c>
      <c r="M3499" s="33">
        <f t="shared" si="606"/>
        <v>1999</v>
      </c>
      <c r="N3499" s="34">
        <v>21.93</v>
      </c>
      <c r="P3499" s="32">
        <v>36908</v>
      </c>
      <c r="Q3499" s="33">
        <f t="shared" si="607"/>
        <v>1</v>
      </c>
      <c r="R3499" s="33">
        <f t="shared" si="608"/>
        <v>2001</v>
      </c>
      <c r="S3499" s="34">
        <v>24.27</v>
      </c>
    </row>
    <row r="3500" spans="1:19">
      <c r="A3500" s="32">
        <v>38838</v>
      </c>
      <c r="B3500" s="33">
        <f t="shared" si="601"/>
        <v>5</v>
      </c>
      <c r="C3500" s="33">
        <f t="shared" si="602"/>
        <v>2006</v>
      </c>
      <c r="D3500" s="34">
        <v>1.05</v>
      </c>
      <c r="F3500" s="32">
        <v>40498</v>
      </c>
      <c r="G3500" s="33">
        <f t="shared" si="603"/>
        <v>11</v>
      </c>
      <c r="H3500" s="33">
        <f t="shared" si="604"/>
        <v>2010</v>
      </c>
      <c r="I3500" s="34">
        <v>3.66</v>
      </c>
      <c r="K3500" s="32">
        <v>36403</v>
      </c>
      <c r="L3500" s="33">
        <f t="shared" si="605"/>
        <v>8</v>
      </c>
      <c r="M3500" s="33">
        <f t="shared" si="606"/>
        <v>1999</v>
      </c>
      <c r="N3500" s="34">
        <v>22.15</v>
      </c>
      <c r="P3500" s="32">
        <v>36909</v>
      </c>
      <c r="Q3500" s="33">
        <f t="shared" si="607"/>
        <v>1</v>
      </c>
      <c r="R3500" s="33">
        <f t="shared" si="608"/>
        <v>2001</v>
      </c>
      <c r="S3500" s="34">
        <v>24.74</v>
      </c>
    </row>
    <row r="3501" spans="1:19">
      <c r="A3501" s="32">
        <v>38839</v>
      </c>
      <c r="B3501" s="33">
        <f t="shared" si="601"/>
        <v>5</v>
      </c>
      <c r="C3501" s="33">
        <f t="shared" si="602"/>
        <v>2006</v>
      </c>
      <c r="D3501" s="34">
        <v>1.0629999999999999</v>
      </c>
      <c r="F3501" s="32">
        <v>40499</v>
      </c>
      <c r="G3501" s="33">
        <f t="shared" si="603"/>
        <v>11</v>
      </c>
      <c r="H3501" s="33">
        <f t="shared" si="604"/>
        <v>2010</v>
      </c>
      <c r="I3501" s="34">
        <v>3.77</v>
      </c>
      <c r="K3501" s="32">
        <v>36404</v>
      </c>
      <c r="L3501" s="33">
        <f t="shared" si="605"/>
        <v>9</v>
      </c>
      <c r="M3501" s="33">
        <f t="shared" si="606"/>
        <v>1999</v>
      </c>
      <c r="N3501" s="34">
        <v>21.79</v>
      </c>
      <c r="P3501" s="32">
        <v>36910</v>
      </c>
      <c r="Q3501" s="33">
        <f t="shared" si="607"/>
        <v>1</v>
      </c>
      <c r="R3501" s="33">
        <f t="shared" si="608"/>
        <v>2001</v>
      </c>
      <c r="S3501" s="34">
        <v>26.29</v>
      </c>
    </row>
    <row r="3502" spans="1:19">
      <c r="A3502" s="32">
        <v>38840</v>
      </c>
      <c r="B3502" s="33">
        <f t="shared" si="601"/>
        <v>5</v>
      </c>
      <c r="C3502" s="33">
        <f t="shared" si="602"/>
        <v>2006</v>
      </c>
      <c r="D3502" s="34">
        <v>1.056</v>
      </c>
      <c r="F3502" s="32">
        <v>40500</v>
      </c>
      <c r="G3502" s="33">
        <f t="shared" si="603"/>
        <v>11</v>
      </c>
      <c r="H3502" s="33">
        <f t="shared" si="604"/>
        <v>2010</v>
      </c>
      <c r="I3502" s="34">
        <v>3.89</v>
      </c>
      <c r="K3502" s="32">
        <v>36405</v>
      </c>
      <c r="L3502" s="33">
        <f t="shared" si="605"/>
        <v>9</v>
      </c>
      <c r="M3502" s="33">
        <f t="shared" si="606"/>
        <v>1999</v>
      </c>
      <c r="N3502" s="34">
        <v>21.54</v>
      </c>
      <c r="P3502" s="32">
        <v>36913</v>
      </c>
      <c r="Q3502" s="33">
        <f t="shared" si="607"/>
        <v>1</v>
      </c>
      <c r="R3502" s="33">
        <f t="shared" si="608"/>
        <v>2001</v>
      </c>
      <c r="S3502" s="34">
        <v>27.69</v>
      </c>
    </row>
    <row r="3503" spans="1:19">
      <c r="A3503" s="32">
        <v>38841</v>
      </c>
      <c r="B3503" s="33">
        <f t="shared" si="601"/>
        <v>5</v>
      </c>
      <c r="C3503" s="33">
        <f t="shared" si="602"/>
        <v>2006</v>
      </c>
      <c r="D3503" s="34">
        <v>1.0349999999999999</v>
      </c>
      <c r="F3503" s="32">
        <v>40501</v>
      </c>
      <c r="G3503" s="33">
        <f t="shared" si="603"/>
        <v>11</v>
      </c>
      <c r="H3503" s="33">
        <f t="shared" si="604"/>
        <v>2010</v>
      </c>
      <c r="I3503" s="34">
        <v>3.79</v>
      </c>
      <c r="K3503" s="32">
        <v>36406</v>
      </c>
      <c r="L3503" s="33">
        <f t="shared" si="605"/>
        <v>9</v>
      </c>
      <c r="M3503" s="33">
        <f t="shared" si="606"/>
        <v>1999</v>
      </c>
      <c r="N3503" s="34">
        <v>22</v>
      </c>
      <c r="P3503" s="32">
        <v>36914</v>
      </c>
      <c r="Q3503" s="33">
        <f t="shared" si="607"/>
        <v>1</v>
      </c>
      <c r="R3503" s="33">
        <f t="shared" si="608"/>
        <v>2001</v>
      </c>
      <c r="S3503" s="34">
        <v>27.02</v>
      </c>
    </row>
    <row r="3504" spans="1:19">
      <c r="A3504" s="32">
        <v>38842</v>
      </c>
      <c r="B3504" s="33">
        <f t="shared" si="601"/>
        <v>5</v>
      </c>
      <c r="C3504" s="33">
        <f t="shared" si="602"/>
        <v>2006</v>
      </c>
      <c r="D3504" s="34">
        <v>1.04</v>
      </c>
      <c r="F3504" s="32">
        <v>40504</v>
      </c>
      <c r="G3504" s="33">
        <f t="shared" si="603"/>
        <v>11</v>
      </c>
      <c r="H3504" s="33">
        <f t="shared" si="604"/>
        <v>2010</v>
      </c>
      <c r="I3504" s="34">
        <v>4.0199999999999996</v>
      </c>
      <c r="K3504" s="32">
        <v>36410</v>
      </c>
      <c r="L3504" s="33">
        <f t="shared" si="605"/>
        <v>9</v>
      </c>
      <c r="M3504" s="33">
        <f t="shared" si="606"/>
        <v>1999</v>
      </c>
      <c r="N3504" s="34">
        <v>22.58</v>
      </c>
      <c r="P3504" s="32">
        <v>36915</v>
      </c>
      <c r="Q3504" s="33">
        <f t="shared" si="607"/>
        <v>1</v>
      </c>
      <c r="R3504" s="33">
        <f t="shared" si="608"/>
        <v>2001</v>
      </c>
      <c r="S3504" s="34">
        <v>27.04</v>
      </c>
    </row>
    <row r="3505" spans="1:19">
      <c r="A3505" s="32">
        <v>38845</v>
      </c>
      <c r="B3505" s="33">
        <f t="shared" si="601"/>
        <v>5</v>
      </c>
      <c r="C3505" s="33">
        <f t="shared" si="602"/>
        <v>2006</v>
      </c>
      <c r="D3505" s="34">
        <v>1.0229999999999999</v>
      </c>
      <c r="F3505" s="32">
        <v>40505</v>
      </c>
      <c r="G3505" s="33">
        <f t="shared" si="603"/>
        <v>11</v>
      </c>
      <c r="H3505" s="33">
        <f t="shared" si="604"/>
        <v>2010</v>
      </c>
      <c r="I3505" s="34">
        <v>3.93</v>
      </c>
      <c r="K3505" s="32">
        <v>36411</v>
      </c>
      <c r="L3505" s="33">
        <f t="shared" si="605"/>
        <v>9</v>
      </c>
      <c r="M3505" s="33">
        <f t="shared" si="606"/>
        <v>1999</v>
      </c>
      <c r="N3505" s="34">
        <v>22.64</v>
      </c>
      <c r="P3505" s="32">
        <v>36916</v>
      </c>
      <c r="Q3505" s="33">
        <f t="shared" si="607"/>
        <v>1</v>
      </c>
      <c r="R3505" s="33">
        <f t="shared" si="608"/>
        <v>2001</v>
      </c>
      <c r="S3505" s="34">
        <v>26.94</v>
      </c>
    </row>
    <row r="3506" spans="1:19">
      <c r="A3506" s="32">
        <v>38846</v>
      </c>
      <c r="B3506" s="33">
        <f t="shared" si="601"/>
        <v>5</v>
      </c>
      <c r="C3506" s="33">
        <f t="shared" si="602"/>
        <v>2006</v>
      </c>
      <c r="D3506" s="34">
        <v>1.0329999999999999</v>
      </c>
      <c r="F3506" s="32">
        <v>40506</v>
      </c>
      <c r="G3506" s="33">
        <f t="shared" si="603"/>
        <v>11</v>
      </c>
      <c r="H3506" s="33">
        <f t="shared" si="604"/>
        <v>2010</v>
      </c>
      <c r="I3506" s="34">
        <v>3.82</v>
      </c>
      <c r="K3506" s="32">
        <v>36412</v>
      </c>
      <c r="L3506" s="33">
        <f t="shared" si="605"/>
        <v>9</v>
      </c>
      <c r="M3506" s="33">
        <f t="shared" si="606"/>
        <v>1999</v>
      </c>
      <c r="N3506" s="34">
        <v>23.24</v>
      </c>
      <c r="P3506" s="32">
        <v>36917</v>
      </c>
      <c r="Q3506" s="33">
        <f t="shared" si="607"/>
        <v>1</v>
      </c>
      <c r="R3506" s="33">
        <f t="shared" si="608"/>
        <v>2001</v>
      </c>
      <c r="S3506" s="34">
        <v>27.04</v>
      </c>
    </row>
    <row r="3507" spans="1:19">
      <c r="A3507" s="32">
        <v>38847</v>
      </c>
      <c r="B3507" s="33">
        <f t="shared" si="601"/>
        <v>5</v>
      </c>
      <c r="C3507" s="33">
        <f t="shared" si="602"/>
        <v>2006</v>
      </c>
      <c r="D3507" s="34">
        <v>1.042</v>
      </c>
      <c r="F3507" s="32">
        <v>40508</v>
      </c>
      <c r="G3507" s="33">
        <f t="shared" si="603"/>
        <v>11</v>
      </c>
      <c r="H3507" s="33">
        <f t="shared" si="604"/>
        <v>2010</v>
      </c>
      <c r="I3507" s="34">
        <v>3.82</v>
      </c>
      <c r="K3507" s="32">
        <v>36413</v>
      </c>
      <c r="L3507" s="33">
        <f t="shared" si="605"/>
        <v>9</v>
      </c>
      <c r="M3507" s="33">
        <f t="shared" si="606"/>
        <v>1999</v>
      </c>
      <c r="N3507" s="34">
        <v>23.55</v>
      </c>
      <c r="P3507" s="32">
        <v>36920</v>
      </c>
      <c r="Q3507" s="33">
        <f t="shared" si="607"/>
        <v>1</v>
      </c>
      <c r="R3507" s="33">
        <f t="shared" si="608"/>
        <v>2001</v>
      </c>
      <c r="S3507" s="34">
        <v>26.95</v>
      </c>
    </row>
    <row r="3508" spans="1:19">
      <c r="A3508" s="32">
        <v>38848</v>
      </c>
      <c r="B3508" s="33">
        <f t="shared" si="601"/>
        <v>5</v>
      </c>
      <c r="C3508" s="33">
        <f t="shared" si="602"/>
        <v>2006</v>
      </c>
      <c r="D3508" s="34">
        <v>1.0649999999999999</v>
      </c>
      <c r="F3508" s="32">
        <v>40511</v>
      </c>
      <c r="G3508" s="33">
        <f t="shared" si="603"/>
        <v>11</v>
      </c>
      <c r="H3508" s="33">
        <f t="shared" si="604"/>
        <v>2010</v>
      </c>
      <c r="I3508" s="34">
        <v>4.12</v>
      </c>
      <c r="K3508" s="32">
        <v>36416</v>
      </c>
      <c r="L3508" s="33">
        <f t="shared" si="605"/>
        <v>9</v>
      </c>
      <c r="M3508" s="33">
        <f t="shared" si="606"/>
        <v>1999</v>
      </c>
      <c r="N3508" s="34">
        <v>24.18</v>
      </c>
      <c r="P3508" s="32">
        <v>36921</v>
      </c>
      <c r="Q3508" s="33">
        <f t="shared" si="607"/>
        <v>1</v>
      </c>
      <c r="R3508" s="33">
        <f t="shared" si="608"/>
        <v>2001</v>
      </c>
      <c r="S3508" s="34">
        <v>26.32</v>
      </c>
    </row>
    <row r="3509" spans="1:19">
      <c r="A3509" s="32">
        <v>38849</v>
      </c>
      <c r="B3509" s="33">
        <f t="shared" si="601"/>
        <v>5</v>
      </c>
      <c r="C3509" s="33">
        <f t="shared" si="602"/>
        <v>2006</v>
      </c>
      <c r="D3509" s="34">
        <v>1.0489999999999999</v>
      </c>
      <c r="F3509" s="32">
        <v>40512</v>
      </c>
      <c r="G3509" s="33">
        <f t="shared" si="603"/>
        <v>11</v>
      </c>
      <c r="H3509" s="33">
        <f t="shared" si="604"/>
        <v>2010</v>
      </c>
      <c r="I3509" s="34">
        <v>4.16</v>
      </c>
      <c r="K3509" s="32">
        <v>36417</v>
      </c>
      <c r="L3509" s="33">
        <f t="shared" si="605"/>
        <v>9</v>
      </c>
      <c r="M3509" s="33">
        <f t="shared" si="606"/>
        <v>1999</v>
      </c>
      <c r="N3509" s="34">
        <v>23.86</v>
      </c>
      <c r="P3509" s="32">
        <v>36922</v>
      </c>
      <c r="Q3509" s="33">
        <f t="shared" si="607"/>
        <v>1</v>
      </c>
      <c r="R3509" s="33">
        <f t="shared" si="608"/>
        <v>2001</v>
      </c>
      <c r="S3509" s="34">
        <v>26.59</v>
      </c>
    </row>
    <row r="3510" spans="1:19">
      <c r="A3510" s="32">
        <v>38852</v>
      </c>
      <c r="B3510" s="33">
        <f t="shared" si="601"/>
        <v>5</v>
      </c>
      <c r="C3510" s="33">
        <f t="shared" si="602"/>
        <v>2006</v>
      </c>
      <c r="D3510" s="34">
        <v>1.014</v>
      </c>
      <c r="F3510" s="32">
        <v>40513</v>
      </c>
      <c r="G3510" s="33">
        <f t="shared" si="603"/>
        <v>12</v>
      </c>
      <c r="H3510" s="33">
        <f t="shared" si="604"/>
        <v>2010</v>
      </c>
      <c r="I3510" s="34">
        <v>4.21</v>
      </c>
      <c r="K3510" s="32">
        <v>36418</v>
      </c>
      <c r="L3510" s="33">
        <f t="shared" si="605"/>
        <v>9</v>
      </c>
      <c r="M3510" s="33">
        <f t="shared" si="606"/>
        <v>1999</v>
      </c>
      <c r="N3510" s="34">
        <v>24.1</v>
      </c>
      <c r="P3510" s="32">
        <v>36923</v>
      </c>
      <c r="Q3510" s="33">
        <f t="shared" si="607"/>
        <v>2</v>
      </c>
      <c r="R3510" s="33">
        <f t="shared" si="608"/>
        <v>2001</v>
      </c>
      <c r="S3510" s="34">
        <v>27.17</v>
      </c>
    </row>
    <row r="3511" spans="1:19">
      <c r="A3511" s="32">
        <v>38853</v>
      </c>
      <c r="B3511" s="33">
        <f t="shared" si="601"/>
        <v>5</v>
      </c>
      <c r="C3511" s="33">
        <f t="shared" si="602"/>
        <v>2006</v>
      </c>
      <c r="D3511" s="34">
        <v>1.024</v>
      </c>
      <c r="F3511" s="32">
        <v>40514</v>
      </c>
      <c r="G3511" s="33">
        <f t="shared" si="603"/>
        <v>12</v>
      </c>
      <c r="H3511" s="33">
        <f t="shared" si="604"/>
        <v>2010</v>
      </c>
      <c r="I3511" s="34">
        <v>4.28</v>
      </c>
      <c r="K3511" s="32">
        <v>36419</v>
      </c>
      <c r="L3511" s="33">
        <f t="shared" si="605"/>
        <v>9</v>
      </c>
      <c r="M3511" s="33">
        <f t="shared" si="606"/>
        <v>1999</v>
      </c>
      <c r="N3511" s="34">
        <v>24.52</v>
      </c>
      <c r="P3511" s="32">
        <v>36924</v>
      </c>
      <c r="Q3511" s="33">
        <f t="shared" si="607"/>
        <v>2</v>
      </c>
      <c r="R3511" s="33">
        <f t="shared" si="608"/>
        <v>2001</v>
      </c>
      <c r="S3511" s="34">
        <v>28.9</v>
      </c>
    </row>
    <row r="3512" spans="1:19">
      <c r="A3512" s="32">
        <v>38854</v>
      </c>
      <c r="B3512" s="33">
        <f t="shared" si="601"/>
        <v>5</v>
      </c>
      <c r="C3512" s="33">
        <f t="shared" si="602"/>
        <v>2006</v>
      </c>
      <c r="D3512" s="34">
        <v>1.02</v>
      </c>
      <c r="F3512" s="32">
        <v>40515</v>
      </c>
      <c r="G3512" s="33">
        <f t="shared" si="603"/>
        <v>12</v>
      </c>
      <c r="H3512" s="33">
        <f t="shared" si="604"/>
        <v>2010</v>
      </c>
      <c r="I3512" s="34">
        <v>4.2300000000000004</v>
      </c>
      <c r="K3512" s="32">
        <v>36420</v>
      </c>
      <c r="L3512" s="33">
        <f t="shared" si="605"/>
        <v>9</v>
      </c>
      <c r="M3512" s="33">
        <f t="shared" si="606"/>
        <v>1999</v>
      </c>
      <c r="N3512" s="34">
        <v>24.72</v>
      </c>
      <c r="P3512" s="32">
        <v>36927</v>
      </c>
      <c r="Q3512" s="33">
        <f t="shared" si="607"/>
        <v>2</v>
      </c>
      <c r="R3512" s="33">
        <f t="shared" si="608"/>
        <v>2001</v>
      </c>
      <c r="S3512" s="34">
        <v>29.25</v>
      </c>
    </row>
    <row r="3513" spans="1:19">
      <c r="A3513" s="32">
        <v>38855</v>
      </c>
      <c r="B3513" s="33">
        <f t="shared" si="601"/>
        <v>5</v>
      </c>
      <c r="C3513" s="33">
        <f t="shared" si="602"/>
        <v>2006</v>
      </c>
      <c r="D3513" s="34">
        <v>1.0229999999999999</v>
      </c>
      <c r="F3513" s="32">
        <v>40518</v>
      </c>
      <c r="G3513" s="33">
        <f t="shared" si="603"/>
        <v>12</v>
      </c>
      <c r="H3513" s="33">
        <f t="shared" si="604"/>
        <v>2010</v>
      </c>
      <c r="I3513" s="34">
        <v>4.47</v>
      </c>
      <c r="K3513" s="32">
        <v>36423</v>
      </c>
      <c r="L3513" s="33">
        <f t="shared" si="605"/>
        <v>9</v>
      </c>
      <c r="M3513" s="33">
        <f t="shared" si="606"/>
        <v>1999</v>
      </c>
      <c r="N3513" s="34">
        <v>24.32</v>
      </c>
      <c r="P3513" s="32">
        <v>36928</v>
      </c>
      <c r="Q3513" s="33">
        <f t="shared" si="607"/>
        <v>2</v>
      </c>
      <c r="R3513" s="33">
        <f t="shared" si="608"/>
        <v>2001</v>
      </c>
      <c r="S3513" s="34">
        <v>29.1</v>
      </c>
    </row>
    <row r="3514" spans="1:19">
      <c r="A3514" s="32">
        <v>38856</v>
      </c>
      <c r="B3514" s="33">
        <f t="shared" si="601"/>
        <v>5</v>
      </c>
      <c r="C3514" s="33">
        <f t="shared" si="602"/>
        <v>2006</v>
      </c>
      <c r="D3514" s="34">
        <v>1.0229999999999999</v>
      </c>
      <c r="F3514" s="32">
        <v>40519</v>
      </c>
      <c r="G3514" s="33">
        <f t="shared" si="603"/>
        <v>12</v>
      </c>
      <c r="H3514" s="33">
        <f t="shared" si="604"/>
        <v>2010</v>
      </c>
      <c r="I3514" s="34">
        <v>4.4800000000000004</v>
      </c>
      <c r="K3514" s="32">
        <v>36424</v>
      </c>
      <c r="L3514" s="33">
        <f t="shared" si="605"/>
        <v>9</v>
      </c>
      <c r="M3514" s="33">
        <f t="shared" si="606"/>
        <v>1999</v>
      </c>
      <c r="N3514" s="34">
        <v>24.48</v>
      </c>
      <c r="P3514" s="32">
        <v>36929</v>
      </c>
      <c r="Q3514" s="33">
        <f t="shared" si="607"/>
        <v>2</v>
      </c>
      <c r="R3514" s="33">
        <f t="shared" si="608"/>
        <v>2001</v>
      </c>
      <c r="S3514" s="34">
        <v>29.54</v>
      </c>
    </row>
    <row r="3515" spans="1:19">
      <c r="A3515" s="32">
        <v>38859</v>
      </c>
      <c r="B3515" s="33">
        <f t="shared" si="601"/>
        <v>5</v>
      </c>
      <c r="C3515" s="33">
        <f t="shared" si="602"/>
        <v>2006</v>
      </c>
      <c r="D3515" s="34">
        <v>1.026</v>
      </c>
      <c r="F3515" s="32">
        <v>40520</v>
      </c>
      <c r="G3515" s="33">
        <f t="shared" si="603"/>
        <v>12</v>
      </c>
      <c r="H3515" s="33">
        <f t="shared" si="604"/>
        <v>2010</v>
      </c>
      <c r="I3515" s="34">
        <v>4.47</v>
      </c>
      <c r="K3515" s="32">
        <v>36425</v>
      </c>
      <c r="L3515" s="33">
        <f t="shared" si="605"/>
        <v>9</v>
      </c>
      <c r="M3515" s="33">
        <f t="shared" si="606"/>
        <v>1999</v>
      </c>
      <c r="N3515" s="34">
        <v>24.26</v>
      </c>
      <c r="P3515" s="32">
        <v>36930</v>
      </c>
      <c r="Q3515" s="33">
        <f t="shared" si="607"/>
        <v>2</v>
      </c>
      <c r="R3515" s="33">
        <f t="shared" si="608"/>
        <v>2001</v>
      </c>
      <c r="S3515" s="34">
        <v>30.68</v>
      </c>
    </row>
    <row r="3516" spans="1:19">
      <c r="A3516" s="32">
        <v>38860</v>
      </c>
      <c r="B3516" s="33">
        <f t="shared" si="601"/>
        <v>5</v>
      </c>
      <c r="C3516" s="33">
        <f t="shared" si="602"/>
        <v>2006</v>
      </c>
      <c r="D3516" s="34">
        <v>1.0509999999999999</v>
      </c>
      <c r="F3516" s="32">
        <v>40521</v>
      </c>
      <c r="G3516" s="33">
        <f t="shared" si="603"/>
        <v>12</v>
      </c>
      <c r="H3516" s="33">
        <f t="shared" si="604"/>
        <v>2010</v>
      </c>
      <c r="I3516" s="34">
        <v>4.5199999999999996</v>
      </c>
      <c r="K3516" s="32">
        <v>36426</v>
      </c>
      <c r="L3516" s="33">
        <f t="shared" si="605"/>
        <v>9</v>
      </c>
      <c r="M3516" s="33">
        <f t="shared" si="606"/>
        <v>1999</v>
      </c>
      <c r="N3516" s="34">
        <v>24.76</v>
      </c>
      <c r="P3516" s="32">
        <v>36931</v>
      </c>
      <c r="Q3516" s="33">
        <f t="shared" si="607"/>
        <v>2</v>
      </c>
      <c r="R3516" s="33">
        <f t="shared" si="608"/>
        <v>2001</v>
      </c>
      <c r="S3516" s="34">
        <v>29.53</v>
      </c>
    </row>
    <row r="3517" spans="1:19">
      <c r="A3517" s="32">
        <v>38861</v>
      </c>
      <c r="B3517" s="33">
        <f t="shared" si="601"/>
        <v>5</v>
      </c>
      <c r="C3517" s="33">
        <f t="shared" si="602"/>
        <v>2006</v>
      </c>
      <c r="D3517" s="34">
        <v>1.0449999999999999</v>
      </c>
      <c r="F3517" s="32">
        <v>40522</v>
      </c>
      <c r="G3517" s="33">
        <f t="shared" si="603"/>
        <v>12</v>
      </c>
      <c r="H3517" s="33">
        <f t="shared" si="604"/>
        <v>2010</v>
      </c>
      <c r="I3517" s="34">
        <v>4.37</v>
      </c>
      <c r="K3517" s="32">
        <v>36427</v>
      </c>
      <c r="L3517" s="33">
        <f t="shared" si="605"/>
        <v>9</v>
      </c>
      <c r="M3517" s="33">
        <f t="shared" si="606"/>
        <v>1999</v>
      </c>
      <c r="N3517" s="34">
        <v>24.81</v>
      </c>
      <c r="P3517" s="32">
        <v>36934</v>
      </c>
      <c r="Q3517" s="33">
        <f t="shared" si="607"/>
        <v>2</v>
      </c>
      <c r="R3517" s="33">
        <f t="shared" si="608"/>
        <v>2001</v>
      </c>
      <c r="S3517" s="34">
        <v>29.32</v>
      </c>
    </row>
    <row r="3518" spans="1:19">
      <c r="A3518" s="32">
        <v>38862</v>
      </c>
      <c r="B3518" s="33">
        <f t="shared" si="601"/>
        <v>5</v>
      </c>
      <c r="C3518" s="33">
        <f t="shared" si="602"/>
        <v>2006</v>
      </c>
      <c r="D3518" s="34">
        <v>1.052</v>
      </c>
      <c r="F3518" s="32">
        <v>40525</v>
      </c>
      <c r="G3518" s="33">
        <f t="shared" si="603"/>
        <v>12</v>
      </c>
      <c r="H3518" s="33">
        <f t="shared" si="604"/>
        <v>2010</v>
      </c>
      <c r="I3518" s="34">
        <v>4.55</v>
      </c>
      <c r="K3518" s="32">
        <v>36430</v>
      </c>
      <c r="L3518" s="33">
        <f t="shared" si="605"/>
        <v>9</v>
      </c>
      <c r="M3518" s="33">
        <f t="shared" si="606"/>
        <v>1999</v>
      </c>
      <c r="N3518" s="34">
        <v>24.63</v>
      </c>
      <c r="P3518" s="32">
        <v>36935</v>
      </c>
      <c r="Q3518" s="33">
        <f t="shared" si="607"/>
        <v>2</v>
      </c>
      <c r="R3518" s="33">
        <f t="shared" si="608"/>
        <v>2001</v>
      </c>
      <c r="S3518" s="34">
        <v>28</v>
      </c>
    </row>
    <row r="3519" spans="1:19">
      <c r="A3519" s="32">
        <v>38863</v>
      </c>
      <c r="B3519" s="33">
        <f t="shared" si="601"/>
        <v>5</v>
      </c>
      <c r="C3519" s="33">
        <f t="shared" si="602"/>
        <v>2006</v>
      </c>
      <c r="D3519" s="34">
        <v>1.0509999999999999</v>
      </c>
      <c r="F3519" s="32">
        <v>40526</v>
      </c>
      <c r="G3519" s="33">
        <f t="shared" si="603"/>
        <v>12</v>
      </c>
      <c r="H3519" s="33">
        <f t="shared" si="604"/>
        <v>2010</v>
      </c>
      <c r="I3519" s="34">
        <v>4.3499999999999996</v>
      </c>
      <c r="K3519" s="32">
        <v>36431</v>
      </c>
      <c r="L3519" s="33">
        <f t="shared" si="605"/>
        <v>9</v>
      </c>
      <c r="M3519" s="33">
        <f t="shared" si="606"/>
        <v>1999</v>
      </c>
      <c r="N3519" s="34">
        <v>24.52</v>
      </c>
      <c r="P3519" s="32">
        <v>36936</v>
      </c>
      <c r="Q3519" s="33">
        <f t="shared" si="607"/>
        <v>2</v>
      </c>
      <c r="R3519" s="33">
        <f t="shared" si="608"/>
        <v>2001</v>
      </c>
      <c r="S3519" s="34">
        <v>27.89</v>
      </c>
    </row>
    <row r="3520" spans="1:19">
      <c r="A3520" s="32">
        <v>38867</v>
      </c>
      <c r="B3520" s="33">
        <f t="shared" si="601"/>
        <v>5</v>
      </c>
      <c r="C3520" s="33">
        <f t="shared" si="602"/>
        <v>2006</v>
      </c>
      <c r="D3520" s="34">
        <v>1.0629999999999999</v>
      </c>
      <c r="F3520" s="32">
        <v>40527</v>
      </c>
      <c r="G3520" s="33">
        <f t="shared" si="603"/>
        <v>12</v>
      </c>
      <c r="H3520" s="33">
        <f t="shared" si="604"/>
        <v>2010</v>
      </c>
      <c r="I3520" s="34">
        <v>4.22</v>
      </c>
      <c r="K3520" s="32">
        <v>36432</v>
      </c>
      <c r="L3520" s="33">
        <f t="shared" si="605"/>
        <v>9</v>
      </c>
      <c r="M3520" s="33">
        <f t="shared" si="606"/>
        <v>1999</v>
      </c>
      <c r="N3520" s="34">
        <v>24.69</v>
      </c>
      <c r="P3520" s="32">
        <v>36937</v>
      </c>
      <c r="Q3520" s="33">
        <f t="shared" si="607"/>
        <v>2</v>
      </c>
      <c r="R3520" s="33">
        <f t="shared" si="608"/>
        <v>2001</v>
      </c>
      <c r="S3520" s="34">
        <v>26.33</v>
      </c>
    </row>
    <row r="3521" spans="1:19">
      <c r="A3521" s="32">
        <v>38868</v>
      </c>
      <c r="B3521" s="33">
        <f t="shared" si="601"/>
        <v>5</v>
      </c>
      <c r="C3521" s="33">
        <f t="shared" si="602"/>
        <v>2006</v>
      </c>
      <c r="D3521" s="34">
        <v>1.052</v>
      </c>
      <c r="F3521" s="32">
        <v>40528</v>
      </c>
      <c r="G3521" s="33">
        <f t="shared" si="603"/>
        <v>12</v>
      </c>
      <c r="H3521" s="33">
        <f t="shared" si="604"/>
        <v>2010</v>
      </c>
      <c r="I3521" s="34">
        <v>4.1900000000000004</v>
      </c>
      <c r="K3521" s="32">
        <v>36433</v>
      </c>
      <c r="L3521" s="33">
        <f t="shared" si="605"/>
        <v>9</v>
      </c>
      <c r="M3521" s="33">
        <f t="shared" si="606"/>
        <v>1999</v>
      </c>
      <c r="N3521" s="34">
        <v>24.54</v>
      </c>
      <c r="P3521" s="32">
        <v>36938</v>
      </c>
      <c r="Q3521" s="33">
        <f t="shared" si="607"/>
        <v>2</v>
      </c>
      <c r="R3521" s="33">
        <f t="shared" si="608"/>
        <v>2001</v>
      </c>
      <c r="S3521" s="34">
        <v>26.61</v>
      </c>
    </row>
    <row r="3522" spans="1:19">
      <c r="A3522" s="32">
        <v>38869</v>
      </c>
      <c r="B3522" s="33">
        <f t="shared" si="601"/>
        <v>6</v>
      </c>
      <c r="C3522" s="33">
        <f t="shared" si="602"/>
        <v>2006</v>
      </c>
      <c r="D3522" s="34">
        <v>1.0509999999999999</v>
      </c>
      <c r="F3522" s="32">
        <v>40529</v>
      </c>
      <c r="G3522" s="33">
        <f t="shared" si="603"/>
        <v>12</v>
      </c>
      <c r="H3522" s="33">
        <f t="shared" si="604"/>
        <v>2010</v>
      </c>
      <c r="I3522" s="34">
        <v>3.99</v>
      </c>
      <c r="K3522" s="32">
        <v>36434</v>
      </c>
      <c r="L3522" s="33">
        <f t="shared" si="605"/>
        <v>10</v>
      </c>
      <c r="M3522" s="33">
        <f t="shared" si="606"/>
        <v>1999</v>
      </c>
      <c r="N3522" s="34">
        <v>24.51</v>
      </c>
      <c r="P3522" s="32">
        <v>36941</v>
      </c>
      <c r="Q3522" s="33">
        <f t="shared" si="607"/>
        <v>2</v>
      </c>
      <c r="R3522" s="33">
        <f t="shared" si="608"/>
        <v>2001</v>
      </c>
      <c r="S3522" s="34">
        <v>27.05</v>
      </c>
    </row>
    <row r="3523" spans="1:19">
      <c r="A3523" s="32">
        <v>38870</v>
      </c>
      <c r="B3523" s="33">
        <f t="shared" si="601"/>
        <v>6</v>
      </c>
      <c r="C3523" s="33">
        <f t="shared" si="602"/>
        <v>2006</v>
      </c>
      <c r="D3523" s="34">
        <v>1.0629999999999999</v>
      </c>
      <c r="F3523" s="32">
        <v>40532</v>
      </c>
      <c r="G3523" s="33">
        <f t="shared" si="603"/>
        <v>12</v>
      </c>
      <c r="H3523" s="33">
        <f t="shared" si="604"/>
        <v>2010</v>
      </c>
      <c r="I3523" s="34">
        <v>4.0999999999999996</v>
      </c>
      <c r="K3523" s="32">
        <v>36437</v>
      </c>
      <c r="L3523" s="33">
        <f t="shared" si="605"/>
        <v>10</v>
      </c>
      <c r="M3523" s="33">
        <f t="shared" si="606"/>
        <v>1999</v>
      </c>
      <c r="N3523" s="34">
        <v>23.71</v>
      </c>
      <c r="P3523" s="32">
        <v>36942</v>
      </c>
      <c r="Q3523" s="33">
        <f t="shared" si="607"/>
        <v>2</v>
      </c>
      <c r="R3523" s="33">
        <f t="shared" si="608"/>
        <v>2001</v>
      </c>
      <c r="S3523" s="34">
        <v>26.45</v>
      </c>
    </row>
    <row r="3524" spans="1:19">
      <c r="A3524" s="32">
        <v>38873</v>
      </c>
      <c r="B3524" s="33">
        <f t="shared" si="601"/>
        <v>6</v>
      </c>
      <c r="C3524" s="33">
        <f t="shared" si="602"/>
        <v>2006</v>
      </c>
      <c r="D3524" s="34">
        <v>1.069</v>
      </c>
      <c r="F3524" s="32">
        <v>40533</v>
      </c>
      <c r="G3524" s="33">
        <f t="shared" si="603"/>
        <v>12</v>
      </c>
      <c r="H3524" s="33">
        <f t="shared" si="604"/>
        <v>2010</v>
      </c>
      <c r="I3524" s="34">
        <v>4.17</v>
      </c>
      <c r="K3524" s="32">
        <v>36438</v>
      </c>
      <c r="L3524" s="33">
        <f t="shared" si="605"/>
        <v>10</v>
      </c>
      <c r="M3524" s="33">
        <f t="shared" si="606"/>
        <v>1999</v>
      </c>
      <c r="N3524" s="34">
        <v>23.37</v>
      </c>
      <c r="P3524" s="32">
        <v>36943</v>
      </c>
      <c r="Q3524" s="33">
        <f t="shared" si="607"/>
        <v>2</v>
      </c>
      <c r="R3524" s="33">
        <f t="shared" si="608"/>
        <v>2001</v>
      </c>
      <c r="S3524" s="34">
        <v>26.1</v>
      </c>
    </row>
    <row r="3525" spans="1:19">
      <c r="A3525" s="32">
        <v>38874</v>
      </c>
      <c r="B3525" s="33">
        <f t="shared" si="601"/>
        <v>6</v>
      </c>
      <c r="C3525" s="33">
        <f t="shared" si="602"/>
        <v>2006</v>
      </c>
      <c r="D3525" s="34">
        <v>1.0720000000000001</v>
      </c>
      <c r="F3525" s="32">
        <v>40534</v>
      </c>
      <c r="G3525" s="33">
        <f t="shared" si="603"/>
        <v>12</v>
      </c>
      <c r="H3525" s="33">
        <f t="shared" si="604"/>
        <v>2010</v>
      </c>
      <c r="I3525" s="34">
        <v>4.01</v>
      </c>
      <c r="K3525" s="32">
        <v>36439</v>
      </c>
      <c r="L3525" s="33">
        <f t="shared" si="605"/>
        <v>10</v>
      </c>
      <c r="M3525" s="33">
        <f t="shared" si="606"/>
        <v>1999</v>
      </c>
      <c r="N3525" s="34">
        <v>23.24</v>
      </c>
      <c r="P3525" s="32">
        <v>36944</v>
      </c>
      <c r="Q3525" s="33">
        <f t="shared" si="607"/>
        <v>2</v>
      </c>
      <c r="R3525" s="33">
        <f t="shared" si="608"/>
        <v>2001</v>
      </c>
      <c r="S3525" s="34">
        <v>25.75</v>
      </c>
    </row>
    <row r="3526" spans="1:19">
      <c r="A3526" s="32">
        <v>38875</v>
      </c>
      <c r="B3526" s="33">
        <f t="shared" si="601"/>
        <v>6</v>
      </c>
      <c r="C3526" s="33">
        <f t="shared" si="602"/>
        <v>2006</v>
      </c>
      <c r="D3526" s="34">
        <v>1.0649999999999999</v>
      </c>
      <c r="F3526" s="32">
        <v>40535</v>
      </c>
      <c r="G3526" s="33">
        <f t="shared" si="603"/>
        <v>12</v>
      </c>
      <c r="H3526" s="33">
        <f t="shared" si="604"/>
        <v>2010</v>
      </c>
      <c r="I3526" s="34">
        <v>4.08</v>
      </c>
      <c r="K3526" s="32">
        <v>36440</v>
      </c>
      <c r="L3526" s="33">
        <f t="shared" si="605"/>
        <v>10</v>
      </c>
      <c r="M3526" s="33">
        <f t="shared" si="606"/>
        <v>1999</v>
      </c>
      <c r="N3526" s="34">
        <v>22.46</v>
      </c>
      <c r="P3526" s="32">
        <v>36945</v>
      </c>
      <c r="Q3526" s="33">
        <f t="shared" si="607"/>
        <v>2</v>
      </c>
      <c r="R3526" s="33">
        <f t="shared" si="608"/>
        <v>2001</v>
      </c>
      <c r="S3526" s="34">
        <v>26.12</v>
      </c>
    </row>
    <row r="3527" spans="1:19">
      <c r="A3527" s="32">
        <v>38876</v>
      </c>
      <c r="B3527" s="33">
        <f t="shared" si="601"/>
        <v>6</v>
      </c>
      <c r="C3527" s="33">
        <f t="shared" si="602"/>
        <v>2006</v>
      </c>
      <c r="D3527" s="34">
        <v>1.0609999999999999</v>
      </c>
      <c r="F3527" s="32">
        <v>40539</v>
      </c>
      <c r="G3527" s="33">
        <f t="shared" si="603"/>
        <v>12</v>
      </c>
      <c r="H3527" s="33">
        <f t="shared" si="604"/>
        <v>2010</v>
      </c>
      <c r="I3527" s="34">
        <v>4.05</v>
      </c>
      <c r="K3527" s="32">
        <v>36441</v>
      </c>
      <c r="L3527" s="33">
        <f t="shared" si="605"/>
        <v>10</v>
      </c>
      <c r="M3527" s="33">
        <f t="shared" si="606"/>
        <v>1999</v>
      </c>
      <c r="N3527" s="34">
        <v>20.81</v>
      </c>
      <c r="P3527" s="32">
        <v>36948</v>
      </c>
      <c r="Q3527" s="33">
        <f t="shared" si="607"/>
        <v>2</v>
      </c>
      <c r="R3527" s="33">
        <f t="shared" si="608"/>
        <v>2001</v>
      </c>
      <c r="S3527" s="34">
        <v>25.84</v>
      </c>
    </row>
    <row r="3528" spans="1:19">
      <c r="A3528" s="32">
        <v>38877</v>
      </c>
      <c r="B3528" s="33">
        <f t="shared" si="601"/>
        <v>6</v>
      </c>
      <c r="C3528" s="33">
        <f t="shared" si="602"/>
        <v>2006</v>
      </c>
      <c r="D3528" s="34">
        <v>1.0900000000000001</v>
      </c>
      <c r="F3528" s="32">
        <v>40540</v>
      </c>
      <c r="G3528" s="33">
        <f t="shared" si="603"/>
        <v>12</v>
      </c>
      <c r="H3528" s="33">
        <f t="shared" si="604"/>
        <v>2010</v>
      </c>
      <c r="I3528" s="34">
        <v>4.0999999999999996</v>
      </c>
      <c r="K3528" s="32">
        <v>36444</v>
      </c>
      <c r="L3528" s="33">
        <f t="shared" si="605"/>
        <v>10</v>
      </c>
      <c r="M3528" s="33">
        <f t="shared" si="606"/>
        <v>1999</v>
      </c>
      <c r="N3528" s="34">
        <v>21.58</v>
      </c>
      <c r="P3528" s="32">
        <v>36949</v>
      </c>
      <c r="Q3528" s="33">
        <f t="shared" si="607"/>
        <v>2</v>
      </c>
      <c r="R3528" s="33">
        <f t="shared" si="608"/>
        <v>2001</v>
      </c>
      <c r="S3528" s="34">
        <v>25.28</v>
      </c>
    </row>
    <row r="3529" spans="1:19">
      <c r="A3529" s="32">
        <v>38880</v>
      </c>
      <c r="B3529" s="33">
        <f t="shared" si="601"/>
        <v>6</v>
      </c>
      <c r="C3529" s="33">
        <f t="shared" si="602"/>
        <v>2006</v>
      </c>
      <c r="D3529" s="34">
        <v>1.101</v>
      </c>
      <c r="F3529" s="32">
        <v>40541</v>
      </c>
      <c r="G3529" s="33">
        <f t="shared" si="603"/>
        <v>12</v>
      </c>
      <c r="H3529" s="33">
        <f t="shared" si="604"/>
        <v>2010</v>
      </c>
      <c r="I3529" s="34">
        <v>4.1900000000000004</v>
      </c>
      <c r="K3529" s="32">
        <v>36445</v>
      </c>
      <c r="L3529" s="33">
        <f t="shared" si="605"/>
        <v>10</v>
      </c>
      <c r="M3529" s="33">
        <f t="shared" si="606"/>
        <v>1999</v>
      </c>
      <c r="N3529" s="34">
        <v>22.93</v>
      </c>
      <c r="P3529" s="32">
        <v>36950</v>
      </c>
      <c r="Q3529" s="33">
        <f t="shared" si="607"/>
        <v>2</v>
      </c>
      <c r="R3529" s="33">
        <f t="shared" si="608"/>
        <v>2001</v>
      </c>
      <c r="S3529" s="34">
        <v>25.16</v>
      </c>
    </row>
    <row r="3530" spans="1:19">
      <c r="A3530" s="32">
        <v>38881</v>
      </c>
      <c r="B3530" s="33">
        <f t="shared" si="601"/>
        <v>6</v>
      </c>
      <c r="C3530" s="33">
        <f t="shared" si="602"/>
        <v>2006</v>
      </c>
      <c r="D3530" s="34">
        <v>1.0900000000000001</v>
      </c>
      <c r="F3530" s="32">
        <v>40542</v>
      </c>
      <c r="G3530" s="33">
        <f t="shared" si="603"/>
        <v>12</v>
      </c>
      <c r="H3530" s="33">
        <f t="shared" si="604"/>
        <v>2010</v>
      </c>
      <c r="I3530" s="34">
        <v>4.22</v>
      </c>
      <c r="K3530" s="32">
        <v>36446</v>
      </c>
      <c r="L3530" s="33">
        <f t="shared" si="605"/>
        <v>10</v>
      </c>
      <c r="M3530" s="33">
        <f t="shared" si="606"/>
        <v>1999</v>
      </c>
      <c r="N3530" s="34">
        <v>22.93</v>
      </c>
      <c r="P3530" s="32">
        <v>36951</v>
      </c>
      <c r="Q3530" s="33">
        <f t="shared" si="607"/>
        <v>3</v>
      </c>
      <c r="R3530" s="33">
        <f t="shared" si="608"/>
        <v>2001</v>
      </c>
      <c r="S3530" s="34">
        <v>24.76</v>
      </c>
    </row>
    <row r="3531" spans="1:19">
      <c r="A3531" s="32">
        <v>38882</v>
      </c>
      <c r="B3531" s="33">
        <f t="shared" si="601"/>
        <v>6</v>
      </c>
      <c r="C3531" s="33">
        <f t="shared" si="602"/>
        <v>2006</v>
      </c>
      <c r="D3531" s="34">
        <v>1.091</v>
      </c>
      <c r="F3531" s="32">
        <v>40543</v>
      </c>
      <c r="G3531" s="33">
        <f t="shared" si="603"/>
        <v>12</v>
      </c>
      <c r="H3531" s="33">
        <f t="shared" si="604"/>
        <v>2010</v>
      </c>
      <c r="I3531" s="34">
        <v>4.22</v>
      </c>
      <c r="K3531" s="32">
        <v>36447</v>
      </c>
      <c r="L3531" s="33">
        <f t="shared" si="605"/>
        <v>10</v>
      </c>
      <c r="M3531" s="33">
        <f t="shared" si="606"/>
        <v>1999</v>
      </c>
      <c r="N3531" s="34">
        <v>22.46</v>
      </c>
      <c r="P3531" s="32">
        <v>36952</v>
      </c>
      <c r="Q3531" s="33">
        <f t="shared" si="607"/>
        <v>3</v>
      </c>
      <c r="R3531" s="33">
        <f t="shared" si="608"/>
        <v>2001</v>
      </c>
      <c r="S3531" s="34">
        <v>25.28</v>
      </c>
    </row>
    <row r="3532" spans="1:19">
      <c r="A3532" s="32">
        <v>38883</v>
      </c>
      <c r="B3532" s="33">
        <f t="shared" si="601"/>
        <v>6</v>
      </c>
      <c r="C3532" s="33">
        <f t="shared" si="602"/>
        <v>2006</v>
      </c>
      <c r="D3532" s="34">
        <v>1.091</v>
      </c>
      <c r="F3532" s="32">
        <v>40546</v>
      </c>
      <c r="G3532" s="33">
        <f t="shared" si="603"/>
        <v>1</v>
      </c>
      <c r="H3532" s="33">
        <f t="shared" si="604"/>
        <v>2011</v>
      </c>
      <c r="I3532" s="34">
        <v>4.54</v>
      </c>
      <c r="K3532" s="32">
        <v>36448</v>
      </c>
      <c r="L3532" s="33">
        <f t="shared" si="605"/>
        <v>10</v>
      </c>
      <c r="M3532" s="33">
        <f t="shared" si="606"/>
        <v>1999</v>
      </c>
      <c r="N3532" s="34">
        <v>22.81</v>
      </c>
      <c r="P3532" s="32">
        <v>36955</v>
      </c>
      <c r="Q3532" s="33">
        <f t="shared" si="607"/>
        <v>3</v>
      </c>
      <c r="R3532" s="33">
        <f t="shared" si="608"/>
        <v>2001</v>
      </c>
      <c r="S3532" s="34">
        <v>25.98</v>
      </c>
    </row>
    <row r="3533" spans="1:19">
      <c r="A3533" s="32">
        <v>38884</v>
      </c>
      <c r="B3533" s="33">
        <f t="shared" si="601"/>
        <v>6</v>
      </c>
      <c r="C3533" s="33">
        <f t="shared" si="602"/>
        <v>2006</v>
      </c>
      <c r="D3533" s="34">
        <v>1.093</v>
      </c>
      <c r="F3533" s="32">
        <v>40547</v>
      </c>
      <c r="G3533" s="33">
        <f t="shared" si="603"/>
        <v>1</v>
      </c>
      <c r="H3533" s="33">
        <f t="shared" si="604"/>
        <v>2011</v>
      </c>
      <c r="I3533" s="34">
        <v>4.6100000000000003</v>
      </c>
      <c r="K3533" s="32">
        <v>36451</v>
      </c>
      <c r="L3533" s="33">
        <f t="shared" si="605"/>
        <v>10</v>
      </c>
      <c r="M3533" s="33">
        <f t="shared" si="606"/>
        <v>1999</v>
      </c>
      <c r="N3533" s="34">
        <v>22.44</v>
      </c>
      <c r="P3533" s="32">
        <v>36956</v>
      </c>
      <c r="Q3533" s="33">
        <f t="shared" si="607"/>
        <v>3</v>
      </c>
      <c r="R3533" s="33">
        <f t="shared" si="608"/>
        <v>2001</v>
      </c>
      <c r="S3533" s="34">
        <v>25.59</v>
      </c>
    </row>
    <row r="3534" spans="1:19">
      <c r="A3534" s="32">
        <v>38887</v>
      </c>
      <c r="B3534" s="33">
        <f t="shared" si="601"/>
        <v>6</v>
      </c>
      <c r="C3534" s="33">
        <f t="shared" si="602"/>
        <v>2006</v>
      </c>
      <c r="D3534" s="34">
        <v>1.0860000000000001</v>
      </c>
      <c r="F3534" s="32">
        <v>40548</v>
      </c>
      <c r="G3534" s="33">
        <f t="shared" si="603"/>
        <v>1</v>
      </c>
      <c r="H3534" s="33">
        <f t="shared" si="604"/>
        <v>2011</v>
      </c>
      <c r="I3534" s="34">
        <v>4.5199999999999996</v>
      </c>
      <c r="K3534" s="32">
        <v>36452</v>
      </c>
      <c r="L3534" s="33">
        <f t="shared" si="605"/>
        <v>10</v>
      </c>
      <c r="M3534" s="33">
        <f t="shared" si="606"/>
        <v>1999</v>
      </c>
      <c r="N3534" s="34">
        <v>22.36</v>
      </c>
      <c r="P3534" s="32">
        <v>36957</v>
      </c>
      <c r="Q3534" s="33">
        <f t="shared" si="607"/>
        <v>3</v>
      </c>
      <c r="R3534" s="33">
        <f t="shared" si="608"/>
        <v>2001</v>
      </c>
      <c r="S3534" s="34">
        <v>25.91</v>
      </c>
    </row>
    <row r="3535" spans="1:19">
      <c r="A3535" s="32">
        <v>38888</v>
      </c>
      <c r="B3535" s="33">
        <f t="shared" si="601"/>
        <v>6</v>
      </c>
      <c r="C3535" s="33">
        <f t="shared" si="602"/>
        <v>2006</v>
      </c>
      <c r="D3535" s="34">
        <v>1.083</v>
      </c>
      <c r="F3535" s="32">
        <v>40549</v>
      </c>
      <c r="G3535" s="33">
        <f t="shared" si="603"/>
        <v>1</v>
      </c>
      <c r="H3535" s="33">
        <f t="shared" si="604"/>
        <v>2011</v>
      </c>
      <c r="I3535" s="34">
        <v>4.49</v>
      </c>
      <c r="K3535" s="32">
        <v>36453</v>
      </c>
      <c r="L3535" s="33">
        <f t="shared" si="605"/>
        <v>10</v>
      </c>
      <c r="M3535" s="33">
        <f t="shared" si="606"/>
        <v>1999</v>
      </c>
      <c r="N3535" s="34">
        <v>22.21</v>
      </c>
      <c r="P3535" s="32">
        <v>36958</v>
      </c>
      <c r="Q3535" s="33">
        <f t="shared" si="607"/>
        <v>3</v>
      </c>
      <c r="R3535" s="33">
        <f t="shared" si="608"/>
        <v>2001</v>
      </c>
      <c r="S3535" s="34">
        <v>26.37</v>
      </c>
    </row>
    <row r="3536" spans="1:19">
      <c r="A3536" s="32">
        <v>38889</v>
      </c>
      <c r="B3536" s="33">
        <f t="shared" si="601"/>
        <v>6</v>
      </c>
      <c r="C3536" s="33">
        <f t="shared" si="602"/>
        <v>2006</v>
      </c>
      <c r="D3536" s="34">
        <v>1.1000000000000001</v>
      </c>
      <c r="F3536" s="32">
        <v>40550</v>
      </c>
      <c r="G3536" s="33">
        <f t="shared" si="603"/>
        <v>1</v>
      </c>
      <c r="H3536" s="33">
        <f t="shared" si="604"/>
        <v>2011</v>
      </c>
      <c r="I3536" s="34">
        <v>4.42</v>
      </c>
      <c r="K3536" s="32">
        <v>36454</v>
      </c>
      <c r="L3536" s="33">
        <f t="shared" si="605"/>
        <v>10</v>
      </c>
      <c r="M3536" s="33">
        <f t="shared" si="606"/>
        <v>1999</v>
      </c>
      <c r="N3536" s="34">
        <v>22.74</v>
      </c>
      <c r="P3536" s="32">
        <v>36959</v>
      </c>
      <c r="Q3536" s="33">
        <f t="shared" si="607"/>
        <v>3</v>
      </c>
      <c r="R3536" s="33">
        <f t="shared" si="608"/>
        <v>2001</v>
      </c>
      <c r="S3536" s="34">
        <v>25.78</v>
      </c>
    </row>
    <row r="3537" spans="1:19">
      <c r="A3537" s="32">
        <v>38890</v>
      </c>
      <c r="B3537" s="33">
        <f t="shared" si="601"/>
        <v>6</v>
      </c>
      <c r="C3537" s="33">
        <f t="shared" si="602"/>
        <v>2006</v>
      </c>
      <c r="D3537" s="34">
        <v>1.107</v>
      </c>
      <c r="F3537" s="32">
        <v>40553</v>
      </c>
      <c r="G3537" s="33">
        <f t="shared" si="603"/>
        <v>1</v>
      </c>
      <c r="H3537" s="33">
        <f t="shared" si="604"/>
        <v>2011</v>
      </c>
      <c r="I3537" s="34">
        <v>4.49</v>
      </c>
      <c r="K3537" s="32">
        <v>36455</v>
      </c>
      <c r="L3537" s="33">
        <f t="shared" si="605"/>
        <v>10</v>
      </c>
      <c r="M3537" s="33">
        <f t="shared" si="606"/>
        <v>1999</v>
      </c>
      <c r="N3537" s="34">
        <v>23.48</v>
      </c>
      <c r="P3537" s="32">
        <v>36962</v>
      </c>
      <c r="Q3537" s="33">
        <f t="shared" si="607"/>
        <v>3</v>
      </c>
      <c r="R3537" s="33">
        <f t="shared" si="608"/>
        <v>2001</v>
      </c>
      <c r="S3537" s="34">
        <v>25.34</v>
      </c>
    </row>
    <row r="3538" spans="1:19">
      <c r="A3538" s="32">
        <v>38891</v>
      </c>
      <c r="B3538" s="33">
        <f t="shared" si="601"/>
        <v>6</v>
      </c>
      <c r="C3538" s="33">
        <f t="shared" si="602"/>
        <v>2006</v>
      </c>
      <c r="D3538" s="34">
        <v>1.1060000000000001</v>
      </c>
      <c r="F3538" s="32">
        <v>40554</v>
      </c>
      <c r="G3538" s="33">
        <f t="shared" si="603"/>
        <v>1</v>
      </c>
      <c r="H3538" s="33">
        <f t="shared" si="604"/>
        <v>2011</v>
      </c>
      <c r="I3538" s="34">
        <v>4.42</v>
      </c>
      <c r="K3538" s="32">
        <v>36458</v>
      </c>
      <c r="L3538" s="33">
        <f t="shared" si="605"/>
        <v>10</v>
      </c>
      <c r="M3538" s="33">
        <f t="shared" si="606"/>
        <v>1999</v>
      </c>
      <c r="N3538" s="34">
        <v>23.22</v>
      </c>
      <c r="P3538" s="32">
        <v>36963</v>
      </c>
      <c r="Q3538" s="33">
        <f t="shared" si="607"/>
        <v>3</v>
      </c>
      <c r="R3538" s="33">
        <f t="shared" si="608"/>
        <v>2001</v>
      </c>
      <c r="S3538" s="34">
        <v>24.8</v>
      </c>
    </row>
    <row r="3539" spans="1:19">
      <c r="A3539" s="32">
        <v>38894</v>
      </c>
      <c r="B3539" s="33">
        <f t="shared" si="601"/>
        <v>6</v>
      </c>
      <c r="C3539" s="33">
        <f t="shared" si="602"/>
        <v>2006</v>
      </c>
      <c r="D3539" s="34">
        <v>1.119</v>
      </c>
      <c r="F3539" s="32">
        <v>40555</v>
      </c>
      <c r="G3539" s="33">
        <f t="shared" si="603"/>
        <v>1</v>
      </c>
      <c r="H3539" s="33">
        <f t="shared" si="604"/>
        <v>2011</v>
      </c>
      <c r="I3539" s="34">
        <v>4.55</v>
      </c>
      <c r="K3539" s="32">
        <v>36459</v>
      </c>
      <c r="L3539" s="33">
        <f t="shared" si="605"/>
        <v>10</v>
      </c>
      <c r="M3539" s="33">
        <f t="shared" si="606"/>
        <v>1999</v>
      </c>
      <c r="N3539" s="34">
        <v>23.17</v>
      </c>
      <c r="P3539" s="32">
        <v>36964</v>
      </c>
      <c r="Q3539" s="33">
        <f t="shared" si="607"/>
        <v>3</v>
      </c>
      <c r="R3539" s="33">
        <f t="shared" si="608"/>
        <v>2001</v>
      </c>
      <c r="S3539" s="34">
        <v>24.31</v>
      </c>
    </row>
    <row r="3540" spans="1:19">
      <c r="A3540" s="32">
        <v>38895</v>
      </c>
      <c r="B3540" s="33">
        <f t="shared" si="601"/>
        <v>6</v>
      </c>
      <c r="C3540" s="33">
        <f t="shared" si="602"/>
        <v>2006</v>
      </c>
      <c r="D3540" s="34">
        <v>1.1279999999999999</v>
      </c>
      <c r="F3540" s="32">
        <v>40556</v>
      </c>
      <c r="G3540" s="33">
        <f t="shared" si="603"/>
        <v>1</v>
      </c>
      <c r="H3540" s="33">
        <f t="shared" si="604"/>
        <v>2011</v>
      </c>
      <c r="I3540" s="34">
        <v>4.4800000000000004</v>
      </c>
      <c r="K3540" s="32">
        <v>36460</v>
      </c>
      <c r="L3540" s="33">
        <f t="shared" si="605"/>
        <v>10</v>
      </c>
      <c r="M3540" s="33">
        <f t="shared" si="606"/>
        <v>1999</v>
      </c>
      <c r="N3540" s="34">
        <v>22.71</v>
      </c>
      <c r="P3540" s="32">
        <v>36965</v>
      </c>
      <c r="Q3540" s="33">
        <f t="shared" si="607"/>
        <v>3</v>
      </c>
      <c r="R3540" s="33">
        <f t="shared" si="608"/>
        <v>2001</v>
      </c>
      <c r="S3540" s="34">
        <v>23.37</v>
      </c>
    </row>
    <row r="3541" spans="1:19">
      <c r="A3541" s="32">
        <v>38896</v>
      </c>
      <c r="B3541" s="33">
        <f t="shared" si="601"/>
        <v>6</v>
      </c>
      <c r="C3541" s="33">
        <f t="shared" si="602"/>
        <v>2006</v>
      </c>
      <c r="D3541" s="34">
        <v>1.141</v>
      </c>
      <c r="F3541" s="32">
        <v>40557</v>
      </c>
      <c r="G3541" s="33">
        <f t="shared" si="603"/>
        <v>1</v>
      </c>
      <c r="H3541" s="33">
        <f t="shared" si="604"/>
        <v>2011</v>
      </c>
      <c r="I3541" s="34">
        <v>4.38</v>
      </c>
      <c r="K3541" s="32">
        <v>36461</v>
      </c>
      <c r="L3541" s="33">
        <f t="shared" si="605"/>
        <v>10</v>
      </c>
      <c r="M3541" s="33">
        <f t="shared" si="606"/>
        <v>1999</v>
      </c>
      <c r="N3541" s="34">
        <v>21.59</v>
      </c>
      <c r="P3541" s="32">
        <v>36966</v>
      </c>
      <c r="Q3541" s="33">
        <f t="shared" si="607"/>
        <v>3</v>
      </c>
      <c r="R3541" s="33">
        <f t="shared" si="608"/>
        <v>2001</v>
      </c>
      <c r="S3541" s="34">
        <v>23.84</v>
      </c>
    </row>
    <row r="3542" spans="1:19">
      <c r="A3542" s="32">
        <v>38897</v>
      </c>
      <c r="B3542" s="33">
        <f t="shared" si="601"/>
        <v>6</v>
      </c>
      <c r="C3542" s="33">
        <f t="shared" si="602"/>
        <v>2006</v>
      </c>
      <c r="D3542" s="34">
        <v>1.1579999999999999</v>
      </c>
      <c r="F3542" s="32">
        <v>40561</v>
      </c>
      <c r="G3542" s="33">
        <f t="shared" si="603"/>
        <v>1</v>
      </c>
      <c r="H3542" s="33">
        <f t="shared" si="604"/>
        <v>2011</v>
      </c>
      <c r="I3542" s="34">
        <v>4.5199999999999996</v>
      </c>
      <c r="K3542" s="32">
        <v>36462</v>
      </c>
      <c r="L3542" s="33">
        <f t="shared" si="605"/>
        <v>10</v>
      </c>
      <c r="M3542" s="33">
        <f t="shared" si="606"/>
        <v>1999</v>
      </c>
      <c r="N3542" s="34">
        <v>21.79</v>
      </c>
      <c r="P3542" s="32">
        <v>36969</v>
      </c>
      <c r="Q3542" s="33">
        <f t="shared" si="607"/>
        <v>3</v>
      </c>
      <c r="R3542" s="33">
        <f t="shared" si="608"/>
        <v>2001</v>
      </c>
      <c r="S3542" s="34">
        <v>23.19</v>
      </c>
    </row>
    <row r="3543" spans="1:19">
      <c r="A3543" s="32">
        <v>38898</v>
      </c>
      <c r="B3543" s="33">
        <f t="shared" si="601"/>
        <v>6</v>
      </c>
      <c r="C3543" s="33">
        <f t="shared" si="602"/>
        <v>2006</v>
      </c>
      <c r="D3543" s="34">
        <v>1.163</v>
      </c>
      <c r="F3543" s="32">
        <v>40562</v>
      </c>
      <c r="G3543" s="33">
        <f t="shared" si="603"/>
        <v>1</v>
      </c>
      <c r="H3543" s="33">
        <f t="shared" si="604"/>
        <v>2011</v>
      </c>
      <c r="I3543" s="34">
        <v>4.4800000000000004</v>
      </c>
      <c r="K3543" s="32">
        <v>36465</v>
      </c>
      <c r="L3543" s="33">
        <f t="shared" si="605"/>
        <v>11</v>
      </c>
      <c r="M3543" s="33">
        <f t="shared" si="606"/>
        <v>1999</v>
      </c>
      <c r="N3543" s="34">
        <v>22.44</v>
      </c>
      <c r="P3543" s="32">
        <v>36970</v>
      </c>
      <c r="Q3543" s="33">
        <f t="shared" si="607"/>
        <v>3</v>
      </c>
      <c r="R3543" s="33">
        <f t="shared" si="608"/>
        <v>2001</v>
      </c>
      <c r="S3543" s="34">
        <v>23.63</v>
      </c>
    </row>
    <row r="3544" spans="1:19">
      <c r="A3544" s="32">
        <v>38903</v>
      </c>
      <c r="B3544" s="33">
        <f t="shared" si="601"/>
        <v>7</v>
      </c>
      <c r="C3544" s="33">
        <f t="shared" si="602"/>
        <v>2006</v>
      </c>
      <c r="D3544" s="34">
        <v>1.163</v>
      </c>
      <c r="F3544" s="32">
        <v>40563</v>
      </c>
      <c r="G3544" s="33">
        <f t="shared" si="603"/>
        <v>1</v>
      </c>
      <c r="H3544" s="33">
        <f t="shared" si="604"/>
        <v>2011</v>
      </c>
      <c r="I3544" s="34">
        <v>4.57</v>
      </c>
      <c r="K3544" s="32">
        <v>36466</v>
      </c>
      <c r="L3544" s="33">
        <f t="shared" si="605"/>
        <v>11</v>
      </c>
      <c r="M3544" s="33">
        <f t="shared" si="606"/>
        <v>1999</v>
      </c>
      <c r="N3544" s="34">
        <v>22.49</v>
      </c>
      <c r="P3544" s="32">
        <v>36971</v>
      </c>
      <c r="Q3544" s="33">
        <f t="shared" si="607"/>
        <v>3</v>
      </c>
      <c r="R3544" s="33">
        <f t="shared" si="608"/>
        <v>2001</v>
      </c>
      <c r="S3544" s="34">
        <v>23.21</v>
      </c>
    </row>
    <row r="3545" spans="1:19">
      <c r="A3545" s="32">
        <v>38904</v>
      </c>
      <c r="B3545" s="33">
        <f t="shared" si="601"/>
        <v>7</v>
      </c>
      <c r="C3545" s="33">
        <f t="shared" si="602"/>
        <v>2006</v>
      </c>
      <c r="D3545" s="34">
        <v>1.165</v>
      </c>
      <c r="F3545" s="32">
        <v>40564</v>
      </c>
      <c r="G3545" s="33">
        <f t="shared" si="603"/>
        <v>1</v>
      </c>
      <c r="H3545" s="33">
        <f t="shared" si="604"/>
        <v>2011</v>
      </c>
      <c r="I3545" s="34">
        <v>4.72</v>
      </c>
      <c r="K3545" s="32">
        <v>36467</v>
      </c>
      <c r="L3545" s="33">
        <f t="shared" si="605"/>
        <v>11</v>
      </c>
      <c r="M3545" s="33">
        <f t="shared" si="606"/>
        <v>1999</v>
      </c>
      <c r="N3545" s="34">
        <v>22.59</v>
      </c>
      <c r="P3545" s="32">
        <v>36972</v>
      </c>
      <c r="Q3545" s="33">
        <f t="shared" si="607"/>
        <v>3</v>
      </c>
      <c r="R3545" s="33">
        <f t="shared" si="608"/>
        <v>2001</v>
      </c>
      <c r="S3545" s="34">
        <v>23.45</v>
      </c>
    </row>
    <row r="3546" spans="1:19">
      <c r="A3546" s="32">
        <v>38905</v>
      </c>
      <c r="B3546" s="33">
        <f t="shared" si="601"/>
        <v>7</v>
      </c>
      <c r="C3546" s="33">
        <f t="shared" si="602"/>
        <v>2006</v>
      </c>
      <c r="D3546" s="34">
        <v>1.155</v>
      </c>
      <c r="F3546" s="32">
        <v>40567</v>
      </c>
      <c r="G3546" s="33">
        <f t="shared" si="603"/>
        <v>1</v>
      </c>
      <c r="H3546" s="33">
        <f t="shared" si="604"/>
        <v>2011</v>
      </c>
      <c r="I3546" s="34">
        <v>4.72</v>
      </c>
      <c r="K3546" s="32">
        <v>36468</v>
      </c>
      <c r="L3546" s="33">
        <f t="shared" si="605"/>
        <v>11</v>
      </c>
      <c r="M3546" s="33">
        <f t="shared" si="606"/>
        <v>1999</v>
      </c>
      <c r="N3546" s="34">
        <v>23.17</v>
      </c>
      <c r="P3546" s="32">
        <v>36973</v>
      </c>
      <c r="Q3546" s="33">
        <f t="shared" si="607"/>
        <v>3</v>
      </c>
      <c r="R3546" s="33">
        <f t="shared" si="608"/>
        <v>2001</v>
      </c>
      <c r="S3546" s="34">
        <v>23.94</v>
      </c>
    </row>
    <row r="3547" spans="1:19">
      <c r="A3547" s="32">
        <v>38908</v>
      </c>
      <c r="B3547" s="33">
        <f t="shared" si="601"/>
        <v>7</v>
      </c>
      <c r="C3547" s="33">
        <f t="shared" si="602"/>
        <v>2006</v>
      </c>
      <c r="D3547" s="34">
        <v>1.151</v>
      </c>
      <c r="F3547" s="32">
        <v>40568</v>
      </c>
      <c r="G3547" s="33">
        <f t="shared" si="603"/>
        <v>1</v>
      </c>
      <c r="H3547" s="33">
        <f t="shared" si="604"/>
        <v>2011</v>
      </c>
      <c r="I3547" s="34">
        <v>4.46</v>
      </c>
      <c r="K3547" s="32">
        <v>36469</v>
      </c>
      <c r="L3547" s="33">
        <f t="shared" si="605"/>
        <v>11</v>
      </c>
      <c r="M3547" s="33">
        <f t="shared" si="606"/>
        <v>1999</v>
      </c>
      <c r="N3547" s="34">
        <v>22.93</v>
      </c>
      <c r="P3547" s="32">
        <v>36976</v>
      </c>
      <c r="Q3547" s="33">
        <f t="shared" si="607"/>
        <v>3</v>
      </c>
      <c r="R3547" s="33">
        <f t="shared" si="608"/>
        <v>2001</v>
      </c>
      <c r="S3547" s="34">
        <v>24.01</v>
      </c>
    </row>
    <row r="3548" spans="1:19">
      <c r="A3548" s="32">
        <v>38909</v>
      </c>
      <c r="B3548" s="33">
        <f t="shared" si="601"/>
        <v>7</v>
      </c>
      <c r="C3548" s="33">
        <f t="shared" si="602"/>
        <v>2006</v>
      </c>
      <c r="D3548" s="34">
        <v>1.163</v>
      </c>
      <c r="F3548" s="32">
        <v>40569</v>
      </c>
      <c r="G3548" s="33">
        <f t="shared" si="603"/>
        <v>1</v>
      </c>
      <c r="H3548" s="33">
        <f t="shared" si="604"/>
        <v>2011</v>
      </c>
      <c r="I3548" s="34">
        <v>4.4000000000000004</v>
      </c>
      <c r="K3548" s="32">
        <v>36472</v>
      </c>
      <c r="L3548" s="33">
        <f t="shared" si="605"/>
        <v>11</v>
      </c>
      <c r="M3548" s="33">
        <f t="shared" si="606"/>
        <v>1999</v>
      </c>
      <c r="N3548" s="34">
        <v>23.28</v>
      </c>
      <c r="P3548" s="32">
        <v>36977</v>
      </c>
      <c r="Q3548" s="33">
        <f t="shared" si="607"/>
        <v>3</v>
      </c>
      <c r="R3548" s="33">
        <f t="shared" si="608"/>
        <v>2001</v>
      </c>
      <c r="S3548" s="34">
        <v>24.41</v>
      </c>
    </row>
    <row r="3549" spans="1:19">
      <c r="A3549" s="32">
        <v>38910</v>
      </c>
      <c r="B3549" s="33">
        <f t="shared" si="601"/>
        <v>7</v>
      </c>
      <c r="C3549" s="33">
        <f t="shared" si="602"/>
        <v>2006</v>
      </c>
      <c r="D3549" s="34">
        <v>1.155</v>
      </c>
      <c r="F3549" s="32">
        <v>40570</v>
      </c>
      <c r="G3549" s="33">
        <f t="shared" si="603"/>
        <v>1</v>
      </c>
      <c r="H3549" s="33">
        <f t="shared" si="604"/>
        <v>2011</v>
      </c>
      <c r="I3549" s="34">
        <v>4.41</v>
      </c>
      <c r="K3549" s="32">
        <v>36473</v>
      </c>
      <c r="L3549" s="33">
        <f t="shared" si="605"/>
        <v>11</v>
      </c>
      <c r="M3549" s="33">
        <f t="shared" si="606"/>
        <v>1999</v>
      </c>
      <c r="N3549" s="34">
        <v>24.21</v>
      </c>
      <c r="P3549" s="32">
        <v>36978</v>
      </c>
      <c r="Q3549" s="33">
        <f t="shared" si="607"/>
        <v>3</v>
      </c>
      <c r="R3549" s="33">
        <f t="shared" si="608"/>
        <v>2001</v>
      </c>
      <c r="S3549" s="34">
        <v>24.5</v>
      </c>
    </row>
    <row r="3550" spans="1:19">
      <c r="A3550" s="32">
        <v>38911</v>
      </c>
      <c r="B3550" s="33">
        <f t="shared" si="601"/>
        <v>7</v>
      </c>
      <c r="C3550" s="33">
        <f t="shared" si="602"/>
        <v>2006</v>
      </c>
      <c r="D3550" s="34">
        <v>1.1830000000000001</v>
      </c>
      <c r="F3550" s="32">
        <v>40571</v>
      </c>
      <c r="G3550" s="33">
        <f t="shared" si="603"/>
        <v>1</v>
      </c>
      <c r="H3550" s="33">
        <f t="shared" si="604"/>
        <v>2011</v>
      </c>
      <c r="I3550" s="34">
        <v>4.2699999999999996</v>
      </c>
      <c r="K3550" s="32">
        <v>36474</v>
      </c>
      <c r="L3550" s="33">
        <f t="shared" si="605"/>
        <v>11</v>
      </c>
      <c r="M3550" s="33">
        <f t="shared" si="606"/>
        <v>1999</v>
      </c>
      <c r="N3550" s="34">
        <v>24.37</v>
      </c>
      <c r="P3550" s="32">
        <v>36979</v>
      </c>
      <c r="Q3550" s="33">
        <f t="shared" si="607"/>
        <v>3</v>
      </c>
      <c r="R3550" s="33">
        <f t="shared" si="608"/>
        <v>2001</v>
      </c>
      <c r="S3550" s="34">
        <v>23.77</v>
      </c>
    </row>
    <row r="3551" spans="1:19">
      <c r="A3551" s="32">
        <v>38912</v>
      </c>
      <c r="B3551" s="33">
        <f t="shared" si="601"/>
        <v>7</v>
      </c>
      <c r="C3551" s="33">
        <f t="shared" si="602"/>
        <v>2006</v>
      </c>
      <c r="D3551" s="34">
        <v>1.1859999999999999</v>
      </c>
      <c r="F3551" s="32">
        <v>40574</v>
      </c>
      <c r="G3551" s="33">
        <f t="shared" si="603"/>
        <v>1</v>
      </c>
      <c r="H3551" s="33">
        <f t="shared" si="604"/>
        <v>2011</v>
      </c>
      <c r="I3551" s="34">
        <v>4.42</v>
      </c>
      <c r="K3551" s="32">
        <v>36475</v>
      </c>
      <c r="L3551" s="33">
        <f t="shared" si="605"/>
        <v>11</v>
      </c>
      <c r="M3551" s="33">
        <f t="shared" si="606"/>
        <v>1999</v>
      </c>
      <c r="N3551" s="34">
        <v>24.33</v>
      </c>
      <c r="P3551" s="32">
        <v>36980</v>
      </c>
      <c r="Q3551" s="33">
        <f t="shared" si="607"/>
        <v>3</v>
      </c>
      <c r="R3551" s="33">
        <f t="shared" si="608"/>
        <v>2001</v>
      </c>
      <c r="S3551" s="34">
        <v>23.5</v>
      </c>
    </row>
    <row r="3552" spans="1:19">
      <c r="A3552" s="32">
        <v>38915</v>
      </c>
      <c r="B3552" s="33">
        <f t="shared" si="601"/>
        <v>7</v>
      </c>
      <c r="C3552" s="33">
        <f t="shared" si="602"/>
        <v>2006</v>
      </c>
      <c r="D3552" s="34">
        <v>1.173</v>
      </c>
      <c r="F3552" s="32">
        <v>40575</v>
      </c>
      <c r="G3552" s="33">
        <f t="shared" si="603"/>
        <v>2</v>
      </c>
      <c r="H3552" s="33">
        <f t="shared" si="604"/>
        <v>2011</v>
      </c>
      <c r="I3552" s="34">
        <v>4.42</v>
      </c>
      <c r="K3552" s="32">
        <v>36476</v>
      </c>
      <c r="L3552" s="33">
        <f t="shared" si="605"/>
        <v>11</v>
      </c>
      <c r="M3552" s="33">
        <f t="shared" si="606"/>
        <v>1999</v>
      </c>
      <c r="N3552" s="34">
        <v>24.91</v>
      </c>
      <c r="P3552" s="32">
        <v>36983</v>
      </c>
      <c r="Q3552" s="33">
        <f t="shared" si="607"/>
        <v>4</v>
      </c>
      <c r="R3552" s="33">
        <f t="shared" si="608"/>
        <v>2001</v>
      </c>
      <c r="S3552" s="34">
        <v>23.31</v>
      </c>
    </row>
    <row r="3553" spans="1:19">
      <c r="A3553" s="32">
        <v>38916</v>
      </c>
      <c r="B3553" s="33">
        <f t="shared" si="601"/>
        <v>7</v>
      </c>
      <c r="C3553" s="33">
        <f t="shared" si="602"/>
        <v>2006</v>
      </c>
      <c r="D3553" s="34">
        <v>1.17</v>
      </c>
      <c r="F3553" s="32">
        <v>40576</v>
      </c>
      <c r="G3553" s="33">
        <f t="shared" si="603"/>
        <v>2</v>
      </c>
      <c r="H3553" s="33">
        <f t="shared" si="604"/>
        <v>2011</v>
      </c>
      <c r="I3553" s="34">
        <v>4.55</v>
      </c>
      <c r="K3553" s="32">
        <v>36479</v>
      </c>
      <c r="L3553" s="33">
        <f t="shared" si="605"/>
        <v>11</v>
      </c>
      <c r="M3553" s="33">
        <f t="shared" si="606"/>
        <v>1999</v>
      </c>
      <c r="N3553" s="34">
        <v>25.31</v>
      </c>
      <c r="P3553" s="32">
        <v>36984</v>
      </c>
      <c r="Q3553" s="33">
        <f t="shared" si="607"/>
        <v>4</v>
      </c>
      <c r="R3553" s="33">
        <f t="shared" si="608"/>
        <v>2001</v>
      </c>
      <c r="S3553" s="34">
        <v>23.47</v>
      </c>
    </row>
    <row r="3554" spans="1:19">
      <c r="A3554" s="32">
        <v>38917</v>
      </c>
      <c r="B3554" s="33">
        <f t="shared" si="601"/>
        <v>7</v>
      </c>
      <c r="C3554" s="33">
        <f t="shared" si="602"/>
        <v>2006</v>
      </c>
      <c r="D3554" s="34">
        <v>1.173</v>
      </c>
      <c r="F3554" s="32">
        <v>40577</v>
      </c>
      <c r="G3554" s="33">
        <f t="shared" si="603"/>
        <v>2</v>
      </c>
      <c r="H3554" s="33">
        <f t="shared" si="604"/>
        <v>2011</v>
      </c>
      <c r="I3554" s="34">
        <v>4.6900000000000004</v>
      </c>
      <c r="K3554" s="32">
        <v>36480</v>
      </c>
      <c r="L3554" s="33">
        <f t="shared" si="605"/>
        <v>11</v>
      </c>
      <c r="M3554" s="33">
        <f t="shared" si="606"/>
        <v>1999</v>
      </c>
      <c r="N3554" s="34">
        <v>26.04</v>
      </c>
      <c r="P3554" s="32">
        <v>36985</v>
      </c>
      <c r="Q3554" s="33">
        <f t="shared" si="607"/>
        <v>4</v>
      </c>
      <c r="R3554" s="33">
        <f t="shared" si="608"/>
        <v>2001</v>
      </c>
      <c r="S3554" s="34">
        <v>24.35</v>
      </c>
    </row>
    <row r="3555" spans="1:19">
      <c r="A3555" s="32">
        <v>38918</v>
      </c>
      <c r="B3555" s="33">
        <f t="shared" si="601"/>
        <v>7</v>
      </c>
      <c r="C3555" s="33">
        <f t="shared" si="602"/>
        <v>2006</v>
      </c>
      <c r="D3555" s="34">
        <v>1.171</v>
      </c>
      <c r="F3555" s="32">
        <v>40578</v>
      </c>
      <c r="G3555" s="33">
        <f t="shared" si="603"/>
        <v>2</v>
      </c>
      <c r="H3555" s="33">
        <f t="shared" si="604"/>
        <v>2011</v>
      </c>
      <c r="I3555" s="34">
        <v>4.4800000000000004</v>
      </c>
      <c r="K3555" s="32">
        <v>36481</v>
      </c>
      <c r="L3555" s="33">
        <f t="shared" si="605"/>
        <v>11</v>
      </c>
      <c r="M3555" s="33">
        <f t="shared" si="606"/>
        <v>1999</v>
      </c>
      <c r="N3555" s="34">
        <v>26.57</v>
      </c>
      <c r="P3555" s="32">
        <v>36986</v>
      </c>
      <c r="Q3555" s="33">
        <f t="shared" si="607"/>
        <v>4</v>
      </c>
      <c r="R3555" s="33">
        <f t="shared" si="608"/>
        <v>2001</v>
      </c>
      <c r="S3555" s="34">
        <v>24.87</v>
      </c>
    </row>
    <row r="3556" spans="1:19">
      <c r="A3556" s="32">
        <v>38919</v>
      </c>
      <c r="B3556" s="33">
        <f t="shared" ref="B3556:B3619" si="609">+MONTH(A3556)</f>
        <v>7</v>
      </c>
      <c r="C3556" s="33">
        <f t="shared" ref="C3556:C3619" si="610">+YEAR(A3556)</f>
        <v>2006</v>
      </c>
      <c r="D3556" s="34">
        <v>1.17</v>
      </c>
      <c r="F3556" s="32">
        <v>40581</v>
      </c>
      <c r="G3556" s="33">
        <f t="shared" ref="G3556:G3619" si="611">+MONTH(F3556)</f>
        <v>2</v>
      </c>
      <c r="H3556" s="33">
        <f t="shared" ref="H3556:H3619" si="612">+YEAR(F3556)</f>
        <v>2011</v>
      </c>
      <c r="I3556" s="34">
        <v>4.32</v>
      </c>
      <c r="K3556" s="32">
        <v>36482</v>
      </c>
      <c r="L3556" s="33">
        <f t="shared" ref="L3556:L3619" si="613">+MONTH(K3556)</f>
        <v>11</v>
      </c>
      <c r="M3556" s="33">
        <f t="shared" ref="M3556:M3619" si="614">+YEAR(K3556)</f>
        <v>1999</v>
      </c>
      <c r="N3556" s="34">
        <v>25.71</v>
      </c>
      <c r="P3556" s="32">
        <v>36987</v>
      </c>
      <c r="Q3556" s="33">
        <f t="shared" ref="Q3556:Q3619" si="615">+MONTH(P3556)</f>
        <v>4</v>
      </c>
      <c r="R3556" s="33">
        <f t="shared" si="608"/>
        <v>2001</v>
      </c>
      <c r="S3556" s="34">
        <v>24.02</v>
      </c>
    </row>
    <row r="3557" spans="1:19">
      <c r="A3557" s="32">
        <v>38922</v>
      </c>
      <c r="B3557" s="33">
        <f t="shared" si="609"/>
        <v>7</v>
      </c>
      <c r="C3557" s="33">
        <f t="shared" si="610"/>
        <v>2006</v>
      </c>
      <c r="D3557" s="34">
        <v>1.1739999999999999</v>
      </c>
      <c r="F3557" s="32">
        <v>40582</v>
      </c>
      <c r="G3557" s="33">
        <f t="shared" si="611"/>
        <v>2</v>
      </c>
      <c r="H3557" s="33">
        <f t="shared" si="612"/>
        <v>2011</v>
      </c>
      <c r="I3557" s="34">
        <v>4.24</v>
      </c>
      <c r="K3557" s="32">
        <v>36483</v>
      </c>
      <c r="L3557" s="33">
        <f t="shared" si="613"/>
        <v>11</v>
      </c>
      <c r="M3557" s="33">
        <f t="shared" si="614"/>
        <v>1999</v>
      </c>
      <c r="N3557" s="34">
        <v>26.61</v>
      </c>
      <c r="P3557" s="32">
        <v>36990</v>
      </c>
      <c r="Q3557" s="33">
        <f t="shared" si="615"/>
        <v>4</v>
      </c>
      <c r="R3557" s="33">
        <f t="shared" ref="R3557:R3620" si="616">+YEAR(P3557)</f>
        <v>2001</v>
      </c>
      <c r="S3557" s="34">
        <v>24.37</v>
      </c>
    </row>
    <row r="3558" spans="1:19">
      <c r="A3558" s="32">
        <v>38923</v>
      </c>
      <c r="B3558" s="33">
        <f t="shared" si="609"/>
        <v>7</v>
      </c>
      <c r="C3558" s="33">
        <f t="shared" si="610"/>
        <v>2006</v>
      </c>
      <c r="D3558" s="34">
        <v>1.17</v>
      </c>
      <c r="F3558" s="32">
        <v>40583</v>
      </c>
      <c r="G3558" s="33">
        <f t="shared" si="611"/>
        <v>2</v>
      </c>
      <c r="H3558" s="33">
        <f t="shared" si="612"/>
        <v>2011</v>
      </c>
      <c r="I3558" s="34">
        <v>4.22</v>
      </c>
      <c r="K3558" s="32">
        <v>36486</v>
      </c>
      <c r="L3558" s="33">
        <f t="shared" si="613"/>
        <v>11</v>
      </c>
      <c r="M3558" s="33">
        <f t="shared" si="614"/>
        <v>1999</v>
      </c>
      <c r="N3558" s="34">
        <v>28.03</v>
      </c>
      <c r="P3558" s="32">
        <v>36991</v>
      </c>
      <c r="Q3558" s="33">
        <f t="shared" si="615"/>
        <v>4</v>
      </c>
      <c r="R3558" s="33">
        <f t="shared" si="616"/>
        <v>2001</v>
      </c>
      <c r="S3558" s="34">
        <v>25.64</v>
      </c>
    </row>
    <row r="3559" spans="1:19">
      <c r="A3559" s="32">
        <v>38924</v>
      </c>
      <c r="B3559" s="33">
        <f t="shared" si="609"/>
        <v>7</v>
      </c>
      <c r="C3559" s="33">
        <f t="shared" si="610"/>
        <v>2006</v>
      </c>
      <c r="D3559" s="34">
        <v>1.1679999999999999</v>
      </c>
      <c r="F3559" s="32">
        <v>40584</v>
      </c>
      <c r="G3559" s="33">
        <f t="shared" si="611"/>
        <v>2</v>
      </c>
      <c r="H3559" s="33">
        <f t="shared" si="612"/>
        <v>2011</v>
      </c>
      <c r="I3559" s="34">
        <v>4.1100000000000003</v>
      </c>
      <c r="K3559" s="32">
        <v>36487</v>
      </c>
      <c r="L3559" s="33">
        <f t="shared" si="613"/>
        <v>11</v>
      </c>
      <c r="M3559" s="33">
        <f t="shared" si="614"/>
        <v>1999</v>
      </c>
      <c r="N3559" s="34">
        <v>26.91</v>
      </c>
      <c r="P3559" s="32">
        <v>36992</v>
      </c>
      <c r="Q3559" s="33">
        <f t="shared" si="615"/>
        <v>4</v>
      </c>
      <c r="R3559" s="33">
        <f t="shared" si="616"/>
        <v>2001</v>
      </c>
      <c r="S3559" s="34">
        <v>26.08</v>
      </c>
    </row>
    <row r="3560" spans="1:19">
      <c r="A3560" s="32">
        <v>38925</v>
      </c>
      <c r="B3560" s="33">
        <f t="shared" si="609"/>
        <v>7</v>
      </c>
      <c r="C3560" s="33">
        <f t="shared" si="610"/>
        <v>2006</v>
      </c>
      <c r="D3560" s="34">
        <v>1.167</v>
      </c>
      <c r="F3560" s="32">
        <v>40585</v>
      </c>
      <c r="G3560" s="33">
        <f t="shared" si="611"/>
        <v>2</v>
      </c>
      <c r="H3560" s="33">
        <f t="shared" si="612"/>
        <v>2011</v>
      </c>
      <c r="I3560" s="34">
        <v>3.96</v>
      </c>
      <c r="K3560" s="32">
        <v>36488</v>
      </c>
      <c r="L3560" s="33">
        <f t="shared" si="613"/>
        <v>11</v>
      </c>
      <c r="M3560" s="33">
        <f t="shared" si="614"/>
        <v>1999</v>
      </c>
      <c r="N3560" s="34">
        <v>27.22</v>
      </c>
      <c r="P3560" s="32">
        <v>36993</v>
      </c>
      <c r="Q3560" s="33">
        <f t="shared" si="615"/>
        <v>4</v>
      </c>
      <c r="R3560" s="33">
        <f t="shared" si="616"/>
        <v>2001</v>
      </c>
      <c r="S3560" s="34">
        <v>27.12</v>
      </c>
    </row>
    <row r="3561" spans="1:19">
      <c r="A3561" s="32">
        <v>38926</v>
      </c>
      <c r="B3561" s="33">
        <f t="shared" si="609"/>
        <v>7</v>
      </c>
      <c r="C3561" s="33">
        <f t="shared" si="610"/>
        <v>2006</v>
      </c>
      <c r="D3561" s="34">
        <v>1.1399999999999999</v>
      </c>
      <c r="F3561" s="32">
        <v>40588</v>
      </c>
      <c r="G3561" s="33">
        <f t="shared" si="611"/>
        <v>2</v>
      </c>
      <c r="H3561" s="33">
        <f t="shared" si="612"/>
        <v>2011</v>
      </c>
      <c r="I3561" s="34">
        <v>3.89</v>
      </c>
      <c r="K3561" s="32">
        <v>36490</v>
      </c>
      <c r="L3561" s="33">
        <f t="shared" si="613"/>
        <v>11</v>
      </c>
      <c r="M3561" s="33">
        <f t="shared" si="614"/>
        <v>1999</v>
      </c>
      <c r="N3561" s="34">
        <v>27.22</v>
      </c>
      <c r="P3561" s="32">
        <v>36994</v>
      </c>
      <c r="Q3561" s="33">
        <f t="shared" si="615"/>
        <v>4</v>
      </c>
      <c r="R3561" s="33">
        <f t="shared" si="616"/>
        <v>2001</v>
      </c>
      <c r="S3561" s="34">
        <v>26.8</v>
      </c>
    </row>
    <row r="3562" spans="1:19">
      <c r="A3562" s="32">
        <v>38929</v>
      </c>
      <c r="B3562" s="33">
        <f t="shared" si="609"/>
        <v>7</v>
      </c>
      <c r="C3562" s="33">
        <f t="shared" si="610"/>
        <v>2006</v>
      </c>
      <c r="D3562" s="34">
        <v>1.1459999999999999</v>
      </c>
      <c r="F3562" s="32">
        <v>40589</v>
      </c>
      <c r="G3562" s="33">
        <f t="shared" si="611"/>
        <v>2</v>
      </c>
      <c r="H3562" s="33">
        <f t="shared" si="612"/>
        <v>2011</v>
      </c>
      <c r="I3562" s="34">
        <v>3.92</v>
      </c>
      <c r="K3562" s="32">
        <v>36493</v>
      </c>
      <c r="L3562" s="33">
        <f t="shared" si="613"/>
        <v>11</v>
      </c>
      <c r="M3562" s="33">
        <f t="shared" si="614"/>
        <v>1999</v>
      </c>
      <c r="N3562" s="34">
        <v>25.84</v>
      </c>
      <c r="P3562" s="32">
        <v>36997</v>
      </c>
      <c r="Q3562" s="33">
        <f t="shared" si="615"/>
        <v>4</v>
      </c>
      <c r="R3562" s="33">
        <f t="shared" si="616"/>
        <v>2001</v>
      </c>
      <c r="S3562" s="34">
        <v>26.8</v>
      </c>
    </row>
    <row r="3563" spans="1:19">
      <c r="A3563" s="32">
        <v>38930</v>
      </c>
      <c r="B3563" s="33">
        <f t="shared" si="609"/>
        <v>8</v>
      </c>
      <c r="C3563" s="33">
        <f t="shared" si="610"/>
        <v>2006</v>
      </c>
      <c r="D3563" s="34">
        <v>1.1599999999999999</v>
      </c>
      <c r="F3563" s="32">
        <v>40590</v>
      </c>
      <c r="G3563" s="33">
        <f t="shared" si="611"/>
        <v>2</v>
      </c>
      <c r="H3563" s="33">
        <f t="shared" si="612"/>
        <v>2011</v>
      </c>
      <c r="I3563" s="34">
        <v>3.93</v>
      </c>
      <c r="K3563" s="32">
        <v>36494</v>
      </c>
      <c r="L3563" s="33">
        <f t="shared" si="613"/>
        <v>11</v>
      </c>
      <c r="M3563" s="33">
        <f t="shared" si="614"/>
        <v>1999</v>
      </c>
      <c r="N3563" s="34">
        <v>24.87</v>
      </c>
      <c r="P3563" s="32">
        <v>36998</v>
      </c>
      <c r="Q3563" s="33">
        <f t="shared" si="615"/>
        <v>4</v>
      </c>
      <c r="R3563" s="33">
        <f t="shared" si="616"/>
        <v>2001</v>
      </c>
      <c r="S3563" s="34">
        <v>26.99</v>
      </c>
    </row>
    <row r="3564" spans="1:19">
      <c r="A3564" s="32">
        <v>38931</v>
      </c>
      <c r="B3564" s="33">
        <f t="shared" si="609"/>
        <v>8</v>
      </c>
      <c r="C3564" s="33">
        <f t="shared" si="610"/>
        <v>2006</v>
      </c>
      <c r="D3564" s="34">
        <v>1.17</v>
      </c>
      <c r="F3564" s="32">
        <v>40591</v>
      </c>
      <c r="G3564" s="33">
        <f t="shared" si="611"/>
        <v>2</v>
      </c>
      <c r="H3564" s="33">
        <f t="shared" si="612"/>
        <v>2011</v>
      </c>
      <c r="I3564" s="34">
        <v>3.9</v>
      </c>
      <c r="K3564" s="32">
        <v>36495</v>
      </c>
      <c r="L3564" s="33">
        <f t="shared" si="613"/>
        <v>12</v>
      </c>
      <c r="M3564" s="33">
        <f t="shared" si="614"/>
        <v>1999</v>
      </c>
      <c r="N3564" s="34">
        <v>25.01</v>
      </c>
      <c r="P3564" s="32">
        <v>36999</v>
      </c>
      <c r="Q3564" s="33">
        <f t="shared" si="615"/>
        <v>4</v>
      </c>
      <c r="R3564" s="33">
        <f t="shared" si="616"/>
        <v>2001</v>
      </c>
      <c r="S3564" s="34">
        <v>26.11</v>
      </c>
    </row>
    <row r="3565" spans="1:19">
      <c r="A3565" s="32">
        <v>38932</v>
      </c>
      <c r="B3565" s="33">
        <f t="shared" si="609"/>
        <v>8</v>
      </c>
      <c r="C3565" s="33">
        <f t="shared" si="610"/>
        <v>2006</v>
      </c>
      <c r="D3565" s="34">
        <v>1.1599999999999999</v>
      </c>
      <c r="F3565" s="32">
        <v>40592</v>
      </c>
      <c r="G3565" s="33">
        <f t="shared" si="611"/>
        <v>2</v>
      </c>
      <c r="H3565" s="33">
        <f t="shared" si="612"/>
        <v>2011</v>
      </c>
      <c r="I3565" s="34">
        <v>3.84</v>
      </c>
      <c r="K3565" s="32">
        <v>36496</v>
      </c>
      <c r="L3565" s="33">
        <f t="shared" si="613"/>
        <v>12</v>
      </c>
      <c r="M3565" s="33">
        <f t="shared" si="614"/>
        <v>1999</v>
      </c>
      <c r="N3565" s="34">
        <v>25.88</v>
      </c>
      <c r="P3565" s="32">
        <v>37000</v>
      </c>
      <c r="Q3565" s="33">
        <f t="shared" si="615"/>
        <v>4</v>
      </c>
      <c r="R3565" s="33">
        <f t="shared" si="616"/>
        <v>2001</v>
      </c>
      <c r="S3565" s="34">
        <v>25.86</v>
      </c>
    </row>
    <row r="3566" spans="1:19">
      <c r="A3566" s="32">
        <v>38933</v>
      </c>
      <c r="B3566" s="33">
        <f t="shared" si="609"/>
        <v>8</v>
      </c>
      <c r="C3566" s="33">
        <f t="shared" si="610"/>
        <v>2006</v>
      </c>
      <c r="D3566" s="34">
        <v>1.1499999999999999</v>
      </c>
      <c r="F3566" s="32">
        <v>40596</v>
      </c>
      <c r="G3566" s="33">
        <f t="shared" si="611"/>
        <v>2</v>
      </c>
      <c r="H3566" s="33">
        <f t="shared" si="612"/>
        <v>2011</v>
      </c>
      <c r="I3566" s="34">
        <v>3.89</v>
      </c>
      <c r="K3566" s="32">
        <v>36497</v>
      </c>
      <c r="L3566" s="33">
        <f t="shared" si="613"/>
        <v>12</v>
      </c>
      <c r="M3566" s="33">
        <f t="shared" si="614"/>
        <v>1999</v>
      </c>
      <c r="N3566" s="34">
        <v>25.71</v>
      </c>
      <c r="P3566" s="32">
        <v>37001</v>
      </c>
      <c r="Q3566" s="33">
        <f t="shared" si="615"/>
        <v>4</v>
      </c>
      <c r="R3566" s="33">
        <f t="shared" si="616"/>
        <v>2001</v>
      </c>
      <c r="S3566" s="34">
        <v>25.57</v>
      </c>
    </row>
    <row r="3567" spans="1:19">
      <c r="A3567" s="32">
        <v>38936</v>
      </c>
      <c r="B3567" s="33">
        <f t="shared" si="609"/>
        <v>8</v>
      </c>
      <c r="C3567" s="33">
        <f t="shared" si="610"/>
        <v>2006</v>
      </c>
      <c r="D3567" s="34">
        <v>1.165</v>
      </c>
      <c r="F3567" s="32">
        <v>40597</v>
      </c>
      <c r="G3567" s="33">
        <f t="shared" si="611"/>
        <v>2</v>
      </c>
      <c r="H3567" s="33">
        <f t="shared" si="612"/>
        <v>2011</v>
      </c>
      <c r="I3567" s="34">
        <v>3.83</v>
      </c>
      <c r="K3567" s="32">
        <v>36500</v>
      </c>
      <c r="L3567" s="33">
        <f t="shared" si="613"/>
        <v>12</v>
      </c>
      <c r="M3567" s="33">
        <f t="shared" si="614"/>
        <v>1999</v>
      </c>
      <c r="N3567" s="34">
        <v>26.67</v>
      </c>
      <c r="P3567" s="32">
        <v>37004</v>
      </c>
      <c r="Q3567" s="33">
        <f t="shared" si="615"/>
        <v>4</v>
      </c>
      <c r="R3567" s="33">
        <f t="shared" si="616"/>
        <v>2001</v>
      </c>
      <c r="S3567" s="34">
        <v>25.42</v>
      </c>
    </row>
    <row r="3568" spans="1:19">
      <c r="A3568" s="32">
        <v>38937</v>
      </c>
      <c r="B3568" s="33">
        <f t="shared" si="609"/>
        <v>8</v>
      </c>
      <c r="C3568" s="33">
        <f t="shared" si="610"/>
        <v>2006</v>
      </c>
      <c r="D3568" s="34">
        <v>1.163</v>
      </c>
      <c r="F3568" s="32">
        <v>40598</v>
      </c>
      <c r="G3568" s="33">
        <f t="shared" si="611"/>
        <v>2</v>
      </c>
      <c r="H3568" s="33">
        <f t="shared" si="612"/>
        <v>2011</v>
      </c>
      <c r="I3568" s="34">
        <v>3.83</v>
      </c>
      <c r="K3568" s="32">
        <v>36501</v>
      </c>
      <c r="L3568" s="33">
        <f t="shared" si="613"/>
        <v>12</v>
      </c>
      <c r="M3568" s="33">
        <f t="shared" si="614"/>
        <v>1999</v>
      </c>
      <c r="N3568" s="34">
        <v>26.36</v>
      </c>
      <c r="P3568" s="32">
        <v>37005</v>
      </c>
      <c r="Q3568" s="33">
        <f t="shared" si="615"/>
        <v>4</v>
      </c>
      <c r="R3568" s="33">
        <f t="shared" si="616"/>
        <v>2001</v>
      </c>
      <c r="S3568" s="34">
        <v>25.76</v>
      </c>
    </row>
    <row r="3569" spans="1:19">
      <c r="A3569" s="32">
        <v>38938</v>
      </c>
      <c r="B3569" s="33">
        <f t="shared" si="609"/>
        <v>8</v>
      </c>
      <c r="C3569" s="33">
        <f t="shared" si="610"/>
        <v>2006</v>
      </c>
      <c r="D3569" s="34">
        <v>1.1579999999999999</v>
      </c>
      <c r="F3569" s="32">
        <v>40599</v>
      </c>
      <c r="G3569" s="33">
        <f t="shared" si="611"/>
        <v>2</v>
      </c>
      <c r="H3569" s="33">
        <f t="shared" si="612"/>
        <v>2011</v>
      </c>
      <c r="I3569" s="34">
        <v>3.81</v>
      </c>
      <c r="K3569" s="32">
        <v>36502</v>
      </c>
      <c r="L3569" s="33">
        <f t="shared" si="613"/>
        <v>12</v>
      </c>
      <c r="M3569" s="33">
        <f t="shared" si="614"/>
        <v>1999</v>
      </c>
      <c r="N3569" s="34">
        <v>26.69</v>
      </c>
      <c r="P3569" s="32">
        <v>37006</v>
      </c>
      <c r="Q3569" s="33">
        <f t="shared" si="615"/>
        <v>4</v>
      </c>
      <c r="R3569" s="33">
        <f t="shared" si="616"/>
        <v>2001</v>
      </c>
      <c r="S3569" s="34">
        <v>25.49</v>
      </c>
    </row>
    <row r="3570" spans="1:19">
      <c r="A3570" s="32">
        <v>38939</v>
      </c>
      <c r="B3570" s="33">
        <f t="shared" si="609"/>
        <v>8</v>
      </c>
      <c r="C3570" s="33">
        <f t="shared" si="610"/>
        <v>2006</v>
      </c>
      <c r="D3570" s="34">
        <v>1.1459999999999999</v>
      </c>
      <c r="F3570" s="32">
        <v>40602</v>
      </c>
      <c r="G3570" s="33">
        <f t="shared" si="611"/>
        <v>2</v>
      </c>
      <c r="H3570" s="33">
        <f t="shared" si="612"/>
        <v>2011</v>
      </c>
      <c r="I3570" s="34">
        <v>3.93</v>
      </c>
      <c r="K3570" s="32">
        <v>36503</v>
      </c>
      <c r="L3570" s="33">
        <f t="shared" si="613"/>
        <v>12</v>
      </c>
      <c r="M3570" s="33">
        <f t="shared" si="614"/>
        <v>1999</v>
      </c>
      <c r="N3570" s="34">
        <v>26</v>
      </c>
      <c r="P3570" s="32">
        <v>37007</v>
      </c>
      <c r="Q3570" s="33">
        <f t="shared" si="615"/>
        <v>4</v>
      </c>
      <c r="R3570" s="33">
        <f t="shared" si="616"/>
        <v>2001</v>
      </c>
      <c r="S3570" s="34">
        <v>26.71</v>
      </c>
    </row>
    <row r="3571" spans="1:19">
      <c r="A3571" s="32">
        <v>38940</v>
      </c>
      <c r="B3571" s="33">
        <f t="shared" si="609"/>
        <v>8</v>
      </c>
      <c r="C3571" s="33">
        <f t="shared" si="610"/>
        <v>2006</v>
      </c>
      <c r="D3571" s="34">
        <v>1.1599999999999999</v>
      </c>
      <c r="F3571" s="32">
        <v>40603</v>
      </c>
      <c r="G3571" s="33">
        <f t="shared" si="611"/>
        <v>3</v>
      </c>
      <c r="H3571" s="33">
        <f t="shared" si="612"/>
        <v>2011</v>
      </c>
      <c r="I3571" s="34">
        <v>3.93</v>
      </c>
      <c r="K3571" s="32">
        <v>36504</v>
      </c>
      <c r="L3571" s="33">
        <f t="shared" si="613"/>
        <v>12</v>
      </c>
      <c r="M3571" s="33">
        <f t="shared" si="614"/>
        <v>1999</v>
      </c>
      <c r="N3571" s="34">
        <v>25.21</v>
      </c>
      <c r="P3571" s="32">
        <v>37008</v>
      </c>
      <c r="Q3571" s="33">
        <f t="shared" si="615"/>
        <v>4</v>
      </c>
      <c r="R3571" s="33">
        <f t="shared" si="616"/>
        <v>2001</v>
      </c>
      <c r="S3571" s="34">
        <v>26.85</v>
      </c>
    </row>
    <row r="3572" spans="1:19">
      <c r="A3572" s="32">
        <v>38943</v>
      </c>
      <c r="B3572" s="33">
        <f t="shared" si="609"/>
        <v>8</v>
      </c>
      <c r="C3572" s="33">
        <f t="shared" si="610"/>
        <v>2006</v>
      </c>
      <c r="D3572" s="34">
        <v>1.1299999999999999</v>
      </c>
      <c r="F3572" s="32">
        <v>40604</v>
      </c>
      <c r="G3572" s="33">
        <f t="shared" si="611"/>
        <v>3</v>
      </c>
      <c r="H3572" s="33">
        <f t="shared" si="612"/>
        <v>2011</v>
      </c>
      <c r="I3572" s="34">
        <v>3.79</v>
      </c>
      <c r="K3572" s="32">
        <v>36507</v>
      </c>
      <c r="L3572" s="33">
        <f t="shared" si="613"/>
        <v>12</v>
      </c>
      <c r="M3572" s="33">
        <f t="shared" si="614"/>
        <v>1999</v>
      </c>
      <c r="N3572" s="34">
        <v>25.37</v>
      </c>
      <c r="P3572" s="32">
        <v>37011</v>
      </c>
      <c r="Q3572" s="33">
        <f t="shared" si="615"/>
        <v>4</v>
      </c>
      <c r="R3572" s="33">
        <f t="shared" si="616"/>
        <v>2001</v>
      </c>
      <c r="S3572" s="34">
        <v>27.21</v>
      </c>
    </row>
    <row r="3573" spans="1:19">
      <c r="A3573" s="32">
        <v>38944</v>
      </c>
      <c r="B3573" s="33">
        <f t="shared" si="609"/>
        <v>8</v>
      </c>
      <c r="C3573" s="33">
        <f t="shared" si="610"/>
        <v>2006</v>
      </c>
      <c r="D3573" s="34">
        <v>1.139</v>
      </c>
      <c r="F3573" s="32">
        <v>40605</v>
      </c>
      <c r="G3573" s="33">
        <f t="shared" si="611"/>
        <v>3</v>
      </c>
      <c r="H3573" s="33">
        <f t="shared" si="612"/>
        <v>2011</v>
      </c>
      <c r="I3573" s="34">
        <v>3.75</v>
      </c>
      <c r="K3573" s="32">
        <v>36508</v>
      </c>
      <c r="L3573" s="33">
        <f t="shared" si="613"/>
        <v>12</v>
      </c>
      <c r="M3573" s="33">
        <f t="shared" si="614"/>
        <v>1999</v>
      </c>
      <c r="N3573" s="34">
        <v>25.87</v>
      </c>
      <c r="P3573" s="32">
        <v>37012</v>
      </c>
      <c r="Q3573" s="33">
        <f t="shared" si="615"/>
        <v>5</v>
      </c>
      <c r="R3573" s="33">
        <f t="shared" si="616"/>
        <v>2001</v>
      </c>
      <c r="S3573" s="34">
        <v>27.31</v>
      </c>
    </row>
    <row r="3574" spans="1:19">
      <c r="A3574" s="32">
        <v>38945</v>
      </c>
      <c r="B3574" s="33">
        <f t="shared" si="609"/>
        <v>8</v>
      </c>
      <c r="C3574" s="33">
        <f t="shared" si="610"/>
        <v>2006</v>
      </c>
      <c r="D3574" s="34">
        <v>1.129</v>
      </c>
      <c r="F3574" s="32">
        <v>40606</v>
      </c>
      <c r="G3574" s="33">
        <f t="shared" si="611"/>
        <v>3</v>
      </c>
      <c r="H3574" s="33">
        <f t="shared" si="612"/>
        <v>2011</v>
      </c>
      <c r="I3574" s="34">
        <v>3.7</v>
      </c>
      <c r="K3574" s="32">
        <v>36509</v>
      </c>
      <c r="L3574" s="33">
        <f t="shared" si="613"/>
        <v>12</v>
      </c>
      <c r="M3574" s="33">
        <f t="shared" si="614"/>
        <v>1999</v>
      </c>
      <c r="N3574" s="34">
        <v>26.28</v>
      </c>
      <c r="P3574" s="32">
        <v>37013</v>
      </c>
      <c r="Q3574" s="33">
        <f t="shared" si="615"/>
        <v>5</v>
      </c>
      <c r="R3574" s="33">
        <f t="shared" si="616"/>
        <v>2001</v>
      </c>
      <c r="S3574" s="34">
        <v>26.82</v>
      </c>
    </row>
    <row r="3575" spans="1:19">
      <c r="A3575" s="32">
        <v>38946</v>
      </c>
      <c r="B3575" s="33">
        <f t="shared" si="609"/>
        <v>8</v>
      </c>
      <c r="C3575" s="33">
        <f t="shared" si="610"/>
        <v>2006</v>
      </c>
      <c r="D3575" s="34">
        <v>1.1200000000000001</v>
      </c>
      <c r="F3575" s="32">
        <v>40609</v>
      </c>
      <c r="G3575" s="33">
        <f t="shared" si="611"/>
        <v>3</v>
      </c>
      <c r="H3575" s="33">
        <f t="shared" si="612"/>
        <v>2011</v>
      </c>
      <c r="I3575" s="34">
        <v>3.73</v>
      </c>
      <c r="K3575" s="32">
        <v>36510</v>
      </c>
      <c r="L3575" s="33">
        <f t="shared" si="613"/>
        <v>12</v>
      </c>
      <c r="M3575" s="33">
        <f t="shared" si="614"/>
        <v>1999</v>
      </c>
      <c r="N3575" s="34">
        <v>26.74</v>
      </c>
      <c r="P3575" s="32">
        <v>37014</v>
      </c>
      <c r="Q3575" s="33">
        <f t="shared" si="615"/>
        <v>5</v>
      </c>
      <c r="R3575" s="33">
        <f t="shared" si="616"/>
        <v>2001</v>
      </c>
      <c r="S3575" s="34">
        <v>27.46</v>
      </c>
    </row>
    <row r="3576" spans="1:19">
      <c r="A3576" s="32">
        <v>38947</v>
      </c>
      <c r="B3576" s="33">
        <f t="shared" si="609"/>
        <v>8</v>
      </c>
      <c r="C3576" s="33">
        <f t="shared" si="610"/>
        <v>2006</v>
      </c>
      <c r="D3576" s="34">
        <v>1.1240000000000001</v>
      </c>
      <c r="F3576" s="32">
        <v>40610</v>
      </c>
      <c r="G3576" s="33">
        <f t="shared" si="611"/>
        <v>3</v>
      </c>
      <c r="H3576" s="33">
        <f t="shared" si="612"/>
        <v>2011</v>
      </c>
      <c r="I3576" s="34">
        <v>3.83</v>
      </c>
      <c r="K3576" s="32">
        <v>36511</v>
      </c>
      <c r="L3576" s="33">
        <f t="shared" si="613"/>
        <v>12</v>
      </c>
      <c r="M3576" s="33">
        <f t="shared" si="614"/>
        <v>1999</v>
      </c>
      <c r="N3576" s="34">
        <v>26.76</v>
      </c>
      <c r="P3576" s="32">
        <v>37015</v>
      </c>
      <c r="Q3576" s="33">
        <f t="shared" si="615"/>
        <v>5</v>
      </c>
      <c r="R3576" s="33">
        <f t="shared" si="616"/>
        <v>2001</v>
      </c>
      <c r="S3576" s="34">
        <v>27.59</v>
      </c>
    </row>
    <row r="3577" spans="1:19">
      <c r="A3577" s="32">
        <v>38950</v>
      </c>
      <c r="B3577" s="33">
        <f t="shared" si="609"/>
        <v>8</v>
      </c>
      <c r="C3577" s="33">
        <f t="shared" si="610"/>
        <v>2006</v>
      </c>
      <c r="D3577" s="34">
        <v>1.135</v>
      </c>
      <c r="F3577" s="32">
        <v>40611</v>
      </c>
      <c r="G3577" s="33">
        <f t="shared" si="611"/>
        <v>3</v>
      </c>
      <c r="H3577" s="33">
        <f t="shared" si="612"/>
        <v>2011</v>
      </c>
      <c r="I3577" s="34">
        <v>3.81</v>
      </c>
      <c r="K3577" s="32">
        <v>36514</v>
      </c>
      <c r="L3577" s="33">
        <f t="shared" si="613"/>
        <v>12</v>
      </c>
      <c r="M3577" s="33">
        <f t="shared" si="614"/>
        <v>1999</v>
      </c>
      <c r="N3577" s="34">
        <v>26.55</v>
      </c>
      <c r="P3577" s="32">
        <v>37018</v>
      </c>
      <c r="Q3577" s="33">
        <f t="shared" si="615"/>
        <v>5</v>
      </c>
      <c r="R3577" s="33">
        <f t="shared" si="616"/>
        <v>2001</v>
      </c>
      <c r="S3577" s="34">
        <v>27.71</v>
      </c>
    </row>
    <row r="3578" spans="1:19">
      <c r="A3578" s="32">
        <v>38951</v>
      </c>
      <c r="B3578" s="33">
        <f t="shared" si="609"/>
        <v>8</v>
      </c>
      <c r="C3578" s="33">
        <f t="shared" si="610"/>
        <v>2006</v>
      </c>
      <c r="D3578" s="34">
        <v>1.1359999999999999</v>
      </c>
      <c r="F3578" s="32">
        <v>40612</v>
      </c>
      <c r="G3578" s="33">
        <f t="shared" si="611"/>
        <v>3</v>
      </c>
      <c r="H3578" s="33">
        <f t="shared" si="612"/>
        <v>2011</v>
      </c>
      <c r="I3578" s="34">
        <v>3.87</v>
      </c>
      <c r="K3578" s="32">
        <v>36515</v>
      </c>
      <c r="L3578" s="33">
        <f t="shared" si="613"/>
        <v>12</v>
      </c>
      <c r="M3578" s="33">
        <f t="shared" si="614"/>
        <v>1999</v>
      </c>
      <c r="N3578" s="34">
        <v>26.34</v>
      </c>
      <c r="P3578" s="32">
        <v>37019</v>
      </c>
      <c r="Q3578" s="33">
        <f t="shared" si="615"/>
        <v>5</v>
      </c>
      <c r="R3578" s="33">
        <f t="shared" si="616"/>
        <v>2001</v>
      </c>
      <c r="S3578" s="34">
        <v>27.45</v>
      </c>
    </row>
    <row r="3579" spans="1:19">
      <c r="A3579" s="32">
        <v>38952</v>
      </c>
      <c r="B3579" s="33">
        <f t="shared" si="609"/>
        <v>8</v>
      </c>
      <c r="C3579" s="33">
        <f t="shared" si="610"/>
        <v>2006</v>
      </c>
      <c r="D3579" s="34">
        <v>1.1240000000000001</v>
      </c>
      <c r="F3579" s="32">
        <v>40613</v>
      </c>
      <c r="G3579" s="33">
        <f t="shared" si="611"/>
        <v>3</v>
      </c>
      <c r="H3579" s="33">
        <f t="shared" si="612"/>
        <v>2011</v>
      </c>
      <c r="I3579" s="34">
        <v>3.78</v>
      </c>
      <c r="K3579" s="32">
        <v>36516</v>
      </c>
      <c r="L3579" s="33">
        <f t="shared" si="613"/>
        <v>12</v>
      </c>
      <c r="M3579" s="33">
        <f t="shared" si="614"/>
        <v>1999</v>
      </c>
      <c r="N3579" s="34">
        <v>25.51</v>
      </c>
      <c r="P3579" s="32">
        <v>37020</v>
      </c>
      <c r="Q3579" s="33">
        <f t="shared" si="615"/>
        <v>5</v>
      </c>
      <c r="R3579" s="33">
        <f t="shared" si="616"/>
        <v>2001</v>
      </c>
      <c r="S3579" s="34">
        <v>27.46</v>
      </c>
    </row>
    <row r="3580" spans="1:19">
      <c r="A3580" s="32">
        <v>38953</v>
      </c>
      <c r="B3580" s="33">
        <f t="shared" si="609"/>
        <v>8</v>
      </c>
      <c r="C3580" s="33">
        <f t="shared" si="610"/>
        <v>2006</v>
      </c>
      <c r="D3580" s="34">
        <v>1.131</v>
      </c>
      <c r="F3580" s="32">
        <v>40616</v>
      </c>
      <c r="G3580" s="33">
        <f t="shared" si="611"/>
        <v>3</v>
      </c>
      <c r="H3580" s="33">
        <f t="shared" si="612"/>
        <v>2011</v>
      </c>
      <c r="I3580" s="34">
        <v>3.9</v>
      </c>
      <c r="K3580" s="32">
        <v>36517</v>
      </c>
      <c r="L3580" s="33">
        <f t="shared" si="613"/>
        <v>12</v>
      </c>
      <c r="M3580" s="33">
        <f t="shared" si="614"/>
        <v>1999</v>
      </c>
      <c r="N3580" s="34">
        <v>25.86</v>
      </c>
      <c r="P3580" s="32">
        <v>37021</v>
      </c>
      <c r="Q3580" s="33">
        <f t="shared" si="615"/>
        <v>5</v>
      </c>
      <c r="R3580" s="33">
        <f t="shared" si="616"/>
        <v>2001</v>
      </c>
      <c r="S3580" s="34">
        <v>28.27</v>
      </c>
    </row>
    <row r="3581" spans="1:19">
      <c r="A3581" s="32">
        <v>38954</v>
      </c>
      <c r="B3581" s="33">
        <f t="shared" si="609"/>
        <v>8</v>
      </c>
      <c r="C3581" s="33">
        <f t="shared" si="610"/>
        <v>2006</v>
      </c>
      <c r="D3581" s="34">
        <v>1.1419999999999999</v>
      </c>
      <c r="F3581" s="32">
        <v>40617</v>
      </c>
      <c r="G3581" s="33">
        <f t="shared" si="611"/>
        <v>3</v>
      </c>
      <c r="H3581" s="33">
        <f t="shared" si="612"/>
        <v>2011</v>
      </c>
      <c r="I3581" s="34">
        <v>3.81</v>
      </c>
      <c r="K3581" s="32">
        <v>36521</v>
      </c>
      <c r="L3581" s="33">
        <f t="shared" si="613"/>
        <v>12</v>
      </c>
      <c r="M3581" s="33">
        <f t="shared" si="614"/>
        <v>1999</v>
      </c>
      <c r="N3581" s="34">
        <v>26.36</v>
      </c>
      <c r="P3581" s="32">
        <v>37022</v>
      </c>
      <c r="Q3581" s="33">
        <f t="shared" si="615"/>
        <v>5</v>
      </c>
      <c r="R3581" s="33">
        <f t="shared" si="616"/>
        <v>2001</v>
      </c>
      <c r="S3581" s="34">
        <v>27.97</v>
      </c>
    </row>
    <row r="3582" spans="1:19">
      <c r="A3582" s="32">
        <v>38957</v>
      </c>
      <c r="B3582" s="33">
        <f t="shared" si="609"/>
        <v>8</v>
      </c>
      <c r="C3582" s="33">
        <f t="shared" si="610"/>
        <v>2006</v>
      </c>
      <c r="D3582" s="34">
        <v>1.113</v>
      </c>
      <c r="F3582" s="32">
        <v>40618</v>
      </c>
      <c r="G3582" s="33">
        <f t="shared" si="611"/>
        <v>3</v>
      </c>
      <c r="H3582" s="33">
        <f t="shared" si="612"/>
        <v>2011</v>
      </c>
      <c r="I3582" s="34">
        <v>3.86</v>
      </c>
      <c r="K3582" s="32">
        <v>36522</v>
      </c>
      <c r="L3582" s="33">
        <f t="shared" si="613"/>
        <v>12</v>
      </c>
      <c r="M3582" s="33">
        <f t="shared" si="614"/>
        <v>1999</v>
      </c>
      <c r="N3582" s="34">
        <v>26.81</v>
      </c>
      <c r="P3582" s="32">
        <v>37025</v>
      </c>
      <c r="Q3582" s="33">
        <f t="shared" si="615"/>
        <v>5</v>
      </c>
      <c r="R3582" s="33">
        <f t="shared" si="616"/>
        <v>2001</v>
      </c>
      <c r="S3582" s="34">
        <v>27.77</v>
      </c>
    </row>
    <row r="3583" spans="1:19">
      <c r="A3583" s="32">
        <v>38958</v>
      </c>
      <c r="B3583" s="33">
        <f t="shared" si="609"/>
        <v>8</v>
      </c>
      <c r="C3583" s="33">
        <f t="shared" si="610"/>
        <v>2006</v>
      </c>
      <c r="D3583" s="34">
        <v>1.1040000000000001</v>
      </c>
      <c r="F3583" s="32">
        <v>40619</v>
      </c>
      <c r="G3583" s="33">
        <f t="shared" si="611"/>
        <v>3</v>
      </c>
      <c r="H3583" s="33">
        <f t="shared" si="612"/>
        <v>2011</v>
      </c>
      <c r="I3583" s="34">
        <v>3.85</v>
      </c>
      <c r="K3583" s="32">
        <v>36523</v>
      </c>
      <c r="L3583" s="33">
        <f t="shared" si="613"/>
        <v>12</v>
      </c>
      <c r="M3583" s="33">
        <f t="shared" si="614"/>
        <v>1999</v>
      </c>
      <c r="N3583" s="34">
        <v>26.41</v>
      </c>
      <c r="P3583" s="32">
        <v>37026</v>
      </c>
      <c r="Q3583" s="33">
        <f t="shared" si="615"/>
        <v>5</v>
      </c>
      <c r="R3583" s="33">
        <f t="shared" si="616"/>
        <v>2001</v>
      </c>
      <c r="S3583" s="34">
        <v>27.88</v>
      </c>
    </row>
    <row r="3584" spans="1:19">
      <c r="A3584" s="32">
        <v>38959</v>
      </c>
      <c r="B3584" s="33">
        <f t="shared" si="609"/>
        <v>8</v>
      </c>
      <c r="C3584" s="33">
        <f t="shared" si="610"/>
        <v>2006</v>
      </c>
      <c r="D3584" s="34">
        <v>1.109</v>
      </c>
      <c r="F3584" s="32">
        <v>40620</v>
      </c>
      <c r="G3584" s="33">
        <f t="shared" si="611"/>
        <v>3</v>
      </c>
      <c r="H3584" s="33">
        <f t="shared" si="612"/>
        <v>2011</v>
      </c>
      <c r="I3584" s="34">
        <v>3.98</v>
      </c>
      <c r="K3584" s="32">
        <v>36524</v>
      </c>
      <c r="L3584" s="33">
        <f t="shared" si="613"/>
        <v>12</v>
      </c>
      <c r="M3584" s="33">
        <f t="shared" si="614"/>
        <v>1999</v>
      </c>
      <c r="N3584" s="34">
        <v>25.76</v>
      </c>
      <c r="P3584" s="32">
        <v>37027</v>
      </c>
      <c r="Q3584" s="33">
        <f t="shared" si="615"/>
        <v>5</v>
      </c>
      <c r="R3584" s="33">
        <f t="shared" si="616"/>
        <v>2001</v>
      </c>
      <c r="S3584" s="34">
        <v>28.19</v>
      </c>
    </row>
    <row r="3585" spans="1:19">
      <c r="A3585" s="32">
        <v>38960</v>
      </c>
      <c r="B3585" s="33">
        <f t="shared" si="609"/>
        <v>8</v>
      </c>
      <c r="C3585" s="33">
        <f t="shared" si="610"/>
        <v>2006</v>
      </c>
      <c r="D3585" s="34">
        <v>1.1020000000000001</v>
      </c>
      <c r="F3585" s="32">
        <v>40623</v>
      </c>
      <c r="G3585" s="33">
        <f t="shared" si="611"/>
        <v>3</v>
      </c>
      <c r="H3585" s="33">
        <f t="shared" si="612"/>
        <v>2011</v>
      </c>
      <c r="I3585" s="34">
        <v>3.99</v>
      </c>
      <c r="K3585" s="32">
        <v>36529</v>
      </c>
      <c r="L3585" s="33">
        <f t="shared" si="613"/>
        <v>1</v>
      </c>
      <c r="M3585" s="33">
        <f t="shared" si="614"/>
        <v>2000</v>
      </c>
      <c r="N3585" s="34">
        <v>25.56</v>
      </c>
      <c r="P3585" s="32">
        <v>37028</v>
      </c>
      <c r="Q3585" s="33">
        <f t="shared" si="615"/>
        <v>5</v>
      </c>
      <c r="R3585" s="33">
        <f t="shared" si="616"/>
        <v>2001</v>
      </c>
      <c r="S3585" s="34">
        <v>28.57</v>
      </c>
    </row>
    <row r="3586" spans="1:19">
      <c r="A3586" s="32">
        <v>38961</v>
      </c>
      <c r="B3586" s="33">
        <f t="shared" si="609"/>
        <v>9</v>
      </c>
      <c r="C3586" s="33">
        <f t="shared" si="610"/>
        <v>2006</v>
      </c>
      <c r="D3586" s="34">
        <v>1.121</v>
      </c>
      <c r="F3586" s="32">
        <v>40624</v>
      </c>
      <c r="G3586" s="33">
        <f t="shared" si="611"/>
        <v>3</v>
      </c>
      <c r="H3586" s="33">
        <f t="shared" si="612"/>
        <v>2011</v>
      </c>
      <c r="I3586" s="34">
        <v>4.05</v>
      </c>
      <c r="K3586" s="32">
        <v>36530</v>
      </c>
      <c r="L3586" s="33">
        <f t="shared" si="613"/>
        <v>1</v>
      </c>
      <c r="M3586" s="33">
        <f t="shared" si="614"/>
        <v>2000</v>
      </c>
      <c r="N3586" s="34">
        <v>24.65</v>
      </c>
      <c r="P3586" s="32">
        <v>37029</v>
      </c>
      <c r="Q3586" s="33">
        <f t="shared" si="615"/>
        <v>5</v>
      </c>
      <c r="R3586" s="33">
        <f t="shared" si="616"/>
        <v>2001</v>
      </c>
      <c r="S3586" s="34">
        <v>29.3</v>
      </c>
    </row>
    <row r="3587" spans="1:19">
      <c r="A3587" s="32">
        <v>38965</v>
      </c>
      <c r="B3587" s="33">
        <f t="shared" si="609"/>
        <v>9</v>
      </c>
      <c r="C3587" s="33">
        <f t="shared" si="610"/>
        <v>2006</v>
      </c>
      <c r="D3587" s="34">
        <v>1.1040000000000001</v>
      </c>
      <c r="F3587" s="32">
        <v>40625</v>
      </c>
      <c r="G3587" s="33">
        <f t="shared" si="611"/>
        <v>3</v>
      </c>
      <c r="H3587" s="33">
        <f t="shared" si="612"/>
        <v>2011</v>
      </c>
      <c r="I3587" s="34">
        <v>4.18</v>
      </c>
      <c r="K3587" s="32">
        <v>36531</v>
      </c>
      <c r="L3587" s="33">
        <f t="shared" si="613"/>
        <v>1</v>
      </c>
      <c r="M3587" s="33">
        <f t="shared" si="614"/>
        <v>2000</v>
      </c>
      <c r="N3587" s="34">
        <v>24.79</v>
      </c>
      <c r="P3587" s="32">
        <v>37032</v>
      </c>
      <c r="Q3587" s="33">
        <f t="shared" si="615"/>
        <v>5</v>
      </c>
      <c r="R3587" s="33">
        <f t="shared" si="616"/>
        <v>2001</v>
      </c>
      <c r="S3587" s="34">
        <v>29.8</v>
      </c>
    </row>
    <row r="3588" spans="1:19">
      <c r="A3588" s="32">
        <v>38966</v>
      </c>
      <c r="B3588" s="33">
        <f t="shared" si="609"/>
        <v>9</v>
      </c>
      <c r="C3588" s="33">
        <f t="shared" si="610"/>
        <v>2006</v>
      </c>
      <c r="D3588" s="34">
        <v>1.093</v>
      </c>
      <c r="F3588" s="32">
        <v>40626</v>
      </c>
      <c r="G3588" s="33">
        <f t="shared" si="611"/>
        <v>3</v>
      </c>
      <c r="H3588" s="33">
        <f t="shared" si="612"/>
        <v>2011</v>
      </c>
      <c r="I3588" s="34">
        <v>4.2699999999999996</v>
      </c>
      <c r="K3588" s="32">
        <v>36532</v>
      </c>
      <c r="L3588" s="33">
        <f t="shared" si="613"/>
        <v>1</v>
      </c>
      <c r="M3588" s="33">
        <f t="shared" si="614"/>
        <v>2000</v>
      </c>
      <c r="N3588" s="34">
        <v>24.79</v>
      </c>
      <c r="P3588" s="32">
        <v>37033</v>
      </c>
      <c r="Q3588" s="33">
        <f t="shared" si="615"/>
        <v>5</v>
      </c>
      <c r="R3588" s="33">
        <f t="shared" si="616"/>
        <v>2001</v>
      </c>
      <c r="S3588" s="34">
        <v>29.72</v>
      </c>
    </row>
    <row r="3589" spans="1:19">
      <c r="A3589" s="32">
        <v>38967</v>
      </c>
      <c r="B3589" s="33">
        <f t="shared" si="609"/>
        <v>9</v>
      </c>
      <c r="C3589" s="33">
        <f t="shared" si="610"/>
        <v>2006</v>
      </c>
      <c r="D3589" s="34">
        <v>1.091</v>
      </c>
      <c r="F3589" s="32">
        <v>40627</v>
      </c>
      <c r="G3589" s="33">
        <f t="shared" si="611"/>
        <v>3</v>
      </c>
      <c r="H3589" s="33">
        <f t="shared" si="612"/>
        <v>2011</v>
      </c>
      <c r="I3589" s="34">
        <v>4.13</v>
      </c>
      <c r="K3589" s="32">
        <v>36535</v>
      </c>
      <c r="L3589" s="33">
        <f t="shared" si="613"/>
        <v>1</v>
      </c>
      <c r="M3589" s="33">
        <f t="shared" si="614"/>
        <v>2000</v>
      </c>
      <c r="N3589" s="34">
        <v>24.71</v>
      </c>
      <c r="P3589" s="32">
        <v>37034</v>
      </c>
      <c r="Q3589" s="33">
        <f t="shared" si="615"/>
        <v>5</v>
      </c>
      <c r="R3589" s="33">
        <f t="shared" si="616"/>
        <v>2001</v>
      </c>
      <c r="S3589" s="34">
        <v>29.51</v>
      </c>
    </row>
    <row r="3590" spans="1:19">
      <c r="A3590" s="32">
        <v>38968</v>
      </c>
      <c r="B3590" s="33">
        <f t="shared" si="609"/>
        <v>9</v>
      </c>
      <c r="C3590" s="33">
        <f t="shared" si="610"/>
        <v>2006</v>
      </c>
      <c r="D3590" s="34">
        <v>1.079</v>
      </c>
      <c r="F3590" s="32">
        <v>40630</v>
      </c>
      <c r="G3590" s="33">
        <f t="shared" si="611"/>
        <v>3</v>
      </c>
      <c r="H3590" s="33">
        <f t="shared" si="612"/>
        <v>2011</v>
      </c>
      <c r="I3590" s="34">
        <v>4.3499999999999996</v>
      </c>
      <c r="K3590" s="32">
        <v>36536</v>
      </c>
      <c r="L3590" s="33">
        <f t="shared" si="613"/>
        <v>1</v>
      </c>
      <c r="M3590" s="33">
        <f t="shared" si="614"/>
        <v>2000</v>
      </c>
      <c r="N3590" s="34">
        <v>25.69</v>
      </c>
      <c r="P3590" s="32">
        <v>37035</v>
      </c>
      <c r="Q3590" s="33">
        <f t="shared" si="615"/>
        <v>5</v>
      </c>
      <c r="R3590" s="33">
        <f t="shared" si="616"/>
        <v>2001</v>
      </c>
      <c r="S3590" s="34">
        <v>28.85</v>
      </c>
    </row>
    <row r="3591" spans="1:19">
      <c r="A3591" s="32">
        <v>38971</v>
      </c>
      <c r="B3591" s="33">
        <f t="shared" si="609"/>
        <v>9</v>
      </c>
      <c r="C3591" s="33">
        <f t="shared" si="610"/>
        <v>2006</v>
      </c>
      <c r="D3591" s="34">
        <v>1.0649999999999999</v>
      </c>
      <c r="F3591" s="32">
        <v>40631</v>
      </c>
      <c r="G3591" s="33">
        <f t="shared" si="611"/>
        <v>3</v>
      </c>
      <c r="H3591" s="33">
        <f t="shared" si="612"/>
        <v>2011</v>
      </c>
      <c r="I3591" s="34">
        <v>4.2699999999999996</v>
      </c>
      <c r="K3591" s="32">
        <v>36537</v>
      </c>
      <c r="L3591" s="33">
        <f t="shared" si="613"/>
        <v>1</v>
      </c>
      <c r="M3591" s="33">
        <f t="shared" si="614"/>
        <v>2000</v>
      </c>
      <c r="N3591" s="34">
        <v>26.3</v>
      </c>
      <c r="P3591" s="32">
        <v>37036</v>
      </c>
      <c r="Q3591" s="33">
        <f t="shared" si="615"/>
        <v>5</v>
      </c>
      <c r="R3591" s="33">
        <f t="shared" si="616"/>
        <v>2001</v>
      </c>
      <c r="S3591" s="34">
        <v>28.69</v>
      </c>
    </row>
    <row r="3592" spans="1:19">
      <c r="A3592" s="32">
        <v>38972</v>
      </c>
      <c r="B3592" s="33">
        <f t="shared" si="609"/>
        <v>9</v>
      </c>
      <c r="C3592" s="33">
        <f t="shared" si="610"/>
        <v>2006</v>
      </c>
      <c r="D3592" s="34">
        <v>1.038</v>
      </c>
      <c r="F3592" s="32">
        <v>40632</v>
      </c>
      <c r="G3592" s="33">
        <f t="shared" si="611"/>
        <v>3</v>
      </c>
      <c r="H3592" s="33">
        <f t="shared" si="612"/>
        <v>2011</v>
      </c>
      <c r="I3592" s="34">
        <v>4.25</v>
      </c>
      <c r="K3592" s="32">
        <v>36538</v>
      </c>
      <c r="L3592" s="33">
        <f t="shared" si="613"/>
        <v>1</v>
      </c>
      <c r="M3592" s="33">
        <f t="shared" si="614"/>
        <v>2000</v>
      </c>
      <c r="N3592" s="34">
        <v>26.63</v>
      </c>
      <c r="P3592" s="32">
        <v>37040</v>
      </c>
      <c r="Q3592" s="33">
        <f t="shared" si="615"/>
        <v>5</v>
      </c>
      <c r="R3592" s="33">
        <f t="shared" si="616"/>
        <v>2001</v>
      </c>
      <c r="S3592" s="34">
        <v>29.11</v>
      </c>
    </row>
    <row r="3593" spans="1:19">
      <c r="A3593" s="32">
        <v>38973</v>
      </c>
      <c r="B3593" s="33">
        <f t="shared" si="609"/>
        <v>9</v>
      </c>
      <c r="C3593" s="33">
        <f t="shared" si="610"/>
        <v>2006</v>
      </c>
      <c r="D3593" s="34">
        <v>1.0349999999999999</v>
      </c>
      <c r="F3593" s="32">
        <v>40633</v>
      </c>
      <c r="G3593" s="33">
        <f t="shared" si="611"/>
        <v>3</v>
      </c>
      <c r="H3593" s="33">
        <f t="shared" si="612"/>
        <v>2011</v>
      </c>
      <c r="I3593" s="34">
        <v>4.32</v>
      </c>
      <c r="K3593" s="32">
        <v>36539</v>
      </c>
      <c r="L3593" s="33">
        <f t="shared" si="613"/>
        <v>1</v>
      </c>
      <c r="M3593" s="33">
        <f t="shared" si="614"/>
        <v>2000</v>
      </c>
      <c r="N3593" s="34">
        <v>28.01</v>
      </c>
      <c r="P3593" s="32">
        <v>37041</v>
      </c>
      <c r="Q3593" s="33">
        <f t="shared" si="615"/>
        <v>5</v>
      </c>
      <c r="R3593" s="33">
        <f t="shared" si="616"/>
        <v>2001</v>
      </c>
      <c r="S3593" s="34">
        <v>28.92</v>
      </c>
    </row>
    <row r="3594" spans="1:19">
      <c r="A3594" s="32">
        <v>38974</v>
      </c>
      <c r="B3594" s="33">
        <f t="shared" si="609"/>
        <v>9</v>
      </c>
      <c r="C3594" s="33">
        <f t="shared" si="610"/>
        <v>2006</v>
      </c>
      <c r="D3594" s="34">
        <v>1.0149999999999999</v>
      </c>
      <c r="F3594" s="32">
        <v>40634</v>
      </c>
      <c r="G3594" s="33">
        <f t="shared" si="611"/>
        <v>4</v>
      </c>
      <c r="H3594" s="33">
        <f t="shared" si="612"/>
        <v>2011</v>
      </c>
      <c r="I3594" s="34">
        <v>4.32</v>
      </c>
      <c r="K3594" s="32">
        <v>36543</v>
      </c>
      <c r="L3594" s="33">
        <f t="shared" si="613"/>
        <v>1</v>
      </c>
      <c r="M3594" s="33">
        <f t="shared" si="614"/>
        <v>2000</v>
      </c>
      <c r="N3594" s="34">
        <v>28.98</v>
      </c>
      <c r="P3594" s="32">
        <v>37042</v>
      </c>
      <c r="Q3594" s="33">
        <f t="shared" si="615"/>
        <v>5</v>
      </c>
      <c r="R3594" s="33">
        <f t="shared" si="616"/>
        <v>2001</v>
      </c>
      <c r="S3594" s="34">
        <v>28.55</v>
      </c>
    </row>
    <row r="3595" spans="1:19">
      <c r="A3595" s="32">
        <v>38975</v>
      </c>
      <c r="B3595" s="33">
        <f t="shared" si="609"/>
        <v>9</v>
      </c>
      <c r="C3595" s="33">
        <f t="shared" si="610"/>
        <v>2006</v>
      </c>
      <c r="D3595" s="34">
        <v>1.0029999999999999</v>
      </c>
      <c r="F3595" s="32">
        <v>40637</v>
      </c>
      <c r="G3595" s="33">
        <f t="shared" si="611"/>
        <v>4</v>
      </c>
      <c r="H3595" s="33">
        <f t="shared" si="612"/>
        <v>2011</v>
      </c>
      <c r="I3595" s="34">
        <v>4.21</v>
      </c>
      <c r="K3595" s="32">
        <v>36544</v>
      </c>
      <c r="L3595" s="33">
        <f t="shared" si="613"/>
        <v>1</v>
      </c>
      <c r="M3595" s="33">
        <f t="shared" si="614"/>
        <v>2000</v>
      </c>
      <c r="N3595" s="34">
        <v>29.11</v>
      </c>
      <c r="P3595" s="32">
        <v>37043</v>
      </c>
      <c r="Q3595" s="33">
        <f t="shared" si="615"/>
        <v>6</v>
      </c>
      <c r="R3595" s="33">
        <f t="shared" si="616"/>
        <v>2001</v>
      </c>
      <c r="S3595" s="34">
        <v>28.86</v>
      </c>
    </row>
    <row r="3596" spans="1:19">
      <c r="A3596" s="32">
        <v>38978</v>
      </c>
      <c r="B3596" s="33">
        <f t="shared" si="609"/>
        <v>9</v>
      </c>
      <c r="C3596" s="33">
        <f t="shared" si="610"/>
        <v>2006</v>
      </c>
      <c r="D3596" s="34">
        <v>1.0089999999999999</v>
      </c>
      <c r="F3596" s="32">
        <v>40638</v>
      </c>
      <c r="G3596" s="33">
        <f t="shared" si="611"/>
        <v>4</v>
      </c>
      <c r="H3596" s="33">
        <f t="shared" si="612"/>
        <v>2011</v>
      </c>
      <c r="I3596" s="34">
        <v>4.22</v>
      </c>
      <c r="K3596" s="32">
        <v>36545</v>
      </c>
      <c r="L3596" s="33">
        <f t="shared" si="613"/>
        <v>1</v>
      </c>
      <c r="M3596" s="33">
        <f t="shared" si="614"/>
        <v>2000</v>
      </c>
      <c r="N3596" s="34">
        <v>29.67</v>
      </c>
      <c r="P3596" s="32">
        <v>37046</v>
      </c>
      <c r="Q3596" s="33">
        <f t="shared" si="615"/>
        <v>6</v>
      </c>
      <c r="R3596" s="33">
        <f t="shared" si="616"/>
        <v>2001</v>
      </c>
      <c r="S3596" s="34">
        <v>28.95</v>
      </c>
    </row>
    <row r="3597" spans="1:19">
      <c r="A3597" s="32">
        <v>38979</v>
      </c>
      <c r="B3597" s="33">
        <f t="shared" si="609"/>
        <v>9</v>
      </c>
      <c r="C3597" s="33">
        <f t="shared" si="610"/>
        <v>2006</v>
      </c>
      <c r="D3597" s="34">
        <v>0.98299999999999998</v>
      </c>
      <c r="F3597" s="32">
        <v>40639</v>
      </c>
      <c r="G3597" s="33">
        <f t="shared" si="611"/>
        <v>4</v>
      </c>
      <c r="H3597" s="33">
        <f t="shared" si="612"/>
        <v>2011</v>
      </c>
      <c r="I3597" s="34">
        <v>4.17</v>
      </c>
      <c r="K3597" s="32">
        <v>36546</v>
      </c>
      <c r="L3597" s="33">
        <f t="shared" si="613"/>
        <v>1</v>
      </c>
      <c r="M3597" s="33">
        <f t="shared" si="614"/>
        <v>2000</v>
      </c>
      <c r="N3597" s="34">
        <v>29.71</v>
      </c>
      <c r="P3597" s="32">
        <v>37047</v>
      </c>
      <c r="Q3597" s="33">
        <f t="shared" si="615"/>
        <v>6</v>
      </c>
      <c r="R3597" s="33">
        <f t="shared" si="616"/>
        <v>2001</v>
      </c>
      <c r="S3597" s="34">
        <v>29.25</v>
      </c>
    </row>
    <row r="3598" spans="1:19">
      <c r="A3598" s="32">
        <v>38980</v>
      </c>
      <c r="B3598" s="33">
        <f t="shared" si="609"/>
        <v>9</v>
      </c>
      <c r="C3598" s="33">
        <f t="shared" si="610"/>
        <v>2006</v>
      </c>
      <c r="D3598" s="34">
        <v>0.95299999999999996</v>
      </c>
      <c r="F3598" s="32">
        <v>40640</v>
      </c>
      <c r="G3598" s="33">
        <f t="shared" si="611"/>
        <v>4</v>
      </c>
      <c r="H3598" s="33">
        <f t="shared" si="612"/>
        <v>2011</v>
      </c>
      <c r="I3598" s="34">
        <v>4.12</v>
      </c>
      <c r="K3598" s="32">
        <v>36549</v>
      </c>
      <c r="L3598" s="33">
        <f t="shared" si="613"/>
        <v>1</v>
      </c>
      <c r="M3598" s="33">
        <f t="shared" si="614"/>
        <v>2000</v>
      </c>
      <c r="N3598" s="34">
        <v>29.25</v>
      </c>
      <c r="P3598" s="32">
        <v>37048</v>
      </c>
      <c r="Q3598" s="33">
        <f t="shared" si="615"/>
        <v>6</v>
      </c>
      <c r="R3598" s="33">
        <f t="shared" si="616"/>
        <v>2001</v>
      </c>
      <c r="S3598" s="34">
        <v>28.73</v>
      </c>
    </row>
    <row r="3599" spans="1:19">
      <c r="A3599" s="32">
        <v>38981</v>
      </c>
      <c r="B3599" s="33">
        <f t="shared" si="609"/>
        <v>9</v>
      </c>
      <c r="C3599" s="33">
        <f t="shared" si="610"/>
        <v>2006</v>
      </c>
      <c r="D3599" s="34">
        <v>0.96099999999999997</v>
      </c>
      <c r="F3599" s="32">
        <v>40641</v>
      </c>
      <c r="G3599" s="33">
        <f t="shared" si="611"/>
        <v>4</v>
      </c>
      <c r="H3599" s="33">
        <f t="shared" si="612"/>
        <v>2011</v>
      </c>
      <c r="I3599" s="34">
        <v>4.05</v>
      </c>
      <c r="K3599" s="32">
        <v>36550</v>
      </c>
      <c r="L3599" s="33">
        <f t="shared" si="613"/>
        <v>1</v>
      </c>
      <c r="M3599" s="33">
        <f t="shared" si="614"/>
        <v>2000</v>
      </c>
      <c r="N3599" s="34">
        <v>30.28</v>
      </c>
      <c r="P3599" s="32">
        <v>37049</v>
      </c>
      <c r="Q3599" s="33">
        <f t="shared" si="615"/>
        <v>6</v>
      </c>
      <c r="R3599" s="33">
        <f t="shared" si="616"/>
        <v>2001</v>
      </c>
      <c r="S3599" s="34">
        <v>28.55</v>
      </c>
    </row>
    <row r="3600" spans="1:19">
      <c r="A3600" s="32">
        <v>38982</v>
      </c>
      <c r="B3600" s="33">
        <f t="shared" si="609"/>
        <v>9</v>
      </c>
      <c r="C3600" s="33">
        <f t="shared" si="610"/>
        <v>2006</v>
      </c>
      <c r="D3600" s="34">
        <v>0.94499999999999995</v>
      </c>
      <c r="F3600" s="32">
        <v>40644</v>
      </c>
      <c r="G3600" s="33">
        <f t="shared" si="611"/>
        <v>4</v>
      </c>
      <c r="H3600" s="33">
        <f t="shared" si="612"/>
        <v>2011</v>
      </c>
      <c r="I3600" s="34">
        <v>4.05</v>
      </c>
      <c r="K3600" s="32">
        <v>36551</v>
      </c>
      <c r="L3600" s="33">
        <f t="shared" si="613"/>
        <v>1</v>
      </c>
      <c r="M3600" s="33">
        <f t="shared" si="614"/>
        <v>2000</v>
      </c>
      <c r="N3600" s="34">
        <v>27.66</v>
      </c>
      <c r="P3600" s="32">
        <v>37050</v>
      </c>
      <c r="Q3600" s="33">
        <f t="shared" si="615"/>
        <v>6</v>
      </c>
      <c r="R3600" s="33">
        <f t="shared" si="616"/>
        <v>2001</v>
      </c>
      <c r="S3600" s="34">
        <v>28.88</v>
      </c>
    </row>
    <row r="3601" spans="1:19">
      <c r="A3601" s="32">
        <v>38985</v>
      </c>
      <c r="B3601" s="33">
        <f t="shared" si="609"/>
        <v>9</v>
      </c>
      <c r="C3601" s="33">
        <f t="shared" si="610"/>
        <v>2006</v>
      </c>
      <c r="D3601" s="34">
        <v>0.94299999999999995</v>
      </c>
      <c r="F3601" s="32">
        <v>40645</v>
      </c>
      <c r="G3601" s="33">
        <f t="shared" si="611"/>
        <v>4</v>
      </c>
      <c r="H3601" s="33">
        <f t="shared" si="612"/>
        <v>2011</v>
      </c>
      <c r="I3601" s="34">
        <v>4.08</v>
      </c>
      <c r="K3601" s="32">
        <v>36552</v>
      </c>
      <c r="L3601" s="33">
        <f t="shared" si="613"/>
        <v>1</v>
      </c>
      <c r="M3601" s="33">
        <f t="shared" si="614"/>
        <v>2000</v>
      </c>
      <c r="N3601" s="34">
        <v>27.22</v>
      </c>
      <c r="P3601" s="32">
        <v>37053</v>
      </c>
      <c r="Q3601" s="33">
        <f t="shared" si="615"/>
        <v>6</v>
      </c>
      <c r="R3601" s="33">
        <f t="shared" si="616"/>
        <v>2001</v>
      </c>
      <c r="S3601" s="34">
        <v>29.57</v>
      </c>
    </row>
    <row r="3602" spans="1:19">
      <c r="A3602" s="32">
        <v>38986</v>
      </c>
      <c r="B3602" s="33">
        <f t="shared" si="609"/>
        <v>9</v>
      </c>
      <c r="C3602" s="33">
        <f t="shared" si="610"/>
        <v>2006</v>
      </c>
      <c r="D3602" s="34">
        <v>0.93400000000000005</v>
      </c>
      <c r="F3602" s="32">
        <v>40646</v>
      </c>
      <c r="G3602" s="33">
        <f t="shared" si="611"/>
        <v>4</v>
      </c>
      <c r="H3602" s="33">
        <f t="shared" si="612"/>
        <v>2011</v>
      </c>
      <c r="I3602" s="34">
        <v>4.1399999999999997</v>
      </c>
      <c r="K3602" s="32">
        <v>36553</v>
      </c>
      <c r="L3602" s="33">
        <f t="shared" si="613"/>
        <v>1</v>
      </c>
      <c r="M3602" s="33">
        <f t="shared" si="614"/>
        <v>2000</v>
      </c>
      <c r="N3602" s="34">
        <v>27.27</v>
      </c>
      <c r="P3602" s="32">
        <v>37054</v>
      </c>
      <c r="Q3602" s="33">
        <f t="shared" si="615"/>
        <v>6</v>
      </c>
      <c r="R3602" s="33">
        <f t="shared" si="616"/>
        <v>2001</v>
      </c>
      <c r="S3602" s="34">
        <v>29.03</v>
      </c>
    </row>
    <row r="3603" spans="1:19">
      <c r="A3603" s="32">
        <v>38987</v>
      </c>
      <c r="B3603" s="33">
        <f t="shared" si="609"/>
        <v>9</v>
      </c>
      <c r="C3603" s="33">
        <f t="shared" si="610"/>
        <v>2006</v>
      </c>
      <c r="D3603" s="34">
        <v>0.95799999999999996</v>
      </c>
      <c r="F3603" s="32">
        <v>40647</v>
      </c>
      <c r="G3603" s="33">
        <f t="shared" si="611"/>
        <v>4</v>
      </c>
      <c r="H3603" s="33">
        <f t="shared" si="612"/>
        <v>2011</v>
      </c>
      <c r="I3603" s="34">
        <v>4.12</v>
      </c>
      <c r="K3603" s="32">
        <v>36556</v>
      </c>
      <c r="L3603" s="33">
        <f t="shared" si="613"/>
        <v>1</v>
      </c>
      <c r="M3603" s="33">
        <f t="shared" si="614"/>
        <v>2000</v>
      </c>
      <c r="N3603" s="34">
        <v>27.65</v>
      </c>
      <c r="P3603" s="32">
        <v>37055</v>
      </c>
      <c r="Q3603" s="33">
        <f t="shared" si="615"/>
        <v>6</v>
      </c>
      <c r="R3603" s="33">
        <f t="shared" si="616"/>
        <v>2001</v>
      </c>
      <c r="S3603" s="34">
        <v>29.13</v>
      </c>
    </row>
    <row r="3604" spans="1:19">
      <c r="A3604" s="32">
        <v>38988</v>
      </c>
      <c r="B3604" s="33">
        <f t="shared" si="609"/>
        <v>9</v>
      </c>
      <c r="C3604" s="33">
        <f t="shared" si="610"/>
        <v>2006</v>
      </c>
      <c r="D3604" s="34">
        <v>0.95599999999999996</v>
      </c>
      <c r="F3604" s="32">
        <v>40648</v>
      </c>
      <c r="G3604" s="33">
        <f t="shared" si="611"/>
        <v>4</v>
      </c>
      <c r="H3604" s="33">
        <f t="shared" si="612"/>
        <v>2011</v>
      </c>
      <c r="I3604" s="34">
        <v>4.21</v>
      </c>
      <c r="K3604" s="32">
        <v>36557</v>
      </c>
      <c r="L3604" s="33">
        <f t="shared" si="613"/>
        <v>2</v>
      </c>
      <c r="M3604" s="33">
        <f t="shared" si="614"/>
        <v>2000</v>
      </c>
      <c r="N3604" s="34">
        <v>28.28</v>
      </c>
      <c r="P3604" s="32">
        <v>37056</v>
      </c>
      <c r="Q3604" s="33">
        <f t="shared" si="615"/>
        <v>6</v>
      </c>
      <c r="R3604" s="33">
        <f t="shared" si="616"/>
        <v>2001</v>
      </c>
      <c r="S3604" s="34">
        <v>28.5</v>
      </c>
    </row>
    <row r="3605" spans="1:19">
      <c r="A3605" s="32">
        <v>38989</v>
      </c>
      <c r="B3605" s="33">
        <f t="shared" si="609"/>
        <v>9</v>
      </c>
      <c r="C3605" s="33">
        <f t="shared" si="610"/>
        <v>2006</v>
      </c>
      <c r="D3605" s="34">
        <v>0.95299999999999996</v>
      </c>
      <c r="F3605" s="32">
        <v>40651</v>
      </c>
      <c r="G3605" s="33">
        <f t="shared" si="611"/>
        <v>4</v>
      </c>
      <c r="H3605" s="33">
        <f t="shared" si="612"/>
        <v>2011</v>
      </c>
      <c r="I3605" s="34">
        <v>4.2300000000000004</v>
      </c>
      <c r="K3605" s="32">
        <v>36558</v>
      </c>
      <c r="L3605" s="33">
        <f t="shared" si="613"/>
        <v>2</v>
      </c>
      <c r="M3605" s="33">
        <f t="shared" si="614"/>
        <v>2000</v>
      </c>
      <c r="N3605" s="34">
        <v>27.52</v>
      </c>
      <c r="P3605" s="32">
        <v>37057</v>
      </c>
      <c r="Q3605" s="33">
        <f t="shared" si="615"/>
        <v>6</v>
      </c>
      <c r="R3605" s="33">
        <f t="shared" si="616"/>
        <v>2001</v>
      </c>
      <c r="S3605" s="34">
        <v>28.13</v>
      </c>
    </row>
    <row r="3606" spans="1:19">
      <c r="A3606" s="32">
        <v>38992</v>
      </c>
      <c r="B3606" s="33">
        <f t="shared" si="609"/>
        <v>10</v>
      </c>
      <c r="C3606" s="33">
        <f t="shared" si="610"/>
        <v>2006</v>
      </c>
      <c r="D3606" s="34">
        <v>0.95799999999999996</v>
      </c>
      <c r="F3606" s="32">
        <v>40652</v>
      </c>
      <c r="G3606" s="33">
        <f t="shared" si="611"/>
        <v>4</v>
      </c>
      <c r="H3606" s="33">
        <f t="shared" si="612"/>
        <v>2011</v>
      </c>
      <c r="I3606" s="34">
        <v>4.1900000000000004</v>
      </c>
      <c r="K3606" s="32">
        <v>36559</v>
      </c>
      <c r="L3606" s="33">
        <f t="shared" si="613"/>
        <v>2</v>
      </c>
      <c r="M3606" s="33">
        <f t="shared" si="614"/>
        <v>2000</v>
      </c>
      <c r="N3606" s="34">
        <v>28.26</v>
      </c>
      <c r="P3606" s="32">
        <v>37060</v>
      </c>
      <c r="Q3606" s="33">
        <f t="shared" si="615"/>
        <v>6</v>
      </c>
      <c r="R3606" s="33">
        <f t="shared" si="616"/>
        <v>2001</v>
      </c>
      <c r="S3606" s="34">
        <v>27.61</v>
      </c>
    </row>
    <row r="3607" spans="1:19">
      <c r="A3607" s="32">
        <v>38993</v>
      </c>
      <c r="B3607" s="33">
        <f t="shared" si="609"/>
        <v>10</v>
      </c>
      <c r="C3607" s="33">
        <f t="shared" si="610"/>
        <v>2006</v>
      </c>
      <c r="D3607" s="34">
        <v>0.92900000000000005</v>
      </c>
      <c r="F3607" s="32">
        <v>40653</v>
      </c>
      <c r="G3607" s="33">
        <f t="shared" si="611"/>
        <v>4</v>
      </c>
      <c r="H3607" s="33">
        <f t="shared" si="612"/>
        <v>2011</v>
      </c>
      <c r="I3607" s="34">
        <v>4.33</v>
      </c>
      <c r="K3607" s="32">
        <v>36560</v>
      </c>
      <c r="L3607" s="33">
        <f t="shared" si="613"/>
        <v>2</v>
      </c>
      <c r="M3607" s="33">
        <f t="shared" si="614"/>
        <v>2000</v>
      </c>
      <c r="N3607" s="34">
        <v>28.67</v>
      </c>
      <c r="P3607" s="32">
        <v>37061</v>
      </c>
      <c r="Q3607" s="33">
        <f t="shared" si="615"/>
        <v>6</v>
      </c>
      <c r="R3607" s="33">
        <f t="shared" si="616"/>
        <v>2001</v>
      </c>
      <c r="S3607" s="34">
        <v>26.68</v>
      </c>
    </row>
    <row r="3608" spans="1:19">
      <c r="A3608" s="32">
        <v>38994</v>
      </c>
      <c r="B3608" s="33">
        <f t="shared" si="609"/>
        <v>10</v>
      </c>
      <c r="C3608" s="33">
        <f t="shared" si="610"/>
        <v>2006</v>
      </c>
      <c r="D3608" s="34">
        <v>0.93600000000000005</v>
      </c>
      <c r="F3608" s="32">
        <v>40654</v>
      </c>
      <c r="G3608" s="33">
        <f t="shared" si="611"/>
        <v>4</v>
      </c>
      <c r="H3608" s="33">
        <f t="shared" si="612"/>
        <v>2011</v>
      </c>
      <c r="I3608" s="34">
        <v>4.33</v>
      </c>
      <c r="K3608" s="32">
        <v>36563</v>
      </c>
      <c r="L3608" s="33">
        <f t="shared" si="613"/>
        <v>2</v>
      </c>
      <c r="M3608" s="33">
        <f t="shared" si="614"/>
        <v>2000</v>
      </c>
      <c r="N3608" s="34">
        <v>28.4</v>
      </c>
      <c r="P3608" s="32">
        <v>37062</v>
      </c>
      <c r="Q3608" s="33">
        <f t="shared" si="615"/>
        <v>6</v>
      </c>
      <c r="R3608" s="33">
        <f t="shared" si="616"/>
        <v>2001</v>
      </c>
      <c r="S3608" s="34">
        <v>26.24</v>
      </c>
    </row>
    <row r="3609" spans="1:19">
      <c r="A3609" s="32">
        <v>38995</v>
      </c>
      <c r="B3609" s="33">
        <f t="shared" si="609"/>
        <v>10</v>
      </c>
      <c r="C3609" s="33">
        <f t="shared" si="610"/>
        <v>2006</v>
      </c>
      <c r="D3609" s="34">
        <v>0.95199999999999996</v>
      </c>
      <c r="F3609" s="32">
        <v>40658</v>
      </c>
      <c r="G3609" s="33">
        <f t="shared" si="611"/>
        <v>4</v>
      </c>
      <c r="H3609" s="33">
        <f t="shared" si="612"/>
        <v>2011</v>
      </c>
      <c r="I3609" s="34">
        <v>4.37</v>
      </c>
      <c r="K3609" s="32">
        <v>36564</v>
      </c>
      <c r="L3609" s="33">
        <f t="shared" si="613"/>
        <v>2</v>
      </c>
      <c r="M3609" s="33">
        <f t="shared" si="614"/>
        <v>2000</v>
      </c>
      <c r="N3609" s="34">
        <v>28.05</v>
      </c>
      <c r="P3609" s="32">
        <v>37063</v>
      </c>
      <c r="Q3609" s="33">
        <f t="shared" si="615"/>
        <v>6</v>
      </c>
      <c r="R3609" s="33">
        <f t="shared" si="616"/>
        <v>2001</v>
      </c>
      <c r="S3609" s="34">
        <v>26.7</v>
      </c>
    </row>
    <row r="3610" spans="1:19">
      <c r="A3610" s="32">
        <v>38996</v>
      </c>
      <c r="B3610" s="33">
        <f t="shared" si="609"/>
        <v>10</v>
      </c>
      <c r="C3610" s="33">
        <f t="shared" si="610"/>
        <v>2006</v>
      </c>
      <c r="D3610" s="34">
        <v>0.94899999999999995</v>
      </c>
      <c r="F3610" s="32">
        <v>40659</v>
      </c>
      <c r="G3610" s="33">
        <f t="shared" si="611"/>
        <v>4</v>
      </c>
      <c r="H3610" s="33">
        <f t="shared" si="612"/>
        <v>2011</v>
      </c>
      <c r="I3610" s="34">
        <v>4.32</v>
      </c>
      <c r="K3610" s="32">
        <v>36565</v>
      </c>
      <c r="L3610" s="33">
        <f t="shared" si="613"/>
        <v>2</v>
      </c>
      <c r="M3610" s="33">
        <f t="shared" si="614"/>
        <v>2000</v>
      </c>
      <c r="N3610" s="34">
        <v>28.71</v>
      </c>
      <c r="P3610" s="32">
        <v>37064</v>
      </c>
      <c r="Q3610" s="33">
        <f t="shared" si="615"/>
        <v>6</v>
      </c>
      <c r="R3610" s="33">
        <f t="shared" si="616"/>
        <v>2001</v>
      </c>
      <c r="S3610" s="34">
        <v>26.86</v>
      </c>
    </row>
    <row r="3611" spans="1:19">
      <c r="A3611" s="32">
        <v>38999</v>
      </c>
      <c r="B3611" s="33">
        <f t="shared" si="609"/>
        <v>10</v>
      </c>
      <c r="C3611" s="33">
        <f t="shared" si="610"/>
        <v>2006</v>
      </c>
      <c r="D3611" s="34">
        <v>0.96599999999999997</v>
      </c>
      <c r="F3611" s="32">
        <v>40660</v>
      </c>
      <c r="G3611" s="33">
        <f t="shared" si="611"/>
        <v>4</v>
      </c>
      <c r="H3611" s="33">
        <f t="shared" si="612"/>
        <v>2011</v>
      </c>
      <c r="I3611" s="34">
        <v>4.3499999999999996</v>
      </c>
      <c r="K3611" s="32">
        <v>36566</v>
      </c>
      <c r="L3611" s="33">
        <f t="shared" si="613"/>
        <v>2</v>
      </c>
      <c r="M3611" s="33">
        <f t="shared" si="614"/>
        <v>2000</v>
      </c>
      <c r="N3611" s="34">
        <v>29.49</v>
      </c>
      <c r="P3611" s="32">
        <v>37067</v>
      </c>
      <c r="Q3611" s="33">
        <f t="shared" si="615"/>
        <v>6</v>
      </c>
      <c r="R3611" s="33">
        <f t="shared" si="616"/>
        <v>2001</v>
      </c>
      <c r="S3611" s="34">
        <v>27.36</v>
      </c>
    </row>
    <row r="3612" spans="1:19">
      <c r="A3612" s="32">
        <v>39000</v>
      </c>
      <c r="B3612" s="33">
        <f t="shared" si="609"/>
        <v>10</v>
      </c>
      <c r="C3612" s="33">
        <f t="shared" si="610"/>
        <v>2006</v>
      </c>
      <c r="D3612" s="34">
        <v>0.95499999999999996</v>
      </c>
      <c r="F3612" s="32">
        <v>40661</v>
      </c>
      <c r="G3612" s="33">
        <f t="shared" si="611"/>
        <v>4</v>
      </c>
      <c r="H3612" s="33">
        <f t="shared" si="612"/>
        <v>2011</v>
      </c>
      <c r="I3612" s="34">
        <v>4.38</v>
      </c>
      <c r="K3612" s="32">
        <v>36567</v>
      </c>
      <c r="L3612" s="33">
        <f t="shared" si="613"/>
        <v>2</v>
      </c>
      <c r="M3612" s="33">
        <f t="shared" si="614"/>
        <v>2000</v>
      </c>
      <c r="N3612" s="34">
        <v>29.51</v>
      </c>
      <c r="P3612" s="32">
        <v>37068</v>
      </c>
      <c r="Q3612" s="33">
        <f t="shared" si="615"/>
        <v>6</v>
      </c>
      <c r="R3612" s="33">
        <f t="shared" si="616"/>
        <v>2001</v>
      </c>
      <c r="S3612" s="34">
        <v>27.66</v>
      </c>
    </row>
    <row r="3613" spans="1:19">
      <c r="A3613" s="32">
        <v>39001</v>
      </c>
      <c r="B3613" s="33">
        <f t="shared" si="609"/>
        <v>10</v>
      </c>
      <c r="C3613" s="33">
        <f t="shared" si="610"/>
        <v>2006</v>
      </c>
      <c r="D3613" s="34">
        <v>0.94499999999999995</v>
      </c>
      <c r="F3613" s="32">
        <v>40662</v>
      </c>
      <c r="G3613" s="33">
        <f t="shared" si="611"/>
        <v>4</v>
      </c>
      <c r="H3613" s="33">
        <f t="shared" si="612"/>
        <v>2011</v>
      </c>
      <c r="I3613" s="34">
        <v>4.51</v>
      </c>
      <c r="K3613" s="32">
        <v>36570</v>
      </c>
      <c r="L3613" s="33">
        <f t="shared" si="613"/>
        <v>2</v>
      </c>
      <c r="M3613" s="33">
        <f t="shared" si="614"/>
        <v>2000</v>
      </c>
      <c r="N3613" s="34">
        <v>30.3</v>
      </c>
      <c r="P3613" s="32">
        <v>37069</v>
      </c>
      <c r="Q3613" s="33">
        <f t="shared" si="615"/>
        <v>6</v>
      </c>
      <c r="R3613" s="33">
        <f t="shared" si="616"/>
        <v>2001</v>
      </c>
      <c r="S3613" s="34">
        <v>26.25</v>
      </c>
    </row>
    <row r="3614" spans="1:19">
      <c r="A3614" s="32">
        <v>39002</v>
      </c>
      <c r="B3614" s="33">
        <f t="shared" si="609"/>
        <v>10</v>
      </c>
      <c r="C3614" s="33">
        <f t="shared" si="610"/>
        <v>2006</v>
      </c>
      <c r="D3614" s="34">
        <v>0.94</v>
      </c>
      <c r="F3614" s="32">
        <v>40665</v>
      </c>
      <c r="G3614" s="33">
        <f t="shared" si="611"/>
        <v>5</v>
      </c>
      <c r="H3614" s="33">
        <f t="shared" si="612"/>
        <v>2011</v>
      </c>
      <c r="I3614" s="34">
        <v>4.5999999999999996</v>
      </c>
      <c r="K3614" s="32">
        <v>36571</v>
      </c>
      <c r="L3614" s="33">
        <f t="shared" si="613"/>
        <v>2</v>
      </c>
      <c r="M3614" s="33">
        <f t="shared" si="614"/>
        <v>2000</v>
      </c>
      <c r="N3614" s="34">
        <v>30.17</v>
      </c>
      <c r="P3614" s="32">
        <v>37070</v>
      </c>
      <c r="Q3614" s="33">
        <f t="shared" si="615"/>
        <v>6</v>
      </c>
      <c r="R3614" s="33">
        <f t="shared" si="616"/>
        <v>2001</v>
      </c>
      <c r="S3614" s="34">
        <v>25.68</v>
      </c>
    </row>
    <row r="3615" spans="1:19">
      <c r="A3615" s="32">
        <v>39003</v>
      </c>
      <c r="B3615" s="33">
        <f t="shared" si="609"/>
        <v>10</v>
      </c>
      <c r="C3615" s="33">
        <f t="shared" si="610"/>
        <v>2006</v>
      </c>
      <c r="D3615" s="34">
        <v>0.94499999999999995</v>
      </c>
      <c r="F3615" s="32">
        <v>40666</v>
      </c>
      <c r="G3615" s="33">
        <f t="shared" si="611"/>
        <v>5</v>
      </c>
      <c r="H3615" s="33">
        <f t="shared" si="612"/>
        <v>2011</v>
      </c>
      <c r="I3615" s="34">
        <v>4.5999999999999996</v>
      </c>
      <c r="K3615" s="32">
        <v>36572</v>
      </c>
      <c r="L3615" s="33">
        <f t="shared" si="613"/>
        <v>2</v>
      </c>
      <c r="M3615" s="33">
        <f t="shared" si="614"/>
        <v>2000</v>
      </c>
      <c r="N3615" s="34">
        <v>30.01</v>
      </c>
      <c r="P3615" s="32">
        <v>37071</v>
      </c>
      <c r="Q3615" s="33">
        <f t="shared" si="615"/>
        <v>6</v>
      </c>
      <c r="R3615" s="33">
        <f t="shared" si="616"/>
        <v>2001</v>
      </c>
      <c r="S3615" s="34">
        <v>26.21</v>
      </c>
    </row>
    <row r="3616" spans="1:19">
      <c r="A3616" s="32">
        <v>39006</v>
      </c>
      <c r="B3616" s="33">
        <f t="shared" si="609"/>
        <v>10</v>
      </c>
      <c r="C3616" s="33">
        <f t="shared" si="610"/>
        <v>2006</v>
      </c>
      <c r="D3616" s="34">
        <v>0.95699999999999996</v>
      </c>
      <c r="F3616" s="32">
        <v>40667</v>
      </c>
      <c r="G3616" s="33">
        <f t="shared" si="611"/>
        <v>5</v>
      </c>
      <c r="H3616" s="33">
        <f t="shared" si="612"/>
        <v>2011</v>
      </c>
      <c r="I3616" s="34">
        <v>4.59</v>
      </c>
      <c r="K3616" s="32">
        <v>36573</v>
      </c>
      <c r="L3616" s="33">
        <f t="shared" si="613"/>
        <v>2</v>
      </c>
      <c r="M3616" s="33">
        <f t="shared" si="614"/>
        <v>2000</v>
      </c>
      <c r="N3616" s="34">
        <v>29.37</v>
      </c>
      <c r="P3616" s="32">
        <v>37074</v>
      </c>
      <c r="Q3616" s="33">
        <f t="shared" si="615"/>
        <v>7</v>
      </c>
      <c r="R3616" s="33">
        <f t="shared" si="616"/>
        <v>2001</v>
      </c>
      <c r="S3616" s="34">
        <v>25.73</v>
      </c>
    </row>
    <row r="3617" spans="1:19">
      <c r="A3617" s="32">
        <v>39007</v>
      </c>
      <c r="B3617" s="33">
        <f t="shared" si="609"/>
        <v>10</v>
      </c>
      <c r="C3617" s="33">
        <f t="shared" si="610"/>
        <v>2006</v>
      </c>
      <c r="D3617" s="34">
        <v>0.95299999999999996</v>
      </c>
      <c r="F3617" s="32">
        <v>40668</v>
      </c>
      <c r="G3617" s="33">
        <f t="shared" si="611"/>
        <v>5</v>
      </c>
      <c r="H3617" s="33">
        <f t="shared" si="612"/>
        <v>2011</v>
      </c>
      <c r="I3617" s="34">
        <v>4.49</v>
      </c>
      <c r="K3617" s="32">
        <v>36574</v>
      </c>
      <c r="L3617" s="33">
        <f t="shared" si="613"/>
        <v>2</v>
      </c>
      <c r="M3617" s="33">
        <f t="shared" si="614"/>
        <v>2000</v>
      </c>
      <c r="N3617" s="34">
        <v>29.51</v>
      </c>
      <c r="P3617" s="32">
        <v>37075</v>
      </c>
      <c r="Q3617" s="33">
        <f t="shared" si="615"/>
        <v>7</v>
      </c>
      <c r="R3617" s="33">
        <f t="shared" si="616"/>
        <v>2001</v>
      </c>
      <c r="S3617" s="34">
        <v>25.56</v>
      </c>
    </row>
    <row r="3618" spans="1:19">
      <c r="A3618" s="32">
        <v>39008</v>
      </c>
      <c r="B3618" s="33">
        <f t="shared" si="609"/>
        <v>10</v>
      </c>
      <c r="C3618" s="33">
        <f t="shared" si="610"/>
        <v>2006</v>
      </c>
      <c r="D3618" s="34">
        <v>0.94</v>
      </c>
      <c r="F3618" s="32">
        <v>40669</v>
      </c>
      <c r="G3618" s="33">
        <f t="shared" si="611"/>
        <v>5</v>
      </c>
      <c r="H3618" s="33">
        <f t="shared" si="612"/>
        <v>2011</v>
      </c>
      <c r="I3618" s="34">
        <v>4.24</v>
      </c>
      <c r="K3618" s="32">
        <v>36578</v>
      </c>
      <c r="L3618" s="33">
        <f t="shared" si="613"/>
        <v>2</v>
      </c>
      <c r="M3618" s="33">
        <f t="shared" si="614"/>
        <v>2000</v>
      </c>
      <c r="N3618" s="34">
        <v>29.63</v>
      </c>
      <c r="P3618" s="32">
        <v>37076</v>
      </c>
      <c r="Q3618" s="33">
        <f t="shared" si="615"/>
        <v>7</v>
      </c>
      <c r="R3618" s="33">
        <f t="shared" si="616"/>
        <v>2001</v>
      </c>
      <c r="S3618" s="34">
        <v>25.97</v>
      </c>
    </row>
    <row r="3619" spans="1:19">
      <c r="A3619" s="32">
        <v>39009</v>
      </c>
      <c r="B3619" s="33">
        <f t="shared" si="609"/>
        <v>10</v>
      </c>
      <c r="C3619" s="33">
        <f t="shared" si="610"/>
        <v>2006</v>
      </c>
      <c r="D3619" s="34">
        <v>0.93600000000000005</v>
      </c>
      <c r="F3619" s="32">
        <v>40672</v>
      </c>
      <c r="G3619" s="33">
        <f t="shared" si="611"/>
        <v>5</v>
      </c>
      <c r="H3619" s="33">
        <f t="shared" si="612"/>
        <v>2011</v>
      </c>
      <c r="I3619" s="34">
        <v>4.28</v>
      </c>
      <c r="K3619" s="32">
        <v>36579</v>
      </c>
      <c r="L3619" s="33">
        <f t="shared" si="613"/>
        <v>2</v>
      </c>
      <c r="M3619" s="33">
        <f t="shared" si="614"/>
        <v>2000</v>
      </c>
      <c r="N3619" s="34">
        <v>30.19</v>
      </c>
      <c r="P3619" s="32">
        <v>37077</v>
      </c>
      <c r="Q3619" s="33">
        <f t="shared" si="615"/>
        <v>7</v>
      </c>
      <c r="R3619" s="33">
        <f t="shared" si="616"/>
        <v>2001</v>
      </c>
      <c r="S3619" s="34">
        <v>25.69</v>
      </c>
    </row>
    <row r="3620" spans="1:19">
      <c r="A3620" s="32">
        <v>39010</v>
      </c>
      <c r="B3620" s="33">
        <f t="shared" ref="B3620:B3683" si="617">+MONTH(A3620)</f>
        <v>10</v>
      </c>
      <c r="C3620" s="33">
        <f t="shared" ref="C3620:C3683" si="618">+YEAR(A3620)</f>
        <v>2006</v>
      </c>
      <c r="D3620" s="34">
        <v>0.91600000000000004</v>
      </c>
      <c r="F3620" s="32">
        <v>40673</v>
      </c>
      <c r="G3620" s="33">
        <f t="shared" ref="G3620:G3683" si="619">+MONTH(F3620)</f>
        <v>5</v>
      </c>
      <c r="H3620" s="33">
        <f t="shared" ref="H3620:H3683" si="620">+YEAR(F3620)</f>
        <v>2011</v>
      </c>
      <c r="I3620" s="34">
        <v>4.1900000000000004</v>
      </c>
      <c r="K3620" s="32">
        <v>36580</v>
      </c>
      <c r="L3620" s="33">
        <f t="shared" ref="L3620:L3683" si="621">+MONTH(K3620)</f>
        <v>2</v>
      </c>
      <c r="M3620" s="33">
        <f t="shared" ref="M3620:M3683" si="622">+YEAR(K3620)</f>
        <v>2000</v>
      </c>
      <c r="N3620" s="34">
        <v>30.23</v>
      </c>
      <c r="P3620" s="32">
        <v>37078</v>
      </c>
      <c r="Q3620" s="33">
        <f t="shared" ref="Q3620:Q3683" si="623">+MONTH(P3620)</f>
        <v>7</v>
      </c>
      <c r="R3620" s="33">
        <f t="shared" si="616"/>
        <v>2001</v>
      </c>
      <c r="S3620" s="34">
        <v>26.55</v>
      </c>
    </row>
    <row r="3621" spans="1:19">
      <c r="A3621" s="32">
        <v>39013</v>
      </c>
      <c r="B3621" s="33">
        <f t="shared" si="617"/>
        <v>10</v>
      </c>
      <c r="C3621" s="33">
        <f t="shared" si="618"/>
        <v>2006</v>
      </c>
      <c r="D3621" s="34">
        <v>0.91</v>
      </c>
      <c r="F3621" s="32">
        <v>40674</v>
      </c>
      <c r="G3621" s="33">
        <f t="shared" si="619"/>
        <v>5</v>
      </c>
      <c r="H3621" s="33">
        <f t="shared" si="620"/>
        <v>2011</v>
      </c>
      <c r="I3621" s="34">
        <v>4.2300000000000004</v>
      </c>
      <c r="K3621" s="32">
        <v>36581</v>
      </c>
      <c r="L3621" s="33">
        <f t="shared" si="621"/>
        <v>2</v>
      </c>
      <c r="M3621" s="33">
        <f t="shared" si="622"/>
        <v>2000</v>
      </c>
      <c r="N3621" s="34">
        <v>30.34</v>
      </c>
      <c r="P3621" s="32">
        <v>37081</v>
      </c>
      <c r="Q3621" s="33">
        <f t="shared" si="623"/>
        <v>7</v>
      </c>
      <c r="R3621" s="33">
        <f t="shared" ref="R3621:R3684" si="624">+YEAR(P3621)</f>
        <v>2001</v>
      </c>
      <c r="S3621" s="34">
        <v>25.59</v>
      </c>
    </row>
    <row r="3622" spans="1:19">
      <c r="A3622" s="32">
        <v>39014</v>
      </c>
      <c r="B3622" s="33">
        <f t="shared" si="617"/>
        <v>10</v>
      </c>
      <c r="C3622" s="33">
        <f t="shared" si="618"/>
        <v>2006</v>
      </c>
      <c r="D3622" s="34">
        <v>0.91600000000000004</v>
      </c>
      <c r="F3622" s="32">
        <v>40675</v>
      </c>
      <c r="G3622" s="33">
        <f t="shared" si="619"/>
        <v>5</v>
      </c>
      <c r="H3622" s="33">
        <f t="shared" si="620"/>
        <v>2011</v>
      </c>
      <c r="I3622" s="34">
        <v>4.0999999999999996</v>
      </c>
      <c r="K3622" s="32">
        <v>36584</v>
      </c>
      <c r="L3622" s="33">
        <f t="shared" si="621"/>
        <v>2</v>
      </c>
      <c r="M3622" s="33">
        <f t="shared" si="622"/>
        <v>2000</v>
      </c>
      <c r="N3622" s="34">
        <v>30.11</v>
      </c>
      <c r="P3622" s="32">
        <v>37082</v>
      </c>
      <c r="Q3622" s="33">
        <f t="shared" si="623"/>
        <v>7</v>
      </c>
      <c r="R3622" s="33">
        <f t="shared" si="624"/>
        <v>2001</v>
      </c>
      <c r="S3622" s="34">
        <v>24.69</v>
      </c>
    </row>
    <row r="3623" spans="1:19">
      <c r="A3623" s="32">
        <v>39015</v>
      </c>
      <c r="B3623" s="33">
        <f t="shared" si="617"/>
        <v>10</v>
      </c>
      <c r="C3623" s="33">
        <f t="shared" si="618"/>
        <v>2006</v>
      </c>
      <c r="D3623" s="34">
        <v>0.93799999999999994</v>
      </c>
      <c r="F3623" s="32">
        <v>40676</v>
      </c>
      <c r="G3623" s="33">
        <f t="shared" si="619"/>
        <v>5</v>
      </c>
      <c r="H3623" s="33">
        <f t="shared" si="620"/>
        <v>2011</v>
      </c>
      <c r="I3623" s="34">
        <v>4.09</v>
      </c>
      <c r="K3623" s="32">
        <v>36585</v>
      </c>
      <c r="L3623" s="33">
        <f t="shared" si="621"/>
        <v>2</v>
      </c>
      <c r="M3623" s="33">
        <f t="shared" si="622"/>
        <v>2000</v>
      </c>
      <c r="N3623" s="34">
        <v>30.57</v>
      </c>
      <c r="P3623" s="32">
        <v>37083</v>
      </c>
      <c r="Q3623" s="33">
        <f t="shared" si="623"/>
        <v>7</v>
      </c>
      <c r="R3623" s="33">
        <f t="shared" si="624"/>
        <v>2001</v>
      </c>
      <c r="S3623" s="34">
        <v>24.44</v>
      </c>
    </row>
    <row r="3624" spans="1:19">
      <c r="A3624" s="32">
        <v>39016</v>
      </c>
      <c r="B3624" s="33">
        <f t="shared" si="617"/>
        <v>10</v>
      </c>
      <c r="C3624" s="33">
        <f t="shared" si="618"/>
        <v>2006</v>
      </c>
      <c r="D3624" s="34">
        <v>0.93200000000000005</v>
      </c>
      <c r="F3624" s="32">
        <v>40679</v>
      </c>
      <c r="G3624" s="33">
        <f t="shared" si="619"/>
        <v>5</v>
      </c>
      <c r="H3624" s="33">
        <f t="shared" si="620"/>
        <v>2011</v>
      </c>
      <c r="I3624" s="34">
        <v>4.21</v>
      </c>
      <c r="K3624" s="32">
        <v>36586</v>
      </c>
      <c r="L3624" s="33">
        <f t="shared" si="621"/>
        <v>3</v>
      </c>
      <c r="M3624" s="33">
        <f t="shared" si="622"/>
        <v>2000</v>
      </c>
      <c r="N3624" s="34">
        <v>31.71</v>
      </c>
      <c r="P3624" s="32">
        <v>37084</v>
      </c>
      <c r="Q3624" s="33">
        <f t="shared" si="623"/>
        <v>7</v>
      </c>
      <c r="R3624" s="33">
        <f t="shared" si="624"/>
        <v>2001</v>
      </c>
      <c r="S3624" s="34">
        <v>23.62</v>
      </c>
    </row>
    <row r="3625" spans="1:19">
      <c r="A3625" s="32">
        <v>39017</v>
      </c>
      <c r="B3625" s="33">
        <f t="shared" si="617"/>
        <v>10</v>
      </c>
      <c r="C3625" s="33">
        <f t="shared" si="618"/>
        <v>2006</v>
      </c>
      <c r="D3625" s="34">
        <v>0.94099999999999995</v>
      </c>
      <c r="F3625" s="32">
        <v>40680</v>
      </c>
      <c r="G3625" s="33">
        <f t="shared" si="619"/>
        <v>5</v>
      </c>
      <c r="H3625" s="33">
        <f t="shared" si="620"/>
        <v>2011</v>
      </c>
      <c r="I3625" s="34">
        <v>4.25</v>
      </c>
      <c r="K3625" s="32">
        <v>36587</v>
      </c>
      <c r="L3625" s="33">
        <f t="shared" si="621"/>
        <v>3</v>
      </c>
      <c r="M3625" s="33">
        <f t="shared" si="622"/>
        <v>2000</v>
      </c>
      <c r="N3625" s="34">
        <v>31.51</v>
      </c>
      <c r="P3625" s="32">
        <v>37085</v>
      </c>
      <c r="Q3625" s="33">
        <f t="shared" si="623"/>
        <v>7</v>
      </c>
      <c r="R3625" s="33">
        <f t="shared" si="624"/>
        <v>2001</v>
      </c>
      <c r="S3625" s="34">
        <v>24.02</v>
      </c>
    </row>
    <row r="3626" spans="1:19">
      <c r="A3626" s="32">
        <v>39020</v>
      </c>
      <c r="B3626" s="33">
        <f t="shared" si="617"/>
        <v>10</v>
      </c>
      <c r="C3626" s="33">
        <f t="shared" si="618"/>
        <v>2006</v>
      </c>
      <c r="D3626" s="34">
        <v>0.91700000000000004</v>
      </c>
      <c r="F3626" s="32">
        <v>40681</v>
      </c>
      <c r="G3626" s="33">
        <f t="shared" si="619"/>
        <v>5</v>
      </c>
      <c r="H3626" s="33">
        <f t="shared" si="620"/>
        <v>2011</v>
      </c>
      <c r="I3626" s="34">
        <v>4.1500000000000004</v>
      </c>
      <c r="K3626" s="32">
        <v>36588</v>
      </c>
      <c r="L3626" s="33">
        <f t="shared" si="621"/>
        <v>3</v>
      </c>
      <c r="M3626" s="33">
        <f t="shared" si="622"/>
        <v>2000</v>
      </c>
      <c r="N3626" s="34">
        <v>31.46</v>
      </c>
      <c r="P3626" s="32">
        <v>37088</v>
      </c>
      <c r="Q3626" s="33">
        <f t="shared" si="623"/>
        <v>7</v>
      </c>
      <c r="R3626" s="33">
        <f t="shared" si="624"/>
        <v>2001</v>
      </c>
      <c r="S3626" s="34">
        <v>23.58</v>
      </c>
    </row>
    <row r="3627" spans="1:19">
      <c r="A3627" s="32">
        <v>39021</v>
      </c>
      <c r="B3627" s="33">
        <f t="shared" si="617"/>
        <v>10</v>
      </c>
      <c r="C3627" s="33">
        <f t="shared" si="618"/>
        <v>2006</v>
      </c>
      <c r="D3627" s="34">
        <v>0.91</v>
      </c>
      <c r="F3627" s="32">
        <v>40682</v>
      </c>
      <c r="G3627" s="33">
        <f t="shared" si="619"/>
        <v>5</v>
      </c>
      <c r="H3627" s="33">
        <f t="shared" si="620"/>
        <v>2011</v>
      </c>
      <c r="I3627" s="34">
        <v>4.0999999999999996</v>
      </c>
      <c r="K3627" s="32">
        <v>36591</v>
      </c>
      <c r="L3627" s="33">
        <f t="shared" si="621"/>
        <v>3</v>
      </c>
      <c r="M3627" s="33">
        <f t="shared" si="622"/>
        <v>2000</v>
      </c>
      <c r="N3627" s="34">
        <v>32.19</v>
      </c>
      <c r="P3627" s="32">
        <v>37089</v>
      </c>
      <c r="Q3627" s="33">
        <f t="shared" si="623"/>
        <v>7</v>
      </c>
      <c r="R3627" s="33">
        <f t="shared" si="624"/>
        <v>2001</v>
      </c>
      <c r="S3627" s="34">
        <v>23.9</v>
      </c>
    </row>
    <row r="3628" spans="1:19">
      <c r="A3628" s="32">
        <v>39022</v>
      </c>
      <c r="B3628" s="33">
        <f t="shared" si="617"/>
        <v>11</v>
      </c>
      <c r="C3628" s="33">
        <f t="shared" si="618"/>
        <v>2006</v>
      </c>
      <c r="D3628" s="34">
        <v>0.90900000000000003</v>
      </c>
      <c r="F3628" s="32">
        <v>40683</v>
      </c>
      <c r="G3628" s="33">
        <f t="shared" si="619"/>
        <v>5</v>
      </c>
      <c r="H3628" s="33">
        <f t="shared" si="620"/>
        <v>2011</v>
      </c>
      <c r="I3628" s="34">
        <v>4.05</v>
      </c>
      <c r="K3628" s="32">
        <v>36592</v>
      </c>
      <c r="L3628" s="33">
        <f t="shared" si="621"/>
        <v>3</v>
      </c>
      <c r="M3628" s="33">
        <f t="shared" si="622"/>
        <v>2000</v>
      </c>
      <c r="N3628" s="34">
        <v>33.9</v>
      </c>
      <c r="P3628" s="32">
        <v>37090</v>
      </c>
      <c r="Q3628" s="33">
        <f t="shared" si="623"/>
        <v>7</v>
      </c>
      <c r="R3628" s="33">
        <f t="shared" si="624"/>
        <v>2001</v>
      </c>
      <c r="S3628" s="34">
        <v>23.1</v>
      </c>
    </row>
    <row r="3629" spans="1:19">
      <c r="A3629" s="32">
        <v>39023</v>
      </c>
      <c r="B3629" s="33">
        <f t="shared" si="617"/>
        <v>11</v>
      </c>
      <c r="C3629" s="33">
        <f t="shared" si="618"/>
        <v>2006</v>
      </c>
      <c r="D3629" s="34">
        <v>0.9</v>
      </c>
      <c r="F3629" s="32">
        <v>40686</v>
      </c>
      <c r="G3629" s="33">
        <f t="shared" si="619"/>
        <v>5</v>
      </c>
      <c r="H3629" s="33">
        <f t="shared" si="620"/>
        <v>2011</v>
      </c>
      <c r="I3629" s="34">
        <v>4.2699999999999996</v>
      </c>
      <c r="K3629" s="32">
        <v>36593</v>
      </c>
      <c r="L3629" s="33">
        <f t="shared" si="621"/>
        <v>3</v>
      </c>
      <c r="M3629" s="33">
        <f t="shared" si="622"/>
        <v>2000</v>
      </c>
      <c r="N3629" s="34">
        <v>31.22</v>
      </c>
      <c r="P3629" s="32">
        <v>37091</v>
      </c>
      <c r="Q3629" s="33">
        <f t="shared" si="623"/>
        <v>7</v>
      </c>
      <c r="R3629" s="33">
        <f t="shared" si="624"/>
        <v>2001</v>
      </c>
      <c r="S3629" s="34">
        <v>23.35</v>
      </c>
    </row>
    <row r="3630" spans="1:19">
      <c r="A3630" s="32">
        <v>39024</v>
      </c>
      <c r="B3630" s="33">
        <f t="shared" si="617"/>
        <v>11</v>
      </c>
      <c r="C3630" s="33">
        <f t="shared" si="618"/>
        <v>2006</v>
      </c>
      <c r="D3630" s="34">
        <v>0.91</v>
      </c>
      <c r="F3630" s="32">
        <v>40687</v>
      </c>
      <c r="G3630" s="33">
        <f t="shared" si="619"/>
        <v>5</v>
      </c>
      <c r="H3630" s="33">
        <f t="shared" si="620"/>
        <v>2011</v>
      </c>
      <c r="I3630" s="34">
        <v>4.37</v>
      </c>
      <c r="K3630" s="32">
        <v>36594</v>
      </c>
      <c r="L3630" s="33">
        <f t="shared" si="621"/>
        <v>3</v>
      </c>
      <c r="M3630" s="33">
        <f t="shared" si="622"/>
        <v>2000</v>
      </c>
      <c r="N3630" s="34">
        <v>31.61</v>
      </c>
      <c r="P3630" s="32">
        <v>37092</v>
      </c>
      <c r="Q3630" s="33">
        <f t="shared" si="623"/>
        <v>7</v>
      </c>
      <c r="R3630" s="33">
        <f t="shared" si="624"/>
        <v>2001</v>
      </c>
      <c r="S3630" s="34">
        <v>23.43</v>
      </c>
    </row>
    <row r="3631" spans="1:19">
      <c r="A3631" s="32">
        <v>39027</v>
      </c>
      <c r="B3631" s="33">
        <f t="shared" si="617"/>
        <v>11</v>
      </c>
      <c r="C3631" s="33">
        <f t="shared" si="618"/>
        <v>2006</v>
      </c>
      <c r="D3631" s="34">
        <v>0.92800000000000005</v>
      </c>
      <c r="F3631" s="32">
        <v>40688</v>
      </c>
      <c r="G3631" s="33">
        <f t="shared" si="619"/>
        <v>5</v>
      </c>
      <c r="H3631" s="33">
        <f t="shared" si="620"/>
        <v>2011</v>
      </c>
      <c r="I3631" s="34">
        <v>4.3600000000000003</v>
      </c>
      <c r="K3631" s="32">
        <v>36595</v>
      </c>
      <c r="L3631" s="33">
        <f t="shared" si="621"/>
        <v>3</v>
      </c>
      <c r="M3631" s="33">
        <f t="shared" si="622"/>
        <v>2000</v>
      </c>
      <c r="N3631" s="34">
        <v>31.76</v>
      </c>
      <c r="P3631" s="32">
        <v>37095</v>
      </c>
      <c r="Q3631" s="33">
        <f t="shared" si="623"/>
        <v>7</v>
      </c>
      <c r="R3631" s="33">
        <f t="shared" si="624"/>
        <v>2001</v>
      </c>
      <c r="S3631" s="34">
        <v>24.44</v>
      </c>
    </row>
    <row r="3632" spans="1:19">
      <c r="A3632" s="32">
        <v>39028</v>
      </c>
      <c r="B3632" s="33">
        <f t="shared" si="617"/>
        <v>11</v>
      </c>
      <c r="C3632" s="33">
        <f t="shared" si="618"/>
        <v>2006</v>
      </c>
      <c r="D3632" s="34">
        <v>0.92800000000000005</v>
      </c>
      <c r="F3632" s="32">
        <v>40689</v>
      </c>
      <c r="G3632" s="33">
        <f t="shared" si="619"/>
        <v>5</v>
      </c>
      <c r="H3632" s="33">
        <f t="shared" si="620"/>
        <v>2011</v>
      </c>
      <c r="I3632" s="34">
        <v>4.37</v>
      </c>
      <c r="K3632" s="32">
        <v>36598</v>
      </c>
      <c r="L3632" s="33">
        <f t="shared" si="621"/>
        <v>3</v>
      </c>
      <c r="M3632" s="33">
        <f t="shared" si="622"/>
        <v>2000</v>
      </c>
      <c r="N3632" s="34">
        <v>32.11</v>
      </c>
      <c r="P3632" s="32">
        <v>37096</v>
      </c>
      <c r="Q3632" s="33">
        <f t="shared" si="623"/>
        <v>7</v>
      </c>
      <c r="R3632" s="33">
        <f t="shared" si="624"/>
        <v>2001</v>
      </c>
      <c r="S3632" s="34">
        <v>24.37</v>
      </c>
    </row>
    <row r="3633" spans="1:19">
      <c r="A3633" s="32">
        <v>39029</v>
      </c>
      <c r="B3633" s="33">
        <f t="shared" si="617"/>
        <v>11</v>
      </c>
      <c r="C3633" s="33">
        <f t="shared" si="618"/>
        <v>2006</v>
      </c>
      <c r="D3633" s="34">
        <v>0.94799999999999995</v>
      </c>
      <c r="F3633" s="32">
        <v>40690</v>
      </c>
      <c r="G3633" s="33">
        <f t="shared" si="619"/>
        <v>5</v>
      </c>
      <c r="H3633" s="33">
        <f t="shared" si="620"/>
        <v>2011</v>
      </c>
      <c r="I3633" s="34">
        <v>4.3600000000000003</v>
      </c>
      <c r="K3633" s="32">
        <v>36599</v>
      </c>
      <c r="L3633" s="33">
        <f t="shared" si="621"/>
        <v>3</v>
      </c>
      <c r="M3633" s="33">
        <f t="shared" si="622"/>
        <v>2000</v>
      </c>
      <c r="N3633" s="34">
        <v>31.93</v>
      </c>
      <c r="P3633" s="32">
        <v>37097</v>
      </c>
      <c r="Q3633" s="33">
        <f t="shared" si="623"/>
        <v>7</v>
      </c>
      <c r="R3633" s="33">
        <f t="shared" si="624"/>
        <v>2001</v>
      </c>
      <c r="S3633" s="34">
        <v>24.9</v>
      </c>
    </row>
    <row r="3634" spans="1:19">
      <c r="A3634" s="32">
        <v>39030</v>
      </c>
      <c r="B3634" s="33">
        <f t="shared" si="617"/>
        <v>11</v>
      </c>
      <c r="C3634" s="33">
        <f t="shared" si="618"/>
        <v>2006</v>
      </c>
      <c r="D3634" s="34">
        <v>0.97</v>
      </c>
      <c r="F3634" s="32">
        <v>40694</v>
      </c>
      <c r="G3634" s="33">
        <f t="shared" si="619"/>
        <v>5</v>
      </c>
      <c r="H3634" s="33">
        <f t="shared" si="620"/>
        <v>2011</v>
      </c>
      <c r="I3634" s="34">
        <v>4.63</v>
      </c>
      <c r="K3634" s="32">
        <v>36600</v>
      </c>
      <c r="L3634" s="33">
        <f t="shared" si="621"/>
        <v>3</v>
      </c>
      <c r="M3634" s="33">
        <f t="shared" si="622"/>
        <v>2000</v>
      </c>
      <c r="N3634" s="34">
        <v>30.47</v>
      </c>
      <c r="P3634" s="32">
        <v>37098</v>
      </c>
      <c r="Q3634" s="33">
        <f t="shared" si="623"/>
        <v>7</v>
      </c>
      <c r="R3634" s="33">
        <f t="shared" si="624"/>
        <v>2001</v>
      </c>
      <c r="S3634" s="34">
        <v>24.94</v>
      </c>
    </row>
    <row r="3635" spans="1:19">
      <c r="A3635" s="32">
        <v>39031</v>
      </c>
      <c r="B3635" s="33">
        <f t="shared" si="617"/>
        <v>11</v>
      </c>
      <c r="C3635" s="33">
        <f t="shared" si="618"/>
        <v>2006</v>
      </c>
      <c r="D3635" s="34">
        <v>0.96</v>
      </c>
      <c r="F3635" s="32">
        <v>40695</v>
      </c>
      <c r="G3635" s="33">
        <f t="shared" si="619"/>
        <v>6</v>
      </c>
      <c r="H3635" s="33">
        <f t="shared" si="620"/>
        <v>2011</v>
      </c>
      <c r="I3635" s="34">
        <v>4.62</v>
      </c>
      <c r="K3635" s="32">
        <v>36601</v>
      </c>
      <c r="L3635" s="33">
        <f t="shared" si="621"/>
        <v>3</v>
      </c>
      <c r="M3635" s="33">
        <f t="shared" si="622"/>
        <v>2000</v>
      </c>
      <c r="N3635" s="34">
        <v>31.1</v>
      </c>
      <c r="P3635" s="32">
        <v>37099</v>
      </c>
      <c r="Q3635" s="33">
        <f t="shared" si="623"/>
        <v>7</v>
      </c>
      <c r="R3635" s="33">
        <f t="shared" si="624"/>
        <v>2001</v>
      </c>
      <c r="S3635" s="34">
        <v>24.82</v>
      </c>
    </row>
    <row r="3636" spans="1:19">
      <c r="A3636" s="32">
        <v>39034</v>
      </c>
      <c r="B3636" s="33">
        <f t="shared" si="617"/>
        <v>11</v>
      </c>
      <c r="C3636" s="33">
        <f t="shared" si="618"/>
        <v>2006</v>
      </c>
      <c r="D3636" s="34">
        <v>0.94499999999999995</v>
      </c>
      <c r="F3636" s="32">
        <v>40696</v>
      </c>
      <c r="G3636" s="33">
        <f t="shared" si="619"/>
        <v>6</v>
      </c>
      <c r="H3636" s="33">
        <f t="shared" si="620"/>
        <v>2011</v>
      </c>
      <c r="I3636" s="34">
        <v>4.6399999999999997</v>
      </c>
      <c r="K3636" s="32">
        <v>36602</v>
      </c>
      <c r="L3636" s="33">
        <f t="shared" si="621"/>
        <v>3</v>
      </c>
      <c r="M3636" s="33">
        <f t="shared" si="622"/>
        <v>2000</v>
      </c>
      <c r="N3636" s="34">
        <v>30.86</v>
      </c>
      <c r="P3636" s="32">
        <v>37102</v>
      </c>
      <c r="Q3636" s="33">
        <f t="shared" si="623"/>
        <v>7</v>
      </c>
      <c r="R3636" s="33">
        <f t="shared" si="624"/>
        <v>2001</v>
      </c>
      <c r="S3636" s="34">
        <v>24.46</v>
      </c>
    </row>
    <row r="3637" spans="1:19">
      <c r="A3637" s="32">
        <v>39035</v>
      </c>
      <c r="B3637" s="33">
        <f t="shared" si="617"/>
        <v>11</v>
      </c>
      <c r="C3637" s="33">
        <f t="shared" si="618"/>
        <v>2006</v>
      </c>
      <c r="D3637" s="34">
        <v>0.95</v>
      </c>
      <c r="F3637" s="32">
        <v>40697</v>
      </c>
      <c r="G3637" s="33">
        <f t="shared" si="619"/>
        <v>6</v>
      </c>
      <c r="H3637" s="33">
        <f t="shared" si="620"/>
        <v>2011</v>
      </c>
      <c r="I3637" s="34">
        <v>4.72</v>
      </c>
      <c r="K3637" s="32">
        <v>36605</v>
      </c>
      <c r="L3637" s="33">
        <f t="shared" si="621"/>
        <v>3</v>
      </c>
      <c r="M3637" s="33">
        <f t="shared" si="622"/>
        <v>2000</v>
      </c>
      <c r="N3637" s="34">
        <v>29.33</v>
      </c>
      <c r="P3637" s="32">
        <v>37103</v>
      </c>
      <c r="Q3637" s="33">
        <f t="shared" si="623"/>
        <v>7</v>
      </c>
      <c r="R3637" s="33">
        <f t="shared" si="624"/>
        <v>2001</v>
      </c>
      <c r="S3637" s="34">
        <v>24.35</v>
      </c>
    </row>
    <row r="3638" spans="1:19">
      <c r="A3638" s="32">
        <v>39036</v>
      </c>
      <c r="B3638" s="33">
        <f t="shared" si="617"/>
        <v>11</v>
      </c>
      <c r="C3638" s="33">
        <f t="shared" si="618"/>
        <v>2006</v>
      </c>
      <c r="D3638" s="34">
        <v>0.96599999999999997</v>
      </c>
      <c r="F3638" s="32">
        <v>40700</v>
      </c>
      <c r="G3638" s="33">
        <f t="shared" si="619"/>
        <v>6</v>
      </c>
      <c r="H3638" s="33">
        <f t="shared" si="620"/>
        <v>2011</v>
      </c>
      <c r="I3638" s="34">
        <v>4.83</v>
      </c>
      <c r="K3638" s="32">
        <v>36606</v>
      </c>
      <c r="L3638" s="33">
        <f t="shared" si="621"/>
        <v>3</v>
      </c>
      <c r="M3638" s="33">
        <f t="shared" si="622"/>
        <v>2000</v>
      </c>
      <c r="N3638" s="34">
        <v>28.01</v>
      </c>
      <c r="P3638" s="32">
        <v>37104</v>
      </c>
      <c r="Q3638" s="33">
        <f t="shared" si="623"/>
        <v>8</v>
      </c>
      <c r="R3638" s="33">
        <f t="shared" si="624"/>
        <v>2001</v>
      </c>
      <c r="S3638" s="34">
        <v>24.23</v>
      </c>
    </row>
    <row r="3639" spans="1:19">
      <c r="A3639" s="32">
        <v>39037</v>
      </c>
      <c r="B3639" s="33">
        <f t="shared" si="617"/>
        <v>11</v>
      </c>
      <c r="C3639" s="33">
        <f t="shared" si="618"/>
        <v>2006</v>
      </c>
      <c r="D3639" s="34">
        <v>0.95299999999999996</v>
      </c>
      <c r="F3639" s="32">
        <v>40701</v>
      </c>
      <c r="G3639" s="33">
        <f t="shared" si="619"/>
        <v>6</v>
      </c>
      <c r="H3639" s="33">
        <f t="shared" si="620"/>
        <v>2011</v>
      </c>
      <c r="I3639" s="34">
        <v>4.83</v>
      </c>
      <c r="K3639" s="32">
        <v>36607</v>
      </c>
      <c r="L3639" s="33">
        <f t="shared" si="621"/>
        <v>3</v>
      </c>
      <c r="M3639" s="33">
        <f t="shared" si="622"/>
        <v>2000</v>
      </c>
      <c r="N3639" s="34">
        <v>27.28</v>
      </c>
      <c r="P3639" s="32">
        <v>37105</v>
      </c>
      <c r="Q3639" s="33">
        <f t="shared" si="623"/>
        <v>8</v>
      </c>
      <c r="R3639" s="33">
        <f t="shared" si="624"/>
        <v>2001</v>
      </c>
      <c r="S3639" s="34">
        <v>25.49</v>
      </c>
    </row>
    <row r="3640" spans="1:19">
      <c r="A3640" s="32">
        <v>39038</v>
      </c>
      <c r="B3640" s="33">
        <f t="shared" si="617"/>
        <v>11</v>
      </c>
      <c r="C3640" s="33">
        <f t="shared" si="618"/>
        <v>2006</v>
      </c>
      <c r="D3640" s="34">
        <v>0.95499999999999996</v>
      </c>
      <c r="F3640" s="32">
        <v>40702</v>
      </c>
      <c r="G3640" s="33">
        <f t="shared" si="619"/>
        <v>6</v>
      </c>
      <c r="H3640" s="33">
        <f t="shared" si="620"/>
        <v>2011</v>
      </c>
      <c r="I3640" s="34">
        <v>4.83</v>
      </c>
      <c r="K3640" s="32">
        <v>36608</v>
      </c>
      <c r="L3640" s="33">
        <f t="shared" si="621"/>
        <v>3</v>
      </c>
      <c r="M3640" s="33">
        <f t="shared" si="622"/>
        <v>2000</v>
      </c>
      <c r="N3640" s="34">
        <v>27.47</v>
      </c>
      <c r="P3640" s="32">
        <v>37106</v>
      </c>
      <c r="Q3640" s="33">
        <f t="shared" si="623"/>
        <v>8</v>
      </c>
      <c r="R3640" s="33">
        <f t="shared" si="624"/>
        <v>2001</v>
      </c>
      <c r="S3640" s="34">
        <v>25.6</v>
      </c>
    </row>
    <row r="3641" spans="1:19">
      <c r="A3641" s="32">
        <v>39041</v>
      </c>
      <c r="B3641" s="33">
        <f t="shared" si="617"/>
        <v>11</v>
      </c>
      <c r="C3641" s="33">
        <f t="shared" si="618"/>
        <v>2006</v>
      </c>
      <c r="D3641" s="34">
        <v>0.94599999999999995</v>
      </c>
      <c r="F3641" s="32">
        <v>40703</v>
      </c>
      <c r="G3641" s="33">
        <f t="shared" si="619"/>
        <v>6</v>
      </c>
      <c r="H3641" s="33">
        <f t="shared" si="620"/>
        <v>2011</v>
      </c>
      <c r="I3641" s="34">
        <v>4.92</v>
      </c>
      <c r="K3641" s="32">
        <v>36609</v>
      </c>
      <c r="L3641" s="33">
        <f t="shared" si="621"/>
        <v>3</v>
      </c>
      <c r="M3641" s="33">
        <f t="shared" si="622"/>
        <v>2000</v>
      </c>
      <c r="N3641" s="34">
        <v>27.86</v>
      </c>
      <c r="P3641" s="32">
        <v>37109</v>
      </c>
      <c r="Q3641" s="33">
        <f t="shared" si="623"/>
        <v>8</v>
      </c>
      <c r="R3641" s="33">
        <f t="shared" si="624"/>
        <v>2001</v>
      </c>
      <c r="S3641" s="34">
        <v>25.39</v>
      </c>
    </row>
    <row r="3642" spans="1:19">
      <c r="A3642" s="32">
        <v>39042</v>
      </c>
      <c r="B3642" s="33">
        <f t="shared" si="617"/>
        <v>11</v>
      </c>
      <c r="C3642" s="33">
        <f t="shared" si="618"/>
        <v>2006</v>
      </c>
      <c r="D3642" s="34">
        <v>0.97</v>
      </c>
      <c r="F3642" s="32">
        <v>40704</v>
      </c>
      <c r="G3642" s="33">
        <f t="shared" si="619"/>
        <v>6</v>
      </c>
      <c r="H3642" s="33">
        <f t="shared" si="620"/>
        <v>2011</v>
      </c>
      <c r="I3642" s="34">
        <v>4.72</v>
      </c>
      <c r="K3642" s="32">
        <v>36612</v>
      </c>
      <c r="L3642" s="33">
        <f t="shared" si="621"/>
        <v>3</v>
      </c>
      <c r="M3642" s="33">
        <f t="shared" si="622"/>
        <v>2000</v>
      </c>
      <c r="N3642" s="34">
        <v>27.59</v>
      </c>
      <c r="P3642" s="32">
        <v>37110</v>
      </c>
      <c r="Q3642" s="33">
        <f t="shared" si="623"/>
        <v>8</v>
      </c>
      <c r="R3642" s="33">
        <f t="shared" si="624"/>
        <v>2001</v>
      </c>
      <c r="S3642" s="34">
        <v>25.94</v>
      </c>
    </row>
    <row r="3643" spans="1:19">
      <c r="A3643" s="32">
        <v>39043</v>
      </c>
      <c r="B3643" s="33">
        <f t="shared" si="617"/>
        <v>11</v>
      </c>
      <c r="C3643" s="33">
        <f t="shared" si="618"/>
        <v>2006</v>
      </c>
      <c r="D3643" s="34">
        <v>0.96</v>
      </c>
      <c r="F3643" s="32">
        <v>40707</v>
      </c>
      <c r="G3643" s="33">
        <f t="shared" si="619"/>
        <v>6</v>
      </c>
      <c r="H3643" s="33">
        <f t="shared" si="620"/>
        <v>2011</v>
      </c>
      <c r="I3643" s="34">
        <v>4.75</v>
      </c>
      <c r="K3643" s="32">
        <v>36613</v>
      </c>
      <c r="L3643" s="33">
        <f t="shared" si="621"/>
        <v>3</v>
      </c>
      <c r="M3643" s="33">
        <f t="shared" si="622"/>
        <v>2000</v>
      </c>
      <c r="N3643" s="34">
        <v>27.1</v>
      </c>
      <c r="P3643" s="32">
        <v>37111</v>
      </c>
      <c r="Q3643" s="33">
        <f t="shared" si="623"/>
        <v>8</v>
      </c>
      <c r="R3643" s="33">
        <f t="shared" si="624"/>
        <v>2001</v>
      </c>
      <c r="S3643" s="34">
        <v>25.61</v>
      </c>
    </row>
    <row r="3644" spans="1:19">
      <c r="A3644" s="32">
        <v>39048</v>
      </c>
      <c r="B3644" s="33">
        <f t="shared" si="617"/>
        <v>11</v>
      </c>
      <c r="C3644" s="33">
        <f t="shared" si="618"/>
        <v>2006</v>
      </c>
      <c r="D3644" s="34">
        <v>0.96899999999999997</v>
      </c>
      <c r="F3644" s="32">
        <v>40708</v>
      </c>
      <c r="G3644" s="33">
        <f t="shared" si="619"/>
        <v>6</v>
      </c>
      <c r="H3644" s="33">
        <f t="shared" si="620"/>
        <v>2011</v>
      </c>
      <c r="I3644" s="34">
        <v>4.59</v>
      </c>
      <c r="K3644" s="32">
        <v>36614</v>
      </c>
      <c r="L3644" s="33">
        <f t="shared" si="621"/>
        <v>3</v>
      </c>
      <c r="M3644" s="33">
        <f t="shared" si="622"/>
        <v>2000</v>
      </c>
      <c r="N3644" s="34">
        <v>26.36</v>
      </c>
      <c r="P3644" s="32">
        <v>37112</v>
      </c>
      <c r="Q3644" s="33">
        <f t="shared" si="623"/>
        <v>8</v>
      </c>
      <c r="R3644" s="33">
        <f t="shared" si="624"/>
        <v>2001</v>
      </c>
      <c r="S3644" s="34">
        <v>25.28</v>
      </c>
    </row>
    <row r="3645" spans="1:19">
      <c r="A3645" s="32">
        <v>39049</v>
      </c>
      <c r="B3645" s="33">
        <f t="shared" si="617"/>
        <v>11</v>
      </c>
      <c r="C3645" s="33">
        <f t="shared" si="618"/>
        <v>2006</v>
      </c>
      <c r="D3645" s="34">
        <v>0.98099999999999998</v>
      </c>
      <c r="F3645" s="32">
        <v>40709</v>
      </c>
      <c r="G3645" s="33">
        <f t="shared" si="619"/>
        <v>6</v>
      </c>
      <c r="H3645" s="33">
        <f t="shared" si="620"/>
        <v>2011</v>
      </c>
      <c r="I3645" s="34">
        <v>4.53</v>
      </c>
      <c r="K3645" s="32">
        <v>36615</v>
      </c>
      <c r="L3645" s="33">
        <f t="shared" si="621"/>
        <v>3</v>
      </c>
      <c r="M3645" s="33">
        <f t="shared" si="622"/>
        <v>2000</v>
      </c>
      <c r="N3645" s="34">
        <v>26.67</v>
      </c>
      <c r="P3645" s="32">
        <v>37113</v>
      </c>
      <c r="Q3645" s="33">
        <f t="shared" si="623"/>
        <v>8</v>
      </c>
      <c r="R3645" s="33">
        <f t="shared" si="624"/>
        <v>2001</v>
      </c>
      <c r="S3645" s="34">
        <v>25.78</v>
      </c>
    </row>
    <row r="3646" spans="1:19">
      <c r="A3646" s="32">
        <v>39050</v>
      </c>
      <c r="B3646" s="33">
        <f t="shared" si="617"/>
        <v>11</v>
      </c>
      <c r="C3646" s="33">
        <f t="shared" si="618"/>
        <v>2006</v>
      </c>
      <c r="D3646" s="34">
        <v>1.004</v>
      </c>
      <c r="F3646" s="32">
        <v>40710</v>
      </c>
      <c r="G3646" s="33">
        <f t="shared" si="619"/>
        <v>6</v>
      </c>
      <c r="H3646" s="33">
        <f t="shared" si="620"/>
        <v>2011</v>
      </c>
      <c r="I3646" s="34">
        <v>4.54</v>
      </c>
      <c r="K3646" s="32">
        <v>36616</v>
      </c>
      <c r="L3646" s="33">
        <f t="shared" si="621"/>
        <v>3</v>
      </c>
      <c r="M3646" s="33">
        <f t="shared" si="622"/>
        <v>2000</v>
      </c>
      <c r="N3646" s="34">
        <v>26.86</v>
      </c>
      <c r="P3646" s="32">
        <v>37116</v>
      </c>
      <c r="Q3646" s="33">
        <f t="shared" si="623"/>
        <v>8</v>
      </c>
      <c r="R3646" s="33">
        <f t="shared" si="624"/>
        <v>2001</v>
      </c>
      <c r="S3646" s="34">
        <v>25.88</v>
      </c>
    </row>
    <row r="3647" spans="1:19">
      <c r="A3647" s="32">
        <v>39051</v>
      </c>
      <c r="B3647" s="33">
        <f t="shared" si="617"/>
        <v>11</v>
      </c>
      <c r="C3647" s="33">
        <f t="shared" si="618"/>
        <v>2006</v>
      </c>
      <c r="D3647" s="34">
        <v>1.026</v>
      </c>
      <c r="F3647" s="32">
        <v>40711</v>
      </c>
      <c r="G3647" s="33">
        <f t="shared" si="619"/>
        <v>6</v>
      </c>
      <c r="H3647" s="33">
        <f t="shared" si="620"/>
        <v>2011</v>
      </c>
      <c r="I3647" s="34">
        <v>4.3899999999999997</v>
      </c>
      <c r="K3647" s="32">
        <v>36619</v>
      </c>
      <c r="L3647" s="33">
        <f t="shared" si="621"/>
        <v>4</v>
      </c>
      <c r="M3647" s="33">
        <f t="shared" si="622"/>
        <v>2000</v>
      </c>
      <c r="N3647" s="34">
        <v>26.28</v>
      </c>
      <c r="P3647" s="32">
        <v>37117</v>
      </c>
      <c r="Q3647" s="33">
        <f t="shared" si="623"/>
        <v>8</v>
      </c>
      <c r="R3647" s="33">
        <f t="shared" si="624"/>
        <v>2001</v>
      </c>
      <c r="S3647" s="34">
        <v>25.71</v>
      </c>
    </row>
    <row r="3648" spans="1:19">
      <c r="A3648" s="32">
        <v>39052</v>
      </c>
      <c r="B3648" s="33">
        <f t="shared" si="617"/>
        <v>12</v>
      </c>
      <c r="C3648" s="33">
        <f t="shared" si="618"/>
        <v>2006</v>
      </c>
      <c r="D3648" s="34">
        <v>1.03</v>
      </c>
      <c r="F3648" s="32">
        <v>40714</v>
      </c>
      <c r="G3648" s="33">
        <f t="shared" si="619"/>
        <v>6</v>
      </c>
      <c r="H3648" s="33">
        <f t="shared" si="620"/>
        <v>2011</v>
      </c>
      <c r="I3648" s="34">
        <v>4.33</v>
      </c>
      <c r="K3648" s="32">
        <v>36620</v>
      </c>
      <c r="L3648" s="33">
        <f t="shared" si="621"/>
        <v>4</v>
      </c>
      <c r="M3648" s="33">
        <f t="shared" si="622"/>
        <v>2000</v>
      </c>
      <c r="N3648" s="34">
        <v>25.46</v>
      </c>
      <c r="P3648" s="32">
        <v>37118</v>
      </c>
      <c r="Q3648" s="33">
        <f t="shared" si="623"/>
        <v>8</v>
      </c>
      <c r="R3648" s="33">
        <f t="shared" si="624"/>
        <v>2001</v>
      </c>
      <c r="S3648" s="34">
        <v>25.61</v>
      </c>
    </row>
    <row r="3649" spans="1:19">
      <c r="A3649" s="32">
        <v>39055</v>
      </c>
      <c r="B3649" s="33">
        <f t="shared" si="617"/>
        <v>12</v>
      </c>
      <c r="C3649" s="33">
        <f t="shared" si="618"/>
        <v>2006</v>
      </c>
      <c r="D3649" s="34">
        <v>1.0129999999999999</v>
      </c>
      <c r="F3649" s="32">
        <v>40715</v>
      </c>
      <c r="G3649" s="33">
        <f t="shared" si="619"/>
        <v>6</v>
      </c>
      <c r="H3649" s="33">
        <f t="shared" si="620"/>
        <v>2011</v>
      </c>
      <c r="I3649" s="34">
        <v>4.37</v>
      </c>
      <c r="K3649" s="32">
        <v>36621</v>
      </c>
      <c r="L3649" s="33">
        <f t="shared" si="621"/>
        <v>4</v>
      </c>
      <c r="M3649" s="33">
        <f t="shared" si="622"/>
        <v>2000</v>
      </c>
      <c r="N3649" s="34">
        <v>25.76</v>
      </c>
      <c r="P3649" s="32">
        <v>37119</v>
      </c>
      <c r="Q3649" s="33">
        <f t="shared" si="623"/>
        <v>8</v>
      </c>
      <c r="R3649" s="33">
        <f t="shared" si="624"/>
        <v>2001</v>
      </c>
      <c r="S3649" s="34">
        <v>25.18</v>
      </c>
    </row>
    <row r="3650" spans="1:19">
      <c r="A3650" s="32">
        <v>39056</v>
      </c>
      <c r="B3650" s="33">
        <f t="shared" si="617"/>
        <v>12</v>
      </c>
      <c r="C3650" s="33">
        <f t="shared" si="618"/>
        <v>2006</v>
      </c>
      <c r="D3650" s="34">
        <v>1.0109999999999999</v>
      </c>
      <c r="F3650" s="32">
        <v>40716</v>
      </c>
      <c r="G3650" s="33">
        <f t="shared" si="619"/>
        <v>6</v>
      </c>
      <c r="H3650" s="33">
        <f t="shared" si="620"/>
        <v>2011</v>
      </c>
      <c r="I3650" s="34">
        <v>4.42</v>
      </c>
      <c r="K3650" s="32">
        <v>36622</v>
      </c>
      <c r="L3650" s="33">
        <f t="shared" si="621"/>
        <v>4</v>
      </c>
      <c r="M3650" s="33">
        <f t="shared" si="622"/>
        <v>2000</v>
      </c>
      <c r="N3650" s="34">
        <v>25.51</v>
      </c>
      <c r="P3650" s="32">
        <v>37120</v>
      </c>
      <c r="Q3650" s="33">
        <f t="shared" si="623"/>
        <v>8</v>
      </c>
      <c r="R3650" s="33">
        <f t="shared" si="624"/>
        <v>2001</v>
      </c>
      <c r="S3650" s="34">
        <v>24.68</v>
      </c>
    </row>
    <row r="3651" spans="1:19">
      <c r="A3651" s="32">
        <v>39057</v>
      </c>
      <c r="B3651" s="33">
        <f t="shared" si="617"/>
        <v>12</v>
      </c>
      <c r="C3651" s="33">
        <f t="shared" si="618"/>
        <v>2006</v>
      </c>
      <c r="D3651" s="34">
        <v>1.0029999999999999</v>
      </c>
      <c r="F3651" s="32">
        <v>40717</v>
      </c>
      <c r="G3651" s="33">
        <f t="shared" si="619"/>
        <v>6</v>
      </c>
      <c r="H3651" s="33">
        <f t="shared" si="620"/>
        <v>2011</v>
      </c>
      <c r="I3651" s="34">
        <v>4.3099999999999996</v>
      </c>
      <c r="K3651" s="32">
        <v>36623</v>
      </c>
      <c r="L3651" s="33">
        <f t="shared" si="621"/>
        <v>4</v>
      </c>
      <c r="M3651" s="33">
        <f t="shared" si="622"/>
        <v>2000</v>
      </c>
      <c r="N3651" s="34">
        <v>24.97</v>
      </c>
      <c r="P3651" s="32">
        <v>37123</v>
      </c>
      <c r="Q3651" s="33">
        <f t="shared" si="623"/>
        <v>8</v>
      </c>
      <c r="R3651" s="33">
        <f t="shared" si="624"/>
        <v>2001</v>
      </c>
      <c r="S3651" s="34">
        <v>24.35</v>
      </c>
    </row>
    <row r="3652" spans="1:19">
      <c r="A3652" s="32">
        <v>39058</v>
      </c>
      <c r="B3652" s="33">
        <f t="shared" si="617"/>
        <v>12</v>
      </c>
      <c r="C3652" s="33">
        <f t="shared" si="618"/>
        <v>2006</v>
      </c>
      <c r="D3652" s="34">
        <v>0.998</v>
      </c>
      <c r="F3652" s="32">
        <v>40718</v>
      </c>
      <c r="G3652" s="33">
        <f t="shared" si="619"/>
        <v>6</v>
      </c>
      <c r="H3652" s="33">
        <f t="shared" si="620"/>
        <v>2011</v>
      </c>
      <c r="I3652" s="34">
        <v>4.2</v>
      </c>
      <c r="K3652" s="32">
        <v>36626</v>
      </c>
      <c r="L3652" s="33">
        <f t="shared" si="621"/>
        <v>4</v>
      </c>
      <c r="M3652" s="33">
        <f t="shared" si="622"/>
        <v>2000</v>
      </c>
      <c r="N3652" s="34">
        <v>23.91</v>
      </c>
      <c r="P3652" s="32">
        <v>37124</v>
      </c>
      <c r="Q3652" s="33">
        <f t="shared" si="623"/>
        <v>8</v>
      </c>
      <c r="R3652" s="33">
        <f t="shared" si="624"/>
        <v>2001</v>
      </c>
      <c r="S3652" s="34">
        <v>25.36</v>
      </c>
    </row>
    <row r="3653" spans="1:19">
      <c r="A3653" s="32">
        <v>39059</v>
      </c>
      <c r="B3653" s="33">
        <f t="shared" si="617"/>
        <v>12</v>
      </c>
      <c r="C3653" s="33">
        <f t="shared" si="618"/>
        <v>2006</v>
      </c>
      <c r="D3653" s="34">
        <v>0.998</v>
      </c>
      <c r="F3653" s="32">
        <v>40721</v>
      </c>
      <c r="G3653" s="33">
        <f t="shared" si="619"/>
        <v>6</v>
      </c>
      <c r="H3653" s="33">
        <f t="shared" si="620"/>
        <v>2011</v>
      </c>
      <c r="I3653" s="34">
        <v>4.25</v>
      </c>
      <c r="K3653" s="32">
        <v>36627</v>
      </c>
      <c r="L3653" s="33">
        <f t="shared" si="621"/>
        <v>4</v>
      </c>
      <c r="M3653" s="33">
        <f t="shared" si="622"/>
        <v>2000</v>
      </c>
      <c r="N3653" s="34">
        <v>24.17</v>
      </c>
      <c r="P3653" s="32">
        <v>37125</v>
      </c>
      <c r="Q3653" s="33">
        <f t="shared" si="623"/>
        <v>8</v>
      </c>
      <c r="R3653" s="33">
        <f t="shared" si="624"/>
        <v>2001</v>
      </c>
      <c r="S3653" s="34">
        <v>25.71</v>
      </c>
    </row>
    <row r="3654" spans="1:19">
      <c r="A3654" s="32">
        <v>39062</v>
      </c>
      <c r="B3654" s="33">
        <f t="shared" si="617"/>
        <v>12</v>
      </c>
      <c r="C3654" s="33">
        <f t="shared" si="618"/>
        <v>2006</v>
      </c>
      <c r="D3654" s="34">
        <v>0.98099999999999998</v>
      </c>
      <c r="F3654" s="32">
        <v>40722</v>
      </c>
      <c r="G3654" s="33">
        <f t="shared" si="619"/>
        <v>6</v>
      </c>
      <c r="H3654" s="33">
        <f t="shared" si="620"/>
        <v>2011</v>
      </c>
      <c r="I3654" s="34">
        <v>4.34</v>
      </c>
      <c r="K3654" s="32">
        <v>36628</v>
      </c>
      <c r="L3654" s="33">
        <f t="shared" si="621"/>
        <v>4</v>
      </c>
      <c r="M3654" s="33">
        <f t="shared" si="622"/>
        <v>2000</v>
      </c>
      <c r="N3654" s="34">
        <v>25.49</v>
      </c>
      <c r="P3654" s="32">
        <v>37126</v>
      </c>
      <c r="Q3654" s="33">
        <f t="shared" si="623"/>
        <v>8</v>
      </c>
      <c r="R3654" s="33">
        <f t="shared" si="624"/>
        <v>2001</v>
      </c>
      <c r="S3654" s="34">
        <v>25.66</v>
      </c>
    </row>
    <row r="3655" spans="1:19">
      <c r="A3655" s="32">
        <v>39063</v>
      </c>
      <c r="B3655" s="33">
        <f t="shared" si="617"/>
        <v>12</v>
      </c>
      <c r="C3655" s="33">
        <f t="shared" si="618"/>
        <v>2006</v>
      </c>
      <c r="D3655" s="34">
        <v>0.97199999999999998</v>
      </c>
      <c r="F3655" s="32">
        <v>40723</v>
      </c>
      <c r="G3655" s="33">
        <f t="shared" si="619"/>
        <v>6</v>
      </c>
      <c r="H3655" s="33">
        <f t="shared" si="620"/>
        <v>2011</v>
      </c>
      <c r="I3655" s="34">
        <v>4.4000000000000004</v>
      </c>
      <c r="K3655" s="32">
        <v>36629</v>
      </c>
      <c r="L3655" s="33">
        <f t="shared" si="621"/>
        <v>4</v>
      </c>
      <c r="M3655" s="33">
        <f t="shared" si="622"/>
        <v>2000</v>
      </c>
      <c r="N3655" s="34">
        <v>25.29</v>
      </c>
      <c r="P3655" s="32">
        <v>37127</v>
      </c>
      <c r="Q3655" s="33">
        <f t="shared" si="623"/>
        <v>8</v>
      </c>
      <c r="R3655" s="33">
        <f t="shared" si="624"/>
        <v>2001</v>
      </c>
      <c r="S3655" s="34">
        <v>26.33</v>
      </c>
    </row>
    <row r="3656" spans="1:19">
      <c r="A3656" s="32">
        <v>39064</v>
      </c>
      <c r="B3656" s="33">
        <f t="shared" si="617"/>
        <v>12</v>
      </c>
      <c r="C3656" s="33">
        <f t="shared" si="618"/>
        <v>2006</v>
      </c>
      <c r="D3656" s="34">
        <v>0.96099999999999997</v>
      </c>
      <c r="F3656" s="32">
        <v>40724</v>
      </c>
      <c r="G3656" s="33">
        <f t="shared" si="619"/>
        <v>6</v>
      </c>
      <c r="H3656" s="33">
        <f t="shared" si="620"/>
        <v>2011</v>
      </c>
      <c r="I3656" s="34">
        <v>4.28</v>
      </c>
      <c r="K3656" s="32">
        <v>36630</v>
      </c>
      <c r="L3656" s="33">
        <f t="shared" si="621"/>
        <v>4</v>
      </c>
      <c r="M3656" s="33">
        <f t="shared" si="622"/>
        <v>2000</v>
      </c>
      <c r="N3656" s="34">
        <v>25.48</v>
      </c>
      <c r="P3656" s="32">
        <v>37130</v>
      </c>
      <c r="Q3656" s="33">
        <f t="shared" si="623"/>
        <v>8</v>
      </c>
      <c r="R3656" s="33">
        <f t="shared" si="624"/>
        <v>2001</v>
      </c>
      <c r="S3656" s="34">
        <v>26.22</v>
      </c>
    </row>
    <row r="3657" spans="1:19">
      <c r="A3657" s="32">
        <v>39065</v>
      </c>
      <c r="B3657" s="33">
        <f t="shared" si="617"/>
        <v>12</v>
      </c>
      <c r="C3657" s="33">
        <f t="shared" si="618"/>
        <v>2006</v>
      </c>
      <c r="D3657" s="34">
        <v>0.96299999999999997</v>
      </c>
      <c r="F3657" s="32">
        <v>40725</v>
      </c>
      <c r="G3657" s="33">
        <f t="shared" si="619"/>
        <v>7</v>
      </c>
      <c r="H3657" s="33">
        <f t="shared" si="620"/>
        <v>2011</v>
      </c>
      <c r="I3657" s="34">
        <v>4.33</v>
      </c>
      <c r="K3657" s="32">
        <v>36633</v>
      </c>
      <c r="L3657" s="33">
        <f t="shared" si="621"/>
        <v>4</v>
      </c>
      <c r="M3657" s="33">
        <f t="shared" si="622"/>
        <v>2000</v>
      </c>
      <c r="N3657" s="34">
        <v>26.06</v>
      </c>
      <c r="P3657" s="32">
        <v>37131</v>
      </c>
      <c r="Q3657" s="33">
        <f t="shared" si="623"/>
        <v>8</v>
      </c>
      <c r="R3657" s="33">
        <f t="shared" si="624"/>
        <v>2001</v>
      </c>
      <c r="S3657" s="34">
        <v>26.46</v>
      </c>
    </row>
    <row r="3658" spans="1:19">
      <c r="A3658" s="32">
        <v>39066</v>
      </c>
      <c r="B3658" s="33">
        <f t="shared" si="617"/>
        <v>12</v>
      </c>
      <c r="C3658" s="33">
        <f t="shared" si="618"/>
        <v>2006</v>
      </c>
      <c r="D3658" s="34">
        <v>0.96299999999999997</v>
      </c>
      <c r="F3658" s="32">
        <v>40729</v>
      </c>
      <c r="G3658" s="33">
        <f t="shared" si="619"/>
        <v>7</v>
      </c>
      <c r="H3658" s="33">
        <f t="shared" si="620"/>
        <v>2011</v>
      </c>
      <c r="I3658" s="34">
        <v>4.4000000000000004</v>
      </c>
      <c r="K3658" s="32">
        <v>36634</v>
      </c>
      <c r="L3658" s="33">
        <f t="shared" si="621"/>
        <v>4</v>
      </c>
      <c r="M3658" s="33">
        <f t="shared" si="622"/>
        <v>2000</v>
      </c>
      <c r="N3658" s="34">
        <v>25.92</v>
      </c>
      <c r="P3658" s="32">
        <v>37132</v>
      </c>
      <c r="Q3658" s="33">
        <f t="shared" si="623"/>
        <v>8</v>
      </c>
      <c r="R3658" s="33">
        <f t="shared" si="624"/>
        <v>2001</v>
      </c>
      <c r="S3658" s="34">
        <v>26.67</v>
      </c>
    </row>
    <row r="3659" spans="1:19">
      <c r="A3659" s="32">
        <v>39069</v>
      </c>
      <c r="B3659" s="33">
        <f t="shared" si="617"/>
        <v>12</v>
      </c>
      <c r="C3659" s="33">
        <f t="shared" si="618"/>
        <v>2006</v>
      </c>
      <c r="D3659" s="34">
        <v>0.92500000000000004</v>
      </c>
      <c r="F3659" s="32">
        <v>40730</v>
      </c>
      <c r="G3659" s="33">
        <f t="shared" si="619"/>
        <v>7</v>
      </c>
      <c r="H3659" s="33">
        <f t="shared" si="620"/>
        <v>2011</v>
      </c>
      <c r="I3659" s="34">
        <v>4.34</v>
      </c>
      <c r="K3659" s="32">
        <v>36635</v>
      </c>
      <c r="L3659" s="33">
        <f t="shared" si="621"/>
        <v>4</v>
      </c>
      <c r="M3659" s="33">
        <f t="shared" si="622"/>
        <v>2000</v>
      </c>
      <c r="N3659" s="34">
        <v>27.38</v>
      </c>
      <c r="P3659" s="32">
        <v>37133</v>
      </c>
      <c r="Q3659" s="33">
        <f t="shared" si="623"/>
        <v>8</v>
      </c>
      <c r="R3659" s="33">
        <f t="shared" si="624"/>
        <v>2001</v>
      </c>
      <c r="S3659" s="34">
        <v>26.7</v>
      </c>
    </row>
    <row r="3660" spans="1:19">
      <c r="A3660" s="32">
        <v>39070</v>
      </c>
      <c r="B3660" s="33">
        <f t="shared" si="617"/>
        <v>12</v>
      </c>
      <c r="C3660" s="33">
        <f t="shared" si="618"/>
        <v>2006</v>
      </c>
      <c r="D3660" s="34">
        <v>0.93700000000000006</v>
      </c>
      <c r="F3660" s="32">
        <v>40731</v>
      </c>
      <c r="G3660" s="33">
        <f t="shared" si="619"/>
        <v>7</v>
      </c>
      <c r="H3660" s="33">
        <f t="shared" si="620"/>
        <v>2011</v>
      </c>
      <c r="I3660" s="34">
        <v>4.25</v>
      </c>
      <c r="K3660" s="32">
        <v>36636</v>
      </c>
      <c r="L3660" s="33">
        <f t="shared" si="621"/>
        <v>4</v>
      </c>
      <c r="M3660" s="33">
        <f t="shared" si="622"/>
        <v>2000</v>
      </c>
      <c r="N3660" s="34">
        <v>27.29</v>
      </c>
      <c r="P3660" s="32">
        <v>37134</v>
      </c>
      <c r="Q3660" s="33">
        <f t="shared" si="623"/>
        <v>8</v>
      </c>
      <c r="R3660" s="33">
        <f t="shared" si="624"/>
        <v>2001</v>
      </c>
      <c r="S3660" s="34">
        <v>26.8</v>
      </c>
    </row>
    <row r="3661" spans="1:19">
      <c r="A3661" s="32">
        <v>39071</v>
      </c>
      <c r="B3661" s="33">
        <f t="shared" si="617"/>
        <v>12</v>
      </c>
      <c r="C3661" s="33">
        <f t="shared" si="618"/>
        <v>2006</v>
      </c>
      <c r="D3661" s="34">
        <v>0.95299999999999996</v>
      </c>
      <c r="F3661" s="32">
        <v>40732</v>
      </c>
      <c r="G3661" s="33">
        <f t="shared" si="619"/>
        <v>7</v>
      </c>
      <c r="H3661" s="33">
        <f t="shared" si="620"/>
        <v>2011</v>
      </c>
      <c r="I3661" s="34">
        <v>4.1900000000000004</v>
      </c>
      <c r="K3661" s="32">
        <v>36640</v>
      </c>
      <c r="L3661" s="33">
        <f t="shared" si="621"/>
        <v>4</v>
      </c>
      <c r="M3661" s="33">
        <f t="shared" si="622"/>
        <v>2000</v>
      </c>
      <c r="N3661" s="34">
        <v>27.41</v>
      </c>
      <c r="P3661" s="32">
        <v>37137</v>
      </c>
      <c r="Q3661" s="33">
        <f t="shared" si="623"/>
        <v>9</v>
      </c>
      <c r="R3661" s="33">
        <f t="shared" si="624"/>
        <v>2001</v>
      </c>
      <c r="S3661" s="34">
        <v>26.52</v>
      </c>
    </row>
    <row r="3662" spans="1:19">
      <c r="A3662" s="32">
        <v>39072</v>
      </c>
      <c r="B3662" s="33">
        <f t="shared" si="617"/>
        <v>12</v>
      </c>
      <c r="C3662" s="33">
        <f t="shared" si="618"/>
        <v>2006</v>
      </c>
      <c r="D3662" s="34">
        <v>0.95499999999999996</v>
      </c>
      <c r="F3662" s="32">
        <v>40735</v>
      </c>
      <c r="G3662" s="33">
        <f t="shared" si="619"/>
        <v>7</v>
      </c>
      <c r="H3662" s="33">
        <f t="shared" si="620"/>
        <v>2011</v>
      </c>
      <c r="I3662" s="34">
        <v>4.3499999999999996</v>
      </c>
      <c r="K3662" s="32">
        <v>36641</v>
      </c>
      <c r="L3662" s="33">
        <f t="shared" si="621"/>
        <v>4</v>
      </c>
      <c r="M3662" s="33">
        <f t="shared" si="622"/>
        <v>2000</v>
      </c>
      <c r="N3662" s="34">
        <v>26.41</v>
      </c>
      <c r="P3662" s="32">
        <v>37138</v>
      </c>
      <c r="Q3662" s="33">
        <f t="shared" si="623"/>
        <v>9</v>
      </c>
      <c r="R3662" s="33">
        <f t="shared" si="624"/>
        <v>2001</v>
      </c>
      <c r="S3662" s="34">
        <v>26.27</v>
      </c>
    </row>
    <row r="3663" spans="1:19">
      <c r="A3663" s="32">
        <v>39073</v>
      </c>
      <c r="B3663" s="33">
        <f t="shared" si="617"/>
        <v>12</v>
      </c>
      <c r="C3663" s="33">
        <f t="shared" si="618"/>
        <v>2006</v>
      </c>
      <c r="D3663" s="34">
        <v>0.95799999999999996</v>
      </c>
      <c r="F3663" s="32">
        <v>40736</v>
      </c>
      <c r="G3663" s="33">
        <f t="shared" si="619"/>
        <v>7</v>
      </c>
      <c r="H3663" s="33">
        <f t="shared" si="620"/>
        <v>2011</v>
      </c>
      <c r="I3663" s="34">
        <v>4.38</v>
      </c>
      <c r="K3663" s="32">
        <v>36642</v>
      </c>
      <c r="L3663" s="33">
        <f t="shared" si="621"/>
        <v>4</v>
      </c>
      <c r="M3663" s="33">
        <f t="shared" si="622"/>
        <v>2000</v>
      </c>
      <c r="N3663" s="34">
        <v>24.69</v>
      </c>
      <c r="P3663" s="32">
        <v>37139</v>
      </c>
      <c r="Q3663" s="33">
        <f t="shared" si="623"/>
        <v>9</v>
      </c>
      <c r="R3663" s="33">
        <f t="shared" si="624"/>
        <v>2001</v>
      </c>
      <c r="S3663" s="34">
        <v>26.27</v>
      </c>
    </row>
    <row r="3664" spans="1:19">
      <c r="A3664" s="32">
        <v>39077</v>
      </c>
      <c r="B3664" s="33">
        <f t="shared" si="617"/>
        <v>12</v>
      </c>
      <c r="C3664" s="33">
        <f t="shared" si="618"/>
        <v>2006</v>
      </c>
      <c r="D3664" s="34">
        <v>0.94899999999999995</v>
      </c>
      <c r="F3664" s="32">
        <v>40737</v>
      </c>
      <c r="G3664" s="33">
        <f t="shared" si="619"/>
        <v>7</v>
      </c>
      <c r="H3664" s="33">
        <f t="shared" si="620"/>
        <v>2011</v>
      </c>
      <c r="I3664" s="34">
        <v>4.43</v>
      </c>
      <c r="K3664" s="32">
        <v>36643</v>
      </c>
      <c r="L3664" s="33">
        <f t="shared" si="621"/>
        <v>4</v>
      </c>
      <c r="M3664" s="33">
        <f t="shared" si="622"/>
        <v>2000</v>
      </c>
      <c r="N3664" s="34">
        <v>25.53</v>
      </c>
      <c r="P3664" s="32">
        <v>37140</v>
      </c>
      <c r="Q3664" s="33">
        <f t="shared" si="623"/>
        <v>9</v>
      </c>
      <c r="R3664" s="33">
        <f t="shared" si="624"/>
        <v>2001</v>
      </c>
      <c r="S3664" s="34">
        <v>26.61</v>
      </c>
    </row>
    <row r="3665" spans="1:19">
      <c r="A3665" s="32">
        <v>39078</v>
      </c>
      <c r="B3665" s="33">
        <f t="shared" si="617"/>
        <v>12</v>
      </c>
      <c r="C3665" s="33">
        <f t="shared" si="618"/>
        <v>2006</v>
      </c>
      <c r="D3665" s="34">
        <v>0.92800000000000005</v>
      </c>
      <c r="F3665" s="32">
        <v>40738</v>
      </c>
      <c r="G3665" s="33">
        <f t="shared" si="619"/>
        <v>7</v>
      </c>
      <c r="H3665" s="33">
        <f t="shared" si="620"/>
        <v>2011</v>
      </c>
      <c r="I3665" s="34">
        <v>4.42</v>
      </c>
      <c r="K3665" s="32">
        <v>36644</v>
      </c>
      <c r="L3665" s="33">
        <f t="shared" si="621"/>
        <v>4</v>
      </c>
      <c r="M3665" s="33">
        <f t="shared" si="622"/>
        <v>2000</v>
      </c>
      <c r="N3665" s="34">
        <v>25.71</v>
      </c>
      <c r="P3665" s="32">
        <v>37141</v>
      </c>
      <c r="Q3665" s="33">
        <f t="shared" si="623"/>
        <v>9</v>
      </c>
      <c r="R3665" s="33">
        <f t="shared" si="624"/>
        <v>2001</v>
      </c>
      <c r="S3665" s="34">
        <v>27.54</v>
      </c>
    </row>
    <row r="3666" spans="1:19">
      <c r="A3666" s="32">
        <v>39079</v>
      </c>
      <c r="B3666" s="33">
        <f t="shared" si="617"/>
        <v>12</v>
      </c>
      <c r="C3666" s="33">
        <f t="shared" si="618"/>
        <v>2006</v>
      </c>
      <c r="D3666" s="34">
        <v>0.91800000000000004</v>
      </c>
      <c r="F3666" s="32">
        <v>40739</v>
      </c>
      <c r="G3666" s="33">
        <f t="shared" si="619"/>
        <v>7</v>
      </c>
      <c r="H3666" s="33">
        <f t="shared" si="620"/>
        <v>2011</v>
      </c>
      <c r="I3666" s="34">
        <v>4.49</v>
      </c>
      <c r="K3666" s="32">
        <v>36647</v>
      </c>
      <c r="L3666" s="33">
        <f t="shared" si="621"/>
        <v>5</v>
      </c>
      <c r="M3666" s="33">
        <f t="shared" si="622"/>
        <v>2000</v>
      </c>
      <c r="N3666" s="34">
        <v>25.84</v>
      </c>
      <c r="P3666" s="32">
        <v>37144</v>
      </c>
      <c r="Q3666" s="33">
        <f t="shared" si="623"/>
        <v>9</v>
      </c>
      <c r="R3666" s="33">
        <f t="shared" si="624"/>
        <v>2001</v>
      </c>
      <c r="S3666" s="34">
        <v>27.59</v>
      </c>
    </row>
    <row r="3667" spans="1:19">
      <c r="A3667" s="32">
        <v>39080</v>
      </c>
      <c r="B3667" s="33">
        <f t="shared" si="617"/>
        <v>12</v>
      </c>
      <c r="C3667" s="33">
        <f t="shared" si="618"/>
        <v>2006</v>
      </c>
      <c r="D3667" s="34">
        <v>0.91300000000000003</v>
      </c>
      <c r="F3667" s="32">
        <v>40742</v>
      </c>
      <c r="G3667" s="33">
        <f t="shared" si="619"/>
        <v>7</v>
      </c>
      <c r="H3667" s="33">
        <f t="shared" si="620"/>
        <v>2011</v>
      </c>
      <c r="I3667" s="34">
        <v>4.5999999999999996</v>
      </c>
      <c r="K3667" s="32">
        <v>36648</v>
      </c>
      <c r="L3667" s="33">
        <f t="shared" si="621"/>
        <v>5</v>
      </c>
      <c r="M3667" s="33">
        <f t="shared" si="622"/>
        <v>2000</v>
      </c>
      <c r="N3667" s="34">
        <v>26.86</v>
      </c>
      <c r="P3667" s="32">
        <v>37145</v>
      </c>
      <c r="Q3667" s="33">
        <f t="shared" si="623"/>
        <v>9</v>
      </c>
      <c r="R3667" s="33">
        <f t="shared" si="624"/>
        <v>2001</v>
      </c>
      <c r="S3667" s="34">
        <v>29.12</v>
      </c>
    </row>
    <row r="3668" spans="1:19">
      <c r="A3668" s="32">
        <v>39085</v>
      </c>
      <c r="B3668" s="33">
        <f t="shared" si="617"/>
        <v>1</v>
      </c>
      <c r="C3668" s="33">
        <f t="shared" si="618"/>
        <v>2007</v>
      </c>
      <c r="D3668" s="34">
        <v>0.86499999999999999</v>
      </c>
      <c r="F3668" s="32">
        <v>40743</v>
      </c>
      <c r="G3668" s="33">
        <f t="shared" si="619"/>
        <v>7</v>
      </c>
      <c r="H3668" s="33">
        <f t="shared" si="620"/>
        <v>2011</v>
      </c>
      <c r="I3668" s="34">
        <v>4.5999999999999996</v>
      </c>
      <c r="K3668" s="32">
        <v>36649</v>
      </c>
      <c r="L3668" s="33">
        <f t="shared" si="621"/>
        <v>5</v>
      </c>
      <c r="M3668" s="33">
        <f t="shared" si="622"/>
        <v>2000</v>
      </c>
      <c r="N3668" s="34">
        <v>26.6</v>
      </c>
      <c r="P3668" s="32">
        <v>37146</v>
      </c>
      <c r="Q3668" s="33">
        <f t="shared" si="623"/>
        <v>9</v>
      </c>
      <c r="R3668" s="33">
        <f t="shared" si="624"/>
        <v>2001</v>
      </c>
      <c r="S3668" s="34">
        <v>28.24</v>
      </c>
    </row>
    <row r="3669" spans="1:19">
      <c r="A3669" s="32">
        <v>39086</v>
      </c>
      <c r="B3669" s="33">
        <f t="shared" si="617"/>
        <v>1</v>
      </c>
      <c r="C3669" s="33">
        <f t="shared" si="618"/>
        <v>2007</v>
      </c>
      <c r="D3669" s="34">
        <v>0.85</v>
      </c>
      <c r="F3669" s="32">
        <v>40744</v>
      </c>
      <c r="G3669" s="33">
        <f t="shared" si="619"/>
        <v>7</v>
      </c>
      <c r="H3669" s="33">
        <f t="shared" si="620"/>
        <v>2011</v>
      </c>
      <c r="I3669" s="34">
        <v>4.6399999999999997</v>
      </c>
      <c r="K3669" s="32">
        <v>36650</v>
      </c>
      <c r="L3669" s="33">
        <f t="shared" si="621"/>
        <v>5</v>
      </c>
      <c r="M3669" s="33">
        <f t="shared" si="622"/>
        <v>2000</v>
      </c>
      <c r="N3669" s="34">
        <v>27.08</v>
      </c>
      <c r="P3669" s="32">
        <v>37147</v>
      </c>
      <c r="Q3669" s="33">
        <f t="shared" si="623"/>
        <v>9</v>
      </c>
      <c r="R3669" s="33">
        <f t="shared" si="624"/>
        <v>2001</v>
      </c>
      <c r="S3669" s="34">
        <v>28.2</v>
      </c>
    </row>
    <row r="3670" spans="1:19">
      <c r="A3670" s="32">
        <v>39087</v>
      </c>
      <c r="B3670" s="33">
        <f t="shared" si="617"/>
        <v>1</v>
      </c>
      <c r="C3670" s="33">
        <f t="shared" si="618"/>
        <v>2007</v>
      </c>
      <c r="D3670" s="34">
        <v>0.87</v>
      </c>
      <c r="F3670" s="32">
        <v>40745</v>
      </c>
      <c r="G3670" s="33">
        <f t="shared" si="619"/>
        <v>7</v>
      </c>
      <c r="H3670" s="33">
        <f t="shared" si="620"/>
        <v>2011</v>
      </c>
      <c r="I3670" s="34">
        <v>4.58</v>
      </c>
      <c r="K3670" s="32">
        <v>36651</v>
      </c>
      <c r="L3670" s="33">
        <f t="shared" si="621"/>
        <v>5</v>
      </c>
      <c r="M3670" s="33">
        <f t="shared" si="622"/>
        <v>2000</v>
      </c>
      <c r="N3670" s="34">
        <v>27.37</v>
      </c>
      <c r="P3670" s="32">
        <v>37148</v>
      </c>
      <c r="Q3670" s="33">
        <f t="shared" si="623"/>
        <v>9</v>
      </c>
      <c r="R3670" s="33">
        <f t="shared" si="624"/>
        <v>2001</v>
      </c>
      <c r="S3670" s="34">
        <v>29.22</v>
      </c>
    </row>
    <row r="3671" spans="1:19">
      <c r="A3671" s="32">
        <v>39090</v>
      </c>
      <c r="B3671" s="33">
        <f t="shared" si="617"/>
        <v>1</v>
      </c>
      <c r="C3671" s="33">
        <f t="shared" si="618"/>
        <v>2007</v>
      </c>
      <c r="D3671" s="34">
        <v>0.88500000000000001</v>
      </c>
      <c r="F3671" s="32">
        <v>40746</v>
      </c>
      <c r="G3671" s="33">
        <f t="shared" si="619"/>
        <v>7</v>
      </c>
      <c r="H3671" s="33">
        <f t="shared" si="620"/>
        <v>2011</v>
      </c>
      <c r="I3671" s="34">
        <v>4.46</v>
      </c>
      <c r="K3671" s="32">
        <v>36654</v>
      </c>
      <c r="L3671" s="33">
        <f t="shared" si="621"/>
        <v>5</v>
      </c>
      <c r="M3671" s="33">
        <f t="shared" si="622"/>
        <v>2000</v>
      </c>
      <c r="N3671" s="34">
        <v>28.05</v>
      </c>
      <c r="P3671" s="32">
        <v>37151</v>
      </c>
      <c r="Q3671" s="33">
        <f t="shared" si="623"/>
        <v>9</v>
      </c>
      <c r="R3671" s="33">
        <f t="shared" si="624"/>
        <v>2001</v>
      </c>
      <c r="S3671" s="34">
        <v>28.32</v>
      </c>
    </row>
    <row r="3672" spans="1:19">
      <c r="A3672" s="32">
        <v>39091</v>
      </c>
      <c r="B3672" s="33">
        <f t="shared" si="617"/>
        <v>1</v>
      </c>
      <c r="C3672" s="33">
        <f t="shared" si="618"/>
        <v>2007</v>
      </c>
      <c r="D3672" s="34">
        <v>0.88300000000000001</v>
      </c>
      <c r="F3672" s="32">
        <v>40749</v>
      </c>
      <c r="G3672" s="33">
        <f t="shared" si="619"/>
        <v>7</v>
      </c>
      <c r="H3672" s="33">
        <f t="shared" si="620"/>
        <v>2011</v>
      </c>
      <c r="I3672" s="34">
        <v>4.45</v>
      </c>
      <c r="K3672" s="32">
        <v>36655</v>
      </c>
      <c r="L3672" s="33">
        <f t="shared" si="621"/>
        <v>5</v>
      </c>
      <c r="M3672" s="33">
        <f t="shared" si="622"/>
        <v>2000</v>
      </c>
      <c r="N3672" s="34">
        <v>28.46</v>
      </c>
      <c r="P3672" s="32">
        <v>37152</v>
      </c>
      <c r="Q3672" s="33">
        <f t="shared" si="623"/>
        <v>9</v>
      </c>
      <c r="R3672" s="33">
        <f t="shared" si="624"/>
        <v>2001</v>
      </c>
      <c r="S3672" s="34">
        <v>27.54</v>
      </c>
    </row>
    <row r="3673" spans="1:19">
      <c r="A3673" s="32">
        <v>39092</v>
      </c>
      <c r="B3673" s="33">
        <f t="shared" si="617"/>
        <v>1</v>
      </c>
      <c r="C3673" s="33">
        <f t="shared" si="618"/>
        <v>2007</v>
      </c>
      <c r="D3673" s="34">
        <v>0.875</v>
      </c>
      <c r="F3673" s="32">
        <v>40750</v>
      </c>
      <c r="G3673" s="33">
        <f t="shared" si="619"/>
        <v>7</v>
      </c>
      <c r="H3673" s="33">
        <f t="shared" si="620"/>
        <v>2011</v>
      </c>
      <c r="I3673" s="34">
        <v>4.43</v>
      </c>
      <c r="K3673" s="32">
        <v>36656</v>
      </c>
      <c r="L3673" s="33">
        <f t="shared" si="621"/>
        <v>5</v>
      </c>
      <c r="M3673" s="33">
        <f t="shared" si="622"/>
        <v>2000</v>
      </c>
      <c r="N3673" s="34">
        <v>28.1</v>
      </c>
      <c r="P3673" s="32">
        <v>37153</v>
      </c>
      <c r="Q3673" s="33">
        <f t="shared" si="623"/>
        <v>9</v>
      </c>
      <c r="R3673" s="33">
        <f t="shared" si="624"/>
        <v>2001</v>
      </c>
      <c r="S3673" s="34">
        <v>25.44</v>
      </c>
    </row>
    <row r="3674" spans="1:19">
      <c r="A3674" s="32">
        <v>39093</v>
      </c>
      <c r="B3674" s="33">
        <f t="shared" si="617"/>
        <v>1</v>
      </c>
      <c r="C3674" s="33">
        <f t="shared" si="618"/>
        <v>2007</v>
      </c>
      <c r="D3674" s="34">
        <v>0.85499999999999998</v>
      </c>
      <c r="F3674" s="32">
        <v>40751</v>
      </c>
      <c r="G3674" s="33">
        <f t="shared" si="619"/>
        <v>7</v>
      </c>
      <c r="H3674" s="33">
        <f t="shared" si="620"/>
        <v>2011</v>
      </c>
      <c r="I3674" s="34">
        <v>4.46</v>
      </c>
      <c r="K3674" s="32">
        <v>36657</v>
      </c>
      <c r="L3674" s="33">
        <f t="shared" si="621"/>
        <v>5</v>
      </c>
      <c r="M3674" s="33">
        <f t="shared" si="622"/>
        <v>2000</v>
      </c>
      <c r="N3674" s="34">
        <v>29.25</v>
      </c>
      <c r="P3674" s="32">
        <v>37154</v>
      </c>
      <c r="Q3674" s="33">
        <f t="shared" si="623"/>
        <v>9</v>
      </c>
      <c r="R3674" s="33">
        <f t="shared" si="624"/>
        <v>2001</v>
      </c>
      <c r="S3674" s="34">
        <v>25.57</v>
      </c>
    </row>
    <row r="3675" spans="1:19">
      <c r="A3675" s="32">
        <v>39094</v>
      </c>
      <c r="B3675" s="33">
        <f t="shared" si="617"/>
        <v>1</v>
      </c>
      <c r="C3675" s="33">
        <f t="shared" si="618"/>
        <v>2007</v>
      </c>
      <c r="D3675" s="34">
        <v>0.86899999999999999</v>
      </c>
      <c r="F3675" s="32">
        <v>40752</v>
      </c>
      <c r="G3675" s="33">
        <f t="shared" si="619"/>
        <v>7</v>
      </c>
      <c r="H3675" s="33">
        <f t="shared" si="620"/>
        <v>2011</v>
      </c>
      <c r="I3675" s="34">
        <v>4.41</v>
      </c>
      <c r="K3675" s="32">
        <v>36658</v>
      </c>
      <c r="L3675" s="33">
        <f t="shared" si="621"/>
        <v>5</v>
      </c>
      <c r="M3675" s="33">
        <f t="shared" si="622"/>
        <v>2000</v>
      </c>
      <c r="N3675" s="34">
        <v>29.64</v>
      </c>
      <c r="P3675" s="32">
        <v>37155</v>
      </c>
      <c r="Q3675" s="33">
        <f t="shared" si="623"/>
        <v>9</v>
      </c>
      <c r="R3675" s="33">
        <f t="shared" si="624"/>
        <v>2001</v>
      </c>
      <c r="S3675" s="34">
        <v>25.17</v>
      </c>
    </row>
    <row r="3676" spans="1:19">
      <c r="A3676" s="32">
        <v>39098</v>
      </c>
      <c r="B3676" s="33">
        <f t="shared" si="617"/>
        <v>1</v>
      </c>
      <c r="C3676" s="33">
        <f t="shared" si="618"/>
        <v>2007</v>
      </c>
      <c r="D3676" s="34">
        <v>0.86799999999999999</v>
      </c>
      <c r="F3676" s="32">
        <v>40753</v>
      </c>
      <c r="G3676" s="33">
        <f t="shared" si="619"/>
        <v>7</v>
      </c>
      <c r="H3676" s="33">
        <f t="shared" si="620"/>
        <v>2011</v>
      </c>
      <c r="I3676" s="34">
        <v>4.26</v>
      </c>
      <c r="K3676" s="32">
        <v>36661</v>
      </c>
      <c r="L3676" s="33">
        <f t="shared" si="621"/>
        <v>5</v>
      </c>
      <c r="M3676" s="33">
        <f t="shared" si="622"/>
        <v>2000</v>
      </c>
      <c r="N3676" s="34">
        <v>29.95</v>
      </c>
      <c r="P3676" s="32">
        <v>37158</v>
      </c>
      <c r="Q3676" s="33">
        <f t="shared" si="623"/>
        <v>9</v>
      </c>
      <c r="R3676" s="33">
        <f t="shared" si="624"/>
        <v>2001</v>
      </c>
      <c r="S3676" s="34">
        <v>20.63</v>
      </c>
    </row>
    <row r="3677" spans="1:19">
      <c r="A3677" s="32">
        <v>39099</v>
      </c>
      <c r="B3677" s="33">
        <f t="shared" si="617"/>
        <v>1</v>
      </c>
      <c r="C3677" s="33">
        <f t="shared" si="618"/>
        <v>2007</v>
      </c>
      <c r="D3677" s="34">
        <v>0.872</v>
      </c>
      <c r="F3677" s="32">
        <v>40756</v>
      </c>
      <c r="G3677" s="33">
        <f t="shared" si="619"/>
        <v>8</v>
      </c>
      <c r="H3677" s="33">
        <f t="shared" si="620"/>
        <v>2011</v>
      </c>
      <c r="I3677" s="34">
        <v>4.29</v>
      </c>
      <c r="K3677" s="32">
        <v>36662</v>
      </c>
      <c r="L3677" s="33">
        <f t="shared" si="621"/>
        <v>5</v>
      </c>
      <c r="M3677" s="33">
        <f t="shared" si="622"/>
        <v>2000</v>
      </c>
      <c r="N3677" s="34">
        <v>29.76</v>
      </c>
      <c r="P3677" s="32">
        <v>37159</v>
      </c>
      <c r="Q3677" s="33">
        <f t="shared" si="623"/>
        <v>9</v>
      </c>
      <c r="R3677" s="33">
        <f t="shared" si="624"/>
        <v>2001</v>
      </c>
      <c r="S3677" s="34">
        <v>20.13</v>
      </c>
    </row>
    <row r="3678" spans="1:19">
      <c r="A3678" s="32">
        <v>39100</v>
      </c>
      <c r="B3678" s="33">
        <f t="shared" si="617"/>
        <v>1</v>
      </c>
      <c r="C3678" s="33">
        <f t="shared" si="618"/>
        <v>2007</v>
      </c>
      <c r="D3678" s="34">
        <v>0.85899999999999999</v>
      </c>
      <c r="F3678" s="32">
        <v>40757</v>
      </c>
      <c r="G3678" s="33">
        <f t="shared" si="619"/>
        <v>8</v>
      </c>
      <c r="H3678" s="33">
        <f t="shared" si="620"/>
        <v>2011</v>
      </c>
      <c r="I3678" s="34">
        <v>4.3</v>
      </c>
      <c r="K3678" s="32">
        <v>36663</v>
      </c>
      <c r="L3678" s="33">
        <f t="shared" si="621"/>
        <v>5</v>
      </c>
      <c r="M3678" s="33">
        <f t="shared" si="622"/>
        <v>2000</v>
      </c>
      <c r="N3678" s="34">
        <v>29.38</v>
      </c>
      <c r="P3678" s="32">
        <v>37160</v>
      </c>
      <c r="Q3678" s="33">
        <f t="shared" si="623"/>
        <v>9</v>
      </c>
      <c r="R3678" s="33">
        <f t="shared" si="624"/>
        <v>2001</v>
      </c>
      <c r="S3678" s="34">
        <v>20.67</v>
      </c>
    </row>
    <row r="3679" spans="1:19">
      <c r="A3679" s="32">
        <v>39101</v>
      </c>
      <c r="B3679" s="33">
        <f t="shared" si="617"/>
        <v>1</v>
      </c>
      <c r="C3679" s="33">
        <f t="shared" si="618"/>
        <v>2007</v>
      </c>
      <c r="D3679" s="34">
        <v>0.88400000000000001</v>
      </c>
      <c r="F3679" s="32">
        <v>40758</v>
      </c>
      <c r="G3679" s="33">
        <f t="shared" si="619"/>
        <v>8</v>
      </c>
      <c r="H3679" s="33">
        <f t="shared" si="620"/>
        <v>2011</v>
      </c>
      <c r="I3679" s="34">
        <v>4.26</v>
      </c>
      <c r="K3679" s="32">
        <v>36664</v>
      </c>
      <c r="L3679" s="33">
        <f t="shared" si="621"/>
        <v>5</v>
      </c>
      <c r="M3679" s="33">
        <f t="shared" si="622"/>
        <v>2000</v>
      </c>
      <c r="N3679" s="34">
        <v>30.28</v>
      </c>
      <c r="P3679" s="32">
        <v>37161</v>
      </c>
      <c r="Q3679" s="33">
        <f t="shared" si="623"/>
        <v>9</v>
      </c>
      <c r="R3679" s="33">
        <f t="shared" si="624"/>
        <v>2001</v>
      </c>
      <c r="S3679" s="34">
        <v>21.47</v>
      </c>
    </row>
    <row r="3680" spans="1:19">
      <c r="A3680" s="32">
        <v>39104</v>
      </c>
      <c r="B3680" s="33">
        <f t="shared" si="617"/>
        <v>1</v>
      </c>
      <c r="C3680" s="33">
        <f t="shared" si="618"/>
        <v>2007</v>
      </c>
      <c r="D3680" s="34">
        <v>0.88400000000000001</v>
      </c>
      <c r="F3680" s="32">
        <v>40759</v>
      </c>
      <c r="G3680" s="33">
        <f t="shared" si="619"/>
        <v>8</v>
      </c>
      <c r="H3680" s="33">
        <f t="shared" si="620"/>
        <v>2011</v>
      </c>
      <c r="I3680" s="34">
        <v>4.2</v>
      </c>
      <c r="K3680" s="32">
        <v>36665</v>
      </c>
      <c r="L3680" s="33">
        <f t="shared" si="621"/>
        <v>5</v>
      </c>
      <c r="M3680" s="33">
        <f t="shared" si="622"/>
        <v>2000</v>
      </c>
      <c r="N3680" s="34">
        <v>30.02</v>
      </c>
      <c r="P3680" s="32">
        <v>37162</v>
      </c>
      <c r="Q3680" s="33">
        <f t="shared" si="623"/>
        <v>9</v>
      </c>
      <c r="R3680" s="33">
        <f t="shared" si="624"/>
        <v>2001</v>
      </c>
      <c r="S3680" s="34">
        <v>21.87</v>
      </c>
    </row>
    <row r="3681" spans="1:19">
      <c r="A3681" s="32">
        <v>39105</v>
      </c>
      <c r="B3681" s="33">
        <f t="shared" si="617"/>
        <v>1</v>
      </c>
      <c r="C3681" s="33">
        <f t="shared" si="618"/>
        <v>2007</v>
      </c>
      <c r="D3681" s="34">
        <v>0.91100000000000003</v>
      </c>
      <c r="F3681" s="32">
        <v>40760</v>
      </c>
      <c r="G3681" s="33">
        <f t="shared" si="619"/>
        <v>8</v>
      </c>
      <c r="H3681" s="33">
        <f t="shared" si="620"/>
        <v>2011</v>
      </c>
      <c r="I3681" s="34">
        <v>4</v>
      </c>
      <c r="K3681" s="32">
        <v>36668</v>
      </c>
      <c r="L3681" s="33">
        <f t="shared" si="621"/>
        <v>5</v>
      </c>
      <c r="M3681" s="33">
        <f t="shared" si="622"/>
        <v>2000</v>
      </c>
      <c r="N3681" s="34">
        <v>28.62</v>
      </c>
      <c r="P3681" s="32">
        <v>37165</v>
      </c>
      <c r="Q3681" s="33">
        <f t="shared" si="623"/>
        <v>10</v>
      </c>
      <c r="R3681" s="33">
        <f t="shared" si="624"/>
        <v>2001</v>
      </c>
      <c r="S3681" s="34">
        <v>21.22</v>
      </c>
    </row>
    <row r="3682" spans="1:19">
      <c r="A3682" s="32">
        <v>39106</v>
      </c>
      <c r="B3682" s="33">
        <f t="shared" si="617"/>
        <v>1</v>
      </c>
      <c r="C3682" s="33">
        <f t="shared" si="618"/>
        <v>2007</v>
      </c>
      <c r="D3682" s="34">
        <v>0.91</v>
      </c>
      <c r="F3682" s="32">
        <v>40763</v>
      </c>
      <c r="G3682" s="33">
        <f t="shared" si="619"/>
        <v>8</v>
      </c>
      <c r="H3682" s="33">
        <f t="shared" si="620"/>
        <v>2011</v>
      </c>
      <c r="I3682" s="34">
        <v>4</v>
      </c>
      <c r="K3682" s="32">
        <v>36669</v>
      </c>
      <c r="L3682" s="33">
        <f t="shared" si="621"/>
        <v>5</v>
      </c>
      <c r="M3682" s="33">
        <f t="shared" si="622"/>
        <v>2000</v>
      </c>
      <c r="N3682" s="34">
        <v>28.61</v>
      </c>
      <c r="P3682" s="32">
        <v>37166</v>
      </c>
      <c r="Q3682" s="33">
        <f t="shared" si="623"/>
        <v>10</v>
      </c>
      <c r="R3682" s="33">
        <f t="shared" si="624"/>
        <v>2001</v>
      </c>
      <c r="S3682" s="34">
        <v>21.29</v>
      </c>
    </row>
    <row r="3683" spans="1:19">
      <c r="A3683" s="32">
        <v>39107</v>
      </c>
      <c r="B3683" s="33">
        <f t="shared" si="617"/>
        <v>1</v>
      </c>
      <c r="C3683" s="33">
        <f t="shared" si="618"/>
        <v>2007</v>
      </c>
      <c r="D3683" s="34">
        <v>0.91400000000000003</v>
      </c>
      <c r="F3683" s="32">
        <v>40764</v>
      </c>
      <c r="G3683" s="33">
        <f t="shared" si="619"/>
        <v>8</v>
      </c>
      <c r="H3683" s="33">
        <f t="shared" si="620"/>
        <v>2011</v>
      </c>
      <c r="I3683" s="34">
        <v>4.0599999999999996</v>
      </c>
      <c r="K3683" s="32">
        <v>36670</v>
      </c>
      <c r="L3683" s="33">
        <f t="shared" si="621"/>
        <v>5</v>
      </c>
      <c r="M3683" s="33">
        <f t="shared" si="622"/>
        <v>2000</v>
      </c>
      <c r="N3683" s="34">
        <v>29.89</v>
      </c>
      <c r="P3683" s="32">
        <v>37167</v>
      </c>
      <c r="Q3683" s="33">
        <f t="shared" si="623"/>
        <v>10</v>
      </c>
      <c r="R3683" s="33">
        <f t="shared" si="624"/>
        <v>2001</v>
      </c>
      <c r="S3683" s="34">
        <v>20.63</v>
      </c>
    </row>
    <row r="3684" spans="1:19">
      <c r="A3684" s="32">
        <v>39108</v>
      </c>
      <c r="B3684" s="33">
        <f t="shared" ref="B3684:B3747" si="625">+MONTH(A3684)</f>
        <v>1</v>
      </c>
      <c r="C3684" s="33">
        <f t="shared" ref="C3684:C3747" si="626">+YEAR(A3684)</f>
        <v>2007</v>
      </c>
      <c r="D3684" s="34">
        <v>0.93799999999999994</v>
      </c>
      <c r="F3684" s="32">
        <v>40765</v>
      </c>
      <c r="G3684" s="33">
        <f t="shared" ref="G3684:G3747" si="627">+MONTH(F3684)</f>
        <v>8</v>
      </c>
      <c r="H3684" s="33">
        <f t="shared" ref="H3684:H3747" si="628">+YEAR(F3684)</f>
        <v>2011</v>
      </c>
      <c r="I3684" s="34">
        <v>4.09</v>
      </c>
      <c r="K3684" s="32">
        <v>36671</v>
      </c>
      <c r="L3684" s="33">
        <f t="shared" ref="L3684:L3747" si="629">+MONTH(K3684)</f>
        <v>5</v>
      </c>
      <c r="M3684" s="33">
        <f t="shared" ref="M3684:M3747" si="630">+YEAR(K3684)</f>
        <v>2000</v>
      </c>
      <c r="N3684" s="34">
        <v>30.43</v>
      </c>
      <c r="P3684" s="32">
        <v>37168</v>
      </c>
      <c r="Q3684" s="33">
        <f t="shared" ref="Q3684:Q3747" si="631">+MONTH(P3684)</f>
        <v>10</v>
      </c>
      <c r="R3684" s="33">
        <f t="shared" si="624"/>
        <v>2001</v>
      </c>
      <c r="S3684" s="34">
        <v>20.94</v>
      </c>
    </row>
    <row r="3685" spans="1:19">
      <c r="A3685" s="32">
        <v>39111</v>
      </c>
      <c r="B3685" s="33">
        <f t="shared" si="625"/>
        <v>1</v>
      </c>
      <c r="C3685" s="33">
        <f t="shared" si="626"/>
        <v>2007</v>
      </c>
      <c r="D3685" s="34">
        <v>0.94099999999999995</v>
      </c>
      <c r="F3685" s="32">
        <v>40766</v>
      </c>
      <c r="G3685" s="33">
        <f t="shared" si="627"/>
        <v>8</v>
      </c>
      <c r="H3685" s="33">
        <f t="shared" si="628"/>
        <v>2011</v>
      </c>
      <c r="I3685" s="34">
        <v>4.0599999999999996</v>
      </c>
      <c r="K3685" s="32">
        <v>36672</v>
      </c>
      <c r="L3685" s="33">
        <f t="shared" si="629"/>
        <v>5</v>
      </c>
      <c r="M3685" s="33">
        <f t="shared" si="630"/>
        <v>2000</v>
      </c>
      <c r="N3685" s="34">
        <v>29.76</v>
      </c>
      <c r="P3685" s="32">
        <v>37169</v>
      </c>
      <c r="Q3685" s="33">
        <f t="shared" si="631"/>
        <v>10</v>
      </c>
      <c r="R3685" s="33">
        <f t="shared" ref="R3685:R3748" si="632">+YEAR(P3685)</f>
        <v>2001</v>
      </c>
      <c r="S3685" s="34">
        <v>21.46</v>
      </c>
    </row>
    <row r="3686" spans="1:19">
      <c r="A3686" s="32">
        <v>39112</v>
      </c>
      <c r="B3686" s="33">
        <f t="shared" si="625"/>
        <v>1</v>
      </c>
      <c r="C3686" s="33">
        <f t="shared" si="626"/>
        <v>2007</v>
      </c>
      <c r="D3686" s="34">
        <v>0.96399999999999997</v>
      </c>
      <c r="F3686" s="32">
        <v>40767</v>
      </c>
      <c r="G3686" s="33">
        <f t="shared" si="627"/>
        <v>8</v>
      </c>
      <c r="H3686" s="33">
        <f t="shared" si="628"/>
        <v>2011</v>
      </c>
      <c r="I3686" s="34">
        <v>4.17</v>
      </c>
      <c r="K3686" s="32">
        <v>36676</v>
      </c>
      <c r="L3686" s="33">
        <f t="shared" si="629"/>
        <v>5</v>
      </c>
      <c r="M3686" s="33">
        <f t="shared" si="630"/>
        <v>2000</v>
      </c>
      <c r="N3686" s="34">
        <v>30.36</v>
      </c>
      <c r="P3686" s="32">
        <v>37172</v>
      </c>
      <c r="Q3686" s="33">
        <f t="shared" si="631"/>
        <v>10</v>
      </c>
      <c r="R3686" s="33">
        <f t="shared" si="632"/>
        <v>2001</v>
      </c>
      <c r="S3686" s="34">
        <v>20.91</v>
      </c>
    </row>
    <row r="3687" spans="1:19">
      <c r="A3687" s="32">
        <v>39113</v>
      </c>
      <c r="B3687" s="33">
        <f t="shared" si="625"/>
        <v>1</v>
      </c>
      <c r="C3687" s="33">
        <f t="shared" si="626"/>
        <v>2007</v>
      </c>
      <c r="D3687" s="34">
        <v>0.95499999999999996</v>
      </c>
      <c r="F3687" s="32">
        <v>40770</v>
      </c>
      <c r="G3687" s="33">
        <f t="shared" si="627"/>
        <v>8</v>
      </c>
      <c r="H3687" s="33">
        <f t="shared" si="628"/>
        <v>2011</v>
      </c>
      <c r="I3687" s="34">
        <v>4.05</v>
      </c>
      <c r="K3687" s="32">
        <v>36677</v>
      </c>
      <c r="L3687" s="33">
        <f t="shared" si="629"/>
        <v>5</v>
      </c>
      <c r="M3687" s="33">
        <f t="shared" si="630"/>
        <v>2000</v>
      </c>
      <c r="N3687" s="34">
        <v>29.03</v>
      </c>
      <c r="P3687" s="32">
        <v>37173</v>
      </c>
      <c r="Q3687" s="33">
        <f t="shared" si="631"/>
        <v>10</v>
      </c>
      <c r="R3687" s="33">
        <f t="shared" si="632"/>
        <v>2001</v>
      </c>
      <c r="S3687" s="34">
        <v>20.65</v>
      </c>
    </row>
    <row r="3688" spans="1:19">
      <c r="A3688" s="32">
        <v>39114</v>
      </c>
      <c r="B3688" s="33">
        <f t="shared" si="625"/>
        <v>2</v>
      </c>
      <c r="C3688" s="33">
        <f t="shared" si="626"/>
        <v>2007</v>
      </c>
      <c r="D3688" s="34">
        <v>0.95899999999999996</v>
      </c>
      <c r="F3688" s="32">
        <v>40771</v>
      </c>
      <c r="G3688" s="33">
        <f t="shared" si="627"/>
        <v>8</v>
      </c>
      <c r="H3688" s="33">
        <f t="shared" si="628"/>
        <v>2011</v>
      </c>
      <c r="I3688" s="34">
        <v>4.03</v>
      </c>
      <c r="K3688" s="32">
        <v>36678</v>
      </c>
      <c r="L3688" s="33">
        <f t="shared" si="629"/>
        <v>6</v>
      </c>
      <c r="M3688" s="33">
        <f t="shared" si="630"/>
        <v>2000</v>
      </c>
      <c r="N3688" s="34">
        <v>30.19</v>
      </c>
      <c r="P3688" s="32">
        <v>37174</v>
      </c>
      <c r="Q3688" s="33">
        <f t="shared" si="631"/>
        <v>10</v>
      </c>
      <c r="R3688" s="33">
        <f t="shared" si="632"/>
        <v>2001</v>
      </c>
      <c r="S3688" s="34">
        <v>21.02</v>
      </c>
    </row>
    <row r="3689" spans="1:19">
      <c r="A3689" s="32">
        <v>39115</v>
      </c>
      <c r="B3689" s="33">
        <f t="shared" si="625"/>
        <v>2</v>
      </c>
      <c r="C3689" s="33">
        <f t="shared" si="626"/>
        <v>2007</v>
      </c>
      <c r="D3689" s="34">
        <v>0.97499999999999998</v>
      </c>
      <c r="F3689" s="32">
        <v>40772</v>
      </c>
      <c r="G3689" s="33">
        <f t="shared" si="627"/>
        <v>8</v>
      </c>
      <c r="H3689" s="33">
        <f t="shared" si="628"/>
        <v>2011</v>
      </c>
      <c r="I3689" s="34">
        <v>3.98</v>
      </c>
      <c r="K3689" s="32">
        <v>36679</v>
      </c>
      <c r="L3689" s="33">
        <f t="shared" si="629"/>
        <v>6</v>
      </c>
      <c r="M3689" s="33">
        <f t="shared" si="630"/>
        <v>2000</v>
      </c>
      <c r="N3689" s="34">
        <v>30.34</v>
      </c>
      <c r="P3689" s="32">
        <v>37175</v>
      </c>
      <c r="Q3689" s="33">
        <f t="shared" si="631"/>
        <v>10</v>
      </c>
      <c r="R3689" s="33">
        <f t="shared" si="632"/>
        <v>2001</v>
      </c>
      <c r="S3689" s="34">
        <v>21.38</v>
      </c>
    </row>
    <row r="3690" spans="1:19">
      <c r="A3690" s="32">
        <v>39118</v>
      </c>
      <c r="B3690" s="33">
        <f t="shared" si="625"/>
        <v>2</v>
      </c>
      <c r="C3690" s="33">
        <f t="shared" si="626"/>
        <v>2007</v>
      </c>
      <c r="D3690" s="34">
        <v>0.98199999999999998</v>
      </c>
      <c r="F3690" s="32">
        <v>40773</v>
      </c>
      <c r="G3690" s="33">
        <f t="shared" si="627"/>
        <v>8</v>
      </c>
      <c r="H3690" s="33">
        <f t="shared" si="628"/>
        <v>2011</v>
      </c>
      <c r="I3690" s="34">
        <v>3.98</v>
      </c>
      <c r="K3690" s="32">
        <v>36682</v>
      </c>
      <c r="L3690" s="33">
        <f t="shared" si="629"/>
        <v>6</v>
      </c>
      <c r="M3690" s="33">
        <f t="shared" si="630"/>
        <v>2000</v>
      </c>
      <c r="N3690" s="34">
        <v>29.87</v>
      </c>
      <c r="P3690" s="32">
        <v>37176</v>
      </c>
      <c r="Q3690" s="33">
        <f t="shared" si="631"/>
        <v>10</v>
      </c>
      <c r="R3690" s="33">
        <f t="shared" si="632"/>
        <v>2001</v>
      </c>
      <c r="S3690" s="34">
        <v>20.57</v>
      </c>
    </row>
    <row r="3691" spans="1:19">
      <c r="A3691" s="32">
        <v>39119</v>
      </c>
      <c r="B3691" s="33">
        <f t="shared" si="625"/>
        <v>2</v>
      </c>
      <c r="C3691" s="33">
        <f t="shared" si="626"/>
        <v>2007</v>
      </c>
      <c r="D3691" s="34">
        <v>0.98099999999999998</v>
      </c>
      <c r="F3691" s="32">
        <v>40774</v>
      </c>
      <c r="G3691" s="33">
        <f t="shared" si="627"/>
        <v>8</v>
      </c>
      <c r="H3691" s="33">
        <f t="shared" si="628"/>
        <v>2011</v>
      </c>
      <c r="I3691" s="34">
        <v>3.99</v>
      </c>
      <c r="K3691" s="32">
        <v>36683</v>
      </c>
      <c r="L3691" s="33">
        <f t="shared" si="629"/>
        <v>6</v>
      </c>
      <c r="M3691" s="33">
        <f t="shared" si="630"/>
        <v>2000</v>
      </c>
      <c r="N3691" s="34">
        <v>29.78</v>
      </c>
      <c r="P3691" s="32">
        <v>37179</v>
      </c>
      <c r="Q3691" s="33">
        <f t="shared" si="631"/>
        <v>10</v>
      </c>
      <c r="R3691" s="33">
        <f t="shared" si="632"/>
        <v>2001</v>
      </c>
      <c r="S3691" s="34">
        <v>20.36</v>
      </c>
    </row>
    <row r="3692" spans="1:19">
      <c r="A3692" s="32">
        <v>39120</v>
      </c>
      <c r="B3692" s="33">
        <f t="shared" si="625"/>
        <v>2</v>
      </c>
      <c r="C3692" s="33">
        <f t="shared" si="626"/>
        <v>2007</v>
      </c>
      <c r="D3692" s="34">
        <v>0.98499999999999999</v>
      </c>
      <c r="F3692" s="32">
        <v>40777</v>
      </c>
      <c r="G3692" s="33">
        <f t="shared" si="627"/>
        <v>8</v>
      </c>
      <c r="H3692" s="33">
        <f t="shared" si="628"/>
        <v>2011</v>
      </c>
      <c r="I3692" s="34">
        <v>3.97</v>
      </c>
      <c r="K3692" s="32">
        <v>36684</v>
      </c>
      <c r="L3692" s="33">
        <f t="shared" si="629"/>
        <v>6</v>
      </c>
      <c r="M3692" s="33">
        <f t="shared" si="630"/>
        <v>2000</v>
      </c>
      <c r="N3692" s="34">
        <v>29.29</v>
      </c>
      <c r="P3692" s="32">
        <v>37180</v>
      </c>
      <c r="Q3692" s="33">
        <f t="shared" si="631"/>
        <v>10</v>
      </c>
      <c r="R3692" s="33">
        <f t="shared" si="632"/>
        <v>2001</v>
      </c>
      <c r="S3692" s="34">
        <v>20.47</v>
      </c>
    </row>
    <row r="3693" spans="1:19">
      <c r="A3693" s="32">
        <v>39121</v>
      </c>
      <c r="B3693" s="33">
        <f t="shared" si="625"/>
        <v>2</v>
      </c>
      <c r="C3693" s="33">
        <f t="shared" si="626"/>
        <v>2007</v>
      </c>
      <c r="D3693" s="34">
        <v>0.999</v>
      </c>
      <c r="F3693" s="32">
        <v>40778</v>
      </c>
      <c r="G3693" s="33">
        <f t="shared" si="627"/>
        <v>8</v>
      </c>
      <c r="H3693" s="33">
        <f t="shared" si="628"/>
        <v>2011</v>
      </c>
      <c r="I3693" s="34">
        <v>4.01</v>
      </c>
      <c r="K3693" s="32">
        <v>36685</v>
      </c>
      <c r="L3693" s="33">
        <f t="shared" si="629"/>
        <v>6</v>
      </c>
      <c r="M3693" s="33">
        <f t="shared" si="630"/>
        <v>2000</v>
      </c>
      <c r="N3693" s="34">
        <v>29.78</v>
      </c>
      <c r="P3693" s="32">
        <v>37181</v>
      </c>
      <c r="Q3693" s="33">
        <f t="shared" si="631"/>
        <v>10</v>
      </c>
      <c r="R3693" s="33">
        <f t="shared" si="632"/>
        <v>2001</v>
      </c>
      <c r="S3693" s="34">
        <v>19.47</v>
      </c>
    </row>
    <row r="3694" spans="1:19">
      <c r="A3694" s="32">
        <v>39122</v>
      </c>
      <c r="B3694" s="33">
        <f t="shared" si="625"/>
        <v>2</v>
      </c>
      <c r="C3694" s="33">
        <f t="shared" si="626"/>
        <v>2007</v>
      </c>
      <c r="D3694" s="34">
        <v>1.012</v>
      </c>
      <c r="F3694" s="32">
        <v>40779</v>
      </c>
      <c r="G3694" s="33">
        <f t="shared" si="627"/>
        <v>8</v>
      </c>
      <c r="H3694" s="33">
        <f t="shared" si="628"/>
        <v>2011</v>
      </c>
      <c r="I3694" s="34">
        <v>4.0999999999999996</v>
      </c>
      <c r="K3694" s="32">
        <v>36686</v>
      </c>
      <c r="L3694" s="33">
        <f t="shared" si="629"/>
        <v>6</v>
      </c>
      <c r="M3694" s="33">
        <f t="shared" si="630"/>
        <v>2000</v>
      </c>
      <c r="N3694" s="34">
        <v>30.22</v>
      </c>
      <c r="P3694" s="32">
        <v>37182</v>
      </c>
      <c r="Q3694" s="33">
        <f t="shared" si="631"/>
        <v>10</v>
      </c>
      <c r="R3694" s="33">
        <f t="shared" si="632"/>
        <v>2001</v>
      </c>
      <c r="S3694" s="34">
        <v>19.21</v>
      </c>
    </row>
    <row r="3695" spans="1:19">
      <c r="A3695" s="32">
        <v>39125</v>
      </c>
      <c r="B3695" s="33">
        <f t="shared" si="625"/>
        <v>2</v>
      </c>
      <c r="C3695" s="33">
        <f t="shared" si="626"/>
        <v>2007</v>
      </c>
      <c r="D3695" s="34">
        <v>0.98399999999999999</v>
      </c>
      <c r="F3695" s="32">
        <v>40780</v>
      </c>
      <c r="G3695" s="33">
        <f t="shared" si="627"/>
        <v>8</v>
      </c>
      <c r="H3695" s="33">
        <f t="shared" si="628"/>
        <v>2011</v>
      </c>
      <c r="I3695" s="34">
        <v>4.01</v>
      </c>
      <c r="K3695" s="32">
        <v>36689</v>
      </c>
      <c r="L3695" s="33">
        <f t="shared" si="629"/>
        <v>6</v>
      </c>
      <c r="M3695" s="33">
        <f t="shared" si="630"/>
        <v>2000</v>
      </c>
      <c r="N3695" s="34">
        <v>31.76</v>
      </c>
      <c r="P3695" s="32">
        <v>37183</v>
      </c>
      <c r="Q3695" s="33">
        <f t="shared" si="631"/>
        <v>10</v>
      </c>
      <c r="R3695" s="33">
        <f t="shared" si="632"/>
        <v>2001</v>
      </c>
      <c r="S3695" s="34">
        <v>19.91</v>
      </c>
    </row>
    <row r="3696" spans="1:19">
      <c r="A3696" s="32">
        <v>39126</v>
      </c>
      <c r="B3696" s="33">
        <f t="shared" si="625"/>
        <v>2</v>
      </c>
      <c r="C3696" s="33">
        <f t="shared" si="626"/>
        <v>2007</v>
      </c>
      <c r="D3696" s="34">
        <v>0.98699999999999999</v>
      </c>
      <c r="F3696" s="32">
        <v>40781</v>
      </c>
      <c r="G3696" s="33">
        <f t="shared" si="627"/>
        <v>8</v>
      </c>
      <c r="H3696" s="33">
        <f t="shared" si="628"/>
        <v>2011</v>
      </c>
      <c r="I3696" s="34">
        <v>3.96</v>
      </c>
      <c r="K3696" s="32">
        <v>36690</v>
      </c>
      <c r="L3696" s="33">
        <f t="shared" si="629"/>
        <v>6</v>
      </c>
      <c r="M3696" s="33">
        <f t="shared" si="630"/>
        <v>2000</v>
      </c>
      <c r="N3696" s="34">
        <v>32.729999999999997</v>
      </c>
      <c r="P3696" s="32">
        <v>37186</v>
      </c>
      <c r="Q3696" s="33">
        <f t="shared" si="631"/>
        <v>10</v>
      </c>
      <c r="R3696" s="33">
        <f t="shared" si="632"/>
        <v>2001</v>
      </c>
      <c r="S3696" s="34">
        <v>20.38</v>
      </c>
    </row>
    <row r="3697" spans="1:19">
      <c r="A3697" s="32">
        <v>39127</v>
      </c>
      <c r="B3697" s="33">
        <f t="shared" si="625"/>
        <v>2</v>
      </c>
      <c r="C3697" s="33">
        <f t="shared" si="626"/>
        <v>2007</v>
      </c>
      <c r="D3697" s="34">
        <v>0.97</v>
      </c>
      <c r="F3697" s="32">
        <v>40784</v>
      </c>
      <c r="G3697" s="33">
        <f t="shared" si="627"/>
        <v>8</v>
      </c>
      <c r="H3697" s="33">
        <f t="shared" si="628"/>
        <v>2011</v>
      </c>
      <c r="I3697" s="34">
        <v>3.93</v>
      </c>
      <c r="K3697" s="32">
        <v>36691</v>
      </c>
      <c r="L3697" s="33">
        <f t="shared" si="629"/>
        <v>6</v>
      </c>
      <c r="M3697" s="33">
        <f t="shared" si="630"/>
        <v>2000</v>
      </c>
      <c r="N3697" s="34">
        <v>32.72</v>
      </c>
      <c r="P3697" s="32">
        <v>37187</v>
      </c>
      <c r="Q3697" s="33">
        <f t="shared" si="631"/>
        <v>10</v>
      </c>
      <c r="R3697" s="33">
        <f t="shared" si="632"/>
        <v>2001</v>
      </c>
      <c r="S3697" s="34">
        <v>20.56</v>
      </c>
    </row>
    <row r="3698" spans="1:19">
      <c r="A3698" s="32">
        <v>39128</v>
      </c>
      <c r="B3698" s="33">
        <f t="shared" si="625"/>
        <v>2</v>
      </c>
      <c r="C3698" s="33">
        <f t="shared" si="626"/>
        <v>2007</v>
      </c>
      <c r="D3698" s="34">
        <v>0.94599999999999995</v>
      </c>
      <c r="F3698" s="32">
        <v>40785</v>
      </c>
      <c r="G3698" s="33">
        <f t="shared" si="627"/>
        <v>8</v>
      </c>
      <c r="H3698" s="33">
        <f t="shared" si="628"/>
        <v>2011</v>
      </c>
      <c r="I3698" s="34">
        <v>3.85</v>
      </c>
      <c r="K3698" s="32">
        <v>36692</v>
      </c>
      <c r="L3698" s="33">
        <f t="shared" si="629"/>
        <v>6</v>
      </c>
      <c r="M3698" s="33">
        <f t="shared" si="630"/>
        <v>2000</v>
      </c>
      <c r="N3698" s="34">
        <v>32.700000000000003</v>
      </c>
      <c r="P3698" s="32">
        <v>37188</v>
      </c>
      <c r="Q3698" s="33">
        <f t="shared" si="631"/>
        <v>10</v>
      </c>
      <c r="R3698" s="33">
        <f t="shared" si="632"/>
        <v>2001</v>
      </c>
      <c r="S3698" s="34">
        <v>20.37</v>
      </c>
    </row>
    <row r="3699" spans="1:19">
      <c r="A3699" s="32">
        <v>39129</v>
      </c>
      <c r="B3699" s="33">
        <f t="shared" si="625"/>
        <v>2</v>
      </c>
      <c r="C3699" s="33">
        <f t="shared" si="626"/>
        <v>2007</v>
      </c>
      <c r="D3699" s="34">
        <v>0.95299999999999996</v>
      </c>
      <c r="F3699" s="32">
        <v>40786</v>
      </c>
      <c r="G3699" s="33">
        <f t="shared" si="627"/>
        <v>8</v>
      </c>
      <c r="H3699" s="33">
        <f t="shared" si="628"/>
        <v>2011</v>
      </c>
      <c r="I3699" s="34">
        <v>3.97</v>
      </c>
      <c r="K3699" s="32">
        <v>36693</v>
      </c>
      <c r="L3699" s="33">
        <f t="shared" si="629"/>
        <v>6</v>
      </c>
      <c r="M3699" s="33">
        <f t="shared" si="630"/>
        <v>2000</v>
      </c>
      <c r="N3699" s="34">
        <v>32.35</v>
      </c>
      <c r="P3699" s="32">
        <v>37189</v>
      </c>
      <c r="Q3699" s="33">
        <f t="shared" si="631"/>
        <v>10</v>
      </c>
      <c r="R3699" s="33">
        <f t="shared" si="632"/>
        <v>2001</v>
      </c>
      <c r="S3699" s="34">
        <v>20.67</v>
      </c>
    </row>
    <row r="3700" spans="1:19">
      <c r="A3700" s="32">
        <v>39133</v>
      </c>
      <c r="B3700" s="33">
        <f t="shared" si="625"/>
        <v>2</v>
      </c>
      <c r="C3700" s="33">
        <f t="shared" si="626"/>
        <v>2007</v>
      </c>
      <c r="D3700" s="34">
        <v>0.93300000000000005</v>
      </c>
      <c r="F3700" s="32">
        <v>40787</v>
      </c>
      <c r="G3700" s="33">
        <f t="shared" si="627"/>
        <v>9</v>
      </c>
      <c r="H3700" s="33">
        <f t="shared" si="628"/>
        <v>2011</v>
      </c>
      <c r="I3700" s="34">
        <v>4.18</v>
      </c>
      <c r="K3700" s="32">
        <v>36696</v>
      </c>
      <c r="L3700" s="33">
        <f t="shared" si="629"/>
        <v>6</v>
      </c>
      <c r="M3700" s="33">
        <f t="shared" si="630"/>
        <v>2000</v>
      </c>
      <c r="N3700" s="34">
        <v>31.57</v>
      </c>
      <c r="P3700" s="32">
        <v>37190</v>
      </c>
      <c r="Q3700" s="33">
        <f t="shared" si="631"/>
        <v>10</v>
      </c>
      <c r="R3700" s="33">
        <f t="shared" si="632"/>
        <v>2001</v>
      </c>
      <c r="S3700" s="34">
        <v>20.309999999999999</v>
      </c>
    </row>
    <row r="3701" spans="1:19">
      <c r="A3701" s="32">
        <v>39134</v>
      </c>
      <c r="B3701" s="33">
        <f t="shared" si="625"/>
        <v>2</v>
      </c>
      <c r="C3701" s="33">
        <f t="shared" si="626"/>
        <v>2007</v>
      </c>
      <c r="D3701" s="34">
        <v>0.94099999999999995</v>
      </c>
      <c r="F3701" s="32">
        <v>40788</v>
      </c>
      <c r="G3701" s="33">
        <f t="shared" si="627"/>
        <v>9</v>
      </c>
      <c r="H3701" s="33">
        <f t="shared" si="628"/>
        <v>2011</v>
      </c>
      <c r="I3701" s="34">
        <v>4.12</v>
      </c>
      <c r="K3701" s="32">
        <v>36697</v>
      </c>
      <c r="L3701" s="33">
        <f t="shared" si="629"/>
        <v>6</v>
      </c>
      <c r="M3701" s="33">
        <f t="shared" si="630"/>
        <v>2000</v>
      </c>
      <c r="N3701" s="34">
        <v>33.07</v>
      </c>
      <c r="P3701" s="32">
        <v>37193</v>
      </c>
      <c r="Q3701" s="33">
        <f t="shared" si="631"/>
        <v>10</v>
      </c>
      <c r="R3701" s="33">
        <f t="shared" si="632"/>
        <v>2001</v>
      </c>
      <c r="S3701" s="34">
        <v>20.55</v>
      </c>
    </row>
    <row r="3702" spans="1:19">
      <c r="A3702" s="32">
        <v>39135</v>
      </c>
      <c r="B3702" s="33">
        <f t="shared" si="625"/>
        <v>2</v>
      </c>
      <c r="C3702" s="33">
        <f t="shared" si="626"/>
        <v>2007</v>
      </c>
      <c r="D3702" s="34">
        <v>0.96799999999999997</v>
      </c>
      <c r="F3702" s="32">
        <v>40792</v>
      </c>
      <c r="G3702" s="33">
        <f t="shared" si="627"/>
        <v>9</v>
      </c>
      <c r="H3702" s="33">
        <f t="shared" si="628"/>
        <v>2011</v>
      </c>
      <c r="I3702" s="34">
        <v>3.93</v>
      </c>
      <c r="K3702" s="32">
        <v>36698</v>
      </c>
      <c r="L3702" s="33">
        <f t="shared" si="629"/>
        <v>6</v>
      </c>
      <c r="M3702" s="33">
        <f t="shared" si="630"/>
        <v>2000</v>
      </c>
      <c r="N3702" s="34">
        <v>33.64</v>
      </c>
      <c r="P3702" s="32">
        <v>37194</v>
      </c>
      <c r="Q3702" s="33">
        <f t="shared" si="631"/>
        <v>10</v>
      </c>
      <c r="R3702" s="33">
        <f t="shared" si="632"/>
        <v>2001</v>
      </c>
      <c r="S3702" s="34">
        <v>20.41</v>
      </c>
    </row>
    <row r="3703" spans="1:19">
      <c r="A3703" s="32">
        <v>39136</v>
      </c>
      <c r="B3703" s="33">
        <f t="shared" si="625"/>
        <v>2</v>
      </c>
      <c r="C3703" s="33">
        <f t="shared" si="626"/>
        <v>2007</v>
      </c>
      <c r="D3703" s="34">
        <v>0.98399999999999999</v>
      </c>
      <c r="F3703" s="32">
        <v>40793</v>
      </c>
      <c r="G3703" s="33">
        <f t="shared" si="627"/>
        <v>9</v>
      </c>
      <c r="H3703" s="33">
        <f t="shared" si="628"/>
        <v>2011</v>
      </c>
      <c r="I3703" s="34">
        <v>3.96</v>
      </c>
      <c r="K3703" s="32">
        <v>36699</v>
      </c>
      <c r="L3703" s="33">
        <f t="shared" si="629"/>
        <v>6</v>
      </c>
      <c r="M3703" s="33">
        <f t="shared" si="630"/>
        <v>2000</v>
      </c>
      <c r="N3703" s="34">
        <v>34.72</v>
      </c>
      <c r="P3703" s="32">
        <v>37195</v>
      </c>
      <c r="Q3703" s="33">
        <f t="shared" si="631"/>
        <v>10</v>
      </c>
      <c r="R3703" s="33">
        <f t="shared" si="632"/>
        <v>2001</v>
      </c>
      <c r="S3703" s="34">
        <v>19.63</v>
      </c>
    </row>
    <row r="3704" spans="1:19">
      <c r="A3704" s="32">
        <v>39139</v>
      </c>
      <c r="B3704" s="33">
        <f t="shared" si="625"/>
        <v>2</v>
      </c>
      <c r="C3704" s="33">
        <f t="shared" si="626"/>
        <v>2007</v>
      </c>
      <c r="D3704" s="34">
        <v>0.999</v>
      </c>
      <c r="F3704" s="32">
        <v>40794</v>
      </c>
      <c r="G3704" s="33">
        <f t="shared" si="627"/>
        <v>9</v>
      </c>
      <c r="H3704" s="33">
        <f t="shared" si="628"/>
        <v>2011</v>
      </c>
      <c r="I3704" s="34">
        <v>3.99</v>
      </c>
      <c r="K3704" s="32">
        <v>36700</v>
      </c>
      <c r="L3704" s="33">
        <f t="shared" si="629"/>
        <v>6</v>
      </c>
      <c r="M3704" s="33">
        <f t="shared" si="630"/>
        <v>2000</v>
      </c>
      <c r="N3704" s="34">
        <v>34.76</v>
      </c>
      <c r="P3704" s="32">
        <v>37196</v>
      </c>
      <c r="Q3704" s="33">
        <f t="shared" si="631"/>
        <v>11</v>
      </c>
      <c r="R3704" s="33">
        <f t="shared" si="632"/>
        <v>2001</v>
      </c>
      <c r="S3704" s="34">
        <v>19.39</v>
      </c>
    </row>
    <row r="3705" spans="1:19">
      <c r="A3705" s="32">
        <v>39140</v>
      </c>
      <c r="B3705" s="33">
        <f t="shared" si="625"/>
        <v>2</v>
      </c>
      <c r="C3705" s="33">
        <f t="shared" si="626"/>
        <v>2007</v>
      </c>
      <c r="D3705" s="34">
        <v>0.99</v>
      </c>
      <c r="F3705" s="32">
        <v>40795</v>
      </c>
      <c r="G3705" s="33">
        <f t="shared" si="627"/>
        <v>9</v>
      </c>
      <c r="H3705" s="33">
        <f t="shared" si="628"/>
        <v>2011</v>
      </c>
      <c r="I3705" s="34">
        <v>3.96</v>
      </c>
      <c r="K3705" s="32">
        <v>36703</v>
      </c>
      <c r="L3705" s="33">
        <f t="shared" si="629"/>
        <v>6</v>
      </c>
      <c r="M3705" s="33">
        <f t="shared" si="630"/>
        <v>2000</v>
      </c>
      <c r="N3705" s="34">
        <v>31.56</v>
      </c>
      <c r="P3705" s="32">
        <v>37197</v>
      </c>
      <c r="Q3705" s="33">
        <f t="shared" si="631"/>
        <v>11</v>
      </c>
      <c r="R3705" s="33">
        <f t="shared" si="632"/>
        <v>2001</v>
      </c>
      <c r="S3705" s="34">
        <v>18.63</v>
      </c>
    </row>
    <row r="3706" spans="1:19">
      <c r="A3706" s="32">
        <v>39141</v>
      </c>
      <c r="B3706" s="33">
        <f t="shared" si="625"/>
        <v>2</v>
      </c>
      <c r="C3706" s="33">
        <f t="shared" si="626"/>
        <v>2007</v>
      </c>
      <c r="D3706" s="34">
        <v>0.98599999999999999</v>
      </c>
      <c r="F3706" s="32">
        <v>40798</v>
      </c>
      <c r="G3706" s="33">
        <f t="shared" si="627"/>
        <v>9</v>
      </c>
      <c r="H3706" s="33">
        <f t="shared" si="628"/>
        <v>2011</v>
      </c>
      <c r="I3706" s="34">
        <v>3.92</v>
      </c>
      <c r="K3706" s="32">
        <v>36704</v>
      </c>
      <c r="L3706" s="33">
        <f t="shared" si="629"/>
        <v>6</v>
      </c>
      <c r="M3706" s="33">
        <f t="shared" si="630"/>
        <v>2000</v>
      </c>
      <c r="N3706" s="34">
        <v>32.01</v>
      </c>
      <c r="P3706" s="32">
        <v>37200</v>
      </c>
      <c r="Q3706" s="33">
        <f t="shared" si="631"/>
        <v>11</v>
      </c>
      <c r="R3706" s="33">
        <f t="shared" si="632"/>
        <v>2001</v>
      </c>
      <c r="S3706" s="34">
        <v>18.78</v>
      </c>
    </row>
    <row r="3707" spans="1:19">
      <c r="A3707" s="32">
        <v>39142</v>
      </c>
      <c r="B3707" s="33">
        <f t="shared" si="625"/>
        <v>3</v>
      </c>
      <c r="C3707" s="33">
        <f t="shared" si="626"/>
        <v>2007</v>
      </c>
      <c r="D3707" s="34">
        <v>0.98499999999999999</v>
      </c>
      <c r="F3707" s="32">
        <v>40799</v>
      </c>
      <c r="G3707" s="33">
        <f t="shared" si="627"/>
        <v>9</v>
      </c>
      <c r="H3707" s="33">
        <f t="shared" si="628"/>
        <v>2011</v>
      </c>
      <c r="I3707" s="34">
        <v>3.96</v>
      </c>
      <c r="K3707" s="32">
        <v>36705</v>
      </c>
      <c r="L3707" s="33">
        <f t="shared" si="629"/>
        <v>6</v>
      </c>
      <c r="M3707" s="33">
        <f t="shared" si="630"/>
        <v>2000</v>
      </c>
      <c r="N3707" s="34">
        <v>31.86</v>
      </c>
      <c r="P3707" s="32">
        <v>37201</v>
      </c>
      <c r="Q3707" s="33">
        <f t="shared" si="631"/>
        <v>11</v>
      </c>
      <c r="R3707" s="33">
        <f t="shared" si="632"/>
        <v>2001</v>
      </c>
      <c r="S3707" s="34">
        <v>18.64</v>
      </c>
    </row>
    <row r="3708" spans="1:19">
      <c r="A3708" s="32">
        <v>39143</v>
      </c>
      <c r="B3708" s="33">
        <f t="shared" si="625"/>
        <v>3</v>
      </c>
      <c r="C3708" s="33">
        <f t="shared" si="626"/>
        <v>2007</v>
      </c>
      <c r="D3708" s="34">
        <v>0.98299999999999998</v>
      </c>
      <c r="F3708" s="32">
        <v>40800</v>
      </c>
      <c r="G3708" s="33">
        <f t="shared" si="627"/>
        <v>9</v>
      </c>
      <c r="H3708" s="33">
        <f t="shared" si="628"/>
        <v>2011</v>
      </c>
      <c r="I3708" s="34">
        <v>4.01</v>
      </c>
      <c r="K3708" s="32">
        <v>36706</v>
      </c>
      <c r="L3708" s="33">
        <f t="shared" si="629"/>
        <v>6</v>
      </c>
      <c r="M3708" s="33">
        <f t="shared" si="630"/>
        <v>2000</v>
      </c>
      <c r="N3708" s="34">
        <v>32.729999999999997</v>
      </c>
      <c r="P3708" s="32">
        <v>37202</v>
      </c>
      <c r="Q3708" s="33">
        <f t="shared" si="631"/>
        <v>11</v>
      </c>
      <c r="R3708" s="33">
        <f t="shared" si="632"/>
        <v>2001</v>
      </c>
      <c r="S3708" s="34">
        <v>18.86</v>
      </c>
    </row>
    <row r="3709" spans="1:19">
      <c r="A3709" s="32">
        <v>39146</v>
      </c>
      <c r="B3709" s="33">
        <f t="shared" si="625"/>
        <v>3</v>
      </c>
      <c r="C3709" s="33">
        <f t="shared" si="626"/>
        <v>2007</v>
      </c>
      <c r="D3709" s="34">
        <v>0.98299999999999998</v>
      </c>
      <c r="F3709" s="32">
        <v>40801</v>
      </c>
      <c r="G3709" s="33">
        <f t="shared" si="627"/>
        <v>9</v>
      </c>
      <c r="H3709" s="33">
        <f t="shared" si="628"/>
        <v>2011</v>
      </c>
      <c r="I3709" s="34">
        <v>4.04</v>
      </c>
      <c r="K3709" s="32">
        <v>36707</v>
      </c>
      <c r="L3709" s="33">
        <f t="shared" si="629"/>
        <v>6</v>
      </c>
      <c r="M3709" s="33">
        <f t="shared" si="630"/>
        <v>2000</v>
      </c>
      <c r="N3709" s="34">
        <v>32.44</v>
      </c>
      <c r="P3709" s="32">
        <v>37203</v>
      </c>
      <c r="Q3709" s="33">
        <f t="shared" si="631"/>
        <v>11</v>
      </c>
      <c r="R3709" s="33">
        <f t="shared" si="632"/>
        <v>2001</v>
      </c>
      <c r="S3709" s="34">
        <v>19.54</v>
      </c>
    </row>
    <row r="3710" spans="1:19">
      <c r="A3710" s="32">
        <v>39147</v>
      </c>
      <c r="B3710" s="33">
        <f t="shared" si="625"/>
        <v>3</v>
      </c>
      <c r="C3710" s="33">
        <f t="shared" si="626"/>
        <v>2007</v>
      </c>
      <c r="D3710" s="34">
        <v>0.99</v>
      </c>
      <c r="F3710" s="32">
        <v>40802</v>
      </c>
      <c r="G3710" s="33">
        <f t="shared" si="627"/>
        <v>9</v>
      </c>
      <c r="H3710" s="33">
        <f t="shared" si="628"/>
        <v>2011</v>
      </c>
      <c r="I3710" s="34">
        <v>3.84</v>
      </c>
      <c r="K3710" s="32">
        <v>36712</v>
      </c>
      <c r="L3710" s="33">
        <f t="shared" si="629"/>
        <v>7</v>
      </c>
      <c r="M3710" s="33">
        <f t="shared" si="630"/>
        <v>2000</v>
      </c>
      <c r="N3710" s="34">
        <v>30.76</v>
      </c>
      <c r="P3710" s="32">
        <v>37204</v>
      </c>
      <c r="Q3710" s="33">
        <f t="shared" si="631"/>
        <v>11</v>
      </c>
      <c r="R3710" s="33">
        <f t="shared" si="632"/>
        <v>2001</v>
      </c>
      <c r="S3710" s="34">
        <v>20.72</v>
      </c>
    </row>
    <row r="3711" spans="1:19">
      <c r="A3711" s="32">
        <v>39148</v>
      </c>
      <c r="B3711" s="33">
        <f t="shared" si="625"/>
        <v>3</v>
      </c>
      <c r="C3711" s="33">
        <f t="shared" si="626"/>
        <v>2007</v>
      </c>
      <c r="D3711" s="34">
        <v>1.024</v>
      </c>
      <c r="F3711" s="32">
        <v>40805</v>
      </c>
      <c r="G3711" s="33">
        <f t="shared" si="627"/>
        <v>9</v>
      </c>
      <c r="H3711" s="33">
        <f t="shared" si="628"/>
        <v>2011</v>
      </c>
      <c r="I3711" s="34">
        <v>3.78</v>
      </c>
      <c r="K3711" s="32">
        <v>36713</v>
      </c>
      <c r="L3711" s="33">
        <f t="shared" si="629"/>
        <v>7</v>
      </c>
      <c r="M3711" s="33">
        <f t="shared" si="630"/>
        <v>2000</v>
      </c>
      <c r="N3711" s="34">
        <v>30.19</v>
      </c>
      <c r="P3711" s="32">
        <v>37207</v>
      </c>
      <c r="Q3711" s="33">
        <f t="shared" si="631"/>
        <v>11</v>
      </c>
      <c r="R3711" s="33">
        <f t="shared" si="632"/>
        <v>2001</v>
      </c>
      <c r="S3711" s="34">
        <v>19.48</v>
      </c>
    </row>
    <row r="3712" spans="1:19">
      <c r="A3712" s="32">
        <v>39149</v>
      </c>
      <c r="B3712" s="33">
        <f t="shared" si="625"/>
        <v>3</v>
      </c>
      <c r="C3712" s="33">
        <f t="shared" si="626"/>
        <v>2007</v>
      </c>
      <c r="D3712" s="34">
        <v>1.0429999999999999</v>
      </c>
      <c r="F3712" s="32">
        <v>40806</v>
      </c>
      <c r="G3712" s="33">
        <f t="shared" si="627"/>
        <v>9</v>
      </c>
      <c r="H3712" s="33">
        <f t="shared" si="628"/>
        <v>2011</v>
      </c>
      <c r="I3712" s="34">
        <v>3.84</v>
      </c>
      <c r="K3712" s="32">
        <v>36714</v>
      </c>
      <c r="L3712" s="33">
        <f t="shared" si="629"/>
        <v>7</v>
      </c>
      <c r="M3712" s="33">
        <f t="shared" si="630"/>
        <v>2000</v>
      </c>
      <c r="N3712" s="34">
        <v>30.26</v>
      </c>
      <c r="P3712" s="32">
        <v>37208</v>
      </c>
      <c r="Q3712" s="33">
        <f t="shared" si="631"/>
        <v>11</v>
      </c>
      <c r="R3712" s="33">
        <f t="shared" si="632"/>
        <v>2001</v>
      </c>
      <c r="S3712" s="34">
        <v>20.47</v>
      </c>
    </row>
    <row r="3713" spans="1:19">
      <c r="A3713" s="32">
        <v>39150</v>
      </c>
      <c r="B3713" s="33">
        <f t="shared" si="625"/>
        <v>3</v>
      </c>
      <c r="C3713" s="33">
        <f t="shared" si="626"/>
        <v>2007</v>
      </c>
      <c r="D3713" s="34">
        <v>1.0389999999999999</v>
      </c>
      <c r="F3713" s="32">
        <v>40807</v>
      </c>
      <c r="G3713" s="33">
        <f t="shared" si="627"/>
        <v>9</v>
      </c>
      <c r="H3713" s="33">
        <f t="shared" si="628"/>
        <v>2011</v>
      </c>
      <c r="I3713" s="34">
        <v>3.78</v>
      </c>
      <c r="K3713" s="32">
        <v>36717</v>
      </c>
      <c r="L3713" s="33">
        <f t="shared" si="629"/>
        <v>7</v>
      </c>
      <c r="M3713" s="33">
        <f t="shared" si="630"/>
        <v>2000</v>
      </c>
      <c r="N3713" s="34">
        <v>29.51</v>
      </c>
      <c r="P3713" s="32">
        <v>37209</v>
      </c>
      <c r="Q3713" s="33">
        <f t="shared" si="631"/>
        <v>11</v>
      </c>
      <c r="R3713" s="33">
        <f t="shared" si="632"/>
        <v>2001</v>
      </c>
      <c r="S3713" s="34">
        <v>18.78</v>
      </c>
    </row>
    <row r="3714" spans="1:19">
      <c r="A3714" s="32">
        <v>39153</v>
      </c>
      <c r="B3714" s="33">
        <f t="shared" si="625"/>
        <v>3</v>
      </c>
      <c r="C3714" s="33">
        <f t="shared" si="626"/>
        <v>2007</v>
      </c>
      <c r="D3714" s="34">
        <v>1.034</v>
      </c>
      <c r="F3714" s="32">
        <v>40808</v>
      </c>
      <c r="G3714" s="33">
        <f t="shared" si="627"/>
        <v>9</v>
      </c>
      <c r="H3714" s="33">
        <f t="shared" si="628"/>
        <v>2011</v>
      </c>
      <c r="I3714" s="34">
        <v>3.72</v>
      </c>
      <c r="K3714" s="32">
        <v>36718</v>
      </c>
      <c r="L3714" s="33">
        <f t="shared" si="629"/>
        <v>7</v>
      </c>
      <c r="M3714" s="33">
        <f t="shared" si="630"/>
        <v>2000</v>
      </c>
      <c r="N3714" s="34">
        <v>29.61</v>
      </c>
      <c r="P3714" s="32">
        <v>37210</v>
      </c>
      <c r="Q3714" s="33">
        <f t="shared" si="631"/>
        <v>11</v>
      </c>
      <c r="R3714" s="33">
        <f t="shared" si="632"/>
        <v>2001</v>
      </c>
      <c r="S3714" s="34">
        <v>16.510000000000002</v>
      </c>
    </row>
    <row r="3715" spans="1:19">
      <c r="A3715" s="32">
        <v>39154</v>
      </c>
      <c r="B3715" s="33">
        <f t="shared" si="625"/>
        <v>3</v>
      </c>
      <c r="C3715" s="33">
        <f t="shared" si="626"/>
        <v>2007</v>
      </c>
      <c r="D3715" s="34">
        <v>1.034</v>
      </c>
      <c r="F3715" s="32">
        <v>40809</v>
      </c>
      <c r="G3715" s="33">
        <f t="shared" si="627"/>
        <v>9</v>
      </c>
      <c r="H3715" s="33">
        <f t="shared" si="628"/>
        <v>2011</v>
      </c>
      <c r="I3715" s="34">
        <v>3.74</v>
      </c>
      <c r="K3715" s="32">
        <v>36719</v>
      </c>
      <c r="L3715" s="33">
        <f t="shared" si="629"/>
        <v>7</v>
      </c>
      <c r="M3715" s="33">
        <f t="shared" si="630"/>
        <v>2000</v>
      </c>
      <c r="N3715" s="34">
        <v>30.34</v>
      </c>
      <c r="P3715" s="32">
        <v>37211</v>
      </c>
      <c r="Q3715" s="33">
        <f t="shared" si="631"/>
        <v>11</v>
      </c>
      <c r="R3715" s="33">
        <f t="shared" si="632"/>
        <v>2001</v>
      </c>
      <c r="S3715" s="34">
        <v>16.86</v>
      </c>
    </row>
    <row r="3716" spans="1:19">
      <c r="A3716" s="32">
        <v>39155</v>
      </c>
      <c r="B3716" s="33">
        <f t="shared" si="625"/>
        <v>3</v>
      </c>
      <c r="C3716" s="33">
        <f t="shared" si="626"/>
        <v>2007</v>
      </c>
      <c r="D3716" s="34">
        <v>1.034</v>
      </c>
      <c r="F3716" s="32">
        <v>40812</v>
      </c>
      <c r="G3716" s="33">
        <f t="shared" si="627"/>
        <v>9</v>
      </c>
      <c r="H3716" s="33">
        <f t="shared" si="628"/>
        <v>2011</v>
      </c>
      <c r="I3716" s="34">
        <v>3.8</v>
      </c>
      <c r="K3716" s="32">
        <v>36720</v>
      </c>
      <c r="L3716" s="33">
        <f t="shared" si="629"/>
        <v>7</v>
      </c>
      <c r="M3716" s="33">
        <f t="shared" si="630"/>
        <v>2000</v>
      </c>
      <c r="N3716" s="34">
        <v>31.41</v>
      </c>
      <c r="P3716" s="32">
        <v>37214</v>
      </c>
      <c r="Q3716" s="33">
        <f t="shared" si="631"/>
        <v>11</v>
      </c>
      <c r="R3716" s="33">
        <f t="shared" si="632"/>
        <v>2001</v>
      </c>
      <c r="S3716" s="34">
        <v>16.55</v>
      </c>
    </row>
    <row r="3717" spans="1:19">
      <c r="A3717" s="32">
        <v>39156</v>
      </c>
      <c r="B3717" s="33">
        <f t="shared" si="625"/>
        <v>3</v>
      </c>
      <c r="C3717" s="33">
        <f t="shared" si="626"/>
        <v>2007</v>
      </c>
      <c r="D3717" s="34">
        <v>1.0489999999999999</v>
      </c>
      <c r="F3717" s="32">
        <v>40813</v>
      </c>
      <c r="G3717" s="33">
        <f t="shared" si="627"/>
        <v>9</v>
      </c>
      <c r="H3717" s="33">
        <f t="shared" si="628"/>
        <v>2011</v>
      </c>
      <c r="I3717" s="34">
        <v>3.92</v>
      </c>
      <c r="K3717" s="32">
        <v>36721</v>
      </c>
      <c r="L3717" s="33">
        <f t="shared" si="629"/>
        <v>7</v>
      </c>
      <c r="M3717" s="33">
        <f t="shared" si="630"/>
        <v>2000</v>
      </c>
      <c r="N3717" s="34">
        <v>31.31</v>
      </c>
      <c r="P3717" s="32">
        <v>37215</v>
      </c>
      <c r="Q3717" s="33">
        <f t="shared" si="631"/>
        <v>11</v>
      </c>
      <c r="R3717" s="33">
        <f t="shared" si="632"/>
        <v>2001</v>
      </c>
      <c r="S3717" s="34">
        <v>18.82</v>
      </c>
    </row>
    <row r="3718" spans="1:19">
      <c r="A3718" s="32">
        <v>39157</v>
      </c>
      <c r="B3718" s="33">
        <f t="shared" si="625"/>
        <v>3</v>
      </c>
      <c r="C3718" s="33">
        <f t="shared" si="626"/>
        <v>2007</v>
      </c>
      <c r="D3718" s="34">
        <v>1.0489999999999999</v>
      </c>
      <c r="F3718" s="32">
        <v>40814</v>
      </c>
      <c r="G3718" s="33">
        <f t="shared" si="627"/>
        <v>9</v>
      </c>
      <c r="H3718" s="33">
        <f t="shared" si="628"/>
        <v>2011</v>
      </c>
      <c r="I3718" s="34">
        <v>3.88</v>
      </c>
      <c r="K3718" s="32">
        <v>36724</v>
      </c>
      <c r="L3718" s="33">
        <f t="shared" si="629"/>
        <v>7</v>
      </c>
      <c r="M3718" s="33">
        <f t="shared" si="630"/>
        <v>2000</v>
      </c>
      <c r="N3718" s="34">
        <v>30.71</v>
      </c>
      <c r="P3718" s="32">
        <v>37216</v>
      </c>
      <c r="Q3718" s="33">
        <f t="shared" si="631"/>
        <v>11</v>
      </c>
      <c r="R3718" s="33">
        <f t="shared" si="632"/>
        <v>2001</v>
      </c>
      <c r="S3718" s="34">
        <v>18.440000000000001</v>
      </c>
    </row>
    <row r="3719" spans="1:19">
      <c r="A3719" s="32">
        <v>39160</v>
      </c>
      <c r="B3719" s="33">
        <f t="shared" si="625"/>
        <v>3</v>
      </c>
      <c r="C3719" s="33">
        <f t="shared" si="626"/>
        <v>2007</v>
      </c>
      <c r="D3719" s="34">
        <v>1.0229999999999999</v>
      </c>
      <c r="F3719" s="32">
        <v>40815</v>
      </c>
      <c r="G3719" s="33">
        <f t="shared" si="627"/>
        <v>9</v>
      </c>
      <c r="H3719" s="33">
        <f t="shared" si="628"/>
        <v>2011</v>
      </c>
      <c r="I3719" s="34">
        <v>3.77</v>
      </c>
      <c r="K3719" s="32">
        <v>36725</v>
      </c>
      <c r="L3719" s="33">
        <f t="shared" si="629"/>
        <v>7</v>
      </c>
      <c r="M3719" s="33">
        <f t="shared" si="630"/>
        <v>2000</v>
      </c>
      <c r="N3719" s="34">
        <v>31.94</v>
      </c>
      <c r="P3719" s="32">
        <v>37217</v>
      </c>
      <c r="Q3719" s="33">
        <f t="shared" si="631"/>
        <v>11</v>
      </c>
      <c r="R3719" s="33">
        <f t="shared" si="632"/>
        <v>2001</v>
      </c>
      <c r="S3719" s="34">
        <v>19.649999999999999</v>
      </c>
    </row>
    <row r="3720" spans="1:19">
      <c r="A3720" s="32">
        <v>39161</v>
      </c>
      <c r="B3720" s="33">
        <f t="shared" si="625"/>
        <v>3</v>
      </c>
      <c r="C3720" s="33">
        <f t="shared" si="626"/>
        <v>2007</v>
      </c>
      <c r="D3720" s="34">
        <v>1.0229999999999999</v>
      </c>
      <c r="F3720" s="32">
        <v>40816</v>
      </c>
      <c r="G3720" s="33">
        <f t="shared" si="627"/>
        <v>9</v>
      </c>
      <c r="H3720" s="33">
        <f t="shared" si="628"/>
        <v>2011</v>
      </c>
      <c r="I3720" s="34">
        <v>3.68</v>
      </c>
      <c r="K3720" s="32">
        <v>36726</v>
      </c>
      <c r="L3720" s="33">
        <f t="shared" si="629"/>
        <v>7</v>
      </c>
      <c r="M3720" s="33">
        <f t="shared" si="630"/>
        <v>2000</v>
      </c>
      <c r="N3720" s="34">
        <v>31.1</v>
      </c>
      <c r="P3720" s="32">
        <v>37218</v>
      </c>
      <c r="Q3720" s="33">
        <f t="shared" si="631"/>
        <v>11</v>
      </c>
      <c r="R3720" s="33">
        <f t="shared" si="632"/>
        <v>2001</v>
      </c>
      <c r="S3720" s="34">
        <v>19.399999999999999</v>
      </c>
    </row>
    <row r="3721" spans="1:19">
      <c r="A3721" s="32">
        <v>39162</v>
      </c>
      <c r="B3721" s="33">
        <f t="shared" si="625"/>
        <v>3</v>
      </c>
      <c r="C3721" s="33">
        <f t="shared" si="626"/>
        <v>2007</v>
      </c>
      <c r="D3721" s="34">
        <v>1.0349999999999999</v>
      </c>
      <c r="F3721" s="32">
        <v>40819</v>
      </c>
      <c r="G3721" s="33">
        <f t="shared" si="627"/>
        <v>10</v>
      </c>
      <c r="H3721" s="33">
        <f t="shared" si="628"/>
        <v>2011</v>
      </c>
      <c r="I3721" s="34">
        <v>3.57</v>
      </c>
      <c r="K3721" s="32">
        <v>36727</v>
      </c>
      <c r="L3721" s="33">
        <f t="shared" si="629"/>
        <v>7</v>
      </c>
      <c r="M3721" s="33">
        <f t="shared" si="630"/>
        <v>2000</v>
      </c>
      <c r="N3721" s="34">
        <v>30.94</v>
      </c>
      <c r="P3721" s="32">
        <v>37221</v>
      </c>
      <c r="Q3721" s="33">
        <f t="shared" si="631"/>
        <v>11</v>
      </c>
      <c r="R3721" s="33">
        <f t="shared" si="632"/>
        <v>2001</v>
      </c>
      <c r="S3721" s="34">
        <v>18.66</v>
      </c>
    </row>
    <row r="3722" spans="1:19">
      <c r="A3722" s="32">
        <v>39163</v>
      </c>
      <c r="B3722" s="33">
        <f t="shared" si="625"/>
        <v>3</v>
      </c>
      <c r="C3722" s="33">
        <f t="shared" si="626"/>
        <v>2007</v>
      </c>
      <c r="D3722" s="34">
        <v>1.036</v>
      </c>
      <c r="F3722" s="32">
        <v>40820</v>
      </c>
      <c r="G3722" s="33">
        <f t="shared" si="627"/>
        <v>10</v>
      </c>
      <c r="H3722" s="33">
        <f t="shared" si="628"/>
        <v>2011</v>
      </c>
      <c r="I3722" s="34">
        <v>3.56</v>
      </c>
      <c r="K3722" s="32">
        <v>36728</v>
      </c>
      <c r="L3722" s="33">
        <f t="shared" si="629"/>
        <v>7</v>
      </c>
      <c r="M3722" s="33">
        <f t="shared" si="630"/>
        <v>2000</v>
      </c>
      <c r="N3722" s="34">
        <v>28.56</v>
      </c>
      <c r="P3722" s="32">
        <v>37222</v>
      </c>
      <c r="Q3722" s="33">
        <f t="shared" si="631"/>
        <v>11</v>
      </c>
      <c r="R3722" s="33">
        <f t="shared" si="632"/>
        <v>2001</v>
      </c>
      <c r="S3722" s="34">
        <v>19.09</v>
      </c>
    </row>
    <row r="3723" spans="1:19">
      <c r="A3723" s="32">
        <v>39164</v>
      </c>
      <c r="B3723" s="33">
        <f t="shared" si="625"/>
        <v>3</v>
      </c>
      <c r="C3723" s="33">
        <f t="shared" si="626"/>
        <v>2007</v>
      </c>
      <c r="D3723" s="34">
        <v>1.0389999999999999</v>
      </c>
      <c r="F3723" s="32">
        <v>40821</v>
      </c>
      <c r="G3723" s="33">
        <f t="shared" si="627"/>
        <v>10</v>
      </c>
      <c r="H3723" s="33">
        <f t="shared" si="628"/>
        <v>2011</v>
      </c>
      <c r="I3723" s="34">
        <v>3.63</v>
      </c>
      <c r="K3723" s="32">
        <v>36731</v>
      </c>
      <c r="L3723" s="33">
        <f t="shared" si="629"/>
        <v>7</v>
      </c>
      <c r="M3723" s="33">
        <f t="shared" si="630"/>
        <v>2000</v>
      </c>
      <c r="N3723" s="34">
        <v>27.97</v>
      </c>
      <c r="P3723" s="32">
        <v>37223</v>
      </c>
      <c r="Q3723" s="33">
        <f t="shared" si="631"/>
        <v>11</v>
      </c>
      <c r="R3723" s="33">
        <f t="shared" si="632"/>
        <v>2001</v>
      </c>
      <c r="S3723" s="34">
        <v>18.809999999999999</v>
      </c>
    </row>
    <row r="3724" spans="1:19">
      <c r="A3724" s="32">
        <v>39167</v>
      </c>
      <c r="B3724" s="33">
        <f t="shared" si="625"/>
        <v>3</v>
      </c>
      <c r="C3724" s="33">
        <f t="shared" si="626"/>
        <v>2007</v>
      </c>
      <c r="D3724" s="34">
        <v>1.0589999999999999</v>
      </c>
      <c r="F3724" s="32">
        <v>40822</v>
      </c>
      <c r="G3724" s="33">
        <f t="shared" si="627"/>
        <v>10</v>
      </c>
      <c r="H3724" s="33">
        <f t="shared" si="628"/>
        <v>2011</v>
      </c>
      <c r="I3724" s="34">
        <v>3.49</v>
      </c>
      <c r="K3724" s="32">
        <v>36732</v>
      </c>
      <c r="L3724" s="33">
        <f t="shared" si="629"/>
        <v>7</v>
      </c>
      <c r="M3724" s="33">
        <f t="shared" si="630"/>
        <v>2000</v>
      </c>
      <c r="N3724" s="34">
        <v>27.89</v>
      </c>
      <c r="P3724" s="32">
        <v>37224</v>
      </c>
      <c r="Q3724" s="33">
        <f t="shared" si="631"/>
        <v>11</v>
      </c>
      <c r="R3724" s="33">
        <f t="shared" si="632"/>
        <v>2001</v>
      </c>
      <c r="S3724" s="34">
        <v>18.54</v>
      </c>
    </row>
    <row r="3725" spans="1:19">
      <c r="A3725" s="32">
        <v>39168</v>
      </c>
      <c r="B3725" s="33">
        <f t="shared" si="625"/>
        <v>3</v>
      </c>
      <c r="C3725" s="33">
        <f t="shared" si="626"/>
        <v>2007</v>
      </c>
      <c r="D3725" s="34">
        <v>1.0640000000000001</v>
      </c>
      <c r="F3725" s="32">
        <v>40823</v>
      </c>
      <c r="G3725" s="33">
        <f t="shared" si="627"/>
        <v>10</v>
      </c>
      <c r="H3725" s="33">
        <f t="shared" si="628"/>
        <v>2011</v>
      </c>
      <c r="I3725" s="34">
        <v>3.4</v>
      </c>
      <c r="K3725" s="32">
        <v>36733</v>
      </c>
      <c r="L3725" s="33">
        <f t="shared" si="629"/>
        <v>7</v>
      </c>
      <c r="M3725" s="33">
        <f t="shared" si="630"/>
        <v>2000</v>
      </c>
      <c r="N3725" s="34">
        <v>27.81</v>
      </c>
      <c r="P3725" s="32">
        <v>37225</v>
      </c>
      <c r="Q3725" s="33">
        <f t="shared" si="631"/>
        <v>11</v>
      </c>
      <c r="R3725" s="33">
        <f t="shared" si="632"/>
        <v>2001</v>
      </c>
      <c r="S3725" s="34">
        <v>18.920000000000002</v>
      </c>
    </row>
    <row r="3726" spans="1:19">
      <c r="A3726" s="32">
        <v>39169</v>
      </c>
      <c r="B3726" s="33">
        <f t="shared" si="625"/>
        <v>3</v>
      </c>
      <c r="C3726" s="33">
        <f t="shared" si="626"/>
        <v>2007</v>
      </c>
      <c r="D3726" s="34">
        <v>1.0860000000000001</v>
      </c>
      <c r="F3726" s="32">
        <v>40826</v>
      </c>
      <c r="G3726" s="33">
        <f t="shared" si="627"/>
        <v>10</v>
      </c>
      <c r="H3726" s="33">
        <f t="shared" si="628"/>
        <v>2011</v>
      </c>
      <c r="I3726" s="34">
        <v>3.41</v>
      </c>
      <c r="K3726" s="32">
        <v>36734</v>
      </c>
      <c r="L3726" s="33">
        <f t="shared" si="629"/>
        <v>7</v>
      </c>
      <c r="M3726" s="33">
        <f t="shared" si="630"/>
        <v>2000</v>
      </c>
      <c r="N3726" s="34">
        <v>28.21</v>
      </c>
      <c r="P3726" s="32">
        <v>37228</v>
      </c>
      <c r="Q3726" s="33">
        <f t="shared" si="631"/>
        <v>12</v>
      </c>
      <c r="R3726" s="33">
        <f t="shared" si="632"/>
        <v>2001</v>
      </c>
      <c r="S3726" s="34">
        <v>20</v>
      </c>
    </row>
    <row r="3727" spans="1:19">
      <c r="A3727" s="32">
        <v>39170</v>
      </c>
      <c r="B3727" s="33">
        <f t="shared" si="625"/>
        <v>3</v>
      </c>
      <c r="C3727" s="33">
        <f t="shared" si="626"/>
        <v>2007</v>
      </c>
      <c r="D3727" s="34">
        <v>1.109</v>
      </c>
      <c r="F3727" s="32">
        <v>40827</v>
      </c>
      <c r="G3727" s="33">
        <f t="shared" si="627"/>
        <v>10</v>
      </c>
      <c r="H3727" s="33">
        <f t="shared" si="628"/>
        <v>2011</v>
      </c>
      <c r="I3727" s="34">
        <v>3.52</v>
      </c>
      <c r="K3727" s="32">
        <v>36735</v>
      </c>
      <c r="L3727" s="33">
        <f t="shared" si="629"/>
        <v>7</v>
      </c>
      <c r="M3727" s="33">
        <f t="shared" si="630"/>
        <v>2000</v>
      </c>
      <c r="N3727" s="34">
        <v>28.22</v>
      </c>
      <c r="P3727" s="32">
        <v>37229</v>
      </c>
      <c r="Q3727" s="33">
        <f t="shared" si="631"/>
        <v>12</v>
      </c>
      <c r="R3727" s="33">
        <f t="shared" si="632"/>
        <v>2001</v>
      </c>
      <c r="S3727" s="34">
        <v>19.28</v>
      </c>
    </row>
    <row r="3728" spans="1:19">
      <c r="A3728" s="32">
        <v>39171</v>
      </c>
      <c r="B3728" s="33">
        <f t="shared" si="625"/>
        <v>3</v>
      </c>
      <c r="C3728" s="33">
        <f t="shared" si="626"/>
        <v>2007</v>
      </c>
      <c r="D3728" s="34">
        <v>1.095</v>
      </c>
      <c r="F3728" s="32">
        <v>40828</v>
      </c>
      <c r="G3728" s="33">
        <f t="shared" si="627"/>
        <v>10</v>
      </c>
      <c r="H3728" s="33">
        <f t="shared" si="628"/>
        <v>2011</v>
      </c>
      <c r="I3728" s="34">
        <v>3.54</v>
      </c>
      <c r="K3728" s="32">
        <v>36738</v>
      </c>
      <c r="L3728" s="33">
        <f t="shared" si="629"/>
        <v>7</v>
      </c>
      <c r="M3728" s="33">
        <f t="shared" si="630"/>
        <v>2000</v>
      </c>
      <c r="N3728" s="34">
        <v>27.5</v>
      </c>
      <c r="P3728" s="32">
        <v>37230</v>
      </c>
      <c r="Q3728" s="33">
        <f t="shared" si="631"/>
        <v>12</v>
      </c>
      <c r="R3728" s="33">
        <f t="shared" si="632"/>
        <v>2001</v>
      </c>
      <c r="S3728" s="34">
        <v>19.27</v>
      </c>
    </row>
    <row r="3729" spans="1:19">
      <c r="A3729" s="32">
        <v>39174</v>
      </c>
      <c r="B3729" s="33">
        <f t="shared" si="625"/>
        <v>4</v>
      </c>
      <c r="C3729" s="33">
        <f t="shared" si="626"/>
        <v>2007</v>
      </c>
      <c r="D3729" s="34">
        <v>1.083</v>
      </c>
      <c r="F3729" s="32">
        <v>40829</v>
      </c>
      <c r="G3729" s="33">
        <f t="shared" si="627"/>
        <v>10</v>
      </c>
      <c r="H3729" s="33">
        <f t="shared" si="628"/>
        <v>2011</v>
      </c>
      <c r="I3729" s="34">
        <v>3.42</v>
      </c>
      <c r="K3729" s="32">
        <v>36739</v>
      </c>
      <c r="L3729" s="33">
        <f t="shared" si="629"/>
        <v>8</v>
      </c>
      <c r="M3729" s="33">
        <f t="shared" si="630"/>
        <v>2000</v>
      </c>
      <c r="N3729" s="34">
        <v>27.85</v>
      </c>
      <c r="P3729" s="32">
        <v>37231</v>
      </c>
      <c r="Q3729" s="33">
        <f t="shared" si="631"/>
        <v>12</v>
      </c>
      <c r="R3729" s="33">
        <f t="shared" si="632"/>
        <v>2001</v>
      </c>
      <c r="S3729" s="34">
        <v>18.57</v>
      </c>
    </row>
    <row r="3730" spans="1:19">
      <c r="A3730" s="32">
        <v>39175</v>
      </c>
      <c r="B3730" s="33">
        <f t="shared" si="625"/>
        <v>4</v>
      </c>
      <c r="C3730" s="33">
        <f t="shared" si="626"/>
        <v>2007</v>
      </c>
      <c r="D3730" s="34">
        <v>1.0640000000000001</v>
      </c>
      <c r="F3730" s="32">
        <v>40830</v>
      </c>
      <c r="G3730" s="33">
        <f t="shared" si="627"/>
        <v>10</v>
      </c>
      <c r="H3730" s="33">
        <f t="shared" si="628"/>
        <v>2011</v>
      </c>
      <c r="I3730" s="34">
        <v>3.49</v>
      </c>
      <c r="K3730" s="32">
        <v>36740</v>
      </c>
      <c r="L3730" s="33">
        <f t="shared" si="629"/>
        <v>8</v>
      </c>
      <c r="M3730" s="33">
        <f t="shared" si="630"/>
        <v>2000</v>
      </c>
      <c r="N3730" s="34">
        <v>28.27</v>
      </c>
      <c r="P3730" s="32">
        <v>37232</v>
      </c>
      <c r="Q3730" s="33">
        <f t="shared" si="631"/>
        <v>12</v>
      </c>
      <c r="R3730" s="33">
        <f t="shared" si="632"/>
        <v>2001</v>
      </c>
      <c r="S3730" s="34">
        <v>17.809999999999999</v>
      </c>
    </row>
    <row r="3731" spans="1:19">
      <c r="A3731" s="32">
        <v>39176</v>
      </c>
      <c r="B3731" s="33">
        <f t="shared" si="625"/>
        <v>4</v>
      </c>
      <c r="C3731" s="33">
        <f t="shared" si="626"/>
        <v>2007</v>
      </c>
      <c r="D3731" s="34">
        <v>1.0640000000000001</v>
      </c>
      <c r="F3731" s="32">
        <v>40833</v>
      </c>
      <c r="G3731" s="33">
        <f t="shared" si="627"/>
        <v>10</v>
      </c>
      <c r="H3731" s="33">
        <f t="shared" si="628"/>
        <v>2011</v>
      </c>
      <c r="I3731" s="34">
        <v>3.72</v>
      </c>
      <c r="K3731" s="32">
        <v>36741</v>
      </c>
      <c r="L3731" s="33">
        <f t="shared" si="629"/>
        <v>8</v>
      </c>
      <c r="M3731" s="33">
        <f t="shared" si="630"/>
        <v>2000</v>
      </c>
      <c r="N3731" s="34">
        <v>28.92</v>
      </c>
      <c r="P3731" s="32">
        <v>37235</v>
      </c>
      <c r="Q3731" s="33">
        <f t="shared" si="631"/>
        <v>12</v>
      </c>
      <c r="R3731" s="33">
        <f t="shared" si="632"/>
        <v>2001</v>
      </c>
      <c r="S3731" s="34">
        <v>18.03</v>
      </c>
    </row>
    <row r="3732" spans="1:19">
      <c r="A3732" s="32">
        <v>39177</v>
      </c>
      <c r="B3732" s="33">
        <f t="shared" si="625"/>
        <v>4</v>
      </c>
      <c r="C3732" s="33">
        <f t="shared" si="626"/>
        <v>2007</v>
      </c>
      <c r="D3732" s="34">
        <v>1.0660000000000001</v>
      </c>
      <c r="F3732" s="32">
        <v>40834</v>
      </c>
      <c r="G3732" s="33">
        <f t="shared" si="627"/>
        <v>10</v>
      </c>
      <c r="H3732" s="33">
        <f t="shared" si="628"/>
        <v>2011</v>
      </c>
      <c r="I3732" s="34">
        <v>3.63</v>
      </c>
      <c r="K3732" s="32">
        <v>36742</v>
      </c>
      <c r="L3732" s="33">
        <f t="shared" si="629"/>
        <v>8</v>
      </c>
      <c r="M3732" s="33">
        <f t="shared" si="630"/>
        <v>2000</v>
      </c>
      <c r="N3732" s="34">
        <v>29.94</v>
      </c>
      <c r="P3732" s="32">
        <v>37236</v>
      </c>
      <c r="Q3732" s="33">
        <f t="shared" si="631"/>
        <v>12</v>
      </c>
      <c r="R3732" s="33">
        <f t="shared" si="632"/>
        <v>2001</v>
      </c>
      <c r="S3732" s="34">
        <v>17.61</v>
      </c>
    </row>
    <row r="3733" spans="1:19">
      <c r="A3733" s="32">
        <v>39181</v>
      </c>
      <c r="B3733" s="33">
        <f t="shared" si="625"/>
        <v>4</v>
      </c>
      <c r="C3733" s="33">
        <f t="shared" si="626"/>
        <v>2007</v>
      </c>
      <c r="D3733" s="34">
        <v>1.0589999999999999</v>
      </c>
      <c r="F3733" s="32">
        <v>40835</v>
      </c>
      <c r="G3733" s="33">
        <f t="shared" si="627"/>
        <v>10</v>
      </c>
      <c r="H3733" s="33">
        <f t="shared" si="628"/>
        <v>2011</v>
      </c>
      <c r="I3733" s="34">
        <v>3.59</v>
      </c>
      <c r="K3733" s="32">
        <v>36745</v>
      </c>
      <c r="L3733" s="33">
        <f t="shared" si="629"/>
        <v>8</v>
      </c>
      <c r="M3733" s="33">
        <f t="shared" si="630"/>
        <v>2000</v>
      </c>
      <c r="N3733" s="34">
        <v>28.93</v>
      </c>
      <c r="P3733" s="32">
        <v>37237</v>
      </c>
      <c r="Q3733" s="33">
        <f t="shared" si="631"/>
        <v>12</v>
      </c>
      <c r="R3733" s="33">
        <f t="shared" si="632"/>
        <v>2001</v>
      </c>
      <c r="S3733" s="34">
        <v>18.13</v>
      </c>
    </row>
    <row r="3734" spans="1:19">
      <c r="A3734" s="32">
        <v>39182</v>
      </c>
      <c r="B3734" s="33">
        <f t="shared" si="625"/>
        <v>4</v>
      </c>
      <c r="C3734" s="33">
        <f t="shared" si="626"/>
        <v>2007</v>
      </c>
      <c r="D3734" s="34">
        <v>1.0669999999999999</v>
      </c>
      <c r="F3734" s="32">
        <v>40836</v>
      </c>
      <c r="G3734" s="33">
        <f t="shared" si="627"/>
        <v>10</v>
      </c>
      <c r="H3734" s="33">
        <f t="shared" si="628"/>
        <v>2011</v>
      </c>
      <c r="I3734" s="34">
        <v>3.61</v>
      </c>
      <c r="K3734" s="32">
        <v>36746</v>
      </c>
      <c r="L3734" s="33">
        <f t="shared" si="629"/>
        <v>8</v>
      </c>
      <c r="M3734" s="33">
        <f t="shared" si="630"/>
        <v>2000</v>
      </c>
      <c r="N3734" s="34">
        <v>29.26</v>
      </c>
      <c r="P3734" s="32">
        <v>37238</v>
      </c>
      <c r="Q3734" s="33">
        <f t="shared" si="631"/>
        <v>12</v>
      </c>
      <c r="R3734" s="33">
        <f t="shared" si="632"/>
        <v>2001</v>
      </c>
      <c r="S3734" s="34">
        <v>17.8</v>
      </c>
    </row>
    <row r="3735" spans="1:19">
      <c r="A3735" s="32">
        <v>39183</v>
      </c>
      <c r="B3735" s="33">
        <f t="shared" si="625"/>
        <v>4</v>
      </c>
      <c r="C3735" s="33">
        <f t="shared" si="626"/>
        <v>2007</v>
      </c>
      <c r="D3735" s="34">
        <v>1.0780000000000001</v>
      </c>
      <c r="F3735" s="32">
        <v>40837</v>
      </c>
      <c r="G3735" s="33">
        <f t="shared" si="627"/>
        <v>10</v>
      </c>
      <c r="H3735" s="33">
        <f t="shared" si="628"/>
        <v>2011</v>
      </c>
      <c r="I3735" s="34">
        <v>3.54</v>
      </c>
      <c r="K3735" s="32">
        <v>36747</v>
      </c>
      <c r="L3735" s="33">
        <f t="shared" si="629"/>
        <v>8</v>
      </c>
      <c r="M3735" s="33">
        <f t="shared" si="630"/>
        <v>2000</v>
      </c>
      <c r="N3735" s="34">
        <v>30.38</v>
      </c>
      <c r="P3735" s="32">
        <v>37239</v>
      </c>
      <c r="Q3735" s="33">
        <f t="shared" si="631"/>
        <v>12</v>
      </c>
      <c r="R3735" s="33">
        <f t="shared" si="632"/>
        <v>2001</v>
      </c>
      <c r="S3735" s="34">
        <v>18.54</v>
      </c>
    </row>
    <row r="3736" spans="1:19">
      <c r="A3736" s="32">
        <v>39184</v>
      </c>
      <c r="B3736" s="33">
        <f t="shared" si="625"/>
        <v>4</v>
      </c>
      <c r="C3736" s="33">
        <f t="shared" si="626"/>
        <v>2007</v>
      </c>
      <c r="D3736" s="34">
        <v>1.1080000000000001</v>
      </c>
      <c r="F3736" s="32">
        <v>40840</v>
      </c>
      <c r="G3736" s="33">
        <f t="shared" si="627"/>
        <v>10</v>
      </c>
      <c r="H3736" s="33">
        <f t="shared" si="628"/>
        <v>2011</v>
      </c>
      <c r="I3736" s="34">
        <v>3.61</v>
      </c>
      <c r="K3736" s="32">
        <v>36748</v>
      </c>
      <c r="L3736" s="33">
        <f t="shared" si="629"/>
        <v>8</v>
      </c>
      <c r="M3736" s="33">
        <f t="shared" si="630"/>
        <v>2000</v>
      </c>
      <c r="N3736" s="34">
        <v>31.09</v>
      </c>
      <c r="P3736" s="32">
        <v>37242</v>
      </c>
      <c r="Q3736" s="33">
        <f t="shared" si="631"/>
        <v>12</v>
      </c>
      <c r="R3736" s="33">
        <f t="shared" si="632"/>
        <v>2001</v>
      </c>
      <c r="S3736" s="34">
        <v>18.579999999999998</v>
      </c>
    </row>
    <row r="3737" spans="1:19">
      <c r="A3737" s="32">
        <v>39185</v>
      </c>
      <c r="B3737" s="33">
        <f t="shared" si="625"/>
        <v>4</v>
      </c>
      <c r="C3737" s="33">
        <f t="shared" si="626"/>
        <v>2007</v>
      </c>
      <c r="D3737" s="34">
        <v>1.1120000000000001</v>
      </c>
      <c r="F3737" s="32">
        <v>40841</v>
      </c>
      <c r="G3737" s="33">
        <f t="shared" si="627"/>
        <v>10</v>
      </c>
      <c r="H3737" s="33">
        <f t="shared" si="628"/>
        <v>2011</v>
      </c>
      <c r="I3737" s="34">
        <v>3.62</v>
      </c>
      <c r="K3737" s="32">
        <v>36749</v>
      </c>
      <c r="L3737" s="33">
        <f t="shared" si="629"/>
        <v>8</v>
      </c>
      <c r="M3737" s="33">
        <f t="shared" si="630"/>
        <v>2000</v>
      </c>
      <c r="N3737" s="34">
        <v>31.02</v>
      </c>
      <c r="P3737" s="32">
        <v>37243</v>
      </c>
      <c r="Q3737" s="33">
        <f t="shared" si="631"/>
        <v>12</v>
      </c>
      <c r="R3737" s="33">
        <f t="shared" si="632"/>
        <v>2001</v>
      </c>
      <c r="S3737" s="34">
        <v>18.510000000000002</v>
      </c>
    </row>
    <row r="3738" spans="1:19">
      <c r="A3738" s="32">
        <v>39188</v>
      </c>
      <c r="B3738" s="33">
        <f t="shared" si="625"/>
        <v>4</v>
      </c>
      <c r="C3738" s="33">
        <f t="shared" si="626"/>
        <v>2007</v>
      </c>
      <c r="D3738" s="34">
        <v>1.1080000000000001</v>
      </c>
      <c r="F3738" s="32">
        <v>40842</v>
      </c>
      <c r="G3738" s="33">
        <f t="shared" si="627"/>
        <v>10</v>
      </c>
      <c r="H3738" s="33">
        <f t="shared" si="628"/>
        <v>2011</v>
      </c>
      <c r="I3738" s="34">
        <v>3.65</v>
      </c>
      <c r="K3738" s="32">
        <v>36752</v>
      </c>
      <c r="L3738" s="33">
        <f t="shared" si="629"/>
        <v>8</v>
      </c>
      <c r="M3738" s="33">
        <f t="shared" si="630"/>
        <v>2000</v>
      </c>
      <c r="N3738" s="34">
        <v>31.92</v>
      </c>
      <c r="P3738" s="32">
        <v>37244</v>
      </c>
      <c r="Q3738" s="33">
        <f t="shared" si="631"/>
        <v>12</v>
      </c>
      <c r="R3738" s="33">
        <f t="shared" si="632"/>
        <v>2001</v>
      </c>
      <c r="S3738" s="34">
        <v>19.03</v>
      </c>
    </row>
    <row r="3739" spans="1:19">
      <c r="A3739" s="32">
        <v>39189</v>
      </c>
      <c r="B3739" s="33">
        <f t="shared" si="625"/>
        <v>4</v>
      </c>
      <c r="C3739" s="33">
        <f t="shared" si="626"/>
        <v>2007</v>
      </c>
      <c r="D3739" s="34">
        <v>1.1040000000000001</v>
      </c>
      <c r="F3739" s="32">
        <v>40843</v>
      </c>
      <c r="G3739" s="33">
        <f t="shared" si="627"/>
        <v>10</v>
      </c>
      <c r="H3739" s="33">
        <f t="shared" si="628"/>
        <v>2011</v>
      </c>
      <c r="I3739" s="34">
        <v>3.59</v>
      </c>
      <c r="K3739" s="32">
        <v>36753</v>
      </c>
      <c r="L3739" s="33">
        <f t="shared" si="629"/>
        <v>8</v>
      </c>
      <c r="M3739" s="33">
        <f t="shared" si="630"/>
        <v>2000</v>
      </c>
      <c r="N3739" s="34">
        <v>31.43</v>
      </c>
      <c r="P3739" s="32">
        <v>37245</v>
      </c>
      <c r="Q3739" s="33">
        <f t="shared" si="631"/>
        <v>12</v>
      </c>
      <c r="R3739" s="33">
        <f t="shared" si="632"/>
        <v>2001</v>
      </c>
      <c r="S3739" s="34">
        <v>18.87</v>
      </c>
    </row>
    <row r="3740" spans="1:19">
      <c r="A3740" s="32">
        <v>39190</v>
      </c>
      <c r="B3740" s="33">
        <f t="shared" si="625"/>
        <v>4</v>
      </c>
      <c r="C3740" s="33">
        <f t="shared" si="626"/>
        <v>2007</v>
      </c>
      <c r="D3740" s="34">
        <v>1.1060000000000001</v>
      </c>
      <c r="F3740" s="32">
        <v>40844</v>
      </c>
      <c r="G3740" s="33">
        <f t="shared" si="627"/>
        <v>10</v>
      </c>
      <c r="H3740" s="33">
        <f t="shared" si="628"/>
        <v>2011</v>
      </c>
      <c r="I3740" s="34">
        <v>3.63</v>
      </c>
      <c r="K3740" s="32">
        <v>36754</v>
      </c>
      <c r="L3740" s="33">
        <f t="shared" si="629"/>
        <v>8</v>
      </c>
      <c r="M3740" s="33">
        <f t="shared" si="630"/>
        <v>2000</v>
      </c>
      <c r="N3740" s="34">
        <v>31.91</v>
      </c>
      <c r="P3740" s="32">
        <v>37246</v>
      </c>
      <c r="Q3740" s="33">
        <f t="shared" si="631"/>
        <v>12</v>
      </c>
      <c r="R3740" s="33">
        <f t="shared" si="632"/>
        <v>2001</v>
      </c>
      <c r="S3740" s="34">
        <v>18.73</v>
      </c>
    </row>
    <row r="3741" spans="1:19">
      <c r="A3741" s="32">
        <v>39191</v>
      </c>
      <c r="B3741" s="33">
        <f t="shared" si="625"/>
        <v>4</v>
      </c>
      <c r="C3741" s="33">
        <f t="shared" si="626"/>
        <v>2007</v>
      </c>
      <c r="D3741" s="34">
        <v>1.115</v>
      </c>
      <c r="F3741" s="32">
        <v>40847</v>
      </c>
      <c r="G3741" s="33">
        <f t="shared" si="627"/>
        <v>10</v>
      </c>
      <c r="H3741" s="33">
        <f t="shared" si="628"/>
        <v>2011</v>
      </c>
      <c r="I3741" s="34">
        <v>3.66</v>
      </c>
      <c r="K3741" s="32">
        <v>36755</v>
      </c>
      <c r="L3741" s="33">
        <f t="shared" si="629"/>
        <v>8</v>
      </c>
      <c r="M3741" s="33">
        <f t="shared" si="630"/>
        <v>2000</v>
      </c>
      <c r="N3741" s="34">
        <v>31.88</v>
      </c>
      <c r="P3741" s="32">
        <v>37249</v>
      </c>
      <c r="Q3741" s="33">
        <f t="shared" si="631"/>
        <v>12</v>
      </c>
      <c r="R3741" s="33">
        <f t="shared" si="632"/>
        <v>2001</v>
      </c>
      <c r="S3741" s="34">
        <v>18.649999999999999</v>
      </c>
    </row>
    <row r="3742" spans="1:19">
      <c r="A3742" s="32">
        <v>39192</v>
      </c>
      <c r="B3742" s="33">
        <f t="shared" si="625"/>
        <v>4</v>
      </c>
      <c r="C3742" s="33">
        <f t="shared" si="626"/>
        <v>2007</v>
      </c>
      <c r="D3742" s="34">
        <v>1.123</v>
      </c>
      <c r="F3742" s="32">
        <v>40848</v>
      </c>
      <c r="G3742" s="33">
        <f t="shared" si="627"/>
        <v>11</v>
      </c>
      <c r="H3742" s="33">
        <f t="shared" si="628"/>
        <v>2011</v>
      </c>
      <c r="I3742" s="34">
        <v>3.49</v>
      </c>
      <c r="K3742" s="32">
        <v>36756</v>
      </c>
      <c r="L3742" s="33">
        <f t="shared" si="629"/>
        <v>8</v>
      </c>
      <c r="M3742" s="33">
        <f t="shared" si="630"/>
        <v>2000</v>
      </c>
      <c r="N3742" s="34">
        <v>31.97</v>
      </c>
      <c r="P3742" s="32">
        <v>37252</v>
      </c>
      <c r="Q3742" s="33">
        <f t="shared" si="631"/>
        <v>12</v>
      </c>
      <c r="R3742" s="33">
        <f t="shared" si="632"/>
        <v>2001</v>
      </c>
      <c r="S3742" s="34">
        <v>18.87</v>
      </c>
    </row>
    <row r="3743" spans="1:19">
      <c r="A3743" s="32">
        <v>39195</v>
      </c>
      <c r="B3743" s="33">
        <f t="shared" si="625"/>
        <v>4</v>
      </c>
      <c r="C3743" s="33">
        <f t="shared" si="626"/>
        <v>2007</v>
      </c>
      <c r="D3743" s="34">
        <v>1.141</v>
      </c>
      <c r="F3743" s="32">
        <v>40849</v>
      </c>
      <c r="G3743" s="33">
        <f t="shared" si="627"/>
        <v>11</v>
      </c>
      <c r="H3743" s="33">
        <f t="shared" si="628"/>
        <v>2011</v>
      </c>
      <c r="I3743" s="34">
        <v>3.39</v>
      </c>
      <c r="K3743" s="32">
        <v>36759</v>
      </c>
      <c r="L3743" s="33">
        <f t="shared" si="629"/>
        <v>8</v>
      </c>
      <c r="M3743" s="33">
        <f t="shared" si="630"/>
        <v>2000</v>
      </c>
      <c r="N3743" s="34">
        <v>32.42</v>
      </c>
      <c r="P3743" s="32">
        <v>37253</v>
      </c>
      <c r="Q3743" s="33">
        <f t="shared" si="631"/>
        <v>12</v>
      </c>
      <c r="R3743" s="33">
        <f t="shared" si="632"/>
        <v>2001</v>
      </c>
      <c r="S3743" s="34">
        <v>19.77</v>
      </c>
    </row>
    <row r="3744" spans="1:19">
      <c r="A3744" s="32">
        <v>39196</v>
      </c>
      <c r="B3744" s="33">
        <f t="shared" si="625"/>
        <v>4</v>
      </c>
      <c r="C3744" s="33">
        <f t="shared" si="626"/>
        <v>2007</v>
      </c>
      <c r="D3744" s="34">
        <v>1.143</v>
      </c>
      <c r="F3744" s="32">
        <v>40850</v>
      </c>
      <c r="G3744" s="33">
        <f t="shared" si="627"/>
        <v>11</v>
      </c>
      <c r="H3744" s="33">
        <f t="shared" si="628"/>
        <v>2011</v>
      </c>
      <c r="I3744" s="34">
        <v>3.39</v>
      </c>
      <c r="K3744" s="32">
        <v>36760</v>
      </c>
      <c r="L3744" s="33">
        <f t="shared" si="629"/>
        <v>8</v>
      </c>
      <c r="M3744" s="33">
        <f t="shared" si="630"/>
        <v>2000</v>
      </c>
      <c r="N3744" s="34">
        <v>31.24</v>
      </c>
      <c r="P3744" s="32">
        <v>37256</v>
      </c>
      <c r="Q3744" s="33">
        <f t="shared" si="631"/>
        <v>12</v>
      </c>
      <c r="R3744" s="33">
        <f t="shared" si="632"/>
        <v>2001</v>
      </c>
      <c r="S3744" s="34">
        <v>19.350000000000001</v>
      </c>
    </row>
    <row r="3745" spans="1:19">
      <c r="A3745" s="32">
        <v>39197</v>
      </c>
      <c r="B3745" s="33">
        <f t="shared" si="625"/>
        <v>4</v>
      </c>
      <c r="C3745" s="33">
        <f t="shared" si="626"/>
        <v>2007</v>
      </c>
      <c r="D3745" s="34">
        <v>1.1599999999999999</v>
      </c>
      <c r="F3745" s="32">
        <v>40851</v>
      </c>
      <c r="G3745" s="33">
        <f t="shared" si="627"/>
        <v>11</v>
      </c>
      <c r="H3745" s="33">
        <f t="shared" si="628"/>
        <v>2011</v>
      </c>
      <c r="I3745" s="34">
        <v>3.44</v>
      </c>
      <c r="K3745" s="32">
        <v>36761</v>
      </c>
      <c r="L3745" s="33">
        <f t="shared" si="629"/>
        <v>8</v>
      </c>
      <c r="M3745" s="33">
        <f t="shared" si="630"/>
        <v>2000</v>
      </c>
      <c r="N3745" s="34">
        <v>31.23</v>
      </c>
      <c r="P3745" s="32">
        <v>37258</v>
      </c>
      <c r="Q3745" s="33">
        <f t="shared" si="631"/>
        <v>1</v>
      </c>
      <c r="R3745" s="33">
        <f t="shared" si="632"/>
        <v>2002</v>
      </c>
      <c r="S3745" s="34">
        <v>20.13</v>
      </c>
    </row>
    <row r="3746" spans="1:19">
      <c r="A3746" s="32">
        <v>39198</v>
      </c>
      <c r="B3746" s="33">
        <f t="shared" si="625"/>
        <v>4</v>
      </c>
      <c r="C3746" s="33">
        <f t="shared" si="626"/>
        <v>2007</v>
      </c>
      <c r="D3746" s="34">
        <v>1.149</v>
      </c>
      <c r="F3746" s="32">
        <v>40854</v>
      </c>
      <c r="G3746" s="33">
        <f t="shared" si="627"/>
        <v>11</v>
      </c>
      <c r="H3746" s="33">
        <f t="shared" si="628"/>
        <v>2011</v>
      </c>
      <c r="I3746" s="34">
        <v>3.35</v>
      </c>
      <c r="K3746" s="32">
        <v>36762</v>
      </c>
      <c r="L3746" s="33">
        <f t="shared" si="629"/>
        <v>8</v>
      </c>
      <c r="M3746" s="33">
        <f t="shared" si="630"/>
        <v>2000</v>
      </c>
      <c r="N3746" s="34">
        <v>33.409999999999997</v>
      </c>
      <c r="P3746" s="32">
        <v>37259</v>
      </c>
      <c r="Q3746" s="33">
        <f t="shared" si="631"/>
        <v>1</v>
      </c>
      <c r="R3746" s="33">
        <f t="shared" si="632"/>
        <v>2002</v>
      </c>
      <c r="S3746" s="34">
        <v>20.47</v>
      </c>
    </row>
    <row r="3747" spans="1:19">
      <c r="A3747" s="32">
        <v>39199</v>
      </c>
      <c r="B3747" s="33">
        <f t="shared" si="625"/>
        <v>4</v>
      </c>
      <c r="C3747" s="33">
        <f t="shared" si="626"/>
        <v>2007</v>
      </c>
      <c r="D3747" s="34">
        <v>1.157</v>
      </c>
      <c r="F3747" s="32">
        <v>40855</v>
      </c>
      <c r="G3747" s="33">
        <f t="shared" si="627"/>
        <v>11</v>
      </c>
      <c r="H3747" s="33">
        <f t="shared" si="628"/>
        <v>2011</v>
      </c>
      <c r="I3747" s="34">
        <v>3.42</v>
      </c>
      <c r="K3747" s="32">
        <v>36763</v>
      </c>
      <c r="L3747" s="33">
        <f t="shared" si="629"/>
        <v>8</v>
      </c>
      <c r="M3747" s="33">
        <f t="shared" si="630"/>
        <v>2000</v>
      </c>
      <c r="N3747" s="34">
        <v>34.01</v>
      </c>
      <c r="P3747" s="32">
        <v>37260</v>
      </c>
      <c r="Q3747" s="33">
        <f t="shared" si="631"/>
        <v>1</v>
      </c>
      <c r="R3747" s="33">
        <f t="shared" si="632"/>
        <v>2002</v>
      </c>
      <c r="S3747" s="34">
        <v>21.2</v>
      </c>
    </row>
    <row r="3748" spans="1:19">
      <c r="A3748" s="32">
        <v>39202</v>
      </c>
      <c r="B3748" s="33">
        <f t="shared" ref="B3748:B3811" si="633">+MONTH(A3748)</f>
        <v>4</v>
      </c>
      <c r="C3748" s="33">
        <f t="shared" ref="C3748:C3811" si="634">+YEAR(A3748)</f>
        <v>2007</v>
      </c>
      <c r="D3748" s="34">
        <v>1.163</v>
      </c>
      <c r="F3748" s="32">
        <v>40856</v>
      </c>
      <c r="G3748" s="33">
        <f t="shared" ref="G3748:G3811" si="635">+MONTH(F3748)</f>
        <v>11</v>
      </c>
      <c r="H3748" s="33">
        <f t="shared" ref="H3748:H3811" si="636">+YEAR(F3748)</f>
        <v>2011</v>
      </c>
      <c r="I3748" s="34">
        <v>3.55</v>
      </c>
      <c r="K3748" s="32">
        <v>36766</v>
      </c>
      <c r="L3748" s="33">
        <f t="shared" ref="L3748:L3811" si="637">+MONTH(K3748)</f>
        <v>8</v>
      </c>
      <c r="M3748" s="33">
        <f t="shared" ref="M3748:M3811" si="638">+YEAR(K3748)</f>
        <v>2000</v>
      </c>
      <c r="N3748" s="34">
        <v>32.92</v>
      </c>
      <c r="P3748" s="32">
        <v>37263</v>
      </c>
      <c r="Q3748" s="33">
        <f t="shared" ref="Q3748:Q3811" si="639">+MONTH(P3748)</f>
        <v>1</v>
      </c>
      <c r="R3748" s="33">
        <f t="shared" si="632"/>
        <v>2002</v>
      </c>
      <c r="S3748" s="34">
        <v>21.08</v>
      </c>
    </row>
    <row r="3749" spans="1:19">
      <c r="A3749" s="32">
        <v>39203</v>
      </c>
      <c r="B3749" s="33">
        <f t="shared" si="633"/>
        <v>5</v>
      </c>
      <c r="C3749" s="33">
        <f t="shared" si="634"/>
        <v>2007</v>
      </c>
      <c r="D3749" s="34">
        <v>1.1579999999999999</v>
      </c>
      <c r="F3749" s="32">
        <v>40857</v>
      </c>
      <c r="G3749" s="33">
        <f t="shared" si="635"/>
        <v>11</v>
      </c>
      <c r="H3749" s="33">
        <f t="shared" si="636"/>
        <v>2011</v>
      </c>
      <c r="I3749" s="34">
        <v>3.48</v>
      </c>
      <c r="K3749" s="32">
        <v>36767</v>
      </c>
      <c r="L3749" s="33">
        <f t="shared" si="637"/>
        <v>8</v>
      </c>
      <c r="M3749" s="33">
        <f t="shared" si="638"/>
        <v>2000</v>
      </c>
      <c r="N3749" s="34">
        <v>32.729999999999997</v>
      </c>
      <c r="P3749" s="32">
        <v>37264</v>
      </c>
      <c r="Q3749" s="33">
        <f t="shared" si="639"/>
        <v>1</v>
      </c>
      <c r="R3749" s="33">
        <f t="shared" ref="R3749:R3812" si="640">+YEAR(P3749)</f>
        <v>2002</v>
      </c>
      <c r="S3749" s="34">
        <v>21.03</v>
      </c>
    </row>
    <row r="3750" spans="1:19">
      <c r="A3750" s="32">
        <v>39204</v>
      </c>
      <c r="B3750" s="33">
        <f t="shared" si="633"/>
        <v>5</v>
      </c>
      <c r="C3750" s="33">
        <f t="shared" si="634"/>
        <v>2007</v>
      </c>
      <c r="D3750" s="34">
        <v>1.1439999999999999</v>
      </c>
      <c r="F3750" s="32">
        <v>40858</v>
      </c>
      <c r="G3750" s="33">
        <f t="shared" si="635"/>
        <v>11</v>
      </c>
      <c r="H3750" s="33">
        <f t="shared" si="636"/>
        <v>2011</v>
      </c>
      <c r="I3750" s="34">
        <v>3.29</v>
      </c>
      <c r="K3750" s="32">
        <v>36768</v>
      </c>
      <c r="L3750" s="33">
        <f t="shared" si="637"/>
        <v>8</v>
      </c>
      <c r="M3750" s="33">
        <f t="shared" si="638"/>
        <v>2000</v>
      </c>
      <c r="N3750" s="34">
        <v>33.25</v>
      </c>
      <c r="P3750" s="32">
        <v>37265</v>
      </c>
      <c r="Q3750" s="33">
        <f t="shared" si="639"/>
        <v>1</v>
      </c>
      <c r="R3750" s="33">
        <f t="shared" si="640"/>
        <v>2002</v>
      </c>
      <c r="S3750" s="34">
        <v>20.21</v>
      </c>
    </row>
    <row r="3751" spans="1:19">
      <c r="A3751" s="32">
        <v>39205</v>
      </c>
      <c r="B3751" s="33">
        <f t="shared" si="633"/>
        <v>5</v>
      </c>
      <c r="C3751" s="33">
        <f t="shared" si="634"/>
        <v>2007</v>
      </c>
      <c r="D3751" s="34">
        <v>1.135</v>
      </c>
      <c r="F3751" s="32">
        <v>40861</v>
      </c>
      <c r="G3751" s="33">
        <f t="shared" si="635"/>
        <v>11</v>
      </c>
      <c r="H3751" s="33">
        <f t="shared" si="636"/>
        <v>2011</v>
      </c>
      <c r="I3751" s="34">
        <v>3.17</v>
      </c>
      <c r="K3751" s="32">
        <v>36769</v>
      </c>
      <c r="L3751" s="33">
        <f t="shared" si="637"/>
        <v>8</v>
      </c>
      <c r="M3751" s="33">
        <f t="shared" si="638"/>
        <v>2000</v>
      </c>
      <c r="N3751" s="34">
        <v>33.090000000000003</v>
      </c>
      <c r="P3751" s="32">
        <v>37266</v>
      </c>
      <c r="Q3751" s="33">
        <f t="shared" si="639"/>
        <v>1</v>
      </c>
      <c r="R3751" s="33">
        <f t="shared" si="640"/>
        <v>2002</v>
      </c>
      <c r="S3751" s="34">
        <v>19.71</v>
      </c>
    </row>
    <row r="3752" spans="1:19">
      <c r="A3752" s="32">
        <v>39206</v>
      </c>
      <c r="B3752" s="33">
        <f t="shared" si="633"/>
        <v>5</v>
      </c>
      <c r="C3752" s="33">
        <f t="shared" si="634"/>
        <v>2007</v>
      </c>
      <c r="D3752" s="34">
        <v>1.1279999999999999</v>
      </c>
      <c r="F3752" s="32">
        <v>40862</v>
      </c>
      <c r="G3752" s="33">
        <f t="shared" si="635"/>
        <v>11</v>
      </c>
      <c r="H3752" s="33">
        <f t="shared" si="636"/>
        <v>2011</v>
      </c>
      <c r="I3752" s="34">
        <v>3.12</v>
      </c>
      <c r="K3752" s="32">
        <v>36770</v>
      </c>
      <c r="L3752" s="33">
        <f t="shared" si="637"/>
        <v>9</v>
      </c>
      <c r="M3752" s="33">
        <f t="shared" si="638"/>
        <v>2000</v>
      </c>
      <c r="N3752" s="34">
        <v>33.42</v>
      </c>
      <c r="P3752" s="32">
        <v>37267</v>
      </c>
      <c r="Q3752" s="33">
        <f t="shared" si="639"/>
        <v>1</v>
      </c>
      <c r="R3752" s="33">
        <f t="shared" si="640"/>
        <v>2002</v>
      </c>
      <c r="S3752" s="34">
        <v>20.079999999999998</v>
      </c>
    </row>
    <row r="3753" spans="1:19">
      <c r="A3753" s="32">
        <v>39209</v>
      </c>
      <c r="B3753" s="33">
        <f t="shared" si="633"/>
        <v>5</v>
      </c>
      <c r="C3753" s="33">
        <f t="shared" si="634"/>
        <v>2007</v>
      </c>
      <c r="D3753" s="34">
        <v>1.119</v>
      </c>
      <c r="F3753" s="32">
        <v>40863</v>
      </c>
      <c r="G3753" s="33">
        <f t="shared" si="635"/>
        <v>11</v>
      </c>
      <c r="H3753" s="33">
        <f t="shared" si="636"/>
        <v>2011</v>
      </c>
      <c r="I3753" s="34">
        <v>3.11</v>
      </c>
      <c r="K3753" s="32">
        <v>36774</v>
      </c>
      <c r="L3753" s="33">
        <f t="shared" si="637"/>
        <v>9</v>
      </c>
      <c r="M3753" s="33">
        <f t="shared" si="638"/>
        <v>2000</v>
      </c>
      <c r="N3753" s="34">
        <v>33.92</v>
      </c>
      <c r="P3753" s="32">
        <v>37270</v>
      </c>
      <c r="Q3753" s="33">
        <f t="shared" si="639"/>
        <v>1</v>
      </c>
      <c r="R3753" s="33">
        <f t="shared" si="640"/>
        <v>2002</v>
      </c>
      <c r="S3753" s="34">
        <v>18.89</v>
      </c>
    </row>
    <row r="3754" spans="1:19">
      <c r="A3754" s="32">
        <v>39210</v>
      </c>
      <c r="B3754" s="33">
        <f t="shared" si="633"/>
        <v>5</v>
      </c>
      <c r="C3754" s="33">
        <f t="shared" si="634"/>
        <v>2007</v>
      </c>
      <c r="D3754" s="34">
        <v>1.1259999999999999</v>
      </c>
      <c r="F3754" s="32">
        <v>40864</v>
      </c>
      <c r="G3754" s="33">
        <f t="shared" si="635"/>
        <v>11</v>
      </c>
      <c r="H3754" s="33">
        <f t="shared" si="636"/>
        <v>2011</v>
      </c>
      <c r="I3754" s="34">
        <v>3.11</v>
      </c>
      <c r="K3754" s="32">
        <v>36775</v>
      </c>
      <c r="L3754" s="33">
        <f t="shared" si="637"/>
        <v>9</v>
      </c>
      <c r="M3754" s="33">
        <f t="shared" si="638"/>
        <v>2000</v>
      </c>
      <c r="N3754" s="34">
        <v>34.97</v>
      </c>
      <c r="P3754" s="32">
        <v>37271</v>
      </c>
      <c r="Q3754" s="33">
        <f t="shared" si="639"/>
        <v>1</v>
      </c>
      <c r="R3754" s="33">
        <f t="shared" si="640"/>
        <v>2002</v>
      </c>
      <c r="S3754" s="34">
        <v>18.86</v>
      </c>
    </row>
    <row r="3755" spans="1:19">
      <c r="A3755" s="32">
        <v>39211</v>
      </c>
      <c r="B3755" s="33">
        <f t="shared" si="633"/>
        <v>5</v>
      </c>
      <c r="C3755" s="33">
        <f t="shared" si="634"/>
        <v>2007</v>
      </c>
      <c r="D3755" s="34">
        <v>1.1259999999999999</v>
      </c>
      <c r="F3755" s="32">
        <v>40865</v>
      </c>
      <c r="G3755" s="33">
        <f t="shared" si="635"/>
        <v>11</v>
      </c>
      <c r="H3755" s="33">
        <f t="shared" si="636"/>
        <v>2011</v>
      </c>
      <c r="I3755" s="34">
        <v>3.01</v>
      </c>
      <c r="K3755" s="32">
        <v>36776</v>
      </c>
      <c r="L3755" s="33">
        <f t="shared" si="637"/>
        <v>9</v>
      </c>
      <c r="M3755" s="33">
        <f t="shared" si="638"/>
        <v>2000</v>
      </c>
      <c r="N3755" s="34">
        <v>35.18</v>
      </c>
      <c r="P3755" s="32">
        <v>37272</v>
      </c>
      <c r="Q3755" s="33">
        <f t="shared" si="639"/>
        <v>1</v>
      </c>
      <c r="R3755" s="33">
        <f t="shared" si="640"/>
        <v>2002</v>
      </c>
      <c r="S3755" s="34">
        <v>18.5</v>
      </c>
    </row>
    <row r="3756" spans="1:19">
      <c r="A3756" s="32">
        <v>39212</v>
      </c>
      <c r="B3756" s="33">
        <f t="shared" si="633"/>
        <v>5</v>
      </c>
      <c r="C3756" s="33">
        <f t="shared" si="634"/>
        <v>2007</v>
      </c>
      <c r="D3756" s="34">
        <v>1.143</v>
      </c>
      <c r="F3756" s="32">
        <v>40868</v>
      </c>
      <c r="G3756" s="33">
        <f t="shared" si="635"/>
        <v>11</v>
      </c>
      <c r="H3756" s="33">
        <f t="shared" si="636"/>
        <v>2011</v>
      </c>
      <c r="I3756" s="34">
        <v>2.94</v>
      </c>
      <c r="K3756" s="32">
        <v>36777</v>
      </c>
      <c r="L3756" s="33">
        <f t="shared" si="637"/>
        <v>9</v>
      </c>
      <c r="M3756" s="33">
        <f t="shared" si="638"/>
        <v>2000</v>
      </c>
      <c r="N3756" s="34">
        <v>33.619999999999997</v>
      </c>
      <c r="P3756" s="32">
        <v>37273</v>
      </c>
      <c r="Q3756" s="33">
        <f t="shared" si="639"/>
        <v>1</v>
      </c>
      <c r="R3756" s="33">
        <f t="shared" si="640"/>
        <v>2002</v>
      </c>
      <c r="S3756" s="34">
        <v>18.2</v>
      </c>
    </row>
    <row r="3757" spans="1:19">
      <c r="A3757" s="32">
        <v>39213</v>
      </c>
      <c r="B3757" s="33">
        <f t="shared" si="633"/>
        <v>5</v>
      </c>
      <c r="C3757" s="33">
        <f t="shared" si="634"/>
        <v>2007</v>
      </c>
      <c r="D3757" s="34">
        <v>1.1439999999999999</v>
      </c>
      <c r="F3757" s="32">
        <v>40869</v>
      </c>
      <c r="G3757" s="33">
        <f t="shared" si="635"/>
        <v>11</v>
      </c>
      <c r="H3757" s="33">
        <f t="shared" si="636"/>
        <v>2011</v>
      </c>
      <c r="I3757" s="34">
        <v>3.06</v>
      </c>
      <c r="K3757" s="32">
        <v>36780</v>
      </c>
      <c r="L3757" s="33">
        <f t="shared" si="637"/>
        <v>9</v>
      </c>
      <c r="M3757" s="33">
        <f t="shared" si="638"/>
        <v>2000</v>
      </c>
      <c r="N3757" s="34">
        <v>35.14</v>
      </c>
      <c r="P3757" s="32">
        <v>37274</v>
      </c>
      <c r="Q3757" s="33">
        <f t="shared" si="639"/>
        <v>1</v>
      </c>
      <c r="R3757" s="33">
        <f t="shared" si="640"/>
        <v>2002</v>
      </c>
      <c r="S3757" s="34">
        <v>18.170000000000002</v>
      </c>
    </row>
    <row r="3758" spans="1:19">
      <c r="A3758" s="32">
        <v>39216</v>
      </c>
      <c r="B3758" s="33">
        <f t="shared" si="633"/>
        <v>5</v>
      </c>
      <c r="C3758" s="33">
        <f t="shared" si="634"/>
        <v>2007</v>
      </c>
      <c r="D3758" s="34">
        <v>1.157</v>
      </c>
      <c r="F3758" s="32">
        <v>40870</v>
      </c>
      <c r="G3758" s="33">
        <f t="shared" si="635"/>
        <v>11</v>
      </c>
      <c r="H3758" s="33">
        <f t="shared" si="636"/>
        <v>2011</v>
      </c>
      <c r="I3758" s="34">
        <v>2.84</v>
      </c>
      <c r="K3758" s="32">
        <v>36781</v>
      </c>
      <c r="L3758" s="33">
        <f t="shared" si="637"/>
        <v>9</v>
      </c>
      <c r="M3758" s="33">
        <f t="shared" si="638"/>
        <v>2000</v>
      </c>
      <c r="N3758" s="34">
        <v>34.25</v>
      </c>
      <c r="P3758" s="32">
        <v>37277</v>
      </c>
      <c r="Q3758" s="33">
        <f t="shared" si="639"/>
        <v>1</v>
      </c>
      <c r="R3758" s="33">
        <f t="shared" si="640"/>
        <v>2002</v>
      </c>
      <c r="S3758" s="34">
        <v>18.32</v>
      </c>
    </row>
    <row r="3759" spans="1:19">
      <c r="A3759" s="32">
        <v>39217</v>
      </c>
      <c r="B3759" s="33">
        <f t="shared" si="633"/>
        <v>5</v>
      </c>
      <c r="C3759" s="33">
        <f t="shared" si="634"/>
        <v>2007</v>
      </c>
      <c r="D3759" s="34">
        <v>1.1559999999999999</v>
      </c>
      <c r="F3759" s="32">
        <v>40872</v>
      </c>
      <c r="G3759" s="33">
        <f t="shared" si="635"/>
        <v>11</v>
      </c>
      <c r="H3759" s="33">
        <f t="shared" si="636"/>
        <v>2011</v>
      </c>
      <c r="I3759" s="34">
        <v>2.84</v>
      </c>
      <c r="K3759" s="32">
        <v>36782</v>
      </c>
      <c r="L3759" s="33">
        <f t="shared" si="637"/>
        <v>9</v>
      </c>
      <c r="M3759" s="33">
        <f t="shared" si="638"/>
        <v>2000</v>
      </c>
      <c r="N3759" s="34">
        <v>33.869999999999997</v>
      </c>
      <c r="P3759" s="32">
        <v>37278</v>
      </c>
      <c r="Q3759" s="33">
        <f t="shared" si="639"/>
        <v>1</v>
      </c>
      <c r="R3759" s="33">
        <f t="shared" si="640"/>
        <v>2002</v>
      </c>
      <c r="S3759" s="34">
        <v>18.7</v>
      </c>
    </row>
    <row r="3760" spans="1:19">
      <c r="A3760" s="32">
        <v>39218</v>
      </c>
      <c r="B3760" s="33">
        <f t="shared" si="633"/>
        <v>5</v>
      </c>
      <c r="C3760" s="33">
        <f t="shared" si="634"/>
        <v>2007</v>
      </c>
      <c r="D3760" s="34">
        <v>1.1479999999999999</v>
      </c>
      <c r="F3760" s="32">
        <v>40875</v>
      </c>
      <c r="G3760" s="33">
        <f t="shared" si="635"/>
        <v>11</v>
      </c>
      <c r="H3760" s="33">
        <f t="shared" si="636"/>
        <v>2011</v>
      </c>
      <c r="I3760" s="34">
        <v>3.09</v>
      </c>
      <c r="K3760" s="32">
        <v>36783</v>
      </c>
      <c r="L3760" s="33">
        <f t="shared" si="637"/>
        <v>9</v>
      </c>
      <c r="M3760" s="33">
        <f t="shared" si="638"/>
        <v>2000</v>
      </c>
      <c r="N3760" s="34">
        <v>34.369999999999997</v>
      </c>
      <c r="P3760" s="32">
        <v>37279</v>
      </c>
      <c r="Q3760" s="33">
        <f t="shared" si="639"/>
        <v>1</v>
      </c>
      <c r="R3760" s="33">
        <f t="shared" si="640"/>
        <v>2002</v>
      </c>
      <c r="S3760" s="34">
        <v>18.89</v>
      </c>
    </row>
    <row r="3761" spans="1:19">
      <c r="A3761" s="32">
        <v>39219</v>
      </c>
      <c r="B3761" s="33">
        <f t="shared" si="633"/>
        <v>5</v>
      </c>
      <c r="C3761" s="33">
        <f t="shared" si="634"/>
        <v>2007</v>
      </c>
      <c r="D3761" s="34">
        <v>1.1719999999999999</v>
      </c>
      <c r="F3761" s="32">
        <v>40876</v>
      </c>
      <c r="G3761" s="33">
        <f t="shared" si="635"/>
        <v>11</v>
      </c>
      <c r="H3761" s="33">
        <f t="shared" si="636"/>
        <v>2011</v>
      </c>
      <c r="I3761" s="34">
        <v>3.39</v>
      </c>
      <c r="K3761" s="32">
        <v>36784</v>
      </c>
      <c r="L3761" s="33">
        <f t="shared" si="637"/>
        <v>9</v>
      </c>
      <c r="M3761" s="33">
        <f t="shared" si="638"/>
        <v>2000</v>
      </c>
      <c r="N3761" s="34">
        <v>35.869999999999997</v>
      </c>
      <c r="P3761" s="32">
        <v>37280</v>
      </c>
      <c r="Q3761" s="33">
        <f t="shared" si="639"/>
        <v>1</v>
      </c>
      <c r="R3761" s="33">
        <f t="shared" si="640"/>
        <v>2002</v>
      </c>
      <c r="S3761" s="34">
        <v>18.91</v>
      </c>
    </row>
    <row r="3762" spans="1:19">
      <c r="A3762" s="32">
        <v>39220</v>
      </c>
      <c r="B3762" s="33">
        <f t="shared" si="633"/>
        <v>5</v>
      </c>
      <c r="C3762" s="33">
        <f t="shared" si="634"/>
        <v>2007</v>
      </c>
      <c r="D3762" s="34">
        <v>1.1659999999999999</v>
      </c>
      <c r="F3762" s="32">
        <v>40877</v>
      </c>
      <c r="G3762" s="33">
        <f t="shared" si="635"/>
        <v>11</v>
      </c>
      <c r="H3762" s="33">
        <f t="shared" si="636"/>
        <v>2011</v>
      </c>
      <c r="I3762" s="34">
        <v>3.53</v>
      </c>
      <c r="K3762" s="32">
        <v>36787</v>
      </c>
      <c r="L3762" s="33">
        <f t="shared" si="637"/>
        <v>9</v>
      </c>
      <c r="M3762" s="33">
        <f t="shared" si="638"/>
        <v>2000</v>
      </c>
      <c r="N3762" s="34">
        <v>36.75</v>
      </c>
      <c r="P3762" s="32">
        <v>37281</v>
      </c>
      <c r="Q3762" s="33">
        <f t="shared" si="639"/>
        <v>1</v>
      </c>
      <c r="R3762" s="33">
        <f t="shared" si="640"/>
        <v>2002</v>
      </c>
      <c r="S3762" s="34">
        <v>19.04</v>
      </c>
    </row>
    <row r="3763" spans="1:19">
      <c r="A3763" s="32">
        <v>39223</v>
      </c>
      <c r="B3763" s="33">
        <f t="shared" si="633"/>
        <v>5</v>
      </c>
      <c r="C3763" s="33">
        <f t="shared" si="634"/>
        <v>2007</v>
      </c>
      <c r="D3763" s="34">
        <v>1.173</v>
      </c>
      <c r="F3763" s="32">
        <v>40878</v>
      </c>
      <c r="G3763" s="33">
        <f t="shared" si="635"/>
        <v>12</v>
      </c>
      <c r="H3763" s="33">
        <f t="shared" si="636"/>
        <v>2011</v>
      </c>
      <c r="I3763" s="34">
        <v>3.49</v>
      </c>
      <c r="K3763" s="32">
        <v>36788</v>
      </c>
      <c r="L3763" s="33">
        <f t="shared" si="637"/>
        <v>9</v>
      </c>
      <c r="M3763" s="33">
        <f t="shared" si="638"/>
        <v>2000</v>
      </c>
      <c r="N3763" s="34">
        <v>36.96</v>
      </c>
      <c r="P3763" s="32">
        <v>37284</v>
      </c>
      <c r="Q3763" s="33">
        <f t="shared" si="639"/>
        <v>1</v>
      </c>
      <c r="R3763" s="33">
        <f t="shared" si="640"/>
        <v>2002</v>
      </c>
      <c r="S3763" s="34">
        <v>19.739999999999998</v>
      </c>
    </row>
    <row r="3764" spans="1:19">
      <c r="A3764" s="32">
        <v>39224</v>
      </c>
      <c r="B3764" s="33">
        <f t="shared" si="633"/>
        <v>5</v>
      </c>
      <c r="C3764" s="33">
        <f t="shared" si="634"/>
        <v>2007</v>
      </c>
      <c r="D3764" s="34">
        <v>1.159</v>
      </c>
      <c r="F3764" s="32">
        <v>40879</v>
      </c>
      <c r="G3764" s="33">
        <f t="shared" si="635"/>
        <v>12</v>
      </c>
      <c r="H3764" s="33">
        <f t="shared" si="636"/>
        <v>2011</v>
      </c>
      <c r="I3764" s="34">
        <v>3.35</v>
      </c>
      <c r="K3764" s="32">
        <v>36789</v>
      </c>
      <c r="L3764" s="33">
        <f t="shared" si="637"/>
        <v>9</v>
      </c>
      <c r="M3764" s="33">
        <f t="shared" si="638"/>
        <v>2000</v>
      </c>
      <c r="N3764" s="34">
        <v>37.22</v>
      </c>
      <c r="P3764" s="32">
        <v>37285</v>
      </c>
      <c r="Q3764" s="33">
        <f t="shared" si="639"/>
        <v>1</v>
      </c>
      <c r="R3764" s="33">
        <f t="shared" si="640"/>
        <v>2002</v>
      </c>
      <c r="S3764" s="34">
        <v>19.260000000000002</v>
      </c>
    </row>
    <row r="3765" spans="1:19">
      <c r="A3765" s="32">
        <v>39225</v>
      </c>
      <c r="B3765" s="33">
        <f t="shared" si="633"/>
        <v>5</v>
      </c>
      <c r="C3765" s="33">
        <f t="shared" si="634"/>
        <v>2007</v>
      </c>
      <c r="D3765" s="34">
        <v>1.159</v>
      </c>
      <c r="F3765" s="32">
        <v>40882</v>
      </c>
      <c r="G3765" s="33">
        <f t="shared" si="635"/>
        <v>12</v>
      </c>
      <c r="H3765" s="33">
        <f t="shared" si="636"/>
        <v>2011</v>
      </c>
      <c r="I3765" s="34">
        <v>3.38</v>
      </c>
      <c r="K3765" s="32">
        <v>36790</v>
      </c>
      <c r="L3765" s="33">
        <f t="shared" si="637"/>
        <v>9</v>
      </c>
      <c r="M3765" s="33">
        <f t="shared" si="638"/>
        <v>2000</v>
      </c>
      <c r="N3765" s="34">
        <v>33.840000000000003</v>
      </c>
      <c r="P3765" s="32">
        <v>37286</v>
      </c>
      <c r="Q3765" s="33">
        <f t="shared" si="639"/>
        <v>1</v>
      </c>
      <c r="R3765" s="33">
        <f t="shared" si="640"/>
        <v>2002</v>
      </c>
      <c r="S3765" s="34">
        <v>18.71</v>
      </c>
    </row>
    <row r="3766" spans="1:19">
      <c r="A3766" s="32">
        <v>39226</v>
      </c>
      <c r="B3766" s="33">
        <f t="shared" si="633"/>
        <v>5</v>
      </c>
      <c r="C3766" s="33">
        <f t="shared" si="634"/>
        <v>2007</v>
      </c>
      <c r="D3766" s="34">
        <v>1.1599999999999999</v>
      </c>
      <c r="F3766" s="32">
        <v>40883</v>
      </c>
      <c r="G3766" s="33">
        <f t="shared" si="635"/>
        <v>12</v>
      </c>
      <c r="H3766" s="33">
        <f t="shared" si="636"/>
        <v>2011</v>
      </c>
      <c r="I3766" s="34">
        <v>3.43</v>
      </c>
      <c r="K3766" s="32">
        <v>36791</v>
      </c>
      <c r="L3766" s="33">
        <f t="shared" si="637"/>
        <v>9</v>
      </c>
      <c r="M3766" s="33">
        <f t="shared" si="638"/>
        <v>2000</v>
      </c>
      <c r="N3766" s="34">
        <v>32.659999999999997</v>
      </c>
      <c r="P3766" s="32">
        <v>37287</v>
      </c>
      <c r="Q3766" s="33">
        <f t="shared" si="639"/>
        <v>1</v>
      </c>
      <c r="R3766" s="33">
        <f t="shared" si="640"/>
        <v>2002</v>
      </c>
      <c r="S3766" s="34">
        <v>19.07</v>
      </c>
    </row>
    <row r="3767" spans="1:19">
      <c r="A3767" s="32">
        <v>39227</v>
      </c>
      <c r="B3767" s="33">
        <f t="shared" si="633"/>
        <v>5</v>
      </c>
      <c r="C3767" s="33">
        <f t="shared" si="634"/>
        <v>2007</v>
      </c>
      <c r="D3767" s="34">
        <v>1.1739999999999999</v>
      </c>
      <c r="F3767" s="32">
        <v>40884</v>
      </c>
      <c r="G3767" s="33">
        <f t="shared" si="635"/>
        <v>12</v>
      </c>
      <c r="H3767" s="33">
        <f t="shared" si="636"/>
        <v>2011</v>
      </c>
      <c r="I3767" s="34">
        <v>3.45</v>
      </c>
      <c r="K3767" s="32">
        <v>36794</v>
      </c>
      <c r="L3767" s="33">
        <f t="shared" si="637"/>
        <v>9</v>
      </c>
      <c r="M3767" s="33">
        <f t="shared" si="638"/>
        <v>2000</v>
      </c>
      <c r="N3767" s="34">
        <v>31.5</v>
      </c>
      <c r="P3767" s="32">
        <v>37288</v>
      </c>
      <c r="Q3767" s="33">
        <f t="shared" si="639"/>
        <v>2</v>
      </c>
      <c r="R3767" s="33">
        <f t="shared" si="640"/>
        <v>2002</v>
      </c>
      <c r="S3767" s="34">
        <v>19.7</v>
      </c>
    </row>
    <row r="3768" spans="1:19">
      <c r="A3768" s="32">
        <v>39231</v>
      </c>
      <c r="B3768" s="33">
        <f t="shared" si="633"/>
        <v>5</v>
      </c>
      <c r="C3768" s="33">
        <f t="shared" si="634"/>
        <v>2007</v>
      </c>
      <c r="D3768" s="34">
        <v>1.1499999999999999</v>
      </c>
      <c r="F3768" s="32">
        <v>40885</v>
      </c>
      <c r="G3768" s="33">
        <f t="shared" si="635"/>
        <v>12</v>
      </c>
      <c r="H3768" s="33">
        <f t="shared" si="636"/>
        <v>2011</v>
      </c>
      <c r="I3768" s="34">
        <v>3.42</v>
      </c>
      <c r="K3768" s="32">
        <v>36795</v>
      </c>
      <c r="L3768" s="33">
        <f t="shared" si="637"/>
        <v>9</v>
      </c>
      <c r="M3768" s="33">
        <f t="shared" si="638"/>
        <v>2000</v>
      </c>
      <c r="N3768" s="34">
        <v>31.78</v>
      </c>
      <c r="P3768" s="32">
        <v>37291</v>
      </c>
      <c r="Q3768" s="33">
        <f t="shared" si="639"/>
        <v>2</v>
      </c>
      <c r="R3768" s="33">
        <f t="shared" si="640"/>
        <v>2002</v>
      </c>
      <c r="S3768" s="34">
        <v>20.260000000000002</v>
      </c>
    </row>
    <row r="3769" spans="1:19">
      <c r="A3769" s="32">
        <v>39232</v>
      </c>
      <c r="B3769" s="33">
        <f t="shared" si="633"/>
        <v>5</v>
      </c>
      <c r="C3769" s="33">
        <f t="shared" si="634"/>
        <v>2007</v>
      </c>
      <c r="D3769" s="34">
        <v>1.1499999999999999</v>
      </c>
      <c r="F3769" s="32">
        <v>40886</v>
      </c>
      <c r="G3769" s="33">
        <f t="shared" si="635"/>
        <v>12</v>
      </c>
      <c r="H3769" s="33">
        <f t="shared" si="636"/>
        <v>2011</v>
      </c>
      <c r="I3769" s="34">
        <v>3.29</v>
      </c>
      <c r="K3769" s="32">
        <v>36796</v>
      </c>
      <c r="L3769" s="33">
        <f t="shared" si="637"/>
        <v>9</v>
      </c>
      <c r="M3769" s="33">
        <f t="shared" si="638"/>
        <v>2000</v>
      </c>
      <c r="N3769" s="34">
        <v>31.23</v>
      </c>
      <c r="P3769" s="32">
        <v>37292</v>
      </c>
      <c r="Q3769" s="33">
        <f t="shared" si="639"/>
        <v>2</v>
      </c>
      <c r="R3769" s="33">
        <f t="shared" si="640"/>
        <v>2002</v>
      </c>
      <c r="S3769" s="34">
        <v>19.899999999999999</v>
      </c>
    </row>
    <row r="3770" spans="1:19">
      <c r="A3770" s="32">
        <v>39233</v>
      </c>
      <c r="B3770" s="33">
        <f t="shared" si="633"/>
        <v>5</v>
      </c>
      <c r="C3770" s="33">
        <f t="shared" si="634"/>
        <v>2007</v>
      </c>
      <c r="D3770" s="34">
        <v>1.133</v>
      </c>
      <c r="F3770" s="32">
        <v>40889</v>
      </c>
      <c r="G3770" s="33">
        <f t="shared" si="635"/>
        <v>12</v>
      </c>
      <c r="H3770" s="33">
        <f t="shared" si="636"/>
        <v>2011</v>
      </c>
      <c r="I3770" s="34">
        <v>3.13</v>
      </c>
      <c r="K3770" s="32">
        <v>36797</v>
      </c>
      <c r="L3770" s="33">
        <f t="shared" si="637"/>
        <v>9</v>
      </c>
      <c r="M3770" s="33">
        <f t="shared" si="638"/>
        <v>2000</v>
      </c>
      <c r="N3770" s="34">
        <v>30.26</v>
      </c>
      <c r="P3770" s="32">
        <v>37293</v>
      </c>
      <c r="Q3770" s="33">
        <f t="shared" si="639"/>
        <v>2</v>
      </c>
      <c r="R3770" s="33">
        <f t="shared" si="640"/>
        <v>2002</v>
      </c>
      <c r="S3770" s="34">
        <v>19.97</v>
      </c>
    </row>
    <row r="3771" spans="1:19">
      <c r="A3771" s="32">
        <v>39234</v>
      </c>
      <c r="B3771" s="33">
        <f t="shared" si="633"/>
        <v>6</v>
      </c>
      <c r="C3771" s="33">
        <f t="shared" si="634"/>
        <v>2007</v>
      </c>
      <c r="D3771" s="34">
        <v>1.133</v>
      </c>
      <c r="F3771" s="32">
        <v>40890</v>
      </c>
      <c r="G3771" s="33">
        <f t="shared" si="635"/>
        <v>12</v>
      </c>
      <c r="H3771" s="33">
        <f t="shared" si="636"/>
        <v>2011</v>
      </c>
      <c r="I3771" s="34">
        <v>3.12</v>
      </c>
      <c r="K3771" s="32">
        <v>36798</v>
      </c>
      <c r="L3771" s="33">
        <f t="shared" si="637"/>
        <v>9</v>
      </c>
      <c r="M3771" s="33">
        <f t="shared" si="638"/>
        <v>2000</v>
      </c>
      <c r="N3771" s="34">
        <v>30.87</v>
      </c>
      <c r="P3771" s="32">
        <v>37294</v>
      </c>
      <c r="Q3771" s="33">
        <f t="shared" si="639"/>
        <v>2</v>
      </c>
      <c r="R3771" s="33">
        <f t="shared" si="640"/>
        <v>2002</v>
      </c>
      <c r="S3771" s="34">
        <v>19.420000000000002</v>
      </c>
    </row>
    <row r="3772" spans="1:19">
      <c r="A3772" s="32">
        <v>39237</v>
      </c>
      <c r="B3772" s="33">
        <f t="shared" si="633"/>
        <v>6</v>
      </c>
      <c r="C3772" s="33">
        <f t="shared" si="634"/>
        <v>2007</v>
      </c>
      <c r="D3772" s="34">
        <v>1.135</v>
      </c>
      <c r="F3772" s="32">
        <v>40891</v>
      </c>
      <c r="G3772" s="33">
        <f t="shared" si="635"/>
        <v>12</v>
      </c>
      <c r="H3772" s="33">
        <f t="shared" si="636"/>
        <v>2011</v>
      </c>
      <c r="I3772" s="34">
        <v>3.08</v>
      </c>
      <c r="K3772" s="32">
        <v>36801</v>
      </c>
      <c r="L3772" s="33">
        <f t="shared" si="637"/>
        <v>10</v>
      </c>
      <c r="M3772" s="33">
        <f t="shared" si="638"/>
        <v>2000</v>
      </c>
      <c r="N3772" s="34">
        <v>32.049999999999997</v>
      </c>
      <c r="P3772" s="32">
        <v>37295</v>
      </c>
      <c r="Q3772" s="33">
        <f t="shared" si="639"/>
        <v>2</v>
      </c>
      <c r="R3772" s="33">
        <f t="shared" si="640"/>
        <v>2002</v>
      </c>
      <c r="S3772" s="34">
        <v>20.010000000000002</v>
      </c>
    </row>
    <row r="3773" spans="1:19">
      <c r="A3773" s="32">
        <v>39238</v>
      </c>
      <c r="B3773" s="33">
        <f t="shared" si="633"/>
        <v>6</v>
      </c>
      <c r="C3773" s="33">
        <f t="shared" si="634"/>
        <v>2007</v>
      </c>
      <c r="D3773" s="34">
        <v>1.125</v>
      </c>
      <c r="F3773" s="32">
        <v>40892</v>
      </c>
      <c r="G3773" s="33">
        <f t="shared" si="635"/>
        <v>12</v>
      </c>
      <c r="H3773" s="33">
        <f t="shared" si="636"/>
        <v>2011</v>
      </c>
      <c r="I3773" s="34">
        <v>3.05</v>
      </c>
      <c r="K3773" s="32">
        <v>36802</v>
      </c>
      <c r="L3773" s="33">
        <f t="shared" si="637"/>
        <v>10</v>
      </c>
      <c r="M3773" s="33">
        <f t="shared" si="638"/>
        <v>2000</v>
      </c>
      <c r="N3773" s="34">
        <v>31.86</v>
      </c>
      <c r="P3773" s="32">
        <v>37298</v>
      </c>
      <c r="Q3773" s="33">
        <f t="shared" si="639"/>
        <v>2</v>
      </c>
      <c r="R3773" s="33">
        <f t="shared" si="640"/>
        <v>2002</v>
      </c>
      <c r="S3773" s="34">
        <v>20.079999999999998</v>
      </c>
    </row>
    <row r="3774" spans="1:19">
      <c r="A3774" s="32">
        <v>39239</v>
      </c>
      <c r="B3774" s="33">
        <f t="shared" si="633"/>
        <v>6</v>
      </c>
      <c r="C3774" s="33">
        <f t="shared" si="634"/>
        <v>2007</v>
      </c>
      <c r="D3774" s="34">
        <v>1.1240000000000001</v>
      </c>
      <c r="F3774" s="32">
        <v>40893</v>
      </c>
      <c r="G3774" s="33">
        <f t="shared" si="635"/>
        <v>12</v>
      </c>
      <c r="H3774" s="33">
        <f t="shared" si="636"/>
        <v>2011</v>
      </c>
      <c r="I3774" s="34">
        <v>3.01</v>
      </c>
      <c r="K3774" s="32">
        <v>36803</v>
      </c>
      <c r="L3774" s="33">
        <f t="shared" si="637"/>
        <v>10</v>
      </c>
      <c r="M3774" s="33">
        <f t="shared" si="638"/>
        <v>2000</v>
      </c>
      <c r="N3774" s="34">
        <v>30.91</v>
      </c>
      <c r="P3774" s="32">
        <v>37299</v>
      </c>
      <c r="Q3774" s="33">
        <f t="shared" si="639"/>
        <v>2</v>
      </c>
      <c r="R3774" s="33">
        <f t="shared" si="640"/>
        <v>2002</v>
      </c>
      <c r="S3774" s="34">
        <v>21.75</v>
      </c>
    </row>
    <row r="3775" spans="1:19">
      <c r="A3775" s="32">
        <v>39240</v>
      </c>
      <c r="B3775" s="33">
        <f t="shared" si="633"/>
        <v>6</v>
      </c>
      <c r="C3775" s="33">
        <f t="shared" si="634"/>
        <v>2007</v>
      </c>
      <c r="D3775" s="34">
        <v>1.123</v>
      </c>
      <c r="F3775" s="32">
        <v>40896</v>
      </c>
      <c r="G3775" s="33">
        <f t="shared" si="635"/>
        <v>12</v>
      </c>
      <c r="H3775" s="33">
        <f t="shared" si="636"/>
        <v>2011</v>
      </c>
      <c r="I3775" s="34">
        <v>3.03</v>
      </c>
      <c r="K3775" s="32">
        <v>36804</v>
      </c>
      <c r="L3775" s="33">
        <f t="shared" si="637"/>
        <v>10</v>
      </c>
      <c r="M3775" s="33">
        <f t="shared" si="638"/>
        <v>2000</v>
      </c>
      <c r="N3775" s="34">
        <v>30.66</v>
      </c>
      <c r="P3775" s="32">
        <v>37300</v>
      </c>
      <c r="Q3775" s="33">
        <f t="shared" si="639"/>
        <v>2</v>
      </c>
      <c r="R3775" s="33">
        <f t="shared" si="640"/>
        <v>2002</v>
      </c>
      <c r="S3775" s="34">
        <v>21.41</v>
      </c>
    </row>
    <row r="3776" spans="1:19">
      <c r="A3776" s="32">
        <v>39241</v>
      </c>
      <c r="B3776" s="33">
        <f t="shared" si="633"/>
        <v>6</v>
      </c>
      <c r="C3776" s="33">
        <f t="shared" si="634"/>
        <v>2007</v>
      </c>
      <c r="D3776" s="34">
        <v>1.115</v>
      </c>
      <c r="F3776" s="32">
        <v>40897</v>
      </c>
      <c r="G3776" s="33">
        <f t="shared" si="635"/>
        <v>12</v>
      </c>
      <c r="H3776" s="33">
        <f t="shared" si="636"/>
        <v>2011</v>
      </c>
      <c r="I3776" s="34">
        <v>3.06</v>
      </c>
      <c r="K3776" s="32">
        <v>36805</v>
      </c>
      <c r="L3776" s="33">
        <f t="shared" si="637"/>
        <v>10</v>
      </c>
      <c r="M3776" s="33">
        <f t="shared" si="638"/>
        <v>2000</v>
      </c>
      <c r="N3776" s="34">
        <v>30.86</v>
      </c>
      <c r="P3776" s="32">
        <v>37301</v>
      </c>
      <c r="Q3776" s="33">
        <f t="shared" si="639"/>
        <v>2</v>
      </c>
      <c r="R3776" s="33">
        <f t="shared" si="640"/>
        <v>2002</v>
      </c>
      <c r="S3776" s="34">
        <v>20.97</v>
      </c>
    </row>
    <row r="3777" spans="1:19">
      <c r="A3777" s="32">
        <v>39244</v>
      </c>
      <c r="B3777" s="33">
        <f t="shared" si="633"/>
        <v>6</v>
      </c>
      <c r="C3777" s="33">
        <f t="shared" si="634"/>
        <v>2007</v>
      </c>
      <c r="D3777" s="34">
        <v>1.119</v>
      </c>
      <c r="F3777" s="32">
        <v>40898</v>
      </c>
      <c r="G3777" s="33">
        <f t="shared" si="635"/>
        <v>12</v>
      </c>
      <c r="H3777" s="33">
        <f t="shared" si="636"/>
        <v>2011</v>
      </c>
      <c r="I3777" s="34">
        <v>3.05</v>
      </c>
      <c r="K3777" s="32">
        <v>36808</v>
      </c>
      <c r="L3777" s="33">
        <f t="shared" si="637"/>
        <v>10</v>
      </c>
      <c r="M3777" s="33">
        <f t="shared" si="638"/>
        <v>2000</v>
      </c>
      <c r="N3777" s="34">
        <v>31.98</v>
      </c>
      <c r="P3777" s="32">
        <v>37302</v>
      </c>
      <c r="Q3777" s="33">
        <f t="shared" si="639"/>
        <v>2</v>
      </c>
      <c r="R3777" s="33">
        <f t="shared" si="640"/>
        <v>2002</v>
      </c>
      <c r="S3777" s="34">
        <v>20.76</v>
      </c>
    </row>
    <row r="3778" spans="1:19">
      <c r="A3778" s="32">
        <v>39245</v>
      </c>
      <c r="B3778" s="33">
        <f t="shared" si="633"/>
        <v>6</v>
      </c>
      <c r="C3778" s="33">
        <f t="shared" si="634"/>
        <v>2007</v>
      </c>
      <c r="D3778" s="34">
        <v>1.1160000000000001</v>
      </c>
      <c r="F3778" s="32">
        <v>40899</v>
      </c>
      <c r="G3778" s="33">
        <f t="shared" si="635"/>
        <v>12</v>
      </c>
      <c r="H3778" s="33">
        <f t="shared" si="636"/>
        <v>2011</v>
      </c>
      <c r="I3778" s="34">
        <v>3.08</v>
      </c>
      <c r="K3778" s="32">
        <v>36809</v>
      </c>
      <c r="L3778" s="33">
        <f t="shared" si="637"/>
        <v>10</v>
      </c>
      <c r="M3778" s="33">
        <f t="shared" si="638"/>
        <v>2000</v>
      </c>
      <c r="N3778" s="34">
        <v>33.29</v>
      </c>
      <c r="P3778" s="32">
        <v>37305</v>
      </c>
      <c r="Q3778" s="33">
        <f t="shared" si="639"/>
        <v>2</v>
      </c>
      <c r="R3778" s="33">
        <f t="shared" si="640"/>
        <v>2002</v>
      </c>
      <c r="S3778" s="34">
        <v>20.12</v>
      </c>
    </row>
    <row r="3779" spans="1:19">
      <c r="A3779" s="32">
        <v>39246</v>
      </c>
      <c r="B3779" s="33">
        <f t="shared" si="633"/>
        <v>6</v>
      </c>
      <c r="C3779" s="33">
        <f t="shared" si="634"/>
        <v>2007</v>
      </c>
      <c r="D3779" s="34">
        <v>1.131</v>
      </c>
      <c r="F3779" s="32">
        <v>40900</v>
      </c>
      <c r="G3779" s="33">
        <f t="shared" si="635"/>
        <v>12</v>
      </c>
      <c r="H3779" s="33">
        <f t="shared" si="636"/>
        <v>2011</v>
      </c>
      <c r="I3779" s="34">
        <v>2.97</v>
      </c>
      <c r="K3779" s="32">
        <v>36810</v>
      </c>
      <c r="L3779" s="33">
        <f t="shared" si="637"/>
        <v>10</v>
      </c>
      <c r="M3779" s="33">
        <f t="shared" si="638"/>
        <v>2000</v>
      </c>
      <c r="N3779" s="34">
        <v>33.200000000000003</v>
      </c>
      <c r="P3779" s="32">
        <v>37306</v>
      </c>
      <c r="Q3779" s="33">
        <f t="shared" si="639"/>
        <v>2</v>
      </c>
      <c r="R3779" s="33">
        <f t="shared" si="640"/>
        <v>2002</v>
      </c>
      <c r="S3779" s="34">
        <v>20.18</v>
      </c>
    </row>
    <row r="3780" spans="1:19">
      <c r="A3780" s="32">
        <v>39247</v>
      </c>
      <c r="B3780" s="33">
        <f t="shared" si="633"/>
        <v>6</v>
      </c>
      <c r="C3780" s="33">
        <f t="shared" si="634"/>
        <v>2007</v>
      </c>
      <c r="D3780" s="34">
        <v>1.1499999999999999</v>
      </c>
      <c r="F3780" s="32">
        <v>40904</v>
      </c>
      <c r="G3780" s="33">
        <f t="shared" si="635"/>
        <v>12</v>
      </c>
      <c r="H3780" s="33">
        <f t="shared" si="636"/>
        <v>2011</v>
      </c>
      <c r="I3780" s="34">
        <v>3.09</v>
      </c>
      <c r="K3780" s="32">
        <v>36811</v>
      </c>
      <c r="L3780" s="33">
        <f t="shared" si="637"/>
        <v>10</v>
      </c>
      <c r="M3780" s="33">
        <f t="shared" si="638"/>
        <v>2000</v>
      </c>
      <c r="N3780" s="34">
        <v>36.06</v>
      </c>
      <c r="P3780" s="32">
        <v>37307</v>
      </c>
      <c r="Q3780" s="33">
        <f t="shared" si="639"/>
        <v>2</v>
      </c>
      <c r="R3780" s="33">
        <f t="shared" si="640"/>
        <v>2002</v>
      </c>
      <c r="S3780" s="34">
        <v>19.440000000000001</v>
      </c>
    </row>
    <row r="3781" spans="1:19">
      <c r="A3781" s="32">
        <v>39248</v>
      </c>
      <c r="B3781" s="33">
        <f t="shared" si="633"/>
        <v>6</v>
      </c>
      <c r="C3781" s="33">
        <f t="shared" si="634"/>
        <v>2007</v>
      </c>
      <c r="D3781" s="34">
        <v>1.1539999999999999</v>
      </c>
      <c r="F3781" s="32">
        <v>40905</v>
      </c>
      <c r="G3781" s="33">
        <f t="shared" si="635"/>
        <v>12</v>
      </c>
      <c r="H3781" s="33">
        <f t="shared" si="636"/>
        <v>2011</v>
      </c>
      <c r="I3781" s="34">
        <v>3.07</v>
      </c>
      <c r="K3781" s="32">
        <v>36812</v>
      </c>
      <c r="L3781" s="33">
        <f t="shared" si="637"/>
        <v>10</v>
      </c>
      <c r="M3781" s="33">
        <f t="shared" si="638"/>
        <v>2000</v>
      </c>
      <c r="N3781" s="34">
        <v>34.96</v>
      </c>
      <c r="P3781" s="32">
        <v>37308</v>
      </c>
      <c r="Q3781" s="33">
        <f t="shared" si="639"/>
        <v>2</v>
      </c>
      <c r="R3781" s="33">
        <f t="shared" si="640"/>
        <v>2002</v>
      </c>
      <c r="S3781" s="34">
        <v>20.21</v>
      </c>
    </row>
    <row r="3782" spans="1:19">
      <c r="A3782" s="32">
        <v>39251</v>
      </c>
      <c r="B3782" s="33">
        <f t="shared" si="633"/>
        <v>6</v>
      </c>
      <c r="C3782" s="33">
        <f t="shared" si="634"/>
        <v>2007</v>
      </c>
      <c r="D3782" s="34">
        <v>1.155</v>
      </c>
      <c r="F3782" s="32">
        <v>40906</v>
      </c>
      <c r="G3782" s="33">
        <f t="shared" si="635"/>
        <v>12</v>
      </c>
      <c r="H3782" s="33">
        <f t="shared" si="636"/>
        <v>2011</v>
      </c>
      <c r="I3782" s="34">
        <v>3.03</v>
      </c>
      <c r="K3782" s="32">
        <v>36815</v>
      </c>
      <c r="L3782" s="33">
        <f t="shared" si="637"/>
        <v>10</v>
      </c>
      <c r="M3782" s="33">
        <f t="shared" si="638"/>
        <v>2000</v>
      </c>
      <c r="N3782" s="34">
        <v>33.18</v>
      </c>
      <c r="P3782" s="32">
        <v>37309</v>
      </c>
      <c r="Q3782" s="33">
        <f t="shared" si="639"/>
        <v>2</v>
      </c>
      <c r="R3782" s="33">
        <f t="shared" si="640"/>
        <v>2002</v>
      </c>
      <c r="S3782" s="34">
        <v>20.14</v>
      </c>
    </row>
    <row r="3783" spans="1:19">
      <c r="A3783" s="32">
        <v>39252</v>
      </c>
      <c r="B3783" s="33">
        <f t="shared" si="633"/>
        <v>6</v>
      </c>
      <c r="C3783" s="33">
        <f t="shared" si="634"/>
        <v>2007</v>
      </c>
      <c r="D3783" s="34">
        <v>1.155</v>
      </c>
      <c r="F3783" s="32">
        <v>40907</v>
      </c>
      <c r="G3783" s="33">
        <f t="shared" si="635"/>
        <v>12</v>
      </c>
      <c r="H3783" s="33">
        <f t="shared" si="636"/>
        <v>2011</v>
      </c>
      <c r="I3783" s="34">
        <v>2.98</v>
      </c>
      <c r="K3783" s="32">
        <v>36816</v>
      </c>
      <c r="L3783" s="33">
        <f t="shared" si="637"/>
        <v>10</v>
      </c>
      <c r="M3783" s="33">
        <f t="shared" si="638"/>
        <v>2000</v>
      </c>
      <c r="N3783" s="34">
        <v>33.36</v>
      </c>
      <c r="P3783" s="32">
        <v>37312</v>
      </c>
      <c r="Q3783" s="33">
        <f t="shared" si="639"/>
        <v>2</v>
      </c>
      <c r="R3783" s="33">
        <f t="shared" si="640"/>
        <v>2002</v>
      </c>
      <c r="S3783" s="34">
        <v>19.78</v>
      </c>
    </row>
    <row r="3784" spans="1:19">
      <c r="A3784" s="32">
        <v>39253</v>
      </c>
      <c r="B3784" s="33">
        <f t="shared" si="633"/>
        <v>6</v>
      </c>
      <c r="C3784" s="33">
        <f t="shared" si="634"/>
        <v>2007</v>
      </c>
      <c r="D3784" s="34">
        <v>1.147</v>
      </c>
      <c r="F3784" s="32">
        <v>40911</v>
      </c>
      <c r="G3784" s="33">
        <f t="shared" si="635"/>
        <v>1</v>
      </c>
      <c r="H3784" s="33">
        <f t="shared" si="636"/>
        <v>2012</v>
      </c>
      <c r="I3784" s="34">
        <v>2.97</v>
      </c>
      <c r="K3784" s="32">
        <v>36817</v>
      </c>
      <c r="L3784" s="33">
        <f t="shared" si="637"/>
        <v>10</v>
      </c>
      <c r="M3784" s="33">
        <f t="shared" si="638"/>
        <v>2000</v>
      </c>
      <c r="N3784" s="34">
        <v>33.51</v>
      </c>
      <c r="P3784" s="32">
        <v>37313</v>
      </c>
      <c r="Q3784" s="33">
        <f t="shared" si="639"/>
        <v>2</v>
      </c>
      <c r="R3784" s="33">
        <f t="shared" si="640"/>
        <v>2002</v>
      </c>
      <c r="S3784" s="34">
        <v>19.95</v>
      </c>
    </row>
    <row r="3785" spans="1:19">
      <c r="A3785" s="32">
        <v>39254</v>
      </c>
      <c r="B3785" s="33">
        <f t="shared" si="633"/>
        <v>6</v>
      </c>
      <c r="C3785" s="33">
        <f t="shared" si="634"/>
        <v>2007</v>
      </c>
      <c r="D3785" s="34">
        <v>1.1539999999999999</v>
      </c>
      <c r="F3785" s="32">
        <v>40912</v>
      </c>
      <c r="G3785" s="33">
        <f t="shared" si="635"/>
        <v>1</v>
      </c>
      <c r="H3785" s="33">
        <f t="shared" si="636"/>
        <v>2012</v>
      </c>
      <c r="I3785" s="34">
        <v>2.96</v>
      </c>
      <c r="K3785" s="32">
        <v>36818</v>
      </c>
      <c r="L3785" s="33">
        <f t="shared" si="637"/>
        <v>10</v>
      </c>
      <c r="M3785" s="33">
        <f t="shared" si="638"/>
        <v>2000</v>
      </c>
      <c r="N3785" s="34">
        <v>33.06</v>
      </c>
      <c r="P3785" s="32">
        <v>37314</v>
      </c>
      <c r="Q3785" s="33">
        <f t="shared" si="639"/>
        <v>2</v>
      </c>
      <c r="R3785" s="33">
        <f t="shared" si="640"/>
        <v>2002</v>
      </c>
      <c r="S3785" s="34">
        <v>20.73</v>
      </c>
    </row>
    <row r="3786" spans="1:19">
      <c r="A3786" s="32">
        <v>39255</v>
      </c>
      <c r="B3786" s="33">
        <f t="shared" si="633"/>
        <v>6</v>
      </c>
      <c r="C3786" s="33">
        <f t="shared" si="634"/>
        <v>2007</v>
      </c>
      <c r="D3786" s="34">
        <v>1.153</v>
      </c>
      <c r="F3786" s="32">
        <v>40913</v>
      </c>
      <c r="G3786" s="33">
        <f t="shared" si="635"/>
        <v>1</v>
      </c>
      <c r="H3786" s="33">
        <f t="shared" si="636"/>
        <v>2012</v>
      </c>
      <c r="I3786" s="34">
        <v>2.91</v>
      </c>
      <c r="K3786" s="32">
        <v>36819</v>
      </c>
      <c r="L3786" s="33">
        <f t="shared" si="637"/>
        <v>10</v>
      </c>
      <c r="M3786" s="33">
        <f t="shared" si="638"/>
        <v>2000</v>
      </c>
      <c r="N3786" s="34">
        <v>34.31</v>
      </c>
      <c r="P3786" s="32">
        <v>37315</v>
      </c>
      <c r="Q3786" s="33">
        <f t="shared" si="639"/>
        <v>2</v>
      </c>
      <c r="R3786" s="33">
        <f t="shared" si="640"/>
        <v>2002</v>
      </c>
      <c r="S3786" s="34">
        <v>20.73</v>
      </c>
    </row>
    <row r="3787" spans="1:19">
      <c r="A3787" s="32">
        <v>39258</v>
      </c>
      <c r="B3787" s="33">
        <f t="shared" si="633"/>
        <v>6</v>
      </c>
      <c r="C3787" s="33">
        <f t="shared" si="634"/>
        <v>2007</v>
      </c>
      <c r="D3787" s="34">
        <v>1.1499999999999999</v>
      </c>
      <c r="F3787" s="32">
        <v>40914</v>
      </c>
      <c r="G3787" s="33">
        <f t="shared" si="635"/>
        <v>1</v>
      </c>
      <c r="H3787" s="33">
        <f t="shared" si="636"/>
        <v>2012</v>
      </c>
      <c r="I3787" s="34">
        <v>2.85</v>
      </c>
      <c r="K3787" s="32">
        <v>36822</v>
      </c>
      <c r="L3787" s="33">
        <f t="shared" si="637"/>
        <v>10</v>
      </c>
      <c r="M3787" s="33">
        <f t="shared" si="638"/>
        <v>2000</v>
      </c>
      <c r="N3787" s="34">
        <v>34.9</v>
      </c>
      <c r="P3787" s="32">
        <v>37316</v>
      </c>
      <c r="Q3787" s="33">
        <f t="shared" si="639"/>
        <v>3</v>
      </c>
      <c r="R3787" s="33">
        <f t="shared" si="640"/>
        <v>2002</v>
      </c>
      <c r="S3787" s="34">
        <v>21.83</v>
      </c>
    </row>
    <row r="3788" spans="1:19">
      <c r="A3788" s="32">
        <v>39259</v>
      </c>
      <c r="B3788" s="33">
        <f t="shared" si="633"/>
        <v>6</v>
      </c>
      <c r="C3788" s="33">
        <f t="shared" si="634"/>
        <v>2007</v>
      </c>
      <c r="D3788" s="34">
        <v>1.141</v>
      </c>
      <c r="F3788" s="32">
        <v>40917</v>
      </c>
      <c r="G3788" s="33">
        <f t="shared" si="635"/>
        <v>1</v>
      </c>
      <c r="H3788" s="33">
        <f t="shared" si="636"/>
        <v>2012</v>
      </c>
      <c r="I3788" s="34">
        <v>2.89</v>
      </c>
      <c r="K3788" s="32">
        <v>36823</v>
      </c>
      <c r="L3788" s="33">
        <f t="shared" si="637"/>
        <v>10</v>
      </c>
      <c r="M3788" s="33">
        <f t="shared" si="638"/>
        <v>2000</v>
      </c>
      <c r="N3788" s="34">
        <v>34.53</v>
      </c>
      <c r="P3788" s="32">
        <v>37319</v>
      </c>
      <c r="Q3788" s="33">
        <f t="shared" si="639"/>
        <v>3</v>
      </c>
      <c r="R3788" s="33">
        <f t="shared" si="640"/>
        <v>2002</v>
      </c>
      <c r="S3788" s="34">
        <v>21.59</v>
      </c>
    </row>
    <row r="3789" spans="1:19">
      <c r="A3789" s="32">
        <v>39260</v>
      </c>
      <c r="B3789" s="33">
        <f t="shared" si="633"/>
        <v>6</v>
      </c>
      <c r="C3789" s="33">
        <f t="shared" si="634"/>
        <v>2007</v>
      </c>
      <c r="D3789" s="34">
        <v>1.143</v>
      </c>
      <c r="F3789" s="32">
        <v>40918</v>
      </c>
      <c r="G3789" s="33">
        <f t="shared" si="635"/>
        <v>1</v>
      </c>
      <c r="H3789" s="33">
        <f t="shared" si="636"/>
        <v>2012</v>
      </c>
      <c r="I3789" s="34">
        <v>2.97</v>
      </c>
      <c r="K3789" s="32">
        <v>36824</v>
      </c>
      <c r="L3789" s="33">
        <f t="shared" si="637"/>
        <v>10</v>
      </c>
      <c r="M3789" s="33">
        <f t="shared" si="638"/>
        <v>2000</v>
      </c>
      <c r="N3789" s="34">
        <v>33.619999999999997</v>
      </c>
      <c r="P3789" s="32">
        <v>37320</v>
      </c>
      <c r="Q3789" s="33">
        <f t="shared" si="639"/>
        <v>3</v>
      </c>
      <c r="R3789" s="33">
        <f t="shared" si="640"/>
        <v>2002</v>
      </c>
      <c r="S3789" s="34">
        <v>22.25</v>
      </c>
    </row>
    <row r="3790" spans="1:19">
      <c r="A3790" s="32">
        <v>39261</v>
      </c>
      <c r="B3790" s="33">
        <f t="shared" si="633"/>
        <v>6</v>
      </c>
      <c r="C3790" s="33">
        <f t="shared" si="634"/>
        <v>2007</v>
      </c>
      <c r="D3790" s="34">
        <v>1.149</v>
      </c>
      <c r="F3790" s="32">
        <v>40919</v>
      </c>
      <c r="G3790" s="33">
        <f t="shared" si="635"/>
        <v>1</v>
      </c>
      <c r="H3790" s="33">
        <f t="shared" si="636"/>
        <v>2012</v>
      </c>
      <c r="I3790" s="34">
        <v>2.81</v>
      </c>
      <c r="K3790" s="32">
        <v>36825</v>
      </c>
      <c r="L3790" s="33">
        <f t="shared" si="637"/>
        <v>10</v>
      </c>
      <c r="M3790" s="33">
        <f t="shared" si="638"/>
        <v>2000</v>
      </c>
      <c r="N3790" s="34">
        <v>33.75</v>
      </c>
      <c r="P3790" s="32">
        <v>37321</v>
      </c>
      <c r="Q3790" s="33">
        <f t="shared" si="639"/>
        <v>3</v>
      </c>
      <c r="R3790" s="33">
        <f t="shared" si="640"/>
        <v>2002</v>
      </c>
      <c r="S3790" s="34">
        <v>22.11</v>
      </c>
    </row>
    <row r="3791" spans="1:19">
      <c r="A3791" s="32">
        <v>39262</v>
      </c>
      <c r="B3791" s="33">
        <f t="shared" si="633"/>
        <v>6</v>
      </c>
      <c r="C3791" s="33">
        <f t="shared" si="634"/>
        <v>2007</v>
      </c>
      <c r="D3791" s="34">
        <v>1.151</v>
      </c>
      <c r="F3791" s="32">
        <v>40920</v>
      </c>
      <c r="G3791" s="33">
        <f t="shared" si="635"/>
        <v>1</v>
      </c>
      <c r="H3791" s="33">
        <f t="shared" si="636"/>
        <v>2012</v>
      </c>
      <c r="I3791" s="34">
        <v>2.7</v>
      </c>
      <c r="K3791" s="32">
        <v>36826</v>
      </c>
      <c r="L3791" s="33">
        <f t="shared" si="637"/>
        <v>10</v>
      </c>
      <c r="M3791" s="33">
        <f t="shared" si="638"/>
        <v>2000</v>
      </c>
      <c r="N3791" s="34">
        <v>32.78</v>
      </c>
      <c r="P3791" s="32">
        <v>37322</v>
      </c>
      <c r="Q3791" s="33">
        <f t="shared" si="639"/>
        <v>3</v>
      </c>
      <c r="R3791" s="33">
        <f t="shared" si="640"/>
        <v>2002</v>
      </c>
      <c r="S3791" s="34">
        <v>23.1</v>
      </c>
    </row>
    <row r="3792" spans="1:19">
      <c r="A3792" s="32">
        <v>39265</v>
      </c>
      <c r="B3792" s="33">
        <f t="shared" si="633"/>
        <v>7</v>
      </c>
      <c r="C3792" s="33">
        <f t="shared" si="634"/>
        <v>2007</v>
      </c>
      <c r="D3792" s="34">
        <v>1.1599999999999999</v>
      </c>
      <c r="F3792" s="32">
        <v>40921</v>
      </c>
      <c r="G3792" s="33">
        <f t="shared" si="635"/>
        <v>1</v>
      </c>
      <c r="H3792" s="33">
        <f t="shared" si="636"/>
        <v>2012</v>
      </c>
      <c r="I3792" s="34">
        <v>2.67</v>
      </c>
      <c r="K3792" s="32">
        <v>36829</v>
      </c>
      <c r="L3792" s="33">
        <f t="shared" si="637"/>
        <v>10</v>
      </c>
      <c r="M3792" s="33">
        <f t="shared" si="638"/>
        <v>2000</v>
      </c>
      <c r="N3792" s="34">
        <v>32.86</v>
      </c>
      <c r="P3792" s="32">
        <v>37323</v>
      </c>
      <c r="Q3792" s="33">
        <f t="shared" si="639"/>
        <v>3</v>
      </c>
      <c r="R3792" s="33">
        <f t="shared" si="640"/>
        <v>2002</v>
      </c>
      <c r="S3792" s="34">
        <v>22.32</v>
      </c>
    </row>
    <row r="3793" spans="1:19">
      <c r="A3793" s="32">
        <v>39266</v>
      </c>
      <c r="B3793" s="33">
        <f t="shared" si="633"/>
        <v>7</v>
      </c>
      <c r="C3793" s="33">
        <f t="shared" si="634"/>
        <v>2007</v>
      </c>
      <c r="D3793" s="34">
        <v>1.161</v>
      </c>
      <c r="F3793" s="32">
        <v>40925</v>
      </c>
      <c r="G3793" s="33">
        <f t="shared" si="635"/>
        <v>1</v>
      </c>
      <c r="H3793" s="33">
        <f t="shared" si="636"/>
        <v>2012</v>
      </c>
      <c r="I3793" s="34">
        <v>2.5099999999999998</v>
      </c>
      <c r="K3793" s="32">
        <v>36830</v>
      </c>
      <c r="L3793" s="33">
        <f t="shared" si="637"/>
        <v>10</v>
      </c>
      <c r="M3793" s="33">
        <f t="shared" si="638"/>
        <v>2000</v>
      </c>
      <c r="N3793" s="34">
        <v>32.700000000000003</v>
      </c>
      <c r="P3793" s="32">
        <v>37326</v>
      </c>
      <c r="Q3793" s="33">
        <f t="shared" si="639"/>
        <v>3</v>
      </c>
      <c r="R3793" s="33">
        <f t="shared" si="640"/>
        <v>2002</v>
      </c>
      <c r="S3793" s="34">
        <v>23.14</v>
      </c>
    </row>
    <row r="3794" spans="1:19">
      <c r="A3794" s="32">
        <v>39268</v>
      </c>
      <c r="B3794" s="33">
        <f t="shared" si="633"/>
        <v>7</v>
      </c>
      <c r="C3794" s="33">
        <f t="shared" si="634"/>
        <v>2007</v>
      </c>
      <c r="D3794" s="34">
        <v>1.163</v>
      </c>
      <c r="F3794" s="32">
        <v>40926</v>
      </c>
      <c r="G3794" s="33">
        <f t="shared" si="635"/>
        <v>1</v>
      </c>
      <c r="H3794" s="33">
        <f t="shared" si="636"/>
        <v>2012</v>
      </c>
      <c r="I3794" s="34">
        <v>2.4900000000000002</v>
      </c>
      <c r="K3794" s="32">
        <v>36831</v>
      </c>
      <c r="L3794" s="33">
        <f t="shared" si="637"/>
        <v>11</v>
      </c>
      <c r="M3794" s="33">
        <f t="shared" si="638"/>
        <v>2000</v>
      </c>
      <c r="N3794" s="34">
        <v>33.14</v>
      </c>
      <c r="P3794" s="32">
        <v>37327</v>
      </c>
      <c r="Q3794" s="33">
        <f t="shared" si="639"/>
        <v>3</v>
      </c>
      <c r="R3794" s="33">
        <f t="shared" si="640"/>
        <v>2002</v>
      </c>
      <c r="S3794" s="34">
        <v>22.7</v>
      </c>
    </row>
    <row r="3795" spans="1:19">
      <c r="A3795" s="32">
        <v>39269</v>
      </c>
      <c r="B3795" s="33">
        <f t="shared" si="633"/>
        <v>7</v>
      </c>
      <c r="C3795" s="33">
        <f t="shared" si="634"/>
        <v>2007</v>
      </c>
      <c r="D3795" s="34">
        <v>1.167</v>
      </c>
      <c r="F3795" s="32">
        <v>40927</v>
      </c>
      <c r="G3795" s="33">
        <f t="shared" si="635"/>
        <v>1</v>
      </c>
      <c r="H3795" s="33">
        <f t="shared" si="636"/>
        <v>2012</v>
      </c>
      <c r="I3795" s="34">
        <v>2.36</v>
      </c>
      <c r="K3795" s="32">
        <v>36832</v>
      </c>
      <c r="L3795" s="33">
        <f t="shared" si="637"/>
        <v>11</v>
      </c>
      <c r="M3795" s="33">
        <f t="shared" si="638"/>
        <v>2000</v>
      </c>
      <c r="N3795" s="34">
        <v>32.590000000000003</v>
      </c>
      <c r="P3795" s="32">
        <v>37328</v>
      </c>
      <c r="Q3795" s="33">
        <f t="shared" si="639"/>
        <v>3</v>
      </c>
      <c r="R3795" s="33">
        <f t="shared" si="640"/>
        <v>2002</v>
      </c>
      <c r="S3795" s="34">
        <v>23.6</v>
      </c>
    </row>
    <row r="3796" spans="1:19">
      <c r="A3796" s="32">
        <v>39272</v>
      </c>
      <c r="B3796" s="33">
        <f t="shared" si="633"/>
        <v>7</v>
      </c>
      <c r="C3796" s="33">
        <f t="shared" si="634"/>
        <v>2007</v>
      </c>
      <c r="D3796" s="34">
        <v>1.1679999999999999</v>
      </c>
      <c r="F3796" s="32">
        <v>40928</v>
      </c>
      <c r="G3796" s="33">
        <f t="shared" si="635"/>
        <v>1</v>
      </c>
      <c r="H3796" s="33">
        <f t="shared" si="636"/>
        <v>2012</v>
      </c>
      <c r="I3796" s="34">
        <v>2.23</v>
      </c>
      <c r="K3796" s="32">
        <v>36833</v>
      </c>
      <c r="L3796" s="33">
        <f t="shared" si="637"/>
        <v>11</v>
      </c>
      <c r="M3796" s="33">
        <f t="shared" si="638"/>
        <v>2000</v>
      </c>
      <c r="N3796" s="34">
        <v>32.619999999999997</v>
      </c>
      <c r="P3796" s="32">
        <v>37329</v>
      </c>
      <c r="Q3796" s="33">
        <f t="shared" si="639"/>
        <v>3</v>
      </c>
      <c r="R3796" s="33">
        <f t="shared" si="640"/>
        <v>2002</v>
      </c>
      <c r="S3796" s="34">
        <v>23.76</v>
      </c>
    </row>
    <row r="3797" spans="1:19">
      <c r="A3797" s="32">
        <v>39273</v>
      </c>
      <c r="B3797" s="33">
        <f t="shared" si="633"/>
        <v>7</v>
      </c>
      <c r="C3797" s="33">
        <f t="shared" si="634"/>
        <v>2007</v>
      </c>
      <c r="D3797" s="34">
        <v>1.175</v>
      </c>
      <c r="F3797" s="32">
        <v>40931</v>
      </c>
      <c r="G3797" s="33">
        <f t="shared" si="635"/>
        <v>1</v>
      </c>
      <c r="H3797" s="33">
        <f t="shared" si="636"/>
        <v>2012</v>
      </c>
      <c r="I3797" s="34">
        <v>2.39</v>
      </c>
      <c r="K3797" s="32">
        <v>36836</v>
      </c>
      <c r="L3797" s="33">
        <f t="shared" si="637"/>
        <v>11</v>
      </c>
      <c r="M3797" s="33">
        <f t="shared" si="638"/>
        <v>2000</v>
      </c>
      <c r="N3797" s="34">
        <v>33.020000000000003</v>
      </c>
      <c r="P3797" s="32">
        <v>37330</v>
      </c>
      <c r="Q3797" s="33">
        <f t="shared" si="639"/>
        <v>3</v>
      </c>
      <c r="R3797" s="33">
        <f t="shared" si="640"/>
        <v>2002</v>
      </c>
      <c r="S3797" s="34">
        <v>23.9</v>
      </c>
    </row>
    <row r="3798" spans="1:19">
      <c r="A3798" s="32">
        <v>39274</v>
      </c>
      <c r="B3798" s="33">
        <f t="shared" si="633"/>
        <v>7</v>
      </c>
      <c r="C3798" s="33">
        <f t="shared" si="634"/>
        <v>2007</v>
      </c>
      <c r="D3798" s="34">
        <v>1.179</v>
      </c>
      <c r="F3798" s="32">
        <v>40932</v>
      </c>
      <c r="G3798" s="33">
        <f t="shared" si="635"/>
        <v>1</v>
      </c>
      <c r="H3798" s="33">
        <f t="shared" si="636"/>
        <v>2012</v>
      </c>
      <c r="I3798" s="34">
        <v>2.6</v>
      </c>
      <c r="K3798" s="32">
        <v>36837</v>
      </c>
      <c r="L3798" s="33">
        <f t="shared" si="637"/>
        <v>11</v>
      </c>
      <c r="M3798" s="33">
        <f t="shared" si="638"/>
        <v>2000</v>
      </c>
      <c r="N3798" s="34">
        <v>33.44</v>
      </c>
      <c r="P3798" s="32">
        <v>37333</v>
      </c>
      <c r="Q3798" s="33">
        <f t="shared" si="639"/>
        <v>3</v>
      </c>
      <c r="R3798" s="33">
        <f t="shared" si="640"/>
        <v>2002</v>
      </c>
      <c r="S3798" s="34">
        <v>23.8</v>
      </c>
    </row>
    <row r="3799" spans="1:19">
      <c r="A3799" s="32">
        <v>39275</v>
      </c>
      <c r="B3799" s="33">
        <f t="shared" si="633"/>
        <v>7</v>
      </c>
      <c r="C3799" s="33">
        <f t="shared" si="634"/>
        <v>2007</v>
      </c>
      <c r="D3799" s="34">
        <v>1.1930000000000001</v>
      </c>
      <c r="F3799" s="32">
        <v>40933</v>
      </c>
      <c r="G3799" s="33">
        <f t="shared" si="635"/>
        <v>1</v>
      </c>
      <c r="H3799" s="33">
        <f t="shared" si="636"/>
        <v>2012</v>
      </c>
      <c r="I3799" s="34">
        <v>2.61</v>
      </c>
      <c r="K3799" s="32">
        <v>36838</v>
      </c>
      <c r="L3799" s="33">
        <f t="shared" si="637"/>
        <v>11</v>
      </c>
      <c r="M3799" s="33">
        <f t="shared" si="638"/>
        <v>2000</v>
      </c>
      <c r="N3799" s="34">
        <v>32.92</v>
      </c>
      <c r="P3799" s="32">
        <v>37334</v>
      </c>
      <c r="Q3799" s="33">
        <f t="shared" si="639"/>
        <v>3</v>
      </c>
      <c r="R3799" s="33">
        <f t="shared" si="640"/>
        <v>2002</v>
      </c>
      <c r="S3799" s="34">
        <v>24.51</v>
      </c>
    </row>
    <row r="3800" spans="1:19">
      <c r="A3800" s="32">
        <v>39276</v>
      </c>
      <c r="B3800" s="33">
        <f t="shared" si="633"/>
        <v>7</v>
      </c>
      <c r="C3800" s="33">
        <f t="shared" si="634"/>
        <v>2007</v>
      </c>
      <c r="D3800" s="34">
        <v>1.1930000000000001</v>
      </c>
      <c r="F3800" s="32">
        <v>40934</v>
      </c>
      <c r="G3800" s="33">
        <f t="shared" si="635"/>
        <v>1</v>
      </c>
      <c r="H3800" s="33">
        <f t="shared" si="636"/>
        <v>2012</v>
      </c>
      <c r="I3800" s="34">
        <v>2.68</v>
      </c>
      <c r="K3800" s="32">
        <v>36839</v>
      </c>
      <c r="L3800" s="33">
        <f t="shared" si="637"/>
        <v>11</v>
      </c>
      <c r="M3800" s="33">
        <f t="shared" si="638"/>
        <v>2000</v>
      </c>
      <c r="N3800" s="34">
        <v>33.869999999999997</v>
      </c>
      <c r="P3800" s="32">
        <v>37335</v>
      </c>
      <c r="Q3800" s="33">
        <f t="shared" si="639"/>
        <v>3</v>
      </c>
      <c r="R3800" s="33">
        <f t="shared" si="640"/>
        <v>2002</v>
      </c>
      <c r="S3800" s="34">
        <v>24.78</v>
      </c>
    </row>
    <row r="3801" spans="1:19">
      <c r="A3801" s="32">
        <v>39279</v>
      </c>
      <c r="B3801" s="33">
        <f t="shared" si="633"/>
        <v>7</v>
      </c>
      <c r="C3801" s="33">
        <f t="shared" si="634"/>
        <v>2007</v>
      </c>
      <c r="D3801" s="34">
        <v>1.2030000000000001</v>
      </c>
      <c r="F3801" s="32">
        <v>40935</v>
      </c>
      <c r="G3801" s="33">
        <f t="shared" si="635"/>
        <v>1</v>
      </c>
      <c r="H3801" s="33">
        <f t="shared" si="636"/>
        <v>2012</v>
      </c>
      <c r="I3801" s="34">
        <v>2.59</v>
      </c>
      <c r="K3801" s="32">
        <v>36840</v>
      </c>
      <c r="L3801" s="33">
        <f t="shared" si="637"/>
        <v>11</v>
      </c>
      <c r="M3801" s="33">
        <f t="shared" si="638"/>
        <v>2000</v>
      </c>
      <c r="N3801" s="34">
        <v>34.049999999999997</v>
      </c>
      <c r="P3801" s="32">
        <v>37336</v>
      </c>
      <c r="Q3801" s="33">
        <f t="shared" si="639"/>
        <v>3</v>
      </c>
      <c r="R3801" s="33">
        <f t="shared" si="640"/>
        <v>2002</v>
      </c>
      <c r="S3801" s="34">
        <v>24.25</v>
      </c>
    </row>
    <row r="3802" spans="1:19">
      <c r="A3802" s="32">
        <v>39280</v>
      </c>
      <c r="B3802" s="33">
        <f t="shared" si="633"/>
        <v>7</v>
      </c>
      <c r="C3802" s="33">
        <f t="shared" si="634"/>
        <v>2007</v>
      </c>
      <c r="D3802" s="34">
        <v>1.2</v>
      </c>
      <c r="F3802" s="32">
        <v>40938</v>
      </c>
      <c r="G3802" s="33">
        <f t="shared" si="635"/>
        <v>1</v>
      </c>
      <c r="H3802" s="33">
        <f t="shared" si="636"/>
        <v>2012</v>
      </c>
      <c r="I3802" s="34">
        <v>2.71</v>
      </c>
      <c r="K3802" s="32">
        <v>36843</v>
      </c>
      <c r="L3802" s="33">
        <f t="shared" si="637"/>
        <v>11</v>
      </c>
      <c r="M3802" s="33">
        <f t="shared" si="638"/>
        <v>2000</v>
      </c>
      <c r="N3802" s="34">
        <v>34.299999999999997</v>
      </c>
      <c r="P3802" s="32">
        <v>37337</v>
      </c>
      <c r="Q3802" s="33">
        <f t="shared" si="639"/>
        <v>3</v>
      </c>
      <c r="R3802" s="33">
        <f t="shared" si="640"/>
        <v>2002</v>
      </c>
      <c r="S3802" s="34">
        <v>24.83</v>
      </c>
    </row>
    <row r="3803" spans="1:19">
      <c r="A3803" s="32">
        <v>39281</v>
      </c>
      <c r="B3803" s="33">
        <f t="shared" si="633"/>
        <v>7</v>
      </c>
      <c r="C3803" s="33">
        <f t="shared" si="634"/>
        <v>2007</v>
      </c>
      <c r="D3803" s="34">
        <v>1.196</v>
      </c>
      <c r="F3803" s="32">
        <v>40939</v>
      </c>
      <c r="G3803" s="33">
        <f t="shared" si="635"/>
        <v>1</v>
      </c>
      <c r="H3803" s="33">
        <f t="shared" si="636"/>
        <v>2012</v>
      </c>
      <c r="I3803" s="34">
        <v>2.5099999999999998</v>
      </c>
      <c r="K3803" s="32">
        <v>36844</v>
      </c>
      <c r="L3803" s="33">
        <f t="shared" si="637"/>
        <v>11</v>
      </c>
      <c r="M3803" s="33">
        <f t="shared" si="638"/>
        <v>2000</v>
      </c>
      <c r="N3803" s="34">
        <v>34.72</v>
      </c>
      <c r="P3803" s="32">
        <v>37340</v>
      </c>
      <c r="Q3803" s="33">
        <f t="shared" si="639"/>
        <v>3</v>
      </c>
      <c r="R3803" s="33">
        <f t="shared" si="640"/>
        <v>2002</v>
      </c>
      <c r="S3803" s="34">
        <v>24.75</v>
      </c>
    </row>
    <row r="3804" spans="1:19">
      <c r="A3804" s="32">
        <v>39282</v>
      </c>
      <c r="B3804" s="33">
        <f t="shared" si="633"/>
        <v>7</v>
      </c>
      <c r="C3804" s="33">
        <f t="shared" si="634"/>
        <v>2007</v>
      </c>
      <c r="D3804" s="34">
        <v>1.2030000000000001</v>
      </c>
      <c r="F3804" s="32">
        <v>40940</v>
      </c>
      <c r="G3804" s="33">
        <f t="shared" si="635"/>
        <v>2</v>
      </c>
      <c r="H3804" s="33">
        <f t="shared" si="636"/>
        <v>2012</v>
      </c>
      <c r="I3804" s="34">
        <v>2.3199999999999998</v>
      </c>
      <c r="K3804" s="32">
        <v>36845</v>
      </c>
      <c r="L3804" s="33">
        <f t="shared" si="637"/>
        <v>11</v>
      </c>
      <c r="M3804" s="33">
        <f t="shared" si="638"/>
        <v>2000</v>
      </c>
      <c r="N3804" s="34">
        <v>35.54</v>
      </c>
      <c r="P3804" s="32">
        <v>37341</v>
      </c>
      <c r="Q3804" s="33">
        <f t="shared" si="639"/>
        <v>3</v>
      </c>
      <c r="R3804" s="33">
        <f t="shared" si="640"/>
        <v>2002</v>
      </c>
      <c r="S3804" s="34">
        <v>24.6</v>
      </c>
    </row>
    <row r="3805" spans="1:19">
      <c r="A3805" s="32">
        <v>39283</v>
      </c>
      <c r="B3805" s="33">
        <f t="shared" si="633"/>
        <v>7</v>
      </c>
      <c r="C3805" s="33">
        <f t="shared" si="634"/>
        <v>2007</v>
      </c>
      <c r="D3805" s="34">
        <v>1.2030000000000001</v>
      </c>
      <c r="F3805" s="32">
        <v>40941</v>
      </c>
      <c r="G3805" s="33">
        <f t="shared" si="635"/>
        <v>2</v>
      </c>
      <c r="H3805" s="33">
        <f t="shared" si="636"/>
        <v>2012</v>
      </c>
      <c r="I3805" s="34">
        <v>2.2999999999999998</v>
      </c>
      <c r="K3805" s="32">
        <v>36846</v>
      </c>
      <c r="L3805" s="33">
        <f t="shared" si="637"/>
        <v>11</v>
      </c>
      <c r="M3805" s="33">
        <f t="shared" si="638"/>
        <v>2000</v>
      </c>
      <c r="N3805" s="34">
        <v>34.840000000000003</v>
      </c>
      <c r="P3805" s="32">
        <v>37342</v>
      </c>
      <c r="Q3805" s="33">
        <f t="shared" si="639"/>
        <v>3</v>
      </c>
      <c r="R3805" s="33">
        <f t="shared" si="640"/>
        <v>2002</v>
      </c>
      <c r="S3805" s="34">
        <v>25.13</v>
      </c>
    </row>
    <row r="3806" spans="1:19">
      <c r="A3806" s="32">
        <v>39286</v>
      </c>
      <c r="B3806" s="33">
        <f t="shared" si="633"/>
        <v>7</v>
      </c>
      <c r="C3806" s="33">
        <f t="shared" si="634"/>
        <v>2007</v>
      </c>
      <c r="D3806" s="34">
        <v>1.194</v>
      </c>
      <c r="F3806" s="32">
        <v>40942</v>
      </c>
      <c r="G3806" s="33">
        <f t="shared" si="635"/>
        <v>2</v>
      </c>
      <c r="H3806" s="33">
        <f t="shared" si="636"/>
        <v>2012</v>
      </c>
      <c r="I3806" s="34">
        <v>2.4</v>
      </c>
      <c r="K3806" s="32">
        <v>36847</v>
      </c>
      <c r="L3806" s="33">
        <f t="shared" si="637"/>
        <v>11</v>
      </c>
      <c r="M3806" s="33">
        <f t="shared" si="638"/>
        <v>2000</v>
      </c>
      <c r="N3806" s="34">
        <v>35.619999999999997</v>
      </c>
      <c r="P3806" s="32">
        <v>37343</v>
      </c>
      <c r="Q3806" s="33">
        <f t="shared" si="639"/>
        <v>3</v>
      </c>
      <c r="R3806" s="33">
        <f t="shared" si="640"/>
        <v>2002</v>
      </c>
      <c r="S3806" s="34">
        <v>25.34</v>
      </c>
    </row>
    <row r="3807" spans="1:19">
      <c r="A3807" s="32">
        <v>39287</v>
      </c>
      <c r="B3807" s="33">
        <f t="shared" si="633"/>
        <v>7</v>
      </c>
      <c r="C3807" s="33">
        <f t="shared" si="634"/>
        <v>2007</v>
      </c>
      <c r="D3807" s="34">
        <v>1.179</v>
      </c>
      <c r="F3807" s="32">
        <v>40945</v>
      </c>
      <c r="G3807" s="33">
        <f t="shared" si="635"/>
        <v>2</v>
      </c>
      <c r="H3807" s="33">
        <f t="shared" si="636"/>
        <v>2012</v>
      </c>
      <c r="I3807" s="34">
        <v>2.46</v>
      </c>
      <c r="K3807" s="32">
        <v>36850</v>
      </c>
      <c r="L3807" s="33">
        <f t="shared" si="637"/>
        <v>11</v>
      </c>
      <c r="M3807" s="33">
        <f t="shared" si="638"/>
        <v>2000</v>
      </c>
      <c r="N3807" s="34">
        <v>35.979999999999997</v>
      </c>
      <c r="P3807" s="32">
        <v>37344</v>
      </c>
      <c r="Q3807" s="33">
        <f t="shared" si="639"/>
        <v>3</v>
      </c>
      <c r="R3807" s="33">
        <f t="shared" si="640"/>
        <v>2002</v>
      </c>
      <c r="S3807" s="34">
        <v>25.34</v>
      </c>
    </row>
    <row r="3808" spans="1:19">
      <c r="A3808" s="32">
        <v>39288</v>
      </c>
      <c r="B3808" s="33">
        <f t="shared" si="633"/>
        <v>7</v>
      </c>
      <c r="C3808" s="33">
        <f t="shared" si="634"/>
        <v>2007</v>
      </c>
      <c r="D3808" s="34">
        <v>1.2</v>
      </c>
      <c r="F3808" s="32">
        <v>40946</v>
      </c>
      <c r="G3808" s="33">
        <f t="shared" si="635"/>
        <v>2</v>
      </c>
      <c r="H3808" s="33">
        <f t="shared" si="636"/>
        <v>2012</v>
      </c>
      <c r="I3808" s="34">
        <v>2.6</v>
      </c>
      <c r="K3808" s="32">
        <v>36851</v>
      </c>
      <c r="L3808" s="33">
        <f t="shared" si="637"/>
        <v>11</v>
      </c>
      <c r="M3808" s="33">
        <f t="shared" si="638"/>
        <v>2000</v>
      </c>
      <c r="N3808" s="34">
        <v>35.54</v>
      </c>
      <c r="P3808" s="32">
        <v>37347</v>
      </c>
      <c r="Q3808" s="33">
        <f t="shared" si="639"/>
        <v>4</v>
      </c>
      <c r="R3808" s="33">
        <f t="shared" si="640"/>
        <v>2002</v>
      </c>
      <c r="S3808" s="34">
        <v>26.06</v>
      </c>
    </row>
    <row r="3809" spans="1:19">
      <c r="A3809" s="32">
        <v>39289</v>
      </c>
      <c r="B3809" s="33">
        <f t="shared" si="633"/>
        <v>7</v>
      </c>
      <c r="C3809" s="33">
        <f t="shared" si="634"/>
        <v>2007</v>
      </c>
      <c r="D3809" s="34">
        <v>1.2</v>
      </c>
      <c r="F3809" s="32">
        <v>40947</v>
      </c>
      <c r="G3809" s="33">
        <f t="shared" si="635"/>
        <v>2</v>
      </c>
      <c r="H3809" s="33">
        <f t="shared" si="636"/>
        <v>2012</v>
      </c>
      <c r="I3809" s="34">
        <v>2.48</v>
      </c>
      <c r="K3809" s="32">
        <v>36852</v>
      </c>
      <c r="L3809" s="33">
        <f t="shared" si="637"/>
        <v>11</v>
      </c>
      <c r="M3809" s="33">
        <f t="shared" si="638"/>
        <v>2000</v>
      </c>
      <c r="N3809" s="34">
        <v>36.06</v>
      </c>
      <c r="P3809" s="32">
        <v>37348</v>
      </c>
      <c r="Q3809" s="33">
        <f t="shared" si="639"/>
        <v>4</v>
      </c>
      <c r="R3809" s="33">
        <f t="shared" si="640"/>
        <v>2002</v>
      </c>
      <c r="S3809" s="34">
        <v>26.97</v>
      </c>
    </row>
    <row r="3810" spans="1:19">
      <c r="A3810" s="32">
        <v>39290</v>
      </c>
      <c r="B3810" s="33">
        <f t="shared" si="633"/>
        <v>7</v>
      </c>
      <c r="C3810" s="33">
        <f t="shared" si="634"/>
        <v>2007</v>
      </c>
      <c r="D3810" s="34">
        <v>1.218</v>
      </c>
      <c r="F3810" s="32">
        <v>40948</v>
      </c>
      <c r="G3810" s="33">
        <f t="shared" si="635"/>
        <v>2</v>
      </c>
      <c r="H3810" s="33">
        <f t="shared" si="636"/>
        <v>2012</v>
      </c>
      <c r="I3810" s="34">
        <v>2.5</v>
      </c>
      <c r="K3810" s="32">
        <v>36854</v>
      </c>
      <c r="L3810" s="33">
        <f t="shared" si="637"/>
        <v>11</v>
      </c>
      <c r="M3810" s="33">
        <f t="shared" si="638"/>
        <v>2000</v>
      </c>
      <c r="N3810" s="34">
        <v>36.06</v>
      </c>
      <c r="P3810" s="32">
        <v>37349</v>
      </c>
      <c r="Q3810" s="33">
        <f t="shared" si="639"/>
        <v>4</v>
      </c>
      <c r="R3810" s="33">
        <f t="shared" si="640"/>
        <v>2002</v>
      </c>
      <c r="S3810" s="34">
        <v>26.72</v>
      </c>
    </row>
    <row r="3811" spans="1:19">
      <c r="A3811" s="32">
        <v>39293</v>
      </c>
      <c r="B3811" s="33">
        <f t="shared" si="633"/>
        <v>7</v>
      </c>
      <c r="C3811" s="33">
        <f t="shared" si="634"/>
        <v>2007</v>
      </c>
      <c r="D3811" s="34">
        <v>1.2130000000000001</v>
      </c>
      <c r="F3811" s="32">
        <v>40949</v>
      </c>
      <c r="G3811" s="33">
        <f t="shared" si="635"/>
        <v>2</v>
      </c>
      <c r="H3811" s="33">
        <f t="shared" si="636"/>
        <v>2012</v>
      </c>
      <c r="I3811" s="34">
        <v>2.5099999999999998</v>
      </c>
      <c r="K3811" s="32">
        <v>36857</v>
      </c>
      <c r="L3811" s="33">
        <f t="shared" si="637"/>
        <v>11</v>
      </c>
      <c r="M3811" s="33">
        <f t="shared" si="638"/>
        <v>2000</v>
      </c>
      <c r="N3811" s="34">
        <v>36.24</v>
      </c>
      <c r="P3811" s="32">
        <v>37350</v>
      </c>
      <c r="Q3811" s="33">
        <f t="shared" si="639"/>
        <v>4</v>
      </c>
      <c r="R3811" s="33">
        <f t="shared" si="640"/>
        <v>2002</v>
      </c>
      <c r="S3811" s="34">
        <v>26.97</v>
      </c>
    </row>
    <row r="3812" spans="1:19">
      <c r="A3812" s="32">
        <v>39294</v>
      </c>
      <c r="B3812" s="33">
        <f t="shared" ref="B3812:B3875" si="641">+MONTH(A3812)</f>
        <v>7</v>
      </c>
      <c r="C3812" s="33">
        <f t="shared" ref="C3812:C3875" si="642">+YEAR(A3812)</f>
        <v>2007</v>
      </c>
      <c r="D3812" s="34">
        <v>1.2250000000000001</v>
      </c>
      <c r="F3812" s="32">
        <v>40952</v>
      </c>
      <c r="G3812" s="33">
        <f t="shared" ref="G3812:G3875" si="643">+MONTH(F3812)</f>
        <v>2</v>
      </c>
      <c r="H3812" s="33">
        <f t="shared" ref="H3812:H3875" si="644">+YEAR(F3812)</f>
        <v>2012</v>
      </c>
      <c r="I3812" s="34">
        <v>2.42</v>
      </c>
      <c r="K3812" s="32">
        <v>36858</v>
      </c>
      <c r="L3812" s="33">
        <f t="shared" ref="L3812:L3875" si="645">+MONTH(K3812)</f>
        <v>11</v>
      </c>
      <c r="M3812" s="33">
        <f t="shared" ref="M3812:M3875" si="646">+YEAR(K3812)</f>
        <v>2000</v>
      </c>
      <c r="N3812" s="34">
        <v>34.020000000000003</v>
      </c>
      <c r="P3812" s="32">
        <v>37351</v>
      </c>
      <c r="Q3812" s="33">
        <f t="shared" ref="Q3812:Q3875" si="647">+MONTH(P3812)</f>
        <v>4</v>
      </c>
      <c r="R3812" s="33">
        <f t="shared" si="640"/>
        <v>2002</v>
      </c>
      <c r="S3812" s="34">
        <v>25.39</v>
      </c>
    </row>
    <row r="3813" spans="1:19">
      <c r="A3813" s="32">
        <v>39295</v>
      </c>
      <c r="B3813" s="33">
        <f t="shared" si="641"/>
        <v>8</v>
      </c>
      <c r="C3813" s="33">
        <f t="shared" si="642"/>
        <v>2007</v>
      </c>
      <c r="D3813" s="34">
        <v>1.216</v>
      </c>
      <c r="F3813" s="32">
        <v>40953</v>
      </c>
      <c r="G3813" s="33">
        <f t="shared" si="643"/>
        <v>2</v>
      </c>
      <c r="H3813" s="33">
        <f t="shared" si="644"/>
        <v>2012</v>
      </c>
      <c r="I3813" s="34">
        <v>2.48</v>
      </c>
      <c r="K3813" s="32">
        <v>36859</v>
      </c>
      <c r="L3813" s="33">
        <f t="shared" si="645"/>
        <v>11</v>
      </c>
      <c r="M3813" s="33">
        <f t="shared" si="646"/>
        <v>2000</v>
      </c>
      <c r="N3813" s="34">
        <v>34.58</v>
      </c>
      <c r="P3813" s="32">
        <v>37354</v>
      </c>
      <c r="Q3813" s="33">
        <f t="shared" si="647"/>
        <v>4</v>
      </c>
      <c r="R3813" s="33">
        <f t="shared" ref="R3813:R3876" si="648">+YEAR(P3813)</f>
        <v>2002</v>
      </c>
      <c r="S3813" s="34">
        <v>26.36</v>
      </c>
    </row>
    <row r="3814" spans="1:19">
      <c r="A3814" s="32">
        <v>39296</v>
      </c>
      <c r="B3814" s="33">
        <f t="shared" si="641"/>
        <v>8</v>
      </c>
      <c r="C3814" s="33">
        <f t="shared" si="642"/>
        <v>2007</v>
      </c>
      <c r="D3814" s="34">
        <v>1.22</v>
      </c>
      <c r="F3814" s="32">
        <v>40954</v>
      </c>
      <c r="G3814" s="33">
        <f t="shared" si="643"/>
        <v>2</v>
      </c>
      <c r="H3814" s="33">
        <f t="shared" si="644"/>
        <v>2012</v>
      </c>
      <c r="I3814" s="34">
        <v>2.54</v>
      </c>
      <c r="K3814" s="32">
        <v>36860</v>
      </c>
      <c r="L3814" s="33">
        <f t="shared" si="645"/>
        <v>11</v>
      </c>
      <c r="M3814" s="33">
        <f t="shared" si="646"/>
        <v>2000</v>
      </c>
      <c r="N3814" s="34">
        <v>33.61</v>
      </c>
      <c r="P3814" s="32">
        <v>37355</v>
      </c>
      <c r="Q3814" s="33">
        <f t="shared" si="647"/>
        <v>4</v>
      </c>
      <c r="R3814" s="33">
        <f t="shared" si="648"/>
        <v>2002</v>
      </c>
      <c r="S3814" s="34">
        <v>25.48</v>
      </c>
    </row>
    <row r="3815" spans="1:19">
      <c r="A3815" s="32">
        <v>39297</v>
      </c>
      <c r="B3815" s="33">
        <f t="shared" si="641"/>
        <v>8</v>
      </c>
      <c r="C3815" s="33">
        <f t="shared" si="642"/>
        <v>2007</v>
      </c>
      <c r="D3815" s="34">
        <v>1.208</v>
      </c>
      <c r="F3815" s="32">
        <v>40955</v>
      </c>
      <c r="G3815" s="33">
        <f t="shared" si="643"/>
        <v>2</v>
      </c>
      <c r="H3815" s="33">
        <f t="shared" si="644"/>
        <v>2012</v>
      </c>
      <c r="I3815" s="34">
        <v>2.4700000000000002</v>
      </c>
      <c r="K3815" s="32">
        <v>36861</v>
      </c>
      <c r="L3815" s="33">
        <f t="shared" si="645"/>
        <v>12</v>
      </c>
      <c r="M3815" s="33">
        <f t="shared" si="646"/>
        <v>2000</v>
      </c>
      <c r="N3815" s="34">
        <v>32.06</v>
      </c>
      <c r="P3815" s="32">
        <v>37356</v>
      </c>
      <c r="Q3815" s="33">
        <f t="shared" si="647"/>
        <v>4</v>
      </c>
      <c r="R3815" s="33">
        <f t="shared" si="648"/>
        <v>2002</v>
      </c>
      <c r="S3815" s="34">
        <v>25.13</v>
      </c>
    </row>
    <row r="3816" spans="1:19">
      <c r="A3816" s="32">
        <v>39300</v>
      </c>
      <c r="B3816" s="33">
        <f t="shared" si="641"/>
        <v>8</v>
      </c>
      <c r="C3816" s="33">
        <f t="shared" si="642"/>
        <v>2007</v>
      </c>
      <c r="D3816" s="34">
        <v>1.1679999999999999</v>
      </c>
      <c r="F3816" s="32">
        <v>40956</v>
      </c>
      <c r="G3816" s="33">
        <f t="shared" si="643"/>
        <v>2</v>
      </c>
      <c r="H3816" s="33">
        <f t="shared" si="644"/>
        <v>2012</v>
      </c>
      <c r="I3816" s="34">
        <v>2.67</v>
      </c>
      <c r="K3816" s="32">
        <v>36864</v>
      </c>
      <c r="L3816" s="33">
        <f t="shared" si="645"/>
        <v>12</v>
      </c>
      <c r="M3816" s="33">
        <f t="shared" si="646"/>
        <v>2000</v>
      </c>
      <c r="N3816" s="34">
        <v>31.28</v>
      </c>
      <c r="P3816" s="32">
        <v>37357</v>
      </c>
      <c r="Q3816" s="33">
        <f t="shared" si="647"/>
        <v>4</v>
      </c>
      <c r="R3816" s="33">
        <f t="shared" si="648"/>
        <v>2002</v>
      </c>
      <c r="S3816" s="34">
        <v>24.22</v>
      </c>
    </row>
    <row r="3817" spans="1:19">
      <c r="A3817" s="32">
        <v>39301</v>
      </c>
      <c r="B3817" s="33">
        <f t="shared" si="641"/>
        <v>8</v>
      </c>
      <c r="C3817" s="33">
        <f t="shared" si="642"/>
        <v>2007</v>
      </c>
      <c r="D3817" s="34">
        <v>1.165</v>
      </c>
      <c r="F3817" s="32">
        <v>40960</v>
      </c>
      <c r="G3817" s="33">
        <f t="shared" si="643"/>
        <v>2</v>
      </c>
      <c r="H3817" s="33">
        <f t="shared" si="644"/>
        <v>2012</v>
      </c>
      <c r="I3817" s="34">
        <v>2.63</v>
      </c>
      <c r="K3817" s="32">
        <v>36865</v>
      </c>
      <c r="L3817" s="33">
        <f t="shared" si="645"/>
        <v>12</v>
      </c>
      <c r="M3817" s="33">
        <f t="shared" si="646"/>
        <v>2000</v>
      </c>
      <c r="N3817" s="34">
        <v>29.25</v>
      </c>
      <c r="P3817" s="32">
        <v>37358</v>
      </c>
      <c r="Q3817" s="33">
        <f t="shared" si="647"/>
        <v>4</v>
      </c>
      <c r="R3817" s="33">
        <f t="shared" si="648"/>
        <v>2002</v>
      </c>
      <c r="S3817" s="34">
        <v>23.25</v>
      </c>
    </row>
    <row r="3818" spans="1:19">
      <c r="A3818" s="32">
        <v>39302</v>
      </c>
      <c r="B3818" s="33">
        <f t="shared" si="641"/>
        <v>8</v>
      </c>
      <c r="C3818" s="33">
        <f t="shared" si="642"/>
        <v>2007</v>
      </c>
      <c r="D3818" s="34">
        <v>1.17</v>
      </c>
      <c r="F3818" s="32">
        <v>40961</v>
      </c>
      <c r="G3818" s="33">
        <f t="shared" si="643"/>
        <v>2</v>
      </c>
      <c r="H3818" s="33">
        <f t="shared" si="644"/>
        <v>2012</v>
      </c>
      <c r="I3818" s="34">
        <v>2.6</v>
      </c>
      <c r="K3818" s="32">
        <v>36866</v>
      </c>
      <c r="L3818" s="33">
        <f t="shared" si="645"/>
        <v>12</v>
      </c>
      <c r="M3818" s="33">
        <f t="shared" si="646"/>
        <v>2000</v>
      </c>
      <c r="N3818" s="34">
        <v>30.24</v>
      </c>
      <c r="P3818" s="32">
        <v>37361</v>
      </c>
      <c r="Q3818" s="33">
        <f t="shared" si="647"/>
        <v>4</v>
      </c>
      <c r="R3818" s="33">
        <f t="shared" si="648"/>
        <v>2002</v>
      </c>
      <c r="S3818" s="34">
        <v>23.39</v>
      </c>
    </row>
    <row r="3819" spans="1:19">
      <c r="A3819" s="32">
        <v>39303</v>
      </c>
      <c r="B3819" s="33">
        <f t="shared" si="641"/>
        <v>8</v>
      </c>
      <c r="C3819" s="33">
        <f t="shared" si="642"/>
        <v>2007</v>
      </c>
      <c r="D3819" s="34">
        <v>1.1619999999999999</v>
      </c>
      <c r="F3819" s="32">
        <v>40962</v>
      </c>
      <c r="G3819" s="33">
        <f t="shared" si="643"/>
        <v>2</v>
      </c>
      <c r="H3819" s="33">
        <f t="shared" si="644"/>
        <v>2012</v>
      </c>
      <c r="I3819" s="34">
        <v>2.68</v>
      </c>
      <c r="K3819" s="32">
        <v>36867</v>
      </c>
      <c r="L3819" s="33">
        <f t="shared" si="645"/>
        <v>12</v>
      </c>
      <c r="M3819" s="33">
        <f t="shared" si="646"/>
        <v>2000</v>
      </c>
      <c r="N3819" s="34">
        <v>29.36</v>
      </c>
      <c r="P3819" s="32">
        <v>37362</v>
      </c>
      <c r="Q3819" s="33">
        <f t="shared" si="647"/>
        <v>4</v>
      </c>
      <c r="R3819" s="33">
        <f t="shared" si="648"/>
        <v>2002</v>
      </c>
      <c r="S3819" s="34">
        <v>24.03</v>
      </c>
    </row>
    <row r="3820" spans="1:19">
      <c r="A3820" s="32">
        <v>39304</v>
      </c>
      <c r="B3820" s="33">
        <f t="shared" si="641"/>
        <v>8</v>
      </c>
      <c r="C3820" s="33">
        <f t="shared" si="642"/>
        <v>2007</v>
      </c>
      <c r="D3820" s="34">
        <v>1.1579999999999999</v>
      </c>
      <c r="F3820" s="32">
        <v>40963</v>
      </c>
      <c r="G3820" s="33">
        <f t="shared" si="643"/>
        <v>2</v>
      </c>
      <c r="H3820" s="33">
        <f t="shared" si="644"/>
        <v>2012</v>
      </c>
      <c r="I3820" s="34">
        <v>2.6</v>
      </c>
      <c r="K3820" s="32">
        <v>36868</v>
      </c>
      <c r="L3820" s="33">
        <f t="shared" si="645"/>
        <v>12</v>
      </c>
      <c r="M3820" s="33">
        <f t="shared" si="646"/>
        <v>2000</v>
      </c>
      <c r="N3820" s="34">
        <v>28.31</v>
      </c>
      <c r="P3820" s="32">
        <v>37363</v>
      </c>
      <c r="Q3820" s="33">
        <f t="shared" si="647"/>
        <v>4</v>
      </c>
      <c r="R3820" s="33">
        <f t="shared" si="648"/>
        <v>2002</v>
      </c>
      <c r="S3820" s="34">
        <v>25.26</v>
      </c>
    </row>
    <row r="3821" spans="1:19">
      <c r="A3821" s="32">
        <v>39307</v>
      </c>
      <c r="B3821" s="33">
        <f t="shared" si="641"/>
        <v>8</v>
      </c>
      <c r="C3821" s="33">
        <f t="shared" si="642"/>
        <v>2007</v>
      </c>
      <c r="D3821" s="34">
        <v>1.169</v>
      </c>
      <c r="F3821" s="32">
        <v>40966</v>
      </c>
      <c r="G3821" s="33">
        <f t="shared" si="643"/>
        <v>2</v>
      </c>
      <c r="H3821" s="33">
        <f t="shared" si="644"/>
        <v>2012</v>
      </c>
      <c r="I3821" s="34">
        <v>2.5499999999999998</v>
      </c>
      <c r="K3821" s="32">
        <v>36871</v>
      </c>
      <c r="L3821" s="33">
        <f t="shared" si="645"/>
        <v>12</v>
      </c>
      <c r="M3821" s="33">
        <f t="shared" si="646"/>
        <v>2000</v>
      </c>
      <c r="N3821" s="34">
        <v>29.75</v>
      </c>
      <c r="P3821" s="32">
        <v>37364</v>
      </c>
      <c r="Q3821" s="33">
        <f t="shared" si="647"/>
        <v>4</v>
      </c>
      <c r="R3821" s="33">
        <f t="shared" si="648"/>
        <v>2002</v>
      </c>
      <c r="S3821" s="34">
        <v>25.9</v>
      </c>
    </row>
    <row r="3822" spans="1:19">
      <c r="A3822" s="32">
        <v>39308</v>
      </c>
      <c r="B3822" s="33">
        <f t="shared" si="641"/>
        <v>8</v>
      </c>
      <c r="C3822" s="33">
        <f t="shared" si="642"/>
        <v>2007</v>
      </c>
      <c r="D3822" s="34">
        <v>1.1779999999999999</v>
      </c>
      <c r="F3822" s="32">
        <v>40967</v>
      </c>
      <c r="G3822" s="33">
        <f t="shared" si="643"/>
        <v>2</v>
      </c>
      <c r="H3822" s="33">
        <f t="shared" si="644"/>
        <v>2012</v>
      </c>
      <c r="I3822" s="34">
        <v>2.44</v>
      </c>
      <c r="K3822" s="32">
        <v>36872</v>
      </c>
      <c r="L3822" s="33">
        <f t="shared" si="645"/>
        <v>12</v>
      </c>
      <c r="M3822" s="33">
        <f t="shared" si="646"/>
        <v>2000</v>
      </c>
      <c r="N3822" s="34">
        <v>29.81</v>
      </c>
      <c r="P3822" s="32">
        <v>37365</v>
      </c>
      <c r="Q3822" s="33">
        <f t="shared" si="647"/>
        <v>4</v>
      </c>
      <c r="R3822" s="33">
        <f t="shared" si="648"/>
        <v>2002</v>
      </c>
      <c r="S3822" s="34">
        <v>25.86</v>
      </c>
    </row>
    <row r="3823" spans="1:19">
      <c r="A3823" s="32">
        <v>39309</v>
      </c>
      <c r="B3823" s="33">
        <f t="shared" si="641"/>
        <v>8</v>
      </c>
      <c r="C3823" s="33">
        <f t="shared" si="642"/>
        <v>2007</v>
      </c>
      <c r="D3823" s="34">
        <v>1.1910000000000001</v>
      </c>
      <c r="F3823" s="32">
        <v>40968</v>
      </c>
      <c r="G3823" s="33">
        <f t="shared" si="643"/>
        <v>2</v>
      </c>
      <c r="H3823" s="33">
        <f t="shared" si="644"/>
        <v>2012</v>
      </c>
      <c r="I3823" s="34">
        <v>2.44</v>
      </c>
      <c r="K3823" s="32">
        <v>36873</v>
      </c>
      <c r="L3823" s="33">
        <f t="shared" si="645"/>
        <v>12</v>
      </c>
      <c r="M3823" s="33">
        <f t="shared" si="646"/>
        <v>2000</v>
      </c>
      <c r="N3823" s="34">
        <v>28.75</v>
      </c>
      <c r="P3823" s="32">
        <v>37368</v>
      </c>
      <c r="Q3823" s="33">
        <f t="shared" si="647"/>
        <v>4</v>
      </c>
      <c r="R3823" s="33">
        <f t="shared" si="648"/>
        <v>2002</v>
      </c>
      <c r="S3823" s="34">
        <v>25.96</v>
      </c>
    </row>
    <row r="3824" spans="1:19">
      <c r="A3824" s="32">
        <v>39310</v>
      </c>
      <c r="B3824" s="33">
        <f t="shared" si="641"/>
        <v>8</v>
      </c>
      <c r="C3824" s="33">
        <f t="shared" si="642"/>
        <v>2007</v>
      </c>
      <c r="D3824" s="34">
        <v>1.169</v>
      </c>
      <c r="F3824" s="32">
        <v>40969</v>
      </c>
      <c r="G3824" s="33">
        <f t="shared" si="643"/>
        <v>3</v>
      </c>
      <c r="H3824" s="33">
        <f t="shared" si="644"/>
        <v>2012</v>
      </c>
      <c r="I3824" s="34">
        <v>2.4500000000000002</v>
      </c>
      <c r="K3824" s="32">
        <v>36874</v>
      </c>
      <c r="L3824" s="33">
        <f t="shared" si="645"/>
        <v>12</v>
      </c>
      <c r="M3824" s="33">
        <f t="shared" si="646"/>
        <v>2000</v>
      </c>
      <c r="N3824" s="34">
        <v>28.06</v>
      </c>
      <c r="P3824" s="32">
        <v>37369</v>
      </c>
      <c r="Q3824" s="33">
        <f t="shared" si="647"/>
        <v>4</v>
      </c>
      <c r="R3824" s="33">
        <f t="shared" si="648"/>
        <v>2002</v>
      </c>
      <c r="S3824" s="34">
        <v>26.26</v>
      </c>
    </row>
    <row r="3825" spans="1:19">
      <c r="A3825" s="32">
        <v>39311</v>
      </c>
      <c r="B3825" s="33">
        <f t="shared" si="641"/>
        <v>8</v>
      </c>
      <c r="C3825" s="33">
        <f t="shared" si="642"/>
        <v>2007</v>
      </c>
      <c r="D3825" s="34">
        <v>1.1830000000000001</v>
      </c>
      <c r="F3825" s="32">
        <v>40970</v>
      </c>
      <c r="G3825" s="33">
        <f t="shared" si="643"/>
        <v>3</v>
      </c>
      <c r="H3825" s="33">
        <f t="shared" si="644"/>
        <v>2012</v>
      </c>
      <c r="I3825" s="34">
        <v>2.38</v>
      </c>
      <c r="K3825" s="32">
        <v>36875</v>
      </c>
      <c r="L3825" s="33">
        <f t="shared" si="645"/>
        <v>12</v>
      </c>
      <c r="M3825" s="33">
        <f t="shared" si="646"/>
        <v>2000</v>
      </c>
      <c r="N3825" s="34">
        <v>28.86</v>
      </c>
      <c r="P3825" s="32">
        <v>37370</v>
      </c>
      <c r="Q3825" s="33">
        <f t="shared" si="647"/>
        <v>4</v>
      </c>
      <c r="R3825" s="33">
        <f t="shared" si="648"/>
        <v>2002</v>
      </c>
      <c r="S3825" s="34">
        <v>26.2</v>
      </c>
    </row>
    <row r="3826" spans="1:19">
      <c r="A3826" s="32">
        <v>39314</v>
      </c>
      <c r="B3826" s="33">
        <f t="shared" si="641"/>
        <v>8</v>
      </c>
      <c r="C3826" s="33">
        <f t="shared" si="642"/>
        <v>2007</v>
      </c>
      <c r="D3826" s="34">
        <v>1.1659999999999999</v>
      </c>
      <c r="F3826" s="32">
        <v>40973</v>
      </c>
      <c r="G3826" s="33">
        <f t="shared" si="643"/>
        <v>3</v>
      </c>
      <c r="H3826" s="33">
        <f t="shared" si="644"/>
        <v>2012</v>
      </c>
      <c r="I3826" s="34">
        <v>2.31</v>
      </c>
      <c r="K3826" s="32">
        <v>36878</v>
      </c>
      <c r="L3826" s="33">
        <f t="shared" si="645"/>
        <v>12</v>
      </c>
      <c r="M3826" s="33">
        <f t="shared" si="646"/>
        <v>2000</v>
      </c>
      <c r="N3826" s="34">
        <v>29.52</v>
      </c>
      <c r="P3826" s="32">
        <v>37371</v>
      </c>
      <c r="Q3826" s="33">
        <f t="shared" si="647"/>
        <v>4</v>
      </c>
      <c r="R3826" s="33">
        <f t="shared" si="648"/>
        <v>2002</v>
      </c>
      <c r="S3826" s="34">
        <v>26.47</v>
      </c>
    </row>
    <row r="3827" spans="1:19">
      <c r="A3827" s="32">
        <v>39315</v>
      </c>
      <c r="B3827" s="33">
        <f t="shared" si="641"/>
        <v>8</v>
      </c>
      <c r="C3827" s="33">
        <f t="shared" si="642"/>
        <v>2007</v>
      </c>
      <c r="D3827" s="34">
        <v>1.165</v>
      </c>
      <c r="F3827" s="32">
        <v>40974</v>
      </c>
      <c r="G3827" s="33">
        <f t="shared" si="643"/>
        <v>3</v>
      </c>
      <c r="H3827" s="33">
        <f t="shared" si="644"/>
        <v>2012</v>
      </c>
      <c r="I3827" s="34">
        <v>2.2999999999999998</v>
      </c>
      <c r="K3827" s="32">
        <v>36879</v>
      </c>
      <c r="L3827" s="33">
        <f t="shared" si="645"/>
        <v>12</v>
      </c>
      <c r="M3827" s="33">
        <f t="shared" si="646"/>
        <v>2000</v>
      </c>
      <c r="N3827" s="34">
        <v>29.34</v>
      </c>
      <c r="P3827" s="32">
        <v>37372</v>
      </c>
      <c r="Q3827" s="33">
        <f t="shared" si="647"/>
        <v>4</v>
      </c>
      <c r="R3827" s="33">
        <f t="shared" si="648"/>
        <v>2002</v>
      </c>
      <c r="S3827" s="34">
        <v>26.32</v>
      </c>
    </row>
    <row r="3828" spans="1:19">
      <c r="A3828" s="32">
        <v>39316</v>
      </c>
      <c r="B3828" s="33">
        <f t="shared" si="641"/>
        <v>8</v>
      </c>
      <c r="C3828" s="33">
        <f t="shared" si="642"/>
        <v>2007</v>
      </c>
      <c r="D3828" s="34">
        <v>1.1659999999999999</v>
      </c>
      <c r="F3828" s="32">
        <v>40975</v>
      </c>
      <c r="G3828" s="33">
        <f t="shared" si="643"/>
        <v>3</v>
      </c>
      <c r="H3828" s="33">
        <f t="shared" si="644"/>
        <v>2012</v>
      </c>
      <c r="I3828" s="34">
        <v>2.2400000000000002</v>
      </c>
      <c r="K3828" s="32">
        <v>36880</v>
      </c>
      <c r="L3828" s="33">
        <f t="shared" si="645"/>
        <v>12</v>
      </c>
      <c r="M3828" s="33">
        <f t="shared" si="646"/>
        <v>2000</v>
      </c>
      <c r="N3828" s="34">
        <v>25.83</v>
      </c>
      <c r="P3828" s="32">
        <v>37375</v>
      </c>
      <c r="Q3828" s="33">
        <f t="shared" si="647"/>
        <v>4</v>
      </c>
      <c r="R3828" s="33">
        <f t="shared" si="648"/>
        <v>2002</v>
      </c>
      <c r="S3828" s="34">
        <v>26.85</v>
      </c>
    </row>
    <row r="3829" spans="1:19">
      <c r="A3829" s="32">
        <v>39317</v>
      </c>
      <c r="B3829" s="33">
        <f t="shared" si="641"/>
        <v>8</v>
      </c>
      <c r="C3829" s="33">
        <f t="shared" si="642"/>
        <v>2007</v>
      </c>
      <c r="D3829" s="34">
        <v>1.1850000000000001</v>
      </c>
      <c r="F3829" s="32">
        <v>40976</v>
      </c>
      <c r="G3829" s="33">
        <f t="shared" si="643"/>
        <v>3</v>
      </c>
      <c r="H3829" s="33">
        <f t="shared" si="644"/>
        <v>2012</v>
      </c>
      <c r="I3829" s="34">
        <v>2.2400000000000002</v>
      </c>
      <c r="K3829" s="32">
        <v>36881</v>
      </c>
      <c r="L3829" s="33">
        <f t="shared" si="645"/>
        <v>12</v>
      </c>
      <c r="M3829" s="33">
        <f t="shared" si="646"/>
        <v>2000</v>
      </c>
      <c r="N3829" s="34">
        <v>26.06</v>
      </c>
      <c r="P3829" s="32">
        <v>37376</v>
      </c>
      <c r="Q3829" s="33">
        <f t="shared" si="647"/>
        <v>4</v>
      </c>
      <c r="R3829" s="33">
        <f t="shared" si="648"/>
        <v>2002</v>
      </c>
      <c r="S3829" s="34">
        <v>26.98</v>
      </c>
    </row>
    <row r="3830" spans="1:19">
      <c r="A3830" s="32">
        <v>39318</v>
      </c>
      <c r="B3830" s="33">
        <f t="shared" si="641"/>
        <v>8</v>
      </c>
      <c r="C3830" s="33">
        <f t="shared" si="642"/>
        <v>2007</v>
      </c>
      <c r="D3830" s="34">
        <v>1.1839999999999999</v>
      </c>
      <c r="F3830" s="32">
        <v>40977</v>
      </c>
      <c r="G3830" s="33">
        <f t="shared" si="643"/>
        <v>3</v>
      </c>
      <c r="H3830" s="33">
        <f t="shared" si="644"/>
        <v>2012</v>
      </c>
      <c r="I3830" s="34">
        <v>2.21</v>
      </c>
      <c r="K3830" s="32">
        <v>36882</v>
      </c>
      <c r="L3830" s="33">
        <f t="shared" si="645"/>
        <v>12</v>
      </c>
      <c r="M3830" s="33">
        <f t="shared" si="646"/>
        <v>2000</v>
      </c>
      <c r="N3830" s="34">
        <v>26.16</v>
      </c>
      <c r="P3830" s="32">
        <v>37377</v>
      </c>
      <c r="Q3830" s="33">
        <f t="shared" si="647"/>
        <v>5</v>
      </c>
      <c r="R3830" s="33">
        <f t="shared" si="648"/>
        <v>2002</v>
      </c>
      <c r="S3830" s="34">
        <v>26.67</v>
      </c>
    </row>
    <row r="3831" spans="1:19">
      <c r="A3831" s="32">
        <v>39321</v>
      </c>
      <c r="B3831" s="33">
        <f t="shared" si="641"/>
        <v>8</v>
      </c>
      <c r="C3831" s="33">
        <f t="shared" si="642"/>
        <v>2007</v>
      </c>
      <c r="D3831" s="34">
        <v>1.1890000000000001</v>
      </c>
      <c r="F3831" s="32">
        <v>40980</v>
      </c>
      <c r="G3831" s="33">
        <f t="shared" si="643"/>
        <v>3</v>
      </c>
      <c r="H3831" s="33">
        <f t="shared" si="644"/>
        <v>2012</v>
      </c>
      <c r="I3831" s="34">
        <v>2.17</v>
      </c>
      <c r="K3831" s="32">
        <v>36886</v>
      </c>
      <c r="L3831" s="33">
        <f t="shared" si="645"/>
        <v>12</v>
      </c>
      <c r="M3831" s="33">
        <f t="shared" si="646"/>
        <v>2000</v>
      </c>
      <c r="N3831" s="34">
        <v>27</v>
      </c>
      <c r="P3831" s="32">
        <v>37378</v>
      </c>
      <c r="Q3831" s="33">
        <f t="shared" si="647"/>
        <v>5</v>
      </c>
      <c r="R3831" s="33">
        <f t="shared" si="648"/>
        <v>2002</v>
      </c>
      <c r="S3831" s="34">
        <v>25.73</v>
      </c>
    </row>
    <row r="3832" spans="1:19">
      <c r="A3832" s="32">
        <v>39322</v>
      </c>
      <c r="B3832" s="33">
        <f t="shared" si="641"/>
        <v>8</v>
      </c>
      <c r="C3832" s="33">
        <f t="shared" si="642"/>
        <v>2007</v>
      </c>
      <c r="D3832" s="34">
        <v>1.1970000000000001</v>
      </c>
      <c r="F3832" s="32">
        <v>40981</v>
      </c>
      <c r="G3832" s="33">
        <f t="shared" si="643"/>
        <v>3</v>
      </c>
      <c r="H3832" s="33">
        <f t="shared" si="644"/>
        <v>2012</v>
      </c>
      <c r="I3832" s="34">
        <v>2.15</v>
      </c>
      <c r="K3832" s="32">
        <v>36887</v>
      </c>
      <c r="L3832" s="33">
        <f t="shared" si="645"/>
        <v>12</v>
      </c>
      <c r="M3832" s="33">
        <f t="shared" si="646"/>
        <v>2000</v>
      </c>
      <c r="N3832" s="34">
        <v>26.55</v>
      </c>
      <c r="P3832" s="32">
        <v>37379</v>
      </c>
      <c r="Q3832" s="33">
        <f t="shared" si="647"/>
        <v>5</v>
      </c>
      <c r="R3832" s="33">
        <f t="shared" si="648"/>
        <v>2002</v>
      </c>
      <c r="S3832" s="34">
        <v>25.8</v>
      </c>
    </row>
    <row r="3833" spans="1:19">
      <c r="A3833" s="32">
        <v>39323</v>
      </c>
      <c r="B3833" s="33">
        <f t="shared" si="641"/>
        <v>8</v>
      </c>
      <c r="C3833" s="33">
        <f t="shared" si="642"/>
        <v>2007</v>
      </c>
      <c r="D3833" s="34">
        <v>1.22</v>
      </c>
      <c r="F3833" s="32">
        <v>40982</v>
      </c>
      <c r="G3833" s="33">
        <f t="shared" si="643"/>
        <v>3</v>
      </c>
      <c r="H3833" s="33">
        <f t="shared" si="644"/>
        <v>2012</v>
      </c>
      <c r="I3833" s="34">
        <v>2.13</v>
      </c>
      <c r="K3833" s="32">
        <v>36888</v>
      </c>
      <c r="L3833" s="33">
        <f t="shared" si="645"/>
        <v>12</v>
      </c>
      <c r="M3833" s="33">
        <f t="shared" si="646"/>
        <v>2000</v>
      </c>
      <c r="N3833" s="34">
        <v>25.82</v>
      </c>
      <c r="P3833" s="32">
        <v>37383</v>
      </c>
      <c r="Q3833" s="33">
        <f t="shared" si="647"/>
        <v>5</v>
      </c>
      <c r="R3833" s="33">
        <f t="shared" si="648"/>
        <v>2002</v>
      </c>
      <c r="S3833" s="34">
        <v>25.53</v>
      </c>
    </row>
    <row r="3834" spans="1:19">
      <c r="A3834" s="32">
        <v>39324</v>
      </c>
      <c r="B3834" s="33">
        <f t="shared" si="641"/>
        <v>8</v>
      </c>
      <c r="C3834" s="33">
        <f t="shared" si="642"/>
        <v>2007</v>
      </c>
      <c r="D3834" s="34">
        <v>1.22</v>
      </c>
      <c r="F3834" s="32">
        <v>40983</v>
      </c>
      <c r="G3834" s="33">
        <f t="shared" si="643"/>
        <v>3</v>
      </c>
      <c r="H3834" s="33">
        <f t="shared" si="644"/>
        <v>2012</v>
      </c>
      <c r="I3834" s="34">
        <v>2.0699999999999998</v>
      </c>
      <c r="K3834" s="32">
        <v>36889</v>
      </c>
      <c r="L3834" s="33">
        <f t="shared" si="645"/>
        <v>12</v>
      </c>
      <c r="M3834" s="33">
        <f t="shared" si="646"/>
        <v>2000</v>
      </c>
      <c r="N3834" s="34">
        <v>26.72</v>
      </c>
      <c r="P3834" s="32">
        <v>37384</v>
      </c>
      <c r="Q3834" s="33">
        <f t="shared" si="647"/>
        <v>5</v>
      </c>
      <c r="R3834" s="33">
        <f t="shared" si="648"/>
        <v>2002</v>
      </c>
      <c r="S3834" s="34">
        <v>26.09</v>
      </c>
    </row>
    <row r="3835" spans="1:19">
      <c r="A3835" s="32">
        <v>39325</v>
      </c>
      <c r="B3835" s="33">
        <f t="shared" si="641"/>
        <v>8</v>
      </c>
      <c r="C3835" s="33">
        <f t="shared" si="642"/>
        <v>2007</v>
      </c>
      <c r="D3835" s="34">
        <v>1.234</v>
      </c>
      <c r="F3835" s="32">
        <v>40984</v>
      </c>
      <c r="G3835" s="33">
        <f t="shared" si="643"/>
        <v>3</v>
      </c>
      <c r="H3835" s="33">
        <f t="shared" si="644"/>
        <v>2012</v>
      </c>
      <c r="I3835" s="34">
        <v>2.0099999999999998</v>
      </c>
      <c r="K3835" s="32">
        <v>36893</v>
      </c>
      <c r="L3835" s="33">
        <f t="shared" si="645"/>
        <v>1</v>
      </c>
      <c r="M3835" s="33">
        <f t="shared" si="646"/>
        <v>2001</v>
      </c>
      <c r="N3835" s="34">
        <v>27.29</v>
      </c>
      <c r="P3835" s="32">
        <v>37385</v>
      </c>
      <c r="Q3835" s="33">
        <f t="shared" si="647"/>
        <v>5</v>
      </c>
      <c r="R3835" s="33">
        <f t="shared" si="648"/>
        <v>2002</v>
      </c>
      <c r="S3835" s="34">
        <v>26.09</v>
      </c>
    </row>
    <row r="3836" spans="1:19">
      <c r="A3836" s="32">
        <v>39329</v>
      </c>
      <c r="B3836" s="33">
        <f t="shared" si="641"/>
        <v>9</v>
      </c>
      <c r="C3836" s="33">
        <f t="shared" si="642"/>
        <v>2007</v>
      </c>
      <c r="D3836" s="34">
        <v>1.244</v>
      </c>
      <c r="F3836" s="32">
        <v>40987</v>
      </c>
      <c r="G3836" s="33">
        <f t="shared" si="643"/>
        <v>3</v>
      </c>
      <c r="H3836" s="33">
        <f t="shared" si="644"/>
        <v>2012</v>
      </c>
      <c r="I3836" s="34">
        <v>2.14</v>
      </c>
      <c r="K3836" s="32">
        <v>36894</v>
      </c>
      <c r="L3836" s="33">
        <f t="shared" si="645"/>
        <v>1</v>
      </c>
      <c r="M3836" s="33">
        <f t="shared" si="646"/>
        <v>2001</v>
      </c>
      <c r="N3836" s="34">
        <v>27.93</v>
      </c>
      <c r="P3836" s="32">
        <v>37386</v>
      </c>
      <c r="Q3836" s="33">
        <f t="shared" si="647"/>
        <v>5</v>
      </c>
      <c r="R3836" s="33">
        <f t="shared" si="648"/>
        <v>2002</v>
      </c>
      <c r="S3836" s="34">
        <v>26.89</v>
      </c>
    </row>
    <row r="3837" spans="1:19">
      <c r="A3837" s="32">
        <v>39330</v>
      </c>
      <c r="B3837" s="33">
        <f t="shared" si="641"/>
        <v>9</v>
      </c>
      <c r="C3837" s="33">
        <f t="shared" si="642"/>
        <v>2007</v>
      </c>
      <c r="D3837" s="34">
        <v>1.2470000000000001</v>
      </c>
      <c r="F3837" s="32">
        <v>40988</v>
      </c>
      <c r="G3837" s="33">
        <f t="shared" si="643"/>
        <v>3</v>
      </c>
      <c r="H3837" s="33">
        <f t="shared" si="644"/>
        <v>2012</v>
      </c>
      <c r="I3837" s="34">
        <v>2.19</v>
      </c>
      <c r="K3837" s="32">
        <v>36895</v>
      </c>
      <c r="L3837" s="33">
        <f t="shared" si="645"/>
        <v>1</v>
      </c>
      <c r="M3837" s="33">
        <f t="shared" si="646"/>
        <v>2001</v>
      </c>
      <c r="N3837" s="34">
        <v>27.95</v>
      </c>
      <c r="P3837" s="32">
        <v>37389</v>
      </c>
      <c r="Q3837" s="33">
        <f t="shared" si="647"/>
        <v>5</v>
      </c>
      <c r="R3837" s="33">
        <f t="shared" si="648"/>
        <v>2002</v>
      </c>
      <c r="S3837" s="34">
        <v>26.3</v>
      </c>
    </row>
    <row r="3838" spans="1:19">
      <c r="A3838" s="32">
        <v>39331</v>
      </c>
      <c r="B3838" s="33">
        <f t="shared" si="641"/>
        <v>9</v>
      </c>
      <c r="C3838" s="33">
        <f t="shared" si="642"/>
        <v>2007</v>
      </c>
      <c r="D3838" s="34">
        <v>1.264</v>
      </c>
      <c r="F3838" s="32">
        <v>40989</v>
      </c>
      <c r="G3838" s="33">
        <f t="shared" si="643"/>
        <v>3</v>
      </c>
      <c r="H3838" s="33">
        <f t="shared" si="644"/>
        <v>2012</v>
      </c>
      <c r="I3838" s="34">
        <v>2.21</v>
      </c>
      <c r="K3838" s="32">
        <v>36896</v>
      </c>
      <c r="L3838" s="33">
        <f t="shared" si="645"/>
        <v>1</v>
      </c>
      <c r="M3838" s="33">
        <f t="shared" si="646"/>
        <v>2001</v>
      </c>
      <c r="N3838" s="34">
        <v>28.02</v>
      </c>
      <c r="P3838" s="32">
        <v>37390</v>
      </c>
      <c r="Q3838" s="33">
        <f t="shared" si="647"/>
        <v>5</v>
      </c>
      <c r="R3838" s="33">
        <f t="shared" si="648"/>
        <v>2002</v>
      </c>
      <c r="S3838" s="34">
        <v>27.12</v>
      </c>
    </row>
    <row r="3839" spans="1:19">
      <c r="A3839" s="32">
        <v>39332</v>
      </c>
      <c r="B3839" s="33">
        <f t="shared" si="641"/>
        <v>9</v>
      </c>
      <c r="C3839" s="33">
        <f t="shared" si="642"/>
        <v>2007</v>
      </c>
      <c r="D3839" s="34">
        <v>1.266</v>
      </c>
      <c r="F3839" s="32">
        <v>40990</v>
      </c>
      <c r="G3839" s="33">
        <f t="shared" si="643"/>
        <v>3</v>
      </c>
      <c r="H3839" s="33">
        <f t="shared" si="644"/>
        <v>2012</v>
      </c>
      <c r="I3839" s="34">
        <v>2.19</v>
      </c>
      <c r="K3839" s="32">
        <v>36899</v>
      </c>
      <c r="L3839" s="33">
        <f t="shared" si="645"/>
        <v>1</v>
      </c>
      <c r="M3839" s="33">
        <f t="shared" si="646"/>
        <v>2001</v>
      </c>
      <c r="N3839" s="34">
        <v>27.44</v>
      </c>
      <c r="P3839" s="32">
        <v>37391</v>
      </c>
      <c r="Q3839" s="33">
        <f t="shared" si="647"/>
        <v>5</v>
      </c>
      <c r="R3839" s="33">
        <f t="shared" si="648"/>
        <v>2002</v>
      </c>
      <c r="S3839" s="34">
        <v>27.17</v>
      </c>
    </row>
    <row r="3840" spans="1:19">
      <c r="A3840" s="32">
        <v>39335</v>
      </c>
      <c r="B3840" s="33">
        <f t="shared" si="641"/>
        <v>9</v>
      </c>
      <c r="C3840" s="33">
        <f t="shared" si="642"/>
        <v>2007</v>
      </c>
      <c r="D3840" s="34">
        <v>1.2649999999999999</v>
      </c>
      <c r="F3840" s="32">
        <v>40991</v>
      </c>
      <c r="G3840" s="33">
        <f t="shared" si="643"/>
        <v>3</v>
      </c>
      <c r="H3840" s="33">
        <f t="shared" si="644"/>
        <v>2012</v>
      </c>
      <c r="I3840" s="34">
        <v>2.0699999999999998</v>
      </c>
      <c r="K3840" s="32">
        <v>36900</v>
      </c>
      <c r="L3840" s="33">
        <f t="shared" si="645"/>
        <v>1</v>
      </c>
      <c r="M3840" s="33">
        <f t="shared" si="646"/>
        <v>2001</v>
      </c>
      <c r="N3840" s="34">
        <v>27.72</v>
      </c>
      <c r="P3840" s="32">
        <v>37392</v>
      </c>
      <c r="Q3840" s="33">
        <f t="shared" si="647"/>
        <v>5</v>
      </c>
      <c r="R3840" s="33">
        <f t="shared" si="648"/>
        <v>2002</v>
      </c>
      <c r="S3840" s="34">
        <v>25.71</v>
      </c>
    </row>
    <row r="3841" spans="1:19">
      <c r="A3841" s="32">
        <v>39336</v>
      </c>
      <c r="B3841" s="33">
        <f t="shared" si="641"/>
        <v>9</v>
      </c>
      <c r="C3841" s="33">
        <f t="shared" si="642"/>
        <v>2007</v>
      </c>
      <c r="D3841" s="34">
        <v>1.274</v>
      </c>
      <c r="F3841" s="32">
        <v>40994</v>
      </c>
      <c r="G3841" s="33">
        <f t="shared" si="643"/>
        <v>3</v>
      </c>
      <c r="H3841" s="33">
        <f t="shared" si="644"/>
        <v>2012</v>
      </c>
      <c r="I3841" s="34">
        <v>2.16</v>
      </c>
      <c r="K3841" s="32">
        <v>36901</v>
      </c>
      <c r="L3841" s="33">
        <f t="shared" si="645"/>
        <v>1</v>
      </c>
      <c r="M3841" s="33">
        <f t="shared" si="646"/>
        <v>2001</v>
      </c>
      <c r="N3841" s="34">
        <v>29.42</v>
      </c>
      <c r="P3841" s="32">
        <v>37393</v>
      </c>
      <c r="Q3841" s="33">
        <f t="shared" si="647"/>
        <v>5</v>
      </c>
      <c r="R3841" s="33">
        <f t="shared" si="648"/>
        <v>2002</v>
      </c>
      <c r="S3841" s="34">
        <v>25.45</v>
      </c>
    </row>
    <row r="3842" spans="1:19">
      <c r="A3842" s="32">
        <v>39337</v>
      </c>
      <c r="B3842" s="33">
        <f t="shared" si="641"/>
        <v>9</v>
      </c>
      <c r="C3842" s="33">
        <f t="shared" si="642"/>
        <v>2007</v>
      </c>
      <c r="D3842" s="34">
        <v>1.284</v>
      </c>
      <c r="F3842" s="32">
        <v>40995</v>
      </c>
      <c r="G3842" s="33">
        <f t="shared" si="643"/>
        <v>3</v>
      </c>
      <c r="H3842" s="33">
        <f t="shared" si="644"/>
        <v>2012</v>
      </c>
      <c r="I3842" s="34">
        <v>2.09</v>
      </c>
      <c r="K3842" s="32">
        <v>36902</v>
      </c>
      <c r="L3842" s="33">
        <f t="shared" si="645"/>
        <v>1</v>
      </c>
      <c r="M3842" s="33">
        <f t="shared" si="646"/>
        <v>2001</v>
      </c>
      <c r="N3842" s="34">
        <v>29.42</v>
      </c>
      <c r="P3842" s="32">
        <v>37396</v>
      </c>
      <c r="Q3842" s="33">
        <f t="shared" si="647"/>
        <v>5</v>
      </c>
      <c r="R3842" s="33">
        <f t="shared" si="648"/>
        <v>2002</v>
      </c>
      <c r="S3842" s="34">
        <v>25.97</v>
      </c>
    </row>
    <row r="3843" spans="1:19">
      <c r="A3843" s="32">
        <v>39338</v>
      </c>
      <c r="B3843" s="33">
        <f t="shared" si="641"/>
        <v>9</v>
      </c>
      <c r="C3843" s="33">
        <f t="shared" si="642"/>
        <v>2007</v>
      </c>
      <c r="D3843" s="34">
        <v>1.2829999999999999</v>
      </c>
      <c r="F3843" s="32">
        <v>40996</v>
      </c>
      <c r="G3843" s="33">
        <f t="shared" si="643"/>
        <v>3</v>
      </c>
      <c r="H3843" s="33">
        <f t="shared" si="644"/>
        <v>2012</v>
      </c>
      <c r="I3843" s="34">
        <v>2.0499999999999998</v>
      </c>
      <c r="K3843" s="32">
        <v>36903</v>
      </c>
      <c r="L3843" s="33">
        <f t="shared" si="645"/>
        <v>1</v>
      </c>
      <c r="M3843" s="33">
        <f t="shared" si="646"/>
        <v>2001</v>
      </c>
      <c r="N3843" s="34">
        <v>30.07</v>
      </c>
      <c r="P3843" s="32">
        <v>37397</v>
      </c>
      <c r="Q3843" s="33">
        <f t="shared" si="647"/>
        <v>5</v>
      </c>
      <c r="R3843" s="33">
        <f t="shared" si="648"/>
        <v>2002</v>
      </c>
      <c r="S3843" s="34">
        <v>24.99</v>
      </c>
    </row>
    <row r="3844" spans="1:19">
      <c r="A3844" s="32">
        <v>39339</v>
      </c>
      <c r="B3844" s="33">
        <f t="shared" si="641"/>
        <v>9</v>
      </c>
      <c r="C3844" s="33">
        <f t="shared" si="642"/>
        <v>2007</v>
      </c>
      <c r="D3844" s="34">
        <v>1.2769999999999999</v>
      </c>
      <c r="F3844" s="32">
        <v>40997</v>
      </c>
      <c r="G3844" s="33">
        <f t="shared" si="643"/>
        <v>3</v>
      </c>
      <c r="H3844" s="33">
        <f t="shared" si="644"/>
        <v>2012</v>
      </c>
      <c r="I3844" s="34">
        <v>2.02</v>
      </c>
      <c r="K3844" s="32">
        <v>36907</v>
      </c>
      <c r="L3844" s="33">
        <f t="shared" si="645"/>
        <v>1</v>
      </c>
      <c r="M3844" s="33">
        <f t="shared" si="646"/>
        <v>2001</v>
      </c>
      <c r="N3844" s="34">
        <v>30.19</v>
      </c>
      <c r="P3844" s="32">
        <v>37398</v>
      </c>
      <c r="Q3844" s="33">
        <f t="shared" si="647"/>
        <v>5</v>
      </c>
      <c r="R3844" s="33">
        <f t="shared" si="648"/>
        <v>2002</v>
      </c>
      <c r="S3844" s="34">
        <v>24.32</v>
      </c>
    </row>
    <row r="3845" spans="1:19">
      <c r="A3845" s="32">
        <v>39342</v>
      </c>
      <c r="B3845" s="33">
        <f t="shared" si="641"/>
        <v>9</v>
      </c>
      <c r="C3845" s="33">
        <f t="shared" si="642"/>
        <v>2007</v>
      </c>
      <c r="D3845" s="34">
        <v>1.288</v>
      </c>
      <c r="F3845" s="32">
        <v>40998</v>
      </c>
      <c r="G3845" s="33">
        <f t="shared" si="643"/>
        <v>3</v>
      </c>
      <c r="H3845" s="33">
        <f t="shared" si="644"/>
        <v>2012</v>
      </c>
      <c r="I3845" s="34">
        <v>2</v>
      </c>
      <c r="K3845" s="32">
        <v>36908</v>
      </c>
      <c r="L3845" s="33">
        <f t="shared" si="645"/>
        <v>1</v>
      </c>
      <c r="M3845" s="33">
        <f t="shared" si="646"/>
        <v>2001</v>
      </c>
      <c r="N3845" s="34">
        <v>29.77</v>
      </c>
      <c r="P3845" s="32">
        <v>37399</v>
      </c>
      <c r="Q3845" s="33">
        <f t="shared" si="647"/>
        <v>5</v>
      </c>
      <c r="R3845" s="33">
        <f t="shared" si="648"/>
        <v>2002</v>
      </c>
      <c r="S3845" s="34">
        <v>24.01</v>
      </c>
    </row>
    <row r="3846" spans="1:19">
      <c r="A3846" s="32">
        <v>39343</v>
      </c>
      <c r="B3846" s="33">
        <f t="shared" si="641"/>
        <v>9</v>
      </c>
      <c r="C3846" s="33">
        <f t="shared" si="642"/>
        <v>2007</v>
      </c>
      <c r="D3846" s="34">
        <v>1.298</v>
      </c>
      <c r="F3846" s="32">
        <v>41001</v>
      </c>
      <c r="G3846" s="33">
        <f t="shared" si="643"/>
        <v>4</v>
      </c>
      <c r="H3846" s="33">
        <f t="shared" si="644"/>
        <v>2012</v>
      </c>
      <c r="I3846" s="34">
        <v>1.88</v>
      </c>
      <c r="K3846" s="32">
        <v>36909</v>
      </c>
      <c r="L3846" s="33">
        <f t="shared" si="645"/>
        <v>1</v>
      </c>
      <c r="M3846" s="33">
        <f t="shared" si="646"/>
        <v>2001</v>
      </c>
      <c r="N3846" s="34">
        <v>30.42</v>
      </c>
      <c r="P3846" s="32">
        <v>37400</v>
      </c>
      <c r="Q3846" s="33">
        <f t="shared" si="647"/>
        <v>5</v>
      </c>
      <c r="R3846" s="33">
        <f t="shared" si="648"/>
        <v>2002</v>
      </c>
      <c r="S3846" s="34">
        <v>23.76</v>
      </c>
    </row>
    <row r="3847" spans="1:19">
      <c r="A3847" s="32">
        <v>39344</v>
      </c>
      <c r="B3847" s="33">
        <f t="shared" si="641"/>
        <v>9</v>
      </c>
      <c r="C3847" s="33">
        <f t="shared" si="642"/>
        <v>2007</v>
      </c>
      <c r="D3847" s="34">
        <v>1.32</v>
      </c>
      <c r="F3847" s="32">
        <v>41002</v>
      </c>
      <c r="G3847" s="33">
        <f t="shared" si="643"/>
        <v>4</v>
      </c>
      <c r="H3847" s="33">
        <f t="shared" si="644"/>
        <v>2012</v>
      </c>
      <c r="I3847" s="34">
        <v>1.94</v>
      </c>
      <c r="K3847" s="32">
        <v>36910</v>
      </c>
      <c r="L3847" s="33">
        <f t="shared" si="645"/>
        <v>1</v>
      </c>
      <c r="M3847" s="33">
        <f t="shared" si="646"/>
        <v>2001</v>
      </c>
      <c r="N3847" s="34">
        <v>32.119999999999997</v>
      </c>
      <c r="P3847" s="32">
        <v>37403</v>
      </c>
      <c r="Q3847" s="33">
        <f t="shared" si="647"/>
        <v>5</v>
      </c>
      <c r="R3847" s="33">
        <f t="shared" si="648"/>
        <v>2002</v>
      </c>
      <c r="S3847" s="34">
        <v>23.52</v>
      </c>
    </row>
    <row r="3848" spans="1:19">
      <c r="A3848" s="32">
        <v>39345</v>
      </c>
      <c r="B3848" s="33">
        <f t="shared" si="641"/>
        <v>9</v>
      </c>
      <c r="C3848" s="33">
        <f t="shared" si="642"/>
        <v>2007</v>
      </c>
      <c r="D3848" s="34">
        <v>1.3340000000000001</v>
      </c>
      <c r="F3848" s="32">
        <v>41003</v>
      </c>
      <c r="G3848" s="33">
        <f t="shared" si="643"/>
        <v>4</v>
      </c>
      <c r="H3848" s="33">
        <f t="shared" si="644"/>
        <v>2012</v>
      </c>
      <c r="I3848" s="34">
        <v>2.06</v>
      </c>
      <c r="K3848" s="32">
        <v>36913</v>
      </c>
      <c r="L3848" s="33">
        <f t="shared" si="645"/>
        <v>1</v>
      </c>
      <c r="M3848" s="33">
        <f t="shared" si="646"/>
        <v>2001</v>
      </c>
      <c r="N3848" s="34">
        <v>32.21</v>
      </c>
      <c r="P3848" s="32">
        <v>37404</v>
      </c>
      <c r="Q3848" s="33">
        <f t="shared" si="647"/>
        <v>5</v>
      </c>
      <c r="R3848" s="33">
        <f t="shared" si="648"/>
        <v>2002</v>
      </c>
      <c r="S3848" s="34">
        <v>24.71</v>
      </c>
    </row>
    <row r="3849" spans="1:19">
      <c r="A3849" s="32">
        <v>39346</v>
      </c>
      <c r="B3849" s="33">
        <f t="shared" si="641"/>
        <v>9</v>
      </c>
      <c r="C3849" s="33">
        <f t="shared" si="642"/>
        <v>2007</v>
      </c>
      <c r="D3849" s="34">
        <v>1.3340000000000001</v>
      </c>
      <c r="F3849" s="32">
        <v>41004</v>
      </c>
      <c r="G3849" s="33">
        <f t="shared" si="643"/>
        <v>4</v>
      </c>
      <c r="H3849" s="33">
        <f t="shared" si="644"/>
        <v>2012</v>
      </c>
      <c r="I3849" s="34">
        <v>1.98</v>
      </c>
      <c r="K3849" s="32">
        <v>36914</v>
      </c>
      <c r="L3849" s="33">
        <f t="shared" si="645"/>
        <v>1</v>
      </c>
      <c r="M3849" s="33">
        <f t="shared" si="646"/>
        <v>2001</v>
      </c>
      <c r="N3849" s="34">
        <v>31.66</v>
      </c>
      <c r="P3849" s="32">
        <v>37405</v>
      </c>
      <c r="Q3849" s="33">
        <f t="shared" si="647"/>
        <v>5</v>
      </c>
      <c r="R3849" s="33">
        <f t="shared" si="648"/>
        <v>2002</v>
      </c>
      <c r="S3849" s="34">
        <v>24.18</v>
      </c>
    </row>
    <row r="3850" spans="1:19">
      <c r="A3850" s="32">
        <v>39349</v>
      </c>
      <c r="B3850" s="33">
        <f t="shared" si="641"/>
        <v>9</v>
      </c>
      <c r="C3850" s="33">
        <f t="shared" si="642"/>
        <v>2007</v>
      </c>
      <c r="D3850" s="34">
        <v>1.3320000000000001</v>
      </c>
      <c r="F3850" s="32">
        <v>41008</v>
      </c>
      <c r="G3850" s="33">
        <f t="shared" si="643"/>
        <v>4</v>
      </c>
      <c r="H3850" s="33">
        <f t="shared" si="644"/>
        <v>2012</v>
      </c>
      <c r="I3850" s="34">
        <v>1.99</v>
      </c>
      <c r="K3850" s="32">
        <v>36915</v>
      </c>
      <c r="L3850" s="33">
        <f t="shared" si="645"/>
        <v>1</v>
      </c>
      <c r="M3850" s="33">
        <f t="shared" si="646"/>
        <v>2001</v>
      </c>
      <c r="N3850" s="34">
        <v>31.46</v>
      </c>
      <c r="P3850" s="32">
        <v>37406</v>
      </c>
      <c r="Q3850" s="33">
        <f t="shared" si="647"/>
        <v>5</v>
      </c>
      <c r="R3850" s="33">
        <f t="shared" si="648"/>
        <v>2002</v>
      </c>
      <c r="S3850" s="34">
        <v>23.72</v>
      </c>
    </row>
    <row r="3851" spans="1:19">
      <c r="A3851" s="32">
        <v>39350</v>
      </c>
      <c r="B3851" s="33">
        <f t="shared" si="641"/>
        <v>9</v>
      </c>
      <c r="C3851" s="33">
        <f t="shared" si="642"/>
        <v>2007</v>
      </c>
      <c r="D3851" s="34">
        <v>1.3089999999999999</v>
      </c>
      <c r="F3851" s="32">
        <v>41009</v>
      </c>
      <c r="G3851" s="33">
        <f t="shared" si="643"/>
        <v>4</v>
      </c>
      <c r="H3851" s="33">
        <f t="shared" si="644"/>
        <v>2012</v>
      </c>
      <c r="I3851" s="34">
        <v>1.99</v>
      </c>
      <c r="K3851" s="32">
        <v>36916</v>
      </c>
      <c r="L3851" s="33">
        <f t="shared" si="645"/>
        <v>1</v>
      </c>
      <c r="M3851" s="33">
        <f t="shared" si="646"/>
        <v>2001</v>
      </c>
      <c r="N3851" s="34">
        <v>31.61</v>
      </c>
      <c r="P3851" s="32">
        <v>37407</v>
      </c>
      <c r="Q3851" s="33">
        <f t="shared" si="647"/>
        <v>5</v>
      </c>
      <c r="R3851" s="33">
        <f t="shared" si="648"/>
        <v>2002</v>
      </c>
      <c r="S3851" s="34">
        <v>23.87</v>
      </c>
    </row>
    <row r="3852" spans="1:19">
      <c r="A3852" s="32">
        <v>39351</v>
      </c>
      <c r="B3852" s="33">
        <f t="shared" si="641"/>
        <v>9</v>
      </c>
      <c r="C3852" s="33">
        <f t="shared" si="642"/>
        <v>2007</v>
      </c>
      <c r="D3852" s="34">
        <v>1.3180000000000001</v>
      </c>
      <c r="F3852" s="32">
        <v>41010</v>
      </c>
      <c r="G3852" s="33">
        <f t="shared" si="643"/>
        <v>4</v>
      </c>
      <c r="H3852" s="33">
        <f t="shared" si="644"/>
        <v>2012</v>
      </c>
      <c r="I3852" s="34">
        <v>1.91</v>
      </c>
      <c r="K3852" s="32">
        <v>36917</v>
      </c>
      <c r="L3852" s="33">
        <f t="shared" si="645"/>
        <v>1</v>
      </c>
      <c r="M3852" s="33">
        <f t="shared" si="646"/>
        <v>2001</v>
      </c>
      <c r="N3852" s="34">
        <v>29.79</v>
      </c>
      <c r="P3852" s="32">
        <v>37412</v>
      </c>
      <c r="Q3852" s="33">
        <f t="shared" si="647"/>
        <v>6</v>
      </c>
      <c r="R3852" s="33">
        <f t="shared" si="648"/>
        <v>2002</v>
      </c>
      <c r="S3852" s="34">
        <v>23.19</v>
      </c>
    </row>
    <row r="3853" spans="1:19">
      <c r="A3853" s="32">
        <v>39352</v>
      </c>
      <c r="B3853" s="33">
        <f t="shared" si="641"/>
        <v>9</v>
      </c>
      <c r="C3853" s="33">
        <f t="shared" si="642"/>
        <v>2007</v>
      </c>
      <c r="D3853" s="34">
        <v>1.337</v>
      </c>
      <c r="F3853" s="32">
        <v>41011</v>
      </c>
      <c r="G3853" s="33">
        <f t="shared" si="643"/>
        <v>4</v>
      </c>
      <c r="H3853" s="33">
        <f t="shared" si="644"/>
        <v>2012</v>
      </c>
      <c r="I3853" s="34">
        <v>1.87</v>
      </c>
      <c r="K3853" s="32">
        <v>36920</v>
      </c>
      <c r="L3853" s="33">
        <f t="shared" si="645"/>
        <v>1</v>
      </c>
      <c r="M3853" s="33">
        <f t="shared" si="646"/>
        <v>2001</v>
      </c>
      <c r="N3853" s="34">
        <v>29.07</v>
      </c>
      <c r="P3853" s="32">
        <v>37413</v>
      </c>
      <c r="Q3853" s="33">
        <f t="shared" si="647"/>
        <v>6</v>
      </c>
      <c r="R3853" s="33">
        <f t="shared" si="648"/>
        <v>2002</v>
      </c>
      <c r="S3853" s="34">
        <v>22.79</v>
      </c>
    </row>
    <row r="3854" spans="1:19">
      <c r="A3854" s="32">
        <v>39353</v>
      </c>
      <c r="B3854" s="33">
        <f t="shared" si="641"/>
        <v>9</v>
      </c>
      <c r="C3854" s="33">
        <f t="shared" si="642"/>
        <v>2007</v>
      </c>
      <c r="D3854" s="34">
        <v>1.333</v>
      </c>
      <c r="F3854" s="32">
        <v>41012</v>
      </c>
      <c r="G3854" s="33">
        <f t="shared" si="643"/>
        <v>4</v>
      </c>
      <c r="H3854" s="33">
        <f t="shared" si="644"/>
        <v>2012</v>
      </c>
      <c r="I3854" s="34">
        <v>1.87</v>
      </c>
      <c r="K3854" s="32">
        <v>36921</v>
      </c>
      <c r="L3854" s="33">
        <f t="shared" si="645"/>
        <v>1</v>
      </c>
      <c r="M3854" s="33">
        <f t="shared" si="646"/>
        <v>2001</v>
      </c>
      <c r="N3854" s="34">
        <v>29.12</v>
      </c>
      <c r="P3854" s="32">
        <v>37414</v>
      </c>
      <c r="Q3854" s="33">
        <f t="shared" si="647"/>
        <v>6</v>
      </c>
      <c r="R3854" s="33">
        <f t="shared" si="648"/>
        <v>2002</v>
      </c>
      <c r="S3854" s="34">
        <v>22.99</v>
      </c>
    </row>
    <row r="3855" spans="1:19">
      <c r="A3855" s="32">
        <v>39356</v>
      </c>
      <c r="B3855" s="33">
        <f t="shared" si="641"/>
        <v>10</v>
      </c>
      <c r="C3855" s="33">
        <f t="shared" si="642"/>
        <v>2007</v>
      </c>
      <c r="D3855" s="34">
        <v>1.3129999999999999</v>
      </c>
      <c r="F3855" s="32">
        <v>41015</v>
      </c>
      <c r="G3855" s="33">
        <f t="shared" si="643"/>
        <v>4</v>
      </c>
      <c r="H3855" s="33">
        <f t="shared" si="644"/>
        <v>2012</v>
      </c>
      <c r="I3855" s="34">
        <v>1.88</v>
      </c>
      <c r="K3855" s="32">
        <v>36922</v>
      </c>
      <c r="L3855" s="33">
        <f t="shared" si="645"/>
        <v>1</v>
      </c>
      <c r="M3855" s="33">
        <f t="shared" si="646"/>
        <v>2001</v>
      </c>
      <c r="N3855" s="34">
        <v>28.62</v>
      </c>
      <c r="P3855" s="32">
        <v>37417</v>
      </c>
      <c r="Q3855" s="33">
        <f t="shared" si="647"/>
        <v>6</v>
      </c>
      <c r="R3855" s="33">
        <f t="shared" si="648"/>
        <v>2002</v>
      </c>
      <c r="S3855" s="34">
        <v>22.83</v>
      </c>
    </row>
    <row r="3856" spans="1:19">
      <c r="A3856" s="32">
        <v>39357</v>
      </c>
      <c r="B3856" s="33">
        <f t="shared" si="641"/>
        <v>10</v>
      </c>
      <c r="C3856" s="33">
        <f t="shared" si="642"/>
        <v>2007</v>
      </c>
      <c r="D3856" s="34">
        <v>1.3089999999999999</v>
      </c>
      <c r="F3856" s="32">
        <v>41016</v>
      </c>
      <c r="G3856" s="33">
        <f t="shared" si="643"/>
        <v>4</v>
      </c>
      <c r="H3856" s="33">
        <f t="shared" si="644"/>
        <v>2012</v>
      </c>
      <c r="I3856" s="34">
        <v>1.89</v>
      </c>
      <c r="K3856" s="32">
        <v>36923</v>
      </c>
      <c r="L3856" s="33">
        <f t="shared" si="645"/>
        <v>2</v>
      </c>
      <c r="M3856" s="33">
        <f t="shared" si="646"/>
        <v>2001</v>
      </c>
      <c r="N3856" s="34">
        <v>29.88</v>
      </c>
      <c r="P3856" s="32">
        <v>37418</v>
      </c>
      <c r="Q3856" s="33">
        <f t="shared" si="647"/>
        <v>6</v>
      </c>
      <c r="R3856" s="33">
        <f t="shared" si="648"/>
        <v>2002</v>
      </c>
      <c r="S3856" s="34">
        <v>22.37</v>
      </c>
    </row>
    <row r="3857" spans="1:19">
      <c r="A3857" s="32">
        <v>39358</v>
      </c>
      <c r="B3857" s="33">
        <f t="shared" si="641"/>
        <v>10</v>
      </c>
      <c r="C3857" s="33">
        <f t="shared" si="642"/>
        <v>2007</v>
      </c>
      <c r="D3857" s="34">
        <v>1.325</v>
      </c>
      <c r="F3857" s="32">
        <v>41017</v>
      </c>
      <c r="G3857" s="33">
        <f t="shared" si="643"/>
        <v>4</v>
      </c>
      <c r="H3857" s="33">
        <f t="shared" si="644"/>
        <v>2012</v>
      </c>
      <c r="I3857" s="34">
        <v>1.87</v>
      </c>
      <c r="K3857" s="32">
        <v>36924</v>
      </c>
      <c r="L3857" s="33">
        <f t="shared" si="645"/>
        <v>2</v>
      </c>
      <c r="M3857" s="33">
        <f t="shared" si="646"/>
        <v>2001</v>
      </c>
      <c r="N3857" s="34">
        <v>31.27</v>
      </c>
      <c r="P3857" s="32">
        <v>37419</v>
      </c>
      <c r="Q3857" s="33">
        <f t="shared" si="647"/>
        <v>6</v>
      </c>
      <c r="R3857" s="33">
        <f t="shared" si="648"/>
        <v>2002</v>
      </c>
      <c r="S3857" s="34">
        <v>23.09</v>
      </c>
    </row>
    <row r="3858" spans="1:19">
      <c r="A3858" s="32">
        <v>39359</v>
      </c>
      <c r="B3858" s="33">
        <f t="shared" si="641"/>
        <v>10</v>
      </c>
      <c r="C3858" s="33">
        <f t="shared" si="642"/>
        <v>2007</v>
      </c>
      <c r="D3858" s="34">
        <v>1.365</v>
      </c>
      <c r="F3858" s="32">
        <v>41018</v>
      </c>
      <c r="G3858" s="33">
        <f t="shared" si="643"/>
        <v>4</v>
      </c>
      <c r="H3858" s="33">
        <f t="shared" si="644"/>
        <v>2012</v>
      </c>
      <c r="I3858" s="34">
        <v>1.85</v>
      </c>
      <c r="K3858" s="32">
        <v>36927</v>
      </c>
      <c r="L3858" s="33">
        <f t="shared" si="645"/>
        <v>2</v>
      </c>
      <c r="M3858" s="33">
        <f t="shared" si="646"/>
        <v>2001</v>
      </c>
      <c r="N3858" s="34">
        <v>30.55</v>
      </c>
      <c r="P3858" s="32">
        <v>37420</v>
      </c>
      <c r="Q3858" s="33">
        <f t="shared" si="647"/>
        <v>6</v>
      </c>
      <c r="R3858" s="33">
        <f t="shared" si="648"/>
        <v>2002</v>
      </c>
      <c r="S3858" s="34">
        <v>23.72</v>
      </c>
    </row>
    <row r="3859" spans="1:19">
      <c r="A3859" s="32">
        <v>39360</v>
      </c>
      <c r="B3859" s="33">
        <f t="shared" si="641"/>
        <v>10</v>
      </c>
      <c r="C3859" s="33">
        <f t="shared" si="642"/>
        <v>2007</v>
      </c>
      <c r="D3859" s="34">
        <v>1.377</v>
      </c>
      <c r="F3859" s="32">
        <v>41019</v>
      </c>
      <c r="G3859" s="33">
        <f t="shared" si="643"/>
        <v>4</v>
      </c>
      <c r="H3859" s="33">
        <f t="shared" si="644"/>
        <v>2012</v>
      </c>
      <c r="I3859" s="34">
        <v>1.82</v>
      </c>
      <c r="K3859" s="32">
        <v>36928</v>
      </c>
      <c r="L3859" s="33">
        <f t="shared" si="645"/>
        <v>2</v>
      </c>
      <c r="M3859" s="33">
        <f t="shared" si="646"/>
        <v>2001</v>
      </c>
      <c r="N3859" s="34">
        <v>30.27</v>
      </c>
      <c r="P3859" s="32">
        <v>37421</v>
      </c>
      <c r="Q3859" s="33">
        <f t="shared" si="647"/>
        <v>6</v>
      </c>
      <c r="R3859" s="33">
        <f t="shared" si="648"/>
        <v>2002</v>
      </c>
      <c r="S3859" s="34">
        <v>23.97</v>
      </c>
    </row>
    <row r="3860" spans="1:19">
      <c r="A3860" s="32">
        <v>39363</v>
      </c>
      <c r="B3860" s="33">
        <f t="shared" si="641"/>
        <v>10</v>
      </c>
      <c r="C3860" s="33">
        <f t="shared" si="642"/>
        <v>2007</v>
      </c>
      <c r="D3860" s="34">
        <v>1.3560000000000001</v>
      </c>
      <c r="F3860" s="32">
        <v>41022</v>
      </c>
      <c r="G3860" s="33">
        <f t="shared" si="643"/>
        <v>4</v>
      </c>
      <c r="H3860" s="33">
        <f t="shared" si="644"/>
        <v>2012</v>
      </c>
      <c r="I3860" s="34">
        <v>1.89</v>
      </c>
      <c r="K3860" s="32">
        <v>36929</v>
      </c>
      <c r="L3860" s="33">
        <f t="shared" si="645"/>
        <v>2</v>
      </c>
      <c r="M3860" s="33">
        <f t="shared" si="646"/>
        <v>2001</v>
      </c>
      <c r="N3860" s="34">
        <v>31.27</v>
      </c>
      <c r="P3860" s="32">
        <v>37424</v>
      </c>
      <c r="Q3860" s="33">
        <f t="shared" si="647"/>
        <v>6</v>
      </c>
      <c r="R3860" s="33">
        <f t="shared" si="648"/>
        <v>2002</v>
      </c>
      <c r="S3860" s="34">
        <v>24.69</v>
      </c>
    </row>
    <row r="3861" spans="1:19">
      <c r="A3861" s="32">
        <v>39364</v>
      </c>
      <c r="B3861" s="33">
        <f t="shared" si="641"/>
        <v>10</v>
      </c>
      <c r="C3861" s="33">
        <f t="shared" si="642"/>
        <v>2007</v>
      </c>
      <c r="D3861" s="34">
        <v>1.371</v>
      </c>
      <c r="F3861" s="32">
        <v>41023</v>
      </c>
      <c r="G3861" s="33">
        <f t="shared" si="643"/>
        <v>4</v>
      </c>
      <c r="H3861" s="33">
        <f t="shared" si="644"/>
        <v>2012</v>
      </c>
      <c r="I3861" s="34">
        <v>1.97</v>
      </c>
      <c r="K3861" s="32">
        <v>36930</v>
      </c>
      <c r="L3861" s="33">
        <f t="shared" si="645"/>
        <v>2</v>
      </c>
      <c r="M3861" s="33">
        <f t="shared" si="646"/>
        <v>2001</v>
      </c>
      <c r="N3861" s="34">
        <v>31.57</v>
      </c>
      <c r="P3861" s="32">
        <v>37425</v>
      </c>
      <c r="Q3861" s="33">
        <f t="shared" si="647"/>
        <v>6</v>
      </c>
      <c r="R3861" s="33">
        <f t="shared" si="648"/>
        <v>2002</v>
      </c>
      <c r="S3861" s="34">
        <v>24.64</v>
      </c>
    </row>
    <row r="3862" spans="1:19">
      <c r="A3862" s="32">
        <v>39365</v>
      </c>
      <c r="B3862" s="33">
        <f t="shared" si="641"/>
        <v>10</v>
      </c>
      <c r="C3862" s="33">
        <f t="shared" si="642"/>
        <v>2007</v>
      </c>
      <c r="D3862" s="34">
        <v>1.3879999999999999</v>
      </c>
      <c r="F3862" s="32">
        <v>41024</v>
      </c>
      <c r="G3862" s="33">
        <f t="shared" si="643"/>
        <v>4</v>
      </c>
      <c r="H3862" s="33">
        <f t="shared" si="644"/>
        <v>2012</v>
      </c>
      <c r="I3862" s="34">
        <v>1.99</v>
      </c>
      <c r="K3862" s="32">
        <v>36931</v>
      </c>
      <c r="L3862" s="33">
        <f t="shared" si="645"/>
        <v>2</v>
      </c>
      <c r="M3862" s="33">
        <f t="shared" si="646"/>
        <v>2001</v>
      </c>
      <c r="N3862" s="34">
        <v>30.93</v>
      </c>
      <c r="P3862" s="32">
        <v>37426</v>
      </c>
      <c r="Q3862" s="33">
        <f t="shared" si="647"/>
        <v>6</v>
      </c>
      <c r="R3862" s="33">
        <f t="shared" si="648"/>
        <v>2002</v>
      </c>
      <c r="S3862" s="34">
        <v>24.85</v>
      </c>
    </row>
    <row r="3863" spans="1:19">
      <c r="A3863" s="32">
        <v>39366</v>
      </c>
      <c r="B3863" s="33">
        <f t="shared" si="641"/>
        <v>10</v>
      </c>
      <c r="C3863" s="33">
        <f t="shared" si="642"/>
        <v>2007</v>
      </c>
      <c r="D3863" s="34">
        <v>1.4139999999999999</v>
      </c>
      <c r="F3863" s="32">
        <v>41025</v>
      </c>
      <c r="G3863" s="33">
        <f t="shared" si="643"/>
        <v>4</v>
      </c>
      <c r="H3863" s="33">
        <f t="shared" si="644"/>
        <v>2012</v>
      </c>
      <c r="I3863" s="34">
        <v>2.1</v>
      </c>
      <c r="K3863" s="32">
        <v>36934</v>
      </c>
      <c r="L3863" s="33">
        <f t="shared" si="645"/>
        <v>2</v>
      </c>
      <c r="M3863" s="33">
        <f t="shared" si="646"/>
        <v>2001</v>
      </c>
      <c r="N3863" s="34">
        <v>30.52</v>
      </c>
      <c r="P3863" s="32">
        <v>37427</v>
      </c>
      <c r="Q3863" s="33">
        <f t="shared" si="647"/>
        <v>6</v>
      </c>
      <c r="R3863" s="33">
        <f t="shared" si="648"/>
        <v>2002</v>
      </c>
      <c r="S3863" s="34">
        <v>24.42</v>
      </c>
    </row>
    <row r="3864" spans="1:19">
      <c r="A3864" s="32">
        <v>39367</v>
      </c>
      <c r="B3864" s="33">
        <f t="shared" si="641"/>
        <v>10</v>
      </c>
      <c r="C3864" s="33">
        <f t="shared" si="642"/>
        <v>2007</v>
      </c>
      <c r="D3864" s="34">
        <v>1.419</v>
      </c>
      <c r="F3864" s="32">
        <v>41026</v>
      </c>
      <c r="G3864" s="33">
        <f t="shared" si="643"/>
        <v>4</v>
      </c>
      <c r="H3864" s="33">
        <f t="shared" si="644"/>
        <v>2012</v>
      </c>
      <c r="I3864" s="34">
        <v>2.0499999999999998</v>
      </c>
      <c r="K3864" s="32">
        <v>36935</v>
      </c>
      <c r="L3864" s="33">
        <f t="shared" si="645"/>
        <v>2</v>
      </c>
      <c r="M3864" s="33">
        <f t="shared" si="646"/>
        <v>2001</v>
      </c>
      <c r="N3864" s="34">
        <v>30.12</v>
      </c>
      <c r="P3864" s="32">
        <v>37428</v>
      </c>
      <c r="Q3864" s="33">
        <f t="shared" si="647"/>
        <v>6</v>
      </c>
      <c r="R3864" s="33">
        <f t="shared" si="648"/>
        <v>2002</v>
      </c>
      <c r="S3864" s="34">
        <v>24.14</v>
      </c>
    </row>
    <row r="3865" spans="1:19">
      <c r="A3865" s="32">
        <v>39370</v>
      </c>
      <c r="B3865" s="33">
        <f t="shared" si="641"/>
        <v>10</v>
      </c>
      <c r="C3865" s="33">
        <f t="shared" si="642"/>
        <v>2007</v>
      </c>
      <c r="D3865" s="34">
        <v>1.4530000000000001</v>
      </c>
      <c r="F3865" s="32">
        <v>41029</v>
      </c>
      <c r="G3865" s="33">
        <f t="shared" si="643"/>
        <v>4</v>
      </c>
      <c r="H3865" s="33">
        <f t="shared" si="644"/>
        <v>2012</v>
      </c>
      <c r="I3865" s="34">
        <v>2.1</v>
      </c>
      <c r="K3865" s="32">
        <v>36936</v>
      </c>
      <c r="L3865" s="33">
        <f t="shared" si="645"/>
        <v>2</v>
      </c>
      <c r="M3865" s="33">
        <f t="shared" si="646"/>
        <v>2001</v>
      </c>
      <c r="N3865" s="34">
        <v>29.55</v>
      </c>
      <c r="P3865" s="32">
        <v>37431</v>
      </c>
      <c r="Q3865" s="33">
        <f t="shared" si="647"/>
        <v>6</v>
      </c>
      <c r="R3865" s="33">
        <f t="shared" si="648"/>
        <v>2002</v>
      </c>
      <c r="S3865" s="34">
        <v>24.99</v>
      </c>
    </row>
    <row r="3866" spans="1:19">
      <c r="A3866" s="32">
        <v>39371</v>
      </c>
      <c r="B3866" s="33">
        <f t="shared" si="641"/>
        <v>10</v>
      </c>
      <c r="C3866" s="33">
        <f t="shared" si="642"/>
        <v>2007</v>
      </c>
      <c r="D3866" s="34">
        <v>1.464</v>
      </c>
      <c r="F3866" s="32">
        <v>41030</v>
      </c>
      <c r="G3866" s="33">
        <f t="shared" si="643"/>
        <v>5</v>
      </c>
      <c r="H3866" s="33">
        <f t="shared" si="644"/>
        <v>2012</v>
      </c>
      <c r="I3866" s="34">
        <v>2.29</v>
      </c>
      <c r="K3866" s="32">
        <v>36937</v>
      </c>
      <c r="L3866" s="33">
        <f t="shared" si="645"/>
        <v>2</v>
      </c>
      <c r="M3866" s="33">
        <f t="shared" si="646"/>
        <v>2001</v>
      </c>
      <c r="N3866" s="34">
        <v>28.96</v>
      </c>
      <c r="P3866" s="32">
        <v>37432</v>
      </c>
      <c r="Q3866" s="33">
        <f t="shared" si="647"/>
        <v>6</v>
      </c>
      <c r="R3866" s="33">
        <f t="shared" si="648"/>
        <v>2002</v>
      </c>
      <c r="S3866" s="34">
        <v>25.32</v>
      </c>
    </row>
    <row r="3867" spans="1:19">
      <c r="A3867" s="32">
        <v>39372</v>
      </c>
      <c r="B3867" s="33">
        <f t="shared" si="641"/>
        <v>10</v>
      </c>
      <c r="C3867" s="33">
        <f t="shared" si="642"/>
        <v>2007</v>
      </c>
      <c r="D3867" s="34">
        <v>1.456</v>
      </c>
      <c r="F3867" s="32">
        <v>41031</v>
      </c>
      <c r="G3867" s="33">
        <f t="shared" si="643"/>
        <v>5</v>
      </c>
      <c r="H3867" s="33">
        <f t="shared" si="644"/>
        <v>2012</v>
      </c>
      <c r="I3867" s="34">
        <v>2.31</v>
      </c>
      <c r="K3867" s="32">
        <v>36938</v>
      </c>
      <c r="L3867" s="33">
        <f t="shared" si="645"/>
        <v>2</v>
      </c>
      <c r="M3867" s="33">
        <f t="shared" si="646"/>
        <v>2001</v>
      </c>
      <c r="N3867" s="34">
        <v>29.22</v>
      </c>
      <c r="P3867" s="32">
        <v>37433</v>
      </c>
      <c r="Q3867" s="33">
        <f t="shared" si="647"/>
        <v>6</v>
      </c>
      <c r="R3867" s="33">
        <f t="shared" si="648"/>
        <v>2002</v>
      </c>
      <c r="S3867" s="34">
        <v>24.75</v>
      </c>
    </row>
    <row r="3868" spans="1:19">
      <c r="A3868" s="32">
        <v>39373</v>
      </c>
      <c r="B3868" s="33">
        <f t="shared" si="641"/>
        <v>10</v>
      </c>
      <c r="C3868" s="33">
        <f t="shared" si="642"/>
        <v>2007</v>
      </c>
      <c r="D3868" s="34">
        <v>1.4750000000000001</v>
      </c>
      <c r="F3868" s="32">
        <v>41032</v>
      </c>
      <c r="G3868" s="33">
        <f t="shared" si="643"/>
        <v>5</v>
      </c>
      <c r="H3868" s="33">
        <f t="shared" si="644"/>
        <v>2012</v>
      </c>
      <c r="I3868" s="34">
        <v>2.29</v>
      </c>
      <c r="K3868" s="32">
        <v>36942</v>
      </c>
      <c r="L3868" s="33">
        <f t="shared" si="645"/>
        <v>2</v>
      </c>
      <c r="M3868" s="33">
        <f t="shared" si="646"/>
        <v>2001</v>
      </c>
      <c r="N3868" s="34">
        <v>28.6</v>
      </c>
      <c r="P3868" s="32">
        <v>37434</v>
      </c>
      <c r="Q3868" s="33">
        <f t="shared" si="647"/>
        <v>6</v>
      </c>
      <c r="R3868" s="33">
        <f t="shared" si="648"/>
        <v>2002</v>
      </c>
      <c r="S3868" s="34">
        <v>25.39</v>
      </c>
    </row>
    <row r="3869" spans="1:19">
      <c r="A3869" s="32">
        <v>39374</v>
      </c>
      <c r="B3869" s="33">
        <f t="shared" si="641"/>
        <v>10</v>
      </c>
      <c r="C3869" s="33">
        <f t="shared" si="642"/>
        <v>2007</v>
      </c>
      <c r="D3869" s="34">
        <v>1.4610000000000001</v>
      </c>
      <c r="F3869" s="32">
        <v>41033</v>
      </c>
      <c r="G3869" s="33">
        <f t="shared" si="643"/>
        <v>5</v>
      </c>
      <c r="H3869" s="33">
        <f t="shared" si="644"/>
        <v>2012</v>
      </c>
      <c r="I3869" s="34">
        <v>2.2999999999999998</v>
      </c>
      <c r="K3869" s="32">
        <v>36943</v>
      </c>
      <c r="L3869" s="33">
        <f t="shared" si="645"/>
        <v>2</v>
      </c>
      <c r="M3869" s="33">
        <f t="shared" si="646"/>
        <v>2001</v>
      </c>
      <c r="N3869" s="34">
        <v>28.64</v>
      </c>
      <c r="P3869" s="32">
        <v>37435</v>
      </c>
      <c r="Q3869" s="33">
        <f t="shared" si="647"/>
        <v>6</v>
      </c>
      <c r="R3869" s="33">
        <f t="shared" si="648"/>
        <v>2002</v>
      </c>
      <c r="S3869" s="34">
        <v>25.33</v>
      </c>
    </row>
    <row r="3870" spans="1:19">
      <c r="A3870" s="32">
        <v>39377</v>
      </c>
      <c r="B3870" s="33">
        <f t="shared" si="641"/>
        <v>10</v>
      </c>
      <c r="C3870" s="33">
        <f t="shared" si="642"/>
        <v>2007</v>
      </c>
      <c r="D3870" s="34">
        <v>1.444</v>
      </c>
      <c r="F3870" s="32">
        <v>41036</v>
      </c>
      <c r="G3870" s="33">
        <f t="shared" si="643"/>
        <v>5</v>
      </c>
      <c r="H3870" s="33">
        <f t="shared" si="644"/>
        <v>2012</v>
      </c>
      <c r="I3870" s="34">
        <v>2.2999999999999998</v>
      </c>
      <c r="K3870" s="32">
        <v>36944</v>
      </c>
      <c r="L3870" s="33">
        <f t="shared" si="645"/>
        <v>2</v>
      </c>
      <c r="M3870" s="33">
        <f t="shared" si="646"/>
        <v>2001</v>
      </c>
      <c r="N3870" s="34">
        <v>28.52</v>
      </c>
      <c r="P3870" s="32">
        <v>37438</v>
      </c>
      <c r="Q3870" s="33">
        <f t="shared" si="647"/>
        <v>7</v>
      </c>
      <c r="R3870" s="33">
        <f t="shared" si="648"/>
        <v>2002</v>
      </c>
      <c r="S3870" s="34">
        <v>25.65</v>
      </c>
    </row>
    <row r="3871" spans="1:19">
      <c r="A3871" s="32">
        <v>39378</v>
      </c>
      <c r="B3871" s="33">
        <f t="shared" si="641"/>
        <v>10</v>
      </c>
      <c r="C3871" s="33">
        <f t="shared" si="642"/>
        <v>2007</v>
      </c>
      <c r="D3871" s="34">
        <v>1.4390000000000001</v>
      </c>
      <c r="F3871" s="32">
        <v>41037</v>
      </c>
      <c r="G3871" s="33">
        <f t="shared" si="643"/>
        <v>5</v>
      </c>
      <c r="H3871" s="33">
        <f t="shared" si="644"/>
        <v>2012</v>
      </c>
      <c r="I3871" s="34">
        <v>2.27</v>
      </c>
      <c r="K3871" s="32">
        <v>36945</v>
      </c>
      <c r="L3871" s="33">
        <f t="shared" si="645"/>
        <v>2</v>
      </c>
      <c r="M3871" s="33">
        <f t="shared" si="646"/>
        <v>2001</v>
      </c>
      <c r="N3871" s="34">
        <v>28.83</v>
      </c>
      <c r="P3871" s="32">
        <v>37439</v>
      </c>
      <c r="Q3871" s="33">
        <f t="shared" si="647"/>
        <v>7</v>
      </c>
      <c r="R3871" s="33">
        <f t="shared" si="648"/>
        <v>2002</v>
      </c>
      <c r="S3871" s="34">
        <v>25.64</v>
      </c>
    </row>
    <row r="3872" spans="1:19">
      <c r="A3872" s="32">
        <v>39379</v>
      </c>
      <c r="B3872" s="33">
        <f t="shared" si="641"/>
        <v>10</v>
      </c>
      <c r="C3872" s="33">
        <f t="shared" si="642"/>
        <v>2007</v>
      </c>
      <c r="D3872" s="34">
        <v>1.448</v>
      </c>
      <c r="F3872" s="32">
        <v>41038</v>
      </c>
      <c r="G3872" s="33">
        <f t="shared" si="643"/>
        <v>5</v>
      </c>
      <c r="H3872" s="33">
        <f t="shared" si="644"/>
        <v>2012</v>
      </c>
      <c r="I3872" s="34">
        <v>2.36</v>
      </c>
      <c r="K3872" s="32">
        <v>36948</v>
      </c>
      <c r="L3872" s="33">
        <f t="shared" si="645"/>
        <v>2</v>
      </c>
      <c r="M3872" s="33">
        <f t="shared" si="646"/>
        <v>2001</v>
      </c>
      <c r="N3872" s="34">
        <v>28.27</v>
      </c>
      <c r="P3872" s="32">
        <v>37440</v>
      </c>
      <c r="Q3872" s="33">
        <f t="shared" si="647"/>
        <v>7</v>
      </c>
      <c r="R3872" s="33">
        <f t="shared" si="648"/>
        <v>2002</v>
      </c>
      <c r="S3872" s="34">
        <v>25.59</v>
      </c>
    </row>
    <row r="3873" spans="1:19">
      <c r="A3873" s="32">
        <v>39380</v>
      </c>
      <c r="B3873" s="33">
        <f t="shared" si="641"/>
        <v>10</v>
      </c>
      <c r="C3873" s="33">
        <f t="shared" si="642"/>
        <v>2007</v>
      </c>
      <c r="D3873" s="34">
        <v>1.5049999999999999</v>
      </c>
      <c r="F3873" s="32">
        <v>41039</v>
      </c>
      <c r="G3873" s="33">
        <f t="shared" si="643"/>
        <v>5</v>
      </c>
      <c r="H3873" s="33">
        <f t="shared" si="644"/>
        <v>2012</v>
      </c>
      <c r="I3873" s="34">
        <v>2.36</v>
      </c>
      <c r="K3873" s="32">
        <v>36949</v>
      </c>
      <c r="L3873" s="33">
        <f t="shared" si="645"/>
        <v>2</v>
      </c>
      <c r="M3873" s="33">
        <f t="shared" si="646"/>
        <v>2001</v>
      </c>
      <c r="N3873" s="34">
        <v>28.26</v>
      </c>
      <c r="P3873" s="32">
        <v>37441</v>
      </c>
      <c r="Q3873" s="33">
        <f t="shared" si="647"/>
        <v>7</v>
      </c>
      <c r="R3873" s="33">
        <f t="shared" si="648"/>
        <v>2002</v>
      </c>
      <c r="S3873" s="34">
        <v>25.51</v>
      </c>
    </row>
    <row r="3874" spans="1:19">
      <c r="A3874" s="32">
        <v>39381</v>
      </c>
      <c r="B3874" s="33">
        <f t="shared" si="641"/>
        <v>10</v>
      </c>
      <c r="C3874" s="33">
        <f t="shared" si="642"/>
        <v>2007</v>
      </c>
      <c r="D3874" s="34">
        <v>1.5209999999999999</v>
      </c>
      <c r="F3874" s="32">
        <v>41040</v>
      </c>
      <c r="G3874" s="33">
        <f t="shared" si="643"/>
        <v>5</v>
      </c>
      <c r="H3874" s="33">
        <f t="shared" si="644"/>
        <v>2012</v>
      </c>
      <c r="I3874" s="34">
        <v>2.37</v>
      </c>
      <c r="K3874" s="32">
        <v>36950</v>
      </c>
      <c r="L3874" s="33">
        <f t="shared" si="645"/>
        <v>2</v>
      </c>
      <c r="M3874" s="33">
        <f t="shared" si="646"/>
        <v>2001</v>
      </c>
      <c r="N3874" s="34">
        <v>27.35</v>
      </c>
      <c r="P3874" s="32">
        <v>37442</v>
      </c>
      <c r="Q3874" s="33">
        <f t="shared" si="647"/>
        <v>7</v>
      </c>
      <c r="R3874" s="33">
        <f t="shared" si="648"/>
        <v>2002</v>
      </c>
      <c r="S3874" s="34">
        <v>25.75</v>
      </c>
    </row>
    <row r="3875" spans="1:19">
      <c r="A3875" s="32">
        <v>39384</v>
      </c>
      <c r="B3875" s="33">
        <f t="shared" si="641"/>
        <v>10</v>
      </c>
      <c r="C3875" s="33">
        <f t="shared" si="642"/>
        <v>2007</v>
      </c>
      <c r="D3875" s="34">
        <v>1.546</v>
      </c>
      <c r="F3875" s="32">
        <v>41043</v>
      </c>
      <c r="G3875" s="33">
        <f t="shared" si="643"/>
        <v>5</v>
      </c>
      <c r="H3875" s="33">
        <f t="shared" si="644"/>
        <v>2012</v>
      </c>
      <c r="I3875" s="34">
        <v>2.41</v>
      </c>
      <c r="K3875" s="32">
        <v>36951</v>
      </c>
      <c r="L3875" s="33">
        <f t="shared" si="645"/>
        <v>3</v>
      </c>
      <c r="M3875" s="33">
        <f t="shared" si="646"/>
        <v>2001</v>
      </c>
      <c r="N3875" s="34">
        <v>27.78</v>
      </c>
      <c r="P3875" s="32">
        <v>37445</v>
      </c>
      <c r="Q3875" s="33">
        <f t="shared" si="647"/>
        <v>7</v>
      </c>
      <c r="R3875" s="33">
        <f t="shared" si="648"/>
        <v>2002</v>
      </c>
      <c r="S3875" s="34">
        <v>25.08</v>
      </c>
    </row>
    <row r="3876" spans="1:19">
      <c r="A3876" s="32">
        <v>39385</v>
      </c>
      <c r="B3876" s="33">
        <f t="shared" ref="B3876:B3939" si="649">+MONTH(A3876)</f>
        <v>10</v>
      </c>
      <c r="C3876" s="33">
        <f t="shared" ref="C3876:C3939" si="650">+YEAR(A3876)</f>
        <v>2007</v>
      </c>
      <c r="D3876" s="34">
        <v>1.5209999999999999</v>
      </c>
      <c r="F3876" s="32">
        <v>41044</v>
      </c>
      <c r="G3876" s="33">
        <f t="shared" ref="G3876:G3939" si="651">+MONTH(F3876)</f>
        <v>5</v>
      </c>
      <c r="H3876" s="33">
        <f t="shared" ref="H3876:H3939" si="652">+YEAR(F3876)</f>
        <v>2012</v>
      </c>
      <c r="I3876" s="34">
        <v>2.38</v>
      </c>
      <c r="K3876" s="32">
        <v>36952</v>
      </c>
      <c r="L3876" s="33">
        <f t="shared" ref="L3876:L3939" si="653">+MONTH(K3876)</f>
        <v>3</v>
      </c>
      <c r="M3876" s="33">
        <f t="shared" ref="M3876:M3939" si="654">+YEAR(K3876)</f>
        <v>2001</v>
      </c>
      <c r="N3876" s="34">
        <v>27.89</v>
      </c>
      <c r="P3876" s="32">
        <v>37446</v>
      </c>
      <c r="Q3876" s="33">
        <f t="shared" ref="Q3876:Q3939" si="655">+MONTH(P3876)</f>
        <v>7</v>
      </c>
      <c r="R3876" s="33">
        <f t="shared" si="648"/>
        <v>2002</v>
      </c>
      <c r="S3876" s="34">
        <v>24.9</v>
      </c>
    </row>
    <row r="3877" spans="1:19">
      <c r="A3877" s="32">
        <v>39386</v>
      </c>
      <c r="B3877" s="33">
        <f t="shared" si="649"/>
        <v>10</v>
      </c>
      <c r="C3877" s="33">
        <f t="shared" si="650"/>
        <v>2007</v>
      </c>
      <c r="D3877" s="34">
        <v>1.5580000000000001</v>
      </c>
      <c r="F3877" s="32">
        <v>41045</v>
      </c>
      <c r="G3877" s="33">
        <f t="shared" si="651"/>
        <v>5</v>
      </c>
      <c r="H3877" s="33">
        <f t="shared" si="652"/>
        <v>2012</v>
      </c>
      <c r="I3877" s="34">
        <v>2.5</v>
      </c>
      <c r="K3877" s="32">
        <v>36955</v>
      </c>
      <c r="L3877" s="33">
        <f t="shared" si="653"/>
        <v>3</v>
      </c>
      <c r="M3877" s="33">
        <f t="shared" si="654"/>
        <v>2001</v>
      </c>
      <c r="N3877" s="34">
        <v>28.61</v>
      </c>
      <c r="P3877" s="32">
        <v>37447</v>
      </c>
      <c r="Q3877" s="33">
        <f t="shared" si="655"/>
        <v>7</v>
      </c>
      <c r="R3877" s="33">
        <f t="shared" ref="R3877:R3940" si="656">+YEAR(P3877)</f>
        <v>2002</v>
      </c>
      <c r="S3877" s="34">
        <v>25.82</v>
      </c>
    </row>
    <row r="3878" spans="1:19">
      <c r="A3878" s="32">
        <v>39387</v>
      </c>
      <c r="B3878" s="33">
        <f t="shared" si="649"/>
        <v>11</v>
      </c>
      <c r="C3878" s="33">
        <f t="shared" si="650"/>
        <v>2007</v>
      </c>
      <c r="D3878" s="34">
        <v>1.5549999999999999</v>
      </c>
      <c r="F3878" s="32">
        <v>41046</v>
      </c>
      <c r="G3878" s="33">
        <f t="shared" si="651"/>
        <v>5</v>
      </c>
      <c r="H3878" s="33">
        <f t="shared" si="652"/>
        <v>2012</v>
      </c>
      <c r="I3878" s="34">
        <v>2.6</v>
      </c>
      <c r="K3878" s="32">
        <v>36956</v>
      </c>
      <c r="L3878" s="33">
        <f t="shared" si="653"/>
        <v>3</v>
      </c>
      <c r="M3878" s="33">
        <f t="shared" si="654"/>
        <v>2001</v>
      </c>
      <c r="N3878" s="34">
        <v>28.4</v>
      </c>
      <c r="P3878" s="32">
        <v>37448</v>
      </c>
      <c r="Q3878" s="33">
        <f t="shared" si="655"/>
        <v>7</v>
      </c>
      <c r="R3878" s="33">
        <f t="shared" si="656"/>
        <v>2002</v>
      </c>
      <c r="S3878" s="34">
        <v>25.83</v>
      </c>
    </row>
    <row r="3879" spans="1:19">
      <c r="A3879" s="32">
        <v>39388</v>
      </c>
      <c r="B3879" s="33">
        <f t="shared" si="649"/>
        <v>11</v>
      </c>
      <c r="C3879" s="33">
        <f t="shared" si="650"/>
        <v>2007</v>
      </c>
      <c r="D3879" s="34">
        <v>1.595</v>
      </c>
      <c r="F3879" s="32">
        <v>41047</v>
      </c>
      <c r="G3879" s="33">
        <f t="shared" si="651"/>
        <v>5</v>
      </c>
      <c r="H3879" s="33">
        <f t="shared" si="652"/>
        <v>2012</v>
      </c>
      <c r="I3879" s="34">
        <v>2.56</v>
      </c>
      <c r="K3879" s="32">
        <v>36957</v>
      </c>
      <c r="L3879" s="33">
        <f t="shared" si="653"/>
        <v>3</v>
      </c>
      <c r="M3879" s="33">
        <f t="shared" si="654"/>
        <v>2001</v>
      </c>
      <c r="N3879" s="34">
        <v>28.95</v>
      </c>
      <c r="P3879" s="32">
        <v>37449</v>
      </c>
      <c r="Q3879" s="33">
        <f t="shared" si="655"/>
        <v>7</v>
      </c>
      <c r="R3879" s="33">
        <f t="shared" si="656"/>
        <v>2002</v>
      </c>
      <c r="S3879" s="34">
        <v>26.11</v>
      </c>
    </row>
    <row r="3880" spans="1:19">
      <c r="A3880" s="32">
        <v>39391</v>
      </c>
      <c r="B3880" s="33">
        <f t="shared" si="649"/>
        <v>11</v>
      </c>
      <c r="C3880" s="33">
        <f t="shared" si="650"/>
        <v>2007</v>
      </c>
      <c r="D3880" s="34">
        <v>1.573</v>
      </c>
      <c r="F3880" s="32">
        <v>41050</v>
      </c>
      <c r="G3880" s="33">
        <f t="shared" si="651"/>
        <v>5</v>
      </c>
      <c r="H3880" s="33">
        <f t="shared" si="652"/>
        <v>2012</v>
      </c>
      <c r="I3880" s="34">
        <v>2.6</v>
      </c>
      <c r="K3880" s="32">
        <v>36958</v>
      </c>
      <c r="L3880" s="33">
        <f t="shared" si="653"/>
        <v>3</v>
      </c>
      <c r="M3880" s="33">
        <f t="shared" si="654"/>
        <v>2001</v>
      </c>
      <c r="N3880" s="34">
        <v>28.31</v>
      </c>
      <c r="P3880" s="32">
        <v>37452</v>
      </c>
      <c r="Q3880" s="33">
        <f t="shared" si="655"/>
        <v>7</v>
      </c>
      <c r="R3880" s="33">
        <f t="shared" si="656"/>
        <v>2002</v>
      </c>
      <c r="S3880" s="34">
        <v>26.16</v>
      </c>
    </row>
    <row r="3881" spans="1:19">
      <c r="A3881" s="32">
        <v>39392</v>
      </c>
      <c r="B3881" s="33">
        <f t="shared" si="649"/>
        <v>11</v>
      </c>
      <c r="C3881" s="33">
        <f t="shared" si="650"/>
        <v>2007</v>
      </c>
      <c r="D3881" s="34">
        <v>1.5960000000000001</v>
      </c>
      <c r="F3881" s="32">
        <v>41051</v>
      </c>
      <c r="G3881" s="33">
        <f t="shared" si="651"/>
        <v>5</v>
      </c>
      <c r="H3881" s="33">
        <f t="shared" si="652"/>
        <v>2012</v>
      </c>
      <c r="I3881" s="34">
        <v>2.5499999999999998</v>
      </c>
      <c r="K3881" s="32">
        <v>36959</v>
      </c>
      <c r="L3881" s="33">
        <f t="shared" si="653"/>
        <v>3</v>
      </c>
      <c r="M3881" s="33">
        <f t="shared" si="654"/>
        <v>2001</v>
      </c>
      <c r="N3881" s="34">
        <v>27.97</v>
      </c>
      <c r="P3881" s="32">
        <v>37453</v>
      </c>
      <c r="Q3881" s="33">
        <f t="shared" si="655"/>
        <v>7</v>
      </c>
      <c r="R3881" s="33">
        <f t="shared" si="656"/>
        <v>2002</v>
      </c>
      <c r="S3881" s="34">
        <v>25.94</v>
      </c>
    </row>
    <row r="3882" spans="1:19">
      <c r="A3882" s="32">
        <v>39393</v>
      </c>
      <c r="B3882" s="33">
        <f t="shared" si="649"/>
        <v>11</v>
      </c>
      <c r="C3882" s="33">
        <f t="shared" si="650"/>
        <v>2007</v>
      </c>
      <c r="D3882" s="34">
        <v>1.59</v>
      </c>
      <c r="F3882" s="32">
        <v>41052</v>
      </c>
      <c r="G3882" s="33">
        <f t="shared" si="651"/>
        <v>5</v>
      </c>
      <c r="H3882" s="33">
        <f t="shared" si="652"/>
        <v>2012</v>
      </c>
      <c r="I3882" s="34">
        <v>2.6</v>
      </c>
      <c r="K3882" s="32">
        <v>36962</v>
      </c>
      <c r="L3882" s="33">
        <f t="shared" si="653"/>
        <v>3</v>
      </c>
      <c r="M3882" s="33">
        <f t="shared" si="654"/>
        <v>2001</v>
      </c>
      <c r="N3882" s="34">
        <v>27.91</v>
      </c>
      <c r="P3882" s="32">
        <v>37454</v>
      </c>
      <c r="Q3882" s="33">
        <f t="shared" si="655"/>
        <v>7</v>
      </c>
      <c r="R3882" s="33">
        <f t="shared" si="656"/>
        <v>2002</v>
      </c>
      <c r="S3882" s="34">
        <v>26.19</v>
      </c>
    </row>
    <row r="3883" spans="1:19">
      <c r="A3883" s="32">
        <v>39394</v>
      </c>
      <c r="B3883" s="33">
        <f t="shared" si="649"/>
        <v>11</v>
      </c>
      <c r="C3883" s="33">
        <f t="shared" si="650"/>
        <v>2007</v>
      </c>
      <c r="D3883" s="34">
        <v>1.589</v>
      </c>
      <c r="F3883" s="32">
        <v>41053</v>
      </c>
      <c r="G3883" s="33">
        <f t="shared" si="651"/>
        <v>5</v>
      </c>
      <c r="H3883" s="33">
        <f t="shared" si="652"/>
        <v>2012</v>
      </c>
      <c r="I3883" s="34">
        <v>2.66</v>
      </c>
      <c r="K3883" s="32">
        <v>36963</v>
      </c>
      <c r="L3883" s="33">
        <f t="shared" si="653"/>
        <v>3</v>
      </c>
      <c r="M3883" s="33">
        <f t="shared" si="654"/>
        <v>2001</v>
      </c>
      <c r="N3883" s="34">
        <v>27.45</v>
      </c>
      <c r="P3883" s="32">
        <v>37455</v>
      </c>
      <c r="Q3883" s="33">
        <f t="shared" si="655"/>
        <v>7</v>
      </c>
      <c r="R3883" s="33">
        <f t="shared" si="656"/>
        <v>2002</v>
      </c>
      <c r="S3883" s="34">
        <v>26.72</v>
      </c>
    </row>
    <row r="3884" spans="1:19">
      <c r="A3884" s="32">
        <v>39395</v>
      </c>
      <c r="B3884" s="33">
        <f t="shared" si="649"/>
        <v>11</v>
      </c>
      <c r="C3884" s="33">
        <f t="shared" si="650"/>
        <v>2007</v>
      </c>
      <c r="D3884" s="34">
        <v>1.5920000000000001</v>
      </c>
      <c r="F3884" s="32">
        <v>41054</v>
      </c>
      <c r="G3884" s="33">
        <f t="shared" si="651"/>
        <v>5</v>
      </c>
      <c r="H3884" s="33">
        <f t="shared" si="652"/>
        <v>2012</v>
      </c>
      <c r="I3884" s="34">
        <v>2.56</v>
      </c>
      <c r="K3884" s="32">
        <v>36964</v>
      </c>
      <c r="L3884" s="33">
        <f t="shared" si="653"/>
        <v>3</v>
      </c>
      <c r="M3884" s="33">
        <f t="shared" si="654"/>
        <v>2001</v>
      </c>
      <c r="N3884" s="34">
        <v>26.49</v>
      </c>
      <c r="P3884" s="32">
        <v>37456</v>
      </c>
      <c r="Q3884" s="33">
        <f t="shared" si="655"/>
        <v>7</v>
      </c>
      <c r="R3884" s="33">
        <f t="shared" si="656"/>
        <v>2002</v>
      </c>
      <c r="S3884" s="34">
        <v>26.37</v>
      </c>
    </row>
    <row r="3885" spans="1:19">
      <c r="A3885" s="32">
        <v>39398</v>
      </c>
      <c r="B3885" s="33">
        <f t="shared" si="649"/>
        <v>11</v>
      </c>
      <c r="C3885" s="33">
        <f t="shared" si="650"/>
        <v>2007</v>
      </c>
      <c r="D3885" s="34">
        <v>1.5620000000000001</v>
      </c>
      <c r="F3885" s="32">
        <v>41058</v>
      </c>
      <c r="G3885" s="33">
        <f t="shared" si="651"/>
        <v>5</v>
      </c>
      <c r="H3885" s="33">
        <f t="shared" si="652"/>
        <v>2012</v>
      </c>
      <c r="I3885" s="34">
        <v>2.5</v>
      </c>
      <c r="K3885" s="32">
        <v>36965</v>
      </c>
      <c r="L3885" s="33">
        <f t="shared" si="653"/>
        <v>3</v>
      </c>
      <c r="M3885" s="33">
        <f t="shared" si="654"/>
        <v>2001</v>
      </c>
      <c r="N3885" s="34">
        <v>26.56</v>
      </c>
      <c r="P3885" s="32">
        <v>37459</v>
      </c>
      <c r="Q3885" s="33">
        <f t="shared" si="655"/>
        <v>7</v>
      </c>
      <c r="R3885" s="33">
        <f t="shared" si="656"/>
        <v>2002</v>
      </c>
      <c r="S3885" s="34">
        <v>25.7</v>
      </c>
    </row>
    <row r="3886" spans="1:19">
      <c r="A3886" s="32">
        <v>39399</v>
      </c>
      <c r="B3886" s="33">
        <f t="shared" si="649"/>
        <v>11</v>
      </c>
      <c r="C3886" s="33">
        <f t="shared" si="650"/>
        <v>2007</v>
      </c>
      <c r="D3886" s="34">
        <v>1.52</v>
      </c>
      <c r="F3886" s="32">
        <v>41059</v>
      </c>
      <c r="G3886" s="33">
        <f t="shared" si="651"/>
        <v>5</v>
      </c>
      <c r="H3886" s="33">
        <f t="shared" si="652"/>
        <v>2012</v>
      </c>
      <c r="I3886" s="34">
        <v>2.39</v>
      </c>
      <c r="K3886" s="32">
        <v>36966</v>
      </c>
      <c r="L3886" s="33">
        <f t="shared" si="653"/>
        <v>3</v>
      </c>
      <c r="M3886" s="33">
        <f t="shared" si="654"/>
        <v>2001</v>
      </c>
      <c r="N3886" s="34">
        <v>26.68</v>
      </c>
      <c r="P3886" s="32">
        <v>37460</v>
      </c>
      <c r="Q3886" s="33">
        <f t="shared" si="655"/>
        <v>7</v>
      </c>
      <c r="R3886" s="33">
        <f t="shared" si="656"/>
        <v>2002</v>
      </c>
      <c r="S3886" s="34">
        <v>25.65</v>
      </c>
    </row>
    <row r="3887" spans="1:19">
      <c r="A3887" s="32">
        <v>39400</v>
      </c>
      <c r="B3887" s="33">
        <f t="shared" si="649"/>
        <v>11</v>
      </c>
      <c r="C3887" s="33">
        <f t="shared" si="650"/>
        <v>2007</v>
      </c>
      <c r="D3887" s="34">
        <v>1.544</v>
      </c>
      <c r="F3887" s="32">
        <v>41060</v>
      </c>
      <c r="G3887" s="33">
        <f t="shared" si="651"/>
        <v>5</v>
      </c>
      <c r="H3887" s="33">
        <f t="shared" si="652"/>
        <v>2012</v>
      </c>
      <c r="I3887" s="34">
        <v>2.34</v>
      </c>
      <c r="K3887" s="32">
        <v>36969</v>
      </c>
      <c r="L3887" s="33">
        <f t="shared" si="653"/>
        <v>3</v>
      </c>
      <c r="M3887" s="33">
        <f t="shared" si="654"/>
        <v>2001</v>
      </c>
      <c r="N3887" s="34">
        <v>26.17</v>
      </c>
      <c r="P3887" s="32">
        <v>37461</v>
      </c>
      <c r="Q3887" s="33">
        <f t="shared" si="655"/>
        <v>7</v>
      </c>
      <c r="R3887" s="33">
        <f t="shared" si="656"/>
        <v>2002</v>
      </c>
      <c r="S3887" s="34">
        <v>25.43</v>
      </c>
    </row>
    <row r="3888" spans="1:19">
      <c r="A3888" s="32">
        <v>39401</v>
      </c>
      <c r="B3888" s="33">
        <f t="shared" si="649"/>
        <v>11</v>
      </c>
      <c r="C3888" s="33">
        <f t="shared" si="650"/>
        <v>2007</v>
      </c>
      <c r="D3888" s="34">
        <v>1.5269999999999999</v>
      </c>
      <c r="F3888" s="32">
        <v>41061</v>
      </c>
      <c r="G3888" s="33">
        <f t="shared" si="651"/>
        <v>6</v>
      </c>
      <c r="H3888" s="33">
        <f t="shared" si="652"/>
        <v>2012</v>
      </c>
      <c r="I3888" s="34">
        <v>2.2400000000000002</v>
      </c>
      <c r="K3888" s="32">
        <v>36970</v>
      </c>
      <c r="L3888" s="33">
        <f t="shared" si="653"/>
        <v>3</v>
      </c>
      <c r="M3888" s="33">
        <f t="shared" si="654"/>
        <v>2001</v>
      </c>
      <c r="N3888" s="34">
        <v>25.99</v>
      </c>
      <c r="P3888" s="32">
        <v>37462</v>
      </c>
      <c r="Q3888" s="33">
        <f t="shared" si="655"/>
        <v>7</v>
      </c>
      <c r="R3888" s="33">
        <f t="shared" si="656"/>
        <v>2002</v>
      </c>
      <c r="S3888" s="34">
        <v>25.36</v>
      </c>
    </row>
    <row r="3889" spans="1:19">
      <c r="A3889" s="32">
        <v>39402</v>
      </c>
      <c r="B3889" s="33">
        <f t="shared" si="649"/>
        <v>11</v>
      </c>
      <c r="C3889" s="33">
        <f t="shared" si="650"/>
        <v>2007</v>
      </c>
      <c r="D3889" s="34">
        <v>1.54</v>
      </c>
      <c r="F3889" s="32">
        <v>41064</v>
      </c>
      <c r="G3889" s="33">
        <f t="shared" si="651"/>
        <v>6</v>
      </c>
      <c r="H3889" s="33">
        <f t="shared" si="652"/>
        <v>2012</v>
      </c>
      <c r="I3889" s="34">
        <v>2.3199999999999998</v>
      </c>
      <c r="K3889" s="32">
        <v>36971</v>
      </c>
      <c r="L3889" s="33">
        <f t="shared" si="653"/>
        <v>3</v>
      </c>
      <c r="M3889" s="33">
        <f t="shared" si="654"/>
        <v>2001</v>
      </c>
      <c r="N3889" s="34">
        <v>26.43</v>
      </c>
      <c r="P3889" s="32">
        <v>37463</v>
      </c>
      <c r="Q3889" s="33">
        <f t="shared" si="655"/>
        <v>7</v>
      </c>
      <c r="R3889" s="33">
        <f t="shared" si="656"/>
        <v>2002</v>
      </c>
      <c r="S3889" s="34">
        <v>25.1</v>
      </c>
    </row>
    <row r="3890" spans="1:19">
      <c r="A3890" s="32">
        <v>39405</v>
      </c>
      <c r="B3890" s="33">
        <f t="shared" si="649"/>
        <v>11</v>
      </c>
      <c r="C3890" s="33">
        <f t="shared" si="650"/>
        <v>2007</v>
      </c>
      <c r="D3890" s="34">
        <v>1.544</v>
      </c>
      <c r="F3890" s="32">
        <v>41065</v>
      </c>
      <c r="G3890" s="33">
        <f t="shared" si="651"/>
        <v>6</v>
      </c>
      <c r="H3890" s="33">
        <f t="shared" si="652"/>
        <v>2012</v>
      </c>
      <c r="I3890" s="34">
        <v>2.39</v>
      </c>
      <c r="K3890" s="32">
        <v>36972</v>
      </c>
      <c r="L3890" s="33">
        <f t="shared" si="653"/>
        <v>3</v>
      </c>
      <c r="M3890" s="33">
        <f t="shared" si="654"/>
        <v>2001</v>
      </c>
      <c r="N3890" s="34">
        <v>26.19</v>
      </c>
      <c r="P3890" s="32">
        <v>37466</v>
      </c>
      <c r="Q3890" s="33">
        <f t="shared" si="655"/>
        <v>7</v>
      </c>
      <c r="R3890" s="33">
        <f t="shared" si="656"/>
        <v>2002</v>
      </c>
      <c r="S3890" s="34">
        <v>25.2</v>
      </c>
    </row>
    <row r="3891" spans="1:19">
      <c r="A3891" s="32">
        <v>39406</v>
      </c>
      <c r="B3891" s="33">
        <f t="shared" si="649"/>
        <v>11</v>
      </c>
      <c r="C3891" s="33">
        <f t="shared" si="650"/>
        <v>2007</v>
      </c>
      <c r="D3891" s="34">
        <v>1.5660000000000001</v>
      </c>
      <c r="F3891" s="32">
        <v>41066</v>
      </c>
      <c r="G3891" s="33">
        <f t="shared" si="651"/>
        <v>6</v>
      </c>
      <c r="H3891" s="33">
        <f t="shared" si="652"/>
        <v>2012</v>
      </c>
      <c r="I3891" s="34">
        <v>2.41</v>
      </c>
      <c r="K3891" s="32">
        <v>36973</v>
      </c>
      <c r="L3891" s="33">
        <f t="shared" si="653"/>
        <v>3</v>
      </c>
      <c r="M3891" s="33">
        <f t="shared" si="654"/>
        <v>2001</v>
      </c>
      <c r="N3891" s="34">
        <v>27.31</v>
      </c>
      <c r="P3891" s="32">
        <v>37467</v>
      </c>
      <c r="Q3891" s="33">
        <f t="shared" si="655"/>
        <v>7</v>
      </c>
      <c r="R3891" s="33">
        <f t="shared" si="656"/>
        <v>2002</v>
      </c>
      <c r="S3891" s="34">
        <v>25.95</v>
      </c>
    </row>
    <row r="3892" spans="1:19">
      <c r="A3892" s="32">
        <v>39407</v>
      </c>
      <c r="B3892" s="33">
        <f t="shared" si="649"/>
        <v>11</v>
      </c>
      <c r="C3892" s="33">
        <f t="shared" si="650"/>
        <v>2007</v>
      </c>
      <c r="D3892" s="34">
        <v>1.56</v>
      </c>
      <c r="F3892" s="32">
        <v>41067</v>
      </c>
      <c r="G3892" s="33">
        <f t="shared" si="651"/>
        <v>6</v>
      </c>
      <c r="H3892" s="33">
        <f t="shared" si="652"/>
        <v>2012</v>
      </c>
      <c r="I3892" s="34">
        <v>2.33</v>
      </c>
      <c r="K3892" s="32">
        <v>36976</v>
      </c>
      <c r="L3892" s="33">
        <f t="shared" si="653"/>
        <v>3</v>
      </c>
      <c r="M3892" s="33">
        <f t="shared" si="654"/>
        <v>2001</v>
      </c>
      <c r="N3892" s="34">
        <v>27.4</v>
      </c>
      <c r="P3892" s="32">
        <v>37468</v>
      </c>
      <c r="Q3892" s="33">
        <f t="shared" si="655"/>
        <v>7</v>
      </c>
      <c r="R3892" s="33">
        <f t="shared" si="656"/>
        <v>2002</v>
      </c>
      <c r="S3892" s="34">
        <v>26.28</v>
      </c>
    </row>
    <row r="3893" spans="1:19">
      <c r="A3893" s="32">
        <v>39409</v>
      </c>
      <c r="B3893" s="33">
        <f t="shared" si="649"/>
        <v>11</v>
      </c>
      <c r="C3893" s="33">
        <f t="shared" si="650"/>
        <v>2007</v>
      </c>
      <c r="D3893" s="34">
        <v>1.57</v>
      </c>
      <c r="F3893" s="32">
        <v>41068</v>
      </c>
      <c r="G3893" s="33">
        <f t="shared" si="651"/>
        <v>6</v>
      </c>
      <c r="H3893" s="33">
        <f t="shared" si="652"/>
        <v>2012</v>
      </c>
      <c r="I3893" s="34">
        <v>2.2200000000000002</v>
      </c>
      <c r="K3893" s="32">
        <v>36977</v>
      </c>
      <c r="L3893" s="33">
        <f t="shared" si="653"/>
        <v>3</v>
      </c>
      <c r="M3893" s="33">
        <f t="shared" si="654"/>
        <v>2001</v>
      </c>
      <c r="N3893" s="34">
        <v>27.62</v>
      </c>
      <c r="P3893" s="32">
        <v>37469</v>
      </c>
      <c r="Q3893" s="33">
        <f t="shared" si="655"/>
        <v>8</v>
      </c>
      <c r="R3893" s="33">
        <f t="shared" si="656"/>
        <v>2002</v>
      </c>
      <c r="S3893" s="34">
        <v>25.79</v>
      </c>
    </row>
    <row r="3894" spans="1:19">
      <c r="A3894" s="32">
        <v>39412</v>
      </c>
      <c r="B3894" s="33">
        <f t="shared" si="649"/>
        <v>11</v>
      </c>
      <c r="C3894" s="33">
        <f t="shared" si="650"/>
        <v>2007</v>
      </c>
      <c r="D3894" s="34">
        <v>1.5840000000000001</v>
      </c>
      <c r="F3894" s="32">
        <v>41071</v>
      </c>
      <c r="G3894" s="33">
        <f t="shared" si="651"/>
        <v>6</v>
      </c>
      <c r="H3894" s="33">
        <f t="shared" si="652"/>
        <v>2012</v>
      </c>
      <c r="I3894" s="34">
        <v>2.2200000000000002</v>
      </c>
      <c r="K3894" s="32">
        <v>36978</v>
      </c>
      <c r="L3894" s="33">
        <f t="shared" si="653"/>
        <v>3</v>
      </c>
      <c r="M3894" s="33">
        <f t="shared" si="654"/>
        <v>2001</v>
      </c>
      <c r="N3894" s="34">
        <v>26.43</v>
      </c>
      <c r="P3894" s="32">
        <v>37470</v>
      </c>
      <c r="Q3894" s="33">
        <f t="shared" si="655"/>
        <v>8</v>
      </c>
      <c r="R3894" s="33">
        <f t="shared" si="656"/>
        <v>2002</v>
      </c>
      <c r="S3894" s="34">
        <v>25.17</v>
      </c>
    </row>
    <row r="3895" spans="1:19">
      <c r="A3895" s="32">
        <v>39413</v>
      </c>
      <c r="B3895" s="33">
        <f t="shared" si="649"/>
        <v>11</v>
      </c>
      <c r="C3895" s="33">
        <f t="shared" si="650"/>
        <v>2007</v>
      </c>
      <c r="D3895" s="34">
        <v>1.5529999999999999</v>
      </c>
      <c r="F3895" s="32">
        <v>41072</v>
      </c>
      <c r="G3895" s="33">
        <f t="shared" si="651"/>
        <v>6</v>
      </c>
      <c r="H3895" s="33">
        <f t="shared" si="652"/>
        <v>2012</v>
      </c>
      <c r="I3895" s="34">
        <v>2.17</v>
      </c>
      <c r="K3895" s="32">
        <v>36979</v>
      </c>
      <c r="L3895" s="33">
        <f t="shared" si="653"/>
        <v>3</v>
      </c>
      <c r="M3895" s="33">
        <f t="shared" si="654"/>
        <v>2001</v>
      </c>
      <c r="N3895" s="34">
        <v>26.47</v>
      </c>
      <c r="P3895" s="32">
        <v>37473</v>
      </c>
      <c r="Q3895" s="33">
        <f t="shared" si="655"/>
        <v>8</v>
      </c>
      <c r="R3895" s="33">
        <f t="shared" si="656"/>
        <v>2002</v>
      </c>
      <c r="S3895" s="34">
        <v>25.2</v>
      </c>
    </row>
    <row r="3896" spans="1:19">
      <c r="A3896" s="32">
        <v>39414</v>
      </c>
      <c r="B3896" s="33">
        <f t="shared" si="649"/>
        <v>11</v>
      </c>
      <c r="C3896" s="33">
        <f t="shared" si="650"/>
        <v>2007</v>
      </c>
      <c r="D3896" s="34">
        <v>1.5089999999999999</v>
      </c>
      <c r="F3896" s="32">
        <v>41073</v>
      </c>
      <c r="G3896" s="33">
        <f t="shared" si="651"/>
        <v>6</v>
      </c>
      <c r="H3896" s="33">
        <f t="shared" si="652"/>
        <v>2012</v>
      </c>
      <c r="I3896" s="34">
        <v>2.1800000000000002</v>
      </c>
      <c r="K3896" s="32">
        <v>36980</v>
      </c>
      <c r="L3896" s="33">
        <f t="shared" si="653"/>
        <v>3</v>
      </c>
      <c r="M3896" s="33">
        <f t="shared" si="654"/>
        <v>2001</v>
      </c>
      <c r="N3896" s="34">
        <v>26.37</v>
      </c>
      <c r="P3896" s="32">
        <v>37474</v>
      </c>
      <c r="Q3896" s="33">
        <f t="shared" si="655"/>
        <v>8</v>
      </c>
      <c r="R3896" s="33">
        <f t="shared" si="656"/>
        <v>2002</v>
      </c>
      <c r="S3896" s="34">
        <v>25.69</v>
      </c>
    </row>
    <row r="3897" spans="1:19">
      <c r="A3897" s="32">
        <v>39415</v>
      </c>
      <c r="B3897" s="33">
        <f t="shared" si="649"/>
        <v>11</v>
      </c>
      <c r="C3897" s="33">
        <f t="shared" si="650"/>
        <v>2007</v>
      </c>
      <c r="D3897" s="34">
        <v>1.5229999999999999</v>
      </c>
      <c r="F3897" s="32">
        <v>41074</v>
      </c>
      <c r="G3897" s="33">
        <f t="shared" si="651"/>
        <v>6</v>
      </c>
      <c r="H3897" s="33">
        <f t="shared" si="652"/>
        <v>2012</v>
      </c>
      <c r="I3897" s="34">
        <v>2.2000000000000002</v>
      </c>
      <c r="K3897" s="32">
        <v>36983</v>
      </c>
      <c r="L3897" s="33">
        <f t="shared" si="653"/>
        <v>4</v>
      </c>
      <c r="M3897" s="33">
        <f t="shared" si="654"/>
        <v>2001</v>
      </c>
      <c r="N3897" s="34">
        <v>25.7</v>
      </c>
      <c r="P3897" s="32">
        <v>37475</v>
      </c>
      <c r="Q3897" s="33">
        <f t="shared" si="655"/>
        <v>8</v>
      </c>
      <c r="R3897" s="33">
        <f t="shared" si="656"/>
        <v>2002</v>
      </c>
      <c r="S3897" s="34">
        <v>25.7</v>
      </c>
    </row>
    <row r="3898" spans="1:19">
      <c r="A3898" s="32">
        <v>39416</v>
      </c>
      <c r="B3898" s="33">
        <f t="shared" si="649"/>
        <v>11</v>
      </c>
      <c r="C3898" s="33">
        <f t="shared" si="650"/>
        <v>2007</v>
      </c>
      <c r="D3898" s="34">
        <v>1.4930000000000001</v>
      </c>
      <c r="F3898" s="32">
        <v>41075</v>
      </c>
      <c r="G3898" s="33">
        <f t="shared" si="651"/>
        <v>6</v>
      </c>
      <c r="H3898" s="33">
        <f t="shared" si="652"/>
        <v>2012</v>
      </c>
      <c r="I3898" s="34">
        <v>2.44</v>
      </c>
      <c r="K3898" s="32">
        <v>36984</v>
      </c>
      <c r="L3898" s="33">
        <f t="shared" si="653"/>
        <v>4</v>
      </c>
      <c r="M3898" s="33">
        <f t="shared" si="654"/>
        <v>2001</v>
      </c>
      <c r="N3898" s="34">
        <v>26.65</v>
      </c>
      <c r="P3898" s="32">
        <v>37476</v>
      </c>
      <c r="Q3898" s="33">
        <f t="shared" si="655"/>
        <v>8</v>
      </c>
      <c r="R3898" s="33">
        <f t="shared" si="656"/>
        <v>2002</v>
      </c>
      <c r="S3898" s="34">
        <v>25.51</v>
      </c>
    </row>
    <row r="3899" spans="1:19">
      <c r="A3899" s="32">
        <v>39419</v>
      </c>
      <c r="B3899" s="33">
        <f t="shared" si="649"/>
        <v>12</v>
      </c>
      <c r="C3899" s="33">
        <f t="shared" si="650"/>
        <v>2007</v>
      </c>
      <c r="D3899" s="34">
        <v>1.5049999999999999</v>
      </c>
      <c r="F3899" s="32">
        <v>41078</v>
      </c>
      <c r="G3899" s="33">
        <f t="shared" si="651"/>
        <v>6</v>
      </c>
      <c r="H3899" s="33">
        <f t="shared" si="652"/>
        <v>2012</v>
      </c>
      <c r="I3899" s="34">
        <v>2.4500000000000002</v>
      </c>
      <c r="K3899" s="32">
        <v>36985</v>
      </c>
      <c r="L3899" s="33">
        <f t="shared" si="653"/>
        <v>4</v>
      </c>
      <c r="M3899" s="33">
        <f t="shared" si="654"/>
        <v>2001</v>
      </c>
      <c r="N3899" s="34">
        <v>27.16</v>
      </c>
      <c r="P3899" s="32">
        <v>37477</v>
      </c>
      <c r="Q3899" s="33">
        <f t="shared" si="655"/>
        <v>8</v>
      </c>
      <c r="R3899" s="33">
        <f t="shared" si="656"/>
        <v>2002</v>
      </c>
      <c r="S3899" s="34">
        <v>25.49</v>
      </c>
    </row>
    <row r="3900" spans="1:19">
      <c r="A3900" s="32">
        <v>39420</v>
      </c>
      <c r="B3900" s="33">
        <f t="shared" si="649"/>
        <v>12</v>
      </c>
      <c r="C3900" s="33">
        <f t="shared" si="650"/>
        <v>2007</v>
      </c>
      <c r="D3900" s="34">
        <v>1.4930000000000001</v>
      </c>
      <c r="F3900" s="32">
        <v>41079</v>
      </c>
      <c r="G3900" s="33">
        <f t="shared" si="651"/>
        <v>6</v>
      </c>
      <c r="H3900" s="33">
        <f t="shared" si="652"/>
        <v>2012</v>
      </c>
      <c r="I3900" s="34">
        <v>2.59</v>
      </c>
      <c r="K3900" s="32">
        <v>36986</v>
      </c>
      <c r="L3900" s="33">
        <f t="shared" si="653"/>
        <v>4</v>
      </c>
      <c r="M3900" s="33">
        <f t="shared" si="654"/>
        <v>2001</v>
      </c>
      <c r="N3900" s="34">
        <v>27.24</v>
      </c>
      <c r="P3900" s="32">
        <v>37480</v>
      </c>
      <c r="Q3900" s="33">
        <f t="shared" si="655"/>
        <v>8</v>
      </c>
      <c r="R3900" s="33">
        <f t="shared" si="656"/>
        <v>2002</v>
      </c>
      <c r="S3900" s="34">
        <v>25.63</v>
      </c>
    </row>
    <row r="3901" spans="1:19">
      <c r="A3901" s="32">
        <v>39421</v>
      </c>
      <c r="B3901" s="33">
        <f t="shared" si="649"/>
        <v>12</v>
      </c>
      <c r="C3901" s="33">
        <f t="shared" si="650"/>
        <v>2007</v>
      </c>
      <c r="D3901" s="34">
        <v>1.488</v>
      </c>
      <c r="F3901" s="32">
        <v>41080</v>
      </c>
      <c r="G3901" s="33">
        <f t="shared" si="651"/>
        <v>6</v>
      </c>
      <c r="H3901" s="33">
        <f t="shared" si="652"/>
        <v>2012</v>
      </c>
      <c r="I3901" s="34">
        <v>2.6</v>
      </c>
      <c r="K3901" s="32">
        <v>36987</v>
      </c>
      <c r="L3901" s="33">
        <f t="shared" si="653"/>
        <v>4</v>
      </c>
      <c r="M3901" s="33">
        <f t="shared" si="654"/>
        <v>2001</v>
      </c>
      <c r="N3901" s="34">
        <v>27.07</v>
      </c>
      <c r="P3901" s="32">
        <v>37481</v>
      </c>
      <c r="Q3901" s="33">
        <f t="shared" si="655"/>
        <v>8</v>
      </c>
      <c r="R3901" s="33">
        <f t="shared" si="656"/>
        <v>2002</v>
      </c>
      <c r="S3901" s="34">
        <v>26.11</v>
      </c>
    </row>
    <row r="3902" spans="1:19">
      <c r="A3902" s="32">
        <v>39422</v>
      </c>
      <c r="B3902" s="33">
        <f t="shared" si="649"/>
        <v>12</v>
      </c>
      <c r="C3902" s="33">
        <f t="shared" si="650"/>
        <v>2007</v>
      </c>
      <c r="D3902" s="34">
        <v>1.5149999999999999</v>
      </c>
      <c r="F3902" s="32">
        <v>41081</v>
      </c>
      <c r="G3902" s="33">
        <f t="shared" si="651"/>
        <v>6</v>
      </c>
      <c r="H3902" s="33">
        <f t="shared" si="652"/>
        <v>2012</v>
      </c>
      <c r="I3902" s="34">
        <v>2.48</v>
      </c>
      <c r="K3902" s="32">
        <v>36990</v>
      </c>
      <c r="L3902" s="33">
        <f t="shared" si="653"/>
        <v>4</v>
      </c>
      <c r="M3902" s="33">
        <f t="shared" si="654"/>
        <v>2001</v>
      </c>
      <c r="N3902" s="34">
        <v>27.45</v>
      </c>
      <c r="P3902" s="32">
        <v>37482</v>
      </c>
      <c r="Q3902" s="33">
        <f t="shared" si="655"/>
        <v>8</v>
      </c>
      <c r="R3902" s="33">
        <f t="shared" si="656"/>
        <v>2002</v>
      </c>
      <c r="S3902" s="34">
        <v>26.47</v>
      </c>
    </row>
    <row r="3903" spans="1:19">
      <c r="A3903" s="32">
        <v>39423</v>
      </c>
      <c r="B3903" s="33">
        <f t="shared" si="649"/>
        <v>12</v>
      </c>
      <c r="C3903" s="33">
        <f t="shared" si="650"/>
        <v>2007</v>
      </c>
      <c r="D3903" s="34">
        <v>1.4930000000000001</v>
      </c>
      <c r="F3903" s="32">
        <v>41082</v>
      </c>
      <c r="G3903" s="33">
        <f t="shared" si="651"/>
        <v>6</v>
      </c>
      <c r="H3903" s="33">
        <f t="shared" si="652"/>
        <v>2012</v>
      </c>
      <c r="I3903" s="34">
        <v>2.5</v>
      </c>
      <c r="K3903" s="32">
        <v>36991</v>
      </c>
      <c r="L3903" s="33">
        <f t="shared" si="653"/>
        <v>4</v>
      </c>
      <c r="M3903" s="33">
        <f t="shared" si="654"/>
        <v>2001</v>
      </c>
      <c r="N3903" s="34">
        <v>28.47</v>
      </c>
      <c r="P3903" s="32">
        <v>37483</v>
      </c>
      <c r="Q3903" s="33">
        <f t="shared" si="655"/>
        <v>8</v>
      </c>
      <c r="R3903" s="33">
        <f t="shared" si="656"/>
        <v>2002</v>
      </c>
      <c r="S3903" s="34">
        <v>26.66</v>
      </c>
    </row>
    <row r="3904" spans="1:19">
      <c r="A3904" s="32">
        <v>39426</v>
      </c>
      <c r="B3904" s="33">
        <f t="shared" si="649"/>
        <v>12</v>
      </c>
      <c r="C3904" s="33">
        <f t="shared" si="650"/>
        <v>2007</v>
      </c>
      <c r="D3904" s="34">
        <v>1.49</v>
      </c>
      <c r="F3904" s="32">
        <v>41085</v>
      </c>
      <c r="G3904" s="33">
        <f t="shared" si="651"/>
        <v>6</v>
      </c>
      <c r="H3904" s="33">
        <f t="shared" si="652"/>
        <v>2012</v>
      </c>
      <c r="I3904" s="34">
        <v>2.7</v>
      </c>
      <c r="K3904" s="32">
        <v>36992</v>
      </c>
      <c r="L3904" s="33">
        <f t="shared" si="653"/>
        <v>4</v>
      </c>
      <c r="M3904" s="33">
        <f t="shared" si="654"/>
        <v>2001</v>
      </c>
      <c r="N3904" s="34">
        <v>28.42</v>
      </c>
      <c r="P3904" s="32">
        <v>37484</v>
      </c>
      <c r="Q3904" s="33">
        <f t="shared" si="655"/>
        <v>8</v>
      </c>
      <c r="R3904" s="33">
        <f t="shared" si="656"/>
        <v>2002</v>
      </c>
      <c r="S3904" s="34">
        <v>27.33</v>
      </c>
    </row>
    <row r="3905" spans="1:19">
      <c r="A3905" s="32">
        <v>39427</v>
      </c>
      <c r="B3905" s="33">
        <f t="shared" si="649"/>
        <v>12</v>
      </c>
      <c r="C3905" s="33">
        <f t="shared" si="650"/>
        <v>2007</v>
      </c>
      <c r="D3905" s="34">
        <v>1.498</v>
      </c>
      <c r="F3905" s="32">
        <v>41086</v>
      </c>
      <c r="G3905" s="33">
        <f t="shared" si="651"/>
        <v>6</v>
      </c>
      <c r="H3905" s="33">
        <f t="shared" si="652"/>
        <v>2012</v>
      </c>
      <c r="I3905" s="34">
        <v>2.7</v>
      </c>
      <c r="K3905" s="32">
        <v>36993</v>
      </c>
      <c r="L3905" s="33">
        <f t="shared" si="653"/>
        <v>4</v>
      </c>
      <c r="M3905" s="33">
        <f t="shared" si="654"/>
        <v>2001</v>
      </c>
      <c r="N3905" s="34">
        <v>28.75</v>
      </c>
      <c r="P3905" s="32">
        <v>37487</v>
      </c>
      <c r="Q3905" s="33">
        <f t="shared" si="655"/>
        <v>8</v>
      </c>
      <c r="R3905" s="33">
        <f t="shared" si="656"/>
        <v>2002</v>
      </c>
      <c r="S3905" s="34">
        <v>27.44</v>
      </c>
    </row>
    <row r="3906" spans="1:19">
      <c r="A3906" s="32">
        <v>39428</v>
      </c>
      <c r="B3906" s="33">
        <f t="shared" si="649"/>
        <v>12</v>
      </c>
      <c r="C3906" s="33">
        <f t="shared" si="650"/>
        <v>2007</v>
      </c>
      <c r="D3906" s="34">
        <v>1.5429999999999999</v>
      </c>
      <c r="F3906" s="32">
        <v>41087</v>
      </c>
      <c r="G3906" s="33">
        <f t="shared" si="651"/>
        <v>6</v>
      </c>
      <c r="H3906" s="33">
        <f t="shared" si="652"/>
        <v>2012</v>
      </c>
      <c r="I3906" s="34">
        <v>2.87</v>
      </c>
      <c r="K3906" s="32">
        <v>36997</v>
      </c>
      <c r="L3906" s="33">
        <f t="shared" si="653"/>
        <v>4</v>
      </c>
      <c r="M3906" s="33">
        <f t="shared" si="654"/>
        <v>2001</v>
      </c>
      <c r="N3906" s="34">
        <v>28.81</v>
      </c>
      <c r="P3906" s="32">
        <v>37488</v>
      </c>
      <c r="Q3906" s="33">
        <f t="shared" si="655"/>
        <v>8</v>
      </c>
      <c r="R3906" s="33">
        <f t="shared" si="656"/>
        <v>2002</v>
      </c>
      <c r="S3906" s="34">
        <v>27.63</v>
      </c>
    </row>
    <row r="3907" spans="1:19">
      <c r="A3907" s="32">
        <v>39429</v>
      </c>
      <c r="B3907" s="33">
        <f t="shared" si="649"/>
        <v>12</v>
      </c>
      <c r="C3907" s="33">
        <f t="shared" si="650"/>
        <v>2007</v>
      </c>
      <c r="D3907" s="34">
        <v>1.5249999999999999</v>
      </c>
      <c r="F3907" s="32">
        <v>41088</v>
      </c>
      <c r="G3907" s="33">
        <f t="shared" si="651"/>
        <v>6</v>
      </c>
      <c r="H3907" s="33">
        <f t="shared" si="652"/>
        <v>2012</v>
      </c>
      <c r="I3907" s="34">
        <v>2.81</v>
      </c>
      <c r="K3907" s="32">
        <v>36998</v>
      </c>
      <c r="L3907" s="33">
        <f t="shared" si="653"/>
        <v>4</v>
      </c>
      <c r="M3907" s="33">
        <f t="shared" si="654"/>
        <v>2001</v>
      </c>
      <c r="N3907" s="34">
        <v>27.89</v>
      </c>
      <c r="P3907" s="32">
        <v>37489</v>
      </c>
      <c r="Q3907" s="33">
        <f t="shared" si="655"/>
        <v>8</v>
      </c>
      <c r="R3907" s="33">
        <f t="shared" si="656"/>
        <v>2002</v>
      </c>
      <c r="S3907" s="34">
        <v>27.53</v>
      </c>
    </row>
    <row r="3908" spans="1:19">
      <c r="A3908" s="32">
        <v>39430</v>
      </c>
      <c r="B3908" s="33">
        <f t="shared" si="649"/>
        <v>12</v>
      </c>
      <c r="C3908" s="33">
        <f t="shared" si="650"/>
        <v>2007</v>
      </c>
      <c r="D3908" s="34">
        <v>1.5209999999999999</v>
      </c>
      <c r="F3908" s="32">
        <v>41089</v>
      </c>
      <c r="G3908" s="33">
        <f t="shared" si="651"/>
        <v>6</v>
      </c>
      <c r="H3908" s="33">
        <f t="shared" si="652"/>
        <v>2012</v>
      </c>
      <c r="I3908" s="34">
        <v>2.74</v>
      </c>
      <c r="K3908" s="32">
        <v>36999</v>
      </c>
      <c r="L3908" s="33">
        <f t="shared" si="653"/>
        <v>4</v>
      </c>
      <c r="M3908" s="33">
        <f t="shared" si="654"/>
        <v>2001</v>
      </c>
      <c r="N3908" s="34">
        <v>27.83</v>
      </c>
      <c r="P3908" s="32">
        <v>37490</v>
      </c>
      <c r="Q3908" s="33">
        <f t="shared" si="655"/>
        <v>8</v>
      </c>
      <c r="R3908" s="33">
        <f t="shared" si="656"/>
        <v>2002</v>
      </c>
      <c r="S3908" s="34">
        <v>27.81</v>
      </c>
    </row>
    <row r="3909" spans="1:19">
      <c r="A3909" s="32">
        <v>39433</v>
      </c>
      <c r="B3909" s="33">
        <f t="shared" si="649"/>
        <v>12</v>
      </c>
      <c r="C3909" s="33">
        <f t="shared" si="650"/>
        <v>2007</v>
      </c>
      <c r="D3909" s="34">
        <v>1.5209999999999999</v>
      </c>
      <c r="F3909" s="32">
        <v>41092</v>
      </c>
      <c r="G3909" s="33">
        <f t="shared" si="651"/>
        <v>7</v>
      </c>
      <c r="H3909" s="33">
        <f t="shared" si="652"/>
        <v>2012</v>
      </c>
      <c r="I3909" s="34">
        <v>2.73</v>
      </c>
      <c r="K3909" s="32">
        <v>37000</v>
      </c>
      <c r="L3909" s="33">
        <f t="shared" si="653"/>
        <v>4</v>
      </c>
      <c r="M3909" s="33">
        <f t="shared" si="654"/>
        <v>2001</v>
      </c>
      <c r="N3909" s="34">
        <v>27.92</v>
      </c>
      <c r="P3909" s="32">
        <v>37491</v>
      </c>
      <c r="Q3909" s="33">
        <f t="shared" si="655"/>
        <v>8</v>
      </c>
      <c r="R3909" s="33">
        <f t="shared" si="656"/>
        <v>2002</v>
      </c>
      <c r="S3909" s="34">
        <v>27.51</v>
      </c>
    </row>
    <row r="3910" spans="1:19">
      <c r="A3910" s="32">
        <v>39434</v>
      </c>
      <c r="B3910" s="33">
        <f t="shared" si="649"/>
        <v>12</v>
      </c>
      <c r="C3910" s="33">
        <f t="shared" si="650"/>
        <v>2007</v>
      </c>
      <c r="D3910" s="34">
        <v>1.51</v>
      </c>
      <c r="F3910" s="32">
        <v>41093</v>
      </c>
      <c r="G3910" s="33">
        <f t="shared" si="651"/>
        <v>7</v>
      </c>
      <c r="H3910" s="33">
        <f t="shared" si="652"/>
        <v>2012</v>
      </c>
      <c r="I3910" s="34">
        <v>2.78</v>
      </c>
      <c r="K3910" s="32">
        <v>37001</v>
      </c>
      <c r="L3910" s="33">
        <f t="shared" si="653"/>
        <v>4</v>
      </c>
      <c r="M3910" s="33">
        <f t="shared" si="654"/>
        <v>2001</v>
      </c>
      <c r="N3910" s="34">
        <v>27</v>
      </c>
      <c r="P3910" s="32">
        <v>37494</v>
      </c>
      <c r="Q3910" s="33">
        <f t="shared" si="655"/>
        <v>8</v>
      </c>
      <c r="R3910" s="33">
        <f t="shared" si="656"/>
        <v>2002</v>
      </c>
      <c r="S3910" s="34">
        <v>27.56</v>
      </c>
    </row>
    <row r="3911" spans="1:19">
      <c r="A3911" s="32">
        <v>39435</v>
      </c>
      <c r="B3911" s="33">
        <f t="shared" si="649"/>
        <v>12</v>
      </c>
      <c r="C3911" s="33">
        <f t="shared" si="650"/>
        <v>2007</v>
      </c>
      <c r="D3911" s="34">
        <v>1.5229999999999999</v>
      </c>
      <c r="F3911" s="32">
        <v>41095</v>
      </c>
      <c r="G3911" s="33">
        <f t="shared" si="651"/>
        <v>7</v>
      </c>
      <c r="H3911" s="33">
        <f t="shared" si="652"/>
        <v>2012</v>
      </c>
      <c r="I3911" s="34">
        <v>2.9</v>
      </c>
      <c r="K3911" s="32">
        <v>37004</v>
      </c>
      <c r="L3911" s="33">
        <f t="shared" si="653"/>
        <v>4</v>
      </c>
      <c r="M3911" s="33">
        <f t="shared" si="654"/>
        <v>2001</v>
      </c>
      <c r="N3911" s="34">
        <v>26.97</v>
      </c>
      <c r="P3911" s="32">
        <v>37495</v>
      </c>
      <c r="Q3911" s="33">
        <f t="shared" si="655"/>
        <v>8</v>
      </c>
      <c r="R3911" s="33">
        <f t="shared" si="656"/>
        <v>2002</v>
      </c>
      <c r="S3911" s="34">
        <v>27.89</v>
      </c>
    </row>
    <row r="3912" spans="1:19">
      <c r="A3912" s="32">
        <v>39436</v>
      </c>
      <c r="B3912" s="33">
        <f t="shared" si="649"/>
        <v>12</v>
      </c>
      <c r="C3912" s="33">
        <f t="shared" si="650"/>
        <v>2007</v>
      </c>
      <c r="D3912" s="34">
        <v>1.524</v>
      </c>
      <c r="F3912" s="32">
        <v>41096</v>
      </c>
      <c r="G3912" s="33">
        <f t="shared" si="651"/>
        <v>7</v>
      </c>
      <c r="H3912" s="33">
        <f t="shared" si="652"/>
        <v>2012</v>
      </c>
      <c r="I3912" s="34">
        <v>2.94</v>
      </c>
      <c r="K3912" s="32">
        <v>37005</v>
      </c>
      <c r="L3912" s="33">
        <f t="shared" si="653"/>
        <v>4</v>
      </c>
      <c r="M3912" s="33">
        <f t="shared" si="654"/>
        <v>2001</v>
      </c>
      <c r="N3912" s="34">
        <v>25.24</v>
      </c>
      <c r="P3912" s="32">
        <v>37496</v>
      </c>
      <c r="Q3912" s="33">
        <f t="shared" si="655"/>
        <v>8</v>
      </c>
      <c r="R3912" s="33">
        <f t="shared" si="656"/>
        <v>2002</v>
      </c>
      <c r="S3912" s="34">
        <v>27.54</v>
      </c>
    </row>
    <row r="3913" spans="1:19">
      <c r="A3913" s="32">
        <v>39437</v>
      </c>
      <c r="B3913" s="33">
        <f t="shared" si="649"/>
        <v>12</v>
      </c>
      <c r="C3913" s="33">
        <f t="shared" si="650"/>
        <v>2007</v>
      </c>
      <c r="D3913" s="34">
        <v>1.5349999999999999</v>
      </c>
      <c r="F3913" s="32">
        <v>41099</v>
      </c>
      <c r="G3913" s="33">
        <f t="shared" si="651"/>
        <v>7</v>
      </c>
      <c r="H3913" s="33">
        <f t="shared" si="652"/>
        <v>2012</v>
      </c>
      <c r="I3913" s="34">
        <v>2.79</v>
      </c>
      <c r="K3913" s="32">
        <v>37006</v>
      </c>
      <c r="L3913" s="33">
        <f t="shared" si="653"/>
        <v>4</v>
      </c>
      <c r="M3913" s="33">
        <f t="shared" si="654"/>
        <v>2001</v>
      </c>
      <c r="N3913" s="34">
        <v>25.93</v>
      </c>
      <c r="P3913" s="32">
        <v>37497</v>
      </c>
      <c r="Q3913" s="33">
        <f t="shared" si="655"/>
        <v>8</v>
      </c>
      <c r="R3913" s="33">
        <f t="shared" si="656"/>
        <v>2002</v>
      </c>
      <c r="S3913" s="34">
        <v>27.11</v>
      </c>
    </row>
    <row r="3914" spans="1:19">
      <c r="A3914" s="32">
        <v>39440</v>
      </c>
      <c r="B3914" s="33">
        <f t="shared" si="649"/>
        <v>12</v>
      </c>
      <c r="C3914" s="33">
        <f t="shared" si="650"/>
        <v>2007</v>
      </c>
      <c r="D3914" s="34">
        <v>1.546</v>
      </c>
      <c r="F3914" s="32">
        <v>41100</v>
      </c>
      <c r="G3914" s="33">
        <f t="shared" si="651"/>
        <v>7</v>
      </c>
      <c r="H3914" s="33">
        <f t="shared" si="652"/>
        <v>2012</v>
      </c>
      <c r="I3914" s="34">
        <v>2.87</v>
      </c>
      <c r="K3914" s="32">
        <v>37007</v>
      </c>
      <c r="L3914" s="33">
        <f t="shared" si="653"/>
        <v>4</v>
      </c>
      <c r="M3914" s="33">
        <f t="shared" si="654"/>
        <v>2001</v>
      </c>
      <c r="N3914" s="34">
        <v>28.47</v>
      </c>
      <c r="P3914" s="32">
        <v>37498</v>
      </c>
      <c r="Q3914" s="33">
        <f t="shared" si="655"/>
        <v>8</v>
      </c>
      <c r="R3914" s="33">
        <f t="shared" si="656"/>
        <v>2002</v>
      </c>
      <c r="S3914" s="34">
        <v>27.56</v>
      </c>
    </row>
    <row r="3915" spans="1:19">
      <c r="A3915" s="32">
        <v>39442</v>
      </c>
      <c r="B3915" s="33">
        <f t="shared" si="649"/>
        <v>12</v>
      </c>
      <c r="C3915" s="33">
        <f t="shared" si="650"/>
        <v>2007</v>
      </c>
      <c r="D3915" s="34">
        <v>1.58</v>
      </c>
      <c r="F3915" s="32">
        <v>41101</v>
      </c>
      <c r="G3915" s="33">
        <f t="shared" si="651"/>
        <v>7</v>
      </c>
      <c r="H3915" s="33">
        <f t="shared" si="652"/>
        <v>2012</v>
      </c>
      <c r="I3915" s="34">
        <v>2.72</v>
      </c>
      <c r="K3915" s="32">
        <v>37008</v>
      </c>
      <c r="L3915" s="33">
        <f t="shared" si="653"/>
        <v>4</v>
      </c>
      <c r="M3915" s="33">
        <f t="shared" si="654"/>
        <v>2001</v>
      </c>
      <c r="N3915" s="34">
        <v>28.35</v>
      </c>
      <c r="P3915" s="32">
        <v>37501</v>
      </c>
      <c r="Q3915" s="33">
        <f t="shared" si="655"/>
        <v>9</v>
      </c>
      <c r="R3915" s="33">
        <f t="shared" si="656"/>
        <v>2002</v>
      </c>
      <c r="S3915" s="34">
        <v>27.45</v>
      </c>
    </row>
    <row r="3916" spans="1:19">
      <c r="A3916" s="32">
        <v>39443</v>
      </c>
      <c r="B3916" s="33">
        <f t="shared" si="649"/>
        <v>12</v>
      </c>
      <c r="C3916" s="33">
        <f t="shared" si="650"/>
        <v>2007</v>
      </c>
      <c r="D3916" s="34">
        <v>1.585</v>
      </c>
      <c r="F3916" s="32">
        <v>41102</v>
      </c>
      <c r="G3916" s="33">
        <f t="shared" si="651"/>
        <v>7</v>
      </c>
      <c r="H3916" s="33">
        <f t="shared" si="652"/>
        <v>2012</v>
      </c>
      <c r="I3916" s="34">
        <v>2.83</v>
      </c>
      <c r="K3916" s="32">
        <v>37011</v>
      </c>
      <c r="L3916" s="33">
        <f t="shared" si="653"/>
        <v>4</v>
      </c>
      <c r="M3916" s="33">
        <f t="shared" si="654"/>
        <v>2001</v>
      </c>
      <c r="N3916" s="34">
        <v>28.48</v>
      </c>
      <c r="P3916" s="32">
        <v>37502</v>
      </c>
      <c r="Q3916" s="33">
        <f t="shared" si="655"/>
        <v>9</v>
      </c>
      <c r="R3916" s="33">
        <f t="shared" si="656"/>
        <v>2002</v>
      </c>
      <c r="S3916" s="34">
        <v>26.58</v>
      </c>
    </row>
    <row r="3917" spans="1:19">
      <c r="A3917" s="32">
        <v>39444</v>
      </c>
      <c r="B3917" s="33">
        <f t="shared" si="649"/>
        <v>12</v>
      </c>
      <c r="C3917" s="33">
        <f t="shared" si="650"/>
        <v>2007</v>
      </c>
      <c r="D3917" s="34">
        <v>1.5980000000000001</v>
      </c>
      <c r="F3917" s="32">
        <v>41103</v>
      </c>
      <c r="G3917" s="33">
        <f t="shared" si="651"/>
        <v>7</v>
      </c>
      <c r="H3917" s="33">
        <f t="shared" si="652"/>
        <v>2012</v>
      </c>
      <c r="I3917" s="34">
        <v>2.88</v>
      </c>
      <c r="K3917" s="32">
        <v>37012</v>
      </c>
      <c r="L3917" s="33">
        <f t="shared" si="653"/>
        <v>5</v>
      </c>
      <c r="M3917" s="33">
        <f t="shared" si="654"/>
        <v>2001</v>
      </c>
      <c r="N3917" s="34">
        <v>28.37</v>
      </c>
      <c r="P3917" s="32">
        <v>37503</v>
      </c>
      <c r="Q3917" s="33">
        <f t="shared" si="655"/>
        <v>9</v>
      </c>
      <c r="R3917" s="33">
        <f t="shared" si="656"/>
        <v>2002</v>
      </c>
      <c r="S3917" s="34">
        <v>27.31</v>
      </c>
    </row>
    <row r="3918" spans="1:19">
      <c r="A3918" s="32">
        <v>39447</v>
      </c>
      <c r="B3918" s="33">
        <f t="shared" si="649"/>
        <v>12</v>
      </c>
      <c r="C3918" s="33">
        <f t="shared" si="650"/>
        <v>2007</v>
      </c>
      <c r="D3918" s="34">
        <v>1.5980000000000001</v>
      </c>
      <c r="F3918" s="32">
        <v>41106</v>
      </c>
      <c r="G3918" s="33">
        <f t="shared" si="651"/>
        <v>7</v>
      </c>
      <c r="H3918" s="33">
        <f t="shared" si="652"/>
        <v>2012</v>
      </c>
      <c r="I3918" s="34">
        <v>2.92</v>
      </c>
      <c r="K3918" s="32">
        <v>37013</v>
      </c>
      <c r="L3918" s="33">
        <f t="shared" si="653"/>
        <v>5</v>
      </c>
      <c r="M3918" s="33">
        <f t="shared" si="654"/>
        <v>2001</v>
      </c>
      <c r="N3918" s="34">
        <v>27.89</v>
      </c>
      <c r="P3918" s="32">
        <v>37504</v>
      </c>
      <c r="Q3918" s="33">
        <f t="shared" si="655"/>
        <v>9</v>
      </c>
      <c r="R3918" s="33">
        <f t="shared" si="656"/>
        <v>2002</v>
      </c>
      <c r="S3918" s="34">
        <v>27.54</v>
      </c>
    </row>
    <row r="3919" spans="1:19">
      <c r="A3919" s="32">
        <v>39449</v>
      </c>
      <c r="B3919" s="33">
        <f t="shared" si="649"/>
        <v>1</v>
      </c>
      <c r="C3919" s="33">
        <f t="shared" si="650"/>
        <v>2008</v>
      </c>
      <c r="D3919" s="34">
        <v>1.6359999999999999</v>
      </c>
      <c r="F3919" s="32">
        <v>41107</v>
      </c>
      <c r="G3919" s="33">
        <f t="shared" si="651"/>
        <v>7</v>
      </c>
      <c r="H3919" s="33">
        <f t="shared" si="652"/>
        <v>2012</v>
      </c>
      <c r="I3919" s="34">
        <v>2.83</v>
      </c>
      <c r="K3919" s="32">
        <v>37014</v>
      </c>
      <c r="L3919" s="33">
        <f t="shared" si="653"/>
        <v>5</v>
      </c>
      <c r="M3919" s="33">
        <f t="shared" si="654"/>
        <v>2001</v>
      </c>
      <c r="N3919" s="34">
        <v>28.66</v>
      </c>
      <c r="P3919" s="32">
        <v>37505</v>
      </c>
      <c r="Q3919" s="33">
        <f t="shared" si="655"/>
        <v>9</v>
      </c>
      <c r="R3919" s="33">
        <f t="shared" si="656"/>
        <v>2002</v>
      </c>
      <c r="S3919" s="34">
        <v>28.36</v>
      </c>
    </row>
    <row r="3920" spans="1:19">
      <c r="A3920" s="32">
        <v>39450</v>
      </c>
      <c r="B3920" s="33">
        <f t="shared" si="649"/>
        <v>1</v>
      </c>
      <c r="C3920" s="33">
        <f t="shared" si="650"/>
        <v>2008</v>
      </c>
      <c r="D3920" s="34">
        <v>1.6120000000000001</v>
      </c>
      <c r="F3920" s="32">
        <v>41108</v>
      </c>
      <c r="G3920" s="33">
        <f t="shared" si="651"/>
        <v>7</v>
      </c>
      <c r="H3920" s="33">
        <f t="shared" si="652"/>
        <v>2012</v>
      </c>
      <c r="I3920" s="34">
        <v>2.84</v>
      </c>
      <c r="K3920" s="32">
        <v>37015</v>
      </c>
      <c r="L3920" s="33">
        <f t="shared" si="653"/>
        <v>5</v>
      </c>
      <c r="M3920" s="33">
        <f t="shared" si="654"/>
        <v>2001</v>
      </c>
      <c r="N3920" s="34">
        <v>28.41</v>
      </c>
      <c r="P3920" s="32">
        <v>37508</v>
      </c>
      <c r="Q3920" s="33">
        <f t="shared" si="655"/>
        <v>9</v>
      </c>
      <c r="R3920" s="33">
        <f t="shared" si="656"/>
        <v>2002</v>
      </c>
      <c r="S3920" s="34">
        <v>28.67</v>
      </c>
    </row>
    <row r="3921" spans="1:19">
      <c r="A3921" s="32">
        <v>39451</v>
      </c>
      <c r="B3921" s="33">
        <f t="shared" si="649"/>
        <v>1</v>
      </c>
      <c r="C3921" s="33">
        <f t="shared" si="650"/>
        <v>2008</v>
      </c>
      <c r="D3921" s="34">
        <v>1.571</v>
      </c>
      <c r="F3921" s="32">
        <v>41109</v>
      </c>
      <c r="G3921" s="33">
        <f t="shared" si="651"/>
        <v>7</v>
      </c>
      <c r="H3921" s="33">
        <f t="shared" si="652"/>
        <v>2012</v>
      </c>
      <c r="I3921" s="34">
        <v>2.99</v>
      </c>
      <c r="K3921" s="32">
        <v>37018</v>
      </c>
      <c r="L3921" s="33">
        <f t="shared" si="653"/>
        <v>5</v>
      </c>
      <c r="M3921" s="33">
        <f t="shared" si="654"/>
        <v>2001</v>
      </c>
      <c r="N3921" s="34">
        <v>27.79</v>
      </c>
      <c r="P3921" s="32">
        <v>37509</v>
      </c>
      <c r="Q3921" s="33">
        <f t="shared" si="655"/>
        <v>9</v>
      </c>
      <c r="R3921" s="33">
        <f t="shared" si="656"/>
        <v>2002</v>
      </c>
      <c r="S3921" s="34">
        <v>28.92</v>
      </c>
    </row>
    <row r="3922" spans="1:19">
      <c r="A3922" s="32">
        <v>39454</v>
      </c>
      <c r="B3922" s="33">
        <f t="shared" si="649"/>
        <v>1</v>
      </c>
      <c r="C3922" s="33">
        <f t="shared" si="650"/>
        <v>2008</v>
      </c>
      <c r="D3922" s="34">
        <v>1.538</v>
      </c>
      <c r="F3922" s="32">
        <v>41110</v>
      </c>
      <c r="G3922" s="33">
        <f t="shared" si="651"/>
        <v>7</v>
      </c>
      <c r="H3922" s="33">
        <f t="shared" si="652"/>
        <v>2012</v>
      </c>
      <c r="I3922" s="34">
        <v>3.03</v>
      </c>
      <c r="K3922" s="32">
        <v>37019</v>
      </c>
      <c r="L3922" s="33">
        <f t="shared" si="653"/>
        <v>5</v>
      </c>
      <c r="M3922" s="33">
        <f t="shared" si="654"/>
        <v>2001</v>
      </c>
      <c r="N3922" s="34">
        <v>27.35</v>
      </c>
      <c r="P3922" s="32">
        <v>37510</v>
      </c>
      <c r="Q3922" s="33">
        <f t="shared" si="655"/>
        <v>9</v>
      </c>
      <c r="R3922" s="33">
        <f t="shared" si="656"/>
        <v>2002</v>
      </c>
      <c r="S3922" s="34">
        <v>28.68</v>
      </c>
    </row>
    <row r="3923" spans="1:19">
      <c r="A3923" s="32">
        <v>39455</v>
      </c>
      <c r="B3923" s="33">
        <f t="shared" si="649"/>
        <v>1</v>
      </c>
      <c r="C3923" s="33">
        <f t="shared" si="650"/>
        <v>2008</v>
      </c>
      <c r="D3923" s="34">
        <v>1.544</v>
      </c>
      <c r="F3923" s="32">
        <v>41113</v>
      </c>
      <c r="G3923" s="33">
        <f t="shared" si="651"/>
        <v>7</v>
      </c>
      <c r="H3923" s="33">
        <f t="shared" si="652"/>
        <v>2012</v>
      </c>
      <c r="I3923" s="34">
        <v>3.05</v>
      </c>
      <c r="K3923" s="32">
        <v>37020</v>
      </c>
      <c r="L3923" s="33">
        <f t="shared" si="653"/>
        <v>5</v>
      </c>
      <c r="M3923" s="33">
        <f t="shared" si="654"/>
        <v>2001</v>
      </c>
      <c r="N3923" s="34">
        <v>28.39</v>
      </c>
      <c r="P3923" s="32">
        <v>37511</v>
      </c>
      <c r="Q3923" s="33">
        <f t="shared" si="655"/>
        <v>9</v>
      </c>
      <c r="R3923" s="33">
        <f t="shared" si="656"/>
        <v>2002</v>
      </c>
      <c r="S3923" s="34">
        <v>27.76</v>
      </c>
    </row>
    <row r="3924" spans="1:19">
      <c r="A3924" s="32">
        <v>39456</v>
      </c>
      <c r="B3924" s="33">
        <f t="shared" si="649"/>
        <v>1</v>
      </c>
      <c r="C3924" s="33">
        <f t="shared" si="650"/>
        <v>2008</v>
      </c>
      <c r="D3924" s="34">
        <v>1.528</v>
      </c>
      <c r="F3924" s="32">
        <v>41114</v>
      </c>
      <c r="G3924" s="33">
        <f t="shared" si="651"/>
        <v>7</v>
      </c>
      <c r="H3924" s="33">
        <f t="shared" si="652"/>
        <v>2012</v>
      </c>
      <c r="I3924" s="34">
        <v>3.16</v>
      </c>
      <c r="K3924" s="32">
        <v>37021</v>
      </c>
      <c r="L3924" s="33">
        <f t="shared" si="653"/>
        <v>5</v>
      </c>
      <c r="M3924" s="33">
        <f t="shared" si="654"/>
        <v>2001</v>
      </c>
      <c r="N3924" s="34">
        <v>28.5</v>
      </c>
      <c r="P3924" s="32">
        <v>37512</v>
      </c>
      <c r="Q3924" s="33">
        <f t="shared" si="655"/>
        <v>9</v>
      </c>
      <c r="R3924" s="33">
        <f t="shared" si="656"/>
        <v>2002</v>
      </c>
      <c r="S3924" s="34">
        <v>28.53</v>
      </c>
    </row>
    <row r="3925" spans="1:19">
      <c r="A3925" s="32">
        <v>39457</v>
      </c>
      <c r="B3925" s="33">
        <f t="shared" si="649"/>
        <v>1</v>
      </c>
      <c r="C3925" s="33">
        <f t="shared" si="650"/>
        <v>2008</v>
      </c>
      <c r="D3925" s="34">
        <v>1.5009999999999999</v>
      </c>
      <c r="F3925" s="32">
        <v>41115</v>
      </c>
      <c r="G3925" s="33">
        <f t="shared" si="651"/>
        <v>7</v>
      </c>
      <c r="H3925" s="33">
        <f t="shared" si="652"/>
        <v>2012</v>
      </c>
      <c r="I3925" s="34">
        <v>3.19</v>
      </c>
      <c r="K3925" s="32">
        <v>37022</v>
      </c>
      <c r="L3925" s="33">
        <f t="shared" si="653"/>
        <v>5</v>
      </c>
      <c r="M3925" s="33">
        <f t="shared" si="654"/>
        <v>2001</v>
      </c>
      <c r="N3925" s="34">
        <v>28.59</v>
      </c>
      <c r="P3925" s="32">
        <v>37515</v>
      </c>
      <c r="Q3925" s="33">
        <f t="shared" si="655"/>
        <v>9</v>
      </c>
      <c r="R3925" s="33">
        <f t="shared" si="656"/>
        <v>2002</v>
      </c>
      <c r="S3925" s="34">
        <v>28.38</v>
      </c>
    </row>
    <row r="3926" spans="1:19">
      <c r="A3926" s="32">
        <v>39458</v>
      </c>
      <c r="B3926" s="33">
        <f t="shared" si="649"/>
        <v>1</v>
      </c>
      <c r="C3926" s="33">
        <f t="shared" si="650"/>
        <v>2008</v>
      </c>
      <c r="D3926" s="34">
        <v>1.476</v>
      </c>
      <c r="F3926" s="32">
        <v>41116</v>
      </c>
      <c r="G3926" s="33">
        <f t="shared" si="651"/>
        <v>7</v>
      </c>
      <c r="H3926" s="33">
        <f t="shared" si="652"/>
        <v>2012</v>
      </c>
      <c r="I3926" s="34">
        <v>3.13</v>
      </c>
      <c r="K3926" s="32">
        <v>37025</v>
      </c>
      <c r="L3926" s="33">
        <f t="shared" si="653"/>
        <v>5</v>
      </c>
      <c r="M3926" s="33">
        <f t="shared" si="654"/>
        <v>2001</v>
      </c>
      <c r="N3926" s="34">
        <v>28.83</v>
      </c>
      <c r="P3926" s="32">
        <v>37516</v>
      </c>
      <c r="Q3926" s="33">
        <f t="shared" si="655"/>
        <v>9</v>
      </c>
      <c r="R3926" s="33">
        <f t="shared" si="656"/>
        <v>2002</v>
      </c>
      <c r="S3926" s="34">
        <v>27.76</v>
      </c>
    </row>
    <row r="3927" spans="1:19">
      <c r="A3927" s="32">
        <v>39461</v>
      </c>
      <c r="B3927" s="33">
        <f t="shared" si="649"/>
        <v>1</v>
      </c>
      <c r="C3927" s="33">
        <f t="shared" si="650"/>
        <v>2008</v>
      </c>
      <c r="D3927" s="34">
        <v>1.502</v>
      </c>
      <c r="F3927" s="32">
        <v>41117</v>
      </c>
      <c r="G3927" s="33">
        <f t="shared" si="651"/>
        <v>7</v>
      </c>
      <c r="H3927" s="33">
        <f t="shared" si="652"/>
        <v>2012</v>
      </c>
      <c r="I3927" s="34">
        <v>3.1</v>
      </c>
      <c r="K3927" s="32">
        <v>37026</v>
      </c>
      <c r="L3927" s="33">
        <f t="shared" si="653"/>
        <v>5</v>
      </c>
      <c r="M3927" s="33">
        <f t="shared" si="654"/>
        <v>2001</v>
      </c>
      <c r="N3927" s="34">
        <v>28.9</v>
      </c>
      <c r="P3927" s="32">
        <v>37517</v>
      </c>
      <c r="Q3927" s="33">
        <f t="shared" si="655"/>
        <v>9</v>
      </c>
      <c r="R3927" s="33">
        <f t="shared" si="656"/>
        <v>2002</v>
      </c>
      <c r="S3927" s="34">
        <v>28.41</v>
      </c>
    </row>
    <row r="3928" spans="1:19">
      <c r="A3928" s="32">
        <v>39462</v>
      </c>
      <c r="B3928" s="33">
        <f t="shared" si="649"/>
        <v>1</v>
      </c>
      <c r="C3928" s="33">
        <f t="shared" si="650"/>
        <v>2008</v>
      </c>
      <c r="D3928" s="34">
        <v>1.4830000000000001</v>
      </c>
      <c r="F3928" s="32">
        <v>41120</v>
      </c>
      <c r="G3928" s="33">
        <f t="shared" si="651"/>
        <v>7</v>
      </c>
      <c r="H3928" s="33">
        <f t="shared" si="652"/>
        <v>2012</v>
      </c>
      <c r="I3928" s="34">
        <v>3.14</v>
      </c>
      <c r="K3928" s="32">
        <v>37027</v>
      </c>
      <c r="L3928" s="33">
        <f t="shared" si="653"/>
        <v>5</v>
      </c>
      <c r="M3928" s="33">
        <f t="shared" si="654"/>
        <v>2001</v>
      </c>
      <c r="N3928" s="34">
        <v>28.77</v>
      </c>
      <c r="P3928" s="32">
        <v>37518</v>
      </c>
      <c r="Q3928" s="33">
        <f t="shared" si="655"/>
        <v>9</v>
      </c>
      <c r="R3928" s="33">
        <f t="shared" si="656"/>
        <v>2002</v>
      </c>
      <c r="S3928" s="34">
        <v>28.45</v>
      </c>
    </row>
    <row r="3929" spans="1:19">
      <c r="A3929" s="32">
        <v>39463</v>
      </c>
      <c r="B3929" s="33">
        <f t="shared" si="649"/>
        <v>1</v>
      </c>
      <c r="C3929" s="33">
        <f t="shared" si="650"/>
        <v>2008</v>
      </c>
      <c r="D3929" s="34">
        <v>1.468</v>
      </c>
      <c r="F3929" s="32">
        <v>41121</v>
      </c>
      <c r="G3929" s="33">
        <f t="shared" si="651"/>
        <v>7</v>
      </c>
      <c r="H3929" s="33">
        <f t="shared" si="652"/>
        <v>2012</v>
      </c>
      <c r="I3929" s="34">
        <v>3.2</v>
      </c>
      <c r="K3929" s="32">
        <v>37028</v>
      </c>
      <c r="L3929" s="33">
        <f t="shared" si="653"/>
        <v>5</v>
      </c>
      <c r="M3929" s="33">
        <f t="shared" si="654"/>
        <v>2001</v>
      </c>
      <c r="N3929" s="34">
        <v>29.02</v>
      </c>
      <c r="P3929" s="32">
        <v>37519</v>
      </c>
      <c r="Q3929" s="33">
        <f t="shared" si="655"/>
        <v>9</v>
      </c>
      <c r="R3929" s="33">
        <f t="shared" si="656"/>
        <v>2002</v>
      </c>
      <c r="S3929" s="34">
        <v>28.61</v>
      </c>
    </row>
    <row r="3930" spans="1:19">
      <c r="A3930" s="32">
        <v>39464</v>
      </c>
      <c r="B3930" s="33">
        <f t="shared" si="649"/>
        <v>1</v>
      </c>
      <c r="C3930" s="33">
        <f t="shared" si="650"/>
        <v>2008</v>
      </c>
      <c r="D3930" s="34">
        <v>1.4710000000000001</v>
      </c>
      <c r="F3930" s="32">
        <v>41122</v>
      </c>
      <c r="G3930" s="33">
        <f t="shared" si="651"/>
        <v>8</v>
      </c>
      <c r="H3930" s="33">
        <f t="shared" si="652"/>
        <v>2012</v>
      </c>
      <c r="I3930" s="34">
        <v>3.2</v>
      </c>
      <c r="K3930" s="32">
        <v>37029</v>
      </c>
      <c r="L3930" s="33">
        <f t="shared" si="653"/>
        <v>5</v>
      </c>
      <c r="M3930" s="33">
        <f t="shared" si="654"/>
        <v>2001</v>
      </c>
      <c r="N3930" s="34">
        <v>29.9</v>
      </c>
      <c r="P3930" s="32">
        <v>37522</v>
      </c>
      <c r="Q3930" s="33">
        <f t="shared" si="655"/>
        <v>9</v>
      </c>
      <c r="R3930" s="33">
        <f t="shared" si="656"/>
        <v>2002</v>
      </c>
      <c r="S3930" s="34">
        <v>29.36</v>
      </c>
    </row>
    <row r="3931" spans="1:19">
      <c r="A3931" s="32">
        <v>39465</v>
      </c>
      <c r="B3931" s="33">
        <f t="shared" si="649"/>
        <v>1</v>
      </c>
      <c r="C3931" s="33">
        <f t="shared" si="650"/>
        <v>2008</v>
      </c>
      <c r="D3931" s="34">
        <v>1.474</v>
      </c>
      <c r="F3931" s="32">
        <v>41123</v>
      </c>
      <c r="G3931" s="33">
        <f t="shared" si="651"/>
        <v>8</v>
      </c>
      <c r="H3931" s="33">
        <f t="shared" si="652"/>
        <v>2012</v>
      </c>
      <c r="I3931" s="34">
        <v>3.16</v>
      </c>
      <c r="K3931" s="32">
        <v>37032</v>
      </c>
      <c r="L3931" s="33">
        <f t="shared" si="653"/>
        <v>5</v>
      </c>
      <c r="M3931" s="33">
        <f t="shared" si="654"/>
        <v>2001</v>
      </c>
      <c r="N3931" s="34">
        <v>29.96</v>
      </c>
      <c r="P3931" s="32">
        <v>37523</v>
      </c>
      <c r="Q3931" s="33">
        <f t="shared" si="655"/>
        <v>9</v>
      </c>
      <c r="R3931" s="33">
        <f t="shared" si="656"/>
        <v>2002</v>
      </c>
      <c r="S3931" s="34">
        <v>29.47</v>
      </c>
    </row>
    <row r="3932" spans="1:19">
      <c r="A3932" s="32">
        <v>39469</v>
      </c>
      <c r="B3932" s="33">
        <f t="shared" si="649"/>
        <v>1</v>
      </c>
      <c r="C3932" s="33">
        <f t="shared" si="650"/>
        <v>2008</v>
      </c>
      <c r="D3932" s="34">
        <v>1.4570000000000001</v>
      </c>
      <c r="F3932" s="32">
        <v>41124</v>
      </c>
      <c r="G3932" s="33">
        <f t="shared" si="651"/>
        <v>8</v>
      </c>
      <c r="H3932" s="33">
        <f t="shared" si="652"/>
        <v>2012</v>
      </c>
      <c r="I3932" s="34">
        <v>2.91</v>
      </c>
      <c r="K3932" s="32">
        <v>37033</v>
      </c>
      <c r="L3932" s="33">
        <f t="shared" si="653"/>
        <v>5</v>
      </c>
      <c r="M3932" s="33">
        <f t="shared" si="654"/>
        <v>2001</v>
      </c>
      <c r="N3932" s="34">
        <v>29.75</v>
      </c>
      <c r="P3932" s="32">
        <v>37524</v>
      </c>
      <c r="Q3932" s="33">
        <f t="shared" si="655"/>
        <v>9</v>
      </c>
      <c r="R3932" s="33">
        <f t="shared" si="656"/>
        <v>2002</v>
      </c>
      <c r="S3932" s="34">
        <v>29.11</v>
      </c>
    </row>
    <row r="3933" spans="1:19">
      <c r="A3933" s="32">
        <v>39470</v>
      </c>
      <c r="B3933" s="33">
        <f t="shared" si="649"/>
        <v>1</v>
      </c>
      <c r="C3933" s="33">
        <f t="shared" si="650"/>
        <v>2008</v>
      </c>
      <c r="D3933" s="34">
        <v>1.4430000000000001</v>
      </c>
      <c r="F3933" s="32">
        <v>41127</v>
      </c>
      <c r="G3933" s="33">
        <f t="shared" si="651"/>
        <v>8</v>
      </c>
      <c r="H3933" s="33">
        <f t="shared" si="652"/>
        <v>2012</v>
      </c>
      <c r="I3933" s="34">
        <v>2.9</v>
      </c>
      <c r="K3933" s="32">
        <v>37034</v>
      </c>
      <c r="L3933" s="33">
        <f t="shared" si="653"/>
        <v>5</v>
      </c>
      <c r="M3933" s="33">
        <f t="shared" si="654"/>
        <v>2001</v>
      </c>
      <c r="N3933" s="34">
        <v>28.85</v>
      </c>
      <c r="P3933" s="32">
        <v>37525</v>
      </c>
      <c r="Q3933" s="33">
        <f t="shared" si="655"/>
        <v>9</v>
      </c>
      <c r="R3933" s="33">
        <f t="shared" si="656"/>
        <v>2002</v>
      </c>
      <c r="S3933" s="34">
        <v>28.93</v>
      </c>
    </row>
    <row r="3934" spans="1:19">
      <c r="A3934" s="32">
        <v>39471</v>
      </c>
      <c r="B3934" s="33">
        <f t="shared" si="649"/>
        <v>1</v>
      </c>
      <c r="C3934" s="33">
        <f t="shared" si="650"/>
        <v>2008</v>
      </c>
      <c r="D3934" s="34">
        <v>1.4690000000000001</v>
      </c>
      <c r="F3934" s="32">
        <v>41128</v>
      </c>
      <c r="G3934" s="33">
        <f t="shared" si="651"/>
        <v>8</v>
      </c>
      <c r="H3934" s="33">
        <f t="shared" si="652"/>
        <v>2012</v>
      </c>
      <c r="I3934" s="34">
        <v>2.99</v>
      </c>
      <c r="K3934" s="32">
        <v>37035</v>
      </c>
      <c r="L3934" s="33">
        <f t="shared" si="653"/>
        <v>5</v>
      </c>
      <c r="M3934" s="33">
        <f t="shared" si="654"/>
        <v>2001</v>
      </c>
      <c r="N3934" s="34">
        <v>27.97</v>
      </c>
      <c r="P3934" s="32">
        <v>37526</v>
      </c>
      <c r="Q3934" s="33">
        <f t="shared" si="655"/>
        <v>9</v>
      </c>
      <c r="R3934" s="33">
        <f t="shared" si="656"/>
        <v>2002</v>
      </c>
      <c r="S3934" s="34">
        <v>29</v>
      </c>
    </row>
    <row r="3935" spans="1:19">
      <c r="A3935" s="32">
        <v>39472</v>
      </c>
      <c r="B3935" s="33">
        <f t="shared" si="649"/>
        <v>1</v>
      </c>
      <c r="C3935" s="33">
        <f t="shared" si="650"/>
        <v>2008</v>
      </c>
      <c r="D3935" s="34">
        <v>1.49</v>
      </c>
      <c r="F3935" s="32">
        <v>41129</v>
      </c>
      <c r="G3935" s="33">
        <f t="shared" si="651"/>
        <v>8</v>
      </c>
      <c r="H3935" s="33">
        <f t="shared" si="652"/>
        <v>2012</v>
      </c>
      <c r="I3935" s="34">
        <v>2.97</v>
      </c>
      <c r="K3935" s="32">
        <v>37036</v>
      </c>
      <c r="L3935" s="33">
        <f t="shared" si="653"/>
        <v>5</v>
      </c>
      <c r="M3935" s="33">
        <f t="shared" si="654"/>
        <v>2001</v>
      </c>
      <c r="N3935" s="34">
        <v>28.08</v>
      </c>
      <c r="P3935" s="32">
        <v>37529</v>
      </c>
      <c r="Q3935" s="33">
        <f t="shared" si="655"/>
        <v>9</v>
      </c>
      <c r="R3935" s="33">
        <f t="shared" si="656"/>
        <v>2002</v>
      </c>
      <c r="S3935" s="34">
        <v>29.11</v>
      </c>
    </row>
    <row r="3936" spans="1:19">
      <c r="A3936" s="32">
        <v>39475</v>
      </c>
      <c r="B3936" s="33">
        <f t="shared" si="649"/>
        <v>1</v>
      </c>
      <c r="C3936" s="33">
        <f t="shared" si="650"/>
        <v>2008</v>
      </c>
      <c r="D3936" s="34">
        <v>1.4950000000000001</v>
      </c>
      <c r="F3936" s="32">
        <v>41130</v>
      </c>
      <c r="G3936" s="33">
        <f t="shared" si="651"/>
        <v>8</v>
      </c>
      <c r="H3936" s="33">
        <f t="shared" si="652"/>
        <v>2012</v>
      </c>
      <c r="I3936" s="34">
        <v>2.89</v>
      </c>
      <c r="K3936" s="32">
        <v>37040</v>
      </c>
      <c r="L3936" s="33">
        <f t="shared" si="653"/>
        <v>5</v>
      </c>
      <c r="M3936" s="33">
        <f t="shared" si="654"/>
        <v>2001</v>
      </c>
      <c r="N3936" s="34">
        <v>28.76</v>
      </c>
      <c r="P3936" s="32">
        <v>37530</v>
      </c>
      <c r="Q3936" s="33">
        <f t="shared" si="655"/>
        <v>10</v>
      </c>
      <c r="R3936" s="33">
        <f t="shared" si="656"/>
        <v>2002</v>
      </c>
      <c r="S3936" s="34">
        <v>29.42</v>
      </c>
    </row>
    <row r="3937" spans="1:19">
      <c r="A3937" s="32">
        <v>39476</v>
      </c>
      <c r="B3937" s="33">
        <f t="shared" si="649"/>
        <v>1</v>
      </c>
      <c r="C3937" s="33">
        <f t="shared" si="650"/>
        <v>2008</v>
      </c>
      <c r="D3937" s="34">
        <v>1.4990000000000001</v>
      </c>
      <c r="F3937" s="32">
        <v>41131</v>
      </c>
      <c r="G3937" s="33">
        <f t="shared" si="651"/>
        <v>8</v>
      </c>
      <c r="H3937" s="33">
        <f t="shared" si="652"/>
        <v>2012</v>
      </c>
      <c r="I3937" s="34">
        <v>2.84</v>
      </c>
      <c r="K3937" s="32">
        <v>37041</v>
      </c>
      <c r="L3937" s="33">
        <f t="shared" si="653"/>
        <v>5</v>
      </c>
      <c r="M3937" s="33">
        <f t="shared" si="654"/>
        <v>2001</v>
      </c>
      <c r="N3937" s="34">
        <v>28.71</v>
      </c>
      <c r="P3937" s="32">
        <v>37531</v>
      </c>
      <c r="Q3937" s="33">
        <f t="shared" si="655"/>
        <v>10</v>
      </c>
      <c r="R3937" s="33">
        <f t="shared" si="656"/>
        <v>2002</v>
      </c>
      <c r="S3937" s="34">
        <v>29.14</v>
      </c>
    </row>
    <row r="3938" spans="1:19">
      <c r="A3938" s="32">
        <v>39477</v>
      </c>
      <c r="B3938" s="33">
        <f t="shared" si="649"/>
        <v>1</v>
      </c>
      <c r="C3938" s="33">
        <f t="shared" si="650"/>
        <v>2008</v>
      </c>
      <c r="D3938" s="34">
        <v>1.494</v>
      </c>
      <c r="F3938" s="32">
        <v>41134</v>
      </c>
      <c r="G3938" s="33">
        <f t="shared" si="651"/>
        <v>8</v>
      </c>
      <c r="H3938" s="33">
        <f t="shared" si="652"/>
        <v>2012</v>
      </c>
      <c r="I3938" s="34">
        <v>2.77</v>
      </c>
      <c r="K3938" s="32">
        <v>37042</v>
      </c>
      <c r="L3938" s="33">
        <f t="shared" si="653"/>
        <v>5</v>
      </c>
      <c r="M3938" s="33">
        <f t="shared" si="654"/>
        <v>2001</v>
      </c>
      <c r="N3938" s="34">
        <v>28.39</v>
      </c>
      <c r="P3938" s="32">
        <v>37532</v>
      </c>
      <c r="Q3938" s="33">
        <f t="shared" si="655"/>
        <v>10</v>
      </c>
      <c r="R3938" s="33">
        <f t="shared" si="656"/>
        <v>2002</v>
      </c>
      <c r="S3938" s="34">
        <v>28.46</v>
      </c>
    </row>
    <row r="3939" spans="1:19">
      <c r="A3939" s="32">
        <v>39478</v>
      </c>
      <c r="B3939" s="33">
        <f t="shared" si="649"/>
        <v>1</v>
      </c>
      <c r="C3939" s="33">
        <f t="shared" si="650"/>
        <v>2008</v>
      </c>
      <c r="D3939" s="34">
        <v>1.474</v>
      </c>
      <c r="F3939" s="32">
        <v>41135</v>
      </c>
      <c r="G3939" s="33">
        <f t="shared" si="651"/>
        <v>8</v>
      </c>
      <c r="H3939" s="33">
        <f t="shared" si="652"/>
        <v>2012</v>
      </c>
      <c r="I3939" s="34">
        <v>2.79</v>
      </c>
      <c r="K3939" s="32">
        <v>37043</v>
      </c>
      <c r="L3939" s="33">
        <f t="shared" si="653"/>
        <v>6</v>
      </c>
      <c r="M3939" s="33">
        <f t="shared" si="654"/>
        <v>2001</v>
      </c>
      <c r="N3939" s="34">
        <v>27.88</v>
      </c>
      <c r="P3939" s="32">
        <v>37533</v>
      </c>
      <c r="Q3939" s="33">
        <f t="shared" si="655"/>
        <v>10</v>
      </c>
      <c r="R3939" s="33">
        <f t="shared" si="656"/>
        <v>2002</v>
      </c>
      <c r="S3939" s="34">
        <v>28.32</v>
      </c>
    </row>
    <row r="3940" spans="1:19">
      <c r="A3940" s="32">
        <v>39479</v>
      </c>
      <c r="B3940" s="33">
        <f t="shared" ref="B3940:B4003" si="657">+MONTH(A3940)</f>
        <v>2</v>
      </c>
      <c r="C3940" s="33">
        <f t="shared" ref="C3940:C4003" si="658">+YEAR(A3940)</f>
        <v>2008</v>
      </c>
      <c r="D3940" s="34">
        <v>1.4450000000000001</v>
      </c>
      <c r="F3940" s="32">
        <v>41136</v>
      </c>
      <c r="G3940" s="33">
        <f t="shared" ref="G3940:G4003" si="659">+MONTH(F3940)</f>
        <v>8</v>
      </c>
      <c r="H3940" s="33">
        <f t="shared" ref="H3940:H4003" si="660">+YEAR(F3940)</f>
        <v>2012</v>
      </c>
      <c r="I3940" s="34">
        <v>2.82</v>
      </c>
      <c r="K3940" s="32">
        <v>37046</v>
      </c>
      <c r="L3940" s="33">
        <f t="shared" ref="L3940:L4003" si="661">+MONTH(K3940)</f>
        <v>6</v>
      </c>
      <c r="M3940" s="33">
        <f t="shared" ref="M3940:M4003" si="662">+YEAR(K3940)</f>
        <v>2001</v>
      </c>
      <c r="N3940" s="34">
        <v>28.14</v>
      </c>
      <c r="P3940" s="32">
        <v>37536</v>
      </c>
      <c r="Q3940" s="33">
        <f t="shared" ref="Q3940:Q4003" si="663">+MONTH(P3940)</f>
        <v>10</v>
      </c>
      <c r="R3940" s="33">
        <f t="shared" si="656"/>
        <v>2002</v>
      </c>
      <c r="S3940" s="34">
        <v>28.38</v>
      </c>
    </row>
    <row r="3941" spans="1:19">
      <c r="A3941" s="32">
        <v>39482</v>
      </c>
      <c r="B3941" s="33">
        <f t="shared" si="657"/>
        <v>2</v>
      </c>
      <c r="C3941" s="33">
        <f t="shared" si="658"/>
        <v>2008</v>
      </c>
      <c r="D3941" s="34">
        <v>1.4279999999999999</v>
      </c>
      <c r="F3941" s="32">
        <v>41137</v>
      </c>
      <c r="G3941" s="33">
        <f t="shared" si="659"/>
        <v>8</v>
      </c>
      <c r="H3941" s="33">
        <f t="shared" si="660"/>
        <v>2012</v>
      </c>
      <c r="I3941" s="34">
        <v>2.78</v>
      </c>
      <c r="K3941" s="32">
        <v>37047</v>
      </c>
      <c r="L3941" s="33">
        <f t="shared" si="661"/>
        <v>6</v>
      </c>
      <c r="M3941" s="33">
        <f t="shared" si="662"/>
        <v>2001</v>
      </c>
      <c r="N3941" s="34">
        <v>27.84</v>
      </c>
      <c r="P3941" s="32">
        <v>37537</v>
      </c>
      <c r="Q3941" s="33">
        <f t="shared" si="663"/>
        <v>10</v>
      </c>
      <c r="R3941" s="33">
        <f t="shared" ref="R3941:R4004" si="664">+YEAR(P3941)</f>
        <v>2002</v>
      </c>
      <c r="S3941" s="34">
        <v>28.28</v>
      </c>
    </row>
    <row r="3942" spans="1:19">
      <c r="A3942" s="32">
        <v>39483</v>
      </c>
      <c r="B3942" s="33">
        <f t="shared" si="657"/>
        <v>2</v>
      </c>
      <c r="C3942" s="33">
        <f t="shared" si="658"/>
        <v>2008</v>
      </c>
      <c r="D3942" s="34">
        <v>1.371</v>
      </c>
      <c r="F3942" s="32">
        <v>41138</v>
      </c>
      <c r="G3942" s="33">
        <f t="shared" si="659"/>
        <v>8</v>
      </c>
      <c r="H3942" s="33">
        <f t="shared" si="660"/>
        <v>2012</v>
      </c>
      <c r="I3942" s="34">
        <v>2.7</v>
      </c>
      <c r="K3942" s="32">
        <v>37048</v>
      </c>
      <c r="L3942" s="33">
        <f t="shared" si="661"/>
        <v>6</v>
      </c>
      <c r="M3942" s="33">
        <f t="shared" si="662"/>
        <v>2001</v>
      </c>
      <c r="N3942" s="34">
        <v>27.56</v>
      </c>
      <c r="P3942" s="32">
        <v>37538</v>
      </c>
      <c r="Q3942" s="33">
        <f t="shared" si="663"/>
        <v>10</v>
      </c>
      <c r="R3942" s="33">
        <f t="shared" si="664"/>
        <v>2002</v>
      </c>
      <c r="S3942" s="34">
        <v>28.29</v>
      </c>
    </row>
    <row r="3943" spans="1:19">
      <c r="A3943" s="32">
        <v>39484</v>
      </c>
      <c r="B3943" s="33">
        <f t="shared" si="657"/>
        <v>2</v>
      </c>
      <c r="C3943" s="33">
        <f t="shared" si="658"/>
        <v>2008</v>
      </c>
      <c r="D3943" s="34">
        <v>1.345</v>
      </c>
      <c r="F3943" s="32">
        <v>41141</v>
      </c>
      <c r="G3943" s="33">
        <f t="shared" si="659"/>
        <v>8</v>
      </c>
      <c r="H3943" s="33">
        <f t="shared" si="660"/>
        <v>2012</v>
      </c>
      <c r="I3943" s="34">
        <v>2.75</v>
      </c>
      <c r="K3943" s="32">
        <v>37049</v>
      </c>
      <c r="L3943" s="33">
        <f t="shared" si="661"/>
        <v>6</v>
      </c>
      <c r="M3943" s="33">
        <f t="shared" si="662"/>
        <v>2001</v>
      </c>
      <c r="N3943" s="34">
        <v>27.91</v>
      </c>
      <c r="P3943" s="32">
        <v>37539</v>
      </c>
      <c r="Q3943" s="33">
        <f t="shared" si="663"/>
        <v>10</v>
      </c>
      <c r="R3943" s="33">
        <f t="shared" si="664"/>
        <v>2002</v>
      </c>
      <c r="S3943" s="34">
        <v>27.7</v>
      </c>
    </row>
    <row r="3944" spans="1:19">
      <c r="A3944" s="32">
        <v>39485</v>
      </c>
      <c r="B3944" s="33">
        <f t="shared" si="657"/>
        <v>2</v>
      </c>
      <c r="C3944" s="33">
        <f t="shared" si="658"/>
        <v>2008</v>
      </c>
      <c r="D3944" s="34">
        <v>1.341</v>
      </c>
      <c r="F3944" s="32">
        <v>41142</v>
      </c>
      <c r="G3944" s="33">
        <f t="shared" si="659"/>
        <v>8</v>
      </c>
      <c r="H3944" s="33">
        <f t="shared" si="660"/>
        <v>2012</v>
      </c>
      <c r="I3944" s="34">
        <v>2.8</v>
      </c>
      <c r="K3944" s="32">
        <v>37050</v>
      </c>
      <c r="L3944" s="33">
        <f t="shared" si="661"/>
        <v>6</v>
      </c>
      <c r="M3944" s="33">
        <f t="shared" si="662"/>
        <v>2001</v>
      </c>
      <c r="N3944" s="34">
        <v>28.43</v>
      </c>
      <c r="P3944" s="32">
        <v>37540</v>
      </c>
      <c r="Q3944" s="33">
        <f t="shared" si="663"/>
        <v>10</v>
      </c>
      <c r="R3944" s="33">
        <f t="shared" si="664"/>
        <v>2002</v>
      </c>
      <c r="S3944" s="34">
        <v>28.18</v>
      </c>
    </row>
    <row r="3945" spans="1:19">
      <c r="A3945" s="32">
        <v>39486</v>
      </c>
      <c r="B3945" s="33">
        <f t="shared" si="657"/>
        <v>2</v>
      </c>
      <c r="C3945" s="33">
        <f t="shared" si="658"/>
        <v>2008</v>
      </c>
      <c r="D3945" s="34">
        <v>1.3540000000000001</v>
      </c>
      <c r="F3945" s="32">
        <v>41143</v>
      </c>
      <c r="G3945" s="33">
        <f t="shared" si="659"/>
        <v>8</v>
      </c>
      <c r="H3945" s="33">
        <f t="shared" si="660"/>
        <v>2012</v>
      </c>
      <c r="I3945" s="34">
        <v>2.8</v>
      </c>
      <c r="K3945" s="32">
        <v>37053</v>
      </c>
      <c r="L3945" s="33">
        <f t="shared" si="661"/>
        <v>6</v>
      </c>
      <c r="M3945" s="33">
        <f t="shared" si="662"/>
        <v>2001</v>
      </c>
      <c r="N3945" s="34">
        <v>28.94</v>
      </c>
      <c r="P3945" s="32">
        <v>37543</v>
      </c>
      <c r="Q3945" s="33">
        <f t="shared" si="663"/>
        <v>10</v>
      </c>
      <c r="R3945" s="33">
        <f t="shared" si="664"/>
        <v>2002</v>
      </c>
      <c r="S3945" s="34">
        <v>28.56</v>
      </c>
    </row>
    <row r="3946" spans="1:19">
      <c r="A3946" s="32">
        <v>39489</v>
      </c>
      <c r="B3946" s="33">
        <f t="shared" si="657"/>
        <v>2</v>
      </c>
      <c r="C3946" s="33">
        <f t="shared" si="658"/>
        <v>2008</v>
      </c>
      <c r="D3946" s="34">
        <v>1.3640000000000001</v>
      </c>
      <c r="F3946" s="32">
        <v>41144</v>
      </c>
      <c r="G3946" s="33">
        <f t="shared" si="659"/>
        <v>8</v>
      </c>
      <c r="H3946" s="33">
        <f t="shared" si="660"/>
        <v>2012</v>
      </c>
      <c r="I3946" s="34">
        <v>2.81</v>
      </c>
      <c r="K3946" s="32">
        <v>37054</v>
      </c>
      <c r="L3946" s="33">
        <f t="shared" si="661"/>
        <v>6</v>
      </c>
      <c r="M3946" s="33">
        <f t="shared" si="662"/>
        <v>2001</v>
      </c>
      <c r="N3946" s="34">
        <v>29.13</v>
      </c>
      <c r="P3946" s="32">
        <v>37544</v>
      </c>
      <c r="Q3946" s="33">
        <f t="shared" si="663"/>
        <v>10</v>
      </c>
      <c r="R3946" s="33">
        <f t="shared" si="664"/>
        <v>2002</v>
      </c>
      <c r="S3946" s="34">
        <v>28.66</v>
      </c>
    </row>
    <row r="3947" spans="1:19">
      <c r="A3947" s="32">
        <v>39490</v>
      </c>
      <c r="B3947" s="33">
        <f t="shared" si="657"/>
        <v>2</v>
      </c>
      <c r="C3947" s="33">
        <f t="shared" si="658"/>
        <v>2008</v>
      </c>
      <c r="D3947" s="34">
        <v>1.363</v>
      </c>
      <c r="F3947" s="32">
        <v>41145</v>
      </c>
      <c r="G3947" s="33">
        <f t="shared" si="659"/>
        <v>8</v>
      </c>
      <c r="H3947" s="33">
        <f t="shared" si="660"/>
        <v>2012</v>
      </c>
      <c r="I3947" s="34">
        <v>2.81</v>
      </c>
      <c r="K3947" s="32">
        <v>37055</v>
      </c>
      <c r="L3947" s="33">
        <f t="shared" si="661"/>
        <v>6</v>
      </c>
      <c r="M3947" s="33">
        <f t="shared" si="662"/>
        <v>2001</v>
      </c>
      <c r="N3947" s="34">
        <v>28.81</v>
      </c>
      <c r="P3947" s="32">
        <v>37545</v>
      </c>
      <c r="Q3947" s="33">
        <f t="shared" si="663"/>
        <v>10</v>
      </c>
      <c r="R3947" s="33">
        <f t="shared" si="664"/>
        <v>2002</v>
      </c>
      <c r="S3947" s="34">
        <v>28.61</v>
      </c>
    </row>
    <row r="3948" spans="1:19">
      <c r="A3948" s="32">
        <v>39491</v>
      </c>
      <c r="B3948" s="33">
        <f t="shared" si="657"/>
        <v>2</v>
      </c>
      <c r="C3948" s="33">
        <f t="shared" si="658"/>
        <v>2008</v>
      </c>
      <c r="D3948" s="34">
        <v>1.3660000000000001</v>
      </c>
      <c r="F3948" s="32">
        <v>41148</v>
      </c>
      <c r="G3948" s="33">
        <f t="shared" si="659"/>
        <v>8</v>
      </c>
      <c r="H3948" s="33">
        <f t="shared" si="660"/>
        <v>2012</v>
      </c>
      <c r="I3948" s="34">
        <v>2.8</v>
      </c>
      <c r="K3948" s="32">
        <v>37056</v>
      </c>
      <c r="L3948" s="33">
        <f t="shared" si="661"/>
        <v>6</v>
      </c>
      <c r="M3948" s="33">
        <f t="shared" si="662"/>
        <v>2001</v>
      </c>
      <c r="N3948" s="34">
        <v>29.12</v>
      </c>
      <c r="P3948" s="32">
        <v>37546</v>
      </c>
      <c r="Q3948" s="33">
        <f t="shared" si="663"/>
        <v>10</v>
      </c>
      <c r="R3948" s="33">
        <f t="shared" si="664"/>
        <v>2002</v>
      </c>
      <c r="S3948" s="34">
        <v>28.22</v>
      </c>
    </row>
    <row r="3949" spans="1:19">
      <c r="A3949" s="32">
        <v>39492</v>
      </c>
      <c r="B3949" s="33">
        <f t="shared" si="657"/>
        <v>2</v>
      </c>
      <c r="C3949" s="33">
        <f t="shared" si="658"/>
        <v>2008</v>
      </c>
      <c r="D3949" s="34">
        <v>1.3779999999999999</v>
      </c>
      <c r="F3949" s="32">
        <v>41149</v>
      </c>
      <c r="G3949" s="33">
        <f t="shared" si="659"/>
        <v>8</v>
      </c>
      <c r="H3949" s="33">
        <f t="shared" si="660"/>
        <v>2012</v>
      </c>
      <c r="I3949" s="34">
        <v>2.71</v>
      </c>
      <c r="K3949" s="32">
        <v>37057</v>
      </c>
      <c r="L3949" s="33">
        <f t="shared" si="661"/>
        <v>6</v>
      </c>
      <c r="M3949" s="33">
        <f t="shared" si="662"/>
        <v>2001</v>
      </c>
      <c r="N3949" s="34">
        <v>28.52</v>
      </c>
      <c r="P3949" s="32">
        <v>37547</v>
      </c>
      <c r="Q3949" s="33">
        <f t="shared" si="663"/>
        <v>10</v>
      </c>
      <c r="R3949" s="33">
        <f t="shared" si="664"/>
        <v>2002</v>
      </c>
      <c r="S3949" s="34">
        <v>28.2</v>
      </c>
    </row>
    <row r="3950" spans="1:19">
      <c r="A3950" s="32">
        <v>39493</v>
      </c>
      <c r="B3950" s="33">
        <f t="shared" si="657"/>
        <v>2</v>
      </c>
      <c r="C3950" s="33">
        <f t="shared" si="658"/>
        <v>2008</v>
      </c>
      <c r="D3950" s="34">
        <v>1.391</v>
      </c>
      <c r="F3950" s="32">
        <v>41150</v>
      </c>
      <c r="G3950" s="33">
        <f t="shared" si="659"/>
        <v>8</v>
      </c>
      <c r="H3950" s="33">
        <f t="shared" si="660"/>
        <v>2012</v>
      </c>
      <c r="I3950" s="34">
        <v>2.64</v>
      </c>
      <c r="K3950" s="32">
        <v>37060</v>
      </c>
      <c r="L3950" s="33">
        <f t="shared" si="661"/>
        <v>6</v>
      </c>
      <c r="M3950" s="33">
        <f t="shared" si="662"/>
        <v>2001</v>
      </c>
      <c r="N3950" s="34">
        <v>27.55</v>
      </c>
      <c r="P3950" s="32">
        <v>37550</v>
      </c>
      <c r="Q3950" s="33">
        <f t="shared" si="663"/>
        <v>10</v>
      </c>
      <c r="R3950" s="33">
        <f t="shared" si="664"/>
        <v>2002</v>
      </c>
      <c r="S3950" s="34">
        <v>27.01</v>
      </c>
    </row>
    <row r="3951" spans="1:19">
      <c r="A3951" s="32">
        <v>39497</v>
      </c>
      <c r="B3951" s="33">
        <f t="shared" si="657"/>
        <v>2</v>
      </c>
      <c r="C3951" s="33">
        <f t="shared" si="658"/>
        <v>2008</v>
      </c>
      <c r="D3951" s="34">
        <v>1.446</v>
      </c>
      <c r="F3951" s="32">
        <v>41151</v>
      </c>
      <c r="G3951" s="33">
        <f t="shared" si="659"/>
        <v>8</v>
      </c>
      <c r="H3951" s="33">
        <f t="shared" si="660"/>
        <v>2012</v>
      </c>
      <c r="I3951" s="34">
        <v>2.72</v>
      </c>
      <c r="K3951" s="32">
        <v>37061</v>
      </c>
      <c r="L3951" s="33">
        <f t="shared" si="661"/>
        <v>6</v>
      </c>
      <c r="M3951" s="33">
        <f t="shared" si="662"/>
        <v>2001</v>
      </c>
      <c r="N3951" s="34">
        <v>27.49</v>
      </c>
      <c r="P3951" s="32">
        <v>37551</v>
      </c>
      <c r="Q3951" s="33">
        <f t="shared" si="663"/>
        <v>10</v>
      </c>
      <c r="R3951" s="33">
        <f t="shared" si="664"/>
        <v>2002</v>
      </c>
      <c r="S3951" s="34">
        <v>26.69</v>
      </c>
    </row>
    <row r="3952" spans="1:19">
      <c r="A3952" s="32">
        <v>39498</v>
      </c>
      <c r="B3952" s="33">
        <f t="shared" si="657"/>
        <v>2</v>
      </c>
      <c r="C3952" s="33">
        <f t="shared" si="658"/>
        <v>2008</v>
      </c>
      <c r="D3952" s="34">
        <v>1.444</v>
      </c>
      <c r="F3952" s="32">
        <v>41152</v>
      </c>
      <c r="G3952" s="33">
        <f t="shared" si="659"/>
        <v>8</v>
      </c>
      <c r="H3952" s="33">
        <f t="shared" si="660"/>
        <v>2012</v>
      </c>
      <c r="I3952" s="34">
        <v>2.72</v>
      </c>
      <c r="K3952" s="32">
        <v>37062</v>
      </c>
      <c r="L3952" s="33">
        <f t="shared" si="661"/>
        <v>6</v>
      </c>
      <c r="M3952" s="33">
        <f t="shared" si="662"/>
        <v>2001</v>
      </c>
      <c r="N3952" s="34">
        <v>26.52</v>
      </c>
      <c r="P3952" s="32">
        <v>37552</v>
      </c>
      <c r="Q3952" s="33">
        <f t="shared" si="663"/>
        <v>10</v>
      </c>
      <c r="R3952" s="33">
        <f t="shared" si="664"/>
        <v>2002</v>
      </c>
      <c r="S3952" s="34">
        <v>26.68</v>
      </c>
    </row>
    <row r="3953" spans="1:19">
      <c r="A3953" s="32">
        <v>39499</v>
      </c>
      <c r="B3953" s="33">
        <f t="shared" si="657"/>
        <v>2</v>
      </c>
      <c r="C3953" s="33">
        <f t="shared" si="658"/>
        <v>2008</v>
      </c>
      <c r="D3953" s="34">
        <v>1.448</v>
      </c>
      <c r="F3953" s="32">
        <v>41156</v>
      </c>
      <c r="G3953" s="33">
        <f t="shared" si="659"/>
        <v>9</v>
      </c>
      <c r="H3953" s="33">
        <f t="shared" si="660"/>
        <v>2012</v>
      </c>
      <c r="I3953" s="34">
        <v>2.81</v>
      </c>
      <c r="K3953" s="32">
        <v>37063</v>
      </c>
      <c r="L3953" s="33">
        <f t="shared" si="661"/>
        <v>6</v>
      </c>
      <c r="M3953" s="33">
        <f t="shared" si="662"/>
        <v>2001</v>
      </c>
      <c r="N3953" s="34">
        <v>26.85</v>
      </c>
      <c r="P3953" s="32">
        <v>37553</v>
      </c>
      <c r="Q3953" s="33">
        <f t="shared" si="663"/>
        <v>10</v>
      </c>
      <c r="R3953" s="33">
        <f t="shared" si="664"/>
        <v>2002</v>
      </c>
      <c r="S3953" s="34">
        <v>26.78</v>
      </c>
    </row>
    <row r="3954" spans="1:19">
      <c r="A3954" s="32">
        <v>39500</v>
      </c>
      <c r="B3954" s="33">
        <f t="shared" si="657"/>
        <v>2</v>
      </c>
      <c r="C3954" s="33">
        <f t="shared" si="658"/>
        <v>2008</v>
      </c>
      <c r="D3954" s="34">
        <v>1.4850000000000001</v>
      </c>
      <c r="F3954" s="32">
        <v>41157</v>
      </c>
      <c r="G3954" s="33">
        <f t="shared" si="659"/>
        <v>9</v>
      </c>
      <c r="H3954" s="33">
        <f t="shared" si="660"/>
        <v>2012</v>
      </c>
      <c r="I3954" s="34">
        <v>2.87</v>
      </c>
      <c r="K3954" s="32">
        <v>37064</v>
      </c>
      <c r="L3954" s="33">
        <f t="shared" si="661"/>
        <v>6</v>
      </c>
      <c r="M3954" s="33">
        <f t="shared" si="662"/>
        <v>2001</v>
      </c>
      <c r="N3954" s="34">
        <v>27.02</v>
      </c>
      <c r="P3954" s="32">
        <v>37554</v>
      </c>
      <c r="Q3954" s="33">
        <f t="shared" si="663"/>
        <v>10</v>
      </c>
      <c r="R3954" s="33">
        <f t="shared" si="664"/>
        <v>2002</v>
      </c>
      <c r="S3954" s="34">
        <v>25.96</v>
      </c>
    </row>
    <row r="3955" spans="1:19">
      <c r="A3955" s="32">
        <v>39503</v>
      </c>
      <c r="B3955" s="33">
        <f t="shared" si="657"/>
        <v>2</v>
      </c>
      <c r="C3955" s="33">
        <f t="shared" si="658"/>
        <v>2008</v>
      </c>
      <c r="D3955" s="34">
        <v>1.53</v>
      </c>
      <c r="F3955" s="32">
        <v>41158</v>
      </c>
      <c r="G3955" s="33">
        <f t="shared" si="659"/>
        <v>9</v>
      </c>
      <c r="H3955" s="33">
        <f t="shared" si="660"/>
        <v>2012</v>
      </c>
      <c r="I3955" s="34">
        <v>2.85</v>
      </c>
      <c r="K3955" s="32">
        <v>37067</v>
      </c>
      <c r="L3955" s="33">
        <f t="shared" si="661"/>
        <v>6</v>
      </c>
      <c r="M3955" s="33">
        <f t="shared" si="662"/>
        <v>2001</v>
      </c>
      <c r="N3955" s="34">
        <v>27.11</v>
      </c>
      <c r="P3955" s="32">
        <v>37557</v>
      </c>
      <c r="Q3955" s="33">
        <f t="shared" si="663"/>
        <v>10</v>
      </c>
      <c r="R3955" s="33">
        <f t="shared" si="664"/>
        <v>2002</v>
      </c>
      <c r="S3955" s="34">
        <v>25.44</v>
      </c>
    </row>
    <row r="3956" spans="1:19">
      <c r="A3956" s="32">
        <v>39504</v>
      </c>
      <c r="B3956" s="33">
        <f t="shared" si="657"/>
        <v>2</v>
      </c>
      <c r="C3956" s="33">
        <f t="shared" si="658"/>
        <v>2008</v>
      </c>
      <c r="D3956" s="34">
        <v>1.526</v>
      </c>
      <c r="F3956" s="32">
        <v>41159</v>
      </c>
      <c r="G3956" s="33">
        <f t="shared" si="659"/>
        <v>9</v>
      </c>
      <c r="H3956" s="33">
        <f t="shared" si="660"/>
        <v>2012</v>
      </c>
      <c r="I3956" s="34">
        <v>2.73</v>
      </c>
      <c r="K3956" s="32">
        <v>37068</v>
      </c>
      <c r="L3956" s="33">
        <f t="shared" si="661"/>
        <v>6</v>
      </c>
      <c r="M3956" s="33">
        <f t="shared" si="662"/>
        <v>2001</v>
      </c>
      <c r="N3956" s="34">
        <v>26.97</v>
      </c>
      <c r="P3956" s="32">
        <v>37558</v>
      </c>
      <c r="Q3956" s="33">
        <f t="shared" si="663"/>
        <v>10</v>
      </c>
      <c r="R3956" s="33">
        <f t="shared" si="664"/>
        <v>2002</v>
      </c>
      <c r="S3956" s="34">
        <v>25.71</v>
      </c>
    </row>
    <row r="3957" spans="1:19">
      <c r="A3957" s="32">
        <v>39505</v>
      </c>
      <c r="B3957" s="33">
        <f t="shared" si="657"/>
        <v>2</v>
      </c>
      <c r="C3957" s="33">
        <f t="shared" si="658"/>
        <v>2008</v>
      </c>
      <c r="D3957" s="34">
        <v>1.49</v>
      </c>
      <c r="F3957" s="32">
        <v>41162</v>
      </c>
      <c r="G3957" s="33">
        <f t="shared" si="659"/>
        <v>9</v>
      </c>
      <c r="H3957" s="33">
        <f t="shared" si="660"/>
        <v>2012</v>
      </c>
      <c r="I3957" s="34">
        <v>2.66</v>
      </c>
      <c r="K3957" s="32">
        <v>37069</v>
      </c>
      <c r="L3957" s="33">
        <f t="shared" si="661"/>
        <v>6</v>
      </c>
      <c r="M3957" s="33">
        <f t="shared" si="662"/>
        <v>2001</v>
      </c>
      <c r="N3957" s="34">
        <v>25.67</v>
      </c>
      <c r="P3957" s="32">
        <v>37559</v>
      </c>
      <c r="Q3957" s="33">
        <f t="shared" si="663"/>
        <v>10</v>
      </c>
      <c r="R3957" s="33">
        <f t="shared" si="664"/>
        <v>2002</v>
      </c>
      <c r="S3957" s="34">
        <v>25.29</v>
      </c>
    </row>
    <row r="3958" spans="1:19">
      <c r="A3958" s="32">
        <v>39506</v>
      </c>
      <c r="B3958" s="33">
        <f t="shared" si="657"/>
        <v>2</v>
      </c>
      <c r="C3958" s="33">
        <f t="shared" si="658"/>
        <v>2008</v>
      </c>
      <c r="D3958" s="34">
        <v>1.5</v>
      </c>
      <c r="F3958" s="32">
        <v>41163</v>
      </c>
      <c r="G3958" s="33">
        <f t="shared" si="659"/>
        <v>9</v>
      </c>
      <c r="H3958" s="33">
        <f t="shared" si="660"/>
        <v>2012</v>
      </c>
      <c r="I3958" s="34">
        <v>2.82</v>
      </c>
      <c r="K3958" s="32">
        <v>37070</v>
      </c>
      <c r="L3958" s="33">
        <f t="shared" si="661"/>
        <v>6</v>
      </c>
      <c r="M3958" s="33">
        <f t="shared" si="662"/>
        <v>2001</v>
      </c>
      <c r="N3958" s="34">
        <v>25.75</v>
      </c>
      <c r="P3958" s="32">
        <v>37560</v>
      </c>
      <c r="Q3958" s="33">
        <f t="shared" si="663"/>
        <v>10</v>
      </c>
      <c r="R3958" s="33">
        <f t="shared" si="664"/>
        <v>2002</v>
      </c>
      <c r="S3958" s="34">
        <v>25.51</v>
      </c>
    </row>
    <row r="3959" spans="1:19">
      <c r="A3959" s="32">
        <v>39507</v>
      </c>
      <c r="B3959" s="33">
        <f t="shared" si="657"/>
        <v>2</v>
      </c>
      <c r="C3959" s="33">
        <f t="shared" si="658"/>
        <v>2008</v>
      </c>
      <c r="D3959" s="34">
        <v>1.488</v>
      </c>
      <c r="F3959" s="32">
        <v>41164</v>
      </c>
      <c r="G3959" s="33">
        <f t="shared" si="659"/>
        <v>9</v>
      </c>
      <c r="H3959" s="33">
        <f t="shared" si="660"/>
        <v>2012</v>
      </c>
      <c r="I3959" s="34">
        <v>2.96</v>
      </c>
      <c r="K3959" s="32">
        <v>37071</v>
      </c>
      <c r="L3959" s="33">
        <f t="shared" si="661"/>
        <v>6</v>
      </c>
      <c r="M3959" s="33">
        <f t="shared" si="662"/>
        <v>2001</v>
      </c>
      <c r="N3959" s="34">
        <v>26.37</v>
      </c>
      <c r="P3959" s="32">
        <v>37561</v>
      </c>
      <c r="Q3959" s="33">
        <f t="shared" si="663"/>
        <v>11</v>
      </c>
      <c r="R3959" s="33">
        <f t="shared" si="664"/>
        <v>2002</v>
      </c>
      <c r="S3959" s="34">
        <v>25.78</v>
      </c>
    </row>
    <row r="3960" spans="1:19">
      <c r="A3960" s="32">
        <v>39510</v>
      </c>
      <c r="B3960" s="33">
        <f t="shared" si="657"/>
        <v>3</v>
      </c>
      <c r="C3960" s="33">
        <f t="shared" si="658"/>
        <v>2008</v>
      </c>
      <c r="D3960" s="34">
        <v>1.4850000000000001</v>
      </c>
      <c r="F3960" s="32">
        <v>41165</v>
      </c>
      <c r="G3960" s="33">
        <f t="shared" si="659"/>
        <v>9</v>
      </c>
      <c r="H3960" s="33">
        <f t="shared" si="660"/>
        <v>2012</v>
      </c>
      <c r="I3960" s="34">
        <v>3.01</v>
      </c>
      <c r="K3960" s="32">
        <v>37074</v>
      </c>
      <c r="L3960" s="33">
        <f t="shared" si="661"/>
        <v>7</v>
      </c>
      <c r="M3960" s="33">
        <f t="shared" si="662"/>
        <v>2001</v>
      </c>
      <c r="N3960" s="34">
        <v>26.02</v>
      </c>
      <c r="P3960" s="32">
        <v>37564</v>
      </c>
      <c r="Q3960" s="33">
        <f t="shared" si="663"/>
        <v>11</v>
      </c>
      <c r="R3960" s="33">
        <f t="shared" si="664"/>
        <v>2002</v>
      </c>
      <c r="S3960" s="34">
        <v>25.21</v>
      </c>
    </row>
    <row r="3961" spans="1:19">
      <c r="A3961" s="32">
        <v>39511</v>
      </c>
      <c r="B3961" s="33">
        <f t="shared" si="657"/>
        <v>3</v>
      </c>
      <c r="C3961" s="33">
        <f t="shared" si="658"/>
        <v>2008</v>
      </c>
      <c r="D3961" s="34">
        <v>1.4379999999999999</v>
      </c>
      <c r="F3961" s="32">
        <v>41166</v>
      </c>
      <c r="G3961" s="33">
        <f t="shared" si="659"/>
        <v>9</v>
      </c>
      <c r="H3961" s="33">
        <f t="shared" si="660"/>
        <v>2012</v>
      </c>
      <c r="I3961" s="34">
        <v>2.94</v>
      </c>
      <c r="K3961" s="32">
        <v>37075</v>
      </c>
      <c r="L3961" s="33">
        <f t="shared" si="661"/>
        <v>7</v>
      </c>
      <c r="M3961" s="33">
        <f t="shared" si="662"/>
        <v>2001</v>
      </c>
      <c r="N3961" s="34">
        <v>26.28</v>
      </c>
      <c r="P3961" s="32">
        <v>37565</v>
      </c>
      <c r="Q3961" s="33">
        <f t="shared" si="663"/>
        <v>11</v>
      </c>
      <c r="R3961" s="33">
        <f t="shared" si="664"/>
        <v>2002</v>
      </c>
      <c r="S3961" s="34">
        <v>24.66</v>
      </c>
    </row>
    <row r="3962" spans="1:19">
      <c r="A3962" s="32">
        <v>39512</v>
      </c>
      <c r="B3962" s="33">
        <f t="shared" si="657"/>
        <v>3</v>
      </c>
      <c r="C3962" s="33">
        <f t="shared" si="658"/>
        <v>2008</v>
      </c>
      <c r="D3962" s="34">
        <v>1.48</v>
      </c>
      <c r="F3962" s="32">
        <v>41169</v>
      </c>
      <c r="G3962" s="33">
        <f t="shared" si="659"/>
        <v>9</v>
      </c>
      <c r="H3962" s="33">
        <f t="shared" si="660"/>
        <v>2012</v>
      </c>
      <c r="I3962" s="34">
        <v>2.83</v>
      </c>
      <c r="K3962" s="32">
        <v>37077</v>
      </c>
      <c r="L3962" s="33">
        <f t="shared" si="661"/>
        <v>7</v>
      </c>
      <c r="M3962" s="33">
        <f t="shared" si="662"/>
        <v>2001</v>
      </c>
      <c r="N3962" s="34">
        <v>27.07</v>
      </c>
      <c r="P3962" s="32">
        <v>37566</v>
      </c>
      <c r="Q3962" s="33">
        <f t="shared" si="663"/>
        <v>11</v>
      </c>
      <c r="R3962" s="33">
        <f t="shared" si="664"/>
        <v>2002</v>
      </c>
      <c r="S3962" s="34">
        <v>23.73</v>
      </c>
    </row>
    <row r="3963" spans="1:19">
      <c r="A3963" s="32">
        <v>39513</v>
      </c>
      <c r="B3963" s="33">
        <f t="shared" si="657"/>
        <v>3</v>
      </c>
      <c r="C3963" s="33">
        <f t="shared" si="658"/>
        <v>2008</v>
      </c>
      <c r="D3963" s="34">
        <v>1.468</v>
      </c>
      <c r="F3963" s="32">
        <v>41170</v>
      </c>
      <c r="G3963" s="33">
        <f t="shared" si="659"/>
        <v>9</v>
      </c>
      <c r="H3963" s="33">
        <f t="shared" si="660"/>
        <v>2012</v>
      </c>
      <c r="I3963" s="34">
        <v>2.74</v>
      </c>
      <c r="K3963" s="32">
        <v>37078</v>
      </c>
      <c r="L3963" s="33">
        <f t="shared" si="661"/>
        <v>7</v>
      </c>
      <c r="M3963" s="33">
        <f t="shared" si="662"/>
        <v>2001</v>
      </c>
      <c r="N3963" s="34">
        <v>28.1</v>
      </c>
      <c r="P3963" s="32">
        <v>37567</v>
      </c>
      <c r="Q3963" s="33">
        <f t="shared" si="663"/>
        <v>11</v>
      </c>
      <c r="R3963" s="33">
        <f t="shared" si="664"/>
        <v>2002</v>
      </c>
      <c r="S3963" s="34">
        <v>24.36</v>
      </c>
    </row>
    <row r="3964" spans="1:19">
      <c r="A3964" s="32">
        <v>39514</v>
      </c>
      <c r="B3964" s="33">
        <f t="shared" si="657"/>
        <v>3</v>
      </c>
      <c r="C3964" s="33">
        <f t="shared" si="658"/>
        <v>2008</v>
      </c>
      <c r="D3964" s="34">
        <v>1.454</v>
      </c>
      <c r="F3964" s="32">
        <v>41171</v>
      </c>
      <c r="G3964" s="33">
        <f t="shared" si="659"/>
        <v>9</v>
      </c>
      <c r="H3964" s="33">
        <f t="shared" si="660"/>
        <v>2012</v>
      </c>
      <c r="I3964" s="34">
        <v>2.7</v>
      </c>
      <c r="K3964" s="32">
        <v>37081</v>
      </c>
      <c r="L3964" s="33">
        <f t="shared" si="661"/>
        <v>7</v>
      </c>
      <c r="M3964" s="33">
        <f t="shared" si="662"/>
        <v>2001</v>
      </c>
      <c r="N3964" s="34">
        <v>27.63</v>
      </c>
      <c r="P3964" s="32">
        <v>37568</v>
      </c>
      <c r="Q3964" s="33">
        <f t="shared" si="663"/>
        <v>11</v>
      </c>
      <c r="R3964" s="33">
        <f t="shared" si="664"/>
        <v>2002</v>
      </c>
      <c r="S3964" s="34">
        <v>23.54</v>
      </c>
    </row>
    <row r="3965" spans="1:19">
      <c r="A3965" s="32">
        <v>39517</v>
      </c>
      <c r="B3965" s="33">
        <f t="shared" si="657"/>
        <v>3</v>
      </c>
      <c r="C3965" s="33">
        <f t="shared" si="658"/>
        <v>2008</v>
      </c>
      <c r="D3965" s="34">
        <v>1.4590000000000001</v>
      </c>
      <c r="F3965" s="32">
        <v>41172</v>
      </c>
      <c r="G3965" s="33">
        <f t="shared" si="659"/>
        <v>9</v>
      </c>
      <c r="H3965" s="33">
        <f t="shared" si="660"/>
        <v>2012</v>
      </c>
      <c r="I3965" s="34">
        <v>2.76</v>
      </c>
      <c r="K3965" s="32">
        <v>37082</v>
      </c>
      <c r="L3965" s="33">
        <f t="shared" si="661"/>
        <v>7</v>
      </c>
      <c r="M3965" s="33">
        <f t="shared" si="662"/>
        <v>2001</v>
      </c>
      <c r="N3965" s="34">
        <v>27.22</v>
      </c>
      <c r="P3965" s="32">
        <v>37571</v>
      </c>
      <c r="Q3965" s="33">
        <f t="shared" si="663"/>
        <v>11</v>
      </c>
      <c r="R3965" s="33">
        <f t="shared" si="664"/>
        <v>2002</v>
      </c>
      <c r="S3965" s="34">
        <v>23.86</v>
      </c>
    </row>
    <row r="3966" spans="1:19">
      <c r="A3966" s="32">
        <v>39518</v>
      </c>
      <c r="B3966" s="33">
        <f t="shared" si="657"/>
        <v>3</v>
      </c>
      <c r="C3966" s="33">
        <f t="shared" si="658"/>
        <v>2008</v>
      </c>
      <c r="D3966" s="34">
        <v>1.4690000000000001</v>
      </c>
      <c r="F3966" s="32">
        <v>41173</v>
      </c>
      <c r="G3966" s="33">
        <f t="shared" si="659"/>
        <v>9</v>
      </c>
      <c r="H3966" s="33">
        <f t="shared" si="660"/>
        <v>2012</v>
      </c>
      <c r="I3966" s="34">
        <v>2.76</v>
      </c>
      <c r="K3966" s="32">
        <v>37083</v>
      </c>
      <c r="L3966" s="33">
        <f t="shared" si="661"/>
        <v>7</v>
      </c>
      <c r="M3966" s="33">
        <f t="shared" si="662"/>
        <v>2001</v>
      </c>
      <c r="N3966" s="34">
        <v>27.07</v>
      </c>
      <c r="P3966" s="32">
        <v>37572</v>
      </c>
      <c r="Q3966" s="33">
        <f t="shared" si="663"/>
        <v>11</v>
      </c>
      <c r="R3966" s="33">
        <f t="shared" si="664"/>
        <v>2002</v>
      </c>
      <c r="S3966" s="34">
        <v>24.01</v>
      </c>
    </row>
    <row r="3967" spans="1:19">
      <c r="A3967" s="32">
        <v>39519</v>
      </c>
      <c r="B3967" s="33">
        <f t="shared" si="657"/>
        <v>3</v>
      </c>
      <c r="C3967" s="33">
        <f t="shared" si="658"/>
        <v>2008</v>
      </c>
      <c r="D3967" s="34">
        <v>1.4850000000000001</v>
      </c>
      <c r="F3967" s="32">
        <v>41176</v>
      </c>
      <c r="G3967" s="33">
        <f t="shared" si="659"/>
        <v>9</v>
      </c>
      <c r="H3967" s="33">
        <f t="shared" si="660"/>
        <v>2012</v>
      </c>
      <c r="I3967" s="34">
        <v>2.82</v>
      </c>
      <c r="K3967" s="32">
        <v>37084</v>
      </c>
      <c r="L3967" s="33">
        <f t="shared" si="661"/>
        <v>7</v>
      </c>
      <c r="M3967" s="33">
        <f t="shared" si="662"/>
        <v>2001</v>
      </c>
      <c r="N3967" s="34">
        <v>26.85</v>
      </c>
      <c r="P3967" s="32">
        <v>37573</v>
      </c>
      <c r="Q3967" s="33">
        <f t="shared" si="663"/>
        <v>11</v>
      </c>
      <c r="R3967" s="33">
        <f t="shared" si="664"/>
        <v>2002</v>
      </c>
      <c r="S3967" s="34">
        <v>22.96</v>
      </c>
    </row>
    <row r="3968" spans="1:19">
      <c r="A3968" s="32">
        <v>39520</v>
      </c>
      <c r="B3968" s="33">
        <f t="shared" si="657"/>
        <v>3</v>
      </c>
      <c r="C3968" s="33">
        <f t="shared" si="658"/>
        <v>2008</v>
      </c>
      <c r="D3968" s="34">
        <v>1.4890000000000001</v>
      </c>
      <c r="F3968" s="32">
        <v>41177</v>
      </c>
      <c r="G3968" s="33">
        <f t="shared" si="659"/>
        <v>9</v>
      </c>
      <c r="H3968" s="33">
        <f t="shared" si="660"/>
        <v>2012</v>
      </c>
      <c r="I3968" s="34">
        <v>2.84</v>
      </c>
      <c r="K3968" s="32">
        <v>37085</v>
      </c>
      <c r="L3968" s="33">
        <f t="shared" si="661"/>
        <v>7</v>
      </c>
      <c r="M3968" s="33">
        <f t="shared" si="662"/>
        <v>2001</v>
      </c>
      <c r="N3968" s="34">
        <v>26.57</v>
      </c>
      <c r="P3968" s="32">
        <v>37574</v>
      </c>
      <c r="Q3968" s="33">
        <f t="shared" si="663"/>
        <v>11</v>
      </c>
      <c r="R3968" s="33">
        <f t="shared" si="664"/>
        <v>2002</v>
      </c>
      <c r="S3968" s="34">
        <v>22.82</v>
      </c>
    </row>
    <row r="3969" spans="1:19">
      <c r="A3969" s="32">
        <v>39521</v>
      </c>
      <c r="B3969" s="33">
        <f t="shared" si="657"/>
        <v>3</v>
      </c>
      <c r="C3969" s="33">
        <f t="shared" si="658"/>
        <v>2008</v>
      </c>
      <c r="D3969" s="34">
        <v>1.494</v>
      </c>
      <c r="F3969" s="32">
        <v>41178</v>
      </c>
      <c r="G3969" s="33">
        <f t="shared" si="659"/>
        <v>9</v>
      </c>
      <c r="H3969" s="33">
        <f t="shared" si="660"/>
        <v>2012</v>
      </c>
      <c r="I3969" s="34">
        <v>2.92</v>
      </c>
      <c r="K3969" s="32">
        <v>37088</v>
      </c>
      <c r="L3969" s="33">
        <f t="shared" si="661"/>
        <v>7</v>
      </c>
      <c r="M3969" s="33">
        <f t="shared" si="662"/>
        <v>2001</v>
      </c>
      <c r="N3969" s="34">
        <v>26.02</v>
      </c>
      <c r="P3969" s="32">
        <v>37575</v>
      </c>
      <c r="Q3969" s="33">
        <f t="shared" si="663"/>
        <v>11</v>
      </c>
      <c r="R3969" s="33">
        <f t="shared" si="664"/>
        <v>2002</v>
      </c>
      <c r="S3969" s="34">
        <v>23.33</v>
      </c>
    </row>
    <row r="3970" spans="1:19">
      <c r="A3970" s="32">
        <v>39524</v>
      </c>
      <c r="B3970" s="33">
        <f t="shared" si="657"/>
        <v>3</v>
      </c>
      <c r="C3970" s="33">
        <f t="shared" si="658"/>
        <v>2008</v>
      </c>
      <c r="D3970" s="34">
        <v>1.4610000000000001</v>
      </c>
      <c r="F3970" s="32">
        <v>41179</v>
      </c>
      <c r="G3970" s="33">
        <f t="shared" si="659"/>
        <v>9</v>
      </c>
      <c r="H3970" s="33">
        <f t="shared" si="660"/>
        <v>2012</v>
      </c>
      <c r="I3970" s="34">
        <v>3.01</v>
      </c>
      <c r="K3970" s="32">
        <v>37089</v>
      </c>
      <c r="L3970" s="33">
        <f t="shared" si="661"/>
        <v>7</v>
      </c>
      <c r="M3970" s="33">
        <f t="shared" si="662"/>
        <v>2001</v>
      </c>
      <c r="N3970" s="34">
        <v>25.33</v>
      </c>
      <c r="P3970" s="32">
        <v>37578</v>
      </c>
      <c r="Q3970" s="33">
        <f t="shared" si="663"/>
        <v>11</v>
      </c>
      <c r="R3970" s="33">
        <f t="shared" si="664"/>
        <v>2002</v>
      </c>
      <c r="S3970" s="34">
        <v>23.41</v>
      </c>
    </row>
    <row r="3971" spans="1:19">
      <c r="A3971" s="32">
        <v>39525</v>
      </c>
      <c r="B3971" s="33">
        <f t="shared" si="657"/>
        <v>3</v>
      </c>
      <c r="C3971" s="33">
        <f t="shared" si="658"/>
        <v>2008</v>
      </c>
      <c r="D3971" s="34">
        <v>1.494</v>
      </c>
      <c r="F3971" s="32">
        <v>41180</v>
      </c>
      <c r="G3971" s="33">
        <f t="shared" si="659"/>
        <v>9</v>
      </c>
      <c r="H3971" s="33">
        <f t="shared" si="660"/>
        <v>2012</v>
      </c>
      <c r="I3971" s="34">
        <v>3.08</v>
      </c>
      <c r="K3971" s="32">
        <v>37090</v>
      </c>
      <c r="L3971" s="33">
        <f t="shared" si="661"/>
        <v>7</v>
      </c>
      <c r="M3971" s="33">
        <f t="shared" si="662"/>
        <v>2001</v>
      </c>
      <c r="N3971" s="34">
        <v>24.65</v>
      </c>
      <c r="P3971" s="32">
        <v>37579</v>
      </c>
      <c r="Q3971" s="33">
        <f t="shared" si="663"/>
        <v>11</v>
      </c>
      <c r="R3971" s="33">
        <f t="shared" si="664"/>
        <v>2002</v>
      </c>
      <c r="S3971" s="34">
        <v>24.05</v>
      </c>
    </row>
    <row r="3972" spans="1:19">
      <c r="A3972" s="32">
        <v>39526</v>
      </c>
      <c r="B3972" s="33">
        <f t="shared" si="657"/>
        <v>3</v>
      </c>
      <c r="C3972" s="33">
        <f t="shared" si="658"/>
        <v>2008</v>
      </c>
      <c r="D3972" s="34">
        <v>1.4610000000000001</v>
      </c>
      <c r="F3972" s="32">
        <v>41183</v>
      </c>
      <c r="G3972" s="33">
        <f t="shared" si="659"/>
        <v>10</v>
      </c>
      <c r="H3972" s="33">
        <f t="shared" si="660"/>
        <v>2012</v>
      </c>
      <c r="I3972" s="34">
        <v>3.19</v>
      </c>
      <c r="K3972" s="32">
        <v>37091</v>
      </c>
      <c r="L3972" s="33">
        <f t="shared" si="661"/>
        <v>7</v>
      </c>
      <c r="M3972" s="33">
        <f t="shared" si="662"/>
        <v>2001</v>
      </c>
      <c r="N3972" s="34">
        <v>24.65</v>
      </c>
      <c r="P3972" s="32">
        <v>37580</v>
      </c>
      <c r="Q3972" s="33">
        <f t="shared" si="663"/>
        <v>11</v>
      </c>
      <c r="R3972" s="33">
        <f t="shared" si="664"/>
        <v>2002</v>
      </c>
      <c r="S3972" s="34">
        <v>24.05</v>
      </c>
    </row>
    <row r="3973" spans="1:19">
      <c r="A3973" s="32">
        <v>39527</v>
      </c>
      <c r="B3973" s="33">
        <f t="shared" si="657"/>
        <v>3</v>
      </c>
      <c r="C3973" s="33">
        <f t="shared" si="658"/>
        <v>2008</v>
      </c>
      <c r="D3973" s="34">
        <v>1.4550000000000001</v>
      </c>
      <c r="F3973" s="32">
        <v>41184</v>
      </c>
      <c r="G3973" s="33">
        <f t="shared" si="659"/>
        <v>10</v>
      </c>
      <c r="H3973" s="33">
        <f t="shared" si="660"/>
        <v>2012</v>
      </c>
      <c r="I3973" s="34">
        <v>3.21</v>
      </c>
      <c r="K3973" s="32">
        <v>37092</v>
      </c>
      <c r="L3973" s="33">
        <f t="shared" si="661"/>
        <v>7</v>
      </c>
      <c r="M3973" s="33">
        <f t="shared" si="662"/>
        <v>2001</v>
      </c>
      <c r="N3973" s="34">
        <v>25.67</v>
      </c>
      <c r="P3973" s="32">
        <v>37581</v>
      </c>
      <c r="Q3973" s="33">
        <f t="shared" si="663"/>
        <v>11</v>
      </c>
      <c r="R3973" s="33">
        <f t="shared" si="664"/>
        <v>2002</v>
      </c>
      <c r="S3973" s="34">
        <v>24.52</v>
      </c>
    </row>
    <row r="3974" spans="1:19">
      <c r="A3974" s="32">
        <v>39531</v>
      </c>
      <c r="B3974" s="33">
        <f t="shared" si="657"/>
        <v>3</v>
      </c>
      <c r="C3974" s="33">
        <f t="shared" si="658"/>
        <v>2008</v>
      </c>
      <c r="D3974" s="34">
        <v>1.456</v>
      </c>
      <c r="F3974" s="32">
        <v>41185</v>
      </c>
      <c r="G3974" s="33">
        <f t="shared" si="659"/>
        <v>10</v>
      </c>
      <c r="H3974" s="33">
        <f t="shared" si="660"/>
        <v>2012</v>
      </c>
      <c r="I3974" s="34">
        <v>3.21</v>
      </c>
      <c r="K3974" s="32">
        <v>37095</v>
      </c>
      <c r="L3974" s="33">
        <f t="shared" si="661"/>
        <v>7</v>
      </c>
      <c r="M3974" s="33">
        <f t="shared" si="662"/>
        <v>2001</v>
      </c>
      <c r="N3974" s="34">
        <v>25.88</v>
      </c>
      <c r="P3974" s="32">
        <v>37582</v>
      </c>
      <c r="Q3974" s="33">
        <f t="shared" si="663"/>
        <v>11</v>
      </c>
      <c r="R3974" s="33">
        <f t="shared" si="664"/>
        <v>2002</v>
      </c>
      <c r="S3974" s="34">
        <v>24.79</v>
      </c>
    </row>
    <row r="3975" spans="1:19">
      <c r="A3975" s="32">
        <v>39532</v>
      </c>
      <c r="B3975" s="33">
        <f t="shared" si="657"/>
        <v>3</v>
      </c>
      <c r="C3975" s="33">
        <f t="shared" si="658"/>
        <v>2008</v>
      </c>
      <c r="D3975" s="34">
        <v>1.468</v>
      </c>
      <c r="F3975" s="32">
        <v>41186</v>
      </c>
      <c r="G3975" s="33">
        <f t="shared" si="659"/>
        <v>10</v>
      </c>
      <c r="H3975" s="33">
        <f t="shared" si="660"/>
        <v>2012</v>
      </c>
      <c r="I3975" s="34">
        <v>3.23</v>
      </c>
      <c r="K3975" s="32">
        <v>37096</v>
      </c>
      <c r="L3975" s="33">
        <f t="shared" si="661"/>
        <v>7</v>
      </c>
      <c r="M3975" s="33">
        <f t="shared" si="662"/>
        <v>2001</v>
      </c>
      <c r="N3975" s="34">
        <v>26.18</v>
      </c>
      <c r="P3975" s="32">
        <v>37585</v>
      </c>
      <c r="Q3975" s="33">
        <f t="shared" si="663"/>
        <v>11</v>
      </c>
      <c r="R3975" s="33">
        <f t="shared" si="664"/>
        <v>2002</v>
      </c>
      <c r="S3975" s="34">
        <v>24.85</v>
      </c>
    </row>
    <row r="3976" spans="1:19">
      <c r="A3976" s="32">
        <v>39533</v>
      </c>
      <c r="B3976" s="33">
        <f t="shared" si="657"/>
        <v>3</v>
      </c>
      <c r="C3976" s="33">
        <f t="shared" si="658"/>
        <v>2008</v>
      </c>
      <c r="D3976" s="34">
        <v>1.512</v>
      </c>
      <c r="F3976" s="32">
        <v>41187</v>
      </c>
      <c r="G3976" s="33">
        <f t="shared" si="659"/>
        <v>10</v>
      </c>
      <c r="H3976" s="33">
        <f t="shared" si="660"/>
        <v>2012</v>
      </c>
      <c r="I3976" s="34">
        <v>3.26</v>
      </c>
      <c r="K3976" s="32">
        <v>37097</v>
      </c>
      <c r="L3976" s="33">
        <f t="shared" si="661"/>
        <v>7</v>
      </c>
      <c r="M3976" s="33">
        <f t="shared" si="662"/>
        <v>2001</v>
      </c>
      <c r="N3976" s="34">
        <v>26.71</v>
      </c>
      <c r="P3976" s="32">
        <v>37586</v>
      </c>
      <c r="Q3976" s="33">
        <f t="shared" si="663"/>
        <v>11</v>
      </c>
      <c r="R3976" s="33">
        <f t="shared" si="664"/>
        <v>2002</v>
      </c>
      <c r="S3976" s="34">
        <v>24.56</v>
      </c>
    </row>
    <row r="3977" spans="1:19">
      <c r="A3977" s="32">
        <v>39534</v>
      </c>
      <c r="B3977" s="33">
        <f t="shared" si="657"/>
        <v>3</v>
      </c>
      <c r="C3977" s="33">
        <f t="shared" si="658"/>
        <v>2008</v>
      </c>
      <c r="D3977" s="34">
        <v>1.5089999999999999</v>
      </c>
      <c r="F3977" s="32">
        <v>41190</v>
      </c>
      <c r="G3977" s="33">
        <f t="shared" si="659"/>
        <v>10</v>
      </c>
      <c r="H3977" s="33">
        <f t="shared" si="660"/>
        <v>2012</v>
      </c>
      <c r="I3977" s="34">
        <v>3.18</v>
      </c>
      <c r="K3977" s="32">
        <v>37098</v>
      </c>
      <c r="L3977" s="33">
        <f t="shared" si="661"/>
        <v>7</v>
      </c>
      <c r="M3977" s="33">
        <f t="shared" si="662"/>
        <v>2001</v>
      </c>
      <c r="N3977" s="34">
        <v>26.74</v>
      </c>
      <c r="P3977" s="32">
        <v>37587</v>
      </c>
      <c r="Q3977" s="33">
        <f t="shared" si="663"/>
        <v>11</v>
      </c>
      <c r="R3977" s="33">
        <f t="shared" si="664"/>
        <v>2002</v>
      </c>
      <c r="S3977" s="34">
        <v>25.11</v>
      </c>
    </row>
    <row r="3978" spans="1:19">
      <c r="A3978" s="32">
        <v>39535</v>
      </c>
      <c r="B3978" s="33">
        <f t="shared" si="657"/>
        <v>3</v>
      </c>
      <c r="C3978" s="33">
        <f t="shared" si="658"/>
        <v>2008</v>
      </c>
      <c r="D3978" s="34">
        <v>1.486</v>
      </c>
      <c r="F3978" s="32">
        <v>41191</v>
      </c>
      <c r="G3978" s="33">
        <f t="shared" si="659"/>
        <v>10</v>
      </c>
      <c r="H3978" s="33">
        <f t="shared" si="660"/>
        <v>2012</v>
      </c>
      <c r="I3978" s="34">
        <v>3.18</v>
      </c>
      <c r="K3978" s="32">
        <v>37099</v>
      </c>
      <c r="L3978" s="33">
        <f t="shared" si="661"/>
        <v>7</v>
      </c>
      <c r="M3978" s="33">
        <f t="shared" si="662"/>
        <v>2001</v>
      </c>
      <c r="N3978" s="34">
        <v>26.98</v>
      </c>
      <c r="P3978" s="32">
        <v>37588</v>
      </c>
      <c r="Q3978" s="33">
        <f t="shared" si="663"/>
        <v>11</v>
      </c>
      <c r="R3978" s="33">
        <f t="shared" si="664"/>
        <v>2002</v>
      </c>
      <c r="S3978" s="34">
        <v>25.7</v>
      </c>
    </row>
    <row r="3979" spans="1:19">
      <c r="A3979" s="32">
        <v>39538</v>
      </c>
      <c r="B3979" s="33">
        <f t="shared" si="657"/>
        <v>3</v>
      </c>
      <c r="C3979" s="33">
        <f t="shared" si="658"/>
        <v>2008</v>
      </c>
      <c r="D3979" s="34">
        <v>1.47</v>
      </c>
      <c r="F3979" s="32">
        <v>41192</v>
      </c>
      <c r="G3979" s="33">
        <f t="shared" si="659"/>
        <v>10</v>
      </c>
      <c r="H3979" s="33">
        <f t="shared" si="660"/>
        <v>2012</v>
      </c>
      <c r="I3979" s="34">
        <v>3.26</v>
      </c>
      <c r="K3979" s="32">
        <v>37102</v>
      </c>
      <c r="L3979" s="33">
        <f t="shared" si="661"/>
        <v>7</v>
      </c>
      <c r="M3979" s="33">
        <f t="shared" si="662"/>
        <v>2001</v>
      </c>
      <c r="N3979" s="34">
        <v>26.6</v>
      </c>
      <c r="P3979" s="32">
        <v>37589</v>
      </c>
      <c r="Q3979" s="33">
        <f t="shared" si="663"/>
        <v>11</v>
      </c>
      <c r="R3979" s="33">
        <f t="shared" si="664"/>
        <v>2002</v>
      </c>
      <c r="S3979" s="34">
        <v>25.74</v>
      </c>
    </row>
    <row r="3980" spans="1:19">
      <c r="A3980" s="32">
        <v>39539</v>
      </c>
      <c r="B3980" s="33">
        <f t="shared" si="657"/>
        <v>4</v>
      </c>
      <c r="C3980" s="33">
        <f t="shared" si="658"/>
        <v>2008</v>
      </c>
      <c r="D3980" s="34">
        <v>1.448</v>
      </c>
      <c r="F3980" s="32">
        <v>41193</v>
      </c>
      <c r="G3980" s="33">
        <f t="shared" si="659"/>
        <v>10</v>
      </c>
      <c r="H3980" s="33">
        <f t="shared" si="660"/>
        <v>2012</v>
      </c>
      <c r="I3980" s="34">
        <v>3.28</v>
      </c>
      <c r="K3980" s="32">
        <v>37103</v>
      </c>
      <c r="L3980" s="33">
        <f t="shared" si="661"/>
        <v>7</v>
      </c>
      <c r="M3980" s="33">
        <f t="shared" si="662"/>
        <v>2001</v>
      </c>
      <c r="N3980" s="34">
        <v>26.7</v>
      </c>
      <c r="P3980" s="32">
        <v>37592</v>
      </c>
      <c r="Q3980" s="33">
        <f t="shared" si="663"/>
        <v>12</v>
      </c>
      <c r="R3980" s="33">
        <f t="shared" si="664"/>
        <v>2002</v>
      </c>
      <c r="S3980" s="34">
        <v>25.73</v>
      </c>
    </row>
    <row r="3981" spans="1:19">
      <c r="A3981" s="32">
        <v>39540</v>
      </c>
      <c r="B3981" s="33">
        <f t="shared" si="657"/>
        <v>4</v>
      </c>
      <c r="C3981" s="33">
        <f t="shared" si="658"/>
        <v>2008</v>
      </c>
      <c r="D3981" s="34">
        <v>1.488</v>
      </c>
      <c r="F3981" s="32">
        <v>41194</v>
      </c>
      <c r="G3981" s="33">
        <f t="shared" si="659"/>
        <v>10</v>
      </c>
      <c r="H3981" s="33">
        <f t="shared" si="660"/>
        <v>2012</v>
      </c>
      <c r="I3981" s="34">
        <v>3.38</v>
      </c>
      <c r="K3981" s="32">
        <v>37104</v>
      </c>
      <c r="L3981" s="33">
        <f t="shared" si="661"/>
        <v>8</v>
      </c>
      <c r="M3981" s="33">
        <f t="shared" si="662"/>
        <v>2001</v>
      </c>
      <c r="N3981" s="34">
        <v>26.83</v>
      </c>
      <c r="P3981" s="32">
        <v>37593</v>
      </c>
      <c r="Q3981" s="33">
        <f t="shared" si="663"/>
        <v>12</v>
      </c>
      <c r="R3981" s="33">
        <f t="shared" si="664"/>
        <v>2002</v>
      </c>
      <c r="S3981" s="34">
        <v>26.09</v>
      </c>
    </row>
    <row r="3982" spans="1:19">
      <c r="A3982" s="32">
        <v>39541</v>
      </c>
      <c r="B3982" s="33">
        <f t="shared" si="657"/>
        <v>4</v>
      </c>
      <c r="C3982" s="33">
        <f t="shared" si="658"/>
        <v>2008</v>
      </c>
      <c r="D3982" s="34">
        <v>1.4890000000000001</v>
      </c>
      <c r="F3982" s="32">
        <v>41197</v>
      </c>
      <c r="G3982" s="33">
        <f t="shared" si="659"/>
        <v>10</v>
      </c>
      <c r="H3982" s="33">
        <f t="shared" si="660"/>
        <v>2012</v>
      </c>
      <c r="I3982" s="34">
        <v>3.35</v>
      </c>
      <c r="K3982" s="32">
        <v>37105</v>
      </c>
      <c r="L3982" s="33">
        <f t="shared" si="661"/>
        <v>8</v>
      </c>
      <c r="M3982" s="33">
        <f t="shared" si="662"/>
        <v>2001</v>
      </c>
      <c r="N3982" s="34">
        <v>27.86</v>
      </c>
      <c r="P3982" s="32">
        <v>37594</v>
      </c>
      <c r="Q3982" s="33">
        <f t="shared" si="663"/>
        <v>12</v>
      </c>
      <c r="R3982" s="33">
        <f t="shared" si="664"/>
        <v>2002</v>
      </c>
      <c r="S3982" s="34">
        <v>25.99</v>
      </c>
    </row>
    <row r="3983" spans="1:19">
      <c r="A3983" s="32">
        <v>39542</v>
      </c>
      <c r="B3983" s="33">
        <f t="shared" si="657"/>
        <v>4</v>
      </c>
      <c r="C3983" s="33">
        <f t="shared" si="658"/>
        <v>2008</v>
      </c>
      <c r="D3983" s="34">
        <v>1.5029999999999999</v>
      </c>
      <c r="F3983" s="32">
        <v>41198</v>
      </c>
      <c r="G3983" s="33">
        <f t="shared" si="659"/>
        <v>10</v>
      </c>
      <c r="H3983" s="33">
        <f t="shared" si="660"/>
        <v>2012</v>
      </c>
      <c r="I3983" s="34">
        <v>3.27</v>
      </c>
      <c r="K3983" s="32">
        <v>37106</v>
      </c>
      <c r="L3983" s="33">
        <f t="shared" si="661"/>
        <v>8</v>
      </c>
      <c r="M3983" s="33">
        <f t="shared" si="662"/>
        <v>2001</v>
      </c>
      <c r="N3983" s="34">
        <v>27.51</v>
      </c>
      <c r="P3983" s="32">
        <v>37595</v>
      </c>
      <c r="Q3983" s="33">
        <f t="shared" si="663"/>
        <v>12</v>
      </c>
      <c r="R3983" s="33">
        <f t="shared" si="664"/>
        <v>2002</v>
      </c>
      <c r="S3983" s="34">
        <v>26.07</v>
      </c>
    </row>
    <row r="3984" spans="1:19">
      <c r="A3984" s="32">
        <v>39545</v>
      </c>
      <c r="B3984" s="33">
        <f t="shared" si="657"/>
        <v>4</v>
      </c>
      <c r="C3984" s="33">
        <f t="shared" si="658"/>
        <v>2008</v>
      </c>
      <c r="D3984" s="34">
        <v>1.5309999999999999</v>
      </c>
      <c r="F3984" s="32">
        <v>41199</v>
      </c>
      <c r="G3984" s="33">
        <f t="shared" si="659"/>
        <v>10</v>
      </c>
      <c r="H3984" s="33">
        <f t="shared" si="660"/>
        <v>2012</v>
      </c>
      <c r="I3984" s="34">
        <v>3.24</v>
      </c>
      <c r="K3984" s="32">
        <v>37109</v>
      </c>
      <c r="L3984" s="33">
        <f t="shared" si="661"/>
        <v>8</v>
      </c>
      <c r="M3984" s="33">
        <f t="shared" si="662"/>
        <v>2001</v>
      </c>
      <c r="N3984" s="34">
        <v>27.7</v>
      </c>
      <c r="P3984" s="32">
        <v>37596</v>
      </c>
      <c r="Q3984" s="33">
        <f t="shared" si="663"/>
        <v>12</v>
      </c>
      <c r="R3984" s="33">
        <f t="shared" si="664"/>
        <v>2002</v>
      </c>
      <c r="S3984" s="34">
        <v>25.67</v>
      </c>
    </row>
    <row r="3985" spans="1:19">
      <c r="A3985" s="32">
        <v>39546</v>
      </c>
      <c r="B3985" s="33">
        <f t="shared" si="657"/>
        <v>4</v>
      </c>
      <c r="C3985" s="33">
        <f t="shared" si="658"/>
        <v>2008</v>
      </c>
      <c r="D3985" s="34">
        <v>1.526</v>
      </c>
      <c r="F3985" s="32">
        <v>41200</v>
      </c>
      <c r="G3985" s="33">
        <f t="shared" si="659"/>
        <v>10</v>
      </c>
      <c r="H3985" s="33">
        <f t="shared" si="660"/>
        <v>2012</v>
      </c>
      <c r="I3985" s="34">
        <v>3.28</v>
      </c>
      <c r="K3985" s="32">
        <v>37110</v>
      </c>
      <c r="L3985" s="33">
        <f t="shared" si="661"/>
        <v>8</v>
      </c>
      <c r="M3985" s="33">
        <f t="shared" si="662"/>
        <v>2001</v>
      </c>
      <c r="N3985" s="34">
        <v>28.17</v>
      </c>
      <c r="P3985" s="32">
        <v>37599</v>
      </c>
      <c r="Q3985" s="33">
        <f t="shared" si="663"/>
        <v>12</v>
      </c>
      <c r="R3985" s="33">
        <f t="shared" si="664"/>
        <v>2002</v>
      </c>
      <c r="S3985" s="34">
        <v>26.06</v>
      </c>
    </row>
    <row r="3986" spans="1:19">
      <c r="A3986" s="32">
        <v>39547</v>
      </c>
      <c r="B3986" s="33">
        <f t="shared" si="657"/>
        <v>4</v>
      </c>
      <c r="C3986" s="33">
        <f t="shared" si="658"/>
        <v>2008</v>
      </c>
      <c r="D3986" s="34">
        <v>1.546</v>
      </c>
      <c r="F3986" s="32">
        <v>41201</v>
      </c>
      <c r="G3986" s="33">
        <f t="shared" si="659"/>
        <v>10</v>
      </c>
      <c r="H3986" s="33">
        <f t="shared" si="660"/>
        <v>2012</v>
      </c>
      <c r="I3986" s="34">
        <v>3.43</v>
      </c>
      <c r="K3986" s="32">
        <v>37111</v>
      </c>
      <c r="L3986" s="33">
        <f t="shared" si="661"/>
        <v>8</v>
      </c>
      <c r="M3986" s="33">
        <f t="shared" si="662"/>
        <v>2001</v>
      </c>
      <c r="N3986" s="34">
        <v>27.62</v>
      </c>
      <c r="P3986" s="32">
        <v>37600</v>
      </c>
      <c r="Q3986" s="33">
        <f t="shared" si="663"/>
        <v>12</v>
      </c>
      <c r="R3986" s="33">
        <f t="shared" si="664"/>
        <v>2002</v>
      </c>
      <c r="S3986" s="34">
        <v>26.35</v>
      </c>
    </row>
    <row r="3987" spans="1:19">
      <c r="A3987" s="32">
        <v>39548</v>
      </c>
      <c r="B3987" s="33">
        <f t="shared" si="657"/>
        <v>4</v>
      </c>
      <c r="C3987" s="33">
        <f t="shared" si="658"/>
        <v>2008</v>
      </c>
      <c r="D3987" s="34">
        <v>1.5409999999999999</v>
      </c>
      <c r="F3987" s="32">
        <v>41204</v>
      </c>
      <c r="G3987" s="33">
        <f t="shared" si="659"/>
        <v>10</v>
      </c>
      <c r="H3987" s="33">
        <f t="shared" si="660"/>
        <v>2012</v>
      </c>
      <c r="I3987" s="34">
        <v>3.49</v>
      </c>
      <c r="K3987" s="32">
        <v>37112</v>
      </c>
      <c r="L3987" s="33">
        <f t="shared" si="661"/>
        <v>8</v>
      </c>
      <c r="M3987" s="33">
        <f t="shared" si="662"/>
        <v>2001</v>
      </c>
      <c r="N3987" s="34">
        <v>27.72</v>
      </c>
      <c r="P3987" s="32">
        <v>37601</v>
      </c>
      <c r="Q3987" s="33">
        <f t="shared" si="663"/>
        <v>12</v>
      </c>
      <c r="R3987" s="33">
        <f t="shared" si="664"/>
        <v>2002</v>
      </c>
      <c r="S3987" s="34">
        <v>26.85</v>
      </c>
    </row>
    <row r="3988" spans="1:19">
      <c r="A3988" s="32">
        <v>39549</v>
      </c>
      <c r="B3988" s="33">
        <f t="shared" si="657"/>
        <v>4</v>
      </c>
      <c r="C3988" s="33">
        <f t="shared" si="658"/>
        <v>2008</v>
      </c>
      <c r="D3988" s="34">
        <v>1.546</v>
      </c>
      <c r="F3988" s="32">
        <v>41205</v>
      </c>
      <c r="G3988" s="33">
        <f t="shared" si="659"/>
        <v>10</v>
      </c>
      <c r="H3988" s="33">
        <f t="shared" si="660"/>
        <v>2012</v>
      </c>
      <c r="I3988" s="34">
        <v>3.34</v>
      </c>
      <c r="K3988" s="32">
        <v>37113</v>
      </c>
      <c r="L3988" s="33">
        <f t="shared" si="661"/>
        <v>8</v>
      </c>
      <c r="M3988" s="33">
        <f t="shared" si="662"/>
        <v>2001</v>
      </c>
      <c r="N3988" s="34">
        <v>28.12</v>
      </c>
      <c r="P3988" s="32">
        <v>37602</v>
      </c>
      <c r="Q3988" s="33">
        <f t="shared" si="663"/>
        <v>12</v>
      </c>
      <c r="R3988" s="33">
        <f t="shared" si="664"/>
        <v>2002</v>
      </c>
      <c r="S3988" s="34">
        <v>27.29</v>
      </c>
    </row>
    <row r="3989" spans="1:19">
      <c r="A3989" s="32">
        <v>39552</v>
      </c>
      <c r="B3989" s="33">
        <f t="shared" si="657"/>
        <v>4</v>
      </c>
      <c r="C3989" s="33">
        <f t="shared" si="658"/>
        <v>2008</v>
      </c>
      <c r="D3989" s="34">
        <v>1.5509999999999999</v>
      </c>
      <c r="F3989" s="32">
        <v>41206</v>
      </c>
      <c r="G3989" s="33">
        <f t="shared" si="659"/>
        <v>10</v>
      </c>
      <c r="H3989" s="33">
        <f t="shared" si="660"/>
        <v>2012</v>
      </c>
      <c r="I3989" s="34">
        <v>3.43</v>
      </c>
      <c r="K3989" s="32">
        <v>37116</v>
      </c>
      <c r="L3989" s="33">
        <f t="shared" si="661"/>
        <v>8</v>
      </c>
      <c r="M3989" s="33">
        <f t="shared" si="662"/>
        <v>2001</v>
      </c>
      <c r="N3989" s="34">
        <v>27.85</v>
      </c>
      <c r="P3989" s="32">
        <v>37603</v>
      </c>
      <c r="Q3989" s="33">
        <f t="shared" si="663"/>
        <v>12</v>
      </c>
      <c r="R3989" s="33">
        <f t="shared" si="664"/>
        <v>2002</v>
      </c>
      <c r="S3989" s="34">
        <v>27.64</v>
      </c>
    </row>
    <row r="3990" spans="1:19">
      <c r="A3990" s="32">
        <v>39553</v>
      </c>
      <c r="B3990" s="33">
        <f t="shared" si="657"/>
        <v>4</v>
      </c>
      <c r="C3990" s="33">
        <f t="shared" si="658"/>
        <v>2008</v>
      </c>
      <c r="D3990" s="34">
        <v>1.585</v>
      </c>
      <c r="F3990" s="32">
        <v>41207</v>
      </c>
      <c r="G3990" s="33">
        <f t="shared" si="659"/>
        <v>10</v>
      </c>
      <c r="H3990" s="33">
        <f t="shared" si="660"/>
        <v>2012</v>
      </c>
      <c r="I3990" s="34">
        <v>3.39</v>
      </c>
      <c r="K3990" s="32">
        <v>37117</v>
      </c>
      <c r="L3990" s="33">
        <f t="shared" si="661"/>
        <v>8</v>
      </c>
      <c r="M3990" s="33">
        <f t="shared" si="662"/>
        <v>2001</v>
      </c>
      <c r="N3990" s="34">
        <v>28.1</v>
      </c>
      <c r="P3990" s="32">
        <v>37606</v>
      </c>
      <c r="Q3990" s="33">
        <f t="shared" si="663"/>
        <v>12</v>
      </c>
      <c r="R3990" s="33">
        <f t="shared" si="664"/>
        <v>2002</v>
      </c>
      <c r="S3990" s="34">
        <v>28.73</v>
      </c>
    </row>
    <row r="3991" spans="1:19">
      <c r="A3991" s="32">
        <v>39554</v>
      </c>
      <c r="B3991" s="33">
        <f t="shared" si="657"/>
        <v>4</v>
      </c>
      <c r="C3991" s="33">
        <f t="shared" si="658"/>
        <v>2008</v>
      </c>
      <c r="D3991" s="34">
        <v>1.6</v>
      </c>
      <c r="F3991" s="32">
        <v>41208</v>
      </c>
      <c r="G3991" s="33">
        <f t="shared" si="659"/>
        <v>10</v>
      </c>
      <c r="H3991" s="33">
        <f t="shared" si="660"/>
        <v>2012</v>
      </c>
      <c r="I3991" s="34">
        <v>3.38</v>
      </c>
      <c r="K3991" s="32">
        <v>37118</v>
      </c>
      <c r="L3991" s="33">
        <f t="shared" si="661"/>
        <v>8</v>
      </c>
      <c r="M3991" s="33">
        <f t="shared" si="662"/>
        <v>2001</v>
      </c>
      <c r="N3991" s="34">
        <v>27.51</v>
      </c>
      <c r="P3991" s="32">
        <v>37607</v>
      </c>
      <c r="Q3991" s="33">
        <f t="shared" si="663"/>
        <v>12</v>
      </c>
      <c r="R3991" s="33">
        <f t="shared" si="664"/>
        <v>2002</v>
      </c>
      <c r="S3991" s="34">
        <v>29.25</v>
      </c>
    </row>
    <row r="3992" spans="1:19">
      <c r="A3992" s="32">
        <v>39555</v>
      </c>
      <c r="B3992" s="33">
        <f t="shared" si="657"/>
        <v>4</v>
      </c>
      <c r="C3992" s="33">
        <f t="shared" si="658"/>
        <v>2008</v>
      </c>
      <c r="D3992" s="34">
        <v>1.64</v>
      </c>
      <c r="F3992" s="32">
        <v>41211</v>
      </c>
      <c r="G3992" s="33">
        <f t="shared" si="659"/>
        <v>10</v>
      </c>
      <c r="H3992" s="33">
        <f t="shared" si="660"/>
        <v>2012</v>
      </c>
      <c r="I3992" s="34">
        <v>3.4</v>
      </c>
      <c r="K3992" s="32">
        <v>37119</v>
      </c>
      <c r="L3992" s="33">
        <f t="shared" si="661"/>
        <v>8</v>
      </c>
      <c r="M3992" s="33">
        <f t="shared" si="662"/>
        <v>2001</v>
      </c>
      <c r="N3992" s="34">
        <v>27.47</v>
      </c>
      <c r="P3992" s="32">
        <v>37608</v>
      </c>
      <c r="Q3992" s="33">
        <f t="shared" si="663"/>
        <v>12</v>
      </c>
      <c r="R3992" s="33">
        <f t="shared" si="664"/>
        <v>2002</v>
      </c>
      <c r="S3992" s="34">
        <v>29.95</v>
      </c>
    </row>
    <row r="3993" spans="1:19">
      <c r="A3993" s="32">
        <v>39556</v>
      </c>
      <c r="B3993" s="33">
        <f t="shared" si="657"/>
        <v>4</v>
      </c>
      <c r="C3993" s="33">
        <f t="shared" si="658"/>
        <v>2008</v>
      </c>
      <c r="D3993" s="34">
        <v>1.667</v>
      </c>
      <c r="F3993" s="32">
        <v>41212</v>
      </c>
      <c r="G3993" s="33">
        <f t="shared" si="659"/>
        <v>10</v>
      </c>
      <c r="H3993" s="33">
        <f t="shared" si="660"/>
        <v>2012</v>
      </c>
      <c r="I3993" s="34">
        <v>3.42</v>
      </c>
      <c r="K3993" s="32">
        <v>37120</v>
      </c>
      <c r="L3993" s="33">
        <f t="shared" si="661"/>
        <v>8</v>
      </c>
      <c r="M3993" s="33">
        <f t="shared" si="662"/>
        <v>2001</v>
      </c>
      <c r="N3993" s="34">
        <v>26.65</v>
      </c>
      <c r="P3993" s="32">
        <v>37609</v>
      </c>
      <c r="Q3993" s="33">
        <f t="shared" si="663"/>
        <v>12</v>
      </c>
      <c r="R3993" s="33">
        <f t="shared" si="664"/>
        <v>2002</v>
      </c>
      <c r="S3993" s="34">
        <v>30.26</v>
      </c>
    </row>
    <row r="3994" spans="1:19">
      <c r="A3994" s="32">
        <v>39559</v>
      </c>
      <c r="B3994" s="33">
        <f t="shared" si="657"/>
        <v>4</v>
      </c>
      <c r="C3994" s="33">
        <f t="shared" si="658"/>
        <v>2008</v>
      </c>
      <c r="D3994" s="34">
        <v>1.6850000000000001</v>
      </c>
      <c r="F3994" s="32">
        <v>41213</v>
      </c>
      <c r="G3994" s="33">
        <f t="shared" si="659"/>
        <v>10</v>
      </c>
      <c r="H3994" s="33">
        <f t="shared" si="660"/>
        <v>2012</v>
      </c>
      <c r="I3994" s="34">
        <v>3.5</v>
      </c>
      <c r="K3994" s="32">
        <v>37123</v>
      </c>
      <c r="L3994" s="33">
        <f t="shared" si="661"/>
        <v>8</v>
      </c>
      <c r="M3994" s="33">
        <f t="shared" si="662"/>
        <v>2001</v>
      </c>
      <c r="N3994" s="34">
        <v>27.2</v>
      </c>
      <c r="P3994" s="32">
        <v>37610</v>
      </c>
      <c r="Q3994" s="33">
        <f t="shared" si="663"/>
        <v>12</v>
      </c>
      <c r="R3994" s="33">
        <f t="shared" si="664"/>
        <v>2002</v>
      </c>
      <c r="S3994" s="34">
        <v>29.59</v>
      </c>
    </row>
    <row r="3995" spans="1:19">
      <c r="A3995" s="32">
        <v>39560</v>
      </c>
      <c r="B3995" s="33">
        <f t="shared" si="657"/>
        <v>4</v>
      </c>
      <c r="C3995" s="33">
        <f t="shared" si="658"/>
        <v>2008</v>
      </c>
      <c r="D3995" s="34">
        <v>1.7030000000000001</v>
      </c>
      <c r="F3995" s="32">
        <v>41214</v>
      </c>
      <c r="G3995" s="33">
        <f t="shared" si="659"/>
        <v>11</v>
      </c>
      <c r="H3995" s="33">
        <f t="shared" si="660"/>
        <v>2012</v>
      </c>
      <c r="I3995" s="34">
        <v>3.5</v>
      </c>
      <c r="K3995" s="32">
        <v>37124</v>
      </c>
      <c r="L3995" s="33">
        <f t="shared" si="661"/>
        <v>8</v>
      </c>
      <c r="M3995" s="33">
        <f t="shared" si="662"/>
        <v>2001</v>
      </c>
      <c r="N3995" s="34">
        <v>27.93</v>
      </c>
      <c r="P3995" s="32">
        <v>37613</v>
      </c>
      <c r="Q3995" s="33">
        <f t="shared" si="663"/>
        <v>12</v>
      </c>
      <c r="R3995" s="33">
        <f t="shared" si="664"/>
        <v>2002</v>
      </c>
      <c r="S3995" s="34">
        <v>30.61</v>
      </c>
    </row>
    <row r="3996" spans="1:19">
      <c r="A3996" s="32">
        <v>39561</v>
      </c>
      <c r="B3996" s="33">
        <f t="shared" si="657"/>
        <v>4</v>
      </c>
      <c r="C3996" s="33">
        <f t="shared" si="658"/>
        <v>2008</v>
      </c>
      <c r="D3996" s="34">
        <v>1.694</v>
      </c>
      <c r="F3996" s="32">
        <v>41215</v>
      </c>
      <c r="G3996" s="33">
        <f t="shared" si="659"/>
        <v>11</v>
      </c>
      <c r="H3996" s="33">
        <f t="shared" si="660"/>
        <v>2012</v>
      </c>
      <c r="I3996" s="34">
        <v>3.4</v>
      </c>
      <c r="K3996" s="32">
        <v>37125</v>
      </c>
      <c r="L3996" s="33">
        <f t="shared" si="661"/>
        <v>8</v>
      </c>
      <c r="M3996" s="33">
        <f t="shared" si="662"/>
        <v>2001</v>
      </c>
      <c r="N3996" s="34">
        <v>27.17</v>
      </c>
      <c r="P3996" s="32">
        <v>37614</v>
      </c>
      <c r="Q3996" s="33">
        <f t="shared" si="663"/>
        <v>12</v>
      </c>
      <c r="R3996" s="33">
        <f t="shared" si="664"/>
        <v>2002</v>
      </c>
      <c r="S3996" s="34">
        <v>30.93</v>
      </c>
    </row>
    <row r="3997" spans="1:19">
      <c r="A3997" s="32">
        <v>39562</v>
      </c>
      <c r="B3997" s="33">
        <f t="shared" si="657"/>
        <v>4</v>
      </c>
      <c r="C3997" s="33">
        <f t="shared" si="658"/>
        <v>2008</v>
      </c>
      <c r="D3997" s="34">
        <v>1.6679999999999999</v>
      </c>
      <c r="F3997" s="32">
        <v>41218</v>
      </c>
      <c r="G3997" s="33">
        <f t="shared" si="659"/>
        <v>11</v>
      </c>
      <c r="H3997" s="33">
        <f t="shared" si="660"/>
        <v>2012</v>
      </c>
      <c r="I3997" s="34">
        <v>3.34</v>
      </c>
      <c r="K3997" s="32">
        <v>37126</v>
      </c>
      <c r="L3997" s="33">
        <f t="shared" si="661"/>
        <v>8</v>
      </c>
      <c r="M3997" s="33">
        <f t="shared" si="662"/>
        <v>2001</v>
      </c>
      <c r="N3997" s="34">
        <v>25.63</v>
      </c>
      <c r="P3997" s="32">
        <v>37617</v>
      </c>
      <c r="Q3997" s="33">
        <f t="shared" si="663"/>
        <v>12</v>
      </c>
      <c r="R3997" s="33">
        <f t="shared" si="664"/>
        <v>2002</v>
      </c>
      <c r="S3997" s="34">
        <v>31.49</v>
      </c>
    </row>
    <row r="3998" spans="1:19">
      <c r="A3998" s="32">
        <v>39563</v>
      </c>
      <c r="B3998" s="33">
        <f t="shared" si="657"/>
        <v>4</v>
      </c>
      <c r="C3998" s="33">
        <f t="shared" si="658"/>
        <v>2008</v>
      </c>
      <c r="D3998" s="34">
        <v>1.6779999999999999</v>
      </c>
      <c r="F3998" s="32">
        <v>41219</v>
      </c>
      <c r="G3998" s="33">
        <f t="shared" si="659"/>
        <v>11</v>
      </c>
      <c r="H3998" s="33">
        <f t="shared" si="660"/>
        <v>2012</v>
      </c>
      <c r="I3998" s="34">
        <v>3.41</v>
      </c>
      <c r="K3998" s="32">
        <v>37127</v>
      </c>
      <c r="L3998" s="33">
        <f t="shared" si="661"/>
        <v>8</v>
      </c>
      <c r="M3998" s="33">
        <f t="shared" si="662"/>
        <v>2001</v>
      </c>
      <c r="N3998" s="34">
        <v>28.34</v>
      </c>
      <c r="P3998" s="32">
        <v>37620</v>
      </c>
      <c r="Q3998" s="33">
        <f t="shared" si="663"/>
        <v>12</v>
      </c>
      <c r="R3998" s="33">
        <f t="shared" si="664"/>
        <v>2002</v>
      </c>
      <c r="S3998" s="34">
        <v>32.020000000000003</v>
      </c>
    </row>
    <row r="3999" spans="1:19">
      <c r="A3999" s="32">
        <v>39566</v>
      </c>
      <c r="B3999" s="33">
        <f t="shared" si="657"/>
        <v>4</v>
      </c>
      <c r="C3999" s="33">
        <f t="shared" si="658"/>
        <v>2008</v>
      </c>
      <c r="D3999" s="34">
        <v>1.6719999999999999</v>
      </c>
      <c r="F3999" s="32">
        <v>41220</v>
      </c>
      <c r="G3999" s="33">
        <f t="shared" si="659"/>
        <v>11</v>
      </c>
      <c r="H3999" s="33">
        <f t="shared" si="660"/>
        <v>2012</v>
      </c>
      <c r="I3999" s="34">
        <v>3.47</v>
      </c>
      <c r="K3999" s="32">
        <v>37130</v>
      </c>
      <c r="L3999" s="33">
        <f t="shared" si="661"/>
        <v>8</v>
      </c>
      <c r="M3999" s="33">
        <f t="shared" si="662"/>
        <v>2001</v>
      </c>
      <c r="N3999" s="34">
        <v>26.69</v>
      </c>
      <c r="P3999" s="32">
        <v>37621</v>
      </c>
      <c r="Q3999" s="33">
        <f t="shared" si="663"/>
        <v>12</v>
      </c>
      <c r="R3999" s="33">
        <f t="shared" si="664"/>
        <v>2002</v>
      </c>
      <c r="S3999" s="34">
        <v>30.12</v>
      </c>
    </row>
    <row r="4000" spans="1:19">
      <c r="A4000" s="32">
        <v>39567</v>
      </c>
      <c r="B4000" s="33">
        <f t="shared" si="657"/>
        <v>4</v>
      </c>
      <c r="C4000" s="33">
        <f t="shared" si="658"/>
        <v>2008</v>
      </c>
      <c r="D4000" s="34">
        <v>1.6279999999999999</v>
      </c>
      <c r="F4000" s="32">
        <v>41221</v>
      </c>
      <c r="G4000" s="33">
        <f t="shared" si="659"/>
        <v>11</v>
      </c>
      <c r="H4000" s="33">
        <f t="shared" si="660"/>
        <v>2012</v>
      </c>
      <c r="I4000" s="34">
        <v>3.45</v>
      </c>
      <c r="K4000" s="32">
        <v>37131</v>
      </c>
      <c r="L4000" s="33">
        <f t="shared" si="661"/>
        <v>8</v>
      </c>
      <c r="M4000" s="33">
        <f t="shared" si="662"/>
        <v>2001</v>
      </c>
      <c r="N4000" s="34">
        <v>27.16</v>
      </c>
      <c r="P4000" s="32">
        <v>37623</v>
      </c>
      <c r="Q4000" s="33">
        <f t="shared" si="663"/>
        <v>1</v>
      </c>
      <c r="R4000" s="33">
        <f t="shared" si="664"/>
        <v>2003</v>
      </c>
      <c r="S4000" s="34">
        <v>30.32</v>
      </c>
    </row>
    <row r="4001" spans="1:19">
      <c r="A4001" s="32">
        <v>39568</v>
      </c>
      <c r="B4001" s="33">
        <f t="shared" si="657"/>
        <v>4</v>
      </c>
      <c r="C4001" s="33">
        <f t="shared" si="658"/>
        <v>2008</v>
      </c>
      <c r="D4001" s="34">
        <v>1.6</v>
      </c>
      <c r="F4001" s="32">
        <v>41222</v>
      </c>
      <c r="G4001" s="33">
        <f t="shared" si="659"/>
        <v>11</v>
      </c>
      <c r="H4001" s="33">
        <f t="shared" si="660"/>
        <v>2012</v>
      </c>
      <c r="I4001" s="34">
        <v>3.33</v>
      </c>
      <c r="K4001" s="32">
        <v>37132</v>
      </c>
      <c r="L4001" s="33">
        <f t="shared" si="661"/>
        <v>8</v>
      </c>
      <c r="M4001" s="33">
        <f t="shared" si="662"/>
        <v>2001</v>
      </c>
      <c r="N4001" s="34">
        <v>27.07</v>
      </c>
      <c r="P4001" s="32">
        <v>37624</v>
      </c>
      <c r="Q4001" s="33">
        <f t="shared" si="663"/>
        <v>1</v>
      </c>
      <c r="R4001" s="33">
        <f t="shared" si="664"/>
        <v>2003</v>
      </c>
      <c r="S4001" s="34">
        <v>31.43</v>
      </c>
    </row>
    <row r="4002" spans="1:19">
      <c r="A4002" s="32">
        <v>39569</v>
      </c>
      <c r="B4002" s="33">
        <f t="shared" si="657"/>
        <v>5</v>
      </c>
      <c r="C4002" s="33">
        <f t="shared" si="658"/>
        <v>2008</v>
      </c>
      <c r="D4002" s="34">
        <v>1.5740000000000001</v>
      </c>
      <c r="F4002" s="32">
        <v>41225</v>
      </c>
      <c r="G4002" s="33">
        <f t="shared" si="659"/>
        <v>11</v>
      </c>
      <c r="H4002" s="33">
        <f t="shared" si="660"/>
        <v>2012</v>
      </c>
      <c r="I4002" s="34">
        <v>3.4</v>
      </c>
      <c r="K4002" s="32">
        <v>37133</v>
      </c>
      <c r="L4002" s="33">
        <f t="shared" si="661"/>
        <v>8</v>
      </c>
      <c r="M4002" s="33">
        <f t="shared" si="662"/>
        <v>2001</v>
      </c>
      <c r="N4002" s="34">
        <v>26.65</v>
      </c>
      <c r="P4002" s="32">
        <v>37627</v>
      </c>
      <c r="Q4002" s="33">
        <f t="shared" si="663"/>
        <v>1</v>
      </c>
      <c r="R4002" s="33">
        <f t="shared" si="664"/>
        <v>2003</v>
      </c>
      <c r="S4002" s="34">
        <v>31.43</v>
      </c>
    </row>
    <row r="4003" spans="1:19">
      <c r="A4003" s="32">
        <v>39570</v>
      </c>
      <c r="B4003" s="33">
        <f t="shared" si="657"/>
        <v>5</v>
      </c>
      <c r="C4003" s="33">
        <f t="shared" si="658"/>
        <v>2008</v>
      </c>
      <c r="D4003" s="34">
        <v>1.611</v>
      </c>
      <c r="F4003" s="32">
        <v>41226</v>
      </c>
      <c r="G4003" s="33">
        <f t="shared" si="659"/>
        <v>11</v>
      </c>
      <c r="H4003" s="33">
        <f t="shared" si="660"/>
        <v>2012</v>
      </c>
      <c r="I4003" s="34">
        <v>3.57</v>
      </c>
      <c r="K4003" s="32">
        <v>37134</v>
      </c>
      <c r="L4003" s="33">
        <f t="shared" si="661"/>
        <v>8</v>
      </c>
      <c r="M4003" s="33">
        <f t="shared" si="662"/>
        <v>2001</v>
      </c>
      <c r="N4003" s="34">
        <v>26.65</v>
      </c>
      <c r="P4003" s="32">
        <v>37628</v>
      </c>
      <c r="Q4003" s="33">
        <f t="shared" si="663"/>
        <v>1</v>
      </c>
      <c r="R4003" s="33">
        <f t="shared" si="664"/>
        <v>2003</v>
      </c>
      <c r="S4003" s="34">
        <v>30.78</v>
      </c>
    </row>
    <row r="4004" spans="1:19">
      <c r="A4004" s="32">
        <v>39573</v>
      </c>
      <c r="B4004" s="33">
        <f t="shared" ref="B4004:B4067" si="665">+MONTH(A4004)</f>
        <v>5</v>
      </c>
      <c r="C4004" s="33">
        <f t="shared" ref="C4004:C4067" si="666">+YEAR(A4004)</f>
        <v>2008</v>
      </c>
      <c r="D4004" s="34">
        <v>1.6519999999999999</v>
      </c>
      <c r="F4004" s="32">
        <v>41227</v>
      </c>
      <c r="G4004" s="33">
        <f t="shared" ref="G4004:G4067" si="667">+MONTH(F4004)</f>
        <v>11</v>
      </c>
      <c r="H4004" s="33">
        <f t="shared" ref="H4004:H4067" si="668">+YEAR(F4004)</f>
        <v>2012</v>
      </c>
      <c r="I4004" s="34">
        <v>3.66</v>
      </c>
      <c r="K4004" s="32">
        <v>37138</v>
      </c>
      <c r="L4004" s="33">
        <f t="shared" ref="L4004:L4067" si="669">+MONTH(K4004)</f>
        <v>9</v>
      </c>
      <c r="M4004" s="33">
        <f t="shared" ref="M4004:M4067" si="670">+YEAR(K4004)</f>
        <v>2001</v>
      </c>
      <c r="N4004" s="34">
        <v>26.94</v>
      </c>
      <c r="P4004" s="32">
        <v>37629</v>
      </c>
      <c r="Q4004" s="33">
        <f t="shared" ref="Q4004:Q4067" si="671">+MONTH(P4004)</f>
        <v>1</v>
      </c>
      <c r="R4004" s="33">
        <f t="shared" si="664"/>
        <v>2003</v>
      </c>
      <c r="S4004" s="34">
        <v>29.3</v>
      </c>
    </row>
    <row r="4005" spans="1:19">
      <c r="A4005" s="32">
        <v>39574</v>
      </c>
      <c r="B4005" s="33">
        <f t="shared" si="665"/>
        <v>5</v>
      </c>
      <c r="C4005" s="33">
        <f t="shared" si="666"/>
        <v>2008</v>
      </c>
      <c r="D4005" s="34">
        <v>1.69</v>
      </c>
      <c r="F4005" s="32">
        <v>41228</v>
      </c>
      <c r="G4005" s="33">
        <f t="shared" si="667"/>
        <v>11</v>
      </c>
      <c r="H4005" s="33">
        <f t="shared" si="668"/>
        <v>2012</v>
      </c>
      <c r="I4005" s="34">
        <v>3.63</v>
      </c>
      <c r="K4005" s="32">
        <v>37139</v>
      </c>
      <c r="L4005" s="33">
        <f t="shared" si="669"/>
        <v>9</v>
      </c>
      <c r="M4005" s="33">
        <f t="shared" si="670"/>
        <v>2001</v>
      </c>
      <c r="N4005" s="34">
        <v>27.03</v>
      </c>
      <c r="P4005" s="32">
        <v>37630</v>
      </c>
      <c r="Q4005" s="33">
        <f t="shared" si="671"/>
        <v>1</v>
      </c>
      <c r="R4005" s="33">
        <f t="shared" ref="R4005:R4068" si="672">+YEAR(P4005)</f>
        <v>2003</v>
      </c>
      <c r="S4005" s="34">
        <v>30.26</v>
      </c>
    </row>
    <row r="4006" spans="1:19">
      <c r="A4006" s="32">
        <v>39575</v>
      </c>
      <c r="B4006" s="33">
        <f t="shared" si="665"/>
        <v>5</v>
      </c>
      <c r="C4006" s="33">
        <f t="shared" si="666"/>
        <v>2008</v>
      </c>
      <c r="D4006" s="34">
        <v>1.704</v>
      </c>
      <c r="F4006" s="32">
        <v>41229</v>
      </c>
      <c r="G4006" s="33">
        <f t="shared" si="667"/>
        <v>11</v>
      </c>
      <c r="H4006" s="33">
        <f t="shared" si="668"/>
        <v>2012</v>
      </c>
      <c r="I4006" s="34">
        <v>3.46</v>
      </c>
      <c r="K4006" s="32">
        <v>37140</v>
      </c>
      <c r="L4006" s="33">
        <f t="shared" si="669"/>
        <v>9</v>
      </c>
      <c r="M4006" s="33">
        <f t="shared" si="670"/>
        <v>2001</v>
      </c>
      <c r="N4006" s="34">
        <v>27.54</v>
      </c>
      <c r="P4006" s="32">
        <v>37631</v>
      </c>
      <c r="Q4006" s="33">
        <f t="shared" si="671"/>
        <v>1</v>
      </c>
      <c r="R4006" s="33">
        <f t="shared" si="672"/>
        <v>2003</v>
      </c>
      <c r="S4006" s="34">
        <v>30.07</v>
      </c>
    </row>
    <row r="4007" spans="1:19">
      <c r="A4007" s="32">
        <v>39576</v>
      </c>
      <c r="B4007" s="33">
        <f t="shared" si="665"/>
        <v>5</v>
      </c>
      <c r="C4007" s="33">
        <f t="shared" si="666"/>
        <v>2008</v>
      </c>
      <c r="D4007" s="34">
        <v>1.7050000000000001</v>
      </c>
      <c r="F4007" s="32">
        <v>41232</v>
      </c>
      <c r="G4007" s="33">
        <f t="shared" si="667"/>
        <v>11</v>
      </c>
      <c r="H4007" s="33">
        <f t="shared" si="668"/>
        <v>2012</v>
      </c>
      <c r="I4007" s="34">
        <v>3.63</v>
      </c>
      <c r="K4007" s="32">
        <v>37141</v>
      </c>
      <c r="L4007" s="33">
        <f t="shared" si="669"/>
        <v>9</v>
      </c>
      <c r="M4007" s="33">
        <f t="shared" si="670"/>
        <v>2001</v>
      </c>
      <c r="N4007" s="34">
        <v>27.99</v>
      </c>
      <c r="P4007" s="32">
        <v>37634</v>
      </c>
      <c r="Q4007" s="33">
        <f t="shared" si="671"/>
        <v>1</v>
      </c>
      <c r="R4007" s="33">
        <f t="shared" si="672"/>
        <v>2003</v>
      </c>
      <c r="S4007" s="34">
        <v>30.46</v>
      </c>
    </row>
    <row r="4008" spans="1:19">
      <c r="A4008" s="32">
        <v>39577</v>
      </c>
      <c r="B4008" s="33">
        <f t="shared" si="665"/>
        <v>5</v>
      </c>
      <c r="C4008" s="33">
        <f t="shared" si="666"/>
        <v>2008</v>
      </c>
      <c r="D4008" s="34">
        <v>1.7450000000000001</v>
      </c>
      <c r="F4008" s="32">
        <v>41233</v>
      </c>
      <c r="G4008" s="33">
        <f t="shared" si="667"/>
        <v>11</v>
      </c>
      <c r="H4008" s="33">
        <f t="shared" si="668"/>
        <v>2012</v>
      </c>
      <c r="I4008" s="34">
        <v>3.62</v>
      </c>
      <c r="K4008" s="32">
        <v>37144</v>
      </c>
      <c r="L4008" s="33">
        <f t="shared" si="669"/>
        <v>9</v>
      </c>
      <c r="M4008" s="33">
        <f t="shared" si="670"/>
        <v>2001</v>
      </c>
      <c r="N4008" s="34">
        <v>27.66</v>
      </c>
      <c r="P4008" s="32">
        <v>37635</v>
      </c>
      <c r="Q4008" s="33">
        <f t="shared" si="671"/>
        <v>1</v>
      </c>
      <c r="R4008" s="33">
        <f t="shared" si="672"/>
        <v>2003</v>
      </c>
      <c r="S4008" s="34">
        <v>31.36</v>
      </c>
    </row>
    <row r="4009" spans="1:19">
      <c r="A4009" s="32">
        <v>39580</v>
      </c>
      <c r="B4009" s="33">
        <f t="shared" si="665"/>
        <v>5</v>
      </c>
      <c r="C4009" s="33">
        <f t="shared" si="666"/>
        <v>2008</v>
      </c>
      <c r="D4009" s="34">
        <v>1.71</v>
      </c>
      <c r="F4009" s="32">
        <v>41234</v>
      </c>
      <c r="G4009" s="33">
        <f t="shared" si="667"/>
        <v>11</v>
      </c>
      <c r="H4009" s="33">
        <f t="shared" si="668"/>
        <v>2012</v>
      </c>
      <c r="I4009" s="34">
        <v>3.59</v>
      </c>
      <c r="K4009" s="32">
        <v>37145</v>
      </c>
      <c r="L4009" s="33">
        <f t="shared" si="669"/>
        <v>9</v>
      </c>
      <c r="M4009" s="33">
        <f t="shared" si="670"/>
        <v>2001</v>
      </c>
      <c r="N4009" s="34">
        <v>27.65</v>
      </c>
      <c r="P4009" s="32">
        <v>37636</v>
      </c>
      <c r="Q4009" s="33">
        <f t="shared" si="671"/>
        <v>1</v>
      </c>
      <c r="R4009" s="33">
        <f t="shared" si="672"/>
        <v>2003</v>
      </c>
      <c r="S4009" s="34">
        <v>31.73</v>
      </c>
    </row>
    <row r="4010" spans="1:19">
      <c r="A4010" s="32">
        <v>39581</v>
      </c>
      <c r="B4010" s="33">
        <f t="shared" si="665"/>
        <v>5</v>
      </c>
      <c r="C4010" s="33">
        <f t="shared" si="666"/>
        <v>2008</v>
      </c>
      <c r="D4010" s="34">
        <v>1.72</v>
      </c>
      <c r="F4010" s="32">
        <v>41236</v>
      </c>
      <c r="G4010" s="33">
        <f t="shared" si="667"/>
        <v>11</v>
      </c>
      <c r="H4010" s="33">
        <f t="shared" si="668"/>
        <v>2012</v>
      </c>
      <c r="I4010" s="34">
        <v>3.59</v>
      </c>
      <c r="K4010" s="32">
        <v>37146</v>
      </c>
      <c r="L4010" s="33">
        <f t="shared" si="669"/>
        <v>9</v>
      </c>
      <c r="M4010" s="33">
        <f t="shared" si="670"/>
        <v>2001</v>
      </c>
      <c r="N4010" s="34">
        <v>27.64</v>
      </c>
      <c r="P4010" s="32">
        <v>37637</v>
      </c>
      <c r="Q4010" s="33">
        <f t="shared" si="671"/>
        <v>1</v>
      </c>
      <c r="R4010" s="33">
        <f t="shared" si="672"/>
        <v>2003</v>
      </c>
      <c r="S4010" s="34">
        <v>32.29</v>
      </c>
    </row>
    <row r="4011" spans="1:19">
      <c r="A4011" s="32">
        <v>39582</v>
      </c>
      <c r="B4011" s="33">
        <f t="shared" si="665"/>
        <v>5</v>
      </c>
      <c r="C4011" s="33">
        <f t="shared" si="666"/>
        <v>2008</v>
      </c>
      <c r="D4011" s="34">
        <v>1.704</v>
      </c>
      <c r="F4011" s="32">
        <v>41239</v>
      </c>
      <c r="G4011" s="33">
        <f t="shared" si="667"/>
        <v>11</v>
      </c>
      <c r="H4011" s="33">
        <f t="shared" si="668"/>
        <v>2012</v>
      </c>
      <c r="I4011" s="34">
        <v>3.75</v>
      </c>
      <c r="K4011" s="32">
        <v>37147</v>
      </c>
      <c r="L4011" s="33">
        <f t="shared" si="669"/>
        <v>9</v>
      </c>
      <c r="M4011" s="33">
        <f t="shared" si="670"/>
        <v>2001</v>
      </c>
      <c r="N4011" s="34">
        <v>28.58</v>
      </c>
      <c r="P4011" s="32">
        <v>37638</v>
      </c>
      <c r="Q4011" s="33">
        <f t="shared" si="671"/>
        <v>1</v>
      </c>
      <c r="R4011" s="33">
        <f t="shared" si="672"/>
        <v>2003</v>
      </c>
      <c r="S4011" s="34">
        <v>31.57</v>
      </c>
    </row>
    <row r="4012" spans="1:19">
      <c r="A4012" s="32">
        <v>39583</v>
      </c>
      <c r="B4012" s="33">
        <f t="shared" si="665"/>
        <v>5</v>
      </c>
      <c r="C4012" s="33">
        <f t="shared" si="666"/>
        <v>2008</v>
      </c>
      <c r="D4012" s="34">
        <v>1.696</v>
      </c>
      <c r="F4012" s="32">
        <v>41240</v>
      </c>
      <c r="G4012" s="33">
        <f t="shared" si="667"/>
        <v>11</v>
      </c>
      <c r="H4012" s="33">
        <f t="shared" si="668"/>
        <v>2012</v>
      </c>
      <c r="I4012" s="34">
        <v>3.77</v>
      </c>
      <c r="K4012" s="32">
        <v>37148</v>
      </c>
      <c r="L4012" s="33">
        <f t="shared" si="669"/>
        <v>9</v>
      </c>
      <c r="M4012" s="33">
        <f t="shared" si="670"/>
        <v>2001</v>
      </c>
      <c r="N4012" s="34">
        <v>29.59</v>
      </c>
      <c r="P4012" s="32">
        <v>37641</v>
      </c>
      <c r="Q4012" s="33">
        <f t="shared" si="671"/>
        <v>1</v>
      </c>
      <c r="R4012" s="33">
        <f t="shared" si="672"/>
        <v>2003</v>
      </c>
      <c r="S4012" s="34">
        <v>32.229999999999997</v>
      </c>
    </row>
    <row r="4013" spans="1:19">
      <c r="A4013" s="32">
        <v>39584</v>
      </c>
      <c r="B4013" s="33">
        <f t="shared" si="665"/>
        <v>5</v>
      </c>
      <c r="C4013" s="33">
        <f t="shared" si="666"/>
        <v>2008</v>
      </c>
      <c r="D4013" s="34">
        <v>1.7270000000000001</v>
      </c>
      <c r="F4013" s="32">
        <v>41241</v>
      </c>
      <c r="G4013" s="33">
        <f t="shared" si="667"/>
        <v>11</v>
      </c>
      <c r="H4013" s="33">
        <f t="shared" si="668"/>
        <v>2012</v>
      </c>
      <c r="I4013" s="34">
        <v>3.71</v>
      </c>
      <c r="K4013" s="32">
        <v>37151</v>
      </c>
      <c r="L4013" s="33">
        <f t="shared" si="669"/>
        <v>9</v>
      </c>
      <c r="M4013" s="33">
        <f t="shared" si="670"/>
        <v>2001</v>
      </c>
      <c r="N4013" s="34">
        <v>28.84</v>
      </c>
      <c r="P4013" s="32">
        <v>37642</v>
      </c>
      <c r="Q4013" s="33">
        <f t="shared" si="671"/>
        <v>1</v>
      </c>
      <c r="R4013" s="33">
        <f t="shared" si="672"/>
        <v>2003</v>
      </c>
      <c r="S4013" s="34">
        <v>31.72</v>
      </c>
    </row>
    <row r="4014" spans="1:19">
      <c r="A4014" s="32">
        <v>39587</v>
      </c>
      <c r="B4014" s="33">
        <f t="shared" si="665"/>
        <v>5</v>
      </c>
      <c r="C4014" s="33">
        <f t="shared" si="666"/>
        <v>2008</v>
      </c>
      <c r="D4014" s="34">
        <v>1.7230000000000001</v>
      </c>
      <c r="F4014" s="32">
        <v>41242</v>
      </c>
      <c r="G4014" s="33">
        <f t="shared" si="667"/>
        <v>11</v>
      </c>
      <c r="H4014" s="33">
        <f t="shared" si="668"/>
        <v>2012</v>
      </c>
      <c r="I4014" s="34">
        <v>3.61</v>
      </c>
      <c r="K4014" s="32">
        <v>37152</v>
      </c>
      <c r="L4014" s="33">
        <f t="shared" si="669"/>
        <v>9</v>
      </c>
      <c r="M4014" s="33">
        <f t="shared" si="670"/>
        <v>2001</v>
      </c>
      <c r="N4014" s="34">
        <v>27.81</v>
      </c>
      <c r="P4014" s="32">
        <v>37643</v>
      </c>
      <c r="Q4014" s="33">
        <f t="shared" si="671"/>
        <v>1</v>
      </c>
      <c r="R4014" s="33">
        <f t="shared" si="672"/>
        <v>2003</v>
      </c>
      <c r="S4014" s="34">
        <v>32.07</v>
      </c>
    </row>
    <row r="4015" spans="1:19">
      <c r="A4015" s="32">
        <v>39588</v>
      </c>
      <c r="B4015" s="33">
        <f t="shared" si="665"/>
        <v>5</v>
      </c>
      <c r="C4015" s="33">
        <f t="shared" si="666"/>
        <v>2008</v>
      </c>
      <c r="D4015" s="34">
        <v>1.726</v>
      </c>
      <c r="F4015" s="32">
        <v>41243</v>
      </c>
      <c r="G4015" s="33">
        <f t="shared" si="667"/>
        <v>11</v>
      </c>
      <c r="H4015" s="33">
        <f t="shared" si="668"/>
        <v>2012</v>
      </c>
      <c r="I4015" s="34">
        <v>3.46</v>
      </c>
      <c r="K4015" s="32">
        <v>37153</v>
      </c>
      <c r="L4015" s="33">
        <f t="shared" si="669"/>
        <v>9</v>
      </c>
      <c r="M4015" s="33">
        <f t="shared" si="670"/>
        <v>2001</v>
      </c>
      <c r="N4015" s="34">
        <v>26.73</v>
      </c>
      <c r="P4015" s="32">
        <v>37644</v>
      </c>
      <c r="Q4015" s="33">
        <f t="shared" si="671"/>
        <v>1</v>
      </c>
      <c r="R4015" s="33">
        <f t="shared" si="672"/>
        <v>2003</v>
      </c>
      <c r="S4015" s="34">
        <v>31.4</v>
      </c>
    </row>
    <row r="4016" spans="1:19">
      <c r="A4016" s="32">
        <v>39589</v>
      </c>
      <c r="B4016" s="33">
        <f t="shared" si="665"/>
        <v>5</v>
      </c>
      <c r="C4016" s="33">
        <f t="shared" si="666"/>
        <v>2008</v>
      </c>
      <c r="D4016" s="34">
        <v>1.744</v>
      </c>
      <c r="F4016" s="32">
        <v>41246</v>
      </c>
      <c r="G4016" s="33">
        <f t="shared" si="667"/>
        <v>12</v>
      </c>
      <c r="H4016" s="33">
        <f t="shared" si="668"/>
        <v>2012</v>
      </c>
      <c r="I4016" s="34">
        <v>3.44</v>
      </c>
      <c r="K4016" s="32">
        <v>37154</v>
      </c>
      <c r="L4016" s="33">
        <f t="shared" si="669"/>
        <v>9</v>
      </c>
      <c r="M4016" s="33">
        <f t="shared" si="670"/>
        <v>2001</v>
      </c>
      <c r="N4016" s="34">
        <v>26.6</v>
      </c>
      <c r="P4016" s="32">
        <v>37645</v>
      </c>
      <c r="Q4016" s="33">
        <f t="shared" si="671"/>
        <v>1</v>
      </c>
      <c r="R4016" s="33">
        <f t="shared" si="672"/>
        <v>2003</v>
      </c>
      <c r="S4016" s="34">
        <v>31.62</v>
      </c>
    </row>
    <row r="4017" spans="1:19">
      <c r="A4017" s="32">
        <v>39590</v>
      </c>
      <c r="B4017" s="33">
        <f t="shared" si="665"/>
        <v>5</v>
      </c>
      <c r="C4017" s="33">
        <f t="shared" si="666"/>
        <v>2008</v>
      </c>
      <c r="D4017" s="34">
        <v>1.7250000000000001</v>
      </c>
      <c r="F4017" s="32">
        <v>41247</v>
      </c>
      <c r="G4017" s="33">
        <f t="shared" si="667"/>
        <v>12</v>
      </c>
      <c r="H4017" s="33">
        <f t="shared" si="668"/>
        <v>2012</v>
      </c>
      <c r="I4017" s="34">
        <v>3.38</v>
      </c>
      <c r="K4017" s="32">
        <v>37155</v>
      </c>
      <c r="L4017" s="33">
        <f t="shared" si="669"/>
        <v>9</v>
      </c>
      <c r="M4017" s="33">
        <f t="shared" si="670"/>
        <v>2001</v>
      </c>
      <c r="N4017" s="34">
        <v>25.46</v>
      </c>
      <c r="P4017" s="32">
        <v>37648</v>
      </c>
      <c r="Q4017" s="33">
        <f t="shared" si="671"/>
        <v>1</v>
      </c>
      <c r="R4017" s="33">
        <f t="shared" si="672"/>
        <v>2003</v>
      </c>
      <c r="S4017" s="34">
        <v>31.02</v>
      </c>
    </row>
    <row r="4018" spans="1:19">
      <c r="A4018" s="32">
        <v>39591</v>
      </c>
      <c r="B4018" s="33">
        <f t="shared" si="665"/>
        <v>5</v>
      </c>
      <c r="C4018" s="33">
        <f t="shared" si="666"/>
        <v>2008</v>
      </c>
      <c r="D4018" s="34">
        <v>1.7350000000000001</v>
      </c>
      <c r="F4018" s="32">
        <v>41248</v>
      </c>
      <c r="G4018" s="33">
        <f t="shared" si="667"/>
        <v>12</v>
      </c>
      <c r="H4018" s="33">
        <f t="shared" si="668"/>
        <v>2012</v>
      </c>
      <c r="I4018" s="34">
        <v>3.41</v>
      </c>
      <c r="K4018" s="32">
        <v>37158</v>
      </c>
      <c r="L4018" s="33">
        <f t="shared" si="669"/>
        <v>9</v>
      </c>
      <c r="M4018" s="33">
        <f t="shared" si="670"/>
        <v>2001</v>
      </c>
      <c r="N4018" s="34">
        <v>21.46</v>
      </c>
      <c r="P4018" s="32">
        <v>37649</v>
      </c>
      <c r="Q4018" s="33">
        <f t="shared" si="671"/>
        <v>1</v>
      </c>
      <c r="R4018" s="33">
        <f t="shared" si="672"/>
        <v>2003</v>
      </c>
      <c r="S4018" s="34">
        <v>30.73</v>
      </c>
    </row>
    <row r="4019" spans="1:19">
      <c r="A4019" s="32">
        <v>39595</v>
      </c>
      <c r="B4019" s="33">
        <f t="shared" si="665"/>
        <v>5</v>
      </c>
      <c r="C4019" s="33">
        <f t="shared" si="666"/>
        <v>2008</v>
      </c>
      <c r="D4019" s="34">
        <v>1.7210000000000001</v>
      </c>
      <c r="F4019" s="32">
        <v>41249</v>
      </c>
      <c r="G4019" s="33">
        <f t="shared" si="667"/>
        <v>12</v>
      </c>
      <c r="H4019" s="33">
        <f t="shared" si="668"/>
        <v>2012</v>
      </c>
      <c r="I4019" s="34">
        <v>3.48</v>
      </c>
      <c r="K4019" s="32">
        <v>37159</v>
      </c>
      <c r="L4019" s="33">
        <f t="shared" si="669"/>
        <v>9</v>
      </c>
      <c r="M4019" s="33">
        <f t="shared" si="670"/>
        <v>2001</v>
      </c>
      <c r="N4019" s="34">
        <v>21.63</v>
      </c>
      <c r="P4019" s="32">
        <v>37650</v>
      </c>
      <c r="Q4019" s="33">
        <f t="shared" si="671"/>
        <v>1</v>
      </c>
      <c r="R4019" s="33">
        <f t="shared" si="672"/>
        <v>2003</v>
      </c>
      <c r="S4019" s="34">
        <v>31.26</v>
      </c>
    </row>
    <row r="4020" spans="1:19">
      <c r="A4020" s="32">
        <v>39596</v>
      </c>
      <c r="B4020" s="33">
        <f t="shared" si="665"/>
        <v>5</v>
      </c>
      <c r="C4020" s="33">
        <f t="shared" si="666"/>
        <v>2008</v>
      </c>
      <c r="D4020" s="34">
        <v>1.7130000000000001</v>
      </c>
      <c r="F4020" s="32">
        <v>41250</v>
      </c>
      <c r="G4020" s="33">
        <f t="shared" si="667"/>
        <v>12</v>
      </c>
      <c r="H4020" s="33">
        <f t="shared" si="668"/>
        <v>2012</v>
      </c>
      <c r="I4020" s="34">
        <v>3.33</v>
      </c>
      <c r="K4020" s="32">
        <v>37160</v>
      </c>
      <c r="L4020" s="33">
        <f t="shared" si="669"/>
        <v>9</v>
      </c>
      <c r="M4020" s="33">
        <f t="shared" si="670"/>
        <v>2001</v>
      </c>
      <c r="N4020" s="34">
        <v>22.4</v>
      </c>
      <c r="P4020" s="32">
        <v>37651</v>
      </c>
      <c r="Q4020" s="33">
        <f t="shared" si="671"/>
        <v>1</v>
      </c>
      <c r="R4020" s="33">
        <f t="shared" si="672"/>
        <v>2003</v>
      </c>
      <c r="S4020" s="34">
        <v>31.42</v>
      </c>
    </row>
    <row r="4021" spans="1:19">
      <c r="A4021" s="32">
        <v>39597</v>
      </c>
      <c r="B4021" s="33">
        <f t="shared" si="665"/>
        <v>5</v>
      </c>
      <c r="C4021" s="33">
        <f t="shared" si="666"/>
        <v>2008</v>
      </c>
      <c r="D4021" s="34">
        <v>1.6879999999999999</v>
      </c>
      <c r="F4021" s="32">
        <v>41253</v>
      </c>
      <c r="G4021" s="33">
        <f t="shared" si="667"/>
        <v>12</v>
      </c>
      <c r="H4021" s="33">
        <f t="shared" si="668"/>
        <v>2012</v>
      </c>
      <c r="I4021" s="34">
        <v>3.35</v>
      </c>
      <c r="K4021" s="32">
        <v>37161</v>
      </c>
      <c r="L4021" s="33">
        <f t="shared" si="669"/>
        <v>9</v>
      </c>
      <c r="M4021" s="33">
        <f t="shared" si="670"/>
        <v>2001</v>
      </c>
      <c r="N4021" s="34">
        <v>22.8</v>
      </c>
      <c r="P4021" s="32">
        <v>37652</v>
      </c>
      <c r="Q4021" s="33">
        <f t="shared" si="671"/>
        <v>1</v>
      </c>
      <c r="R4021" s="33">
        <f t="shared" si="672"/>
        <v>2003</v>
      </c>
      <c r="S4021" s="34">
        <v>31.57</v>
      </c>
    </row>
    <row r="4022" spans="1:19">
      <c r="A4022" s="32">
        <v>39598</v>
      </c>
      <c r="B4022" s="33">
        <f t="shared" si="665"/>
        <v>5</v>
      </c>
      <c r="C4022" s="33">
        <f t="shared" si="666"/>
        <v>2008</v>
      </c>
      <c r="D4022" s="34">
        <v>1.69</v>
      </c>
      <c r="F4022" s="32">
        <v>41254</v>
      </c>
      <c r="G4022" s="33">
        <f t="shared" si="667"/>
        <v>12</v>
      </c>
      <c r="H4022" s="33">
        <f t="shared" si="668"/>
        <v>2012</v>
      </c>
      <c r="I4022" s="34">
        <v>3.39</v>
      </c>
      <c r="K4022" s="32">
        <v>37162</v>
      </c>
      <c r="L4022" s="33">
        <f t="shared" si="669"/>
        <v>9</v>
      </c>
      <c r="M4022" s="33">
        <f t="shared" si="670"/>
        <v>2001</v>
      </c>
      <c r="N4022" s="34">
        <v>23.44</v>
      </c>
      <c r="P4022" s="32">
        <v>37655</v>
      </c>
      <c r="Q4022" s="33">
        <f t="shared" si="671"/>
        <v>2</v>
      </c>
      <c r="R4022" s="33">
        <f t="shared" si="672"/>
        <v>2003</v>
      </c>
      <c r="S4022" s="34">
        <v>30.95</v>
      </c>
    </row>
    <row r="4023" spans="1:19">
      <c r="A4023" s="32">
        <v>39601</v>
      </c>
      <c r="B4023" s="33">
        <f t="shared" si="665"/>
        <v>6</v>
      </c>
      <c r="C4023" s="33">
        <f t="shared" si="666"/>
        <v>2008</v>
      </c>
      <c r="D4023" s="34">
        <v>1.694</v>
      </c>
      <c r="F4023" s="32">
        <v>41255</v>
      </c>
      <c r="G4023" s="33">
        <f t="shared" si="667"/>
        <v>12</v>
      </c>
      <c r="H4023" s="33">
        <f t="shared" si="668"/>
        <v>2012</v>
      </c>
      <c r="I4023" s="34">
        <v>3.33</v>
      </c>
      <c r="K4023" s="32">
        <v>37165</v>
      </c>
      <c r="L4023" s="33">
        <f t="shared" si="669"/>
        <v>10</v>
      </c>
      <c r="M4023" s="33">
        <f t="shared" si="670"/>
        <v>2001</v>
      </c>
      <c r="N4023" s="34">
        <v>23.12</v>
      </c>
      <c r="P4023" s="32">
        <v>37656</v>
      </c>
      <c r="Q4023" s="33">
        <f t="shared" si="671"/>
        <v>2</v>
      </c>
      <c r="R4023" s="33">
        <f t="shared" si="672"/>
        <v>2003</v>
      </c>
      <c r="S4023" s="34">
        <v>31.13</v>
      </c>
    </row>
    <row r="4024" spans="1:19">
      <c r="A4024" s="32">
        <v>39602</v>
      </c>
      <c r="B4024" s="33">
        <f t="shared" si="665"/>
        <v>6</v>
      </c>
      <c r="C4024" s="33">
        <f t="shared" si="666"/>
        <v>2008</v>
      </c>
      <c r="D4024" s="34">
        <v>1.6859999999999999</v>
      </c>
      <c r="F4024" s="32">
        <v>41256</v>
      </c>
      <c r="G4024" s="33">
        <f t="shared" si="667"/>
        <v>12</v>
      </c>
      <c r="H4024" s="33">
        <f t="shared" si="668"/>
        <v>2012</v>
      </c>
      <c r="I4024" s="34">
        <v>3.27</v>
      </c>
      <c r="K4024" s="32">
        <v>37166</v>
      </c>
      <c r="L4024" s="33">
        <f t="shared" si="669"/>
        <v>10</v>
      </c>
      <c r="M4024" s="33">
        <f t="shared" si="670"/>
        <v>2001</v>
      </c>
      <c r="N4024" s="34">
        <v>22.7</v>
      </c>
      <c r="P4024" s="32">
        <v>37657</v>
      </c>
      <c r="Q4024" s="33">
        <f t="shared" si="671"/>
        <v>2</v>
      </c>
      <c r="R4024" s="33">
        <f t="shared" si="672"/>
        <v>2003</v>
      </c>
      <c r="S4024" s="34">
        <v>31.77</v>
      </c>
    </row>
    <row r="4025" spans="1:19">
      <c r="A4025" s="32">
        <v>39603</v>
      </c>
      <c r="B4025" s="33">
        <f t="shared" si="665"/>
        <v>6</v>
      </c>
      <c r="C4025" s="33">
        <f t="shared" si="666"/>
        <v>2008</v>
      </c>
      <c r="D4025" s="34">
        <v>1.6839999999999999</v>
      </c>
      <c r="F4025" s="32">
        <v>41257</v>
      </c>
      <c r="G4025" s="33">
        <f t="shared" si="667"/>
        <v>12</v>
      </c>
      <c r="H4025" s="33">
        <f t="shared" si="668"/>
        <v>2012</v>
      </c>
      <c r="I4025" s="34">
        <v>3.15</v>
      </c>
      <c r="K4025" s="32">
        <v>37167</v>
      </c>
      <c r="L4025" s="33">
        <f t="shared" si="669"/>
        <v>10</v>
      </c>
      <c r="M4025" s="33">
        <f t="shared" si="670"/>
        <v>2001</v>
      </c>
      <c r="N4025" s="34">
        <v>22.17</v>
      </c>
      <c r="P4025" s="32">
        <v>37658</v>
      </c>
      <c r="Q4025" s="33">
        <f t="shared" si="671"/>
        <v>2</v>
      </c>
      <c r="R4025" s="33">
        <f t="shared" si="672"/>
        <v>2003</v>
      </c>
      <c r="S4025" s="34">
        <v>31.81</v>
      </c>
    </row>
    <row r="4026" spans="1:19">
      <c r="A4026" s="32">
        <v>39604</v>
      </c>
      <c r="B4026" s="33">
        <f t="shared" si="665"/>
        <v>6</v>
      </c>
      <c r="C4026" s="33">
        <f t="shared" si="666"/>
        <v>2008</v>
      </c>
      <c r="D4026" s="34">
        <v>1.7050000000000001</v>
      </c>
      <c r="F4026" s="32">
        <v>41260</v>
      </c>
      <c r="G4026" s="33">
        <f t="shared" si="667"/>
        <v>12</v>
      </c>
      <c r="H4026" s="33">
        <f t="shared" si="668"/>
        <v>2012</v>
      </c>
      <c r="I4026" s="34">
        <v>3.2</v>
      </c>
      <c r="K4026" s="32">
        <v>37168</v>
      </c>
      <c r="L4026" s="33">
        <f t="shared" si="669"/>
        <v>10</v>
      </c>
      <c r="M4026" s="33">
        <f t="shared" si="670"/>
        <v>2001</v>
      </c>
      <c r="N4026" s="34">
        <v>22.7</v>
      </c>
      <c r="P4026" s="32">
        <v>37659</v>
      </c>
      <c r="Q4026" s="33">
        <f t="shared" si="671"/>
        <v>2</v>
      </c>
      <c r="R4026" s="33">
        <f t="shared" si="672"/>
        <v>2003</v>
      </c>
      <c r="S4026" s="34">
        <v>32.229999999999997</v>
      </c>
    </row>
    <row r="4027" spans="1:19">
      <c r="A4027" s="32">
        <v>39605</v>
      </c>
      <c r="B4027" s="33">
        <f t="shared" si="665"/>
        <v>6</v>
      </c>
      <c r="C4027" s="33">
        <f t="shared" si="666"/>
        <v>2008</v>
      </c>
      <c r="D4027" s="34">
        <v>1.7829999999999999</v>
      </c>
      <c r="F4027" s="32">
        <v>41261</v>
      </c>
      <c r="G4027" s="33">
        <f t="shared" si="667"/>
        <v>12</v>
      </c>
      <c r="H4027" s="33">
        <f t="shared" si="668"/>
        <v>2012</v>
      </c>
      <c r="I4027" s="34">
        <v>3.29</v>
      </c>
      <c r="K4027" s="32">
        <v>37169</v>
      </c>
      <c r="L4027" s="33">
        <f t="shared" si="669"/>
        <v>10</v>
      </c>
      <c r="M4027" s="33">
        <f t="shared" si="670"/>
        <v>2001</v>
      </c>
      <c r="N4027" s="34">
        <v>22.32</v>
      </c>
      <c r="P4027" s="32">
        <v>37662</v>
      </c>
      <c r="Q4027" s="33">
        <f t="shared" si="671"/>
        <v>2</v>
      </c>
      <c r="R4027" s="33">
        <f t="shared" si="672"/>
        <v>2003</v>
      </c>
      <c r="S4027" s="34">
        <v>32.47</v>
      </c>
    </row>
    <row r="4028" spans="1:19">
      <c r="A4028" s="32">
        <v>39608</v>
      </c>
      <c r="B4028" s="33">
        <f t="shared" si="665"/>
        <v>6</v>
      </c>
      <c r="C4028" s="33">
        <f t="shared" si="666"/>
        <v>2008</v>
      </c>
      <c r="D4028" s="34">
        <v>1.786</v>
      </c>
      <c r="F4028" s="32">
        <v>41262</v>
      </c>
      <c r="G4028" s="33">
        <f t="shared" si="667"/>
        <v>12</v>
      </c>
      <c r="H4028" s="33">
        <f t="shared" si="668"/>
        <v>2012</v>
      </c>
      <c r="I4028" s="34">
        <v>3.25</v>
      </c>
      <c r="K4028" s="32">
        <v>37172</v>
      </c>
      <c r="L4028" s="33">
        <f t="shared" si="669"/>
        <v>10</v>
      </c>
      <c r="M4028" s="33">
        <f t="shared" si="670"/>
        <v>2001</v>
      </c>
      <c r="N4028" s="34">
        <v>22.25</v>
      </c>
      <c r="P4028" s="32">
        <v>37663</v>
      </c>
      <c r="Q4028" s="33">
        <f t="shared" si="671"/>
        <v>2</v>
      </c>
      <c r="R4028" s="33">
        <f t="shared" si="672"/>
        <v>2003</v>
      </c>
      <c r="S4028" s="34">
        <v>32.51</v>
      </c>
    </row>
    <row r="4029" spans="1:19">
      <c r="A4029" s="32">
        <v>39609</v>
      </c>
      <c r="B4029" s="33">
        <f t="shared" si="665"/>
        <v>6</v>
      </c>
      <c r="C4029" s="33">
        <f t="shared" si="666"/>
        <v>2008</v>
      </c>
      <c r="D4029" s="34">
        <v>1.7749999999999999</v>
      </c>
      <c r="F4029" s="32">
        <v>41263</v>
      </c>
      <c r="G4029" s="33">
        <f t="shared" si="667"/>
        <v>12</v>
      </c>
      <c r="H4029" s="33">
        <f t="shared" si="668"/>
        <v>2012</v>
      </c>
      <c r="I4029" s="34">
        <v>3.35</v>
      </c>
      <c r="K4029" s="32">
        <v>37173</v>
      </c>
      <c r="L4029" s="33">
        <f t="shared" si="669"/>
        <v>10</v>
      </c>
      <c r="M4029" s="33">
        <f t="shared" si="670"/>
        <v>2001</v>
      </c>
      <c r="N4029" s="34">
        <v>22.55</v>
      </c>
      <c r="P4029" s="32">
        <v>37664</v>
      </c>
      <c r="Q4029" s="33">
        <f t="shared" si="671"/>
        <v>2</v>
      </c>
      <c r="R4029" s="33">
        <f t="shared" si="672"/>
        <v>2003</v>
      </c>
      <c r="S4029" s="34">
        <v>32.46</v>
      </c>
    </row>
    <row r="4030" spans="1:19">
      <c r="A4030" s="32">
        <v>39610</v>
      </c>
      <c r="B4030" s="33">
        <f t="shared" si="665"/>
        <v>6</v>
      </c>
      <c r="C4030" s="33">
        <f t="shared" si="666"/>
        <v>2008</v>
      </c>
      <c r="D4030" s="34">
        <v>1.821</v>
      </c>
      <c r="F4030" s="32">
        <v>41264</v>
      </c>
      <c r="G4030" s="33">
        <f t="shared" si="667"/>
        <v>12</v>
      </c>
      <c r="H4030" s="33">
        <f t="shared" si="668"/>
        <v>2012</v>
      </c>
      <c r="I4030" s="34">
        <v>3.42</v>
      </c>
      <c r="K4030" s="32">
        <v>37174</v>
      </c>
      <c r="L4030" s="33">
        <f t="shared" si="669"/>
        <v>10</v>
      </c>
      <c r="M4030" s="33">
        <f t="shared" si="670"/>
        <v>2001</v>
      </c>
      <c r="N4030" s="34">
        <v>22.51</v>
      </c>
      <c r="P4030" s="32">
        <v>37665</v>
      </c>
      <c r="Q4030" s="33">
        <f t="shared" si="671"/>
        <v>2</v>
      </c>
      <c r="R4030" s="33">
        <f t="shared" si="672"/>
        <v>2003</v>
      </c>
      <c r="S4030" s="34">
        <v>33.229999999999997</v>
      </c>
    </row>
    <row r="4031" spans="1:19">
      <c r="A4031" s="32">
        <v>39611</v>
      </c>
      <c r="B4031" s="33">
        <f t="shared" si="665"/>
        <v>6</v>
      </c>
      <c r="C4031" s="33">
        <f t="shared" si="666"/>
        <v>2008</v>
      </c>
      <c r="D4031" s="34">
        <v>1.825</v>
      </c>
      <c r="F4031" s="32">
        <v>41267</v>
      </c>
      <c r="G4031" s="33">
        <f t="shared" si="667"/>
        <v>12</v>
      </c>
      <c r="H4031" s="33">
        <f t="shared" si="668"/>
        <v>2012</v>
      </c>
      <c r="I4031" s="34">
        <v>3.3</v>
      </c>
      <c r="K4031" s="32">
        <v>37175</v>
      </c>
      <c r="L4031" s="33">
        <f t="shared" si="669"/>
        <v>10</v>
      </c>
      <c r="M4031" s="33">
        <f t="shared" si="670"/>
        <v>2001</v>
      </c>
      <c r="N4031" s="34">
        <v>23.49</v>
      </c>
      <c r="P4031" s="32">
        <v>37666</v>
      </c>
      <c r="Q4031" s="33">
        <f t="shared" si="671"/>
        <v>2</v>
      </c>
      <c r="R4031" s="33">
        <f t="shared" si="672"/>
        <v>2003</v>
      </c>
      <c r="S4031" s="34">
        <v>33.26</v>
      </c>
    </row>
    <row r="4032" spans="1:19">
      <c r="A4032" s="32">
        <v>39612</v>
      </c>
      <c r="B4032" s="33">
        <f t="shared" si="665"/>
        <v>6</v>
      </c>
      <c r="C4032" s="33">
        <f t="shared" si="666"/>
        <v>2008</v>
      </c>
      <c r="D4032" s="34">
        <v>1.821</v>
      </c>
      <c r="F4032" s="32">
        <v>41269</v>
      </c>
      <c r="G4032" s="33">
        <f t="shared" si="667"/>
        <v>12</v>
      </c>
      <c r="H4032" s="33">
        <f t="shared" si="668"/>
        <v>2012</v>
      </c>
      <c r="I4032" s="34">
        <v>3.35</v>
      </c>
      <c r="K4032" s="32">
        <v>37176</v>
      </c>
      <c r="L4032" s="33">
        <f t="shared" si="669"/>
        <v>10</v>
      </c>
      <c r="M4032" s="33">
        <f t="shared" si="670"/>
        <v>2001</v>
      </c>
      <c r="N4032" s="34">
        <v>22.49</v>
      </c>
      <c r="P4032" s="32">
        <v>37669</v>
      </c>
      <c r="Q4032" s="33">
        <f t="shared" si="671"/>
        <v>2</v>
      </c>
      <c r="R4032" s="33">
        <f t="shared" si="672"/>
        <v>2003</v>
      </c>
      <c r="S4032" s="34">
        <v>33.06</v>
      </c>
    </row>
    <row r="4033" spans="1:19">
      <c r="A4033" s="32">
        <v>39615</v>
      </c>
      <c r="B4033" s="33">
        <f t="shared" si="665"/>
        <v>6</v>
      </c>
      <c r="C4033" s="33">
        <f t="shared" si="666"/>
        <v>2008</v>
      </c>
      <c r="D4033" s="34">
        <v>1.8340000000000001</v>
      </c>
      <c r="F4033" s="32">
        <v>41270</v>
      </c>
      <c r="G4033" s="33">
        <f t="shared" si="667"/>
        <v>12</v>
      </c>
      <c r="H4033" s="33">
        <f t="shared" si="668"/>
        <v>2012</v>
      </c>
      <c r="I4033" s="34">
        <v>3.31</v>
      </c>
      <c r="K4033" s="32">
        <v>37179</v>
      </c>
      <c r="L4033" s="33">
        <f t="shared" si="669"/>
        <v>10</v>
      </c>
      <c r="M4033" s="33">
        <f t="shared" si="670"/>
        <v>2001</v>
      </c>
      <c r="N4033" s="34">
        <v>22.37</v>
      </c>
      <c r="P4033" s="32">
        <v>37670</v>
      </c>
      <c r="Q4033" s="33">
        <f t="shared" si="671"/>
        <v>2</v>
      </c>
      <c r="R4033" s="33">
        <f t="shared" si="672"/>
        <v>2003</v>
      </c>
      <c r="S4033" s="34">
        <v>33.26</v>
      </c>
    </row>
    <row r="4034" spans="1:19">
      <c r="A4034" s="32">
        <v>39616</v>
      </c>
      <c r="B4034" s="33">
        <f t="shared" si="665"/>
        <v>6</v>
      </c>
      <c r="C4034" s="33">
        <f t="shared" si="666"/>
        <v>2008</v>
      </c>
      <c r="D4034" s="34">
        <v>1.821</v>
      </c>
      <c r="F4034" s="32">
        <v>41271</v>
      </c>
      <c r="G4034" s="33">
        <f t="shared" si="667"/>
        <v>12</v>
      </c>
      <c r="H4034" s="33">
        <f t="shared" si="668"/>
        <v>2012</v>
      </c>
      <c r="I4034" s="34">
        <v>3.4</v>
      </c>
      <c r="K4034" s="32">
        <v>37180</v>
      </c>
      <c r="L4034" s="33">
        <f t="shared" si="669"/>
        <v>10</v>
      </c>
      <c r="M4034" s="33">
        <f t="shared" si="670"/>
        <v>2001</v>
      </c>
      <c r="N4034" s="34">
        <v>22.01</v>
      </c>
      <c r="P4034" s="32">
        <v>37671</v>
      </c>
      <c r="Q4034" s="33">
        <f t="shared" si="671"/>
        <v>2</v>
      </c>
      <c r="R4034" s="33">
        <f t="shared" si="672"/>
        <v>2003</v>
      </c>
      <c r="S4034" s="34">
        <v>33.159999999999997</v>
      </c>
    </row>
    <row r="4035" spans="1:19">
      <c r="A4035" s="32">
        <v>39617</v>
      </c>
      <c r="B4035" s="33">
        <f t="shared" si="665"/>
        <v>6</v>
      </c>
      <c r="C4035" s="33">
        <f t="shared" si="666"/>
        <v>2008</v>
      </c>
      <c r="D4035" s="34">
        <v>1.8560000000000001</v>
      </c>
      <c r="F4035" s="32">
        <v>41274</v>
      </c>
      <c r="G4035" s="33">
        <f t="shared" si="667"/>
        <v>12</v>
      </c>
      <c r="H4035" s="33">
        <f t="shared" si="668"/>
        <v>2012</v>
      </c>
      <c r="I4035" s="34">
        <v>3.43</v>
      </c>
      <c r="K4035" s="32">
        <v>37181</v>
      </c>
      <c r="L4035" s="33">
        <f t="shared" si="669"/>
        <v>10</v>
      </c>
      <c r="M4035" s="33">
        <f t="shared" si="670"/>
        <v>2001</v>
      </c>
      <c r="N4035" s="34">
        <v>21.89</v>
      </c>
      <c r="P4035" s="32">
        <v>37672</v>
      </c>
      <c r="Q4035" s="33">
        <f t="shared" si="671"/>
        <v>2</v>
      </c>
      <c r="R4035" s="33">
        <f t="shared" si="672"/>
        <v>2003</v>
      </c>
      <c r="S4035" s="34">
        <v>32.76</v>
      </c>
    </row>
    <row r="4036" spans="1:19">
      <c r="A4036" s="32">
        <v>39618</v>
      </c>
      <c r="B4036" s="33">
        <f t="shared" si="665"/>
        <v>6</v>
      </c>
      <c r="C4036" s="33">
        <f t="shared" si="666"/>
        <v>2008</v>
      </c>
      <c r="D4036" s="34">
        <v>1.845</v>
      </c>
      <c r="F4036" s="32">
        <v>41276</v>
      </c>
      <c r="G4036" s="33">
        <f t="shared" si="667"/>
        <v>1</v>
      </c>
      <c r="H4036" s="33">
        <f t="shared" si="668"/>
        <v>2013</v>
      </c>
      <c r="I4036" s="34">
        <v>3.3</v>
      </c>
      <c r="K4036" s="32">
        <v>37182</v>
      </c>
      <c r="L4036" s="33">
        <f t="shared" si="669"/>
        <v>10</v>
      </c>
      <c r="M4036" s="33">
        <f t="shared" si="670"/>
        <v>2001</v>
      </c>
      <c r="N4036" s="34">
        <v>21.33</v>
      </c>
      <c r="P4036" s="32">
        <v>37673</v>
      </c>
      <c r="Q4036" s="33">
        <f t="shared" si="671"/>
        <v>2</v>
      </c>
      <c r="R4036" s="33">
        <f t="shared" si="672"/>
        <v>2003</v>
      </c>
      <c r="S4036" s="34">
        <v>32.76</v>
      </c>
    </row>
    <row r="4037" spans="1:19">
      <c r="A4037" s="32">
        <v>39619</v>
      </c>
      <c r="B4037" s="33">
        <f t="shared" si="665"/>
        <v>6</v>
      </c>
      <c r="C4037" s="33">
        <f t="shared" si="666"/>
        <v>2008</v>
      </c>
      <c r="D4037" s="34">
        <v>1.863</v>
      </c>
      <c r="F4037" s="32">
        <v>41277</v>
      </c>
      <c r="G4037" s="33">
        <f t="shared" si="667"/>
        <v>1</v>
      </c>
      <c r="H4037" s="33">
        <f t="shared" si="668"/>
        <v>2013</v>
      </c>
      <c r="I4037" s="34">
        <v>3.19</v>
      </c>
      <c r="K4037" s="32">
        <v>37183</v>
      </c>
      <c r="L4037" s="33">
        <f t="shared" si="669"/>
        <v>10</v>
      </c>
      <c r="M4037" s="33">
        <f t="shared" si="670"/>
        <v>2001</v>
      </c>
      <c r="N4037" s="34">
        <v>21.99</v>
      </c>
      <c r="P4037" s="32">
        <v>37676</v>
      </c>
      <c r="Q4037" s="33">
        <f t="shared" si="671"/>
        <v>2</v>
      </c>
      <c r="R4037" s="33">
        <f t="shared" si="672"/>
        <v>2003</v>
      </c>
      <c r="S4037" s="34">
        <v>33.409999999999997</v>
      </c>
    </row>
    <row r="4038" spans="1:19">
      <c r="A4038" s="32">
        <v>39622</v>
      </c>
      <c r="B4038" s="33">
        <f t="shared" si="665"/>
        <v>6</v>
      </c>
      <c r="C4038" s="33">
        <f t="shared" si="666"/>
        <v>2008</v>
      </c>
      <c r="D4038" s="34">
        <v>1.8680000000000001</v>
      </c>
      <c r="F4038" s="32">
        <v>41278</v>
      </c>
      <c r="G4038" s="33">
        <f t="shared" si="667"/>
        <v>1</v>
      </c>
      <c r="H4038" s="33">
        <f t="shared" si="668"/>
        <v>2013</v>
      </c>
      <c r="I4038" s="34">
        <v>3.2</v>
      </c>
      <c r="K4038" s="32">
        <v>37186</v>
      </c>
      <c r="L4038" s="33">
        <f t="shared" si="669"/>
        <v>10</v>
      </c>
      <c r="M4038" s="33">
        <f t="shared" si="670"/>
        <v>2001</v>
      </c>
      <c r="N4038" s="34">
        <v>21.78</v>
      </c>
      <c r="P4038" s="32">
        <v>37677</v>
      </c>
      <c r="Q4038" s="33">
        <f t="shared" si="671"/>
        <v>2</v>
      </c>
      <c r="R4038" s="33">
        <f t="shared" si="672"/>
        <v>2003</v>
      </c>
      <c r="S4038" s="34">
        <v>33.64</v>
      </c>
    </row>
    <row r="4039" spans="1:19">
      <c r="A4039" s="32">
        <v>39623</v>
      </c>
      <c r="B4039" s="33">
        <f t="shared" si="665"/>
        <v>6</v>
      </c>
      <c r="C4039" s="33">
        <f t="shared" si="666"/>
        <v>2008</v>
      </c>
      <c r="D4039" s="34">
        <v>1.8660000000000001</v>
      </c>
      <c r="F4039" s="32">
        <v>41281</v>
      </c>
      <c r="G4039" s="33">
        <f t="shared" si="667"/>
        <v>1</v>
      </c>
      <c r="H4039" s="33">
        <f t="shared" si="668"/>
        <v>2013</v>
      </c>
      <c r="I4039" s="34">
        <v>3.3</v>
      </c>
      <c r="K4039" s="32">
        <v>37187</v>
      </c>
      <c r="L4039" s="33">
        <f t="shared" si="669"/>
        <v>10</v>
      </c>
      <c r="M4039" s="33">
        <f t="shared" si="670"/>
        <v>2001</v>
      </c>
      <c r="N4039" s="34">
        <v>21.28</v>
      </c>
      <c r="P4039" s="32">
        <v>37678</v>
      </c>
      <c r="Q4039" s="33">
        <f t="shared" si="671"/>
        <v>2</v>
      </c>
      <c r="R4039" s="33">
        <f t="shared" si="672"/>
        <v>2003</v>
      </c>
      <c r="S4039" s="34">
        <v>33.46</v>
      </c>
    </row>
    <row r="4040" spans="1:19">
      <c r="A4040" s="32">
        <v>39624</v>
      </c>
      <c r="B4040" s="33">
        <f t="shared" si="665"/>
        <v>6</v>
      </c>
      <c r="C4040" s="33">
        <f t="shared" si="666"/>
        <v>2008</v>
      </c>
      <c r="D4040" s="34">
        <v>1.8640000000000001</v>
      </c>
      <c r="F4040" s="32">
        <v>41282</v>
      </c>
      <c r="G4040" s="33">
        <f t="shared" si="667"/>
        <v>1</v>
      </c>
      <c r="H4040" s="33">
        <f t="shared" si="668"/>
        <v>2013</v>
      </c>
      <c r="I4040" s="34">
        <v>3.21</v>
      </c>
      <c r="K4040" s="32">
        <v>37188</v>
      </c>
      <c r="L4040" s="33">
        <f t="shared" si="669"/>
        <v>10</v>
      </c>
      <c r="M4040" s="33">
        <f t="shared" si="670"/>
        <v>2001</v>
      </c>
      <c r="N4040" s="34">
        <v>22</v>
      </c>
      <c r="P4040" s="32">
        <v>37679</v>
      </c>
      <c r="Q4040" s="33">
        <f t="shared" si="671"/>
        <v>2</v>
      </c>
      <c r="R4040" s="33">
        <f t="shared" si="672"/>
        <v>2003</v>
      </c>
      <c r="S4040" s="34">
        <v>34.090000000000003</v>
      </c>
    </row>
    <row r="4041" spans="1:19">
      <c r="A4041" s="32">
        <v>39625</v>
      </c>
      <c r="B4041" s="33">
        <f t="shared" si="665"/>
        <v>6</v>
      </c>
      <c r="C4041" s="33">
        <f t="shared" si="666"/>
        <v>2008</v>
      </c>
      <c r="D4041" s="34">
        <v>1.8819999999999999</v>
      </c>
      <c r="F4041" s="32">
        <v>41283</v>
      </c>
      <c r="G4041" s="33">
        <f t="shared" si="667"/>
        <v>1</v>
      </c>
      <c r="H4041" s="33">
        <f t="shared" si="668"/>
        <v>2013</v>
      </c>
      <c r="I4041" s="34">
        <v>3.14</v>
      </c>
      <c r="K4041" s="32">
        <v>37189</v>
      </c>
      <c r="L4041" s="33">
        <f t="shared" si="669"/>
        <v>10</v>
      </c>
      <c r="M4041" s="33">
        <f t="shared" si="670"/>
        <v>2001</v>
      </c>
      <c r="N4041" s="34">
        <v>21.75</v>
      </c>
      <c r="P4041" s="32">
        <v>37680</v>
      </c>
      <c r="Q4041" s="33">
        <f t="shared" si="671"/>
        <v>2</v>
      </c>
      <c r="R4041" s="33">
        <f t="shared" si="672"/>
        <v>2003</v>
      </c>
      <c r="S4041" s="34">
        <v>34</v>
      </c>
    </row>
    <row r="4042" spans="1:19">
      <c r="A4042" s="32">
        <v>39626</v>
      </c>
      <c r="B4042" s="33">
        <f t="shared" si="665"/>
        <v>6</v>
      </c>
      <c r="C4042" s="33">
        <f t="shared" si="666"/>
        <v>2008</v>
      </c>
      <c r="D4042" s="34">
        <v>1.889</v>
      </c>
      <c r="F4042" s="32">
        <v>41284</v>
      </c>
      <c r="G4042" s="33">
        <f t="shared" si="667"/>
        <v>1</v>
      </c>
      <c r="H4042" s="33">
        <f t="shared" si="668"/>
        <v>2013</v>
      </c>
      <c r="I4042" s="34">
        <v>3.08</v>
      </c>
      <c r="K4042" s="32">
        <v>37190</v>
      </c>
      <c r="L4042" s="33">
        <f t="shared" si="669"/>
        <v>10</v>
      </c>
      <c r="M4042" s="33">
        <f t="shared" si="670"/>
        <v>2001</v>
      </c>
      <c r="N4042" s="34">
        <v>22.07</v>
      </c>
      <c r="P4042" s="32">
        <v>37683</v>
      </c>
      <c r="Q4042" s="33">
        <f t="shared" si="671"/>
        <v>3</v>
      </c>
      <c r="R4042" s="33">
        <f t="shared" si="672"/>
        <v>2003</v>
      </c>
      <c r="S4042" s="34">
        <v>33.4</v>
      </c>
    </row>
    <row r="4043" spans="1:19">
      <c r="A4043" s="32">
        <v>39629</v>
      </c>
      <c r="B4043" s="33">
        <f t="shared" si="665"/>
        <v>6</v>
      </c>
      <c r="C4043" s="33">
        <f t="shared" si="666"/>
        <v>2008</v>
      </c>
      <c r="D4043" s="34">
        <v>1.903</v>
      </c>
      <c r="F4043" s="32">
        <v>41285</v>
      </c>
      <c r="G4043" s="33">
        <f t="shared" si="667"/>
        <v>1</v>
      </c>
      <c r="H4043" s="33">
        <f t="shared" si="668"/>
        <v>2013</v>
      </c>
      <c r="I4043" s="34">
        <v>3.18</v>
      </c>
      <c r="K4043" s="32">
        <v>37193</v>
      </c>
      <c r="L4043" s="33">
        <f t="shared" si="669"/>
        <v>10</v>
      </c>
      <c r="M4043" s="33">
        <f t="shared" si="670"/>
        <v>2001</v>
      </c>
      <c r="N4043" s="34">
        <v>22.1</v>
      </c>
      <c r="P4043" s="32">
        <v>37684</v>
      </c>
      <c r="Q4043" s="33">
        <f t="shared" si="671"/>
        <v>3</v>
      </c>
      <c r="R4043" s="33">
        <f t="shared" si="672"/>
        <v>2003</v>
      </c>
      <c r="S4043" s="34">
        <v>34.369999999999997</v>
      </c>
    </row>
    <row r="4044" spans="1:19">
      <c r="A4044" s="32">
        <v>39630</v>
      </c>
      <c r="B4044" s="33">
        <f t="shared" si="665"/>
        <v>7</v>
      </c>
      <c r="C4044" s="33">
        <f t="shared" si="666"/>
        <v>2008</v>
      </c>
      <c r="D4044" s="34">
        <v>1.903</v>
      </c>
      <c r="F4044" s="32">
        <v>41288</v>
      </c>
      <c r="G4044" s="33">
        <f t="shared" si="667"/>
        <v>1</v>
      </c>
      <c r="H4044" s="33">
        <f t="shared" si="668"/>
        <v>2013</v>
      </c>
      <c r="I4044" s="34">
        <v>3.39</v>
      </c>
      <c r="K4044" s="32">
        <v>37194</v>
      </c>
      <c r="L4044" s="33">
        <f t="shared" si="669"/>
        <v>10</v>
      </c>
      <c r="M4044" s="33">
        <f t="shared" si="670"/>
        <v>2001</v>
      </c>
      <c r="N4044" s="34">
        <v>21.83</v>
      </c>
      <c r="P4044" s="32">
        <v>37685</v>
      </c>
      <c r="Q4044" s="33">
        <f t="shared" si="671"/>
        <v>3</v>
      </c>
      <c r="R4044" s="33">
        <f t="shared" si="672"/>
        <v>2003</v>
      </c>
      <c r="S4044" s="34">
        <v>33.92</v>
      </c>
    </row>
    <row r="4045" spans="1:19">
      <c r="A4045" s="32">
        <v>39631</v>
      </c>
      <c r="B4045" s="33">
        <f t="shared" si="665"/>
        <v>7</v>
      </c>
      <c r="C4045" s="33">
        <f t="shared" si="666"/>
        <v>2008</v>
      </c>
      <c r="D4045" s="34">
        <v>1.931</v>
      </c>
      <c r="F4045" s="32">
        <v>41289</v>
      </c>
      <c r="G4045" s="33">
        <f t="shared" si="667"/>
        <v>1</v>
      </c>
      <c r="H4045" s="33">
        <f t="shared" si="668"/>
        <v>2013</v>
      </c>
      <c r="I4045" s="34">
        <v>3.4</v>
      </c>
      <c r="K4045" s="32">
        <v>37195</v>
      </c>
      <c r="L4045" s="33">
        <f t="shared" si="669"/>
        <v>10</v>
      </c>
      <c r="M4045" s="33">
        <f t="shared" si="670"/>
        <v>2001</v>
      </c>
      <c r="N4045" s="34">
        <v>21.2</v>
      </c>
      <c r="P4045" s="32">
        <v>37686</v>
      </c>
      <c r="Q4045" s="33">
        <f t="shared" si="671"/>
        <v>3</v>
      </c>
      <c r="R4045" s="33">
        <f t="shared" si="672"/>
        <v>2003</v>
      </c>
      <c r="S4045" s="34">
        <v>34.39</v>
      </c>
    </row>
    <row r="4046" spans="1:19">
      <c r="A4046" s="32">
        <v>39632</v>
      </c>
      <c r="B4046" s="33">
        <f t="shared" si="665"/>
        <v>7</v>
      </c>
      <c r="C4046" s="33">
        <f t="shared" si="666"/>
        <v>2008</v>
      </c>
      <c r="D4046" s="34">
        <v>1.9379999999999999</v>
      </c>
      <c r="F4046" s="32">
        <v>41290</v>
      </c>
      <c r="G4046" s="33">
        <f t="shared" si="667"/>
        <v>1</v>
      </c>
      <c r="H4046" s="33">
        <f t="shared" si="668"/>
        <v>2013</v>
      </c>
      <c r="I4046" s="34">
        <v>3.43</v>
      </c>
      <c r="K4046" s="32">
        <v>37196</v>
      </c>
      <c r="L4046" s="33">
        <f t="shared" si="669"/>
        <v>11</v>
      </c>
      <c r="M4046" s="33">
        <f t="shared" si="670"/>
        <v>2001</v>
      </c>
      <c r="N4046" s="34">
        <v>20.47</v>
      </c>
      <c r="P4046" s="32">
        <v>37687</v>
      </c>
      <c r="Q4046" s="33">
        <f t="shared" si="671"/>
        <v>3</v>
      </c>
      <c r="R4046" s="33">
        <f t="shared" si="672"/>
        <v>2003</v>
      </c>
      <c r="S4046" s="34">
        <v>34.47</v>
      </c>
    </row>
    <row r="4047" spans="1:19">
      <c r="A4047" s="32">
        <v>39636</v>
      </c>
      <c r="B4047" s="33">
        <f t="shared" si="665"/>
        <v>7</v>
      </c>
      <c r="C4047" s="33">
        <f t="shared" si="666"/>
        <v>2008</v>
      </c>
      <c r="D4047" s="34">
        <v>1.929</v>
      </c>
      <c r="F4047" s="32">
        <v>41291</v>
      </c>
      <c r="G4047" s="33">
        <f t="shared" si="667"/>
        <v>1</v>
      </c>
      <c r="H4047" s="33">
        <f t="shared" si="668"/>
        <v>2013</v>
      </c>
      <c r="I4047" s="34">
        <v>3.44</v>
      </c>
      <c r="K4047" s="32">
        <v>37197</v>
      </c>
      <c r="L4047" s="33">
        <f t="shared" si="669"/>
        <v>11</v>
      </c>
      <c r="M4047" s="33">
        <f t="shared" si="670"/>
        <v>2001</v>
      </c>
      <c r="N4047" s="34">
        <v>20.239999999999998</v>
      </c>
      <c r="P4047" s="32">
        <v>37690</v>
      </c>
      <c r="Q4047" s="33">
        <f t="shared" si="671"/>
        <v>3</v>
      </c>
      <c r="R4047" s="33">
        <f t="shared" si="672"/>
        <v>2003</v>
      </c>
      <c r="S4047" s="34">
        <v>34.94</v>
      </c>
    </row>
    <row r="4048" spans="1:19">
      <c r="A4048" s="32">
        <v>39637</v>
      </c>
      <c r="B4048" s="33">
        <f t="shared" si="665"/>
        <v>7</v>
      </c>
      <c r="C4048" s="33">
        <f t="shared" si="666"/>
        <v>2008</v>
      </c>
      <c r="D4048" s="34">
        <v>1.91</v>
      </c>
      <c r="F4048" s="32">
        <v>41292</v>
      </c>
      <c r="G4048" s="33">
        <f t="shared" si="667"/>
        <v>1</v>
      </c>
      <c r="H4048" s="33">
        <f t="shared" si="668"/>
        <v>2013</v>
      </c>
      <c r="I4048" s="34">
        <v>3.54</v>
      </c>
      <c r="K4048" s="32">
        <v>37200</v>
      </c>
      <c r="L4048" s="33">
        <f t="shared" si="669"/>
        <v>11</v>
      </c>
      <c r="M4048" s="33">
        <f t="shared" si="670"/>
        <v>2001</v>
      </c>
      <c r="N4048" s="34">
        <v>20</v>
      </c>
      <c r="P4048" s="32">
        <v>37691</v>
      </c>
      <c r="Q4048" s="33">
        <f t="shared" si="671"/>
        <v>3</v>
      </c>
      <c r="R4048" s="33">
        <f t="shared" si="672"/>
        <v>2003</v>
      </c>
      <c r="S4048" s="34">
        <v>34.06</v>
      </c>
    </row>
    <row r="4049" spans="1:19">
      <c r="A4049" s="32">
        <v>39638</v>
      </c>
      <c r="B4049" s="33">
        <f t="shared" si="665"/>
        <v>7</v>
      </c>
      <c r="C4049" s="33">
        <f t="shared" si="666"/>
        <v>2008</v>
      </c>
      <c r="D4049" s="34">
        <v>1.923</v>
      </c>
      <c r="F4049" s="32">
        <v>41296</v>
      </c>
      <c r="G4049" s="33">
        <f t="shared" si="667"/>
        <v>1</v>
      </c>
      <c r="H4049" s="33">
        <f t="shared" si="668"/>
        <v>2013</v>
      </c>
      <c r="I4049" s="34">
        <v>3.63</v>
      </c>
      <c r="K4049" s="32">
        <v>37201</v>
      </c>
      <c r="L4049" s="33">
        <f t="shared" si="669"/>
        <v>11</v>
      </c>
      <c r="M4049" s="33">
        <f t="shared" si="670"/>
        <v>2001</v>
      </c>
      <c r="N4049" s="34">
        <v>19.93</v>
      </c>
      <c r="P4049" s="32">
        <v>37692</v>
      </c>
      <c r="Q4049" s="33">
        <f t="shared" si="671"/>
        <v>3</v>
      </c>
      <c r="R4049" s="33">
        <f t="shared" si="672"/>
        <v>2003</v>
      </c>
      <c r="S4049" s="34">
        <v>34.159999999999997</v>
      </c>
    </row>
    <row r="4050" spans="1:19">
      <c r="A4050" s="32">
        <v>39639</v>
      </c>
      <c r="B4050" s="33">
        <f t="shared" si="665"/>
        <v>7</v>
      </c>
      <c r="C4050" s="33">
        <f t="shared" si="666"/>
        <v>2008</v>
      </c>
      <c r="D4050" s="34">
        <v>1.944</v>
      </c>
      <c r="F4050" s="32">
        <v>41297</v>
      </c>
      <c r="G4050" s="33">
        <f t="shared" si="667"/>
        <v>1</v>
      </c>
      <c r="H4050" s="33">
        <f t="shared" si="668"/>
        <v>2013</v>
      </c>
      <c r="I4050" s="34">
        <v>3.53</v>
      </c>
      <c r="K4050" s="32">
        <v>37202</v>
      </c>
      <c r="L4050" s="33">
        <f t="shared" si="669"/>
        <v>11</v>
      </c>
      <c r="M4050" s="33">
        <f t="shared" si="670"/>
        <v>2001</v>
      </c>
      <c r="N4050" s="34">
        <v>20.11</v>
      </c>
      <c r="P4050" s="32">
        <v>37693</v>
      </c>
      <c r="Q4050" s="33">
        <f t="shared" si="671"/>
        <v>3</v>
      </c>
      <c r="R4050" s="33">
        <f t="shared" si="672"/>
        <v>2003</v>
      </c>
      <c r="S4050" s="34">
        <v>33.979999999999997</v>
      </c>
    </row>
    <row r="4051" spans="1:19">
      <c r="A4051" s="32">
        <v>39640</v>
      </c>
      <c r="B4051" s="33">
        <f t="shared" si="665"/>
        <v>7</v>
      </c>
      <c r="C4051" s="33">
        <f t="shared" si="666"/>
        <v>2008</v>
      </c>
      <c r="D4051" s="34">
        <v>1.98</v>
      </c>
      <c r="F4051" s="32">
        <v>41298</v>
      </c>
      <c r="G4051" s="33">
        <f t="shared" si="667"/>
        <v>1</v>
      </c>
      <c r="H4051" s="33">
        <f t="shared" si="668"/>
        <v>2013</v>
      </c>
      <c r="I4051" s="34">
        <v>3.56</v>
      </c>
      <c r="K4051" s="32">
        <v>37203</v>
      </c>
      <c r="L4051" s="33">
        <f t="shared" si="669"/>
        <v>11</v>
      </c>
      <c r="M4051" s="33">
        <f t="shared" si="670"/>
        <v>2001</v>
      </c>
      <c r="N4051" s="34">
        <v>21.21</v>
      </c>
      <c r="P4051" s="32">
        <v>37694</v>
      </c>
      <c r="Q4051" s="33">
        <f t="shared" si="671"/>
        <v>3</v>
      </c>
      <c r="R4051" s="33">
        <f t="shared" si="672"/>
        <v>2003</v>
      </c>
      <c r="S4051" s="34">
        <v>31.48</v>
      </c>
    </row>
    <row r="4052" spans="1:19">
      <c r="A4052" s="32">
        <v>39643</v>
      </c>
      <c r="B4052" s="33">
        <f t="shared" si="665"/>
        <v>7</v>
      </c>
      <c r="C4052" s="33">
        <f t="shared" si="666"/>
        <v>2008</v>
      </c>
      <c r="D4052" s="34">
        <v>1.9790000000000001</v>
      </c>
      <c r="F4052" s="32">
        <v>41299</v>
      </c>
      <c r="G4052" s="33">
        <f t="shared" si="667"/>
        <v>1</v>
      </c>
      <c r="H4052" s="33">
        <f t="shared" si="668"/>
        <v>2013</v>
      </c>
      <c r="I4052" s="34">
        <v>3.42</v>
      </c>
      <c r="K4052" s="32">
        <v>37204</v>
      </c>
      <c r="L4052" s="33">
        <f t="shared" si="669"/>
        <v>11</v>
      </c>
      <c r="M4052" s="33">
        <f t="shared" si="670"/>
        <v>2001</v>
      </c>
      <c r="N4052" s="34">
        <v>22.23</v>
      </c>
      <c r="P4052" s="32">
        <v>37697</v>
      </c>
      <c r="Q4052" s="33">
        <f t="shared" si="671"/>
        <v>3</v>
      </c>
      <c r="R4052" s="33">
        <f t="shared" si="672"/>
        <v>2003</v>
      </c>
      <c r="S4052" s="34">
        <v>30.35</v>
      </c>
    </row>
    <row r="4053" spans="1:19">
      <c r="A4053" s="32">
        <v>39644</v>
      </c>
      <c r="B4053" s="33">
        <f t="shared" si="665"/>
        <v>7</v>
      </c>
      <c r="C4053" s="33">
        <f t="shared" si="666"/>
        <v>2008</v>
      </c>
      <c r="D4053" s="34">
        <v>1.9450000000000001</v>
      </c>
      <c r="F4053" s="32">
        <v>41302</v>
      </c>
      <c r="G4053" s="33">
        <f t="shared" si="667"/>
        <v>1</v>
      </c>
      <c r="H4053" s="33">
        <f t="shared" si="668"/>
        <v>2013</v>
      </c>
      <c r="I4053" s="34">
        <v>3.25</v>
      </c>
      <c r="K4053" s="32">
        <v>37207</v>
      </c>
      <c r="L4053" s="33">
        <f t="shared" si="669"/>
        <v>11</v>
      </c>
      <c r="M4053" s="33">
        <f t="shared" si="670"/>
        <v>2001</v>
      </c>
      <c r="N4053" s="34">
        <v>21.26</v>
      </c>
      <c r="P4053" s="32">
        <v>37698</v>
      </c>
      <c r="Q4053" s="33">
        <f t="shared" si="671"/>
        <v>3</v>
      </c>
      <c r="R4053" s="33">
        <f t="shared" si="672"/>
        <v>2003</v>
      </c>
      <c r="S4053" s="34">
        <v>28.55</v>
      </c>
    </row>
    <row r="4054" spans="1:19">
      <c r="A4054" s="32">
        <v>39645</v>
      </c>
      <c r="B4054" s="33">
        <f t="shared" si="665"/>
        <v>7</v>
      </c>
      <c r="C4054" s="33">
        <f t="shared" si="666"/>
        <v>2008</v>
      </c>
      <c r="D4054" s="34">
        <v>1.91</v>
      </c>
      <c r="F4054" s="32">
        <v>41303</v>
      </c>
      <c r="G4054" s="33">
        <f t="shared" si="667"/>
        <v>1</v>
      </c>
      <c r="H4054" s="33">
        <f t="shared" si="668"/>
        <v>2013</v>
      </c>
      <c r="I4054" s="34">
        <v>3.14</v>
      </c>
      <c r="K4054" s="32">
        <v>37208</v>
      </c>
      <c r="L4054" s="33">
        <f t="shared" si="669"/>
        <v>11</v>
      </c>
      <c r="M4054" s="33">
        <f t="shared" si="670"/>
        <v>2001</v>
      </c>
      <c r="N4054" s="34">
        <v>21.56</v>
      </c>
      <c r="P4054" s="32">
        <v>37699</v>
      </c>
      <c r="Q4054" s="33">
        <f t="shared" si="671"/>
        <v>3</v>
      </c>
      <c r="R4054" s="33">
        <f t="shared" si="672"/>
        <v>2003</v>
      </c>
      <c r="S4054" s="34">
        <v>28.4</v>
      </c>
    </row>
    <row r="4055" spans="1:19">
      <c r="A4055" s="32">
        <v>39646</v>
      </c>
      <c r="B4055" s="33">
        <f t="shared" si="665"/>
        <v>7</v>
      </c>
      <c r="C4055" s="33">
        <f t="shared" si="666"/>
        <v>2008</v>
      </c>
      <c r="D4055" s="34">
        <v>1.875</v>
      </c>
      <c r="F4055" s="32">
        <v>41304</v>
      </c>
      <c r="G4055" s="33">
        <f t="shared" si="667"/>
        <v>1</v>
      </c>
      <c r="H4055" s="33">
        <f t="shared" si="668"/>
        <v>2013</v>
      </c>
      <c r="I4055" s="34">
        <v>3.24</v>
      </c>
      <c r="K4055" s="32">
        <v>37209</v>
      </c>
      <c r="L4055" s="33">
        <f t="shared" si="669"/>
        <v>11</v>
      </c>
      <c r="M4055" s="33">
        <f t="shared" si="670"/>
        <v>2001</v>
      </c>
      <c r="N4055" s="34">
        <v>19.63</v>
      </c>
      <c r="P4055" s="32">
        <v>37700</v>
      </c>
      <c r="Q4055" s="33">
        <f t="shared" si="671"/>
        <v>3</v>
      </c>
      <c r="R4055" s="33">
        <f t="shared" si="672"/>
        <v>2003</v>
      </c>
      <c r="S4055" s="34">
        <v>28</v>
      </c>
    </row>
    <row r="4056" spans="1:19">
      <c r="A4056" s="32">
        <v>39647</v>
      </c>
      <c r="B4056" s="33">
        <f t="shared" si="665"/>
        <v>7</v>
      </c>
      <c r="C4056" s="33">
        <f t="shared" si="666"/>
        <v>2008</v>
      </c>
      <c r="D4056" s="34">
        <v>1.875</v>
      </c>
      <c r="F4056" s="32">
        <v>41305</v>
      </c>
      <c r="G4056" s="33">
        <f t="shared" si="667"/>
        <v>1</v>
      </c>
      <c r="H4056" s="33">
        <f t="shared" si="668"/>
        <v>2013</v>
      </c>
      <c r="I4056" s="34">
        <v>3.33</v>
      </c>
      <c r="K4056" s="32">
        <v>37210</v>
      </c>
      <c r="L4056" s="33">
        <f t="shared" si="669"/>
        <v>11</v>
      </c>
      <c r="M4056" s="33">
        <f t="shared" si="670"/>
        <v>2001</v>
      </c>
      <c r="N4056" s="34">
        <v>17.5</v>
      </c>
      <c r="P4056" s="32">
        <v>37701</v>
      </c>
      <c r="Q4056" s="33">
        <f t="shared" si="671"/>
        <v>3</v>
      </c>
      <c r="R4056" s="33">
        <f t="shared" si="672"/>
        <v>2003</v>
      </c>
      <c r="S4056" s="34">
        <v>25.59</v>
      </c>
    </row>
    <row r="4057" spans="1:19">
      <c r="A4057" s="32">
        <v>39650</v>
      </c>
      <c r="B4057" s="33">
        <f t="shared" si="665"/>
        <v>7</v>
      </c>
      <c r="C4057" s="33">
        <f t="shared" si="666"/>
        <v>2008</v>
      </c>
      <c r="D4057" s="34">
        <v>1.873</v>
      </c>
      <c r="F4057" s="32">
        <v>41306</v>
      </c>
      <c r="G4057" s="33">
        <f t="shared" si="667"/>
        <v>2</v>
      </c>
      <c r="H4057" s="33">
        <f t="shared" si="668"/>
        <v>2013</v>
      </c>
      <c r="I4057" s="34">
        <v>3.34</v>
      </c>
      <c r="K4057" s="32">
        <v>37211</v>
      </c>
      <c r="L4057" s="33">
        <f t="shared" si="669"/>
        <v>11</v>
      </c>
      <c r="M4057" s="33">
        <f t="shared" si="670"/>
        <v>2001</v>
      </c>
      <c r="N4057" s="34">
        <v>18.09</v>
      </c>
      <c r="P4057" s="32">
        <v>37704</v>
      </c>
      <c r="Q4057" s="33">
        <f t="shared" si="671"/>
        <v>3</v>
      </c>
      <c r="R4057" s="33">
        <f t="shared" si="672"/>
        <v>2003</v>
      </c>
      <c r="S4057" s="34">
        <v>26.54</v>
      </c>
    </row>
    <row r="4058" spans="1:19">
      <c r="A4058" s="32">
        <v>39651</v>
      </c>
      <c r="B4058" s="33">
        <f t="shared" si="665"/>
        <v>7</v>
      </c>
      <c r="C4058" s="33">
        <f t="shared" si="666"/>
        <v>2008</v>
      </c>
      <c r="D4058" s="34">
        <v>1.8180000000000001</v>
      </c>
      <c r="F4058" s="32">
        <v>41309</v>
      </c>
      <c r="G4058" s="33">
        <f t="shared" si="667"/>
        <v>2</v>
      </c>
      <c r="H4058" s="33">
        <f t="shared" si="668"/>
        <v>2013</v>
      </c>
      <c r="I4058" s="34">
        <v>3.27</v>
      </c>
      <c r="K4058" s="32">
        <v>37214</v>
      </c>
      <c r="L4058" s="33">
        <f t="shared" si="669"/>
        <v>11</v>
      </c>
      <c r="M4058" s="33">
        <f t="shared" si="670"/>
        <v>2001</v>
      </c>
      <c r="N4058" s="34">
        <v>17.739999999999998</v>
      </c>
      <c r="P4058" s="32">
        <v>37705</v>
      </c>
      <c r="Q4058" s="33">
        <f t="shared" si="671"/>
        <v>3</v>
      </c>
      <c r="R4058" s="33">
        <f t="shared" si="672"/>
        <v>2003</v>
      </c>
      <c r="S4058" s="34">
        <v>27.28</v>
      </c>
    </row>
    <row r="4059" spans="1:19">
      <c r="A4059" s="32">
        <v>39652</v>
      </c>
      <c r="B4059" s="33">
        <f t="shared" si="665"/>
        <v>7</v>
      </c>
      <c r="C4059" s="33">
        <f t="shared" si="666"/>
        <v>2008</v>
      </c>
      <c r="D4059" s="34">
        <v>1.7729999999999999</v>
      </c>
      <c r="F4059" s="32">
        <v>41310</v>
      </c>
      <c r="G4059" s="33">
        <f t="shared" si="667"/>
        <v>2</v>
      </c>
      <c r="H4059" s="33">
        <f t="shared" si="668"/>
        <v>2013</v>
      </c>
      <c r="I4059" s="34">
        <v>3.34</v>
      </c>
      <c r="K4059" s="32">
        <v>37215</v>
      </c>
      <c r="L4059" s="33">
        <f t="shared" si="669"/>
        <v>11</v>
      </c>
      <c r="M4059" s="33">
        <f t="shared" si="670"/>
        <v>2001</v>
      </c>
      <c r="N4059" s="34">
        <v>18.71</v>
      </c>
      <c r="P4059" s="32">
        <v>37706</v>
      </c>
      <c r="Q4059" s="33">
        <f t="shared" si="671"/>
        <v>3</v>
      </c>
      <c r="R4059" s="33">
        <f t="shared" si="672"/>
        <v>2003</v>
      </c>
      <c r="S4059" s="34">
        <v>25.98</v>
      </c>
    </row>
    <row r="4060" spans="1:19">
      <c r="A4060" s="32">
        <v>39653</v>
      </c>
      <c r="B4060" s="33">
        <f t="shared" si="665"/>
        <v>7</v>
      </c>
      <c r="C4060" s="33">
        <f t="shared" si="666"/>
        <v>2008</v>
      </c>
      <c r="D4060" s="34">
        <v>1.7669999999999999</v>
      </c>
      <c r="F4060" s="32">
        <v>41311</v>
      </c>
      <c r="G4060" s="33">
        <f t="shared" si="667"/>
        <v>2</v>
      </c>
      <c r="H4060" s="33">
        <f t="shared" si="668"/>
        <v>2013</v>
      </c>
      <c r="I4060" s="34">
        <v>3.41</v>
      </c>
      <c r="K4060" s="32">
        <v>37216</v>
      </c>
      <c r="L4060" s="33">
        <f t="shared" si="669"/>
        <v>11</v>
      </c>
      <c r="M4060" s="33">
        <f t="shared" si="670"/>
        <v>2001</v>
      </c>
      <c r="N4060" s="34">
        <v>18.38</v>
      </c>
      <c r="P4060" s="32">
        <v>37707</v>
      </c>
      <c r="Q4060" s="33">
        <f t="shared" si="671"/>
        <v>3</v>
      </c>
      <c r="R4060" s="33">
        <f t="shared" si="672"/>
        <v>2003</v>
      </c>
      <c r="S4060" s="34">
        <v>27.29</v>
      </c>
    </row>
    <row r="4061" spans="1:19">
      <c r="A4061" s="32">
        <v>39654</v>
      </c>
      <c r="B4061" s="33">
        <f t="shared" si="665"/>
        <v>7</v>
      </c>
      <c r="C4061" s="33">
        <f t="shared" si="666"/>
        <v>2008</v>
      </c>
      <c r="D4061" s="34">
        <v>1.7430000000000001</v>
      </c>
      <c r="F4061" s="32">
        <v>41312</v>
      </c>
      <c r="G4061" s="33">
        <f t="shared" si="667"/>
        <v>2</v>
      </c>
      <c r="H4061" s="33">
        <f t="shared" si="668"/>
        <v>2013</v>
      </c>
      <c r="I4061" s="34">
        <v>3.39</v>
      </c>
      <c r="K4061" s="32">
        <v>37221</v>
      </c>
      <c r="L4061" s="33">
        <f t="shared" si="669"/>
        <v>11</v>
      </c>
      <c r="M4061" s="33">
        <f t="shared" si="670"/>
        <v>2001</v>
      </c>
      <c r="N4061" s="34">
        <v>18.690000000000001</v>
      </c>
      <c r="P4061" s="32">
        <v>37708</v>
      </c>
      <c r="Q4061" s="33">
        <f t="shared" si="671"/>
        <v>3</v>
      </c>
      <c r="R4061" s="33">
        <f t="shared" si="672"/>
        <v>2003</v>
      </c>
      <c r="S4061" s="34">
        <v>27.66</v>
      </c>
    </row>
    <row r="4062" spans="1:19">
      <c r="A4062" s="32">
        <v>39657</v>
      </c>
      <c r="B4062" s="33">
        <f t="shared" si="665"/>
        <v>7</v>
      </c>
      <c r="C4062" s="33">
        <f t="shared" si="666"/>
        <v>2008</v>
      </c>
      <c r="D4062" s="34">
        <v>1.73</v>
      </c>
      <c r="F4062" s="32">
        <v>41313</v>
      </c>
      <c r="G4062" s="33">
        <f t="shared" si="667"/>
        <v>2</v>
      </c>
      <c r="H4062" s="33">
        <f t="shared" si="668"/>
        <v>2013</v>
      </c>
      <c r="I4062" s="34">
        <v>3.26</v>
      </c>
      <c r="K4062" s="32">
        <v>37222</v>
      </c>
      <c r="L4062" s="33">
        <f t="shared" si="669"/>
        <v>11</v>
      </c>
      <c r="M4062" s="33">
        <f t="shared" si="670"/>
        <v>2001</v>
      </c>
      <c r="N4062" s="34">
        <v>19.57</v>
      </c>
      <c r="P4062" s="32">
        <v>37711</v>
      </c>
      <c r="Q4062" s="33">
        <f t="shared" si="671"/>
        <v>3</v>
      </c>
      <c r="R4062" s="33">
        <f t="shared" si="672"/>
        <v>2003</v>
      </c>
      <c r="S4062" s="34">
        <v>28.05</v>
      </c>
    </row>
    <row r="4063" spans="1:19">
      <c r="A4063" s="32">
        <v>39658</v>
      </c>
      <c r="B4063" s="33">
        <f t="shared" si="665"/>
        <v>7</v>
      </c>
      <c r="C4063" s="33">
        <f t="shared" si="666"/>
        <v>2008</v>
      </c>
      <c r="D4063" s="34">
        <v>1.7130000000000001</v>
      </c>
      <c r="F4063" s="32">
        <v>41316</v>
      </c>
      <c r="G4063" s="33">
        <f t="shared" si="667"/>
        <v>2</v>
      </c>
      <c r="H4063" s="33">
        <f t="shared" si="668"/>
        <v>2013</v>
      </c>
      <c r="I4063" s="34">
        <v>3.2</v>
      </c>
      <c r="K4063" s="32">
        <v>37223</v>
      </c>
      <c r="L4063" s="33">
        <f t="shared" si="669"/>
        <v>11</v>
      </c>
      <c r="M4063" s="33">
        <f t="shared" si="670"/>
        <v>2001</v>
      </c>
      <c r="N4063" s="34">
        <v>19.37</v>
      </c>
      <c r="P4063" s="32">
        <v>37712</v>
      </c>
      <c r="Q4063" s="33">
        <f t="shared" si="671"/>
        <v>4</v>
      </c>
      <c r="R4063" s="33">
        <f t="shared" si="672"/>
        <v>2003</v>
      </c>
      <c r="S4063" s="34">
        <v>27.94</v>
      </c>
    </row>
    <row r="4064" spans="1:19">
      <c r="A4064" s="32">
        <v>39659</v>
      </c>
      <c r="B4064" s="33">
        <f t="shared" si="665"/>
        <v>7</v>
      </c>
      <c r="C4064" s="33">
        <f t="shared" si="666"/>
        <v>2008</v>
      </c>
      <c r="D4064" s="34">
        <v>1.746</v>
      </c>
      <c r="F4064" s="32">
        <v>41317</v>
      </c>
      <c r="G4064" s="33">
        <f t="shared" si="667"/>
        <v>2</v>
      </c>
      <c r="H4064" s="33">
        <f t="shared" si="668"/>
        <v>2013</v>
      </c>
      <c r="I4064" s="34">
        <v>3.3</v>
      </c>
      <c r="K4064" s="32">
        <v>37224</v>
      </c>
      <c r="L4064" s="33">
        <f t="shared" si="669"/>
        <v>11</v>
      </c>
      <c r="M4064" s="33">
        <f t="shared" si="670"/>
        <v>2001</v>
      </c>
      <c r="N4064" s="34">
        <v>18.55</v>
      </c>
      <c r="P4064" s="32">
        <v>37713</v>
      </c>
      <c r="Q4064" s="33">
        <f t="shared" si="671"/>
        <v>4</v>
      </c>
      <c r="R4064" s="33">
        <f t="shared" si="672"/>
        <v>2003</v>
      </c>
      <c r="S4064" s="34">
        <v>26.29</v>
      </c>
    </row>
    <row r="4065" spans="1:19">
      <c r="A4065" s="32">
        <v>39660</v>
      </c>
      <c r="B4065" s="33">
        <f t="shared" si="665"/>
        <v>7</v>
      </c>
      <c r="C4065" s="33">
        <f t="shared" si="666"/>
        <v>2008</v>
      </c>
      <c r="D4065" s="34">
        <v>1.75</v>
      </c>
      <c r="F4065" s="32">
        <v>41318</v>
      </c>
      <c r="G4065" s="33">
        <f t="shared" si="667"/>
        <v>2</v>
      </c>
      <c r="H4065" s="33">
        <f t="shared" si="668"/>
        <v>2013</v>
      </c>
      <c r="I4065" s="34">
        <v>3.29</v>
      </c>
      <c r="K4065" s="32">
        <v>37225</v>
      </c>
      <c r="L4065" s="33">
        <f t="shared" si="669"/>
        <v>11</v>
      </c>
      <c r="M4065" s="33">
        <f t="shared" si="670"/>
        <v>2001</v>
      </c>
      <c r="N4065" s="34">
        <v>19.46</v>
      </c>
      <c r="P4065" s="32">
        <v>37714</v>
      </c>
      <c r="Q4065" s="33">
        <f t="shared" si="671"/>
        <v>4</v>
      </c>
      <c r="R4065" s="33">
        <f t="shared" si="672"/>
        <v>2003</v>
      </c>
      <c r="S4065" s="34">
        <v>26.75</v>
      </c>
    </row>
    <row r="4066" spans="1:19">
      <c r="A4066" s="32">
        <v>39661</v>
      </c>
      <c r="B4066" s="33">
        <f t="shared" si="665"/>
        <v>8</v>
      </c>
      <c r="C4066" s="33">
        <f t="shared" si="666"/>
        <v>2008</v>
      </c>
      <c r="D4066" s="34">
        <v>1.7689999999999999</v>
      </c>
      <c r="F4066" s="32">
        <v>41319</v>
      </c>
      <c r="G4066" s="33">
        <f t="shared" si="667"/>
        <v>2</v>
      </c>
      <c r="H4066" s="33">
        <f t="shared" si="668"/>
        <v>2013</v>
      </c>
      <c r="I4066" s="34">
        <v>3.3</v>
      </c>
      <c r="K4066" s="32">
        <v>37228</v>
      </c>
      <c r="L4066" s="33">
        <f t="shared" si="669"/>
        <v>12</v>
      </c>
      <c r="M4066" s="33">
        <f t="shared" si="670"/>
        <v>2001</v>
      </c>
      <c r="N4066" s="34">
        <v>20.27</v>
      </c>
      <c r="P4066" s="32">
        <v>37715</v>
      </c>
      <c r="Q4066" s="33">
        <f t="shared" si="671"/>
        <v>4</v>
      </c>
      <c r="R4066" s="33">
        <f t="shared" si="672"/>
        <v>2003</v>
      </c>
      <c r="S4066" s="34">
        <v>25.62</v>
      </c>
    </row>
    <row r="4067" spans="1:19">
      <c r="A4067" s="32">
        <v>39664</v>
      </c>
      <c r="B4067" s="33">
        <f t="shared" si="665"/>
        <v>8</v>
      </c>
      <c r="C4067" s="33">
        <f t="shared" si="666"/>
        <v>2008</v>
      </c>
      <c r="D4067" s="34">
        <v>1.7430000000000001</v>
      </c>
      <c r="F4067" s="32">
        <v>41320</v>
      </c>
      <c r="G4067" s="33">
        <f t="shared" si="667"/>
        <v>2</v>
      </c>
      <c r="H4067" s="33">
        <f t="shared" si="668"/>
        <v>2013</v>
      </c>
      <c r="I4067" s="34">
        <v>3.19</v>
      </c>
      <c r="K4067" s="32">
        <v>37229</v>
      </c>
      <c r="L4067" s="33">
        <f t="shared" si="669"/>
        <v>12</v>
      </c>
      <c r="M4067" s="33">
        <f t="shared" si="670"/>
        <v>2001</v>
      </c>
      <c r="N4067" s="34">
        <v>19.71</v>
      </c>
      <c r="P4067" s="32">
        <v>37718</v>
      </c>
      <c r="Q4067" s="33">
        <f t="shared" si="671"/>
        <v>4</v>
      </c>
      <c r="R4067" s="33">
        <f t="shared" si="672"/>
        <v>2003</v>
      </c>
      <c r="S4067" s="34">
        <v>25.27</v>
      </c>
    </row>
    <row r="4068" spans="1:19">
      <c r="A4068" s="32">
        <v>39665</v>
      </c>
      <c r="B4068" s="33">
        <f t="shared" ref="B4068:B4131" si="673">+MONTH(A4068)</f>
        <v>8</v>
      </c>
      <c r="C4068" s="33">
        <f t="shared" ref="C4068:C4131" si="674">+YEAR(A4068)</f>
        <v>2008</v>
      </c>
      <c r="D4068" s="34">
        <v>1.716</v>
      </c>
      <c r="F4068" s="32">
        <v>41324</v>
      </c>
      <c r="G4068" s="33">
        <f t="shared" ref="G4068:G4131" si="675">+MONTH(F4068)</f>
        <v>2</v>
      </c>
      <c r="H4068" s="33">
        <f t="shared" ref="H4068:H4131" si="676">+YEAR(F4068)</f>
        <v>2013</v>
      </c>
      <c r="I4068" s="34">
        <v>3.23</v>
      </c>
      <c r="K4068" s="32">
        <v>37230</v>
      </c>
      <c r="L4068" s="33">
        <f t="shared" ref="L4068:L4131" si="677">+MONTH(K4068)</f>
        <v>12</v>
      </c>
      <c r="M4068" s="33">
        <f t="shared" ref="M4068:M4131" si="678">+YEAR(K4068)</f>
        <v>2001</v>
      </c>
      <c r="N4068" s="34">
        <v>19.62</v>
      </c>
      <c r="P4068" s="32">
        <v>37719</v>
      </c>
      <c r="Q4068" s="33">
        <f t="shared" ref="Q4068:Q4131" si="679">+MONTH(P4068)</f>
        <v>4</v>
      </c>
      <c r="R4068" s="33">
        <f t="shared" si="672"/>
        <v>2003</v>
      </c>
      <c r="S4068" s="34">
        <v>24.88</v>
      </c>
    </row>
    <row r="4069" spans="1:19">
      <c r="A4069" s="32">
        <v>39666</v>
      </c>
      <c r="B4069" s="33">
        <f t="shared" si="673"/>
        <v>8</v>
      </c>
      <c r="C4069" s="33">
        <f t="shared" si="674"/>
        <v>2008</v>
      </c>
      <c r="D4069" s="34">
        <v>1.6919999999999999</v>
      </c>
      <c r="F4069" s="32">
        <v>41325</v>
      </c>
      <c r="G4069" s="33">
        <f t="shared" si="675"/>
        <v>2</v>
      </c>
      <c r="H4069" s="33">
        <f t="shared" si="676"/>
        <v>2013</v>
      </c>
      <c r="I4069" s="34">
        <v>3.34</v>
      </c>
      <c r="K4069" s="32">
        <v>37231</v>
      </c>
      <c r="L4069" s="33">
        <f t="shared" si="677"/>
        <v>12</v>
      </c>
      <c r="M4069" s="33">
        <f t="shared" si="678"/>
        <v>2001</v>
      </c>
      <c r="N4069" s="34">
        <v>18.690000000000001</v>
      </c>
      <c r="P4069" s="32">
        <v>37720</v>
      </c>
      <c r="Q4069" s="33">
        <f t="shared" si="679"/>
        <v>4</v>
      </c>
      <c r="R4069" s="33">
        <f t="shared" ref="R4069:R4132" si="680">+YEAR(P4069)</f>
        <v>2003</v>
      </c>
      <c r="S4069" s="34">
        <v>25.11</v>
      </c>
    </row>
    <row r="4070" spans="1:19">
      <c r="A4070" s="32">
        <v>39667</v>
      </c>
      <c r="B4070" s="33">
        <f t="shared" si="673"/>
        <v>8</v>
      </c>
      <c r="C4070" s="33">
        <f t="shared" si="674"/>
        <v>2008</v>
      </c>
      <c r="D4070" s="34">
        <v>1.7010000000000001</v>
      </c>
      <c r="F4070" s="32">
        <v>41326</v>
      </c>
      <c r="G4070" s="33">
        <f t="shared" si="675"/>
        <v>2</v>
      </c>
      <c r="H4070" s="33">
        <f t="shared" si="676"/>
        <v>2013</v>
      </c>
      <c r="I4070" s="34">
        <v>3.29</v>
      </c>
      <c r="K4070" s="32">
        <v>37232</v>
      </c>
      <c r="L4070" s="33">
        <f t="shared" si="677"/>
        <v>12</v>
      </c>
      <c r="M4070" s="33">
        <f t="shared" si="678"/>
        <v>2001</v>
      </c>
      <c r="N4070" s="34">
        <v>19.079999999999998</v>
      </c>
      <c r="P4070" s="32">
        <v>37721</v>
      </c>
      <c r="Q4070" s="33">
        <f t="shared" si="679"/>
        <v>4</v>
      </c>
      <c r="R4070" s="33">
        <f t="shared" si="680"/>
        <v>2003</v>
      </c>
      <c r="S4070" s="34">
        <v>25.16</v>
      </c>
    </row>
    <row r="4071" spans="1:19">
      <c r="A4071" s="32">
        <v>39668</v>
      </c>
      <c r="B4071" s="33">
        <f t="shared" si="673"/>
        <v>8</v>
      </c>
      <c r="C4071" s="33">
        <f t="shared" si="674"/>
        <v>2008</v>
      </c>
      <c r="D4071" s="34">
        <v>1.64</v>
      </c>
      <c r="F4071" s="32">
        <v>41327</v>
      </c>
      <c r="G4071" s="33">
        <f t="shared" si="675"/>
        <v>2</v>
      </c>
      <c r="H4071" s="33">
        <f t="shared" si="676"/>
        <v>2013</v>
      </c>
      <c r="I4071" s="34">
        <v>3.27</v>
      </c>
      <c r="K4071" s="32">
        <v>37235</v>
      </c>
      <c r="L4071" s="33">
        <f t="shared" si="677"/>
        <v>12</v>
      </c>
      <c r="M4071" s="33">
        <f t="shared" si="678"/>
        <v>2001</v>
      </c>
      <c r="N4071" s="34">
        <v>18.32</v>
      </c>
      <c r="P4071" s="32">
        <v>37722</v>
      </c>
      <c r="Q4071" s="33">
        <f t="shared" si="679"/>
        <v>4</v>
      </c>
      <c r="R4071" s="33">
        <f t="shared" si="680"/>
        <v>2003</v>
      </c>
      <c r="S4071" s="34">
        <v>24.39</v>
      </c>
    </row>
    <row r="4072" spans="1:19">
      <c r="A4072" s="32">
        <v>39671</v>
      </c>
      <c r="B4072" s="33">
        <f t="shared" si="673"/>
        <v>8</v>
      </c>
      <c r="C4072" s="33">
        <f t="shared" si="674"/>
        <v>2008</v>
      </c>
      <c r="D4072" s="34">
        <v>1.595</v>
      </c>
      <c r="F4072" s="32">
        <v>41330</v>
      </c>
      <c r="G4072" s="33">
        <f t="shared" si="675"/>
        <v>2</v>
      </c>
      <c r="H4072" s="33">
        <f t="shared" si="676"/>
        <v>2013</v>
      </c>
      <c r="I4072" s="34">
        <v>3.42</v>
      </c>
      <c r="K4072" s="32">
        <v>37236</v>
      </c>
      <c r="L4072" s="33">
        <f t="shared" si="677"/>
        <v>12</v>
      </c>
      <c r="M4072" s="33">
        <f t="shared" si="678"/>
        <v>2001</v>
      </c>
      <c r="N4072" s="34">
        <v>18.04</v>
      </c>
      <c r="P4072" s="32">
        <v>37725</v>
      </c>
      <c r="Q4072" s="33">
        <f t="shared" si="679"/>
        <v>4</v>
      </c>
      <c r="R4072" s="33">
        <f t="shared" si="680"/>
        <v>2003</v>
      </c>
      <c r="S4072" s="34">
        <v>24.72</v>
      </c>
    </row>
    <row r="4073" spans="1:19">
      <c r="A4073" s="32">
        <v>39672</v>
      </c>
      <c r="B4073" s="33">
        <f t="shared" si="673"/>
        <v>8</v>
      </c>
      <c r="C4073" s="33">
        <f t="shared" si="674"/>
        <v>2008</v>
      </c>
      <c r="D4073" s="34">
        <v>1.5760000000000001</v>
      </c>
      <c r="F4073" s="32">
        <v>41331</v>
      </c>
      <c r="G4073" s="33">
        <f t="shared" si="675"/>
        <v>2</v>
      </c>
      <c r="H4073" s="33">
        <f t="shared" si="676"/>
        <v>2013</v>
      </c>
      <c r="I4073" s="34">
        <v>3.46</v>
      </c>
      <c r="K4073" s="32">
        <v>37237</v>
      </c>
      <c r="L4073" s="33">
        <f t="shared" si="677"/>
        <v>12</v>
      </c>
      <c r="M4073" s="33">
        <f t="shared" si="678"/>
        <v>2001</v>
      </c>
      <c r="N4073" s="34">
        <v>18.38</v>
      </c>
      <c r="P4073" s="32">
        <v>37726</v>
      </c>
      <c r="Q4073" s="33">
        <f t="shared" si="679"/>
        <v>4</v>
      </c>
      <c r="R4073" s="33">
        <f t="shared" si="680"/>
        <v>2003</v>
      </c>
      <c r="S4073" s="34">
        <v>24.74</v>
      </c>
    </row>
    <row r="4074" spans="1:19">
      <c r="A4074" s="32">
        <v>39673</v>
      </c>
      <c r="B4074" s="33">
        <f t="shared" si="673"/>
        <v>8</v>
      </c>
      <c r="C4074" s="33">
        <f t="shared" si="674"/>
        <v>2008</v>
      </c>
      <c r="D4074" s="34">
        <v>1.595</v>
      </c>
      <c r="F4074" s="32">
        <v>41332</v>
      </c>
      <c r="G4074" s="33">
        <f t="shared" si="675"/>
        <v>2</v>
      </c>
      <c r="H4074" s="33">
        <f t="shared" si="676"/>
        <v>2013</v>
      </c>
      <c r="I4074" s="34">
        <v>3.49</v>
      </c>
      <c r="K4074" s="32">
        <v>37238</v>
      </c>
      <c r="L4074" s="33">
        <f t="shared" si="677"/>
        <v>12</v>
      </c>
      <c r="M4074" s="33">
        <f t="shared" si="678"/>
        <v>2001</v>
      </c>
      <c r="N4074" s="34">
        <v>18.2</v>
      </c>
      <c r="P4074" s="32">
        <v>37727</v>
      </c>
      <c r="Q4074" s="33">
        <f t="shared" si="679"/>
        <v>4</v>
      </c>
      <c r="R4074" s="33">
        <f t="shared" si="680"/>
        <v>2003</v>
      </c>
      <c r="S4074" s="34">
        <v>24.86</v>
      </c>
    </row>
    <row r="4075" spans="1:19">
      <c r="A4075" s="32">
        <v>39674</v>
      </c>
      <c r="B4075" s="33">
        <f t="shared" si="673"/>
        <v>8</v>
      </c>
      <c r="C4075" s="33">
        <f t="shared" si="674"/>
        <v>2008</v>
      </c>
      <c r="D4075" s="34">
        <v>1.585</v>
      </c>
      <c r="F4075" s="32">
        <v>41333</v>
      </c>
      <c r="G4075" s="33">
        <f t="shared" si="675"/>
        <v>2</v>
      </c>
      <c r="H4075" s="33">
        <f t="shared" si="676"/>
        <v>2013</v>
      </c>
      <c r="I4075" s="34">
        <v>3.48</v>
      </c>
      <c r="K4075" s="32">
        <v>37239</v>
      </c>
      <c r="L4075" s="33">
        <f t="shared" si="677"/>
        <v>12</v>
      </c>
      <c r="M4075" s="33">
        <f t="shared" si="678"/>
        <v>2001</v>
      </c>
      <c r="N4075" s="34">
        <v>19.309999999999999</v>
      </c>
      <c r="P4075" s="32">
        <v>37728</v>
      </c>
      <c r="Q4075" s="33">
        <f t="shared" si="679"/>
        <v>4</v>
      </c>
      <c r="R4075" s="33">
        <f t="shared" si="680"/>
        <v>2003</v>
      </c>
      <c r="S4075" s="34">
        <v>25.36</v>
      </c>
    </row>
    <row r="4076" spans="1:19">
      <c r="A4076" s="32">
        <v>39675</v>
      </c>
      <c r="B4076" s="33">
        <f t="shared" si="673"/>
        <v>8</v>
      </c>
      <c r="C4076" s="33">
        <f t="shared" si="674"/>
        <v>2008</v>
      </c>
      <c r="D4076" s="34">
        <v>1.57</v>
      </c>
      <c r="F4076" s="32">
        <v>41334</v>
      </c>
      <c r="G4076" s="33">
        <f t="shared" si="675"/>
        <v>3</v>
      </c>
      <c r="H4076" s="33">
        <f t="shared" si="676"/>
        <v>2013</v>
      </c>
      <c r="I4076" s="34">
        <v>3.54</v>
      </c>
      <c r="K4076" s="32">
        <v>37242</v>
      </c>
      <c r="L4076" s="33">
        <f t="shared" si="677"/>
        <v>12</v>
      </c>
      <c r="M4076" s="33">
        <f t="shared" si="678"/>
        <v>2001</v>
      </c>
      <c r="N4076" s="34">
        <v>19.28</v>
      </c>
      <c r="P4076" s="32">
        <v>37729</v>
      </c>
      <c r="Q4076" s="33">
        <f t="shared" si="679"/>
        <v>4</v>
      </c>
      <c r="R4076" s="33">
        <f t="shared" si="680"/>
        <v>2003</v>
      </c>
      <c r="S4076" s="34">
        <v>25.76</v>
      </c>
    </row>
    <row r="4077" spans="1:19">
      <c r="A4077" s="32">
        <v>39678</v>
      </c>
      <c r="B4077" s="33">
        <f t="shared" si="673"/>
        <v>8</v>
      </c>
      <c r="C4077" s="33">
        <f t="shared" si="674"/>
        <v>2008</v>
      </c>
      <c r="D4077" s="34">
        <v>1.5660000000000001</v>
      </c>
      <c r="F4077" s="32">
        <v>41337</v>
      </c>
      <c r="G4077" s="33">
        <f t="shared" si="675"/>
        <v>3</v>
      </c>
      <c r="H4077" s="33">
        <f t="shared" si="676"/>
        <v>2013</v>
      </c>
      <c r="I4077" s="34">
        <v>3.53</v>
      </c>
      <c r="K4077" s="32">
        <v>37243</v>
      </c>
      <c r="L4077" s="33">
        <f t="shared" si="677"/>
        <v>12</v>
      </c>
      <c r="M4077" s="33">
        <f t="shared" si="678"/>
        <v>2001</v>
      </c>
      <c r="N4077" s="34">
        <v>19.38</v>
      </c>
      <c r="P4077" s="32">
        <v>37732</v>
      </c>
      <c r="Q4077" s="33">
        <f t="shared" si="679"/>
        <v>4</v>
      </c>
      <c r="R4077" s="33">
        <f t="shared" si="680"/>
        <v>2003</v>
      </c>
      <c r="S4077" s="34">
        <v>25.76</v>
      </c>
    </row>
    <row r="4078" spans="1:19">
      <c r="A4078" s="32">
        <v>39679</v>
      </c>
      <c r="B4078" s="33">
        <f t="shared" si="673"/>
        <v>8</v>
      </c>
      <c r="C4078" s="33">
        <f t="shared" si="674"/>
        <v>2008</v>
      </c>
      <c r="D4078" s="34">
        <v>1.5820000000000001</v>
      </c>
      <c r="F4078" s="32">
        <v>41338</v>
      </c>
      <c r="G4078" s="33">
        <f t="shared" si="675"/>
        <v>3</v>
      </c>
      <c r="H4078" s="33">
        <f t="shared" si="676"/>
        <v>2013</v>
      </c>
      <c r="I4078" s="34">
        <v>3.63</v>
      </c>
      <c r="K4078" s="32">
        <v>37244</v>
      </c>
      <c r="L4078" s="33">
        <f t="shared" si="677"/>
        <v>12</v>
      </c>
      <c r="M4078" s="33">
        <f t="shared" si="678"/>
        <v>2001</v>
      </c>
      <c r="N4078" s="34">
        <v>19.37</v>
      </c>
      <c r="P4078" s="32">
        <v>37733</v>
      </c>
      <c r="Q4078" s="33">
        <f t="shared" si="679"/>
        <v>4</v>
      </c>
      <c r="R4078" s="33">
        <f t="shared" si="680"/>
        <v>2003</v>
      </c>
      <c r="S4078" s="34">
        <v>25.72</v>
      </c>
    </row>
    <row r="4079" spans="1:19">
      <c r="A4079" s="32">
        <v>39680</v>
      </c>
      <c r="B4079" s="33">
        <f t="shared" si="673"/>
        <v>8</v>
      </c>
      <c r="C4079" s="33">
        <f t="shared" si="674"/>
        <v>2008</v>
      </c>
      <c r="D4079" s="34">
        <v>1.605</v>
      </c>
      <c r="F4079" s="32">
        <v>41339</v>
      </c>
      <c r="G4079" s="33">
        <f t="shared" si="675"/>
        <v>3</v>
      </c>
      <c r="H4079" s="33">
        <f t="shared" si="676"/>
        <v>2013</v>
      </c>
      <c r="I4079" s="34">
        <v>3.57</v>
      </c>
      <c r="K4079" s="32">
        <v>37245</v>
      </c>
      <c r="L4079" s="33">
        <f t="shared" si="677"/>
        <v>12</v>
      </c>
      <c r="M4079" s="33">
        <f t="shared" si="678"/>
        <v>2001</v>
      </c>
      <c r="N4079" s="34">
        <v>18.670000000000002</v>
      </c>
      <c r="P4079" s="32">
        <v>37734</v>
      </c>
      <c r="Q4079" s="33">
        <f t="shared" si="679"/>
        <v>4</v>
      </c>
      <c r="R4079" s="33">
        <f t="shared" si="680"/>
        <v>2003</v>
      </c>
      <c r="S4079" s="34">
        <v>24.56</v>
      </c>
    </row>
    <row r="4080" spans="1:19">
      <c r="A4080" s="32">
        <v>39681</v>
      </c>
      <c r="B4080" s="33">
        <f t="shared" si="673"/>
        <v>8</v>
      </c>
      <c r="C4080" s="33">
        <f t="shared" si="674"/>
        <v>2008</v>
      </c>
      <c r="D4080" s="34">
        <v>1.6859999999999999</v>
      </c>
      <c r="F4080" s="32">
        <v>41340</v>
      </c>
      <c r="G4080" s="33">
        <f t="shared" si="675"/>
        <v>3</v>
      </c>
      <c r="H4080" s="33">
        <f t="shared" si="676"/>
        <v>2013</v>
      </c>
      <c r="I4080" s="34">
        <v>3.54</v>
      </c>
      <c r="K4080" s="32">
        <v>37246</v>
      </c>
      <c r="L4080" s="33">
        <f t="shared" si="677"/>
        <v>12</v>
      </c>
      <c r="M4080" s="33">
        <f t="shared" si="678"/>
        <v>2001</v>
      </c>
      <c r="N4080" s="34">
        <v>19.3</v>
      </c>
      <c r="P4080" s="32">
        <v>37735</v>
      </c>
      <c r="Q4080" s="33">
        <f t="shared" si="679"/>
        <v>4</v>
      </c>
      <c r="R4080" s="33">
        <f t="shared" si="680"/>
        <v>2003</v>
      </c>
      <c r="S4080" s="34">
        <v>24.06</v>
      </c>
    </row>
    <row r="4081" spans="1:19">
      <c r="A4081" s="32">
        <v>39682</v>
      </c>
      <c r="B4081" s="33">
        <f t="shared" si="673"/>
        <v>8</v>
      </c>
      <c r="C4081" s="33">
        <f t="shared" si="674"/>
        <v>2008</v>
      </c>
      <c r="D4081" s="34">
        <v>1.643</v>
      </c>
      <c r="F4081" s="32">
        <v>41341</v>
      </c>
      <c r="G4081" s="33">
        <f t="shared" si="675"/>
        <v>3</v>
      </c>
      <c r="H4081" s="33">
        <f t="shared" si="676"/>
        <v>2013</v>
      </c>
      <c r="I4081" s="34">
        <v>3.57</v>
      </c>
      <c r="K4081" s="32">
        <v>37251</v>
      </c>
      <c r="L4081" s="33">
        <f t="shared" si="677"/>
        <v>12</v>
      </c>
      <c r="M4081" s="33">
        <f t="shared" si="678"/>
        <v>2001</v>
      </c>
      <c r="N4081" s="34">
        <v>21.32</v>
      </c>
      <c r="P4081" s="32">
        <v>37736</v>
      </c>
      <c r="Q4081" s="33">
        <f t="shared" si="679"/>
        <v>4</v>
      </c>
      <c r="R4081" s="33">
        <f t="shared" si="680"/>
        <v>2003</v>
      </c>
      <c r="S4081" s="34">
        <v>24.29</v>
      </c>
    </row>
    <row r="4082" spans="1:19">
      <c r="A4082" s="32">
        <v>39685</v>
      </c>
      <c r="B4082" s="33">
        <f t="shared" si="673"/>
        <v>8</v>
      </c>
      <c r="C4082" s="33">
        <f t="shared" si="674"/>
        <v>2008</v>
      </c>
      <c r="D4082" s="34">
        <v>1.659</v>
      </c>
      <c r="F4082" s="32">
        <v>41344</v>
      </c>
      <c r="G4082" s="33">
        <f t="shared" si="675"/>
        <v>3</v>
      </c>
      <c r="H4082" s="33">
        <f t="shared" si="676"/>
        <v>2013</v>
      </c>
      <c r="I4082" s="34">
        <v>3.64</v>
      </c>
      <c r="K4082" s="32">
        <v>37252</v>
      </c>
      <c r="L4082" s="33">
        <f t="shared" si="677"/>
        <v>12</v>
      </c>
      <c r="M4082" s="33">
        <f t="shared" si="678"/>
        <v>2001</v>
      </c>
      <c r="N4082" s="34">
        <v>21.07</v>
      </c>
      <c r="P4082" s="32">
        <v>37739</v>
      </c>
      <c r="Q4082" s="33">
        <f t="shared" si="679"/>
        <v>4</v>
      </c>
      <c r="R4082" s="33">
        <f t="shared" si="680"/>
        <v>2003</v>
      </c>
      <c r="S4082" s="34">
        <v>23.42</v>
      </c>
    </row>
    <row r="4083" spans="1:19">
      <c r="A4083" s="32">
        <v>39686</v>
      </c>
      <c r="B4083" s="33">
        <f t="shared" si="673"/>
        <v>8</v>
      </c>
      <c r="C4083" s="33">
        <f t="shared" si="674"/>
        <v>2008</v>
      </c>
      <c r="D4083" s="34">
        <v>1.6830000000000001</v>
      </c>
      <c r="F4083" s="32">
        <v>41345</v>
      </c>
      <c r="G4083" s="33">
        <f t="shared" si="675"/>
        <v>3</v>
      </c>
      <c r="H4083" s="33">
        <f t="shared" si="676"/>
        <v>2013</v>
      </c>
      <c r="I4083" s="34">
        <v>3.71</v>
      </c>
      <c r="K4083" s="32">
        <v>37253</v>
      </c>
      <c r="L4083" s="33">
        <f t="shared" si="677"/>
        <v>12</v>
      </c>
      <c r="M4083" s="33">
        <f t="shared" si="678"/>
        <v>2001</v>
      </c>
      <c r="N4083" s="34">
        <v>20.420000000000002</v>
      </c>
      <c r="P4083" s="32">
        <v>37740</v>
      </c>
      <c r="Q4083" s="33">
        <f t="shared" si="679"/>
        <v>4</v>
      </c>
      <c r="R4083" s="33">
        <f t="shared" si="680"/>
        <v>2003</v>
      </c>
      <c r="S4083" s="34">
        <v>23.23</v>
      </c>
    </row>
    <row r="4084" spans="1:19">
      <c r="A4084" s="32">
        <v>39687</v>
      </c>
      <c r="B4084" s="33">
        <f t="shared" si="673"/>
        <v>8</v>
      </c>
      <c r="C4084" s="33">
        <f t="shared" si="674"/>
        <v>2008</v>
      </c>
      <c r="D4084" s="34">
        <v>1.7110000000000001</v>
      </c>
      <c r="F4084" s="32">
        <v>41346</v>
      </c>
      <c r="G4084" s="33">
        <f t="shared" si="675"/>
        <v>3</v>
      </c>
      <c r="H4084" s="33">
        <f t="shared" si="676"/>
        <v>2013</v>
      </c>
      <c r="I4084" s="34">
        <v>3.72</v>
      </c>
      <c r="K4084" s="32">
        <v>37256</v>
      </c>
      <c r="L4084" s="33">
        <f t="shared" si="677"/>
        <v>12</v>
      </c>
      <c r="M4084" s="33">
        <f t="shared" si="678"/>
        <v>2001</v>
      </c>
      <c r="N4084" s="34">
        <v>19.96</v>
      </c>
      <c r="P4084" s="32">
        <v>37741</v>
      </c>
      <c r="Q4084" s="33">
        <f t="shared" si="679"/>
        <v>4</v>
      </c>
      <c r="R4084" s="33">
        <f t="shared" si="680"/>
        <v>2003</v>
      </c>
      <c r="S4084" s="34">
        <v>23.6</v>
      </c>
    </row>
    <row r="4085" spans="1:19">
      <c r="A4085" s="32">
        <v>39688</v>
      </c>
      <c r="B4085" s="33">
        <f t="shared" si="673"/>
        <v>8</v>
      </c>
      <c r="C4085" s="33">
        <f t="shared" si="674"/>
        <v>2008</v>
      </c>
      <c r="D4085" s="34">
        <v>1.677</v>
      </c>
      <c r="F4085" s="32">
        <v>41347</v>
      </c>
      <c r="G4085" s="33">
        <f t="shared" si="675"/>
        <v>3</v>
      </c>
      <c r="H4085" s="33">
        <f t="shared" si="676"/>
        <v>2013</v>
      </c>
      <c r="I4085" s="34">
        <v>3.74</v>
      </c>
      <c r="K4085" s="32">
        <v>37258</v>
      </c>
      <c r="L4085" s="33">
        <f t="shared" si="677"/>
        <v>1</v>
      </c>
      <c r="M4085" s="33">
        <f t="shared" si="678"/>
        <v>2002</v>
      </c>
      <c r="N4085" s="34">
        <v>21.13</v>
      </c>
      <c r="P4085" s="32">
        <v>37742</v>
      </c>
      <c r="Q4085" s="33">
        <f t="shared" si="679"/>
        <v>5</v>
      </c>
      <c r="R4085" s="33">
        <f t="shared" si="680"/>
        <v>2003</v>
      </c>
      <c r="S4085" s="34">
        <v>23.79</v>
      </c>
    </row>
    <row r="4086" spans="1:19">
      <c r="A4086" s="32">
        <v>39689</v>
      </c>
      <c r="B4086" s="33">
        <f t="shared" si="673"/>
        <v>8</v>
      </c>
      <c r="C4086" s="33">
        <f t="shared" si="674"/>
        <v>2008</v>
      </c>
      <c r="D4086" s="34">
        <v>1.6779999999999999</v>
      </c>
      <c r="F4086" s="32">
        <v>41348</v>
      </c>
      <c r="G4086" s="33">
        <f t="shared" si="675"/>
        <v>3</v>
      </c>
      <c r="H4086" s="33">
        <f t="shared" si="676"/>
        <v>2013</v>
      </c>
      <c r="I4086" s="34">
        <v>3.89</v>
      </c>
      <c r="K4086" s="32">
        <v>37259</v>
      </c>
      <c r="L4086" s="33">
        <f t="shared" si="677"/>
        <v>1</v>
      </c>
      <c r="M4086" s="33">
        <f t="shared" si="678"/>
        <v>2002</v>
      </c>
      <c r="N4086" s="34">
        <v>20.65</v>
      </c>
      <c r="P4086" s="32">
        <v>37743</v>
      </c>
      <c r="Q4086" s="33">
        <f t="shared" si="679"/>
        <v>5</v>
      </c>
      <c r="R4086" s="33">
        <f t="shared" si="680"/>
        <v>2003</v>
      </c>
      <c r="S4086" s="34">
        <v>23.73</v>
      </c>
    </row>
    <row r="4087" spans="1:19">
      <c r="A4087" s="32">
        <v>39693</v>
      </c>
      <c r="B4087" s="33">
        <f t="shared" si="673"/>
        <v>9</v>
      </c>
      <c r="C4087" s="33">
        <f t="shared" si="674"/>
        <v>2008</v>
      </c>
      <c r="D4087" s="34">
        <v>1.61</v>
      </c>
      <c r="F4087" s="32">
        <v>41351</v>
      </c>
      <c r="G4087" s="33">
        <f t="shared" si="675"/>
        <v>3</v>
      </c>
      <c r="H4087" s="33">
        <f t="shared" si="676"/>
        <v>2013</v>
      </c>
      <c r="I4087" s="34">
        <v>3.98</v>
      </c>
      <c r="K4087" s="32">
        <v>37260</v>
      </c>
      <c r="L4087" s="33">
        <f t="shared" si="677"/>
        <v>1</v>
      </c>
      <c r="M4087" s="33">
        <f t="shared" si="678"/>
        <v>2002</v>
      </c>
      <c r="N4087" s="34">
        <v>21.47</v>
      </c>
      <c r="P4087" s="32">
        <v>37746</v>
      </c>
      <c r="Q4087" s="33">
        <f t="shared" si="679"/>
        <v>5</v>
      </c>
      <c r="R4087" s="33">
        <f t="shared" si="680"/>
        <v>2003</v>
      </c>
      <c r="S4087" s="34">
        <v>23.59</v>
      </c>
    </row>
    <row r="4088" spans="1:19">
      <c r="A4088" s="32">
        <v>39694</v>
      </c>
      <c r="B4088" s="33">
        <f t="shared" si="673"/>
        <v>9</v>
      </c>
      <c r="C4088" s="33">
        <f t="shared" si="674"/>
        <v>2008</v>
      </c>
      <c r="D4088" s="34">
        <v>1.605</v>
      </c>
      <c r="F4088" s="32">
        <v>41352</v>
      </c>
      <c r="G4088" s="33">
        <f t="shared" si="675"/>
        <v>3</v>
      </c>
      <c r="H4088" s="33">
        <f t="shared" si="676"/>
        <v>2013</v>
      </c>
      <c r="I4088" s="34">
        <v>3.96</v>
      </c>
      <c r="K4088" s="32">
        <v>37263</v>
      </c>
      <c r="L4088" s="33">
        <f t="shared" si="677"/>
        <v>1</v>
      </c>
      <c r="M4088" s="33">
        <f t="shared" si="678"/>
        <v>2002</v>
      </c>
      <c r="N4088" s="34">
        <v>21.42</v>
      </c>
      <c r="P4088" s="32">
        <v>37747</v>
      </c>
      <c r="Q4088" s="33">
        <f t="shared" si="679"/>
        <v>5</v>
      </c>
      <c r="R4088" s="33">
        <f t="shared" si="680"/>
        <v>2003</v>
      </c>
      <c r="S4088" s="34">
        <v>23.91</v>
      </c>
    </row>
    <row r="4089" spans="1:19">
      <c r="A4089" s="32">
        <v>39695</v>
      </c>
      <c r="B4089" s="33">
        <f t="shared" si="673"/>
        <v>9</v>
      </c>
      <c r="C4089" s="33">
        <f t="shared" si="674"/>
        <v>2008</v>
      </c>
      <c r="D4089" s="34">
        <v>1.605</v>
      </c>
      <c r="F4089" s="32">
        <v>41353</v>
      </c>
      <c r="G4089" s="33">
        <f t="shared" si="675"/>
        <v>3</v>
      </c>
      <c r="H4089" s="33">
        <f t="shared" si="676"/>
        <v>2013</v>
      </c>
      <c r="I4089" s="34">
        <v>3.97</v>
      </c>
      <c r="K4089" s="32">
        <v>37264</v>
      </c>
      <c r="L4089" s="33">
        <f t="shared" si="677"/>
        <v>1</v>
      </c>
      <c r="M4089" s="33">
        <f t="shared" si="678"/>
        <v>2002</v>
      </c>
      <c r="N4089" s="34">
        <v>20.82</v>
      </c>
      <c r="P4089" s="32">
        <v>37748</v>
      </c>
      <c r="Q4089" s="33">
        <f t="shared" si="679"/>
        <v>5</v>
      </c>
      <c r="R4089" s="33">
        <f t="shared" si="680"/>
        <v>2003</v>
      </c>
      <c r="S4089" s="34">
        <v>24.01</v>
      </c>
    </row>
    <row r="4090" spans="1:19">
      <c r="A4090" s="32">
        <v>39696</v>
      </c>
      <c r="B4090" s="33">
        <f t="shared" si="673"/>
        <v>9</v>
      </c>
      <c r="C4090" s="33">
        <f t="shared" si="674"/>
        <v>2008</v>
      </c>
      <c r="D4090" s="34">
        <v>1.605</v>
      </c>
      <c r="F4090" s="32">
        <v>41354</v>
      </c>
      <c r="G4090" s="33">
        <f t="shared" si="675"/>
        <v>3</v>
      </c>
      <c r="H4090" s="33">
        <f t="shared" si="676"/>
        <v>2013</v>
      </c>
      <c r="I4090" s="34">
        <v>4.01</v>
      </c>
      <c r="K4090" s="32">
        <v>37265</v>
      </c>
      <c r="L4090" s="33">
        <f t="shared" si="677"/>
        <v>1</v>
      </c>
      <c r="M4090" s="33">
        <f t="shared" si="678"/>
        <v>2002</v>
      </c>
      <c r="N4090" s="34">
        <v>20.32</v>
      </c>
      <c r="P4090" s="32">
        <v>37749</v>
      </c>
      <c r="Q4090" s="33">
        <f t="shared" si="679"/>
        <v>5</v>
      </c>
      <c r="R4090" s="33">
        <f t="shared" si="680"/>
        <v>2003</v>
      </c>
      <c r="S4090" s="34">
        <v>24.48</v>
      </c>
    </row>
    <row r="4091" spans="1:19">
      <c r="A4091" s="32">
        <v>39699</v>
      </c>
      <c r="B4091" s="33">
        <f t="shared" si="673"/>
        <v>9</v>
      </c>
      <c r="C4091" s="33">
        <f t="shared" si="674"/>
        <v>2008</v>
      </c>
      <c r="D4091" s="34">
        <v>1.617</v>
      </c>
      <c r="F4091" s="32">
        <v>41355</v>
      </c>
      <c r="G4091" s="33">
        <f t="shared" si="675"/>
        <v>3</v>
      </c>
      <c r="H4091" s="33">
        <f t="shared" si="676"/>
        <v>2013</v>
      </c>
      <c r="I4091" s="34">
        <v>4.01</v>
      </c>
      <c r="K4091" s="32">
        <v>37266</v>
      </c>
      <c r="L4091" s="33">
        <f t="shared" si="677"/>
        <v>1</v>
      </c>
      <c r="M4091" s="33">
        <f t="shared" si="678"/>
        <v>2002</v>
      </c>
      <c r="N4091" s="34">
        <v>20.48</v>
      </c>
      <c r="P4091" s="32">
        <v>37750</v>
      </c>
      <c r="Q4091" s="33">
        <f t="shared" si="679"/>
        <v>5</v>
      </c>
      <c r="R4091" s="33">
        <f t="shared" si="680"/>
        <v>2003</v>
      </c>
      <c r="S4091" s="34">
        <v>25.55</v>
      </c>
    </row>
    <row r="4092" spans="1:19">
      <c r="A4092" s="32">
        <v>39700</v>
      </c>
      <c r="B4092" s="33">
        <f t="shared" si="673"/>
        <v>9</v>
      </c>
      <c r="C4092" s="33">
        <f t="shared" si="674"/>
        <v>2008</v>
      </c>
      <c r="D4092" s="34">
        <v>1.585</v>
      </c>
      <c r="F4092" s="32">
        <v>41358</v>
      </c>
      <c r="G4092" s="33">
        <f t="shared" si="675"/>
        <v>3</v>
      </c>
      <c r="H4092" s="33">
        <f t="shared" si="676"/>
        <v>2013</v>
      </c>
      <c r="I4092" s="34">
        <v>4.08</v>
      </c>
      <c r="K4092" s="32">
        <v>37267</v>
      </c>
      <c r="L4092" s="33">
        <f t="shared" si="677"/>
        <v>1</v>
      </c>
      <c r="M4092" s="33">
        <f t="shared" si="678"/>
        <v>2002</v>
      </c>
      <c r="N4092" s="34">
        <v>19.670000000000002</v>
      </c>
      <c r="P4092" s="32">
        <v>37753</v>
      </c>
      <c r="Q4092" s="33">
        <f t="shared" si="679"/>
        <v>5</v>
      </c>
      <c r="R4092" s="33">
        <f t="shared" si="680"/>
        <v>2003</v>
      </c>
      <c r="S4092" s="34">
        <v>25.69</v>
      </c>
    </row>
    <row r="4093" spans="1:19">
      <c r="A4093" s="32">
        <v>39701</v>
      </c>
      <c r="B4093" s="33">
        <f t="shared" si="673"/>
        <v>9</v>
      </c>
      <c r="C4093" s="33">
        <f t="shared" si="674"/>
        <v>2008</v>
      </c>
      <c r="D4093" s="34">
        <v>1.5640000000000001</v>
      </c>
      <c r="F4093" s="32">
        <v>41359</v>
      </c>
      <c r="G4093" s="33">
        <f t="shared" si="675"/>
        <v>3</v>
      </c>
      <c r="H4093" s="33">
        <f t="shared" si="676"/>
        <v>2013</v>
      </c>
      <c r="I4093" s="34">
        <v>3.99</v>
      </c>
      <c r="K4093" s="32">
        <v>37270</v>
      </c>
      <c r="L4093" s="33">
        <f t="shared" si="677"/>
        <v>1</v>
      </c>
      <c r="M4093" s="33">
        <f t="shared" si="678"/>
        <v>2002</v>
      </c>
      <c r="N4093" s="34">
        <v>18.88</v>
      </c>
      <c r="P4093" s="32">
        <v>37754</v>
      </c>
      <c r="Q4093" s="33">
        <f t="shared" si="679"/>
        <v>5</v>
      </c>
      <c r="R4093" s="33">
        <f t="shared" si="680"/>
        <v>2003</v>
      </c>
      <c r="S4093" s="34">
        <v>25.45</v>
      </c>
    </row>
    <row r="4094" spans="1:19">
      <c r="A4094" s="32">
        <v>39702</v>
      </c>
      <c r="B4094" s="33">
        <f t="shared" si="673"/>
        <v>9</v>
      </c>
      <c r="C4094" s="33">
        <f t="shared" si="674"/>
        <v>2008</v>
      </c>
      <c r="D4094" s="34">
        <v>1.54</v>
      </c>
      <c r="F4094" s="32">
        <v>41360</v>
      </c>
      <c r="G4094" s="33">
        <f t="shared" si="675"/>
        <v>3</v>
      </c>
      <c r="H4094" s="33">
        <f t="shared" si="676"/>
        <v>2013</v>
      </c>
      <c r="I4094" s="34">
        <v>4.08</v>
      </c>
      <c r="K4094" s="32">
        <v>37271</v>
      </c>
      <c r="L4094" s="33">
        <f t="shared" si="677"/>
        <v>1</v>
      </c>
      <c r="M4094" s="33">
        <f t="shared" si="678"/>
        <v>2002</v>
      </c>
      <c r="N4094" s="34">
        <v>18.989999999999998</v>
      </c>
      <c r="P4094" s="32">
        <v>37755</v>
      </c>
      <c r="Q4094" s="33">
        <f t="shared" si="679"/>
        <v>5</v>
      </c>
      <c r="R4094" s="33">
        <f t="shared" si="680"/>
        <v>2003</v>
      </c>
      <c r="S4094" s="34">
        <v>25.98</v>
      </c>
    </row>
    <row r="4095" spans="1:19">
      <c r="A4095" s="32">
        <v>39703</v>
      </c>
      <c r="B4095" s="33">
        <f t="shared" si="673"/>
        <v>9</v>
      </c>
      <c r="C4095" s="33">
        <f t="shared" si="674"/>
        <v>2008</v>
      </c>
      <c r="D4095" s="34">
        <v>1.5649999999999999</v>
      </c>
      <c r="F4095" s="32">
        <v>41361</v>
      </c>
      <c r="G4095" s="33">
        <f t="shared" si="675"/>
        <v>3</v>
      </c>
      <c r="H4095" s="33">
        <f t="shared" si="676"/>
        <v>2013</v>
      </c>
      <c r="I4095" s="34">
        <v>4.03</v>
      </c>
      <c r="K4095" s="32">
        <v>37272</v>
      </c>
      <c r="L4095" s="33">
        <f t="shared" si="677"/>
        <v>1</v>
      </c>
      <c r="M4095" s="33">
        <f t="shared" si="678"/>
        <v>2002</v>
      </c>
      <c r="N4095" s="34">
        <v>18.96</v>
      </c>
      <c r="P4095" s="32">
        <v>37756</v>
      </c>
      <c r="Q4095" s="33">
        <f t="shared" si="679"/>
        <v>5</v>
      </c>
      <c r="R4095" s="33">
        <f t="shared" si="680"/>
        <v>2003</v>
      </c>
      <c r="S4095" s="34">
        <v>26.77</v>
      </c>
    </row>
    <row r="4096" spans="1:19">
      <c r="A4096" s="32">
        <v>39706</v>
      </c>
      <c r="B4096" s="33">
        <f t="shared" si="673"/>
        <v>9</v>
      </c>
      <c r="C4096" s="33">
        <f t="shared" si="674"/>
        <v>2008</v>
      </c>
      <c r="D4096" s="34">
        <v>1.5</v>
      </c>
      <c r="F4096" s="32">
        <v>41365</v>
      </c>
      <c r="G4096" s="33">
        <f t="shared" si="675"/>
        <v>4</v>
      </c>
      <c r="H4096" s="33">
        <f t="shared" si="676"/>
        <v>2013</v>
      </c>
      <c r="I4096" s="34">
        <v>3.97</v>
      </c>
      <c r="K4096" s="32">
        <v>37273</v>
      </c>
      <c r="L4096" s="33">
        <f t="shared" si="677"/>
        <v>1</v>
      </c>
      <c r="M4096" s="33">
        <f t="shared" si="678"/>
        <v>2002</v>
      </c>
      <c r="N4096" s="34">
        <v>18.2</v>
      </c>
      <c r="P4096" s="32">
        <v>37757</v>
      </c>
      <c r="Q4096" s="33">
        <f t="shared" si="679"/>
        <v>5</v>
      </c>
      <c r="R4096" s="33">
        <f t="shared" si="680"/>
        <v>2003</v>
      </c>
      <c r="S4096" s="34">
        <v>27.18</v>
      </c>
    </row>
    <row r="4097" spans="1:19">
      <c r="A4097" s="32">
        <v>39707</v>
      </c>
      <c r="B4097" s="33">
        <f t="shared" si="673"/>
        <v>9</v>
      </c>
      <c r="C4097" s="33">
        <f t="shared" si="674"/>
        <v>2008</v>
      </c>
      <c r="D4097" s="34">
        <v>1.4059999999999999</v>
      </c>
      <c r="F4097" s="32">
        <v>41366</v>
      </c>
      <c r="G4097" s="33">
        <f t="shared" si="675"/>
        <v>4</v>
      </c>
      <c r="H4097" s="33">
        <f t="shared" si="676"/>
        <v>2013</v>
      </c>
      <c r="I4097" s="34">
        <v>4.07</v>
      </c>
      <c r="K4097" s="32">
        <v>37274</v>
      </c>
      <c r="L4097" s="33">
        <f t="shared" si="677"/>
        <v>1</v>
      </c>
      <c r="M4097" s="33">
        <f t="shared" si="678"/>
        <v>2002</v>
      </c>
      <c r="N4097" s="34">
        <v>18.02</v>
      </c>
      <c r="P4097" s="32">
        <v>37760</v>
      </c>
      <c r="Q4097" s="33">
        <f t="shared" si="679"/>
        <v>5</v>
      </c>
      <c r="R4097" s="33">
        <f t="shared" si="680"/>
        <v>2003</v>
      </c>
      <c r="S4097" s="34">
        <v>27.23</v>
      </c>
    </row>
    <row r="4098" spans="1:19">
      <c r="A4098" s="32">
        <v>39708</v>
      </c>
      <c r="B4098" s="33">
        <f t="shared" si="673"/>
        <v>9</v>
      </c>
      <c r="C4098" s="33">
        <f t="shared" si="674"/>
        <v>2008</v>
      </c>
      <c r="D4098" s="34">
        <v>1.448</v>
      </c>
      <c r="F4098" s="32">
        <v>41367</v>
      </c>
      <c r="G4098" s="33">
        <f t="shared" si="675"/>
        <v>4</v>
      </c>
      <c r="H4098" s="33">
        <f t="shared" si="676"/>
        <v>2013</v>
      </c>
      <c r="I4098" s="34">
        <v>4</v>
      </c>
      <c r="K4098" s="32">
        <v>37278</v>
      </c>
      <c r="L4098" s="33">
        <f t="shared" si="677"/>
        <v>1</v>
      </c>
      <c r="M4098" s="33">
        <f t="shared" si="678"/>
        <v>2002</v>
      </c>
      <c r="N4098" s="34">
        <v>18.36</v>
      </c>
      <c r="P4098" s="32">
        <v>37761</v>
      </c>
      <c r="Q4098" s="33">
        <f t="shared" si="679"/>
        <v>5</v>
      </c>
      <c r="R4098" s="33">
        <f t="shared" si="680"/>
        <v>2003</v>
      </c>
      <c r="S4098" s="34">
        <v>26.69</v>
      </c>
    </row>
    <row r="4099" spans="1:19">
      <c r="A4099" s="32">
        <v>39709</v>
      </c>
      <c r="B4099" s="33">
        <f t="shared" si="673"/>
        <v>9</v>
      </c>
      <c r="C4099" s="33">
        <f t="shared" si="674"/>
        <v>2008</v>
      </c>
      <c r="D4099" s="34">
        <v>1.45</v>
      </c>
      <c r="F4099" s="32">
        <v>41368</v>
      </c>
      <c r="G4099" s="33">
        <f t="shared" si="675"/>
        <v>4</v>
      </c>
      <c r="H4099" s="33">
        <f t="shared" si="676"/>
        <v>2013</v>
      </c>
      <c r="I4099" s="34">
        <v>3.94</v>
      </c>
      <c r="K4099" s="32">
        <v>37279</v>
      </c>
      <c r="L4099" s="33">
        <f t="shared" si="677"/>
        <v>1</v>
      </c>
      <c r="M4099" s="33">
        <f t="shared" si="678"/>
        <v>2002</v>
      </c>
      <c r="N4099" s="34">
        <v>19.100000000000001</v>
      </c>
      <c r="P4099" s="32">
        <v>37762</v>
      </c>
      <c r="Q4099" s="33">
        <f t="shared" si="679"/>
        <v>5</v>
      </c>
      <c r="R4099" s="33">
        <f t="shared" si="680"/>
        <v>2003</v>
      </c>
      <c r="S4099" s="34">
        <v>27.58</v>
      </c>
    </row>
    <row r="4100" spans="1:19">
      <c r="A4100" s="32">
        <v>39710</v>
      </c>
      <c r="B4100" s="33">
        <f t="shared" si="673"/>
        <v>9</v>
      </c>
      <c r="C4100" s="33">
        <f t="shared" si="674"/>
        <v>2008</v>
      </c>
      <c r="D4100" s="34">
        <v>1.48</v>
      </c>
      <c r="F4100" s="32">
        <v>41369</v>
      </c>
      <c r="G4100" s="33">
        <f t="shared" si="675"/>
        <v>4</v>
      </c>
      <c r="H4100" s="33">
        <f t="shared" si="676"/>
        <v>2013</v>
      </c>
      <c r="I4100" s="34">
        <v>3.98</v>
      </c>
      <c r="K4100" s="32">
        <v>37280</v>
      </c>
      <c r="L4100" s="33">
        <f t="shared" si="677"/>
        <v>1</v>
      </c>
      <c r="M4100" s="33">
        <f t="shared" si="678"/>
        <v>2002</v>
      </c>
      <c r="N4100" s="34">
        <v>19.57</v>
      </c>
      <c r="P4100" s="32">
        <v>37763</v>
      </c>
      <c r="Q4100" s="33">
        <f t="shared" si="679"/>
        <v>5</v>
      </c>
      <c r="R4100" s="33">
        <f t="shared" si="680"/>
        <v>2003</v>
      </c>
      <c r="S4100" s="34">
        <v>27.32</v>
      </c>
    </row>
    <row r="4101" spans="1:19">
      <c r="A4101" s="32">
        <v>39713</v>
      </c>
      <c r="B4101" s="33">
        <f t="shared" si="673"/>
        <v>9</v>
      </c>
      <c r="C4101" s="33">
        <f t="shared" si="674"/>
        <v>2008</v>
      </c>
      <c r="D4101" s="34">
        <v>1.5649999999999999</v>
      </c>
      <c r="F4101" s="32">
        <v>41372</v>
      </c>
      <c r="G4101" s="33">
        <f t="shared" si="675"/>
        <v>4</v>
      </c>
      <c r="H4101" s="33">
        <f t="shared" si="676"/>
        <v>2013</v>
      </c>
      <c r="I4101" s="34">
        <v>4.18</v>
      </c>
      <c r="K4101" s="32">
        <v>37281</v>
      </c>
      <c r="L4101" s="33">
        <f t="shared" si="677"/>
        <v>1</v>
      </c>
      <c r="M4101" s="33">
        <f t="shared" si="678"/>
        <v>2002</v>
      </c>
      <c r="N4101" s="34">
        <v>19.8</v>
      </c>
      <c r="P4101" s="32">
        <v>37764</v>
      </c>
      <c r="Q4101" s="33">
        <f t="shared" si="679"/>
        <v>5</v>
      </c>
      <c r="R4101" s="33">
        <f t="shared" si="680"/>
        <v>2003</v>
      </c>
      <c r="S4101" s="34">
        <v>27.14</v>
      </c>
    </row>
    <row r="4102" spans="1:19">
      <c r="A4102" s="32">
        <v>39714</v>
      </c>
      <c r="B4102" s="33">
        <f t="shared" si="673"/>
        <v>9</v>
      </c>
      <c r="C4102" s="33">
        <f t="shared" si="674"/>
        <v>2008</v>
      </c>
      <c r="D4102" s="34">
        <v>1.544</v>
      </c>
      <c r="F4102" s="32">
        <v>41373</v>
      </c>
      <c r="G4102" s="33">
        <f t="shared" si="675"/>
        <v>4</v>
      </c>
      <c r="H4102" s="33">
        <f t="shared" si="676"/>
        <v>2013</v>
      </c>
      <c r="I4102" s="34">
        <v>4.08</v>
      </c>
      <c r="K4102" s="32">
        <v>37284</v>
      </c>
      <c r="L4102" s="33">
        <f t="shared" si="677"/>
        <v>1</v>
      </c>
      <c r="M4102" s="33">
        <f t="shared" si="678"/>
        <v>2002</v>
      </c>
      <c r="N4102" s="34">
        <v>20.05</v>
      </c>
      <c r="P4102" s="32">
        <v>37767</v>
      </c>
      <c r="Q4102" s="33">
        <f t="shared" si="679"/>
        <v>5</v>
      </c>
      <c r="R4102" s="33">
        <f t="shared" si="680"/>
        <v>2003</v>
      </c>
      <c r="S4102" s="34">
        <v>26.78</v>
      </c>
    </row>
    <row r="4103" spans="1:19">
      <c r="A4103" s="32">
        <v>39715</v>
      </c>
      <c r="B4103" s="33">
        <f t="shared" si="673"/>
        <v>9</v>
      </c>
      <c r="C4103" s="33">
        <f t="shared" si="674"/>
        <v>2008</v>
      </c>
      <c r="D4103" s="34">
        <v>1.5349999999999999</v>
      </c>
      <c r="F4103" s="32">
        <v>41374</v>
      </c>
      <c r="G4103" s="33">
        <f t="shared" si="675"/>
        <v>4</v>
      </c>
      <c r="H4103" s="33">
        <f t="shared" si="676"/>
        <v>2013</v>
      </c>
      <c r="I4103" s="34">
        <v>4.07</v>
      </c>
      <c r="K4103" s="32">
        <v>37285</v>
      </c>
      <c r="L4103" s="33">
        <f t="shared" si="677"/>
        <v>1</v>
      </c>
      <c r="M4103" s="33">
        <f t="shared" si="678"/>
        <v>2002</v>
      </c>
      <c r="N4103" s="34">
        <v>19.3</v>
      </c>
      <c r="P4103" s="32">
        <v>37768</v>
      </c>
      <c r="Q4103" s="33">
        <f t="shared" si="679"/>
        <v>5</v>
      </c>
      <c r="R4103" s="33">
        <f t="shared" si="680"/>
        <v>2003</v>
      </c>
      <c r="S4103" s="34">
        <v>26.55</v>
      </c>
    </row>
    <row r="4104" spans="1:19">
      <c r="A4104" s="32">
        <v>39716</v>
      </c>
      <c r="B4104" s="33">
        <f t="shared" si="673"/>
        <v>9</v>
      </c>
      <c r="C4104" s="33">
        <f t="shared" si="674"/>
        <v>2008</v>
      </c>
      <c r="D4104" s="34">
        <v>1.5449999999999999</v>
      </c>
      <c r="F4104" s="32">
        <v>41375</v>
      </c>
      <c r="G4104" s="33">
        <f t="shared" si="675"/>
        <v>4</v>
      </c>
      <c r="H4104" s="33">
        <f t="shared" si="676"/>
        <v>2013</v>
      </c>
      <c r="I4104" s="34">
        <v>4.1100000000000003</v>
      </c>
      <c r="K4104" s="32">
        <v>37286</v>
      </c>
      <c r="L4104" s="33">
        <f t="shared" si="677"/>
        <v>1</v>
      </c>
      <c r="M4104" s="33">
        <f t="shared" si="678"/>
        <v>2002</v>
      </c>
      <c r="N4104" s="34">
        <v>19.11</v>
      </c>
      <c r="P4104" s="32">
        <v>37769</v>
      </c>
      <c r="Q4104" s="33">
        <f t="shared" si="679"/>
        <v>5</v>
      </c>
      <c r="R4104" s="33">
        <f t="shared" si="680"/>
        <v>2003</v>
      </c>
      <c r="S4104" s="34">
        <v>26.48</v>
      </c>
    </row>
    <row r="4105" spans="1:19">
      <c r="A4105" s="32">
        <v>39717</v>
      </c>
      <c r="B4105" s="33">
        <f t="shared" si="673"/>
        <v>9</v>
      </c>
      <c r="C4105" s="33">
        <f t="shared" si="674"/>
        <v>2008</v>
      </c>
      <c r="D4105" s="34">
        <v>1.5149999999999999</v>
      </c>
      <c r="F4105" s="32">
        <v>41376</v>
      </c>
      <c r="G4105" s="33">
        <f t="shared" si="675"/>
        <v>4</v>
      </c>
      <c r="H4105" s="33">
        <f t="shared" si="676"/>
        <v>2013</v>
      </c>
      <c r="I4105" s="34">
        <v>4.21</v>
      </c>
      <c r="K4105" s="32">
        <v>37287</v>
      </c>
      <c r="L4105" s="33">
        <f t="shared" si="677"/>
        <v>1</v>
      </c>
      <c r="M4105" s="33">
        <f t="shared" si="678"/>
        <v>2002</v>
      </c>
      <c r="N4105" s="34">
        <v>19.71</v>
      </c>
      <c r="P4105" s="32">
        <v>37770</v>
      </c>
      <c r="Q4105" s="33">
        <f t="shared" si="679"/>
        <v>5</v>
      </c>
      <c r="R4105" s="33">
        <f t="shared" si="680"/>
        <v>2003</v>
      </c>
      <c r="S4105" s="34">
        <v>26.39</v>
      </c>
    </row>
    <row r="4106" spans="1:19">
      <c r="A4106" s="32">
        <v>39720</v>
      </c>
      <c r="B4106" s="33">
        <f t="shared" si="673"/>
        <v>9</v>
      </c>
      <c r="C4106" s="33">
        <f t="shared" si="674"/>
        <v>2008</v>
      </c>
      <c r="D4106" s="34">
        <v>1.4059999999999999</v>
      </c>
      <c r="F4106" s="32">
        <v>41379</v>
      </c>
      <c r="G4106" s="33">
        <f t="shared" si="675"/>
        <v>4</v>
      </c>
      <c r="H4106" s="33">
        <f t="shared" si="676"/>
        <v>2013</v>
      </c>
      <c r="I4106" s="34">
        <v>4.2300000000000004</v>
      </c>
      <c r="K4106" s="32">
        <v>37288</v>
      </c>
      <c r="L4106" s="33">
        <f t="shared" si="677"/>
        <v>2</v>
      </c>
      <c r="M4106" s="33">
        <f t="shared" si="678"/>
        <v>2002</v>
      </c>
      <c r="N4106" s="34">
        <v>20.399999999999999</v>
      </c>
      <c r="P4106" s="32">
        <v>37771</v>
      </c>
      <c r="Q4106" s="33">
        <f t="shared" si="679"/>
        <v>5</v>
      </c>
      <c r="R4106" s="33">
        <f t="shared" si="680"/>
        <v>2003</v>
      </c>
      <c r="S4106" s="34">
        <v>26.58</v>
      </c>
    </row>
    <row r="4107" spans="1:19">
      <c r="A4107" s="32">
        <v>39721</v>
      </c>
      <c r="B4107" s="33">
        <f t="shared" si="673"/>
        <v>9</v>
      </c>
      <c r="C4107" s="33">
        <f t="shared" si="674"/>
        <v>2008</v>
      </c>
      <c r="D4107" s="34">
        <v>1.44</v>
      </c>
      <c r="F4107" s="32">
        <v>41380</v>
      </c>
      <c r="G4107" s="33">
        <f t="shared" si="675"/>
        <v>4</v>
      </c>
      <c r="H4107" s="33">
        <f t="shared" si="676"/>
        <v>2013</v>
      </c>
      <c r="I4107" s="34">
        <v>4.1900000000000004</v>
      </c>
      <c r="K4107" s="32">
        <v>37291</v>
      </c>
      <c r="L4107" s="33">
        <f t="shared" si="677"/>
        <v>2</v>
      </c>
      <c r="M4107" s="33">
        <f t="shared" si="678"/>
        <v>2002</v>
      </c>
      <c r="N4107" s="34">
        <v>20.02</v>
      </c>
      <c r="P4107" s="32">
        <v>37774</v>
      </c>
      <c r="Q4107" s="33">
        <f t="shared" si="679"/>
        <v>6</v>
      </c>
      <c r="R4107" s="33">
        <f t="shared" si="680"/>
        <v>2003</v>
      </c>
      <c r="S4107" s="34">
        <v>27.56</v>
      </c>
    </row>
    <row r="4108" spans="1:19">
      <c r="A4108" s="32">
        <v>39722</v>
      </c>
      <c r="B4108" s="33">
        <f t="shared" si="673"/>
        <v>10</v>
      </c>
      <c r="C4108" s="33">
        <f t="shared" si="674"/>
        <v>2008</v>
      </c>
      <c r="D4108" s="34">
        <v>1.425</v>
      </c>
      <c r="F4108" s="32">
        <v>41381</v>
      </c>
      <c r="G4108" s="33">
        <f t="shared" si="675"/>
        <v>4</v>
      </c>
      <c r="H4108" s="33">
        <f t="shared" si="676"/>
        <v>2013</v>
      </c>
      <c r="I4108" s="34">
        <v>4.24</v>
      </c>
      <c r="K4108" s="32">
        <v>37292</v>
      </c>
      <c r="L4108" s="33">
        <f t="shared" si="677"/>
        <v>2</v>
      </c>
      <c r="M4108" s="33">
        <f t="shared" si="678"/>
        <v>2002</v>
      </c>
      <c r="N4108" s="34">
        <v>20.059999999999999</v>
      </c>
      <c r="P4108" s="32">
        <v>37775</v>
      </c>
      <c r="Q4108" s="33">
        <f t="shared" si="679"/>
        <v>6</v>
      </c>
      <c r="R4108" s="33">
        <f t="shared" si="680"/>
        <v>2003</v>
      </c>
      <c r="S4108" s="34">
        <v>27.99</v>
      </c>
    </row>
    <row r="4109" spans="1:19">
      <c r="A4109" s="32">
        <v>39723</v>
      </c>
      <c r="B4109" s="33">
        <f t="shared" si="673"/>
        <v>10</v>
      </c>
      <c r="C4109" s="33">
        <f t="shared" si="674"/>
        <v>2008</v>
      </c>
      <c r="D4109" s="34">
        <v>1.375</v>
      </c>
      <c r="F4109" s="32">
        <v>41382</v>
      </c>
      <c r="G4109" s="33">
        <f t="shared" si="675"/>
        <v>4</v>
      </c>
      <c r="H4109" s="33">
        <f t="shared" si="676"/>
        <v>2013</v>
      </c>
      <c r="I4109" s="34">
        <v>4.2300000000000004</v>
      </c>
      <c r="K4109" s="32">
        <v>37293</v>
      </c>
      <c r="L4109" s="33">
        <f t="shared" si="677"/>
        <v>2</v>
      </c>
      <c r="M4109" s="33">
        <f t="shared" si="678"/>
        <v>2002</v>
      </c>
      <c r="N4109" s="34">
        <v>19.77</v>
      </c>
      <c r="P4109" s="32">
        <v>37776</v>
      </c>
      <c r="Q4109" s="33">
        <f t="shared" si="679"/>
        <v>6</v>
      </c>
      <c r="R4109" s="33">
        <f t="shared" si="680"/>
        <v>2003</v>
      </c>
      <c r="S4109" s="34">
        <v>27.49</v>
      </c>
    </row>
    <row r="4110" spans="1:19">
      <c r="A4110" s="32">
        <v>39724</v>
      </c>
      <c r="B4110" s="33">
        <f t="shared" si="673"/>
        <v>10</v>
      </c>
      <c r="C4110" s="33">
        <f t="shared" si="674"/>
        <v>2008</v>
      </c>
      <c r="D4110" s="34">
        <v>1.371</v>
      </c>
      <c r="F4110" s="32">
        <v>41383</v>
      </c>
      <c r="G4110" s="33">
        <f t="shared" si="675"/>
        <v>4</v>
      </c>
      <c r="H4110" s="33">
        <f t="shared" si="676"/>
        <v>2013</v>
      </c>
      <c r="I4110" s="34">
        <v>4.38</v>
      </c>
      <c r="K4110" s="32">
        <v>37294</v>
      </c>
      <c r="L4110" s="33">
        <f t="shared" si="677"/>
        <v>2</v>
      </c>
      <c r="M4110" s="33">
        <f t="shared" si="678"/>
        <v>2002</v>
      </c>
      <c r="N4110" s="34">
        <v>19.75</v>
      </c>
      <c r="P4110" s="32">
        <v>37777</v>
      </c>
      <c r="Q4110" s="33">
        <f t="shared" si="679"/>
        <v>6</v>
      </c>
      <c r="R4110" s="33">
        <f t="shared" si="680"/>
        <v>2003</v>
      </c>
      <c r="S4110" s="34">
        <v>28.16</v>
      </c>
    </row>
    <row r="4111" spans="1:19">
      <c r="A4111" s="32">
        <v>39727</v>
      </c>
      <c r="B4111" s="33">
        <f t="shared" si="673"/>
        <v>10</v>
      </c>
      <c r="C4111" s="33">
        <f t="shared" si="674"/>
        <v>2008</v>
      </c>
      <c r="D4111" s="34">
        <v>1.26</v>
      </c>
      <c r="F4111" s="32">
        <v>41386</v>
      </c>
      <c r="G4111" s="33">
        <f t="shared" si="675"/>
        <v>4</v>
      </c>
      <c r="H4111" s="33">
        <f t="shared" si="676"/>
        <v>2013</v>
      </c>
      <c r="I4111" s="34">
        <v>4.33</v>
      </c>
      <c r="K4111" s="32">
        <v>37295</v>
      </c>
      <c r="L4111" s="33">
        <f t="shared" si="677"/>
        <v>2</v>
      </c>
      <c r="M4111" s="33">
        <f t="shared" si="678"/>
        <v>2002</v>
      </c>
      <c r="N4111" s="34">
        <v>20.25</v>
      </c>
      <c r="P4111" s="32">
        <v>37778</v>
      </c>
      <c r="Q4111" s="33">
        <f t="shared" si="679"/>
        <v>6</v>
      </c>
      <c r="R4111" s="33">
        <f t="shared" si="680"/>
        <v>2003</v>
      </c>
      <c r="S4111" s="34">
        <v>28.38</v>
      </c>
    </row>
    <row r="4112" spans="1:19">
      <c r="A4112" s="32">
        <v>39728</v>
      </c>
      <c r="B4112" s="33">
        <f t="shared" si="673"/>
        <v>10</v>
      </c>
      <c r="C4112" s="33">
        <f t="shared" si="674"/>
        <v>2008</v>
      </c>
      <c r="D4112" s="34">
        <v>1.2450000000000001</v>
      </c>
      <c r="F4112" s="32">
        <v>41387</v>
      </c>
      <c r="G4112" s="33">
        <f t="shared" si="675"/>
        <v>4</v>
      </c>
      <c r="H4112" s="33">
        <f t="shared" si="676"/>
        <v>2013</v>
      </c>
      <c r="I4112" s="34">
        <v>4.2699999999999996</v>
      </c>
      <c r="K4112" s="32">
        <v>37298</v>
      </c>
      <c r="L4112" s="33">
        <f t="shared" si="677"/>
        <v>2</v>
      </c>
      <c r="M4112" s="33">
        <f t="shared" si="678"/>
        <v>2002</v>
      </c>
      <c r="N4112" s="34">
        <v>21.29</v>
      </c>
      <c r="P4112" s="32">
        <v>37781</v>
      </c>
      <c r="Q4112" s="33">
        <f t="shared" si="679"/>
        <v>6</v>
      </c>
      <c r="R4112" s="33">
        <f t="shared" si="680"/>
        <v>2003</v>
      </c>
      <c r="S4112" s="34">
        <v>28.62</v>
      </c>
    </row>
    <row r="4113" spans="1:19">
      <c r="A4113" s="32">
        <v>39729</v>
      </c>
      <c r="B4113" s="33">
        <f t="shared" si="673"/>
        <v>10</v>
      </c>
      <c r="C4113" s="33">
        <f t="shared" si="674"/>
        <v>2008</v>
      </c>
      <c r="D4113" s="34">
        <v>1.1759999999999999</v>
      </c>
      <c r="F4113" s="32">
        <v>41388</v>
      </c>
      <c r="G4113" s="33">
        <f t="shared" si="675"/>
        <v>4</v>
      </c>
      <c r="H4113" s="33">
        <f t="shared" si="676"/>
        <v>2013</v>
      </c>
      <c r="I4113" s="34">
        <v>4.25</v>
      </c>
      <c r="K4113" s="32">
        <v>37299</v>
      </c>
      <c r="L4113" s="33">
        <f t="shared" si="677"/>
        <v>2</v>
      </c>
      <c r="M4113" s="33">
        <f t="shared" si="678"/>
        <v>2002</v>
      </c>
      <c r="N4113" s="34">
        <v>20.76</v>
      </c>
      <c r="P4113" s="32">
        <v>37782</v>
      </c>
      <c r="Q4113" s="33">
        <f t="shared" si="679"/>
        <v>6</v>
      </c>
      <c r="R4113" s="33">
        <f t="shared" si="680"/>
        <v>2003</v>
      </c>
      <c r="S4113" s="34">
        <v>28.44</v>
      </c>
    </row>
    <row r="4114" spans="1:19">
      <c r="A4114" s="32">
        <v>39730</v>
      </c>
      <c r="B4114" s="33">
        <f t="shared" si="673"/>
        <v>10</v>
      </c>
      <c r="C4114" s="33">
        <f t="shared" si="674"/>
        <v>2008</v>
      </c>
      <c r="D4114" s="34">
        <v>1.1100000000000001</v>
      </c>
      <c r="F4114" s="32">
        <v>41389</v>
      </c>
      <c r="G4114" s="33">
        <f t="shared" si="675"/>
        <v>4</v>
      </c>
      <c r="H4114" s="33">
        <f t="shared" si="676"/>
        <v>2013</v>
      </c>
      <c r="I4114" s="34">
        <v>4.1900000000000004</v>
      </c>
      <c r="K4114" s="32">
        <v>37300</v>
      </c>
      <c r="L4114" s="33">
        <f t="shared" si="677"/>
        <v>2</v>
      </c>
      <c r="M4114" s="33">
        <f t="shared" si="678"/>
        <v>2002</v>
      </c>
      <c r="N4114" s="34">
        <v>21.19</v>
      </c>
      <c r="P4114" s="32">
        <v>37783</v>
      </c>
      <c r="Q4114" s="33">
        <f t="shared" si="679"/>
        <v>6</v>
      </c>
      <c r="R4114" s="33">
        <f t="shared" si="680"/>
        <v>2003</v>
      </c>
      <c r="S4114" s="34">
        <v>28.97</v>
      </c>
    </row>
    <row r="4115" spans="1:19">
      <c r="A4115" s="32">
        <v>39731</v>
      </c>
      <c r="B4115" s="33">
        <f t="shared" si="673"/>
        <v>10</v>
      </c>
      <c r="C4115" s="33">
        <f t="shared" si="674"/>
        <v>2008</v>
      </c>
      <c r="D4115" s="34">
        <v>0.95299999999999996</v>
      </c>
      <c r="F4115" s="32">
        <v>41390</v>
      </c>
      <c r="G4115" s="33">
        <f t="shared" si="675"/>
        <v>4</v>
      </c>
      <c r="H4115" s="33">
        <f t="shared" si="676"/>
        <v>2013</v>
      </c>
      <c r="I4115" s="34">
        <v>4.16</v>
      </c>
      <c r="K4115" s="32">
        <v>37301</v>
      </c>
      <c r="L4115" s="33">
        <f t="shared" si="677"/>
        <v>2</v>
      </c>
      <c r="M4115" s="33">
        <f t="shared" si="678"/>
        <v>2002</v>
      </c>
      <c r="N4115" s="34">
        <v>21.19</v>
      </c>
      <c r="P4115" s="32">
        <v>37784</v>
      </c>
      <c r="Q4115" s="33">
        <f t="shared" si="679"/>
        <v>6</v>
      </c>
      <c r="R4115" s="33">
        <f t="shared" si="680"/>
        <v>2003</v>
      </c>
      <c r="S4115" s="34">
        <v>28.48</v>
      </c>
    </row>
    <row r="4116" spans="1:19">
      <c r="A4116" s="32">
        <v>39734</v>
      </c>
      <c r="B4116" s="33">
        <f t="shared" si="673"/>
        <v>10</v>
      </c>
      <c r="C4116" s="33">
        <f t="shared" si="674"/>
        <v>2008</v>
      </c>
      <c r="D4116" s="34">
        <v>0.97499999999999998</v>
      </c>
      <c r="F4116" s="32">
        <v>41393</v>
      </c>
      <c r="G4116" s="33">
        <f t="shared" si="675"/>
        <v>4</v>
      </c>
      <c r="H4116" s="33">
        <f t="shared" si="676"/>
        <v>2013</v>
      </c>
      <c r="I4116" s="34">
        <v>4.28</v>
      </c>
      <c r="K4116" s="32">
        <v>37302</v>
      </c>
      <c r="L4116" s="33">
        <f t="shared" si="677"/>
        <v>2</v>
      </c>
      <c r="M4116" s="33">
        <f t="shared" si="678"/>
        <v>2002</v>
      </c>
      <c r="N4116" s="34">
        <v>21.47</v>
      </c>
      <c r="P4116" s="32">
        <v>37785</v>
      </c>
      <c r="Q4116" s="33">
        <f t="shared" si="679"/>
        <v>6</v>
      </c>
      <c r="R4116" s="33">
        <f t="shared" si="680"/>
        <v>2003</v>
      </c>
      <c r="S4116" s="34">
        <v>27.39</v>
      </c>
    </row>
    <row r="4117" spans="1:19">
      <c r="A4117" s="32">
        <v>39735</v>
      </c>
      <c r="B4117" s="33">
        <f t="shared" si="673"/>
        <v>10</v>
      </c>
      <c r="C4117" s="33">
        <f t="shared" si="674"/>
        <v>2008</v>
      </c>
      <c r="D4117" s="34">
        <v>0.98899999999999999</v>
      </c>
      <c r="F4117" s="32">
        <v>41394</v>
      </c>
      <c r="G4117" s="33">
        <f t="shared" si="675"/>
        <v>4</v>
      </c>
      <c r="H4117" s="33">
        <f t="shared" si="676"/>
        <v>2013</v>
      </c>
      <c r="I4117" s="34">
        <v>4.3</v>
      </c>
      <c r="K4117" s="32">
        <v>37306</v>
      </c>
      <c r="L4117" s="33">
        <f t="shared" si="677"/>
        <v>2</v>
      </c>
      <c r="M4117" s="33">
        <f t="shared" si="678"/>
        <v>2002</v>
      </c>
      <c r="N4117" s="34">
        <v>20.77</v>
      </c>
      <c r="P4117" s="32">
        <v>37788</v>
      </c>
      <c r="Q4117" s="33">
        <f t="shared" si="679"/>
        <v>6</v>
      </c>
      <c r="R4117" s="33">
        <f t="shared" si="680"/>
        <v>2003</v>
      </c>
      <c r="S4117" s="34">
        <v>27.5</v>
      </c>
    </row>
    <row r="4118" spans="1:19">
      <c r="A4118" s="32">
        <v>39736</v>
      </c>
      <c r="B4118" s="33">
        <f t="shared" si="673"/>
        <v>10</v>
      </c>
      <c r="C4118" s="33">
        <f t="shared" si="674"/>
        <v>2008</v>
      </c>
      <c r="D4118" s="34">
        <v>0.89500000000000002</v>
      </c>
      <c r="F4118" s="32">
        <v>41395</v>
      </c>
      <c r="G4118" s="33">
        <f t="shared" si="675"/>
        <v>5</v>
      </c>
      <c r="H4118" s="33">
        <f t="shared" si="676"/>
        <v>2013</v>
      </c>
      <c r="I4118" s="34">
        <v>4.3099999999999996</v>
      </c>
      <c r="K4118" s="32">
        <v>37307</v>
      </c>
      <c r="L4118" s="33">
        <f t="shared" si="677"/>
        <v>2</v>
      </c>
      <c r="M4118" s="33">
        <f t="shared" si="678"/>
        <v>2002</v>
      </c>
      <c r="N4118" s="34">
        <v>20.309999999999999</v>
      </c>
      <c r="P4118" s="32">
        <v>37789</v>
      </c>
      <c r="Q4118" s="33">
        <f t="shared" si="679"/>
        <v>6</v>
      </c>
      <c r="R4118" s="33">
        <f t="shared" si="680"/>
        <v>2003</v>
      </c>
      <c r="S4118" s="34">
        <v>27.14</v>
      </c>
    </row>
    <row r="4119" spans="1:19">
      <c r="A4119" s="32">
        <v>39737</v>
      </c>
      <c r="B4119" s="33">
        <f t="shared" si="673"/>
        <v>10</v>
      </c>
      <c r="C4119" s="33">
        <f t="shared" si="674"/>
        <v>2008</v>
      </c>
      <c r="D4119" s="34">
        <v>0.82299999999999995</v>
      </c>
      <c r="F4119" s="32">
        <v>41396</v>
      </c>
      <c r="G4119" s="33">
        <f t="shared" si="675"/>
        <v>5</v>
      </c>
      <c r="H4119" s="33">
        <f t="shared" si="676"/>
        <v>2013</v>
      </c>
      <c r="I4119" s="34">
        <v>4.28</v>
      </c>
      <c r="K4119" s="32">
        <v>37308</v>
      </c>
      <c r="L4119" s="33">
        <f t="shared" si="677"/>
        <v>2</v>
      </c>
      <c r="M4119" s="33">
        <f t="shared" si="678"/>
        <v>2002</v>
      </c>
      <c r="N4119" s="34">
        <v>20.81</v>
      </c>
      <c r="P4119" s="32">
        <v>37790</v>
      </c>
      <c r="Q4119" s="33">
        <f t="shared" si="679"/>
        <v>6</v>
      </c>
      <c r="R4119" s="33">
        <f t="shared" si="680"/>
        <v>2003</v>
      </c>
      <c r="S4119" s="34">
        <v>26.43</v>
      </c>
    </row>
    <row r="4120" spans="1:19">
      <c r="A4120" s="32">
        <v>39738</v>
      </c>
      <c r="B4120" s="33">
        <f t="shared" si="673"/>
        <v>10</v>
      </c>
      <c r="C4120" s="33">
        <f t="shared" si="674"/>
        <v>2008</v>
      </c>
      <c r="D4120" s="34">
        <v>0.90300000000000002</v>
      </c>
      <c r="F4120" s="32">
        <v>41397</v>
      </c>
      <c r="G4120" s="33">
        <f t="shared" si="675"/>
        <v>5</v>
      </c>
      <c r="H4120" s="33">
        <f t="shared" si="676"/>
        <v>2013</v>
      </c>
      <c r="I4120" s="34">
        <v>3.98</v>
      </c>
      <c r="K4120" s="32">
        <v>37309</v>
      </c>
      <c r="L4120" s="33">
        <f t="shared" si="677"/>
        <v>2</v>
      </c>
      <c r="M4120" s="33">
        <f t="shared" si="678"/>
        <v>2002</v>
      </c>
      <c r="N4120" s="34">
        <v>20.92</v>
      </c>
      <c r="P4120" s="32">
        <v>37791</v>
      </c>
      <c r="Q4120" s="33">
        <f t="shared" si="679"/>
        <v>6</v>
      </c>
      <c r="R4120" s="33">
        <f t="shared" si="680"/>
        <v>2003</v>
      </c>
      <c r="S4120" s="34">
        <v>26.21</v>
      </c>
    </row>
    <row r="4121" spans="1:19">
      <c r="A4121" s="32">
        <v>39741</v>
      </c>
      <c r="B4121" s="33">
        <f t="shared" si="673"/>
        <v>10</v>
      </c>
      <c r="C4121" s="33">
        <f t="shared" si="674"/>
        <v>2008</v>
      </c>
      <c r="D4121" s="34">
        <v>0.97299999999999998</v>
      </c>
      <c r="F4121" s="32">
        <v>41400</v>
      </c>
      <c r="G4121" s="33">
        <f t="shared" si="675"/>
        <v>5</v>
      </c>
      <c r="H4121" s="33">
        <f t="shared" si="676"/>
        <v>2013</v>
      </c>
      <c r="I4121" s="34">
        <v>3.93</v>
      </c>
      <c r="K4121" s="32">
        <v>37312</v>
      </c>
      <c r="L4121" s="33">
        <f t="shared" si="677"/>
        <v>2</v>
      </c>
      <c r="M4121" s="33">
        <f t="shared" si="678"/>
        <v>2002</v>
      </c>
      <c r="N4121" s="34">
        <v>20.239999999999998</v>
      </c>
      <c r="P4121" s="32">
        <v>37792</v>
      </c>
      <c r="Q4121" s="33">
        <f t="shared" si="679"/>
        <v>6</v>
      </c>
      <c r="R4121" s="33">
        <f t="shared" si="680"/>
        <v>2003</v>
      </c>
      <c r="S4121" s="34">
        <v>27.13</v>
      </c>
    </row>
    <row r="4122" spans="1:19">
      <c r="A4122" s="32">
        <v>39742</v>
      </c>
      <c r="B4122" s="33">
        <f t="shared" si="673"/>
        <v>10</v>
      </c>
      <c r="C4122" s="33">
        <f t="shared" si="674"/>
        <v>2008</v>
      </c>
      <c r="D4122" s="34">
        <v>0.98</v>
      </c>
      <c r="F4122" s="32">
        <v>41401</v>
      </c>
      <c r="G4122" s="33">
        <f t="shared" si="675"/>
        <v>5</v>
      </c>
      <c r="H4122" s="33">
        <f t="shared" si="676"/>
        <v>2013</v>
      </c>
      <c r="I4122" s="34">
        <v>3.88</v>
      </c>
      <c r="K4122" s="32">
        <v>37313</v>
      </c>
      <c r="L4122" s="33">
        <f t="shared" si="677"/>
        <v>2</v>
      </c>
      <c r="M4122" s="33">
        <f t="shared" si="678"/>
        <v>2002</v>
      </c>
      <c r="N4122" s="34">
        <v>21.37</v>
      </c>
      <c r="P4122" s="32">
        <v>37795</v>
      </c>
      <c r="Q4122" s="33">
        <f t="shared" si="679"/>
        <v>6</v>
      </c>
      <c r="R4122" s="33">
        <f t="shared" si="680"/>
        <v>2003</v>
      </c>
      <c r="S4122" s="34">
        <v>27.13</v>
      </c>
    </row>
    <row r="4123" spans="1:19">
      <c r="A4123" s="32">
        <v>39743</v>
      </c>
      <c r="B4123" s="33">
        <f t="shared" si="673"/>
        <v>10</v>
      </c>
      <c r="C4123" s="33">
        <f t="shared" si="674"/>
        <v>2008</v>
      </c>
      <c r="D4123" s="34">
        <v>0.95</v>
      </c>
      <c r="F4123" s="32">
        <v>41402</v>
      </c>
      <c r="G4123" s="33">
        <f t="shared" si="675"/>
        <v>5</v>
      </c>
      <c r="H4123" s="33">
        <f t="shared" si="676"/>
        <v>2013</v>
      </c>
      <c r="I4123" s="34">
        <v>3.86</v>
      </c>
      <c r="K4123" s="32">
        <v>37314</v>
      </c>
      <c r="L4123" s="33">
        <f t="shared" si="677"/>
        <v>2</v>
      </c>
      <c r="M4123" s="33">
        <f t="shared" si="678"/>
        <v>2002</v>
      </c>
      <c r="N4123" s="34">
        <v>21.4</v>
      </c>
      <c r="P4123" s="32">
        <v>37796</v>
      </c>
      <c r="Q4123" s="33">
        <f t="shared" si="679"/>
        <v>6</v>
      </c>
      <c r="R4123" s="33">
        <f t="shared" si="680"/>
        <v>2003</v>
      </c>
      <c r="S4123" s="34">
        <v>26.96</v>
      </c>
    </row>
    <row r="4124" spans="1:19">
      <c r="A4124" s="32">
        <v>39744</v>
      </c>
      <c r="B4124" s="33">
        <f t="shared" si="673"/>
        <v>10</v>
      </c>
      <c r="C4124" s="33">
        <f t="shared" si="674"/>
        <v>2008</v>
      </c>
      <c r="D4124" s="34">
        <v>0.96899999999999997</v>
      </c>
      <c r="F4124" s="32">
        <v>41403</v>
      </c>
      <c r="G4124" s="33">
        <f t="shared" si="675"/>
        <v>5</v>
      </c>
      <c r="H4124" s="33">
        <f t="shared" si="676"/>
        <v>2013</v>
      </c>
      <c r="I4124" s="34">
        <v>3.87</v>
      </c>
      <c r="K4124" s="32">
        <v>37315</v>
      </c>
      <c r="L4124" s="33">
        <f t="shared" si="677"/>
        <v>2</v>
      </c>
      <c r="M4124" s="33">
        <f t="shared" si="678"/>
        <v>2002</v>
      </c>
      <c r="N4124" s="34">
        <v>21.78</v>
      </c>
      <c r="P4124" s="32">
        <v>37797</v>
      </c>
      <c r="Q4124" s="33">
        <f t="shared" si="679"/>
        <v>6</v>
      </c>
      <c r="R4124" s="33">
        <f t="shared" si="680"/>
        <v>2003</v>
      </c>
      <c r="S4124" s="34">
        <v>27.34</v>
      </c>
    </row>
    <row r="4125" spans="1:19">
      <c r="A4125" s="32">
        <v>39745</v>
      </c>
      <c r="B4125" s="33">
        <f t="shared" si="673"/>
        <v>10</v>
      </c>
      <c r="C4125" s="33">
        <f t="shared" si="674"/>
        <v>2008</v>
      </c>
      <c r="D4125" s="34">
        <v>0.94</v>
      </c>
      <c r="F4125" s="32">
        <v>41404</v>
      </c>
      <c r="G4125" s="33">
        <f t="shared" si="675"/>
        <v>5</v>
      </c>
      <c r="H4125" s="33">
        <f t="shared" si="676"/>
        <v>2013</v>
      </c>
      <c r="I4125" s="34">
        <v>3.9</v>
      </c>
      <c r="K4125" s="32">
        <v>37316</v>
      </c>
      <c r="L4125" s="33">
        <f t="shared" si="677"/>
        <v>3</v>
      </c>
      <c r="M4125" s="33">
        <f t="shared" si="678"/>
        <v>2002</v>
      </c>
      <c r="N4125" s="34">
        <v>22.37</v>
      </c>
      <c r="P4125" s="32">
        <v>37798</v>
      </c>
      <c r="Q4125" s="33">
        <f t="shared" si="679"/>
        <v>6</v>
      </c>
      <c r="R4125" s="33">
        <f t="shared" si="680"/>
        <v>2003</v>
      </c>
      <c r="S4125" s="34">
        <v>27.06</v>
      </c>
    </row>
    <row r="4126" spans="1:19">
      <c r="A4126" s="32">
        <v>39748</v>
      </c>
      <c r="B4126" s="33">
        <f t="shared" si="673"/>
        <v>10</v>
      </c>
      <c r="C4126" s="33">
        <f t="shared" si="674"/>
        <v>2008</v>
      </c>
      <c r="D4126" s="34">
        <v>0.94</v>
      </c>
      <c r="F4126" s="32">
        <v>41407</v>
      </c>
      <c r="G4126" s="33">
        <f t="shared" si="675"/>
        <v>5</v>
      </c>
      <c r="H4126" s="33">
        <f t="shared" si="676"/>
        <v>2013</v>
      </c>
      <c r="I4126" s="34">
        <v>3.87</v>
      </c>
      <c r="K4126" s="32">
        <v>37319</v>
      </c>
      <c r="L4126" s="33">
        <f t="shared" si="677"/>
        <v>3</v>
      </c>
      <c r="M4126" s="33">
        <f t="shared" si="678"/>
        <v>2002</v>
      </c>
      <c r="N4126" s="34">
        <v>22.55</v>
      </c>
      <c r="P4126" s="32">
        <v>37799</v>
      </c>
      <c r="Q4126" s="33">
        <f t="shared" si="679"/>
        <v>6</v>
      </c>
      <c r="R4126" s="33">
        <f t="shared" si="680"/>
        <v>2003</v>
      </c>
      <c r="S4126" s="34">
        <v>27.45</v>
      </c>
    </row>
    <row r="4127" spans="1:19">
      <c r="A4127" s="32">
        <v>39749</v>
      </c>
      <c r="B4127" s="33">
        <f t="shared" si="673"/>
        <v>10</v>
      </c>
      <c r="C4127" s="33">
        <f t="shared" si="674"/>
        <v>2008</v>
      </c>
      <c r="D4127" s="34">
        <v>0.94499999999999995</v>
      </c>
      <c r="F4127" s="32">
        <v>41408</v>
      </c>
      <c r="G4127" s="33">
        <f t="shared" si="675"/>
        <v>5</v>
      </c>
      <c r="H4127" s="33">
        <f t="shared" si="676"/>
        <v>2013</v>
      </c>
      <c r="I4127" s="34">
        <v>3.93</v>
      </c>
      <c r="K4127" s="32">
        <v>37320</v>
      </c>
      <c r="L4127" s="33">
        <f t="shared" si="677"/>
        <v>3</v>
      </c>
      <c r="M4127" s="33">
        <f t="shared" si="678"/>
        <v>2002</v>
      </c>
      <c r="N4127" s="34">
        <v>23.18</v>
      </c>
      <c r="P4127" s="32">
        <v>37802</v>
      </c>
      <c r="Q4127" s="33">
        <f t="shared" si="679"/>
        <v>6</v>
      </c>
      <c r="R4127" s="33">
        <f t="shared" si="680"/>
        <v>2003</v>
      </c>
      <c r="S4127" s="34">
        <v>28.88</v>
      </c>
    </row>
    <row r="4128" spans="1:19">
      <c r="A4128" s="32">
        <v>39750</v>
      </c>
      <c r="B4128" s="33">
        <f t="shared" si="673"/>
        <v>10</v>
      </c>
      <c r="C4128" s="33">
        <f t="shared" si="674"/>
        <v>2008</v>
      </c>
      <c r="D4128" s="34">
        <v>0.96399999999999997</v>
      </c>
      <c r="F4128" s="32">
        <v>41409</v>
      </c>
      <c r="G4128" s="33">
        <f t="shared" si="675"/>
        <v>5</v>
      </c>
      <c r="H4128" s="33">
        <f t="shared" si="676"/>
        <v>2013</v>
      </c>
      <c r="I4128" s="34">
        <v>4.03</v>
      </c>
      <c r="K4128" s="32">
        <v>37321</v>
      </c>
      <c r="L4128" s="33">
        <f t="shared" si="677"/>
        <v>3</v>
      </c>
      <c r="M4128" s="33">
        <f t="shared" si="678"/>
        <v>2002</v>
      </c>
      <c r="N4128" s="34">
        <v>23.32</v>
      </c>
      <c r="P4128" s="32">
        <v>37803</v>
      </c>
      <c r="Q4128" s="33">
        <f t="shared" si="679"/>
        <v>7</v>
      </c>
      <c r="R4128" s="33">
        <f t="shared" si="680"/>
        <v>2003</v>
      </c>
      <c r="S4128" s="34">
        <v>28.33</v>
      </c>
    </row>
    <row r="4129" spans="1:19">
      <c r="A4129" s="32">
        <v>39751</v>
      </c>
      <c r="B4129" s="33">
        <f t="shared" si="673"/>
        <v>10</v>
      </c>
      <c r="C4129" s="33">
        <f t="shared" si="674"/>
        <v>2008</v>
      </c>
      <c r="D4129" s="34">
        <v>0.93799999999999994</v>
      </c>
      <c r="F4129" s="32">
        <v>41410</v>
      </c>
      <c r="G4129" s="33">
        <f t="shared" si="675"/>
        <v>5</v>
      </c>
      <c r="H4129" s="33">
        <f t="shared" si="676"/>
        <v>2013</v>
      </c>
      <c r="I4129" s="34">
        <v>4.01</v>
      </c>
      <c r="K4129" s="32">
        <v>37322</v>
      </c>
      <c r="L4129" s="33">
        <f t="shared" si="677"/>
        <v>3</v>
      </c>
      <c r="M4129" s="33">
        <f t="shared" si="678"/>
        <v>2002</v>
      </c>
      <c r="N4129" s="34">
        <v>23.62</v>
      </c>
      <c r="P4129" s="32">
        <v>37804</v>
      </c>
      <c r="Q4129" s="33">
        <f t="shared" si="679"/>
        <v>7</v>
      </c>
      <c r="R4129" s="33">
        <f t="shared" si="680"/>
        <v>2003</v>
      </c>
      <c r="S4129" s="34">
        <v>28.2</v>
      </c>
    </row>
    <row r="4130" spans="1:19">
      <c r="A4130" s="32">
        <v>39752</v>
      </c>
      <c r="B4130" s="33">
        <f t="shared" si="673"/>
        <v>10</v>
      </c>
      <c r="C4130" s="33">
        <f t="shared" si="674"/>
        <v>2008</v>
      </c>
      <c r="D4130" s="34">
        <v>0.93300000000000005</v>
      </c>
      <c r="F4130" s="32">
        <v>41411</v>
      </c>
      <c r="G4130" s="33">
        <f t="shared" si="675"/>
        <v>5</v>
      </c>
      <c r="H4130" s="33">
        <f t="shared" si="676"/>
        <v>2013</v>
      </c>
      <c r="I4130" s="34">
        <v>3.89</v>
      </c>
      <c r="K4130" s="32">
        <v>37323</v>
      </c>
      <c r="L4130" s="33">
        <f t="shared" si="677"/>
        <v>3</v>
      </c>
      <c r="M4130" s="33">
        <f t="shared" si="678"/>
        <v>2002</v>
      </c>
      <c r="N4130" s="34">
        <v>23.87</v>
      </c>
      <c r="P4130" s="32">
        <v>37805</v>
      </c>
      <c r="Q4130" s="33">
        <f t="shared" si="679"/>
        <v>7</v>
      </c>
      <c r="R4130" s="33">
        <f t="shared" si="680"/>
        <v>2003</v>
      </c>
      <c r="S4130" s="34">
        <v>28.63</v>
      </c>
    </row>
    <row r="4131" spans="1:19">
      <c r="A4131" s="32">
        <v>39755</v>
      </c>
      <c r="B4131" s="33">
        <f t="shared" si="673"/>
        <v>11</v>
      </c>
      <c r="C4131" s="33">
        <f t="shared" si="674"/>
        <v>2008</v>
      </c>
      <c r="D4131" s="34">
        <v>0.80800000000000005</v>
      </c>
      <c r="F4131" s="32">
        <v>41414</v>
      </c>
      <c r="G4131" s="33">
        <f t="shared" si="675"/>
        <v>5</v>
      </c>
      <c r="H4131" s="33">
        <f t="shared" si="676"/>
        <v>2013</v>
      </c>
      <c r="I4131" s="34">
        <v>4.0999999999999996</v>
      </c>
      <c r="K4131" s="32">
        <v>37326</v>
      </c>
      <c r="L4131" s="33">
        <f t="shared" si="677"/>
        <v>3</v>
      </c>
      <c r="M4131" s="33">
        <f t="shared" si="678"/>
        <v>2002</v>
      </c>
      <c r="N4131" s="34">
        <v>24.36</v>
      </c>
      <c r="P4131" s="32">
        <v>37806</v>
      </c>
      <c r="Q4131" s="33">
        <f t="shared" si="679"/>
        <v>7</v>
      </c>
      <c r="R4131" s="33">
        <f t="shared" si="680"/>
        <v>2003</v>
      </c>
      <c r="S4131" s="34">
        <v>27.97</v>
      </c>
    </row>
    <row r="4132" spans="1:19">
      <c r="A4132" s="32">
        <v>39756</v>
      </c>
      <c r="B4132" s="33">
        <f t="shared" ref="B4132:B4195" si="681">+MONTH(A4132)</f>
        <v>11</v>
      </c>
      <c r="C4132" s="33">
        <f t="shared" ref="C4132:C4195" si="682">+YEAR(A4132)</f>
        <v>2008</v>
      </c>
      <c r="D4132" s="34">
        <v>0.873</v>
      </c>
      <c r="F4132" s="32">
        <v>41415</v>
      </c>
      <c r="G4132" s="33">
        <f t="shared" ref="G4132:G4195" si="683">+MONTH(F4132)</f>
        <v>5</v>
      </c>
      <c r="H4132" s="33">
        <f t="shared" ref="H4132:H4195" si="684">+YEAR(F4132)</f>
        <v>2013</v>
      </c>
      <c r="I4132" s="34">
        <v>4.13</v>
      </c>
      <c r="K4132" s="32">
        <v>37327</v>
      </c>
      <c r="L4132" s="33">
        <f t="shared" ref="L4132:L4195" si="685">+MONTH(K4132)</f>
        <v>3</v>
      </c>
      <c r="M4132" s="33">
        <f t="shared" ref="M4132:M4195" si="686">+YEAR(K4132)</f>
        <v>2002</v>
      </c>
      <c r="N4132" s="34">
        <v>24.55</v>
      </c>
      <c r="P4132" s="32">
        <v>37809</v>
      </c>
      <c r="Q4132" s="33">
        <f t="shared" ref="Q4132:Q4195" si="687">+MONTH(P4132)</f>
        <v>7</v>
      </c>
      <c r="R4132" s="33">
        <f t="shared" si="680"/>
        <v>2003</v>
      </c>
      <c r="S4132" s="34">
        <v>27.23</v>
      </c>
    </row>
    <row r="4133" spans="1:19">
      <c r="A4133" s="32">
        <v>39757</v>
      </c>
      <c r="B4133" s="33">
        <f t="shared" si="681"/>
        <v>11</v>
      </c>
      <c r="C4133" s="33">
        <f t="shared" si="682"/>
        <v>2008</v>
      </c>
      <c r="D4133" s="34">
        <v>0.83099999999999996</v>
      </c>
      <c r="F4133" s="32">
        <v>41416</v>
      </c>
      <c r="G4133" s="33">
        <f t="shared" si="683"/>
        <v>5</v>
      </c>
      <c r="H4133" s="33">
        <f t="shared" si="684"/>
        <v>2013</v>
      </c>
      <c r="I4133" s="34">
        <v>4.16</v>
      </c>
      <c r="K4133" s="32">
        <v>37328</v>
      </c>
      <c r="L4133" s="33">
        <f t="shared" si="685"/>
        <v>3</v>
      </c>
      <c r="M4133" s="33">
        <f t="shared" si="686"/>
        <v>2002</v>
      </c>
      <c r="N4133" s="34">
        <v>24.14</v>
      </c>
      <c r="P4133" s="32">
        <v>37810</v>
      </c>
      <c r="Q4133" s="33">
        <f t="shared" si="687"/>
        <v>7</v>
      </c>
      <c r="R4133" s="33">
        <f t="shared" ref="R4133:R4196" si="688">+YEAR(P4133)</f>
        <v>2003</v>
      </c>
      <c r="S4133" s="34">
        <v>27.95</v>
      </c>
    </row>
    <row r="4134" spans="1:19">
      <c r="A4134" s="32">
        <v>39758</v>
      </c>
      <c r="B4134" s="33">
        <f t="shared" si="681"/>
        <v>11</v>
      </c>
      <c r="C4134" s="33">
        <f t="shared" si="682"/>
        <v>2008</v>
      </c>
      <c r="D4134" s="34">
        <v>0.77300000000000002</v>
      </c>
      <c r="F4134" s="32">
        <v>41417</v>
      </c>
      <c r="G4134" s="33">
        <f t="shared" si="683"/>
        <v>5</v>
      </c>
      <c r="H4134" s="33">
        <f t="shared" si="684"/>
        <v>2013</v>
      </c>
      <c r="I4134" s="34">
        <v>4.1500000000000004</v>
      </c>
      <c r="K4134" s="32">
        <v>37329</v>
      </c>
      <c r="L4134" s="33">
        <f t="shared" si="685"/>
        <v>3</v>
      </c>
      <c r="M4134" s="33">
        <f t="shared" si="686"/>
        <v>2002</v>
      </c>
      <c r="N4134" s="34">
        <v>24.48</v>
      </c>
      <c r="P4134" s="32">
        <v>37811</v>
      </c>
      <c r="Q4134" s="33">
        <f t="shared" si="687"/>
        <v>7</v>
      </c>
      <c r="R4134" s="33">
        <f t="shared" si="688"/>
        <v>2003</v>
      </c>
      <c r="S4134" s="34">
        <v>28.21</v>
      </c>
    </row>
    <row r="4135" spans="1:19">
      <c r="A4135" s="32">
        <v>39759</v>
      </c>
      <c r="B4135" s="33">
        <f t="shared" si="681"/>
        <v>11</v>
      </c>
      <c r="C4135" s="33">
        <f t="shared" si="682"/>
        <v>2008</v>
      </c>
      <c r="D4135" s="34">
        <v>0.76500000000000001</v>
      </c>
      <c r="F4135" s="32">
        <v>41418</v>
      </c>
      <c r="G4135" s="33">
        <f t="shared" si="683"/>
        <v>5</v>
      </c>
      <c r="H4135" s="33">
        <f t="shared" si="684"/>
        <v>2013</v>
      </c>
      <c r="I4135" s="34">
        <v>4.1500000000000004</v>
      </c>
      <c r="K4135" s="32">
        <v>37330</v>
      </c>
      <c r="L4135" s="33">
        <f t="shared" si="685"/>
        <v>3</v>
      </c>
      <c r="M4135" s="33">
        <f t="shared" si="686"/>
        <v>2002</v>
      </c>
      <c r="N4135" s="34">
        <v>24.47</v>
      </c>
      <c r="P4135" s="32">
        <v>37812</v>
      </c>
      <c r="Q4135" s="33">
        <f t="shared" si="687"/>
        <v>7</v>
      </c>
      <c r="R4135" s="33">
        <f t="shared" si="688"/>
        <v>2003</v>
      </c>
      <c r="S4135" s="34">
        <v>29.37</v>
      </c>
    </row>
    <row r="4136" spans="1:19">
      <c r="A4136" s="32">
        <v>39762</v>
      </c>
      <c r="B4136" s="33">
        <f t="shared" si="681"/>
        <v>11</v>
      </c>
      <c r="C4136" s="33">
        <f t="shared" si="682"/>
        <v>2008</v>
      </c>
      <c r="D4136" s="34">
        <v>0.76400000000000001</v>
      </c>
      <c r="F4136" s="32">
        <v>41422</v>
      </c>
      <c r="G4136" s="33">
        <f t="shared" si="683"/>
        <v>5</v>
      </c>
      <c r="H4136" s="33">
        <f t="shared" si="684"/>
        <v>2013</v>
      </c>
      <c r="I4136" s="34">
        <v>4.1900000000000004</v>
      </c>
      <c r="K4136" s="32">
        <v>37333</v>
      </c>
      <c r="L4136" s="33">
        <f t="shared" si="685"/>
        <v>3</v>
      </c>
      <c r="M4136" s="33">
        <f t="shared" si="686"/>
        <v>2002</v>
      </c>
      <c r="N4136" s="34">
        <v>25.03</v>
      </c>
      <c r="P4136" s="32">
        <v>37813</v>
      </c>
      <c r="Q4136" s="33">
        <f t="shared" si="687"/>
        <v>7</v>
      </c>
      <c r="R4136" s="33">
        <f t="shared" si="688"/>
        <v>2003</v>
      </c>
      <c r="S4136" s="34">
        <v>29.36</v>
      </c>
    </row>
    <row r="4137" spans="1:19">
      <c r="A4137" s="32">
        <v>39763</v>
      </c>
      <c r="B4137" s="33">
        <f t="shared" si="681"/>
        <v>11</v>
      </c>
      <c r="C4137" s="33">
        <f t="shared" si="682"/>
        <v>2008</v>
      </c>
      <c r="D4137" s="34">
        <v>0.72</v>
      </c>
      <c r="F4137" s="32">
        <v>41423</v>
      </c>
      <c r="G4137" s="33">
        <f t="shared" si="683"/>
        <v>5</v>
      </c>
      <c r="H4137" s="33">
        <f t="shared" si="684"/>
        <v>2013</v>
      </c>
      <c r="I4137" s="34">
        <v>4.1500000000000004</v>
      </c>
      <c r="K4137" s="32">
        <v>37334</v>
      </c>
      <c r="L4137" s="33">
        <f t="shared" si="685"/>
        <v>3</v>
      </c>
      <c r="M4137" s="33">
        <f t="shared" si="686"/>
        <v>2002</v>
      </c>
      <c r="N4137" s="34">
        <v>25.02</v>
      </c>
      <c r="P4137" s="32">
        <v>37816</v>
      </c>
      <c r="Q4137" s="33">
        <f t="shared" si="687"/>
        <v>7</v>
      </c>
      <c r="R4137" s="33">
        <f t="shared" si="688"/>
        <v>2003</v>
      </c>
      <c r="S4137" s="34">
        <v>28.52</v>
      </c>
    </row>
    <row r="4138" spans="1:19">
      <c r="A4138" s="32">
        <v>39764</v>
      </c>
      <c r="B4138" s="33">
        <f t="shared" si="681"/>
        <v>11</v>
      </c>
      <c r="C4138" s="33">
        <f t="shared" si="682"/>
        <v>2008</v>
      </c>
      <c r="D4138" s="34">
        <v>0.67900000000000005</v>
      </c>
      <c r="F4138" s="32">
        <v>41424</v>
      </c>
      <c r="G4138" s="33">
        <f t="shared" si="683"/>
        <v>5</v>
      </c>
      <c r="H4138" s="33">
        <f t="shared" si="684"/>
        <v>2013</v>
      </c>
      <c r="I4138" s="34">
        <v>4.12</v>
      </c>
      <c r="K4138" s="32">
        <v>37335</v>
      </c>
      <c r="L4138" s="33">
        <f t="shared" si="685"/>
        <v>3</v>
      </c>
      <c r="M4138" s="33">
        <f t="shared" si="686"/>
        <v>2002</v>
      </c>
      <c r="N4138" s="34">
        <v>24.92</v>
      </c>
      <c r="P4138" s="32">
        <v>37817</v>
      </c>
      <c r="Q4138" s="33">
        <f t="shared" si="687"/>
        <v>7</v>
      </c>
      <c r="R4138" s="33">
        <f t="shared" si="688"/>
        <v>2003</v>
      </c>
      <c r="S4138" s="34">
        <v>28.87</v>
      </c>
    </row>
    <row r="4139" spans="1:19">
      <c r="A4139" s="32">
        <v>39765</v>
      </c>
      <c r="B4139" s="33">
        <f t="shared" si="681"/>
        <v>11</v>
      </c>
      <c r="C4139" s="33">
        <f t="shared" si="682"/>
        <v>2008</v>
      </c>
      <c r="D4139" s="34">
        <v>0.70499999999999996</v>
      </c>
      <c r="F4139" s="32">
        <v>41425</v>
      </c>
      <c r="G4139" s="33">
        <f t="shared" si="683"/>
        <v>5</v>
      </c>
      <c r="H4139" s="33">
        <f t="shared" si="684"/>
        <v>2013</v>
      </c>
      <c r="I4139" s="34">
        <v>4.0199999999999996</v>
      </c>
      <c r="K4139" s="32">
        <v>37336</v>
      </c>
      <c r="L4139" s="33">
        <f t="shared" si="685"/>
        <v>3</v>
      </c>
      <c r="M4139" s="33">
        <f t="shared" si="686"/>
        <v>2002</v>
      </c>
      <c r="N4139" s="34">
        <v>25.74</v>
      </c>
      <c r="P4139" s="32">
        <v>37818</v>
      </c>
      <c r="Q4139" s="33">
        <f t="shared" si="687"/>
        <v>7</v>
      </c>
      <c r="R4139" s="33">
        <f t="shared" si="688"/>
        <v>2003</v>
      </c>
      <c r="S4139" s="34">
        <v>28.51</v>
      </c>
    </row>
    <row r="4140" spans="1:19">
      <c r="A4140" s="32">
        <v>39766</v>
      </c>
      <c r="B4140" s="33">
        <f t="shared" si="681"/>
        <v>11</v>
      </c>
      <c r="C4140" s="33">
        <f t="shared" si="682"/>
        <v>2008</v>
      </c>
      <c r="D4140" s="34">
        <v>0.72</v>
      </c>
      <c r="F4140" s="32">
        <v>41428</v>
      </c>
      <c r="G4140" s="33">
        <f t="shared" si="683"/>
        <v>6</v>
      </c>
      <c r="H4140" s="33">
        <f t="shared" si="684"/>
        <v>2013</v>
      </c>
      <c r="I4140" s="34">
        <v>4</v>
      </c>
      <c r="K4140" s="32">
        <v>37337</v>
      </c>
      <c r="L4140" s="33">
        <f t="shared" si="685"/>
        <v>3</v>
      </c>
      <c r="M4140" s="33">
        <f t="shared" si="686"/>
        <v>2002</v>
      </c>
      <c r="N4140" s="34">
        <v>25.56</v>
      </c>
      <c r="P4140" s="32">
        <v>37819</v>
      </c>
      <c r="Q4140" s="33">
        <f t="shared" si="687"/>
        <v>7</v>
      </c>
      <c r="R4140" s="33">
        <f t="shared" si="688"/>
        <v>2003</v>
      </c>
      <c r="S4140" s="34">
        <v>28.59</v>
      </c>
    </row>
    <row r="4141" spans="1:19">
      <c r="A4141" s="32">
        <v>39769</v>
      </c>
      <c r="B4141" s="33">
        <f t="shared" si="681"/>
        <v>11</v>
      </c>
      <c r="C4141" s="33">
        <f t="shared" si="682"/>
        <v>2008</v>
      </c>
      <c r="D4141" s="34">
        <v>0.72099999999999997</v>
      </c>
      <c r="F4141" s="32">
        <v>41429</v>
      </c>
      <c r="G4141" s="33">
        <f t="shared" si="683"/>
        <v>6</v>
      </c>
      <c r="H4141" s="33">
        <f t="shared" si="684"/>
        <v>2013</v>
      </c>
      <c r="I4141" s="34">
        <v>4</v>
      </c>
      <c r="K4141" s="32">
        <v>37340</v>
      </c>
      <c r="L4141" s="33">
        <f t="shared" si="685"/>
        <v>3</v>
      </c>
      <c r="M4141" s="33">
        <f t="shared" si="686"/>
        <v>2002</v>
      </c>
      <c r="N4141" s="34">
        <v>25.69</v>
      </c>
      <c r="P4141" s="32">
        <v>37820</v>
      </c>
      <c r="Q4141" s="33">
        <f t="shared" si="687"/>
        <v>7</v>
      </c>
      <c r="R4141" s="33">
        <f t="shared" si="688"/>
        <v>2003</v>
      </c>
      <c r="S4141" s="34">
        <v>29.2</v>
      </c>
    </row>
    <row r="4142" spans="1:19">
      <c r="A4142" s="32">
        <v>39770</v>
      </c>
      <c r="B4142" s="33">
        <f t="shared" si="681"/>
        <v>11</v>
      </c>
      <c r="C4142" s="33">
        <f t="shared" si="682"/>
        <v>2008</v>
      </c>
      <c r="D4142" s="34">
        <v>0.73299999999999998</v>
      </c>
      <c r="F4142" s="32">
        <v>41430</v>
      </c>
      <c r="G4142" s="33">
        <f t="shared" si="683"/>
        <v>6</v>
      </c>
      <c r="H4142" s="33">
        <f t="shared" si="684"/>
        <v>2013</v>
      </c>
      <c r="I4142" s="34">
        <v>3.99</v>
      </c>
      <c r="K4142" s="32">
        <v>37341</v>
      </c>
      <c r="L4142" s="33">
        <f t="shared" si="685"/>
        <v>3</v>
      </c>
      <c r="M4142" s="33">
        <f t="shared" si="686"/>
        <v>2002</v>
      </c>
      <c r="N4142" s="34">
        <v>25.75</v>
      </c>
      <c r="P4142" s="32">
        <v>37823</v>
      </c>
      <c r="Q4142" s="33">
        <f t="shared" si="687"/>
        <v>7</v>
      </c>
      <c r="R4142" s="33">
        <f t="shared" si="688"/>
        <v>2003</v>
      </c>
      <c r="S4142" s="34">
        <v>28.01</v>
      </c>
    </row>
    <row r="4143" spans="1:19">
      <c r="A4143" s="32">
        <v>39771</v>
      </c>
      <c r="B4143" s="33">
        <f t="shared" si="681"/>
        <v>11</v>
      </c>
      <c r="C4143" s="33">
        <f t="shared" si="682"/>
        <v>2008</v>
      </c>
      <c r="D4143" s="34">
        <v>0.71799999999999997</v>
      </c>
      <c r="F4143" s="32">
        <v>41431</v>
      </c>
      <c r="G4143" s="33">
        <f t="shared" si="683"/>
        <v>6</v>
      </c>
      <c r="H4143" s="33">
        <f t="shared" si="684"/>
        <v>2013</v>
      </c>
      <c r="I4143" s="34">
        <v>3.93</v>
      </c>
      <c r="K4143" s="32">
        <v>37342</v>
      </c>
      <c r="L4143" s="33">
        <f t="shared" si="685"/>
        <v>3</v>
      </c>
      <c r="M4143" s="33">
        <f t="shared" si="686"/>
        <v>2002</v>
      </c>
      <c r="N4143" s="34">
        <v>25.79</v>
      </c>
      <c r="P4143" s="32">
        <v>37824</v>
      </c>
      <c r="Q4143" s="33">
        <f t="shared" si="687"/>
        <v>7</v>
      </c>
      <c r="R4143" s="33">
        <f t="shared" si="688"/>
        <v>2003</v>
      </c>
      <c r="S4143" s="34">
        <v>28.4</v>
      </c>
    </row>
    <row r="4144" spans="1:19">
      <c r="A4144" s="32">
        <v>39772</v>
      </c>
      <c r="B4144" s="33">
        <f t="shared" si="681"/>
        <v>11</v>
      </c>
      <c r="C4144" s="33">
        <f t="shared" si="682"/>
        <v>2008</v>
      </c>
      <c r="D4144" s="34">
        <v>0.67400000000000004</v>
      </c>
      <c r="F4144" s="32">
        <v>41432</v>
      </c>
      <c r="G4144" s="33">
        <f t="shared" si="683"/>
        <v>6</v>
      </c>
      <c r="H4144" s="33">
        <f t="shared" si="684"/>
        <v>2013</v>
      </c>
      <c r="I4144" s="34">
        <v>3.79</v>
      </c>
      <c r="K4144" s="32">
        <v>37343</v>
      </c>
      <c r="L4144" s="33">
        <f t="shared" si="685"/>
        <v>3</v>
      </c>
      <c r="M4144" s="33">
        <f t="shared" si="686"/>
        <v>2002</v>
      </c>
      <c r="N4144" s="34">
        <v>26.21</v>
      </c>
      <c r="P4144" s="32">
        <v>37825</v>
      </c>
      <c r="Q4144" s="33">
        <f t="shared" si="687"/>
        <v>7</v>
      </c>
      <c r="R4144" s="33">
        <f t="shared" si="688"/>
        <v>2003</v>
      </c>
      <c r="S4144" s="34">
        <v>27.67</v>
      </c>
    </row>
    <row r="4145" spans="1:19">
      <c r="A4145" s="32">
        <v>39773</v>
      </c>
      <c r="B4145" s="33">
        <f t="shared" si="681"/>
        <v>11</v>
      </c>
      <c r="C4145" s="33">
        <f t="shared" si="682"/>
        <v>2008</v>
      </c>
      <c r="D4145" s="34">
        <v>0.67400000000000004</v>
      </c>
      <c r="F4145" s="32">
        <v>41435</v>
      </c>
      <c r="G4145" s="33">
        <f t="shared" si="683"/>
        <v>6</v>
      </c>
      <c r="H4145" s="33">
        <f t="shared" si="684"/>
        <v>2013</v>
      </c>
      <c r="I4145" s="34">
        <v>3.85</v>
      </c>
      <c r="K4145" s="32">
        <v>37347</v>
      </c>
      <c r="L4145" s="33">
        <f t="shared" si="685"/>
        <v>4</v>
      </c>
      <c r="M4145" s="33">
        <f t="shared" si="686"/>
        <v>2002</v>
      </c>
      <c r="N4145" s="34">
        <v>26.82</v>
      </c>
      <c r="P4145" s="32">
        <v>37826</v>
      </c>
      <c r="Q4145" s="33">
        <f t="shared" si="687"/>
        <v>7</v>
      </c>
      <c r="R4145" s="33">
        <f t="shared" si="688"/>
        <v>2003</v>
      </c>
      <c r="S4145" s="34">
        <v>27.73</v>
      </c>
    </row>
    <row r="4146" spans="1:19">
      <c r="A4146" s="32">
        <v>39776</v>
      </c>
      <c r="B4146" s="33">
        <f t="shared" si="681"/>
        <v>11</v>
      </c>
      <c r="C4146" s="33">
        <f t="shared" si="682"/>
        <v>2008</v>
      </c>
      <c r="D4146" s="34">
        <v>0.72</v>
      </c>
      <c r="F4146" s="32">
        <v>41436</v>
      </c>
      <c r="G4146" s="33">
        <f t="shared" si="683"/>
        <v>6</v>
      </c>
      <c r="H4146" s="33">
        <f t="shared" si="684"/>
        <v>2013</v>
      </c>
      <c r="I4146" s="34">
        <v>3.77</v>
      </c>
      <c r="K4146" s="32">
        <v>37348</v>
      </c>
      <c r="L4146" s="33">
        <f t="shared" si="685"/>
        <v>4</v>
      </c>
      <c r="M4146" s="33">
        <f t="shared" si="686"/>
        <v>2002</v>
      </c>
      <c r="N4146" s="34">
        <v>27.75</v>
      </c>
      <c r="P4146" s="32">
        <v>37827</v>
      </c>
      <c r="Q4146" s="33">
        <f t="shared" si="687"/>
        <v>7</v>
      </c>
      <c r="R4146" s="33">
        <f t="shared" si="688"/>
        <v>2003</v>
      </c>
      <c r="S4146" s="34">
        <v>28.3</v>
      </c>
    </row>
    <row r="4147" spans="1:19">
      <c r="A4147" s="32">
        <v>39777</v>
      </c>
      <c r="B4147" s="33">
        <f t="shared" si="681"/>
        <v>11</v>
      </c>
      <c r="C4147" s="33">
        <f t="shared" si="682"/>
        <v>2008</v>
      </c>
      <c r="D4147" s="34">
        <v>0.72</v>
      </c>
      <c r="F4147" s="32">
        <v>41437</v>
      </c>
      <c r="G4147" s="33">
        <f t="shared" si="683"/>
        <v>6</v>
      </c>
      <c r="H4147" s="33">
        <f t="shared" si="684"/>
        <v>2013</v>
      </c>
      <c r="I4147" s="34">
        <v>3.74</v>
      </c>
      <c r="K4147" s="32">
        <v>37349</v>
      </c>
      <c r="L4147" s="33">
        <f t="shared" si="685"/>
        <v>4</v>
      </c>
      <c r="M4147" s="33">
        <f t="shared" si="686"/>
        <v>2002</v>
      </c>
      <c r="N4147" s="34">
        <v>27.55</v>
      </c>
      <c r="P4147" s="32">
        <v>37830</v>
      </c>
      <c r="Q4147" s="33">
        <f t="shared" si="687"/>
        <v>7</v>
      </c>
      <c r="R4147" s="33">
        <f t="shared" si="688"/>
        <v>2003</v>
      </c>
      <c r="S4147" s="34">
        <v>27.71</v>
      </c>
    </row>
    <row r="4148" spans="1:19">
      <c r="A4148" s="32">
        <v>39778</v>
      </c>
      <c r="B4148" s="33">
        <f t="shared" si="681"/>
        <v>11</v>
      </c>
      <c r="C4148" s="33">
        <f t="shared" si="682"/>
        <v>2008</v>
      </c>
      <c r="D4148" s="34">
        <v>0.71199999999999997</v>
      </c>
      <c r="F4148" s="32">
        <v>41438</v>
      </c>
      <c r="G4148" s="33">
        <f t="shared" si="683"/>
        <v>6</v>
      </c>
      <c r="H4148" s="33">
        <f t="shared" si="684"/>
        <v>2013</v>
      </c>
      <c r="I4148" s="34">
        <v>3.73</v>
      </c>
      <c r="K4148" s="32">
        <v>37350</v>
      </c>
      <c r="L4148" s="33">
        <f t="shared" si="685"/>
        <v>4</v>
      </c>
      <c r="M4148" s="33">
        <f t="shared" si="686"/>
        <v>2002</v>
      </c>
      <c r="N4148" s="34">
        <v>26.64</v>
      </c>
      <c r="P4148" s="32">
        <v>37831</v>
      </c>
      <c r="Q4148" s="33">
        <f t="shared" si="687"/>
        <v>7</v>
      </c>
      <c r="R4148" s="33">
        <f t="shared" si="688"/>
        <v>2003</v>
      </c>
      <c r="S4148" s="34">
        <v>28.27</v>
      </c>
    </row>
    <row r="4149" spans="1:19">
      <c r="A4149" s="32">
        <v>39780</v>
      </c>
      <c r="B4149" s="33">
        <f t="shared" si="681"/>
        <v>11</v>
      </c>
      <c r="C4149" s="33">
        <f t="shared" si="682"/>
        <v>2008</v>
      </c>
      <c r="D4149" s="34">
        <v>0.71199999999999997</v>
      </c>
      <c r="F4149" s="32">
        <v>41439</v>
      </c>
      <c r="G4149" s="33">
        <f t="shared" si="683"/>
        <v>6</v>
      </c>
      <c r="H4149" s="33">
        <f t="shared" si="684"/>
        <v>2013</v>
      </c>
      <c r="I4149" s="34">
        <v>3.76</v>
      </c>
      <c r="K4149" s="32">
        <v>37351</v>
      </c>
      <c r="L4149" s="33">
        <f t="shared" si="685"/>
        <v>4</v>
      </c>
      <c r="M4149" s="33">
        <f t="shared" si="686"/>
        <v>2002</v>
      </c>
      <c r="N4149" s="34">
        <v>26.21</v>
      </c>
      <c r="P4149" s="32">
        <v>37832</v>
      </c>
      <c r="Q4149" s="33">
        <f t="shared" si="687"/>
        <v>7</v>
      </c>
      <c r="R4149" s="33">
        <f t="shared" si="688"/>
        <v>2003</v>
      </c>
      <c r="S4149" s="34">
        <v>28.31</v>
      </c>
    </row>
    <row r="4150" spans="1:19">
      <c r="A4150" s="32">
        <v>39783</v>
      </c>
      <c r="B4150" s="33">
        <f t="shared" si="681"/>
        <v>12</v>
      </c>
      <c r="C4150" s="33">
        <f t="shared" si="682"/>
        <v>2008</v>
      </c>
      <c r="D4150" s="34">
        <v>0.71199999999999997</v>
      </c>
      <c r="F4150" s="32">
        <v>41442</v>
      </c>
      <c r="G4150" s="33">
        <f t="shared" si="683"/>
        <v>6</v>
      </c>
      <c r="H4150" s="33">
        <f t="shared" si="684"/>
        <v>2013</v>
      </c>
      <c r="I4150" s="34">
        <v>3.78</v>
      </c>
      <c r="K4150" s="32">
        <v>37354</v>
      </c>
      <c r="L4150" s="33">
        <f t="shared" si="685"/>
        <v>4</v>
      </c>
      <c r="M4150" s="33">
        <f t="shared" si="686"/>
        <v>2002</v>
      </c>
      <c r="N4150" s="34">
        <v>26.16</v>
      </c>
      <c r="P4150" s="32">
        <v>37833</v>
      </c>
      <c r="Q4150" s="33">
        <f t="shared" si="687"/>
        <v>7</v>
      </c>
      <c r="R4150" s="33">
        <f t="shared" si="688"/>
        <v>2003</v>
      </c>
      <c r="S4150" s="34">
        <v>28.68</v>
      </c>
    </row>
    <row r="4151" spans="1:19">
      <c r="A4151" s="32">
        <v>39784</v>
      </c>
      <c r="B4151" s="33">
        <f t="shared" si="681"/>
        <v>12</v>
      </c>
      <c r="C4151" s="33">
        <f t="shared" si="682"/>
        <v>2008</v>
      </c>
      <c r="D4151" s="34">
        <v>0.65300000000000002</v>
      </c>
      <c r="F4151" s="32">
        <v>41443</v>
      </c>
      <c r="G4151" s="33">
        <f t="shared" si="683"/>
        <v>6</v>
      </c>
      <c r="H4151" s="33">
        <f t="shared" si="684"/>
        <v>2013</v>
      </c>
      <c r="I4151" s="34">
        <v>3.9</v>
      </c>
      <c r="K4151" s="32">
        <v>37355</v>
      </c>
      <c r="L4151" s="33">
        <f t="shared" si="685"/>
        <v>4</v>
      </c>
      <c r="M4151" s="33">
        <f t="shared" si="686"/>
        <v>2002</v>
      </c>
      <c r="N4151" s="34">
        <v>25.45</v>
      </c>
      <c r="P4151" s="32">
        <v>37834</v>
      </c>
      <c r="Q4151" s="33">
        <f t="shared" si="687"/>
        <v>8</v>
      </c>
      <c r="R4151" s="33">
        <f t="shared" si="688"/>
        <v>2003</v>
      </c>
      <c r="S4151" s="34">
        <v>29.63</v>
      </c>
    </row>
    <row r="4152" spans="1:19">
      <c r="A4152" s="32">
        <v>39785</v>
      </c>
      <c r="B4152" s="33">
        <f t="shared" si="681"/>
        <v>12</v>
      </c>
      <c r="C4152" s="33">
        <f t="shared" si="682"/>
        <v>2008</v>
      </c>
      <c r="D4152" s="34">
        <v>0.60799999999999998</v>
      </c>
      <c r="F4152" s="32">
        <v>41444</v>
      </c>
      <c r="G4152" s="33">
        <f t="shared" si="683"/>
        <v>6</v>
      </c>
      <c r="H4152" s="33">
        <f t="shared" si="684"/>
        <v>2013</v>
      </c>
      <c r="I4152" s="34">
        <v>3.93</v>
      </c>
      <c r="K4152" s="32">
        <v>37356</v>
      </c>
      <c r="L4152" s="33">
        <f t="shared" si="685"/>
        <v>4</v>
      </c>
      <c r="M4152" s="33">
        <f t="shared" si="686"/>
        <v>2002</v>
      </c>
      <c r="N4152" s="34">
        <v>26.15</v>
      </c>
      <c r="P4152" s="32">
        <v>37837</v>
      </c>
      <c r="Q4152" s="33">
        <f t="shared" si="687"/>
        <v>8</v>
      </c>
      <c r="R4152" s="33">
        <f t="shared" si="688"/>
        <v>2003</v>
      </c>
      <c r="S4152" s="34">
        <v>29.91</v>
      </c>
    </row>
    <row r="4153" spans="1:19">
      <c r="A4153" s="32">
        <v>39786</v>
      </c>
      <c r="B4153" s="33">
        <f t="shared" si="681"/>
        <v>12</v>
      </c>
      <c r="C4153" s="33">
        <f t="shared" si="682"/>
        <v>2008</v>
      </c>
      <c r="D4153" s="34">
        <v>0.56999999999999995</v>
      </c>
      <c r="F4153" s="32">
        <v>41445</v>
      </c>
      <c r="G4153" s="33">
        <f t="shared" si="683"/>
        <v>6</v>
      </c>
      <c r="H4153" s="33">
        <f t="shared" si="684"/>
        <v>2013</v>
      </c>
      <c r="I4153" s="34">
        <v>3.9</v>
      </c>
      <c r="K4153" s="32">
        <v>37357</v>
      </c>
      <c r="L4153" s="33">
        <f t="shared" si="685"/>
        <v>4</v>
      </c>
      <c r="M4153" s="33">
        <f t="shared" si="686"/>
        <v>2002</v>
      </c>
      <c r="N4153" s="34">
        <v>24.93</v>
      </c>
      <c r="P4153" s="32">
        <v>37838</v>
      </c>
      <c r="Q4153" s="33">
        <f t="shared" si="687"/>
        <v>8</v>
      </c>
      <c r="R4153" s="33">
        <f t="shared" si="688"/>
        <v>2003</v>
      </c>
      <c r="S4153" s="34">
        <v>30.37</v>
      </c>
    </row>
    <row r="4154" spans="1:19">
      <c r="A4154" s="32">
        <v>39787</v>
      </c>
      <c r="B4154" s="33">
        <f t="shared" si="681"/>
        <v>12</v>
      </c>
      <c r="C4154" s="33">
        <f t="shared" si="682"/>
        <v>2008</v>
      </c>
      <c r="D4154" s="34">
        <v>0.53300000000000003</v>
      </c>
      <c r="F4154" s="32">
        <v>41446</v>
      </c>
      <c r="G4154" s="33">
        <f t="shared" si="683"/>
        <v>6</v>
      </c>
      <c r="H4154" s="33">
        <f t="shared" si="684"/>
        <v>2013</v>
      </c>
      <c r="I4154" s="34">
        <v>3.85</v>
      </c>
      <c r="K4154" s="32">
        <v>37358</v>
      </c>
      <c r="L4154" s="33">
        <f t="shared" si="685"/>
        <v>4</v>
      </c>
      <c r="M4154" s="33">
        <f t="shared" si="686"/>
        <v>2002</v>
      </c>
      <c r="N4154" s="34">
        <v>23.51</v>
      </c>
      <c r="P4154" s="32">
        <v>37839</v>
      </c>
      <c r="Q4154" s="33">
        <f t="shared" si="687"/>
        <v>8</v>
      </c>
      <c r="R4154" s="33">
        <f t="shared" si="688"/>
        <v>2003</v>
      </c>
      <c r="S4154" s="34">
        <v>30.01</v>
      </c>
    </row>
    <row r="4155" spans="1:19">
      <c r="A4155" s="32">
        <v>39790</v>
      </c>
      <c r="B4155" s="33">
        <f t="shared" si="681"/>
        <v>12</v>
      </c>
      <c r="C4155" s="33">
        <f t="shared" si="682"/>
        <v>2008</v>
      </c>
      <c r="D4155" s="34">
        <v>0.56899999999999995</v>
      </c>
      <c r="F4155" s="32">
        <v>41449</v>
      </c>
      <c r="G4155" s="33">
        <f t="shared" si="683"/>
        <v>6</v>
      </c>
      <c r="H4155" s="33">
        <f t="shared" si="684"/>
        <v>2013</v>
      </c>
      <c r="I4155" s="34">
        <v>3.81</v>
      </c>
      <c r="K4155" s="32">
        <v>37361</v>
      </c>
      <c r="L4155" s="33">
        <f t="shared" si="685"/>
        <v>4</v>
      </c>
      <c r="M4155" s="33">
        <f t="shared" si="686"/>
        <v>2002</v>
      </c>
      <c r="N4155" s="34">
        <v>24.53</v>
      </c>
      <c r="P4155" s="32">
        <v>37840</v>
      </c>
      <c r="Q4155" s="33">
        <f t="shared" si="687"/>
        <v>8</v>
      </c>
      <c r="R4155" s="33">
        <f t="shared" si="688"/>
        <v>2003</v>
      </c>
      <c r="S4155" s="34">
        <v>30.06</v>
      </c>
    </row>
    <row r="4156" spans="1:19">
      <c r="A4156" s="32">
        <v>39791</v>
      </c>
      <c r="B4156" s="33">
        <f t="shared" si="681"/>
        <v>12</v>
      </c>
      <c r="C4156" s="33">
        <f t="shared" si="682"/>
        <v>2008</v>
      </c>
      <c r="D4156" s="34">
        <v>0.56499999999999995</v>
      </c>
      <c r="F4156" s="32">
        <v>41450</v>
      </c>
      <c r="G4156" s="33">
        <f t="shared" si="683"/>
        <v>6</v>
      </c>
      <c r="H4156" s="33">
        <f t="shared" si="684"/>
        <v>2013</v>
      </c>
      <c r="I4156" s="34">
        <v>3.77</v>
      </c>
      <c r="K4156" s="32">
        <v>37362</v>
      </c>
      <c r="L4156" s="33">
        <f t="shared" si="685"/>
        <v>4</v>
      </c>
      <c r="M4156" s="33">
        <f t="shared" si="686"/>
        <v>2002</v>
      </c>
      <c r="N4156" s="34">
        <v>24.92</v>
      </c>
      <c r="P4156" s="32">
        <v>37841</v>
      </c>
      <c r="Q4156" s="33">
        <f t="shared" si="687"/>
        <v>8</v>
      </c>
      <c r="R4156" s="33">
        <f t="shared" si="688"/>
        <v>2003</v>
      </c>
      <c r="S4156" s="34">
        <v>30.59</v>
      </c>
    </row>
    <row r="4157" spans="1:19">
      <c r="A4157" s="32">
        <v>39792</v>
      </c>
      <c r="B4157" s="33">
        <f t="shared" si="681"/>
        <v>12</v>
      </c>
      <c r="C4157" s="33">
        <f t="shared" si="682"/>
        <v>2008</v>
      </c>
      <c r="D4157" s="34">
        <v>0.58099999999999996</v>
      </c>
      <c r="F4157" s="32">
        <v>41451</v>
      </c>
      <c r="G4157" s="33">
        <f t="shared" si="683"/>
        <v>6</v>
      </c>
      <c r="H4157" s="33">
        <f t="shared" si="684"/>
        <v>2013</v>
      </c>
      <c r="I4157" s="34">
        <v>3.72</v>
      </c>
      <c r="K4157" s="32">
        <v>37363</v>
      </c>
      <c r="L4157" s="33">
        <f t="shared" si="685"/>
        <v>4</v>
      </c>
      <c r="M4157" s="33">
        <f t="shared" si="686"/>
        <v>2002</v>
      </c>
      <c r="N4157" s="34">
        <v>25.94</v>
      </c>
      <c r="P4157" s="32">
        <v>37844</v>
      </c>
      <c r="Q4157" s="33">
        <f t="shared" si="687"/>
        <v>8</v>
      </c>
      <c r="R4157" s="33">
        <f t="shared" si="688"/>
        <v>2003</v>
      </c>
      <c r="S4157" s="34">
        <v>30.05</v>
      </c>
    </row>
    <row r="4158" spans="1:19">
      <c r="A4158" s="32">
        <v>39793</v>
      </c>
      <c r="B4158" s="33">
        <f t="shared" si="681"/>
        <v>12</v>
      </c>
      <c r="C4158" s="33">
        <f t="shared" si="682"/>
        <v>2008</v>
      </c>
      <c r="D4158" s="34">
        <v>0.60399999999999998</v>
      </c>
      <c r="F4158" s="32">
        <v>41452</v>
      </c>
      <c r="G4158" s="33">
        <f t="shared" si="683"/>
        <v>6</v>
      </c>
      <c r="H4158" s="33">
        <f t="shared" si="684"/>
        <v>2013</v>
      </c>
      <c r="I4158" s="34">
        <v>3.73</v>
      </c>
      <c r="K4158" s="32">
        <v>37364</v>
      </c>
      <c r="L4158" s="33">
        <f t="shared" si="685"/>
        <v>4</v>
      </c>
      <c r="M4158" s="33">
        <f t="shared" si="686"/>
        <v>2002</v>
      </c>
      <c r="N4158" s="34">
        <v>25.86</v>
      </c>
      <c r="P4158" s="32">
        <v>37845</v>
      </c>
      <c r="Q4158" s="33">
        <f t="shared" si="687"/>
        <v>8</v>
      </c>
      <c r="R4158" s="33">
        <f t="shared" si="688"/>
        <v>2003</v>
      </c>
      <c r="S4158" s="34">
        <v>30.13</v>
      </c>
    </row>
    <row r="4159" spans="1:19">
      <c r="A4159" s="32">
        <v>39794</v>
      </c>
      <c r="B4159" s="33">
        <f t="shared" si="681"/>
        <v>12</v>
      </c>
      <c r="C4159" s="33">
        <f t="shared" si="682"/>
        <v>2008</v>
      </c>
      <c r="D4159" s="34">
        <v>0.60299999999999998</v>
      </c>
      <c r="F4159" s="32">
        <v>41453</v>
      </c>
      <c r="G4159" s="33">
        <f t="shared" si="683"/>
        <v>6</v>
      </c>
      <c r="H4159" s="33">
        <f t="shared" si="684"/>
        <v>2013</v>
      </c>
      <c r="I4159" s="34">
        <v>3.57</v>
      </c>
      <c r="K4159" s="32">
        <v>37365</v>
      </c>
      <c r="L4159" s="33">
        <f t="shared" si="685"/>
        <v>4</v>
      </c>
      <c r="M4159" s="33">
        <f t="shared" si="686"/>
        <v>2002</v>
      </c>
      <c r="N4159" s="34">
        <v>26.43</v>
      </c>
      <c r="P4159" s="32">
        <v>37846</v>
      </c>
      <c r="Q4159" s="33">
        <f t="shared" si="687"/>
        <v>8</v>
      </c>
      <c r="R4159" s="33">
        <f t="shared" si="688"/>
        <v>2003</v>
      </c>
      <c r="S4159" s="34">
        <v>29.66</v>
      </c>
    </row>
    <row r="4160" spans="1:19">
      <c r="A4160" s="32">
        <v>39797</v>
      </c>
      <c r="B4160" s="33">
        <f t="shared" si="681"/>
        <v>12</v>
      </c>
      <c r="C4160" s="33">
        <f t="shared" si="682"/>
        <v>2008</v>
      </c>
      <c r="D4160" s="34">
        <v>0.61499999999999999</v>
      </c>
      <c r="F4160" s="32">
        <v>41456</v>
      </c>
      <c r="G4160" s="33">
        <f t="shared" si="683"/>
        <v>7</v>
      </c>
      <c r="H4160" s="33">
        <f t="shared" si="684"/>
        <v>2013</v>
      </c>
      <c r="I4160" s="34">
        <v>3.52</v>
      </c>
      <c r="K4160" s="32">
        <v>37368</v>
      </c>
      <c r="L4160" s="33">
        <f t="shared" si="685"/>
        <v>4</v>
      </c>
      <c r="M4160" s="33">
        <f t="shared" si="686"/>
        <v>2002</v>
      </c>
      <c r="N4160" s="34">
        <v>26.28</v>
      </c>
      <c r="P4160" s="32">
        <v>37847</v>
      </c>
      <c r="Q4160" s="33">
        <f t="shared" si="687"/>
        <v>8</v>
      </c>
      <c r="R4160" s="33">
        <f t="shared" si="688"/>
        <v>2003</v>
      </c>
      <c r="S4160" s="34">
        <v>28.96</v>
      </c>
    </row>
    <row r="4161" spans="1:19">
      <c r="A4161" s="32">
        <v>39798</v>
      </c>
      <c r="B4161" s="33">
        <f t="shared" si="681"/>
        <v>12</v>
      </c>
      <c r="C4161" s="33">
        <f t="shared" si="682"/>
        <v>2008</v>
      </c>
      <c r="D4161" s="34">
        <v>0.61499999999999999</v>
      </c>
      <c r="F4161" s="32">
        <v>41457</v>
      </c>
      <c r="G4161" s="33">
        <f t="shared" si="683"/>
        <v>7</v>
      </c>
      <c r="H4161" s="33">
        <f t="shared" si="684"/>
        <v>2013</v>
      </c>
      <c r="I4161" s="34">
        <v>3.58</v>
      </c>
      <c r="K4161" s="32">
        <v>37369</v>
      </c>
      <c r="L4161" s="33">
        <f t="shared" si="685"/>
        <v>4</v>
      </c>
      <c r="M4161" s="33">
        <f t="shared" si="686"/>
        <v>2002</v>
      </c>
      <c r="N4161" s="34">
        <v>26.28</v>
      </c>
      <c r="P4161" s="32">
        <v>37848</v>
      </c>
      <c r="Q4161" s="33">
        <f t="shared" si="687"/>
        <v>8</v>
      </c>
      <c r="R4161" s="33">
        <f t="shared" si="688"/>
        <v>2003</v>
      </c>
      <c r="S4161" s="34">
        <v>29.18</v>
      </c>
    </row>
    <row r="4162" spans="1:19">
      <c r="A4162" s="32">
        <v>39799</v>
      </c>
      <c r="B4162" s="33">
        <f t="shared" si="681"/>
        <v>12</v>
      </c>
      <c r="C4162" s="33">
        <f t="shared" si="682"/>
        <v>2008</v>
      </c>
      <c r="D4162" s="34">
        <v>0.64</v>
      </c>
      <c r="F4162" s="32">
        <v>41458</v>
      </c>
      <c r="G4162" s="33">
        <f t="shared" si="683"/>
        <v>7</v>
      </c>
      <c r="H4162" s="33">
        <f t="shared" si="684"/>
        <v>2013</v>
      </c>
      <c r="I4162" s="34">
        <v>3.54</v>
      </c>
      <c r="K4162" s="32">
        <v>37370</v>
      </c>
      <c r="L4162" s="33">
        <f t="shared" si="685"/>
        <v>4</v>
      </c>
      <c r="M4162" s="33">
        <f t="shared" si="686"/>
        <v>2002</v>
      </c>
      <c r="N4162" s="34">
        <v>26.28</v>
      </c>
      <c r="P4162" s="32">
        <v>37851</v>
      </c>
      <c r="Q4162" s="33">
        <f t="shared" si="687"/>
        <v>8</v>
      </c>
      <c r="R4162" s="33">
        <f t="shared" si="688"/>
        <v>2003</v>
      </c>
      <c r="S4162" s="34">
        <v>29.88</v>
      </c>
    </row>
    <row r="4163" spans="1:19">
      <c r="A4163" s="32">
        <v>39800</v>
      </c>
      <c r="B4163" s="33">
        <f t="shared" si="681"/>
        <v>12</v>
      </c>
      <c r="C4163" s="33">
        <f t="shared" si="682"/>
        <v>2008</v>
      </c>
      <c r="D4163" s="34">
        <v>0.66500000000000004</v>
      </c>
      <c r="F4163" s="32">
        <v>41460</v>
      </c>
      <c r="G4163" s="33">
        <f t="shared" si="683"/>
        <v>7</v>
      </c>
      <c r="H4163" s="33">
        <f t="shared" si="684"/>
        <v>2013</v>
      </c>
      <c r="I4163" s="34">
        <v>3.52</v>
      </c>
      <c r="K4163" s="32">
        <v>37371</v>
      </c>
      <c r="L4163" s="33">
        <f t="shared" si="685"/>
        <v>4</v>
      </c>
      <c r="M4163" s="33">
        <f t="shared" si="686"/>
        <v>2002</v>
      </c>
      <c r="N4163" s="34">
        <v>26.36</v>
      </c>
      <c r="P4163" s="32">
        <v>37852</v>
      </c>
      <c r="Q4163" s="33">
        <f t="shared" si="687"/>
        <v>8</v>
      </c>
      <c r="R4163" s="33">
        <f t="shared" si="688"/>
        <v>2003</v>
      </c>
      <c r="S4163" s="34">
        <v>29.18</v>
      </c>
    </row>
    <row r="4164" spans="1:19">
      <c r="A4164" s="32">
        <v>39801</v>
      </c>
      <c r="B4164" s="33">
        <f t="shared" si="681"/>
        <v>12</v>
      </c>
      <c r="C4164" s="33">
        <f t="shared" si="682"/>
        <v>2008</v>
      </c>
      <c r="D4164" s="34">
        <v>0.64300000000000002</v>
      </c>
      <c r="F4164" s="32">
        <v>41463</v>
      </c>
      <c r="G4164" s="33">
        <f t="shared" si="683"/>
        <v>7</v>
      </c>
      <c r="H4164" s="33">
        <f t="shared" si="684"/>
        <v>2013</v>
      </c>
      <c r="I4164" s="34">
        <v>3.65</v>
      </c>
      <c r="K4164" s="32">
        <v>37372</v>
      </c>
      <c r="L4164" s="33">
        <f t="shared" si="685"/>
        <v>4</v>
      </c>
      <c r="M4164" s="33">
        <f t="shared" si="686"/>
        <v>2002</v>
      </c>
      <c r="N4164" s="34">
        <v>27.12</v>
      </c>
      <c r="P4164" s="32">
        <v>37853</v>
      </c>
      <c r="Q4164" s="33">
        <f t="shared" si="687"/>
        <v>8</v>
      </c>
      <c r="R4164" s="33">
        <f t="shared" si="688"/>
        <v>2003</v>
      </c>
      <c r="S4164" s="34">
        <v>29.28</v>
      </c>
    </row>
    <row r="4165" spans="1:19">
      <c r="A4165" s="32">
        <v>39804</v>
      </c>
      <c r="B4165" s="33">
        <f t="shared" si="681"/>
        <v>12</v>
      </c>
      <c r="C4165" s="33">
        <f t="shared" si="682"/>
        <v>2008</v>
      </c>
      <c r="D4165" s="34">
        <v>0.61499999999999999</v>
      </c>
      <c r="F4165" s="32">
        <v>41464</v>
      </c>
      <c r="G4165" s="33">
        <f t="shared" si="683"/>
        <v>7</v>
      </c>
      <c r="H4165" s="33">
        <f t="shared" si="684"/>
        <v>2013</v>
      </c>
      <c r="I4165" s="34">
        <v>3.69</v>
      </c>
      <c r="K4165" s="32">
        <v>37375</v>
      </c>
      <c r="L4165" s="33">
        <f t="shared" si="685"/>
        <v>4</v>
      </c>
      <c r="M4165" s="33">
        <f t="shared" si="686"/>
        <v>2002</v>
      </c>
      <c r="N4165" s="34">
        <v>27.45</v>
      </c>
      <c r="P4165" s="32">
        <v>37854</v>
      </c>
      <c r="Q4165" s="33">
        <f t="shared" si="687"/>
        <v>8</v>
      </c>
      <c r="R4165" s="33">
        <f t="shared" si="688"/>
        <v>2003</v>
      </c>
      <c r="S4165" s="34">
        <v>29.95</v>
      </c>
    </row>
    <row r="4166" spans="1:19">
      <c r="A4166" s="32">
        <v>39805</v>
      </c>
      <c r="B4166" s="33">
        <f t="shared" si="681"/>
        <v>12</v>
      </c>
      <c r="C4166" s="33">
        <f t="shared" si="682"/>
        <v>2008</v>
      </c>
      <c r="D4166" s="34">
        <v>0.61499999999999999</v>
      </c>
      <c r="F4166" s="32">
        <v>41465</v>
      </c>
      <c r="G4166" s="33">
        <f t="shared" si="683"/>
        <v>7</v>
      </c>
      <c r="H4166" s="33">
        <f t="shared" si="684"/>
        <v>2013</v>
      </c>
      <c r="I4166" s="34">
        <v>3.69</v>
      </c>
      <c r="K4166" s="32">
        <v>37376</v>
      </c>
      <c r="L4166" s="33">
        <f t="shared" si="685"/>
        <v>4</v>
      </c>
      <c r="M4166" s="33">
        <f t="shared" si="686"/>
        <v>2002</v>
      </c>
      <c r="N4166" s="34">
        <v>27.32</v>
      </c>
      <c r="P4166" s="32">
        <v>37855</v>
      </c>
      <c r="Q4166" s="33">
        <f t="shared" si="687"/>
        <v>8</v>
      </c>
      <c r="R4166" s="33">
        <f t="shared" si="688"/>
        <v>2003</v>
      </c>
      <c r="S4166" s="34">
        <v>30.22</v>
      </c>
    </row>
    <row r="4167" spans="1:19">
      <c r="A4167" s="32">
        <v>39806</v>
      </c>
      <c r="B4167" s="33">
        <f t="shared" si="681"/>
        <v>12</v>
      </c>
      <c r="C4167" s="33">
        <f t="shared" si="682"/>
        <v>2008</v>
      </c>
      <c r="D4167" s="34">
        <v>0.58299999999999996</v>
      </c>
      <c r="F4167" s="32">
        <v>41466</v>
      </c>
      <c r="G4167" s="33">
        <f t="shared" si="683"/>
        <v>7</v>
      </c>
      <c r="H4167" s="33">
        <f t="shared" si="684"/>
        <v>2013</v>
      </c>
      <c r="I4167" s="34">
        <v>3.64</v>
      </c>
      <c r="K4167" s="32">
        <v>37377</v>
      </c>
      <c r="L4167" s="33">
        <f t="shared" si="685"/>
        <v>5</v>
      </c>
      <c r="M4167" s="33">
        <f t="shared" si="686"/>
        <v>2002</v>
      </c>
      <c r="N4167" s="34">
        <v>26.58</v>
      </c>
      <c r="P4167" s="32">
        <v>37858</v>
      </c>
      <c r="Q4167" s="33">
        <f t="shared" si="687"/>
        <v>8</v>
      </c>
      <c r="R4167" s="33">
        <f t="shared" si="688"/>
        <v>2003</v>
      </c>
      <c r="S4167" s="34">
        <v>29.98</v>
      </c>
    </row>
    <row r="4168" spans="1:19">
      <c r="A4168" s="32">
        <v>39808</v>
      </c>
      <c r="B4168" s="33">
        <f t="shared" si="681"/>
        <v>12</v>
      </c>
      <c r="C4168" s="33">
        <f t="shared" si="682"/>
        <v>2008</v>
      </c>
      <c r="D4168" s="34">
        <v>0.58299999999999996</v>
      </c>
      <c r="F4168" s="32">
        <v>41467</v>
      </c>
      <c r="G4168" s="33">
        <f t="shared" si="683"/>
        <v>7</v>
      </c>
      <c r="H4168" s="33">
        <f t="shared" si="684"/>
        <v>2013</v>
      </c>
      <c r="I4168" s="34">
        <v>3.61</v>
      </c>
      <c r="K4168" s="32">
        <v>37378</v>
      </c>
      <c r="L4168" s="33">
        <f t="shared" si="685"/>
        <v>5</v>
      </c>
      <c r="M4168" s="33">
        <f t="shared" si="686"/>
        <v>2002</v>
      </c>
      <c r="N4168" s="34">
        <v>26.31</v>
      </c>
      <c r="P4168" s="32">
        <v>37859</v>
      </c>
      <c r="Q4168" s="33">
        <f t="shared" si="687"/>
        <v>8</v>
      </c>
      <c r="R4168" s="33">
        <f t="shared" si="688"/>
        <v>2003</v>
      </c>
      <c r="S4168" s="34">
        <v>30.08</v>
      </c>
    </row>
    <row r="4169" spans="1:19">
      <c r="A4169" s="32">
        <v>39811</v>
      </c>
      <c r="B4169" s="33">
        <f t="shared" si="681"/>
        <v>12</v>
      </c>
      <c r="C4169" s="33">
        <f t="shared" si="682"/>
        <v>2008</v>
      </c>
      <c r="D4169" s="34">
        <v>0.60799999999999998</v>
      </c>
      <c r="F4169" s="32">
        <v>41470</v>
      </c>
      <c r="G4169" s="33">
        <f t="shared" si="683"/>
        <v>7</v>
      </c>
      <c r="H4169" s="33">
        <f t="shared" si="684"/>
        <v>2013</v>
      </c>
      <c r="I4169" s="34">
        <v>3.67</v>
      </c>
      <c r="K4169" s="32">
        <v>37379</v>
      </c>
      <c r="L4169" s="33">
        <f t="shared" si="685"/>
        <v>5</v>
      </c>
      <c r="M4169" s="33">
        <f t="shared" si="686"/>
        <v>2002</v>
      </c>
      <c r="N4169" s="34">
        <v>26.75</v>
      </c>
      <c r="P4169" s="32">
        <v>37860</v>
      </c>
      <c r="Q4169" s="33">
        <f t="shared" si="687"/>
        <v>8</v>
      </c>
      <c r="R4169" s="33">
        <f t="shared" si="688"/>
        <v>2003</v>
      </c>
      <c r="S4169" s="34">
        <v>30.05</v>
      </c>
    </row>
    <row r="4170" spans="1:19">
      <c r="A4170" s="32">
        <v>39812</v>
      </c>
      <c r="B4170" s="33">
        <f t="shared" si="681"/>
        <v>12</v>
      </c>
      <c r="C4170" s="33">
        <f t="shared" si="682"/>
        <v>2008</v>
      </c>
      <c r="D4170" s="34">
        <v>0.60799999999999998</v>
      </c>
      <c r="F4170" s="32">
        <v>41471</v>
      </c>
      <c r="G4170" s="33">
        <f t="shared" si="683"/>
        <v>7</v>
      </c>
      <c r="H4170" s="33">
        <f t="shared" si="684"/>
        <v>2013</v>
      </c>
      <c r="I4170" s="34">
        <v>3.69</v>
      </c>
      <c r="K4170" s="32">
        <v>37382</v>
      </c>
      <c r="L4170" s="33">
        <f t="shared" si="685"/>
        <v>5</v>
      </c>
      <c r="M4170" s="33">
        <f t="shared" si="686"/>
        <v>2002</v>
      </c>
      <c r="N4170" s="34">
        <v>26.11</v>
      </c>
      <c r="P4170" s="32">
        <v>37861</v>
      </c>
      <c r="Q4170" s="33">
        <f t="shared" si="687"/>
        <v>8</v>
      </c>
      <c r="R4170" s="33">
        <f t="shared" si="688"/>
        <v>2003</v>
      </c>
      <c r="S4170" s="34">
        <v>30.1</v>
      </c>
    </row>
    <row r="4171" spans="1:19">
      <c r="A4171" s="32">
        <v>39813</v>
      </c>
      <c r="B4171" s="33">
        <f t="shared" si="681"/>
        <v>12</v>
      </c>
      <c r="C4171" s="33">
        <f t="shared" si="682"/>
        <v>2008</v>
      </c>
      <c r="D4171" s="34">
        <v>0.64300000000000002</v>
      </c>
      <c r="F4171" s="32">
        <v>41472</v>
      </c>
      <c r="G4171" s="33">
        <f t="shared" si="683"/>
        <v>7</v>
      </c>
      <c r="H4171" s="33">
        <f t="shared" si="684"/>
        <v>2013</v>
      </c>
      <c r="I4171" s="34">
        <v>3.67</v>
      </c>
      <c r="K4171" s="32">
        <v>37383</v>
      </c>
      <c r="L4171" s="33">
        <f t="shared" si="685"/>
        <v>5</v>
      </c>
      <c r="M4171" s="33">
        <f t="shared" si="686"/>
        <v>2002</v>
      </c>
      <c r="N4171" s="34">
        <v>26.79</v>
      </c>
      <c r="P4171" s="32">
        <v>37862</v>
      </c>
      <c r="Q4171" s="33">
        <f t="shared" si="687"/>
        <v>8</v>
      </c>
      <c r="R4171" s="33">
        <f t="shared" si="688"/>
        <v>2003</v>
      </c>
      <c r="S4171" s="34">
        <v>30.38</v>
      </c>
    </row>
    <row r="4172" spans="1:19">
      <c r="A4172" s="32">
        <v>39815</v>
      </c>
      <c r="B4172" s="33">
        <f t="shared" si="681"/>
        <v>1</v>
      </c>
      <c r="C4172" s="33">
        <f t="shared" si="682"/>
        <v>2009</v>
      </c>
      <c r="D4172" s="34">
        <v>0.66400000000000003</v>
      </c>
      <c r="F4172" s="32">
        <v>41473</v>
      </c>
      <c r="G4172" s="33">
        <f t="shared" si="683"/>
        <v>7</v>
      </c>
      <c r="H4172" s="33">
        <f t="shared" si="684"/>
        <v>2013</v>
      </c>
      <c r="I4172" s="34">
        <v>3.66</v>
      </c>
      <c r="K4172" s="32">
        <v>37384</v>
      </c>
      <c r="L4172" s="33">
        <f t="shared" si="685"/>
        <v>5</v>
      </c>
      <c r="M4172" s="33">
        <f t="shared" si="686"/>
        <v>2002</v>
      </c>
      <c r="N4172" s="34">
        <v>27.76</v>
      </c>
      <c r="P4172" s="32">
        <v>37865</v>
      </c>
      <c r="Q4172" s="33">
        <f t="shared" si="687"/>
        <v>9</v>
      </c>
      <c r="R4172" s="33">
        <f t="shared" si="688"/>
        <v>2003</v>
      </c>
      <c r="S4172" s="34">
        <v>29.64</v>
      </c>
    </row>
    <row r="4173" spans="1:19">
      <c r="A4173" s="32">
        <v>39818</v>
      </c>
      <c r="B4173" s="33">
        <f t="shared" si="681"/>
        <v>1</v>
      </c>
      <c r="C4173" s="33">
        <f t="shared" si="682"/>
        <v>2009</v>
      </c>
      <c r="D4173" s="34">
        <v>0.73199999999999998</v>
      </c>
      <c r="F4173" s="32">
        <v>41474</v>
      </c>
      <c r="G4173" s="33">
        <f t="shared" si="683"/>
        <v>7</v>
      </c>
      <c r="H4173" s="33">
        <f t="shared" si="684"/>
        <v>2013</v>
      </c>
      <c r="I4173" s="34">
        <v>3.78</v>
      </c>
      <c r="K4173" s="32">
        <v>37385</v>
      </c>
      <c r="L4173" s="33">
        <f t="shared" si="685"/>
        <v>5</v>
      </c>
      <c r="M4173" s="33">
        <f t="shared" si="686"/>
        <v>2002</v>
      </c>
      <c r="N4173" s="34">
        <v>27.78</v>
      </c>
      <c r="P4173" s="32">
        <v>37866</v>
      </c>
      <c r="Q4173" s="33">
        <f t="shared" si="687"/>
        <v>9</v>
      </c>
      <c r="R4173" s="33">
        <f t="shared" si="688"/>
        <v>2003</v>
      </c>
      <c r="S4173" s="34">
        <v>28.08</v>
      </c>
    </row>
    <row r="4174" spans="1:19">
      <c r="A4174" s="32">
        <v>39819</v>
      </c>
      <c r="B4174" s="33">
        <f t="shared" si="681"/>
        <v>1</v>
      </c>
      <c r="C4174" s="33">
        <f t="shared" si="682"/>
        <v>2009</v>
      </c>
      <c r="D4174" s="34">
        <v>0.79100000000000004</v>
      </c>
      <c r="F4174" s="32">
        <v>41477</v>
      </c>
      <c r="G4174" s="33">
        <f t="shared" si="683"/>
        <v>7</v>
      </c>
      <c r="H4174" s="33">
        <f t="shared" si="684"/>
        <v>2013</v>
      </c>
      <c r="I4174" s="34">
        <v>3.71</v>
      </c>
      <c r="K4174" s="32">
        <v>37386</v>
      </c>
      <c r="L4174" s="33">
        <f t="shared" si="685"/>
        <v>5</v>
      </c>
      <c r="M4174" s="33">
        <f t="shared" si="686"/>
        <v>2002</v>
      </c>
      <c r="N4174" s="34">
        <v>27.92</v>
      </c>
      <c r="P4174" s="32">
        <v>37867</v>
      </c>
      <c r="Q4174" s="33">
        <f t="shared" si="687"/>
        <v>9</v>
      </c>
      <c r="R4174" s="33">
        <f t="shared" si="688"/>
        <v>2003</v>
      </c>
      <c r="S4174" s="34">
        <v>27.89</v>
      </c>
    </row>
    <row r="4175" spans="1:19">
      <c r="A4175" s="32">
        <v>39820</v>
      </c>
      <c r="B4175" s="33">
        <f t="shared" si="681"/>
        <v>1</v>
      </c>
      <c r="C4175" s="33">
        <f t="shared" si="682"/>
        <v>2009</v>
      </c>
      <c r="D4175" s="34">
        <v>0.70499999999999996</v>
      </c>
      <c r="F4175" s="32">
        <v>41478</v>
      </c>
      <c r="G4175" s="33">
        <f t="shared" si="683"/>
        <v>7</v>
      </c>
      <c r="H4175" s="33">
        <f t="shared" si="684"/>
        <v>2013</v>
      </c>
      <c r="I4175" s="34">
        <v>3.68</v>
      </c>
      <c r="K4175" s="32">
        <v>37389</v>
      </c>
      <c r="L4175" s="33">
        <f t="shared" si="685"/>
        <v>5</v>
      </c>
      <c r="M4175" s="33">
        <f t="shared" si="686"/>
        <v>2002</v>
      </c>
      <c r="N4175" s="34">
        <v>28.62</v>
      </c>
      <c r="P4175" s="32">
        <v>37868</v>
      </c>
      <c r="Q4175" s="33">
        <f t="shared" si="687"/>
        <v>9</v>
      </c>
      <c r="R4175" s="33">
        <f t="shared" si="688"/>
        <v>2003</v>
      </c>
      <c r="S4175" s="34">
        <v>27.49</v>
      </c>
    </row>
    <row r="4176" spans="1:19">
      <c r="A4176" s="32">
        <v>39821</v>
      </c>
      <c r="B4176" s="33">
        <f t="shared" si="681"/>
        <v>1</v>
      </c>
      <c r="C4176" s="33">
        <f t="shared" si="682"/>
        <v>2009</v>
      </c>
      <c r="D4176" s="34">
        <v>0.71299999999999997</v>
      </c>
      <c r="F4176" s="32">
        <v>41479</v>
      </c>
      <c r="G4176" s="33">
        <f t="shared" si="683"/>
        <v>7</v>
      </c>
      <c r="H4176" s="33">
        <f t="shared" si="684"/>
        <v>2013</v>
      </c>
      <c r="I4176" s="34">
        <v>3.7</v>
      </c>
      <c r="K4176" s="32">
        <v>37390</v>
      </c>
      <c r="L4176" s="33">
        <f t="shared" si="685"/>
        <v>5</v>
      </c>
      <c r="M4176" s="33">
        <f t="shared" si="686"/>
        <v>2002</v>
      </c>
      <c r="N4176" s="34">
        <v>29.17</v>
      </c>
      <c r="P4176" s="32">
        <v>37869</v>
      </c>
      <c r="Q4176" s="33">
        <f t="shared" si="687"/>
        <v>9</v>
      </c>
      <c r="R4176" s="33">
        <f t="shared" si="688"/>
        <v>2003</v>
      </c>
      <c r="S4176" s="34">
        <v>27.72</v>
      </c>
    </row>
    <row r="4177" spans="1:19">
      <c r="A4177" s="32">
        <v>39822</v>
      </c>
      <c r="B4177" s="33">
        <f t="shared" si="681"/>
        <v>1</v>
      </c>
      <c r="C4177" s="33">
        <f t="shared" si="682"/>
        <v>2009</v>
      </c>
      <c r="D4177" s="34">
        <v>0.73</v>
      </c>
      <c r="F4177" s="32">
        <v>41480</v>
      </c>
      <c r="G4177" s="33">
        <f t="shared" si="683"/>
        <v>7</v>
      </c>
      <c r="H4177" s="33">
        <f t="shared" si="684"/>
        <v>2013</v>
      </c>
      <c r="I4177" s="34">
        <v>3.68</v>
      </c>
      <c r="K4177" s="32">
        <v>37391</v>
      </c>
      <c r="L4177" s="33">
        <f t="shared" si="685"/>
        <v>5</v>
      </c>
      <c r="M4177" s="33">
        <f t="shared" si="686"/>
        <v>2002</v>
      </c>
      <c r="N4177" s="34">
        <v>28.17</v>
      </c>
      <c r="P4177" s="32">
        <v>37872</v>
      </c>
      <c r="Q4177" s="33">
        <f t="shared" si="687"/>
        <v>9</v>
      </c>
      <c r="R4177" s="33">
        <f t="shared" si="688"/>
        <v>2003</v>
      </c>
      <c r="S4177" s="34">
        <v>28.47</v>
      </c>
    </row>
    <row r="4178" spans="1:19">
      <c r="A4178" s="32">
        <v>39825</v>
      </c>
      <c r="B4178" s="33">
        <f t="shared" si="681"/>
        <v>1</v>
      </c>
      <c r="C4178" s="33">
        <f t="shared" si="682"/>
        <v>2009</v>
      </c>
      <c r="D4178" s="34">
        <v>0.73499999999999999</v>
      </c>
      <c r="F4178" s="32">
        <v>41481</v>
      </c>
      <c r="G4178" s="33">
        <f t="shared" si="683"/>
        <v>7</v>
      </c>
      <c r="H4178" s="33">
        <f t="shared" si="684"/>
        <v>2013</v>
      </c>
      <c r="I4178" s="34">
        <v>3.59</v>
      </c>
      <c r="K4178" s="32">
        <v>37392</v>
      </c>
      <c r="L4178" s="33">
        <f t="shared" si="685"/>
        <v>5</v>
      </c>
      <c r="M4178" s="33">
        <f t="shared" si="686"/>
        <v>2002</v>
      </c>
      <c r="N4178" s="34">
        <v>28</v>
      </c>
      <c r="P4178" s="32">
        <v>37873</v>
      </c>
      <c r="Q4178" s="33">
        <f t="shared" si="687"/>
        <v>9</v>
      </c>
      <c r="R4178" s="33">
        <f t="shared" si="688"/>
        <v>2003</v>
      </c>
      <c r="S4178" s="34">
        <v>27.64</v>
      </c>
    </row>
    <row r="4179" spans="1:19">
      <c r="A4179" s="32">
        <v>39826</v>
      </c>
      <c r="B4179" s="33">
        <f t="shared" si="681"/>
        <v>1</v>
      </c>
      <c r="C4179" s="33">
        <f t="shared" si="682"/>
        <v>2009</v>
      </c>
      <c r="D4179" s="34">
        <v>0.77</v>
      </c>
      <c r="F4179" s="32">
        <v>41484</v>
      </c>
      <c r="G4179" s="33">
        <f t="shared" si="683"/>
        <v>7</v>
      </c>
      <c r="H4179" s="33">
        <f t="shared" si="684"/>
        <v>2013</v>
      </c>
      <c r="I4179" s="34">
        <v>3.49</v>
      </c>
      <c r="K4179" s="32">
        <v>37393</v>
      </c>
      <c r="L4179" s="33">
        <f t="shared" si="685"/>
        <v>5</v>
      </c>
      <c r="M4179" s="33">
        <f t="shared" si="686"/>
        <v>2002</v>
      </c>
      <c r="N4179" s="34">
        <v>28.19</v>
      </c>
      <c r="P4179" s="32">
        <v>37874</v>
      </c>
      <c r="Q4179" s="33">
        <f t="shared" si="687"/>
        <v>9</v>
      </c>
      <c r="R4179" s="33">
        <f t="shared" si="688"/>
        <v>2003</v>
      </c>
      <c r="S4179" s="34">
        <v>27.76</v>
      </c>
    </row>
    <row r="4180" spans="1:19">
      <c r="A4180" s="32">
        <v>39827</v>
      </c>
      <c r="B4180" s="33">
        <f t="shared" si="681"/>
        <v>1</v>
      </c>
      <c r="C4180" s="33">
        <f t="shared" si="682"/>
        <v>2009</v>
      </c>
      <c r="D4180" s="34">
        <v>0.76800000000000002</v>
      </c>
      <c r="F4180" s="32">
        <v>41485</v>
      </c>
      <c r="G4180" s="33">
        <f t="shared" si="683"/>
        <v>7</v>
      </c>
      <c r="H4180" s="33">
        <f t="shared" si="684"/>
        <v>2013</v>
      </c>
      <c r="I4180" s="34">
        <v>3.48</v>
      </c>
      <c r="K4180" s="32">
        <v>37396</v>
      </c>
      <c r="L4180" s="33">
        <f t="shared" si="685"/>
        <v>5</v>
      </c>
      <c r="M4180" s="33">
        <f t="shared" si="686"/>
        <v>2002</v>
      </c>
      <c r="N4180" s="34">
        <v>28.24</v>
      </c>
      <c r="P4180" s="32">
        <v>37875</v>
      </c>
      <c r="Q4180" s="33">
        <f t="shared" si="687"/>
        <v>9</v>
      </c>
      <c r="R4180" s="33">
        <f t="shared" si="688"/>
        <v>2003</v>
      </c>
      <c r="S4180" s="34">
        <v>27.48</v>
      </c>
    </row>
    <row r="4181" spans="1:19">
      <c r="A4181" s="32">
        <v>39828</v>
      </c>
      <c r="B4181" s="33">
        <f t="shared" si="681"/>
        <v>1</v>
      </c>
      <c r="C4181" s="33">
        <f t="shared" si="682"/>
        <v>2009</v>
      </c>
      <c r="D4181" s="34">
        <v>0.745</v>
      </c>
      <c r="F4181" s="32">
        <v>41486</v>
      </c>
      <c r="G4181" s="33">
        <f t="shared" si="683"/>
        <v>7</v>
      </c>
      <c r="H4181" s="33">
        <f t="shared" si="684"/>
        <v>2013</v>
      </c>
      <c r="I4181" s="34">
        <v>3.46</v>
      </c>
      <c r="K4181" s="32">
        <v>37397</v>
      </c>
      <c r="L4181" s="33">
        <f t="shared" si="685"/>
        <v>5</v>
      </c>
      <c r="M4181" s="33">
        <f t="shared" si="686"/>
        <v>2002</v>
      </c>
      <c r="N4181" s="34">
        <v>27.35</v>
      </c>
      <c r="P4181" s="32">
        <v>37876</v>
      </c>
      <c r="Q4181" s="33">
        <f t="shared" si="687"/>
        <v>9</v>
      </c>
      <c r="R4181" s="33">
        <f t="shared" si="688"/>
        <v>2003</v>
      </c>
      <c r="S4181" s="34">
        <v>26.52</v>
      </c>
    </row>
    <row r="4182" spans="1:19">
      <c r="A4182" s="32">
        <v>39829</v>
      </c>
      <c r="B4182" s="33">
        <f t="shared" si="681"/>
        <v>1</v>
      </c>
      <c r="C4182" s="33">
        <f t="shared" si="682"/>
        <v>2009</v>
      </c>
      <c r="D4182" s="34">
        <v>0.73299999999999998</v>
      </c>
      <c r="F4182" s="32">
        <v>41487</v>
      </c>
      <c r="G4182" s="33">
        <f t="shared" si="683"/>
        <v>8</v>
      </c>
      <c r="H4182" s="33">
        <f t="shared" si="684"/>
        <v>2013</v>
      </c>
      <c r="I4182" s="34">
        <v>3.44</v>
      </c>
      <c r="K4182" s="32">
        <v>37398</v>
      </c>
      <c r="L4182" s="33">
        <f t="shared" si="685"/>
        <v>5</v>
      </c>
      <c r="M4182" s="33">
        <f t="shared" si="686"/>
        <v>2002</v>
      </c>
      <c r="N4182" s="34">
        <v>27.01</v>
      </c>
      <c r="P4182" s="32">
        <v>37879</v>
      </c>
      <c r="Q4182" s="33">
        <f t="shared" si="687"/>
        <v>9</v>
      </c>
      <c r="R4182" s="33">
        <f t="shared" si="688"/>
        <v>2003</v>
      </c>
      <c r="S4182" s="34">
        <v>26.38</v>
      </c>
    </row>
    <row r="4183" spans="1:19">
      <c r="A4183" s="32">
        <v>39833</v>
      </c>
      <c r="B4183" s="33">
        <f t="shared" si="681"/>
        <v>1</v>
      </c>
      <c r="C4183" s="33">
        <f t="shared" si="682"/>
        <v>2009</v>
      </c>
      <c r="D4183" s="34">
        <v>0.70499999999999996</v>
      </c>
      <c r="F4183" s="32">
        <v>41488</v>
      </c>
      <c r="G4183" s="33">
        <f t="shared" si="683"/>
        <v>8</v>
      </c>
      <c r="H4183" s="33">
        <f t="shared" si="684"/>
        <v>2013</v>
      </c>
      <c r="I4183" s="34">
        <v>3.39</v>
      </c>
      <c r="K4183" s="32">
        <v>37399</v>
      </c>
      <c r="L4183" s="33">
        <f t="shared" si="685"/>
        <v>5</v>
      </c>
      <c r="M4183" s="33">
        <f t="shared" si="686"/>
        <v>2002</v>
      </c>
      <c r="N4183" s="34">
        <v>26.6</v>
      </c>
      <c r="P4183" s="32">
        <v>37880</v>
      </c>
      <c r="Q4183" s="33">
        <f t="shared" si="687"/>
        <v>9</v>
      </c>
      <c r="R4183" s="33">
        <f t="shared" si="688"/>
        <v>2003</v>
      </c>
      <c r="S4183" s="34">
        <v>26.28</v>
      </c>
    </row>
    <row r="4184" spans="1:19">
      <c r="A4184" s="32">
        <v>39834</v>
      </c>
      <c r="B4184" s="33">
        <f t="shared" si="681"/>
        <v>1</v>
      </c>
      <c r="C4184" s="33">
        <f t="shared" si="682"/>
        <v>2009</v>
      </c>
      <c r="D4184" s="34">
        <v>0.71699999999999997</v>
      </c>
      <c r="F4184" s="32">
        <v>41491</v>
      </c>
      <c r="G4184" s="33">
        <f t="shared" si="683"/>
        <v>8</v>
      </c>
      <c r="H4184" s="33">
        <f t="shared" si="684"/>
        <v>2013</v>
      </c>
      <c r="I4184" s="34">
        <v>3.33</v>
      </c>
      <c r="K4184" s="32">
        <v>37400</v>
      </c>
      <c r="L4184" s="33">
        <f t="shared" si="685"/>
        <v>5</v>
      </c>
      <c r="M4184" s="33">
        <f t="shared" si="686"/>
        <v>2002</v>
      </c>
      <c r="N4184" s="34">
        <v>26.69</v>
      </c>
      <c r="P4184" s="32">
        <v>37881</v>
      </c>
      <c r="Q4184" s="33">
        <f t="shared" si="687"/>
        <v>9</v>
      </c>
      <c r="R4184" s="33">
        <f t="shared" si="688"/>
        <v>2003</v>
      </c>
      <c r="S4184" s="34">
        <v>25.76</v>
      </c>
    </row>
    <row r="4185" spans="1:19">
      <c r="A4185" s="32">
        <v>39835</v>
      </c>
      <c r="B4185" s="33">
        <f t="shared" si="681"/>
        <v>1</v>
      </c>
      <c r="C4185" s="33">
        <f t="shared" si="682"/>
        <v>2009</v>
      </c>
      <c r="D4185" s="34">
        <v>0.71599999999999997</v>
      </c>
      <c r="F4185" s="32">
        <v>41492</v>
      </c>
      <c r="G4185" s="33">
        <f t="shared" si="683"/>
        <v>8</v>
      </c>
      <c r="H4185" s="33">
        <f t="shared" si="684"/>
        <v>2013</v>
      </c>
      <c r="I4185" s="34">
        <v>3.35</v>
      </c>
      <c r="K4185" s="32">
        <v>37404</v>
      </c>
      <c r="L4185" s="33">
        <f t="shared" si="685"/>
        <v>5</v>
      </c>
      <c r="M4185" s="33">
        <f t="shared" si="686"/>
        <v>2002</v>
      </c>
      <c r="N4185" s="34">
        <v>25.08</v>
      </c>
      <c r="P4185" s="32">
        <v>37882</v>
      </c>
      <c r="Q4185" s="33">
        <f t="shared" si="687"/>
        <v>9</v>
      </c>
      <c r="R4185" s="33">
        <f t="shared" si="688"/>
        <v>2003</v>
      </c>
      <c r="S4185" s="34">
        <v>25.56</v>
      </c>
    </row>
    <row r="4186" spans="1:19">
      <c r="A4186" s="32">
        <v>39836</v>
      </c>
      <c r="B4186" s="33">
        <f t="shared" si="681"/>
        <v>1</v>
      </c>
      <c r="C4186" s="33">
        <f t="shared" si="682"/>
        <v>2009</v>
      </c>
      <c r="D4186" s="34">
        <v>0.70499999999999996</v>
      </c>
      <c r="F4186" s="32">
        <v>41493</v>
      </c>
      <c r="G4186" s="33">
        <f t="shared" si="683"/>
        <v>8</v>
      </c>
      <c r="H4186" s="33">
        <f t="shared" si="684"/>
        <v>2013</v>
      </c>
      <c r="I4186" s="34">
        <v>3.32</v>
      </c>
      <c r="K4186" s="32">
        <v>37405</v>
      </c>
      <c r="L4186" s="33">
        <f t="shared" si="685"/>
        <v>5</v>
      </c>
      <c r="M4186" s="33">
        <f t="shared" si="686"/>
        <v>2002</v>
      </c>
      <c r="N4186" s="34">
        <v>25.64</v>
      </c>
      <c r="P4186" s="32">
        <v>37883</v>
      </c>
      <c r="Q4186" s="33">
        <f t="shared" si="687"/>
        <v>9</v>
      </c>
      <c r="R4186" s="33">
        <f t="shared" si="688"/>
        <v>2003</v>
      </c>
      <c r="S4186" s="34">
        <v>25.51</v>
      </c>
    </row>
    <row r="4187" spans="1:19">
      <c r="A4187" s="32">
        <v>39839</v>
      </c>
      <c r="B4187" s="33">
        <f t="shared" si="681"/>
        <v>1</v>
      </c>
      <c r="C4187" s="33">
        <f t="shared" si="682"/>
        <v>2009</v>
      </c>
      <c r="D4187" s="34">
        <v>0.73</v>
      </c>
      <c r="F4187" s="32">
        <v>41494</v>
      </c>
      <c r="G4187" s="33">
        <f t="shared" si="683"/>
        <v>8</v>
      </c>
      <c r="H4187" s="33">
        <f t="shared" si="684"/>
        <v>2013</v>
      </c>
      <c r="I4187" s="34">
        <v>3.27</v>
      </c>
      <c r="K4187" s="32">
        <v>37406</v>
      </c>
      <c r="L4187" s="33">
        <f t="shared" si="685"/>
        <v>5</v>
      </c>
      <c r="M4187" s="33">
        <f t="shared" si="686"/>
        <v>2002</v>
      </c>
      <c r="N4187" s="34">
        <v>24.78</v>
      </c>
      <c r="P4187" s="32">
        <v>37886</v>
      </c>
      <c r="Q4187" s="33">
        <f t="shared" si="687"/>
        <v>9</v>
      </c>
      <c r="R4187" s="33">
        <f t="shared" si="688"/>
        <v>2003</v>
      </c>
      <c r="S4187" s="34">
        <v>25.82</v>
      </c>
    </row>
    <row r="4188" spans="1:19">
      <c r="A4188" s="32">
        <v>39840</v>
      </c>
      <c r="B4188" s="33">
        <f t="shared" si="681"/>
        <v>1</v>
      </c>
      <c r="C4188" s="33">
        <f t="shared" si="682"/>
        <v>2009</v>
      </c>
      <c r="D4188" s="34">
        <v>0.71</v>
      </c>
      <c r="F4188" s="32">
        <v>41495</v>
      </c>
      <c r="G4188" s="33">
        <f t="shared" si="683"/>
        <v>8</v>
      </c>
      <c r="H4188" s="33">
        <f t="shared" si="684"/>
        <v>2013</v>
      </c>
      <c r="I4188" s="34">
        <v>3.32</v>
      </c>
      <c r="K4188" s="32">
        <v>37407</v>
      </c>
      <c r="L4188" s="33">
        <f t="shared" si="685"/>
        <v>5</v>
      </c>
      <c r="M4188" s="33">
        <f t="shared" si="686"/>
        <v>2002</v>
      </c>
      <c r="N4188" s="34">
        <v>25.37</v>
      </c>
      <c r="P4188" s="32">
        <v>37887</v>
      </c>
      <c r="Q4188" s="33">
        <f t="shared" si="687"/>
        <v>9</v>
      </c>
      <c r="R4188" s="33">
        <f t="shared" si="688"/>
        <v>2003</v>
      </c>
      <c r="S4188" s="34">
        <v>25.74</v>
      </c>
    </row>
    <row r="4189" spans="1:19">
      <c r="A4189" s="32">
        <v>39841</v>
      </c>
      <c r="B4189" s="33">
        <f t="shared" si="681"/>
        <v>1</v>
      </c>
      <c r="C4189" s="33">
        <f t="shared" si="682"/>
        <v>2009</v>
      </c>
      <c r="D4189" s="34">
        <v>0.72399999999999998</v>
      </c>
      <c r="F4189" s="32">
        <v>41498</v>
      </c>
      <c r="G4189" s="33">
        <f t="shared" si="683"/>
        <v>8</v>
      </c>
      <c r="H4189" s="33">
        <f t="shared" si="684"/>
        <v>2013</v>
      </c>
      <c r="I4189" s="34">
        <v>3.34</v>
      </c>
      <c r="K4189" s="32">
        <v>37410</v>
      </c>
      <c r="L4189" s="33">
        <f t="shared" si="685"/>
        <v>6</v>
      </c>
      <c r="M4189" s="33">
        <f t="shared" si="686"/>
        <v>2002</v>
      </c>
      <c r="N4189" s="34">
        <v>25.1</v>
      </c>
      <c r="P4189" s="32">
        <v>37888</v>
      </c>
      <c r="Q4189" s="33">
        <f t="shared" si="687"/>
        <v>9</v>
      </c>
      <c r="R4189" s="33">
        <f t="shared" si="688"/>
        <v>2003</v>
      </c>
      <c r="S4189" s="34">
        <v>26.81</v>
      </c>
    </row>
    <row r="4190" spans="1:19">
      <c r="A4190" s="32">
        <v>39842</v>
      </c>
      <c r="B4190" s="33">
        <f t="shared" si="681"/>
        <v>1</v>
      </c>
      <c r="C4190" s="33">
        <f t="shared" si="682"/>
        <v>2009</v>
      </c>
      <c r="D4190" s="34">
        <v>0.72</v>
      </c>
      <c r="F4190" s="32">
        <v>41499</v>
      </c>
      <c r="G4190" s="33">
        <f t="shared" si="683"/>
        <v>8</v>
      </c>
      <c r="H4190" s="33">
        <f t="shared" si="684"/>
        <v>2013</v>
      </c>
      <c r="I4190" s="34">
        <v>3.34</v>
      </c>
      <c r="K4190" s="32">
        <v>37411</v>
      </c>
      <c r="L4190" s="33">
        <f t="shared" si="685"/>
        <v>6</v>
      </c>
      <c r="M4190" s="33">
        <f t="shared" si="686"/>
        <v>2002</v>
      </c>
      <c r="N4190" s="34">
        <v>25.32</v>
      </c>
      <c r="P4190" s="32">
        <v>37889</v>
      </c>
      <c r="Q4190" s="33">
        <f t="shared" si="687"/>
        <v>9</v>
      </c>
      <c r="R4190" s="33">
        <f t="shared" si="688"/>
        <v>2003</v>
      </c>
      <c r="S4190" s="34">
        <v>27.04</v>
      </c>
    </row>
    <row r="4191" spans="1:19">
      <c r="A4191" s="32">
        <v>39843</v>
      </c>
      <c r="B4191" s="33">
        <f t="shared" si="681"/>
        <v>1</v>
      </c>
      <c r="C4191" s="33">
        <f t="shared" si="682"/>
        <v>2009</v>
      </c>
      <c r="D4191" s="34">
        <v>0.73</v>
      </c>
      <c r="F4191" s="32">
        <v>41500</v>
      </c>
      <c r="G4191" s="33">
        <f t="shared" si="683"/>
        <v>8</v>
      </c>
      <c r="H4191" s="33">
        <f t="shared" si="684"/>
        <v>2013</v>
      </c>
      <c r="I4191" s="34">
        <v>3.36</v>
      </c>
      <c r="K4191" s="32">
        <v>37412</v>
      </c>
      <c r="L4191" s="33">
        <f t="shared" si="685"/>
        <v>6</v>
      </c>
      <c r="M4191" s="33">
        <f t="shared" si="686"/>
        <v>2002</v>
      </c>
      <c r="N4191" s="34">
        <v>25.02</v>
      </c>
      <c r="P4191" s="32">
        <v>37890</v>
      </c>
      <c r="Q4191" s="33">
        <f t="shared" si="687"/>
        <v>9</v>
      </c>
      <c r="R4191" s="33">
        <f t="shared" si="688"/>
        <v>2003</v>
      </c>
      <c r="S4191" s="34">
        <v>27.02</v>
      </c>
    </row>
    <row r="4192" spans="1:19">
      <c r="A4192" s="32">
        <v>39846</v>
      </c>
      <c r="B4192" s="33">
        <f t="shared" si="681"/>
        <v>2</v>
      </c>
      <c r="C4192" s="33">
        <f t="shared" si="682"/>
        <v>2009</v>
      </c>
      <c r="D4192" s="34">
        <v>0.73399999999999999</v>
      </c>
      <c r="F4192" s="32">
        <v>41501</v>
      </c>
      <c r="G4192" s="33">
        <f t="shared" si="683"/>
        <v>8</v>
      </c>
      <c r="H4192" s="33">
        <f t="shared" si="684"/>
        <v>2013</v>
      </c>
      <c r="I4192" s="34">
        <v>3.34</v>
      </c>
      <c r="K4192" s="32">
        <v>37413</v>
      </c>
      <c r="L4192" s="33">
        <f t="shared" si="685"/>
        <v>6</v>
      </c>
      <c r="M4192" s="33">
        <f t="shared" si="686"/>
        <v>2002</v>
      </c>
      <c r="N4192" s="34">
        <v>24.89</v>
      </c>
      <c r="P4192" s="32">
        <v>37893</v>
      </c>
      <c r="Q4192" s="33">
        <f t="shared" si="687"/>
        <v>9</v>
      </c>
      <c r="R4192" s="33">
        <f t="shared" si="688"/>
        <v>2003</v>
      </c>
      <c r="S4192" s="34">
        <v>27.77</v>
      </c>
    </row>
    <row r="4193" spans="1:19">
      <c r="A4193" s="32">
        <v>39847</v>
      </c>
      <c r="B4193" s="33">
        <f t="shared" si="681"/>
        <v>2</v>
      </c>
      <c r="C4193" s="33">
        <f t="shared" si="682"/>
        <v>2009</v>
      </c>
      <c r="D4193" s="34">
        <v>0.71899999999999997</v>
      </c>
      <c r="F4193" s="32">
        <v>41502</v>
      </c>
      <c r="G4193" s="33">
        <f t="shared" si="683"/>
        <v>8</v>
      </c>
      <c r="H4193" s="33">
        <f t="shared" si="684"/>
        <v>2013</v>
      </c>
      <c r="I4193" s="34">
        <v>3.35</v>
      </c>
      <c r="K4193" s="32">
        <v>37414</v>
      </c>
      <c r="L4193" s="33">
        <f t="shared" si="685"/>
        <v>6</v>
      </c>
      <c r="M4193" s="33">
        <f t="shared" si="686"/>
        <v>2002</v>
      </c>
      <c r="N4193" s="34">
        <v>24.72</v>
      </c>
      <c r="P4193" s="32">
        <v>37894</v>
      </c>
      <c r="Q4193" s="33">
        <f t="shared" si="687"/>
        <v>9</v>
      </c>
      <c r="R4193" s="33">
        <f t="shared" si="688"/>
        <v>2003</v>
      </c>
      <c r="S4193" s="34">
        <v>28.09</v>
      </c>
    </row>
    <row r="4194" spans="1:19">
      <c r="A4194" s="32">
        <v>39848</v>
      </c>
      <c r="B4194" s="33">
        <f t="shared" si="681"/>
        <v>2</v>
      </c>
      <c r="C4194" s="33">
        <f t="shared" si="682"/>
        <v>2009</v>
      </c>
      <c r="D4194" s="34">
        <v>0.71899999999999997</v>
      </c>
      <c r="F4194" s="32">
        <v>41505</v>
      </c>
      <c r="G4194" s="33">
        <f t="shared" si="683"/>
        <v>8</v>
      </c>
      <c r="H4194" s="33">
        <f t="shared" si="684"/>
        <v>2013</v>
      </c>
      <c r="I4194" s="34">
        <v>3.46</v>
      </c>
      <c r="K4194" s="32">
        <v>37417</v>
      </c>
      <c r="L4194" s="33">
        <f t="shared" si="685"/>
        <v>6</v>
      </c>
      <c r="M4194" s="33">
        <f t="shared" si="686"/>
        <v>2002</v>
      </c>
      <c r="N4194" s="34">
        <v>24.24</v>
      </c>
      <c r="P4194" s="32">
        <v>37895</v>
      </c>
      <c r="Q4194" s="33">
        <f t="shared" si="687"/>
        <v>10</v>
      </c>
      <c r="R4194" s="33">
        <f t="shared" si="688"/>
        <v>2003</v>
      </c>
      <c r="S4194" s="34">
        <v>27.98</v>
      </c>
    </row>
    <row r="4195" spans="1:19">
      <c r="A4195" s="32">
        <v>39849</v>
      </c>
      <c r="B4195" s="33">
        <f t="shared" si="681"/>
        <v>2</v>
      </c>
      <c r="C4195" s="33">
        <f t="shared" si="682"/>
        <v>2009</v>
      </c>
      <c r="D4195" s="34">
        <v>0.65800000000000003</v>
      </c>
      <c r="F4195" s="32">
        <v>41506</v>
      </c>
      <c r="G4195" s="33">
        <f t="shared" si="683"/>
        <v>8</v>
      </c>
      <c r="H4195" s="33">
        <f t="shared" si="684"/>
        <v>2013</v>
      </c>
      <c r="I4195" s="34">
        <v>3.48</v>
      </c>
      <c r="K4195" s="32">
        <v>37418</v>
      </c>
      <c r="L4195" s="33">
        <f t="shared" si="685"/>
        <v>6</v>
      </c>
      <c r="M4195" s="33">
        <f t="shared" si="686"/>
        <v>2002</v>
      </c>
      <c r="N4195" s="34">
        <v>24.21</v>
      </c>
      <c r="P4195" s="32">
        <v>37896</v>
      </c>
      <c r="Q4195" s="33">
        <f t="shared" si="687"/>
        <v>10</v>
      </c>
      <c r="R4195" s="33">
        <f t="shared" si="688"/>
        <v>2003</v>
      </c>
      <c r="S4195" s="34">
        <v>28.9</v>
      </c>
    </row>
    <row r="4196" spans="1:19">
      <c r="A4196" s="32">
        <v>39850</v>
      </c>
      <c r="B4196" s="33">
        <f t="shared" ref="B4196:B4259" si="689">+MONTH(A4196)</f>
        <v>2</v>
      </c>
      <c r="C4196" s="33">
        <f t="shared" ref="C4196:C4259" si="690">+YEAR(A4196)</f>
        <v>2009</v>
      </c>
      <c r="D4196" s="34">
        <v>0.65400000000000003</v>
      </c>
      <c r="F4196" s="32">
        <v>41507</v>
      </c>
      <c r="G4196" s="33">
        <f t="shared" ref="G4196:G4259" si="691">+MONTH(F4196)</f>
        <v>8</v>
      </c>
      <c r="H4196" s="33">
        <f t="shared" ref="H4196:H4259" si="692">+YEAR(F4196)</f>
        <v>2013</v>
      </c>
      <c r="I4196" s="34">
        <v>3.51</v>
      </c>
      <c r="K4196" s="32">
        <v>37419</v>
      </c>
      <c r="L4196" s="33">
        <f t="shared" ref="L4196:L4259" si="693">+MONTH(K4196)</f>
        <v>6</v>
      </c>
      <c r="M4196" s="33">
        <f t="shared" ref="M4196:M4259" si="694">+YEAR(K4196)</f>
        <v>2002</v>
      </c>
      <c r="N4196" s="34">
        <v>24.79</v>
      </c>
      <c r="P4196" s="32">
        <v>37897</v>
      </c>
      <c r="Q4196" s="33">
        <f t="shared" ref="Q4196:Q4259" si="695">+MONTH(P4196)</f>
        <v>10</v>
      </c>
      <c r="R4196" s="33">
        <f t="shared" si="688"/>
        <v>2003</v>
      </c>
      <c r="S4196" s="34">
        <v>29.14</v>
      </c>
    </row>
    <row r="4197" spans="1:19">
      <c r="A4197" s="32">
        <v>39853</v>
      </c>
      <c r="B4197" s="33">
        <f t="shared" si="689"/>
        <v>2</v>
      </c>
      <c r="C4197" s="33">
        <f t="shared" si="690"/>
        <v>2009</v>
      </c>
      <c r="D4197" s="34">
        <v>0.67</v>
      </c>
      <c r="F4197" s="32">
        <v>41508</v>
      </c>
      <c r="G4197" s="33">
        <f t="shared" si="691"/>
        <v>8</v>
      </c>
      <c r="H4197" s="33">
        <f t="shared" si="692"/>
        <v>2013</v>
      </c>
      <c r="I4197" s="34">
        <v>3.52</v>
      </c>
      <c r="K4197" s="32">
        <v>37420</v>
      </c>
      <c r="L4197" s="33">
        <f t="shared" si="693"/>
        <v>6</v>
      </c>
      <c r="M4197" s="33">
        <f t="shared" si="694"/>
        <v>2002</v>
      </c>
      <c r="N4197" s="34">
        <v>25.54</v>
      </c>
      <c r="P4197" s="32">
        <v>37900</v>
      </c>
      <c r="Q4197" s="33">
        <f t="shared" si="695"/>
        <v>10</v>
      </c>
      <c r="R4197" s="33">
        <f t="shared" ref="R4197:R4260" si="696">+YEAR(P4197)</f>
        <v>2003</v>
      </c>
      <c r="S4197" s="34">
        <v>29.75</v>
      </c>
    </row>
    <row r="4198" spans="1:19">
      <c r="A4198" s="32">
        <v>39854</v>
      </c>
      <c r="B4198" s="33">
        <f t="shared" si="689"/>
        <v>2</v>
      </c>
      <c r="C4198" s="33">
        <f t="shared" si="690"/>
        <v>2009</v>
      </c>
      <c r="D4198" s="34">
        <v>0.67</v>
      </c>
      <c r="F4198" s="32">
        <v>41509</v>
      </c>
      <c r="G4198" s="33">
        <f t="shared" si="691"/>
        <v>8</v>
      </c>
      <c r="H4198" s="33">
        <f t="shared" si="692"/>
        <v>2013</v>
      </c>
      <c r="I4198" s="34">
        <v>3.5</v>
      </c>
      <c r="K4198" s="32">
        <v>37421</v>
      </c>
      <c r="L4198" s="33">
        <f t="shared" si="693"/>
        <v>6</v>
      </c>
      <c r="M4198" s="33">
        <f t="shared" si="694"/>
        <v>2002</v>
      </c>
      <c r="N4198" s="34">
        <v>25.9</v>
      </c>
      <c r="P4198" s="32">
        <v>37901</v>
      </c>
      <c r="Q4198" s="33">
        <f t="shared" si="695"/>
        <v>10</v>
      </c>
      <c r="R4198" s="33">
        <f t="shared" si="696"/>
        <v>2003</v>
      </c>
      <c r="S4198" s="34">
        <v>29.35</v>
      </c>
    </row>
    <row r="4199" spans="1:19">
      <c r="A4199" s="32">
        <v>39855</v>
      </c>
      <c r="B4199" s="33">
        <f t="shared" si="689"/>
        <v>2</v>
      </c>
      <c r="C4199" s="33">
        <f t="shared" si="690"/>
        <v>2009</v>
      </c>
      <c r="D4199" s="34">
        <v>0.66700000000000004</v>
      </c>
      <c r="F4199" s="32">
        <v>41512</v>
      </c>
      <c r="G4199" s="33">
        <f t="shared" si="691"/>
        <v>8</v>
      </c>
      <c r="H4199" s="33">
        <f t="shared" si="692"/>
        <v>2013</v>
      </c>
      <c r="I4199" s="34">
        <v>3.55</v>
      </c>
      <c r="K4199" s="32">
        <v>37424</v>
      </c>
      <c r="L4199" s="33">
        <f t="shared" si="693"/>
        <v>6</v>
      </c>
      <c r="M4199" s="33">
        <f t="shared" si="694"/>
        <v>2002</v>
      </c>
      <c r="N4199" s="34">
        <v>25.98</v>
      </c>
      <c r="P4199" s="32">
        <v>37902</v>
      </c>
      <c r="Q4199" s="33">
        <f t="shared" si="695"/>
        <v>10</v>
      </c>
      <c r="R4199" s="33">
        <f t="shared" si="696"/>
        <v>2003</v>
      </c>
      <c r="S4199" s="34">
        <v>28.96</v>
      </c>
    </row>
    <row r="4200" spans="1:19">
      <c r="A4200" s="32">
        <v>39856</v>
      </c>
      <c r="B4200" s="33">
        <f t="shared" si="689"/>
        <v>2</v>
      </c>
      <c r="C4200" s="33">
        <f t="shared" si="690"/>
        <v>2009</v>
      </c>
      <c r="D4200" s="34">
        <v>0.66400000000000003</v>
      </c>
      <c r="F4200" s="32">
        <v>41513</v>
      </c>
      <c r="G4200" s="33">
        <f t="shared" si="691"/>
        <v>8</v>
      </c>
      <c r="H4200" s="33">
        <f t="shared" si="692"/>
        <v>2013</v>
      </c>
      <c r="I4200" s="34">
        <v>3.5</v>
      </c>
      <c r="K4200" s="32">
        <v>37425</v>
      </c>
      <c r="L4200" s="33">
        <f t="shared" si="693"/>
        <v>6</v>
      </c>
      <c r="M4200" s="33">
        <f t="shared" si="694"/>
        <v>2002</v>
      </c>
      <c r="N4200" s="34">
        <v>25.36</v>
      </c>
      <c r="P4200" s="32">
        <v>37903</v>
      </c>
      <c r="Q4200" s="33">
        <f t="shared" si="695"/>
        <v>10</v>
      </c>
      <c r="R4200" s="33">
        <f t="shared" si="696"/>
        <v>2003</v>
      </c>
      <c r="S4200" s="34">
        <v>30.21</v>
      </c>
    </row>
    <row r="4201" spans="1:19">
      <c r="A4201" s="32">
        <v>39857</v>
      </c>
      <c r="B4201" s="33">
        <f t="shared" si="689"/>
        <v>2</v>
      </c>
      <c r="C4201" s="33">
        <f t="shared" si="690"/>
        <v>2009</v>
      </c>
      <c r="D4201" s="34">
        <v>0.67300000000000004</v>
      </c>
      <c r="F4201" s="32">
        <v>41514</v>
      </c>
      <c r="G4201" s="33">
        <f t="shared" si="691"/>
        <v>8</v>
      </c>
      <c r="H4201" s="33">
        <f t="shared" si="692"/>
        <v>2013</v>
      </c>
      <c r="I4201" s="34">
        <v>3.54</v>
      </c>
      <c r="K4201" s="32">
        <v>37426</v>
      </c>
      <c r="L4201" s="33">
        <f t="shared" si="693"/>
        <v>6</v>
      </c>
      <c r="M4201" s="33">
        <f t="shared" si="694"/>
        <v>2002</v>
      </c>
      <c r="N4201" s="34">
        <v>25.57</v>
      </c>
      <c r="P4201" s="32">
        <v>37904</v>
      </c>
      <c r="Q4201" s="33">
        <f t="shared" si="695"/>
        <v>10</v>
      </c>
      <c r="R4201" s="33">
        <f t="shared" si="696"/>
        <v>2003</v>
      </c>
      <c r="S4201" s="34">
        <v>31.13</v>
      </c>
    </row>
    <row r="4202" spans="1:19">
      <c r="A4202" s="32">
        <v>39861</v>
      </c>
      <c r="B4202" s="33">
        <f t="shared" si="689"/>
        <v>2</v>
      </c>
      <c r="C4202" s="33">
        <f t="shared" si="690"/>
        <v>2009</v>
      </c>
      <c r="D4202" s="34">
        <v>0.64200000000000002</v>
      </c>
      <c r="F4202" s="32">
        <v>41515</v>
      </c>
      <c r="G4202" s="33">
        <f t="shared" si="691"/>
        <v>8</v>
      </c>
      <c r="H4202" s="33">
        <f t="shared" si="692"/>
        <v>2013</v>
      </c>
      <c r="I4202" s="34">
        <v>3.58</v>
      </c>
      <c r="K4202" s="32">
        <v>37427</v>
      </c>
      <c r="L4202" s="33">
        <f t="shared" si="693"/>
        <v>6</v>
      </c>
      <c r="M4202" s="33">
        <f t="shared" si="694"/>
        <v>2002</v>
      </c>
      <c r="N4202" s="34">
        <v>25.62</v>
      </c>
      <c r="P4202" s="32">
        <v>37907</v>
      </c>
      <c r="Q4202" s="33">
        <f t="shared" si="695"/>
        <v>10</v>
      </c>
      <c r="R4202" s="33">
        <f t="shared" si="696"/>
        <v>2003</v>
      </c>
      <c r="S4202" s="34">
        <v>31</v>
      </c>
    </row>
    <row r="4203" spans="1:19">
      <c r="A4203" s="32">
        <v>39862</v>
      </c>
      <c r="B4203" s="33">
        <f t="shared" si="689"/>
        <v>2</v>
      </c>
      <c r="C4203" s="33">
        <f t="shared" si="690"/>
        <v>2009</v>
      </c>
      <c r="D4203" s="34">
        <v>0.623</v>
      </c>
      <c r="F4203" s="32">
        <v>41516</v>
      </c>
      <c r="G4203" s="33">
        <f t="shared" si="691"/>
        <v>8</v>
      </c>
      <c r="H4203" s="33">
        <f t="shared" si="692"/>
        <v>2013</v>
      </c>
      <c r="I4203" s="34">
        <v>3.57</v>
      </c>
      <c r="K4203" s="32">
        <v>37428</v>
      </c>
      <c r="L4203" s="33">
        <f t="shared" si="693"/>
        <v>6</v>
      </c>
      <c r="M4203" s="33">
        <f t="shared" si="694"/>
        <v>2002</v>
      </c>
      <c r="N4203" s="34">
        <v>25.51</v>
      </c>
      <c r="P4203" s="32">
        <v>37908</v>
      </c>
      <c r="Q4203" s="33">
        <f t="shared" si="695"/>
        <v>10</v>
      </c>
      <c r="R4203" s="33">
        <f t="shared" si="696"/>
        <v>2003</v>
      </c>
      <c r="S4203" s="34">
        <v>31.45</v>
      </c>
    </row>
    <row r="4204" spans="1:19">
      <c r="A4204" s="32">
        <v>39863</v>
      </c>
      <c r="B4204" s="33">
        <f t="shared" si="689"/>
        <v>2</v>
      </c>
      <c r="C4204" s="33">
        <f t="shared" si="690"/>
        <v>2009</v>
      </c>
      <c r="D4204" s="34">
        <v>0.63100000000000001</v>
      </c>
      <c r="F4204" s="32">
        <v>41520</v>
      </c>
      <c r="G4204" s="33">
        <f t="shared" si="691"/>
        <v>9</v>
      </c>
      <c r="H4204" s="33">
        <f t="shared" si="692"/>
        <v>2013</v>
      </c>
      <c r="I4204" s="34">
        <v>3.64</v>
      </c>
      <c r="K4204" s="32">
        <v>37431</v>
      </c>
      <c r="L4204" s="33">
        <f t="shared" si="693"/>
        <v>6</v>
      </c>
      <c r="M4204" s="33">
        <f t="shared" si="694"/>
        <v>2002</v>
      </c>
      <c r="N4204" s="34">
        <v>26.31</v>
      </c>
      <c r="P4204" s="32">
        <v>37909</v>
      </c>
      <c r="Q4204" s="33">
        <f t="shared" si="695"/>
        <v>10</v>
      </c>
      <c r="R4204" s="33">
        <f t="shared" si="696"/>
        <v>2003</v>
      </c>
      <c r="S4204" s="34">
        <v>31.23</v>
      </c>
    </row>
    <row r="4205" spans="1:19">
      <c r="A4205" s="32">
        <v>39864</v>
      </c>
      <c r="B4205" s="33">
        <f t="shared" si="689"/>
        <v>2</v>
      </c>
      <c r="C4205" s="33">
        <f t="shared" si="690"/>
        <v>2009</v>
      </c>
      <c r="D4205" s="34">
        <v>0.61099999999999999</v>
      </c>
      <c r="F4205" s="32">
        <v>41521</v>
      </c>
      <c r="G4205" s="33">
        <f t="shared" si="691"/>
        <v>9</v>
      </c>
      <c r="H4205" s="33">
        <f t="shared" si="692"/>
        <v>2013</v>
      </c>
      <c r="I4205" s="34">
        <v>3.68</v>
      </c>
      <c r="K4205" s="32">
        <v>37432</v>
      </c>
      <c r="L4205" s="33">
        <f t="shared" si="693"/>
        <v>6</v>
      </c>
      <c r="M4205" s="33">
        <f t="shared" si="694"/>
        <v>2002</v>
      </c>
      <c r="N4205" s="34">
        <v>26.06</v>
      </c>
      <c r="P4205" s="32">
        <v>37910</v>
      </c>
      <c r="Q4205" s="33">
        <f t="shared" si="695"/>
        <v>10</v>
      </c>
      <c r="R4205" s="33">
        <f t="shared" si="696"/>
        <v>2003</v>
      </c>
      <c r="S4205" s="34">
        <v>31.05</v>
      </c>
    </row>
    <row r="4206" spans="1:19">
      <c r="A4206" s="32">
        <v>39867</v>
      </c>
      <c r="B4206" s="33">
        <f t="shared" si="689"/>
        <v>2</v>
      </c>
      <c r="C4206" s="33">
        <f t="shared" si="690"/>
        <v>2009</v>
      </c>
      <c r="D4206" s="34">
        <v>0.623</v>
      </c>
      <c r="F4206" s="32">
        <v>41522</v>
      </c>
      <c r="G4206" s="33">
        <f t="shared" si="691"/>
        <v>9</v>
      </c>
      <c r="H4206" s="33">
        <f t="shared" si="692"/>
        <v>2013</v>
      </c>
      <c r="I4206" s="34">
        <v>3.7</v>
      </c>
      <c r="K4206" s="32">
        <v>37433</v>
      </c>
      <c r="L4206" s="33">
        <f t="shared" si="693"/>
        <v>6</v>
      </c>
      <c r="M4206" s="33">
        <f t="shared" si="694"/>
        <v>2002</v>
      </c>
      <c r="N4206" s="34">
        <v>26.67</v>
      </c>
      <c r="P4206" s="32">
        <v>37911</v>
      </c>
      <c r="Q4206" s="33">
        <f t="shared" si="695"/>
        <v>10</v>
      </c>
      <c r="R4206" s="33">
        <f t="shared" si="696"/>
        <v>2003</v>
      </c>
      <c r="S4206" s="34">
        <v>30.27</v>
      </c>
    </row>
    <row r="4207" spans="1:19">
      <c r="A4207" s="32">
        <v>39868</v>
      </c>
      <c r="B4207" s="33">
        <f t="shared" si="689"/>
        <v>2</v>
      </c>
      <c r="C4207" s="33">
        <f t="shared" si="690"/>
        <v>2009</v>
      </c>
      <c r="D4207" s="34">
        <v>0.626</v>
      </c>
      <c r="F4207" s="32">
        <v>41523</v>
      </c>
      <c r="G4207" s="33">
        <f t="shared" si="691"/>
        <v>9</v>
      </c>
      <c r="H4207" s="33">
        <f t="shared" si="692"/>
        <v>2013</v>
      </c>
      <c r="I4207" s="34">
        <v>3.55</v>
      </c>
      <c r="K4207" s="32">
        <v>37434</v>
      </c>
      <c r="L4207" s="33">
        <f t="shared" si="693"/>
        <v>6</v>
      </c>
      <c r="M4207" s="33">
        <f t="shared" si="694"/>
        <v>2002</v>
      </c>
      <c r="N4207" s="34">
        <v>26.77</v>
      </c>
      <c r="P4207" s="32">
        <v>37914</v>
      </c>
      <c r="Q4207" s="33">
        <f t="shared" si="695"/>
        <v>10</v>
      </c>
      <c r="R4207" s="33">
        <f t="shared" si="696"/>
        <v>2003</v>
      </c>
      <c r="S4207" s="34">
        <v>29.78</v>
      </c>
    </row>
    <row r="4208" spans="1:19">
      <c r="A4208" s="32">
        <v>39869</v>
      </c>
      <c r="B4208" s="33">
        <f t="shared" si="689"/>
        <v>2</v>
      </c>
      <c r="C4208" s="33">
        <f t="shared" si="690"/>
        <v>2009</v>
      </c>
      <c r="D4208" s="34">
        <v>0.63200000000000001</v>
      </c>
      <c r="F4208" s="32">
        <v>41526</v>
      </c>
      <c r="G4208" s="33">
        <f t="shared" si="691"/>
        <v>9</v>
      </c>
      <c r="H4208" s="33">
        <f t="shared" si="692"/>
        <v>2013</v>
      </c>
      <c r="I4208" s="34">
        <v>3.62</v>
      </c>
      <c r="K4208" s="32">
        <v>37435</v>
      </c>
      <c r="L4208" s="33">
        <f t="shared" si="693"/>
        <v>6</v>
      </c>
      <c r="M4208" s="33">
        <f t="shared" si="694"/>
        <v>2002</v>
      </c>
      <c r="N4208" s="34">
        <v>26.79</v>
      </c>
      <c r="P4208" s="32">
        <v>37915</v>
      </c>
      <c r="Q4208" s="33">
        <f t="shared" si="695"/>
        <v>10</v>
      </c>
      <c r="R4208" s="33">
        <f t="shared" si="696"/>
        <v>2003</v>
      </c>
      <c r="S4208" s="34">
        <v>29.61</v>
      </c>
    </row>
    <row r="4209" spans="1:19">
      <c r="A4209" s="32">
        <v>39870</v>
      </c>
      <c r="B4209" s="33">
        <f t="shared" si="689"/>
        <v>2</v>
      </c>
      <c r="C4209" s="33">
        <f t="shared" si="690"/>
        <v>2009</v>
      </c>
      <c r="D4209" s="34">
        <v>0.64900000000000002</v>
      </c>
      <c r="F4209" s="32">
        <v>41527</v>
      </c>
      <c r="G4209" s="33">
        <f t="shared" si="691"/>
        <v>9</v>
      </c>
      <c r="H4209" s="33">
        <f t="shared" si="692"/>
        <v>2013</v>
      </c>
      <c r="I4209" s="34">
        <v>3.65</v>
      </c>
      <c r="K4209" s="32">
        <v>37438</v>
      </c>
      <c r="L4209" s="33">
        <f t="shared" si="693"/>
        <v>7</v>
      </c>
      <c r="M4209" s="33">
        <f t="shared" si="694"/>
        <v>2002</v>
      </c>
      <c r="N4209" s="34">
        <v>26.79</v>
      </c>
      <c r="P4209" s="32">
        <v>37916</v>
      </c>
      <c r="Q4209" s="33">
        <f t="shared" si="695"/>
        <v>10</v>
      </c>
      <c r="R4209" s="33">
        <f t="shared" si="696"/>
        <v>2003</v>
      </c>
      <c r="S4209" s="34">
        <v>29.25</v>
      </c>
    </row>
    <row r="4210" spans="1:19">
      <c r="A4210" s="32">
        <v>39871</v>
      </c>
      <c r="B4210" s="33">
        <f t="shared" si="689"/>
        <v>2</v>
      </c>
      <c r="C4210" s="33">
        <f t="shared" si="690"/>
        <v>2009</v>
      </c>
      <c r="D4210" s="34">
        <v>0.65500000000000003</v>
      </c>
      <c r="F4210" s="32">
        <v>41528</v>
      </c>
      <c r="G4210" s="33">
        <f t="shared" si="691"/>
        <v>9</v>
      </c>
      <c r="H4210" s="33">
        <f t="shared" si="692"/>
        <v>2013</v>
      </c>
      <c r="I4210" s="34">
        <v>3.6</v>
      </c>
      <c r="K4210" s="32">
        <v>37439</v>
      </c>
      <c r="L4210" s="33">
        <f t="shared" si="693"/>
        <v>7</v>
      </c>
      <c r="M4210" s="33">
        <f t="shared" si="694"/>
        <v>2002</v>
      </c>
      <c r="N4210" s="34">
        <v>26.83</v>
      </c>
      <c r="P4210" s="32">
        <v>37917</v>
      </c>
      <c r="Q4210" s="33">
        <f t="shared" si="695"/>
        <v>10</v>
      </c>
      <c r="R4210" s="33">
        <f t="shared" si="696"/>
        <v>2003</v>
      </c>
      <c r="S4210" s="34">
        <v>29.63</v>
      </c>
    </row>
    <row r="4211" spans="1:19">
      <c r="A4211" s="32">
        <v>39874</v>
      </c>
      <c r="B4211" s="33">
        <f t="shared" si="689"/>
        <v>3</v>
      </c>
      <c r="C4211" s="33">
        <f t="shared" si="690"/>
        <v>2009</v>
      </c>
      <c r="D4211" s="34">
        <v>0.61099999999999999</v>
      </c>
      <c r="F4211" s="32">
        <v>41529</v>
      </c>
      <c r="G4211" s="33">
        <f t="shared" si="691"/>
        <v>9</v>
      </c>
      <c r="H4211" s="33">
        <f t="shared" si="692"/>
        <v>2013</v>
      </c>
      <c r="I4211" s="34">
        <v>3.57</v>
      </c>
      <c r="K4211" s="32">
        <v>37440</v>
      </c>
      <c r="L4211" s="33">
        <f t="shared" si="693"/>
        <v>7</v>
      </c>
      <c r="M4211" s="33">
        <f t="shared" si="694"/>
        <v>2002</v>
      </c>
      <c r="N4211" s="34">
        <v>26.82</v>
      </c>
      <c r="P4211" s="32">
        <v>37918</v>
      </c>
      <c r="Q4211" s="33">
        <f t="shared" si="695"/>
        <v>10</v>
      </c>
      <c r="R4211" s="33">
        <f t="shared" si="696"/>
        <v>2003</v>
      </c>
      <c r="S4211" s="34">
        <v>30.01</v>
      </c>
    </row>
    <row r="4212" spans="1:19">
      <c r="A4212" s="32">
        <v>39875</v>
      </c>
      <c r="B4212" s="33">
        <f t="shared" si="689"/>
        <v>3</v>
      </c>
      <c r="C4212" s="33">
        <f t="shared" si="690"/>
        <v>2009</v>
      </c>
      <c r="D4212" s="34">
        <v>0.61299999999999999</v>
      </c>
      <c r="F4212" s="32">
        <v>41530</v>
      </c>
      <c r="G4212" s="33">
        <f t="shared" si="691"/>
        <v>9</v>
      </c>
      <c r="H4212" s="33">
        <f t="shared" si="692"/>
        <v>2013</v>
      </c>
      <c r="I4212" s="34">
        <v>3.6</v>
      </c>
      <c r="K4212" s="32">
        <v>37445</v>
      </c>
      <c r="L4212" s="33">
        <f t="shared" si="693"/>
        <v>7</v>
      </c>
      <c r="M4212" s="33">
        <f t="shared" si="694"/>
        <v>2002</v>
      </c>
      <c r="N4212" s="34">
        <v>26.14</v>
      </c>
      <c r="P4212" s="32">
        <v>37921</v>
      </c>
      <c r="Q4212" s="33">
        <f t="shared" si="695"/>
        <v>10</v>
      </c>
      <c r="R4212" s="33">
        <f t="shared" si="696"/>
        <v>2003</v>
      </c>
      <c r="S4212" s="34">
        <v>29.38</v>
      </c>
    </row>
    <row r="4213" spans="1:19">
      <c r="A4213" s="32">
        <v>39876</v>
      </c>
      <c r="B4213" s="33">
        <f t="shared" si="689"/>
        <v>3</v>
      </c>
      <c r="C4213" s="33">
        <f t="shared" si="690"/>
        <v>2009</v>
      </c>
      <c r="D4213" s="34">
        <v>0.61699999999999999</v>
      </c>
      <c r="F4213" s="32">
        <v>41533</v>
      </c>
      <c r="G4213" s="33">
        <f t="shared" si="691"/>
        <v>9</v>
      </c>
      <c r="H4213" s="33">
        <f t="shared" si="692"/>
        <v>2013</v>
      </c>
      <c r="I4213" s="34">
        <v>3.64</v>
      </c>
      <c r="K4213" s="32">
        <v>37446</v>
      </c>
      <c r="L4213" s="33">
        <f t="shared" si="693"/>
        <v>7</v>
      </c>
      <c r="M4213" s="33">
        <f t="shared" si="694"/>
        <v>2002</v>
      </c>
      <c r="N4213" s="34">
        <v>26.16</v>
      </c>
      <c r="P4213" s="32">
        <v>37922</v>
      </c>
      <c r="Q4213" s="33">
        <f t="shared" si="695"/>
        <v>10</v>
      </c>
      <c r="R4213" s="33">
        <f t="shared" si="696"/>
        <v>2003</v>
      </c>
      <c r="S4213" s="34">
        <v>28.99</v>
      </c>
    </row>
    <row r="4214" spans="1:19">
      <c r="A4214" s="32">
        <v>39877</v>
      </c>
      <c r="B4214" s="33">
        <f t="shared" si="689"/>
        <v>3</v>
      </c>
      <c r="C4214" s="33">
        <f t="shared" si="690"/>
        <v>2009</v>
      </c>
      <c r="D4214" s="34">
        <v>0.60399999999999998</v>
      </c>
      <c r="F4214" s="32">
        <v>41534</v>
      </c>
      <c r="G4214" s="33">
        <f t="shared" si="691"/>
        <v>9</v>
      </c>
      <c r="H4214" s="33">
        <f t="shared" si="692"/>
        <v>2013</v>
      </c>
      <c r="I4214" s="34">
        <v>3.77</v>
      </c>
      <c r="K4214" s="32">
        <v>37447</v>
      </c>
      <c r="L4214" s="33">
        <f t="shared" si="693"/>
        <v>7</v>
      </c>
      <c r="M4214" s="33">
        <f t="shared" si="694"/>
        <v>2002</v>
      </c>
      <c r="N4214" s="34">
        <v>26.73</v>
      </c>
      <c r="P4214" s="32">
        <v>37923</v>
      </c>
      <c r="Q4214" s="33">
        <f t="shared" si="695"/>
        <v>10</v>
      </c>
      <c r="R4214" s="33">
        <f t="shared" si="696"/>
        <v>2003</v>
      </c>
      <c r="S4214" s="34">
        <v>28.56</v>
      </c>
    </row>
    <row r="4215" spans="1:19">
      <c r="A4215" s="32">
        <v>39878</v>
      </c>
      <c r="B4215" s="33">
        <f t="shared" si="689"/>
        <v>3</v>
      </c>
      <c r="C4215" s="33">
        <f t="shared" si="690"/>
        <v>2009</v>
      </c>
      <c r="D4215" s="34">
        <v>0.61099999999999999</v>
      </c>
      <c r="F4215" s="32">
        <v>41535</v>
      </c>
      <c r="G4215" s="33">
        <f t="shared" si="691"/>
        <v>9</v>
      </c>
      <c r="H4215" s="33">
        <f t="shared" si="692"/>
        <v>2013</v>
      </c>
      <c r="I4215" s="34">
        <v>3.72</v>
      </c>
      <c r="K4215" s="32">
        <v>37448</v>
      </c>
      <c r="L4215" s="33">
        <f t="shared" si="693"/>
        <v>7</v>
      </c>
      <c r="M4215" s="33">
        <f t="shared" si="694"/>
        <v>2002</v>
      </c>
      <c r="N4215" s="34">
        <v>27.01</v>
      </c>
      <c r="P4215" s="32">
        <v>37924</v>
      </c>
      <c r="Q4215" s="33">
        <f t="shared" si="695"/>
        <v>10</v>
      </c>
      <c r="R4215" s="33">
        <f t="shared" si="696"/>
        <v>2003</v>
      </c>
      <c r="S4215" s="34">
        <v>27.47</v>
      </c>
    </row>
    <row r="4216" spans="1:19">
      <c r="A4216" s="32">
        <v>39881</v>
      </c>
      <c r="B4216" s="33">
        <f t="shared" si="689"/>
        <v>3</v>
      </c>
      <c r="C4216" s="33">
        <f t="shared" si="690"/>
        <v>2009</v>
      </c>
      <c r="D4216" s="34">
        <v>0.623</v>
      </c>
      <c r="F4216" s="32">
        <v>41536</v>
      </c>
      <c r="G4216" s="33">
        <f t="shared" si="691"/>
        <v>9</v>
      </c>
      <c r="H4216" s="33">
        <f t="shared" si="692"/>
        <v>2013</v>
      </c>
      <c r="I4216" s="34">
        <v>3.73</v>
      </c>
      <c r="K4216" s="32">
        <v>37449</v>
      </c>
      <c r="L4216" s="33">
        <f t="shared" si="693"/>
        <v>7</v>
      </c>
      <c r="M4216" s="33">
        <f t="shared" si="694"/>
        <v>2002</v>
      </c>
      <c r="N4216" s="34">
        <v>27.48</v>
      </c>
      <c r="P4216" s="32">
        <v>37925</v>
      </c>
      <c r="Q4216" s="33">
        <f t="shared" si="695"/>
        <v>10</v>
      </c>
      <c r="R4216" s="33">
        <f t="shared" si="696"/>
        <v>2003</v>
      </c>
      <c r="S4216" s="34">
        <v>27.88</v>
      </c>
    </row>
    <row r="4217" spans="1:19">
      <c r="A4217" s="32">
        <v>39882</v>
      </c>
      <c r="B4217" s="33">
        <f t="shared" si="689"/>
        <v>3</v>
      </c>
      <c r="C4217" s="33">
        <f t="shared" si="690"/>
        <v>2009</v>
      </c>
      <c r="D4217" s="34">
        <v>0.61399999999999999</v>
      </c>
      <c r="F4217" s="32">
        <v>41537</v>
      </c>
      <c r="G4217" s="33">
        <f t="shared" si="691"/>
        <v>9</v>
      </c>
      <c r="H4217" s="33">
        <f t="shared" si="692"/>
        <v>2013</v>
      </c>
      <c r="I4217" s="34">
        <v>3.68</v>
      </c>
      <c r="K4217" s="32">
        <v>37452</v>
      </c>
      <c r="L4217" s="33">
        <f t="shared" si="693"/>
        <v>7</v>
      </c>
      <c r="M4217" s="33">
        <f t="shared" si="694"/>
        <v>2002</v>
      </c>
      <c r="N4217" s="34">
        <v>27.23</v>
      </c>
      <c r="P4217" s="32">
        <v>37928</v>
      </c>
      <c r="Q4217" s="33">
        <f t="shared" si="695"/>
        <v>11</v>
      </c>
      <c r="R4217" s="33">
        <f t="shared" si="696"/>
        <v>2003</v>
      </c>
      <c r="S4217" s="34">
        <v>27.78</v>
      </c>
    </row>
    <row r="4218" spans="1:19">
      <c r="A4218" s="32">
        <v>39883</v>
      </c>
      <c r="B4218" s="33">
        <f t="shared" si="689"/>
        <v>3</v>
      </c>
      <c r="C4218" s="33">
        <f t="shared" si="690"/>
        <v>2009</v>
      </c>
      <c r="D4218" s="34">
        <v>0.59799999999999998</v>
      </c>
      <c r="F4218" s="32">
        <v>41540</v>
      </c>
      <c r="G4218" s="33">
        <f t="shared" si="691"/>
        <v>9</v>
      </c>
      <c r="H4218" s="33">
        <f t="shared" si="692"/>
        <v>2013</v>
      </c>
      <c r="I4218" s="34">
        <v>3.66</v>
      </c>
      <c r="K4218" s="32">
        <v>37453</v>
      </c>
      <c r="L4218" s="33">
        <f t="shared" si="693"/>
        <v>7</v>
      </c>
      <c r="M4218" s="33">
        <f t="shared" si="694"/>
        <v>2002</v>
      </c>
      <c r="N4218" s="34">
        <v>27.68</v>
      </c>
      <c r="P4218" s="32">
        <v>37929</v>
      </c>
      <c r="Q4218" s="33">
        <f t="shared" si="695"/>
        <v>11</v>
      </c>
      <c r="R4218" s="33">
        <f t="shared" si="696"/>
        <v>2003</v>
      </c>
      <c r="S4218" s="34">
        <v>27.32</v>
      </c>
    </row>
    <row r="4219" spans="1:19">
      <c r="A4219" s="32">
        <v>39884</v>
      </c>
      <c r="B4219" s="33">
        <f t="shared" si="689"/>
        <v>3</v>
      </c>
      <c r="C4219" s="33">
        <f t="shared" si="690"/>
        <v>2009</v>
      </c>
      <c r="D4219" s="34">
        <v>0.625</v>
      </c>
      <c r="F4219" s="32">
        <v>41541</v>
      </c>
      <c r="G4219" s="33">
        <f t="shared" si="691"/>
        <v>9</v>
      </c>
      <c r="H4219" s="33">
        <f t="shared" si="692"/>
        <v>2013</v>
      </c>
      <c r="I4219" s="34">
        <v>3.59</v>
      </c>
      <c r="K4219" s="32">
        <v>37454</v>
      </c>
      <c r="L4219" s="33">
        <f t="shared" si="693"/>
        <v>7</v>
      </c>
      <c r="M4219" s="33">
        <f t="shared" si="694"/>
        <v>2002</v>
      </c>
      <c r="N4219" s="34">
        <v>27.88</v>
      </c>
      <c r="P4219" s="32">
        <v>37930</v>
      </c>
      <c r="Q4219" s="33">
        <f t="shared" si="695"/>
        <v>11</v>
      </c>
      <c r="R4219" s="33">
        <f t="shared" si="696"/>
        <v>2003</v>
      </c>
      <c r="S4219" s="34">
        <v>27.9</v>
      </c>
    </row>
    <row r="4220" spans="1:19">
      <c r="A4220" s="32">
        <v>39885</v>
      </c>
      <c r="B4220" s="33">
        <f t="shared" si="689"/>
        <v>3</v>
      </c>
      <c r="C4220" s="33">
        <f t="shared" si="690"/>
        <v>2009</v>
      </c>
      <c r="D4220" s="34">
        <v>0.63300000000000001</v>
      </c>
      <c r="F4220" s="32">
        <v>41542</v>
      </c>
      <c r="G4220" s="33">
        <f t="shared" si="691"/>
        <v>9</v>
      </c>
      <c r="H4220" s="33">
        <f t="shared" si="692"/>
        <v>2013</v>
      </c>
      <c r="I4220" s="34">
        <v>3.52</v>
      </c>
      <c r="K4220" s="32">
        <v>37455</v>
      </c>
      <c r="L4220" s="33">
        <f t="shared" si="693"/>
        <v>7</v>
      </c>
      <c r="M4220" s="33">
        <f t="shared" si="694"/>
        <v>2002</v>
      </c>
      <c r="N4220" s="34">
        <v>27.5</v>
      </c>
      <c r="P4220" s="32">
        <v>37931</v>
      </c>
      <c r="Q4220" s="33">
        <f t="shared" si="695"/>
        <v>11</v>
      </c>
      <c r="R4220" s="33">
        <f t="shared" si="696"/>
        <v>2003</v>
      </c>
      <c r="S4220" s="34">
        <v>28.52</v>
      </c>
    </row>
    <row r="4221" spans="1:19">
      <c r="A4221" s="32">
        <v>39888</v>
      </c>
      <c r="B4221" s="33">
        <f t="shared" si="689"/>
        <v>3</v>
      </c>
      <c r="C4221" s="33">
        <f t="shared" si="690"/>
        <v>2009</v>
      </c>
      <c r="D4221" s="34">
        <v>0.63400000000000001</v>
      </c>
      <c r="F4221" s="32">
        <v>41543</v>
      </c>
      <c r="G4221" s="33">
        <f t="shared" si="691"/>
        <v>9</v>
      </c>
      <c r="H4221" s="33">
        <f t="shared" si="692"/>
        <v>2013</v>
      </c>
      <c r="I4221" s="34">
        <v>3.49</v>
      </c>
      <c r="K4221" s="32">
        <v>37456</v>
      </c>
      <c r="L4221" s="33">
        <f t="shared" si="693"/>
        <v>7</v>
      </c>
      <c r="M4221" s="33">
        <f t="shared" si="694"/>
        <v>2002</v>
      </c>
      <c r="N4221" s="34">
        <v>27.83</v>
      </c>
      <c r="P4221" s="32">
        <v>37932</v>
      </c>
      <c r="Q4221" s="33">
        <f t="shared" si="695"/>
        <v>11</v>
      </c>
      <c r="R4221" s="33">
        <f t="shared" si="696"/>
        <v>2003</v>
      </c>
      <c r="S4221" s="34">
        <v>28.73</v>
      </c>
    </row>
    <row r="4222" spans="1:19">
      <c r="A4222" s="32">
        <v>39889</v>
      </c>
      <c r="B4222" s="33">
        <f t="shared" si="689"/>
        <v>3</v>
      </c>
      <c r="C4222" s="33">
        <f t="shared" si="690"/>
        <v>2009</v>
      </c>
      <c r="D4222" s="34">
        <v>0.65400000000000003</v>
      </c>
      <c r="F4222" s="32">
        <v>41544</v>
      </c>
      <c r="G4222" s="33">
        <f t="shared" si="691"/>
        <v>9</v>
      </c>
      <c r="H4222" s="33">
        <f t="shared" si="692"/>
        <v>2013</v>
      </c>
      <c r="I4222" s="34">
        <v>3.51</v>
      </c>
      <c r="K4222" s="32">
        <v>37459</v>
      </c>
      <c r="L4222" s="33">
        <f t="shared" si="693"/>
        <v>7</v>
      </c>
      <c r="M4222" s="33">
        <f t="shared" si="694"/>
        <v>2002</v>
      </c>
      <c r="N4222" s="34">
        <v>26.61</v>
      </c>
      <c r="P4222" s="32">
        <v>37935</v>
      </c>
      <c r="Q4222" s="33">
        <f t="shared" si="695"/>
        <v>11</v>
      </c>
      <c r="R4222" s="33">
        <f t="shared" si="696"/>
        <v>2003</v>
      </c>
      <c r="S4222" s="34">
        <v>28.82</v>
      </c>
    </row>
    <row r="4223" spans="1:19">
      <c r="A4223" s="32">
        <v>39890</v>
      </c>
      <c r="B4223" s="33">
        <f t="shared" si="689"/>
        <v>3</v>
      </c>
      <c r="C4223" s="33">
        <f t="shared" si="690"/>
        <v>2009</v>
      </c>
      <c r="D4223" s="34">
        <v>0.64500000000000002</v>
      </c>
      <c r="F4223" s="32">
        <v>41547</v>
      </c>
      <c r="G4223" s="33">
        <f t="shared" si="691"/>
        <v>9</v>
      </c>
      <c r="H4223" s="33">
        <f t="shared" si="692"/>
        <v>2013</v>
      </c>
      <c r="I4223" s="34">
        <v>3.48</v>
      </c>
      <c r="K4223" s="32">
        <v>37460</v>
      </c>
      <c r="L4223" s="33">
        <f t="shared" si="693"/>
        <v>7</v>
      </c>
      <c r="M4223" s="33">
        <f t="shared" si="694"/>
        <v>2002</v>
      </c>
      <c r="N4223" s="34">
        <v>26.61</v>
      </c>
      <c r="P4223" s="32">
        <v>37936</v>
      </c>
      <c r="Q4223" s="33">
        <f t="shared" si="695"/>
        <v>11</v>
      </c>
      <c r="R4223" s="33">
        <f t="shared" si="696"/>
        <v>2003</v>
      </c>
      <c r="S4223" s="34">
        <v>28.88</v>
      </c>
    </row>
    <row r="4224" spans="1:19">
      <c r="A4224" s="32">
        <v>39891</v>
      </c>
      <c r="B4224" s="33">
        <f t="shared" si="689"/>
        <v>3</v>
      </c>
      <c r="C4224" s="33">
        <f t="shared" si="690"/>
        <v>2009</v>
      </c>
      <c r="D4224" s="34">
        <v>0.69299999999999995</v>
      </c>
      <c r="F4224" s="32">
        <v>41548</v>
      </c>
      <c r="G4224" s="33">
        <f t="shared" si="691"/>
        <v>10</v>
      </c>
      <c r="H4224" s="33">
        <f t="shared" si="692"/>
        <v>2013</v>
      </c>
      <c r="I4224" s="34">
        <v>3.56</v>
      </c>
      <c r="K4224" s="32">
        <v>37461</v>
      </c>
      <c r="L4224" s="33">
        <f t="shared" si="693"/>
        <v>7</v>
      </c>
      <c r="M4224" s="33">
        <f t="shared" si="694"/>
        <v>2002</v>
      </c>
      <c r="N4224" s="34">
        <v>26.78</v>
      </c>
      <c r="P4224" s="32">
        <v>37937</v>
      </c>
      <c r="Q4224" s="33">
        <f t="shared" si="695"/>
        <v>11</v>
      </c>
      <c r="R4224" s="33">
        <f t="shared" si="696"/>
        <v>2003</v>
      </c>
      <c r="S4224" s="34">
        <v>28.58</v>
      </c>
    </row>
    <row r="4225" spans="1:19">
      <c r="A4225" s="32">
        <v>39892</v>
      </c>
      <c r="B4225" s="33">
        <f t="shared" si="689"/>
        <v>3</v>
      </c>
      <c r="C4225" s="33">
        <f t="shared" si="690"/>
        <v>2009</v>
      </c>
      <c r="D4225" s="34">
        <v>0.72399999999999998</v>
      </c>
      <c r="F4225" s="32">
        <v>41549</v>
      </c>
      <c r="G4225" s="33">
        <f t="shared" si="691"/>
        <v>10</v>
      </c>
      <c r="H4225" s="33">
        <f t="shared" si="692"/>
        <v>2013</v>
      </c>
      <c r="I4225" s="34">
        <v>3.63</v>
      </c>
      <c r="K4225" s="32">
        <v>37462</v>
      </c>
      <c r="L4225" s="33">
        <f t="shared" si="693"/>
        <v>7</v>
      </c>
      <c r="M4225" s="33">
        <f t="shared" si="694"/>
        <v>2002</v>
      </c>
      <c r="N4225" s="34">
        <v>26.67</v>
      </c>
      <c r="P4225" s="32">
        <v>37938</v>
      </c>
      <c r="Q4225" s="33">
        <f t="shared" si="695"/>
        <v>11</v>
      </c>
      <c r="R4225" s="33">
        <f t="shared" si="696"/>
        <v>2003</v>
      </c>
      <c r="S4225" s="34">
        <v>29.01</v>
      </c>
    </row>
    <row r="4226" spans="1:19">
      <c r="A4226" s="32">
        <v>39895</v>
      </c>
      <c r="B4226" s="33">
        <f t="shared" si="689"/>
        <v>3</v>
      </c>
      <c r="C4226" s="33">
        <f t="shared" si="690"/>
        <v>2009</v>
      </c>
      <c r="D4226" s="34">
        <v>0.745</v>
      </c>
      <c r="F4226" s="32">
        <v>41550</v>
      </c>
      <c r="G4226" s="33">
        <f t="shared" si="691"/>
        <v>10</v>
      </c>
      <c r="H4226" s="33">
        <f t="shared" si="692"/>
        <v>2013</v>
      </c>
      <c r="I4226" s="34">
        <v>3.58</v>
      </c>
      <c r="K4226" s="32">
        <v>37463</v>
      </c>
      <c r="L4226" s="33">
        <f t="shared" si="693"/>
        <v>7</v>
      </c>
      <c r="M4226" s="33">
        <f t="shared" si="694"/>
        <v>2002</v>
      </c>
      <c r="N4226" s="34">
        <v>26.55</v>
      </c>
      <c r="P4226" s="32">
        <v>37939</v>
      </c>
      <c r="Q4226" s="33">
        <f t="shared" si="695"/>
        <v>11</v>
      </c>
      <c r="R4226" s="33">
        <f t="shared" si="696"/>
        <v>2003</v>
      </c>
      <c r="S4226" s="34">
        <v>29.78</v>
      </c>
    </row>
    <row r="4227" spans="1:19">
      <c r="A4227" s="32">
        <v>39896</v>
      </c>
      <c r="B4227" s="33">
        <f t="shared" si="689"/>
        <v>3</v>
      </c>
      <c r="C4227" s="33">
        <f t="shared" si="690"/>
        <v>2009</v>
      </c>
      <c r="D4227" s="34">
        <v>0.74</v>
      </c>
      <c r="F4227" s="32">
        <v>41551</v>
      </c>
      <c r="G4227" s="33">
        <f t="shared" si="691"/>
        <v>10</v>
      </c>
      <c r="H4227" s="33">
        <f t="shared" si="692"/>
        <v>2013</v>
      </c>
      <c r="I4227" s="34">
        <v>3.57</v>
      </c>
      <c r="K4227" s="32">
        <v>37466</v>
      </c>
      <c r="L4227" s="33">
        <f t="shared" si="693"/>
        <v>7</v>
      </c>
      <c r="M4227" s="33">
        <f t="shared" si="694"/>
        <v>2002</v>
      </c>
      <c r="N4227" s="34">
        <v>26.54</v>
      </c>
      <c r="P4227" s="32">
        <v>37942</v>
      </c>
      <c r="Q4227" s="33">
        <f t="shared" si="695"/>
        <v>11</v>
      </c>
      <c r="R4227" s="33">
        <f t="shared" si="696"/>
        <v>2003</v>
      </c>
      <c r="S4227" s="34">
        <v>28.98</v>
      </c>
    </row>
    <row r="4228" spans="1:19">
      <c r="A4228" s="32">
        <v>39897</v>
      </c>
      <c r="B4228" s="33">
        <f t="shared" si="689"/>
        <v>3</v>
      </c>
      <c r="C4228" s="33">
        <f t="shared" si="690"/>
        <v>2009</v>
      </c>
      <c r="D4228" s="34">
        <v>0.71199999999999997</v>
      </c>
      <c r="F4228" s="32">
        <v>41554</v>
      </c>
      <c r="G4228" s="33">
        <f t="shared" si="691"/>
        <v>10</v>
      </c>
      <c r="H4228" s="33">
        <f t="shared" si="692"/>
        <v>2013</v>
      </c>
      <c r="I4228" s="34">
        <v>3.62</v>
      </c>
      <c r="K4228" s="32">
        <v>37467</v>
      </c>
      <c r="L4228" s="33">
        <f t="shared" si="693"/>
        <v>7</v>
      </c>
      <c r="M4228" s="33">
        <f t="shared" si="694"/>
        <v>2002</v>
      </c>
      <c r="N4228" s="34">
        <v>27.43</v>
      </c>
      <c r="P4228" s="32">
        <v>37943</v>
      </c>
      <c r="Q4228" s="33">
        <f t="shared" si="695"/>
        <v>11</v>
      </c>
      <c r="R4228" s="33">
        <f t="shared" si="696"/>
        <v>2003</v>
      </c>
      <c r="S4228" s="34">
        <v>29.26</v>
      </c>
    </row>
    <row r="4229" spans="1:19">
      <c r="A4229" s="32">
        <v>39898</v>
      </c>
      <c r="B4229" s="33">
        <f t="shared" si="689"/>
        <v>3</v>
      </c>
      <c r="C4229" s="33">
        <f t="shared" si="690"/>
        <v>2009</v>
      </c>
      <c r="D4229" s="34">
        <v>0.71099999999999997</v>
      </c>
      <c r="F4229" s="32">
        <v>41555</v>
      </c>
      <c r="G4229" s="33">
        <f t="shared" si="691"/>
        <v>10</v>
      </c>
      <c r="H4229" s="33">
        <f t="shared" si="692"/>
        <v>2013</v>
      </c>
      <c r="I4229" s="34">
        <v>3.72</v>
      </c>
      <c r="K4229" s="32">
        <v>37468</v>
      </c>
      <c r="L4229" s="33">
        <f t="shared" si="693"/>
        <v>7</v>
      </c>
      <c r="M4229" s="33">
        <f t="shared" si="694"/>
        <v>2002</v>
      </c>
      <c r="N4229" s="34">
        <v>27.02</v>
      </c>
      <c r="P4229" s="32">
        <v>37944</v>
      </c>
      <c r="Q4229" s="33">
        <f t="shared" si="695"/>
        <v>11</v>
      </c>
      <c r="R4229" s="33">
        <f t="shared" si="696"/>
        <v>2003</v>
      </c>
      <c r="S4229" s="34">
        <v>30.13</v>
      </c>
    </row>
    <row r="4230" spans="1:19">
      <c r="A4230" s="32">
        <v>39899</v>
      </c>
      <c r="B4230" s="33">
        <f t="shared" si="689"/>
        <v>3</v>
      </c>
      <c r="C4230" s="33">
        <f t="shared" si="690"/>
        <v>2009</v>
      </c>
      <c r="D4230" s="34">
        <v>0.68500000000000005</v>
      </c>
      <c r="F4230" s="32">
        <v>41556</v>
      </c>
      <c r="G4230" s="33">
        <f t="shared" si="691"/>
        <v>10</v>
      </c>
      <c r="H4230" s="33">
        <f t="shared" si="692"/>
        <v>2013</v>
      </c>
      <c r="I4230" s="34">
        <v>3.7</v>
      </c>
      <c r="K4230" s="32">
        <v>37469</v>
      </c>
      <c r="L4230" s="33">
        <f t="shared" si="693"/>
        <v>8</v>
      </c>
      <c r="M4230" s="33">
        <f t="shared" si="694"/>
        <v>2002</v>
      </c>
      <c r="N4230" s="34">
        <v>26.51</v>
      </c>
      <c r="P4230" s="32">
        <v>37945</v>
      </c>
      <c r="Q4230" s="33">
        <f t="shared" si="695"/>
        <v>11</v>
      </c>
      <c r="R4230" s="33">
        <f t="shared" si="696"/>
        <v>2003</v>
      </c>
      <c r="S4230" s="34">
        <v>29.88</v>
      </c>
    </row>
    <row r="4231" spans="1:19">
      <c r="A4231" s="32">
        <v>39902</v>
      </c>
      <c r="B4231" s="33">
        <f t="shared" si="689"/>
        <v>3</v>
      </c>
      <c r="C4231" s="33">
        <f t="shared" si="690"/>
        <v>2009</v>
      </c>
      <c r="D4231" s="34">
        <v>0.64100000000000001</v>
      </c>
      <c r="F4231" s="32">
        <v>41557</v>
      </c>
      <c r="G4231" s="33">
        <f t="shared" si="691"/>
        <v>10</v>
      </c>
      <c r="H4231" s="33">
        <f t="shared" si="692"/>
        <v>2013</v>
      </c>
      <c r="I4231" s="34">
        <v>3.74</v>
      </c>
      <c r="K4231" s="32">
        <v>37470</v>
      </c>
      <c r="L4231" s="33">
        <f t="shared" si="693"/>
        <v>8</v>
      </c>
      <c r="M4231" s="33">
        <f t="shared" si="694"/>
        <v>2002</v>
      </c>
      <c r="N4231" s="34">
        <v>26.87</v>
      </c>
      <c r="P4231" s="32">
        <v>37946</v>
      </c>
      <c r="Q4231" s="33">
        <f t="shared" si="695"/>
        <v>11</v>
      </c>
      <c r="R4231" s="33">
        <f t="shared" si="696"/>
        <v>2003</v>
      </c>
      <c r="S4231" s="34">
        <v>29.79</v>
      </c>
    </row>
    <row r="4232" spans="1:19">
      <c r="A4232" s="32">
        <v>39903</v>
      </c>
      <c r="B4232" s="33">
        <f t="shared" si="689"/>
        <v>3</v>
      </c>
      <c r="C4232" s="33">
        <f t="shared" si="690"/>
        <v>2009</v>
      </c>
      <c r="D4232" s="34">
        <v>0.64500000000000002</v>
      </c>
      <c r="F4232" s="32">
        <v>41558</v>
      </c>
      <c r="G4232" s="33">
        <f t="shared" si="691"/>
        <v>10</v>
      </c>
      <c r="H4232" s="33">
        <f t="shared" si="692"/>
        <v>2013</v>
      </c>
      <c r="I4232" s="34">
        <v>3.74</v>
      </c>
      <c r="K4232" s="32">
        <v>37473</v>
      </c>
      <c r="L4232" s="33">
        <f t="shared" si="693"/>
        <v>8</v>
      </c>
      <c r="M4232" s="33">
        <f t="shared" si="694"/>
        <v>2002</v>
      </c>
      <c r="N4232" s="34">
        <v>26.55</v>
      </c>
      <c r="P4232" s="32">
        <v>37949</v>
      </c>
      <c r="Q4232" s="33">
        <f t="shared" si="695"/>
        <v>11</v>
      </c>
      <c r="R4232" s="33">
        <f t="shared" si="696"/>
        <v>2003</v>
      </c>
      <c r="S4232" s="34">
        <v>27.99</v>
      </c>
    </row>
    <row r="4233" spans="1:19">
      <c r="A4233" s="32">
        <v>39904</v>
      </c>
      <c r="B4233" s="33">
        <f t="shared" si="689"/>
        <v>4</v>
      </c>
      <c r="C4233" s="33">
        <f t="shared" si="690"/>
        <v>2009</v>
      </c>
      <c r="D4233" s="34">
        <v>0.61599999999999999</v>
      </c>
      <c r="F4233" s="32">
        <v>41561</v>
      </c>
      <c r="G4233" s="33">
        <f t="shared" si="691"/>
        <v>10</v>
      </c>
      <c r="H4233" s="33">
        <f t="shared" si="692"/>
        <v>2013</v>
      </c>
      <c r="I4233" s="34">
        <v>3.82</v>
      </c>
      <c r="K4233" s="32">
        <v>37474</v>
      </c>
      <c r="L4233" s="33">
        <f t="shared" si="693"/>
        <v>8</v>
      </c>
      <c r="M4233" s="33">
        <f t="shared" si="694"/>
        <v>2002</v>
      </c>
      <c r="N4233" s="34">
        <v>27.18</v>
      </c>
      <c r="P4233" s="32">
        <v>37950</v>
      </c>
      <c r="Q4233" s="33">
        <f t="shared" si="695"/>
        <v>11</v>
      </c>
      <c r="R4233" s="33">
        <f t="shared" si="696"/>
        <v>2003</v>
      </c>
      <c r="S4233" s="34">
        <v>27.62</v>
      </c>
    </row>
    <row r="4234" spans="1:19">
      <c r="A4234" s="32">
        <v>39905</v>
      </c>
      <c r="B4234" s="33">
        <f t="shared" si="689"/>
        <v>4</v>
      </c>
      <c r="C4234" s="33">
        <f t="shared" si="690"/>
        <v>2009</v>
      </c>
      <c r="D4234" s="34">
        <v>0.66100000000000003</v>
      </c>
      <c r="F4234" s="32">
        <v>41562</v>
      </c>
      <c r="G4234" s="33">
        <f t="shared" si="691"/>
        <v>10</v>
      </c>
      <c r="H4234" s="33">
        <f t="shared" si="692"/>
        <v>2013</v>
      </c>
      <c r="I4234" s="34">
        <v>3.83</v>
      </c>
      <c r="K4234" s="32">
        <v>37475</v>
      </c>
      <c r="L4234" s="33">
        <f t="shared" si="693"/>
        <v>8</v>
      </c>
      <c r="M4234" s="33">
        <f t="shared" si="694"/>
        <v>2002</v>
      </c>
      <c r="N4234" s="34">
        <v>26.58</v>
      </c>
      <c r="P4234" s="32">
        <v>37951</v>
      </c>
      <c r="Q4234" s="33">
        <f t="shared" si="695"/>
        <v>11</v>
      </c>
      <c r="R4234" s="33">
        <f t="shared" si="696"/>
        <v>2003</v>
      </c>
      <c r="S4234" s="34">
        <v>28.23</v>
      </c>
    </row>
    <row r="4235" spans="1:19">
      <c r="A4235" s="32">
        <v>39906</v>
      </c>
      <c r="B4235" s="33">
        <f t="shared" si="689"/>
        <v>4</v>
      </c>
      <c r="C4235" s="33">
        <f t="shared" si="690"/>
        <v>2009</v>
      </c>
      <c r="D4235" s="34">
        <v>0.65300000000000002</v>
      </c>
      <c r="F4235" s="32">
        <v>41563</v>
      </c>
      <c r="G4235" s="33">
        <f t="shared" si="691"/>
        <v>10</v>
      </c>
      <c r="H4235" s="33">
        <f t="shared" si="692"/>
        <v>2013</v>
      </c>
      <c r="I4235" s="34">
        <v>3.84</v>
      </c>
      <c r="K4235" s="32">
        <v>37476</v>
      </c>
      <c r="L4235" s="33">
        <f t="shared" si="693"/>
        <v>8</v>
      </c>
      <c r="M4235" s="33">
        <f t="shared" si="694"/>
        <v>2002</v>
      </c>
      <c r="N4235" s="34">
        <v>26.67</v>
      </c>
      <c r="P4235" s="32">
        <v>37952</v>
      </c>
      <c r="Q4235" s="33">
        <f t="shared" si="695"/>
        <v>11</v>
      </c>
      <c r="R4235" s="33">
        <f t="shared" si="696"/>
        <v>2003</v>
      </c>
      <c r="S4235" s="34">
        <v>28.9</v>
      </c>
    </row>
    <row r="4236" spans="1:19">
      <c r="A4236" s="32">
        <v>39909</v>
      </c>
      <c r="B4236" s="33">
        <f t="shared" si="689"/>
        <v>4</v>
      </c>
      <c r="C4236" s="33">
        <f t="shared" si="690"/>
        <v>2009</v>
      </c>
      <c r="D4236" s="34">
        <v>0.64500000000000002</v>
      </c>
      <c r="F4236" s="32">
        <v>41564</v>
      </c>
      <c r="G4236" s="33">
        <f t="shared" si="691"/>
        <v>10</v>
      </c>
      <c r="H4236" s="33">
        <f t="shared" si="692"/>
        <v>2013</v>
      </c>
      <c r="I4236" s="34">
        <v>3.75</v>
      </c>
      <c r="K4236" s="32">
        <v>37477</v>
      </c>
      <c r="L4236" s="33">
        <f t="shared" si="693"/>
        <v>8</v>
      </c>
      <c r="M4236" s="33">
        <f t="shared" si="694"/>
        <v>2002</v>
      </c>
      <c r="N4236" s="34">
        <v>26.87</v>
      </c>
      <c r="P4236" s="32">
        <v>37953</v>
      </c>
      <c r="Q4236" s="33">
        <f t="shared" si="695"/>
        <v>11</v>
      </c>
      <c r="R4236" s="33">
        <f t="shared" si="696"/>
        <v>2003</v>
      </c>
      <c r="S4236" s="34">
        <v>28.95</v>
      </c>
    </row>
    <row r="4237" spans="1:19">
      <c r="A4237" s="32">
        <v>39910</v>
      </c>
      <c r="B4237" s="33">
        <f t="shared" si="689"/>
        <v>4</v>
      </c>
      <c r="C4237" s="33">
        <f t="shared" si="690"/>
        <v>2009</v>
      </c>
      <c r="D4237" s="34">
        <v>0.64400000000000002</v>
      </c>
      <c r="F4237" s="32">
        <v>41565</v>
      </c>
      <c r="G4237" s="33">
        <f t="shared" si="691"/>
        <v>10</v>
      </c>
      <c r="H4237" s="33">
        <f t="shared" si="692"/>
        <v>2013</v>
      </c>
      <c r="I4237" s="34">
        <v>3.72</v>
      </c>
      <c r="K4237" s="32">
        <v>37480</v>
      </c>
      <c r="L4237" s="33">
        <f t="shared" si="693"/>
        <v>8</v>
      </c>
      <c r="M4237" s="33">
        <f t="shared" si="694"/>
        <v>2002</v>
      </c>
      <c r="N4237" s="34">
        <v>27.84</v>
      </c>
      <c r="P4237" s="32">
        <v>37956</v>
      </c>
      <c r="Q4237" s="33">
        <f t="shared" si="695"/>
        <v>12</v>
      </c>
      <c r="R4237" s="33">
        <f t="shared" si="696"/>
        <v>2003</v>
      </c>
      <c r="S4237" s="34">
        <v>28.17</v>
      </c>
    </row>
    <row r="4238" spans="1:19">
      <c r="A4238" s="32">
        <v>39911</v>
      </c>
      <c r="B4238" s="33">
        <f t="shared" si="689"/>
        <v>4</v>
      </c>
      <c r="C4238" s="33">
        <f t="shared" si="690"/>
        <v>2009</v>
      </c>
      <c r="D4238" s="34">
        <v>0.64700000000000002</v>
      </c>
      <c r="F4238" s="32">
        <v>41568</v>
      </c>
      <c r="G4238" s="33">
        <f t="shared" si="691"/>
        <v>10</v>
      </c>
      <c r="H4238" s="33">
        <f t="shared" si="692"/>
        <v>2013</v>
      </c>
      <c r="I4238" s="34">
        <v>3.77</v>
      </c>
      <c r="K4238" s="32">
        <v>37481</v>
      </c>
      <c r="L4238" s="33">
        <f t="shared" si="693"/>
        <v>8</v>
      </c>
      <c r="M4238" s="33">
        <f t="shared" si="694"/>
        <v>2002</v>
      </c>
      <c r="N4238" s="34">
        <v>28.35</v>
      </c>
      <c r="P4238" s="32">
        <v>37957</v>
      </c>
      <c r="Q4238" s="33">
        <f t="shared" si="695"/>
        <v>12</v>
      </c>
      <c r="R4238" s="33">
        <f t="shared" si="696"/>
        <v>2003</v>
      </c>
      <c r="S4238" s="34">
        <v>29.1</v>
      </c>
    </row>
    <row r="4239" spans="1:19">
      <c r="A4239" s="32">
        <v>39912</v>
      </c>
      <c r="B4239" s="33">
        <f t="shared" si="689"/>
        <v>4</v>
      </c>
      <c r="C4239" s="33">
        <f t="shared" si="690"/>
        <v>2009</v>
      </c>
      <c r="D4239" s="34">
        <v>0.65600000000000003</v>
      </c>
      <c r="F4239" s="32">
        <v>41569</v>
      </c>
      <c r="G4239" s="33">
        <f t="shared" si="691"/>
        <v>10</v>
      </c>
      <c r="H4239" s="33">
        <f t="shared" si="692"/>
        <v>2013</v>
      </c>
      <c r="I4239" s="34">
        <v>3.7</v>
      </c>
      <c r="K4239" s="32">
        <v>37482</v>
      </c>
      <c r="L4239" s="33">
        <f t="shared" si="693"/>
        <v>8</v>
      </c>
      <c r="M4239" s="33">
        <f t="shared" si="694"/>
        <v>2002</v>
      </c>
      <c r="N4239" s="34">
        <v>28.19</v>
      </c>
      <c r="P4239" s="32">
        <v>37958</v>
      </c>
      <c r="Q4239" s="33">
        <f t="shared" si="695"/>
        <v>12</v>
      </c>
      <c r="R4239" s="33">
        <f t="shared" si="696"/>
        <v>2003</v>
      </c>
      <c r="S4239" s="34">
        <v>29.26</v>
      </c>
    </row>
    <row r="4240" spans="1:19">
      <c r="A4240" s="32">
        <v>39916</v>
      </c>
      <c r="B4240" s="33">
        <f t="shared" si="689"/>
        <v>4</v>
      </c>
      <c r="C4240" s="33">
        <f t="shared" si="690"/>
        <v>2009</v>
      </c>
      <c r="D4240" s="34">
        <v>0.64600000000000002</v>
      </c>
      <c r="F4240" s="32">
        <v>41570</v>
      </c>
      <c r="G4240" s="33">
        <f t="shared" si="691"/>
        <v>10</v>
      </c>
      <c r="H4240" s="33">
        <f t="shared" si="692"/>
        <v>2013</v>
      </c>
      <c r="I4240" s="34">
        <v>3.66</v>
      </c>
      <c r="K4240" s="32">
        <v>37483</v>
      </c>
      <c r="L4240" s="33">
        <f t="shared" si="693"/>
        <v>8</v>
      </c>
      <c r="M4240" s="33">
        <f t="shared" si="694"/>
        <v>2002</v>
      </c>
      <c r="N4240" s="34">
        <v>28.99</v>
      </c>
      <c r="P4240" s="32">
        <v>37959</v>
      </c>
      <c r="Q4240" s="33">
        <f t="shared" si="695"/>
        <v>12</v>
      </c>
      <c r="R4240" s="33">
        <f t="shared" si="696"/>
        <v>2003</v>
      </c>
      <c r="S4240" s="34">
        <v>29.25</v>
      </c>
    </row>
    <row r="4241" spans="1:19">
      <c r="A4241" s="32">
        <v>39917</v>
      </c>
      <c r="B4241" s="33">
        <f t="shared" si="689"/>
        <v>4</v>
      </c>
      <c r="C4241" s="33">
        <f t="shared" si="690"/>
        <v>2009</v>
      </c>
      <c r="D4241" s="34">
        <v>0.64500000000000002</v>
      </c>
      <c r="F4241" s="32">
        <v>41571</v>
      </c>
      <c r="G4241" s="33">
        <f t="shared" si="691"/>
        <v>10</v>
      </c>
      <c r="H4241" s="33">
        <f t="shared" si="692"/>
        <v>2013</v>
      </c>
      <c r="I4241" s="34">
        <v>3.65</v>
      </c>
      <c r="K4241" s="32">
        <v>37484</v>
      </c>
      <c r="L4241" s="33">
        <f t="shared" si="693"/>
        <v>8</v>
      </c>
      <c r="M4241" s="33">
        <f t="shared" si="694"/>
        <v>2002</v>
      </c>
      <c r="N4241" s="34">
        <v>29.24</v>
      </c>
      <c r="P4241" s="32">
        <v>37960</v>
      </c>
      <c r="Q4241" s="33">
        <f t="shared" si="695"/>
        <v>12</v>
      </c>
      <c r="R4241" s="33">
        <f t="shared" si="696"/>
        <v>2003</v>
      </c>
      <c r="S4241" s="34">
        <v>28.87</v>
      </c>
    </row>
    <row r="4242" spans="1:19">
      <c r="A4242" s="32">
        <v>39918</v>
      </c>
      <c r="B4242" s="33">
        <f t="shared" si="689"/>
        <v>4</v>
      </c>
      <c r="C4242" s="33">
        <f t="shared" si="690"/>
        <v>2009</v>
      </c>
      <c r="D4242" s="34">
        <v>0.64100000000000001</v>
      </c>
      <c r="F4242" s="32">
        <v>41572</v>
      </c>
      <c r="G4242" s="33">
        <f t="shared" si="691"/>
        <v>10</v>
      </c>
      <c r="H4242" s="33">
        <f t="shared" si="692"/>
        <v>2013</v>
      </c>
      <c r="I4242" s="34">
        <v>3.69</v>
      </c>
      <c r="K4242" s="32">
        <v>37487</v>
      </c>
      <c r="L4242" s="33">
        <f t="shared" si="693"/>
        <v>8</v>
      </c>
      <c r="M4242" s="33">
        <f t="shared" si="694"/>
        <v>2002</v>
      </c>
      <c r="N4242" s="34">
        <v>29.86</v>
      </c>
      <c r="P4242" s="32">
        <v>37963</v>
      </c>
      <c r="Q4242" s="33">
        <f t="shared" si="695"/>
        <v>12</v>
      </c>
      <c r="R4242" s="33">
        <f t="shared" si="696"/>
        <v>2003</v>
      </c>
      <c r="S4242" s="34">
        <v>30.52</v>
      </c>
    </row>
    <row r="4243" spans="1:19">
      <c r="A4243" s="32">
        <v>39919</v>
      </c>
      <c r="B4243" s="33">
        <f t="shared" si="689"/>
        <v>4</v>
      </c>
      <c r="C4243" s="33">
        <f t="shared" si="690"/>
        <v>2009</v>
      </c>
      <c r="D4243" s="34">
        <v>0.64</v>
      </c>
      <c r="F4243" s="32">
        <v>41575</v>
      </c>
      <c r="G4243" s="33">
        <f t="shared" si="691"/>
        <v>10</v>
      </c>
      <c r="H4243" s="33">
        <f t="shared" si="692"/>
        <v>2013</v>
      </c>
      <c r="I4243" s="34">
        <v>3.61</v>
      </c>
      <c r="K4243" s="32">
        <v>37488</v>
      </c>
      <c r="L4243" s="33">
        <f t="shared" si="693"/>
        <v>8</v>
      </c>
      <c r="M4243" s="33">
        <f t="shared" si="694"/>
        <v>2002</v>
      </c>
      <c r="N4243" s="34">
        <v>30.12</v>
      </c>
      <c r="P4243" s="32">
        <v>37964</v>
      </c>
      <c r="Q4243" s="33">
        <f t="shared" si="695"/>
        <v>12</v>
      </c>
      <c r="R4243" s="33">
        <f t="shared" si="696"/>
        <v>2003</v>
      </c>
      <c r="S4243" s="34">
        <v>30.27</v>
      </c>
    </row>
    <row r="4244" spans="1:19">
      <c r="A4244" s="32">
        <v>39920</v>
      </c>
      <c r="B4244" s="33">
        <f t="shared" si="689"/>
        <v>4</v>
      </c>
      <c r="C4244" s="33">
        <f t="shared" si="690"/>
        <v>2009</v>
      </c>
      <c r="D4244" s="34">
        <v>0.64100000000000001</v>
      </c>
      <c r="F4244" s="32">
        <v>41576</v>
      </c>
      <c r="G4244" s="33">
        <f t="shared" si="691"/>
        <v>10</v>
      </c>
      <c r="H4244" s="33">
        <f t="shared" si="692"/>
        <v>2013</v>
      </c>
      <c r="I4244" s="34">
        <v>3.57</v>
      </c>
      <c r="K4244" s="32">
        <v>37489</v>
      </c>
      <c r="L4244" s="33">
        <f t="shared" si="693"/>
        <v>8</v>
      </c>
      <c r="M4244" s="33">
        <f t="shared" si="694"/>
        <v>2002</v>
      </c>
      <c r="N4244" s="34">
        <v>30.37</v>
      </c>
      <c r="P4244" s="32">
        <v>37965</v>
      </c>
      <c r="Q4244" s="33">
        <f t="shared" si="695"/>
        <v>12</v>
      </c>
      <c r="R4244" s="33">
        <f t="shared" si="696"/>
        <v>2003</v>
      </c>
      <c r="S4244" s="34">
        <v>30.02</v>
      </c>
    </row>
    <row r="4245" spans="1:19">
      <c r="A4245" s="32">
        <v>39923</v>
      </c>
      <c r="B4245" s="33">
        <f t="shared" si="689"/>
        <v>4</v>
      </c>
      <c r="C4245" s="33">
        <f t="shared" si="690"/>
        <v>2009</v>
      </c>
      <c r="D4245" s="34">
        <v>0.623</v>
      </c>
      <c r="F4245" s="32">
        <v>41577</v>
      </c>
      <c r="G4245" s="33">
        <f t="shared" si="691"/>
        <v>10</v>
      </c>
      <c r="H4245" s="33">
        <f t="shared" si="692"/>
        <v>2013</v>
      </c>
      <c r="I4245" s="34">
        <v>3.55</v>
      </c>
      <c r="K4245" s="32">
        <v>37490</v>
      </c>
      <c r="L4245" s="33">
        <f t="shared" si="693"/>
        <v>8</v>
      </c>
      <c r="M4245" s="33">
        <f t="shared" si="694"/>
        <v>2002</v>
      </c>
      <c r="N4245" s="34">
        <v>30.11</v>
      </c>
      <c r="P4245" s="32">
        <v>37966</v>
      </c>
      <c r="Q4245" s="33">
        <f t="shared" si="695"/>
        <v>12</v>
      </c>
      <c r="R4245" s="33">
        <f t="shared" si="696"/>
        <v>2003</v>
      </c>
      <c r="S4245" s="34">
        <v>29.79</v>
      </c>
    </row>
    <row r="4246" spans="1:19">
      <c r="A4246" s="32">
        <v>39924</v>
      </c>
      <c r="B4246" s="33">
        <f t="shared" si="689"/>
        <v>4</v>
      </c>
      <c r="C4246" s="33">
        <f t="shared" si="690"/>
        <v>2009</v>
      </c>
      <c r="D4246" s="34">
        <v>0.628</v>
      </c>
      <c r="F4246" s="32">
        <v>41578</v>
      </c>
      <c r="G4246" s="33">
        <f t="shared" si="691"/>
        <v>10</v>
      </c>
      <c r="H4246" s="33">
        <f t="shared" si="692"/>
        <v>2013</v>
      </c>
      <c r="I4246" s="34">
        <v>3.57</v>
      </c>
      <c r="K4246" s="32">
        <v>37491</v>
      </c>
      <c r="L4246" s="33">
        <f t="shared" si="693"/>
        <v>8</v>
      </c>
      <c r="M4246" s="33">
        <f t="shared" si="694"/>
        <v>2002</v>
      </c>
      <c r="N4246" s="34">
        <v>29.99</v>
      </c>
      <c r="P4246" s="32">
        <v>37967</v>
      </c>
      <c r="Q4246" s="33">
        <f t="shared" si="695"/>
        <v>12</v>
      </c>
      <c r="R4246" s="33">
        <f t="shared" si="696"/>
        <v>2003</v>
      </c>
      <c r="S4246" s="34">
        <v>30.24</v>
      </c>
    </row>
    <row r="4247" spans="1:19">
      <c r="A4247" s="32">
        <v>39925</v>
      </c>
      <c r="B4247" s="33">
        <f t="shared" si="689"/>
        <v>4</v>
      </c>
      <c r="C4247" s="33">
        <f t="shared" si="690"/>
        <v>2009</v>
      </c>
      <c r="D4247" s="34">
        <v>0.629</v>
      </c>
      <c r="F4247" s="32">
        <v>41579</v>
      </c>
      <c r="G4247" s="33">
        <f t="shared" si="691"/>
        <v>11</v>
      </c>
      <c r="H4247" s="33">
        <f t="shared" si="692"/>
        <v>2013</v>
      </c>
      <c r="I4247" s="34">
        <v>3.45</v>
      </c>
      <c r="K4247" s="32">
        <v>37494</v>
      </c>
      <c r="L4247" s="33">
        <f t="shared" si="693"/>
        <v>8</v>
      </c>
      <c r="M4247" s="33">
        <f t="shared" si="694"/>
        <v>2002</v>
      </c>
      <c r="N4247" s="34">
        <v>29.23</v>
      </c>
      <c r="P4247" s="32">
        <v>37970</v>
      </c>
      <c r="Q4247" s="33">
        <f t="shared" si="695"/>
        <v>12</v>
      </c>
      <c r="R4247" s="33">
        <f t="shared" si="696"/>
        <v>2003</v>
      </c>
      <c r="S4247" s="34">
        <v>30.89</v>
      </c>
    </row>
    <row r="4248" spans="1:19">
      <c r="A4248" s="32">
        <v>39926</v>
      </c>
      <c r="B4248" s="33">
        <f t="shared" si="689"/>
        <v>4</v>
      </c>
      <c r="C4248" s="33">
        <f t="shared" si="690"/>
        <v>2009</v>
      </c>
      <c r="D4248" s="34">
        <v>0.629</v>
      </c>
      <c r="F4248" s="32">
        <v>41582</v>
      </c>
      <c r="G4248" s="33">
        <f t="shared" si="691"/>
        <v>11</v>
      </c>
      <c r="H4248" s="33">
        <f t="shared" si="692"/>
        <v>2013</v>
      </c>
      <c r="I4248" s="34">
        <v>3.38</v>
      </c>
      <c r="K4248" s="32">
        <v>37495</v>
      </c>
      <c r="L4248" s="33">
        <f t="shared" si="693"/>
        <v>8</v>
      </c>
      <c r="M4248" s="33">
        <f t="shared" si="694"/>
        <v>2002</v>
      </c>
      <c r="N4248" s="34">
        <v>28.84</v>
      </c>
      <c r="P4248" s="32">
        <v>37971</v>
      </c>
      <c r="Q4248" s="33">
        <f t="shared" si="695"/>
        <v>12</v>
      </c>
      <c r="R4248" s="33">
        <f t="shared" si="696"/>
        <v>2003</v>
      </c>
      <c r="S4248" s="34">
        <v>30.64</v>
      </c>
    </row>
    <row r="4249" spans="1:19">
      <c r="A4249" s="32">
        <v>39927</v>
      </c>
      <c r="B4249" s="33">
        <f t="shared" si="689"/>
        <v>4</v>
      </c>
      <c r="C4249" s="33">
        <f t="shared" si="690"/>
        <v>2009</v>
      </c>
      <c r="D4249" s="34">
        <v>0.64</v>
      </c>
      <c r="F4249" s="32">
        <v>41583</v>
      </c>
      <c r="G4249" s="33">
        <f t="shared" si="691"/>
        <v>11</v>
      </c>
      <c r="H4249" s="33">
        <f t="shared" si="692"/>
        <v>2013</v>
      </c>
      <c r="I4249" s="34">
        <v>3.37</v>
      </c>
      <c r="K4249" s="32">
        <v>37496</v>
      </c>
      <c r="L4249" s="33">
        <f t="shared" si="693"/>
        <v>8</v>
      </c>
      <c r="M4249" s="33">
        <f t="shared" si="694"/>
        <v>2002</v>
      </c>
      <c r="N4249" s="34">
        <v>28.31</v>
      </c>
      <c r="P4249" s="32">
        <v>37972</v>
      </c>
      <c r="Q4249" s="33">
        <f t="shared" si="695"/>
        <v>12</v>
      </c>
      <c r="R4249" s="33">
        <f t="shared" si="696"/>
        <v>2003</v>
      </c>
      <c r="S4249" s="34">
        <v>31.01</v>
      </c>
    </row>
    <row r="4250" spans="1:19">
      <c r="A4250" s="32">
        <v>39930</v>
      </c>
      <c r="B4250" s="33">
        <f t="shared" si="689"/>
        <v>4</v>
      </c>
      <c r="C4250" s="33">
        <f t="shared" si="690"/>
        <v>2009</v>
      </c>
      <c r="D4250" s="34">
        <v>0.626</v>
      </c>
      <c r="F4250" s="32">
        <v>41584</v>
      </c>
      <c r="G4250" s="33">
        <f t="shared" si="691"/>
        <v>11</v>
      </c>
      <c r="H4250" s="33">
        <f t="shared" si="692"/>
        <v>2013</v>
      </c>
      <c r="I4250" s="34">
        <v>3.46</v>
      </c>
      <c r="K4250" s="32">
        <v>37497</v>
      </c>
      <c r="L4250" s="33">
        <f t="shared" si="693"/>
        <v>8</v>
      </c>
      <c r="M4250" s="33">
        <f t="shared" si="694"/>
        <v>2002</v>
      </c>
      <c r="N4250" s="34">
        <v>28.83</v>
      </c>
      <c r="P4250" s="32">
        <v>37973</v>
      </c>
      <c r="Q4250" s="33">
        <f t="shared" si="695"/>
        <v>12</v>
      </c>
      <c r="R4250" s="33">
        <f t="shared" si="696"/>
        <v>2003</v>
      </c>
      <c r="S4250" s="34">
        <v>30.79</v>
      </c>
    </row>
    <row r="4251" spans="1:19">
      <c r="A4251" s="32">
        <v>39931</v>
      </c>
      <c r="B4251" s="33">
        <f t="shared" si="689"/>
        <v>4</v>
      </c>
      <c r="C4251" s="33">
        <f t="shared" si="690"/>
        <v>2009</v>
      </c>
      <c r="D4251" s="34">
        <v>0.626</v>
      </c>
      <c r="F4251" s="32">
        <v>41585</v>
      </c>
      <c r="G4251" s="33">
        <f t="shared" si="691"/>
        <v>11</v>
      </c>
      <c r="H4251" s="33">
        <f t="shared" si="692"/>
        <v>2013</v>
      </c>
      <c r="I4251" s="34">
        <v>3.59</v>
      </c>
      <c r="K4251" s="32">
        <v>37498</v>
      </c>
      <c r="L4251" s="33">
        <f t="shared" si="693"/>
        <v>8</v>
      </c>
      <c r="M4251" s="33">
        <f t="shared" si="694"/>
        <v>2002</v>
      </c>
      <c r="N4251" s="34">
        <v>28.97</v>
      </c>
      <c r="P4251" s="32">
        <v>37974</v>
      </c>
      <c r="Q4251" s="33">
        <f t="shared" si="695"/>
        <v>12</v>
      </c>
      <c r="R4251" s="33">
        <f t="shared" si="696"/>
        <v>2003</v>
      </c>
      <c r="S4251" s="34">
        <v>31.03</v>
      </c>
    </row>
    <row r="4252" spans="1:19">
      <c r="A4252" s="32">
        <v>39932</v>
      </c>
      <c r="B4252" s="33">
        <f t="shared" si="689"/>
        <v>4</v>
      </c>
      <c r="C4252" s="33">
        <f t="shared" si="690"/>
        <v>2009</v>
      </c>
      <c r="D4252" s="34">
        <v>0.629</v>
      </c>
      <c r="F4252" s="32">
        <v>41586</v>
      </c>
      <c r="G4252" s="33">
        <f t="shared" si="691"/>
        <v>11</v>
      </c>
      <c r="H4252" s="33">
        <f t="shared" si="692"/>
        <v>2013</v>
      </c>
      <c r="I4252" s="34">
        <v>3.54</v>
      </c>
      <c r="K4252" s="32">
        <v>37502</v>
      </c>
      <c r="L4252" s="33">
        <f t="shared" si="693"/>
        <v>9</v>
      </c>
      <c r="M4252" s="33">
        <f t="shared" si="694"/>
        <v>2002</v>
      </c>
      <c r="N4252" s="34">
        <v>27.76</v>
      </c>
      <c r="P4252" s="32">
        <v>37977</v>
      </c>
      <c r="Q4252" s="33">
        <f t="shared" si="695"/>
        <v>12</v>
      </c>
      <c r="R4252" s="33">
        <f t="shared" si="696"/>
        <v>2003</v>
      </c>
      <c r="S4252" s="34">
        <v>28.78</v>
      </c>
    </row>
    <row r="4253" spans="1:19">
      <c r="A4253" s="32">
        <v>39933</v>
      </c>
      <c r="B4253" s="33">
        <f t="shared" si="689"/>
        <v>4</v>
      </c>
      <c r="C4253" s="33">
        <f t="shared" si="690"/>
        <v>2009</v>
      </c>
      <c r="D4253" s="34">
        <v>0.63800000000000001</v>
      </c>
      <c r="F4253" s="32">
        <v>41589</v>
      </c>
      <c r="G4253" s="33">
        <f t="shared" si="691"/>
        <v>11</v>
      </c>
      <c r="H4253" s="33">
        <f t="shared" si="692"/>
        <v>2013</v>
      </c>
      <c r="I4253" s="34">
        <v>3.62</v>
      </c>
      <c r="K4253" s="32">
        <v>37503</v>
      </c>
      <c r="L4253" s="33">
        <f t="shared" si="693"/>
        <v>9</v>
      </c>
      <c r="M4253" s="33">
        <f t="shared" si="694"/>
        <v>2002</v>
      </c>
      <c r="N4253" s="34">
        <v>28.28</v>
      </c>
      <c r="P4253" s="32">
        <v>37978</v>
      </c>
      <c r="Q4253" s="33">
        <f t="shared" si="695"/>
        <v>12</v>
      </c>
      <c r="R4253" s="33">
        <f t="shared" si="696"/>
        <v>2003</v>
      </c>
      <c r="S4253" s="34">
        <v>28.3</v>
      </c>
    </row>
    <row r="4254" spans="1:19">
      <c r="A4254" s="32">
        <v>39934</v>
      </c>
      <c r="B4254" s="33">
        <f t="shared" si="689"/>
        <v>5</v>
      </c>
      <c r="C4254" s="33">
        <f t="shared" si="690"/>
        <v>2009</v>
      </c>
      <c r="D4254" s="34">
        <v>0.64100000000000001</v>
      </c>
      <c r="F4254" s="32">
        <v>41590</v>
      </c>
      <c r="G4254" s="33">
        <f t="shared" si="691"/>
        <v>11</v>
      </c>
      <c r="H4254" s="33">
        <f t="shared" si="692"/>
        <v>2013</v>
      </c>
      <c r="I4254" s="34">
        <v>3.69</v>
      </c>
      <c r="K4254" s="32">
        <v>37504</v>
      </c>
      <c r="L4254" s="33">
        <f t="shared" si="693"/>
        <v>9</v>
      </c>
      <c r="M4254" s="33">
        <f t="shared" si="694"/>
        <v>2002</v>
      </c>
      <c r="N4254" s="34">
        <v>29.06</v>
      </c>
      <c r="P4254" s="32">
        <v>37979</v>
      </c>
      <c r="Q4254" s="33">
        <f t="shared" si="695"/>
        <v>12</v>
      </c>
      <c r="R4254" s="33">
        <f t="shared" si="696"/>
        <v>2003</v>
      </c>
      <c r="S4254" s="34">
        <v>29.45</v>
      </c>
    </row>
    <row r="4255" spans="1:19">
      <c r="A4255" s="32">
        <v>39937</v>
      </c>
      <c r="B4255" s="33">
        <f t="shared" si="689"/>
        <v>5</v>
      </c>
      <c r="C4255" s="33">
        <f t="shared" si="690"/>
        <v>2009</v>
      </c>
      <c r="D4255" s="34">
        <v>0.65900000000000003</v>
      </c>
      <c r="F4255" s="32">
        <v>41591</v>
      </c>
      <c r="G4255" s="33">
        <f t="shared" si="691"/>
        <v>11</v>
      </c>
      <c r="H4255" s="33">
        <f t="shared" si="692"/>
        <v>2013</v>
      </c>
      <c r="I4255" s="34">
        <v>3.69</v>
      </c>
      <c r="K4255" s="32">
        <v>37505</v>
      </c>
      <c r="L4255" s="33">
        <f t="shared" si="693"/>
        <v>9</v>
      </c>
      <c r="M4255" s="33">
        <f t="shared" si="694"/>
        <v>2002</v>
      </c>
      <c r="N4255" s="34">
        <v>29.51</v>
      </c>
      <c r="P4255" s="32">
        <v>37984</v>
      </c>
      <c r="Q4255" s="33">
        <f t="shared" si="695"/>
        <v>12</v>
      </c>
      <c r="R4255" s="33">
        <f t="shared" si="696"/>
        <v>2003</v>
      </c>
      <c r="S4255" s="34">
        <v>29.17</v>
      </c>
    </row>
    <row r="4256" spans="1:19">
      <c r="A4256" s="32">
        <v>39938</v>
      </c>
      <c r="B4256" s="33">
        <f t="shared" si="689"/>
        <v>5</v>
      </c>
      <c r="C4256" s="33">
        <f t="shared" si="690"/>
        <v>2009</v>
      </c>
      <c r="D4256" s="34">
        <v>0.65600000000000003</v>
      </c>
      <c r="F4256" s="32">
        <v>41592</v>
      </c>
      <c r="G4256" s="33">
        <f t="shared" si="691"/>
        <v>11</v>
      </c>
      <c r="H4256" s="33">
        <f t="shared" si="692"/>
        <v>2013</v>
      </c>
      <c r="I4256" s="34">
        <v>3.52</v>
      </c>
      <c r="K4256" s="32">
        <v>37508</v>
      </c>
      <c r="L4256" s="33">
        <f t="shared" si="693"/>
        <v>9</v>
      </c>
      <c r="M4256" s="33">
        <f t="shared" si="694"/>
        <v>2002</v>
      </c>
      <c r="N4256" s="34">
        <v>29.8</v>
      </c>
      <c r="P4256" s="32">
        <v>37985</v>
      </c>
      <c r="Q4256" s="33">
        <f t="shared" si="695"/>
        <v>12</v>
      </c>
      <c r="R4256" s="33">
        <f t="shared" si="696"/>
        <v>2003</v>
      </c>
      <c r="S4256" s="34">
        <v>30.1</v>
      </c>
    </row>
    <row r="4257" spans="1:19">
      <c r="A4257" s="32">
        <v>39939</v>
      </c>
      <c r="B4257" s="33">
        <f t="shared" si="689"/>
        <v>5</v>
      </c>
      <c r="C4257" s="33">
        <f t="shared" si="690"/>
        <v>2009</v>
      </c>
      <c r="D4257" s="34">
        <v>0.66900000000000004</v>
      </c>
      <c r="F4257" s="32">
        <v>41593</v>
      </c>
      <c r="G4257" s="33">
        <f t="shared" si="691"/>
        <v>11</v>
      </c>
      <c r="H4257" s="33">
        <f t="shared" si="692"/>
        <v>2013</v>
      </c>
      <c r="I4257" s="34">
        <v>3.56</v>
      </c>
      <c r="K4257" s="32">
        <v>37509</v>
      </c>
      <c r="L4257" s="33">
        <f t="shared" si="693"/>
        <v>9</v>
      </c>
      <c r="M4257" s="33">
        <f t="shared" si="694"/>
        <v>2002</v>
      </c>
      <c r="N4257" s="34">
        <v>29.62</v>
      </c>
      <c r="P4257" s="32">
        <v>37986</v>
      </c>
      <c r="Q4257" s="33">
        <f t="shared" si="695"/>
        <v>12</v>
      </c>
      <c r="R4257" s="33">
        <f t="shared" si="696"/>
        <v>2003</v>
      </c>
      <c r="S4257" s="34">
        <v>30.3</v>
      </c>
    </row>
    <row r="4258" spans="1:19">
      <c r="A4258" s="32">
        <v>39940</v>
      </c>
      <c r="B4258" s="33">
        <f t="shared" si="689"/>
        <v>5</v>
      </c>
      <c r="C4258" s="33">
        <f t="shared" si="690"/>
        <v>2009</v>
      </c>
      <c r="D4258" s="34">
        <v>0.67800000000000005</v>
      </c>
      <c r="F4258" s="32">
        <v>41596</v>
      </c>
      <c r="G4258" s="33">
        <f t="shared" si="691"/>
        <v>11</v>
      </c>
      <c r="H4258" s="33">
        <f t="shared" si="692"/>
        <v>2013</v>
      </c>
      <c r="I4258" s="34">
        <v>3.71</v>
      </c>
      <c r="K4258" s="32">
        <v>37510</v>
      </c>
      <c r="L4258" s="33">
        <f t="shared" si="693"/>
        <v>9</v>
      </c>
      <c r="M4258" s="33">
        <f t="shared" si="694"/>
        <v>2002</v>
      </c>
      <c r="N4258" s="34">
        <v>29.77</v>
      </c>
      <c r="P4258" s="32">
        <v>37988</v>
      </c>
      <c r="Q4258" s="33">
        <f t="shared" si="695"/>
        <v>1</v>
      </c>
      <c r="R4258" s="33">
        <f t="shared" si="696"/>
        <v>2004</v>
      </c>
      <c r="S4258" s="34">
        <v>29.55</v>
      </c>
    </row>
    <row r="4259" spans="1:19">
      <c r="A4259" s="32">
        <v>39941</v>
      </c>
      <c r="B4259" s="33">
        <f t="shared" si="689"/>
        <v>5</v>
      </c>
      <c r="C4259" s="33">
        <f t="shared" si="690"/>
        <v>2009</v>
      </c>
      <c r="D4259" s="34">
        <v>0.69299999999999995</v>
      </c>
      <c r="F4259" s="32">
        <v>41597</v>
      </c>
      <c r="G4259" s="33">
        <f t="shared" si="691"/>
        <v>11</v>
      </c>
      <c r="H4259" s="33">
        <f t="shared" si="692"/>
        <v>2013</v>
      </c>
      <c r="I4259" s="34">
        <v>3.63</v>
      </c>
      <c r="K4259" s="32">
        <v>37511</v>
      </c>
      <c r="L4259" s="33">
        <f t="shared" si="693"/>
        <v>9</v>
      </c>
      <c r="M4259" s="33">
        <f t="shared" si="694"/>
        <v>2002</v>
      </c>
      <c r="N4259" s="34">
        <v>28.95</v>
      </c>
      <c r="P4259" s="32">
        <v>37991</v>
      </c>
      <c r="Q4259" s="33">
        <f t="shared" si="695"/>
        <v>1</v>
      </c>
      <c r="R4259" s="33">
        <f t="shared" si="696"/>
        <v>2004</v>
      </c>
      <c r="S4259" s="34">
        <v>32.299999999999997</v>
      </c>
    </row>
    <row r="4260" spans="1:19">
      <c r="A4260" s="32">
        <v>39944</v>
      </c>
      <c r="B4260" s="33">
        <f t="shared" ref="B4260:B4323" si="697">+MONTH(A4260)</f>
        <v>5</v>
      </c>
      <c r="C4260" s="33">
        <f t="shared" ref="C4260:C4323" si="698">+YEAR(A4260)</f>
        <v>2009</v>
      </c>
      <c r="D4260" s="34">
        <v>0.68600000000000005</v>
      </c>
      <c r="F4260" s="32">
        <v>41598</v>
      </c>
      <c r="G4260" s="33">
        <f t="shared" ref="G4260:G4323" si="699">+MONTH(F4260)</f>
        <v>11</v>
      </c>
      <c r="H4260" s="33">
        <f t="shared" ref="H4260:H4323" si="700">+YEAR(F4260)</f>
        <v>2013</v>
      </c>
      <c r="I4260" s="34">
        <v>3.63</v>
      </c>
      <c r="K4260" s="32">
        <v>37512</v>
      </c>
      <c r="L4260" s="33">
        <f t="shared" ref="L4260:L4323" si="701">+MONTH(K4260)</f>
        <v>9</v>
      </c>
      <c r="M4260" s="33">
        <f t="shared" ref="M4260:M4323" si="702">+YEAR(K4260)</f>
        <v>2002</v>
      </c>
      <c r="N4260" s="34">
        <v>29.83</v>
      </c>
      <c r="P4260" s="32">
        <v>37992</v>
      </c>
      <c r="Q4260" s="33">
        <f t="shared" ref="Q4260:Q4323" si="703">+MONTH(P4260)</f>
        <v>1</v>
      </c>
      <c r="R4260" s="33">
        <f t="shared" si="696"/>
        <v>2004</v>
      </c>
      <c r="S4260" s="34">
        <v>31.2</v>
      </c>
    </row>
    <row r="4261" spans="1:19">
      <c r="A4261" s="32">
        <v>39945</v>
      </c>
      <c r="B4261" s="33">
        <f t="shared" si="697"/>
        <v>5</v>
      </c>
      <c r="C4261" s="33">
        <f t="shared" si="698"/>
        <v>2009</v>
      </c>
      <c r="D4261" s="34">
        <v>0.69299999999999995</v>
      </c>
      <c r="F4261" s="32">
        <v>41599</v>
      </c>
      <c r="G4261" s="33">
        <f t="shared" si="699"/>
        <v>11</v>
      </c>
      <c r="H4261" s="33">
        <f t="shared" si="700"/>
        <v>2013</v>
      </c>
      <c r="I4261" s="34">
        <v>3.68</v>
      </c>
      <c r="K4261" s="32">
        <v>37515</v>
      </c>
      <c r="L4261" s="33">
        <f t="shared" si="701"/>
        <v>9</v>
      </c>
      <c r="M4261" s="33">
        <f t="shared" si="702"/>
        <v>2002</v>
      </c>
      <c r="N4261" s="34">
        <v>29.14</v>
      </c>
      <c r="P4261" s="32">
        <v>37993</v>
      </c>
      <c r="Q4261" s="33">
        <f t="shared" si="703"/>
        <v>1</v>
      </c>
      <c r="R4261" s="33">
        <f t="shared" ref="R4261:R4324" si="704">+YEAR(P4261)</f>
        <v>2004</v>
      </c>
      <c r="S4261" s="34">
        <v>30.99</v>
      </c>
    </row>
    <row r="4262" spans="1:19">
      <c r="A4262" s="32">
        <v>39946</v>
      </c>
      <c r="B4262" s="33">
        <f t="shared" si="697"/>
        <v>5</v>
      </c>
      <c r="C4262" s="33">
        <f t="shared" si="698"/>
        <v>2009</v>
      </c>
      <c r="D4262" s="34">
        <v>0.69299999999999995</v>
      </c>
      <c r="F4262" s="32">
        <v>41600</v>
      </c>
      <c r="G4262" s="33">
        <f t="shared" si="699"/>
        <v>11</v>
      </c>
      <c r="H4262" s="33">
        <f t="shared" si="700"/>
        <v>2013</v>
      </c>
      <c r="I4262" s="34">
        <v>3.78</v>
      </c>
      <c r="K4262" s="32">
        <v>37516</v>
      </c>
      <c r="L4262" s="33">
        <f t="shared" si="701"/>
        <v>9</v>
      </c>
      <c r="M4262" s="33">
        <f t="shared" si="702"/>
        <v>2002</v>
      </c>
      <c r="N4262" s="34">
        <v>29.08</v>
      </c>
      <c r="P4262" s="32">
        <v>37994</v>
      </c>
      <c r="Q4262" s="33">
        <f t="shared" si="703"/>
        <v>1</v>
      </c>
      <c r="R4262" s="33">
        <f t="shared" si="704"/>
        <v>2004</v>
      </c>
      <c r="S4262" s="34">
        <v>31.11</v>
      </c>
    </row>
    <row r="4263" spans="1:19">
      <c r="A4263" s="32">
        <v>39947</v>
      </c>
      <c r="B4263" s="33">
        <f t="shared" si="697"/>
        <v>5</v>
      </c>
      <c r="C4263" s="33">
        <f t="shared" si="698"/>
        <v>2009</v>
      </c>
      <c r="D4263" s="34">
        <v>0.7</v>
      </c>
      <c r="F4263" s="32">
        <v>41603</v>
      </c>
      <c r="G4263" s="33">
        <f t="shared" si="699"/>
        <v>11</v>
      </c>
      <c r="H4263" s="33">
        <f t="shared" si="700"/>
        <v>2013</v>
      </c>
      <c r="I4263" s="34">
        <v>3.85</v>
      </c>
      <c r="K4263" s="32">
        <v>37517</v>
      </c>
      <c r="L4263" s="33">
        <f t="shared" si="701"/>
        <v>9</v>
      </c>
      <c r="M4263" s="33">
        <f t="shared" si="702"/>
        <v>2002</v>
      </c>
      <c r="N4263" s="34">
        <v>29.57</v>
      </c>
      <c r="P4263" s="32">
        <v>37995</v>
      </c>
      <c r="Q4263" s="33">
        <f t="shared" si="703"/>
        <v>1</v>
      </c>
      <c r="R4263" s="33">
        <f t="shared" si="704"/>
        <v>2004</v>
      </c>
      <c r="S4263" s="34">
        <v>31.91</v>
      </c>
    </row>
    <row r="4264" spans="1:19">
      <c r="A4264" s="32">
        <v>39948</v>
      </c>
      <c r="B4264" s="33">
        <f t="shared" si="697"/>
        <v>5</v>
      </c>
      <c r="C4264" s="33">
        <f t="shared" si="698"/>
        <v>2009</v>
      </c>
      <c r="D4264" s="34">
        <v>0.67600000000000005</v>
      </c>
      <c r="F4264" s="32">
        <v>41604</v>
      </c>
      <c r="G4264" s="33">
        <f t="shared" si="699"/>
        <v>11</v>
      </c>
      <c r="H4264" s="33">
        <f t="shared" si="700"/>
        <v>2013</v>
      </c>
      <c r="I4264" s="34">
        <v>3.87</v>
      </c>
      <c r="K4264" s="32">
        <v>37518</v>
      </c>
      <c r="L4264" s="33">
        <f t="shared" si="701"/>
        <v>9</v>
      </c>
      <c r="M4264" s="33">
        <f t="shared" si="702"/>
        <v>2002</v>
      </c>
      <c r="N4264" s="34">
        <v>29.49</v>
      </c>
      <c r="P4264" s="32">
        <v>37998</v>
      </c>
      <c r="Q4264" s="33">
        <f t="shared" si="703"/>
        <v>1</v>
      </c>
      <c r="R4264" s="33">
        <f t="shared" si="704"/>
        <v>2004</v>
      </c>
      <c r="S4264" s="34">
        <v>31.41</v>
      </c>
    </row>
    <row r="4265" spans="1:19">
      <c r="A4265" s="32">
        <v>39951</v>
      </c>
      <c r="B4265" s="33">
        <f t="shared" si="697"/>
        <v>5</v>
      </c>
      <c r="C4265" s="33">
        <f t="shared" si="698"/>
        <v>2009</v>
      </c>
      <c r="D4265" s="34">
        <v>0.70799999999999996</v>
      </c>
      <c r="F4265" s="32">
        <v>41605</v>
      </c>
      <c r="G4265" s="33">
        <f t="shared" si="699"/>
        <v>11</v>
      </c>
      <c r="H4265" s="33">
        <f t="shared" si="700"/>
        <v>2013</v>
      </c>
      <c r="I4265" s="34">
        <v>3.87</v>
      </c>
      <c r="K4265" s="32">
        <v>37519</v>
      </c>
      <c r="L4265" s="33">
        <f t="shared" si="701"/>
        <v>9</v>
      </c>
      <c r="M4265" s="33">
        <f t="shared" si="702"/>
        <v>2002</v>
      </c>
      <c r="N4265" s="34">
        <v>29.65</v>
      </c>
      <c r="P4265" s="32">
        <v>37999</v>
      </c>
      <c r="Q4265" s="33">
        <f t="shared" si="703"/>
        <v>1</v>
      </c>
      <c r="R4265" s="33">
        <f t="shared" si="704"/>
        <v>2004</v>
      </c>
      <c r="S4265" s="34">
        <v>32.549999999999997</v>
      </c>
    </row>
    <row r="4266" spans="1:19">
      <c r="A4266" s="32">
        <v>39952</v>
      </c>
      <c r="B4266" s="33">
        <f t="shared" si="697"/>
        <v>5</v>
      </c>
      <c r="C4266" s="33">
        <f t="shared" si="698"/>
        <v>2009</v>
      </c>
      <c r="D4266" s="34">
        <v>0.70799999999999996</v>
      </c>
      <c r="F4266" s="32">
        <v>41607</v>
      </c>
      <c r="G4266" s="33">
        <f t="shared" si="699"/>
        <v>11</v>
      </c>
      <c r="H4266" s="33">
        <f t="shared" si="700"/>
        <v>2013</v>
      </c>
      <c r="I4266" s="34">
        <v>3.87</v>
      </c>
      <c r="K4266" s="32">
        <v>37522</v>
      </c>
      <c r="L4266" s="33">
        <f t="shared" si="701"/>
        <v>9</v>
      </c>
      <c r="M4266" s="33">
        <f t="shared" si="702"/>
        <v>2002</v>
      </c>
      <c r="N4266" s="34">
        <v>30.85</v>
      </c>
      <c r="P4266" s="32">
        <v>38000</v>
      </c>
      <c r="Q4266" s="33">
        <f t="shared" si="703"/>
        <v>1</v>
      </c>
      <c r="R4266" s="33">
        <f t="shared" si="704"/>
        <v>2004</v>
      </c>
      <c r="S4266" s="34">
        <v>31.84</v>
      </c>
    </row>
    <row r="4267" spans="1:19">
      <c r="A4267" s="32">
        <v>39953</v>
      </c>
      <c r="B4267" s="33">
        <f t="shared" si="697"/>
        <v>5</v>
      </c>
      <c r="C4267" s="33">
        <f t="shared" si="698"/>
        <v>2009</v>
      </c>
      <c r="D4267" s="34">
        <v>0.72799999999999998</v>
      </c>
      <c r="F4267" s="32">
        <v>41610</v>
      </c>
      <c r="G4267" s="33">
        <f t="shared" si="699"/>
        <v>12</v>
      </c>
      <c r="H4267" s="33">
        <f t="shared" si="700"/>
        <v>2013</v>
      </c>
      <c r="I4267" s="34">
        <v>3.85</v>
      </c>
      <c r="K4267" s="32">
        <v>37523</v>
      </c>
      <c r="L4267" s="33">
        <f t="shared" si="701"/>
        <v>9</v>
      </c>
      <c r="M4267" s="33">
        <f t="shared" si="702"/>
        <v>2002</v>
      </c>
      <c r="N4267" s="34">
        <v>30.79</v>
      </c>
      <c r="P4267" s="32">
        <v>38001</v>
      </c>
      <c r="Q4267" s="33">
        <f t="shared" si="703"/>
        <v>1</v>
      </c>
      <c r="R4267" s="33">
        <f t="shared" si="704"/>
        <v>2004</v>
      </c>
      <c r="S4267" s="34">
        <v>31.43</v>
      </c>
    </row>
    <row r="4268" spans="1:19">
      <c r="A4268" s="32">
        <v>39954</v>
      </c>
      <c r="B4268" s="33">
        <f t="shared" si="697"/>
        <v>5</v>
      </c>
      <c r="C4268" s="33">
        <f t="shared" si="698"/>
        <v>2009</v>
      </c>
      <c r="D4268" s="34">
        <v>0.71799999999999997</v>
      </c>
      <c r="F4268" s="32">
        <v>41611</v>
      </c>
      <c r="G4268" s="33">
        <f t="shared" si="699"/>
        <v>12</v>
      </c>
      <c r="H4268" s="33">
        <f t="shared" si="700"/>
        <v>2013</v>
      </c>
      <c r="I4268" s="34">
        <v>3.84</v>
      </c>
      <c r="K4268" s="32">
        <v>37524</v>
      </c>
      <c r="L4268" s="33">
        <f t="shared" si="701"/>
        <v>9</v>
      </c>
      <c r="M4268" s="33">
        <f t="shared" si="702"/>
        <v>2002</v>
      </c>
      <c r="N4268" s="34">
        <v>30.69</v>
      </c>
      <c r="P4268" s="32">
        <v>38002</v>
      </c>
      <c r="Q4268" s="33">
        <f t="shared" si="703"/>
        <v>1</v>
      </c>
      <c r="R4268" s="33">
        <f t="shared" si="704"/>
        <v>2004</v>
      </c>
      <c r="S4268" s="34">
        <v>31.26</v>
      </c>
    </row>
    <row r="4269" spans="1:19">
      <c r="A4269" s="32">
        <v>39955</v>
      </c>
      <c r="B4269" s="33">
        <f t="shared" si="697"/>
        <v>5</v>
      </c>
      <c r="C4269" s="33">
        <f t="shared" si="698"/>
        <v>2009</v>
      </c>
      <c r="D4269" s="34">
        <v>0.72099999999999997</v>
      </c>
      <c r="F4269" s="32">
        <v>41612</v>
      </c>
      <c r="G4269" s="33">
        <f t="shared" si="699"/>
        <v>12</v>
      </c>
      <c r="H4269" s="33">
        <f t="shared" si="700"/>
        <v>2013</v>
      </c>
      <c r="I4269" s="34">
        <v>3.89</v>
      </c>
      <c r="K4269" s="32">
        <v>37525</v>
      </c>
      <c r="L4269" s="33">
        <f t="shared" si="701"/>
        <v>9</v>
      </c>
      <c r="M4269" s="33">
        <f t="shared" si="702"/>
        <v>2002</v>
      </c>
      <c r="N4269" s="34">
        <v>30.31</v>
      </c>
      <c r="P4269" s="32">
        <v>38005</v>
      </c>
      <c r="Q4269" s="33">
        <f t="shared" si="703"/>
        <v>1</v>
      </c>
      <c r="R4269" s="33">
        <f t="shared" si="704"/>
        <v>2004</v>
      </c>
      <c r="S4269" s="34">
        <v>31.67</v>
      </c>
    </row>
    <row r="4270" spans="1:19">
      <c r="A4270" s="32">
        <v>39959</v>
      </c>
      <c r="B4270" s="33">
        <f t="shared" si="697"/>
        <v>5</v>
      </c>
      <c r="C4270" s="33">
        <f t="shared" si="698"/>
        <v>2009</v>
      </c>
      <c r="D4270" s="34">
        <v>0.72399999999999998</v>
      </c>
      <c r="F4270" s="32">
        <v>41613</v>
      </c>
      <c r="G4270" s="33">
        <f t="shared" si="699"/>
        <v>12</v>
      </c>
      <c r="H4270" s="33">
        <f t="shared" si="700"/>
        <v>2013</v>
      </c>
      <c r="I4270" s="34">
        <v>3.97</v>
      </c>
      <c r="K4270" s="32">
        <v>37526</v>
      </c>
      <c r="L4270" s="33">
        <f t="shared" si="701"/>
        <v>9</v>
      </c>
      <c r="M4270" s="33">
        <f t="shared" si="702"/>
        <v>2002</v>
      </c>
      <c r="N4270" s="34">
        <v>30.53</v>
      </c>
      <c r="P4270" s="32">
        <v>38006</v>
      </c>
      <c r="Q4270" s="33">
        <f t="shared" si="703"/>
        <v>1</v>
      </c>
      <c r="R4270" s="33">
        <f t="shared" si="704"/>
        <v>2004</v>
      </c>
      <c r="S4270" s="34">
        <v>32.26</v>
      </c>
    </row>
    <row r="4271" spans="1:19">
      <c r="A4271" s="32">
        <v>39960</v>
      </c>
      <c r="B4271" s="33">
        <f t="shared" si="697"/>
        <v>5</v>
      </c>
      <c r="C4271" s="33">
        <f t="shared" si="698"/>
        <v>2009</v>
      </c>
      <c r="D4271" s="34">
        <v>0.73299999999999998</v>
      </c>
      <c r="F4271" s="32">
        <v>41614</v>
      </c>
      <c r="G4271" s="33">
        <f t="shared" si="699"/>
        <v>12</v>
      </c>
      <c r="H4271" s="33">
        <f t="shared" si="700"/>
        <v>2013</v>
      </c>
      <c r="I4271" s="34">
        <v>4.1500000000000004</v>
      </c>
      <c r="K4271" s="32">
        <v>37529</v>
      </c>
      <c r="L4271" s="33">
        <f t="shared" si="701"/>
        <v>9</v>
      </c>
      <c r="M4271" s="33">
        <f t="shared" si="702"/>
        <v>2002</v>
      </c>
      <c r="N4271" s="34">
        <v>30.59</v>
      </c>
      <c r="P4271" s="32">
        <v>38007</v>
      </c>
      <c r="Q4271" s="33">
        <f t="shared" si="703"/>
        <v>1</v>
      </c>
      <c r="R4271" s="33">
        <f t="shared" si="704"/>
        <v>2004</v>
      </c>
      <c r="S4271" s="34">
        <v>31.95</v>
      </c>
    </row>
    <row r="4272" spans="1:19">
      <c r="A4272" s="32">
        <v>39961</v>
      </c>
      <c r="B4272" s="33">
        <f t="shared" si="697"/>
        <v>5</v>
      </c>
      <c r="C4272" s="33">
        <f t="shared" si="698"/>
        <v>2009</v>
      </c>
      <c r="D4272" s="34">
        <v>0.76300000000000001</v>
      </c>
      <c r="F4272" s="32">
        <v>41617</v>
      </c>
      <c r="G4272" s="33">
        <f t="shared" si="699"/>
        <v>12</v>
      </c>
      <c r="H4272" s="33">
        <f t="shared" si="700"/>
        <v>2013</v>
      </c>
      <c r="I4272" s="34">
        <v>4.24</v>
      </c>
      <c r="K4272" s="32">
        <v>37530</v>
      </c>
      <c r="L4272" s="33">
        <f t="shared" si="701"/>
        <v>10</v>
      </c>
      <c r="M4272" s="33">
        <f t="shared" si="702"/>
        <v>2002</v>
      </c>
      <c r="N4272" s="34">
        <v>30.71</v>
      </c>
      <c r="P4272" s="32">
        <v>38008</v>
      </c>
      <c r="Q4272" s="33">
        <f t="shared" si="703"/>
        <v>1</v>
      </c>
      <c r="R4272" s="33">
        <f t="shared" si="704"/>
        <v>2004</v>
      </c>
      <c r="S4272" s="34">
        <v>31.42</v>
      </c>
    </row>
    <row r="4273" spans="1:19">
      <c r="A4273" s="32">
        <v>39962</v>
      </c>
      <c r="B4273" s="33">
        <f t="shared" si="697"/>
        <v>5</v>
      </c>
      <c r="C4273" s="33">
        <f t="shared" si="698"/>
        <v>2009</v>
      </c>
      <c r="D4273" s="34">
        <v>0.77500000000000002</v>
      </c>
      <c r="F4273" s="32">
        <v>41618</v>
      </c>
      <c r="G4273" s="33">
        <f t="shared" si="699"/>
        <v>12</v>
      </c>
      <c r="H4273" s="33">
        <f t="shared" si="700"/>
        <v>2013</v>
      </c>
      <c r="I4273" s="34">
        <v>4.24</v>
      </c>
      <c r="K4273" s="32">
        <v>37531</v>
      </c>
      <c r="L4273" s="33">
        <f t="shared" si="701"/>
        <v>10</v>
      </c>
      <c r="M4273" s="33">
        <f t="shared" si="702"/>
        <v>2002</v>
      </c>
      <c r="N4273" s="34">
        <v>30.59</v>
      </c>
      <c r="P4273" s="32">
        <v>38009</v>
      </c>
      <c r="Q4273" s="33">
        <f t="shared" si="703"/>
        <v>1</v>
      </c>
      <c r="R4273" s="33">
        <f t="shared" si="704"/>
        <v>2004</v>
      </c>
      <c r="S4273" s="34">
        <v>32.08</v>
      </c>
    </row>
    <row r="4274" spans="1:19">
      <c r="A4274" s="32">
        <v>39965</v>
      </c>
      <c r="B4274" s="33">
        <f t="shared" si="697"/>
        <v>6</v>
      </c>
      <c r="C4274" s="33">
        <f t="shared" si="698"/>
        <v>2009</v>
      </c>
      <c r="D4274" s="34">
        <v>0.82799999999999996</v>
      </c>
      <c r="F4274" s="32">
        <v>41619</v>
      </c>
      <c r="G4274" s="33">
        <f t="shared" si="699"/>
        <v>12</v>
      </c>
      <c r="H4274" s="33">
        <f t="shared" si="700"/>
        <v>2013</v>
      </c>
      <c r="I4274" s="34">
        <v>4.24</v>
      </c>
      <c r="K4274" s="32">
        <v>37532</v>
      </c>
      <c r="L4274" s="33">
        <f t="shared" si="701"/>
        <v>10</v>
      </c>
      <c r="M4274" s="33">
        <f t="shared" si="702"/>
        <v>2002</v>
      </c>
      <c r="N4274" s="34">
        <v>29.73</v>
      </c>
      <c r="P4274" s="32">
        <v>38012</v>
      </c>
      <c r="Q4274" s="33">
        <f t="shared" si="703"/>
        <v>1</v>
      </c>
      <c r="R4274" s="33">
        <f t="shared" si="704"/>
        <v>2004</v>
      </c>
      <c r="S4274" s="34">
        <v>31.15</v>
      </c>
    </row>
    <row r="4275" spans="1:19">
      <c r="A4275" s="32">
        <v>39966</v>
      </c>
      <c r="B4275" s="33">
        <f t="shared" si="697"/>
        <v>6</v>
      </c>
      <c r="C4275" s="33">
        <f t="shared" si="698"/>
        <v>2009</v>
      </c>
      <c r="D4275" s="34">
        <v>0.83499999999999996</v>
      </c>
      <c r="F4275" s="32">
        <v>41620</v>
      </c>
      <c r="G4275" s="33">
        <f t="shared" si="699"/>
        <v>12</v>
      </c>
      <c r="H4275" s="33">
        <f t="shared" si="700"/>
        <v>2013</v>
      </c>
      <c r="I4275" s="34">
        <v>4.4000000000000004</v>
      </c>
      <c r="K4275" s="32">
        <v>37533</v>
      </c>
      <c r="L4275" s="33">
        <f t="shared" si="701"/>
        <v>10</v>
      </c>
      <c r="M4275" s="33">
        <f t="shared" si="702"/>
        <v>2002</v>
      </c>
      <c r="N4275" s="34">
        <v>29.65</v>
      </c>
      <c r="P4275" s="32">
        <v>38013</v>
      </c>
      <c r="Q4275" s="33">
        <f t="shared" si="703"/>
        <v>1</v>
      </c>
      <c r="R4275" s="33">
        <f t="shared" si="704"/>
        <v>2004</v>
      </c>
      <c r="S4275" s="34">
        <v>31.05</v>
      </c>
    </row>
    <row r="4276" spans="1:19">
      <c r="A4276" s="32">
        <v>39967</v>
      </c>
      <c r="B4276" s="33">
        <f t="shared" si="697"/>
        <v>6</v>
      </c>
      <c r="C4276" s="33">
        <f t="shared" si="698"/>
        <v>2009</v>
      </c>
      <c r="D4276" s="34">
        <v>0.82</v>
      </c>
      <c r="F4276" s="32">
        <v>41621</v>
      </c>
      <c r="G4276" s="33">
        <f t="shared" si="699"/>
        <v>12</v>
      </c>
      <c r="H4276" s="33">
        <f t="shared" si="700"/>
        <v>2013</v>
      </c>
      <c r="I4276" s="34">
        <v>4.4400000000000004</v>
      </c>
      <c r="K4276" s="32">
        <v>37536</v>
      </c>
      <c r="L4276" s="33">
        <f t="shared" si="701"/>
        <v>10</v>
      </c>
      <c r="M4276" s="33">
        <f t="shared" si="702"/>
        <v>2002</v>
      </c>
      <c r="N4276" s="34">
        <v>29.65</v>
      </c>
      <c r="P4276" s="32">
        <v>38014</v>
      </c>
      <c r="Q4276" s="33">
        <f t="shared" si="703"/>
        <v>1</v>
      </c>
      <c r="R4276" s="33">
        <f t="shared" si="704"/>
        <v>2004</v>
      </c>
      <c r="S4276" s="34">
        <v>30.77</v>
      </c>
    </row>
    <row r="4277" spans="1:19">
      <c r="A4277" s="32">
        <v>39968</v>
      </c>
      <c r="B4277" s="33">
        <f t="shared" si="697"/>
        <v>6</v>
      </c>
      <c r="C4277" s="33">
        <f t="shared" si="698"/>
        <v>2009</v>
      </c>
      <c r="D4277" s="34">
        <v>0.84899999999999998</v>
      </c>
      <c r="F4277" s="32">
        <v>41624</v>
      </c>
      <c r="G4277" s="33">
        <f t="shared" si="699"/>
        <v>12</v>
      </c>
      <c r="H4277" s="33">
        <f t="shared" si="700"/>
        <v>2013</v>
      </c>
      <c r="I4277" s="34">
        <v>4.21</v>
      </c>
      <c r="K4277" s="32">
        <v>37537</v>
      </c>
      <c r="L4277" s="33">
        <f t="shared" si="701"/>
        <v>10</v>
      </c>
      <c r="M4277" s="33">
        <f t="shared" si="702"/>
        <v>2002</v>
      </c>
      <c r="N4277" s="34">
        <v>29.56</v>
      </c>
      <c r="P4277" s="32">
        <v>38015</v>
      </c>
      <c r="Q4277" s="33">
        <f t="shared" si="703"/>
        <v>1</v>
      </c>
      <c r="R4277" s="33">
        <f t="shared" si="704"/>
        <v>2004</v>
      </c>
      <c r="S4277" s="34">
        <v>29.47</v>
      </c>
    </row>
    <row r="4278" spans="1:19">
      <c r="A4278" s="32">
        <v>39969</v>
      </c>
      <c r="B4278" s="33">
        <f t="shared" si="697"/>
        <v>6</v>
      </c>
      <c r="C4278" s="33">
        <f t="shared" si="698"/>
        <v>2009</v>
      </c>
      <c r="D4278" s="34">
        <v>0.84399999999999997</v>
      </c>
      <c r="F4278" s="32">
        <v>41625</v>
      </c>
      <c r="G4278" s="33">
        <f t="shared" si="699"/>
        <v>12</v>
      </c>
      <c r="H4278" s="33">
        <f t="shared" si="700"/>
        <v>2013</v>
      </c>
      <c r="I4278" s="34">
        <v>4.2</v>
      </c>
      <c r="K4278" s="32">
        <v>37538</v>
      </c>
      <c r="L4278" s="33">
        <f t="shared" si="701"/>
        <v>10</v>
      </c>
      <c r="M4278" s="33">
        <f t="shared" si="702"/>
        <v>2002</v>
      </c>
      <c r="N4278" s="34">
        <v>29.31</v>
      </c>
      <c r="P4278" s="32">
        <v>38016</v>
      </c>
      <c r="Q4278" s="33">
        <f t="shared" si="703"/>
        <v>1</v>
      </c>
      <c r="R4278" s="33">
        <f t="shared" si="704"/>
        <v>2004</v>
      </c>
      <c r="S4278" s="34">
        <v>29.53</v>
      </c>
    </row>
    <row r="4279" spans="1:19">
      <c r="A4279" s="32">
        <v>39972</v>
      </c>
      <c r="B4279" s="33">
        <f t="shared" si="697"/>
        <v>6</v>
      </c>
      <c r="C4279" s="33">
        <f t="shared" si="698"/>
        <v>2009</v>
      </c>
      <c r="D4279" s="34">
        <v>0.84499999999999997</v>
      </c>
      <c r="F4279" s="32">
        <v>41626</v>
      </c>
      <c r="G4279" s="33">
        <f t="shared" si="699"/>
        <v>12</v>
      </c>
      <c r="H4279" s="33">
        <f t="shared" si="700"/>
        <v>2013</v>
      </c>
      <c r="I4279" s="34">
        <v>4.25</v>
      </c>
      <c r="K4279" s="32">
        <v>37539</v>
      </c>
      <c r="L4279" s="33">
        <f t="shared" si="701"/>
        <v>10</v>
      </c>
      <c r="M4279" s="33">
        <f t="shared" si="702"/>
        <v>2002</v>
      </c>
      <c r="N4279" s="34">
        <v>28.96</v>
      </c>
      <c r="P4279" s="32">
        <v>38019</v>
      </c>
      <c r="Q4279" s="33">
        <f t="shared" si="703"/>
        <v>2</v>
      </c>
      <c r="R4279" s="33">
        <f t="shared" si="704"/>
        <v>2004</v>
      </c>
      <c r="S4279" s="34">
        <v>30.3</v>
      </c>
    </row>
    <row r="4280" spans="1:19">
      <c r="A4280" s="32">
        <v>39973</v>
      </c>
      <c r="B4280" s="33">
        <f t="shared" si="697"/>
        <v>6</v>
      </c>
      <c r="C4280" s="33">
        <f t="shared" si="698"/>
        <v>2009</v>
      </c>
      <c r="D4280" s="34">
        <v>0.86299999999999999</v>
      </c>
      <c r="F4280" s="32">
        <v>41627</v>
      </c>
      <c r="G4280" s="33">
        <f t="shared" si="699"/>
        <v>12</v>
      </c>
      <c r="H4280" s="33">
        <f t="shared" si="700"/>
        <v>2013</v>
      </c>
      <c r="I4280" s="34">
        <v>4.25</v>
      </c>
      <c r="K4280" s="32">
        <v>37540</v>
      </c>
      <c r="L4280" s="33">
        <f t="shared" si="701"/>
        <v>10</v>
      </c>
      <c r="M4280" s="33">
        <f t="shared" si="702"/>
        <v>2002</v>
      </c>
      <c r="N4280" s="34">
        <v>29.36</v>
      </c>
      <c r="P4280" s="32">
        <v>38020</v>
      </c>
      <c r="Q4280" s="33">
        <f t="shared" si="703"/>
        <v>2</v>
      </c>
      <c r="R4280" s="33">
        <f t="shared" si="704"/>
        <v>2004</v>
      </c>
      <c r="S4280" s="34">
        <v>30.07</v>
      </c>
    </row>
    <row r="4281" spans="1:19">
      <c r="A4281" s="32">
        <v>39974</v>
      </c>
      <c r="B4281" s="33">
        <f t="shared" si="697"/>
        <v>6</v>
      </c>
      <c r="C4281" s="33">
        <f t="shared" si="698"/>
        <v>2009</v>
      </c>
      <c r="D4281" s="34">
        <v>0.878</v>
      </c>
      <c r="F4281" s="32">
        <v>41628</v>
      </c>
      <c r="G4281" s="33">
        <f t="shared" si="699"/>
        <v>12</v>
      </c>
      <c r="H4281" s="33">
        <f t="shared" si="700"/>
        <v>2013</v>
      </c>
      <c r="I4281" s="34">
        <v>4.3499999999999996</v>
      </c>
      <c r="K4281" s="32">
        <v>37543</v>
      </c>
      <c r="L4281" s="33">
        <f t="shared" si="701"/>
        <v>10</v>
      </c>
      <c r="M4281" s="33">
        <f t="shared" si="702"/>
        <v>2002</v>
      </c>
      <c r="N4281" s="34">
        <v>30.06</v>
      </c>
      <c r="P4281" s="32">
        <v>38021</v>
      </c>
      <c r="Q4281" s="33">
        <f t="shared" si="703"/>
        <v>2</v>
      </c>
      <c r="R4281" s="33">
        <f t="shared" si="704"/>
        <v>2004</v>
      </c>
      <c r="S4281" s="34">
        <v>29.63</v>
      </c>
    </row>
    <row r="4282" spans="1:19">
      <c r="A4282" s="32">
        <v>39975</v>
      </c>
      <c r="B4282" s="33">
        <f t="shared" si="697"/>
        <v>6</v>
      </c>
      <c r="C4282" s="33">
        <f t="shared" si="698"/>
        <v>2009</v>
      </c>
      <c r="D4282" s="34">
        <v>0.88</v>
      </c>
      <c r="F4282" s="32">
        <v>41631</v>
      </c>
      <c r="G4282" s="33">
        <f t="shared" si="699"/>
        <v>12</v>
      </c>
      <c r="H4282" s="33">
        <f t="shared" si="700"/>
        <v>2013</v>
      </c>
      <c r="I4282" s="34">
        <v>4.5199999999999996</v>
      </c>
      <c r="K4282" s="32">
        <v>37544</v>
      </c>
      <c r="L4282" s="33">
        <f t="shared" si="701"/>
        <v>10</v>
      </c>
      <c r="M4282" s="33">
        <f t="shared" si="702"/>
        <v>2002</v>
      </c>
      <c r="N4282" s="34">
        <v>29.73</v>
      </c>
      <c r="P4282" s="32">
        <v>38022</v>
      </c>
      <c r="Q4282" s="33">
        <f t="shared" si="703"/>
        <v>2</v>
      </c>
      <c r="R4282" s="33">
        <f t="shared" si="704"/>
        <v>2004</v>
      </c>
      <c r="S4282" s="34">
        <v>29.02</v>
      </c>
    </row>
    <row r="4283" spans="1:19">
      <c r="A4283" s="32">
        <v>39976</v>
      </c>
      <c r="B4283" s="33">
        <f t="shared" si="697"/>
        <v>6</v>
      </c>
      <c r="C4283" s="33">
        <f t="shared" si="698"/>
        <v>2009</v>
      </c>
      <c r="D4283" s="34">
        <v>0.89500000000000002</v>
      </c>
      <c r="F4283" s="32">
        <v>41632</v>
      </c>
      <c r="G4283" s="33">
        <f t="shared" si="699"/>
        <v>12</v>
      </c>
      <c r="H4283" s="33">
        <f t="shared" si="700"/>
        <v>2013</v>
      </c>
      <c r="I4283" s="34">
        <v>4.5199999999999996</v>
      </c>
      <c r="K4283" s="32">
        <v>37545</v>
      </c>
      <c r="L4283" s="33">
        <f t="shared" si="701"/>
        <v>10</v>
      </c>
      <c r="M4283" s="33">
        <f t="shared" si="702"/>
        <v>2002</v>
      </c>
      <c r="N4283" s="34">
        <v>29.28</v>
      </c>
      <c r="P4283" s="32">
        <v>38023</v>
      </c>
      <c r="Q4283" s="33">
        <f t="shared" si="703"/>
        <v>2</v>
      </c>
      <c r="R4283" s="33">
        <f t="shared" si="704"/>
        <v>2004</v>
      </c>
      <c r="S4283" s="34">
        <v>29.26</v>
      </c>
    </row>
    <row r="4284" spans="1:19">
      <c r="A4284" s="32">
        <v>39979</v>
      </c>
      <c r="B4284" s="33">
        <f t="shared" si="697"/>
        <v>6</v>
      </c>
      <c r="C4284" s="33">
        <f t="shared" si="698"/>
        <v>2009</v>
      </c>
      <c r="D4284" s="34">
        <v>0.874</v>
      </c>
      <c r="F4284" s="32">
        <v>41634</v>
      </c>
      <c r="G4284" s="33">
        <f t="shared" si="699"/>
        <v>12</v>
      </c>
      <c r="H4284" s="33">
        <f t="shared" si="700"/>
        <v>2013</v>
      </c>
      <c r="I4284" s="34">
        <v>4.4000000000000004</v>
      </c>
      <c r="K4284" s="32">
        <v>37546</v>
      </c>
      <c r="L4284" s="33">
        <f t="shared" si="701"/>
        <v>10</v>
      </c>
      <c r="M4284" s="33">
        <f t="shared" si="702"/>
        <v>2002</v>
      </c>
      <c r="N4284" s="34">
        <v>29.61</v>
      </c>
      <c r="P4284" s="32">
        <v>38026</v>
      </c>
      <c r="Q4284" s="33">
        <f t="shared" si="703"/>
        <v>2</v>
      </c>
      <c r="R4284" s="33">
        <f t="shared" si="704"/>
        <v>2004</v>
      </c>
      <c r="S4284" s="34">
        <v>29.1</v>
      </c>
    </row>
    <row r="4285" spans="1:19">
      <c r="A4285" s="32">
        <v>39980</v>
      </c>
      <c r="B4285" s="33">
        <f t="shared" si="697"/>
        <v>6</v>
      </c>
      <c r="C4285" s="33">
        <f t="shared" si="698"/>
        <v>2009</v>
      </c>
      <c r="D4285" s="34">
        <v>0.874</v>
      </c>
      <c r="F4285" s="32">
        <v>41635</v>
      </c>
      <c r="G4285" s="33">
        <f t="shared" si="699"/>
        <v>12</v>
      </c>
      <c r="H4285" s="33">
        <f t="shared" si="700"/>
        <v>2013</v>
      </c>
      <c r="I4285" s="34">
        <v>4.34</v>
      </c>
      <c r="K4285" s="32">
        <v>37547</v>
      </c>
      <c r="L4285" s="33">
        <f t="shared" si="701"/>
        <v>10</v>
      </c>
      <c r="M4285" s="33">
        <f t="shared" si="702"/>
        <v>2002</v>
      </c>
      <c r="N4285" s="34">
        <v>29.56</v>
      </c>
      <c r="P4285" s="32">
        <v>38027</v>
      </c>
      <c r="Q4285" s="33">
        <f t="shared" si="703"/>
        <v>2</v>
      </c>
      <c r="R4285" s="33">
        <f t="shared" si="704"/>
        <v>2004</v>
      </c>
      <c r="S4285" s="34">
        <v>30.06</v>
      </c>
    </row>
    <row r="4286" spans="1:19">
      <c r="A4286" s="32">
        <v>39981</v>
      </c>
      <c r="B4286" s="33">
        <f t="shared" si="697"/>
        <v>6</v>
      </c>
      <c r="C4286" s="33">
        <f t="shared" si="698"/>
        <v>2009</v>
      </c>
      <c r="D4286" s="34">
        <v>0.86699999999999999</v>
      </c>
      <c r="F4286" s="32">
        <v>41638</v>
      </c>
      <c r="G4286" s="33">
        <f t="shared" si="699"/>
        <v>12</v>
      </c>
      <c r="H4286" s="33">
        <f t="shared" si="700"/>
        <v>2013</v>
      </c>
      <c r="I4286" s="34">
        <v>4.41</v>
      </c>
      <c r="K4286" s="32">
        <v>37550</v>
      </c>
      <c r="L4286" s="33">
        <f t="shared" si="701"/>
        <v>10</v>
      </c>
      <c r="M4286" s="33">
        <f t="shared" si="702"/>
        <v>2002</v>
      </c>
      <c r="N4286" s="34">
        <v>28.31</v>
      </c>
      <c r="P4286" s="32">
        <v>38028</v>
      </c>
      <c r="Q4286" s="33">
        <f t="shared" si="703"/>
        <v>2</v>
      </c>
      <c r="R4286" s="33">
        <f t="shared" si="704"/>
        <v>2004</v>
      </c>
      <c r="S4286" s="34">
        <v>30.33</v>
      </c>
    </row>
    <row r="4287" spans="1:19">
      <c r="A4287" s="32">
        <v>39982</v>
      </c>
      <c r="B4287" s="33">
        <f t="shared" si="697"/>
        <v>6</v>
      </c>
      <c r="C4287" s="33">
        <f t="shared" si="698"/>
        <v>2009</v>
      </c>
      <c r="D4287" s="34">
        <v>0.85399999999999998</v>
      </c>
      <c r="F4287" s="32">
        <v>41639</v>
      </c>
      <c r="G4287" s="33">
        <f t="shared" si="699"/>
        <v>12</v>
      </c>
      <c r="H4287" s="33">
        <f t="shared" si="700"/>
        <v>2013</v>
      </c>
      <c r="I4287" s="34">
        <v>4.3099999999999996</v>
      </c>
      <c r="K4287" s="32">
        <v>37551</v>
      </c>
      <c r="L4287" s="33">
        <f t="shared" si="701"/>
        <v>10</v>
      </c>
      <c r="M4287" s="33">
        <f t="shared" si="702"/>
        <v>2002</v>
      </c>
      <c r="N4287" s="34">
        <v>27.93</v>
      </c>
      <c r="P4287" s="32">
        <v>38029</v>
      </c>
      <c r="Q4287" s="33">
        <f t="shared" si="703"/>
        <v>2</v>
      </c>
      <c r="R4287" s="33">
        <f t="shared" si="704"/>
        <v>2004</v>
      </c>
      <c r="S4287" s="34">
        <v>30.17</v>
      </c>
    </row>
    <row r="4288" spans="1:19">
      <c r="A4288" s="32">
        <v>39983</v>
      </c>
      <c r="B4288" s="33">
        <f t="shared" si="697"/>
        <v>6</v>
      </c>
      <c r="C4288" s="33">
        <f t="shared" si="698"/>
        <v>2009</v>
      </c>
      <c r="D4288" s="34">
        <v>0.85399999999999998</v>
      </c>
      <c r="F4288" s="32">
        <v>41641</v>
      </c>
      <c r="G4288" s="33">
        <f t="shared" si="699"/>
        <v>1</v>
      </c>
      <c r="H4288" s="33">
        <f t="shared" si="700"/>
        <v>2014</v>
      </c>
      <c r="I4288" s="34">
        <v>4.32</v>
      </c>
      <c r="K4288" s="32">
        <v>37552</v>
      </c>
      <c r="L4288" s="33">
        <f t="shared" si="701"/>
        <v>10</v>
      </c>
      <c r="M4288" s="33">
        <f t="shared" si="702"/>
        <v>2002</v>
      </c>
      <c r="N4288" s="34">
        <v>28.19</v>
      </c>
      <c r="P4288" s="32">
        <v>38030</v>
      </c>
      <c r="Q4288" s="33">
        <f t="shared" si="703"/>
        <v>2</v>
      </c>
      <c r="R4288" s="33">
        <f t="shared" si="704"/>
        <v>2004</v>
      </c>
      <c r="S4288" s="34">
        <v>30.96</v>
      </c>
    </row>
    <row r="4289" spans="1:19">
      <c r="A4289" s="32">
        <v>39986</v>
      </c>
      <c r="B4289" s="33">
        <f t="shared" si="697"/>
        <v>6</v>
      </c>
      <c r="C4289" s="33">
        <f t="shared" si="698"/>
        <v>2009</v>
      </c>
      <c r="D4289" s="34">
        <v>0.81599999999999995</v>
      </c>
      <c r="F4289" s="32">
        <v>41642</v>
      </c>
      <c r="G4289" s="33">
        <f t="shared" si="699"/>
        <v>1</v>
      </c>
      <c r="H4289" s="33">
        <f t="shared" si="700"/>
        <v>2014</v>
      </c>
      <c r="I4289" s="34">
        <v>4.3899999999999997</v>
      </c>
      <c r="K4289" s="32">
        <v>37553</v>
      </c>
      <c r="L4289" s="33">
        <f t="shared" si="701"/>
        <v>10</v>
      </c>
      <c r="M4289" s="33">
        <f t="shared" si="702"/>
        <v>2002</v>
      </c>
      <c r="N4289" s="34">
        <v>27.87</v>
      </c>
      <c r="P4289" s="32">
        <v>38033</v>
      </c>
      <c r="Q4289" s="33">
        <f t="shared" si="703"/>
        <v>2</v>
      </c>
      <c r="R4289" s="33">
        <f t="shared" si="704"/>
        <v>2004</v>
      </c>
      <c r="S4289" s="34">
        <v>31.08</v>
      </c>
    </row>
    <row r="4290" spans="1:19">
      <c r="A4290" s="32">
        <v>39987</v>
      </c>
      <c r="B4290" s="33">
        <f t="shared" si="697"/>
        <v>6</v>
      </c>
      <c r="C4290" s="33">
        <f t="shared" si="698"/>
        <v>2009</v>
      </c>
      <c r="D4290" s="34">
        <v>0.82399999999999995</v>
      </c>
      <c r="F4290" s="32">
        <v>41645</v>
      </c>
      <c r="G4290" s="33">
        <f t="shared" si="699"/>
        <v>1</v>
      </c>
      <c r="H4290" s="33">
        <f t="shared" si="700"/>
        <v>2014</v>
      </c>
      <c r="I4290" s="34">
        <v>4.5</v>
      </c>
      <c r="K4290" s="32">
        <v>37554</v>
      </c>
      <c r="L4290" s="33">
        <f t="shared" si="701"/>
        <v>10</v>
      </c>
      <c r="M4290" s="33">
        <f t="shared" si="702"/>
        <v>2002</v>
      </c>
      <c r="N4290" s="34">
        <v>27.09</v>
      </c>
      <c r="P4290" s="32">
        <v>38034</v>
      </c>
      <c r="Q4290" s="33">
        <f t="shared" si="703"/>
        <v>2</v>
      </c>
      <c r="R4290" s="33">
        <f t="shared" si="704"/>
        <v>2004</v>
      </c>
      <c r="S4290" s="34">
        <v>31.43</v>
      </c>
    </row>
    <row r="4291" spans="1:19">
      <c r="A4291" s="32">
        <v>39988</v>
      </c>
      <c r="B4291" s="33">
        <f t="shared" si="697"/>
        <v>6</v>
      </c>
      <c r="C4291" s="33">
        <f t="shared" si="698"/>
        <v>2009</v>
      </c>
      <c r="D4291" s="34">
        <v>0.81599999999999995</v>
      </c>
      <c r="F4291" s="32">
        <v>41646</v>
      </c>
      <c r="G4291" s="33">
        <f t="shared" si="699"/>
        <v>1</v>
      </c>
      <c r="H4291" s="33">
        <f t="shared" si="700"/>
        <v>2014</v>
      </c>
      <c r="I4291" s="34">
        <v>4.58</v>
      </c>
      <c r="K4291" s="32">
        <v>37557</v>
      </c>
      <c r="L4291" s="33">
        <f t="shared" si="701"/>
        <v>10</v>
      </c>
      <c r="M4291" s="33">
        <f t="shared" si="702"/>
        <v>2002</v>
      </c>
      <c r="N4291" s="34">
        <v>27.25</v>
      </c>
      <c r="P4291" s="32">
        <v>38035</v>
      </c>
      <c r="Q4291" s="33">
        <f t="shared" si="703"/>
        <v>2</v>
      </c>
      <c r="R4291" s="33">
        <f t="shared" si="704"/>
        <v>2004</v>
      </c>
      <c r="S4291" s="34">
        <v>31.57</v>
      </c>
    </row>
    <row r="4292" spans="1:19">
      <c r="A4292" s="32">
        <v>39989</v>
      </c>
      <c r="B4292" s="33">
        <f t="shared" si="697"/>
        <v>6</v>
      </c>
      <c r="C4292" s="33">
        <f t="shared" si="698"/>
        <v>2009</v>
      </c>
      <c r="D4292" s="34">
        <v>0.82599999999999996</v>
      </c>
      <c r="F4292" s="32">
        <v>41647</v>
      </c>
      <c r="G4292" s="33">
        <f t="shared" si="699"/>
        <v>1</v>
      </c>
      <c r="H4292" s="33">
        <f t="shared" si="700"/>
        <v>2014</v>
      </c>
      <c r="I4292" s="34">
        <v>4.3600000000000003</v>
      </c>
      <c r="K4292" s="32">
        <v>37558</v>
      </c>
      <c r="L4292" s="33">
        <f t="shared" si="701"/>
        <v>10</v>
      </c>
      <c r="M4292" s="33">
        <f t="shared" si="702"/>
        <v>2002</v>
      </c>
      <c r="N4292" s="34">
        <v>26.81</v>
      </c>
      <c r="P4292" s="32">
        <v>38036</v>
      </c>
      <c r="Q4292" s="33">
        <f t="shared" si="703"/>
        <v>2</v>
      </c>
      <c r="R4292" s="33">
        <f t="shared" si="704"/>
        <v>2004</v>
      </c>
      <c r="S4292" s="34">
        <v>31.63</v>
      </c>
    </row>
    <row r="4293" spans="1:19">
      <c r="A4293" s="32">
        <v>39990</v>
      </c>
      <c r="B4293" s="33">
        <f t="shared" si="697"/>
        <v>6</v>
      </c>
      <c r="C4293" s="33">
        <f t="shared" si="698"/>
        <v>2009</v>
      </c>
      <c r="D4293" s="34">
        <v>0.82</v>
      </c>
      <c r="F4293" s="32">
        <v>41648</v>
      </c>
      <c r="G4293" s="33">
        <f t="shared" si="699"/>
        <v>1</v>
      </c>
      <c r="H4293" s="33">
        <f t="shared" si="700"/>
        <v>2014</v>
      </c>
      <c r="I4293" s="34">
        <v>4.1500000000000004</v>
      </c>
      <c r="K4293" s="32">
        <v>37559</v>
      </c>
      <c r="L4293" s="33">
        <f t="shared" si="701"/>
        <v>10</v>
      </c>
      <c r="M4293" s="33">
        <f t="shared" si="702"/>
        <v>2002</v>
      </c>
      <c r="N4293" s="34">
        <v>26.85</v>
      </c>
      <c r="P4293" s="32">
        <v>38037</v>
      </c>
      <c r="Q4293" s="33">
        <f t="shared" si="703"/>
        <v>2</v>
      </c>
      <c r="R4293" s="33">
        <f t="shared" si="704"/>
        <v>2004</v>
      </c>
      <c r="S4293" s="34">
        <v>31.22</v>
      </c>
    </row>
    <row r="4294" spans="1:19">
      <c r="A4294" s="32">
        <v>39993</v>
      </c>
      <c r="B4294" s="33">
        <f t="shared" si="697"/>
        <v>6</v>
      </c>
      <c r="C4294" s="33">
        <f t="shared" si="698"/>
        <v>2009</v>
      </c>
      <c r="D4294" s="34">
        <v>0.83799999999999997</v>
      </c>
      <c r="F4294" s="32">
        <v>41649</v>
      </c>
      <c r="G4294" s="33">
        <f t="shared" si="699"/>
        <v>1</v>
      </c>
      <c r="H4294" s="33">
        <f t="shared" si="700"/>
        <v>2014</v>
      </c>
      <c r="I4294" s="34">
        <v>3.95</v>
      </c>
      <c r="K4294" s="32">
        <v>37560</v>
      </c>
      <c r="L4294" s="33">
        <f t="shared" si="701"/>
        <v>10</v>
      </c>
      <c r="M4294" s="33">
        <f t="shared" si="702"/>
        <v>2002</v>
      </c>
      <c r="N4294" s="34">
        <v>27.18</v>
      </c>
      <c r="P4294" s="32">
        <v>38040</v>
      </c>
      <c r="Q4294" s="33">
        <f t="shared" si="703"/>
        <v>2</v>
      </c>
      <c r="R4294" s="33">
        <f t="shared" si="704"/>
        <v>2004</v>
      </c>
      <c r="S4294" s="34">
        <v>31.89</v>
      </c>
    </row>
    <row r="4295" spans="1:19">
      <c r="A4295" s="32">
        <v>39994</v>
      </c>
      <c r="B4295" s="33">
        <f t="shared" si="697"/>
        <v>6</v>
      </c>
      <c r="C4295" s="33">
        <f t="shared" si="698"/>
        <v>2009</v>
      </c>
      <c r="D4295" s="34">
        <v>0.82199999999999995</v>
      </c>
      <c r="F4295" s="32">
        <v>41652</v>
      </c>
      <c r="G4295" s="33">
        <f t="shared" si="699"/>
        <v>1</v>
      </c>
      <c r="H4295" s="33">
        <f t="shared" si="700"/>
        <v>2014</v>
      </c>
      <c r="I4295" s="34">
        <v>4.1900000000000004</v>
      </c>
      <c r="K4295" s="32">
        <v>37561</v>
      </c>
      <c r="L4295" s="33">
        <f t="shared" si="701"/>
        <v>11</v>
      </c>
      <c r="M4295" s="33">
        <f t="shared" si="702"/>
        <v>2002</v>
      </c>
      <c r="N4295" s="34">
        <v>27.04</v>
      </c>
      <c r="P4295" s="32">
        <v>38041</v>
      </c>
      <c r="Q4295" s="33">
        <f t="shared" si="703"/>
        <v>2</v>
      </c>
      <c r="R4295" s="33">
        <f t="shared" si="704"/>
        <v>2004</v>
      </c>
      <c r="S4295" s="34">
        <v>31.6</v>
      </c>
    </row>
    <row r="4296" spans="1:19">
      <c r="A4296" s="32">
        <v>39995</v>
      </c>
      <c r="B4296" s="33">
        <f t="shared" si="697"/>
        <v>7</v>
      </c>
      <c r="C4296" s="33">
        <f t="shared" si="698"/>
        <v>2009</v>
      </c>
      <c r="D4296" s="34">
        <v>0.81399999999999995</v>
      </c>
      <c r="F4296" s="32">
        <v>41653</v>
      </c>
      <c r="G4296" s="33">
        <f t="shared" si="699"/>
        <v>1</v>
      </c>
      <c r="H4296" s="33">
        <f t="shared" si="700"/>
        <v>2014</v>
      </c>
      <c r="I4296" s="34">
        <v>4.3600000000000003</v>
      </c>
      <c r="K4296" s="32">
        <v>37564</v>
      </c>
      <c r="L4296" s="33">
        <f t="shared" si="701"/>
        <v>11</v>
      </c>
      <c r="M4296" s="33">
        <f t="shared" si="702"/>
        <v>2002</v>
      </c>
      <c r="N4296" s="34">
        <v>26.89</v>
      </c>
      <c r="P4296" s="32">
        <v>38042</v>
      </c>
      <c r="Q4296" s="33">
        <f t="shared" si="703"/>
        <v>2</v>
      </c>
      <c r="R4296" s="33">
        <f t="shared" si="704"/>
        <v>2004</v>
      </c>
      <c r="S4296" s="34">
        <v>32.46</v>
      </c>
    </row>
    <row r="4297" spans="1:19">
      <c r="A4297" s="32">
        <v>39996</v>
      </c>
      <c r="B4297" s="33">
        <f t="shared" si="697"/>
        <v>7</v>
      </c>
      <c r="C4297" s="33">
        <f t="shared" si="698"/>
        <v>2009</v>
      </c>
      <c r="D4297" s="34">
        <v>0.76900000000000002</v>
      </c>
      <c r="F4297" s="32">
        <v>41654</v>
      </c>
      <c r="G4297" s="33">
        <f t="shared" si="699"/>
        <v>1</v>
      </c>
      <c r="H4297" s="33">
        <f t="shared" si="700"/>
        <v>2014</v>
      </c>
      <c r="I4297" s="34">
        <v>4.45</v>
      </c>
      <c r="K4297" s="32">
        <v>37565</v>
      </c>
      <c r="L4297" s="33">
        <f t="shared" si="701"/>
        <v>11</v>
      </c>
      <c r="M4297" s="33">
        <f t="shared" si="702"/>
        <v>2002</v>
      </c>
      <c r="N4297" s="34">
        <v>26.06</v>
      </c>
      <c r="P4297" s="32">
        <v>38043</v>
      </c>
      <c r="Q4297" s="33">
        <f t="shared" si="703"/>
        <v>2</v>
      </c>
      <c r="R4297" s="33">
        <f t="shared" si="704"/>
        <v>2004</v>
      </c>
      <c r="S4297" s="34">
        <v>32.450000000000003</v>
      </c>
    </row>
    <row r="4298" spans="1:19">
      <c r="A4298" s="32">
        <v>40000</v>
      </c>
      <c r="B4298" s="33">
        <f t="shared" si="697"/>
        <v>7</v>
      </c>
      <c r="C4298" s="33">
        <f t="shared" si="698"/>
        <v>2009</v>
      </c>
      <c r="D4298" s="34">
        <v>0.72099999999999997</v>
      </c>
      <c r="F4298" s="32">
        <v>41655</v>
      </c>
      <c r="G4298" s="33">
        <f t="shared" si="699"/>
        <v>1</v>
      </c>
      <c r="H4298" s="33">
        <f t="shared" si="700"/>
        <v>2014</v>
      </c>
      <c r="I4298" s="34">
        <v>4.55</v>
      </c>
      <c r="K4298" s="32">
        <v>37566</v>
      </c>
      <c r="L4298" s="33">
        <f t="shared" si="701"/>
        <v>11</v>
      </c>
      <c r="M4298" s="33">
        <f t="shared" si="702"/>
        <v>2002</v>
      </c>
      <c r="N4298" s="34">
        <v>25.72</v>
      </c>
      <c r="P4298" s="32">
        <v>38044</v>
      </c>
      <c r="Q4298" s="33">
        <f t="shared" si="703"/>
        <v>2</v>
      </c>
      <c r="R4298" s="33">
        <f t="shared" si="704"/>
        <v>2004</v>
      </c>
      <c r="S4298" s="34">
        <v>32.94</v>
      </c>
    </row>
    <row r="4299" spans="1:19">
      <c r="A4299" s="32">
        <v>40001</v>
      </c>
      <c r="B4299" s="33">
        <f t="shared" si="697"/>
        <v>7</v>
      </c>
      <c r="C4299" s="33">
        <f t="shared" si="698"/>
        <v>2009</v>
      </c>
      <c r="D4299" s="34">
        <v>0.69</v>
      </c>
      <c r="F4299" s="32">
        <v>41656</v>
      </c>
      <c r="G4299" s="33">
        <f t="shared" si="699"/>
        <v>1</v>
      </c>
      <c r="H4299" s="33">
        <f t="shared" si="700"/>
        <v>2014</v>
      </c>
      <c r="I4299" s="34">
        <v>4.3899999999999997</v>
      </c>
      <c r="K4299" s="32">
        <v>37567</v>
      </c>
      <c r="L4299" s="33">
        <f t="shared" si="701"/>
        <v>11</v>
      </c>
      <c r="M4299" s="33">
        <f t="shared" si="702"/>
        <v>2002</v>
      </c>
      <c r="N4299" s="34">
        <v>25.36</v>
      </c>
      <c r="P4299" s="32">
        <v>38047</v>
      </c>
      <c r="Q4299" s="33">
        <f t="shared" si="703"/>
        <v>3</v>
      </c>
      <c r="R4299" s="33">
        <f t="shared" si="704"/>
        <v>2004</v>
      </c>
      <c r="S4299" s="34">
        <v>33.340000000000003</v>
      </c>
    </row>
    <row r="4300" spans="1:19">
      <c r="A4300" s="32">
        <v>40002</v>
      </c>
      <c r="B4300" s="33">
        <f t="shared" si="697"/>
        <v>7</v>
      </c>
      <c r="C4300" s="33">
        <f t="shared" si="698"/>
        <v>2009</v>
      </c>
      <c r="D4300" s="34">
        <v>0.65200000000000002</v>
      </c>
      <c r="F4300" s="32">
        <v>41660</v>
      </c>
      <c r="G4300" s="33">
        <f t="shared" si="699"/>
        <v>1</v>
      </c>
      <c r="H4300" s="33">
        <f t="shared" si="700"/>
        <v>2014</v>
      </c>
      <c r="I4300" s="34">
        <v>4.6100000000000003</v>
      </c>
      <c r="K4300" s="32">
        <v>37568</v>
      </c>
      <c r="L4300" s="33">
        <f t="shared" si="701"/>
        <v>11</v>
      </c>
      <c r="M4300" s="33">
        <f t="shared" si="702"/>
        <v>2002</v>
      </c>
      <c r="N4300" s="34">
        <v>25.83</v>
      </c>
      <c r="P4300" s="32">
        <v>38048</v>
      </c>
      <c r="Q4300" s="33">
        <f t="shared" si="703"/>
        <v>3</v>
      </c>
      <c r="R4300" s="33">
        <f t="shared" si="704"/>
        <v>2004</v>
      </c>
      <c r="S4300" s="34">
        <v>34.15</v>
      </c>
    </row>
    <row r="4301" spans="1:19">
      <c r="A4301" s="32">
        <v>40003</v>
      </c>
      <c r="B4301" s="33">
        <f t="shared" si="697"/>
        <v>7</v>
      </c>
      <c r="C4301" s="33">
        <f t="shared" si="698"/>
        <v>2009</v>
      </c>
      <c r="D4301" s="34">
        <v>0.67300000000000004</v>
      </c>
      <c r="F4301" s="32">
        <v>41661</v>
      </c>
      <c r="G4301" s="33">
        <f t="shared" si="699"/>
        <v>1</v>
      </c>
      <c r="H4301" s="33">
        <f t="shared" si="700"/>
        <v>2014</v>
      </c>
      <c r="I4301" s="34">
        <v>4.92</v>
      </c>
      <c r="K4301" s="32">
        <v>37571</v>
      </c>
      <c r="L4301" s="33">
        <f t="shared" si="701"/>
        <v>11</v>
      </c>
      <c r="M4301" s="33">
        <f t="shared" si="702"/>
        <v>2002</v>
      </c>
      <c r="N4301" s="34">
        <v>26.02</v>
      </c>
      <c r="P4301" s="32">
        <v>38049</v>
      </c>
      <c r="Q4301" s="33">
        <f t="shared" si="703"/>
        <v>3</v>
      </c>
      <c r="R4301" s="33">
        <f t="shared" si="704"/>
        <v>2004</v>
      </c>
      <c r="S4301" s="34">
        <v>33.32</v>
      </c>
    </row>
    <row r="4302" spans="1:19">
      <c r="A4302" s="32">
        <v>40004</v>
      </c>
      <c r="B4302" s="33">
        <f t="shared" si="697"/>
        <v>7</v>
      </c>
      <c r="C4302" s="33">
        <f t="shared" si="698"/>
        <v>2009</v>
      </c>
      <c r="D4302" s="34">
        <v>0.68799999999999994</v>
      </c>
      <c r="F4302" s="32">
        <v>41662</v>
      </c>
      <c r="G4302" s="33">
        <f t="shared" si="699"/>
        <v>1</v>
      </c>
      <c r="H4302" s="33">
        <f t="shared" si="700"/>
        <v>2014</v>
      </c>
      <c r="I4302" s="34">
        <v>5.64</v>
      </c>
      <c r="K4302" s="32">
        <v>37572</v>
      </c>
      <c r="L4302" s="33">
        <f t="shared" si="701"/>
        <v>11</v>
      </c>
      <c r="M4302" s="33">
        <f t="shared" si="702"/>
        <v>2002</v>
      </c>
      <c r="N4302" s="34">
        <v>26.19</v>
      </c>
      <c r="P4302" s="32">
        <v>38050</v>
      </c>
      <c r="Q4302" s="33">
        <f t="shared" si="703"/>
        <v>3</v>
      </c>
      <c r="R4302" s="33">
        <f t="shared" si="704"/>
        <v>2004</v>
      </c>
      <c r="S4302" s="34">
        <v>33.450000000000003</v>
      </c>
    </row>
    <row r="4303" spans="1:19">
      <c r="A4303" s="32">
        <v>40007</v>
      </c>
      <c r="B4303" s="33">
        <f t="shared" si="697"/>
        <v>7</v>
      </c>
      <c r="C4303" s="33">
        <f t="shared" si="698"/>
        <v>2009</v>
      </c>
      <c r="D4303" s="34">
        <v>0.69599999999999995</v>
      </c>
      <c r="F4303" s="32">
        <v>41663</v>
      </c>
      <c r="G4303" s="33">
        <f t="shared" si="699"/>
        <v>1</v>
      </c>
      <c r="H4303" s="33">
        <f t="shared" si="700"/>
        <v>2014</v>
      </c>
      <c r="I4303" s="34">
        <v>5.17</v>
      </c>
      <c r="K4303" s="32">
        <v>37573</v>
      </c>
      <c r="L4303" s="33">
        <f t="shared" si="701"/>
        <v>11</v>
      </c>
      <c r="M4303" s="33">
        <f t="shared" si="702"/>
        <v>2002</v>
      </c>
      <c r="N4303" s="34">
        <v>25.28</v>
      </c>
      <c r="P4303" s="32">
        <v>38051</v>
      </c>
      <c r="Q4303" s="33">
        <f t="shared" si="703"/>
        <v>3</v>
      </c>
      <c r="R4303" s="33">
        <f t="shared" si="704"/>
        <v>2004</v>
      </c>
      <c r="S4303" s="34">
        <v>34.4</v>
      </c>
    </row>
    <row r="4304" spans="1:19">
      <c r="A4304" s="32">
        <v>40008</v>
      </c>
      <c r="B4304" s="33">
        <f t="shared" si="697"/>
        <v>7</v>
      </c>
      <c r="C4304" s="33">
        <f t="shared" si="698"/>
        <v>2009</v>
      </c>
      <c r="D4304" s="34">
        <v>0.71599999999999997</v>
      </c>
      <c r="F4304" s="32">
        <v>41666</v>
      </c>
      <c r="G4304" s="33">
        <f t="shared" si="699"/>
        <v>1</v>
      </c>
      <c r="H4304" s="33">
        <f t="shared" si="700"/>
        <v>2014</v>
      </c>
      <c r="I4304" s="34">
        <v>5.66</v>
      </c>
      <c r="K4304" s="32">
        <v>37574</v>
      </c>
      <c r="L4304" s="33">
        <f t="shared" si="701"/>
        <v>11</v>
      </c>
      <c r="M4304" s="33">
        <f t="shared" si="702"/>
        <v>2002</v>
      </c>
      <c r="N4304" s="34">
        <v>25.4</v>
      </c>
      <c r="P4304" s="32">
        <v>38054</v>
      </c>
      <c r="Q4304" s="33">
        <f t="shared" si="703"/>
        <v>3</v>
      </c>
      <c r="R4304" s="33">
        <f t="shared" si="704"/>
        <v>2004</v>
      </c>
      <c r="S4304" s="34">
        <v>34.270000000000003</v>
      </c>
    </row>
    <row r="4305" spans="1:19">
      <c r="A4305" s="32">
        <v>40009</v>
      </c>
      <c r="B4305" s="33">
        <f t="shared" si="697"/>
        <v>7</v>
      </c>
      <c r="C4305" s="33">
        <f t="shared" si="698"/>
        <v>2009</v>
      </c>
      <c r="D4305" s="34">
        <v>0.74</v>
      </c>
      <c r="F4305" s="32">
        <v>41667</v>
      </c>
      <c r="G4305" s="33">
        <f t="shared" si="699"/>
        <v>1</v>
      </c>
      <c r="H4305" s="33">
        <f t="shared" si="700"/>
        <v>2014</v>
      </c>
      <c r="I4305" s="34">
        <v>5.25</v>
      </c>
      <c r="K4305" s="32">
        <v>37575</v>
      </c>
      <c r="L4305" s="33">
        <f t="shared" si="701"/>
        <v>11</v>
      </c>
      <c r="M4305" s="33">
        <f t="shared" si="702"/>
        <v>2002</v>
      </c>
      <c r="N4305" s="34">
        <v>25.5</v>
      </c>
      <c r="P4305" s="32">
        <v>38055</v>
      </c>
      <c r="Q4305" s="33">
        <f t="shared" si="703"/>
        <v>3</v>
      </c>
      <c r="R4305" s="33">
        <f t="shared" si="704"/>
        <v>2004</v>
      </c>
      <c r="S4305" s="34">
        <v>33.72</v>
      </c>
    </row>
    <row r="4306" spans="1:19">
      <c r="A4306" s="32">
        <v>40010</v>
      </c>
      <c r="B4306" s="33">
        <f t="shared" si="697"/>
        <v>7</v>
      </c>
      <c r="C4306" s="33">
        <f t="shared" si="698"/>
        <v>2009</v>
      </c>
      <c r="D4306" s="34">
        <v>0.73699999999999999</v>
      </c>
      <c r="F4306" s="32">
        <v>41668</v>
      </c>
      <c r="G4306" s="33">
        <f t="shared" si="699"/>
        <v>1</v>
      </c>
      <c r="H4306" s="33">
        <f t="shared" si="700"/>
        <v>2014</v>
      </c>
      <c r="I4306" s="34">
        <v>5.23</v>
      </c>
      <c r="K4306" s="32">
        <v>37578</v>
      </c>
      <c r="L4306" s="33">
        <f t="shared" si="701"/>
        <v>11</v>
      </c>
      <c r="M4306" s="33">
        <f t="shared" si="702"/>
        <v>2002</v>
      </c>
      <c r="N4306" s="34">
        <v>26.71</v>
      </c>
      <c r="P4306" s="32">
        <v>38056</v>
      </c>
      <c r="Q4306" s="33">
        <f t="shared" si="703"/>
        <v>3</v>
      </c>
      <c r="R4306" s="33">
        <f t="shared" si="704"/>
        <v>2004</v>
      </c>
      <c r="S4306" s="34">
        <v>32.83</v>
      </c>
    </row>
    <row r="4307" spans="1:19">
      <c r="A4307" s="32">
        <v>40011</v>
      </c>
      <c r="B4307" s="33">
        <f t="shared" si="697"/>
        <v>7</v>
      </c>
      <c r="C4307" s="33">
        <f t="shared" si="698"/>
        <v>2009</v>
      </c>
      <c r="D4307" s="34">
        <v>0.76</v>
      </c>
      <c r="F4307" s="32">
        <v>41669</v>
      </c>
      <c r="G4307" s="33">
        <f t="shared" si="699"/>
        <v>1</v>
      </c>
      <c r="H4307" s="33">
        <f t="shared" si="700"/>
        <v>2014</v>
      </c>
      <c r="I4307" s="34">
        <v>5.27</v>
      </c>
      <c r="K4307" s="32">
        <v>37579</v>
      </c>
      <c r="L4307" s="33">
        <f t="shared" si="701"/>
        <v>11</v>
      </c>
      <c r="M4307" s="33">
        <f t="shared" si="702"/>
        <v>2002</v>
      </c>
      <c r="N4307" s="34">
        <v>26.41</v>
      </c>
      <c r="P4307" s="32">
        <v>38057</v>
      </c>
      <c r="Q4307" s="33">
        <f t="shared" si="703"/>
        <v>3</v>
      </c>
      <c r="R4307" s="33">
        <f t="shared" si="704"/>
        <v>2004</v>
      </c>
      <c r="S4307" s="34">
        <v>33.22</v>
      </c>
    </row>
    <row r="4308" spans="1:19">
      <c r="A4308" s="32">
        <v>40014</v>
      </c>
      <c r="B4308" s="33">
        <f t="shared" si="697"/>
        <v>7</v>
      </c>
      <c r="C4308" s="33">
        <f t="shared" si="698"/>
        <v>2009</v>
      </c>
      <c r="D4308" s="34">
        <v>0.76600000000000001</v>
      </c>
      <c r="F4308" s="32">
        <v>41670</v>
      </c>
      <c r="G4308" s="33">
        <f t="shared" si="699"/>
        <v>1</v>
      </c>
      <c r="H4308" s="33">
        <f t="shared" si="700"/>
        <v>2014</v>
      </c>
      <c r="I4308" s="34">
        <v>5.04</v>
      </c>
      <c r="K4308" s="32">
        <v>37580</v>
      </c>
      <c r="L4308" s="33">
        <f t="shared" si="701"/>
        <v>11</v>
      </c>
      <c r="M4308" s="33">
        <f t="shared" si="702"/>
        <v>2002</v>
      </c>
      <c r="N4308" s="34">
        <v>27</v>
      </c>
      <c r="P4308" s="32">
        <v>38058</v>
      </c>
      <c r="Q4308" s="33">
        <f t="shared" si="703"/>
        <v>3</v>
      </c>
      <c r="R4308" s="33">
        <f t="shared" si="704"/>
        <v>2004</v>
      </c>
      <c r="S4308" s="34">
        <v>32.76</v>
      </c>
    </row>
    <row r="4309" spans="1:19">
      <c r="A4309" s="32">
        <v>40015</v>
      </c>
      <c r="B4309" s="33">
        <f t="shared" si="697"/>
        <v>7</v>
      </c>
      <c r="C4309" s="33">
        <f t="shared" si="698"/>
        <v>2009</v>
      </c>
      <c r="D4309" s="34">
        <v>0.77</v>
      </c>
      <c r="F4309" s="32">
        <v>41673</v>
      </c>
      <c r="G4309" s="33">
        <f t="shared" si="699"/>
        <v>2</v>
      </c>
      <c r="H4309" s="33">
        <f t="shared" si="700"/>
        <v>2014</v>
      </c>
      <c r="I4309" s="34">
        <v>5.04</v>
      </c>
      <c r="K4309" s="32">
        <v>37581</v>
      </c>
      <c r="L4309" s="33">
        <f t="shared" si="701"/>
        <v>11</v>
      </c>
      <c r="M4309" s="33">
        <f t="shared" si="702"/>
        <v>2002</v>
      </c>
      <c r="N4309" s="34">
        <v>27.07</v>
      </c>
      <c r="P4309" s="32">
        <v>38061</v>
      </c>
      <c r="Q4309" s="33">
        <f t="shared" si="703"/>
        <v>3</v>
      </c>
      <c r="R4309" s="33">
        <f t="shared" si="704"/>
        <v>2004</v>
      </c>
      <c r="S4309" s="34">
        <v>34.39</v>
      </c>
    </row>
    <row r="4310" spans="1:19">
      <c r="A4310" s="32">
        <v>40016</v>
      </c>
      <c r="B4310" s="33">
        <f t="shared" si="697"/>
        <v>7</v>
      </c>
      <c r="C4310" s="33">
        <f t="shared" si="698"/>
        <v>2009</v>
      </c>
      <c r="D4310" s="34">
        <v>0.76300000000000001</v>
      </c>
      <c r="F4310" s="32">
        <v>41674</v>
      </c>
      <c r="G4310" s="33">
        <f t="shared" si="699"/>
        <v>2</v>
      </c>
      <c r="H4310" s="33">
        <f t="shared" si="700"/>
        <v>2014</v>
      </c>
      <c r="I4310" s="34">
        <v>5.78</v>
      </c>
      <c r="K4310" s="32">
        <v>37582</v>
      </c>
      <c r="L4310" s="33">
        <f t="shared" si="701"/>
        <v>11</v>
      </c>
      <c r="M4310" s="33">
        <f t="shared" si="702"/>
        <v>2002</v>
      </c>
      <c r="N4310" s="34">
        <v>27.73</v>
      </c>
      <c r="P4310" s="32">
        <v>38062</v>
      </c>
      <c r="Q4310" s="33">
        <f t="shared" si="703"/>
        <v>3</v>
      </c>
      <c r="R4310" s="33">
        <f t="shared" si="704"/>
        <v>2004</v>
      </c>
      <c r="S4310" s="34">
        <v>34.72</v>
      </c>
    </row>
    <row r="4311" spans="1:19">
      <c r="A4311" s="32">
        <v>40017</v>
      </c>
      <c r="B4311" s="33">
        <f t="shared" si="697"/>
        <v>7</v>
      </c>
      <c r="C4311" s="33">
        <f t="shared" si="698"/>
        <v>2009</v>
      </c>
      <c r="D4311" s="34">
        <v>0.79</v>
      </c>
      <c r="F4311" s="32">
        <v>41675</v>
      </c>
      <c r="G4311" s="33">
        <f t="shared" si="699"/>
        <v>2</v>
      </c>
      <c r="H4311" s="33">
        <f t="shared" si="700"/>
        <v>2014</v>
      </c>
      <c r="I4311" s="34">
        <v>8.1199999999999992</v>
      </c>
      <c r="K4311" s="32">
        <v>37585</v>
      </c>
      <c r="L4311" s="33">
        <f t="shared" si="701"/>
        <v>11</v>
      </c>
      <c r="M4311" s="33">
        <f t="shared" si="702"/>
        <v>2002</v>
      </c>
      <c r="N4311" s="34">
        <v>27.01</v>
      </c>
      <c r="P4311" s="32">
        <v>38063</v>
      </c>
      <c r="Q4311" s="33">
        <f t="shared" si="703"/>
        <v>3</v>
      </c>
      <c r="R4311" s="33">
        <f t="shared" si="704"/>
        <v>2004</v>
      </c>
      <c r="S4311" s="34">
        <v>34.950000000000003</v>
      </c>
    </row>
    <row r="4312" spans="1:19">
      <c r="A4312" s="32">
        <v>40018</v>
      </c>
      <c r="B4312" s="33">
        <f t="shared" si="697"/>
        <v>7</v>
      </c>
      <c r="C4312" s="33">
        <f t="shared" si="698"/>
        <v>2009</v>
      </c>
      <c r="D4312" s="34">
        <v>0.81</v>
      </c>
      <c r="F4312" s="32">
        <v>41676</v>
      </c>
      <c r="G4312" s="33">
        <f t="shared" si="699"/>
        <v>2</v>
      </c>
      <c r="H4312" s="33">
        <f t="shared" si="700"/>
        <v>2014</v>
      </c>
      <c r="I4312" s="34">
        <v>6.9</v>
      </c>
      <c r="K4312" s="32">
        <v>37586</v>
      </c>
      <c r="L4312" s="33">
        <f t="shared" si="701"/>
        <v>11</v>
      </c>
      <c r="M4312" s="33">
        <f t="shared" si="702"/>
        <v>2002</v>
      </c>
      <c r="N4312" s="34">
        <v>26.6</v>
      </c>
      <c r="P4312" s="32">
        <v>38064</v>
      </c>
      <c r="Q4312" s="33">
        <f t="shared" si="703"/>
        <v>3</v>
      </c>
      <c r="R4312" s="33">
        <f t="shared" si="704"/>
        <v>2004</v>
      </c>
      <c r="S4312" s="34">
        <v>34.43</v>
      </c>
    </row>
    <row r="4313" spans="1:19">
      <c r="A4313" s="32">
        <v>40021</v>
      </c>
      <c r="B4313" s="33">
        <f t="shared" si="697"/>
        <v>7</v>
      </c>
      <c r="C4313" s="33">
        <f t="shared" si="698"/>
        <v>2009</v>
      </c>
      <c r="D4313" s="34">
        <v>0.80900000000000005</v>
      </c>
      <c r="F4313" s="32">
        <v>41677</v>
      </c>
      <c r="G4313" s="33">
        <f t="shared" si="699"/>
        <v>2</v>
      </c>
      <c r="H4313" s="33">
        <f t="shared" si="700"/>
        <v>2014</v>
      </c>
      <c r="I4313" s="34">
        <v>5.92</v>
      </c>
      <c r="K4313" s="32">
        <v>37587</v>
      </c>
      <c r="L4313" s="33">
        <f t="shared" si="701"/>
        <v>11</v>
      </c>
      <c r="M4313" s="33">
        <f t="shared" si="702"/>
        <v>2002</v>
      </c>
      <c r="N4313" s="34">
        <v>26.87</v>
      </c>
      <c r="P4313" s="32">
        <v>38065</v>
      </c>
      <c r="Q4313" s="33">
        <f t="shared" si="703"/>
        <v>3</v>
      </c>
      <c r="R4313" s="33">
        <f t="shared" si="704"/>
        <v>2004</v>
      </c>
      <c r="S4313" s="34">
        <v>34.33</v>
      </c>
    </row>
    <row r="4314" spans="1:19">
      <c r="A4314" s="32">
        <v>40022</v>
      </c>
      <c r="B4314" s="33">
        <f t="shared" si="697"/>
        <v>7</v>
      </c>
      <c r="C4314" s="33">
        <f t="shared" si="698"/>
        <v>2009</v>
      </c>
      <c r="D4314" s="34">
        <v>0.79500000000000004</v>
      </c>
      <c r="F4314" s="32">
        <v>41680</v>
      </c>
      <c r="G4314" s="33">
        <f t="shared" si="699"/>
        <v>2</v>
      </c>
      <c r="H4314" s="33">
        <f t="shared" si="700"/>
        <v>2014</v>
      </c>
      <c r="I4314" s="34">
        <v>8.15</v>
      </c>
      <c r="K4314" s="32">
        <v>37592</v>
      </c>
      <c r="L4314" s="33">
        <f t="shared" si="701"/>
        <v>12</v>
      </c>
      <c r="M4314" s="33">
        <f t="shared" si="702"/>
        <v>2002</v>
      </c>
      <c r="N4314" s="34">
        <v>27.27</v>
      </c>
      <c r="P4314" s="32">
        <v>38068</v>
      </c>
      <c r="Q4314" s="33">
        <f t="shared" si="703"/>
        <v>3</v>
      </c>
      <c r="R4314" s="33">
        <f t="shared" si="704"/>
        <v>2004</v>
      </c>
      <c r="S4314" s="34">
        <v>33.57</v>
      </c>
    </row>
    <row r="4315" spans="1:19">
      <c r="A4315" s="32">
        <v>40023</v>
      </c>
      <c r="B4315" s="33">
        <f t="shared" si="697"/>
        <v>7</v>
      </c>
      <c r="C4315" s="33">
        <f t="shared" si="698"/>
        <v>2009</v>
      </c>
      <c r="D4315" s="34">
        <v>0.75800000000000001</v>
      </c>
      <c r="F4315" s="32">
        <v>41681</v>
      </c>
      <c r="G4315" s="33">
        <f t="shared" si="699"/>
        <v>2</v>
      </c>
      <c r="H4315" s="33">
        <f t="shared" si="700"/>
        <v>2014</v>
      </c>
      <c r="I4315" s="34">
        <v>7.75</v>
      </c>
      <c r="K4315" s="32">
        <v>37593</v>
      </c>
      <c r="L4315" s="33">
        <f t="shared" si="701"/>
        <v>12</v>
      </c>
      <c r="M4315" s="33">
        <f t="shared" si="702"/>
        <v>2002</v>
      </c>
      <c r="N4315" s="34">
        <v>27.34</v>
      </c>
      <c r="P4315" s="32">
        <v>38069</v>
      </c>
      <c r="Q4315" s="33">
        <f t="shared" si="703"/>
        <v>3</v>
      </c>
      <c r="R4315" s="33">
        <f t="shared" si="704"/>
        <v>2004</v>
      </c>
      <c r="S4315" s="34">
        <v>34.4</v>
      </c>
    </row>
    <row r="4316" spans="1:19">
      <c r="A4316" s="32">
        <v>40024</v>
      </c>
      <c r="B4316" s="33">
        <f t="shared" si="697"/>
        <v>7</v>
      </c>
      <c r="C4316" s="33">
        <f t="shared" si="698"/>
        <v>2009</v>
      </c>
      <c r="D4316" s="34">
        <v>0.80400000000000005</v>
      </c>
      <c r="F4316" s="32">
        <v>41682</v>
      </c>
      <c r="G4316" s="33">
        <f t="shared" si="699"/>
        <v>2</v>
      </c>
      <c r="H4316" s="33">
        <f t="shared" si="700"/>
        <v>2014</v>
      </c>
      <c r="I4316" s="34">
        <v>5.96</v>
      </c>
      <c r="K4316" s="32">
        <v>37594</v>
      </c>
      <c r="L4316" s="33">
        <f t="shared" si="701"/>
        <v>12</v>
      </c>
      <c r="M4316" s="33">
        <f t="shared" si="702"/>
        <v>2002</v>
      </c>
      <c r="N4316" s="34">
        <v>26.8</v>
      </c>
      <c r="P4316" s="32">
        <v>38070</v>
      </c>
      <c r="Q4316" s="33">
        <f t="shared" si="703"/>
        <v>3</v>
      </c>
      <c r="R4316" s="33">
        <f t="shared" si="704"/>
        <v>2004</v>
      </c>
      <c r="S4316" s="34">
        <v>34.14</v>
      </c>
    </row>
    <row r="4317" spans="1:19">
      <c r="A4317" s="32">
        <v>40025</v>
      </c>
      <c r="B4317" s="33">
        <f t="shared" si="697"/>
        <v>7</v>
      </c>
      <c r="C4317" s="33">
        <f t="shared" si="698"/>
        <v>2009</v>
      </c>
      <c r="D4317" s="34">
        <v>0.81499999999999995</v>
      </c>
      <c r="F4317" s="32">
        <v>41683</v>
      </c>
      <c r="G4317" s="33">
        <f t="shared" si="699"/>
        <v>2</v>
      </c>
      <c r="H4317" s="33">
        <f t="shared" si="700"/>
        <v>2014</v>
      </c>
      <c r="I4317" s="34">
        <v>5.34</v>
      </c>
      <c r="K4317" s="32">
        <v>37595</v>
      </c>
      <c r="L4317" s="33">
        <f t="shared" si="701"/>
        <v>12</v>
      </c>
      <c r="M4317" s="33">
        <f t="shared" si="702"/>
        <v>2002</v>
      </c>
      <c r="N4317" s="34">
        <v>27.27</v>
      </c>
      <c r="P4317" s="32">
        <v>38071</v>
      </c>
      <c r="Q4317" s="33">
        <f t="shared" si="703"/>
        <v>3</v>
      </c>
      <c r="R4317" s="33">
        <f t="shared" si="704"/>
        <v>2004</v>
      </c>
      <c r="S4317" s="34">
        <v>33.32</v>
      </c>
    </row>
    <row r="4318" spans="1:19">
      <c r="A4318" s="32">
        <v>40028</v>
      </c>
      <c r="B4318" s="33">
        <f t="shared" si="697"/>
        <v>8</v>
      </c>
      <c r="C4318" s="33">
        <f t="shared" si="698"/>
        <v>2009</v>
      </c>
      <c r="D4318" s="34">
        <v>0.86</v>
      </c>
      <c r="F4318" s="32">
        <v>41684</v>
      </c>
      <c r="G4318" s="33">
        <f t="shared" si="699"/>
        <v>2</v>
      </c>
      <c r="H4318" s="33">
        <f t="shared" si="700"/>
        <v>2014</v>
      </c>
      <c r="I4318" s="34">
        <v>5.54</v>
      </c>
      <c r="K4318" s="32">
        <v>37596</v>
      </c>
      <c r="L4318" s="33">
        <f t="shared" si="701"/>
        <v>12</v>
      </c>
      <c r="M4318" s="33">
        <f t="shared" si="702"/>
        <v>2002</v>
      </c>
      <c r="N4318" s="34">
        <v>27.03</v>
      </c>
      <c r="P4318" s="32">
        <v>38072</v>
      </c>
      <c r="Q4318" s="33">
        <f t="shared" si="703"/>
        <v>3</v>
      </c>
      <c r="R4318" s="33">
        <f t="shared" si="704"/>
        <v>2004</v>
      </c>
      <c r="S4318" s="34">
        <v>32.51</v>
      </c>
    </row>
    <row r="4319" spans="1:19">
      <c r="A4319" s="32">
        <v>40029</v>
      </c>
      <c r="B4319" s="33">
        <f t="shared" si="697"/>
        <v>8</v>
      </c>
      <c r="C4319" s="33">
        <f t="shared" si="698"/>
        <v>2009</v>
      </c>
      <c r="D4319" s="34">
        <v>0.85899999999999999</v>
      </c>
      <c r="F4319" s="32">
        <v>41688</v>
      </c>
      <c r="G4319" s="33">
        <f t="shared" si="699"/>
        <v>2</v>
      </c>
      <c r="H4319" s="33">
        <f t="shared" si="700"/>
        <v>2014</v>
      </c>
      <c r="I4319" s="34">
        <v>5.8</v>
      </c>
      <c r="K4319" s="32">
        <v>37599</v>
      </c>
      <c r="L4319" s="33">
        <f t="shared" si="701"/>
        <v>12</v>
      </c>
      <c r="M4319" s="33">
        <f t="shared" si="702"/>
        <v>2002</v>
      </c>
      <c r="N4319" s="34">
        <v>27.29</v>
      </c>
      <c r="P4319" s="32">
        <v>38075</v>
      </c>
      <c r="Q4319" s="33">
        <f t="shared" si="703"/>
        <v>3</v>
      </c>
      <c r="R4319" s="33">
        <f t="shared" si="704"/>
        <v>2004</v>
      </c>
      <c r="S4319" s="34">
        <v>32.04</v>
      </c>
    </row>
    <row r="4320" spans="1:19">
      <c r="A4320" s="32">
        <v>40030</v>
      </c>
      <c r="B4320" s="33">
        <f t="shared" si="697"/>
        <v>8</v>
      </c>
      <c r="C4320" s="33">
        <f t="shared" si="698"/>
        <v>2009</v>
      </c>
      <c r="D4320" s="34">
        <v>0.86399999999999999</v>
      </c>
      <c r="F4320" s="32">
        <v>41689</v>
      </c>
      <c r="G4320" s="33">
        <f t="shared" si="699"/>
        <v>2</v>
      </c>
      <c r="H4320" s="33">
        <f t="shared" si="700"/>
        <v>2014</v>
      </c>
      <c r="I4320" s="34">
        <v>6</v>
      </c>
      <c r="K4320" s="32">
        <v>37600</v>
      </c>
      <c r="L4320" s="33">
        <f t="shared" si="701"/>
        <v>12</v>
      </c>
      <c r="M4320" s="33">
        <f t="shared" si="702"/>
        <v>2002</v>
      </c>
      <c r="N4320" s="34">
        <v>27.73</v>
      </c>
      <c r="P4320" s="32">
        <v>38076</v>
      </c>
      <c r="Q4320" s="33">
        <f t="shared" si="703"/>
        <v>3</v>
      </c>
      <c r="R4320" s="33">
        <f t="shared" si="704"/>
        <v>2004</v>
      </c>
      <c r="S4320" s="34">
        <v>33.04</v>
      </c>
    </row>
    <row r="4321" spans="1:19">
      <c r="A4321" s="32">
        <v>40031</v>
      </c>
      <c r="B4321" s="33">
        <f t="shared" si="697"/>
        <v>8</v>
      </c>
      <c r="C4321" s="33">
        <f t="shared" si="698"/>
        <v>2009</v>
      </c>
      <c r="D4321" s="34">
        <v>0.878</v>
      </c>
      <c r="F4321" s="32">
        <v>41690</v>
      </c>
      <c r="G4321" s="33">
        <f t="shared" si="699"/>
        <v>2</v>
      </c>
      <c r="H4321" s="33">
        <f t="shared" si="700"/>
        <v>2014</v>
      </c>
      <c r="I4321" s="34">
        <v>5.96</v>
      </c>
      <c r="K4321" s="32">
        <v>37601</v>
      </c>
      <c r="L4321" s="33">
        <f t="shared" si="701"/>
        <v>12</v>
      </c>
      <c r="M4321" s="33">
        <f t="shared" si="702"/>
        <v>2002</v>
      </c>
      <c r="N4321" s="34">
        <v>27.49</v>
      </c>
      <c r="P4321" s="32">
        <v>38077</v>
      </c>
      <c r="Q4321" s="33">
        <f t="shared" si="703"/>
        <v>3</v>
      </c>
      <c r="R4321" s="33">
        <f t="shared" si="704"/>
        <v>2004</v>
      </c>
      <c r="S4321" s="34">
        <v>32.29</v>
      </c>
    </row>
    <row r="4322" spans="1:19">
      <c r="A4322" s="32">
        <v>40032</v>
      </c>
      <c r="B4322" s="33">
        <f t="shared" si="697"/>
        <v>8</v>
      </c>
      <c r="C4322" s="33">
        <f t="shared" si="698"/>
        <v>2009</v>
      </c>
      <c r="D4322" s="34">
        <v>0.88100000000000001</v>
      </c>
      <c r="F4322" s="32">
        <v>41691</v>
      </c>
      <c r="G4322" s="33">
        <f t="shared" si="699"/>
        <v>2</v>
      </c>
      <c r="H4322" s="33">
        <f t="shared" si="700"/>
        <v>2014</v>
      </c>
      <c r="I4322" s="34">
        <v>6.24</v>
      </c>
      <c r="K4322" s="32">
        <v>37602</v>
      </c>
      <c r="L4322" s="33">
        <f t="shared" si="701"/>
        <v>12</v>
      </c>
      <c r="M4322" s="33">
        <f t="shared" si="702"/>
        <v>2002</v>
      </c>
      <c r="N4322" s="34">
        <v>28.2</v>
      </c>
      <c r="P4322" s="32">
        <v>38078</v>
      </c>
      <c r="Q4322" s="33">
        <f t="shared" si="703"/>
        <v>4</v>
      </c>
      <c r="R4322" s="33">
        <f t="shared" si="704"/>
        <v>2004</v>
      </c>
      <c r="S4322" s="34">
        <v>32.590000000000003</v>
      </c>
    </row>
    <row r="4323" spans="1:19">
      <c r="A4323" s="32">
        <v>40035</v>
      </c>
      <c r="B4323" s="33">
        <f t="shared" si="697"/>
        <v>8</v>
      </c>
      <c r="C4323" s="33">
        <f t="shared" si="698"/>
        <v>2009</v>
      </c>
      <c r="D4323" s="34">
        <v>0.88900000000000001</v>
      </c>
      <c r="F4323" s="32">
        <v>41694</v>
      </c>
      <c r="G4323" s="33">
        <f t="shared" si="699"/>
        <v>2</v>
      </c>
      <c r="H4323" s="33">
        <f t="shared" si="700"/>
        <v>2014</v>
      </c>
      <c r="I4323" s="34">
        <v>6.08</v>
      </c>
      <c r="K4323" s="32">
        <v>37603</v>
      </c>
      <c r="L4323" s="33">
        <f t="shared" si="701"/>
        <v>12</v>
      </c>
      <c r="M4323" s="33">
        <f t="shared" si="702"/>
        <v>2002</v>
      </c>
      <c r="N4323" s="34">
        <v>28.39</v>
      </c>
      <c r="P4323" s="32">
        <v>38079</v>
      </c>
      <c r="Q4323" s="33">
        <f t="shared" si="703"/>
        <v>4</v>
      </c>
      <c r="R4323" s="33">
        <f t="shared" si="704"/>
        <v>2004</v>
      </c>
      <c r="S4323" s="34">
        <v>31.19</v>
      </c>
    </row>
    <row r="4324" spans="1:19">
      <c r="A4324" s="32">
        <v>40036</v>
      </c>
      <c r="B4324" s="33">
        <f t="shared" ref="B4324:B4387" si="705">+MONTH(A4324)</f>
        <v>8</v>
      </c>
      <c r="C4324" s="33">
        <f t="shared" ref="C4324:C4387" si="706">+YEAR(A4324)</f>
        <v>2009</v>
      </c>
      <c r="D4324" s="34">
        <v>0.878</v>
      </c>
      <c r="F4324" s="32">
        <v>41695</v>
      </c>
      <c r="G4324" s="33">
        <f t="shared" ref="G4324:G4387" si="707">+MONTH(F4324)</f>
        <v>2</v>
      </c>
      <c r="H4324" s="33">
        <f t="shared" ref="H4324:H4387" si="708">+YEAR(F4324)</f>
        <v>2014</v>
      </c>
      <c r="I4324" s="34">
        <v>5.21</v>
      </c>
      <c r="K4324" s="32">
        <v>37606</v>
      </c>
      <c r="L4324" s="33">
        <f t="shared" ref="L4324:L4387" si="709">+MONTH(K4324)</f>
        <v>12</v>
      </c>
      <c r="M4324" s="33">
        <f t="shared" ref="M4324:M4387" si="710">+YEAR(K4324)</f>
        <v>2002</v>
      </c>
      <c r="N4324" s="34">
        <v>30.15</v>
      </c>
      <c r="P4324" s="32">
        <v>38082</v>
      </c>
      <c r="Q4324" s="33">
        <f t="shared" ref="Q4324:Q4387" si="711">+MONTH(P4324)</f>
        <v>4</v>
      </c>
      <c r="R4324" s="33">
        <f t="shared" si="704"/>
        <v>2004</v>
      </c>
      <c r="S4324" s="34">
        <v>31.17</v>
      </c>
    </row>
    <row r="4325" spans="1:19">
      <c r="A4325" s="32">
        <v>40037</v>
      </c>
      <c r="B4325" s="33">
        <f t="shared" si="705"/>
        <v>8</v>
      </c>
      <c r="C4325" s="33">
        <f t="shared" si="706"/>
        <v>2009</v>
      </c>
      <c r="D4325" s="34">
        <v>0.89400000000000002</v>
      </c>
      <c r="F4325" s="32">
        <v>41696</v>
      </c>
      <c r="G4325" s="33">
        <f t="shared" si="707"/>
        <v>2</v>
      </c>
      <c r="H4325" s="33">
        <f t="shared" si="708"/>
        <v>2014</v>
      </c>
      <c r="I4325" s="34">
        <v>4.8099999999999996</v>
      </c>
      <c r="K4325" s="32">
        <v>37607</v>
      </c>
      <c r="L4325" s="33">
        <f t="shared" si="709"/>
        <v>12</v>
      </c>
      <c r="M4325" s="33">
        <f t="shared" si="710"/>
        <v>2002</v>
      </c>
      <c r="N4325" s="34">
        <v>30.04</v>
      </c>
      <c r="P4325" s="32">
        <v>38083</v>
      </c>
      <c r="Q4325" s="33">
        <f t="shared" si="711"/>
        <v>4</v>
      </c>
      <c r="R4325" s="33">
        <f t="shared" ref="R4325:R4388" si="712">+YEAR(P4325)</f>
        <v>2004</v>
      </c>
      <c r="S4325" s="34">
        <v>31.48</v>
      </c>
    </row>
    <row r="4326" spans="1:19">
      <c r="A4326" s="32">
        <v>40038</v>
      </c>
      <c r="B4326" s="33">
        <f t="shared" si="705"/>
        <v>8</v>
      </c>
      <c r="C4326" s="33">
        <f t="shared" si="706"/>
        <v>2009</v>
      </c>
      <c r="D4326" s="34">
        <v>0.90400000000000003</v>
      </c>
      <c r="F4326" s="32">
        <v>41697</v>
      </c>
      <c r="G4326" s="33">
        <f t="shared" si="707"/>
        <v>2</v>
      </c>
      <c r="H4326" s="33">
        <f t="shared" si="708"/>
        <v>2014</v>
      </c>
      <c r="I4326" s="34">
        <v>4.6100000000000003</v>
      </c>
      <c r="K4326" s="32">
        <v>37608</v>
      </c>
      <c r="L4326" s="33">
        <f t="shared" si="709"/>
        <v>12</v>
      </c>
      <c r="M4326" s="33">
        <f t="shared" si="710"/>
        <v>2002</v>
      </c>
      <c r="N4326" s="34">
        <v>30.41</v>
      </c>
      <c r="P4326" s="32">
        <v>38084</v>
      </c>
      <c r="Q4326" s="33">
        <f t="shared" si="711"/>
        <v>4</v>
      </c>
      <c r="R4326" s="33">
        <f t="shared" si="712"/>
        <v>2004</v>
      </c>
      <c r="S4326" s="34">
        <v>33.07</v>
      </c>
    </row>
    <row r="4327" spans="1:19">
      <c r="A4327" s="32">
        <v>40039</v>
      </c>
      <c r="B4327" s="33">
        <f t="shared" si="705"/>
        <v>8</v>
      </c>
      <c r="C4327" s="33">
        <f t="shared" si="706"/>
        <v>2009</v>
      </c>
      <c r="D4327" s="34">
        <v>0.90400000000000003</v>
      </c>
      <c r="F4327" s="32">
        <v>41698</v>
      </c>
      <c r="G4327" s="33">
        <f t="shared" si="707"/>
        <v>2</v>
      </c>
      <c r="H4327" s="33">
        <f t="shared" si="708"/>
        <v>2014</v>
      </c>
      <c r="I4327" s="34">
        <v>4.8</v>
      </c>
      <c r="K4327" s="32">
        <v>37609</v>
      </c>
      <c r="L4327" s="33">
        <f t="shared" si="709"/>
        <v>12</v>
      </c>
      <c r="M4327" s="33">
        <f t="shared" si="710"/>
        <v>2002</v>
      </c>
      <c r="N4327" s="34">
        <v>30.57</v>
      </c>
      <c r="P4327" s="32">
        <v>38085</v>
      </c>
      <c r="Q4327" s="33">
        <f t="shared" si="711"/>
        <v>4</v>
      </c>
      <c r="R4327" s="33">
        <f t="shared" si="712"/>
        <v>2004</v>
      </c>
      <c r="S4327" s="34">
        <v>33.979999999999997</v>
      </c>
    </row>
    <row r="4328" spans="1:19">
      <c r="A4328" s="32">
        <v>40042</v>
      </c>
      <c r="B4328" s="33">
        <f t="shared" si="705"/>
        <v>8</v>
      </c>
      <c r="C4328" s="33">
        <f t="shared" si="706"/>
        <v>2009</v>
      </c>
      <c r="D4328" s="34">
        <v>0.873</v>
      </c>
      <c r="F4328" s="32">
        <v>41701</v>
      </c>
      <c r="G4328" s="33">
        <f t="shared" si="707"/>
        <v>3</v>
      </c>
      <c r="H4328" s="33">
        <f t="shared" si="708"/>
        <v>2014</v>
      </c>
      <c r="I4328" s="34">
        <v>7.09</v>
      </c>
      <c r="K4328" s="32">
        <v>37610</v>
      </c>
      <c r="L4328" s="33">
        <f t="shared" si="709"/>
        <v>12</v>
      </c>
      <c r="M4328" s="33">
        <f t="shared" si="710"/>
        <v>2002</v>
      </c>
      <c r="N4328" s="34">
        <v>30.57</v>
      </c>
      <c r="P4328" s="32">
        <v>38086</v>
      </c>
      <c r="Q4328" s="33">
        <f t="shared" si="711"/>
        <v>4</v>
      </c>
      <c r="R4328" s="33">
        <f t="shared" si="712"/>
        <v>2004</v>
      </c>
      <c r="S4328" s="34">
        <v>34.03</v>
      </c>
    </row>
    <row r="4329" spans="1:19">
      <c r="A4329" s="32">
        <v>40043</v>
      </c>
      <c r="B4329" s="33">
        <f t="shared" si="705"/>
        <v>8</v>
      </c>
      <c r="C4329" s="33">
        <f t="shared" si="706"/>
        <v>2009</v>
      </c>
      <c r="D4329" s="34">
        <v>0.89500000000000002</v>
      </c>
      <c r="F4329" s="32">
        <v>41702</v>
      </c>
      <c r="G4329" s="33">
        <f t="shared" si="707"/>
        <v>3</v>
      </c>
      <c r="H4329" s="33">
        <f t="shared" si="708"/>
        <v>2014</v>
      </c>
      <c r="I4329" s="34">
        <v>7.98</v>
      </c>
      <c r="K4329" s="32">
        <v>37613</v>
      </c>
      <c r="L4329" s="33">
        <f t="shared" si="709"/>
        <v>12</v>
      </c>
      <c r="M4329" s="33">
        <f t="shared" si="710"/>
        <v>2002</v>
      </c>
      <c r="N4329" s="34">
        <v>32.090000000000003</v>
      </c>
      <c r="P4329" s="32">
        <v>38089</v>
      </c>
      <c r="Q4329" s="33">
        <f t="shared" si="711"/>
        <v>4</v>
      </c>
      <c r="R4329" s="33">
        <f t="shared" si="712"/>
        <v>2004</v>
      </c>
      <c r="S4329" s="34">
        <v>34.51</v>
      </c>
    </row>
    <row r="4330" spans="1:19">
      <c r="A4330" s="32">
        <v>40044</v>
      </c>
      <c r="B4330" s="33">
        <f t="shared" si="705"/>
        <v>8</v>
      </c>
      <c r="C4330" s="33">
        <f t="shared" si="706"/>
        <v>2009</v>
      </c>
      <c r="D4330" s="34">
        <v>0.93500000000000005</v>
      </c>
      <c r="F4330" s="32">
        <v>41703</v>
      </c>
      <c r="G4330" s="33">
        <f t="shared" si="707"/>
        <v>3</v>
      </c>
      <c r="H4330" s="33">
        <f t="shared" si="708"/>
        <v>2014</v>
      </c>
      <c r="I4330" s="34">
        <v>6.46</v>
      </c>
      <c r="K4330" s="32">
        <v>37614</v>
      </c>
      <c r="L4330" s="33">
        <f t="shared" si="709"/>
        <v>12</v>
      </c>
      <c r="M4330" s="33">
        <f t="shared" si="710"/>
        <v>2002</v>
      </c>
      <c r="N4330" s="34">
        <v>32.130000000000003</v>
      </c>
      <c r="P4330" s="32">
        <v>38090</v>
      </c>
      <c r="Q4330" s="33">
        <f t="shared" si="711"/>
        <v>4</v>
      </c>
      <c r="R4330" s="33">
        <f t="shared" si="712"/>
        <v>2004</v>
      </c>
      <c r="S4330" s="34">
        <v>34.15</v>
      </c>
    </row>
    <row r="4331" spans="1:19">
      <c r="A4331" s="32">
        <v>40045</v>
      </c>
      <c r="B4331" s="33">
        <f t="shared" si="705"/>
        <v>8</v>
      </c>
      <c r="C4331" s="33">
        <f t="shared" si="706"/>
        <v>2009</v>
      </c>
      <c r="D4331" s="34">
        <v>0.93300000000000005</v>
      </c>
      <c r="F4331" s="32">
        <v>41704</v>
      </c>
      <c r="G4331" s="33">
        <f t="shared" si="707"/>
        <v>3</v>
      </c>
      <c r="H4331" s="33">
        <f t="shared" si="708"/>
        <v>2014</v>
      </c>
      <c r="I4331" s="34">
        <v>4.8899999999999997</v>
      </c>
      <c r="K4331" s="32">
        <v>37616</v>
      </c>
      <c r="L4331" s="33">
        <f t="shared" si="709"/>
        <v>12</v>
      </c>
      <c r="M4331" s="33">
        <f t="shared" si="710"/>
        <v>2002</v>
      </c>
      <c r="N4331" s="34">
        <v>32.61</v>
      </c>
      <c r="P4331" s="32">
        <v>38091</v>
      </c>
      <c r="Q4331" s="33">
        <f t="shared" si="711"/>
        <v>4</v>
      </c>
      <c r="R4331" s="33">
        <f t="shared" si="712"/>
        <v>2004</v>
      </c>
      <c r="S4331" s="34">
        <v>33.54</v>
      </c>
    </row>
    <row r="4332" spans="1:19">
      <c r="A4332" s="32">
        <v>40046</v>
      </c>
      <c r="B4332" s="33">
        <f t="shared" si="705"/>
        <v>8</v>
      </c>
      <c r="C4332" s="33">
        <f t="shared" si="706"/>
        <v>2009</v>
      </c>
      <c r="D4332" s="34">
        <v>0.94</v>
      </c>
      <c r="F4332" s="32">
        <v>41705</v>
      </c>
      <c r="G4332" s="33">
        <f t="shared" si="707"/>
        <v>3</v>
      </c>
      <c r="H4332" s="33">
        <f t="shared" si="708"/>
        <v>2014</v>
      </c>
      <c r="I4332" s="34">
        <v>4.78</v>
      </c>
      <c r="K4332" s="32">
        <v>37617</v>
      </c>
      <c r="L4332" s="33">
        <f t="shared" si="709"/>
        <v>12</v>
      </c>
      <c r="M4332" s="33">
        <f t="shared" si="710"/>
        <v>2002</v>
      </c>
      <c r="N4332" s="34">
        <v>32.68</v>
      </c>
      <c r="P4332" s="32">
        <v>38092</v>
      </c>
      <c r="Q4332" s="33">
        <f t="shared" si="711"/>
        <v>4</v>
      </c>
      <c r="R4332" s="33">
        <f t="shared" si="712"/>
        <v>2004</v>
      </c>
      <c r="S4332" s="34">
        <v>33.72</v>
      </c>
    </row>
    <row r="4333" spans="1:19">
      <c r="A4333" s="32">
        <v>40049</v>
      </c>
      <c r="B4333" s="33">
        <f t="shared" si="705"/>
        <v>8</v>
      </c>
      <c r="C4333" s="33">
        <f t="shared" si="706"/>
        <v>2009</v>
      </c>
      <c r="D4333" s="34">
        <v>0.94899999999999995</v>
      </c>
      <c r="F4333" s="32">
        <v>41708</v>
      </c>
      <c r="G4333" s="33">
        <f t="shared" si="707"/>
        <v>3</v>
      </c>
      <c r="H4333" s="33">
        <f t="shared" si="708"/>
        <v>2014</v>
      </c>
      <c r="I4333" s="34">
        <v>4.67</v>
      </c>
      <c r="K4333" s="32">
        <v>37620</v>
      </c>
      <c r="L4333" s="33">
        <f t="shared" si="709"/>
        <v>12</v>
      </c>
      <c r="M4333" s="33">
        <f t="shared" si="710"/>
        <v>2002</v>
      </c>
      <c r="N4333" s="34">
        <v>31.41</v>
      </c>
      <c r="P4333" s="32">
        <v>38093</v>
      </c>
      <c r="Q4333" s="33">
        <f t="shared" si="711"/>
        <v>4</v>
      </c>
      <c r="R4333" s="33">
        <f t="shared" si="712"/>
        <v>2004</v>
      </c>
      <c r="S4333" s="34">
        <v>33.85</v>
      </c>
    </row>
    <row r="4334" spans="1:19">
      <c r="A4334" s="32">
        <v>40050</v>
      </c>
      <c r="B4334" s="33">
        <f t="shared" si="705"/>
        <v>8</v>
      </c>
      <c r="C4334" s="33">
        <f t="shared" si="706"/>
        <v>2009</v>
      </c>
      <c r="D4334" s="34">
        <v>0.93799999999999994</v>
      </c>
      <c r="F4334" s="32">
        <v>41709</v>
      </c>
      <c r="G4334" s="33">
        <f t="shared" si="707"/>
        <v>3</v>
      </c>
      <c r="H4334" s="33">
        <f t="shared" si="708"/>
        <v>2014</v>
      </c>
      <c r="I4334" s="34">
        <v>4.67</v>
      </c>
      <c r="K4334" s="32">
        <v>37621</v>
      </c>
      <c r="L4334" s="33">
        <f t="shared" si="709"/>
        <v>12</v>
      </c>
      <c r="M4334" s="33">
        <f t="shared" si="710"/>
        <v>2002</v>
      </c>
      <c r="N4334" s="34">
        <v>31.21</v>
      </c>
      <c r="P4334" s="32">
        <v>38096</v>
      </c>
      <c r="Q4334" s="33">
        <f t="shared" si="711"/>
        <v>4</v>
      </c>
      <c r="R4334" s="33">
        <f t="shared" si="712"/>
        <v>2004</v>
      </c>
      <c r="S4334" s="34">
        <v>34.71</v>
      </c>
    </row>
    <row r="4335" spans="1:19">
      <c r="A4335" s="32">
        <v>40051</v>
      </c>
      <c r="B4335" s="33">
        <f t="shared" si="705"/>
        <v>8</v>
      </c>
      <c r="C4335" s="33">
        <f t="shared" si="706"/>
        <v>2009</v>
      </c>
      <c r="D4335" s="34">
        <v>0.93</v>
      </c>
      <c r="F4335" s="32">
        <v>41710</v>
      </c>
      <c r="G4335" s="33">
        <f t="shared" si="707"/>
        <v>3</v>
      </c>
      <c r="H4335" s="33">
        <f t="shared" si="708"/>
        <v>2014</v>
      </c>
      <c r="I4335" s="34">
        <v>4.72</v>
      </c>
      <c r="K4335" s="32">
        <v>37623</v>
      </c>
      <c r="L4335" s="33">
        <f t="shared" si="709"/>
        <v>1</v>
      </c>
      <c r="M4335" s="33">
        <f t="shared" si="710"/>
        <v>2003</v>
      </c>
      <c r="N4335" s="34">
        <v>31.97</v>
      </c>
      <c r="P4335" s="32">
        <v>38097</v>
      </c>
      <c r="Q4335" s="33">
        <f t="shared" si="711"/>
        <v>4</v>
      </c>
      <c r="R4335" s="33">
        <f t="shared" si="712"/>
        <v>2004</v>
      </c>
      <c r="S4335" s="34">
        <v>33.56</v>
      </c>
    </row>
    <row r="4336" spans="1:19">
      <c r="A4336" s="32">
        <v>40052</v>
      </c>
      <c r="B4336" s="33">
        <f t="shared" si="705"/>
        <v>8</v>
      </c>
      <c r="C4336" s="33">
        <f t="shared" si="706"/>
        <v>2009</v>
      </c>
      <c r="D4336" s="34">
        <v>0.94</v>
      </c>
      <c r="F4336" s="32">
        <v>41711</v>
      </c>
      <c r="G4336" s="33">
        <f t="shared" si="707"/>
        <v>3</v>
      </c>
      <c r="H4336" s="33">
        <f t="shared" si="708"/>
        <v>2014</v>
      </c>
      <c r="I4336" s="34">
        <v>4.41</v>
      </c>
      <c r="K4336" s="32">
        <v>37624</v>
      </c>
      <c r="L4336" s="33">
        <f t="shared" si="709"/>
        <v>1</v>
      </c>
      <c r="M4336" s="33">
        <f t="shared" si="710"/>
        <v>2003</v>
      </c>
      <c r="N4336" s="34">
        <v>33.26</v>
      </c>
      <c r="P4336" s="32">
        <v>38098</v>
      </c>
      <c r="Q4336" s="33">
        <f t="shared" si="711"/>
        <v>4</v>
      </c>
      <c r="R4336" s="33">
        <f t="shared" si="712"/>
        <v>2004</v>
      </c>
      <c r="S4336" s="34">
        <v>33.229999999999997</v>
      </c>
    </row>
    <row r="4337" spans="1:19">
      <c r="A4337" s="32">
        <v>40053</v>
      </c>
      <c r="B4337" s="33">
        <f t="shared" si="705"/>
        <v>8</v>
      </c>
      <c r="C4337" s="33">
        <f t="shared" si="706"/>
        <v>2009</v>
      </c>
      <c r="D4337" s="34">
        <v>0.96</v>
      </c>
      <c r="F4337" s="32">
        <v>41712</v>
      </c>
      <c r="G4337" s="33">
        <f t="shared" si="707"/>
        <v>3</v>
      </c>
      <c r="H4337" s="33">
        <f t="shared" si="708"/>
        <v>2014</v>
      </c>
      <c r="I4337" s="34">
        <v>4.4000000000000004</v>
      </c>
      <c r="K4337" s="32">
        <v>37627</v>
      </c>
      <c r="L4337" s="33">
        <f t="shared" si="709"/>
        <v>1</v>
      </c>
      <c r="M4337" s="33">
        <f t="shared" si="710"/>
        <v>2003</v>
      </c>
      <c r="N4337" s="34">
        <v>32.29</v>
      </c>
      <c r="P4337" s="32">
        <v>38099</v>
      </c>
      <c r="Q4337" s="33">
        <f t="shared" si="711"/>
        <v>4</v>
      </c>
      <c r="R4337" s="33">
        <f t="shared" si="712"/>
        <v>2004</v>
      </c>
      <c r="S4337" s="34">
        <v>33.24</v>
      </c>
    </row>
    <row r="4338" spans="1:19">
      <c r="A4338" s="32">
        <v>40056</v>
      </c>
      <c r="B4338" s="33">
        <f t="shared" si="705"/>
        <v>8</v>
      </c>
      <c r="C4338" s="33">
        <f t="shared" si="706"/>
        <v>2009</v>
      </c>
      <c r="D4338" s="34">
        <v>0.91800000000000004</v>
      </c>
      <c r="F4338" s="32">
        <v>41715</v>
      </c>
      <c r="G4338" s="33">
        <f t="shared" si="707"/>
        <v>3</v>
      </c>
      <c r="H4338" s="33">
        <f t="shared" si="708"/>
        <v>2014</v>
      </c>
      <c r="I4338" s="34">
        <v>4.57</v>
      </c>
      <c r="K4338" s="32">
        <v>37628</v>
      </c>
      <c r="L4338" s="33">
        <f t="shared" si="709"/>
        <v>1</v>
      </c>
      <c r="M4338" s="33">
        <f t="shared" si="710"/>
        <v>2003</v>
      </c>
      <c r="N4338" s="34">
        <v>31.2</v>
      </c>
      <c r="P4338" s="32">
        <v>38100</v>
      </c>
      <c r="Q4338" s="33">
        <f t="shared" si="711"/>
        <v>4</v>
      </c>
      <c r="R4338" s="33">
        <f t="shared" si="712"/>
        <v>2004</v>
      </c>
      <c r="S4338" s="34">
        <v>33.78</v>
      </c>
    </row>
    <row r="4339" spans="1:19">
      <c r="A4339" s="32">
        <v>40057</v>
      </c>
      <c r="B4339" s="33">
        <f t="shared" si="705"/>
        <v>9</v>
      </c>
      <c r="C4339" s="33">
        <f t="shared" si="706"/>
        <v>2009</v>
      </c>
      <c r="D4339" s="34">
        <v>0.91500000000000004</v>
      </c>
      <c r="F4339" s="32">
        <v>41716</v>
      </c>
      <c r="G4339" s="33">
        <f t="shared" si="707"/>
        <v>3</v>
      </c>
      <c r="H4339" s="33">
        <f t="shared" si="708"/>
        <v>2014</v>
      </c>
      <c r="I4339" s="34">
        <v>4.42</v>
      </c>
      <c r="K4339" s="32">
        <v>37629</v>
      </c>
      <c r="L4339" s="33">
        <f t="shared" si="709"/>
        <v>1</v>
      </c>
      <c r="M4339" s="33">
        <f t="shared" si="710"/>
        <v>2003</v>
      </c>
      <c r="N4339" s="34">
        <v>30.66</v>
      </c>
      <c r="P4339" s="32">
        <v>38103</v>
      </c>
      <c r="Q4339" s="33">
        <f t="shared" si="711"/>
        <v>4</v>
      </c>
      <c r="R4339" s="33">
        <f t="shared" si="712"/>
        <v>2004</v>
      </c>
      <c r="S4339" s="34">
        <v>34.18</v>
      </c>
    </row>
    <row r="4340" spans="1:19">
      <c r="A4340" s="32">
        <v>40058</v>
      </c>
      <c r="B4340" s="33">
        <f t="shared" si="705"/>
        <v>9</v>
      </c>
      <c r="C4340" s="33">
        <f t="shared" si="706"/>
        <v>2009</v>
      </c>
      <c r="D4340" s="34">
        <v>0.92900000000000005</v>
      </c>
      <c r="F4340" s="32">
        <v>41717</v>
      </c>
      <c r="G4340" s="33">
        <f t="shared" si="707"/>
        <v>3</v>
      </c>
      <c r="H4340" s="33">
        <f t="shared" si="708"/>
        <v>2014</v>
      </c>
      <c r="I4340" s="34">
        <v>4.43</v>
      </c>
      <c r="K4340" s="32">
        <v>37630</v>
      </c>
      <c r="L4340" s="33">
        <f t="shared" si="709"/>
        <v>1</v>
      </c>
      <c r="M4340" s="33">
        <f t="shared" si="710"/>
        <v>2003</v>
      </c>
      <c r="N4340" s="34">
        <v>31.95</v>
      </c>
      <c r="P4340" s="32">
        <v>38104</v>
      </c>
      <c r="Q4340" s="33">
        <f t="shared" si="711"/>
        <v>4</v>
      </c>
      <c r="R4340" s="33">
        <f t="shared" si="712"/>
        <v>2004</v>
      </c>
      <c r="S4340" s="34">
        <v>34.11</v>
      </c>
    </row>
    <row r="4341" spans="1:19">
      <c r="A4341" s="32">
        <v>40059</v>
      </c>
      <c r="B4341" s="33">
        <f t="shared" si="705"/>
        <v>9</v>
      </c>
      <c r="C4341" s="33">
        <f t="shared" si="706"/>
        <v>2009</v>
      </c>
      <c r="D4341" s="34">
        <v>0.94299999999999995</v>
      </c>
      <c r="F4341" s="32">
        <v>41718</v>
      </c>
      <c r="G4341" s="33">
        <f t="shared" si="707"/>
        <v>3</v>
      </c>
      <c r="H4341" s="33">
        <f t="shared" si="708"/>
        <v>2014</v>
      </c>
      <c r="I4341" s="34">
        <v>4.3899999999999997</v>
      </c>
      <c r="K4341" s="32">
        <v>37631</v>
      </c>
      <c r="L4341" s="33">
        <f t="shared" si="709"/>
        <v>1</v>
      </c>
      <c r="M4341" s="33">
        <f t="shared" si="710"/>
        <v>2003</v>
      </c>
      <c r="N4341" s="34">
        <v>31.59</v>
      </c>
      <c r="P4341" s="32">
        <v>38105</v>
      </c>
      <c r="Q4341" s="33">
        <f t="shared" si="711"/>
        <v>4</v>
      </c>
      <c r="R4341" s="33">
        <f t="shared" si="712"/>
        <v>2004</v>
      </c>
      <c r="S4341" s="34">
        <v>35.020000000000003</v>
      </c>
    </row>
    <row r="4342" spans="1:19">
      <c r="A4342" s="32">
        <v>40060</v>
      </c>
      <c r="B4342" s="33">
        <f t="shared" si="705"/>
        <v>9</v>
      </c>
      <c r="C4342" s="33">
        <f t="shared" si="706"/>
        <v>2009</v>
      </c>
      <c r="D4342" s="34">
        <v>0.93600000000000005</v>
      </c>
      <c r="F4342" s="32">
        <v>41719</v>
      </c>
      <c r="G4342" s="33">
        <f t="shared" si="707"/>
        <v>3</v>
      </c>
      <c r="H4342" s="33">
        <f t="shared" si="708"/>
        <v>2014</v>
      </c>
      <c r="I4342" s="34">
        <v>4.33</v>
      </c>
      <c r="K4342" s="32">
        <v>37634</v>
      </c>
      <c r="L4342" s="33">
        <f t="shared" si="709"/>
        <v>1</v>
      </c>
      <c r="M4342" s="33">
        <f t="shared" si="710"/>
        <v>2003</v>
      </c>
      <c r="N4342" s="34">
        <v>32.08</v>
      </c>
      <c r="P4342" s="32">
        <v>38106</v>
      </c>
      <c r="Q4342" s="33">
        <f t="shared" si="711"/>
        <v>4</v>
      </c>
      <c r="R4342" s="33">
        <f t="shared" si="712"/>
        <v>2004</v>
      </c>
      <c r="S4342" s="34">
        <v>34.659999999999997</v>
      </c>
    </row>
    <row r="4343" spans="1:19">
      <c r="A4343" s="32">
        <v>40064</v>
      </c>
      <c r="B4343" s="33">
        <f t="shared" si="705"/>
        <v>9</v>
      </c>
      <c r="C4343" s="33">
        <f t="shared" si="706"/>
        <v>2009</v>
      </c>
      <c r="D4343" s="34">
        <v>0.96899999999999997</v>
      </c>
      <c r="F4343" s="32">
        <v>41722</v>
      </c>
      <c r="G4343" s="33">
        <f t="shared" si="707"/>
        <v>3</v>
      </c>
      <c r="H4343" s="33">
        <f t="shared" si="708"/>
        <v>2014</v>
      </c>
      <c r="I4343" s="34">
        <v>4.42</v>
      </c>
      <c r="K4343" s="32">
        <v>37635</v>
      </c>
      <c r="L4343" s="33">
        <f t="shared" si="709"/>
        <v>1</v>
      </c>
      <c r="M4343" s="33">
        <f t="shared" si="710"/>
        <v>2003</v>
      </c>
      <c r="N4343" s="34">
        <v>32.42</v>
      </c>
      <c r="P4343" s="32">
        <v>38107</v>
      </c>
      <c r="Q4343" s="33">
        <f t="shared" si="711"/>
        <v>4</v>
      </c>
      <c r="R4343" s="33">
        <f t="shared" si="712"/>
        <v>2004</v>
      </c>
      <c r="S4343" s="34">
        <v>35.229999999999997</v>
      </c>
    </row>
    <row r="4344" spans="1:19">
      <c r="A4344" s="32">
        <v>40065</v>
      </c>
      <c r="B4344" s="33">
        <f t="shared" si="705"/>
        <v>9</v>
      </c>
      <c r="C4344" s="33">
        <f t="shared" si="706"/>
        <v>2009</v>
      </c>
      <c r="D4344" s="34">
        <v>0.97</v>
      </c>
      <c r="F4344" s="32">
        <v>41723</v>
      </c>
      <c r="G4344" s="33">
        <f t="shared" si="707"/>
        <v>3</v>
      </c>
      <c r="H4344" s="33">
        <f t="shared" si="708"/>
        <v>2014</v>
      </c>
      <c r="I4344" s="34">
        <v>4.53</v>
      </c>
      <c r="K4344" s="32">
        <v>37636</v>
      </c>
      <c r="L4344" s="33">
        <f t="shared" si="709"/>
        <v>1</v>
      </c>
      <c r="M4344" s="33">
        <f t="shared" si="710"/>
        <v>2003</v>
      </c>
      <c r="N4344" s="34">
        <v>33.229999999999997</v>
      </c>
      <c r="P4344" s="32">
        <v>38110</v>
      </c>
      <c r="Q4344" s="33">
        <f t="shared" si="711"/>
        <v>5</v>
      </c>
      <c r="R4344" s="33">
        <f t="shared" si="712"/>
        <v>2004</v>
      </c>
      <c r="S4344" s="34">
        <v>34.97</v>
      </c>
    </row>
    <row r="4345" spans="1:19">
      <c r="A4345" s="32">
        <v>40066</v>
      </c>
      <c r="B4345" s="33">
        <f t="shared" si="705"/>
        <v>9</v>
      </c>
      <c r="C4345" s="33">
        <f t="shared" si="706"/>
        <v>2009</v>
      </c>
      <c r="D4345" s="34">
        <v>0.96899999999999997</v>
      </c>
      <c r="F4345" s="32">
        <v>41724</v>
      </c>
      <c r="G4345" s="33">
        <f t="shared" si="707"/>
        <v>3</v>
      </c>
      <c r="H4345" s="33">
        <f t="shared" si="708"/>
        <v>2014</v>
      </c>
      <c r="I4345" s="34">
        <v>4.4400000000000004</v>
      </c>
      <c r="K4345" s="32">
        <v>37637</v>
      </c>
      <c r="L4345" s="33">
        <f t="shared" si="709"/>
        <v>1</v>
      </c>
      <c r="M4345" s="33">
        <f t="shared" si="710"/>
        <v>2003</v>
      </c>
      <c r="N4345" s="34">
        <v>33.58</v>
      </c>
      <c r="P4345" s="32">
        <v>38111</v>
      </c>
      <c r="Q4345" s="33">
        <f t="shared" si="711"/>
        <v>5</v>
      </c>
      <c r="R4345" s="33">
        <f t="shared" si="712"/>
        <v>2004</v>
      </c>
      <c r="S4345" s="34">
        <v>36.07</v>
      </c>
    </row>
    <row r="4346" spans="1:19">
      <c r="A4346" s="32">
        <v>40067</v>
      </c>
      <c r="B4346" s="33">
        <f t="shared" si="705"/>
        <v>9</v>
      </c>
      <c r="C4346" s="33">
        <f t="shared" si="706"/>
        <v>2009</v>
      </c>
      <c r="D4346" s="34">
        <v>0.95299999999999996</v>
      </c>
      <c r="F4346" s="32">
        <v>41725</v>
      </c>
      <c r="G4346" s="33">
        <f t="shared" si="707"/>
        <v>3</v>
      </c>
      <c r="H4346" s="33">
        <f t="shared" si="708"/>
        <v>2014</v>
      </c>
      <c r="I4346" s="34">
        <v>4.3899999999999997</v>
      </c>
      <c r="K4346" s="32">
        <v>37638</v>
      </c>
      <c r="L4346" s="33">
        <f t="shared" si="709"/>
        <v>1</v>
      </c>
      <c r="M4346" s="33">
        <f t="shared" si="710"/>
        <v>2003</v>
      </c>
      <c r="N4346" s="34">
        <v>33.880000000000003</v>
      </c>
      <c r="P4346" s="32">
        <v>38112</v>
      </c>
      <c r="Q4346" s="33">
        <f t="shared" si="711"/>
        <v>5</v>
      </c>
      <c r="R4346" s="33">
        <f t="shared" si="712"/>
        <v>2004</v>
      </c>
      <c r="S4346" s="34">
        <v>36.58</v>
      </c>
    </row>
    <row r="4347" spans="1:19">
      <c r="A4347" s="32">
        <v>40070</v>
      </c>
      <c r="B4347" s="33">
        <f t="shared" si="705"/>
        <v>9</v>
      </c>
      <c r="C4347" s="33">
        <f t="shared" si="706"/>
        <v>2009</v>
      </c>
      <c r="D4347" s="34">
        <v>0.94499999999999995</v>
      </c>
      <c r="F4347" s="32">
        <v>41726</v>
      </c>
      <c r="G4347" s="33">
        <f t="shared" si="707"/>
        <v>3</v>
      </c>
      <c r="H4347" s="33">
        <f t="shared" si="708"/>
        <v>2014</v>
      </c>
      <c r="I4347" s="34">
        <v>4.5</v>
      </c>
      <c r="K4347" s="32">
        <v>37642</v>
      </c>
      <c r="L4347" s="33">
        <f t="shared" si="709"/>
        <v>1</v>
      </c>
      <c r="M4347" s="33">
        <f t="shared" si="710"/>
        <v>2003</v>
      </c>
      <c r="N4347" s="34">
        <v>34.619999999999997</v>
      </c>
      <c r="P4347" s="32">
        <v>38113</v>
      </c>
      <c r="Q4347" s="33">
        <f t="shared" si="711"/>
        <v>5</v>
      </c>
      <c r="R4347" s="33">
        <f t="shared" si="712"/>
        <v>2004</v>
      </c>
      <c r="S4347" s="34">
        <v>37.049999999999997</v>
      </c>
    </row>
    <row r="4348" spans="1:19">
      <c r="A4348" s="32">
        <v>40071</v>
      </c>
      <c r="B4348" s="33">
        <f t="shared" si="705"/>
        <v>9</v>
      </c>
      <c r="C4348" s="33">
        <f t="shared" si="706"/>
        <v>2009</v>
      </c>
      <c r="D4348" s="34">
        <v>0.95899999999999996</v>
      </c>
      <c r="F4348" s="32">
        <v>41729</v>
      </c>
      <c r="G4348" s="33">
        <f t="shared" si="707"/>
        <v>3</v>
      </c>
      <c r="H4348" s="33">
        <f t="shared" si="708"/>
        <v>2014</v>
      </c>
      <c r="I4348" s="34">
        <v>4.4800000000000004</v>
      </c>
      <c r="K4348" s="32">
        <v>37643</v>
      </c>
      <c r="L4348" s="33">
        <f t="shared" si="709"/>
        <v>1</v>
      </c>
      <c r="M4348" s="33">
        <f t="shared" si="710"/>
        <v>2003</v>
      </c>
      <c r="N4348" s="34">
        <v>34.32</v>
      </c>
      <c r="P4348" s="32">
        <v>38114</v>
      </c>
      <c r="Q4348" s="33">
        <f t="shared" si="711"/>
        <v>5</v>
      </c>
      <c r="R4348" s="33">
        <f t="shared" si="712"/>
        <v>2004</v>
      </c>
      <c r="S4348" s="34">
        <v>37.25</v>
      </c>
    </row>
    <row r="4349" spans="1:19">
      <c r="A4349" s="32">
        <v>40072</v>
      </c>
      <c r="B4349" s="33">
        <f t="shared" si="705"/>
        <v>9</v>
      </c>
      <c r="C4349" s="33">
        <f t="shared" si="706"/>
        <v>2009</v>
      </c>
      <c r="D4349" s="34">
        <v>0.97699999999999998</v>
      </c>
      <c r="F4349" s="32">
        <v>41730</v>
      </c>
      <c r="G4349" s="33">
        <f t="shared" si="707"/>
        <v>4</v>
      </c>
      <c r="H4349" s="33">
        <f t="shared" si="708"/>
        <v>2014</v>
      </c>
      <c r="I4349" s="34">
        <v>4.3899999999999997</v>
      </c>
      <c r="K4349" s="32">
        <v>37644</v>
      </c>
      <c r="L4349" s="33">
        <f t="shared" si="709"/>
        <v>1</v>
      </c>
      <c r="M4349" s="33">
        <f t="shared" si="710"/>
        <v>2003</v>
      </c>
      <c r="N4349" s="34">
        <v>33.9</v>
      </c>
      <c r="P4349" s="32">
        <v>38117</v>
      </c>
      <c r="Q4349" s="33">
        <f t="shared" si="711"/>
        <v>5</v>
      </c>
      <c r="R4349" s="33">
        <f t="shared" si="712"/>
        <v>2004</v>
      </c>
      <c r="S4349" s="34">
        <v>35.83</v>
      </c>
    </row>
    <row r="4350" spans="1:19">
      <c r="A4350" s="32">
        <v>40073</v>
      </c>
      <c r="B4350" s="33">
        <f t="shared" si="705"/>
        <v>9</v>
      </c>
      <c r="C4350" s="33">
        <f t="shared" si="706"/>
        <v>2009</v>
      </c>
      <c r="D4350" s="34">
        <v>0.98199999999999998</v>
      </c>
      <c r="F4350" s="32">
        <v>41731</v>
      </c>
      <c r="G4350" s="33">
        <f t="shared" si="707"/>
        <v>4</v>
      </c>
      <c r="H4350" s="33">
        <f t="shared" si="708"/>
        <v>2014</v>
      </c>
      <c r="I4350" s="34">
        <v>4.3899999999999997</v>
      </c>
      <c r="K4350" s="32">
        <v>37645</v>
      </c>
      <c r="L4350" s="33">
        <f t="shared" si="709"/>
        <v>1</v>
      </c>
      <c r="M4350" s="33">
        <f t="shared" si="710"/>
        <v>2003</v>
      </c>
      <c r="N4350" s="34">
        <v>34.979999999999997</v>
      </c>
      <c r="P4350" s="32">
        <v>38118</v>
      </c>
      <c r="Q4350" s="33">
        <f t="shared" si="711"/>
        <v>5</v>
      </c>
      <c r="R4350" s="33">
        <f t="shared" si="712"/>
        <v>2004</v>
      </c>
      <c r="S4350" s="34">
        <v>36.97</v>
      </c>
    </row>
    <row r="4351" spans="1:19">
      <c r="A4351" s="32">
        <v>40074</v>
      </c>
      <c r="B4351" s="33">
        <f t="shared" si="705"/>
        <v>9</v>
      </c>
      <c r="C4351" s="33">
        <f t="shared" si="706"/>
        <v>2009</v>
      </c>
      <c r="D4351" s="34">
        <v>0.98599999999999999</v>
      </c>
      <c r="F4351" s="32">
        <v>41732</v>
      </c>
      <c r="G4351" s="33">
        <f t="shared" si="707"/>
        <v>4</v>
      </c>
      <c r="H4351" s="33">
        <f t="shared" si="708"/>
        <v>2014</v>
      </c>
      <c r="I4351" s="34">
        <v>4.51</v>
      </c>
      <c r="K4351" s="32">
        <v>37648</v>
      </c>
      <c r="L4351" s="33">
        <f t="shared" si="709"/>
        <v>1</v>
      </c>
      <c r="M4351" s="33">
        <f t="shared" si="710"/>
        <v>2003</v>
      </c>
      <c r="N4351" s="34">
        <v>32.43</v>
      </c>
      <c r="P4351" s="32">
        <v>38119</v>
      </c>
      <c r="Q4351" s="33">
        <f t="shared" si="711"/>
        <v>5</v>
      </c>
      <c r="R4351" s="33">
        <f t="shared" si="712"/>
        <v>2004</v>
      </c>
      <c r="S4351" s="34">
        <v>37.950000000000003</v>
      </c>
    </row>
    <row r="4352" spans="1:19">
      <c r="A4352" s="32">
        <v>40077</v>
      </c>
      <c r="B4352" s="33">
        <f t="shared" si="705"/>
        <v>9</v>
      </c>
      <c r="C4352" s="33">
        <f t="shared" si="706"/>
        <v>2009</v>
      </c>
      <c r="D4352" s="34">
        <v>0.96299999999999997</v>
      </c>
      <c r="F4352" s="32">
        <v>41733</v>
      </c>
      <c r="G4352" s="33">
        <f t="shared" si="707"/>
        <v>4</v>
      </c>
      <c r="H4352" s="33">
        <f t="shared" si="708"/>
        <v>2014</v>
      </c>
      <c r="I4352" s="34">
        <v>4.49</v>
      </c>
      <c r="K4352" s="32">
        <v>37649</v>
      </c>
      <c r="L4352" s="33">
        <f t="shared" si="709"/>
        <v>1</v>
      </c>
      <c r="M4352" s="33">
        <f t="shared" si="710"/>
        <v>2003</v>
      </c>
      <c r="N4352" s="34">
        <v>32.700000000000003</v>
      </c>
      <c r="P4352" s="32">
        <v>38120</v>
      </c>
      <c r="Q4352" s="33">
        <f t="shared" si="711"/>
        <v>5</v>
      </c>
      <c r="R4352" s="33">
        <f t="shared" si="712"/>
        <v>2004</v>
      </c>
      <c r="S4352" s="34">
        <v>38.299999999999997</v>
      </c>
    </row>
    <row r="4353" spans="1:19">
      <c r="A4353" s="32">
        <v>40078</v>
      </c>
      <c r="B4353" s="33">
        <f t="shared" si="705"/>
        <v>9</v>
      </c>
      <c r="C4353" s="33">
        <f t="shared" si="706"/>
        <v>2009</v>
      </c>
      <c r="D4353" s="34">
        <v>0.98299999999999998</v>
      </c>
      <c r="F4353" s="32">
        <v>41736</v>
      </c>
      <c r="G4353" s="33">
        <f t="shared" si="707"/>
        <v>4</v>
      </c>
      <c r="H4353" s="33">
        <f t="shared" si="708"/>
        <v>2014</v>
      </c>
      <c r="I4353" s="34">
        <v>4.58</v>
      </c>
      <c r="K4353" s="32">
        <v>37650</v>
      </c>
      <c r="L4353" s="33">
        <f t="shared" si="709"/>
        <v>1</v>
      </c>
      <c r="M4353" s="33">
        <f t="shared" si="710"/>
        <v>2003</v>
      </c>
      <c r="N4353" s="34">
        <v>33.54</v>
      </c>
      <c r="P4353" s="32">
        <v>38121</v>
      </c>
      <c r="Q4353" s="33">
        <f t="shared" si="711"/>
        <v>5</v>
      </c>
      <c r="R4353" s="33">
        <f t="shared" si="712"/>
        <v>2004</v>
      </c>
      <c r="S4353" s="34">
        <v>39.04</v>
      </c>
    </row>
    <row r="4354" spans="1:19">
      <c r="A4354" s="32">
        <v>40079</v>
      </c>
      <c r="B4354" s="33">
        <f t="shared" si="705"/>
        <v>9</v>
      </c>
      <c r="C4354" s="33">
        <f t="shared" si="706"/>
        <v>2009</v>
      </c>
      <c r="D4354" s="34">
        <v>0.95399999999999996</v>
      </c>
      <c r="F4354" s="32">
        <v>41737</v>
      </c>
      <c r="G4354" s="33">
        <f t="shared" si="707"/>
        <v>4</v>
      </c>
      <c r="H4354" s="33">
        <f t="shared" si="708"/>
        <v>2014</v>
      </c>
      <c r="I4354" s="34">
        <v>4.57</v>
      </c>
      <c r="K4354" s="32">
        <v>37651</v>
      </c>
      <c r="L4354" s="33">
        <f t="shared" si="709"/>
        <v>1</v>
      </c>
      <c r="M4354" s="33">
        <f t="shared" si="710"/>
        <v>2003</v>
      </c>
      <c r="N4354" s="34">
        <v>33.78</v>
      </c>
      <c r="P4354" s="32">
        <v>38124</v>
      </c>
      <c r="Q4354" s="33">
        <f t="shared" si="711"/>
        <v>5</v>
      </c>
      <c r="R4354" s="33">
        <f t="shared" si="712"/>
        <v>2004</v>
      </c>
      <c r="S4354" s="34">
        <v>38.880000000000003</v>
      </c>
    </row>
    <row r="4355" spans="1:19">
      <c r="A4355" s="32">
        <v>40080</v>
      </c>
      <c r="B4355" s="33">
        <f t="shared" si="705"/>
        <v>9</v>
      </c>
      <c r="C4355" s="33">
        <f t="shared" si="706"/>
        <v>2009</v>
      </c>
      <c r="D4355" s="34">
        <v>0.91700000000000004</v>
      </c>
      <c r="F4355" s="32">
        <v>41738</v>
      </c>
      <c r="G4355" s="33">
        <f t="shared" si="707"/>
        <v>4</v>
      </c>
      <c r="H4355" s="33">
        <f t="shared" si="708"/>
        <v>2014</v>
      </c>
      <c r="I4355" s="34">
        <v>4.67</v>
      </c>
      <c r="K4355" s="32">
        <v>37652</v>
      </c>
      <c r="L4355" s="33">
        <f t="shared" si="709"/>
        <v>1</v>
      </c>
      <c r="M4355" s="33">
        <f t="shared" si="710"/>
        <v>2003</v>
      </c>
      <c r="N4355" s="34">
        <v>33.51</v>
      </c>
      <c r="P4355" s="32">
        <v>38125</v>
      </c>
      <c r="Q4355" s="33">
        <f t="shared" si="711"/>
        <v>5</v>
      </c>
      <c r="R4355" s="33">
        <f t="shared" si="712"/>
        <v>2004</v>
      </c>
      <c r="S4355" s="34">
        <v>38.43</v>
      </c>
    </row>
    <row r="4356" spans="1:19">
      <c r="A4356" s="32">
        <v>40081</v>
      </c>
      <c r="B4356" s="33">
        <f t="shared" si="705"/>
        <v>9</v>
      </c>
      <c r="C4356" s="33">
        <f t="shared" si="706"/>
        <v>2009</v>
      </c>
      <c r="D4356" s="34">
        <v>0.83499999999999996</v>
      </c>
      <c r="F4356" s="32">
        <v>41739</v>
      </c>
      <c r="G4356" s="33">
        <f t="shared" si="707"/>
        <v>4</v>
      </c>
      <c r="H4356" s="33">
        <f t="shared" si="708"/>
        <v>2014</v>
      </c>
      <c r="I4356" s="34">
        <v>4.67</v>
      </c>
      <c r="K4356" s="32">
        <v>37655</v>
      </c>
      <c r="L4356" s="33">
        <f t="shared" si="709"/>
        <v>2</v>
      </c>
      <c r="M4356" s="33">
        <f t="shared" si="710"/>
        <v>2003</v>
      </c>
      <c r="N4356" s="34">
        <v>32.840000000000003</v>
      </c>
      <c r="P4356" s="32">
        <v>38126</v>
      </c>
      <c r="Q4356" s="33">
        <f t="shared" si="711"/>
        <v>5</v>
      </c>
      <c r="R4356" s="33">
        <f t="shared" si="712"/>
        <v>2004</v>
      </c>
      <c r="S4356" s="34">
        <v>38.35</v>
      </c>
    </row>
    <row r="4357" spans="1:19">
      <c r="A4357" s="32">
        <v>40084</v>
      </c>
      <c r="B4357" s="33">
        <f t="shared" si="705"/>
        <v>9</v>
      </c>
      <c r="C4357" s="33">
        <f t="shared" si="706"/>
        <v>2009</v>
      </c>
      <c r="D4357" s="34">
        <v>0.92900000000000005</v>
      </c>
      <c r="F4357" s="32">
        <v>41740</v>
      </c>
      <c r="G4357" s="33">
        <f t="shared" si="707"/>
        <v>4</v>
      </c>
      <c r="H4357" s="33">
        <f t="shared" si="708"/>
        <v>2014</v>
      </c>
      <c r="I4357" s="34">
        <v>4.67</v>
      </c>
      <c r="K4357" s="32">
        <v>37656</v>
      </c>
      <c r="L4357" s="33">
        <f t="shared" si="709"/>
        <v>2</v>
      </c>
      <c r="M4357" s="33">
        <f t="shared" si="710"/>
        <v>2003</v>
      </c>
      <c r="N4357" s="34">
        <v>33.61</v>
      </c>
      <c r="P4357" s="32">
        <v>38127</v>
      </c>
      <c r="Q4357" s="33">
        <f t="shared" si="711"/>
        <v>5</v>
      </c>
      <c r="R4357" s="33">
        <f t="shared" si="712"/>
        <v>2004</v>
      </c>
      <c r="S4357" s="34">
        <v>38.89</v>
      </c>
    </row>
    <row r="4358" spans="1:19">
      <c r="A4358" s="32">
        <v>40085</v>
      </c>
      <c r="B4358" s="33">
        <f t="shared" si="705"/>
        <v>9</v>
      </c>
      <c r="C4358" s="33">
        <f t="shared" si="706"/>
        <v>2009</v>
      </c>
      <c r="D4358" s="34">
        <v>0.91700000000000004</v>
      </c>
      <c r="F4358" s="32">
        <v>41743</v>
      </c>
      <c r="G4358" s="33">
        <f t="shared" si="707"/>
        <v>4</v>
      </c>
      <c r="H4358" s="33">
        <f t="shared" si="708"/>
        <v>2014</v>
      </c>
      <c r="I4358" s="34">
        <v>4.6399999999999997</v>
      </c>
      <c r="K4358" s="32">
        <v>37657</v>
      </c>
      <c r="L4358" s="33">
        <f t="shared" si="709"/>
        <v>2</v>
      </c>
      <c r="M4358" s="33">
        <f t="shared" si="710"/>
        <v>2003</v>
      </c>
      <c r="N4358" s="34">
        <v>33.909999999999997</v>
      </c>
      <c r="P4358" s="32">
        <v>38128</v>
      </c>
      <c r="Q4358" s="33">
        <f t="shared" si="711"/>
        <v>5</v>
      </c>
      <c r="R4358" s="33">
        <f t="shared" si="712"/>
        <v>2004</v>
      </c>
      <c r="S4358" s="34">
        <v>37.6</v>
      </c>
    </row>
    <row r="4359" spans="1:19">
      <c r="A4359" s="32">
        <v>40086</v>
      </c>
      <c r="B4359" s="33">
        <f t="shared" si="705"/>
        <v>9</v>
      </c>
      <c r="C4359" s="33">
        <f t="shared" si="706"/>
        <v>2009</v>
      </c>
      <c r="D4359" s="34">
        <v>0.94499999999999995</v>
      </c>
      <c r="F4359" s="32">
        <v>41744</v>
      </c>
      <c r="G4359" s="33">
        <f t="shared" si="707"/>
        <v>4</v>
      </c>
      <c r="H4359" s="33">
        <f t="shared" si="708"/>
        <v>2014</v>
      </c>
      <c r="I4359" s="34">
        <v>4.6900000000000004</v>
      </c>
      <c r="K4359" s="32">
        <v>37658</v>
      </c>
      <c r="L4359" s="33">
        <f t="shared" si="709"/>
        <v>2</v>
      </c>
      <c r="M4359" s="33">
        <f t="shared" si="710"/>
        <v>2003</v>
      </c>
      <c r="N4359" s="34">
        <v>34.36</v>
      </c>
      <c r="P4359" s="32">
        <v>38131</v>
      </c>
      <c r="Q4359" s="33">
        <f t="shared" si="711"/>
        <v>5</v>
      </c>
      <c r="R4359" s="33">
        <f t="shared" si="712"/>
        <v>2004</v>
      </c>
      <c r="S4359" s="34">
        <v>39.22</v>
      </c>
    </row>
    <row r="4360" spans="1:19">
      <c r="A4360" s="32">
        <v>40087</v>
      </c>
      <c r="B4360" s="33">
        <f t="shared" si="705"/>
        <v>10</v>
      </c>
      <c r="C4360" s="33">
        <f t="shared" si="706"/>
        <v>2009</v>
      </c>
      <c r="D4360" s="34">
        <v>0.94299999999999995</v>
      </c>
      <c r="F4360" s="32">
        <v>41745</v>
      </c>
      <c r="G4360" s="33">
        <f t="shared" si="707"/>
        <v>4</v>
      </c>
      <c r="H4360" s="33">
        <f t="shared" si="708"/>
        <v>2014</v>
      </c>
      <c r="I4360" s="34">
        <v>4.6399999999999997</v>
      </c>
      <c r="K4360" s="32">
        <v>37659</v>
      </c>
      <c r="L4360" s="33">
        <f t="shared" si="709"/>
        <v>2</v>
      </c>
      <c r="M4360" s="33">
        <f t="shared" si="710"/>
        <v>2003</v>
      </c>
      <c r="N4360" s="34">
        <v>35.049999999999997</v>
      </c>
      <c r="P4360" s="32">
        <v>38132</v>
      </c>
      <c r="Q4360" s="33">
        <f t="shared" si="711"/>
        <v>5</v>
      </c>
      <c r="R4360" s="33">
        <f t="shared" si="712"/>
        <v>2004</v>
      </c>
      <c r="S4360" s="34">
        <v>38.46</v>
      </c>
    </row>
    <row r="4361" spans="1:19">
      <c r="A4361" s="32">
        <v>40088</v>
      </c>
      <c r="B4361" s="33">
        <f t="shared" si="705"/>
        <v>10</v>
      </c>
      <c r="C4361" s="33">
        <f t="shared" si="706"/>
        <v>2009</v>
      </c>
      <c r="D4361" s="34">
        <v>0.94299999999999995</v>
      </c>
      <c r="F4361" s="32">
        <v>41746</v>
      </c>
      <c r="G4361" s="33">
        <f t="shared" si="707"/>
        <v>4</v>
      </c>
      <c r="H4361" s="33">
        <f t="shared" si="708"/>
        <v>2014</v>
      </c>
      <c r="I4361" s="34">
        <v>4.6399999999999997</v>
      </c>
      <c r="K4361" s="32">
        <v>37662</v>
      </c>
      <c r="L4361" s="33">
        <f t="shared" si="709"/>
        <v>2</v>
      </c>
      <c r="M4361" s="33">
        <f t="shared" si="710"/>
        <v>2003</v>
      </c>
      <c r="N4361" s="34">
        <v>34.46</v>
      </c>
      <c r="P4361" s="32">
        <v>38133</v>
      </c>
      <c r="Q4361" s="33">
        <f t="shared" si="711"/>
        <v>5</v>
      </c>
      <c r="R4361" s="33">
        <f t="shared" si="712"/>
        <v>2004</v>
      </c>
      <c r="S4361" s="34">
        <v>38.049999999999997</v>
      </c>
    </row>
    <row r="4362" spans="1:19">
      <c r="A4362" s="32">
        <v>40091</v>
      </c>
      <c r="B4362" s="33">
        <f t="shared" si="705"/>
        <v>10</v>
      </c>
      <c r="C4362" s="33">
        <f t="shared" si="706"/>
        <v>2009</v>
      </c>
      <c r="D4362" s="34">
        <v>0.93</v>
      </c>
      <c r="F4362" s="32">
        <v>41750</v>
      </c>
      <c r="G4362" s="33">
        <f t="shared" si="707"/>
        <v>4</v>
      </c>
      <c r="H4362" s="33">
        <f t="shared" si="708"/>
        <v>2014</v>
      </c>
      <c r="I4362" s="34">
        <v>4.76</v>
      </c>
      <c r="K4362" s="32">
        <v>37663</v>
      </c>
      <c r="L4362" s="33">
        <f t="shared" si="709"/>
        <v>2</v>
      </c>
      <c r="M4362" s="33">
        <f t="shared" si="710"/>
        <v>2003</v>
      </c>
      <c r="N4362" s="34">
        <v>35.43</v>
      </c>
      <c r="P4362" s="32">
        <v>38134</v>
      </c>
      <c r="Q4362" s="33">
        <f t="shared" si="711"/>
        <v>5</v>
      </c>
      <c r="R4362" s="33">
        <f t="shared" si="712"/>
        <v>2004</v>
      </c>
      <c r="S4362" s="34">
        <v>37.03</v>
      </c>
    </row>
    <row r="4363" spans="1:19">
      <c r="A4363" s="32">
        <v>40092</v>
      </c>
      <c r="B4363" s="33">
        <f t="shared" si="705"/>
        <v>10</v>
      </c>
      <c r="C4363" s="33">
        <f t="shared" si="706"/>
        <v>2009</v>
      </c>
      <c r="D4363" s="34">
        <v>0.94</v>
      </c>
      <c r="F4363" s="32">
        <v>41751</v>
      </c>
      <c r="G4363" s="33">
        <f t="shared" si="707"/>
        <v>4</v>
      </c>
      <c r="H4363" s="33">
        <f t="shared" si="708"/>
        <v>2014</v>
      </c>
      <c r="I4363" s="34">
        <v>4.76</v>
      </c>
      <c r="K4363" s="32">
        <v>37664</v>
      </c>
      <c r="L4363" s="33">
        <f t="shared" si="709"/>
        <v>2</v>
      </c>
      <c r="M4363" s="33">
        <f t="shared" si="710"/>
        <v>2003</v>
      </c>
      <c r="N4363" s="34">
        <v>35.83</v>
      </c>
      <c r="P4363" s="32">
        <v>38135</v>
      </c>
      <c r="Q4363" s="33">
        <f t="shared" si="711"/>
        <v>5</v>
      </c>
      <c r="R4363" s="33">
        <f t="shared" si="712"/>
        <v>2004</v>
      </c>
      <c r="S4363" s="34">
        <v>37</v>
      </c>
    </row>
    <row r="4364" spans="1:19">
      <c r="A4364" s="32">
        <v>40093</v>
      </c>
      <c r="B4364" s="33">
        <f t="shared" si="705"/>
        <v>10</v>
      </c>
      <c r="C4364" s="33">
        <f t="shared" si="706"/>
        <v>2009</v>
      </c>
      <c r="D4364" s="34">
        <v>0.92</v>
      </c>
      <c r="F4364" s="32">
        <v>41752</v>
      </c>
      <c r="G4364" s="33">
        <f t="shared" si="707"/>
        <v>4</v>
      </c>
      <c r="H4364" s="33">
        <f t="shared" si="708"/>
        <v>2014</v>
      </c>
      <c r="I4364" s="34">
        <v>4.8099999999999996</v>
      </c>
      <c r="K4364" s="32">
        <v>37665</v>
      </c>
      <c r="L4364" s="33">
        <f t="shared" si="709"/>
        <v>2</v>
      </c>
      <c r="M4364" s="33">
        <f t="shared" si="710"/>
        <v>2003</v>
      </c>
      <c r="N4364" s="34">
        <v>36.630000000000003</v>
      </c>
      <c r="P4364" s="32">
        <v>38138</v>
      </c>
      <c r="Q4364" s="33">
        <f t="shared" si="711"/>
        <v>5</v>
      </c>
      <c r="R4364" s="33">
        <f t="shared" si="712"/>
        <v>2004</v>
      </c>
      <c r="S4364" s="34">
        <v>37</v>
      </c>
    </row>
    <row r="4365" spans="1:19">
      <c r="A4365" s="32">
        <v>40094</v>
      </c>
      <c r="B4365" s="33">
        <f t="shared" si="705"/>
        <v>10</v>
      </c>
      <c r="C4365" s="33">
        <f t="shared" si="706"/>
        <v>2009</v>
      </c>
      <c r="D4365" s="34">
        <v>0.93300000000000005</v>
      </c>
      <c r="F4365" s="32">
        <v>41753</v>
      </c>
      <c r="G4365" s="33">
        <f t="shared" si="707"/>
        <v>4</v>
      </c>
      <c r="H4365" s="33">
        <f t="shared" si="708"/>
        <v>2014</v>
      </c>
      <c r="I4365" s="34">
        <v>4.8099999999999996</v>
      </c>
      <c r="K4365" s="32">
        <v>37666</v>
      </c>
      <c r="L4365" s="33">
        <f t="shared" si="709"/>
        <v>2</v>
      </c>
      <c r="M4365" s="33">
        <f t="shared" si="710"/>
        <v>2003</v>
      </c>
      <c r="N4365" s="34">
        <v>36.61</v>
      </c>
      <c r="P4365" s="32">
        <v>38139</v>
      </c>
      <c r="Q4365" s="33">
        <f t="shared" si="711"/>
        <v>6</v>
      </c>
      <c r="R4365" s="33">
        <f t="shared" si="712"/>
        <v>2004</v>
      </c>
      <c r="S4365" s="34">
        <v>39.049999999999997</v>
      </c>
    </row>
    <row r="4366" spans="1:19">
      <c r="A4366" s="32">
        <v>40095</v>
      </c>
      <c r="B4366" s="33">
        <f t="shared" si="705"/>
        <v>10</v>
      </c>
      <c r="C4366" s="33">
        <f t="shared" si="706"/>
        <v>2009</v>
      </c>
      <c r="D4366" s="34">
        <v>0.92800000000000005</v>
      </c>
      <c r="F4366" s="32">
        <v>41754</v>
      </c>
      <c r="G4366" s="33">
        <f t="shared" si="707"/>
        <v>4</v>
      </c>
      <c r="H4366" s="33">
        <f t="shared" si="708"/>
        <v>2014</v>
      </c>
      <c r="I4366" s="34">
        <v>4.83</v>
      </c>
      <c r="K4366" s="32">
        <v>37670</v>
      </c>
      <c r="L4366" s="33">
        <f t="shared" si="709"/>
        <v>2</v>
      </c>
      <c r="M4366" s="33">
        <f t="shared" si="710"/>
        <v>2003</v>
      </c>
      <c r="N4366" s="34">
        <v>36.880000000000003</v>
      </c>
      <c r="P4366" s="32">
        <v>38140</v>
      </c>
      <c r="Q4366" s="33">
        <f t="shared" si="711"/>
        <v>6</v>
      </c>
      <c r="R4366" s="33">
        <f t="shared" si="712"/>
        <v>2004</v>
      </c>
      <c r="S4366" s="34">
        <v>37.99</v>
      </c>
    </row>
    <row r="4367" spans="1:19">
      <c r="A4367" s="32">
        <v>40098</v>
      </c>
      <c r="B4367" s="33">
        <f t="shared" si="705"/>
        <v>10</v>
      </c>
      <c r="C4367" s="33">
        <f t="shared" si="706"/>
        <v>2009</v>
      </c>
      <c r="D4367" s="34">
        <v>0.95</v>
      </c>
      <c r="F4367" s="32">
        <v>41757</v>
      </c>
      <c r="G4367" s="33">
        <f t="shared" si="707"/>
        <v>4</v>
      </c>
      <c r="H4367" s="33">
        <f t="shared" si="708"/>
        <v>2014</v>
      </c>
      <c r="I4367" s="34">
        <v>4.72</v>
      </c>
      <c r="K4367" s="32">
        <v>37671</v>
      </c>
      <c r="L4367" s="33">
        <f t="shared" si="709"/>
        <v>2</v>
      </c>
      <c r="M4367" s="33">
        <f t="shared" si="710"/>
        <v>2003</v>
      </c>
      <c r="N4367" s="34">
        <v>37.020000000000003</v>
      </c>
      <c r="P4367" s="32">
        <v>38141</v>
      </c>
      <c r="Q4367" s="33">
        <f t="shared" si="711"/>
        <v>6</v>
      </c>
      <c r="R4367" s="33">
        <f t="shared" si="712"/>
        <v>2004</v>
      </c>
      <c r="S4367" s="34">
        <v>36.26</v>
      </c>
    </row>
    <row r="4368" spans="1:19">
      <c r="A4368" s="32">
        <v>40099</v>
      </c>
      <c r="B4368" s="33">
        <f t="shared" si="705"/>
        <v>10</v>
      </c>
      <c r="C4368" s="33">
        <f t="shared" si="706"/>
        <v>2009</v>
      </c>
      <c r="D4368" s="34">
        <v>0.96099999999999997</v>
      </c>
      <c r="F4368" s="32">
        <v>41758</v>
      </c>
      <c r="G4368" s="33">
        <f t="shared" si="707"/>
        <v>4</v>
      </c>
      <c r="H4368" s="33">
        <f t="shared" si="708"/>
        <v>2014</v>
      </c>
      <c r="I4368" s="34">
        <v>4.78</v>
      </c>
      <c r="K4368" s="32">
        <v>37672</v>
      </c>
      <c r="L4368" s="33">
        <f t="shared" si="709"/>
        <v>2</v>
      </c>
      <c r="M4368" s="33">
        <f t="shared" si="710"/>
        <v>2003</v>
      </c>
      <c r="N4368" s="34">
        <v>36.450000000000003</v>
      </c>
      <c r="P4368" s="32">
        <v>38142</v>
      </c>
      <c r="Q4368" s="33">
        <f t="shared" si="711"/>
        <v>6</v>
      </c>
      <c r="R4368" s="33">
        <f t="shared" si="712"/>
        <v>2004</v>
      </c>
      <c r="S4368" s="34">
        <v>35.97</v>
      </c>
    </row>
    <row r="4369" spans="1:19">
      <c r="A4369" s="32">
        <v>40100</v>
      </c>
      <c r="B4369" s="33">
        <f t="shared" si="705"/>
        <v>10</v>
      </c>
      <c r="C4369" s="33">
        <f t="shared" si="706"/>
        <v>2009</v>
      </c>
      <c r="D4369" s="34">
        <v>0.96899999999999997</v>
      </c>
      <c r="F4369" s="32">
        <v>41759</v>
      </c>
      <c r="G4369" s="33">
        <f t="shared" si="707"/>
        <v>4</v>
      </c>
      <c r="H4369" s="33">
        <f t="shared" si="708"/>
        <v>2014</v>
      </c>
      <c r="I4369" s="34">
        <v>4.79</v>
      </c>
      <c r="K4369" s="32">
        <v>37673</v>
      </c>
      <c r="L4369" s="33">
        <f t="shared" si="709"/>
        <v>2</v>
      </c>
      <c r="M4369" s="33">
        <f t="shared" si="710"/>
        <v>2003</v>
      </c>
      <c r="N4369" s="34">
        <v>36.76</v>
      </c>
      <c r="P4369" s="32">
        <v>38145</v>
      </c>
      <c r="Q4369" s="33">
        <f t="shared" si="711"/>
        <v>6</v>
      </c>
      <c r="R4369" s="33">
        <f t="shared" si="712"/>
        <v>2004</v>
      </c>
      <c r="S4369" s="34">
        <v>35.57</v>
      </c>
    </row>
    <row r="4370" spans="1:19">
      <c r="A4370" s="32">
        <v>40101</v>
      </c>
      <c r="B4370" s="33">
        <f t="shared" si="705"/>
        <v>10</v>
      </c>
      <c r="C4370" s="33">
        <f t="shared" si="706"/>
        <v>2009</v>
      </c>
      <c r="D4370" s="34">
        <v>0.99</v>
      </c>
      <c r="F4370" s="32">
        <v>41760</v>
      </c>
      <c r="G4370" s="33">
        <f t="shared" si="707"/>
        <v>5</v>
      </c>
      <c r="H4370" s="33">
        <f t="shared" si="708"/>
        <v>2014</v>
      </c>
      <c r="I4370" s="34">
        <v>4.79</v>
      </c>
      <c r="K4370" s="32">
        <v>37676</v>
      </c>
      <c r="L4370" s="33">
        <f t="shared" si="709"/>
        <v>2</v>
      </c>
      <c r="M4370" s="33">
        <f t="shared" si="710"/>
        <v>2003</v>
      </c>
      <c r="N4370" s="34">
        <v>37.29</v>
      </c>
      <c r="P4370" s="32">
        <v>38146</v>
      </c>
      <c r="Q4370" s="33">
        <f t="shared" si="711"/>
        <v>6</v>
      </c>
      <c r="R4370" s="33">
        <f t="shared" si="712"/>
        <v>2004</v>
      </c>
      <c r="S4370" s="34">
        <v>35.47</v>
      </c>
    </row>
    <row r="4371" spans="1:19">
      <c r="A4371" s="32">
        <v>40102</v>
      </c>
      <c r="B4371" s="33">
        <f t="shared" si="705"/>
        <v>10</v>
      </c>
      <c r="C4371" s="33">
        <f t="shared" si="706"/>
        <v>2009</v>
      </c>
      <c r="D4371" s="34">
        <v>1.012</v>
      </c>
      <c r="F4371" s="32">
        <v>41761</v>
      </c>
      <c r="G4371" s="33">
        <f t="shared" si="707"/>
        <v>5</v>
      </c>
      <c r="H4371" s="33">
        <f t="shared" si="708"/>
        <v>2014</v>
      </c>
      <c r="I4371" s="34">
        <v>4.7300000000000004</v>
      </c>
      <c r="K4371" s="32">
        <v>37677</v>
      </c>
      <c r="L4371" s="33">
        <f t="shared" si="709"/>
        <v>2</v>
      </c>
      <c r="M4371" s="33">
        <f t="shared" si="710"/>
        <v>2003</v>
      </c>
      <c r="N4371" s="34">
        <v>36.06</v>
      </c>
      <c r="P4371" s="32">
        <v>38147</v>
      </c>
      <c r="Q4371" s="33">
        <f t="shared" si="711"/>
        <v>6</v>
      </c>
      <c r="R4371" s="33">
        <f t="shared" si="712"/>
        <v>2004</v>
      </c>
      <c r="S4371" s="34">
        <v>34.69</v>
      </c>
    </row>
    <row r="4372" spans="1:19">
      <c r="A4372" s="32">
        <v>40105</v>
      </c>
      <c r="B4372" s="33">
        <f t="shared" si="705"/>
        <v>10</v>
      </c>
      <c r="C4372" s="33">
        <f t="shared" si="706"/>
        <v>2009</v>
      </c>
      <c r="D4372" s="34">
        <v>1.0509999999999999</v>
      </c>
      <c r="F4372" s="32">
        <v>41764</v>
      </c>
      <c r="G4372" s="33">
        <f t="shared" si="707"/>
        <v>5</v>
      </c>
      <c r="H4372" s="33">
        <f t="shared" si="708"/>
        <v>2014</v>
      </c>
      <c r="I4372" s="34">
        <v>4.7300000000000004</v>
      </c>
      <c r="K4372" s="32">
        <v>37678</v>
      </c>
      <c r="L4372" s="33">
        <f t="shared" si="709"/>
        <v>2</v>
      </c>
      <c r="M4372" s="33">
        <f t="shared" si="710"/>
        <v>2003</v>
      </c>
      <c r="N4372" s="34">
        <v>37.96</v>
      </c>
      <c r="P4372" s="32">
        <v>38148</v>
      </c>
      <c r="Q4372" s="33">
        <f t="shared" si="711"/>
        <v>6</v>
      </c>
      <c r="R4372" s="33">
        <f t="shared" si="712"/>
        <v>2004</v>
      </c>
      <c r="S4372" s="34">
        <v>35.75</v>
      </c>
    </row>
    <row r="4373" spans="1:19">
      <c r="A4373" s="32">
        <v>40106</v>
      </c>
      <c r="B4373" s="33">
        <f t="shared" si="705"/>
        <v>10</v>
      </c>
      <c r="C4373" s="33">
        <f t="shared" si="706"/>
        <v>2009</v>
      </c>
      <c r="D4373" s="34">
        <v>1.0389999999999999</v>
      </c>
      <c r="F4373" s="32">
        <v>41765</v>
      </c>
      <c r="G4373" s="33">
        <f t="shared" si="707"/>
        <v>5</v>
      </c>
      <c r="H4373" s="33">
        <f t="shared" si="708"/>
        <v>2014</v>
      </c>
      <c r="I4373" s="34">
        <v>4.8</v>
      </c>
      <c r="K4373" s="32">
        <v>37679</v>
      </c>
      <c r="L4373" s="33">
        <f t="shared" si="709"/>
        <v>2</v>
      </c>
      <c r="M4373" s="33">
        <f t="shared" si="710"/>
        <v>2003</v>
      </c>
      <c r="N4373" s="34">
        <v>36.83</v>
      </c>
      <c r="P4373" s="32">
        <v>38149</v>
      </c>
      <c r="Q4373" s="33">
        <f t="shared" si="711"/>
        <v>6</v>
      </c>
      <c r="R4373" s="33">
        <f t="shared" si="712"/>
        <v>2004</v>
      </c>
      <c r="S4373" s="34">
        <v>35.229999999999997</v>
      </c>
    </row>
    <row r="4374" spans="1:19">
      <c r="A4374" s="32">
        <v>40107</v>
      </c>
      <c r="B4374" s="33">
        <f t="shared" si="705"/>
        <v>10</v>
      </c>
      <c r="C4374" s="33">
        <f t="shared" si="706"/>
        <v>2009</v>
      </c>
      <c r="D4374" s="34">
        <v>1.1100000000000001</v>
      </c>
      <c r="F4374" s="32">
        <v>41766</v>
      </c>
      <c r="G4374" s="33">
        <f t="shared" si="707"/>
        <v>5</v>
      </c>
      <c r="H4374" s="33">
        <f t="shared" si="708"/>
        <v>2014</v>
      </c>
      <c r="I4374" s="34">
        <v>4.82</v>
      </c>
      <c r="K4374" s="32">
        <v>37680</v>
      </c>
      <c r="L4374" s="33">
        <f t="shared" si="709"/>
        <v>2</v>
      </c>
      <c r="M4374" s="33">
        <f t="shared" si="710"/>
        <v>2003</v>
      </c>
      <c r="N4374" s="34">
        <v>36.76</v>
      </c>
      <c r="P4374" s="32">
        <v>38152</v>
      </c>
      <c r="Q4374" s="33">
        <f t="shared" si="711"/>
        <v>6</v>
      </c>
      <c r="R4374" s="33">
        <f t="shared" si="712"/>
        <v>2004</v>
      </c>
      <c r="S4374" s="34">
        <v>35.22</v>
      </c>
    </row>
    <row r="4375" spans="1:19">
      <c r="A4375" s="32">
        <v>40108</v>
      </c>
      <c r="B4375" s="33">
        <f t="shared" si="705"/>
        <v>10</v>
      </c>
      <c r="C4375" s="33">
        <f t="shared" si="706"/>
        <v>2009</v>
      </c>
      <c r="D4375" s="34">
        <v>1.0960000000000001</v>
      </c>
      <c r="F4375" s="32">
        <v>41767</v>
      </c>
      <c r="G4375" s="33">
        <f t="shared" si="707"/>
        <v>5</v>
      </c>
      <c r="H4375" s="33">
        <f t="shared" si="708"/>
        <v>2014</v>
      </c>
      <c r="I4375" s="34">
        <v>4.7699999999999996</v>
      </c>
      <c r="K4375" s="32">
        <v>37683</v>
      </c>
      <c r="L4375" s="33">
        <f t="shared" si="709"/>
        <v>3</v>
      </c>
      <c r="M4375" s="33">
        <f t="shared" si="710"/>
        <v>2003</v>
      </c>
      <c r="N4375" s="34">
        <v>36.1</v>
      </c>
      <c r="P4375" s="32">
        <v>38153</v>
      </c>
      <c r="Q4375" s="33">
        <f t="shared" si="711"/>
        <v>6</v>
      </c>
      <c r="R4375" s="33">
        <f t="shared" si="712"/>
        <v>2004</v>
      </c>
      <c r="S4375" s="34">
        <v>34.659999999999997</v>
      </c>
    </row>
    <row r="4376" spans="1:19">
      <c r="A4376" s="32">
        <v>40109</v>
      </c>
      <c r="B4376" s="33">
        <f t="shared" si="705"/>
        <v>10</v>
      </c>
      <c r="C4376" s="33">
        <f t="shared" si="706"/>
        <v>2009</v>
      </c>
      <c r="D4376" s="34">
        <v>1.091</v>
      </c>
      <c r="F4376" s="32">
        <v>41768</v>
      </c>
      <c r="G4376" s="33">
        <f t="shared" si="707"/>
        <v>5</v>
      </c>
      <c r="H4376" s="33">
        <f t="shared" si="708"/>
        <v>2014</v>
      </c>
      <c r="I4376" s="34">
        <v>4.59</v>
      </c>
      <c r="K4376" s="32">
        <v>37684</v>
      </c>
      <c r="L4376" s="33">
        <f t="shared" si="709"/>
        <v>3</v>
      </c>
      <c r="M4376" s="33">
        <f t="shared" si="710"/>
        <v>2003</v>
      </c>
      <c r="N4376" s="34">
        <v>36.950000000000003</v>
      </c>
      <c r="P4376" s="32">
        <v>38154</v>
      </c>
      <c r="Q4376" s="33">
        <f t="shared" si="711"/>
        <v>6</v>
      </c>
      <c r="R4376" s="33">
        <f t="shared" si="712"/>
        <v>2004</v>
      </c>
      <c r="S4376" s="34">
        <v>34.56</v>
      </c>
    </row>
    <row r="4377" spans="1:19">
      <c r="A4377" s="32">
        <v>40112</v>
      </c>
      <c r="B4377" s="33">
        <f t="shared" si="705"/>
        <v>10</v>
      </c>
      <c r="C4377" s="33">
        <f t="shared" si="706"/>
        <v>2009</v>
      </c>
      <c r="D4377" s="34">
        <v>1.08</v>
      </c>
      <c r="F4377" s="32">
        <v>41771</v>
      </c>
      <c r="G4377" s="33">
        <f t="shared" si="707"/>
        <v>5</v>
      </c>
      <c r="H4377" s="33">
        <f t="shared" si="708"/>
        <v>2014</v>
      </c>
      <c r="I4377" s="34">
        <v>4.5199999999999996</v>
      </c>
      <c r="K4377" s="32">
        <v>37685</v>
      </c>
      <c r="L4377" s="33">
        <f t="shared" si="709"/>
        <v>3</v>
      </c>
      <c r="M4377" s="33">
        <f t="shared" si="710"/>
        <v>2003</v>
      </c>
      <c r="N4377" s="34">
        <v>36.86</v>
      </c>
      <c r="P4377" s="32">
        <v>38155</v>
      </c>
      <c r="Q4377" s="33">
        <f t="shared" si="711"/>
        <v>6</v>
      </c>
      <c r="R4377" s="33">
        <f t="shared" si="712"/>
        <v>2004</v>
      </c>
      <c r="S4377" s="34">
        <v>35.58</v>
      </c>
    </row>
    <row r="4378" spans="1:19">
      <c r="A4378" s="32">
        <v>40113</v>
      </c>
      <c r="B4378" s="33">
        <f t="shared" si="705"/>
        <v>10</v>
      </c>
      <c r="C4378" s="33">
        <f t="shared" si="706"/>
        <v>2009</v>
      </c>
      <c r="D4378" s="34">
        <v>1.0920000000000001</v>
      </c>
      <c r="F4378" s="32">
        <v>41772</v>
      </c>
      <c r="G4378" s="33">
        <f t="shared" si="707"/>
        <v>5</v>
      </c>
      <c r="H4378" s="33">
        <f t="shared" si="708"/>
        <v>2014</v>
      </c>
      <c r="I4378" s="34">
        <v>4.47</v>
      </c>
      <c r="K4378" s="32">
        <v>37686</v>
      </c>
      <c r="L4378" s="33">
        <f t="shared" si="709"/>
        <v>3</v>
      </c>
      <c r="M4378" s="33">
        <f t="shared" si="710"/>
        <v>2003</v>
      </c>
      <c r="N4378" s="34">
        <v>37.21</v>
      </c>
      <c r="P4378" s="32">
        <v>38156</v>
      </c>
      <c r="Q4378" s="33">
        <f t="shared" si="711"/>
        <v>6</v>
      </c>
      <c r="R4378" s="33">
        <f t="shared" si="712"/>
        <v>2004</v>
      </c>
      <c r="S4378" s="34">
        <v>35.43</v>
      </c>
    </row>
    <row r="4379" spans="1:19">
      <c r="A4379" s="32">
        <v>40114</v>
      </c>
      <c r="B4379" s="33">
        <f t="shared" si="705"/>
        <v>10</v>
      </c>
      <c r="C4379" s="33">
        <f t="shared" si="706"/>
        <v>2009</v>
      </c>
      <c r="D4379" s="34">
        <v>1.0649999999999999</v>
      </c>
      <c r="F4379" s="32">
        <v>41773</v>
      </c>
      <c r="G4379" s="33">
        <f t="shared" si="707"/>
        <v>5</v>
      </c>
      <c r="H4379" s="33">
        <f t="shared" si="708"/>
        <v>2014</v>
      </c>
      <c r="I4379" s="34">
        <v>4.47</v>
      </c>
      <c r="K4379" s="32">
        <v>37687</v>
      </c>
      <c r="L4379" s="33">
        <f t="shared" si="709"/>
        <v>3</v>
      </c>
      <c r="M4379" s="33">
        <f t="shared" si="710"/>
        <v>2003</v>
      </c>
      <c r="N4379" s="34">
        <v>37.76</v>
      </c>
      <c r="P4379" s="32">
        <v>38159</v>
      </c>
      <c r="Q4379" s="33">
        <f t="shared" si="711"/>
        <v>6</v>
      </c>
      <c r="R4379" s="33">
        <f t="shared" si="712"/>
        <v>2004</v>
      </c>
      <c r="S4379" s="34">
        <v>34.82</v>
      </c>
    </row>
    <row r="4380" spans="1:19">
      <c r="A4380" s="32">
        <v>40115</v>
      </c>
      <c r="B4380" s="33">
        <f t="shared" si="705"/>
        <v>10</v>
      </c>
      <c r="C4380" s="33">
        <f t="shared" si="706"/>
        <v>2009</v>
      </c>
      <c r="D4380" s="34">
        <v>1.0780000000000001</v>
      </c>
      <c r="F4380" s="32">
        <v>41774</v>
      </c>
      <c r="G4380" s="33">
        <f t="shared" si="707"/>
        <v>5</v>
      </c>
      <c r="H4380" s="33">
        <f t="shared" si="708"/>
        <v>2014</v>
      </c>
      <c r="I4380" s="34">
        <v>4.42</v>
      </c>
      <c r="K4380" s="32">
        <v>37690</v>
      </c>
      <c r="L4380" s="33">
        <f t="shared" si="709"/>
        <v>3</v>
      </c>
      <c r="M4380" s="33">
        <f t="shared" si="710"/>
        <v>2003</v>
      </c>
      <c r="N4380" s="34">
        <v>37.18</v>
      </c>
      <c r="P4380" s="32">
        <v>38160</v>
      </c>
      <c r="Q4380" s="33">
        <f t="shared" si="711"/>
        <v>6</v>
      </c>
      <c r="R4380" s="33">
        <f t="shared" si="712"/>
        <v>2004</v>
      </c>
      <c r="S4380" s="34">
        <v>34.950000000000003</v>
      </c>
    </row>
    <row r="4381" spans="1:19">
      <c r="A4381" s="32">
        <v>40116</v>
      </c>
      <c r="B4381" s="33">
        <f t="shared" si="705"/>
        <v>10</v>
      </c>
      <c r="C4381" s="33">
        <f t="shared" si="706"/>
        <v>2009</v>
      </c>
      <c r="D4381" s="34">
        <v>1.0649999999999999</v>
      </c>
      <c r="F4381" s="32">
        <v>41775</v>
      </c>
      <c r="G4381" s="33">
        <f t="shared" si="707"/>
        <v>5</v>
      </c>
      <c r="H4381" s="33">
        <f t="shared" si="708"/>
        <v>2014</v>
      </c>
      <c r="I4381" s="34">
        <v>4.42</v>
      </c>
      <c r="K4381" s="32">
        <v>37691</v>
      </c>
      <c r="L4381" s="33">
        <f t="shared" si="709"/>
        <v>3</v>
      </c>
      <c r="M4381" s="33">
        <f t="shared" si="710"/>
        <v>2003</v>
      </c>
      <c r="N4381" s="34">
        <v>36.81</v>
      </c>
      <c r="P4381" s="32">
        <v>38161</v>
      </c>
      <c r="Q4381" s="33">
        <f t="shared" si="711"/>
        <v>6</v>
      </c>
      <c r="R4381" s="33">
        <f t="shared" si="712"/>
        <v>2004</v>
      </c>
      <c r="S4381" s="34">
        <v>34.81</v>
      </c>
    </row>
    <row r="4382" spans="1:19">
      <c r="A4382" s="32">
        <v>40119</v>
      </c>
      <c r="B4382" s="33">
        <f t="shared" si="705"/>
        <v>11</v>
      </c>
      <c r="C4382" s="33">
        <f t="shared" si="706"/>
        <v>2009</v>
      </c>
      <c r="D4382" s="34">
        <v>1.054</v>
      </c>
      <c r="F4382" s="32">
        <v>41778</v>
      </c>
      <c r="G4382" s="33">
        <f t="shared" si="707"/>
        <v>5</v>
      </c>
      <c r="H4382" s="33">
        <f t="shared" si="708"/>
        <v>2014</v>
      </c>
      <c r="I4382" s="34">
        <v>4.54</v>
      </c>
      <c r="K4382" s="32">
        <v>37692</v>
      </c>
      <c r="L4382" s="33">
        <f t="shared" si="709"/>
        <v>3</v>
      </c>
      <c r="M4382" s="33">
        <f t="shared" si="710"/>
        <v>2003</v>
      </c>
      <c r="N4382" s="34">
        <v>37.869999999999997</v>
      </c>
      <c r="P4382" s="32">
        <v>38162</v>
      </c>
      <c r="Q4382" s="33">
        <f t="shared" si="711"/>
        <v>6</v>
      </c>
      <c r="R4382" s="33">
        <f t="shared" si="712"/>
        <v>2004</v>
      </c>
      <c r="S4382" s="34">
        <v>34.71</v>
      </c>
    </row>
    <row r="4383" spans="1:19">
      <c r="A4383" s="32">
        <v>40120</v>
      </c>
      <c r="B4383" s="33">
        <f t="shared" si="705"/>
        <v>11</v>
      </c>
      <c r="C4383" s="33">
        <f t="shared" si="706"/>
        <v>2009</v>
      </c>
      <c r="D4383" s="34">
        <v>1.0549999999999999</v>
      </c>
      <c r="F4383" s="32">
        <v>41779</v>
      </c>
      <c r="G4383" s="33">
        <f t="shared" si="707"/>
        <v>5</v>
      </c>
      <c r="H4383" s="33">
        <f t="shared" si="708"/>
        <v>2014</v>
      </c>
      <c r="I4383" s="34">
        <v>4.53</v>
      </c>
      <c r="K4383" s="32">
        <v>37693</v>
      </c>
      <c r="L4383" s="33">
        <f t="shared" si="709"/>
        <v>3</v>
      </c>
      <c r="M4383" s="33">
        <f t="shared" si="710"/>
        <v>2003</v>
      </c>
      <c r="N4383" s="34">
        <v>36.049999999999997</v>
      </c>
      <c r="P4383" s="32">
        <v>38163</v>
      </c>
      <c r="Q4383" s="33">
        <f t="shared" si="711"/>
        <v>6</v>
      </c>
      <c r="R4383" s="33">
        <f t="shared" si="712"/>
        <v>2004</v>
      </c>
      <c r="S4383" s="34">
        <v>34.25</v>
      </c>
    </row>
    <row r="4384" spans="1:19">
      <c r="A4384" s="32">
        <v>40121</v>
      </c>
      <c r="B4384" s="33">
        <f t="shared" si="705"/>
        <v>11</v>
      </c>
      <c r="C4384" s="33">
        <f t="shared" si="706"/>
        <v>2009</v>
      </c>
      <c r="D4384" s="34">
        <v>1.08</v>
      </c>
      <c r="F4384" s="32">
        <v>41780</v>
      </c>
      <c r="G4384" s="33">
        <f t="shared" si="707"/>
        <v>5</v>
      </c>
      <c r="H4384" s="33">
        <f t="shared" si="708"/>
        <v>2014</v>
      </c>
      <c r="I4384" s="34">
        <v>4.57</v>
      </c>
      <c r="K4384" s="32">
        <v>37694</v>
      </c>
      <c r="L4384" s="33">
        <f t="shared" si="709"/>
        <v>3</v>
      </c>
      <c r="M4384" s="33">
        <f t="shared" si="710"/>
        <v>2003</v>
      </c>
      <c r="N4384" s="34">
        <v>35.409999999999997</v>
      </c>
      <c r="P4384" s="32">
        <v>38166</v>
      </c>
      <c r="Q4384" s="33">
        <f t="shared" si="711"/>
        <v>6</v>
      </c>
      <c r="R4384" s="33">
        <f t="shared" si="712"/>
        <v>2004</v>
      </c>
      <c r="S4384" s="34">
        <v>33.24</v>
      </c>
    </row>
    <row r="4385" spans="1:19">
      <c r="A4385" s="32">
        <v>40122</v>
      </c>
      <c r="B4385" s="33">
        <f t="shared" si="705"/>
        <v>11</v>
      </c>
      <c r="C4385" s="33">
        <f t="shared" si="706"/>
        <v>2009</v>
      </c>
      <c r="D4385" s="34">
        <v>1.083</v>
      </c>
      <c r="F4385" s="32">
        <v>41781</v>
      </c>
      <c r="G4385" s="33">
        <f t="shared" si="707"/>
        <v>5</v>
      </c>
      <c r="H4385" s="33">
        <f t="shared" si="708"/>
        <v>2014</v>
      </c>
      <c r="I4385" s="34">
        <v>4.57</v>
      </c>
      <c r="K4385" s="32">
        <v>37697</v>
      </c>
      <c r="L4385" s="33">
        <f t="shared" si="709"/>
        <v>3</v>
      </c>
      <c r="M4385" s="33">
        <f t="shared" si="710"/>
        <v>2003</v>
      </c>
      <c r="N4385" s="34">
        <v>34.92</v>
      </c>
      <c r="P4385" s="32">
        <v>38167</v>
      </c>
      <c r="Q4385" s="33">
        <f t="shared" si="711"/>
        <v>6</v>
      </c>
      <c r="R4385" s="33">
        <f t="shared" si="712"/>
        <v>2004</v>
      </c>
      <c r="S4385" s="34">
        <v>32.61</v>
      </c>
    </row>
    <row r="4386" spans="1:19">
      <c r="A4386" s="32">
        <v>40123</v>
      </c>
      <c r="B4386" s="33">
        <f t="shared" si="705"/>
        <v>11</v>
      </c>
      <c r="C4386" s="33">
        <f t="shared" si="706"/>
        <v>2009</v>
      </c>
      <c r="D4386" s="34">
        <v>1.0589999999999999</v>
      </c>
      <c r="F4386" s="32">
        <v>41782</v>
      </c>
      <c r="G4386" s="33">
        <f t="shared" si="707"/>
        <v>5</v>
      </c>
      <c r="H4386" s="33">
        <f t="shared" si="708"/>
        <v>2014</v>
      </c>
      <c r="I4386" s="34">
        <v>4.4000000000000004</v>
      </c>
      <c r="K4386" s="32">
        <v>37698</v>
      </c>
      <c r="L4386" s="33">
        <f t="shared" si="709"/>
        <v>3</v>
      </c>
      <c r="M4386" s="33">
        <f t="shared" si="710"/>
        <v>2003</v>
      </c>
      <c r="N4386" s="34">
        <v>31.55</v>
      </c>
      <c r="P4386" s="32">
        <v>38168</v>
      </c>
      <c r="Q4386" s="33">
        <f t="shared" si="711"/>
        <v>6</v>
      </c>
      <c r="R4386" s="33">
        <f t="shared" si="712"/>
        <v>2004</v>
      </c>
      <c r="S4386" s="34">
        <v>33.22</v>
      </c>
    </row>
    <row r="4387" spans="1:19">
      <c r="A4387" s="32">
        <v>40126</v>
      </c>
      <c r="B4387" s="33">
        <f t="shared" si="705"/>
        <v>11</v>
      </c>
      <c r="C4387" s="33">
        <f t="shared" si="706"/>
        <v>2009</v>
      </c>
      <c r="D4387" s="34">
        <v>1.08</v>
      </c>
      <c r="F4387" s="32">
        <v>41786</v>
      </c>
      <c r="G4387" s="33">
        <f t="shared" si="707"/>
        <v>5</v>
      </c>
      <c r="H4387" s="33">
        <f t="shared" si="708"/>
        <v>2014</v>
      </c>
      <c r="I4387" s="34">
        <v>4.4000000000000004</v>
      </c>
      <c r="K4387" s="32">
        <v>37699</v>
      </c>
      <c r="L4387" s="33">
        <f t="shared" si="709"/>
        <v>3</v>
      </c>
      <c r="M4387" s="33">
        <f t="shared" si="710"/>
        <v>2003</v>
      </c>
      <c r="N4387" s="34">
        <v>30.01</v>
      </c>
      <c r="P4387" s="32">
        <v>38169</v>
      </c>
      <c r="Q4387" s="33">
        <f t="shared" si="711"/>
        <v>7</v>
      </c>
      <c r="R4387" s="33">
        <f t="shared" si="712"/>
        <v>2004</v>
      </c>
      <c r="S4387" s="34">
        <v>35.58</v>
      </c>
    </row>
    <row r="4388" spans="1:19">
      <c r="A4388" s="32">
        <v>40127</v>
      </c>
      <c r="B4388" s="33">
        <f t="shared" ref="B4388:B4451" si="713">+MONTH(A4388)</f>
        <v>11</v>
      </c>
      <c r="C4388" s="33">
        <f t="shared" ref="C4388:C4451" si="714">+YEAR(A4388)</f>
        <v>2009</v>
      </c>
      <c r="D4388" s="34">
        <v>1.069</v>
      </c>
      <c r="F4388" s="32">
        <v>41787</v>
      </c>
      <c r="G4388" s="33">
        <f t="shared" ref="G4388:G4451" si="715">+MONTH(F4388)</f>
        <v>5</v>
      </c>
      <c r="H4388" s="33">
        <f t="shared" ref="H4388:H4451" si="716">+YEAR(F4388)</f>
        <v>2014</v>
      </c>
      <c r="I4388" s="34">
        <v>4.5599999999999996</v>
      </c>
      <c r="K4388" s="32">
        <v>37700</v>
      </c>
      <c r="L4388" s="33">
        <f t="shared" ref="L4388:L4451" si="717">+MONTH(K4388)</f>
        <v>3</v>
      </c>
      <c r="M4388" s="33">
        <f t="shared" ref="M4388:M4451" si="718">+YEAR(K4388)</f>
        <v>2003</v>
      </c>
      <c r="N4388" s="34">
        <v>28.62</v>
      </c>
      <c r="P4388" s="32">
        <v>38170</v>
      </c>
      <c r="Q4388" s="33">
        <f t="shared" ref="Q4388:Q4451" si="719">+MONTH(P4388)</f>
        <v>7</v>
      </c>
      <c r="R4388" s="33">
        <f t="shared" si="712"/>
        <v>2004</v>
      </c>
      <c r="S4388" s="34">
        <v>35.36</v>
      </c>
    </row>
    <row r="4389" spans="1:19">
      <c r="A4389" s="32">
        <v>40128</v>
      </c>
      <c r="B4389" s="33">
        <f t="shared" si="713"/>
        <v>11</v>
      </c>
      <c r="C4389" s="33">
        <f t="shared" si="714"/>
        <v>2009</v>
      </c>
      <c r="D4389" s="34">
        <v>1.0629999999999999</v>
      </c>
      <c r="F4389" s="32">
        <v>41788</v>
      </c>
      <c r="G4389" s="33">
        <f t="shared" si="715"/>
        <v>5</v>
      </c>
      <c r="H4389" s="33">
        <f t="shared" si="716"/>
        <v>2014</v>
      </c>
      <c r="I4389" s="34">
        <v>4.63</v>
      </c>
      <c r="K4389" s="32">
        <v>37701</v>
      </c>
      <c r="L4389" s="33">
        <f t="shared" si="717"/>
        <v>3</v>
      </c>
      <c r="M4389" s="33">
        <f t="shared" si="718"/>
        <v>2003</v>
      </c>
      <c r="N4389" s="34">
        <v>27.18</v>
      </c>
      <c r="P4389" s="32">
        <v>38173</v>
      </c>
      <c r="Q4389" s="33">
        <f t="shared" si="719"/>
        <v>7</v>
      </c>
      <c r="R4389" s="33">
        <f t="shared" ref="R4389:R4452" si="720">+YEAR(P4389)</f>
        <v>2004</v>
      </c>
      <c r="S4389" s="34">
        <v>35.729999999999997</v>
      </c>
    </row>
    <row r="4390" spans="1:19">
      <c r="A4390" s="32">
        <v>40129</v>
      </c>
      <c r="B4390" s="33">
        <f t="shared" si="713"/>
        <v>11</v>
      </c>
      <c r="C4390" s="33">
        <f t="shared" si="714"/>
        <v>2009</v>
      </c>
      <c r="D4390" s="34">
        <v>1.0629999999999999</v>
      </c>
      <c r="F4390" s="32">
        <v>41789</v>
      </c>
      <c r="G4390" s="33">
        <f t="shared" si="715"/>
        <v>5</v>
      </c>
      <c r="H4390" s="33">
        <f t="shared" si="716"/>
        <v>2014</v>
      </c>
      <c r="I4390" s="34">
        <v>4.49</v>
      </c>
      <c r="K4390" s="32">
        <v>37704</v>
      </c>
      <c r="L4390" s="33">
        <f t="shared" si="717"/>
        <v>3</v>
      </c>
      <c r="M4390" s="33">
        <f t="shared" si="718"/>
        <v>2003</v>
      </c>
      <c r="N4390" s="34">
        <v>29.51</v>
      </c>
      <c r="P4390" s="32">
        <v>38174</v>
      </c>
      <c r="Q4390" s="33">
        <f t="shared" si="719"/>
        <v>7</v>
      </c>
      <c r="R4390" s="33">
        <f t="shared" si="720"/>
        <v>2004</v>
      </c>
      <c r="S4390" s="34">
        <v>36.47</v>
      </c>
    </row>
    <row r="4391" spans="1:19">
      <c r="A4391" s="32">
        <v>40130</v>
      </c>
      <c r="B4391" s="33">
        <f t="shared" si="713"/>
        <v>11</v>
      </c>
      <c r="C4391" s="33">
        <f t="shared" si="714"/>
        <v>2009</v>
      </c>
      <c r="D4391" s="34">
        <v>1.0329999999999999</v>
      </c>
      <c r="F4391" s="32">
        <v>41792</v>
      </c>
      <c r="G4391" s="33">
        <f t="shared" si="715"/>
        <v>6</v>
      </c>
      <c r="H4391" s="33">
        <f t="shared" si="716"/>
        <v>2014</v>
      </c>
      <c r="I4391" s="34">
        <v>4.49</v>
      </c>
      <c r="K4391" s="32">
        <v>37705</v>
      </c>
      <c r="L4391" s="33">
        <f t="shared" si="717"/>
        <v>3</v>
      </c>
      <c r="M4391" s="33">
        <f t="shared" si="718"/>
        <v>2003</v>
      </c>
      <c r="N4391" s="34">
        <v>33.42</v>
      </c>
      <c r="P4391" s="32">
        <v>38175</v>
      </c>
      <c r="Q4391" s="33">
        <f t="shared" si="719"/>
        <v>7</v>
      </c>
      <c r="R4391" s="33">
        <f t="shared" si="720"/>
        <v>2004</v>
      </c>
      <c r="S4391" s="34">
        <v>35.619999999999997</v>
      </c>
    </row>
    <row r="4392" spans="1:19">
      <c r="A4392" s="32">
        <v>40133</v>
      </c>
      <c r="B4392" s="33">
        <f t="shared" si="713"/>
        <v>11</v>
      </c>
      <c r="C4392" s="33">
        <f t="shared" si="714"/>
        <v>2009</v>
      </c>
      <c r="D4392" s="34">
        <v>1.0529999999999999</v>
      </c>
      <c r="F4392" s="32">
        <v>41793</v>
      </c>
      <c r="G4392" s="33">
        <f t="shared" si="715"/>
        <v>6</v>
      </c>
      <c r="H4392" s="33">
        <f t="shared" si="716"/>
        <v>2014</v>
      </c>
      <c r="I4392" s="34">
        <v>4.62</v>
      </c>
      <c r="K4392" s="32">
        <v>37706</v>
      </c>
      <c r="L4392" s="33">
        <f t="shared" si="717"/>
        <v>3</v>
      </c>
      <c r="M4392" s="33">
        <f t="shared" si="718"/>
        <v>2003</v>
      </c>
      <c r="N4392" s="34">
        <v>28.71</v>
      </c>
      <c r="P4392" s="32">
        <v>38176</v>
      </c>
      <c r="Q4392" s="33">
        <f t="shared" si="719"/>
        <v>7</v>
      </c>
      <c r="R4392" s="33">
        <f t="shared" si="720"/>
        <v>2004</v>
      </c>
      <c r="S4392" s="34">
        <v>37.130000000000003</v>
      </c>
    </row>
    <row r="4393" spans="1:19">
      <c r="A4393" s="32">
        <v>40134</v>
      </c>
      <c r="B4393" s="33">
        <f t="shared" si="713"/>
        <v>11</v>
      </c>
      <c r="C4393" s="33">
        <f t="shared" si="714"/>
        <v>2009</v>
      </c>
      <c r="D4393" s="34">
        <v>1.0529999999999999</v>
      </c>
      <c r="F4393" s="32">
        <v>41794</v>
      </c>
      <c r="G4393" s="33">
        <f t="shared" si="715"/>
        <v>6</v>
      </c>
      <c r="H4393" s="33">
        <f t="shared" si="716"/>
        <v>2014</v>
      </c>
      <c r="I4393" s="34">
        <v>4.62</v>
      </c>
      <c r="K4393" s="32">
        <v>37707</v>
      </c>
      <c r="L4393" s="33">
        <f t="shared" si="717"/>
        <v>3</v>
      </c>
      <c r="M4393" s="33">
        <f t="shared" si="718"/>
        <v>2003</v>
      </c>
      <c r="N4393" s="34">
        <v>30.31</v>
      </c>
      <c r="P4393" s="32">
        <v>38177</v>
      </c>
      <c r="Q4393" s="33">
        <f t="shared" si="719"/>
        <v>7</v>
      </c>
      <c r="R4393" s="33">
        <f t="shared" si="720"/>
        <v>2004</v>
      </c>
      <c r="S4393" s="34">
        <v>37.58</v>
      </c>
    </row>
    <row r="4394" spans="1:19">
      <c r="A4394" s="32">
        <v>40135</v>
      </c>
      <c r="B4394" s="33">
        <f t="shared" si="713"/>
        <v>11</v>
      </c>
      <c r="C4394" s="33">
        <f t="shared" si="714"/>
        <v>2009</v>
      </c>
      <c r="D4394" s="34">
        <v>1.085</v>
      </c>
      <c r="F4394" s="32">
        <v>41795</v>
      </c>
      <c r="G4394" s="33">
        <f t="shared" si="715"/>
        <v>6</v>
      </c>
      <c r="H4394" s="33">
        <f t="shared" si="716"/>
        <v>2014</v>
      </c>
      <c r="I4394" s="34">
        <v>4.66</v>
      </c>
      <c r="K4394" s="32">
        <v>37708</v>
      </c>
      <c r="L4394" s="33">
        <f t="shared" si="717"/>
        <v>3</v>
      </c>
      <c r="M4394" s="33">
        <f t="shared" si="718"/>
        <v>2003</v>
      </c>
      <c r="N4394" s="34">
        <v>30.21</v>
      </c>
      <c r="P4394" s="32">
        <v>38180</v>
      </c>
      <c r="Q4394" s="33">
        <f t="shared" si="719"/>
        <v>7</v>
      </c>
      <c r="R4394" s="33">
        <f t="shared" si="720"/>
        <v>2004</v>
      </c>
      <c r="S4394" s="34">
        <v>37.729999999999997</v>
      </c>
    </row>
    <row r="4395" spans="1:19">
      <c r="A4395" s="32">
        <v>40136</v>
      </c>
      <c r="B4395" s="33">
        <f t="shared" si="713"/>
        <v>11</v>
      </c>
      <c r="C4395" s="33">
        <f t="shared" si="714"/>
        <v>2009</v>
      </c>
      <c r="D4395" s="34">
        <v>1.083</v>
      </c>
      <c r="F4395" s="32">
        <v>41796</v>
      </c>
      <c r="G4395" s="33">
        <f t="shared" si="715"/>
        <v>6</v>
      </c>
      <c r="H4395" s="33">
        <f t="shared" si="716"/>
        <v>2014</v>
      </c>
      <c r="I4395" s="34">
        <v>4.66</v>
      </c>
      <c r="K4395" s="32">
        <v>37711</v>
      </c>
      <c r="L4395" s="33">
        <f t="shared" si="717"/>
        <v>3</v>
      </c>
      <c r="M4395" s="33">
        <f t="shared" si="718"/>
        <v>2003</v>
      </c>
      <c r="N4395" s="34">
        <v>31.14</v>
      </c>
      <c r="P4395" s="32">
        <v>38181</v>
      </c>
      <c r="Q4395" s="33">
        <f t="shared" si="719"/>
        <v>7</v>
      </c>
      <c r="R4395" s="33">
        <f t="shared" si="720"/>
        <v>2004</v>
      </c>
      <c r="S4395" s="34">
        <v>36.68</v>
      </c>
    </row>
    <row r="4396" spans="1:19">
      <c r="A4396" s="32">
        <v>40137</v>
      </c>
      <c r="B4396" s="33">
        <f t="shared" si="713"/>
        <v>11</v>
      </c>
      <c r="C4396" s="33">
        <f t="shared" si="714"/>
        <v>2009</v>
      </c>
      <c r="D4396" s="34">
        <v>1.075</v>
      </c>
      <c r="F4396" s="32">
        <v>41799</v>
      </c>
      <c r="G4396" s="33">
        <f t="shared" si="715"/>
        <v>6</v>
      </c>
      <c r="H4396" s="33">
        <f t="shared" si="716"/>
        <v>2014</v>
      </c>
      <c r="I4396" s="34">
        <v>4.67</v>
      </c>
      <c r="K4396" s="32">
        <v>37712</v>
      </c>
      <c r="L4396" s="33">
        <f t="shared" si="717"/>
        <v>4</v>
      </c>
      <c r="M4396" s="33">
        <f t="shared" si="718"/>
        <v>2003</v>
      </c>
      <c r="N4396" s="34">
        <v>29.48</v>
      </c>
      <c r="P4396" s="32">
        <v>38182</v>
      </c>
      <c r="Q4396" s="33">
        <f t="shared" si="719"/>
        <v>7</v>
      </c>
      <c r="R4396" s="33">
        <f t="shared" si="720"/>
        <v>2004</v>
      </c>
      <c r="S4396" s="34">
        <v>37.51</v>
      </c>
    </row>
    <row r="4397" spans="1:19">
      <c r="A4397" s="32">
        <v>40140</v>
      </c>
      <c r="B4397" s="33">
        <f t="shared" si="713"/>
        <v>11</v>
      </c>
      <c r="C4397" s="33">
        <f t="shared" si="714"/>
        <v>2009</v>
      </c>
      <c r="D4397" s="34">
        <v>1.095</v>
      </c>
      <c r="F4397" s="32">
        <v>41800</v>
      </c>
      <c r="G4397" s="33">
        <f t="shared" si="715"/>
        <v>6</v>
      </c>
      <c r="H4397" s="33">
        <f t="shared" si="716"/>
        <v>2014</v>
      </c>
      <c r="I4397" s="34">
        <v>4.67</v>
      </c>
      <c r="K4397" s="32">
        <v>37713</v>
      </c>
      <c r="L4397" s="33">
        <f t="shared" si="717"/>
        <v>4</v>
      </c>
      <c r="M4397" s="33">
        <f t="shared" si="718"/>
        <v>2003</v>
      </c>
      <c r="N4397" s="34">
        <v>28.55</v>
      </c>
      <c r="P4397" s="32">
        <v>38183</v>
      </c>
      <c r="Q4397" s="33">
        <f t="shared" si="719"/>
        <v>7</v>
      </c>
      <c r="R4397" s="33">
        <f t="shared" si="720"/>
        <v>2004</v>
      </c>
      <c r="S4397" s="34">
        <v>38.409999999999997</v>
      </c>
    </row>
    <row r="4398" spans="1:19">
      <c r="A4398" s="32">
        <v>40141</v>
      </c>
      <c r="B4398" s="33">
        <f t="shared" si="713"/>
        <v>11</v>
      </c>
      <c r="C4398" s="33">
        <f t="shared" si="714"/>
        <v>2009</v>
      </c>
      <c r="D4398" s="34">
        <v>1.093</v>
      </c>
      <c r="F4398" s="32">
        <v>41801</v>
      </c>
      <c r="G4398" s="33">
        <f t="shared" si="715"/>
        <v>6</v>
      </c>
      <c r="H4398" s="33">
        <f t="shared" si="716"/>
        <v>2014</v>
      </c>
      <c r="I4398" s="34">
        <v>4.51</v>
      </c>
      <c r="K4398" s="32">
        <v>37714</v>
      </c>
      <c r="L4398" s="33">
        <f t="shared" si="717"/>
        <v>4</v>
      </c>
      <c r="M4398" s="33">
        <f t="shared" si="718"/>
        <v>2003</v>
      </c>
      <c r="N4398" s="34">
        <v>29.05</v>
      </c>
      <c r="P4398" s="32">
        <v>38184</v>
      </c>
      <c r="Q4398" s="33">
        <f t="shared" si="719"/>
        <v>7</v>
      </c>
      <c r="R4398" s="33">
        <f t="shared" si="720"/>
        <v>2004</v>
      </c>
      <c r="S4398" s="34">
        <v>38.49</v>
      </c>
    </row>
    <row r="4399" spans="1:19">
      <c r="A4399" s="32">
        <v>40142</v>
      </c>
      <c r="B4399" s="33">
        <f t="shared" si="713"/>
        <v>11</v>
      </c>
      <c r="C4399" s="33">
        <f t="shared" si="714"/>
        <v>2009</v>
      </c>
      <c r="D4399" s="34">
        <v>1.1080000000000001</v>
      </c>
      <c r="F4399" s="32">
        <v>41802</v>
      </c>
      <c r="G4399" s="33">
        <f t="shared" si="715"/>
        <v>6</v>
      </c>
      <c r="H4399" s="33">
        <f t="shared" si="716"/>
        <v>2014</v>
      </c>
      <c r="I4399" s="34">
        <v>4.51</v>
      </c>
      <c r="K4399" s="32">
        <v>37715</v>
      </c>
      <c r="L4399" s="33">
        <f t="shared" si="717"/>
        <v>4</v>
      </c>
      <c r="M4399" s="33">
        <f t="shared" si="718"/>
        <v>2003</v>
      </c>
      <c r="N4399" s="34">
        <v>28.41</v>
      </c>
      <c r="P4399" s="32">
        <v>38187</v>
      </c>
      <c r="Q4399" s="33">
        <f t="shared" si="719"/>
        <v>7</v>
      </c>
      <c r="R4399" s="33">
        <f t="shared" si="720"/>
        <v>2004</v>
      </c>
      <c r="S4399" s="34">
        <v>39.07</v>
      </c>
    </row>
    <row r="4400" spans="1:19">
      <c r="A4400" s="32">
        <v>40144</v>
      </c>
      <c r="B4400" s="33">
        <f t="shared" si="713"/>
        <v>11</v>
      </c>
      <c r="C4400" s="33">
        <f t="shared" si="714"/>
        <v>2009</v>
      </c>
      <c r="D4400" s="34">
        <v>1.1080000000000001</v>
      </c>
      <c r="F4400" s="32">
        <v>41803</v>
      </c>
      <c r="G4400" s="33">
        <f t="shared" si="715"/>
        <v>6</v>
      </c>
      <c r="H4400" s="33">
        <f t="shared" si="716"/>
        <v>2014</v>
      </c>
      <c r="I4400" s="34">
        <v>4.7</v>
      </c>
      <c r="K4400" s="32">
        <v>37718</v>
      </c>
      <c r="L4400" s="33">
        <f t="shared" si="717"/>
        <v>4</v>
      </c>
      <c r="M4400" s="33">
        <f t="shared" si="718"/>
        <v>2003</v>
      </c>
      <c r="N4400" s="34">
        <v>27.76</v>
      </c>
      <c r="P4400" s="32">
        <v>38188</v>
      </c>
      <c r="Q4400" s="33">
        <f t="shared" si="719"/>
        <v>7</v>
      </c>
      <c r="R4400" s="33">
        <f t="shared" si="720"/>
        <v>2004</v>
      </c>
      <c r="S4400" s="34">
        <v>38.96</v>
      </c>
    </row>
    <row r="4401" spans="1:19">
      <c r="A4401" s="32">
        <v>40147</v>
      </c>
      <c r="B4401" s="33">
        <f t="shared" si="713"/>
        <v>11</v>
      </c>
      <c r="C4401" s="33">
        <f t="shared" si="714"/>
        <v>2009</v>
      </c>
      <c r="D4401" s="34">
        <v>1.131</v>
      </c>
      <c r="F4401" s="32">
        <v>41806</v>
      </c>
      <c r="G4401" s="33">
        <f t="shared" si="715"/>
        <v>6</v>
      </c>
      <c r="H4401" s="33">
        <f t="shared" si="716"/>
        <v>2014</v>
      </c>
      <c r="I4401" s="34">
        <v>4.71</v>
      </c>
      <c r="K4401" s="32">
        <v>37719</v>
      </c>
      <c r="L4401" s="33">
        <f t="shared" si="717"/>
        <v>4</v>
      </c>
      <c r="M4401" s="33">
        <f t="shared" si="718"/>
        <v>2003</v>
      </c>
      <c r="N4401" s="34">
        <v>27.97</v>
      </c>
      <c r="P4401" s="32">
        <v>38189</v>
      </c>
      <c r="Q4401" s="33">
        <f t="shared" si="719"/>
        <v>7</v>
      </c>
      <c r="R4401" s="33">
        <f t="shared" si="720"/>
        <v>2004</v>
      </c>
      <c r="S4401" s="34">
        <v>38.479999999999997</v>
      </c>
    </row>
    <row r="4402" spans="1:19">
      <c r="A4402" s="32">
        <v>40148</v>
      </c>
      <c r="B4402" s="33">
        <f t="shared" si="713"/>
        <v>12</v>
      </c>
      <c r="C4402" s="33">
        <f t="shared" si="714"/>
        <v>2009</v>
      </c>
      <c r="D4402" s="34">
        <v>1.165</v>
      </c>
      <c r="F4402" s="32">
        <v>41807</v>
      </c>
      <c r="G4402" s="33">
        <f t="shared" si="715"/>
        <v>6</v>
      </c>
      <c r="H4402" s="33">
        <f t="shared" si="716"/>
        <v>2014</v>
      </c>
      <c r="I4402" s="34">
        <v>4.68</v>
      </c>
      <c r="K4402" s="32">
        <v>37720</v>
      </c>
      <c r="L4402" s="33">
        <f t="shared" si="717"/>
        <v>4</v>
      </c>
      <c r="M4402" s="33">
        <f t="shared" si="718"/>
        <v>2003</v>
      </c>
      <c r="N4402" s="34">
        <v>28.93</v>
      </c>
      <c r="P4402" s="32">
        <v>38190</v>
      </c>
      <c r="Q4402" s="33">
        <f t="shared" si="719"/>
        <v>7</v>
      </c>
      <c r="R4402" s="33">
        <f t="shared" si="720"/>
        <v>2004</v>
      </c>
      <c r="S4402" s="34">
        <v>39.159999999999997</v>
      </c>
    </row>
    <row r="4403" spans="1:19">
      <c r="A4403" s="32">
        <v>40149</v>
      </c>
      <c r="B4403" s="33">
        <f t="shared" si="713"/>
        <v>12</v>
      </c>
      <c r="C4403" s="33">
        <f t="shared" si="714"/>
        <v>2009</v>
      </c>
      <c r="D4403" s="34">
        <v>1.161</v>
      </c>
      <c r="F4403" s="32">
        <v>41808</v>
      </c>
      <c r="G4403" s="33">
        <f t="shared" si="715"/>
        <v>6</v>
      </c>
      <c r="H4403" s="33">
        <f t="shared" si="716"/>
        <v>2014</v>
      </c>
      <c r="I4403" s="34">
        <v>4.68</v>
      </c>
      <c r="K4403" s="32">
        <v>37721</v>
      </c>
      <c r="L4403" s="33">
        <f t="shared" si="717"/>
        <v>4</v>
      </c>
      <c r="M4403" s="33">
        <f t="shared" si="718"/>
        <v>2003</v>
      </c>
      <c r="N4403" s="34">
        <v>27.2</v>
      </c>
      <c r="P4403" s="32">
        <v>38191</v>
      </c>
      <c r="Q4403" s="33">
        <f t="shared" si="719"/>
        <v>7</v>
      </c>
      <c r="R4403" s="33">
        <f t="shared" si="720"/>
        <v>2004</v>
      </c>
      <c r="S4403" s="34">
        <v>39.590000000000003</v>
      </c>
    </row>
    <row r="4404" spans="1:19">
      <c r="A4404" s="32">
        <v>40150</v>
      </c>
      <c r="B4404" s="33">
        <f t="shared" si="713"/>
        <v>12</v>
      </c>
      <c r="C4404" s="33">
        <f t="shared" si="714"/>
        <v>2009</v>
      </c>
      <c r="D4404" s="34">
        <v>1.161</v>
      </c>
      <c r="F4404" s="32">
        <v>41809</v>
      </c>
      <c r="G4404" s="33">
        <f t="shared" si="715"/>
        <v>6</v>
      </c>
      <c r="H4404" s="33">
        <f t="shared" si="716"/>
        <v>2014</v>
      </c>
      <c r="I4404" s="34">
        <v>4.67</v>
      </c>
      <c r="K4404" s="32">
        <v>37722</v>
      </c>
      <c r="L4404" s="33">
        <f t="shared" si="717"/>
        <v>4</v>
      </c>
      <c r="M4404" s="33">
        <f t="shared" si="718"/>
        <v>2003</v>
      </c>
      <c r="N4404" s="34">
        <v>28.28</v>
      </c>
      <c r="P4404" s="32">
        <v>38194</v>
      </c>
      <c r="Q4404" s="33">
        <f t="shared" si="719"/>
        <v>7</v>
      </c>
      <c r="R4404" s="33">
        <f t="shared" si="720"/>
        <v>2004</v>
      </c>
      <c r="S4404" s="34">
        <v>39.75</v>
      </c>
    </row>
    <row r="4405" spans="1:19">
      <c r="A4405" s="32">
        <v>40151</v>
      </c>
      <c r="B4405" s="33">
        <f t="shared" si="713"/>
        <v>12</v>
      </c>
      <c r="C4405" s="33">
        <f t="shared" si="714"/>
        <v>2009</v>
      </c>
      <c r="D4405" s="34">
        <v>1.155</v>
      </c>
      <c r="F4405" s="32">
        <v>41810</v>
      </c>
      <c r="G4405" s="33">
        <f t="shared" si="715"/>
        <v>6</v>
      </c>
      <c r="H4405" s="33">
        <f t="shared" si="716"/>
        <v>2014</v>
      </c>
      <c r="I4405" s="34">
        <v>4.53</v>
      </c>
      <c r="K4405" s="32">
        <v>37725</v>
      </c>
      <c r="L4405" s="33">
        <f t="shared" si="717"/>
        <v>4</v>
      </c>
      <c r="M4405" s="33">
        <f t="shared" si="718"/>
        <v>2003</v>
      </c>
      <c r="N4405" s="34">
        <v>28.41</v>
      </c>
      <c r="P4405" s="32">
        <v>38195</v>
      </c>
      <c r="Q4405" s="33">
        <f t="shared" si="719"/>
        <v>7</v>
      </c>
      <c r="R4405" s="33">
        <f t="shared" si="720"/>
        <v>2004</v>
      </c>
      <c r="S4405" s="34">
        <v>40.090000000000003</v>
      </c>
    </row>
    <row r="4406" spans="1:19">
      <c r="A4406" s="32">
        <v>40154</v>
      </c>
      <c r="B4406" s="33">
        <f t="shared" si="713"/>
        <v>12</v>
      </c>
      <c r="C4406" s="33">
        <f t="shared" si="714"/>
        <v>2009</v>
      </c>
      <c r="D4406" s="34">
        <v>1.155</v>
      </c>
      <c r="F4406" s="32">
        <v>41813</v>
      </c>
      <c r="G4406" s="33">
        <f t="shared" si="715"/>
        <v>6</v>
      </c>
      <c r="H4406" s="33">
        <f t="shared" si="716"/>
        <v>2014</v>
      </c>
      <c r="I4406" s="34">
        <v>4.53</v>
      </c>
      <c r="K4406" s="32">
        <v>37726</v>
      </c>
      <c r="L4406" s="33">
        <f t="shared" si="717"/>
        <v>4</v>
      </c>
      <c r="M4406" s="33">
        <f t="shared" si="718"/>
        <v>2003</v>
      </c>
      <c r="N4406" s="34">
        <v>29.46</v>
      </c>
      <c r="P4406" s="32">
        <v>38196</v>
      </c>
      <c r="Q4406" s="33">
        <f t="shared" si="719"/>
        <v>7</v>
      </c>
      <c r="R4406" s="33">
        <f t="shared" si="720"/>
        <v>2004</v>
      </c>
      <c r="S4406" s="34">
        <v>41.08</v>
      </c>
    </row>
    <row r="4407" spans="1:19">
      <c r="A4407" s="32">
        <v>40155</v>
      </c>
      <c r="B4407" s="33">
        <f t="shared" si="713"/>
        <v>12</v>
      </c>
      <c r="C4407" s="33">
        <f t="shared" si="714"/>
        <v>2009</v>
      </c>
      <c r="D4407" s="34">
        <v>1.155</v>
      </c>
      <c r="F4407" s="32">
        <v>41814</v>
      </c>
      <c r="G4407" s="33">
        <f t="shared" si="715"/>
        <v>6</v>
      </c>
      <c r="H4407" s="33">
        <f t="shared" si="716"/>
        <v>2014</v>
      </c>
      <c r="I4407" s="34">
        <v>4.49</v>
      </c>
      <c r="K4407" s="32">
        <v>37727</v>
      </c>
      <c r="L4407" s="33">
        <f t="shared" si="717"/>
        <v>4</v>
      </c>
      <c r="M4407" s="33">
        <f t="shared" si="718"/>
        <v>2003</v>
      </c>
      <c r="N4407" s="34">
        <v>29.16</v>
      </c>
      <c r="P4407" s="32">
        <v>38197</v>
      </c>
      <c r="Q4407" s="33">
        <f t="shared" si="719"/>
        <v>7</v>
      </c>
      <c r="R4407" s="33">
        <f t="shared" si="720"/>
        <v>2004</v>
      </c>
      <c r="S4407" s="34">
        <v>40.93</v>
      </c>
    </row>
    <row r="4408" spans="1:19">
      <c r="A4408" s="32">
        <v>40156</v>
      </c>
      <c r="B4408" s="33">
        <f t="shared" si="713"/>
        <v>12</v>
      </c>
      <c r="C4408" s="33">
        <f t="shared" si="714"/>
        <v>2009</v>
      </c>
      <c r="D4408" s="34">
        <v>1.1399999999999999</v>
      </c>
      <c r="F4408" s="32">
        <v>41815</v>
      </c>
      <c r="G4408" s="33">
        <f t="shared" si="715"/>
        <v>6</v>
      </c>
      <c r="H4408" s="33">
        <f t="shared" si="716"/>
        <v>2014</v>
      </c>
      <c r="I4408" s="34">
        <v>4.58</v>
      </c>
      <c r="K4408" s="32">
        <v>37728</v>
      </c>
      <c r="L4408" s="33">
        <f t="shared" si="717"/>
        <v>4</v>
      </c>
      <c r="M4408" s="33">
        <f t="shared" si="718"/>
        <v>2003</v>
      </c>
      <c r="N4408" s="34">
        <v>30.1</v>
      </c>
      <c r="P4408" s="32">
        <v>38198</v>
      </c>
      <c r="Q4408" s="33">
        <f t="shared" si="719"/>
        <v>7</v>
      </c>
      <c r="R4408" s="33">
        <f t="shared" si="720"/>
        <v>2004</v>
      </c>
      <c r="S4408" s="34">
        <v>41.47</v>
      </c>
    </row>
    <row r="4409" spans="1:19">
      <c r="A4409" s="32">
        <v>40157</v>
      </c>
      <c r="B4409" s="33">
        <f t="shared" si="713"/>
        <v>12</v>
      </c>
      <c r="C4409" s="33">
        <f t="shared" si="714"/>
        <v>2009</v>
      </c>
      <c r="D4409" s="34">
        <v>1.1279999999999999</v>
      </c>
      <c r="F4409" s="32">
        <v>41816</v>
      </c>
      <c r="G4409" s="33">
        <f t="shared" si="715"/>
        <v>6</v>
      </c>
      <c r="H4409" s="33">
        <f t="shared" si="716"/>
        <v>2014</v>
      </c>
      <c r="I4409" s="34">
        <v>4.58</v>
      </c>
      <c r="K4409" s="32">
        <v>37732</v>
      </c>
      <c r="L4409" s="33">
        <f t="shared" si="717"/>
        <v>4</v>
      </c>
      <c r="M4409" s="33">
        <f t="shared" si="718"/>
        <v>2003</v>
      </c>
      <c r="N4409" s="34">
        <v>30.76</v>
      </c>
      <c r="P4409" s="32">
        <v>38201</v>
      </c>
      <c r="Q4409" s="33">
        <f t="shared" si="719"/>
        <v>8</v>
      </c>
      <c r="R4409" s="33">
        <f t="shared" si="720"/>
        <v>2004</v>
      </c>
      <c r="S4409" s="34">
        <v>41.35</v>
      </c>
    </row>
    <row r="4410" spans="1:19">
      <c r="A4410" s="32">
        <v>40158</v>
      </c>
      <c r="B4410" s="33">
        <f t="shared" si="713"/>
        <v>12</v>
      </c>
      <c r="C4410" s="33">
        <f t="shared" si="714"/>
        <v>2009</v>
      </c>
      <c r="D4410" s="34">
        <v>1.115</v>
      </c>
      <c r="F4410" s="32">
        <v>41817</v>
      </c>
      <c r="G4410" s="33">
        <f t="shared" si="715"/>
        <v>6</v>
      </c>
      <c r="H4410" s="33">
        <f t="shared" si="716"/>
        <v>2014</v>
      </c>
      <c r="I4410" s="34">
        <v>4.3899999999999997</v>
      </c>
      <c r="K4410" s="32">
        <v>37733</v>
      </c>
      <c r="L4410" s="33">
        <f t="shared" si="717"/>
        <v>4</v>
      </c>
      <c r="M4410" s="33">
        <f t="shared" si="718"/>
        <v>2003</v>
      </c>
      <c r="N4410" s="34">
        <v>29.92</v>
      </c>
      <c r="P4410" s="32">
        <v>38202</v>
      </c>
      <c r="Q4410" s="33">
        <f t="shared" si="719"/>
        <v>8</v>
      </c>
      <c r="R4410" s="33">
        <f t="shared" si="720"/>
        <v>2004</v>
      </c>
      <c r="S4410" s="34">
        <v>41.82</v>
      </c>
    </row>
    <row r="4411" spans="1:19">
      <c r="A4411" s="32">
        <v>40161</v>
      </c>
      <c r="B4411" s="33">
        <f t="shared" si="713"/>
        <v>12</v>
      </c>
      <c r="C4411" s="33">
        <f t="shared" si="714"/>
        <v>2009</v>
      </c>
      <c r="D4411" s="34">
        <v>1.119</v>
      </c>
      <c r="F4411" s="32">
        <v>41820</v>
      </c>
      <c r="G4411" s="33">
        <f t="shared" si="715"/>
        <v>6</v>
      </c>
      <c r="H4411" s="33">
        <f t="shared" si="716"/>
        <v>2014</v>
      </c>
      <c r="I4411" s="34">
        <v>4.3899999999999997</v>
      </c>
      <c r="K4411" s="32">
        <v>37734</v>
      </c>
      <c r="L4411" s="33">
        <f t="shared" si="717"/>
        <v>4</v>
      </c>
      <c r="M4411" s="33">
        <f t="shared" si="718"/>
        <v>2003</v>
      </c>
      <c r="N4411" s="34">
        <v>28.04</v>
      </c>
      <c r="P4411" s="32">
        <v>38203</v>
      </c>
      <c r="Q4411" s="33">
        <f t="shared" si="719"/>
        <v>8</v>
      </c>
      <c r="R4411" s="33">
        <f t="shared" si="720"/>
        <v>2004</v>
      </c>
      <c r="S4411" s="34">
        <v>41.75</v>
      </c>
    </row>
    <row r="4412" spans="1:19">
      <c r="A4412" s="32">
        <v>40162</v>
      </c>
      <c r="B4412" s="33">
        <f t="shared" si="713"/>
        <v>12</v>
      </c>
      <c r="C4412" s="33">
        <f t="shared" si="714"/>
        <v>2009</v>
      </c>
      <c r="D4412" s="34">
        <v>1.119</v>
      </c>
      <c r="F4412" s="32">
        <v>41821</v>
      </c>
      <c r="G4412" s="33">
        <f t="shared" si="715"/>
        <v>7</v>
      </c>
      <c r="H4412" s="33">
        <f t="shared" si="716"/>
        <v>2014</v>
      </c>
      <c r="I4412" s="34">
        <v>4.47</v>
      </c>
      <c r="K4412" s="32">
        <v>37735</v>
      </c>
      <c r="L4412" s="33">
        <f t="shared" si="717"/>
        <v>4</v>
      </c>
      <c r="M4412" s="33">
        <f t="shared" si="718"/>
        <v>2003</v>
      </c>
      <c r="N4412" s="34">
        <v>27.52</v>
      </c>
      <c r="P4412" s="32">
        <v>38204</v>
      </c>
      <c r="Q4412" s="33">
        <f t="shared" si="719"/>
        <v>8</v>
      </c>
      <c r="R4412" s="33">
        <f t="shared" si="720"/>
        <v>2004</v>
      </c>
      <c r="S4412" s="34">
        <v>42.49</v>
      </c>
    </row>
    <row r="4413" spans="1:19">
      <c r="A4413" s="32">
        <v>40163</v>
      </c>
      <c r="B4413" s="33">
        <f t="shared" si="713"/>
        <v>12</v>
      </c>
      <c r="C4413" s="33">
        <f t="shared" si="714"/>
        <v>2009</v>
      </c>
      <c r="D4413" s="34">
        <v>1.129</v>
      </c>
      <c r="F4413" s="32">
        <v>41822</v>
      </c>
      <c r="G4413" s="33">
        <f t="shared" si="715"/>
        <v>7</v>
      </c>
      <c r="H4413" s="33">
        <f t="shared" si="716"/>
        <v>2014</v>
      </c>
      <c r="I4413" s="34">
        <v>4.47</v>
      </c>
      <c r="K4413" s="32">
        <v>37736</v>
      </c>
      <c r="L4413" s="33">
        <f t="shared" si="717"/>
        <v>4</v>
      </c>
      <c r="M4413" s="33">
        <f t="shared" si="718"/>
        <v>2003</v>
      </c>
      <c r="N4413" s="34">
        <v>25.92</v>
      </c>
      <c r="P4413" s="32">
        <v>38205</v>
      </c>
      <c r="Q4413" s="33">
        <f t="shared" si="719"/>
        <v>8</v>
      </c>
      <c r="R4413" s="33">
        <f t="shared" si="720"/>
        <v>2004</v>
      </c>
      <c r="S4413" s="34">
        <v>42.63</v>
      </c>
    </row>
    <row r="4414" spans="1:19">
      <c r="A4414" s="32">
        <v>40164</v>
      </c>
      <c r="B4414" s="33">
        <f t="shared" si="713"/>
        <v>12</v>
      </c>
      <c r="C4414" s="33">
        <f t="shared" si="714"/>
        <v>2009</v>
      </c>
      <c r="D4414" s="34">
        <v>1.161</v>
      </c>
      <c r="F4414" s="32">
        <v>41823</v>
      </c>
      <c r="G4414" s="33">
        <f t="shared" si="715"/>
        <v>7</v>
      </c>
      <c r="H4414" s="33">
        <f t="shared" si="716"/>
        <v>2014</v>
      </c>
      <c r="I4414" s="34">
        <v>4.3099999999999996</v>
      </c>
      <c r="K4414" s="32">
        <v>37739</v>
      </c>
      <c r="L4414" s="33">
        <f t="shared" si="717"/>
        <v>4</v>
      </c>
      <c r="M4414" s="33">
        <f t="shared" si="718"/>
        <v>2003</v>
      </c>
      <c r="N4414" s="34">
        <v>25.25</v>
      </c>
      <c r="P4414" s="32">
        <v>38208</v>
      </c>
      <c r="Q4414" s="33">
        <f t="shared" si="719"/>
        <v>8</v>
      </c>
      <c r="R4414" s="33">
        <f t="shared" si="720"/>
        <v>2004</v>
      </c>
      <c r="S4414" s="34">
        <v>43.21</v>
      </c>
    </row>
    <row r="4415" spans="1:19">
      <c r="A4415" s="32">
        <v>40165</v>
      </c>
      <c r="B4415" s="33">
        <f t="shared" si="713"/>
        <v>12</v>
      </c>
      <c r="C4415" s="33">
        <f t="shared" si="714"/>
        <v>2009</v>
      </c>
      <c r="D4415" s="34">
        <v>1.181</v>
      </c>
      <c r="F4415" s="32">
        <v>41827</v>
      </c>
      <c r="G4415" s="33">
        <f t="shared" si="715"/>
        <v>7</v>
      </c>
      <c r="H4415" s="33">
        <f t="shared" si="716"/>
        <v>2014</v>
      </c>
      <c r="I4415" s="34">
        <v>4.3099999999999996</v>
      </c>
      <c r="K4415" s="32">
        <v>37740</v>
      </c>
      <c r="L4415" s="33">
        <f t="shared" si="717"/>
        <v>4</v>
      </c>
      <c r="M4415" s="33">
        <f t="shared" si="718"/>
        <v>2003</v>
      </c>
      <c r="N4415" s="34">
        <v>25.32</v>
      </c>
      <c r="P4415" s="32">
        <v>38209</v>
      </c>
      <c r="Q4415" s="33">
        <f t="shared" si="719"/>
        <v>8</v>
      </c>
      <c r="R4415" s="33">
        <f t="shared" si="720"/>
        <v>2004</v>
      </c>
      <c r="S4415" s="34">
        <v>42.5</v>
      </c>
    </row>
    <row r="4416" spans="1:19">
      <c r="A4416" s="32">
        <v>40168</v>
      </c>
      <c r="B4416" s="33">
        <f t="shared" si="713"/>
        <v>12</v>
      </c>
      <c r="C4416" s="33">
        <f t="shared" si="714"/>
        <v>2009</v>
      </c>
      <c r="D4416" s="34">
        <v>1.1850000000000001</v>
      </c>
      <c r="F4416" s="32">
        <v>41828</v>
      </c>
      <c r="G4416" s="33">
        <f t="shared" si="715"/>
        <v>7</v>
      </c>
      <c r="H4416" s="33">
        <f t="shared" si="716"/>
        <v>2014</v>
      </c>
      <c r="I4416" s="34">
        <v>4.18</v>
      </c>
      <c r="K4416" s="32">
        <v>37741</v>
      </c>
      <c r="L4416" s="33">
        <f t="shared" si="717"/>
        <v>4</v>
      </c>
      <c r="M4416" s="33">
        <f t="shared" si="718"/>
        <v>2003</v>
      </c>
      <c r="N4416" s="34">
        <v>26.09</v>
      </c>
      <c r="P4416" s="32">
        <v>38210</v>
      </c>
      <c r="Q4416" s="33">
        <f t="shared" si="719"/>
        <v>8</v>
      </c>
      <c r="R4416" s="33">
        <f t="shared" si="720"/>
        <v>2004</v>
      </c>
      <c r="S4416" s="34">
        <v>42.45</v>
      </c>
    </row>
    <row r="4417" spans="1:19">
      <c r="A4417" s="32">
        <v>40169</v>
      </c>
      <c r="B4417" s="33">
        <f t="shared" si="713"/>
        <v>12</v>
      </c>
      <c r="C4417" s="33">
        <f t="shared" si="714"/>
        <v>2009</v>
      </c>
      <c r="D4417" s="34">
        <v>1.1850000000000001</v>
      </c>
      <c r="F4417" s="32">
        <v>41829</v>
      </c>
      <c r="G4417" s="33">
        <f t="shared" si="715"/>
        <v>7</v>
      </c>
      <c r="H4417" s="33">
        <f t="shared" si="716"/>
        <v>2014</v>
      </c>
      <c r="I4417" s="34">
        <v>4.17</v>
      </c>
      <c r="K4417" s="32">
        <v>37742</v>
      </c>
      <c r="L4417" s="33">
        <f t="shared" si="717"/>
        <v>5</v>
      </c>
      <c r="M4417" s="33">
        <f t="shared" si="718"/>
        <v>2003</v>
      </c>
      <c r="N4417" s="34">
        <v>26.05</v>
      </c>
      <c r="P4417" s="32">
        <v>38211</v>
      </c>
      <c r="Q4417" s="33">
        <f t="shared" si="719"/>
        <v>8</v>
      </c>
      <c r="R4417" s="33">
        <f t="shared" si="720"/>
        <v>2004</v>
      </c>
      <c r="S4417" s="34">
        <v>43.5</v>
      </c>
    </row>
    <row r="4418" spans="1:19">
      <c r="A4418" s="32">
        <v>40170</v>
      </c>
      <c r="B4418" s="33">
        <f t="shared" si="713"/>
        <v>12</v>
      </c>
      <c r="C4418" s="33">
        <f t="shared" si="714"/>
        <v>2009</v>
      </c>
      <c r="D4418" s="34">
        <v>1.2549999999999999</v>
      </c>
      <c r="F4418" s="32">
        <v>41830</v>
      </c>
      <c r="G4418" s="33">
        <f t="shared" si="715"/>
        <v>7</v>
      </c>
      <c r="H4418" s="33">
        <f t="shared" si="716"/>
        <v>2014</v>
      </c>
      <c r="I4418" s="34">
        <v>4.1500000000000004</v>
      </c>
      <c r="K4418" s="32">
        <v>37743</v>
      </c>
      <c r="L4418" s="33">
        <f t="shared" si="717"/>
        <v>5</v>
      </c>
      <c r="M4418" s="33">
        <f t="shared" si="718"/>
        <v>2003</v>
      </c>
      <c r="N4418" s="34">
        <v>25.74</v>
      </c>
      <c r="P4418" s="32">
        <v>38212</v>
      </c>
      <c r="Q4418" s="33">
        <f t="shared" si="719"/>
        <v>8</v>
      </c>
      <c r="R4418" s="33">
        <f t="shared" si="720"/>
        <v>2004</v>
      </c>
      <c r="S4418" s="34">
        <v>44.13</v>
      </c>
    </row>
    <row r="4419" spans="1:19">
      <c r="A4419" s="32">
        <v>40171</v>
      </c>
      <c r="B4419" s="33">
        <f t="shared" si="713"/>
        <v>12</v>
      </c>
      <c r="C4419" s="33">
        <f t="shared" si="714"/>
        <v>2009</v>
      </c>
      <c r="D4419" s="34">
        <v>1.2649999999999999</v>
      </c>
      <c r="F4419" s="32">
        <v>41831</v>
      </c>
      <c r="G4419" s="33">
        <f t="shared" si="715"/>
        <v>7</v>
      </c>
      <c r="H4419" s="33">
        <f t="shared" si="716"/>
        <v>2014</v>
      </c>
      <c r="I4419" s="34">
        <v>4.13</v>
      </c>
      <c r="K4419" s="32">
        <v>37746</v>
      </c>
      <c r="L4419" s="33">
        <f t="shared" si="717"/>
        <v>5</v>
      </c>
      <c r="M4419" s="33">
        <f t="shared" si="718"/>
        <v>2003</v>
      </c>
      <c r="N4419" s="34">
        <v>26.43</v>
      </c>
      <c r="P4419" s="32">
        <v>38215</v>
      </c>
      <c r="Q4419" s="33">
        <f t="shared" si="719"/>
        <v>8</v>
      </c>
      <c r="R4419" s="33">
        <f t="shared" si="720"/>
        <v>2004</v>
      </c>
      <c r="S4419" s="34">
        <v>44.35</v>
      </c>
    </row>
    <row r="4420" spans="1:19">
      <c r="A4420" s="32">
        <v>40175</v>
      </c>
      <c r="B4420" s="33">
        <f t="shared" si="713"/>
        <v>12</v>
      </c>
      <c r="C4420" s="33">
        <f t="shared" si="714"/>
        <v>2009</v>
      </c>
      <c r="D4420" s="34">
        <v>1.3089999999999999</v>
      </c>
      <c r="F4420" s="32">
        <v>41834</v>
      </c>
      <c r="G4420" s="33">
        <f t="shared" si="715"/>
        <v>7</v>
      </c>
      <c r="H4420" s="33">
        <f t="shared" si="716"/>
        <v>2014</v>
      </c>
      <c r="I4420" s="34">
        <v>4.13</v>
      </c>
      <c r="K4420" s="32">
        <v>37747</v>
      </c>
      <c r="L4420" s="33">
        <f t="shared" si="717"/>
        <v>5</v>
      </c>
      <c r="M4420" s="33">
        <f t="shared" si="718"/>
        <v>2003</v>
      </c>
      <c r="N4420" s="34">
        <v>25.65</v>
      </c>
      <c r="P4420" s="32">
        <v>38216</v>
      </c>
      <c r="Q4420" s="33">
        <f t="shared" si="719"/>
        <v>8</v>
      </c>
      <c r="R4420" s="33">
        <f t="shared" si="720"/>
        <v>2004</v>
      </c>
      <c r="S4420" s="34">
        <v>44.05</v>
      </c>
    </row>
    <row r="4421" spans="1:19">
      <c r="A4421" s="32">
        <v>40176</v>
      </c>
      <c r="B4421" s="33">
        <f t="shared" si="713"/>
        <v>12</v>
      </c>
      <c r="C4421" s="33">
        <f t="shared" si="714"/>
        <v>2009</v>
      </c>
      <c r="D4421" s="34">
        <v>1.32</v>
      </c>
      <c r="F4421" s="32">
        <v>41835</v>
      </c>
      <c r="G4421" s="33">
        <f t="shared" si="715"/>
        <v>7</v>
      </c>
      <c r="H4421" s="33">
        <f t="shared" si="716"/>
        <v>2014</v>
      </c>
      <c r="I4421" s="34">
        <v>4.13</v>
      </c>
      <c r="K4421" s="32">
        <v>37748</v>
      </c>
      <c r="L4421" s="33">
        <f t="shared" si="717"/>
        <v>5</v>
      </c>
      <c r="M4421" s="33">
        <f t="shared" si="718"/>
        <v>2003</v>
      </c>
      <c r="N4421" s="34">
        <v>26.24</v>
      </c>
      <c r="P4421" s="32">
        <v>38217</v>
      </c>
      <c r="Q4421" s="33">
        <f t="shared" si="719"/>
        <v>8</v>
      </c>
      <c r="R4421" s="33">
        <f t="shared" si="720"/>
        <v>2004</v>
      </c>
      <c r="S4421" s="34">
        <v>44.12</v>
      </c>
    </row>
    <row r="4422" spans="1:19">
      <c r="A4422" s="32">
        <v>40177</v>
      </c>
      <c r="B4422" s="33">
        <f t="shared" si="713"/>
        <v>12</v>
      </c>
      <c r="C4422" s="33">
        <f t="shared" si="714"/>
        <v>2009</v>
      </c>
      <c r="D4422" s="34">
        <v>1.31</v>
      </c>
      <c r="F4422" s="32">
        <v>41836</v>
      </c>
      <c r="G4422" s="33">
        <f t="shared" si="715"/>
        <v>7</v>
      </c>
      <c r="H4422" s="33">
        <f t="shared" si="716"/>
        <v>2014</v>
      </c>
      <c r="I4422" s="34">
        <v>4.16</v>
      </c>
      <c r="K4422" s="32">
        <v>37749</v>
      </c>
      <c r="L4422" s="33">
        <f t="shared" si="717"/>
        <v>5</v>
      </c>
      <c r="M4422" s="33">
        <f t="shared" si="718"/>
        <v>2003</v>
      </c>
      <c r="N4422" s="34">
        <v>26.94</v>
      </c>
      <c r="P4422" s="32">
        <v>38218</v>
      </c>
      <c r="Q4422" s="33">
        <f t="shared" si="719"/>
        <v>8</v>
      </c>
      <c r="R4422" s="33">
        <f t="shared" si="720"/>
        <v>2004</v>
      </c>
      <c r="S4422" s="34">
        <v>44.84</v>
      </c>
    </row>
    <row r="4423" spans="1:19">
      <c r="A4423" s="32">
        <v>40178</v>
      </c>
      <c r="B4423" s="33">
        <f t="shared" si="713"/>
        <v>12</v>
      </c>
      <c r="C4423" s="33">
        <f t="shared" si="714"/>
        <v>2009</v>
      </c>
      <c r="D4423" s="34">
        <v>1.3160000000000001</v>
      </c>
      <c r="F4423" s="32">
        <v>41837</v>
      </c>
      <c r="G4423" s="33">
        <f t="shared" si="715"/>
        <v>7</v>
      </c>
      <c r="H4423" s="33">
        <f t="shared" si="716"/>
        <v>2014</v>
      </c>
      <c r="I4423" s="34">
        <v>4.04</v>
      </c>
      <c r="K4423" s="32">
        <v>37750</v>
      </c>
      <c r="L4423" s="33">
        <f t="shared" si="717"/>
        <v>5</v>
      </c>
      <c r="M4423" s="33">
        <f t="shared" si="718"/>
        <v>2003</v>
      </c>
      <c r="N4423" s="34">
        <v>27.65</v>
      </c>
      <c r="P4423" s="32">
        <v>38219</v>
      </c>
      <c r="Q4423" s="33">
        <f t="shared" si="719"/>
        <v>8</v>
      </c>
      <c r="R4423" s="33">
        <f t="shared" si="720"/>
        <v>2004</v>
      </c>
      <c r="S4423" s="34">
        <v>45.46</v>
      </c>
    </row>
    <row r="4424" spans="1:19">
      <c r="A4424" s="32">
        <v>40182</v>
      </c>
      <c r="B4424" s="33">
        <f t="shared" si="713"/>
        <v>1</v>
      </c>
      <c r="C4424" s="33">
        <f t="shared" si="714"/>
        <v>2010</v>
      </c>
      <c r="D4424" s="34">
        <v>1.373</v>
      </c>
      <c r="F4424" s="32">
        <v>41838</v>
      </c>
      <c r="G4424" s="33">
        <f t="shared" si="715"/>
        <v>7</v>
      </c>
      <c r="H4424" s="33">
        <f t="shared" si="716"/>
        <v>2014</v>
      </c>
      <c r="I4424" s="34">
        <v>4.08</v>
      </c>
      <c r="K4424" s="32">
        <v>37753</v>
      </c>
      <c r="L4424" s="33">
        <f t="shared" si="717"/>
        <v>5</v>
      </c>
      <c r="M4424" s="33">
        <f t="shared" si="718"/>
        <v>2003</v>
      </c>
      <c r="N4424" s="34">
        <v>27.34</v>
      </c>
      <c r="P4424" s="32">
        <v>38222</v>
      </c>
      <c r="Q4424" s="33">
        <f t="shared" si="719"/>
        <v>8</v>
      </c>
      <c r="R4424" s="33">
        <f t="shared" si="720"/>
        <v>2004</v>
      </c>
      <c r="S4424" s="34">
        <v>44.39</v>
      </c>
    </row>
    <row r="4425" spans="1:19">
      <c r="A4425" s="32">
        <v>40183</v>
      </c>
      <c r="B4425" s="33">
        <f t="shared" si="713"/>
        <v>1</v>
      </c>
      <c r="C4425" s="33">
        <f t="shared" si="714"/>
        <v>2010</v>
      </c>
      <c r="D4425" s="34">
        <v>1.389</v>
      </c>
      <c r="F4425" s="32">
        <v>41841</v>
      </c>
      <c r="G4425" s="33">
        <f t="shared" si="715"/>
        <v>7</v>
      </c>
      <c r="H4425" s="33">
        <f t="shared" si="716"/>
        <v>2014</v>
      </c>
      <c r="I4425" s="34">
        <v>3.87</v>
      </c>
      <c r="K4425" s="32">
        <v>37754</v>
      </c>
      <c r="L4425" s="33">
        <f t="shared" si="717"/>
        <v>5</v>
      </c>
      <c r="M4425" s="33">
        <f t="shared" si="718"/>
        <v>2003</v>
      </c>
      <c r="N4425" s="34">
        <v>28.51</v>
      </c>
      <c r="P4425" s="32">
        <v>38223</v>
      </c>
      <c r="Q4425" s="33">
        <f t="shared" si="719"/>
        <v>8</v>
      </c>
      <c r="R4425" s="33">
        <f t="shared" si="720"/>
        <v>2004</v>
      </c>
      <c r="S4425" s="34">
        <v>42.99</v>
      </c>
    </row>
    <row r="4426" spans="1:19">
      <c r="A4426" s="32">
        <v>40184</v>
      </c>
      <c r="B4426" s="33">
        <f t="shared" si="713"/>
        <v>1</v>
      </c>
      <c r="C4426" s="33">
        <f t="shared" si="714"/>
        <v>2010</v>
      </c>
      <c r="D4426" s="34">
        <v>1.4450000000000001</v>
      </c>
      <c r="F4426" s="32">
        <v>41842</v>
      </c>
      <c r="G4426" s="33">
        <f t="shared" si="715"/>
        <v>7</v>
      </c>
      <c r="H4426" s="33">
        <f t="shared" si="716"/>
        <v>2014</v>
      </c>
      <c r="I4426" s="34">
        <v>3.81</v>
      </c>
      <c r="K4426" s="32">
        <v>37755</v>
      </c>
      <c r="L4426" s="33">
        <f t="shared" si="717"/>
        <v>5</v>
      </c>
      <c r="M4426" s="33">
        <f t="shared" si="718"/>
        <v>2003</v>
      </c>
      <c r="N4426" s="34">
        <v>29.21</v>
      </c>
      <c r="P4426" s="32">
        <v>38224</v>
      </c>
      <c r="Q4426" s="33">
        <f t="shared" si="719"/>
        <v>8</v>
      </c>
      <c r="R4426" s="33">
        <f t="shared" si="720"/>
        <v>2004</v>
      </c>
      <c r="S4426" s="34">
        <v>42.39</v>
      </c>
    </row>
    <row r="4427" spans="1:19">
      <c r="A4427" s="32">
        <v>40185</v>
      </c>
      <c r="B4427" s="33">
        <f t="shared" si="713"/>
        <v>1</v>
      </c>
      <c r="C4427" s="33">
        <f t="shared" si="714"/>
        <v>2010</v>
      </c>
      <c r="D4427" s="34">
        <v>1.4339999999999999</v>
      </c>
      <c r="F4427" s="32">
        <v>41843</v>
      </c>
      <c r="G4427" s="33">
        <f t="shared" si="715"/>
        <v>7</v>
      </c>
      <c r="H4427" s="33">
        <f t="shared" si="716"/>
        <v>2014</v>
      </c>
      <c r="I4427" s="34">
        <v>3.83</v>
      </c>
      <c r="K4427" s="32">
        <v>37756</v>
      </c>
      <c r="L4427" s="33">
        <f t="shared" si="717"/>
        <v>5</v>
      </c>
      <c r="M4427" s="33">
        <f t="shared" si="718"/>
        <v>2003</v>
      </c>
      <c r="N4427" s="34">
        <v>28.57</v>
      </c>
      <c r="P4427" s="32">
        <v>38225</v>
      </c>
      <c r="Q4427" s="33">
        <f t="shared" si="719"/>
        <v>8</v>
      </c>
      <c r="R4427" s="33">
        <f t="shared" si="720"/>
        <v>2004</v>
      </c>
      <c r="S4427" s="34">
        <v>40.65</v>
      </c>
    </row>
    <row r="4428" spans="1:19">
      <c r="A4428" s="32">
        <v>40186</v>
      </c>
      <c r="B4428" s="33">
        <f t="shared" si="713"/>
        <v>1</v>
      </c>
      <c r="C4428" s="33">
        <f t="shared" si="714"/>
        <v>2010</v>
      </c>
      <c r="D4428" s="34">
        <v>1.4</v>
      </c>
      <c r="F4428" s="32">
        <v>41844</v>
      </c>
      <c r="G4428" s="33">
        <f t="shared" si="715"/>
        <v>7</v>
      </c>
      <c r="H4428" s="33">
        <f t="shared" si="716"/>
        <v>2014</v>
      </c>
      <c r="I4428" s="34">
        <v>3.83</v>
      </c>
      <c r="K4428" s="32">
        <v>37757</v>
      </c>
      <c r="L4428" s="33">
        <f t="shared" si="717"/>
        <v>5</v>
      </c>
      <c r="M4428" s="33">
        <f t="shared" si="718"/>
        <v>2003</v>
      </c>
      <c r="N4428" s="34">
        <v>29.07</v>
      </c>
      <c r="P4428" s="32">
        <v>38226</v>
      </c>
      <c r="Q4428" s="33">
        <f t="shared" si="719"/>
        <v>8</v>
      </c>
      <c r="R4428" s="33">
        <f t="shared" si="720"/>
        <v>2004</v>
      </c>
      <c r="S4428" s="34">
        <v>40.72</v>
      </c>
    </row>
    <row r="4429" spans="1:19">
      <c r="A4429" s="32">
        <v>40189</v>
      </c>
      <c r="B4429" s="33">
        <f t="shared" si="713"/>
        <v>1</v>
      </c>
      <c r="C4429" s="33">
        <f t="shared" si="714"/>
        <v>2010</v>
      </c>
      <c r="D4429" s="34">
        <v>1.33</v>
      </c>
      <c r="F4429" s="32">
        <v>41845</v>
      </c>
      <c r="G4429" s="33">
        <f t="shared" si="715"/>
        <v>7</v>
      </c>
      <c r="H4429" s="33">
        <f t="shared" si="716"/>
        <v>2014</v>
      </c>
      <c r="I4429" s="34">
        <v>3.86</v>
      </c>
      <c r="K4429" s="32">
        <v>37760</v>
      </c>
      <c r="L4429" s="33">
        <f t="shared" si="717"/>
        <v>5</v>
      </c>
      <c r="M4429" s="33">
        <f t="shared" si="718"/>
        <v>2003</v>
      </c>
      <c r="N4429" s="34">
        <v>28.84</v>
      </c>
      <c r="P4429" s="32">
        <v>38229</v>
      </c>
      <c r="Q4429" s="33">
        <f t="shared" si="719"/>
        <v>8</v>
      </c>
      <c r="R4429" s="33">
        <f t="shared" si="720"/>
        <v>2004</v>
      </c>
      <c r="S4429" s="34">
        <v>40.78</v>
      </c>
    </row>
    <row r="4430" spans="1:19">
      <c r="A4430" s="32">
        <v>40190</v>
      </c>
      <c r="B4430" s="33">
        <f t="shared" si="713"/>
        <v>1</v>
      </c>
      <c r="C4430" s="33">
        <f t="shared" si="714"/>
        <v>2010</v>
      </c>
      <c r="D4430" s="34">
        <v>1.274</v>
      </c>
      <c r="F4430" s="32">
        <v>41848</v>
      </c>
      <c r="G4430" s="33">
        <f t="shared" si="715"/>
        <v>7</v>
      </c>
      <c r="H4430" s="33">
        <f t="shared" si="716"/>
        <v>2014</v>
      </c>
      <c r="I4430" s="34">
        <v>3.84</v>
      </c>
      <c r="K4430" s="32">
        <v>37761</v>
      </c>
      <c r="L4430" s="33">
        <f t="shared" si="717"/>
        <v>5</v>
      </c>
      <c r="M4430" s="33">
        <f t="shared" si="718"/>
        <v>2003</v>
      </c>
      <c r="N4430" s="34">
        <v>29.29</v>
      </c>
      <c r="P4430" s="32">
        <v>38230</v>
      </c>
      <c r="Q4430" s="33">
        <f t="shared" si="719"/>
        <v>8</v>
      </c>
      <c r="R4430" s="33">
        <f t="shared" si="720"/>
        <v>2004</v>
      </c>
      <c r="S4430" s="34">
        <v>39.799999999999997</v>
      </c>
    </row>
    <row r="4431" spans="1:19">
      <c r="A4431" s="32">
        <v>40191</v>
      </c>
      <c r="B4431" s="33">
        <f t="shared" si="713"/>
        <v>1</v>
      </c>
      <c r="C4431" s="33">
        <f t="shared" si="714"/>
        <v>2010</v>
      </c>
      <c r="D4431" s="34">
        <v>1.2350000000000001</v>
      </c>
      <c r="F4431" s="32">
        <v>41849</v>
      </c>
      <c r="G4431" s="33">
        <f t="shared" si="715"/>
        <v>7</v>
      </c>
      <c r="H4431" s="33">
        <f t="shared" si="716"/>
        <v>2014</v>
      </c>
      <c r="I4431" s="34">
        <v>3.79</v>
      </c>
      <c r="K4431" s="32">
        <v>37762</v>
      </c>
      <c r="L4431" s="33">
        <f t="shared" si="717"/>
        <v>5</v>
      </c>
      <c r="M4431" s="33">
        <f t="shared" si="718"/>
        <v>2003</v>
      </c>
      <c r="N4431" s="34">
        <v>29.51</v>
      </c>
      <c r="P4431" s="32">
        <v>38231</v>
      </c>
      <c r="Q4431" s="33">
        <f t="shared" si="719"/>
        <v>9</v>
      </c>
      <c r="R4431" s="33">
        <f t="shared" si="720"/>
        <v>2004</v>
      </c>
      <c r="S4431" s="34">
        <v>40.96</v>
      </c>
    </row>
    <row r="4432" spans="1:19">
      <c r="A4432" s="32">
        <v>40192</v>
      </c>
      <c r="B4432" s="33">
        <f t="shared" si="713"/>
        <v>1</v>
      </c>
      <c r="C4432" s="33">
        <f t="shared" si="714"/>
        <v>2010</v>
      </c>
      <c r="D4432" s="34">
        <v>1.175</v>
      </c>
      <c r="F4432" s="32">
        <v>41850</v>
      </c>
      <c r="G4432" s="33">
        <f t="shared" si="715"/>
        <v>7</v>
      </c>
      <c r="H4432" s="33">
        <f t="shared" si="716"/>
        <v>2014</v>
      </c>
      <c r="I4432" s="34">
        <v>3.78</v>
      </c>
      <c r="K4432" s="32">
        <v>37763</v>
      </c>
      <c r="L4432" s="33">
        <f t="shared" si="717"/>
        <v>5</v>
      </c>
      <c r="M4432" s="33">
        <f t="shared" si="718"/>
        <v>2003</v>
      </c>
      <c r="N4432" s="34">
        <v>29.09</v>
      </c>
      <c r="P4432" s="32">
        <v>38232</v>
      </c>
      <c r="Q4432" s="33">
        <f t="shared" si="719"/>
        <v>9</v>
      </c>
      <c r="R4432" s="33">
        <f t="shared" si="720"/>
        <v>2004</v>
      </c>
      <c r="S4432" s="34">
        <v>42.39</v>
      </c>
    </row>
    <row r="4433" spans="1:19">
      <c r="A4433" s="32">
        <v>40193</v>
      </c>
      <c r="B4433" s="33">
        <f t="shared" si="713"/>
        <v>1</v>
      </c>
      <c r="C4433" s="33">
        <f t="shared" si="714"/>
        <v>2010</v>
      </c>
      <c r="D4433" s="34">
        <v>1.2150000000000001</v>
      </c>
      <c r="F4433" s="32">
        <v>41851</v>
      </c>
      <c r="G4433" s="33">
        <f t="shared" si="715"/>
        <v>7</v>
      </c>
      <c r="H4433" s="33">
        <f t="shared" si="716"/>
        <v>2014</v>
      </c>
      <c r="I4433" s="34">
        <v>3.78</v>
      </c>
      <c r="K4433" s="32">
        <v>37764</v>
      </c>
      <c r="L4433" s="33">
        <f t="shared" si="717"/>
        <v>5</v>
      </c>
      <c r="M4433" s="33">
        <f t="shared" si="718"/>
        <v>2003</v>
      </c>
      <c r="N4433" s="34">
        <v>29.74</v>
      </c>
      <c r="P4433" s="32">
        <v>38233</v>
      </c>
      <c r="Q4433" s="33">
        <f t="shared" si="719"/>
        <v>9</v>
      </c>
      <c r="R4433" s="33">
        <f t="shared" si="720"/>
        <v>2004</v>
      </c>
      <c r="S4433" s="34">
        <v>41.07</v>
      </c>
    </row>
    <row r="4434" spans="1:19">
      <c r="A4434" s="32">
        <v>40197</v>
      </c>
      <c r="B4434" s="33">
        <f t="shared" si="713"/>
        <v>1</v>
      </c>
      <c r="C4434" s="33">
        <f t="shared" si="714"/>
        <v>2010</v>
      </c>
      <c r="D4434" s="34">
        <v>1.27</v>
      </c>
      <c r="F4434" s="32">
        <v>41852</v>
      </c>
      <c r="G4434" s="33">
        <f t="shared" si="715"/>
        <v>8</v>
      </c>
      <c r="H4434" s="33">
        <f t="shared" si="716"/>
        <v>2014</v>
      </c>
      <c r="I4434" s="34">
        <v>3.77</v>
      </c>
      <c r="K4434" s="32">
        <v>37768</v>
      </c>
      <c r="L4434" s="33">
        <f t="shared" si="717"/>
        <v>5</v>
      </c>
      <c r="M4434" s="33">
        <f t="shared" si="718"/>
        <v>2003</v>
      </c>
      <c r="N4434" s="34">
        <v>29.24</v>
      </c>
      <c r="P4434" s="32">
        <v>38236</v>
      </c>
      <c r="Q4434" s="33">
        <f t="shared" si="719"/>
        <v>9</v>
      </c>
      <c r="R4434" s="33">
        <f t="shared" si="720"/>
        <v>2004</v>
      </c>
      <c r="S4434" s="34">
        <v>40.4</v>
      </c>
    </row>
    <row r="4435" spans="1:19">
      <c r="A4435" s="32">
        <v>40198</v>
      </c>
      <c r="B4435" s="33">
        <f t="shared" si="713"/>
        <v>1</v>
      </c>
      <c r="C4435" s="33">
        <f t="shared" si="714"/>
        <v>2010</v>
      </c>
      <c r="D4435" s="34">
        <v>1.27</v>
      </c>
      <c r="F4435" s="32">
        <v>41855</v>
      </c>
      <c r="G4435" s="33">
        <f t="shared" si="715"/>
        <v>8</v>
      </c>
      <c r="H4435" s="33">
        <f t="shared" si="716"/>
        <v>2014</v>
      </c>
      <c r="I4435" s="34">
        <v>3.87</v>
      </c>
      <c r="K4435" s="32">
        <v>37769</v>
      </c>
      <c r="L4435" s="33">
        <f t="shared" si="717"/>
        <v>5</v>
      </c>
      <c r="M4435" s="33">
        <f t="shared" si="718"/>
        <v>2003</v>
      </c>
      <c r="N4435" s="34">
        <v>28.46</v>
      </c>
      <c r="P4435" s="32">
        <v>38237</v>
      </c>
      <c r="Q4435" s="33">
        <f t="shared" si="719"/>
        <v>9</v>
      </c>
      <c r="R4435" s="33">
        <f t="shared" si="720"/>
        <v>2004</v>
      </c>
      <c r="S4435" s="34">
        <v>40.19</v>
      </c>
    </row>
    <row r="4436" spans="1:19">
      <c r="A4436" s="32">
        <v>40199</v>
      </c>
      <c r="B4436" s="33">
        <f t="shared" si="713"/>
        <v>1</v>
      </c>
      <c r="C4436" s="33">
        <f t="shared" si="714"/>
        <v>2010</v>
      </c>
      <c r="D4436" s="34">
        <v>1.28</v>
      </c>
      <c r="F4436" s="32">
        <v>41856</v>
      </c>
      <c r="G4436" s="33">
        <f t="shared" si="715"/>
        <v>8</v>
      </c>
      <c r="H4436" s="33">
        <f t="shared" si="716"/>
        <v>2014</v>
      </c>
      <c r="I4436" s="34">
        <v>3.87</v>
      </c>
      <c r="K4436" s="32">
        <v>37770</v>
      </c>
      <c r="L4436" s="33">
        <f t="shared" si="717"/>
        <v>5</v>
      </c>
      <c r="M4436" s="33">
        <f t="shared" si="718"/>
        <v>2003</v>
      </c>
      <c r="N4436" s="34">
        <v>29.15</v>
      </c>
      <c r="P4436" s="32">
        <v>38238</v>
      </c>
      <c r="Q4436" s="33">
        <f t="shared" si="719"/>
        <v>9</v>
      </c>
      <c r="R4436" s="33">
        <f t="shared" si="720"/>
        <v>2004</v>
      </c>
      <c r="S4436" s="34">
        <v>39.909999999999997</v>
      </c>
    </row>
    <row r="4437" spans="1:19">
      <c r="A4437" s="32">
        <v>40200</v>
      </c>
      <c r="B4437" s="33">
        <f t="shared" si="713"/>
        <v>1</v>
      </c>
      <c r="C4437" s="33">
        <f t="shared" si="714"/>
        <v>2010</v>
      </c>
      <c r="D4437" s="34">
        <v>1.274</v>
      </c>
      <c r="F4437" s="32">
        <v>41857</v>
      </c>
      <c r="G4437" s="33">
        <f t="shared" si="715"/>
        <v>8</v>
      </c>
      <c r="H4437" s="33">
        <f t="shared" si="716"/>
        <v>2014</v>
      </c>
      <c r="I4437" s="34">
        <v>3.92</v>
      </c>
      <c r="K4437" s="32">
        <v>37771</v>
      </c>
      <c r="L4437" s="33">
        <f t="shared" si="717"/>
        <v>5</v>
      </c>
      <c r="M4437" s="33">
        <f t="shared" si="718"/>
        <v>2003</v>
      </c>
      <c r="N4437" s="34">
        <v>29.56</v>
      </c>
      <c r="P4437" s="32">
        <v>38239</v>
      </c>
      <c r="Q4437" s="33">
        <f t="shared" si="719"/>
        <v>9</v>
      </c>
      <c r="R4437" s="33">
        <f t="shared" si="720"/>
        <v>2004</v>
      </c>
      <c r="S4437" s="34">
        <v>41.45</v>
      </c>
    </row>
    <row r="4438" spans="1:19">
      <c r="A4438" s="32">
        <v>40203</v>
      </c>
      <c r="B4438" s="33">
        <f t="shared" si="713"/>
        <v>1</v>
      </c>
      <c r="C4438" s="33">
        <f t="shared" si="714"/>
        <v>2010</v>
      </c>
      <c r="D4438" s="34">
        <v>1.29</v>
      </c>
      <c r="F4438" s="32">
        <v>41858</v>
      </c>
      <c r="G4438" s="33">
        <f t="shared" si="715"/>
        <v>8</v>
      </c>
      <c r="H4438" s="33">
        <f t="shared" si="716"/>
        <v>2014</v>
      </c>
      <c r="I4438" s="34">
        <v>3.99</v>
      </c>
      <c r="K4438" s="32">
        <v>37774</v>
      </c>
      <c r="L4438" s="33">
        <f t="shared" si="717"/>
        <v>6</v>
      </c>
      <c r="M4438" s="33">
        <f t="shared" si="718"/>
        <v>2003</v>
      </c>
      <c r="N4438" s="34">
        <v>30.72</v>
      </c>
      <c r="P4438" s="32">
        <v>38240</v>
      </c>
      <c r="Q4438" s="33">
        <f t="shared" si="719"/>
        <v>9</v>
      </c>
      <c r="R4438" s="33">
        <f t="shared" si="720"/>
        <v>2004</v>
      </c>
      <c r="S4438" s="34">
        <v>41.03</v>
      </c>
    </row>
    <row r="4439" spans="1:19">
      <c r="A4439" s="32">
        <v>40204</v>
      </c>
      <c r="B4439" s="33">
        <f t="shared" si="713"/>
        <v>1</v>
      </c>
      <c r="C4439" s="33">
        <f t="shared" si="714"/>
        <v>2010</v>
      </c>
      <c r="D4439" s="34">
        <v>1.335</v>
      </c>
      <c r="F4439" s="32">
        <v>41859</v>
      </c>
      <c r="G4439" s="33">
        <f t="shared" si="715"/>
        <v>8</v>
      </c>
      <c r="H4439" s="33">
        <f t="shared" si="716"/>
        <v>2014</v>
      </c>
      <c r="I4439" s="34">
        <v>3.94</v>
      </c>
      <c r="K4439" s="32">
        <v>37775</v>
      </c>
      <c r="L4439" s="33">
        <f t="shared" si="717"/>
        <v>6</v>
      </c>
      <c r="M4439" s="33">
        <f t="shared" si="718"/>
        <v>2003</v>
      </c>
      <c r="N4439" s="34">
        <v>30.78</v>
      </c>
      <c r="P4439" s="32">
        <v>38243</v>
      </c>
      <c r="Q4439" s="33">
        <f t="shared" si="719"/>
        <v>9</v>
      </c>
      <c r="R4439" s="33">
        <f t="shared" si="720"/>
        <v>2004</v>
      </c>
      <c r="S4439" s="34">
        <v>40.630000000000003</v>
      </c>
    </row>
    <row r="4440" spans="1:19">
      <c r="A4440" s="32">
        <v>40205</v>
      </c>
      <c r="B4440" s="33">
        <f t="shared" si="713"/>
        <v>1</v>
      </c>
      <c r="C4440" s="33">
        <f t="shared" si="714"/>
        <v>2010</v>
      </c>
      <c r="D4440" s="34">
        <v>1.331</v>
      </c>
      <c r="F4440" s="32">
        <v>41862</v>
      </c>
      <c r="G4440" s="33">
        <f t="shared" si="715"/>
        <v>8</v>
      </c>
      <c r="H4440" s="33">
        <f t="shared" si="716"/>
        <v>2014</v>
      </c>
      <c r="I4440" s="34">
        <v>4</v>
      </c>
      <c r="K4440" s="32">
        <v>37776</v>
      </c>
      <c r="L4440" s="33">
        <f t="shared" si="717"/>
        <v>6</v>
      </c>
      <c r="M4440" s="33">
        <f t="shared" si="718"/>
        <v>2003</v>
      </c>
      <c r="N4440" s="34">
        <v>29.81</v>
      </c>
      <c r="P4440" s="32">
        <v>38244</v>
      </c>
      <c r="Q4440" s="33">
        <f t="shared" si="719"/>
        <v>9</v>
      </c>
      <c r="R4440" s="33">
        <f t="shared" si="720"/>
        <v>2004</v>
      </c>
      <c r="S4440" s="34">
        <v>41.34</v>
      </c>
    </row>
    <row r="4441" spans="1:19">
      <c r="A4441" s="32">
        <v>40206</v>
      </c>
      <c r="B4441" s="33">
        <f t="shared" si="713"/>
        <v>1</v>
      </c>
      <c r="C4441" s="33">
        <f t="shared" si="714"/>
        <v>2010</v>
      </c>
      <c r="D4441" s="34">
        <v>1.3029999999999999</v>
      </c>
      <c r="F4441" s="32">
        <v>41863</v>
      </c>
      <c r="G4441" s="33">
        <f t="shared" si="715"/>
        <v>8</v>
      </c>
      <c r="H4441" s="33">
        <f t="shared" si="716"/>
        <v>2014</v>
      </c>
      <c r="I4441" s="34">
        <v>3.94</v>
      </c>
      <c r="K4441" s="32">
        <v>37777</v>
      </c>
      <c r="L4441" s="33">
        <f t="shared" si="717"/>
        <v>6</v>
      </c>
      <c r="M4441" s="33">
        <f t="shared" si="718"/>
        <v>2003</v>
      </c>
      <c r="N4441" s="34">
        <v>30.84</v>
      </c>
      <c r="P4441" s="32">
        <v>38245</v>
      </c>
      <c r="Q4441" s="33">
        <f t="shared" si="719"/>
        <v>9</v>
      </c>
      <c r="R4441" s="33">
        <f t="shared" si="720"/>
        <v>2004</v>
      </c>
      <c r="S4441" s="34">
        <v>42.03</v>
      </c>
    </row>
    <row r="4442" spans="1:19">
      <c r="A4442" s="32">
        <v>40207</v>
      </c>
      <c r="B4442" s="33">
        <f t="shared" si="713"/>
        <v>1</v>
      </c>
      <c r="C4442" s="33">
        <f t="shared" si="714"/>
        <v>2010</v>
      </c>
      <c r="D4442" s="34">
        <v>1.3149999999999999</v>
      </c>
      <c r="F4442" s="32">
        <v>41864</v>
      </c>
      <c r="G4442" s="33">
        <f t="shared" si="715"/>
        <v>8</v>
      </c>
      <c r="H4442" s="33">
        <f t="shared" si="716"/>
        <v>2014</v>
      </c>
      <c r="I4442" s="34">
        <v>3.9</v>
      </c>
      <c r="K4442" s="32">
        <v>37778</v>
      </c>
      <c r="L4442" s="33">
        <f t="shared" si="717"/>
        <v>6</v>
      </c>
      <c r="M4442" s="33">
        <f t="shared" si="718"/>
        <v>2003</v>
      </c>
      <c r="N4442" s="34">
        <v>31.26</v>
      </c>
      <c r="P4442" s="32">
        <v>38246</v>
      </c>
      <c r="Q4442" s="33">
        <f t="shared" si="719"/>
        <v>9</v>
      </c>
      <c r="R4442" s="33">
        <f t="shared" si="720"/>
        <v>2004</v>
      </c>
      <c r="S4442" s="34">
        <v>40.68</v>
      </c>
    </row>
    <row r="4443" spans="1:19">
      <c r="A4443" s="32">
        <v>40210</v>
      </c>
      <c r="B4443" s="33">
        <f t="shared" si="713"/>
        <v>2</v>
      </c>
      <c r="C4443" s="33">
        <f t="shared" si="714"/>
        <v>2010</v>
      </c>
      <c r="D4443" s="34">
        <v>1.3680000000000001</v>
      </c>
      <c r="F4443" s="32">
        <v>41865</v>
      </c>
      <c r="G4443" s="33">
        <f t="shared" si="715"/>
        <v>8</v>
      </c>
      <c r="H4443" s="33">
        <f t="shared" si="716"/>
        <v>2014</v>
      </c>
      <c r="I4443" s="34">
        <v>3.85</v>
      </c>
      <c r="K4443" s="32">
        <v>37781</v>
      </c>
      <c r="L4443" s="33">
        <f t="shared" si="717"/>
        <v>6</v>
      </c>
      <c r="M4443" s="33">
        <f t="shared" si="718"/>
        <v>2003</v>
      </c>
      <c r="N4443" s="34">
        <v>31.36</v>
      </c>
      <c r="P4443" s="32">
        <v>38247</v>
      </c>
      <c r="Q4443" s="33">
        <f t="shared" si="719"/>
        <v>9</v>
      </c>
      <c r="R4443" s="33">
        <f t="shared" si="720"/>
        <v>2004</v>
      </c>
      <c r="S4443" s="34">
        <v>43.08</v>
      </c>
    </row>
    <row r="4444" spans="1:19">
      <c r="A4444" s="32">
        <v>40211</v>
      </c>
      <c r="B4444" s="33">
        <f t="shared" si="713"/>
        <v>2</v>
      </c>
      <c r="C4444" s="33">
        <f t="shared" si="714"/>
        <v>2010</v>
      </c>
      <c r="D4444" s="34">
        <v>1.3680000000000001</v>
      </c>
      <c r="F4444" s="32">
        <v>41866</v>
      </c>
      <c r="G4444" s="33">
        <f t="shared" si="715"/>
        <v>8</v>
      </c>
      <c r="H4444" s="33">
        <f t="shared" si="716"/>
        <v>2014</v>
      </c>
      <c r="I4444" s="34">
        <v>3.8</v>
      </c>
      <c r="K4444" s="32">
        <v>37782</v>
      </c>
      <c r="L4444" s="33">
        <f t="shared" si="717"/>
        <v>6</v>
      </c>
      <c r="M4444" s="33">
        <f t="shared" si="718"/>
        <v>2003</v>
      </c>
      <c r="N4444" s="34">
        <v>31.72</v>
      </c>
      <c r="P4444" s="32">
        <v>38250</v>
      </c>
      <c r="Q4444" s="33">
        <f t="shared" si="719"/>
        <v>9</v>
      </c>
      <c r="R4444" s="33">
        <f t="shared" si="720"/>
        <v>2004</v>
      </c>
      <c r="S4444" s="34">
        <v>43.6</v>
      </c>
    </row>
    <row r="4445" spans="1:19">
      <c r="A4445" s="32">
        <v>40212</v>
      </c>
      <c r="B4445" s="33">
        <f t="shared" si="713"/>
        <v>2</v>
      </c>
      <c r="C4445" s="33">
        <f t="shared" si="714"/>
        <v>2010</v>
      </c>
      <c r="D4445" s="34">
        <v>1.39</v>
      </c>
      <c r="F4445" s="32">
        <v>41869</v>
      </c>
      <c r="G4445" s="33">
        <f t="shared" si="715"/>
        <v>8</v>
      </c>
      <c r="H4445" s="33">
        <f t="shared" si="716"/>
        <v>2014</v>
      </c>
      <c r="I4445" s="34">
        <v>3.78</v>
      </c>
      <c r="K4445" s="32">
        <v>37783</v>
      </c>
      <c r="L4445" s="33">
        <f t="shared" si="717"/>
        <v>6</v>
      </c>
      <c r="M4445" s="33">
        <f t="shared" si="718"/>
        <v>2003</v>
      </c>
      <c r="N4445" s="34">
        <v>32.17</v>
      </c>
      <c r="P4445" s="32">
        <v>38251</v>
      </c>
      <c r="Q4445" s="33">
        <f t="shared" si="719"/>
        <v>9</v>
      </c>
      <c r="R4445" s="33">
        <f t="shared" si="720"/>
        <v>2004</v>
      </c>
      <c r="S4445" s="34">
        <v>44.56</v>
      </c>
    </row>
    <row r="4446" spans="1:19">
      <c r="A4446" s="32">
        <v>40213</v>
      </c>
      <c r="B4446" s="33">
        <f t="shared" si="713"/>
        <v>2</v>
      </c>
      <c r="C4446" s="33">
        <f t="shared" si="714"/>
        <v>2010</v>
      </c>
      <c r="D4446" s="34">
        <v>1.3380000000000001</v>
      </c>
      <c r="F4446" s="32">
        <v>41870</v>
      </c>
      <c r="G4446" s="33">
        <f t="shared" si="715"/>
        <v>8</v>
      </c>
      <c r="H4446" s="33">
        <f t="shared" si="716"/>
        <v>2014</v>
      </c>
      <c r="I4446" s="34">
        <v>3.84</v>
      </c>
      <c r="K4446" s="32">
        <v>37784</v>
      </c>
      <c r="L4446" s="33">
        <f t="shared" si="717"/>
        <v>6</v>
      </c>
      <c r="M4446" s="33">
        <f t="shared" si="718"/>
        <v>2003</v>
      </c>
      <c r="N4446" s="34">
        <v>31.41</v>
      </c>
      <c r="P4446" s="32">
        <v>38252</v>
      </c>
      <c r="Q4446" s="33">
        <f t="shared" si="719"/>
        <v>9</v>
      </c>
      <c r="R4446" s="33">
        <f t="shared" si="720"/>
        <v>2004</v>
      </c>
      <c r="S4446" s="34">
        <v>45.66</v>
      </c>
    </row>
    <row r="4447" spans="1:19">
      <c r="A4447" s="32">
        <v>40214</v>
      </c>
      <c r="B4447" s="33">
        <f t="shared" si="713"/>
        <v>2</v>
      </c>
      <c r="C4447" s="33">
        <f t="shared" si="714"/>
        <v>2010</v>
      </c>
      <c r="D4447" s="34">
        <v>1.33</v>
      </c>
      <c r="F4447" s="32">
        <v>41871</v>
      </c>
      <c r="G4447" s="33">
        <f t="shared" si="715"/>
        <v>8</v>
      </c>
      <c r="H4447" s="33">
        <f t="shared" si="716"/>
        <v>2014</v>
      </c>
      <c r="I4447" s="34">
        <v>3.88</v>
      </c>
      <c r="K4447" s="32">
        <v>37785</v>
      </c>
      <c r="L4447" s="33">
        <f t="shared" si="717"/>
        <v>6</v>
      </c>
      <c r="M4447" s="33">
        <f t="shared" si="718"/>
        <v>2003</v>
      </c>
      <c r="N4447" s="34">
        <v>30.63</v>
      </c>
      <c r="P4447" s="32">
        <v>38253</v>
      </c>
      <c r="Q4447" s="33">
        <f t="shared" si="719"/>
        <v>9</v>
      </c>
      <c r="R4447" s="33">
        <f t="shared" si="720"/>
        <v>2004</v>
      </c>
      <c r="S4447" s="34">
        <v>46.53</v>
      </c>
    </row>
    <row r="4448" spans="1:19">
      <c r="A4448" s="32">
        <v>40217</v>
      </c>
      <c r="B4448" s="33">
        <f t="shared" si="713"/>
        <v>2</v>
      </c>
      <c r="C4448" s="33">
        <f t="shared" si="714"/>
        <v>2010</v>
      </c>
      <c r="D4448" s="34">
        <v>1.33</v>
      </c>
      <c r="F4448" s="32">
        <v>41872</v>
      </c>
      <c r="G4448" s="33">
        <f t="shared" si="715"/>
        <v>8</v>
      </c>
      <c r="H4448" s="33">
        <f t="shared" si="716"/>
        <v>2014</v>
      </c>
      <c r="I4448" s="34">
        <v>3.88</v>
      </c>
      <c r="K4448" s="32">
        <v>37788</v>
      </c>
      <c r="L4448" s="33">
        <f t="shared" si="717"/>
        <v>6</v>
      </c>
      <c r="M4448" s="33">
        <f t="shared" si="718"/>
        <v>2003</v>
      </c>
      <c r="N4448" s="34">
        <v>31.14</v>
      </c>
      <c r="P4448" s="32">
        <v>38254</v>
      </c>
      <c r="Q4448" s="33">
        <f t="shared" si="719"/>
        <v>9</v>
      </c>
      <c r="R4448" s="33">
        <f t="shared" si="720"/>
        <v>2004</v>
      </c>
      <c r="S4448" s="34">
        <v>46.13</v>
      </c>
    </row>
    <row r="4449" spans="1:19">
      <c r="A4449" s="32">
        <v>40218</v>
      </c>
      <c r="B4449" s="33">
        <f t="shared" si="713"/>
        <v>2</v>
      </c>
      <c r="C4449" s="33">
        <f t="shared" si="714"/>
        <v>2010</v>
      </c>
      <c r="D4449" s="34">
        <v>1.345</v>
      </c>
      <c r="F4449" s="32">
        <v>41873</v>
      </c>
      <c r="G4449" s="33">
        <f t="shared" si="715"/>
        <v>8</v>
      </c>
      <c r="H4449" s="33">
        <f t="shared" si="716"/>
        <v>2014</v>
      </c>
      <c r="I4449" s="34">
        <v>3.88</v>
      </c>
      <c r="K4449" s="32">
        <v>37789</v>
      </c>
      <c r="L4449" s="33">
        <f t="shared" si="717"/>
        <v>6</v>
      </c>
      <c r="M4449" s="33">
        <f t="shared" si="718"/>
        <v>2003</v>
      </c>
      <c r="N4449" s="34">
        <v>31.08</v>
      </c>
      <c r="P4449" s="32">
        <v>38257</v>
      </c>
      <c r="Q4449" s="33">
        <f t="shared" si="719"/>
        <v>9</v>
      </c>
      <c r="R4449" s="33">
        <f t="shared" si="720"/>
        <v>2004</v>
      </c>
      <c r="S4449" s="34">
        <v>46.87</v>
      </c>
    </row>
    <row r="4450" spans="1:19">
      <c r="A4450" s="32">
        <v>40219</v>
      </c>
      <c r="B4450" s="33">
        <f t="shared" si="713"/>
        <v>2</v>
      </c>
      <c r="C4450" s="33">
        <f t="shared" si="714"/>
        <v>2010</v>
      </c>
      <c r="D4450" s="34">
        <v>1.2949999999999999</v>
      </c>
      <c r="F4450" s="32">
        <v>41876</v>
      </c>
      <c r="G4450" s="33">
        <f t="shared" si="715"/>
        <v>8</v>
      </c>
      <c r="H4450" s="33">
        <f t="shared" si="716"/>
        <v>2014</v>
      </c>
      <c r="I4450" s="34">
        <v>3.94</v>
      </c>
      <c r="K4450" s="32">
        <v>37790</v>
      </c>
      <c r="L4450" s="33">
        <f t="shared" si="717"/>
        <v>6</v>
      </c>
      <c r="M4450" s="33">
        <f t="shared" si="718"/>
        <v>2003</v>
      </c>
      <c r="N4450" s="34">
        <v>30.28</v>
      </c>
      <c r="P4450" s="32">
        <v>38258</v>
      </c>
      <c r="Q4450" s="33">
        <f t="shared" si="719"/>
        <v>9</v>
      </c>
      <c r="R4450" s="33">
        <f t="shared" si="720"/>
        <v>2004</v>
      </c>
      <c r="S4450" s="34">
        <v>47.52</v>
      </c>
    </row>
    <row r="4451" spans="1:19">
      <c r="A4451" s="32">
        <v>40220</v>
      </c>
      <c r="B4451" s="33">
        <f t="shared" si="713"/>
        <v>2</v>
      </c>
      <c r="C4451" s="33">
        <f t="shared" si="714"/>
        <v>2010</v>
      </c>
      <c r="D4451" s="34">
        <v>1.26</v>
      </c>
      <c r="F4451" s="32">
        <v>41877</v>
      </c>
      <c r="G4451" s="33">
        <f t="shared" si="715"/>
        <v>8</v>
      </c>
      <c r="H4451" s="33">
        <f t="shared" si="716"/>
        <v>2014</v>
      </c>
      <c r="I4451" s="34">
        <v>3.99</v>
      </c>
      <c r="K4451" s="32">
        <v>37791</v>
      </c>
      <c r="L4451" s="33">
        <f t="shared" si="717"/>
        <v>6</v>
      </c>
      <c r="M4451" s="33">
        <f t="shared" si="718"/>
        <v>2003</v>
      </c>
      <c r="N4451" s="34">
        <v>29.86</v>
      </c>
      <c r="P4451" s="32">
        <v>38259</v>
      </c>
      <c r="Q4451" s="33">
        <f t="shared" si="719"/>
        <v>9</v>
      </c>
      <c r="R4451" s="33">
        <f t="shared" si="720"/>
        <v>2004</v>
      </c>
      <c r="S4451" s="34">
        <v>46.54</v>
      </c>
    </row>
    <row r="4452" spans="1:19">
      <c r="A4452" s="32">
        <v>40221</v>
      </c>
      <c r="B4452" s="33">
        <f t="shared" ref="B4452:B4515" si="721">+MONTH(A4452)</f>
        <v>2</v>
      </c>
      <c r="C4452" s="33">
        <f t="shared" ref="C4452:C4515" si="722">+YEAR(A4452)</f>
        <v>2010</v>
      </c>
      <c r="D4452" s="34">
        <v>1.2250000000000001</v>
      </c>
      <c r="F4452" s="32">
        <v>41878</v>
      </c>
      <c r="G4452" s="33">
        <f t="shared" ref="G4452:G4515" si="723">+MONTH(F4452)</f>
        <v>8</v>
      </c>
      <c r="H4452" s="33">
        <f t="shared" ref="H4452:H4515" si="724">+YEAR(F4452)</f>
        <v>2014</v>
      </c>
      <c r="I4452" s="34">
        <v>4.0199999999999996</v>
      </c>
      <c r="K4452" s="32">
        <v>37792</v>
      </c>
      <c r="L4452" s="33">
        <f t="shared" ref="L4452:L4515" si="725">+MONTH(K4452)</f>
        <v>6</v>
      </c>
      <c r="M4452" s="33">
        <f t="shared" ref="M4452:M4515" si="726">+YEAR(K4452)</f>
        <v>2003</v>
      </c>
      <c r="N4452" s="34">
        <v>30.63</v>
      </c>
      <c r="P4452" s="32">
        <v>38260</v>
      </c>
      <c r="Q4452" s="33">
        <f t="shared" ref="Q4452:Q4515" si="727">+MONTH(P4452)</f>
        <v>9</v>
      </c>
      <c r="R4452" s="33">
        <f t="shared" si="720"/>
        <v>2004</v>
      </c>
      <c r="S4452" s="34">
        <v>47.76</v>
      </c>
    </row>
    <row r="4453" spans="1:19">
      <c r="A4453" s="32">
        <v>40225</v>
      </c>
      <c r="B4453" s="33">
        <f t="shared" si="721"/>
        <v>2</v>
      </c>
      <c r="C4453" s="33">
        <f t="shared" si="722"/>
        <v>2010</v>
      </c>
      <c r="D4453" s="34">
        <v>1.2549999999999999</v>
      </c>
      <c r="F4453" s="32">
        <v>41879</v>
      </c>
      <c r="G4453" s="33">
        <f t="shared" si="723"/>
        <v>8</v>
      </c>
      <c r="H4453" s="33">
        <f t="shared" si="724"/>
        <v>2014</v>
      </c>
      <c r="I4453" s="34">
        <v>4.0599999999999996</v>
      </c>
      <c r="K4453" s="32">
        <v>37795</v>
      </c>
      <c r="L4453" s="33">
        <f t="shared" si="725"/>
        <v>6</v>
      </c>
      <c r="M4453" s="33">
        <f t="shared" si="726"/>
        <v>2003</v>
      </c>
      <c r="N4453" s="34">
        <v>30.22</v>
      </c>
      <c r="P4453" s="32">
        <v>38261</v>
      </c>
      <c r="Q4453" s="33">
        <f t="shared" si="727"/>
        <v>10</v>
      </c>
      <c r="R4453" s="33">
        <f t="shared" ref="R4453:R4516" si="728">+YEAR(P4453)</f>
        <v>2004</v>
      </c>
      <c r="S4453" s="34">
        <v>46.86</v>
      </c>
    </row>
    <row r="4454" spans="1:19">
      <c r="A4454" s="32">
        <v>40226</v>
      </c>
      <c r="B4454" s="33">
        <f t="shared" si="721"/>
        <v>2</v>
      </c>
      <c r="C4454" s="33">
        <f t="shared" si="722"/>
        <v>2010</v>
      </c>
      <c r="D4454" s="34">
        <v>1.214</v>
      </c>
      <c r="F4454" s="32">
        <v>41880</v>
      </c>
      <c r="G4454" s="33">
        <f t="shared" si="723"/>
        <v>8</v>
      </c>
      <c r="H4454" s="33">
        <f t="shared" si="724"/>
        <v>2014</v>
      </c>
      <c r="I4454" s="34">
        <v>4.04</v>
      </c>
      <c r="K4454" s="32">
        <v>37796</v>
      </c>
      <c r="L4454" s="33">
        <f t="shared" si="725"/>
        <v>6</v>
      </c>
      <c r="M4454" s="33">
        <f t="shared" si="726"/>
        <v>2003</v>
      </c>
      <c r="N4454" s="34">
        <v>30.05</v>
      </c>
      <c r="P4454" s="32">
        <v>38264</v>
      </c>
      <c r="Q4454" s="33">
        <f t="shared" si="727"/>
        <v>10</v>
      </c>
      <c r="R4454" s="33">
        <f t="shared" si="728"/>
        <v>2004</v>
      </c>
      <c r="S4454" s="34">
        <v>46.99</v>
      </c>
    </row>
    <row r="4455" spans="1:19">
      <c r="A4455" s="32">
        <v>40227</v>
      </c>
      <c r="B4455" s="33">
        <f t="shared" si="721"/>
        <v>2</v>
      </c>
      <c r="C4455" s="33">
        <f t="shared" si="722"/>
        <v>2010</v>
      </c>
      <c r="D4455" s="34">
        <v>1.2250000000000001</v>
      </c>
      <c r="F4455" s="32">
        <v>41884</v>
      </c>
      <c r="G4455" s="33">
        <f t="shared" si="723"/>
        <v>9</v>
      </c>
      <c r="H4455" s="33">
        <f t="shared" si="724"/>
        <v>2014</v>
      </c>
      <c r="I4455" s="34">
        <v>4.01</v>
      </c>
      <c r="K4455" s="32">
        <v>37797</v>
      </c>
      <c r="L4455" s="33">
        <f t="shared" si="725"/>
        <v>6</v>
      </c>
      <c r="M4455" s="33">
        <f t="shared" si="726"/>
        <v>2003</v>
      </c>
      <c r="N4455" s="34">
        <v>31.65</v>
      </c>
      <c r="P4455" s="32">
        <v>38265</v>
      </c>
      <c r="Q4455" s="33">
        <f t="shared" si="727"/>
        <v>10</v>
      </c>
      <c r="R4455" s="33">
        <f t="shared" si="728"/>
        <v>2004</v>
      </c>
      <c r="S4455" s="34">
        <v>47.1</v>
      </c>
    </row>
    <row r="4456" spans="1:19">
      <c r="A4456" s="32">
        <v>40228</v>
      </c>
      <c r="B4456" s="33">
        <f t="shared" si="721"/>
        <v>2</v>
      </c>
      <c r="C4456" s="33">
        <f t="shared" si="722"/>
        <v>2010</v>
      </c>
      <c r="D4456" s="34">
        <v>1.244</v>
      </c>
      <c r="F4456" s="32">
        <v>41885</v>
      </c>
      <c r="G4456" s="33">
        <f t="shared" si="723"/>
        <v>9</v>
      </c>
      <c r="H4456" s="33">
        <f t="shared" si="724"/>
        <v>2014</v>
      </c>
      <c r="I4456" s="34">
        <v>3.94</v>
      </c>
      <c r="K4456" s="32">
        <v>37798</v>
      </c>
      <c r="L4456" s="33">
        <f t="shared" si="725"/>
        <v>6</v>
      </c>
      <c r="M4456" s="33">
        <f t="shared" si="726"/>
        <v>2003</v>
      </c>
      <c r="N4456" s="34">
        <v>28.97</v>
      </c>
      <c r="P4456" s="32">
        <v>38266</v>
      </c>
      <c r="Q4456" s="33">
        <f t="shared" si="727"/>
        <v>10</v>
      </c>
      <c r="R4456" s="33">
        <f t="shared" si="728"/>
        <v>2004</v>
      </c>
      <c r="S4456" s="34">
        <v>47.95</v>
      </c>
    </row>
    <row r="4457" spans="1:19">
      <c r="A4457" s="32">
        <v>40231</v>
      </c>
      <c r="B4457" s="33">
        <f t="shared" si="721"/>
        <v>2</v>
      </c>
      <c r="C4457" s="33">
        <f t="shared" si="722"/>
        <v>2010</v>
      </c>
      <c r="D4457" s="34">
        <v>1.2490000000000001</v>
      </c>
      <c r="F4457" s="32">
        <v>41886</v>
      </c>
      <c r="G4457" s="33">
        <f t="shared" si="723"/>
        <v>9</v>
      </c>
      <c r="H4457" s="33">
        <f t="shared" si="724"/>
        <v>2014</v>
      </c>
      <c r="I4457" s="34">
        <v>3.91</v>
      </c>
      <c r="K4457" s="32">
        <v>37799</v>
      </c>
      <c r="L4457" s="33">
        <f t="shared" si="725"/>
        <v>6</v>
      </c>
      <c r="M4457" s="33">
        <f t="shared" si="726"/>
        <v>2003</v>
      </c>
      <c r="N4457" s="34">
        <v>29.18</v>
      </c>
      <c r="P4457" s="32">
        <v>38267</v>
      </c>
      <c r="Q4457" s="33">
        <f t="shared" si="727"/>
        <v>10</v>
      </c>
      <c r="R4457" s="33">
        <f t="shared" si="728"/>
        <v>2004</v>
      </c>
      <c r="S4457" s="34">
        <v>48.98</v>
      </c>
    </row>
    <row r="4458" spans="1:19">
      <c r="A4458" s="32">
        <v>40232</v>
      </c>
      <c r="B4458" s="33">
        <f t="shared" si="721"/>
        <v>2</v>
      </c>
      <c r="C4458" s="33">
        <f t="shared" si="722"/>
        <v>2010</v>
      </c>
      <c r="D4458" s="34">
        <v>1.2529999999999999</v>
      </c>
      <c r="F4458" s="32">
        <v>41887</v>
      </c>
      <c r="G4458" s="33">
        <f t="shared" si="723"/>
        <v>9</v>
      </c>
      <c r="H4458" s="33">
        <f t="shared" si="724"/>
        <v>2014</v>
      </c>
      <c r="I4458" s="34">
        <v>3.86</v>
      </c>
      <c r="K4458" s="32">
        <v>37802</v>
      </c>
      <c r="L4458" s="33">
        <f t="shared" si="725"/>
        <v>6</v>
      </c>
      <c r="M4458" s="33">
        <f t="shared" si="726"/>
        <v>2003</v>
      </c>
      <c r="N4458" s="34">
        <v>30.15</v>
      </c>
      <c r="P4458" s="32">
        <v>38268</v>
      </c>
      <c r="Q4458" s="33">
        <f t="shared" si="727"/>
        <v>10</v>
      </c>
      <c r="R4458" s="33">
        <f t="shared" si="728"/>
        <v>2004</v>
      </c>
      <c r="S4458" s="34">
        <v>49.41</v>
      </c>
    </row>
    <row r="4459" spans="1:19">
      <c r="A4459" s="32">
        <v>40233</v>
      </c>
      <c r="B4459" s="33">
        <f t="shared" si="721"/>
        <v>2</v>
      </c>
      <c r="C4459" s="33">
        <f t="shared" si="722"/>
        <v>2010</v>
      </c>
      <c r="D4459" s="34">
        <v>1.2669999999999999</v>
      </c>
      <c r="F4459" s="32">
        <v>41890</v>
      </c>
      <c r="G4459" s="33">
        <f t="shared" si="723"/>
        <v>9</v>
      </c>
      <c r="H4459" s="33">
        <f t="shared" si="724"/>
        <v>2014</v>
      </c>
      <c r="I4459" s="34">
        <v>3.86</v>
      </c>
      <c r="K4459" s="32">
        <v>37803</v>
      </c>
      <c r="L4459" s="33">
        <f t="shared" si="725"/>
        <v>7</v>
      </c>
      <c r="M4459" s="33">
        <f t="shared" si="726"/>
        <v>2003</v>
      </c>
      <c r="N4459" s="34">
        <v>30.41</v>
      </c>
      <c r="P4459" s="32">
        <v>38271</v>
      </c>
      <c r="Q4459" s="33">
        <f t="shared" si="727"/>
        <v>10</v>
      </c>
      <c r="R4459" s="33">
        <f t="shared" si="728"/>
        <v>2004</v>
      </c>
      <c r="S4459" s="34">
        <v>50.75</v>
      </c>
    </row>
    <row r="4460" spans="1:19">
      <c r="A4460" s="32">
        <v>40234</v>
      </c>
      <c r="B4460" s="33">
        <f t="shared" si="721"/>
        <v>2</v>
      </c>
      <c r="C4460" s="33">
        <f t="shared" si="722"/>
        <v>2010</v>
      </c>
      <c r="D4460" s="34">
        <v>1.2250000000000001</v>
      </c>
      <c r="F4460" s="32">
        <v>41891</v>
      </c>
      <c r="G4460" s="33">
        <f t="shared" si="723"/>
        <v>9</v>
      </c>
      <c r="H4460" s="33">
        <f t="shared" si="724"/>
        <v>2014</v>
      </c>
      <c r="I4460" s="34">
        <v>3.93</v>
      </c>
      <c r="K4460" s="32">
        <v>37804</v>
      </c>
      <c r="L4460" s="33">
        <f t="shared" si="725"/>
        <v>7</v>
      </c>
      <c r="M4460" s="33">
        <f t="shared" si="726"/>
        <v>2003</v>
      </c>
      <c r="N4460" s="34">
        <v>30.29</v>
      </c>
      <c r="P4460" s="32">
        <v>38272</v>
      </c>
      <c r="Q4460" s="33">
        <f t="shared" si="727"/>
        <v>10</v>
      </c>
      <c r="R4460" s="33">
        <f t="shared" si="728"/>
        <v>2004</v>
      </c>
      <c r="S4460" s="34">
        <v>51.28</v>
      </c>
    </row>
    <row r="4461" spans="1:19">
      <c r="A4461" s="32">
        <v>40235</v>
      </c>
      <c r="B4461" s="33">
        <f t="shared" si="721"/>
        <v>2</v>
      </c>
      <c r="C4461" s="33">
        <f t="shared" si="722"/>
        <v>2010</v>
      </c>
      <c r="D4461" s="34">
        <v>1.2150000000000001</v>
      </c>
      <c r="F4461" s="32">
        <v>41892</v>
      </c>
      <c r="G4461" s="33">
        <f t="shared" si="723"/>
        <v>9</v>
      </c>
      <c r="H4461" s="33">
        <f t="shared" si="724"/>
        <v>2014</v>
      </c>
      <c r="I4461" s="34">
        <v>3.98</v>
      </c>
      <c r="K4461" s="32">
        <v>37805</v>
      </c>
      <c r="L4461" s="33">
        <f t="shared" si="725"/>
        <v>7</v>
      </c>
      <c r="M4461" s="33">
        <f t="shared" si="726"/>
        <v>2003</v>
      </c>
      <c r="N4461" s="34">
        <v>30.39</v>
      </c>
      <c r="P4461" s="32">
        <v>38273</v>
      </c>
      <c r="Q4461" s="33">
        <f t="shared" si="727"/>
        <v>10</v>
      </c>
      <c r="R4461" s="33">
        <f t="shared" si="728"/>
        <v>2004</v>
      </c>
      <c r="S4461" s="34">
        <v>50.42</v>
      </c>
    </row>
    <row r="4462" spans="1:19">
      <c r="A4462" s="32">
        <v>40238</v>
      </c>
      <c r="B4462" s="33">
        <f t="shared" si="721"/>
        <v>3</v>
      </c>
      <c r="C4462" s="33">
        <f t="shared" si="722"/>
        <v>2010</v>
      </c>
      <c r="D4462" s="34">
        <v>1.179</v>
      </c>
      <c r="F4462" s="32">
        <v>41893</v>
      </c>
      <c r="G4462" s="33">
        <f t="shared" si="723"/>
        <v>9</v>
      </c>
      <c r="H4462" s="33">
        <f t="shared" si="724"/>
        <v>2014</v>
      </c>
      <c r="I4462" s="34">
        <v>3.94</v>
      </c>
      <c r="K4462" s="32">
        <v>37809</v>
      </c>
      <c r="L4462" s="33">
        <f t="shared" si="725"/>
        <v>7</v>
      </c>
      <c r="M4462" s="33">
        <f t="shared" si="726"/>
        <v>2003</v>
      </c>
      <c r="N4462" s="34">
        <v>30.08</v>
      </c>
      <c r="P4462" s="32">
        <v>38274</v>
      </c>
      <c r="Q4462" s="33">
        <f t="shared" si="727"/>
        <v>10</v>
      </c>
      <c r="R4462" s="33">
        <f t="shared" si="728"/>
        <v>2004</v>
      </c>
      <c r="S4462" s="34">
        <v>51.31</v>
      </c>
    </row>
    <row r="4463" spans="1:19">
      <c r="A4463" s="32">
        <v>40239</v>
      </c>
      <c r="B4463" s="33">
        <f t="shared" si="721"/>
        <v>3</v>
      </c>
      <c r="C4463" s="33">
        <f t="shared" si="722"/>
        <v>2010</v>
      </c>
      <c r="D4463" s="34">
        <v>1.1739999999999999</v>
      </c>
      <c r="F4463" s="32">
        <v>41894</v>
      </c>
      <c r="G4463" s="33">
        <f t="shared" si="723"/>
        <v>9</v>
      </c>
      <c r="H4463" s="33">
        <f t="shared" si="724"/>
        <v>2014</v>
      </c>
      <c r="I4463" s="34">
        <v>3.82</v>
      </c>
      <c r="K4463" s="32">
        <v>37810</v>
      </c>
      <c r="L4463" s="33">
        <f t="shared" si="725"/>
        <v>7</v>
      </c>
      <c r="M4463" s="33">
        <f t="shared" si="726"/>
        <v>2003</v>
      </c>
      <c r="N4463" s="34">
        <v>30.32</v>
      </c>
      <c r="P4463" s="32">
        <v>38275</v>
      </c>
      <c r="Q4463" s="33">
        <f t="shared" si="727"/>
        <v>10</v>
      </c>
      <c r="R4463" s="33">
        <f t="shared" si="728"/>
        <v>2004</v>
      </c>
      <c r="S4463" s="34">
        <v>51.02</v>
      </c>
    </row>
    <row r="4464" spans="1:19">
      <c r="A4464" s="32">
        <v>40240</v>
      </c>
      <c r="B4464" s="33">
        <f t="shared" si="721"/>
        <v>3</v>
      </c>
      <c r="C4464" s="33">
        <f t="shared" si="722"/>
        <v>2010</v>
      </c>
      <c r="D4464" s="34">
        <v>1.1950000000000001</v>
      </c>
      <c r="F4464" s="32">
        <v>41897</v>
      </c>
      <c r="G4464" s="33">
        <f t="shared" si="723"/>
        <v>9</v>
      </c>
      <c r="H4464" s="33">
        <f t="shared" si="724"/>
        <v>2014</v>
      </c>
      <c r="I4464" s="34">
        <v>3.92</v>
      </c>
      <c r="K4464" s="32">
        <v>37811</v>
      </c>
      <c r="L4464" s="33">
        <f t="shared" si="725"/>
        <v>7</v>
      </c>
      <c r="M4464" s="33">
        <f t="shared" si="726"/>
        <v>2003</v>
      </c>
      <c r="N4464" s="34">
        <v>30.87</v>
      </c>
      <c r="P4464" s="32">
        <v>38278</v>
      </c>
      <c r="Q4464" s="33">
        <f t="shared" si="727"/>
        <v>10</v>
      </c>
      <c r="R4464" s="33">
        <f t="shared" si="728"/>
        <v>2004</v>
      </c>
      <c r="S4464" s="34">
        <v>49.16</v>
      </c>
    </row>
    <row r="4465" spans="1:19">
      <c r="A4465" s="32">
        <v>40241</v>
      </c>
      <c r="B4465" s="33">
        <f t="shared" si="721"/>
        <v>3</v>
      </c>
      <c r="C4465" s="33">
        <f t="shared" si="722"/>
        <v>2010</v>
      </c>
      <c r="D4465" s="34">
        <v>1.179</v>
      </c>
      <c r="F4465" s="32">
        <v>41898</v>
      </c>
      <c r="G4465" s="33">
        <f t="shared" si="723"/>
        <v>9</v>
      </c>
      <c r="H4465" s="33">
        <f t="shared" si="724"/>
        <v>2014</v>
      </c>
      <c r="I4465" s="34">
        <v>3.85</v>
      </c>
      <c r="K4465" s="32">
        <v>37812</v>
      </c>
      <c r="L4465" s="33">
        <f t="shared" si="725"/>
        <v>7</v>
      </c>
      <c r="M4465" s="33">
        <f t="shared" si="726"/>
        <v>2003</v>
      </c>
      <c r="N4465" s="34">
        <v>31.04</v>
      </c>
      <c r="P4465" s="32">
        <v>38279</v>
      </c>
      <c r="Q4465" s="33">
        <f t="shared" si="727"/>
        <v>10</v>
      </c>
      <c r="R4465" s="33">
        <f t="shared" si="728"/>
        <v>2004</v>
      </c>
      <c r="S4465" s="34">
        <v>49.21</v>
      </c>
    </row>
    <row r="4466" spans="1:19">
      <c r="A4466" s="32">
        <v>40242</v>
      </c>
      <c r="B4466" s="33">
        <f t="shared" si="721"/>
        <v>3</v>
      </c>
      <c r="C4466" s="33">
        <f t="shared" si="722"/>
        <v>2010</v>
      </c>
      <c r="D4466" s="34">
        <v>1.1970000000000001</v>
      </c>
      <c r="F4466" s="32">
        <v>41899</v>
      </c>
      <c r="G4466" s="33">
        <f t="shared" si="723"/>
        <v>9</v>
      </c>
      <c r="H4466" s="33">
        <f t="shared" si="724"/>
        <v>2014</v>
      </c>
      <c r="I4466" s="34">
        <v>3.97</v>
      </c>
      <c r="K4466" s="32">
        <v>37813</v>
      </c>
      <c r="L4466" s="33">
        <f t="shared" si="725"/>
        <v>7</v>
      </c>
      <c r="M4466" s="33">
        <f t="shared" si="726"/>
        <v>2003</v>
      </c>
      <c r="N4466" s="34">
        <v>31.33</v>
      </c>
      <c r="P4466" s="32">
        <v>38280</v>
      </c>
      <c r="Q4466" s="33">
        <f t="shared" si="727"/>
        <v>10</v>
      </c>
      <c r="R4466" s="33">
        <f t="shared" si="728"/>
        <v>2004</v>
      </c>
      <c r="S4466" s="34">
        <v>50.78</v>
      </c>
    </row>
    <row r="4467" spans="1:19">
      <c r="A4467" s="32">
        <v>40245</v>
      </c>
      <c r="B4467" s="33">
        <f t="shared" si="721"/>
        <v>3</v>
      </c>
      <c r="C4467" s="33">
        <f t="shared" si="722"/>
        <v>2010</v>
      </c>
      <c r="D4467" s="34">
        <v>1.18</v>
      </c>
      <c r="F4467" s="32">
        <v>41900</v>
      </c>
      <c r="G4467" s="33">
        <f t="shared" si="723"/>
        <v>9</v>
      </c>
      <c r="H4467" s="33">
        <f t="shared" si="724"/>
        <v>2014</v>
      </c>
      <c r="I4467" s="34">
        <v>3.99</v>
      </c>
      <c r="K4467" s="32">
        <v>37816</v>
      </c>
      <c r="L4467" s="33">
        <f t="shared" si="725"/>
        <v>7</v>
      </c>
      <c r="M4467" s="33">
        <f t="shared" si="726"/>
        <v>2003</v>
      </c>
      <c r="N4467" s="34">
        <v>31.2</v>
      </c>
      <c r="P4467" s="32">
        <v>38281</v>
      </c>
      <c r="Q4467" s="33">
        <f t="shared" si="727"/>
        <v>10</v>
      </c>
      <c r="R4467" s="33">
        <f t="shared" si="728"/>
        <v>2004</v>
      </c>
      <c r="S4467" s="34">
        <v>51.06</v>
      </c>
    </row>
    <row r="4468" spans="1:19">
      <c r="A4468" s="32">
        <v>40246</v>
      </c>
      <c r="B4468" s="33">
        <f t="shared" si="721"/>
        <v>3</v>
      </c>
      <c r="C4468" s="33">
        <f t="shared" si="722"/>
        <v>2010</v>
      </c>
      <c r="D4468" s="34">
        <v>1.165</v>
      </c>
      <c r="F4468" s="32">
        <v>41901</v>
      </c>
      <c r="G4468" s="33">
        <f t="shared" si="723"/>
        <v>9</v>
      </c>
      <c r="H4468" s="33">
        <f t="shared" si="724"/>
        <v>2014</v>
      </c>
      <c r="I4468" s="34">
        <v>3.99</v>
      </c>
      <c r="K4468" s="32">
        <v>37817</v>
      </c>
      <c r="L4468" s="33">
        <f t="shared" si="725"/>
        <v>7</v>
      </c>
      <c r="M4468" s="33">
        <f t="shared" si="726"/>
        <v>2003</v>
      </c>
      <c r="N4468" s="34">
        <v>31.6</v>
      </c>
      <c r="P4468" s="32">
        <v>38282</v>
      </c>
      <c r="Q4468" s="33">
        <f t="shared" si="727"/>
        <v>10</v>
      </c>
      <c r="R4468" s="33">
        <f t="shared" si="728"/>
        <v>2004</v>
      </c>
      <c r="S4468" s="34">
        <v>52.28</v>
      </c>
    </row>
    <row r="4469" spans="1:19">
      <c r="A4469" s="32">
        <v>40247</v>
      </c>
      <c r="B4469" s="33">
        <f t="shared" si="721"/>
        <v>3</v>
      </c>
      <c r="C4469" s="33">
        <f t="shared" si="722"/>
        <v>2010</v>
      </c>
      <c r="D4469" s="34">
        <v>1.153</v>
      </c>
      <c r="F4469" s="32">
        <v>41904</v>
      </c>
      <c r="G4469" s="33">
        <f t="shared" si="723"/>
        <v>9</v>
      </c>
      <c r="H4469" s="33">
        <f t="shared" si="724"/>
        <v>2014</v>
      </c>
      <c r="I4469" s="34">
        <v>3.88</v>
      </c>
      <c r="K4469" s="32">
        <v>37818</v>
      </c>
      <c r="L4469" s="33">
        <f t="shared" si="725"/>
        <v>7</v>
      </c>
      <c r="M4469" s="33">
        <f t="shared" si="726"/>
        <v>2003</v>
      </c>
      <c r="N4469" s="34">
        <v>31.2</v>
      </c>
      <c r="P4469" s="32">
        <v>38285</v>
      </c>
      <c r="Q4469" s="33">
        <f t="shared" si="727"/>
        <v>10</v>
      </c>
      <c r="R4469" s="33">
        <f t="shared" si="728"/>
        <v>2004</v>
      </c>
      <c r="S4469" s="34">
        <v>51.68</v>
      </c>
    </row>
    <row r="4470" spans="1:19">
      <c r="A4470" s="32">
        <v>40248</v>
      </c>
      <c r="B4470" s="33">
        <f t="shared" si="721"/>
        <v>3</v>
      </c>
      <c r="C4470" s="33">
        <f t="shared" si="722"/>
        <v>2010</v>
      </c>
      <c r="D4470" s="34">
        <v>1.133</v>
      </c>
      <c r="F4470" s="32">
        <v>41905</v>
      </c>
      <c r="G4470" s="33">
        <f t="shared" si="723"/>
        <v>9</v>
      </c>
      <c r="H4470" s="33">
        <f t="shared" si="724"/>
        <v>2014</v>
      </c>
      <c r="I4470" s="34">
        <v>3.9</v>
      </c>
      <c r="K4470" s="32">
        <v>37819</v>
      </c>
      <c r="L4470" s="33">
        <f t="shared" si="725"/>
        <v>7</v>
      </c>
      <c r="M4470" s="33">
        <f t="shared" si="726"/>
        <v>2003</v>
      </c>
      <c r="N4470" s="34">
        <v>31.44</v>
      </c>
      <c r="P4470" s="32">
        <v>38286</v>
      </c>
      <c r="Q4470" s="33">
        <f t="shared" si="727"/>
        <v>10</v>
      </c>
      <c r="R4470" s="33">
        <f t="shared" si="728"/>
        <v>2004</v>
      </c>
      <c r="S4470" s="34">
        <v>52.04</v>
      </c>
    </row>
    <row r="4471" spans="1:19">
      <c r="A4471" s="32">
        <v>40249</v>
      </c>
      <c r="B4471" s="33">
        <f t="shared" si="721"/>
        <v>3</v>
      </c>
      <c r="C4471" s="33">
        <f t="shared" si="722"/>
        <v>2010</v>
      </c>
      <c r="D4471" s="34">
        <v>1.0880000000000001</v>
      </c>
      <c r="F4471" s="32">
        <v>41906</v>
      </c>
      <c r="G4471" s="33">
        <f t="shared" si="723"/>
        <v>9</v>
      </c>
      <c r="H4471" s="33">
        <f t="shared" si="724"/>
        <v>2014</v>
      </c>
      <c r="I4471" s="34">
        <v>3.84</v>
      </c>
      <c r="K4471" s="32">
        <v>37820</v>
      </c>
      <c r="L4471" s="33">
        <f t="shared" si="725"/>
        <v>7</v>
      </c>
      <c r="M4471" s="33">
        <f t="shared" si="726"/>
        <v>2003</v>
      </c>
      <c r="N4471" s="34">
        <v>31.96</v>
      </c>
      <c r="P4471" s="32">
        <v>38287</v>
      </c>
      <c r="Q4471" s="33">
        <f t="shared" si="727"/>
        <v>10</v>
      </c>
      <c r="R4471" s="33">
        <f t="shared" si="728"/>
        <v>2004</v>
      </c>
      <c r="S4471" s="34">
        <v>49.99</v>
      </c>
    </row>
    <row r="4472" spans="1:19">
      <c r="A4472" s="32">
        <v>40252</v>
      </c>
      <c r="B4472" s="33">
        <f t="shared" si="721"/>
        <v>3</v>
      </c>
      <c r="C4472" s="33">
        <f t="shared" si="722"/>
        <v>2010</v>
      </c>
      <c r="D4472" s="34">
        <v>1.095</v>
      </c>
      <c r="F4472" s="32">
        <v>41907</v>
      </c>
      <c r="G4472" s="33">
        <f t="shared" si="723"/>
        <v>9</v>
      </c>
      <c r="H4472" s="33">
        <f t="shared" si="724"/>
        <v>2014</v>
      </c>
      <c r="I4472" s="34">
        <v>3.89</v>
      </c>
      <c r="K4472" s="32">
        <v>37823</v>
      </c>
      <c r="L4472" s="33">
        <f t="shared" si="725"/>
        <v>7</v>
      </c>
      <c r="M4472" s="33">
        <f t="shared" si="726"/>
        <v>2003</v>
      </c>
      <c r="N4472" s="34">
        <v>31.67</v>
      </c>
      <c r="P4472" s="32">
        <v>38288</v>
      </c>
      <c r="Q4472" s="33">
        <f t="shared" si="727"/>
        <v>10</v>
      </c>
      <c r="R4472" s="33">
        <f t="shared" si="728"/>
        <v>2004</v>
      </c>
      <c r="S4472" s="34">
        <v>48.88</v>
      </c>
    </row>
    <row r="4473" spans="1:19">
      <c r="A4473" s="32">
        <v>40253</v>
      </c>
      <c r="B4473" s="33">
        <f t="shared" si="721"/>
        <v>3</v>
      </c>
      <c r="C4473" s="33">
        <f t="shared" si="722"/>
        <v>2010</v>
      </c>
      <c r="D4473" s="34">
        <v>1.131</v>
      </c>
      <c r="F4473" s="32">
        <v>41908</v>
      </c>
      <c r="G4473" s="33">
        <f t="shared" si="723"/>
        <v>9</v>
      </c>
      <c r="H4473" s="33">
        <f t="shared" si="724"/>
        <v>2014</v>
      </c>
      <c r="I4473" s="34">
        <v>3.89</v>
      </c>
      <c r="K4473" s="32">
        <v>37824</v>
      </c>
      <c r="L4473" s="33">
        <f t="shared" si="725"/>
        <v>7</v>
      </c>
      <c r="M4473" s="33">
        <f t="shared" si="726"/>
        <v>2003</v>
      </c>
      <c r="N4473" s="34">
        <v>30.2</v>
      </c>
      <c r="P4473" s="32">
        <v>38289</v>
      </c>
      <c r="Q4473" s="33">
        <f t="shared" si="727"/>
        <v>10</v>
      </c>
      <c r="R4473" s="33">
        <f t="shared" si="728"/>
        <v>2004</v>
      </c>
      <c r="S4473" s="34">
        <v>48.16</v>
      </c>
    </row>
    <row r="4474" spans="1:19">
      <c r="A4474" s="32">
        <v>40254</v>
      </c>
      <c r="B4474" s="33">
        <f t="shared" si="721"/>
        <v>3</v>
      </c>
      <c r="C4474" s="33">
        <f t="shared" si="722"/>
        <v>2010</v>
      </c>
      <c r="D4474" s="34">
        <v>1.127</v>
      </c>
      <c r="F4474" s="32">
        <v>41911</v>
      </c>
      <c r="G4474" s="33">
        <f t="shared" si="723"/>
        <v>9</v>
      </c>
      <c r="H4474" s="33">
        <f t="shared" si="724"/>
        <v>2014</v>
      </c>
      <c r="I4474" s="34">
        <v>3.89</v>
      </c>
      <c r="K4474" s="32">
        <v>37825</v>
      </c>
      <c r="L4474" s="33">
        <f t="shared" si="725"/>
        <v>7</v>
      </c>
      <c r="M4474" s="33">
        <f t="shared" si="726"/>
        <v>2003</v>
      </c>
      <c r="N4474" s="34">
        <v>30.13</v>
      </c>
      <c r="P4474" s="32">
        <v>38292</v>
      </c>
      <c r="Q4474" s="33">
        <f t="shared" si="727"/>
        <v>11</v>
      </c>
      <c r="R4474" s="33">
        <f t="shared" si="728"/>
        <v>2004</v>
      </c>
      <c r="S4474" s="34">
        <v>46.84</v>
      </c>
    </row>
    <row r="4475" spans="1:19">
      <c r="A4475" s="32">
        <v>40255</v>
      </c>
      <c r="B4475" s="33">
        <f t="shared" si="721"/>
        <v>3</v>
      </c>
      <c r="C4475" s="33">
        <f t="shared" si="722"/>
        <v>2010</v>
      </c>
      <c r="D4475" s="34">
        <v>1.121</v>
      </c>
      <c r="F4475" s="32">
        <v>41912</v>
      </c>
      <c r="G4475" s="33">
        <f t="shared" si="723"/>
        <v>9</v>
      </c>
      <c r="H4475" s="33">
        <f t="shared" si="724"/>
        <v>2014</v>
      </c>
      <c r="I4475" s="34">
        <v>4.1399999999999997</v>
      </c>
      <c r="K4475" s="32">
        <v>37826</v>
      </c>
      <c r="L4475" s="33">
        <f t="shared" si="725"/>
        <v>7</v>
      </c>
      <c r="M4475" s="33">
        <f t="shared" si="726"/>
        <v>2003</v>
      </c>
      <c r="N4475" s="34">
        <v>30.72</v>
      </c>
      <c r="P4475" s="32">
        <v>38293</v>
      </c>
      <c r="Q4475" s="33">
        <f t="shared" si="727"/>
        <v>11</v>
      </c>
      <c r="R4475" s="33">
        <f t="shared" si="728"/>
        <v>2004</v>
      </c>
      <c r="S4475" s="34">
        <v>46.25</v>
      </c>
    </row>
    <row r="4476" spans="1:19">
      <c r="A4476" s="32">
        <v>40256</v>
      </c>
      <c r="B4476" s="33">
        <f t="shared" si="721"/>
        <v>3</v>
      </c>
      <c r="C4476" s="33">
        <f t="shared" si="722"/>
        <v>2010</v>
      </c>
      <c r="D4476" s="34">
        <v>1.1299999999999999</v>
      </c>
      <c r="F4476" s="32">
        <v>41913</v>
      </c>
      <c r="G4476" s="33">
        <f t="shared" si="723"/>
        <v>10</v>
      </c>
      <c r="H4476" s="33">
        <f t="shared" si="724"/>
        <v>2014</v>
      </c>
      <c r="I4476" s="34">
        <v>4.1399999999999997</v>
      </c>
      <c r="K4476" s="32">
        <v>37827</v>
      </c>
      <c r="L4476" s="33">
        <f t="shared" si="725"/>
        <v>7</v>
      </c>
      <c r="M4476" s="33">
        <f t="shared" si="726"/>
        <v>2003</v>
      </c>
      <c r="N4476" s="34">
        <v>30.31</v>
      </c>
      <c r="P4476" s="32">
        <v>38294</v>
      </c>
      <c r="Q4476" s="33">
        <f t="shared" si="727"/>
        <v>11</v>
      </c>
      <c r="R4476" s="33">
        <f t="shared" si="728"/>
        <v>2004</v>
      </c>
      <c r="S4476" s="34">
        <v>46.14</v>
      </c>
    </row>
    <row r="4477" spans="1:19">
      <c r="A4477" s="32">
        <v>40259</v>
      </c>
      <c r="B4477" s="33">
        <f t="shared" si="721"/>
        <v>3</v>
      </c>
      <c r="C4477" s="33">
        <f t="shared" si="722"/>
        <v>2010</v>
      </c>
      <c r="D4477" s="34">
        <v>1.135</v>
      </c>
      <c r="F4477" s="32">
        <v>41914</v>
      </c>
      <c r="G4477" s="33">
        <f t="shared" si="723"/>
        <v>10</v>
      </c>
      <c r="H4477" s="33">
        <f t="shared" si="724"/>
        <v>2014</v>
      </c>
      <c r="I4477" s="34">
        <v>4</v>
      </c>
      <c r="K4477" s="32">
        <v>37830</v>
      </c>
      <c r="L4477" s="33">
        <f t="shared" si="725"/>
        <v>7</v>
      </c>
      <c r="M4477" s="33">
        <f t="shared" si="726"/>
        <v>2003</v>
      </c>
      <c r="N4477" s="34">
        <v>29.98</v>
      </c>
      <c r="P4477" s="32">
        <v>38295</v>
      </c>
      <c r="Q4477" s="33">
        <f t="shared" si="727"/>
        <v>11</v>
      </c>
      <c r="R4477" s="33">
        <f t="shared" si="728"/>
        <v>2004</v>
      </c>
      <c r="S4477" s="34">
        <v>45.32</v>
      </c>
    </row>
    <row r="4478" spans="1:19">
      <c r="A4478" s="32">
        <v>40260</v>
      </c>
      <c r="B4478" s="33">
        <f t="shared" si="721"/>
        <v>3</v>
      </c>
      <c r="C4478" s="33">
        <f t="shared" si="722"/>
        <v>2010</v>
      </c>
      <c r="D4478" s="34">
        <v>1.1339999999999999</v>
      </c>
      <c r="F4478" s="32">
        <v>41915</v>
      </c>
      <c r="G4478" s="33">
        <f t="shared" si="723"/>
        <v>10</v>
      </c>
      <c r="H4478" s="33">
        <f t="shared" si="724"/>
        <v>2014</v>
      </c>
      <c r="I4478" s="34">
        <v>3.94</v>
      </c>
      <c r="K4478" s="32">
        <v>37831</v>
      </c>
      <c r="L4478" s="33">
        <f t="shared" si="725"/>
        <v>7</v>
      </c>
      <c r="M4478" s="33">
        <f t="shared" si="726"/>
        <v>2003</v>
      </c>
      <c r="N4478" s="34">
        <v>30.21</v>
      </c>
      <c r="P4478" s="32">
        <v>38296</v>
      </c>
      <c r="Q4478" s="33">
        <f t="shared" si="727"/>
        <v>11</v>
      </c>
      <c r="R4478" s="33">
        <f t="shared" si="728"/>
        <v>2004</v>
      </c>
      <c r="S4478" s="34">
        <v>44.37</v>
      </c>
    </row>
    <row r="4479" spans="1:19">
      <c r="A4479" s="32">
        <v>40261</v>
      </c>
      <c r="B4479" s="33">
        <f t="shared" si="721"/>
        <v>3</v>
      </c>
      <c r="C4479" s="33">
        <f t="shared" si="722"/>
        <v>2010</v>
      </c>
      <c r="D4479" s="34">
        <v>1.115</v>
      </c>
      <c r="F4479" s="32">
        <v>41918</v>
      </c>
      <c r="G4479" s="33">
        <f t="shared" si="723"/>
        <v>10</v>
      </c>
      <c r="H4479" s="33">
        <f t="shared" si="724"/>
        <v>2014</v>
      </c>
      <c r="I4479" s="34">
        <v>3.89</v>
      </c>
      <c r="K4479" s="32">
        <v>37832</v>
      </c>
      <c r="L4479" s="33">
        <f t="shared" si="725"/>
        <v>7</v>
      </c>
      <c r="M4479" s="33">
        <f t="shared" si="726"/>
        <v>2003</v>
      </c>
      <c r="N4479" s="34">
        <v>30.69</v>
      </c>
      <c r="P4479" s="32">
        <v>38299</v>
      </c>
      <c r="Q4479" s="33">
        <f t="shared" si="727"/>
        <v>11</v>
      </c>
      <c r="R4479" s="33">
        <f t="shared" si="728"/>
        <v>2004</v>
      </c>
      <c r="S4479" s="34">
        <v>44.78</v>
      </c>
    </row>
    <row r="4480" spans="1:19">
      <c r="A4480" s="32">
        <v>40262</v>
      </c>
      <c r="B4480" s="33">
        <f t="shared" si="721"/>
        <v>3</v>
      </c>
      <c r="C4480" s="33">
        <f t="shared" si="722"/>
        <v>2010</v>
      </c>
      <c r="D4480" s="34">
        <v>1.1040000000000001</v>
      </c>
      <c r="F4480" s="32">
        <v>41919</v>
      </c>
      <c r="G4480" s="33">
        <f t="shared" si="723"/>
        <v>10</v>
      </c>
      <c r="H4480" s="33">
        <f t="shared" si="724"/>
        <v>2014</v>
      </c>
      <c r="I4480" s="34">
        <v>3.88</v>
      </c>
      <c r="K4480" s="32">
        <v>37833</v>
      </c>
      <c r="L4480" s="33">
        <f t="shared" si="725"/>
        <v>7</v>
      </c>
      <c r="M4480" s="33">
        <f t="shared" si="726"/>
        <v>2003</v>
      </c>
      <c r="N4480" s="34">
        <v>30.56</v>
      </c>
      <c r="P4480" s="32">
        <v>38300</v>
      </c>
      <c r="Q4480" s="33">
        <f t="shared" si="727"/>
        <v>11</v>
      </c>
      <c r="R4480" s="33">
        <f t="shared" si="728"/>
        <v>2004</v>
      </c>
      <c r="S4480" s="34">
        <v>43.27</v>
      </c>
    </row>
    <row r="4481" spans="1:19">
      <c r="A4481" s="32">
        <v>40263</v>
      </c>
      <c r="B4481" s="33">
        <f t="shared" si="721"/>
        <v>3</v>
      </c>
      <c r="C4481" s="33">
        <f t="shared" si="722"/>
        <v>2010</v>
      </c>
      <c r="D4481" s="34">
        <v>1.083</v>
      </c>
      <c r="F4481" s="32">
        <v>41920</v>
      </c>
      <c r="G4481" s="33">
        <f t="shared" si="723"/>
        <v>10</v>
      </c>
      <c r="H4481" s="33">
        <f t="shared" si="724"/>
        <v>2014</v>
      </c>
      <c r="I4481" s="34">
        <v>3.88</v>
      </c>
      <c r="K4481" s="32">
        <v>37834</v>
      </c>
      <c r="L4481" s="33">
        <f t="shared" si="725"/>
        <v>8</v>
      </c>
      <c r="M4481" s="33">
        <f t="shared" si="726"/>
        <v>2003</v>
      </c>
      <c r="N4481" s="34">
        <v>32.229999999999997</v>
      </c>
      <c r="P4481" s="32">
        <v>38301</v>
      </c>
      <c r="Q4481" s="33">
        <f t="shared" si="727"/>
        <v>11</v>
      </c>
      <c r="R4481" s="33">
        <f t="shared" si="728"/>
        <v>2004</v>
      </c>
      <c r="S4481" s="34">
        <v>42.57</v>
      </c>
    </row>
    <row r="4482" spans="1:19">
      <c r="A4482" s="32">
        <v>40266</v>
      </c>
      <c r="B4482" s="33">
        <f t="shared" si="721"/>
        <v>3</v>
      </c>
      <c r="C4482" s="33">
        <f t="shared" si="722"/>
        <v>2010</v>
      </c>
      <c r="D4482" s="34">
        <v>1.095</v>
      </c>
      <c r="F4482" s="32">
        <v>41921</v>
      </c>
      <c r="G4482" s="33">
        <f t="shared" si="723"/>
        <v>10</v>
      </c>
      <c r="H4482" s="33">
        <f t="shared" si="724"/>
        <v>2014</v>
      </c>
      <c r="I4482" s="34">
        <v>3.87</v>
      </c>
      <c r="K4482" s="32">
        <v>37837</v>
      </c>
      <c r="L4482" s="33">
        <f t="shared" si="725"/>
        <v>8</v>
      </c>
      <c r="M4482" s="33">
        <f t="shared" si="726"/>
        <v>2003</v>
      </c>
      <c r="N4482" s="34">
        <v>31.8</v>
      </c>
      <c r="P4482" s="32">
        <v>38302</v>
      </c>
      <c r="Q4482" s="33">
        <f t="shared" si="727"/>
        <v>11</v>
      </c>
      <c r="R4482" s="33">
        <f t="shared" si="728"/>
        <v>2004</v>
      </c>
      <c r="S4482" s="34">
        <v>42.22</v>
      </c>
    </row>
    <row r="4483" spans="1:19">
      <c r="A4483" s="32">
        <v>40267</v>
      </c>
      <c r="B4483" s="33">
        <f t="shared" si="721"/>
        <v>3</v>
      </c>
      <c r="C4483" s="33">
        <f t="shared" si="722"/>
        <v>2010</v>
      </c>
      <c r="D4483" s="34">
        <v>1.105</v>
      </c>
      <c r="F4483" s="32">
        <v>41922</v>
      </c>
      <c r="G4483" s="33">
        <f t="shared" si="723"/>
        <v>10</v>
      </c>
      <c r="H4483" s="33">
        <f t="shared" si="724"/>
        <v>2014</v>
      </c>
      <c r="I4483" s="34">
        <v>3.86</v>
      </c>
      <c r="K4483" s="32">
        <v>37838</v>
      </c>
      <c r="L4483" s="33">
        <f t="shared" si="725"/>
        <v>8</v>
      </c>
      <c r="M4483" s="33">
        <f t="shared" si="726"/>
        <v>2003</v>
      </c>
      <c r="N4483" s="34">
        <v>32.340000000000003</v>
      </c>
      <c r="P4483" s="32">
        <v>38303</v>
      </c>
      <c r="Q4483" s="33">
        <f t="shared" si="727"/>
        <v>11</v>
      </c>
      <c r="R4483" s="33">
        <f t="shared" si="728"/>
        <v>2004</v>
      </c>
      <c r="S4483" s="34">
        <v>41.33</v>
      </c>
    </row>
    <row r="4484" spans="1:19">
      <c r="A4484" s="32">
        <v>40268</v>
      </c>
      <c r="B4484" s="33">
        <f t="shared" si="721"/>
        <v>3</v>
      </c>
      <c r="C4484" s="33">
        <f t="shared" si="722"/>
        <v>2010</v>
      </c>
      <c r="D4484" s="34">
        <v>1.113</v>
      </c>
      <c r="F4484" s="32">
        <v>41925</v>
      </c>
      <c r="G4484" s="33">
        <f t="shared" si="723"/>
        <v>10</v>
      </c>
      <c r="H4484" s="33">
        <f t="shared" si="724"/>
        <v>2014</v>
      </c>
      <c r="I4484" s="34">
        <v>3.87</v>
      </c>
      <c r="K4484" s="32">
        <v>37839</v>
      </c>
      <c r="L4484" s="33">
        <f t="shared" si="725"/>
        <v>8</v>
      </c>
      <c r="M4484" s="33">
        <f t="shared" si="726"/>
        <v>2003</v>
      </c>
      <c r="N4484" s="34">
        <v>31.77</v>
      </c>
      <c r="P4484" s="32">
        <v>38306</v>
      </c>
      <c r="Q4484" s="33">
        <f t="shared" si="727"/>
        <v>11</v>
      </c>
      <c r="R4484" s="33">
        <f t="shared" si="728"/>
        <v>2004</v>
      </c>
      <c r="S4484" s="34">
        <v>39.32</v>
      </c>
    </row>
    <row r="4485" spans="1:19">
      <c r="A4485" s="32">
        <v>40269</v>
      </c>
      <c r="B4485" s="33">
        <f t="shared" si="721"/>
        <v>4</v>
      </c>
      <c r="C4485" s="33">
        <f t="shared" si="722"/>
        <v>2010</v>
      </c>
      <c r="D4485" s="34">
        <v>1.1299999999999999</v>
      </c>
      <c r="F4485" s="32">
        <v>41926</v>
      </c>
      <c r="G4485" s="33">
        <f t="shared" si="723"/>
        <v>10</v>
      </c>
      <c r="H4485" s="33">
        <f t="shared" si="724"/>
        <v>2014</v>
      </c>
      <c r="I4485" s="34">
        <v>3.91</v>
      </c>
      <c r="K4485" s="32">
        <v>37840</v>
      </c>
      <c r="L4485" s="33">
        <f t="shared" si="725"/>
        <v>8</v>
      </c>
      <c r="M4485" s="33">
        <f t="shared" si="726"/>
        <v>2003</v>
      </c>
      <c r="N4485" s="34">
        <v>32.409999999999997</v>
      </c>
      <c r="P4485" s="32">
        <v>38307</v>
      </c>
      <c r="Q4485" s="33">
        <f t="shared" si="727"/>
        <v>11</v>
      </c>
      <c r="R4485" s="33">
        <f t="shared" si="728"/>
        <v>2004</v>
      </c>
      <c r="S4485" s="34">
        <v>40.479999999999997</v>
      </c>
    </row>
    <row r="4486" spans="1:19">
      <c r="A4486" s="32">
        <v>40273</v>
      </c>
      <c r="B4486" s="33">
        <f t="shared" si="721"/>
        <v>4</v>
      </c>
      <c r="C4486" s="33">
        <f t="shared" si="722"/>
        <v>2010</v>
      </c>
      <c r="D4486" s="34">
        <v>1.1539999999999999</v>
      </c>
      <c r="F4486" s="32">
        <v>41927</v>
      </c>
      <c r="G4486" s="33">
        <f t="shared" si="723"/>
        <v>10</v>
      </c>
      <c r="H4486" s="33">
        <f t="shared" si="724"/>
        <v>2014</v>
      </c>
      <c r="I4486" s="34">
        <v>3.81</v>
      </c>
      <c r="K4486" s="32">
        <v>37841</v>
      </c>
      <c r="L4486" s="33">
        <f t="shared" si="725"/>
        <v>8</v>
      </c>
      <c r="M4486" s="33">
        <f t="shared" si="726"/>
        <v>2003</v>
      </c>
      <c r="N4486" s="34">
        <v>32.229999999999997</v>
      </c>
      <c r="P4486" s="32">
        <v>38308</v>
      </c>
      <c r="Q4486" s="33">
        <f t="shared" si="727"/>
        <v>11</v>
      </c>
      <c r="R4486" s="33">
        <f t="shared" si="728"/>
        <v>2004</v>
      </c>
      <c r="S4486" s="34">
        <v>40.270000000000003</v>
      </c>
    </row>
    <row r="4487" spans="1:19">
      <c r="A4487" s="32">
        <v>40274</v>
      </c>
      <c r="B4487" s="33">
        <f t="shared" si="721"/>
        <v>4</v>
      </c>
      <c r="C4487" s="33">
        <f t="shared" si="722"/>
        <v>2010</v>
      </c>
      <c r="D4487" s="34">
        <v>1.1599999999999999</v>
      </c>
      <c r="F4487" s="32">
        <v>41928</v>
      </c>
      <c r="G4487" s="33">
        <f t="shared" si="723"/>
        <v>10</v>
      </c>
      <c r="H4487" s="33">
        <f t="shared" si="724"/>
        <v>2014</v>
      </c>
      <c r="I4487" s="34">
        <v>3.8</v>
      </c>
      <c r="K4487" s="32">
        <v>37844</v>
      </c>
      <c r="L4487" s="33">
        <f t="shared" si="725"/>
        <v>8</v>
      </c>
      <c r="M4487" s="33">
        <f t="shared" si="726"/>
        <v>2003</v>
      </c>
      <c r="N4487" s="34">
        <v>31.91</v>
      </c>
      <c r="P4487" s="32">
        <v>38309</v>
      </c>
      <c r="Q4487" s="33">
        <f t="shared" si="727"/>
        <v>11</v>
      </c>
      <c r="R4487" s="33">
        <f t="shared" si="728"/>
        <v>2004</v>
      </c>
      <c r="S4487" s="34">
        <v>40.799999999999997</v>
      </c>
    </row>
    <row r="4488" spans="1:19">
      <c r="A4488" s="32">
        <v>40275</v>
      </c>
      <c r="B4488" s="33">
        <f t="shared" si="721"/>
        <v>4</v>
      </c>
      <c r="C4488" s="33">
        <f t="shared" si="722"/>
        <v>2010</v>
      </c>
      <c r="D4488" s="34">
        <v>1.1579999999999999</v>
      </c>
      <c r="F4488" s="32">
        <v>41929</v>
      </c>
      <c r="G4488" s="33">
        <f t="shared" si="723"/>
        <v>10</v>
      </c>
      <c r="H4488" s="33">
        <f t="shared" si="724"/>
        <v>2014</v>
      </c>
      <c r="I4488" s="34">
        <v>3.73</v>
      </c>
      <c r="K4488" s="32">
        <v>37845</v>
      </c>
      <c r="L4488" s="33">
        <f t="shared" si="725"/>
        <v>8</v>
      </c>
      <c r="M4488" s="33">
        <f t="shared" si="726"/>
        <v>2003</v>
      </c>
      <c r="N4488" s="34">
        <v>31.91</v>
      </c>
      <c r="P4488" s="32">
        <v>38310</v>
      </c>
      <c r="Q4488" s="33">
        <f t="shared" si="727"/>
        <v>11</v>
      </c>
      <c r="R4488" s="33">
        <f t="shared" si="728"/>
        <v>2004</v>
      </c>
      <c r="S4488" s="34">
        <v>42.29</v>
      </c>
    </row>
    <row r="4489" spans="1:19">
      <c r="A4489" s="32">
        <v>40276</v>
      </c>
      <c r="B4489" s="33">
        <f t="shared" si="721"/>
        <v>4</v>
      </c>
      <c r="C4489" s="33">
        <f t="shared" si="722"/>
        <v>2010</v>
      </c>
      <c r="D4489" s="34">
        <v>1.1499999999999999</v>
      </c>
      <c r="F4489" s="32">
        <v>41932</v>
      </c>
      <c r="G4489" s="33">
        <f t="shared" si="723"/>
        <v>10</v>
      </c>
      <c r="H4489" s="33">
        <f t="shared" si="724"/>
        <v>2014</v>
      </c>
      <c r="I4489" s="34">
        <v>3.69</v>
      </c>
      <c r="K4489" s="32">
        <v>37846</v>
      </c>
      <c r="L4489" s="33">
        <f t="shared" si="725"/>
        <v>8</v>
      </c>
      <c r="M4489" s="33">
        <f t="shared" si="726"/>
        <v>2003</v>
      </c>
      <c r="N4489" s="34">
        <v>30.85</v>
      </c>
      <c r="P4489" s="32">
        <v>38313</v>
      </c>
      <c r="Q4489" s="33">
        <f t="shared" si="727"/>
        <v>11</v>
      </c>
      <c r="R4489" s="33">
        <f t="shared" si="728"/>
        <v>2004</v>
      </c>
      <c r="S4489" s="34">
        <v>42.26</v>
      </c>
    </row>
    <row r="4490" spans="1:19">
      <c r="A4490" s="32">
        <v>40277</v>
      </c>
      <c r="B4490" s="33">
        <f t="shared" si="721"/>
        <v>4</v>
      </c>
      <c r="C4490" s="33">
        <f t="shared" si="722"/>
        <v>2010</v>
      </c>
      <c r="D4490" s="34">
        <v>1.1459999999999999</v>
      </c>
      <c r="F4490" s="32">
        <v>41933</v>
      </c>
      <c r="G4490" s="33">
        <f t="shared" si="723"/>
        <v>10</v>
      </c>
      <c r="H4490" s="33">
        <f t="shared" si="724"/>
        <v>2014</v>
      </c>
      <c r="I4490" s="34">
        <v>3.62</v>
      </c>
      <c r="K4490" s="32">
        <v>37847</v>
      </c>
      <c r="L4490" s="33">
        <f t="shared" si="725"/>
        <v>8</v>
      </c>
      <c r="M4490" s="33">
        <f t="shared" si="726"/>
        <v>2003</v>
      </c>
      <c r="N4490" s="34">
        <v>30.85</v>
      </c>
      <c r="P4490" s="32">
        <v>38314</v>
      </c>
      <c r="Q4490" s="33">
        <f t="shared" si="727"/>
        <v>11</v>
      </c>
      <c r="R4490" s="33">
        <f t="shared" si="728"/>
        <v>2004</v>
      </c>
      <c r="S4490" s="34">
        <v>43.03</v>
      </c>
    </row>
    <row r="4491" spans="1:19">
      <c r="A4491" s="32">
        <v>40280</v>
      </c>
      <c r="B4491" s="33">
        <f t="shared" si="721"/>
        <v>4</v>
      </c>
      <c r="C4491" s="33">
        <f t="shared" si="722"/>
        <v>2010</v>
      </c>
      <c r="D4491" s="34">
        <v>1.137</v>
      </c>
      <c r="F4491" s="32">
        <v>41934</v>
      </c>
      <c r="G4491" s="33">
        <f t="shared" si="723"/>
        <v>10</v>
      </c>
      <c r="H4491" s="33">
        <f t="shared" si="724"/>
        <v>2014</v>
      </c>
      <c r="I4491" s="34">
        <v>3.69</v>
      </c>
      <c r="K4491" s="32">
        <v>37848</v>
      </c>
      <c r="L4491" s="33">
        <f t="shared" si="725"/>
        <v>8</v>
      </c>
      <c r="M4491" s="33">
        <f t="shared" si="726"/>
        <v>2003</v>
      </c>
      <c r="N4491" s="34">
        <v>31.01</v>
      </c>
      <c r="P4491" s="32">
        <v>38315</v>
      </c>
      <c r="Q4491" s="33">
        <f t="shared" si="727"/>
        <v>11</v>
      </c>
      <c r="R4491" s="33">
        <f t="shared" si="728"/>
        <v>2004</v>
      </c>
      <c r="S4491" s="34">
        <v>42.62</v>
      </c>
    </row>
    <row r="4492" spans="1:19">
      <c r="A4492" s="32">
        <v>40281</v>
      </c>
      <c r="B4492" s="33">
        <f t="shared" si="721"/>
        <v>4</v>
      </c>
      <c r="C4492" s="33">
        <f t="shared" si="722"/>
        <v>2010</v>
      </c>
      <c r="D4492" s="34">
        <v>1.1339999999999999</v>
      </c>
      <c r="F4492" s="32">
        <v>41935</v>
      </c>
      <c r="G4492" s="33">
        <f t="shared" si="723"/>
        <v>10</v>
      </c>
      <c r="H4492" s="33">
        <f t="shared" si="724"/>
        <v>2014</v>
      </c>
      <c r="I4492" s="34">
        <v>3.6</v>
      </c>
      <c r="K4492" s="32">
        <v>37851</v>
      </c>
      <c r="L4492" s="33">
        <f t="shared" si="725"/>
        <v>8</v>
      </c>
      <c r="M4492" s="33">
        <f t="shared" si="726"/>
        <v>2003</v>
      </c>
      <c r="N4492" s="34">
        <v>30.81</v>
      </c>
      <c r="P4492" s="32">
        <v>38316</v>
      </c>
      <c r="Q4492" s="33">
        <f t="shared" si="727"/>
        <v>11</v>
      </c>
      <c r="R4492" s="33">
        <f t="shared" si="728"/>
        <v>2004</v>
      </c>
      <c r="S4492" s="34">
        <v>43.12</v>
      </c>
    </row>
    <row r="4493" spans="1:19">
      <c r="A4493" s="32">
        <v>40282</v>
      </c>
      <c r="B4493" s="33">
        <f t="shared" si="721"/>
        <v>4</v>
      </c>
      <c r="C4493" s="33">
        <f t="shared" si="722"/>
        <v>2010</v>
      </c>
      <c r="D4493" s="34">
        <v>1.139</v>
      </c>
      <c r="F4493" s="32">
        <v>41936</v>
      </c>
      <c r="G4493" s="33">
        <f t="shared" si="723"/>
        <v>10</v>
      </c>
      <c r="H4493" s="33">
        <f t="shared" si="724"/>
        <v>2014</v>
      </c>
      <c r="I4493" s="34">
        <v>3.53</v>
      </c>
      <c r="K4493" s="32">
        <v>37852</v>
      </c>
      <c r="L4493" s="33">
        <f t="shared" si="725"/>
        <v>8</v>
      </c>
      <c r="M4493" s="33">
        <f t="shared" si="726"/>
        <v>2003</v>
      </c>
      <c r="N4493" s="34">
        <v>30.76</v>
      </c>
      <c r="P4493" s="32">
        <v>38317</v>
      </c>
      <c r="Q4493" s="33">
        <f t="shared" si="727"/>
        <v>11</v>
      </c>
      <c r="R4493" s="33">
        <f t="shared" si="728"/>
        <v>2004</v>
      </c>
      <c r="S4493" s="34">
        <v>42.87</v>
      </c>
    </row>
    <row r="4494" spans="1:19">
      <c r="A4494" s="32">
        <v>40283</v>
      </c>
      <c r="B4494" s="33">
        <f t="shared" si="721"/>
        <v>4</v>
      </c>
      <c r="C4494" s="33">
        <f t="shared" si="722"/>
        <v>2010</v>
      </c>
      <c r="D4494" s="34">
        <v>1.139</v>
      </c>
      <c r="F4494" s="32">
        <v>41939</v>
      </c>
      <c r="G4494" s="33">
        <f t="shared" si="723"/>
        <v>10</v>
      </c>
      <c r="H4494" s="33">
        <f t="shared" si="724"/>
        <v>2014</v>
      </c>
      <c r="I4494" s="34">
        <v>3.56</v>
      </c>
      <c r="K4494" s="32">
        <v>37853</v>
      </c>
      <c r="L4494" s="33">
        <f t="shared" si="725"/>
        <v>8</v>
      </c>
      <c r="M4494" s="33">
        <f t="shared" si="726"/>
        <v>2003</v>
      </c>
      <c r="N4494" s="34">
        <v>30.96</v>
      </c>
      <c r="P4494" s="32">
        <v>38320</v>
      </c>
      <c r="Q4494" s="33">
        <f t="shared" si="727"/>
        <v>11</v>
      </c>
      <c r="R4494" s="33">
        <f t="shared" si="728"/>
        <v>2004</v>
      </c>
      <c r="S4494" s="34">
        <v>44.05</v>
      </c>
    </row>
    <row r="4495" spans="1:19">
      <c r="A4495" s="32">
        <v>40284</v>
      </c>
      <c r="B4495" s="33">
        <f t="shared" si="721"/>
        <v>4</v>
      </c>
      <c r="C4495" s="33">
        <f t="shared" si="722"/>
        <v>2010</v>
      </c>
      <c r="D4495" s="34">
        <v>1.129</v>
      </c>
      <c r="F4495" s="32">
        <v>41940</v>
      </c>
      <c r="G4495" s="33">
        <f t="shared" si="723"/>
        <v>10</v>
      </c>
      <c r="H4495" s="33">
        <f t="shared" si="724"/>
        <v>2014</v>
      </c>
      <c r="I4495" s="34">
        <v>3.53</v>
      </c>
      <c r="K4495" s="32">
        <v>37854</v>
      </c>
      <c r="L4495" s="33">
        <f t="shared" si="725"/>
        <v>8</v>
      </c>
      <c r="M4495" s="33">
        <f t="shared" si="726"/>
        <v>2003</v>
      </c>
      <c r="N4495" s="34">
        <v>31.78</v>
      </c>
      <c r="P4495" s="32">
        <v>38321</v>
      </c>
      <c r="Q4495" s="33">
        <f t="shared" si="727"/>
        <v>11</v>
      </c>
      <c r="R4495" s="33">
        <f t="shared" si="728"/>
        <v>2004</v>
      </c>
      <c r="S4495" s="34">
        <v>44.23</v>
      </c>
    </row>
    <row r="4496" spans="1:19">
      <c r="A4496" s="32">
        <v>40287</v>
      </c>
      <c r="B4496" s="33">
        <f t="shared" si="721"/>
        <v>4</v>
      </c>
      <c r="C4496" s="33">
        <f t="shared" si="722"/>
        <v>2010</v>
      </c>
      <c r="D4496" s="34">
        <v>1.109</v>
      </c>
      <c r="F4496" s="32">
        <v>41941</v>
      </c>
      <c r="G4496" s="33">
        <f t="shared" si="723"/>
        <v>10</v>
      </c>
      <c r="H4496" s="33">
        <f t="shared" si="724"/>
        <v>2014</v>
      </c>
      <c r="I4496" s="34">
        <v>3.6</v>
      </c>
      <c r="K4496" s="32">
        <v>37855</v>
      </c>
      <c r="L4496" s="33">
        <f t="shared" si="725"/>
        <v>8</v>
      </c>
      <c r="M4496" s="33">
        <f t="shared" si="726"/>
        <v>2003</v>
      </c>
      <c r="N4496" s="34">
        <v>31.64</v>
      </c>
      <c r="P4496" s="32">
        <v>38322</v>
      </c>
      <c r="Q4496" s="33">
        <f t="shared" si="727"/>
        <v>12</v>
      </c>
      <c r="R4496" s="33">
        <f t="shared" si="728"/>
        <v>2004</v>
      </c>
      <c r="S4496" s="34">
        <v>41.19</v>
      </c>
    </row>
    <row r="4497" spans="1:19">
      <c r="A4497" s="32">
        <v>40288</v>
      </c>
      <c r="B4497" s="33">
        <f t="shared" si="721"/>
        <v>4</v>
      </c>
      <c r="C4497" s="33">
        <f t="shared" si="722"/>
        <v>2010</v>
      </c>
      <c r="D4497" s="34">
        <v>1.1259999999999999</v>
      </c>
      <c r="F4497" s="32">
        <v>41942</v>
      </c>
      <c r="G4497" s="33">
        <f t="shared" si="723"/>
        <v>10</v>
      </c>
      <c r="H4497" s="33">
        <f t="shared" si="724"/>
        <v>2014</v>
      </c>
      <c r="I4497" s="34">
        <v>3.76</v>
      </c>
      <c r="K4497" s="32">
        <v>37858</v>
      </c>
      <c r="L4497" s="33">
        <f t="shared" si="725"/>
        <v>8</v>
      </c>
      <c r="M4497" s="33">
        <f t="shared" si="726"/>
        <v>2003</v>
      </c>
      <c r="N4497" s="34">
        <v>31.43</v>
      </c>
      <c r="P4497" s="32">
        <v>38323</v>
      </c>
      <c r="Q4497" s="33">
        <f t="shared" si="727"/>
        <v>12</v>
      </c>
      <c r="R4497" s="33">
        <f t="shared" si="728"/>
        <v>2004</v>
      </c>
      <c r="S4497" s="34">
        <v>38.49</v>
      </c>
    </row>
    <row r="4498" spans="1:19">
      <c r="A4498" s="32">
        <v>40289</v>
      </c>
      <c r="B4498" s="33">
        <f t="shared" si="721"/>
        <v>4</v>
      </c>
      <c r="C4498" s="33">
        <f t="shared" si="722"/>
        <v>2010</v>
      </c>
      <c r="D4498" s="34">
        <v>1.1259999999999999</v>
      </c>
      <c r="F4498" s="32">
        <v>41943</v>
      </c>
      <c r="G4498" s="33">
        <f t="shared" si="723"/>
        <v>10</v>
      </c>
      <c r="H4498" s="33">
        <f t="shared" si="724"/>
        <v>2014</v>
      </c>
      <c r="I4498" s="34">
        <v>3.82</v>
      </c>
      <c r="K4498" s="32">
        <v>37859</v>
      </c>
      <c r="L4498" s="33">
        <f t="shared" si="725"/>
        <v>8</v>
      </c>
      <c r="M4498" s="33">
        <f t="shared" si="726"/>
        <v>2003</v>
      </c>
      <c r="N4498" s="34">
        <v>32.01</v>
      </c>
      <c r="P4498" s="32">
        <v>38324</v>
      </c>
      <c r="Q4498" s="33">
        <f t="shared" si="727"/>
        <v>12</v>
      </c>
      <c r="R4498" s="33">
        <f t="shared" si="728"/>
        <v>2004</v>
      </c>
      <c r="S4498" s="34">
        <v>38.57</v>
      </c>
    </row>
    <row r="4499" spans="1:19">
      <c r="A4499" s="32">
        <v>40290</v>
      </c>
      <c r="B4499" s="33">
        <f t="shared" si="721"/>
        <v>4</v>
      </c>
      <c r="C4499" s="33">
        <f t="shared" si="722"/>
        <v>2010</v>
      </c>
      <c r="D4499" s="34">
        <v>1.119</v>
      </c>
      <c r="F4499" s="32">
        <v>41946</v>
      </c>
      <c r="G4499" s="33">
        <f t="shared" si="723"/>
        <v>11</v>
      </c>
      <c r="H4499" s="33">
        <f t="shared" si="724"/>
        <v>2014</v>
      </c>
      <c r="I4499" s="34">
        <v>3.82</v>
      </c>
      <c r="K4499" s="32">
        <v>37860</v>
      </c>
      <c r="L4499" s="33">
        <f t="shared" si="725"/>
        <v>8</v>
      </c>
      <c r="M4499" s="33">
        <f t="shared" si="726"/>
        <v>2003</v>
      </c>
      <c r="N4499" s="34">
        <v>31.18</v>
      </c>
      <c r="P4499" s="32">
        <v>38327</v>
      </c>
      <c r="Q4499" s="33">
        <f t="shared" si="727"/>
        <v>12</v>
      </c>
      <c r="R4499" s="33">
        <f t="shared" si="728"/>
        <v>2004</v>
      </c>
      <c r="S4499" s="34">
        <v>38.43</v>
      </c>
    </row>
    <row r="4500" spans="1:19">
      <c r="A4500" s="32">
        <v>40291</v>
      </c>
      <c r="B4500" s="33">
        <f t="shared" si="721"/>
        <v>4</v>
      </c>
      <c r="C4500" s="33">
        <f t="shared" si="722"/>
        <v>2010</v>
      </c>
      <c r="D4500" s="34">
        <v>1.1379999999999999</v>
      </c>
      <c r="F4500" s="32">
        <v>41947</v>
      </c>
      <c r="G4500" s="33">
        <f t="shared" si="723"/>
        <v>11</v>
      </c>
      <c r="H4500" s="33">
        <f t="shared" si="724"/>
        <v>2014</v>
      </c>
      <c r="I4500" s="34">
        <v>3.67</v>
      </c>
      <c r="K4500" s="32">
        <v>37861</v>
      </c>
      <c r="L4500" s="33">
        <f t="shared" si="725"/>
        <v>8</v>
      </c>
      <c r="M4500" s="33">
        <f t="shared" si="726"/>
        <v>2003</v>
      </c>
      <c r="N4500" s="34">
        <v>31.41</v>
      </c>
      <c r="P4500" s="32">
        <v>38328</v>
      </c>
      <c r="Q4500" s="33">
        <f t="shared" si="727"/>
        <v>12</v>
      </c>
      <c r="R4500" s="33">
        <f t="shared" si="728"/>
        <v>2004</v>
      </c>
      <c r="S4500" s="34">
        <v>37.11</v>
      </c>
    </row>
    <row r="4501" spans="1:19">
      <c r="A4501" s="32">
        <v>40294</v>
      </c>
      <c r="B4501" s="33">
        <f t="shared" si="721"/>
        <v>4</v>
      </c>
      <c r="C4501" s="33">
        <f t="shared" si="722"/>
        <v>2010</v>
      </c>
      <c r="D4501" s="34">
        <v>1.1379999999999999</v>
      </c>
      <c r="F4501" s="32">
        <v>41948</v>
      </c>
      <c r="G4501" s="33">
        <f t="shared" si="723"/>
        <v>11</v>
      </c>
      <c r="H4501" s="33">
        <f t="shared" si="724"/>
        <v>2014</v>
      </c>
      <c r="I4501" s="34">
        <v>3.83</v>
      </c>
      <c r="K4501" s="32">
        <v>37862</v>
      </c>
      <c r="L4501" s="33">
        <f t="shared" si="725"/>
        <v>8</v>
      </c>
      <c r="M4501" s="33">
        <f t="shared" si="726"/>
        <v>2003</v>
      </c>
      <c r="N4501" s="34">
        <v>31.76</v>
      </c>
      <c r="P4501" s="32">
        <v>38329</v>
      </c>
      <c r="Q4501" s="33">
        <f t="shared" si="727"/>
        <v>12</v>
      </c>
      <c r="R4501" s="33">
        <f t="shared" si="728"/>
        <v>2004</v>
      </c>
      <c r="S4501" s="34">
        <v>36.9</v>
      </c>
    </row>
    <row r="4502" spans="1:19">
      <c r="A4502" s="32">
        <v>40295</v>
      </c>
      <c r="B4502" s="33">
        <f t="shared" si="721"/>
        <v>4</v>
      </c>
      <c r="C4502" s="33">
        <f t="shared" si="722"/>
        <v>2010</v>
      </c>
      <c r="D4502" s="34">
        <v>1.1359999999999999</v>
      </c>
      <c r="F4502" s="32">
        <v>41949</v>
      </c>
      <c r="G4502" s="33">
        <f t="shared" si="723"/>
        <v>11</v>
      </c>
      <c r="H4502" s="33">
        <f t="shared" si="724"/>
        <v>2014</v>
      </c>
      <c r="I4502" s="34">
        <v>3.92</v>
      </c>
      <c r="K4502" s="32">
        <v>37866</v>
      </c>
      <c r="L4502" s="33">
        <f t="shared" si="725"/>
        <v>9</v>
      </c>
      <c r="M4502" s="33">
        <f t="shared" si="726"/>
        <v>2003</v>
      </c>
      <c r="N4502" s="34">
        <v>29.57</v>
      </c>
      <c r="P4502" s="32">
        <v>38330</v>
      </c>
      <c r="Q4502" s="33">
        <f t="shared" si="727"/>
        <v>12</v>
      </c>
      <c r="R4502" s="33">
        <f t="shared" si="728"/>
        <v>2004</v>
      </c>
      <c r="S4502" s="34">
        <v>38.33</v>
      </c>
    </row>
    <row r="4503" spans="1:19">
      <c r="A4503" s="32">
        <v>40296</v>
      </c>
      <c r="B4503" s="33">
        <f t="shared" si="721"/>
        <v>4</v>
      </c>
      <c r="C4503" s="33">
        <f t="shared" si="722"/>
        <v>2010</v>
      </c>
      <c r="D4503" s="34">
        <v>1.1339999999999999</v>
      </c>
      <c r="F4503" s="32">
        <v>41950</v>
      </c>
      <c r="G4503" s="33">
        <f t="shared" si="723"/>
        <v>11</v>
      </c>
      <c r="H4503" s="33">
        <f t="shared" si="724"/>
        <v>2014</v>
      </c>
      <c r="I4503" s="34">
        <v>3.92</v>
      </c>
      <c r="K4503" s="32">
        <v>37867</v>
      </c>
      <c r="L4503" s="33">
        <f t="shared" si="725"/>
        <v>9</v>
      </c>
      <c r="M4503" s="33">
        <f t="shared" si="726"/>
        <v>2003</v>
      </c>
      <c r="N4503" s="34">
        <v>29.43</v>
      </c>
      <c r="P4503" s="32">
        <v>38331</v>
      </c>
      <c r="Q4503" s="33">
        <f t="shared" si="727"/>
        <v>12</v>
      </c>
      <c r="R4503" s="33">
        <f t="shared" si="728"/>
        <v>2004</v>
      </c>
      <c r="S4503" s="34">
        <v>37.24</v>
      </c>
    </row>
    <row r="4504" spans="1:19">
      <c r="A4504" s="32">
        <v>40297</v>
      </c>
      <c r="B4504" s="33">
        <f t="shared" si="721"/>
        <v>4</v>
      </c>
      <c r="C4504" s="33">
        <f t="shared" si="722"/>
        <v>2010</v>
      </c>
      <c r="D4504" s="34">
        <v>1.143</v>
      </c>
      <c r="F4504" s="32">
        <v>41953</v>
      </c>
      <c r="G4504" s="33">
        <f t="shared" si="723"/>
        <v>11</v>
      </c>
      <c r="H4504" s="33">
        <f t="shared" si="724"/>
        <v>2014</v>
      </c>
      <c r="I4504" s="34">
        <v>4.18</v>
      </c>
      <c r="K4504" s="32">
        <v>37868</v>
      </c>
      <c r="L4504" s="33">
        <f t="shared" si="725"/>
        <v>9</v>
      </c>
      <c r="M4504" s="33">
        <f t="shared" si="726"/>
        <v>2003</v>
      </c>
      <c r="N4504" s="34">
        <v>28.87</v>
      </c>
      <c r="P4504" s="32">
        <v>38334</v>
      </c>
      <c r="Q4504" s="33">
        <f t="shared" si="727"/>
        <v>12</v>
      </c>
      <c r="R4504" s="33">
        <f t="shared" si="728"/>
        <v>2004</v>
      </c>
      <c r="S4504" s="34">
        <v>36.770000000000003</v>
      </c>
    </row>
    <row r="4505" spans="1:19">
      <c r="A4505" s="32">
        <v>40298</v>
      </c>
      <c r="B4505" s="33">
        <f t="shared" si="721"/>
        <v>4</v>
      </c>
      <c r="C4505" s="33">
        <f t="shared" si="722"/>
        <v>2010</v>
      </c>
      <c r="D4505" s="34">
        <v>1.137</v>
      </c>
      <c r="F4505" s="32">
        <v>41954</v>
      </c>
      <c r="G4505" s="33">
        <f t="shared" si="723"/>
        <v>11</v>
      </c>
      <c r="H4505" s="33">
        <f t="shared" si="724"/>
        <v>2014</v>
      </c>
      <c r="I4505" s="34">
        <v>4.18</v>
      </c>
      <c r="K4505" s="32">
        <v>37869</v>
      </c>
      <c r="L4505" s="33">
        <f t="shared" si="725"/>
        <v>9</v>
      </c>
      <c r="M4505" s="33">
        <f t="shared" si="726"/>
        <v>2003</v>
      </c>
      <c r="N4505" s="34">
        <v>28.93</v>
      </c>
      <c r="P4505" s="32">
        <v>38335</v>
      </c>
      <c r="Q4505" s="33">
        <f t="shared" si="727"/>
        <v>12</v>
      </c>
      <c r="R4505" s="33">
        <f t="shared" si="728"/>
        <v>2004</v>
      </c>
      <c r="S4505" s="34">
        <v>37.03</v>
      </c>
    </row>
    <row r="4506" spans="1:19">
      <c r="A4506" s="32">
        <v>40301</v>
      </c>
      <c r="B4506" s="33">
        <f t="shared" si="721"/>
        <v>5</v>
      </c>
      <c r="C4506" s="33">
        <f t="shared" si="722"/>
        <v>2010</v>
      </c>
      <c r="D4506" s="34">
        <v>1.1559999999999999</v>
      </c>
      <c r="F4506" s="32">
        <v>41955</v>
      </c>
      <c r="G4506" s="33">
        <f t="shared" si="723"/>
        <v>11</v>
      </c>
      <c r="H4506" s="33">
        <f t="shared" si="724"/>
        <v>2014</v>
      </c>
      <c r="I4506" s="34">
        <v>4.2</v>
      </c>
      <c r="K4506" s="32">
        <v>37872</v>
      </c>
      <c r="L4506" s="33">
        <f t="shared" si="725"/>
        <v>9</v>
      </c>
      <c r="M4506" s="33">
        <f t="shared" si="726"/>
        <v>2003</v>
      </c>
      <c r="N4506" s="34">
        <v>28.85</v>
      </c>
      <c r="P4506" s="32">
        <v>38336</v>
      </c>
      <c r="Q4506" s="33">
        <f t="shared" si="727"/>
        <v>12</v>
      </c>
      <c r="R4506" s="33">
        <f t="shared" si="728"/>
        <v>2004</v>
      </c>
      <c r="S4506" s="34">
        <v>41.53</v>
      </c>
    </row>
    <row r="4507" spans="1:19">
      <c r="A4507" s="32">
        <v>40302</v>
      </c>
      <c r="B4507" s="33">
        <f t="shared" si="721"/>
        <v>5</v>
      </c>
      <c r="C4507" s="33">
        <f t="shared" si="722"/>
        <v>2010</v>
      </c>
      <c r="D4507" s="34">
        <v>1.1379999999999999</v>
      </c>
      <c r="F4507" s="32">
        <v>41956</v>
      </c>
      <c r="G4507" s="33">
        <f t="shared" si="723"/>
        <v>11</v>
      </c>
      <c r="H4507" s="33">
        <f t="shared" si="724"/>
        <v>2014</v>
      </c>
      <c r="I4507" s="34">
        <v>4.2</v>
      </c>
      <c r="K4507" s="32">
        <v>37873</v>
      </c>
      <c r="L4507" s="33">
        <f t="shared" si="725"/>
        <v>9</v>
      </c>
      <c r="M4507" s="33">
        <f t="shared" si="726"/>
        <v>2003</v>
      </c>
      <c r="N4507" s="34">
        <v>29.22</v>
      </c>
      <c r="P4507" s="32">
        <v>38337</v>
      </c>
      <c r="Q4507" s="33">
        <f t="shared" si="727"/>
        <v>12</v>
      </c>
      <c r="R4507" s="33">
        <f t="shared" si="728"/>
        <v>2004</v>
      </c>
      <c r="S4507" s="34">
        <v>41.49</v>
      </c>
    </row>
    <row r="4508" spans="1:19">
      <c r="A4508" s="32">
        <v>40303</v>
      </c>
      <c r="B4508" s="33">
        <f t="shared" si="721"/>
        <v>5</v>
      </c>
      <c r="C4508" s="33">
        <f t="shared" si="722"/>
        <v>2010</v>
      </c>
      <c r="D4508" s="34">
        <v>1.121</v>
      </c>
      <c r="F4508" s="32">
        <v>41957</v>
      </c>
      <c r="G4508" s="33">
        <f t="shared" si="723"/>
        <v>11</v>
      </c>
      <c r="H4508" s="33">
        <f t="shared" si="724"/>
        <v>2014</v>
      </c>
      <c r="I4508" s="34">
        <v>4.05</v>
      </c>
      <c r="K4508" s="32">
        <v>37874</v>
      </c>
      <c r="L4508" s="33">
        <f t="shared" si="725"/>
        <v>9</v>
      </c>
      <c r="M4508" s="33">
        <f t="shared" si="726"/>
        <v>2003</v>
      </c>
      <c r="N4508" s="34">
        <v>29.41</v>
      </c>
      <c r="P4508" s="32">
        <v>38338</v>
      </c>
      <c r="Q4508" s="33">
        <f t="shared" si="727"/>
        <v>12</v>
      </c>
      <c r="R4508" s="33">
        <f t="shared" si="728"/>
        <v>2004</v>
      </c>
      <c r="S4508" s="34">
        <v>43.06</v>
      </c>
    </row>
    <row r="4509" spans="1:19">
      <c r="A4509" s="32">
        <v>40304</v>
      </c>
      <c r="B4509" s="33">
        <f t="shared" si="721"/>
        <v>5</v>
      </c>
      <c r="C4509" s="33">
        <f t="shared" si="722"/>
        <v>2010</v>
      </c>
      <c r="D4509" s="34">
        <v>1.095</v>
      </c>
      <c r="F4509" s="32">
        <v>41960</v>
      </c>
      <c r="G4509" s="33">
        <f t="shared" si="723"/>
        <v>11</v>
      </c>
      <c r="H4509" s="33">
        <f t="shared" si="724"/>
        <v>2014</v>
      </c>
      <c r="I4509" s="34">
        <v>4.26</v>
      </c>
      <c r="K4509" s="32">
        <v>37875</v>
      </c>
      <c r="L4509" s="33">
        <f t="shared" si="725"/>
        <v>9</v>
      </c>
      <c r="M4509" s="33">
        <f t="shared" si="726"/>
        <v>2003</v>
      </c>
      <c r="N4509" s="34">
        <v>28.86</v>
      </c>
      <c r="P4509" s="32">
        <v>38341</v>
      </c>
      <c r="Q4509" s="33">
        <f t="shared" si="727"/>
        <v>12</v>
      </c>
      <c r="R4509" s="33">
        <f t="shared" si="728"/>
        <v>2004</v>
      </c>
      <c r="S4509" s="34">
        <v>42.67</v>
      </c>
    </row>
    <row r="4510" spans="1:19">
      <c r="A4510" s="32">
        <v>40305</v>
      </c>
      <c r="B4510" s="33">
        <f t="shared" si="721"/>
        <v>5</v>
      </c>
      <c r="C4510" s="33">
        <f t="shared" si="722"/>
        <v>2010</v>
      </c>
      <c r="D4510" s="34">
        <v>1.085</v>
      </c>
      <c r="F4510" s="32">
        <v>41961</v>
      </c>
      <c r="G4510" s="33">
        <f t="shared" si="723"/>
        <v>11</v>
      </c>
      <c r="H4510" s="33">
        <f t="shared" si="724"/>
        <v>2014</v>
      </c>
      <c r="I4510" s="34">
        <v>4.33</v>
      </c>
      <c r="K4510" s="32">
        <v>37876</v>
      </c>
      <c r="L4510" s="33">
        <f t="shared" si="725"/>
        <v>9</v>
      </c>
      <c r="M4510" s="33">
        <f t="shared" si="726"/>
        <v>2003</v>
      </c>
      <c r="N4510" s="34">
        <v>28.26</v>
      </c>
      <c r="P4510" s="32">
        <v>38342</v>
      </c>
      <c r="Q4510" s="33">
        <f t="shared" si="727"/>
        <v>12</v>
      </c>
      <c r="R4510" s="33">
        <f t="shared" si="728"/>
        <v>2004</v>
      </c>
      <c r="S4510" s="34">
        <v>42.76</v>
      </c>
    </row>
    <row r="4511" spans="1:19">
      <c r="A4511" s="32">
        <v>40308</v>
      </c>
      <c r="B4511" s="33">
        <f t="shared" si="721"/>
        <v>5</v>
      </c>
      <c r="C4511" s="33">
        <f t="shared" si="722"/>
        <v>2010</v>
      </c>
      <c r="D4511" s="34">
        <v>1.1220000000000001</v>
      </c>
      <c r="F4511" s="32">
        <v>41962</v>
      </c>
      <c r="G4511" s="33">
        <f t="shared" si="723"/>
        <v>11</v>
      </c>
      <c r="H4511" s="33">
        <f t="shared" si="724"/>
        <v>2014</v>
      </c>
      <c r="I4511" s="34">
        <v>4.41</v>
      </c>
      <c r="K4511" s="32">
        <v>37879</v>
      </c>
      <c r="L4511" s="33">
        <f t="shared" si="725"/>
        <v>9</v>
      </c>
      <c r="M4511" s="33">
        <f t="shared" si="726"/>
        <v>2003</v>
      </c>
      <c r="N4511" s="34">
        <v>28.15</v>
      </c>
      <c r="P4511" s="32">
        <v>38343</v>
      </c>
      <c r="Q4511" s="33">
        <f t="shared" si="727"/>
        <v>12</v>
      </c>
      <c r="R4511" s="33">
        <f t="shared" si="728"/>
        <v>2004</v>
      </c>
      <c r="S4511" s="34">
        <v>40.44</v>
      </c>
    </row>
    <row r="4512" spans="1:19">
      <c r="A4512" s="32">
        <v>40309</v>
      </c>
      <c r="B4512" s="33">
        <f t="shared" si="721"/>
        <v>5</v>
      </c>
      <c r="C4512" s="33">
        <f t="shared" si="722"/>
        <v>2010</v>
      </c>
      <c r="D4512" s="34">
        <v>1.1240000000000001</v>
      </c>
      <c r="F4512" s="32">
        <v>41963</v>
      </c>
      <c r="G4512" s="33">
        <f t="shared" si="723"/>
        <v>11</v>
      </c>
      <c r="H4512" s="33">
        <f t="shared" si="724"/>
        <v>2014</v>
      </c>
      <c r="I4512" s="34">
        <v>4.41</v>
      </c>
      <c r="K4512" s="32">
        <v>37880</v>
      </c>
      <c r="L4512" s="33">
        <f t="shared" si="725"/>
        <v>9</v>
      </c>
      <c r="M4512" s="33">
        <f t="shared" si="726"/>
        <v>2003</v>
      </c>
      <c r="N4512" s="34">
        <v>27.6</v>
      </c>
      <c r="P4512" s="32">
        <v>38344</v>
      </c>
      <c r="Q4512" s="33">
        <f t="shared" si="727"/>
        <v>12</v>
      </c>
      <c r="R4512" s="33">
        <f t="shared" si="728"/>
        <v>2004</v>
      </c>
      <c r="S4512" s="34">
        <v>40.29</v>
      </c>
    </row>
    <row r="4513" spans="1:19">
      <c r="A4513" s="32">
        <v>40310</v>
      </c>
      <c r="B4513" s="33">
        <f t="shared" si="721"/>
        <v>5</v>
      </c>
      <c r="C4513" s="33">
        <f t="shared" si="722"/>
        <v>2010</v>
      </c>
      <c r="D4513" s="34">
        <v>1.1299999999999999</v>
      </c>
      <c r="F4513" s="32">
        <v>41964</v>
      </c>
      <c r="G4513" s="33">
        <f t="shared" si="723"/>
        <v>11</v>
      </c>
      <c r="H4513" s="33">
        <f t="shared" si="724"/>
        <v>2014</v>
      </c>
      <c r="I4513" s="34">
        <v>4.32</v>
      </c>
      <c r="K4513" s="32">
        <v>37881</v>
      </c>
      <c r="L4513" s="33">
        <f t="shared" si="725"/>
        <v>9</v>
      </c>
      <c r="M4513" s="33">
        <f t="shared" si="726"/>
        <v>2003</v>
      </c>
      <c r="N4513" s="34">
        <v>27</v>
      </c>
      <c r="P4513" s="32">
        <v>38345</v>
      </c>
      <c r="Q4513" s="33">
        <f t="shared" si="727"/>
        <v>12</v>
      </c>
      <c r="R4513" s="33">
        <f t="shared" si="728"/>
        <v>2004</v>
      </c>
      <c r="S4513" s="34">
        <v>39.6</v>
      </c>
    </row>
    <row r="4514" spans="1:19">
      <c r="A4514" s="32">
        <v>40311</v>
      </c>
      <c r="B4514" s="33">
        <f t="shared" si="721"/>
        <v>5</v>
      </c>
      <c r="C4514" s="33">
        <f t="shared" si="722"/>
        <v>2010</v>
      </c>
      <c r="D4514" s="34">
        <v>1.129</v>
      </c>
      <c r="F4514" s="32">
        <v>41967</v>
      </c>
      <c r="G4514" s="33">
        <f t="shared" si="723"/>
        <v>11</v>
      </c>
      <c r="H4514" s="33">
        <f t="shared" si="724"/>
        <v>2014</v>
      </c>
      <c r="I4514" s="34">
        <v>4.09</v>
      </c>
      <c r="K4514" s="32">
        <v>37882</v>
      </c>
      <c r="L4514" s="33">
        <f t="shared" si="725"/>
        <v>9</v>
      </c>
      <c r="M4514" s="33">
        <f t="shared" si="726"/>
        <v>2003</v>
      </c>
      <c r="N4514" s="34">
        <v>27.26</v>
      </c>
      <c r="P4514" s="32">
        <v>38348</v>
      </c>
      <c r="Q4514" s="33">
        <f t="shared" si="727"/>
        <v>12</v>
      </c>
      <c r="R4514" s="33">
        <f t="shared" si="728"/>
        <v>2004</v>
      </c>
      <c r="S4514" s="34">
        <v>39.6</v>
      </c>
    </row>
    <row r="4515" spans="1:19">
      <c r="A4515" s="32">
        <v>40312</v>
      </c>
      <c r="B4515" s="33">
        <f t="shared" si="721"/>
        <v>5</v>
      </c>
      <c r="C4515" s="33">
        <f t="shared" si="722"/>
        <v>2010</v>
      </c>
      <c r="D4515" s="34">
        <v>1.1160000000000001</v>
      </c>
      <c r="F4515" s="32">
        <v>41968</v>
      </c>
      <c r="G4515" s="33">
        <f t="shared" si="723"/>
        <v>11</v>
      </c>
      <c r="H4515" s="33">
        <f t="shared" si="724"/>
        <v>2014</v>
      </c>
      <c r="I4515" s="34">
        <v>4.09</v>
      </c>
      <c r="K4515" s="32">
        <v>37883</v>
      </c>
      <c r="L4515" s="33">
        <f t="shared" si="725"/>
        <v>9</v>
      </c>
      <c r="M4515" s="33">
        <f t="shared" si="726"/>
        <v>2003</v>
      </c>
      <c r="N4515" s="34">
        <v>26.93</v>
      </c>
      <c r="P4515" s="32">
        <v>38349</v>
      </c>
      <c r="Q4515" s="33">
        <f t="shared" si="727"/>
        <v>12</v>
      </c>
      <c r="R4515" s="33">
        <f t="shared" si="728"/>
        <v>2004</v>
      </c>
      <c r="S4515" s="34">
        <v>40.24</v>
      </c>
    </row>
    <row r="4516" spans="1:19">
      <c r="A4516" s="32">
        <v>40315</v>
      </c>
      <c r="B4516" s="33">
        <f t="shared" ref="B4516:B4579" si="729">+MONTH(A4516)</f>
        <v>5</v>
      </c>
      <c r="C4516" s="33">
        <f t="shared" ref="C4516:C4579" si="730">+YEAR(A4516)</f>
        <v>2010</v>
      </c>
      <c r="D4516" s="34">
        <v>1.0720000000000001</v>
      </c>
      <c r="F4516" s="32">
        <v>41969</v>
      </c>
      <c r="G4516" s="33">
        <f t="shared" ref="G4516:G4579" si="731">+MONTH(F4516)</f>
        <v>11</v>
      </c>
      <c r="H4516" s="33">
        <f t="shared" ref="H4516:H4579" si="732">+YEAR(F4516)</f>
        <v>2014</v>
      </c>
      <c r="I4516" s="34">
        <v>4.1500000000000004</v>
      </c>
      <c r="K4516" s="32">
        <v>37886</v>
      </c>
      <c r="L4516" s="33">
        <f t="shared" ref="L4516:L4579" si="733">+MONTH(K4516)</f>
        <v>9</v>
      </c>
      <c r="M4516" s="33">
        <f t="shared" ref="M4516:M4579" si="734">+YEAR(K4516)</f>
        <v>2003</v>
      </c>
      <c r="N4516" s="34">
        <v>26.97</v>
      </c>
      <c r="P4516" s="32">
        <v>38350</v>
      </c>
      <c r="Q4516" s="33">
        <f t="shared" ref="Q4516:Q4579" si="735">+MONTH(P4516)</f>
        <v>12</v>
      </c>
      <c r="R4516" s="33">
        <f t="shared" si="728"/>
        <v>2004</v>
      </c>
      <c r="S4516" s="34">
        <v>38.93</v>
      </c>
    </row>
    <row r="4517" spans="1:19">
      <c r="A4517" s="32">
        <v>40316</v>
      </c>
      <c r="B4517" s="33">
        <f t="shared" si="729"/>
        <v>5</v>
      </c>
      <c r="C4517" s="33">
        <f t="shared" si="730"/>
        <v>2010</v>
      </c>
      <c r="D4517" s="34">
        <v>1.0669999999999999</v>
      </c>
      <c r="F4517" s="32">
        <v>41971</v>
      </c>
      <c r="G4517" s="33">
        <f t="shared" si="731"/>
        <v>11</v>
      </c>
      <c r="H4517" s="33">
        <f t="shared" si="732"/>
        <v>2014</v>
      </c>
      <c r="I4517" s="34">
        <v>4.3</v>
      </c>
      <c r="K4517" s="32">
        <v>37887</v>
      </c>
      <c r="L4517" s="33">
        <f t="shared" si="733"/>
        <v>9</v>
      </c>
      <c r="M4517" s="33">
        <f t="shared" si="734"/>
        <v>2003</v>
      </c>
      <c r="N4517" s="34">
        <v>27</v>
      </c>
      <c r="P4517" s="32">
        <v>38351</v>
      </c>
      <c r="Q4517" s="33">
        <f t="shared" si="735"/>
        <v>12</v>
      </c>
      <c r="R4517" s="33">
        <f t="shared" ref="R4517:R4580" si="736">+YEAR(P4517)</f>
        <v>2004</v>
      </c>
      <c r="S4517" s="34">
        <v>39.799999999999997</v>
      </c>
    </row>
    <row r="4518" spans="1:19">
      <c r="A4518" s="32">
        <v>40317</v>
      </c>
      <c r="B4518" s="33">
        <f t="shared" si="729"/>
        <v>5</v>
      </c>
      <c r="C4518" s="33">
        <f t="shared" si="730"/>
        <v>2010</v>
      </c>
      <c r="D4518" s="34">
        <v>1.0669999999999999</v>
      </c>
      <c r="F4518" s="32">
        <v>41974</v>
      </c>
      <c r="G4518" s="33">
        <f t="shared" si="731"/>
        <v>12</v>
      </c>
      <c r="H4518" s="33">
        <f t="shared" si="732"/>
        <v>2014</v>
      </c>
      <c r="I4518" s="34">
        <v>4.3</v>
      </c>
      <c r="K4518" s="32">
        <v>37888</v>
      </c>
      <c r="L4518" s="33">
        <f t="shared" si="733"/>
        <v>9</v>
      </c>
      <c r="M4518" s="33">
        <f t="shared" si="734"/>
        <v>2003</v>
      </c>
      <c r="N4518" s="34">
        <v>28.19</v>
      </c>
      <c r="P4518" s="32">
        <v>38352</v>
      </c>
      <c r="Q4518" s="33">
        <f t="shared" si="735"/>
        <v>12</v>
      </c>
      <c r="R4518" s="33">
        <f t="shared" si="736"/>
        <v>2004</v>
      </c>
      <c r="S4518" s="34">
        <v>40.380000000000003</v>
      </c>
    </row>
    <row r="4519" spans="1:19">
      <c r="A4519" s="32">
        <v>40318</v>
      </c>
      <c r="B4519" s="33">
        <f t="shared" si="729"/>
        <v>5</v>
      </c>
      <c r="C4519" s="33">
        <f t="shared" si="730"/>
        <v>2010</v>
      </c>
      <c r="D4519" s="34">
        <v>1.014</v>
      </c>
      <c r="F4519" s="32">
        <v>41975</v>
      </c>
      <c r="G4519" s="33">
        <f t="shared" si="731"/>
        <v>12</v>
      </c>
      <c r="H4519" s="33">
        <f t="shared" si="732"/>
        <v>2014</v>
      </c>
      <c r="I4519" s="34">
        <v>3.77</v>
      </c>
      <c r="K4519" s="32">
        <v>37889</v>
      </c>
      <c r="L4519" s="33">
        <f t="shared" si="733"/>
        <v>9</v>
      </c>
      <c r="M4519" s="33">
        <f t="shared" si="734"/>
        <v>2003</v>
      </c>
      <c r="N4519" s="34">
        <v>28.29</v>
      </c>
      <c r="P4519" s="32">
        <v>38356</v>
      </c>
      <c r="Q4519" s="33">
        <f t="shared" si="735"/>
        <v>1</v>
      </c>
      <c r="R4519" s="33">
        <f t="shared" si="736"/>
        <v>2005</v>
      </c>
      <c r="S4519" s="34">
        <v>40.75</v>
      </c>
    </row>
    <row r="4520" spans="1:19">
      <c r="A4520" s="32">
        <v>40319</v>
      </c>
      <c r="B4520" s="33">
        <f t="shared" si="729"/>
        <v>5</v>
      </c>
      <c r="C4520" s="33">
        <f t="shared" si="730"/>
        <v>2010</v>
      </c>
      <c r="D4520" s="34">
        <v>1.0089999999999999</v>
      </c>
      <c r="F4520" s="32">
        <v>41976</v>
      </c>
      <c r="G4520" s="33">
        <f t="shared" si="731"/>
        <v>12</v>
      </c>
      <c r="H4520" s="33">
        <f t="shared" si="732"/>
        <v>2014</v>
      </c>
      <c r="I4520" s="34">
        <v>3.63</v>
      </c>
      <c r="K4520" s="32">
        <v>37890</v>
      </c>
      <c r="L4520" s="33">
        <f t="shared" si="733"/>
        <v>9</v>
      </c>
      <c r="M4520" s="33">
        <f t="shared" si="734"/>
        <v>2003</v>
      </c>
      <c r="N4520" s="34">
        <v>28.21</v>
      </c>
      <c r="P4520" s="32">
        <v>38357</v>
      </c>
      <c r="Q4520" s="33">
        <f t="shared" si="735"/>
        <v>1</v>
      </c>
      <c r="R4520" s="33">
        <f t="shared" si="736"/>
        <v>2005</v>
      </c>
      <c r="S4520" s="34">
        <v>41</v>
      </c>
    </row>
    <row r="4521" spans="1:19">
      <c r="A4521" s="32">
        <v>40322</v>
      </c>
      <c r="B4521" s="33">
        <f t="shared" si="729"/>
        <v>5</v>
      </c>
      <c r="C4521" s="33">
        <f t="shared" si="730"/>
        <v>2010</v>
      </c>
      <c r="D4521" s="34">
        <v>1.01</v>
      </c>
      <c r="F4521" s="32">
        <v>41977</v>
      </c>
      <c r="G4521" s="33">
        <f t="shared" si="731"/>
        <v>12</v>
      </c>
      <c r="H4521" s="33">
        <f t="shared" si="732"/>
        <v>2014</v>
      </c>
      <c r="I4521" s="34">
        <v>3.63</v>
      </c>
      <c r="K4521" s="32">
        <v>37893</v>
      </c>
      <c r="L4521" s="33">
        <f t="shared" si="733"/>
        <v>9</v>
      </c>
      <c r="M4521" s="33">
        <f t="shared" si="734"/>
        <v>2003</v>
      </c>
      <c r="N4521" s="34">
        <v>28.35</v>
      </c>
      <c r="P4521" s="32">
        <v>38358</v>
      </c>
      <c r="Q4521" s="33">
        <f t="shared" si="735"/>
        <v>1</v>
      </c>
      <c r="R4521" s="33">
        <f t="shared" si="736"/>
        <v>2005</v>
      </c>
      <c r="S4521" s="34">
        <v>43.25</v>
      </c>
    </row>
    <row r="4522" spans="1:19">
      <c r="A4522" s="32">
        <v>40323</v>
      </c>
      <c r="B4522" s="33">
        <f t="shared" si="729"/>
        <v>5</v>
      </c>
      <c r="C4522" s="33">
        <f t="shared" si="730"/>
        <v>2010</v>
      </c>
      <c r="D4522" s="34">
        <v>0.995</v>
      </c>
      <c r="F4522" s="32">
        <v>41978</v>
      </c>
      <c r="G4522" s="33">
        <f t="shared" si="731"/>
        <v>12</v>
      </c>
      <c r="H4522" s="33">
        <f t="shared" si="732"/>
        <v>2014</v>
      </c>
      <c r="I4522" s="34">
        <v>3.42</v>
      </c>
      <c r="K4522" s="32">
        <v>37894</v>
      </c>
      <c r="L4522" s="33">
        <f t="shared" si="733"/>
        <v>9</v>
      </c>
      <c r="M4522" s="33">
        <f t="shared" si="734"/>
        <v>2003</v>
      </c>
      <c r="N4522" s="34">
        <v>29.19</v>
      </c>
      <c r="P4522" s="32">
        <v>38359</v>
      </c>
      <c r="Q4522" s="33">
        <f t="shared" si="735"/>
        <v>1</v>
      </c>
      <c r="R4522" s="33">
        <f t="shared" si="736"/>
        <v>2005</v>
      </c>
      <c r="S4522" s="34">
        <v>43.28</v>
      </c>
    </row>
    <row r="4523" spans="1:19">
      <c r="A4523" s="32">
        <v>40324</v>
      </c>
      <c r="B4523" s="33">
        <f t="shared" si="729"/>
        <v>5</v>
      </c>
      <c r="C4523" s="33">
        <f t="shared" si="730"/>
        <v>2010</v>
      </c>
      <c r="D4523" s="34">
        <v>1.02</v>
      </c>
      <c r="F4523" s="32">
        <v>41981</v>
      </c>
      <c r="G4523" s="33">
        <f t="shared" si="731"/>
        <v>12</v>
      </c>
      <c r="H4523" s="33">
        <f t="shared" si="732"/>
        <v>2014</v>
      </c>
      <c r="I4523" s="34">
        <v>3.42</v>
      </c>
      <c r="K4523" s="32">
        <v>37895</v>
      </c>
      <c r="L4523" s="33">
        <f t="shared" si="733"/>
        <v>10</v>
      </c>
      <c r="M4523" s="33">
        <f t="shared" si="734"/>
        <v>2003</v>
      </c>
      <c r="N4523" s="34">
        <v>29.43</v>
      </c>
      <c r="P4523" s="32">
        <v>38362</v>
      </c>
      <c r="Q4523" s="33">
        <f t="shared" si="735"/>
        <v>1</v>
      </c>
      <c r="R4523" s="33">
        <f t="shared" si="736"/>
        <v>2005</v>
      </c>
      <c r="S4523" s="34">
        <v>44.71</v>
      </c>
    </row>
    <row r="4524" spans="1:19">
      <c r="A4524" s="32">
        <v>40325</v>
      </c>
      <c r="B4524" s="33">
        <f t="shared" si="729"/>
        <v>5</v>
      </c>
      <c r="C4524" s="33">
        <f t="shared" si="730"/>
        <v>2010</v>
      </c>
      <c r="D4524" s="34">
        <v>1.08</v>
      </c>
      <c r="F4524" s="32">
        <v>41982</v>
      </c>
      <c r="G4524" s="33">
        <f t="shared" si="731"/>
        <v>12</v>
      </c>
      <c r="H4524" s="33">
        <f t="shared" si="732"/>
        <v>2014</v>
      </c>
      <c r="I4524" s="34">
        <v>3.63</v>
      </c>
      <c r="K4524" s="32">
        <v>37896</v>
      </c>
      <c r="L4524" s="33">
        <f t="shared" si="733"/>
        <v>10</v>
      </c>
      <c r="M4524" s="33">
        <f t="shared" si="734"/>
        <v>2003</v>
      </c>
      <c r="N4524" s="34">
        <v>29.83</v>
      </c>
      <c r="P4524" s="32">
        <v>38363</v>
      </c>
      <c r="Q4524" s="33">
        <f t="shared" si="735"/>
        <v>1</v>
      </c>
      <c r="R4524" s="33">
        <f t="shared" si="736"/>
        <v>2005</v>
      </c>
      <c r="S4524" s="34">
        <v>43.45</v>
      </c>
    </row>
    <row r="4525" spans="1:19">
      <c r="A4525" s="32">
        <v>40326</v>
      </c>
      <c r="B4525" s="33">
        <f t="shared" si="729"/>
        <v>5</v>
      </c>
      <c r="C4525" s="33">
        <f t="shared" si="730"/>
        <v>2010</v>
      </c>
      <c r="D4525" s="34">
        <v>1.0860000000000001</v>
      </c>
      <c r="F4525" s="32">
        <v>41983</v>
      </c>
      <c r="G4525" s="33">
        <f t="shared" si="731"/>
        <v>12</v>
      </c>
      <c r="H4525" s="33">
        <f t="shared" si="732"/>
        <v>2014</v>
      </c>
      <c r="I4525" s="34">
        <v>3.65</v>
      </c>
      <c r="K4525" s="32">
        <v>37897</v>
      </c>
      <c r="L4525" s="33">
        <f t="shared" si="733"/>
        <v>10</v>
      </c>
      <c r="M4525" s="33">
        <f t="shared" si="734"/>
        <v>2003</v>
      </c>
      <c r="N4525" s="34">
        <v>30.37</v>
      </c>
      <c r="P4525" s="32">
        <v>38364</v>
      </c>
      <c r="Q4525" s="33">
        <f t="shared" si="735"/>
        <v>1</v>
      </c>
      <c r="R4525" s="33">
        <f t="shared" si="736"/>
        <v>2005</v>
      </c>
      <c r="S4525" s="34">
        <v>43.75</v>
      </c>
    </row>
    <row r="4526" spans="1:19">
      <c r="A4526" s="32">
        <v>40330</v>
      </c>
      <c r="B4526" s="33">
        <f t="shared" si="729"/>
        <v>6</v>
      </c>
      <c r="C4526" s="33">
        <f t="shared" si="730"/>
        <v>2010</v>
      </c>
      <c r="D4526" s="34">
        <v>1.093</v>
      </c>
      <c r="F4526" s="32">
        <v>41984</v>
      </c>
      <c r="G4526" s="33">
        <f t="shared" si="731"/>
        <v>12</v>
      </c>
      <c r="H4526" s="33">
        <f t="shared" si="732"/>
        <v>2014</v>
      </c>
      <c r="I4526" s="34">
        <v>3.68</v>
      </c>
      <c r="K4526" s="32">
        <v>37900</v>
      </c>
      <c r="L4526" s="33">
        <f t="shared" si="733"/>
        <v>10</v>
      </c>
      <c r="M4526" s="33">
        <f t="shared" si="734"/>
        <v>2003</v>
      </c>
      <c r="N4526" s="34">
        <v>30.4</v>
      </c>
      <c r="P4526" s="32">
        <v>38365</v>
      </c>
      <c r="Q4526" s="33">
        <f t="shared" si="735"/>
        <v>1</v>
      </c>
      <c r="R4526" s="33">
        <f t="shared" si="736"/>
        <v>2005</v>
      </c>
      <c r="S4526" s="34">
        <v>45.76</v>
      </c>
    </row>
    <row r="4527" spans="1:19">
      <c r="A4527" s="32">
        <v>40331</v>
      </c>
      <c r="B4527" s="33">
        <f t="shared" si="729"/>
        <v>6</v>
      </c>
      <c r="C4527" s="33">
        <f t="shared" si="730"/>
        <v>2010</v>
      </c>
      <c r="D4527" s="34">
        <v>1.099</v>
      </c>
      <c r="F4527" s="32">
        <v>41985</v>
      </c>
      <c r="G4527" s="33">
        <f t="shared" si="731"/>
        <v>12</v>
      </c>
      <c r="H4527" s="33">
        <f t="shared" si="732"/>
        <v>2014</v>
      </c>
      <c r="I4527" s="34">
        <v>3.91</v>
      </c>
      <c r="K4527" s="32">
        <v>37901</v>
      </c>
      <c r="L4527" s="33">
        <f t="shared" si="733"/>
        <v>10</v>
      </c>
      <c r="M4527" s="33">
        <f t="shared" si="734"/>
        <v>2003</v>
      </c>
      <c r="N4527" s="34">
        <v>30.48</v>
      </c>
      <c r="P4527" s="32">
        <v>38366</v>
      </c>
      <c r="Q4527" s="33">
        <f t="shared" si="735"/>
        <v>1</v>
      </c>
      <c r="R4527" s="33">
        <f t="shared" si="736"/>
        <v>2005</v>
      </c>
      <c r="S4527" s="34">
        <v>45.26</v>
      </c>
    </row>
    <row r="4528" spans="1:19">
      <c r="A4528" s="32">
        <v>40332</v>
      </c>
      <c r="B4528" s="33">
        <f t="shared" si="729"/>
        <v>6</v>
      </c>
      <c r="C4528" s="33">
        <f t="shared" si="730"/>
        <v>2010</v>
      </c>
      <c r="D4528" s="34">
        <v>1.105</v>
      </c>
      <c r="F4528" s="32">
        <v>41988</v>
      </c>
      <c r="G4528" s="33">
        <f t="shared" si="731"/>
        <v>12</v>
      </c>
      <c r="H4528" s="33">
        <f t="shared" si="732"/>
        <v>2014</v>
      </c>
      <c r="I4528" s="34">
        <v>3.72</v>
      </c>
      <c r="K4528" s="32">
        <v>37902</v>
      </c>
      <c r="L4528" s="33">
        <f t="shared" si="733"/>
        <v>10</v>
      </c>
      <c r="M4528" s="33">
        <f t="shared" si="734"/>
        <v>2003</v>
      </c>
      <c r="N4528" s="34">
        <v>29.6</v>
      </c>
      <c r="P4528" s="32">
        <v>38369</v>
      </c>
      <c r="Q4528" s="33">
        <f t="shared" si="735"/>
        <v>1</v>
      </c>
      <c r="R4528" s="33">
        <f t="shared" si="736"/>
        <v>2005</v>
      </c>
      <c r="S4528" s="34">
        <v>45.1</v>
      </c>
    </row>
    <row r="4529" spans="1:19">
      <c r="A4529" s="32">
        <v>40333</v>
      </c>
      <c r="B4529" s="33">
        <f t="shared" si="729"/>
        <v>6</v>
      </c>
      <c r="C4529" s="33">
        <f t="shared" si="730"/>
        <v>2010</v>
      </c>
      <c r="D4529" s="34">
        <v>1.0629999999999999</v>
      </c>
      <c r="F4529" s="32">
        <v>41989</v>
      </c>
      <c r="G4529" s="33">
        <f t="shared" si="731"/>
        <v>12</v>
      </c>
      <c r="H4529" s="33">
        <f t="shared" si="732"/>
        <v>2014</v>
      </c>
      <c r="I4529" s="34">
        <v>3.58</v>
      </c>
      <c r="K4529" s="32">
        <v>37903</v>
      </c>
      <c r="L4529" s="33">
        <f t="shared" si="733"/>
        <v>10</v>
      </c>
      <c r="M4529" s="33">
        <f t="shared" si="734"/>
        <v>2003</v>
      </c>
      <c r="N4529" s="34">
        <v>30.97</v>
      </c>
      <c r="P4529" s="32">
        <v>38370</v>
      </c>
      <c r="Q4529" s="33">
        <f t="shared" si="735"/>
        <v>1</v>
      </c>
      <c r="R4529" s="33">
        <f t="shared" si="736"/>
        <v>2005</v>
      </c>
      <c r="S4529" s="34">
        <v>45.18</v>
      </c>
    </row>
    <row r="4530" spans="1:19">
      <c r="A4530" s="32">
        <v>40336</v>
      </c>
      <c r="B4530" s="33">
        <f t="shared" si="729"/>
        <v>6</v>
      </c>
      <c r="C4530" s="33">
        <f t="shared" si="730"/>
        <v>2010</v>
      </c>
      <c r="D4530" s="34">
        <v>1.0629999999999999</v>
      </c>
      <c r="F4530" s="32">
        <v>41990</v>
      </c>
      <c r="G4530" s="33">
        <f t="shared" si="731"/>
        <v>12</v>
      </c>
      <c r="H4530" s="33">
        <f t="shared" si="732"/>
        <v>2014</v>
      </c>
      <c r="I4530" s="34">
        <v>3.72</v>
      </c>
      <c r="K4530" s="32">
        <v>37904</v>
      </c>
      <c r="L4530" s="33">
        <f t="shared" si="733"/>
        <v>10</v>
      </c>
      <c r="M4530" s="33">
        <f t="shared" si="734"/>
        <v>2003</v>
      </c>
      <c r="N4530" s="34">
        <v>32.01</v>
      </c>
      <c r="P4530" s="32">
        <v>38371</v>
      </c>
      <c r="Q4530" s="33">
        <f t="shared" si="735"/>
        <v>1</v>
      </c>
      <c r="R4530" s="33">
        <f t="shared" si="736"/>
        <v>2005</v>
      </c>
      <c r="S4530" s="34">
        <v>45.16</v>
      </c>
    </row>
    <row r="4531" spans="1:19">
      <c r="A4531" s="32">
        <v>40337</v>
      </c>
      <c r="B4531" s="33">
        <f t="shared" si="729"/>
        <v>6</v>
      </c>
      <c r="C4531" s="33">
        <f t="shared" si="730"/>
        <v>2010</v>
      </c>
      <c r="D4531" s="34">
        <v>1.054</v>
      </c>
      <c r="F4531" s="32">
        <v>41991</v>
      </c>
      <c r="G4531" s="33">
        <f t="shared" si="731"/>
        <v>12</v>
      </c>
      <c r="H4531" s="33">
        <f t="shared" si="732"/>
        <v>2014</v>
      </c>
      <c r="I4531" s="34">
        <v>3.71</v>
      </c>
      <c r="K4531" s="32">
        <v>37907</v>
      </c>
      <c r="L4531" s="33">
        <f t="shared" si="733"/>
        <v>10</v>
      </c>
      <c r="M4531" s="33">
        <f t="shared" si="734"/>
        <v>2003</v>
      </c>
      <c r="N4531" s="34">
        <v>31.91</v>
      </c>
      <c r="P4531" s="32">
        <v>38372</v>
      </c>
      <c r="Q4531" s="33">
        <f t="shared" si="735"/>
        <v>1</v>
      </c>
      <c r="R4531" s="33">
        <f t="shared" si="736"/>
        <v>2005</v>
      </c>
      <c r="S4531" s="34">
        <v>44.06</v>
      </c>
    </row>
    <row r="4532" spans="1:19">
      <c r="A4532" s="32">
        <v>40338</v>
      </c>
      <c r="B4532" s="33">
        <f t="shared" si="729"/>
        <v>6</v>
      </c>
      <c r="C4532" s="33">
        <f t="shared" si="730"/>
        <v>2010</v>
      </c>
      <c r="D4532" s="34">
        <v>1.06</v>
      </c>
      <c r="F4532" s="32">
        <v>41992</v>
      </c>
      <c r="G4532" s="33">
        <f t="shared" si="731"/>
        <v>12</v>
      </c>
      <c r="H4532" s="33">
        <f t="shared" si="732"/>
        <v>2014</v>
      </c>
      <c r="I4532" s="34">
        <v>3.71</v>
      </c>
      <c r="K4532" s="32">
        <v>37908</v>
      </c>
      <c r="L4532" s="33">
        <f t="shared" si="733"/>
        <v>10</v>
      </c>
      <c r="M4532" s="33">
        <f t="shared" si="734"/>
        <v>2003</v>
      </c>
      <c r="N4532" s="34">
        <v>31.68</v>
      </c>
      <c r="P4532" s="32">
        <v>38373</v>
      </c>
      <c r="Q4532" s="33">
        <f t="shared" si="735"/>
        <v>1</v>
      </c>
      <c r="R4532" s="33">
        <f t="shared" si="736"/>
        <v>2005</v>
      </c>
      <c r="S4532" s="34">
        <v>45.88</v>
      </c>
    </row>
    <row r="4533" spans="1:19">
      <c r="A4533" s="32">
        <v>40339</v>
      </c>
      <c r="B4533" s="33">
        <f t="shared" si="729"/>
        <v>6</v>
      </c>
      <c r="C4533" s="33">
        <f t="shared" si="730"/>
        <v>2010</v>
      </c>
      <c r="D4533" s="34">
        <v>1.07</v>
      </c>
      <c r="F4533" s="32">
        <v>41995</v>
      </c>
      <c r="G4533" s="33">
        <f t="shared" si="731"/>
        <v>12</v>
      </c>
      <c r="H4533" s="33">
        <f t="shared" si="732"/>
        <v>2014</v>
      </c>
      <c r="I4533" s="34">
        <v>3.05</v>
      </c>
      <c r="K4533" s="32">
        <v>37909</v>
      </c>
      <c r="L4533" s="33">
        <f t="shared" si="733"/>
        <v>10</v>
      </c>
      <c r="M4533" s="33">
        <f t="shared" si="734"/>
        <v>2003</v>
      </c>
      <c r="N4533" s="34">
        <v>31.74</v>
      </c>
      <c r="P4533" s="32">
        <v>38376</v>
      </c>
      <c r="Q4533" s="33">
        <f t="shared" si="735"/>
        <v>1</v>
      </c>
      <c r="R4533" s="33">
        <f t="shared" si="736"/>
        <v>2005</v>
      </c>
      <c r="S4533" s="34">
        <v>45.74</v>
      </c>
    </row>
    <row r="4534" spans="1:19">
      <c r="A4534" s="32">
        <v>40340</v>
      </c>
      <c r="B4534" s="33">
        <f t="shared" si="729"/>
        <v>6</v>
      </c>
      <c r="C4534" s="33">
        <f t="shared" si="730"/>
        <v>2010</v>
      </c>
      <c r="D4534" s="34">
        <v>1.0469999999999999</v>
      </c>
      <c r="F4534" s="32">
        <v>41996</v>
      </c>
      <c r="G4534" s="33">
        <f t="shared" si="731"/>
        <v>12</v>
      </c>
      <c r="H4534" s="33">
        <f t="shared" si="732"/>
        <v>2014</v>
      </c>
      <c r="I4534" s="34">
        <v>2.99</v>
      </c>
      <c r="K4534" s="32">
        <v>37910</v>
      </c>
      <c r="L4534" s="33">
        <f t="shared" si="733"/>
        <v>10</v>
      </c>
      <c r="M4534" s="33">
        <f t="shared" si="734"/>
        <v>2003</v>
      </c>
      <c r="N4534" s="34">
        <v>31.51</v>
      </c>
      <c r="P4534" s="32">
        <v>38377</v>
      </c>
      <c r="Q4534" s="33">
        <f t="shared" si="735"/>
        <v>1</v>
      </c>
      <c r="R4534" s="33">
        <f t="shared" si="736"/>
        <v>2005</v>
      </c>
      <c r="S4534" s="34">
        <v>46.14</v>
      </c>
    </row>
    <row r="4535" spans="1:19">
      <c r="A4535" s="32">
        <v>40343</v>
      </c>
      <c r="B4535" s="33">
        <f t="shared" si="729"/>
        <v>6</v>
      </c>
      <c r="C4535" s="33">
        <f t="shared" si="730"/>
        <v>2010</v>
      </c>
      <c r="D4535" s="34">
        <v>1.05</v>
      </c>
      <c r="F4535" s="32">
        <v>41997</v>
      </c>
      <c r="G4535" s="33">
        <f t="shared" si="731"/>
        <v>12</v>
      </c>
      <c r="H4535" s="33">
        <f t="shared" si="732"/>
        <v>2014</v>
      </c>
      <c r="I4535" s="34">
        <v>2.99</v>
      </c>
      <c r="K4535" s="32">
        <v>37911</v>
      </c>
      <c r="L4535" s="33">
        <f t="shared" si="733"/>
        <v>10</v>
      </c>
      <c r="M4535" s="33">
        <f t="shared" si="734"/>
        <v>2003</v>
      </c>
      <c r="N4535" s="34">
        <v>30.61</v>
      </c>
      <c r="P4535" s="32">
        <v>38378</v>
      </c>
      <c r="Q4535" s="33">
        <f t="shared" si="735"/>
        <v>1</v>
      </c>
      <c r="R4535" s="33">
        <f t="shared" si="736"/>
        <v>2005</v>
      </c>
      <c r="S4535" s="34">
        <v>45.94</v>
      </c>
    </row>
    <row r="4536" spans="1:19">
      <c r="A4536" s="32">
        <v>40344</v>
      </c>
      <c r="B4536" s="33">
        <f t="shared" si="729"/>
        <v>6</v>
      </c>
      <c r="C4536" s="33">
        <f t="shared" si="730"/>
        <v>2010</v>
      </c>
      <c r="D4536" s="34">
        <v>1.046</v>
      </c>
      <c r="F4536" s="32">
        <v>41999</v>
      </c>
      <c r="G4536" s="33">
        <f t="shared" si="731"/>
        <v>12</v>
      </c>
      <c r="H4536" s="33">
        <f t="shared" si="732"/>
        <v>2014</v>
      </c>
      <c r="I4536" s="34">
        <v>2.74</v>
      </c>
      <c r="K4536" s="32">
        <v>37914</v>
      </c>
      <c r="L4536" s="33">
        <f t="shared" si="733"/>
        <v>10</v>
      </c>
      <c r="M4536" s="33">
        <f t="shared" si="734"/>
        <v>2003</v>
      </c>
      <c r="N4536" s="34">
        <v>30.37</v>
      </c>
      <c r="P4536" s="32">
        <v>38379</v>
      </c>
      <c r="Q4536" s="33">
        <f t="shared" si="735"/>
        <v>1</v>
      </c>
      <c r="R4536" s="33">
        <f t="shared" si="736"/>
        <v>2005</v>
      </c>
      <c r="S4536" s="34">
        <v>46.51</v>
      </c>
    </row>
    <row r="4537" spans="1:19">
      <c r="A4537" s="32">
        <v>40345</v>
      </c>
      <c r="B4537" s="33">
        <f t="shared" si="729"/>
        <v>6</v>
      </c>
      <c r="C4537" s="33">
        <f t="shared" si="730"/>
        <v>2010</v>
      </c>
      <c r="D4537" s="34">
        <v>1.038</v>
      </c>
      <c r="F4537" s="32">
        <v>42002</v>
      </c>
      <c r="G4537" s="33">
        <f t="shared" si="731"/>
        <v>12</v>
      </c>
      <c r="H4537" s="33">
        <f t="shared" si="732"/>
        <v>2014</v>
      </c>
      <c r="I4537" s="34">
        <v>3.07</v>
      </c>
      <c r="K4537" s="32">
        <v>37915</v>
      </c>
      <c r="L4537" s="33">
        <f t="shared" si="733"/>
        <v>10</v>
      </c>
      <c r="M4537" s="33">
        <f t="shared" si="734"/>
        <v>2003</v>
      </c>
      <c r="N4537" s="34">
        <v>30.19</v>
      </c>
      <c r="P4537" s="32">
        <v>38380</v>
      </c>
      <c r="Q4537" s="33">
        <f t="shared" si="735"/>
        <v>1</v>
      </c>
      <c r="R4537" s="33">
        <f t="shared" si="736"/>
        <v>2005</v>
      </c>
      <c r="S4537" s="34">
        <v>44.75</v>
      </c>
    </row>
    <row r="4538" spans="1:19">
      <c r="A4538" s="32">
        <v>40346</v>
      </c>
      <c r="B4538" s="33">
        <f t="shared" si="729"/>
        <v>6</v>
      </c>
      <c r="C4538" s="33">
        <f t="shared" si="730"/>
        <v>2010</v>
      </c>
      <c r="D4538" s="34">
        <v>1.0129999999999999</v>
      </c>
      <c r="F4538" s="32">
        <v>42003</v>
      </c>
      <c r="G4538" s="33">
        <f t="shared" si="731"/>
        <v>12</v>
      </c>
      <c r="H4538" s="33">
        <f t="shared" si="732"/>
        <v>2014</v>
      </c>
      <c r="I4538" s="34">
        <v>3.14</v>
      </c>
      <c r="K4538" s="32">
        <v>37916</v>
      </c>
      <c r="L4538" s="33">
        <f t="shared" si="733"/>
        <v>10</v>
      </c>
      <c r="M4538" s="33">
        <f t="shared" si="734"/>
        <v>2003</v>
      </c>
      <c r="N4538" s="34">
        <v>30</v>
      </c>
      <c r="P4538" s="32">
        <v>38383</v>
      </c>
      <c r="Q4538" s="33">
        <f t="shared" si="735"/>
        <v>1</v>
      </c>
      <c r="R4538" s="33">
        <f t="shared" si="736"/>
        <v>2005</v>
      </c>
      <c r="S4538" s="34">
        <v>44.51</v>
      </c>
    </row>
    <row r="4539" spans="1:19">
      <c r="A4539" s="32">
        <v>40347</v>
      </c>
      <c r="B4539" s="33">
        <f t="shared" si="729"/>
        <v>6</v>
      </c>
      <c r="C4539" s="33">
        <f t="shared" si="730"/>
        <v>2010</v>
      </c>
      <c r="D4539" s="34">
        <v>1.018</v>
      </c>
      <c r="F4539" s="32">
        <v>42004</v>
      </c>
      <c r="G4539" s="33">
        <f t="shared" si="731"/>
        <v>12</v>
      </c>
      <c r="H4539" s="33">
        <f t="shared" si="732"/>
        <v>2014</v>
      </c>
      <c r="I4539" s="34">
        <v>3.14</v>
      </c>
      <c r="K4539" s="32">
        <v>37917</v>
      </c>
      <c r="L4539" s="33">
        <f t="shared" si="733"/>
        <v>10</v>
      </c>
      <c r="M4539" s="33">
        <f t="shared" si="734"/>
        <v>2003</v>
      </c>
      <c r="N4539" s="34">
        <v>30.31</v>
      </c>
      <c r="P4539" s="32">
        <v>38384</v>
      </c>
      <c r="Q4539" s="33">
        <f t="shared" si="735"/>
        <v>2</v>
      </c>
      <c r="R4539" s="33">
        <f t="shared" si="736"/>
        <v>2005</v>
      </c>
      <c r="S4539" s="34">
        <v>45.12</v>
      </c>
    </row>
    <row r="4540" spans="1:19">
      <c r="A4540" s="32">
        <v>40350</v>
      </c>
      <c r="B4540" s="33">
        <f t="shared" si="729"/>
        <v>6</v>
      </c>
      <c r="C4540" s="33">
        <f t="shared" si="730"/>
        <v>2010</v>
      </c>
      <c r="D4540" s="34">
        <v>1.018</v>
      </c>
      <c r="F4540" s="32">
        <v>42006</v>
      </c>
      <c r="G4540" s="33">
        <f t="shared" si="731"/>
        <v>1</v>
      </c>
      <c r="H4540" s="33">
        <f t="shared" si="732"/>
        <v>2015</v>
      </c>
      <c r="I4540" s="34">
        <v>3.01</v>
      </c>
      <c r="K4540" s="32">
        <v>37918</v>
      </c>
      <c r="L4540" s="33">
        <f t="shared" si="733"/>
        <v>10</v>
      </c>
      <c r="M4540" s="33">
        <f t="shared" si="734"/>
        <v>2003</v>
      </c>
      <c r="N4540" s="34">
        <v>29.99</v>
      </c>
      <c r="P4540" s="32">
        <v>38385</v>
      </c>
      <c r="Q4540" s="33">
        <f t="shared" si="735"/>
        <v>2</v>
      </c>
      <c r="R4540" s="33">
        <f t="shared" si="736"/>
        <v>2005</v>
      </c>
      <c r="S4540" s="34">
        <v>44.17</v>
      </c>
    </row>
    <row r="4541" spans="1:19">
      <c r="A4541" s="32">
        <v>40351</v>
      </c>
      <c r="B4541" s="33">
        <f t="shared" si="729"/>
        <v>6</v>
      </c>
      <c r="C4541" s="33">
        <f t="shared" si="730"/>
        <v>2010</v>
      </c>
      <c r="D4541" s="34">
        <v>1.0029999999999999</v>
      </c>
      <c r="F4541" s="32">
        <v>42009</v>
      </c>
      <c r="G4541" s="33">
        <f t="shared" si="731"/>
        <v>1</v>
      </c>
      <c r="H4541" s="33">
        <f t="shared" si="732"/>
        <v>2015</v>
      </c>
      <c r="I4541" s="34">
        <v>3.22</v>
      </c>
      <c r="K4541" s="32">
        <v>37921</v>
      </c>
      <c r="L4541" s="33">
        <f t="shared" si="733"/>
        <v>10</v>
      </c>
      <c r="M4541" s="33">
        <f t="shared" si="734"/>
        <v>2003</v>
      </c>
      <c r="N4541" s="34">
        <v>29.95</v>
      </c>
      <c r="P4541" s="32">
        <v>38386</v>
      </c>
      <c r="Q4541" s="33">
        <f t="shared" si="735"/>
        <v>2</v>
      </c>
      <c r="R4541" s="33">
        <f t="shared" si="736"/>
        <v>2005</v>
      </c>
      <c r="S4541" s="34">
        <v>43.13</v>
      </c>
    </row>
    <row r="4542" spans="1:19">
      <c r="A4542" s="32">
        <v>40352</v>
      </c>
      <c r="B4542" s="33">
        <f t="shared" si="729"/>
        <v>6</v>
      </c>
      <c r="C4542" s="33">
        <f t="shared" si="730"/>
        <v>2010</v>
      </c>
      <c r="D4542" s="34">
        <v>0.98499999999999999</v>
      </c>
      <c r="F4542" s="32">
        <v>42010</v>
      </c>
      <c r="G4542" s="33">
        <f t="shared" si="731"/>
        <v>1</v>
      </c>
      <c r="H4542" s="33">
        <f t="shared" si="732"/>
        <v>2015</v>
      </c>
      <c r="I4542" s="34">
        <v>2.98</v>
      </c>
      <c r="K4542" s="32">
        <v>37922</v>
      </c>
      <c r="L4542" s="33">
        <f t="shared" si="733"/>
        <v>10</v>
      </c>
      <c r="M4542" s="33">
        <f t="shared" si="734"/>
        <v>2003</v>
      </c>
      <c r="N4542" s="34">
        <v>29.57</v>
      </c>
      <c r="P4542" s="32">
        <v>38387</v>
      </c>
      <c r="Q4542" s="33">
        <f t="shared" si="735"/>
        <v>2</v>
      </c>
      <c r="R4542" s="33">
        <f t="shared" si="736"/>
        <v>2005</v>
      </c>
      <c r="S4542" s="34">
        <v>43.26</v>
      </c>
    </row>
    <row r="4543" spans="1:19">
      <c r="A4543" s="32">
        <v>40353</v>
      </c>
      <c r="B4543" s="33">
        <f t="shared" si="729"/>
        <v>6</v>
      </c>
      <c r="C4543" s="33">
        <f t="shared" si="730"/>
        <v>2010</v>
      </c>
      <c r="D4543" s="34">
        <v>0.98399999999999999</v>
      </c>
      <c r="F4543" s="32">
        <v>42011</v>
      </c>
      <c r="G4543" s="33">
        <f t="shared" si="731"/>
        <v>1</v>
      </c>
      <c r="H4543" s="33">
        <f t="shared" si="732"/>
        <v>2015</v>
      </c>
      <c r="I4543" s="34">
        <v>3.08</v>
      </c>
      <c r="K4543" s="32">
        <v>37923</v>
      </c>
      <c r="L4543" s="33">
        <f t="shared" si="733"/>
        <v>10</v>
      </c>
      <c r="M4543" s="33">
        <f t="shared" si="734"/>
        <v>2003</v>
      </c>
      <c r="N4543" s="34">
        <v>28.95</v>
      </c>
      <c r="P4543" s="32">
        <v>38390</v>
      </c>
      <c r="Q4543" s="33">
        <f t="shared" si="735"/>
        <v>2</v>
      </c>
      <c r="R4543" s="33">
        <f t="shared" si="736"/>
        <v>2005</v>
      </c>
      <c r="S4543" s="34">
        <v>42.7</v>
      </c>
    </row>
    <row r="4544" spans="1:19">
      <c r="A4544" s="32">
        <v>40354</v>
      </c>
      <c r="B4544" s="33">
        <f t="shared" si="729"/>
        <v>6</v>
      </c>
      <c r="C4544" s="33">
        <f t="shared" si="730"/>
        <v>2010</v>
      </c>
      <c r="D4544" s="34">
        <v>1.0229999999999999</v>
      </c>
      <c r="F4544" s="32">
        <v>42012</v>
      </c>
      <c r="G4544" s="33">
        <f t="shared" si="731"/>
        <v>1</v>
      </c>
      <c r="H4544" s="33">
        <f t="shared" si="732"/>
        <v>2015</v>
      </c>
      <c r="I4544" s="34">
        <v>2.92</v>
      </c>
      <c r="K4544" s="32">
        <v>37924</v>
      </c>
      <c r="L4544" s="33">
        <f t="shared" si="733"/>
        <v>10</v>
      </c>
      <c r="M4544" s="33">
        <f t="shared" si="734"/>
        <v>2003</v>
      </c>
      <c r="N4544" s="34">
        <v>28.67</v>
      </c>
      <c r="P4544" s="32">
        <v>38391</v>
      </c>
      <c r="Q4544" s="33">
        <f t="shared" si="735"/>
        <v>2</v>
      </c>
      <c r="R4544" s="33">
        <f t="shared" si="736"/>
        <v>2005</v>
      </c>
      <c r="S4544" s="34">
        <v>42.79</v>
      </c>
    </row>
    <row r="4545" spans="1:19">
      <c r="A4545" s="32">
        <v>40357</v>
      </c>
      <c r="B4545" s="33">
        <f t="shared" si="729"/>
        <v>6</v>
      </c>
      <c r="C4545" s="33">
        <f t="shared" si="730"/>
        <v>2010</v>
      </c>
      <c r="D4545" s="34">
        <v>1.012</v>
      </c>
      <c r="F4545" s="32">
        <v>42013</v>
      </c>
      <c r="G4545" s="33">
        <f t="shared" si="731"/>
        <v>1</v>
      </c>
      <c r="H4545" s="33">
        <f t="shared" si="732"/>
        <v>2015</v>
      </c>
      <c r="I4545" s="34">
        <v>2.96</v>
      </c>
      <c r="K4545" s="32">
        <v>37925</v>
      </c>
      <c r="L4545" s="33">
        <f t="shared" si="733"/>
        <v>10</v>
      </c>
      <c r="M4545" s="33">
        <f t="shared" si="734"/>
        <v>2003</v>
      </c>
      <c r="N4545" s="34">
        <v>29.24</v>
      </c>
      <c r="P4545" s="32">
        <v>38392</v>
      </c>
      <c r="Q4545" s="33">
        <f t="shared" si="735"/>
        <v>2</v>
      </c>
      <c r="R4545" s="33">
        <f t="shared" si="736"/>
        <v>2005</v>
      </c>
      <c r="S4545" s="34">
        <v>42.49</v>
      </c>
    </row>
    <row r="4546" spans="1:19">
      <c r="A4546" s="32">
        <v>40358</v>
      </c>
      <c r="B4546" s="33">
        <f t="shared" si="729"/>
        <v>6</v>
      </c>
      <c r="C4546" s="33">
        <f t="shared" si="730"/>
        <v>2010</v>
      </c>
      <c r="D4546" s="34">
        <v>0.98599999999999999</v>
      </c>
      <c r="F4546" s="32">
        <v>42016</v>
      </c>
      <c r="G4546" s="33">
        <f t="shared" si="731"/>
        <v>1</v>
      </c>
      <c r="H4546" s="33">
        <f t="shared" si="732"/>
        <v>2015</v>
      </c>
      <c r="I4546" s="34">
        <v>2.9</v>
      </c>
      <c r="K4546" s="32">
        <v>37928</v>
      </c>
      <c r="L4546" s="33">
        <f t="shared" si="733"/>
        <v>11</v>
      </c>
      <c r="M4546" s="33">
        <f t="shared" si="734"/>
        <v>2003</v>
      </c>
      <c r="N4546" s="34">
        <v>28.81</v>
      </c>
      <c r="P4546" s="32">
        <v>38393</v>
      </c>
      <c r="Q4546" s="33">
        <f t="shared" si="735"/>
        <v>2</v>
      </c>
      <c r="R4546" s="33">
        <f t="shared" si="736"/>
        <v>2005</v>
      </c>
      <c r="S4546" s="34">
        <v>44.04</v>
      </c>
    </row>
    <row r="4547" spans="1:19">
      <c r="A4547" s="32">
        <v>40359</v>
      </c>
      <c r="B4547" s="33">
        <f t="shared" si="729"/>
        <v>6</v>
      </c>
      <c r="C4547" s="33">
        <f t="shared" si="730"/>
        <v>2010</v>
      </c>
      <c r="D4547" s="34">
        <v>0.99</v>
      </c>
      <c r="F4547" s="32">
        <v>42017</v>
      </c>
      <c r="G4547" s="33">
        <f t="shared" si="731"/>
        <v>1</v>
      </c>
      <c r="H4547" s="33">
        <f t="shared" si="732"/>
        <v>2015</v>
      </c>
      <c r="I4547" s="34">
        <v>2.92</v>
      </c>
      <c r="K4547" s="32">
        <v>37929</v>
      </c>
      <c r="L4547" s="33">
        <f t="shared" si="733"/>
        <v>11</v>
      </c>
      <c r="M4547" s="33">
        <f t="shared" si="734"/>
        <v>2003</v>
      </c>
      <c r="N4547" s="34">
        <v>28.86</v>
      </c>
      <c r="P4547" s="32">
        <v>38394</v>
      </c>
      <c r="Q4547" s="33">
        <f t="shared" si="735"/>
        <v>2</v>
      </c>
      <c r="R4547" s="33">
        <f t="shared" si="736"/>
        <v>2005</v>
      </c>
      <c r="S4547" s="34">
        <v>44.41</v>
      </c>
    </row>
    <row r="4548" spans="1:19">
      <c r="A4548" s="32">
        <v>40360</v>
      </c>
      <c r="B4548" s="33">
        <f t="shared" si="729"/>
        <v>7</v>
      </c>
      <c r="C4548" s="33">
        <f t="shared" si="730"/>
        <v>2010</v>
      </c>
      <c r="D4548" s="34">
        <v>0.97299999999999998</v>
      </c>
      <c r="F4548" s="32">
        <v>42018</v>
      </c>
      <c r="G4548" s="33">
        <f t="shared" si="731"/>
        <v>1</v>
      </c>
      <c r="H4548" s="33">
        <f t="shared" si="732"/>
        <v>2015</v>
      </c>
      <c r="I4548" s="34">
        <v>3.15</v>
      </c>
      <c r="K4548" s="32">
        <v>37930</v>
      </c>
      <c r="L4548" s="33">
        <f t="shared" si="733"/>
        <v>11</v>
      </c>
      <c r="M4548" s="33">
        <f t="shared" si="734"/>
        <v>2003</v>
      </c>
      <c r="N4548" s="34">
        <v>30.29</v>
      </c>
      <c r="P4548" s="32">
        <v>38397</v>
      </c>
      <c r="Q4548" s="33">
        <f t="shared" si="735"/>
        <v>2</v>
      </c>
      <c r="R4548" s="33">
        <f t="shared" si="736"/>
        <v>2005</v>
      </c>
      <c r="S4548" s="34">
        <v>44.51</v>
      </c>
    </row>
    <row r="4549" spans="1:19">
      <c r="A4549" s="32">
        <v>40361</v>
      </c>
      <c r="B4549" s="33">
        <f t="shared" si="729"/>
        <v>7</v>
      </c>
      <c r="C4549" s="33">
        <f t="shared" si="730"/>
        <v>2010</v>
      </c>
      <c r="D4549" s="34">
        <v>0.97</v>
      </c>
      <c r="F4549" s="32">
        <v>42019</v>
      </c>
      <c r="G4549" s="33">
        <f t="shared" si="731"/>
        <v>1</v>
      </c>
      <c r="H4549" s="33">
        <f t="shared" si="732"/>
        <v>2015</v>
      </c>
      <c r="I4549" s="34">
        <v>3.32</v>
      </c>
      <c r="K4549" s="32">
        <v>37931</v>
      </c>
      <c r="L4549" s="33">
        <f t="shared" si="733"/>
        <v>11</v>
      </c>
      <c r="M4549" s="33">
        <f t="shared" si="734"/>
        <v>2003</v>
      </c>
      <c r="N4549" s="34">
        <v>30.25</v>
      </c>
      <c r="P4549" s="32">
        <v>38398</v>
      </c>
      <c r="Q4549" s="33">
        <f t="shared" si="735"/>
        <v>2</v>
      </c>
      <c r="R4549" s="33">
        <f t="shared" si="736"/>
        <v>2005</v>
      </c>
      <c r="S4549" s="34">
        <v>44.91</v>
      </c>
    </row>
    <row r="4550" spans="1:19">
      <c r="A4550" s="32">
        <v>40365</v>
      </c>
      <c r="B4550" s="33">
        <f t="shared" si="729"/>
        <v>7</v>
      </c>
      <c r="C4550" s="33">
        <f t="shared" si="730"/>
        <v>2010</v>
      </c>
      <c r="D4550" s="34">
        <v>0.96799999999999997</v>
      </c>
      <c r="F4550" s="32">
        <v>42020</v>
      </c>
      <c r="G4550" s="33">
        <f t="shared" si="731"/>
        <v>1</v>
      </c>
      <c r="H4550" s="33">
        <f t="shared" si="732"/>
        <v>2015</v>
      </c>
      <c r="I4550" s="34">
        <v>3.11</v>
      </c>
      <c r="K4550" s="32">
        <v>37932</v>
      </c>
      <c r="L4550" s="33">
        <f t="shared" si="733"/>
        <v>11</v>
      </c>
      <c r="M4550" s="33">
        <f t="shared" si="734"/>
        <v>2003</v>
      </c>
      <c r="N4550" s="34">
        <v>30.73</v>
      </c>
      <c r="P4550" s="32">
        <v>38399</v>
      </c>
      <c r="Q4550" s="33">
        <f t="shared" si="735"/>
        <v>2</v>
      </c>
      <c r="R4550" s="33">
        <f t="shared" si="736"/>
        <v>2005</v>
      </c>
      <c r="S4550" s="34">
        <v>45.42</v>
      </c>
    </row>
    <row r="4551" spans="1:19">
      <c r="A4551" s="32">
        <v>40366</v>
      </c>
      <c r="B4551" s="33">
        <f t="shared" si="729"/>
        <v>7</v>
      </c>
      <c r="C4551" s="33">
        <f t="shared" si="730"/>
        <v>2010</v>
      </c>
      <c r="D4551" s="34">
        <v>0.98</v>
      </c>
      <c r="F4551" s="32">
        <v>42024</v>
      </c>
      <c r="G4551" s="33">
        <f t="shared" si="731"/>
        <v>1</v>
      </c>
      <c r="H4551" s="33">
        <f t="shared" si="732"/>
        <v>2015</v>
      </c>
      <c r="I4551" s="34">
        <v>2.94</v>
      </c>
      <c r="K4551" s="32">
        <v>37935</v>
      </c>
      <c r="L4551" s="33">
        <f t="shared" si="733"/>
        <v>11</v>
      </c>
      <c r="M4551" s="33">
        <f t="shared" si="734"/>
        <v>2003</v>
      </c>
      <c r="N4551" s="34">
        <v>31.01</v>
      </c>
      <c r="P4551" s="32">
        <v>38400</v>
      </c>
      <c r="Q4551" s="33">
        <f t="shared" si="735"/>
        <v>2</v>
      </c>
      <c r="R4551" s="33">
        <f t="shared" si="736"/>
        <v>2005</v>
      </c>
      <c r="S4551" s="34">
        <v>45.42</v>
      </c>
    </row>
    <row r="4552" spans="1:19">
      <c r="A4552" s="32">
        <v>40367</v>
      </c>
      <c r="B4552" s="33">
        <f t="shared" si="729"/>
        <v>7</v>
      </c>
      <c r="C4552" s="33">
        <f t="shared" si="730"/>
        <v>2010</v>
      </c>
      <c r="D4552" s="34">
        <v>0.98199999999999998</v>
      </c>
      <c r="F4552" s="32">
        <v>42025</v>
      </c>
      <c r="G4552" s="33">
        <f t="shared" si="731"/>
        <v>1</v>
      </c>
      <c r="H4552" s="33">
        <f t="shared" si="732"/>
        <v>2015</v>
      </c>
      <c r="I4552" s="34">
        <v>2.94</v>
      </c>
      <c r="K4552" s="32">
        <v>37936</v>
      </c>
      <c r="L4552" s="33">
        <f t="shared" si="733"/>
        <v>11</v>
      </c>
      <c r="M4552" s="33">
        <f t="shared" si="734"/>
        <v>2003</v>
      </c>
      <c r="N4552" s="34">
        <v>31.21</v>
      </c>
      <c r="P4552" s="32">
        <v>38401</v>
      </c>
      <c r="Q4552" s="33">
        <f t="shared" si="735"/>
        <v>2</v>
      </c>
      <c r="R4552" s="33">
        <f t="shared" si="736"/>
        <v>2005</v>
      </c>
      <c r="S4552" s="34">
        <v>45.86</v>
      </c>
    </row>
    <row r="4553" spans="1:19">
      <c r="A4553" s="32">
        <v>40368</v>
      </c>
      <c r="B4553" s="33">
        <f t="shared" si="729"/>
        <v>7</v>
      </c>
      <c r="C4553" s="33">
        <f t="shared" si="730"/>
        <v>2010</v>
      </c>
      <c r="D4553" s="34">
        <v>0.97499999999999998</v>
      </c>
      <c r="F4553" s="32">
        <v>42026</v>
      </c>
      <c r="G4553" s="33">
        <f t="shared" si="731"/>
        <v>1</v>
      </c>
      <c r="H4553" s="33">
        <f t="shared" si="732"/>
        <v>2015</v>
      </c>
      <c r="I4553" s="34">
        <v>2.95</v>
      </c>
      <c r="K4553" s="32">
        <v>37937</v>
      </c>
      <c r="L4553" s="33">
        <f t="shared" si="733"/>
        <v>11</v>
      </c>
      <c r="M4553" s="33">
        <f t="shared" si="734"/>
        <v>2003</v>
      </c>
      <c r="N4553" s="34">
        <v>31.37</v>
      </c>
      <c r="P4553" s="32">
        <v>38404</v>
      </c>
      <c r="Q4553" s="33">
        <f t="shared" si="735"/>
        <v>2</v>
      </c>
      <c r="R4553" s="33">
        <f t="shared" si="736"/>
        <v>2005</v>
      </c>
      <c r="S4553" s="34">
        <v>46.09</v>
      </c>
    </row>
    <row r="4554" spans="1:19">
      <c r="A4554" s="32">
        <v>40371</v>
      </c>
      <c r="B4554" s="33">
        <f t="shared" si="729"/>
        <v>7</v>
      </c>
      <c r="C4554" s="33">
        <f t="shared" si="730"/>
        <v>2010</v>
      </c>
      <c r="D4554" s="34">
        <v>0.97299999999999998</v>
      </c>
      <c r="F4554" s="32">
        <v>42027</v>
      </c>
      <c r="G4554" s="33">
        <f t="shared" si="731"/>
        <v>1</v>
      </c>
      <c r="H4554" s="33">
        <f t="shared" si="732"/>
        <v>2015</v>
      </c>
      <c r="I4554" s="34">
        <v>2.96</v>
      </c>
      <c r="K4554" s="32">
        <v>37938</v>
      </c>
      <c r="L4554" s="33">
        <f t="shared" si="733"/>
        <v>11</v>
      </c>
      <c r="M4554" s="33">
        <f t="shared" si="734"/>
        <v>2003</v>
      </c>
      <c r="N4554" s="34">
        <v>31.89</v>
      </c>
      <c r="P4554" s="32">
        <v>38405</v>
      </c>
      <c r="Q4554" s="33">
        <f t="shared" si="735"/>
        <v>2</v>
      </c>
      <c r="R4554" s="33">
        <f t="shared" si="736"/>
        <v>2005</v>
      </c>
      <c r="S4554" s="34">
        <v>47.6</v>
      </c>
    </row>
    <row r="4555" spans="1:19">
      <c r="A4555" s="32">
        <v>40372</v>
      </c>
      <c r="B4555" s="33">
        <f t="shared" si="729"/>
        <v>7</v>
      </c>
      <c r="C4555" s="33">
        <f t="shared" si="730"/>
        <v>2010</v>
      </c>
      <c r="D4555" s="34">
        <v>0.97799999999999998</v>
      </c>
      <c r="F4555" s="32">
        <v>42030</v>
      </c>
      <c r="G4555" s="33">
        <f t="shared" si="731"/>
        <v>1</v>
      </c>
      <c r="H4555" s="33">
        <f t="shared" si="732"/>
        <v>2015</v>
      </c>
      <c r="I4555" s="34">
        <v>2.92</v>
      </c>
      <c r="K4555" s="32">
        <v>37939</v>
      </c>
      <c r="L4555" s="33">
        <f t="shared" si="733"/>
        <v>11</v>
      </c>
      <c r="M4555" s="33">
        <f t="shared" si="734"/>
        <v>2003</v>
      </c>
      <c r="N4555" s="34">
        <v>32.31</v>
      </c>
      <c r="P4555" s="32">
        <v>38406</v>
      </c>
      <c r="Q4555" s="33">
        <f t="shared" si="735"/>
        <v>2</v>
      </c>
      <c r="R4555" s="33">
        <f t="shared" si="736"/>
        <v>2005</v>
      </c>
      <c r="S4555" s="34">
        <v>48.16</v>
      </c>
    </row>
    <row r="4556" spans="1:19">
      <c r="A4556" s="32">
        <v>40373</v>
      </c>
      <c r="B4556" s="33">
        <f t="shared" si="729"/>
        <v>7</v>
      </c>
      <c r="C4556" s="33">
        <f t="shared" si="730"/>
        <v>2010</v>
      </c>
      <c r="D4556" s="34">
        <v>1.0049999999999999</v>
      </c>
      <c r="F4556" s="32">
        <v>42031</v>
      </c>
      <c r="G4556" s="33">
        <f t="shared" si="731"/>
        <v>1</v>
      </c>
      <c r="H4556" s="33">
        <f t="shared" si="732"/>
        <v>2015</v>
      </c>
      <c r="I4556" s="34">
        <v>2.96</v>
      </c>
      <c r="K4556" s="32">
        <v>37942</v>
      </c>
      <c r="L4556" s="33">
        <f t="shared" si="733"/>
        <v>11</v>
      </c>
      <c r="M4556" s="33">
        <f t="shared" si="734"/>
        <v>2003</v>
      </c>
      <c r="N4556" s="34">
        <v>31.75</v>
      </c>
      <c r="P4556" s="32">
        <v>38407</v>
      </c>
      <c r="Q4556" s="33">
        <f t="shared" si="735"/>
        <v>2</v>
      </c>
      <c r="R4556" s="33">
        <f t="shared" si="736"/>
        <v>2005</v>
      </c>
      <c r="S4556" s="34">
        <v>49.24</v>
      </c>
    </row>
    <row r="4557" spans="1:19">
      <c r="A4557" s="32">
        <v>40374</v>
      </c>
      <c r="B4557" s="33">
        <f t="shared" si="729"/>
        <v>7</v>
      </c>
      <c r="C4557" s="33">
        <f t="shared" si="730"/>
        <v>2010</v>
      </c>
      <c r="D4557" s="34">
        <v>0.999</v>
      </c>
      <c r="F4557" s="32">
        <v>42032</v>
      </c>
      <c r="G4557" s="33">
        <f t="shared" si="731"/>
        <v>1</v>
      </c>
      <c r="H4557" s="33">
        <f t="shared" si="732"/>
        <v>2015</v>
      </c>
      <c r="I4557" s="34">
        <v>2.89</v>
      </c>
      <c r="K4557" s="32">
        <v>37943</v>
      </c>
      <c r="L4557" s="33">
        <f t="shared" si="733"/>
        <v>11</v>
      </c>
      <c r="M4557" s="33">
        <f t="shared" si="734"/>
        <v>2003</v>
      </c>
      <c r="N4557" s="34">
        <v>33.159999999999997</v>
      </c>
      <c r="P4557" s="32">
        <v>38408</v>
      </c>
      <c r="Q4557" s="33">
        <f t="shared" si="735"/>
        <v>2</v>
      </c>
      <c r="R4557" s="33">
        <f t="shared" si="736"/>
        <v>2005</v>
      </c>
      <c r="S4557" s="34">
        <v>50.05</v>
      </c>
    </row>
    <row r="4558" spans="1:19">
      <c r="A4558" s="32">
        <v>40375</v>
      </c>
      <c r="B4558" s="33">
        <f t="shared" si="729"/>
        <v>7</v>
      </c>
      <c r="C4558" s="33">
        <f t="shared" si="730"/>
        <v>2010</v>
      </c>
      <c r="D4558" s="34">
        <v>0.99</v>
      </c>
      <c r="F4558" s="32">
        <v>42033</v>
      </c>
      <c r="G4558" s="33">
        <f t="shared" si="731"/>
        <v>1</v>
      </c>
      <c r="H4558" s="33">
        <f t="shared" si="732"/>
        <v>2015</v>
      </c>
      <c r="I4558" s="34">
        <v>2.88</v>
      </c>
      <c r="K4558" s="32">
        <v>37944</v>
      </c>
      <c r="L4558" s="33">
        <f t="shared" si="733"/>
        <v>11</v>
      </c>
      <c r="M4558" s="33">
        <f t="shared" si="734"/>
        <v>2003</v>
      </c>
      <c r="N4558" s="34">
        <v>32.840000000000003</v>
      </c>
      <c r="P4558" s="32">
        <v>38411</v>
      </c>
      <c r="Q4558" s="33">
        <f t="shared" si="735"/>
        <v>2</v>
      </c>
      <c r="R4558" s="33">
        <f t="shared" si="736"/>
        <v>2005</v>
      </c>
      <c r="S4558" s="34">
        <v>50.13</v>
      </c>
    </row>
    <row r="4559" spans="1:19">
      <c r="A4559" s="32">
        <v>40378</v>
      </c>
      <c r="B4559" s="33">
        <f t="shared" si="729"/>
        <v>7</v>
      </c>
      <c r="C4559" s="33">
        <f t="shared" si="730"/>
        <v>2010</v>
      </c>
      <c r="D4559" s="34">
        <v>0.99399999999999999</v>
      </c>
      <c r="F4559" s="32">
        <v>42034</v>
      </c>
      <c r="G4559" s="33">
        <f t="shared" si="731"/>
        <v>1</v>
      </c>
      <c r="H4559" s="33">
        <f t="shared" si="732"/>
        <v>2015</v>
      </c>
      <c r="I4559" s="34">
        <v>2.88</v>
      </c>
      <c r="K4559" s="32">
        <v>37945</v>
      </c>
      <c r="L4559" s="33">
        <f t="shared" si="733"/>
        <v>11</v>
      </c>
      <c r="M4559" s="33">
        <f t="shared" si="734"/>
        <v>2003</v>
      </c>
      <c r="N4559" s="34">
        <v>32.869999999999997</v>
      </c>
      <c r="P4559" s="32">
        <v>38412</v>
      </c>
      <c r="Q4559" s="33">
        <f t="shared" si="735"/>
        <v>3</v>
      </c>
      <c r="R4559" s="33">
        <f t="shared" si="736"/>
        <v>2005</v>
      </c>
      <c r="S4559" s="34">
        <v>50.47</v>
      </c>
    </row>
    <row r="4560" spans="1:19">
      <c r="A4560" s="32">
        <v>40379</v>
      </c>
      <c r="B4560" s="33">
        <f t="shared" si="729"/>
        <v>7</v>
      </c>
      <c r="C4560" s="33">
        <f t="shared" si="730"/>
        <v>2010</v>
      </c>
      <c r="D4560" s="34">
        <v>0.996</v>
      </c>
      <c r="F4560" s="32">
        <v>42037</v>
      </c>
      <c r="G4560" s="33">
        <f t="shared" si="731"/>
        <v>2</v>
      </c>
      <c r="H4560" s="33">
        <f t="shared" si="732"/>
        <v>2015</v>
      </c>
      <c r="I4560" s="34">
        <v>2.88</v>
      </c>
      <c r="K4560" s="32">
        <v>37946</v>
      </c>
      <c r="L4560" s="33">
        <f t="shared" si="733"/>
        <v>11</v>
      </c>
      <c r="M4560" s="33">
        <f t="shared" si="734"/>
        <v>2003</v>
      </c>
      <c r="N4560" s="34">
        <v>32.26</v>
      </c>
      <c r="P4560" s="32">
        <v>38413</v>
      </c>
      <c r="Q4560" s="33">
        <f t="shared" si="735"/>
        <v>3</v>
      </c>
      <c r="R4560" s="33">
        <f t="shared" si="736"/>
        <v>2005</v>
      </c>
      <c r="S4560" s="34">
        <v>51.05</v>
      </c>
    </row>
    <row r="4561" spans="1:19">
      <c r="A4561" s="32">
        <v>40380</v>
      </c>
      <c r="B4561" s="33">
        <f t="shared" si="729"/>
        <v>7</v>
      </c>
      <c r="C4561" s="33">
        <f t="shared" si="730"/>
        <v>2010</v>
      </c>
      <c r="D4561" s="34">
        <v>0.99399999999999999</v>
      </c>
      <c r="F4561" s="32">
        <v>42038</v>
      </c>
      <c r="G4561" s="33">
        <f t="shared" si="731"/>
        <v>2</v>
      </c>
      <c r="H4561" s="33">
        <f t="shared" si="732"/>
        <v>2015</v>
      </c>
      <c r="I4561" s="34">
        <v>2.67</v>
      </c>
      <c r="K4561" s="32">
        <v>37949</v>
      </c>
      <c r="L4561" s="33">
        <f t="shared" si="733"/>
        <v>11</v>
      </c>
      <c r="M4561" s="33">
        <f t="shared" si="734"/>
        <v>2003</v>
      </c>
      <c r="N4561" s="34">
        <v>29.99</v>
      </c>
      <c r="P4561" s="32">
        <v>38414</v>
      </c>
      <c r="Q4561" s="33">
        <f t="shared" si="735"/>
        <v>3</v>
      </c>
      <c r="R4561" s="33">
        <f t="shared" si="736"/>
        <v>2005</v>
      </c>
      <c r="S4561" s="34">
        <v>52.89</v>
      </c>
    </row>
    <row r="4562" spans="1:19">
      <c r="A4562" s="32">
        <v>40381</v>
      </c>
      <c r="B4562" s="33">
        <f t="shared" si="729"/>
        <v>7</v>
      </c>
      <c r="C4562" s="33">
        <f t="shared" si="730"/>
        <v>2010</v>
      </c>
      <c r="D4562" s="34">
        <v>1.028</v>
      </c>
      <c r="F4562" s="32">
        <v>42039</v>
      </c>
      <c r="G4562" s="33">
        <f t="shared" si="731"/>
        <v>2</v>
      </c>
      <c r="H4562" s="33">
        <f t="shared" si="732"/>
        <v>2015</v>
      </c>
      <c r="I4562" s="34">
        <v>2.73</v>
      </c>
      <c r="K4562" s="32">
        <v>37950</v>
      </c>
      <c r="L4562" s="33">
        <f t="shared" si="733"/>
        <v>11</v>
      </c>
      <c r="M4562" s="33">
        <f t="shared" si="734"/>
        <v>2003</v>
      </c>
      <c r="N4562" s="34">
        <v>30.02</v>
      </c>
      <c r="P4562" s="32">
        <v>38415</v>
      </c>
      <c r="Q4562" s="33">
        <f t="shared" si="735"/>
        <v>3</v>
      </c>
      <c r="R4562" s="33">
        <f t="shared" si="736"/>
        <v>2005</v>
      </c>
      <c r="S4562" s="34">
        <v>52.1</v>
      </c>
    </row>
    <row r="4563" spans="1:19">
      <c r="A4563" s="32">
        <v>40382</v>
      </c>
      <c r="B4563" s="33">
        <f t="shared" si="729"/>
        <v>7</v>
      </c>
      <c r="C4563" s="33">
        <f t="shared" si="730"/>
        <v>2010</v>
      </c>
      <c r="D4563" s="34">
        <v>1.0449999999999999</v>
      </c>
      <c r="F4563" s="32">
        <v>42040</v>
      </c>
      <c r="G4563" s="33">
        <f t="shared" si="731"/>
        <v>2</v>
      </c>
      <c r="H4563" s="33">
        <f t="shared" si="732"/>
        <v>2015</v>
      </c>
      <c r="I4563" s="34">
        <v>2.66</v>
      </c>
      <c r="K4563" s="32">
        <v>37951</v>
      </c>
      <c r="L4563" s="33">
        <f t="shared" si="733"/>
        <v>11</v>
      </c>
      <c r="M4563" s="33">
        <f t="shared" si="734"/>
        <v>2003</v>
      </c>
      <c r="N4563" s="34">
        <v>30.33</v>
      </c>
      <c r="P4563" s="32">
        <v>38418</v>
      </c>
      <c r="Q4563" s="33">
        <f t="shared" si="735"/>
        <v>3</v>
      </c>
      <c r="R4563" s="33">
        <f t="shared" si="736"/>
        <v>2005</v>
      </c>
      <c r="S4563" s="34">
        <v>51.87</v>
      </c>
    </row>
    <row r="4564" spans="1:19">
      <c r="A4564" s="32">
        <v>40385</v>
      </c>
      <c r="B4564" s="33">
        <f t="shared" si="729"/>
        <v>7</v>
      </c>
      <c r="C4564" s="33">
        <f t="shared" si="730"/>
        <v>2010</v>
      </c>
      <c r="D4564" s="34">
        <v>1.077</v>
      </c>
      <c r="F4564" s="32">
        <v>42041</v>
      </c>
      <c r="G4564" s="33">
        <f t="shared" si="731"/>
        <v>2</v>
      </c>
      <c r="H4564" s="33">
        <f t="shared" si="732"/>
        <v>2015</v>
      </c>
      <c r="I4564" s="34">
        <v>2.66</v>
      </c>
      <c r="K4564" s="32">
        <v>37956</v>
      </c>
      <c r="L4564" s="33">
        <f t="shared" si="733"/>
        <v>12</v>
      </c>
      <c r="M4564" s="33">
        <f t="shared" si="734"/>
        <v>2003</v>
      </c>
      <c r="N4564" s="34">
        <v>29.89</v>
      </c>
      <c r="P4564" s="32">
        <v>38419</v>
      </c>
      <c r="Q4564" s="33">
        <f t="shared" si="735"/>
        <v>3</v>
      </c>
      <c r="R4564" s="33">
        <f t="shared" si="736"/>
        <v>2005</v>
      </c>
      <c r="S4564" s="34">
        <v>53.29</v>
      </c>
    </row>
    <row r="4565" spans="1:19">
      <c r="A4565" s="32">
        <v>40386</v>
      </c>
      <c r="B4565" s="33">
        <f t="shared" si="729"/>
        <v>7</v>
      </c>
      <c r="C4565" s="33">
        <f t="shared" si="730"/>
        <v>2010</v>
      </c>
      <c r="D4565" s="34">
        <v>1.0580000000000001</v>
      </c>
      <c r="F4565" s="32">
        <v>42044</v>
      </c>
      <c r="G4565" s="33">
        <f t="shared" si="731"/>
        <v>2</v>
      </c>
      <c r="H4565" s="33">
        <f t="shared" si="732"/>
        <v>2015</v>
      </c>
      <c r="I4565" s="34">
        <v>2.62</v>
      </c>
      <c r="K4565" s="32">
        <v>37957</v>
      </c>
      <c r="L4565" s="33">
        <f t="shared" si="733"/>
        <v>12</v>
      </c>
      <c r="M4565" s="33">
        <f t="shared" si="734"/>
        <v>2003</v>
      </c>
      <c r="N4565" s="34">
        <v>30.74</v>
      </c>
      <c r="P4565" s="32">
        <v>38420</v>
      </c>
      <c r="Q4565" s="33">
        <f t="shared" si="735"/>
        <v>3</v>
      </c>
      <c r="R4565" s="33">
        <f t="shared" si="736"/>
        <v>2005</v>
      </c>
      <c r="S4565" s="34">
        <v>54.11</v>
      </c>
    </row>
    <row r="4566" spans="1:19">
      <c r="A4566" s="32">
        <v>40387</v>
      </c>
      <c r="B4566" s="33">
        <f t="shared" si="729"/>
        <v>7</v>
      </c>
      <c r="C4566" s="33">
        <f t="shared" si="730"/>
        <v>2010</v>
      </c>
      <c r="D4566" s="34">
        <v>1.069</v>
      </c>
      <c r="F4566" s="32">
        <v>42045</v>
      </c>
      <c r="G4566" s="33">
        <f t="shared" si="731"/>
        <v>2</v>
      </c>
      <c r="H4566" s="33">
        <f t="shared" si="732"/>
        <v>2015</v>
      </c>
      <c r="I4566" s="34">
        <v>2.67</v>
      </c>
      <c r="K4566" s="32">
        <v>37958</v>
      </c>
      <c r="L4566" s="33">
        <f t="shared" si="733"/>
        <v>12</v>
      </c>
      <c r="M4566" s="33">
        <f t="shared" si="734"/>
        <v>2003</v>
      </c>
      <c r="N4566" s="34">
        <v>30.61</v>
      </c>
      <c r="P4566" s="32">
        <v>38421</v>
      </c>
      <c r="Q4566" s="33">
        <f t="shared" si="735"/>
        <v>3</v>
      </c>
      <c r="R4566" s="33">
        <f t="shared" si="736"/>
        <v>2005</v>
      </c>
      <c r="S4566" s="34">
        <v>53.04</v>
      </c>
    </row>
    <row r="4567" spans="1:19">
      <c r="A4567" s="32">
        <v>40388</v>
      </c>
      <c r="B4567" s="33">
        <f t="shared" si="729"/>
        <v>7</v>
      </c>
      <c r="C4567" s="33">
        <f t="shared" si="730"/>
        <v>2010</v>
      </c>
      <c r="D4567" s="34">
        <v>1.069</v>
      </c>
      <c r="F4567" s="32">
        <v>42046</v>
      </c>
      <c r="G4567" s="33">
        <f t="shared" si="731"/>
        <v>2</v>
      </c>
      <c r="H4567" s="33">
        <f t="shared" si="732"/>
        <v>2015</v>
      </c>
      <c r="I4567" s="34">
        <v>2.86</v>
      </c>
      <c r="K4567" s="32">
        <v>37959</v>
      </c>
      <c r="L4567" s="33">
        <f t="shared" si="733"/>
        <v>12</v>
      </c>
      <c r="M4567" s="33">
        <f t="shared" si="734"/>
        <v>2003</v>
      </c>
      <c r="N4567" s="34">
        <v>31.24</v>
      </c>
      <c r="P4567" s="32">
        <v>38422</v>
      </c>
      <c r="Q4567" s="33">
        <f t="shared" si="735"/>
        <v>3</v>
      </c>
      <c r="R4567" s="33">
        <f t="shared" si="736"/>
        <v>2005</v>
      </c>
      <c r="S4567" s="34">
        <v>53.15</v>
      </c>
    </row>
    <row r="4568" spans="1:19">
      <c r="A4568" s="32">
        <v>40389</v>
      </c>
      <c r="B4568" s="33">
        <f t="shared" si="729"/>
        <v>7</v>
      </c>
      <c r="C4568" s="33">
        <f t="shared" si="730"/>
        <v>2010</v>
      </c>
      <c r="D4568" s="34">
        <v>1.083</v>
      </c>
      <c r="F4568" s="32">
        <v>42047</v>
      </c>
      <c r="G4568" s="33">
        <f t="shared" si="731"/>
        <v>2</v>
      </c>
      <c r="H4568" s="33">
        <f t="shared" si="732"/>
        <v>2015</v>
      </c>
      <c r="I4568" s="34">
        <v>2.86</v>
      </c>
      <c r="K4568" s="32">
        <v>37960</v>
      </c>
      <c r="L4568" s="33">
        <f t="shared" si="733"/>
        <v>12</v>
      </c>
      <c r="M4568" s="33">
        <f t="shared" si="734"/>
        <v>2003</v>
      </c>
      <c r="N4568" s="34">
        <v>30.68</v>
      </c>
      <c r="P4568" s="32">
        <v>38425</v>
      </c>
      <c r="Q4568" s="33">
        <f t="shared" si="735"/>
        <v>3</v>
      </c>
      <c r="R4568" s="33">
        <f t="shared" si="736"/>
        <v>2005</v>
      </c>
      <c r="S4568" s="34">
        <v>53.68</v>
      </c>
    </row>
    <row r="4569" spans="1:19">
      <c r="A4569" s="32">
        <v>40392</v>
      </c>
      <c r="B4569" s="33">
        <f t="shared" si="729"/>
        <v>8</v>
      </c>
      <c r="C4569" s="33">
        <f t="shared" si="730"/>
        <v>2010</v>
      </c>
      <c r="D4569" s="34">
        <v>1.109</v>
      </c>
      <c r="F4569" s="32">
        <v>42048</v>
      </c>
      <c r="G4569" s="33">
        <f t="shared" si="731"/>
        <v>2</v>
      </c>
      <c r="H4569" s="33">
        <f t="shared" si="732"/>
        <v>2015</v>
      </c>
      <c r="I4569" s="34">
        <v>2.75</v>
      </c>
      <c r="K4569" s="32">
        <v>37963</v>
      </c>
      <c r="L4569" s="33">
        <f t="shared" si="733"/>
        <v>12</v>
      </c>
      <c r="M4569" s="33">
        <f t="shared" si="734"/>
        <v>2003</v>
      </c>
      <c r="N4569" s="34">
        <v>32.08</v>
      </c>
      <c r="P4569" s="32">
        <v>38426</v>
      </c>
      <c r="Q4569" s="33">
        <f t="shared" si="735"/>
        <v>3</v>
      </c>
      <c r="R4569" s="33">
        <f t="shared" si="736"/>
        <v>2005</v>
      </c>
      <c r="S4569" s="34">
        <v>53.97</v>
      </c>
    </row>
    <row r="4570" spans="1:19">
      <c r="A4570" s="32">
        <v>40393</v>
      </c>
      <c r="B4570" s="33">
        <f t="shared" si="729"/>
        <v>8</v>
      </c>
      <c r="C4570" s="33">
        <f t="shared" si="730"/>
        <v>2010</v>
      </c>
      <c r="D4570" s="34">
        <v>1.1100000000000001</v>
      </c>
      <c r="F4570" s="32">
        <v>42052</v>
      </c>
      <c r="G4570" s="33">
        <f t="shared" si="731"/>
        <v>2</v>
      </c>
      <c r="H4570" s="33">
        <f t="shared" si="732"/>
        <v>2015</v>
      </c>
      <c r="I4570" s="34">
        <v>2.75</v>
      </c>
      <c r="K4570" s="32">
        <v>37964</v>
      </c>
      <c r="L4570" s="33">
        <f t="shared" si="733"/>
        <v>12</v>
      </c>
      <c r="M4570" s="33">
        <f t="shared" si="734"/>
        <v>2003</v>
      </c>
      <c r="N4570" s="34">
        <v>31.72</v>
      </c>
      <c r="P4570" s="32">
        <v>38427</v>
      </c>
      <c r="Q4570" s="33">
        <f t="shared" si="735"/>
        <v>3</v>
      </c>
      <c r="R4570" s="33">
        <f t="shared" si="736"/>
        <v>2005</v>
      </c>
      <c r="S4570" s="34">
        <v>54.61</v>
      </c>
    </row>
    <row r="4571" spans="1:19">
      <c r="A4571" s="32">
        <v>40394</v>
      </c>
      <c r="B4571" s="33">
        <f t="shared" si="729"/>
        <v>8</v>
      </c>
      <c r="C4571" s="33">
        <f t="shared" si="730"/>
        <v>2010</v>
      </c>
      <c r="D4571" s="34">
        <v>1.1040000000000001</v>
      </c>
      <c r="F4571" s="32">
        <v>42053</v>
      </c>
      <c r="G4571" s="33">
        <f t="shared" si="731"/>
        <v>2</v>
      </c>
      <c r="H4571" s="33">
        <f t="shared" si="732"/>
        <v>2015</v>
      </c>
      <c r="I4571" s="34">
        <v>2.92</v>
      </c>
      <c r="K4571" s="32">
        <v>37965</v>
      </c>
      <c r="L4571" s="33">
        <f t="shared" si="733"/>
        <v>12</v>
      </c>
      <c r="M4571" s="33">
        <f t="shared" si="734"/>
        <v>2003</v>
      </c>
      <c r="N4571" s="34">
        <v>31.92</v>
      </c>
      <c r="P4571" s="32">
        <v>38428</v>
      </c>
      <c r="Q4571" s="33">
        <f t="shared" si="735"/>
        <v>3</v>
      </c>
      <c r="R4571" s="33">
        <f t="shared" si="736"/>
        <v>2005</v>
      </c>
      <c r="S4571" s="34">
        <v>56.03</v>
      </c>
    </row>
    <row r="4572" spans="1:19">
      <c r="A4572" s="32">
        <v>40395</v>
      </c>
      <c r="B4572" s="33">
        <f t="shared" si="729"/>
        <v>8</v>
      </c>
      <c r="C4572" s="33">
        <f t="shared" si="730"/>
        <v>2010</v>
      </c>
      <c r="D4572" s="34">
        <v>1.1080000000000001</v>
      </c>
      <c r="F4572" s="32">
        <v>42054</v>
      </c>
      <c r="G4572" s="33">
        <f t="shared" si="731"/>
        <v>2</v>
      </c>
      <c r="H4572" s="33">
        <f t="shared" si="732"/>
        <v>2015</v>
      </c>
      <c r="I4572" s="34">
        <v>2.92</v>
      </c>
      <c r="K4572" s="32">
        <v>37966</v>
      </c>
      <c r="L4572" s="33">
        <f t="shared" si="733"/>
        <v>12</v>
      </c>
      <c r="M4572" s="33">
        <f t="shared" si="734"/>
        <v>2003</v>
      </c>
      <c r="N4572" s="34">
        <v>32.01</v>
      </c>
      <c r="P4572" s="32">
        <v>38429</v>
      </c>
      <c r="Q4572" s="33">
        <f t="shared" si="735"/>
        <v>3</v>
      </c>
      <c r="R4572" s="33">
        <f t="shared" si="736"/>
        <v>2005</v>
      </c>
      <c r="S4572" s="34">
        <v>55.97</v>
      </c>
    </row>
    <row r="4573" spans="1:19">
      <c r="A4573" s="32">
        <v>40396</v>
      </c>
      <c r="B4573" s="33">
        <f t="shared" si="729"/>
        <v>8</v>
      </c>
      <c r="C4573" s="33">
        <f t="shared" si="730"/>
        <v>2010</v>
      </c>
      <c r="D4573" s="34">
        <v>1.111</v>
      </c>
      <c r="F4573" s="32">
        <v>42055</v>
      </c>
      <c r="G4573" s="33">
        <f t="shared" si="731"/>
        <v>2</v>
      </c>
      <c r="H4573" s="33">
        <f t="shared" si="732"/>
        <v>2015</v>
      </c>
      <c r="I4573" s="34">
        <v>3.02</v>
      </c>
      <c r="K4573" s="32">
        <v>37967</v>
      </c>
      <c r="L4573" s="33">
        <f t="shared" si="733"/>
        <v>12</v>
      </c>
      <c r="M4573" s="33">
        <f t="shared" si="734"/>
        <v>2003</v>
      </c>
      <c r="N4573" s="34">
        <v>33.06</v>
      </c>
      <c r="P4573" s="32">
        <v>38432</v>
      </c>
      <c r="Q4573" s="33">
        <f t="shared" si="735"/>
        <v>3</v>
      </c>
      <c r="R4573" s="33">
        <f t="shared" si="736"/>
        <v>2005</v>
      </c>
      <c r="S4573" s="34">
        <v>55.79</v>
      </c>
    </row>
    <row r="4574" spans="1:19">
      <c r="A4574" s="32">
        <v>40399</v>
      </c>
      <c r="B4574" s="33">
        <f t="shared" si="729"/>
        <v>8</v>
      </c>
      <c r="C4574" s="33">
        <f t="shared" si="730"/>
        <v>2010</v>
      </c>
      <c r="D4574" s="34">
        <v>1.1100000000000001</v>
      </c>
      <c r="F4574" s="32">
        <v>42058</v>
      </c>
      <c r="G4574" s="33">
        <f t="shared" si="731"/>
        <v>2</v>
      </c>
      <c r="H4574" s="33">
        <f t="shared" si="732"/>
        <v>2015</v>
      </c>
      <c r="I4574" s="34">
        <v>3.22</v>
      </c>
      <c r="K4574" s="32">
        <v>37970</v>
      </c>
      <c r="L4574" s="33">
        <f t="shared" si="733"/>
        <v>12</v>
      </c>
      <c r="M4574" s="33">
        <f t="shared" si="734"/>
        <v>2003</v>
      </c>
      <c r="N4574" s="34">
        <v>33.17</v>
      </c>
      <c r="P4574" s="32">
        <v>38433</v>
      </c>
      <c r="Q4574" s="33">
        <f t="shared" si="735"/>
        <v>3</v>
      </c>
      <c r="R4574" s="33">
        <f t="shared" si="736"/>
        <v>2005</v>
      </c>
      <c r="S4574" s="34">
        <v>55.39</v>
      </c>
    </row>
    <row r="4575" spans="1:19">
      <c r="A4575" s="32">
        <v>40400</v>
      </c>
      <c r="B4575" s="33">
        <f t="shared" si="729"/>
        <v>8</v>
      </c>
      <c r="C4575" s="33">
        <f t="shared" si="730"/>
        <v>2010</v>
      </c>
      <c r="D4575" s="34">
        <v>1.1040000000000001</v>
      </c>
      <c r="F4575" s="32">
        <v>42059</v>
      </c>
      <c r="G4575" s="33">
        <f t="shared" si="731"/>
        <v>2</v>
      </c>
      <c r="H4575" s="33">
        <f t="shared" si="732"/>
        <v>2015</v>
      </c>
      <c r="I4575" s="34">
        <v>3.22</v>
      </c>
      <c r="K4575" s="32">
        <v>37971</v>
      </c>
      <c r="L4575" s="33">
        <f t="shared" si="733"/>
        <v>12</v>
      </c>
      <c r="M4575" s="33">
        <f t="shared" si="734"/>
        <v>2003</v>
      </c>
      <c r="N4575" s="34">
        <v>32.94</v>
      </c>
      <c r="P4575" s="32">
        <v>38434</v>
      </c>
      <c r="Q4575" s="33">
        <f t="shared" si="735"/>
        <v>3</v>
      </c>
      <c r="R4575" s="33">
        <f t="shared" si="736"/>
        <v>2005</v>
      </c>
      <c r="S4575" s="34">
        <v>51.52</v>
      </c>
    </row>
    <row r="4576" spans="1:19">
      <c r="A4576" s="32">
        <v>40401</v>
      </c>
      <c r="B4576" s="33">
        <f t="shared" si="729"/>
        <v>8</v>
      </c>
      <c r="C4576" s="33">
        <f t="shared" si="730"/>
        <v>2010</v>
      </c>
      <c r="D4576" s="34">
        <v>1.07</v>
      </c>
      <c r="F4576" s="32">
        <v>42060</v>
      </c>
      <c r="G4576" s="33">
        <f t="shared" si="731"/>
        <v>2</v>
      </c>
      <c r="H4576" s="33">
        <f t="shared" si="732"/>
        <v>2015</v>
      </c>
      <c r="I4576" s="34">
        <v>3.21</v>
      </c>
      <c r="K4576" s="32">
        <v>37972</v>
      </c>
      <c r="L4576" s="33">
        <f t="shared" si="733"/>
        <v>12</v>
      </c>
      <c r="M4576" s="33">
        <f t="shared" si="734"/>
        <v>2003</v>
      </c>
      <c r="N4576" s="34">
        <v>33.36</v>
      </c>
      <c r="P4576" s="32">
        <v>38435</v>
      </c>
      <c r="Q4576" s="33">
        <f t="shared" si="735"/>
        <v>3</v>
      </c>
      <c r="R4576" s="33">
        <f t="shared" si="736"/>
        <v>2005</v>
      </c>
      <c r="S4576" s="34">
        <v>52.35</v>
      </c>
    </row>
    <row r="4577" spans="1:19">
      <c r="A4577" s="32">
        <v>40402</v>
      </c>
      <c r="B4577" s="33">
        <f t="shared" si="729"/>
        <v>8</v>
      </c>
      <c r="C4577" s="33">
        <f t="shared" si="730"/>
        <v>2010</v>
      </c>
      <c r="D4577" s="34">
        <v>1.0449999999999999</v>
      </c>
      <c r="F4577" s="32">
        <v>42061</v>
      </c>
      <c r="G4577" s="33">
        <f t="shared" si="731"/>
        <v>2</v>
      </c>
      <c r="H4577" s="33">
        <f t="shared" si="732"/>
        <v>2015</v>
      </c>
      <c r="I4577" s="34">
        <v>3.21</v>
      </c>
      <c r="K4577" s="32">
        <v>37973</v>
      </c>
      <c r="L4577" s="33">
        <f t="shared" si="733"/>
        <v>12</v>
      </c>
      <c r="M4577" s="33">
        <f t="shared" si="734"/>
        <v>2003</v>
      </c>
      <c r="N4577" s="34">
        <v>33.72</v>
      </c>
      <c r="P4577" s="32">
        <v>38439</v>
      </c>
      <c r="Q4577" s="33">
        <f t="shared" si="735"/>
        <v>3</v>
      </c>
      <c r="R4577" s="33">
        <f t="shared" si="736"/>
        <v>2005</v>
      </c>
      <c r="S4577" s="34">
        <v>51.75</v>
      </c>
    </row>
    <row r="4578" spans="1:19">
      <c r="A4578" s="32">
        <v>40403</v>
      </c>
      <c r="B4578" s="33">
        <f t="shared" si="729"/>
        <v>8</v>
      </c>
      <c r="C4578" s="33">
        <f t="shared" si="730"/>
        <v>2010</v>
      </c>
      <c r="D4578" s="34">
        <v>1.0389999999999999</v>
      </c>
      <c r="F4578" s="32">
        <v>42062</v>
      </c>
      <c r="G4578" s="33">
        <f t="shared" si="731"/>
        <v>2</v>
      </c>
      <c r="H4578" s="33">
        <f t="shared" si="732"/>
        <v>2015</v>
      </c>
      <c r="I4578" s="34">
        <v>2.79</v>
      </c>
      <c r="K4578" s="32">
        <v>37974</v>
      </c>
      <c r="L4578" s="33">
        <f t="shared" si="733"/>
        <v>12</v>
      </c>
      <c r="M4578" s="33">
        <f t="shared" si="734"/>
        <v>2003</v>
      </c>
      <c r="N4578" s="34">
        <v>32.81</v>
      </c>
      <c r="P4578" s="32">
        <v>38440</v>
      </c>
      <c r="Q4578" s="33">
        <f t="shared" si="735"/>
        <v>3</v>
      </c>
      <c r="R4578" s="33">
        <f t="shared" si="736"/>
        <v>2005</v>
      </c>
      <c r="S4578" s="34">
        <v>51.42</v>
      </c>
    </row>
    <row r="4579" spans="1:19">
      <c r="A4579" s="32">
        <v>40406</v>
      </c>
      <c r="B4579" s="33">
        <f t="shared" si="729"/>
        <v>8</v>
      </c>
      <c r="C4579" s="33">
        <f t="shared" si="730"/>
        <v>2010</v>
      </c>
      <c r="D4579" s="34">
        <v>1.0349999999999999</v>
      </c>
      <c r="F4579" s="32">
        <v>42065</v>
      </c>
      <c r="G4579" s="33">
        <f t="shared" si="731"/>
        <v>3</v>
      </c>
      <c r="H4579" s="33">
        <f t="shared" si="732"/>
        <v>2015</v>
      </c>
      <c r="I4579" s="34">
        <v>2.79</v>
      </c>
      <c r="K4579" s="32">
        <v>37977</v>
      </c>
      <c r="L4579" s="33">
        <f t="shared" si="733"/>
        <v>12</v>
      </c>
      <c r="M4579" s="33">
        <f t="shared" si="734"/>
        <v>2003</v>
      </c>
      <c r="N4579" s="34">
        <v>31.71</v>
      </c>
      <c r="P4579" s="32">
        <v>38441</v>
      </c>
      <c r="Q4579" s="33">
        <f t="shared" si="735"/>
        <v>3</v>
      </c>
      <c r="R4579" s="33">
        <f t="shared" si="736"/>
        <v>2005</v>
      </c>
      <c r="S4579" s="34">
        <v>50.63</v>
      </c>
    </row>
    <row r="4580" spans="1:19">
      <c r="A4580" s="32">
        <v>40407</v>
      </c>
      <c r="B4580" s="33">
        <f t="shared" ref="B4580:B4643" si="737">+MONTH(A4580)</f>
        <v>8</v>
      </c>
      <c r="C4580" s="33">
        <f t="shared" ref="C4580:C4643" si="738">+YEAR(A4580)</f>
        <v>2010</v>
      </c>
      <c r="D4580" s="34">
        <v>1.05</v>
      </c>
      <c r="F4580" s="32">
        <v>42066</v>
      </c>
      <c r="G4580" s="33">
        <f t="shared" ref="G4580:G4643" si="739">+MONTH(F4580)</f>
        <v>3</v>
      </c>
      <c r="H4580" s="33">
        <f t="shared" ref="H4580:H4643" si="740">+YEAR(F4580)</f>
        <v>2015</v>
      </c>
      <c r="I4580" s="34">
        <v>3</v>
      </c>
      <c r="K4580" s="32">
        <v>37978</v>
      </c>
      <c r="L4580" s="33">
        <f t="shared" ref="L4580:L4643" si="741">+MONTH(K4580)</f>
        <v>12</v>
      </c>
      <c r="M4580" s="33">
        <f t="shared" ref="M4580:M4643" si="742">+YEAR(K4580)</f>
        <v>2003</v>
      </c>
      <c r="N4580" s="34">
        <v>32.03</v>
      </c>
      <c r="P4580" s="32">
        <v>38442</v>
      </c>
      <c r="Q4580" s="33">
        <f t="shared" ref="Q4580:Q4643" si="743">+MONTH(P4580)</f>
        <v>3</v>
      </c>
      <c r="R4580" s="33">
        <f t="shared" si="736"/>
        <v>2005</v>
      </c>
      <c r="S4580" s="34">
        <v>53.22</v>
      </c>
    </row>
    <row r="4581" spans="1:19">
      <c r="A4581" s="32">
        <v>40408</v>
      </c>
      <c r="B4581" s="33">
        <f t="shared" si="737"/>
        <v>8</v>
      </c>
      <c r="C4581" s="33">
        <f t="shared" si="738"/>
        <v>2010</v>
      </c>
      <c r="D4581" s="34">
        <v>1.0489999999999999</v>
      </c>
      <c r="F4581" s="32">
        <v>42067</v>
      </c>
      <c r="G4581" s="33">
        <f t="shared" si="739"/>
        <v>3</v>
      </c>
      <c r="H4581" s="33">
        <f t="shared" si="740"/>
        <v>2015</v>
      </c>
      <c r="I4581" s="34">
        <v>3.27</v>
      </c>
      <c r="K4581" s="32">
        <v>37979</v>
      </c>
      <c r="L4581" s="33">
        <f t="shared" si="741"/>
        <v>12</v>
      </c>
      <c r="M4581" s="33">
        <f t="shared" si="742"/>
        <v>2003</v>
      </c>
      <c r="N4581" s="34">
        <v>32.99</v>
      </c>
      <c r="P4581" s="32">
        <v>38443</v>
      </c>
      <c r="Q4581" s="33">
        <f t="shared" si="743"/>
        <v>4</v>
      </c>
      <c r="R4581" s="33">
        <f t="shared" ref="R4581:R4644" si="744">+YEAR(P4581)</f>
        <v>2005</v>
      </c>
      <c r="S4581" s="34">
        <v>54.14</v>
      </c>
    </row>
    <row r="4582" spans="1:19">
      <c r="A4582" s="32">
        <v>40409</v>
      </c>
      <c r="B4582" s="33">
        <f t="shared" si="737"/>
        <v>8</v>
      </c>
      <c r="C4582" s="33">
        <f t="shared" si="738"/>
        <v>2010</v>
      </c>
      <c r="D4582" s="34">
        <v>1.048</v>
      </c>
      <c r="F4582" s="32">
        <v>42068</v>
      </c>
      <c r="G4582" s="33">
        <f t="shared" si="739"/>
        <v>3</v>
      </c>
      <c r="H4582" s="33">
        <f t="shared" si="740"/>
        <v>2015</v>
      </c>
      <c r="I4582" s="34">
        <v>3.27</v>
      </c>
      <c r="K4582" s="32">
        <v>37984</v>
      </c>
      <c r="L4582" s="33">
        <f t="shared" si="741"/>
        <v>12</v>
      </c>
      <c r="M4582" s="33">
        <f t="shared" si="742"/>
        <v>2003</v>
      </c>
      <c r="N4582" s="34">
        <v>32.51</v>
      </c>
      <c r="P4582" s="32">
        <v>38446</v>
      </c>
      <c r="Q4582" s="33">
        <f t="shared" si="743"/>
        <v>4</v>
      </c>
      <c r="R4582" s="33">
        <f t="shared" si="744"/>
        <v>2005</v>
      </c>
      <c r="S4582" s="34">
        <v>55.92</v>
      </c>
    </row>
    <row r="4583" spans="1:19">
      <c r="A4583" s="32">
        <v>40410</v>
      </c>
      <c r="B4583" s="33">
        <f t="shared" si="737"/>
        <v>8</v>
      </c>
      <c r="C4583" s="33">
        <f t="shared" si="738"/>
        <v>2010</v>
      </c>
      <c r="D4583" s="34">
        <v>1.048</v>
      </c>
      <c r="F4583" s="32">
        <v>42069</v>
      </c>
      <c r="G4583" s="33">
        <f t="shared" si="739"/>
        <v>3</v>
      </c>
      <c r="H4583" s="33">
        <f t="shared" si="740"/>
        <v>2015</v>
      </c>
      <c r="I4583" s="34">
        <v>2.89</v>
      </c>
      <c r="K4583" s="32">
        <v>37985</v>
      </c>
      <c r="L4583" s="33">
        <f t="shared" si="741"/>
        <v>12</v>
      </c>
      <c r="M4583" s="33">
        <f t="shared" si="742"/>
        <v>2003</v>
      </c>
      <c r="N4583" s="34">
        <v>33.01</v>
      </c>
      <c r="P4583" s="32">
        <v>38447</v>
      </c>
      <c r="Q4583" s="33">
        <f t="shared" si="743"/>
        <v>4</v>
      </c>
      <c r="R4583" s="33">
        <f t="shared" si="744"/>
        <v>2005</v>
      </c>
      <c r="S4583" s="34">
        <v>54.53</v>
      </c>
    </row>
    <row r="4584" spans="1:19">
      <c r="A4584" s="32">
        <v>40413</v>
      </c>
      <c r="B4584" s="33">
        <f t="shared" si="737"/>
        <v>8</v>
      </c>
      <c r="C4584" s="33">
        <f t="shared" si="738"/>
        <v>2010</v>
      </c>
      <c r="D4584" s="34">
        <v>1.05</v>
      </c>
      <c r="F4584" s="32">
        <v>42072</v>
      </c>
      <c r="G4584" s="33">
        <f t="shared" si="739"/>
        <v>3</v>
      </c>
      <c r="H4584" s="33">
        <f t="shared" si="740"/>
        <v>2015</v>
      </c>
      <c r="I4584" s="34">
        <v>2.75</v>
      </c>
      <c r="K4584" s="32">
        <v>37986</v>
      </c>
      <c r="L4584" s="33">
        <f t="shared" si="741"/>
        <v>12</v>
      </c>
      <c r="M4584" s="33">
        <f t="shared" si="742"/>
        <v>2003</v>
      </c>
      <c r="N4584" s="34">
        <v>32.51</v>
      </c>
      <c r="P4584" s="32">
        <v>38448</v>
      </c>
      <c r="Q4584" s="33">
        <f t="shared" si="743"/>
        <v>4</v>
      </c>
      <c r="R4584" s="33">
        <f t="shared" si="744"/>
        <v>2005</v>
      </c>
      <c r="S4584" s="34">
        <v>54.08</v>
      </c>
    </row>
    <row r="4585" spans="1:19">
      <c r="A4585" s="32">
        <v>40414</v>
      </c>
      <c r="B4585" s="33">
        <f t="shared" si="737"/>
        <v>8</v>
      </c>
      <c r="C4585" s="33">
        <f t="shared" si="738"/>
        <v>2010</v>
      </c>
      <c r="D4585" s="34">
        <v>1.0429999999999999</v>
      </c>
      <c r="F4585" s="32">
        <v>42073</v>
      </c>
      <c r="G4585" s="33">
        <f t="shared" si="739"/>
        <v>3</v>
      </c>
      <c r="H4585" s="33">
        <f t="shared" si="740"/>
        <v>2015</v>
      </c>
      <c r="I4585" s="34">
        <v>2.76</v>
      </c>
      <c r="K4585" s="32">
        <v>37991</v>
      </c>
      <c r="L4585" s="33">
        <f t="shared" si="741"/>
        <v>1</v>
      </c>
      <c r="M4585" s="33">
        <f t="shared" si="742"/>
        <v>2004</v>
      </c>
      <c r="N4585" s="34">
        <v>33.71</v>
      </c>
      <c r="P4585" s="32">
        <v>38449</v>
      </c>
      <c r="Q4585" s="33">
        <f t="shared" si="743"/>
        <v>4</v>
      </c>
      <c r="R4585" s="33">
        <f t="shared" si="744"/>
        <v>2005</v>
      </c>
      <c r="S4585" s="34">
        <v>52.57</v>
      </c>
    </row>
    <row r="4586" spans="1:19">
      <c r="A4586" s="32">
        <v>40415</v>
      </c>
      <c r="B4586" s="33">
        <f t="shared" si="737"/>
        <v>8</v>
      </c>
      <c r="C4586" s="33">
        <f t="shared" si="738"/>
        <v>2010</v>
      </c>
      <c r="D4586" s="34">
        <v>1.0529999999999999</v>
      </c>
      <c r="F4586" s="32">
        <v>42074</v>
      </c>
      <c r="G4586" s="33">
        <f t="shared" si="739"/>
        <v>3</v>
      </c>
      <c r="H4586" s="33">
        <f t="shared" si="740"/>
        <v>2015</v>
      </c>
      <c r="I4586" s="34">
        <v>2.76</v>
      </c>
      <c r="K4586" s="32">
        <v>37992</v>
      </c>
      <c r="L4586" s="33">
        <f t="shared" si="741"/>
        <v>1</v>
      </c>
      <c r="M4586" s="33">
        <f t="shared" si="742"/>
        <v>2004</v>
      </c>
      <c r="N4586" s="34">
        <v>33.54</v>
      </c>
      <c r="P4586" s="32">
        <v>38450</v>
      </c>
      <c r="Q4586" s="33">
        <f t="shared" si="743"/>
        <v>4</v>
      </c>
      <c r="R4586" s="33">
        <f t="shared" si="744"/>
        <v>2005</v>
      </c>
      <c r="S4586" s="34">
        <v>51.83</v>
      </c>
    </row>
    <row r="4587" spans="1:19">
      <c r="A4587" s="32">
        <v>40416</v>
      </c>
      <c r="B4587" s="33">
        <f t="shared" si="737"/>
        <v>8</v>
      </c>
      <c r="C4587" s="33">
        <f t="shared" si="738"/>
        <v>2010</v>
      </c>
      <c r="D4587" s="34">
        <v>1.0629999999999999</v>
      </c>
      <c r="F4587" s="32">
        <v>42075</v>
      </c>
      <c r="G4587" s="33">
        <f t="shared" si="739"/>
        <v>3</v>
      </c>
      <c r="H4587" s="33">
        <f t="shared" si="740"/>
        <v>2015</v>
      </c>
      <c r="I4587" s="34">
        <v>2.82</v>
      </c>
      <c r="K4587" s="32">
        <v>37993</v>
      </c>
      <c r="L4587" s="33">
        <f t="shared" si="741"/>
        <v>1</v>
      </c>
      <c r="M4587" s="33">
        <f t="shared" si="742"/>
        <v>2004</v>
      </c>
      <c r="N4587" s="34">
        <v>33.57</v>
      </c>
      <c r="P4587" s="32">
        <v>38453</v>
      </c>
      <c r="Q4587" s="33">
        <f t="shared" si="743"/>
        <v>4</v>
      </c>
      <c r="R4587" s="33">
        <f t="shared" si="744"/>
        <v>2005</v>
      </c>
      <c r="S4587" s="34">
        <v>51.21</v>
      </c>
    </row>
    <row r="4588" spans="1:19">
      <c r="A4588" s="32">
        <v>40417</v>
      </c>
      <c r="B4588" s="33">
        <f t="shared" si="737"/>
        <v>8</v>
      </c>
      <c r="C4588" s="33">
        <f t="shared" si="738"/>
        <v>2010</v>
      </c>
      <c r="D4588" s="34">
        <v>1.0900000000000001</v>
      </c>
      <c r="F4588" s="32">
        <v>42076</v>
      </c>
      <c r="G4588" s="33">
        <f t="shared" si="739"/>
        <v>3</v>
      </c>
      <c r="H4588" s="33">
        <f t="shared" si="740"/>
        <v>2015</v>
      </c>
      <c r="I4588" s="34">
        <v>2.72</v>
      </c>
      <c r="K4588" s="32">
        <v>37994</v>
      </c>
      <c r="L4588" s="33">
        <f t="shared" si="741"/>
        <v>1</v>
      </c>
      <c r="M4588" s="33">
        <f t="shared" si="742"/>
        <v>2004</v>
      </c>
      <c r="N4588" s="34">
        <v>34.270000000000003</v>
      </c>
      <c r="P4588" s="32">
        <v>38454</v>
      </c>
      <c r="Q4588" s="33">
        <f t="shared" si="743"/>
        <v>4</v>
      </c>
      <c r="R4588" s="33">
        <f t="shared" si="744"/>
        <v>2005</v>
      </c>
      <c r="S4588" s="34">
        <v>51.53</v>
      </c>
    </row>
    <row r="4589" spans="1:19">
      <c r="A4589" s="32">
        <v>40420</v>
      </c>
      <c r="B4589" s="33">
        <f t="shared" si="737"/>
        <v>8</v>
      </c>
      <c r="C4589" s="33">
        <f t="shared" si="738"/>
        <v>2010</v>
      </c>
      <c r="D4589" s="34">
        <v>1.091</v>
      </c>
      <c r="F4589" s="32">
        <v>42079</v>
      </c>
      <c r="G4589" s="33">
        <f t="shared" si="739"/>
        <v>3</v>
      </c>
      <c r="H4589" s="33">
        <f t="shared" si="740"/>
        <v>2015</v>
      </c>
      <c r="I4589" s="34">
        <v>2.68</v>
      </c>
      <c r="K4589" s="32">
        <v>37995</v>
      </c>
      <c r="L4589" s="33">
        <f t="shared" si="741"/>
        <v>1</v>
      </c>
      <c r="M4589" s="33">
        <f t="shared" si="742"/>
        <v>2004</v>
      </c>
      <c r="N4589" s="34">
        <v>34.380000000000003</v>
      </c>
      <c r="P4589" s="32">
        <v>38455</v>
      </c>
      <c r="Q4589" s="33">
        <f t="shared" si="743"/>
        <v>4</v>
      </c>
      <c r="R4589" s="33">
        <f t="shared" si="744"/>
        <v>2005</v>
      </c>
      <c r="S4589" s="34">
        <v>49.67</v>
      </c>
    </row>
    <row r="4590" spans="1:19">
      <c r="A4590" s="32">
        <v>40421</v>
      </c>
      <c r="B4590" s="33">
        <f t="shared" si="737"/>
        <v>8</v>
      </c>
      <c r="C4590" s="33">
        <f t="shared" si="738"/>
        <v>2010</v>
      </c>
      <c r="D4590" s="34">
        <v>1.0649999999999999</v>
      </c>
      <c r="F4590" s="32">
        <v>42080</v>
      </c>
      <c r="G4590" s="33">
        <f t="shared" si="739"/>
        <v>3</v>
      </c>
      <c r="H4590" s="33">
        <f t="shared" si="740"/>
        <v>2015</v>
      </c>
      <c r="I4590" s="34">
        <v>2.82</v>
      </c>
      <c r="K4590" s="32">
        <v>37998</v>
      </c>
      <c r="L4590" s="33">
        <f t="shared" si="741"/>
        <v>1</v>
      </c>
      <c r="M4590" s="33">
        <f t="shared" si="742"/>
        <v>2004</v>
      </c>
      <c r="N4590" s="34">
        <v>34.92</v>
      </c>
      <c r="P4590" s="32">
        <v>38456</v>
      </c>
      <c r="Q4590" s="33">
        <f t="shared" si="743"/>
        <v>4</v>
      </c>
      <c r="R4590" s="33">
        <f t="shared" si="744"/>
        <v>2005</v>
      </c>
      <c r="S4590" s="34">
        <v>50.21</v>
      </c>
    </row>
    <row r="4591" spans="1:19">
      <c r="A4591" s="32">
        <v>40422</v>
      </c>
      <c r="B4591" s="33">
        <f t="shared" si="737"/>
        <v>9</v>
      </c>
      <c r="C4591" s="33">
        <f t="shared" si="738"/>
        <v>2010</v>
      </c>
      <c r="D4591" s="34">
        <v>1.08</v>
      </c>
      <c r="F4591" s="32">
        <v>42081</v>
      </c>
      <c r="G4591" s="33">
        <f t="shared" si="739"/>
        <v>3</v>
      </c>
      <c r="H4591" s="33">
        <f t="shared" si="740"/>
        <v>2015</v>
      </c>
      <c r="I4591" s="34">
        <v>2.8</v>
      </c>
      <c r="K4591" s="32">
        <v>37999</v>
      </c>
      <c r="L4591" s="33">
        <f t="shared" si="741"/>
        <v>1</v>
      </c>
      <c r="M4591" s="33">
        <f t="shared" si="742"/>
        <v>2004</v>
      </c>
      <c r="N4591" s="34">
        <v>34.26</v>
      </c>
      <c r="P4591" s="32">
        <v>38457</v>
      </c>
      <c r="Q4591" s="33">
        <f t="shared" si="743"/>
        <v>4</v>
      </c>
      <c r="R4591" s="33">
        <f t="shared" si="744"/>
        <v>2005</v>
      </c>
      <c r="S4591" s="34">
        <v>49.52</v>
      </c>
    </row>
    <row r="4592" spans="1:19">
      <c r="A4592" s="32">
        <v>40423</v>
      </c>
      <c r="B4592" s="33">
        <f t="shared" si="737"/>
        <v>9</v>
      </c>
      <c r="C4592" s="33">
        <f t="shared" si="738"/>
        <v>2010</v>
      </c>
      <c r="D4592" s="34">
        <v>1.085</v>
      </c>
      <c r="F4592" s="32">
        <v>42082</v>
      </c>
      <c r="G4592" s="33">
        <f t="shared" si="739"/>
        <v>3</v>
      </c>
      <c r="H4592" s="33">
        <f t="shared" si="740"/>
        <v>2015</v>
      </c>
      <c r="I4592" s="34">
        <v>2.86</v>
      </c>
      <c r="K4592" s="32">
        <v>38000</v>
      </c>
      <c r="L4592" s="33">
        <f t="shared" si="741"/>
        <v>1</v>
      </c>
      <c r="M4592" s="33">
        <f t="shared" si="742"/>
        <v>2004</v>
      </c>
      <c r="N4592" s="34">
        <v>34.619999999999997</v>
      </c>
      <c r="P4592" s="32">
        <v>38460</v>
      </c>
      <c r="Q4592" s="33">
        <f t="shared" si="743"/>
        <v>4</v>
      </c>
      <c r="R4592" s="33">
        <f t="shared" si="744"/>
        <v>2005</v>
      </c>
      <c r="S4592" s="34">
        <v>48.58</v>
      </c>
    </row>
    <row r="4593" spans="1:19">
      <c r="A4593" s="32">
        <v>40424</v>
      </c>
      <c r="B4593" s="33">
        <f t="shared" si="737"/>
        <v>9</v>
      </c>
      <c r="C4593" s="33">
        <f t="shared" si="738"/>
        <v>2010</v>
      </c>
      <c r="D4593" s="34">
        <v>1.085</v>
      </c>
      <c r="F4593" s="32">
        <v>42083</v>
      </c>
      <c r="G4593" s="33">
        <f t="shared" si="739"/>
        <v>3</v>
      </c>
      <c r="H4593" s="33">
        <f t="shared" si="740"/>
        <v>2015</v>
      </c>
      <c r="I4593" s="34">
        <v>2.86</v>
      </c>
      <c r="K4593" s="32">
        <v>38001</v>
      </c>
      <c r="L4593" s="33">
        <f t="shared" si="741"/>
        <v>1</v>
      </c>
      <c r="M4593" s="33">
        <f t="shared" si="742"/>
        <v>2004</v>
      </c>
      <c r="N4593" s="34">
        <v>33.61</v>
      </c>
      <c r="P4593" s="32">
        <v>38461</v>
      </c>
      <c r="Q4593" s="33">
        <f t="shared" si="743"/>
        <v>4</v>
      </c>
      <c r="R4593" s="33">
        <f t="shared" si="744"/>
        <v>2005</v>
      </c>
      <c r="S4593" s="34">
        <v>50.79</v>
      </c>
    </row>
    <row r="4594" spans="1:19">
      <c r="A4594" s="32">
        <v>40428</v>
      </c>
      <c r="B4594" s="33">
        <f t="shared" si="737"/>
        <v>9</v>
      </c>
      <c r="C4594" s="33">
        <f t="shared" si="738"/>
        <v>2010</v>
      </c>
      <c r="D4594" s="34">
        <v>1.085</v>
      </c>
      <c r="F4594" s="32">
        <v>42086</v>
      </c>
      <c r="G4594" s="33">
        <f t="shared" si="739"/>
        <v>3</v>
      </c>
      <c r="H4594" s="33">
        <f t="shared" si="740"/>
        <v>2015</v>
      </c>
      <c r="I4594" s="34">
        <v>2.72</v>
      </c>
      <c r="K4594" s="32">
        <v>38002</v>
      </c>
      <c r="L4594" s="33">
        <f t="shared" si="741"/>
        <v>1</v>
      </c>
      <c r="M4594" s="33">
        <f t="shared" si="742"/>
        <v>2004</v>
      </c>
      <c r="N4594" s="34">
        <v>35.159999999999997</v>
      </c>
      <c r="P4594" s="32">
        <v>38462</v>
      </c>
      <c r="Q4594" s="33">
        <f t="shared" si="743"/>
        <v>4</v>
      </c>
      <c r="R4594" s="33">
        <f t="shared" si="744"/>
        <v>2005</v>
      </c>
      <c r="S4594" s="34">
        <v>51.53</v>
      </c>
    </row>
    <row r="4595" spans="1:19">
      <c r="A4595" s="32">
        <v>40429</v>
      </c>
      <c r="B4595" s="33">
        <f t="shared" si="737"/>
        <v>9</v>
      </c>
      <c r="C4595" s="33">
        <f t="shared" si="738"/>
        <v>2010</v>
      </c>
      <c r="D4595" s="34">
        <v>1.1000000000000001</v>
      </c>
      <c r="F4595" s="32">
        <v>42087</v>
      </c>
      <c r="G4595" s="33">
        <f t="shared" si="739"/>
        <v>3</v>
      </c>
      <c r="H4595" s="33">
        <f t="shared" si="740"/>
        <v>2015</v>
      </c>
      <c r="I4595" s="34">
        <v>2.79</v>
      </c>
      <c r="K4595" s="32">
        <v>38006</v>
      </c>
      <c r="L4595" s="33">
        <f t="shared" si="741"/>
        <v>1</v>
      </c>
      <c r="M4595" s="33">
        <f t="shared" si="742"/>
        <v>2004</v>
      </c>
      <c r="N4595" s="34">
        <v>36.21</v>
      </c>
      <c r="P4595" s="32">
        <v>38463</v>
      </c>
      <c r="Q4595" s="33">
        <f t="shared" si="743"/>
        <v>4</v>
      </c>
      <c r="R4595" s="33">
        <f t="shared" si="744"/>
        <v>2005</v>
      </c>
      <c r="S4595" s="34">
        <v>51.73</v>
      </c>
    </row>
    <row r="4596" spans="1:19">
      <c r="A4596" s="32">
        <v>40430</v>
      </c>
      <c r="B4596" s="33">
        <f t="shared" si="737"/>
        <v>9</v>
      </c>
      <c r="C4596" s="33">
        <f t="shared" si="738"/>
        <v>2010</v>
      </c>
      <c r="D4596" s="34">
        <v>1.1000000000000001</v>
      </c>
      <c r="F4596" s="32">
        <v>42088</v>
      </c>
      <c r="G4596" s="33">
        <f t="shared" si="739"/>
        <v>3</v>
      </c>
      <c r="H4596" s="33">
        <f t="shared" si="740"/>
        <v>2015</v>
      </c>
      <c r="I4596" s="34">
        <v>2.77</v>
      </c>
      <c r="K4596" s="32">
        <v>38007</v>
      </c>
      <c r="L4596" s="33">
        <f t="shared" si="741"/>
        <v>1</v>
      </c>
      <c r="M4596" s="33">
        <f t="shared" si="742"/>
        <v>2004</v>
      </c>
      <c r="N4596" s="34">
        <v>35.53</v>
      </c>
      <c r="P4596" s="32">
        <v>38464</v>
      </c>
      <c r="Q4596" s="33">
        <f t="shared" si="743"/>
        <v>4</v>
      </c>
      <c r="R4596" s="33">
        <f t="shared" si="744"/>
        <v>2005</v>
      </c>
      <c r="S4596" s="34">
        <v>53.51</v>
      </c>
    </row>
    <row r="4597" spans="1:19">
      <c r="A4597" s="32">
        <v>40431</v>
      </c>
      <c r="B4597" s="33">
        <f t="shared" si="737"/>
        <v>9</v>
      </c>
      <c r="C4597" s="33">
        <f t="shared" si="738"/>
        <v>2010</v>
      </c>
      <c r="D4597" s="34">
        <v>1.113</v>
      </c>
      <c r="F4597" s="32">
        <v>42089</v>
      </c>
      <c r="G4597" s="33">
        <f t="shared" si="739"/>
        <v>3</v>
      </c>
      <c r="H4597" s="33">
        <f t="shared" si="740"/>
        <v>2015</v>
      </c>
      <c r="I4597" s="34">
        <v>2.77</v>
      </c>
      <c r="K4597" s="32">
        <v>38008</v>
      </c>
      <c r="L4597" s="33">
        <f t="shared" si="741"/>
        <v>1</v>
      </c>
      <c r="M4597" s="33">
        <f t="shared" si="742"/>
        <v>2004</v>
      </c>
      <c r="N4597" s="34">
        <v>35.119999999999997</v>
      </c>
      <c r="P4597" s="32">
        <v>38467</v>
      </c>
      <c r="Q4597" s="33">
        <f t="shared" si="743"/>
        <v>4</v>
      </c>
      <c r="R4597" s="33">
        <f t="shared" si="744"/>
        <v>2005</v>
      </c>
      <c r="S4597" s="34">
        <v>53.1</v>
      </c>
    </row>
    <row r="4598" spans="1:19">
      <c r="A4598" s="32">
        <v>40434</v>
      </c>
      <c r="B4598" s="33">
        <f t="shared" si="737"/>
        <v>9</v>
      </c>
      <c r="C4598" s="33">
        <f t="shared" si="738"/>
        <v>2010</v>
      </c>
      <c r="D4598" s="34">
        <v>1.1259999999999999</v>
      </c>
      <c r="F4598" s="32">
        <v>42090</v>
      </c>
      <c r="G4598" s="33">
        <f t="shared" si="739"/>
        <v>3</v>
      </c>
      <c r="H4598" s="33">
        <f t="shared" si="740"/>
        <v>2015</v>
      </c>
      <c r="I4598" s="34">
        <v>2.89</v>
      </c>
      <c r="K4598" s="32">
        <v>38009</v>
      </c>
      <c r="L4598" s="33">
        <f t="shared" si="741"/>
        <v>1</v>
      </c>
      <c r="M4598" s="33">
        <f t="shared" si="742"/>
        <v>2004</v>
      </c>
      <c r="N4598" s="34">
        <v>34.94</v>
      </c>
      <c r="P4598" s="32">
        <v>38468</v>
      </c>
      <c r="Q4598" s="33">
        <f t="shared" si="743"/>
        <v>4</v>
      </c>
      <c r="R4598" s="33">
        <f t="shared" si="744"/>
        <v>2005</v>
      </c>
      <c r="S4598" s="34">
        <v>52.47</v>
      </c>
    </row>
    <row r="4599" spans="1:19">
      <c r="A4599" s="32">
        <v>40435</v>
      </c>
      <c r="B4599" s="33">
        <f t="shared" si="737"/>
        <v>9</v>
      </c>
      <c r="C4599" s="33">
        <f t="shared" si="738"/>
        <v>2010</v>
      </c>
      <c r="D4599" s="34">
        <v>1.135</v>
      </c>
      <c r="F4599" s="32">
        <v>42093</v>
      </c>
      <c r="G4599" s="33">
        <f t="shared" si="739"/>
        <v>3</v>
      </c>
      <c r="H4599" s="33">
        <f t="shared" si="740"/>
        <v>2015</v>
      </c>
      <c r="I4599" s="34">
        <v>2.64</v>
      </c>
      <c r="K4599" s="32">
        <v>38012</v>
      </c>
      <c r="L4599" s="33">
        <f t="shared" si="741"/>
        <v>1</v>
      </c>
      <c r="M4599" s="33">
        <f t="shared" si="742"/>
        <v>2004</v>
      </c>
      <c r="N4599" s="34">
        <v>34.409999999999997</v>
      </c>
      <c r="P4599" s="32">
        <v>38469</v>
      </c>
      <c r="Q4599" s="33">
        <f t="shared" si="743"/>
        <v>4</v>
      </c>
      <c r="R4599" s="33">
        <f t="shared" si="744"/>
        <v>2005</v>
      </c>
      <c r="S4599" s="34">
        <v>51.29</v>
      </c>
    </row>
    <row r="4600" spans="1:19">
      <c r="A4600" s="32">
        <v>40436</v>
      </c>
      <c r="B4600" s="33">
        <f t="shared" si="737"/>
        <v>9</v>
      </c>
      <c r="C4600" s="33">
        <f t="shared" si="738"/>
        <v>2010</v>
      </c>
      <c r="D4600" s="34">
        <v>1.1479999999999999</v>
      </c>
      <c r="F4600" s="32">
        <v>42094</v>
      </c>
      <c r="G4600" s="33">
        <f t="shared" si="739"/>
        <v>3</v>
      </c>
      <c r="H4600" s="33">
        <f t="shared" si="740"/>
        <v>2015</v>
      </c>
      <c r="I4600" s="34">
        <v>2.65</v>
      </c>
      <c r="K4600" s="32">
        <v>38013</v>
      </c>
      <c r="L4600" s="33">
        <f t="shared" si="741"/>
        <v>1</v>
      </c>
      <c r="M4600" s="33">
        <f t="shared" si="742"/>
        <v>2004</v>
      </c>
      <c r="N4600" s="34">
        <v>33.99</v>
      </c>
      <c r="P4600" s="32">
        <v>38470</v>
      </c>
      <c r="Q4600" s="33">
        <f t="shared" si="743"/>
        <v>4</v>
      </c>
      <c r="R4600" s="33">
        <f t="shared" si="744"/>
        <v>2005</v>
      </c>
      <c r="S4600" s="34">
        <v>50.74</v>
      </c>
    </row>
    <row r="4601" spans="1:19">
      <c r="A4601" s="32">
        <v>40437</v>
      </c>
      <c r="B4601" s="33">
        <f t="shared" si="737"/>
        <v>9</v>
      </c>
      <c r="C4601" s="33">
        <f t="shared" si="738"/>
        <v>2010</v>
      </c>
      <c r="D4601" s="34">
        <v>1.1379999999999999</v>
      </c>
      <c r="F4601" s="32">
        <v>42095</v>
      </c>
      <c r="G4601" s="33">
        <f t="shared" si="739"/>
        <v>4</v>
      </c>
      <c r="H4601" s="33">
        <f t="shared" si="740"/>
        <v>2015</v>
      </c>
      <c r="I4601" s="34">
        <v>2.62</v>
      </c>
      <c r="K4601" s="32">
        <v>38014</v>
      </c>
      <c r="L4601" s="33">
        <f t="shared" si="741"/>
        <v>1</v>
      </c>
      <c r="M4601" s="33">
        <f t="shared" si="742"/>
        <v>2004</v>
      </c>
      <c r="N4601" s="34">
        <v>33.630000000000003</v>
      </c>
      <c r="P4601" s="32">
        <v>38471</v>
      </c>
      <c r="Q4601" s="33">
        <f t="shared" si="743"/>
        <v>4</v>
      </c>
      <c r="R4601" s="33">
        <f t="shared" si="744"/>
        <v>2005</v>
      </c>
      <c r="S4601" s="34">
        <v>50.61</v>
      </c>
    </row>
    <row r="4602" spans="1:19">
      <c r="A4602" s="32">
        <v>40438</v>
      </c>
      <c r="B4602" s="33">
        <f t="shared" si="737"/>
        <v>9</v>
      </c>
      <c r="C4602" s="33">
        <f t="shared" si="738"/>
        <v>2010</v>
      </c>
      <c r="D4602" s="34">
        <v>1.131</v>
      </c>
      <c r="F4602" s="32">
        <v>42096</v>
      </c>
      <c r="G4602" s="33">
        <f t="shared" si="739"/>
        <v>4</v>
      </c>
      <c r="H4602" s="33">
        <f t="shared" si="740"/>
        <v>2015</v>
      </c>
      <c r="I4602" s="34">
        <v>2.63</v>
      </c>
      <c r="K4602" s="32">
        <v>38015</v>
      </c>
      <c r="L4602" s="33">
        <f t="shared" si="741"/>
        <v>1</v>
      </c>
      <c r="M4602" s="33">
        <f t="shared" si="742"/>
        <v>2004</v>
      </c>
      <c r="N4602" s="34">
        <v>32.86</v>
      </c>
      <c r="P4602" s="32">
        <v>38474</v>
      </c>
      <c r="Q4602" s="33">
        <f t="shared" si="743"/>
        <v>5</v>
      </c>
      <c r="R4602" s="33">
        <f t="shared" si="744"/>
        <v>2005</v>
      </c>
      <c r="S4602" s="34">
        <v>50.89</v>
      </c>
    </row>
    <row r="4603" spans="1:19">
      <c r="A4603" s="32">
        <v>40441</v>
      </c>
      <c r="B4603" s="33">
        <f t="shared" si="737"/>
        <v>9</v>
      </c>
      <c r="C4603" s="33">
        <f t="shared" si="738"/>
        <v>2010</v>
      </c>
      <c r="D4603" s="34">
        <v>1.1379999999999999</v>
      </c>
      <c r="F4603" s="32">
        <v>42100</v>
      </c>
      <c r="G4603" s="33">
        <f t="shared" si="739"/>
        <v>4</v>
      </c>
      <c r="H4603" s="33">
        <f t="shared" si="740"/>
        <v>2015</v>
      </c>
      <c r="I4603" s="34">
        <v>2.63</v>
      </c>
      <c r="K4603" s="32">
        <v>38016</v>
      </c>
      <c r="L4603" s="33">
        <f t="shared" si="741"/>
        <v>1</v>
      </c>
      <c r="M4603" s="33">
        <f t="shared" si="742"/>
        <v>2004</v>
      </c>
      <c r="N4603" s="34">
        <v>33.159999999999997</v>
      </c>
      <c r="P4603" s="32">
        <v>38475</v>
      </c>
      <c r="Q4603" s="33">
        <f t="shared" si="743"/>
        <v>5</v>
      </c>
      <c r="R4603" s="33">
        <f t="shared" si="744"/>
        <v>2005</v>
      </c>
      <c r="S4603" s="34">
        <v>49.48</v>
      </c>
    </row>
    <row r="4604" spans="1:19">
      <c r="A4604" s="32">
        <v>40442</v>
      </c>
      <c r="B4604" s="33">
        <f t="shared" si="737"/>
        <v>9</v>
      </c>
      <c r="C4604" s="33">
        <f t="shared" si="738"/>
        <v>2010</v>
      </c>
      <c r="D4604" s="34">
        <v>1.141</v>
      </c>
      <c r="F4604" s="32">
        <v>42101</v>
      </c>
      <c r="G4604" s="33">
        <f t="shared" si="739"/>
        <v>4</v>
      </c>
      <c r="H4604" s="33">
        <f t="shared" si="740"/>
        <v>2015</v>
      </c>
      <c r="I4604" s="34">
        <v>2.71</v>
      </c>
      <c r="K4604" s="32">
        <v>38019</v>
      </c>
      <c r="L4604" s="33">
        <f t="shared" si="741"/>
        <v>2</v>
      </c>
      <c r="M4604" s="33">
        <f t="shared" si="742"/>
        <v>2004</v>
      </c>
      <c r="N4604" s="34">
        <v>34.020000000000003</v>
      </c>
      <c r="P4604" s="32">
        <v>38476</v>
      </c>
      <c r="Q4604" s="33">
        <f t="shared" si="743"/>
        <v>5</v>
      </c>
      <c r="R4604" s="33">
        <f t="shared" si="744"/>
        <v>2005</v>
      </c>
      <c r="S4604" s="34">
        <v>50.36</v>
      </c>
    </row>
    <row r="4605" spans="1:19">
      <c r="A4605" s="32">
        <v>40443</v>
      </c>
      <c r="B4605" s="33">
        <f t="shared" si="737"/>
        <v>9</v>
      </c>
      <c r="C4605" s="33">
        <f t="shared" si="738"/>
        <v>2010</v>
      </c>
      <c r="D4605" s="34">
        <v>1.149</v>
      </c>
      <c r="F4605" s="32">
        <v>42102</v>
      </c>
      <c r="G4605" s="33">
        <f t="shared" si="739"/>
        <v>4</v>
      </c>
      <c r="H4605" s="33">
        <f t="shared" si="740"/>
        <v>2015</v>
      </c>
      <c r="I4605" s="34">
        <v>2.71</v>
      </c>
      <c r="K4605" s="32">
        <v>38020</v>
      </c>
      <c r="L4605" s="33">
        <f t="shared" si="741"/>
        <v>2</v>
      </c>
      <c r="M4605" s="33">
        <f t="shared" si="742"/>
        <v>2004</v>
      </c>
      <c r="N4605" s="34">
        <v>34.200000000000003</v>
      </c>
      <c r="P4605" s="32">
        <v>38477</v>
      </c>
      <c r="Q4605" s="33">
        <f t="shared" si="743"/>
        <v>5</v>
      </c>
      <c r="R4605" s="33">
        <f t="shared" si="744"/>
        <v>2005</v>
      </c>
      <c r="S4605" s="34">
        <v>49.81</v>
      </c>
    </row>
    <row r="4606" spans="1:19">
      <c r="A4606" s="32">
        <v>40444</v>
      </c>
      <c r="B4606" s="33">
        <f t="shared" si="737"/>
        <v>9</v>
      </c>
      <c r="C4606" s="33">
        <f t="shared" si="738"/>
        <v>2010</v>
      </c>
      <c r="D4606" s="34">
        <v>1.151</v>
      </c>
      <c r="F4606" s="32">
        <v>42103</v>
      </c>
      <c r="G4606" s="33">
        <f t="shared" si="739"/>
        <v>4</v>
      </c>
      <c r="H4606" s="33">
        <f t="shared" si="740"/>
        <v>2015</v>
      </c>
      <c r="I4606" s="34">
        <v>2.72</v>
      </c>
      <c r="K4606" s="32">
        <v>38021</v>
      </c>
      <c r="L4606" s="33">
        <f t="shared" si="741"/>
        <v>2</v>
      </c>
      <c r="M4606" s="33">
        <f t="shared" si="742"/>
        <v>2004</v>
      </c>
      <c r="N4606" s="34">
        <v>33.06</v>
      </c>
      <c r="P4606" s="32">
        <v>38478</v>
      </c>
      <c r="Q4606" s="33">
        <f t="shared" si="743"/>
        <v>5</v>
      </c>
      <c r="R4606" s="33">
        <f t="shared" si="744"/>
        <v>2005</v>
      </c>
      <c r="S4606" s="34">
        <v>49.7</v>
      </c>
    </row>
    <row r="4607" spans="1:19">
      <c r="A4607" s="32">
        <v>40445</v>
      </c>
      <c r="B4607" s="33">
        <f t="shared" si="737"/>
        <v>9</v>
      </c>
      <c r="C4607" s="33">
        <f t="shared" si="738"/>
        <v>2010</v>
      </c>
      <c r="D4607" s="34">
        <v>1.1599999999999999</v>
      </c>
      <c r="F4607" s="32">
        <v>42104</v>
      </c>
      <c r="G4607" s="33">
        <f t="shared" si="739"/>
        <v>4</v>
      </c>
      <c r="H4607" s="33">
        <f t="shared" si="740"/>
        <v>2015</v>
      </c>
      <c r="I4607" s="34">
        <v>2.58</v>
      </c>
      <c r="K4607" s="32">
        <v>38022</v>
      </c>
      <c r="L4607" s="33">
        <f t="shared" si="741"/>
        <v>2</v>
      </c>
      <c r="M4607" s="33">
        <f t="shared" si="742"/>
        <v>2004</v>
      </c>
      <c r="N4607" s="34">
        <v>33.26</v>
      </c>
      <c r="P4607" s="32">
        <v>38481</v>
      </c>
      <c r="Q4607" s="33">
        <f t="shared" si="743"/>
        <v>5</v>
      </c>
      <c r="R4607" s="33">
        <f t="shared" si="744"/>
        <v>2005</v>
      </c>
      <c r="S4607" s="34">
        <v>49.71</v>
      </c>
    </row>
    <row r="4608" spans="1:19">
      <c r="A4608" s="32">
        <v>40448</v>
      </c>
      <c r="B4608" s="33">
        <f t="shared" si="737"/>
        <v>9</v>
      </c>
      <c r="C4608" s="33">
        <f t="shared" si="738"/>
        <v>2010</v>
      </c>
      <c r="D4608" s="34">
        <v>1.153</v>
      </c>
      <c r="F4608" s="32">
        <v>42107</v>
      </c>
      <c r="G4608" s="33">
        <f t="shared" si="739"/>
        <v>4</v>
      </c>
      <c r="H4608" s="33">
        <f t="shared" si="740"/>
        <v>2015</v>
      </c>
      <c r="I4608" s="34">
        <v>2.58</v>
      </c>
      <c r="K4608" s="32">
        <v>38023</v>
      </c>
      <c r="L4608" s="33">
        <f t="shared" si="741"/>
        <v>2</v>
      </c>
      <c r="M4608" s="33">
        <f t="shared" si="742"/>
        <v>2004</v>
      </c>
      <c r="N4608" s="34">
        <v>32.49</v>
      </c>
      <c r="P4608" s="32">
        <v>38482</v>
      </c>
      <c r="Q4608" s="33">
        <f t="shared" si="743"/>
        <v>5</v>
      </c>
      <c r="R4608" s="33">
        <f t="shared" si="744"/>
        <v>2005</v>
      </c>
      <c r="S4608" s="34">
        <v>50.61</v>
      </c>
    </row>
    <row r="4609" spans="1:19">
      <c r="A4609" s="32">
        <v>40449</v>
      </c>
      <c r="B4609" s="33">
        <f t="shared" si="737"/>
        <v>9</v>
      </c>
      <c r="C4609" s="33">
        <f t="shared" si="738"/>
        <v>2010</v>
      </c>
      <c r="D4609" s="34">
        <v>1.1659999999999999</v>
      </c>
      <c r="F4609" s="32">
        <v>42108</v>
      </c>
      <c r="G4609" s="33">
        <f t="shared" si="739"/>
        <v>4</v>
      </c>
      <c r="H4609" s="33">
        <f t="shared" si="740"/>
        <v>2015</v>
      </c>
      <c r="I4609" s="34">
        <v>2.58</v>
      </c>
      <c r="K4609" s="32">
        <v>38026</v>
      </c>
      <c r="L4609" s="33">
        <f t="shared" si="741"/>
        <v>2</v>
      </c>
      <c r="M4609" s="33">
        <f t="shared" si="742"/>
        <v>2004</v>
      </c>
      <c r="N4609" s="34">
        <v>32.909999999999997</v>
      </c>
      <c r="P4609" s="32">
        <v>38483</v>
      </c>
      <c r="Q4609" s="33">
        <f t="shared" si="743"/>
        <v>5</v>
      </c>
      <c r="R4609" s="33">
        <f t="shared" si="744"/>
        <v>2005</v>
      </c>
      <c r="S4609" s="34">
        <v>48.91</v>
      </c>
    </row>
    <row r="4610" spans="1:19">
      <c r="A4610" s="32">
        <v>40450</v>
      </c>
      <c r="B4610" s="33">
        <f t="shared" si="737"/>
        <v>9</v>
      </c>
      <c r="C4610" s="33">
        <f t="shared" si="738"/>
        <v>2010</v>
      </c>
      <c r="D4610" s="34">
        <v>1.1830000000000001</v>
      </c>
      <c r="F4610" s="32">
        <v>42109</v>
      </c>
      <c r="G4610" s="33">
        <f t="shared" si="739"/>
        <v>4</v>
      </c>
      <c r="H4610" s="33">
        <f t="shared" si="740"/>
        <v>2015</v>
      </c>
      <c r="I4610" s="34">
        <v>2.62</v>
      </c>
      <c r="K4610" s="32">
        <v>38027</v>
      </c>
      <c r="L4610" s="33">
        <f t="shared" si="741"/>
        <v>2</v>
      </c>
      <c r="M4610" s="33">
        <f t="shared" si="742"/>
        <v>2004</v>
      </c>
      <c r="N4610" s="34">
        <v>34.03</v>
      </c>
      <c r="P4610" s="32">
        <v>38484</v>
      </c>
      <c r="Q4610" s="33">
        <f t="shared" si="743"/>
        <v>5</v>
      </c>
      <c r="R4610" s="33">
        <f t="shared" si="744"/>
        <v>2005</v>
      </c>
      <c r="S4610" s="34">
        <v>47.4</v>
      </c>
    </row>
    <row r="4611" spans="1:19">
      <c r="A4611" s="32">
        <v>40451</v>
      </c>
      <c r="B4611" s="33">
        <f t="shared" si="737"/>
        <v>9</v>
      </c>
      <c r="C4611" s="33">
        <f t="shared" si="738"/>
        <v>2010</v>
      </c>
      <c r="D4611" s="34">
        <v>1.2050000000000001</v>
      </c>
      <c r="F4611" s="32">
        <v>42110</v>
      </c>
      <c r="G4611" s="33">
        <f t="shared" si="739"/>
        <v>4</v>
      </c>
      <c r="H4611" s="33">
        <f t="shared" si="740"/>
        <v>2015</v>
      </c>
      <c r="I4611" s="34">
        <v>2.61</v>
      </c>
      <c r="K4611" s="32">
        <v>38028</v>
      </c>
      <c r="L4611" s="33">
        <f t="shared" si="741"/>
        <v>2</v>
      </c>
      <c r="M4611" s="33">
        <f t="shared" si="742"/>
        <v>2004</v>
      </c>
      <c r="N4611" s="34">
        <v>33.93</v>
      </c>
      <c r="P4611" s="32">
        <v>38485</v>
      </c>
      <c r="Q4611" s="33">
        <f t="shared" si="743"/>
        <v>5</v>
      </c>
      <c r="R4611" s="33">
        <f t="shared" si="744"/>
        <v>2005</v>
      </c>
      <c r="S4611" s="34">
        <v>46.85</v>
      </c>
    </row>
    <row r="4612" spans="1:19">
      <c r="A4612" s="32">
        <v>40452</v>
      </c>
      <c r="B4612" s="33">
        <f t="shared" si="737"/>
        <v>10</v>
      </c>
      <c r="C4612" s="33">
        <f t="shared" si="738"/>
        <v>2010</v>
      </c>
      <c r="D4612" s="34">
        <v>1.248</v>
      </c>
      <c r="F4612" s="32">
        <v>42111</v>
      </c>
      <c r="G4612" s="33">
        <f t="shared" si="739"/>
        <v>4</v>
      </c>
      <c r="H4612" s="33">
        <f t="shared" si="740"/>
        <v>2015</v>
      </c>
      <c r="I4612" s="34">
        <v>2.67</v>
      </c>
      <c r="K4612" s="32">
        <v>38029</v>
      </c>
      <c r="L4612" s="33">
        <f t="shared" si="741"/>
        <v>2</v>
      </c>
      <c r="M4612" s="33">
        <f t="shared" si="742"/>
        <v>2004</v>
      </c>
      <c r="N4612" s="34">
        <v>34.03</v>
      </c>
      <c r="P4612" s="32">
        <v>38488</v>
      </c>
      <c r="Q4612" s="33">
        <f t="shared" si="743"/>
        <v>5</v>
      </c>
      <c r="R4612" s="33">
        <f t="shared" si="744"/>
        <v>2005</v>
      </c>
      <c r="S4612" s="34">
        <v>46.42</v>
      </c>
    </row>
    <row r="4613" spans="1:19">
      <c r="A4613" s="32">
        <v>40455</v>
      </c>
      <c r="B4613" s="33">
        <f t="shared" si="737"/>
        <v>10</v>
      </c>
      <c r="C4613" s="33">
        <f t="shared" si="738"/>
        <v>2010</v>
      </c>
      <c r="D4613" s="34">
        <v>1.25</v>
      </c>
      <c r="F4613" s="32">
        <v>42114</v>
      </c>
      <c r="G4613" s="33">
        <f t="shared" si="739"/>
        <v>4</v>
      </c>
      <c r="H4613" s="33">
        <f t="shared" si="740"/>
        <v>2015</v>
      </c>
      <c r="I4613" s="34">
        <v>2.57</v>
      </c>
      <c r="K4613" s="32">
        <v>38030</v>
      </c>
      <c r="L4613" s="33">
        <f t="shared" si="741"/>
        <v>2</v>
      </c>
      <c r="M4613" s="33">
        <f t="shared" si="742"/>
        <v>2004</v>
      </c>
      <c r="N4613" s="34">
        <v>34.51</v>
      </c>
      <c r="P4613" s="32">
        <v>38489</v>
      </c>
      <c r="Q4613" s="33">
        <f t="shared" si="743"/>
        <v>5</v>
      </c>
      <c r="R4613" s="33">
        <f t="shared" si="744"/>
        <v>2005</v>
      </c>
      <c r="S4613" s="34">
        <v>47.31</v>
      </c>
    </row>
    <row r="4614" spans="1:19">
      <c r="A4614" s="32">
        <v>40456</v>
      </c>
      <c r="B4614" s="33">
        <f t="shared" si="737"/>
        <v>10</v>
      </c>
      <c r="C4614" s="33">
        <f t="shared" si="738"/>
        <v>2010</v>
      </c>
      <c r="D4614" s="34">
        <v>1.268</v>
      </c>
      <c r="F4614" s="32">
        <v>42115</v>
      </c>
      <c r="G4614" s="33">
        <f t="shared" si="739"/>
        <v>4</v>
      </c>
      <c r="H4614" s="33">
        <f t="shared" si="740"/>
        <v>2015</v>
      </c>
      <c r="I4614" s="34">
        <v>2.59</v>
      </c>
      <c r="K4614" s="32">
        <v>38034</v>
      </c>
      <c r="L4614" s="33">
        <f t="shared" si="741"/>
        <v>2</v>
      </c>
      <c r="M4614" s="33">
        <f t="shared" si="742"/>
        <v>2004</v>
      </c>
      <c r="N4614" s="34">
        <v>35.130000000000003</v>
      </c>
      <c r="P4614" s="32">
        <v>38490</v>
      </c>
      <c r="Q4614" s="33">
        <f t="shared" si="743"/>
        <v>5</v>
      </c>
      <c r="R4614" s="33">
        <f t="shared" si="744"/>
        <v>2005</v>
      </c>
      <c r="S4614" s="34">
        <v>47.35</v>
      </c>
    </row>
    <row r="4615" spans="1:19">
      <c r="A4615" s="32">
        <v>40457</v>
      </c>
      <c r="B4615" s="33">
        <f t="shared" si="737"/>
        <v>10</v>
      </c>
      <c r="C4615" s="33">
        <f t="shared" si="738"/>
        <v>2010</v>
      </c>
      <c r="D4615" s="34">
        <v>1.2729999999999999</v>
      </c>
      <c r="F4615" s="32">
        <v>42116</v>
      </c>
      <c r="G4615" s="33">
        <f t="shared" si="739"/>
        <v>4</v>
      </c>
      <c r="H4615" s="33">
        <f t="shared" si="740"/>
        <v>2015</v>
      </c>
      <c r="I4615" s="34">
        <v>2.63</v>
      </c>
      <c r="K4615" s="32">
        <v>38035</v>
      </c>
      <c r="L4615" s="33">
        <f t="shared" si="741"/>
        <v>2</v>
      </c>
      <c r="M4615" s="33">
        <f t="shared" si="742"/>
        <v>2004</v>
      </c>
      <c r="N4615" s="34">
        <v>35.42</v>
      </c>
      <c r="P4615" s="32">
        <v>38491</v>
      </c>
      <c r="Q4615" s="33">
        <f t="shared" si="743"/>
        <v>5</v>
      </c>
      <c r="R4615" s="33">
        <f t="shared" si="744"/>
        <v>2005</v>
      </c>
      <c r="S4615" s="34">
        <v>46.92</v>
      </c>
    </row>
    <row r="4616" spans="1:19">
      <c r="A4616" s="32">
        <v>40458</v>
      </c>
      <c r="B4616" s="33">
        <f t="shared" si="737"/>
        <v>10</v>
      </c>
      <c r="C4616" s="33">
        <f t="shared" si="738"/>
        <v>2010</v>
      </c>
      <c r="D4616" s="34">
        <v>1.2569999999999999</v>
      </c>
      <c r="F4616" s="32">
        <v>42117</v>
      </c>
      <c r="G4616" s="33">
        <f t="shared" si="739"/>
        <v>4</v>
      </c>
      <c r="H4616" s="33">
        <f t="shared" si="740"/>
        <v>2015</v>
      </c>
      <c r="I4616" s="34">
        <v>2.59</v>
      </c>
      <c r="K4616" s="32">
        <v>38036</v>
      </c>
      <c r="L4616" s="33">
        <f t="shared" si="741"/>
        <v>2</v>
      </c>
      <c r="M4616" s="33">
        <f t="shared" si="742"/>
        <v>2004</v>
      </c>
      <c r="N4616" s="34">
        <v>35.81</v>
      </c>
      <c r="P4616" s="32">
        <v>38492</v>
      </c>
      <c r="Q4616" s="33">
        <f t="shared" si="743"/>
        <v>5</v>
      </c>
      <c r="R4616" s="33">
        <f t="shared" si="744"/>
        <v>2005</v>
      </c>
      <c r="S4616" s="34">
        <v>46.91</v>
      </c>
    </row>
    <row r="4617" spans="1:19">
      <c r="A4617" s="32">
        <v>40459</v>
      </c>
      <c r="B4617" s="33">
        <f t="shared" si="737"/>
        <v>10</v>
      </c>
      <c r="C4617" s="33">
        <f t="shared" si="738"/>
        <v>2010</v>
      </c>
      <c r="D4617" s="34">
        <v>1.258</v>
      </c>
      <c r="F4617" s="32">
        <v>42118</v>
      </c>
      <c r="G4617" s="33">
        <f t="shared" si="739"/>
        <v>4</v>
      </c>
      <c r="H4617" s="33">
        <f t="shared" si="740"/>
        <v>2015</v>
      </c>
      <c r="I4617" s="34">
        <v>2.59</v>
      </c>
      <c r="K4617" s="32">
        <v>38037</v>
      </c>
      <c r="L4617" s="33">
        <f t="shared" si="741"/>
        <v>2</v>
      </c>
      <c r="M4617" s="33">
        <f t="shared" si="742"/>
        <v>2004</v>
      </c>
      <c r="N4617" s="34">
        <v>35.799999999999997</v>
      </c>
      <c r="P4617" s="32">
        <v>38495</v>
      </c>
      <c r="Q4617" s="33">
        <f t="shared" si="743"/>
        <v>5</v>
      </c>
      <c r="R4617" s="33">
        <f t="shared" si="744"/>
        <v>2005</v>
      </c>
      <c r="S4617" s="34">
        <v>47.28</v>
      </c>
    </row>
    <row r="4618" spans="1:19">
      <c r="A4618" s="32">
        <v>40462</v>
      </c>
      <c r="B4618" s="33">
        <f t="shared" si="737"/>
        <v>10</v>
      </c>
      <c r="C4618" s="33">
        <f t="shared" si="738"/>
        <v>2010</v>
      </c>
      <c r="D4618" s="34">
        <v>1.2589999999999999</v>
      </c>
      <c r="F4618" s="32">
        <v>42121</v>
      </c>
      <c r="G4618" s="33">
        <f t="shared" si="739"/>
        <v>4</v>
      </c>
      <c r="H4618" s="33">
        <f t="shared" si="740"/>
        <v>2015</v>
      </c>
      <c r="I4618" s="34">
        <v>2.5</v>
      </c>
      <c r="K4618" s="32">
        <v>38040</v>
      </c>
      <c r="L4618" s="33">
        <f t="shared" si="741"/>
        <v>2</v>
      </c>
      <c r="M4618" s="33">
        <f t="shared" si="742"/>
        <v>2004</v>
      </c>
      <c r="N4618" s="34">
        <v>35.75</v>
      </c>
      <c r="P4618" s="32">
        <v>38496</v>
      </c>
      <c r="Q4618" s="33">
        <f t="shared" si="743"/>
        <v>5</v>
      </c>
      <c r="R4618" s="33">
        <f t="shared" si="744"/>
        <v>2005</v>
      </c>
      <c r="S4618" s="34">
        <v>47.29</v>
      </c>
    </row>
    <row r="4619" spans="1:19">
      <c r="A4619" s="32">
        <v>40463</v>
      </c>
      <c r="B4619" s="33">
        <f t="shared" si="737"/>
        <v>10</v>
      </c>
      <c r="C4619" s="33">
        <f t="shared" si="738"/>
        <v>2010</v>
      </c>
      <c r="D4619" s="34">
        <v>1.2410000000000001</v>
      </c>
      <c r="F4619" s="32">
        <v>42122</v>
      </c>
      <c r="G4619" s="33">
        <f t="shared" si="739"/>
        <v>4</v>
      </c>
      <c r="H4619" s="33">
        <f t="shared" si="740"/>
        <v>2015</v>
      </c>
      <c r="I4619" s="34">
        <v>2.5499999999999998</v>
      </c>
      <c r="K4619" s="32">
        <v>38041</v>
      </c>
      <c r="L4619" s="33">
        <f t="shared" si="741"/>
        <v>2</v>
      </c>
      <c r="M4619" s="33">
        <f t="shared" si="742"/>
        <v>2004</v>
      </c>
      <c r="N4619" s="34">
        <v>35.85</v>
      </c>
      <c r="P4619" s="32">
        <v>38497</v>
      </c>
      <c r="Q4619" s="33">
        <f t="shared" si="743"/>
        <v>5</v>
      </c>
      <c r="R4619" s="33">
        <f t="shared" si="744"/>
        <v>2005</v>
      </c>
      <c r="S4619" s="34">
        <v>49.24</v>
      </c>
    </row>
    <row r="4620" spans="1:19">
      <c r="A4620" s="32">
        <v>40464</v>
      </c>
      <c r="B4620" s="33">
        <f t="shared" si="737"/>
        <v>10</v>
      </c>
      <c r="C4620" s="33">
        <f t="shared" si="738"/>
        <v>2010</v>
      </c>
      <c r="D4620" s="34">
        <v>1.2509999999999999</v>
      </c>
      <c r="F4620" s="32">
        <v>42123</v>
      </c>
      <c r="G4620" s="33">
        <f t="shared" si="739"/>
        <v>4</v>
      </c>
      <c r="H4620" s="33">
        <f t="shared" si="740"/>
        <v>2015</v>
      </c>
      <c r="I4620" s="34">
        <v>2.5499999999999998</v>
      </c>
      <c r="K4620" s="32">
        <v>38042</v>
      </c>
      <c r="L4620" s="33">
        <f t="shared" si="741"/>
        <v>2</v>
      </c>
      <c r="M4620" s="33">
        <f t="shared" si="742"/>
        <v>2004</v>
      </c>
      <c r="N4620" s="34">
        <v>37.28</v>
      </c>
      <c r="P4620" s="32">
        <v>38498</v>
      </c>
      <c r="Q4620" s="33">
        <f t="shared" si="743"/>
        <v>5</v>
      </c>
      <c r="R4620" s="33">
        <f t="shared" si="744"/>
        <v>2005</v>
      </c>
      <c r="S4620" s="34">
        <v>49.71</v>
      </c>
    </row>
    <row r="4621" spans="1:19">
      <c r="A4621" s="32">
        <v>40465</v>
      </c>
      <c r="B4621" s="33">
        <f t="shared" si="737"/>
        <v>10</v>
      </c>
      <c r="C4621" s="33">
        <f t="shared" si="738"/>
        <v>2010</v>
      </c>
      <c r="D4621" s="34">
        <v>1.2310000000000001</v>
      </c>
      <c r="F4621" s="32">
        <v>42124</v>
      </c>
      <c r="G4621" s="33">
        <f t="shared" si="739"/>
        <v>4</v>
      </c>
      <c r="H4621" s="33">
        <f t="shared" si="740"/>
        <v>2015</v>
      </c>
      <c r="I4621" s="34">
        <v>2.56</v>
      </c>
      <c r="K4621" s="32">
        <v>38043</v>
      </c>
      <c r="L4621" s="33">
        <f t="shared" si="741"/>
        <v>2</v>
      </c>
      <c r="M4621" s="33">
        <f t="shared" si="742"/>
        <v>2004</v>
      </c>
      <c r="N4621" s="34">
        <v>35.450000000000003</v>
      </c>
      <c r="P4621" s="32">
        <v>38499</v>
      </c>
      <c r="Q4621" s="33">
        <f t="shared" si="743"/>
        <v>5</v>
      </c>
      <c r="R4621" s="33">
        <f t="shared" si="744"/>
        <v>2005</v>
      </c>
      <c r="S4621" s="34">
        <v>49.42</v>
      </c>
    </row>
    <row r="4622" spans="1:19">
      <c r="A4622" s="32">
        <v>40466</v>
      </c>
      <c r="B4622" s="33">
        <f t="shared" si="737"/>
        <v>10</v>
      </c>
      <c r="C4622" s="33">
        <f t="shared" si="738"/>
        <v>2010</v>
      </c>
      <c r="D4622" s="34">
        <v>1.208</v>
      </c>
      <c r="F4622" s="32">
        <v>42125</v>
      </c>
      <c r="G4622" s="33">
        <f t="shared" si="739"/>
        <v>5</v>
      </c>
      <c r="H4622" s="33">
        <f t="shared" si="740"/>
        <v>2015</v>
      </c>
      <c r="I4622" s="34">
        <v>2.68</v>
      </c>
      <c r="K4622" s="32">
        <v>38044</v>
      </c>
      <c r="L4622" s="33">
        <f t="shared" si="741"/>
        <v>2</v>
      </c>
      <c r="M4622" s="33">
        <f t="shared" si="742"/>
        <v>2004</v>
      </c>
      <c r="N4622" s="34">
        <v>36.08</v>
      </c>
      <c r="P4622" s="32">
        <v>38502</v>
      </c>
      <c r="Q4622" s="33">
        <f t="shared" si="743"/>
        <v>5</v>
      </c>
      <c r="R4622" s="33">
        <f t="shared" si="744"/>
        <v>2005</v>
      </c>
      <c r="S4622" s="34">
        <v>49.33</v>
      </c>
    </row>
    <row r="4623" spans="1:19">
      <c r="A4623" s="32">
        <v>40469</v>
      </c>
      <c r="B4623" s="33">
        <f t="shared" si="737"/>
        <v>10</v>
      </c>
      <c r="C4623" s="33">
        <f t="shared" si="738"/>
        <v>2010</v>
      </c>
      <c r="D4623" s="34">
        <v>1.2090000000000001</v>
      </c>
      <c r="F4623" s="32">
        <v>42128</v>
      </c>
      <c r="G4623" s="33">
        <f t="shared" si="739"/>
        <v>5</v>
      </c>
      <c r="H4623" s="33">
        <f t="shared" si="740"/>
        <v>2015</v>
      </c>
      <c r="I4623" s="34">
        <v>2.72</v>
      </c>
      <c r="K4623" s="32">
        <v>38047</v>
      </c>
      <c r="L4623" s="33">
        <f t="shared" si="741"/>
        <v>3</v>
      </c>
      <c r="M4623" s="33">
        <f t="shared" si="742"/>
        <v>2004</v>
      </c>
      <c r="N4623" s="34">
        <v>36.85</v>
      </c>
      <c r="P4623" s="32">
        <v>38503</v>
      </c>
      <c r="Q4623" s="33">
        <f t="shared" si="743"/>
        <v>5</v>
      </c>
      <c r="R4623" s="33">
        <f t="shared" si="744"/>
        <v>2005</v>
      </c>
      <c r="S4623" s="34">
        <v>49.3</v>
      </c>
    </row>
    <row r="4624" spans="1:19">
      <c r="A4624" s="32">
        <v>40470</v>
      </c>
      <c r="B4624" s="33">
        <f t="shared" si="737"/>
        <v>10</v>
      </c>
      <c r="C4624" s="33">
        <f t="shared" si="738"/>
        <v>2010</v>
      </c>
      <c r="D4624" s="34">
        <v>1.2090000000000001</v>
      </c>
      <c r="F4624" s="32">
        <v>42129</v>
      </c>
      <c r="G4624" s="33">
        <f t="shared" si="739"/>
        <v>5</v>
      </c>
      <c r="H4624" s="33">
        <f t="shared" si="740"/>
        <v>2015</v>
      </c>
      <c r="I4624" s="34">
        <v>2.76</v>
      </c>
      <c r="K4624" s="32">
        <v>38048</v>
      </c>
      <c r="L4624" s="33">
        <f t="shared" si="741"/>
        <v>3</v>
      </c>
      <c r="M4624" s="33">
        <f t="shared" si="742"/>
        <v>2004</v>
      </c>
      <c r="N4624" s="34">
        <v>36.6</v>
      </c>
      <c r="P4624" s="32">
        <v>38504</v>
      </c>
      <c r="Q4624" s="33">
        <f t="shared" si="743"/>
        <v>6</v>
      </c>
      <c r="R4624" s="33">
        <f t="shared" si="744"/>
        <v>2005</v>
      </c>
      <c r="S4624" s="34">
        <v>50.46</v>
      </c>
    </row>
    <row r="4625" spans="1:19">
      <c r="A4625" s="32">
        <v>40471</v>
      </c>
      <c r="B4625" s="33">
        <f t="shared" si="737"/>
        <v>10</v>
      </c>
      <c r="C4625" s="33">
        <f t="shared" si="738"/>
        <v>2010</v>
      </c>
      <c r="D4625" s="34">
        <v>1.19</v>
      </c>
      <c r="F4625" s="32">
        <v>42130</v>
      </c>
      <c r="G4625" s="33">
        <f t="shared" si="739"/>
        <v>5</v>
      </c>
      <c r="H4625" s="33">
        <f t="shared" si="740"/>
        <v>2015</v>
      </c>
      <c r="I4625" s="34">
        <v>2.76</v>
      </c>
      <c r="K4625" s="32">
        <v>38049</v>
      </c>
      <c r="L4625" s="33">
        <f t="shared" si="741"/>
        <v>3</v>
      </c>
      <c r="M4625" s="33">
        <f t="shared" si="742"/>
        <v>2004</v>
      </c>
      <c r="N4625" s="34">
        <v>35.799999999999997</v>
      </c>
      <c r="P4625" s="32">
        <v>38505</v>
      </c>
      <c r="Q4625" s="33">
        <f t="shared" si="743"/>
        <v>6</v>
      </c>
      <c r="R4625" s="33">
        <f t="shared" si="744"/>
        <v>2005</v>
      </c>
      <c r="S4625" s="34">
        <v>51.3</v>
      </c>
    </row>
    <row r="4626" spans="1:19">
      <c r="A4626" s="32">
        <v>40472</v>
      </c>
      <c r="B4626" s="33">
        <f t="shared" si="737"/>
        <v>10</v>
      </c>
      <c r="C4626" s="33">
        <f t="shared" si="738"/>
        <v>2010</v>
      </c>
      <c r="D4626" s="34">
        <v>1.1930000000000001</v>
      </c>
      <c r="F4626" s="32">
        <v>42131</v>
      </c>
      <c r="G4626" s="33">
        <f t="shared" si="739"/>
        <v>5</v>
      </c>
      <c r="H4626" s="33">
        <f t="shared" si="740"/>
        <v>2015</v>
      </c>
      <c r="I4626" s="34">
        <v>2.74</v>
      </c>
      <c r="K4626" s="32">
        <v>38050</v>
      </c>
      <c r="L4626" s="33">
        <f t="shared" si="741"/>
        <v>3</v>
      </c>
      <c r="M4626" s="33">
        <f t="shared" si="742"/>
        <v>2004</v>
      </c>
      <c r="N4626" s="34">
        <v>36.81</v>
      </c>
      <c r="P4626" s="32">
        <v>38506</v>
      </c>
      <c r="Q4626" s="33">
        <f t="shared" si="743"/>
        <v>6</v>
      </c>
      <c r="R4626" s="33">
        <f t="shared" si="744"/>
        <v>2005</v>
      </c>
      <c r="S4626" s="34">
        <v>51.9</v>
      </c>
    </row>
    <row r="4627" spans="1:19">
      <c r="A4627" s="32">
        <v>40473</v>
      </c>
      <c r="B4627" s="33">
        <f t="shared" si="737"/>
        <v>10</v>
      </c>
      <c r="C4627" s="33">
        <f t="shared" si="738"/>
        <v>2010</v>
      </c>
      <c r="D4627" s="34">
        <v>1.22</v>
      </c>
      <c r="F4627" s="32">
        <v>42132</v>
      </c>
      <c r="G4627" s="33">
        <f t="shared" si="739"/>
        <v>5</v>
      </c>
      <c r="H4627" s="33">
        <f t="shared" si="740"/>
        <v>2015</v>
      </c>
      <c r="I4627" s="34">
        <v>2.78</v>
      </c>
      <c r="K4627" s="32">
        <v>38051</v>
      </c>
      <c r="L4627" s="33">
        <f t="shared" si="741"/>
        <v>3</v>
      </c>
      <c r="M4627" s="33">
        <f t="shared" si="742"/>
        <v>2004</v>
      </c>
      <c r="N4627" s="34">
        <v>37.31</v>
      </c>
      <c r="P4627" s="32">
        <v>38509</v>
      </c>
      <c r="Q4627" s="33">
        <f t="shared" si="743"/>
        <v>6</v>
      </c>
      <c r="R4627" s="33">
        <f t="shared" si="744"/>
        <v>2005</v>
      </c>
      <c r="S4627" s="34">
        <v>52.61</v>
      </c>
    </row>
    <row r="4628" spans="1:19">
      <c r="A4628" s="32">
        <v>40476</v>
      </c>
      <c r="B4628" s="33">
        <f t="shared" si="737"/>
        <v>10</v>
      </c>
      <c r="C4628" s="33">
        <f t="shared" si="738"/>
        <v>2010</v>
      </c>
      <c r="D4628" s="34">
        <v>1.2290000000000001</v>
      </c>
      <c r="F4628" s="32">
        <v>42135</v>
      </c>
      <c r="G4628" s="33">
        <f t="shared" si="739"/>
        <v>5</v>
      </c>
      <c r="H4628" s="33">
        <f t="shared" si="740"/>
        <v>2015</v>
      </c>
      <c r="I4628" s="34">
        <v>2.85</v>
      </c>
      <c r="K4628" s="32">
        <v>38054</v>
      </c>
      <c r="L4628" s="33">
        <f t="shared" si="741"/>
        <v>3</v>
      </c>
      <c r="M4628" s="33">
        <f t="shared" si="742"/>
        <v>2004</v>
      </c>
      <c r="N4628" s="34">
        <v>36.53</v>
      </c>
      <c r="P4628" s="32">
        <v>38510</v>
      </c>
      <c r="Q4628" s="33">
        <f t="shared" si="743"/>
        <v>6</v>
      </c>
      <c r="R4628" s="33">
        <f t="shared" si="744"/>
        <v>2005</v>
      </c>
      <c r="S4628" s="34">
        <v>51.62</v>
      </c>
    </row>
    <row r="4629" spans="1:19">
      <c r="A4629" s="32">
        <v>40477</v>
      </c>
      <c r="B4629" s="33">
        <f t="shared" si="737"/>
        <v>10</v>
      </c>
      <c r="C4629" s="33">
        <f t="shared" si="738"/>
        <v>2010</v>
      </c>
      <c r="D4629" s="34">
        <v>1.226</v>
      </c>
      <c r="F4629" s="32">
        <v>42136</v>
      </c>
      <c r="G4629" s="33">
        <f t="shared" si="739"/>
        <v>5</v>
      </c>
      <c r="H4629" s="33">
        <f t="shared" si="740"/>
        <v>2015</v>
      </c>
      <c r="I4629" s="34">
        <v>2.85</v>
      </c>
      <c r="K4629" s="32">
        <v>38055</v>
      </c>
      <c r="L4629" s="33">
        <f t="shared" si="741"/>
        <v>3</v>
      </c>
      <c r="M4629" s="33">
        <f t="shared" si="742"/>
        <v>2004</v>
      </c>
      <c r="N4629" s="34">
        <v>36.29</v>
      </c>
      <c r="P4629" s="32">
        <v>38511</v>
      </c>
      <c r="Q4629" s="33">
        <f t="shared" si="743"/>
        <v>6</v>
      </c>
      <c r="R4629" s="33">
        <f t="shared" si="744"/>
        <v>2005</v>
      </c>
      <c r="S4629" s="34">
        <v>51.92</v>
      </c>
    </row>
    <row r="4630" spans="1:19">
      <c r="A4630" s="32">
        <v>40478</v>
      </c>
      <c r="B4630" s="33">
        <f t="shared" si="737"/>
        <v>10</v>
      </c>
      <c r="C4630" s="33">
        <f t="shared" si="738"/>
        <v>2010</v>
      </c>
      <c r="D4630" s="34">
        <v>1.22</v>
      </c>
      <c r="F4630" s="32">
        <v>42137</v>
      </c>
      <c r="G4630" s="33">
        <f t="shared" si="739"/>
        <v>5</v>
      </c>
      <c r="H4630" s="33">
        <f t="shared" si="740"/>
        <v>2015</v>
      </c>
      <c r="I4630" s="34">
        <v>2.85</v>
      </c>
      <c r="K4630" s="32">
        <v>38056</v>
      </c>
      <c r="L4630" s="33">
        <f t="shared" si="741"/>
        <v>3</v>
      </c>
      <c r="M4630" s="33">
        <f t="shared" si="742"/>
        <v>2004</v>
      </c>
      <c r="N4630" s="34">
        <v>36.21</v>
      </c>
      <c r="P4630" s="32">
        <v>38512</v>
      </c>
      <c r="Q4630" s="33">
        <f t="shared" si="743"/>
        <v>6</v>
      </c>
      <c r="R4630" s="33">
        <f t="shared" si="744"/>
        <v>2005</v>
      </c>
      <c r="S4630" s="34">
        <v>51.36</v>
      </c>
    </row>
    <row r="4631" spans="1:19">
      <c r="A4631" s="32">
        <v>40479</v>
      </c>
      <c r="B4631" s="33">
        <f t="shared" si="737"/>
        <v>10</v>
      </c>
      <c r="C4631" s="33">
        <f t="shared" si="738"/>
        <v>2010</v>
      </c>
      <c r="D4631" s="34">
        <v>1.2330000000000001</v>
      </c>
      <c r="F4631" s="32">
        <v>42138</v>
      </c>
      <c r="G4631" s="33">
        <f t="shared" si="739"/>
        <v>5</v>
      </c>
      <c r="H4631" s="33">
        <f t="shared" si="740"/>
        <v>2015</v>
      </c>
      <c r="I4631" s="34">
        <v>2.87</v>
      </c>
      <c r="K4631" s="32">
        <v>38057</v>
      </c>
      <c r="L4631" s="33">
        <f t="shared" si="741"/>
        <v>3</v>
      </c>
      <c r="M4631" s="33">
        <f t="shared" si="742"/>
        <v>2004</v>
      </c>
      <c r="N4631" s="34">
        <v>36.950000000000003</v>
      </c>
      <c r="P4631" s="32">
        <v>38513</v>
      </c>
      <c r="Q4631" s="33">
        <f t="shared" si="743"/>
        <v>6</v>
      </c>
      <c r="R4631" s="33">
        <f t="shared" si="744"/>
        <v>2005</v>
      </c>
      <c r="S4631" s="34">
        <v>51.98</v>
      </c>
    </row>
    <row r="4632" spans="1:19">
      <c r="A4632" s="32">
        <v>40480</v>
      </c>
      <c r="B4632" s="33">
        <f t="shared" si="737"/>
        <v>10</v>
      </c>
      <c r="C4632" s="33">
        <f t="shared" si="738"/>
        <v>2010</v>
      </c>
      <c r="D4632" s="34">
        <v>1.238</v>
      </c>
      <c r="F4632" s="32">
        <v>42139</v>
      </c>
      <c r="G4632" s="33">
        <f t="shared" si="739"/>
        <v>5</v>
      </c>
      <c r="H4632" s="33">
        <f t="shared" si="740"/>
        <v>2015</v>
      </c>
      <c r="I4632" s="34">
        <v>2.96</v>
      </c>
      <c r="K4632" s="32">
        <v>38058</v>
      </c>
      <c r="L4632" s="33">
        <f t="shared" si="741"/>
        <v>3</v>
      </c>
      <c r="M4632" s="33">
        <f t="shared" si="742"/>
        <v>2004</v>
      </c>
      <c r="N4632" s="34">
        <v>36.21</v>
      </c>
      <c r="P4632" s="32">
        <v>38516</v>
      </c>
      <c r="Q4632" s="33">
        <f t="shared" si="743"/>
        <v>6</v>
      </c>
      <c r="R4632" s="33">
        <f t="shared" si="744"/>
        <v>2005</v>
      </c>
      <c r="S4632" s="34">
        <v>52</v>
      </c>
    </row>
    <row r="4633" spans="1:19">
      <c r="A4633" s="32">
        <v>40483</v>
      </c>
      <c r="B4633" s="33">
        <f t="shared" si="737"/>
        <v>11</v>
      </c>
      <c r="C4633" s="33">
        <f t="shared" si="738"/>
        <v>2010</v>
      </c>
      <c r="D4633" s="34">
        <v>1.266</v>
      </c>
      <c r="F4633" s="32">
        <v>42142</v>
      </c>
      <c r="G4633" s="33">
        <f t="shared" si="739"/>
        <v>5</v>
      </c>
      <c r="H4633" s="33">
        <f t="shared" si="740"/>
        <v>2015</v>
      </c>
      <c r="I4633" s="34">
        <v>3.01</v>
      </c>
      <c r="K4633" s="32">
        <v>38061</v>
      </c>
      <c r="L4633" s="33">
        <f t="shared" si="741"/>
        <v>3</v>
      </c>
      <c r="M4633" s="33">
        <f t="shared" si="742"/>
        <v>2004</v>
      </c>
      <c r="N4633" s="34">
        <v>37.44</v>
      </c>
      <c r="P4633" s="32">
        <v>38517</v>
      </c>
      <c r="Q4633" s="33">
        <f t="shared" si="743"/>
        <v>6</v>
      </c>
      <c r="R4633" s="33">
        <f t="shared" si="744"/>
        <v>2005</v>
      </c>
      <c r="S4633" s="34">
        <v>53.52</v>
      </c>
    </row>
    <row r="4634" spans="1:19">
      <c r="A4634" s="32">
        <v>40484</v>
      </c>
      <c r="B4634" s="33">
        <f t="shared" si="737"/>
        <v>11</v>
      </c>
      <c r="C4634" s="33">
        <f t="shared" si="738"/>
        <v>2010</v>
      </c>
      <c r="D4634" s="34">
        <v>1.278</v>
      </c>
      <c r="F4634" s="32">
        <v>42143</v>
      </c>
      <c r="G4634" s="33">
        <f t="shared" si="739"/>
        <v>5</v>
      </c>
      <c r="H4634" s="33">
        <f t="shared" si="740"/>
        <v>2015</v>
      </c>
      <c r="I4634" s="34">
        <v>3.01</v>
      </c>
      <c r="K4634" s="32">
        <v>38062</v>
      </c>
      <c r="L4634" s="33">
        <f t="shared" si="741"/>
        <v>3</v>
      </c>
      <c r="M4634" s="33">
        <f t="shared" si="742"/>
        <v>2004</v>
      </c>
      <c r="N4634" s="34">
        <v>37.36</v>
      </c>
      <c r="P4634" s="32">
        <v>38518</v>
      </c>
      <c r="Q4634" s="33">
        <f t="shared" si="743"/>
        <v>6</v>
      </c>
      <c r="R4634" s="33">
        <f t="shared" si="744"/>
        <v>2005</v>
      </c>
      <c r="S4634" s="34">
        <v>54.12</v>
      </c>
    </row>
    <row r="4635" spans="1:19">
      <c r="A4635" s="32">
        <v>40485</v>
      </c>
      <c r="B4635" s="33">
        <f t="shared" si="737"/>
        <v>11</v>
      </c>
      <c r="C4635" s="33">
        <f t="shared" si="738"/>
        <v>2010</v>
      </c>
      <c r="D4635" s="34">
        <v>1.2749999999999999</v>
      </c>
      <c r="F4635" s="32">
        <v>42144</v>
      </c>
      <c r="G4635" s="33">
        <f t="shared" si="739"/>
        <v>5</v>
      </c>
      <c r="H4635" s="33">
        <f t="shared" si="740"/>
        <v>2015</v>
      </c>
      <c r="I4635" s="34">
        <v>3.04</v>
      </c>
      <c r="K4635" s="32">
        <v>38063</v>
      </c>
      <c r="L4635" s="33">
        <f t="shared" si="741"/>
        <v>3</v>
      </c>
      <c r="M4635" s="33">
        <f t="shared" si="742"/>
        <v>2004</v>
      </c>
      <c r="N4635" s="34">
        <v>38.21</v>
      </c>
      <c r="P4635" s="32">
        <v>38519</v>
      </c>
      <c r="Q4635" s="33">
        <f t="shared" si="743"/>
        <v>6</v>
      </c>
      <c r="R4635" s="33">
        <f t="shared" si="744"/>
        <v>2005</v>
      </c>
      <c r="S4635" s="34">
        <v>54.3</v>
      </c>
    </row>
    <row r="4636" spans="1:19">
      <c r="A4636" s="32">
        <v>40486</v>
      </c>
      <c r="B4636" s="33">
        <f t="shared" si="737"/>
        <v>11</v>
      </c>
      <c r="C4636" s="33">
        <f t="shared" si="738"/>
        <v>2010</v>
      </c>
      <c r="D4636" s="34">
        <v>1.278</v>
      </c>
      <c r="F4636" s="32">
        <v>42145</v>
      </c>
      <c r="G4636" s="33">
        <f t="shared" si="739"/>
        <v>5</v>
      </c>
      <c r="H4636" s="33">
        <f t="shared" si="740"/>
        <v>2015</v>
      </c>
      <c r="I4636" s="34">
        <v>2.96</v>
      </c>
      <c r="K4636" s="32">
        <v>38064</v>
      </c>
      <c r="L4636" s="33">
        <f t="shared" si="741"/>
        <v>3</v>
      </c>
      <c r="M4636" s="33">
        <f t="shared" si="742"/>
        <v>2004</v>
      </c>
      <c r="N4636" s="34">
        <v>37.81</v>
      </c>
      <c r="P4636" s="32">
        <v>38520</v>
      </c>
      <c r="Q4636" s="33">
        <f t="shared" si="743"/>
        <v>6</v>
      </c>
      <c r="R4636" s="33">
        <f t="shared" si="744"/>
        <v>2005</v>
      </c>
      <c r="S4636" s="34">
        <v>56.92</v>
      </c>
    </row>
    <row r="4637" spans="1:19">
      <c r="A4637" s="32">
        <v>40487</v>
      </c>
      <c r="B4637" s="33">
        <f t="shared" si="737"/>
        <v>11</v>
      </c>
      <c r="C4637" s="33">
        <f t="shared" si="738"/>
        <v>2010</v>
      </c>
      <c r="D4637" s="34">
        <v>1.2809999999999999</v>
      </c>
      <c r="F4637" s="32">
        <v>42146</v>
      </c>
      <c r="G4637" s="33">
        <f t="shared" si="739"/>
        <v>5</v>
      </c>
      <c r="H4637" s="33">
        <f t="shared" si="740"/>
        <v>2015</v>
      </c>
      <c r="I4637" s="34">
        <v>2.96</v>
      </c>
      <c r="K4637" s="32">
        <v>38065</v>
      </c>
      <c r="L4637" s="33">
        <f t="shared" si="741"/>
        <v>3</v>
      </c>
      <c r="M4637" s="33">
        <f t="shared" si="742"/>
        <v>2004</v>
      </c>
      <c r="N4637" s="34">
        <v>38.090000000000003</v>
      </c>
      <c r="P4637" s="32">
        <v>38523</v>
      </c>
      <c r="Q4637" s="33">
        <f t="shared" si="743"/>
        <v>6</v>
      </c>
      <c r="R4637" s="33">
        <f t="shared" si="744"/>
        <v>2005</v>
      </c>
      <c r="S4637" s="34">
        <v>57.1</v>
      </c>
    </row>
    <row r="4638" spans="1:19">
      <c r="A4638" s="32">
        <v>40490</v>
      </c>
      <c r="B4638" s="33">
        <f t="shared" si="737"/>
        <v>11</v>
      </c>
      <c r="C4638" s="33">
        <f t="shared" si="738"/>
        <v>2010</v>
      </c>
      <c r="D4638" s="34">
        <v>1.28</v>
      </c>
      <c r="F4638" s="32">
        <v>42150</v>
      </c>
      <c r="G4638" s="33">
        <f t="shared" si="739"/>
        <v>5</v>
      </c>
      <c r="H4638" s="33">
        <f t="shared" si="740"/>
        <v>2015</v>
      </c>
      <c r="I4638" s="34">
        <v>2.82</v>
      </c>
      <c r="K4638" s="32">
        <v>38068</v>
      </c>
      <c r="L4638" s="33">
        <f t="shared" si="741"/>
        <v>3</v>
      </c>
      <c r="M4638" s="33">
        <f t="shared" si="742"/>
        <v>2004</v>
      </c>
      <c r="N4638" s="34">
        <v>37.119999999999997</v>
      </c>
      <c r="P4638" s="32">
        <v>38524</v>
      </c>
      <c r="Q4638" s="33">
        <f t="shared" si="743"/>
        <v>6</v>
      </c>
      <c r="R4638" s="33">
        <f t="shared" si="744"/>
        <v>2005</v>
      </c>
      <c r="S4638" s="34">
        <v>57.36</v>
      </c>
    </row>
    <row r="4639" spans="1:19">
      <c r="A4639" s="32">
        <v>40491</v>
      </c>
      <c r="B4639" s="33">
        <f t="shared" si="737"/>
        <v>11</v>
      </c>
      <c r="C4639" s="33">
        <f t="shared" si="738"/>
        <v>2010</v>
      </c>
      <c r="D4639" s="34">
        <v>1.28</v>
      </c>
      <c r="F4639" s="32">
        <v>42151</v>
      </c>
      <c r="G4639" s="33">
        <f t="shared" si="739"/>
        <v>5</v>
      </c>
      <c r="H4639" s="33">
        <f t="shared" si="740"/>
        <v>2015</v>
      </c>
      <c r="I4639" s="34">
        <v>2.82</v>
      </c>
      <c r="K4639" s="32">
        <v>38069</v>
      </c>
      <c r="L4639" s="33">
        <f t="shared" si="741"/>
        <v>3</v>
      </c>
      <c r="M4639" s="33">
        <f t="shared" si="742"/>
        <v>2004</v>
      </c>
      <c r="N4639" s="34">
        <v>37.81</v>
      </c>
      <c r="P4639" s="32">
        <v>38525</v>
      </c>
      <c r="Q4639" s="33">
        <f t="shared" si="743"/>
        <v>6</v>
      </c>
      <c r="R4639" s="33">
        <f t="shared" si="744"/>
        <v>2005</v>
      </c>
      <c r="S4639" s="34">
        <v>56.06</v>
      </c>
    </row>
    <row r="4640" spans="1:19">
      <c r="A4640" s="32">
        <v>40492</v>
      </c>
      <c r="B4640" s="33">
        <f t="shared" si="737"/>
        <v>11</v>
      </c>
      <c r="C4640" s="33">
        <f t="shared" si="738"/>
        <v>2010</v>
      </c>
      <c r="D4640" s="34">
        <v>1.2829999999999999</v>
      </c>
      <c r="F4640" s="32">
        <v>42152</v>
      </c>
      <c r="G4640" s="33">
        <f t="shared" si="739"/>
        <v>5</v>
      </c>
      <c r="H4640" s="33">
        <f t="shared" si="740"/>
        <v>2015</v>
      </c>
      <c r="I4640" s="34">
        <v>2.78</v>
      </c>
      <c r="K4640" s="32">
        <v>38070</v>
      </c>
      <c r="L4640" s="33">
        <f t="shared" si="741"/>
        <v>3</v>
      </c>
      <c r="M4640" s="33">
        <f t="shared" si="742"/>
        <v>2004</v>
      </c>
      <c r="N4640" s="34">
        <v>37.06</v>
      </c>
      <c r="P4640" s="32">
        <v>38526</v>
      </c>
      <c r="Q4640" s="33">
        <f t="shared" si="743"/>
        <v>6</v>
      </c>
      <c r="R4640" s="33">
        <f t="shared" si="744"/>
        <v>2005</v>
      </c>
      <c r="S4640" s="34">
        <v>57.03</v>
      </c>
    </row>
    <row r="4641" spans="1:19">
      <c r="A4641" s="32">
        <v>40493</v>
      </c>
      <c r="B4641" s="33">
        <f t="shared" si="737"/>
        <v>11</v>
      </c>
      <c r="C4641" s="33">
        <f t="shared" si="738"/>
        <v>2010</v>
      </c>
      <c r="D4641" s="34">
        <v>1.28</v>
      </c>
      <c r="F4641" s="32">
        <v>42153</v>
      </c>
      <c r="G4641" s="33">
        <f t="shared" si="739"/>
        <v>5</v>
      </c>
      <c r="H4641" s="33">
        <f t="shared" si="740"/>
        <v>2015</v>
      </c>
      <c r="I4641" s="34">
        <v>2.78</v>
      </c>
      <c r="K4641" s="32">
        <v>38071</v>
      </c>
      <c r="L4641" s="33">
        <f t="shared" si="741"/>
        <v>3</v>
      </c>
      <c r="M4641" s="33">
        <f t="shared" si="742"/>
        <v>2004</v>
      </c>
      <c r="N4641" s="34">
        <v>35.67</v>
      </c>
      <c r="P4641" s="32">
        <v>38527</v>
      </c>
      <c r="Q4641" s="33">
        <f t="shared" si="743"/>
        <v>6</v>
      </c>
      <c r="R4641" s="33">
        <f t="shared" si="744"/>
        <v>2005</v>
      </c>
      <c r="S4641" s="34">
        <v>57.21</v>
      </c>
    </row>
    <row r="4642" spans="1:19">
      <c r="A4642" s="32">
        <v>40494</v>
      </c>
      <c r="B4642" s="33">
        <f t="shared" si="737"/>
        <v>11</v>
      </c>
      <c r="C4642" s="33">
        <f t="shared" si="738"/>
        <v>2010</v>
      </c>
      <c r="D4642" s="34">
        <v>1.258</v>
      </c>
      <c r="F4642" s="32">
        <v>42156</v>
      </c>
      <c r="G4642" s="33">
        <f t="shared" si="739"/>
        <v>6</v>
      </c>
      <c r="H4642" s="33">
        <f t="shared" si="740"/>
        <v>2015</v>
      </c>
      <c r="I4642" s="34">
        <v>2.78</v>
      </c>
      <c r="K4642" s="32">
        <v>38072</v>
      </c>
      <c r="L4642" s="33">
        <f t="shared" si="741"/>
        <v>3</v>
      </c>
      <c r="M4642" s="33">
        <f t="shared" si="742"/>
        <v>2004</v>
      </c>
      <c r="N4642" s="34">
        <v>35.61</v>
      </c>
      <c r="P4642" s="32">
        <v>38530</v>
      </c>
      <c r="Q4642" s="33">
        <f t="shared" si="743"/>
        <v>6</v>
      </c>
      <c r="R4642" s="33">
        <f t="shared" si="744"/>
        <v>2005</v>
      </c>
      <c r="S4642" s="34">
        <v>58.5</v>
      </c>
    </row>
    <row r="4643" spans="1:19">
      <c r="A4643" s="32">
        <v>40497</v>
      </c>
      <c r="B4643" s="33">
        <f t="shared" si="737"/>
        <v>11</v>
      </c>
      <c r="C4643" s="33">
        <f t="shared" si="738"/>
        <v>2010</v>
      </c>
      <c r="D4643" s="34">
        <v>1.254</v>
      </c>
      <c r="F4643" s="32">
        <v>42157</v>
      </c>
      <c r="G4643" s="33">
        <f t="shared" si="739"/>
        <v>6</v>
      </c>
      <c r="H4643" s="33">
        <f t="shared" si="740"/>
        <v>2015</v>
      </c>
      <c r="I4643" s="34">
        <v>2.63</v>
      </c>
      <c r="K4643" s="32">
        <v>38075</v>
      </c>
      <c r="L4643" s="33">
        <f t="shared" si="741"/>
        <v>3</v>
      </c>
      <c r="M4643" s="33">
        <f t="shared" si="742"/>
        <v>2004</v>
      </c>
      <c r="N4643" s="34">
        <v>35.409999999999997</v>
      </c>
      <c r="P4643" s="32">
        <v>38531</v>
      </c>
      <c r="Q4643" s="33">
        <f t="shared" si="743"/>
        <v>6</v>
      </c>
      <c r="R4643" s="33">
        <f t="shared" si="744"/>
        <v>2005</v>
      </c>
      <c r="S4643" s="34">
        <v>57.75</v>
      </c>
    </row>
    <row r="4644" spans="1:19">
      <c r="A4644" s="32">
        <v>40498</v>
      </c>
      <c r="B4644" s="33">
        <f t="shared" ref="B4644:B4707" si="745">+MONTH(A4644)</f>
        <v>11</v>
      </c>
      <c r="C4644" s="33">
        <f t="shared" ref="C4644:C4707" si="746">+YEAR(A4644)</f>
        <v>2010</v>
      </c>
      <c r="D4644" s="34">
        <v>1.22</v>
      </c>
      <c r="F4644" s="32">
        <v>42158</v>
      </c>
      <c r="G4644" s="33">
        <f t="shared" ref="G4644:G4707" si="747">+MONTH(F4644)</f>
        <v>6</v>
      </c>
      <c r="H4644" s="33">
        <f t="shared" ref="H4644:H4707" si="748">+YEAR(F4644)</f>
        <v>2015</v>
      </c>
      <c r="I4644" s="34">
        <v>2.65</v>
      </c>
      <c r="K4644" s="32">
        <v>38076</v>
      </c>
      <c r="L4644" s="33">
        <f t="shared" ref="L4644:L4707" si="749">+MONTH(K4644)</f>
        <v>3</v>
      </c>
      <c r="M4644" s="33">
        <f t="shared" ref="M4644:M4707" si="750">+YEAR(K4644)</f>
        <v>2004</v>
      </c>
      <c r="N4644" s="34">
        <v>36.15</v>
      </c>
      <c r="P4644" s="32">
        <v>38532</v>
      </c>
      <c r="Q4644" s="33">
        <f t="shared" ref="Q4644:Q4707" si="751">+MONTH(P4644)</f>
        <v>6</v>
      </c>
      <c r="R4644" s="33">
        <f t="shared" si="744"/>
        <v>2005</v>
      </c>
      <c r="S4644" s="34">
        <v>55.42</v>
      </c>
    </row>
    <row r="4645" spans="1:19">
      <c r="A4645" s="32">
        <v>40499</v>
      </c>
      <c r="B4645" s="33">
        <f t="shared" si="745"/>
        <v>11</v>
      </c>
      <c r="C4645" s="33">
        <f t="shared" si="746"/>
        <v>2010</v>
      </c>
      <c r="D4645" s="34">
        <v>1.173</v>
      </c>
      <c r="F4645" s="32">
        <v>42159</v>
      </c>
      <c r="G4645" s="33">
        <f t="shared" si="747"/>
        <v>6</v>
      </c>
      <c r="H4645" s="33">
        <f t="shared" si="748"/>
        <v>2015</v>
      </c>
      <c r="I4645" s="34">
        <v>2.6</v>
      </c>
      <c r="K4645" s="32">
        <v>38077</v>
      </c>
      <c r="L4645" s="33">
        <f t="shared" si="749"/>
        <v>3</v>
      </c>
      <c r="M4645" s="33">
        <f t="shared" si="750"/>
        <v>2004</v>
      </c>
      <c r="N4645" s="34">
        <v>35.75</v>
      </c>
      <c r="P4645" s="32">
        <v>38533</v>
      </c>
      <c r="Q4645" s="33">
        <f t="shared" si="751"/>
        <v>6</v>
      </c>
      <c r="R4645" s="33">
        <f t="shared" ref="R4645:R4708" si="752">+YEAR(P4645)</f>
        <v>2005</v>
      </c>
      <c r="S4645" s="34">
        <v>55.36</v>
      </c>
    </row>
    <row r="4646" spans="1:19">
      <c r="A4646" s="32">
        <v>40500</v>
      </c>
      <c r="B4646" s="33">
        <f t="shared" si="745"/>
        <v>11</v>
      </c>
      <c r="C4646" s="33">
        <f t="shared" si="746"/>
        <v>2010</v>
      </c>
      <c r="D4646" s="34">
        <v>1.1990000000000001</v>
      </c>
      <c r="F4646" s="32">
        <v>42160</v>
      </c>
      <c r="G4646" s="33">
        <f t="shared" si="747"/>
        <v>6</v>
      </c>
      <c r="H4646" s="33">
        <f t="shared" si="748"/>
        <v>2015</v>
      </c>
      <c r="I4646" s="34">
        <v>2.6</v>
      </c>
      <c r="K4646" s="32">
        <v>38078</v>
      </c>
      <c r="L4646" s="33">
        <f t="shared" si="749"/>
        <v>4</v>
      </c>
      <c r="M4646" s="33">
        <f t="shared" si="750"/>
        <v>2004</v>
      </c>
      <c r="N4646" s="34">
        <v>34.47</v>
      </c>
      <c r="P4646" s="32">
        <v>38534</v>
      </c>
      <c r="Q4646" s="33">
        <f t="shared" si="751"/>
        <v>7</v>
      </c>
      <c r="R4646" s="33">
        <f t="shared" si="752"/>
        <v>2005</v>
      </c>
      <c r="S4646" s="34">
        <v>56.41</v>
      </c>
    </row>
    <row r="4647" spans="1:19">
      <c r="A4647" s="32">
        <v>40501</v>
      </c>
      <c r="B4647" s="33">
        <f t="shared" si="745"/>
        <v>11</v>
      </c>
      <c r="C4647" s="33">
        <f t="shared" si="746"/>
        <v>2010</v>
      </c>
      <c r="D4647" s="34">
        <v>1.214</v>
      </c>
      <c r="F4647" s="32">
        <v>42163</v>
      </c>
      <c r="G4647" s="33">
        <f t="shared" si="747"/>
        <v>6</v>
      </c>
      <c r="H4647" s="33">
        <f t="shared" si="748"/>
        <v>2015</v>
      </c>
      <c r="I4647" s="34">
        <v>2.6</v>
      </c>
      <c r="K4647" s="32">
        <v>38079</v>
      </c>
      <c r="L4647" s="33">
        <f t="shared" si="749"/>
        <v>4</v>
      </c>
      <c r="M4647" s="33">
        <f t="shared" si="750"/>
        <v>2004</v>
      </c>
      <c r="N4647" s="34">
        <v>34.39</v>
      </c>
      <c r="P4647" s="32">
        <v>38537</v>
      </c>
      <c r="Q4647" s="33">
        <f t="shared" si="751"/>
        <v>7</v>
      </c>
      <c r="R4647" s="33">
        <f t="shared" si="752"/>
        <v>2005</v>
      </c>
      <c r="S4647" s="34">
        <v>57.13</v>
      </c>
    </row>
    <row r="4648" spans="1:19">
      <c r="A4648" s="32">
        <v>40504</v>
      </c>
      <c r="B4648" s="33">
        <f t="shared" si="745"/>
        <v>11</v>
      </c>
      <c r="C4648" s="33">
        <f t="shared" si="746"/>
        <v>2010</v>
      </c>
      <c r="D4648" s="34">
        <v>1.2250000000000001</v>
      </c>
      <c r="F4648" s="32">
        <v>42164</v>
      </c>
      <c r="G4648" s="33">
        <f t="shared" si="747"/>
        <v>6</v>
      </c>
      <c r="H4648" s="33">
        <f t="shared" si="748"/>
        <v>2015</v>
      </c>
      <c r="I4648" s="34">
        <v>2.72</v>
      </c>
      <c r="K4648" s="32">
        <v>38082</v>
      </c>
      <c r="L4648" s="33">
        <f t="shared" si="749"/>
        <v>4</v>
      </c>
      <c r="M4648" s="33">
        <f t="shared" si="750"/>
        <v>2004</v>
      </c>
      <c r="N4648" s="34">
        <v>34.29</v>
      </c>
      <c r="P4648" s="32">
        <v>38538</v>
      </c>
      <c r="Q4648" s="33">
        <f t="shared" si="751"/>
        <v>7</v>
      </c>
      <c r="R4648" s="33">
        <f t="shared" si="752"/>
        <v>2005</v>
      </c>
      <c r="S4648" s="34">
        <v>57.86</v>
      </c>
    </row>
    <row r="4649" spans="1:19">
      <c r="A4649" s="32">
        <v>40505</v>
      </c>
      <c r="B4649" s="33">
        <f t="shared" si="745"/>
        <v>11</v>
      </c>
      <c r="C4649" s="33">
        <f t="shared" si="746"/>
        <v>2010</v>
      </c>
      <c r="D4649" s="34">
        <v>1.228</v>
      </c>
      <c r="F4649" s="32">
        <v>42165</v>
      </c>
      <c r="G4649" s="33">
        <f t="shared" si="747"/>
        <v>6</v>
      </c>
      <c r="H4649" s="33">
        <f t="shared" si="748"/>
        <v>2015</v>
      </c>
      <c r="I4649" s="34">
        <v>2.81</v>
      </c>
      <c r="K4649" s="32">
        <v>38083</v>
      </c>
      <c r="L4649" s="33">
        <f t="shared" si="749"/>
        <v>4</v>
      </c>
      <c r="M4649" s="33">
        <f t="shared" si="750"/>
        <v>2004</v>
      </c>
      <c r="N4649" s="34">
        <v>35.090000000000003</v>
      </c>
      <c r="P4649" s="32">
        <v>38539</v>
      </c>
      <c r="Q4649" s="33">
        <f t="shared" si="751"/>
        <v>7</v>
      </c>
      <c r="R4649" s="33">
        <f t="shared" si="752"/>
        <v>2005</v>
      </c>
      <c r="S4649" s="34">
        <v>58.38</v>
      </c>
    </row>
    <row r="4650" spans="1:19">
      <c r="A4650" s="32">
        <v>40506</v>
      </c>
      <c r="B4650" s="33">
        <f t="shared" si="745"/>
        <v>11</v>
      </c>
      <c r="C4650" s="33">
        <f t="shared" si="746"/>
        <v>2010</v>
      </c>
      <c r="D4650" s="34">
        <v>1.26</v>
      </c>
      <c r="F4650" s="32">
        <v>42166</v>
      </c>
      <c r="G4650" s="33">
        <f t="shared" si="747"/>
        <v>6</v>
      </c>
      <c r="H4650" s="33">
        <f t="shared" si="748"/>
        <v>2015</v>
      </c>
      <c r="I4650" s="34">
        <v>2.88</v>
      </c>
      <c r="K4650" s="32">
        <v>38084</v>
      </c>
      <c r="L4650" s="33">
        <f t="shared" si="749"/>
        <v>4</v>
      </c>
      <c r="M4650" s="33">
        <f t="shared" si="750"/>
        <v>2004</v>
      </c>
      <c r="N4650" s="34">
        <v>36.28</v>
      </c>
      <c r="P4650" s="32">
        <v>38540</v>
      </c>
      <c r="Q4650" s="33">
        <f t="shared" si="751"/>
        <v>7</v>
      </c>
      <c r="R4650" s="33">
        <f t="shared" si="752"/>
        <v>2005</v>
      </c>
      <c r="S4650" s="34">
        <v>57.55</v>
      </c>
    </row>
    <row r="4651" spans="1:19">
      <c r="A4651" s="32">
        <v>40508</v>
      </c>
      <c r="B4651" s="33">
        <f t="shared" si="745"/>
        <v>11</v>
      </c>
      <c r="C4651" s="33">
        <f t="shared" si="746"/>
        <v>2010</v>
      </c>
      <c r="D4651" s="34">
        <v>1.26</v>
      </c>
      <c r="F4651" s="32">
        <v>42167</v>
      </c>
      <c r="G4651" s="33">
        <f t="shared" si="747"/>
        <v>6</v>
      </c>
      <c r="H4651" s="33">
        <f t="shared" si="748"/>
        <v>2015</v>
      </c>
      <c r="I4651" s="34">
        <v>2.88</v>
      </c>
      <c r="K4651" s="32">
        <v>38085</v>
      </c>
      <c r="L4651" s="33">
        <f t="shared" si="749"/>
        <v>4</v>
      </c>
      <c r="M4651" s="33">
        <f t="shared" si="750"/>
        <v>2004</v>
      </c>
      <c r="N4651" s="34">
        <v>37.14</v>
      </c>
      <c r="P4651" s="32">
        <v>38541</v>
      </c>
      <c r="Q4651" s="33">
        <f t="shared" si="751"/>
        <v>7</v>
      </c>
      <c r="R4651" s="33">
        <f t="shared" si="752"/>
        <v>2005</v>
      </c>
      <c r="S4651" s="34">
        <v>59</v>
      </c>
    </row>
    <row r="4652" spans="1:19">
      <c r="A4652" s="32">
        <v>40511</v>
      </c>
      <c r="B4652" s="33">
        <f t="shared" si="745"/>
        <v>11</v>
      </c>
      <c r="C4652" s="33">
        <f t="shared" si="746"/>
        <v>2010</v>
      </c>
      <c r="D4652" s="34">
        <v>1.2689999999999999</v>
      </c>
      <c r="F4652" s="32">
        <v>42170</v>
      </c>
      <c r="G4652" s="33">
        <f t="shared" si="747"/>
        <v>6</v>
      </c>
      <c r="H4652" s="33">
        <f t="shared" si="748"/>
        <v>2015</v>
      </c>
      <c r="I4652" s="34">
        <v>2.89</v>
      </c>
      <c r="K4652" s="32">
        <v>38089</v>
      </c>
      <c r="L4652" s="33">
        <f t="shared" si="749"/>
        <v>4</v>
      </c>
      <c r="M4652" s="33">
        <f t="shared" si="750"/>
        <v>2004</v>
      </c>
      <c r="N4652" s="34">
        <v>37.79</v>
      </c>
      <c r="P4652" s="32">
        <v>38544</v>
      </c>
      <c r="Q4652" s="33">
        <f t="shared" si="751"/>
        <v>7</v>
      </c>
      <c r="R4652" s="33">
        <f t="shared" si="752"/>
        <v>2005</v>
      </c>
      <c r="S4652" s="34">
        <v>56.1</v>
      </c>
    </row>
    <row r="4653" spans="1:19">
      <c r="A4653" s="32">
        <v>40512</v>
      </c>
      <c r="B4653" s="33">
        <f t="shared" si="745"/>
        <v>11</v>
      </c>
      <c r="C4653" s="33">
        <f t="shared" si="746"/>
        <v>2010</v>
      </c>
      <c r="D4653" s="34">
        <v>1.2689999999999999</v>
      </c>
      <c r="F4653" s="32">
        <v>42171</v>
      </c>
      <c r="G4653" s="33">
        <f t="shared" si="747"/>
        <v>6</v>
      </c>
      <c r="H4653" s="33">
        <f t="shared" si="748"/>
        <v>2015</v>
      </c>
      <c r="I4653" s="34">
        <v>2.94</v>
      </c>
      <c r="K4653" s="32">
        <v>38090</v>
      </c>
      <c r="L4653" s="33">
        <f t="shared" si="749"/>
        <v>4</v>
      </c>
      <c r="M4653" s="33">
        <f t="shared" si="750"/>
        <v>2004</v>
      </c>
      <c r="N4653" s="34">
        <v>37.090000000000003</v>
      </c>
      <c r="P4653" s="32">
        <v>38545</v>
      </c>
      <c r="Q4653" s="33">
        <f t="shared" si="751"/>
        <v>7</v>
      </c>
      <c r="R4653" s="33">
        <f t="shared" si="752"/>
        <v>2005</v>
      </c>
      <c r="S4653" s="34">
        <v>58.95</v>
      </c>
    </row>
    <row r="4654" spans="1:19">
      <c r="A4654" s="32">
        <v>40513</v>
      </c>
      <c r="B4654" s="33">
        <f t="shared" si="745"/>
        <v>12</v>
      </c>
      <c r="C4654" s="33">
        <f t="shared" si="746"/>
        <v>2010</v>
      </c>
      <c r="D4654" s="34">
        <v>1.2529999999999999</v>
      </c>
      <c r="F4654" s="32">
        <v>42172</v>
      </c>
      <c r="G4654" s="33">
        <f t="shared" si="747"/>
        <v>6</v>
      </c>
      <c r="H4654" s="33">
        <f t="shared" si="748"/>
        <v>2015</v>
      </c>
      <c r="I4654" s="34">
        <v>2.93</v>
      </c>
      <c r="K4654" s="32">
        <v>38091</v>
      </c>
      <c r="L4654" s="33">
        <f t="shared" si="749"/>
        <v>4</v>
      </c>
      <c r="M4654" s="33">
        <f t="shared" si="750"/>
        <v>2004</v>
      </c>
      <c r="N4654" s="34">
        <v>36.619999999999997</v>
      </c>
      <c r="P4654" s="32">
        <v>38546</v>
      </c>
      <c r="Q4654" s="33">
        <f t="shared" si="751"/>
        <v>7</v>
      </c>
      <c r="R4654" s="33">
        <f t="shared" si="752"/>
        <v>2005</v>
      </c>
      <c r="S4654" s="34">
        <v>58.33</v>
      </c>
    </row>
    <row r="4655" spans="1:19">
      <c r="A4655" s="32">
        <v>40514</v>
      </c>
      <c r="B4655" s="33">
        <f t="shared" si="745"/>
        <v>12</v>
      </c>
      <c r="C4655" s="33">
        <f t="shared" si="746"/>
        <v>2010</v>
      </c>
      <c r="D4655" s="34">
        <v>1.2509999999999999</v>
      </c>
      <c r="F4655" s="32">
        <v>42173</v>
      </c>
      <c r="G4655" s="33">
        <f t="shared" si="747"/>
        <v>6</v>
      </c>
      <c r="H4655" s="33">
        <f t="shared" si="748"/>
        <v>2015</v>
      </c>
      <c r="I4655" s="34">
        <v>2.93</v>
      </c>
      <c r="K4655" s="32">
        <v>38092</v>
      </c>
      <c r="L4655" s="33">
        <f t="shared" si="749"/>
        <v>4</v>
      </c>
      <c r="M4655" s="33">
        <f t="shared" si="750"/>
        <v>2004</v>
      </c>
      <c r="N4655" s="34">
        <v>37.74</v>
      </c>
      <c r="P4655" s="32">
        <v>38547</v>
      </c>
      <c r="Q4655" s="33">
        <f t="shared" si="751"/>
        <v>7</v>
      </c>
      <c r="R4655" s="33">
        <f t="shared" si="752"/>
        <v>2005</v>
      </c>
      <c r="S4655" s="34">
        <v>56.79</v>
      </c>
    </row>
    <row r="4656" spans="1:19">
      <c r="A4656" s="32">
        <v>40515</v>
      </c>
      <c r="B4656" s="33">
        <f t="shared" si="745"/>
        <v>12</v>
      </c>
      <c r="C4656" s="33">
        <f t="shared" si="746"/>
        <v>2010</v>
      </c>
      <c r="D4656" s="34">
        <v>1.2490000000000001</v>
      </c>
      <c r="F4656" s="32">
        <v>42174</v>
      </c>
      <c r="G4656" s="33">
        <f t="shared" si="747"/>
        <v>6</v>
      </c>
      <c r="H4656" s="33">
        <f t="shared" si="748"/>
        <v>2015</v>
      </c>
      <c r="I4656" s="34">
        <v>2.81</v>
      </c>
      <c r="K4656" s="32">
        <v>38093</v>
      </c>
      <c r="L4656" s="33">
        <f t="shared" si="749"/>
        <v>4</v>
      </c>
      <c r="M4656" s="33">
        <f t="shared" si="750"/>
        <v>2004</v>
      </c>
      <c r="N4656" s="34">
        <v>37.700000000000003</v>
      </c>
      <c r="P4656" s="32">
        <v>38548</v>
      </c>
      <c r="Q4656" s="33">
        <f t="shared" si="751"/>
        <v>7</v>
      </c>
      <c r="R4656" s="33">
        <f t="shared" si="752"/>
        <v>2005</v>
      </c>
      <c r="S4656" s="34">
        <v>56.98</v>
      </c>
    </row>
    <row r="4657" spans="1:19">
      <c r="A4657" s="32">
        <v>40518</v>
      </c>
      <c r="B4657" s="33">
        <f t="shared" si="745"/>
        <v>12</v>
      </c>
      <c r="C4657" s="33">
        <f t="shared" si="746"/>
        <v>2010</v>
      </c>
      <c r="D4657" s="34">
        <v>1.2529999999999999</v>
      </c>
      <c r="F4657" s="32">
        <v>42177</v>
      </c>
      <c r="G4657" s="33">
        <f t="shared" si="747"/>
        <v>6</v>
      </c>
      <c r="H4657" s="33">
        <f t="shared" si="748"/>
        <v>2015</v>
      </c>
      <c r="I4657" s="34">
        <v>2.79</v>
      </c>
      <c r="K4657" s="32">
        <v>38096</v>
      </c>
      <c r="L4657" s="33">
        <f t="shared" si="749"/>
        <v>4</v>
      </c>
      <c r="M4657" s="33">
        <f t="shared" si="750"/>
        <v>2004</v>
      </c>
      <c r="N4657" s="34">
        <v>37.46</v>
      </c>
      <c r="P4657" s="32">
        <v>38551</v>
      </c>
      <c r="Q4657" s="33">
        <f t="shared" si="751"/>
        <v>7</v>
      </c>
      <c r="R4657" s="33">
        <f t="shared" si="752"/>
        <v>2005</v>
      </c>
      <c r="S4657" s="34">
        <v>56.25</v>
      </c>
    </row>
    <row r="4658" spans="1:19">
      <c r="A4658" s="32">
        <v>40519</v>
      </c>
      <c r="B4658" s="33">
        <f t="shared" si="745"/>
        <v>12</v>
      </c>
      <c r="C4658" s="33">
        <f t="shared" si="746"/>
        <v>2010</v>
      </c>
      <c r="D4658" s="34">
        <v>1.2509999999999999</v>
      </c>
      <c r="F4658" s="32">
        <v>42178</v>
      </c>
      <c r="G4658" s="33">
        <f t="shared" si="747"/>
        <v>6</v>
      </c>
      <c r="H4658" s="33">
        <f t="shared" si="748"/>
        <v>2015</v>
      </c>
      <c r="I4658" s="34">
        <v>2.83</v>
      </c>
      <c r="K4658" s="32">
        <v>38097</v>
      </c>
      <c r="L4658" s="33">
        <f t="shared" si="749"/>
        <v>4</v>
      </c>
      <c r="M4658" s="33">
        <f t="shared" si="750"/>
        <v>2004</v>
      </c>
      <c r="N4658" s="34">
        <v>37.61</v>
      </c>
      <c r="P4658" s="32">
        <v>38552</v>
      </c>
      <c r="Q4658" s="33">
        <f t="shared" si="751"/>
        <v>7</v>
      </c>
      <c r="R4658" s="33">
        <f t="shared" si="752"/>
        <v>2005</v>
      </c>
      <c r="S4658" s="34">
        <v>56.75</v>
      </c>
    </row>
    <row r="4659" spans="1:19">
      <c r="A4659" s="32">
        <v>40520</v>
      </c>
      <c r="B4659" s="33">
        <f t="shared" si="745"/>
        <v>12</v>
      </c>
      <c r="C4659" s="33">
        <f t="shared" si="746"/>
        <v>2010</v>
      </c>
      <c r="D4659" s="34">
        <v>1.2589999999999999</v>
      </c>
      <c r="F4659" s="32">
        <v>42179</v>
      </c>
      <c r="G4659" s="33">
        <f t="shared" si="747"/>
        <v>6</v>
      </c>
      <c r="H4659" s="33">
        <f t="shared" si="748"/>
        <v>2015</v>
      </c>
      <c r="I4659" s="34">
        <v>2.83</v>
      </c>
      <c r="K4659" s="32">
        <v>38098</v>
      </c>
      <c r="L4659" s="33">
        <f t="shared" si="749"/>
        <v>4</v>
      </c>
      <c r="M4659" s="33">
        <f t="shared" si="750"/>
        <v>2004</v>
      </c>
      <c r="N4659" s="34">
        <v>36.61</v>
      </c>
      <c r="P4659" s="32">
        <v>38553</v>
      </c>
      <c r="Q4659" s="33">
        <f t="shared" si="751"/>
        <v>7</v>
      </c>
      <c r="R4659" s="33">
        <f t="shared" si="752"/>
        <v>2005</v>
      </c>
      <c r="S4659" s="34">
        <v>56.39</v>
      </c>
    </row>
    <row r="4660" spans="1:19">
      <c r="A4660" s="32">
        <v>40521</v>
      </c>
      <c r="B4660" s="33">
        <f t="shared" si="745"/>
        <v>12</v>
      </c>
      <c r="C4660" s="33">
        <f t="shared" si="746"/>
        <v>2010</v>
      </c>
      <c r="D4660" s="34">
        <v>1.258</v>
      </c>
      <c r="F4660" s="32">
        <v>42180</v>
      </c>
      <c r="G4660" s="33">
        <f t="shared" si="747"/>
        <v>6</v>
      </c>
      <c r="H4660" s="33">
        <f t="shared" si="748"/>
        <v>2015</v>
      </c>
      <c r="I4660" s="34">
        <v>2.8</v>
      </c>
      <c r="K4660" s="32">
        <v>38099</v>
      </c>
      <c r="L4660" s="33">
        <f t="shared" si="749"/>
        <v>4</v>
      </c>
      <c r="M4660" s="33">
        <f t="shared" si="750"/>
        <v>2004</v>
      </c>
      <c r="N4660" s="34">
        <v>37.700000000000003</v>
      </c>
      <c r="P4660" s="32">
        <v>38554</v>
      </c>
      <c r="Q4660" s="33">
        <f t="shared" si="751"/>
        <v>7</v>
      </c>
      <c r="R4660" s="33">
        <f t="shared" si="752"/>
        <v>2005</v>
      </c>
      <c r="S4660" s="34">
        <v>55.59</v>
      </c>
    </row>
    <row r="4661" spans="1:19">
      <c r="A4661" s="32">
        <v>40522</v>
      </c>
      <c r="B4661" s="33">
        <f t="shared" si="745"/>
        <v>12</v>
      </c>
      <c r="C4661" s="33">
        <f t="shared" si="746"/>
        <v>2010</v>
      </c>
      <c r="D4661" s="34">
        <v>1.2629999999999999</v>
      </c>
      <c r="F4661" s="32">
        <v>42181</v>
      </c>
      <c r="G4661" s="33">
        <f t="shared" si="747"/>
        <v>6</v>
      </c>
      <c r="H4661" s="33">
        <f t="shared" si="748"/>
        <v>2015</v>
      </c>
      <c r="I4661" s="34">
        <v>2.77</v>
      </c>
      <c r="K4661" s="32">
        <v>38100</v>
      </c>
      <c r="L4661" s="33">
        <f t="shared" si="749"/>
        <v>4</v>
      </c>
      <c r="M4661" s="33">
        <f t="shared" si="750"/>
        <v>2004</v>
      </c>
      <c r="N4661" s="34">
        <v>37.22</v>
      </c>
      <c r="P4661" s="32">
        <v>38555</v>
      </c>
      <c r="Q4661" s="33">
        <f t="shared" si="751"/>
        <v>7</v>
      </c>
      <c r="R4661" s="33">
        <f t="shared" si="752"/>
        <v>2005</v>
      </c>
      <c r="S4661" s="34">
        <v>56.98</v>
      </c>
    </row>
    <row r="4662" spans="1:19">
      <c r="A4662" s="32">
        <v>40525</v>
      </c>
      <c r="B4662" s="33">
        <f t="shared" si="745"/>
        <v>12</v>
      </c>
      <c r="C4662" s="33">
        <f t="shared" si="746"/>
        <v>2010</v>
      </c>
      <c r="D4662" s="34">
        <v>1.282</v>
      </c>
      <c r="F4662" s="32">
        <v>42184</v>
      </c>
      <c r="G4662" s="33">
        <f t="shared" si="747"/>
        <v>6</v>
      </c>
      <c r="H4662" s="33">
        <f t="shared" si="748"/>
        <v>2015</v>
      </c>
      <c r="I4662" s="34">
        <v>2.77</v>
      </c>
      <c r="K4662" s="32">
        <v>38103</v>
      </c>
      <c r="L4662" s="33">
        <f t="shared" si="749"/>
        <v>4</v>
      </c>
      <c r="M4662" s="33">
        <f t="shared" si="750"/>
        <v>2004</v>
      </c>
      <c r="N4662" s="34">
        <v>37.020000000000003</v>
      </c>
      <c r="P4662" s="32">
        <v>38558</v>
      </c>
      <c r="Q4662" s="33">
        <f t="shared" si="751"/>
        <v>7</v>
      </c>
      <c r="R4662" s="33">
        <f t="shared" si="752"/>
        <v>2005</v>
      </c>
      <c r="S4662" s="34">
        <v>57.51</v>
      </c>
    </row>
    <row r="4663" spans="1:19">
      <c r="A4663" s="32">
        <v>40526</v>
      </c>
      <c r="B4663" s="33">
        <f t="shared" si="745"/>
        <v>12</v>
      </c>
      <c r="C4663" s="33">
        <f t="shared" si="746"/>
        <v>2010</v>
      </c>
      <c r="D4663" s="34">
        <v>1.304</v>
      </c>
      <c r="F4663" s="32">
        <v>42185</v>
      </c>
      <c r="G4663" s="33">
        <f t="shared" si="747"/>
        <v>6</v>
      </c>
      <c r="H4663" s="33">
        <f t="shared" si="748"/>
        <v>2015</v>
      </c>
      <c r="I4663" s="34">
        <v>2.8</v>
      </c>
      <c r="K4663" s="32">
        <v>38104</v>
      </c>
      <c r="L4663" s="33">
        <f t="shared" si="749"/>
        <v>4</v>
      </c>
      <c r="M4663" s="33">
        <f t="shared" si="750"/>
        <v>2004</v>
      </c>
      <c r="N4663" s="34">
        <v>37.49</v>
      </c>
      <c r="P4663" s="32">
        <v>38559</v>
      </c>
      <c r="Q4663" s="33">
        <f t="shared" si="751"/>
        <v>7</v>
      </c>
      <c r="R4663" s="33">
        <f t="shared" si="752"/>
        <v>2005</v>
      </c>
      <c r="S4663" s="34">
        <v>58.58</v>
      </c>
    </row>
    <row r="4664" spans="1:19">
      <c r="A4664" s="32">
        <v>40527</v>
      </c>
      <c r="B4664" s="33">
        <f t="shared" si="745"/>
        <v>12</v>
      </c>
      <c r="C4664" s="33">
        <f t="shared" si="746"/>
        <v>2010</v>
      </c>
      <c r="D4664" s="34">
        <v>1.3089999999999999</v>
      </c>
      <c r="F4664" s="32">
        <v>42186</v>
      </c>
      <c r="G4664" s="33">
        <f t="shared" si="747"/>
        <v>7</v>
      </c>
      <c r="H4664" s="33">
        <f t="shared" si="748"/>
        <v>2015</v>
      </c>
      <c r="I4664" s="34">
        <v>2.78</v>
      </c>
      <c r="K4664" s="32">
        <v>38105</v>
      </c>
      <c r="L4664" s="33">
        <f t="shared" si="749"/>
        <v>4</v>
      </c>
      <c r="M4664" s="33">
        <f t="shared" si="750"/>
        <v>2004</v>
      </c>
      <c r="N4664" s="34">
        <v>37.229999999999997</v>
      </c>
      <c r="P4664" s="32">
        <v>38560</v>
      </c>
      <c r="Q4664" s="33">
        <f t="shared" si="751"/>
        <v>7</v>
      </c>
      <c r="R4664" s="33">
        <f t="shared" si="752"/>
        <v>2005</v>
      </c>
      <c r="S4664" s="34">
        <v>58.34</v>
      </c>
    </row>
    <row r="4665" spans="1:19">
      <c r="A4665" s="32">
        <v>40528</v>
      </c>
      <c r="B4665" s="33">
        <f t="shared" si="745"/>
        <v>12</v>
      </c>
      <c r="C4665" s="33">
        <f t="shared" si="746"/>
        <v>2010</v>
      </c>
      <c r="D4665" s="34">
        <v>1.3029999999999999</v>
      </c>
      <c r="F4665" s="32">
        <v>42187</v>
      </c>
      <c r="G4665" s="33">
        <f t="shared" si="747"/>
        <v>7</v>
      </c>
      <c r="H4665" s="33">
        <f t="shared" si="748"/>
        <v>2015</v>
      </c>
      <c r="I4665" s="34">
        <v>2.79</v>
      </c>
      <c r="K4665" s="32">
        <v>38106</v>
      </c>
      <c r="L4665" s="33">
        <f t="shared" si="749"/>
        <v>4</v>
      </c>
      <c r="M4665" s="33">
        <f t="shared" si="750"/>
        <v>2004</v>
      </c>
      <c r="N4665" s="34">
        <v>37.5</v>
      </c>
      <c r="P4665" s="32">
        <v>38561</v>
      </c>
      <c r="Q4665" s="33">
        <f t="shared" si="751"/>
        <v>7</v>
      </c>
      <c r="R4665" s="33">
        <f t="shared" si="752"/>
        <v>2005</v>
      </c>
      <c r="S4665" s="34">
        <v>58.28</v>
      </c>
    </row>
    <row r="4666" spans="1:19">
      <c r="A4666" s="32">
        <v>40529</v>
      </c>
      <c r="B4666" s="33">
        <f t="shared" si="745"/>
        <v>12</v>
      </c>
      <c r="C4666" s="33">
        <f t="shared" si="746"/>
        <v>2010</v>
      </c>
      <c r="D4666" s="34">
        <v>1.3109999999999999</v>
      </c>
      <c r="F4666" s="32">
        <v>42188</v>
      </c>
      <c r="G4666" s="33">
        <f t="shared" si="747"/>
        <v>7</v>
      </c>
      <c r="H4666" s="33">
        <f t="shared" si="748"/>
        <v>2015</v>
      </c>
      <c r="I4666" s="34">
        <v>2.79</v>
      </c>
      <c r="K4666" s="32">
        <v>38107</v>
      </c>
      <c r="L4666" s="33">
        <f t="shared" si="749"/>
        <v>4</v>
      </c>
      <c r="M4666" s="33">
        <f t="shared" si="750"/>
        <v>2004</v>
      </c>
      <c r="N4666" s="34">
        <v>37.31</v>
      </c>
      <c r="P4666" s="32">
        <v>38562</v>
      </c>
      <c r="Q4666" s="33">
        <f t="shared" si="751"/>
        <v>7</v>
      </c>
      <c r="R4666" s="33">
        <f t="shared" si="752"/>
        <v>2005</v>
      </c>
      <c r="S4666" s="34">
        <v>59.77</v>
      </c>
    </row>
    <row r="4667" spans="1:19">
      <c r="A4667" s="32">
        <v>40532</v>
      </c>
      <c r="B4667" s="33">
        <f t="shared" si="745"/>
        <v>12</v>
      </c>
      <c r="C4667" s="33">
        <f t="shared" si="746"/>
        <v>2010</v>
      </c>
      <c r="D4667" s="34">
        <v>1.32</v>
      </c>
      <c r="F4667" s="32">
        <v>42191</v>
      </c>
      <c r="G4667" s="33">
        <f t="shared" si="747"/>
        <v>7</v>
      </c>
      <c r="H4667" s="33">
        <f t="shared" si="748"/>
        <v>2015</v>
      </c>
      <c r="I4667" s="34">
        <v>2.79</v>
      </c>
      <c r="K4667" s="32">
        <v>38110</v>
      </c>
      <c r="L4667" s="33">
        <f t="shared" si="749"/>
        <v>5</v>
      </c>
      <c r="M4667" s="33">
        <f t="shared" si="750"/>
        <v>2004</v>
      </c>
      <c r="N4667" s="34">
        <v>38.26</v>
      </c>
      <c r="P4667" s="32">
        <v>38565</v>
      </c>
      <c r="Q4667" s="33">
        <f t="shared" si="751"/>
        <v>8</v>
      </c>
      <c r="R4667" s="33">
        <f t="shared" si="752"/>
        <v>2005</v>
      </c>
      <c r="S4667" s="34">
        <v>60.56</v>
      </c>
    </row>
    <row r="4668" spans="1:19">
      <c r="A4668" s="32">
        <v>40533</v>
      </c>
      <c r="B4668" s="33">
        <f t="shared" si="745"/>
        <v>12</v>
      </c>
      <c r="C4668" s="33">
        <f t="shared" si="746"/>
        <v>2010</v>
      </c>
      <c r="D4668" s="34">
        <v>1.321</v>
      </c>
      <c r="F4668" s="32">
        <v>42192</v>
      </c>
      <c r="G4668" s="33">
        <f t="shared" si="747"/>
        <v>7</v>
      </c>
      <c r="H4668" s="33">
        <f t="shared" si="748"/>
        <v>2015</v>
      </c>
      <c r="I4668" s="34">
        <v>2.77</v>
      </c>
      <c r="K4668" s="32">
        <v>38111</v>
      </c>
      <c r="L4668" s="33">
        <f t="shared" si="749"/>
        <v>5</v>
      </c>
      <c r="M4668" s="33">
        <f t="shared" si="750"/>
        <v>2004</v>
      </c>
      <c r="N4668" s="34">
        <v>38.86</v>
      </c>
      <c r="P4668" s="32">
        <v>38566</v>
      </c>
      <c r="Q4668" s="33">
        <f t="shared" si="751"/>
        <v>8</v>
      </c>
      <c r="R4668" s="33">
        <f t="shared" si="752"/>
        <v>2005</v>
      </c>
      <c r="S4668" s="34">
        <v>60.13</v>
      </c>
    </row>
    <row r="4669" spans="1:19">
      <c r="A4669" s="32">
        <v>40534</v>
      </c>
      <c r="B4669" s="33">
        <f t="shared" si="745"/>
        <v>12</v>
      </c>
      <c r="C4669" s="33">
        <f t="shared" si="746"/>
        <v>2010</v>
      </c>
      <c r="D4669" s="34">
        <v>1.3280000000000001</v>
      </c>
      <c r="F4669" s="32">
        <v>42193</v>
      </c>
      <c r="G4669" s="33">
        <f t="shared" si="747"/>
        <v>7</v>
      </c>
      <c r="H4669" s="33">
        <f t="shared" si="748"/>
        <v>2015</v>
      </c>
      <c r="I4669" s="34">
        <v>2.77</v>
      </c>
      <c r="K4669" s="32">
        <v>38112</v>
      </c>
      <c r="L4669" s="33">
        <f t="shared" si="749"/>
        <v>5</v>
      </c>
      <c r="M4669" s="33">
        <f t="shared" si="750"/>
        <v>2004</v>
      </c>
      <c r="N4669" s="34">
        <v>39.69</v>
      </c>
      <c r="P4669" s="32">
        <v>38567</v>
      </c>
      <c r="Q4669" s="33">
        <f t="shared" si="751"/>
        <v>8</v>
      </c>
      <c r="R4669" s="33">
        <f t="shared" si="752"/>
        <v>2005</v>
      </c>
      <c r="S4669" s="34">
        <v>60.04</v>
      </c>
    </row>
    <row r="4670" spans="1:19">
      <c r="A4670" s="32">
        <v>40535</v>
      </c>
      <c r="B4670" s="33">
        <f t="shared" si="745"/>
        <v>12</v>
      </c>
      <c r="C4670" s="33">
        <f t="shared" si="746"/>
        <v>2010</v>
      </c>
      <c r="D4670" s="34">
        <v>1.3380000000000001</v>
      </c>
      <c r="F4670" s="32">
        <v>42194</v>
      </c>
      <c r="G4670" s="33">
        <f t="shared" si="747"/>
        <v>7</v>
      </c>
      <c r="H4670" s="33">
        <f t="shared" si="748"/>
        <v>2015</v>
      </c>
      <c r="I4670" s="34">
        <v>2.7</v>
      </c>
      <c r="K4670" s="32">
        <v>38113</v>
      </c>
      <c r="L4670" s="33">
        <f t="shared" si="749"/>
        <v>5</v>
      </c>
      <c r="M4670" s="33">
        <f t="shared" si="750"/>
        <v>2004</v>
      </c>
      <c r="N4670" s="34">
        <v>39.409999999999997</v>
      </c>
      <c r="P4670" s="32">
        <v>38568</v>
      </c>
      <c r="Q4670" s="33">
        <f t="shared" si="751"/>
        <v>8</v>
      </c>
      <c r="R4670" s="33">
        <f t="shared" si="752"/>
        <v>2005</v>
      </c>
      <c r="S4670" s="34">
        <v>60.62</v>
      </c>
    </row>
    <row r="4671" spans="1:19">
      <c r="A4671" s="32">
        <v>40539</v>
      </c>
      <c r="B4671" s="33">
        <f t="shared" si="745"/>
        <v>12</v>
      </c>
      <c r="C4671" s="33">
        <f t="shared" si="746"/>
        <v>2010</v>
      </c>
      <c r="D4671" s="34">
        <v>1.339</v>
      </c>
      <c r="F4671" s="32">
        <v>42195</v>
      </c>
      <c r="G4671" s="33">
        <f t="shared" si="747"/>
        <v>7</v>
      </c>
      <c r="H4671" s="33">
        <f t="shared" si="748"/>
        <v>2015</v>
      </c>
      <c r="I4671" s="34">
        <v>2.7</v>
      </c>
      <c r="K4671" s="32">
        <v>38114</v>
      </c>
      <c r="L4671" s="33">
        <f t="shared" si="749"/>
        <v>5</v>
      </c>
      <c r="M4671" s="33">
        <f t="shared" si="750"/>
        <v>2004</v>
      </c>
      <c r="N4671" s="34">
        <v>39.979999999999997</v>
      </c>
      <c r="P4671" s="32">
        <v>38569</v>
      </c>
      <c r="Q4671" s="33">
        <f t="shared" si="751"/>
        <v>8</v>
      </c>
      <c r="R4671" s="33">
        <f t="shared" si="752"/>
        <v>2005</v>
      </c>
      <c r="S4671" s="34">
        <v>60.73</v>
      </c>
    </row>
    <row r="4672" spans="1:19">
      <c r="A4672" s="32">
        <v>40540</v>
      </c>
      <c r="B4672" s="33">
        <f t="shared" si="745"/>
        <v>12</v>
      </c>
      <c r="C4672" s="33">
        <f t="shared" si="746"/>
        <v>2010</v>
      </c>
      <c r="D4672" s="34">
        <v>1.339</v>
      </c>
      <c r="F4672" s="32">
        <v>42198</v>
      </c>
      <c r="G4672" s="33">
        <f t="shared" si="747"/>
        <v>7</v>
      </c>
      <c r="H4672" s="33">
        <f t="shared" si="748"/>
        <v>2015</v>
      </c>
      <c r="I4672" s="34">
        <v>2.88</v>
      </c>
      <c r="K4672" s="32">
        <v>38117</v>
      </c>
      <c r="L4672" s="33">
        <f t="shared" si="749"/>
        <v>5</v>
      </c>
      <c r="M4672" s="33">
        <f t="shared" si="750"/>
        <v>2004</v>
      </c>
      <c r="N4672" s="34">
        <v>38.9</v>
      </c>
      <c r="P4672" s="32">
        <v>38572</v>
      </c>
      <c r="Q4672" s="33">
        <f t="shared" si="751"/>
        <v>8</v>
      </c>
      <c r="R4672" s="33">
        <f t="shared" si="752"/>
        <v>2005</v>
      </c>
      <c r="S4672" s="34">
        <v>62.56</v>
      </c>
    </row>
    <row r="4673" spans="1:19">
      <c r="A4673" s="32">
        <v>40541</v>
      </c>
      <c r="B4673" s="33">
        <f t="shared" si="745"/>
        <v>12</v>
      </c>
      <c r="C4673" s="33">
        <f t="shared" si="746"/>
        <v>2010</v>
      </c>
      <c r="D4673" s="34">
        <v>1.3380000000000001</v>
      </c>
      <c r="F4673" s="32">
        <v>42199</v>
      </c>
      <c r="G4673" s="33">
        <f t="shared" si="747"/>
        <v>7</v>
      </c>
      <c r="H4673" s="33">
        <f t="shared" si="748"/>
        <v>2015</v>
      </c>
      <c r="I4673" s="34">
        <v>2.88</v>
      </c>
      <c r="K4673" s="32">
        <v>38118</v>
      </c>
      <c r="L4673" s="33">
        <f t="shared" si="749"/>
        <v>5</v>
      </c>
      <c r="M4673" s="33">
        <f t="shared" si="750"/>
        <v>2004</v>
      </c>
      <c r="N4673" s="34">
        <v>40.299999999999997</v>
      </c>
      <c r="P4673" s="32">
        <v>38573</v>
      </c>
      <c r="Q4673" s="33">
        <f t="shared" si="751"/>
        <v>8</v>
      </c>
      <c r="R4673" s="33">
        <f t="shared" si="752"/>
        <v>2005</v>
      </c>
      <c r="S4673" s="34">
        <v>62.79</v>
      </c>
    </row>
    <row r="4674" spans="1:19">
      <c r="A4674" s="32">
        <v>40542</v>
      </c>
      <c r="B4674" s="33">
        <f t="shared" si="745"/>
        <v>12</v>
      </c>
      <c r="C4674" s="33">
        <f t="shared" si="746"/>
        <v>2010</v>
      </c>
      <c r="D4674" s="34">
        <v>1.321</v>
      </c>
      <c r="F4674" s="32">
        <v>42200</v>
      </c>
      <c r="G4674" s="33">
        <f t="shared" si="747"/>
        <v>7</v>
      </c>
      <c r="H4674" s="33">
        <f t="shared" si="748"/>
        <v>2015</v>
      </c>
      <c r="I4674" s="34">
        <v>2.93</v>
      </c>
      <c r="K4674" s="32">
        <v>38119</v>
      </c>
      <c r="L4674" s="33">
        <f t="shared" si="749"/>
        <v>5</v>
      </c>
      <c r="M4674" s="33">
        <f t="shared" si="750"/>
        <v>2004</v>
      </c>
      <c r="N4674" s="34">
        <v>40.299999999999997</v>
      </c>
      <c r="P4674" s="32">
        <v>38574</v>
      </c>
      <c r="Q4674" s="33">
        <f t="shared" si="751"/>
        <v>8</v>
      </c>
      <c r="R4674" s="33">
        <f t="shared" si="752"/>
        <v>2005</v>
      </c>
      <c r="S4674" s="34">
        <v>63.77</v>
      </c>
    </row>
    <row r="4675" spans="1:19">
      <c r="A4675" s="32">
        <v>40543</v>
      </c>
      <c r="B4675" s="33">
        <f t="shared" si="745"/>
        <v>12</v>
      </c>
      <c r="C4675" s="33">
        <f t="shared" si="746"/>
        <v>2010</v>
      </c>
      <c r="D4675" s="34">
        <v>1.329</v>
      </c>
      <c r="F4675" s="32">
        <v>42201</v>
      </c>
      <c r="G4675" s="33">
        <f t="shared" si="747"/>
        <v>7</v>
      </c>
      <c r="H4675" s="33">
        <f t="shared" si="748"/>
        <v>2015</v>
      </c>
      <c r="I4675" s="34">
        <v>2.9</v>
      </c>
      <c r="K4675" s="32">
        <v>38120</v>
      </c>
      <c r="L4675" s="33">
        <f t="shared" si="749"/>
        <v>5</v>
      </c>
      <c r="M4675" s="33">
        <f t="shared" si="750"/>
        <v>2004</v>
      </c>
      <c r="N4675" s="34">
        <v>40.94</v>
      </c>
      <c r="P4675" s="32">
        <v>38575</v>
      </c>
      <c r="Q4675" s="33">
        <f t="shared" si="751"/>
        <v>8</v>
      </c>
      <c r="R4675" s="33">
        <f t="shared" si="752"/>
        <v>2005</v>
      </c>
      <c r="S4675" s="34">
        <v>65.900000000000006</v>
      </c>
    </row>
    <row r="4676" spans="1:19">
      <c r="A4676" s="32">
        <v>40546</v>
      </c>
      <c r="B4676" s="33">
        <f t="shared" si="745"/>
        <v>1</v>
      </c>
      <c r="C4676" s="33">
        <f t="shared" si="746"/>
        <v>2011</v>
      </c>
      <c r="D4676" s="34">
        <v>1.3440000000000001</v>
      </c>
      <c r="F4676" s="32">
        <v>42202</v>
      </c>
      <c r="G4676" s="33">
        <f t="shared" si="747"/>
        <v>7</v>
      </c>
      <c r="H4676" s="33">
        <f t="shared" si="748"/>
        <v>2015</v>
      </c>
      <c r="I4676" s="34">
        <v>2.88</v>
      </c>
      <c r="K4676" s="32">
        <v>38121</v>
      </c>
      <c r="L4676" s="33">
        <f t="shared" si="749"/>
        <v>5</v>
      </c>
      <c r="M4676" s="33">
        <f t="shared" si="750"/>
        <v>2004</v>
      </c>
      <c r="N4676" s="34">
        <v>41.42</v>
      </c>
      <c r="P4676" s="32">
        <v>38576</v>
      </c>
      <c r="Q4676" s="33">
        <f t="shared" si="751"/>
        <v>8</v>
      </c>
      <c r="R4676" s="33">
        <f t="shared" si="752"/>
        <v>2005</v>
      </c>
      <c r="S4676" s="34">
        <v>67.260000000000005</v>
      </c>
    </row>
    <row r="4677" spans="1:19">
      <c r="A4677" s="32">
        <v>40547</v>
      </c>
      <c r="B4677" s="33">
        <f t="shared" si="745"/>
        <v>1</v>
      </c>
      <c r="C4677" s="33">
        <f t="shared" si="746"/>
        <v>2011</v>
      </c>
      <c r="D4677" s="34">
        <v>1.3240000000000001</v>
      </c>
      <c r="F4677" s="32">
        <v>42205</v>
      </c>
      <c r="G4677" s="33">
        <f t="shared" si="747"/>
        <v>7</v>
      </c>
      <c r="H4677" s="33">
        <f t="shared" si="748"/>
        <v>2015</v>
      </c>
      <c r="I4677" s="34">
        <v>2.88</v>
      </c>
      <c r="K4677" s="32">
        <v>38124</v>
      </c>
      <c r="L4677" s="33">
        <f t="shared" si="749"/>
        <v>5</v>
      </c>
      <c r="M4677" s="33">
        <f t="shared" si="750"/>
        <v>2004</v>
      </c>
      <c r="N4677" s="34">
        <v>41.53</v>
      </c>
      <c r="P4677" s="32">
        <v>38579</v>
      </c>
      <c r="Q4677" s="33">
        <f t="shared" si="751"/>
        <v>8</v>
      </c>
      <c r="R4677" s="33">
        <f t="shared" si="752"/>
        <v>2005</v>
      </c>
      <c r="S4677" s="34">
        <v>66.680000000000007</v>
      </c>
    </row>
    <row r="4678" spans="1:19">
      <c r="A4678" s="32">
        <v>40548</v>
      </c>
      <c r="B4678" s="33">
        <f t="shared" si="745"/>
        <v>1</v>
      </c>
      <c r="C4678" s="33">
        <f t="shared" si="746"/>
        <v>2011</v>
      </c>
      <c r="D4678" s="34">
        <v>1.3240000000000001</v>
      </c>
      <c r="F4678" s="32">
        <v>42206</v>
      </c>
      <c r="G4678" s="33">
        <f t="shared" si="747"/>
        <v>7</v>
      </c>
      <c r="H4678" s="33">
        <f t="shared" si="748"/>
        <v>2015</v>
      </c>
      <c r="I4678" s="34">
        <v>2.84</v>
      </c>
      <c r="K4678" s="32">
        <v>38125</v>
      </c>
      <c r="L4678" s="33">
        <f t="shared" si="749"/>
        <v>5</v>
      </c>
      <c r="M4678" s="33">
        <f t="shared" si="750"/>
        <v>2004</v>
      </c>
      <c r="N4678" s="34">
        <v>40.32</v>
      </c>
      <c r="P4678" s="32">
        <v>38580</v>
      </c>
      <c r="Q4678" s="33">
        <f t="shared" si="751"/>
        <v>8</v>
      </c>
      <c r="R4678" s="33">
        <f t="shared" si="752"/>
        <v>2005</v>
      </c>
      <c r="S4678" s="34">
        <v>65.099999999999994</v>
      </c>
    </row>
    <row r="4679" spans="1:19">
      <c r="A4679" s="32">
        <v>40549</v>
      </c>
      <c r="B4679" s="33">
        <f t="shared" si="745"/>
        <v>1</v>
      </c>
      <c r="C4679" s="33">
        <f t="shared" si="746"/>
        <v>2011</v>
      </c>
      <c r="D4679" s="34">
        <v>1.3160000000000001</v>
      </c>
      <c r="F4679" s="32">
        <v>42207</v>
      </c>
      <c r="G4679" s="33">
        <f t="shared" si="747"/>
        <v>7</v>
      </c>
      <c r="H4679" s="33">
        <f t="shared" si="748"/>
        <v>2015</v>
      </c>
      <c r="I4679" s="34">
        <v>2.84</v>
      </c>
      <c r="K4679" s="32">
        <v>38126</v>
      </c>
      <c r="L4679" s="33">
        <f t="shared" si="749"/>
        <v>5</v>
      </c>
      <c r="M4679" s="33">
        <f t="shared" si="750"/>
        <v>2004</v>
      </c>
      <c r="N4679" s="34">
        <v>41.61</v>
      </c>
      <c r="P4679" s="32">
        <v>38581</v>
      </c>
      <c r="Q4679" s="33">
        <f t="shared" si="751"/>
        <v>8</v>
      </c>
      <c r="R4679" s="33">
        <f t="shared" si="752"/>
        <v>2005</v>
      </c>
      <c r="S4679" s="34">
        <v>63.41</v>
      </c>
    </row>
    <row r="4680" spans="1:19">
      <c r="A4680" s="32">
        <v>40550</v>
      </c>
      <c r="B4680" s="33">
        <f t="shared" si="745"/>
        <v>1</v>
      </c>
      <c r="C4680" s="33">
        <f t="shared" si="746"/>
        <v>2011</v>
      </c>
      <c r="D4680" s="34">
        <v>1.3280000000000001</v>
      </c>
      <c r="F4680" s="32">
        <v>42208</v>
      </c>
      <c r="G4680" s="33">
        <f t="shared" si="747"/>
        <v>7</v>
      </c>
      <c r="H4680" s="33">
        <f t="shared" si="748"/>
        <v>2015</v>
      </c>
      <c r="I4680" s="34">
        <v>2.92</v>
      </c>
      <c r="K4680" s="32">
        <v>38127</v>
      </c>
      <c r="L4680" s="33">
        <f t="shared" si="749"/>
        <v>5</v>
      </c>
      <c r="M4680" s="33">
        <f t="shared" si="750"/>
        <v>2004</v>
      </c>
      <c r="N4680" s="34">
        <v>40.92</v>
      </c>
      <c r="P4680" s="32">
        <v>38582</v>
      </c>
      <c r="Q4680" s="33">
        <f t="shared" si="751"/>
        <v>8</v>
      </c>
      <c r="R4680" s="33">
        <f t="shared" si="752"/>
        <v>2005</v>
      </c>
      <c r="S4680" s="34">
        <v>61.75</v>
      </c>
    </row>
    <row r="4681" spans="1:19">
      <c r="A4681" s="32">
        <v>40553</v>
      </c>
      <c r="B4681" s="33">
        <f t="shared" si="745"/>
        <v>1</v>
      </c>
      <c r="C4681" s="33">
        <f t="shared" si="746"/>
        <v>2011</v>
      </c>
      <c r="D4681" s="34">
        <v>1.3480000000000001</v>
      </c>
      <c r="F4681" s="32">
        <v>42209</v>
      </c>
      <c r="G4681" s="33">
        <f t="shared" si="747"/>
        <v>7</v>
      </c>
      <c r="H4681" s="33">
        <f t="shared" si="748"/>
        <v>2015</v>
      </c>
      <c r="I4681" s="34">
        <v>2.92</v>
      </c>
      <c r="K4681" s="32">
        <v>38128</v>
      </c>
      <c r="L4681" s="33">
        <f t="shared" si="749"/>
        <v>5</v>
      </c>
      <c r="M4681" s="33">
        <f t="shared" si="750"/>
        <v>2004</v>
      </c>
      <c r="N4681" s="34">
        <v>39.83</v>
      </c>
      <c r="P4681" s="32">
        <v>38583</v>
      </c>
      <c r="Q4681" s="33">
        <f t="shared" si="751"/>
        <v>8</v>
      </c>
      <c r="R4681" s="33">
        <f t="shared" si="752"/>
        <v>2005</v>
      </c>
      <c r="S4681" s="34">
        <v>64.209999999999994</v>
      </c>
    </row>
    <row r="4682" spans="1:19">
      <c r="A4682" s="32">
        <v>40554</v>
      </c>
      <c r="B4682" s="33">
        <f t="shared" si="745"/>
        <v>1</v>
      </c>
      <c r="C4682" s="33">
        <f t="shared" si="746"/>
        <v>2011</v>
      </c>
      <c r="D4682" s="34">
        <v>1.3660000000000001</v>
      </c>
      <c r="F4682" s="32">
        <v>42212</v>
      </c>
      <c r="G4682" s="33">
        <f t="shared" si="747"/>
        <v>7</v>
      </c>
      <c r="H4682" s="33">
        <f t="shared" si="748"/>
        <v>2015</v>
      </c>
      <c r="I4682" s="34">
        <v>2.92</v>
      </c>
      <c r="K4682" s="32">
        <v>38131</v>
      </c>
      <c r="L4682" s="33">
        <f t="shared" si="749"/>
        <v>5</v>
      </c>
      <c r="M4682" s="33">
        <f t="shared" si="750"/>
        <v>2004</v>
      </c>
      <c r="N4682" s="34">
        <v>42.03</v>
      </c>
      <c r="P4682" s="32">
        <v>38586</v>
      </c>
      <c r="Q4682" s="33">
        <f t="shared" si="751"/>
        <v>8</v>
      </c>
      <c r="R4682" s="33">
        <f t="shared" si="752"/>
        <v>2005</v>
      </c>
      <c r="S4682" s="34">
        <v>65.87</v>
      </c>
    </row>
    <row r="4683" spans="1:19">
      <c r="A4683" s="32">
        <v>40555</v>
      </c>
      <c r="B4683" s="33">
        <f t="shared" si="745"/>
        <v>1</v>
      </c>
      <c r="C4683" s="33">
        <f t="shared" si="746"/>
        <v>2011</v>
      </c>
      <c r="D4683" s="34">
        <v>1.37</v>
      </c>
      <c r="F4683" s="32">
        <v>42213</v>
      </c>
      <c r="G4683" s="33">
        <f t="shared" si="747"/>
        <v>7</v>
      </c>
      <c r="H4683" s="33">
        <f t="shared" si="748"/>
        <v>2015</v>
      </c>
      <c r="I4683" s="34">
        <v>2.89</v>
      </c>
      <c r="K4683" s="32">
        <v>38132</v>
      </c>
      <c r="L4683" s="33">
        <f t="shared" si="749"/>
        <v>5</v>
      </c>
      <c r="M4683" s="33">
        <f t="shared" si="750"/>
        <v>2004</v>
      </c>
      <c r="N4683" s="34">
        <v>41.45</v>
      </c>
      <c r="P4683" s="32">
        <v>38587</v>
      </c>
      <c r="Q4683" s="33">
        <f t="shared" si="751"/>
        <v>8</v>
      </c>
      <c r="R4683" s="33">
        <f t="shared" si="752"/>
        <v>2005</v>
      </c>
      <c r="S4683" s="34">
        <v>65.16</v>
      </c>
    </row>
    <row r="4684" spans="1:19">
      <c r="A4684" s="32">
        <v>40556</v>
      </c>
      <c r="B4684" s="33">
        <f t="shared" si="745"/>
        <v>1</v>
      </c>
      <c r="C4684" s="33">
        <f t="shared" si="746"/>
        <v>2011</v>
      </c>
      <c r="D4684" s="34">
        <v>1.35</v>
      </c>
      <c r="F4684" s="32">
        <v>42214</v>
      </c>
      <c r="G4684" s="33">
        <f t="shared" si="747"/>
        <v>7</v>
      </c>
      <c r="H4684" s="33">
        <f t="shared" si="748"/>
        <v>2015</v>
      </c>
      <c r="I4684" s="34">
        <v>2.91</v>
      </c>
      <c r="K4684" s="32">
        <v>38133</v>
      </c>
      <c r="L4684" s="33">
        <f t="shared" si="749"/>
        <v>5</v>
      </c>
      <c r="M4684" s="33">
        <f t="shared" si="750"/>
        <v>2004</v>
      </c>
      <c r="N4684" s="34">
        <v>40.6</v>
      </c>
      <c r="P4684" s="32">
        <v>38588</v>
      </c>
      <c r="Q4684" s="33">
        <f t="shared" si="751"/>
        <v>8</v>
      </c>
      <c r="R4684" s="33">
        <f t="shared" si="752"/>
        <v>2005</v>
      </c>
      <c r="S4684" s="34">
        <v>65.25</v>
      </c>
    </row>
    <row r="4685" spans="1:19">
      <c r="A4685" s="32">
        <v>40557</v>
      </c>
      <c r="B4685" s="33">
        <f t="shared" si="745"/>
        <v>1</v>
      </c>
      <c r="C4685" s="33">
        <f t="shared" si="746"/>
        <v>2011</v>
      </c>
      <c r="D4685" s="34">
        <v>1.3580000000000001</v>
      </c>
      <c r="F4685" s="32">
        <v>42215</v>
      </c>
      <c r="G4685" s="33">
        <f t="shared" si="747"/>
        <v>7</v>
      </c>
      <c r="H4685" s="33">
        <f t="shared" si="748"/>
        <v>2015</v>
      </c>
      <c r="I4685" s="34">
        <v>2.87</v>
      </c>
      <c r="K4685" s="32">
        <v>38134</v>
      </c>
      <c r="L4685" s="33">
        <f t="shared" si="749"/>
        <v>5</v>
      </c>
      <c r="M4685" s="33">
        <f t="shared" si="750"/>
        <v>2004</v>
      </c>
      <c r="N4685" s="34">
        <v>39.25</v>
      </c>
      <c r="P4685" s="32">
        <v>38589</v>
      </c>
      <c r="Q4685" s="33">
        <f t="shared" si="751"/>
        <v>8</v>
      </c>
      <c r="R4685" s="33">
        <f t="shared" si="752"/>
        <v>2005</v>
      </c>
      <c r="S4685" s="34">
        <v>65.88</v>
      </c>
    </row>
    <row r="4686" spans="1:19">
      <c r="A4686" s="32">
        <v>40561</v>
      </c>
      <c r="B4686" s="33">
        <f t="shared" si="745"/>
        <v>1</v>
      </c>
      <c r="C4686" s="33">
        <f t="shared" si="746"/>
        <v>2011</v>
      </c>
      <c r="D4686" s="34">
        <v>1.359</v>
      </c>
      <c r="F4686" s="32">
        <v>42216</v>
      </c>
      <c r="G4686" s="33">
        <f t="shared" si="747"/>
        <v>7</v>
      </c>
      <c r="H4686" s="33">
        <f t="shared" si="748"/>
        <v>2015</v>
      </c>
      <c r="I4686" s="34">
        <v>2.76</v>
      </c>
      <c r="K4686" s="32">
        <v>38135</v>
      </c>
      <c r="L4686" s="33">
        <f t="shared" si="749"/>
        <v>5</v>
      </c>
      <c r="M4686" s="33">
        <f t="shared" si="750"/>
        <v>2004</v>
      </c>
      <c r="N4686" s="34">
        <v>39.9</v>
      </c>
      <c r="P4686" s="32">
        <v>38590</v>
      </c>
      <c r="Q4686" s="33">
        <f t="shared" si="751"/>
        <v>8</v>
      </c>
      <c r="R4686" s="33">
        <f t="shared" si="752"/>
        <v>2005</v>
      </c>
      <c r="S4686" s="34">
        <v>66.23</v>
      </c>
    </row>
    <row r="4687" spans="1:19">
      <c r="A4687" s="32">
        <v>40562</v>
      </c>
      <c r="B4687" s="33">
        <f t="shared" si="745"/>
        <v>1</v>
      </c>
      <c r="C4687" s="33">
        <f t="shared" si="746"/>
        <v>2011</v>
      </c>
      <c r="D4687" s="34">
        <v>1.361</v>
      </c>
      <c r="F4687" s="32">
        <v>42219</v>
      </c>
      <c r="G4687" s="33">
        <f t="shared" si="747"/>
        <v>8</v>
      </c>
      <c r="H4687" s="33">
        <f t="shared" si="748"/>
        <v>2015</v>
      </c>
      <c r="I4687" s="34">
        <v>2.76</v>
      </c>
      <c r="K4687" s="32">
        <v>38139</v>
      </c>
      <c r="L4687" s="33">
        <f t="shared" si="749"/>
        <v>6</v>
      </c>
      <c r="M4687" s="33">
        <f t="shared" si="750"/>
        <v>2004</v>
      </c>
      <c r="N4687" s="34">
        <v>42.33</v>
      </c>
      <c r="P4687" s="32">
        <v>38593</v>
      </c>
      <c r="Q4687" s="33">
        <f t="shared" si="751"/>
        <v>8</v>
      </c>
      <c r="R4687" s="33">
        <f t="shared" si="752"/>
        <v>2005</v>
      </c>
      <c r="S4687" s="34">
        <v>64.77</v>
      </c>
    </row>
    <row r="4688" spans="1:19">
      <c r="A4688" s="32">
        <v>40563</v>
      </c>
      <c r="B4688" s="33">
        <f t="shared" si="745"/>
        <v>1</v>
      </c>
      <c r="C4688" s="33">
        <f t="shared" si="746"/>
        <v>2011</v>
      </c>
      <c r="D4688" s="34">
        <v>1.355</v>
      </c>
      <c r="F4688" s="32">
        <v>42220</v>
      </c>
      <c r="G4688" s="33">
        <f t="shared" si="747"/>
        <v>8</v>
      </c>
      <c r="H4688" s="33">
        <f t="shared" si="748"/>
        <v>2015</v>
      </c>
      <c r="I4688" s="34">
        <v>2.83</v>
      </c>
      <c r="K4688" s="32">
        <v>38140</v>
      </c>
      <c r="L4688" s="33">
        <f t="shared" si="749"/>
        <v>6</v>
      </c>
      <c r="M4688" s="33">
        <f t="shared" si="750"/>
        <v>2004</v>
      </c>
      <c r="N4688" s="34">
        <v>39.96</v>
      </c>
      <c r="P4688" s="32">
        <v>38594</v>
      </c>
      <c r="Q4688" s="33">
        <f t="shared" si="751"/>
        <v>8</v>
      </c>
      <c r="R4688" s="33">
        <f t="shared" si="752"/>
        <v>2005</v>
      </c>
      <c r="S4688" s="34">
        <v>66.150000000000006</v>
      </c>
    </row>
    <row r="4689" spans="1:19">
      <c r="A4689" s="32">
        <v>40564</v>
      </c>
      <c r="B4689" s="33">
        <f t="shared" si="745"/>
        <v>1</v>
      </c>
      <c r="C4689" s="33">
        <f t="shared" si="746"/>
        <v>2011</v>
      </c>
      <c r="D4689" s="34">
        <v>1.3640000000000001</v>
      </c>
      <c r="F4689" s="32">
        <v>42221</v>
      </c>
      <c r="G4689" s="33">
        <f t="shared" si="747"/>
        <v>8</v>
      </c>
      <c r="H4689" s="33">
        <f t="shared" si="748"/>
        <v>2015</v>
      </c>
      <c r="I4689" s="34">
        <v>2.85</v>
      </c>
      <c r="K4689" s="32">
        <v>38141</v>
      </c>
      <c r="L4689" s="33">
        <f t="shared" si="749"/>
        <v>6</v>
      </c>
      <c r="M4689" s="33">
        <f t="shared" si="750"/>
        <v>2004</v>
      </c>
      <c r="N4689" s="34">
        <v>39.29</v>
      </c>
      <c r="P4689" s="32">
        <v>38595</v>
      </c>
      <c r="Q4689" s="33">
        <f t="shared" si="751"/>
        <v>8</v>
      </c>
      <c r="R4689" s="33">
        <f t="shared" si="752"/>
        <v>2005</v>
      </c>
      <c r="S4689" s="34">
        <v>66.8</v>
      </c>
    </row>
    <row r="4690" spans="1:19">
      <c r="A4690" s="32">
        <v>40567</v>
      </c>
      <c r="B4690" s="33">
        <f t="shared" si="745"/>
        <v>1</v>
      </c>
      <c r="C4690" s="33">
        <f t="shared" si="746"/>
        <v>2011</v>
      </c>
      <c r="D4690" s="34">
        <v>1.363</v>
      </c>
      <c r="F4690" s="32">
        <v>42222</v>
      </c>
      <c r="G4690" s="33">
        <f t="shared" si="747"/>
        <v>8</v>
      </c>
      <c r="H4690" s="33">
        <f t="shared" si="748"/>
        <v>2015</v>
      </c>
      <c r="I4690" s="34">
        <v>2.76</v>
      </c>
      <c r="K4690" s="32">
        <v>38142</v>
      </c>
      <c r="L4690" s="33">
        <f t="shared" si="749"/>
        <v>6</v>
      </c>
      <c r="M4690" s="33">
        <f t="shared" si="750"/>
        <v>2004</v>
      </c>
      <c r="N4690" s="34">
        <v>38.44</v>
      </c>
      <c r="P4690" s="32">
        <v>38596</v>
      </c>
      <c r="Q4690" s="33">
        <f t="shared" si="751"/>
        <v>9</v>
      </c>
      <c r="R4690" s="33">
        <f t="shared" si="752"/>
        <v>2005</v>
      </c>
      <c r="S4690" s="34">
        <v>66.790000000000006</v>
      </c>
    </row>
    <row r="4691" spans="1:19">
      <c r="A4691" s="32">
        <v>40568</v>
      </c>
      <c r="B4691" s="33">
        <f t="shared" si="745"/>
        <v>1</v>
      </c>
      <c r="C4691" s="33">
        <f t="shared" si="746"/>
        <v>2011</v>
      </c>
      <c r="D4691" s="34">
        <v>1.34</v>
      </c>
      <c r="F4691" s="32">
        <v>42223</v>
      </c>
      <c r="G4691" s="33">
        <f t="shared" si="747"/>
        <v>8</v>
      </c>
      <c r="H4691" s="33">
        <f t="shared" si="748"/>
        <v>2015</v>
      </c>
      <c r="I4691" s="34">
        <v>2.76</v>
      </c>
      <c r="K4691" s="32">
        <v>38145</v>
      </c>
      <c r="L4691" s="33">
        <f t="shared" si="749"/>
        <v>6</v>
      </c>
      <c r="M4691" s="33">
        <f t="shared" si="750"/>
        <v>2004</v>
      </c>
      <c r="N4691" s="34">
        <v>38.72</v>
      </c>
      <c r="P4691" s="32">
        <v>38597</v>
      </c>
      <c r="Q4691" s="33">
        <f t="shared" si="751"/>
        <v>9</v>
      </c>
      <c r="R4691" s="33">
        <f t="shared" si="752"/>
        <v>2005</v>
      </c>
      <c r="S4691" s="34">
        <v>65.95</v>
      </c>
    </row>
    <row r="4692" spans="1:19">
      <c r="A4692" s="32">
        <v>40569</v>
      </c>
      <c r="B4692" s="33">
        <f t="shared" si="745"/>
        <v>1</v>
      </c>
      <c r="C4692" s="33">
        <f t="shared" si="746"/>
        <v>2011</v>
      </c>
      <c r="D4692" s="34">
        <v>1.3580000000000001</v>
      </c>
      <c r="F4692" s="32">
        <v>42226</v>
      </c>
      <c r="G4692" s="33">
        <f t="shared" si="747"/>
        <v>8</v>
      </c>
      <c r="H4692" s="33">
        <f t="shared" si="748"/>
        <v>2015</v>
      </c>
      <c r="I4692" s="34">
        <v>2.85</v>
      </c>
      <c r="K4692" s="32">
        <v>38146</v>
      </c>
      <c r="L4692" s="33">
        <f t="shared" si="749"/>
        <v>6</v>
      </c>
      <c r="M4692" s="33">
        <f t="shared" si="750"/>
        <v>2004</v>
      </c>
      <c r="N4692" s="34">
        <v>37.18</v>
      </c>
      <c r="P4692" s="32">
        <v>38600</v>
      </c>
      <c r="Q4692" s="33">
        <f t="shared" si="751"/>
        <v>9</v>
      </c>
      <c r="R4692" s="33">
        <f t="shared" si="752"/>
        <v>2005</v>
      </c>
      <c r="S4692" s="34">
        <v>64.16</v>
      </c>
    </row>
    <row r="4693" spans="1:19">
      <c r="A4693" s="32">
        <v>40570</v>
      </c>
      <c r="B4693" s="33">
        <f t="shared" si="745"/>
        <v>1</v>
      </c>
      <c r="C4693" s="33">
        <f t="shared" si="746"/>
        <v>2011</v>
      </c>
      <c r="D4693" s="34">
        <v>1.3340000000000001</v>
      </c>
      <c r="F4693" s="32">
        <v>42227</v>
      </c>
      <c r="G4693" s="33">
        <f t="shared" si="747"/>
        <v>8</v>
      </c>
      <c r="H4693" s="33">
        <f t="shared" si="748"/>
        <v>2015</v>
      </c>
      <c r="I4693" s="34">
        <v>2.84</v>
      </c>
      <c r="K4693" s="32">
        <v>38147</v>
      </c>
      <c r="L4693" s="33">
        <f t="shared" si="749"/>
        <v>6</v>
      </c>
      <c r="M4693" s="33">
        <f t="shared" si="750"/>
        <v>2004</v>
      </c>
      <c r="N4693" s="34">
        <v>37.6</v>
      </c>
      <c r="P4693" s="32">
        <v>38601</v>
      </c>
      <c r="Q4693" s="33">
        <f t="shared" si="751"/>
        <v>9</v>
      </c>
      <c r="R4693" s="33">
        <f t="shared" si="752"/>
        <v>2005</v>
      </c>
      <c r="S4693" s="34">
        <v>64.16</v>
      </c>
    </row>
    <row r="4694" spans="1:19">
      <c r="A4694" s="32">
        <v>40571</v>
      </c>
      <c r="B4694" s="33">
        <f t="shared" si="745"/>
        <v>1</v>
      </c>
      <c r="C4694" s="33">
        <f t="shared" si="746"/>
        <v>2011</v>
      </c>
      <c r="D4694" s="34">
        <v>1.335</v>
      </c>
      <c r="F4694" s="32">
        <v>42228</v>
      </c>
      <c r="G4694" s="33">
        <f t="shared" si="747"/>
        <v>8</v>
      </c>
      <c r="H4694" s="33">
        <f t="shared" si="748"/>
        <v>2015</v>
      </c>
      <c r="I4694" s="34">
        <v>2.93</v>
      </c>
      <c r="K4694" s="32">
        <v>38148</v>
      </c>
      <c r="L4694" s="33">
        <f t="shared" si="749"/>
        <v>6</v>
      </c>
      <c r="M4694" s="33">
        <f t="shared" si="750"/>
        <v>2004</v>
      </c>
      <c r="N4694" s="34">
        <v>38.450000000000003</v>
      </c>
      <c r="P4694" s="32">
        <v>38602</v>
      </c>
      <c r="Q4694" s="33">
        <f t="shared" si="751"/>
        <v>9</v>
      </c>
      <c r="R4694" s="33">
        <f t="shared" si="752"/>
        <v>2005</v>
      </c>
      <c r="S4694" s="34">
        <v>63.6</v>
      </c>
    </row>
    <row r="4695" spans="1:19">
      <c r="A4695" s="32">
        <v>40574</v>
      </c>
      <c r="B4695" s="33">
        <f t="shared" si="745"/>
        <v>1</v>
      </c>
      <c r="C4695" s="33">
        <f t="shared" si="746"/>
        <v>2011</v>
      </c>
      <c r="D4695" s="34">
        <v>1.359</v>
      </c>
      <c r="F4695" s="32">
        <v>42229</v>
      </c>
      <c r="G4695" s="33">
        <f t="shared" si="747"/>
        <v>8</v>
      </c>
      <c r="H4695" s="33">
        <f t="shared" si="748"/>
        <v>2015</v>
      </c>
      <c r="I4695" s="34">
        <v>2.93</v>
      </c>
      <c r="K4695" s="32">
        <v>38152</v>
      </c>
      <c r="L4695" s="33">
        <f t="shared" si="749"/>
        <v>6</v>
      </c>
      <c r="M4695" s="33">
        <f t="shared" si="750"/>
        <v>2004</v>
      </c>
      <c r="N4695" s="34">
        <v>37.58</v>
      </c>
      <c r="P4695" s="32">
        <v>38603</v>
      </c>
      <c r="Q4695" s="33">
        <f t="shared" si="751"/>
        <v>9</v>
      </c>
      <c r="R4695" s="33">
        <f t="shared" si="752"/>
        <v>2005</v>
      </c>
      <c r="S4695" s="34">
        <v>61.66</v>
      </c>
    </row>
    <row r="4696" spans="1:19">
      <c r="A4696" s="32">
        <v>40575</v>
      </c>
      <c r="B4696" s="33">
        <f t="shared" si="745"/>
        <v>2</v>
      </c>
      <c r="C4696" s="33">
        <f t="shared" si="746"/>
        <v>2011</v>
      </c>
      <c r="D4696" s="34">
        <v>1.34</v>
      </c>
      <c r="F4696" s="32">
        <v>42230</v>
      </c>
      <c r="G4696" s="33">
        <f t="shared" si="747"/>
        <v>8</v>
      </c>
      <c r="H4696" s="33">
        <f t="shared" si="748"/>
        <v>2015</v>
      </c>
      <c r="I4696" s="34">
        <v>2.83</v>
      </c>
      <c r="K4696" s="32">
        <v>38153</v>
      </c>
      <c r="L4696" s="33">
        <f t="shared" si="749"/>
        <v>6</v>
      </c>
      <c r="M4696" s="33">
        <f t="shared" si="750"/>
        <v>2004</v>
      </c>
      <c r="N4696" s="34">
        <v>37.18</v>
      </c>
      <c r="P4696" s="32">
        <v>38604</v>
      </c>
      <c r="Q4696" s="33">
        <f t="shared" si="751"/>
        <v>9</v>
      </c>
      <c r="R4696" s="33">
        <f t="shared" si="752"/>
        <v>2005</v>
      </c>
      <c r="S4696" s="34">
        <v>62.62</v>
      </c>
    </row>
    <row r="4697" spans="1:19">
      <c r="A4697" s="32">
        <v>40576</v>
      </c>
      <c r="B4697" s="33">
        <f t="shared" si="745"/>
        <v>2</v>
      </c>
      <c r="C4697" s="33">
        <f t="shared" si="746"/>
        <v>2011</v>
      </c>
      <c r="D4697" s="34">
        <v>1.331</v>
      </c>
      <c r="F4697" s="32">
        <v>42233</v>
      </c>
      <c r="G4697" s="33">
        <f t="shared" si="747"/>
        <v>8</v>
      </c>
      <c r="H4697" s="33">
        <f t="shared" si="748"/>
        <v>2015</v>
      </c>
      <c r="I4697" s="34">
        <v>2.79</v>
      </c>
      <c r="K4697" s="32">
        <v>38154</v>
      </c>
      <c r="L4697" s="33">
        <f t="shared" si="749"/>
        <v>6</v>
      </c>
      <c r="M4697" s="33">
        <f t="shared" si="750"/>
        <v>2004</v>
      </c>
      <c r="N4697" s="34">
        <v>37.33</v>
      </c>
      <c r="P4697" s="32">
        <v>38607</v>
      </c>
      <c r="Q4697" s="33">
        <f t="shared" si="751"/>
        <v>9</v>
      </c>
      <c r="R4697" s="33">
        <f t="shared" si="752"/>
        <v>2005</v>
      </c>
      <c r="S4697" s="34">
        <v>60.69</v>
      </c>
    </row>
    <row r="4698" spans="1:19">
      <c r="A4698" s="32">
        <v>40577</v>
      </c>
      <c r="B4698" s="33">
        <f t="shared" si="745"/>
        <v>2</v>
      </c>
      <c r="C4698" s="33">
        <f t="shared" si="746"/>
        <v>2011</v>
      </c>
      <c r="D4698" s="34">
        <v>1.323</v>
      </c>
      <c r="F4698" s="32">
        <v>42234</v>
      </c>
      <c r="G4698" s="33">
        <f t="shared" si="747"/>
        <v>8</v>
      </c>
      <c r="H4698" s="33">
        <f t="shared" si="748"/>
        <v>2015</v>
      </c>
      <c r="I4698" s="34">
        <v>2.71</v>
      </c>
      <c r="K4698" s="32">
        <v>38155</v>
      </c>
      <c r="L4698" s="33">
        <f t="shared" si="749"/>
        <v>6</v>
      </c>
      <c r="M4698" s="33">
        <f t="shared" si="750"/>
        <v>2004</v>
      </c>
      <c r="N4698" s="34">
        <v>38.51</v>
      </c>
      <c r="P4698" s="32">
        <v>38608</v>
      </c>
      <c r="Q4698" s="33">
        <f t="shared" si="751"/>
        <v>9</v>
      </c>
      <c r="R4698" s="33">
        <f t="shared" si="752"/>
        <v>2005</v>
      </c>
      <c r="S4698" s="34">
        <v>61.31</v>
      </c>
    </row>
    <row r="4699" spans="1:19">
      <c r="A4699" s="32">
        <v>40578</v>
      </c>
      <c r="B4699" s="33">
        <f t="shared" si="745"/>
        <v>2</v>
      </c>
      <c r="C4699" s="33">
        <f t="shared" si="746"/>
        <v>2011</v>
      </c>
      <c r="D4699" s="34">
        <v>1.323</v>
      </c>
      <c r="F4699" s="32">
        <v>42235</v>
      </c>
      <c r="G4699" s="33">
        <f t="shared" si="747"/>
        <v>8</v>
      </c>
      <c r="H4699" s="33">
        <f t="shared" si="748"/>
        <v>2015</v>
      </c>
      <c r="I4699" s="34">
        <v>2.77</v>
      </c>
      <c r="K4699" s="32">
        <v>38156</v>
      </c>
      <c r="L4699" s="33">
        <f t="shared" si="749"/>
        <v>6</v>
      </c>
      <c r="M4699" s="33">
        <f t="shared" si="750"/>
        <v>2004</v>
      </c>
      <c r="N4699" s="34">
        <v>38.68</v>
      </c>
      <c r="P4699" s="32">
        <v>38609</v>
      </c>
      <c r="Q4699" s="33">
        <f t="shared" si="751"/>
        <v>9</v>
      </c>
      <c r="R4699" s="33">
        <f t="shared" si="752"/>
        <v>2005</v>
      </c>
      <c r="S4699" s="34">
        <v>61.7</v>
      </c>
    </row>
    <row r="4700" spans="1:19">
      <c r="A4700" s="32">
        <v>40581</v>
      </c>
      <c r="B4700" s="33">
        <f t="shared" si="745"/>
        <v>2</v>
      </c>
      <c r="C4700" s="33">
        <f t="shared" si="746"/>
        <v>2011</v>
      </c>
      <c r="D4700" s="34">
        <v>1.339</v>
      </c>
      <c r="F4700" s="32">
        <v>42236</v>
      </c>
      <c r="G4700" s="33">
        <f t="shared" si="747"/>
        <v>8</v>
      </c>
      <c r="H4700" s="33">
        <f t="shared" si="748"/>
        <v>2015</v>
      </c>
      <c r="I4700" s="34">
        <v>2.77</v>
      </c>
      <c r="K4700" s="32">
        <v>38159</v>
      </c>
      <c r="L4700" s="33">
        <f t="shared" si="749"/>
        <v>6</v>
      </c>
      <c r="M4700" s="33">
        <f t="shared" si="750"/>
        <v>2004</v>
      </c>
      <c r="N4700" s="34">
        <v>37.69</v>
      </c>
      <c r="P4700" s="32">
        <v>38610</v>
      </c>
      <c r="Q4700" s="33">
        <f t="shared" si="751"/>
        <v>9</v>
      </c>
      <c r="R4700" s="33">
        <f t="shared" si="752"/>
        <v>2005</v>
      </c>
      <c r="S4700" s="34">
        <v>61.9</v>
      </c>
    </row>
    <row r="4701" spans="1:19">
      <c r="A4701" s="32">
        <v>40582</v>
      </c>
      <c r="B4701" s="33">
        <f t="shared" si="745"/>
        <v>2</v>
      </c>
      <c r="C4701" s="33">
        <f t="shared" si="746"/>
        <v>2011</v>
      </c>
      <c r="D4701" s="34">
        <v>1.3420000000000001</v>
      </c>
      <c r="F4701" s="32">
        <v>42237</v>
      </c>
      <c r="G4701" s="33">
        <f t="shared" si="747"/>
        <v>8</v>
      </c>
      <c r="H4701" s="33">
        <f t="shared" si="748"/>
        <v>2015</v>
      </c>
      <c r="I4701" s="34">
        <v>2.7</v>
      </c>
      <c r="K4701" s="32">
        <v>38160</v>
      </c>
      <c r="L4701" s="33">
        <f t="shared" si="749"/>
        <v>6</v>
      </c>
      <c r="M4701" s="33">
        <f t="shared" si="750"/>
        <v>2004</v>
      </c>
      <c r="N4701" s="34">
        <v>38.11</v>
      </c>
      <c r="P4701" s="32">
        <v>38611</v>
      </c>
      <c r="Q4701" s="33">
        <f t="shared" si="751"/>
        <v>9</v>
      </c>
      <c r="R4701" s="33">
        <f t="shared" si="752"/>
        <v>2005</v>
      </c>
      <c r="S4701" s="34">
        <v>60.48</v>
      </c>
    </row>
    <row r="4702" spans="1:19">
      <c r="A4702" s="32">
        <v>40583</v>
      </c>
      <c r="B4702" s="33">
        <f t="shared" si="745"/>
        <v>2</v>
      </c>
      <c r="C4702" s="33">
        <f t="shared" si="746"/>
        <v>2011</v>
      </c>
      <c r="D4702" s="34">
        <v>1.345</v>
      </c>
      <c r="F4702" s="32">
        <v>42240</v>
      </c>
      <c r="G4702" s="33">
        <f t="shared" si="747"/>
        <v>8</v>
      </c>
      <c r="H4702" s="33">
        <f t="shared" si="748"/>
        <v>2015</v>
      </c>
      <c r="I4702" s="34">
        <v>2.65</v>
      </c>
      <c r="K4702" s="32">
        <v>38161</v>
      </c>
      <c r="L4702" s="33">
        <f t="shared" si="749"/>
        <v>6</v>
      </c>
      <c r="M4702" s="33">
        <f t="shared" si="750"/>
        <v>2004</v>
      </c>
      <c r="N4702" s="34">
        <v>37.56</v>
      </c>
      <c r="P4702" s="32">
        <v>38614</v>
      </c>
      <c r="Q4702" s="33">
        <f t="shared" si="751"/>
        <v>9</v>
      </c>
      <c r="R4702" s="33">
        <f t="shared" si="752"/>
        <v>2005</v>
      </c>
      <c r="S4702" s="34">
        <v>64.040000000000006</v>
      </c>
    </row>
    <row r="4703" spans="1:19">
      <c r="A4703" s="32">
        <v>40584</v>
      </c>
      <c r="B4703" s="33">
        <f t="shared" si="745"/>
        <v>2</v>
      </c>
      <c r="C4703" s="33">
        <f t="shared" si="746"/>
        <v>2011</v>
      </c>
      <c r="D4703" s="34">
        <v>1.3180000000000001</v>
      </c>
      <c r="F4703" s="32">
        <v>42241</v>
      </c>
      <c r="G4703" s="33">
        <f t="shared" si="747"/>
        <v>8</v>
      </c>
      <c r="H4703" s="33">
        <f t="shared" si="748"/>
        <v>2015</v>
      </c>
      <c r="I4703" s="34">
        <v>2.71</v>
      </c>
      <c r="K4703" s="32">
        <v>38162</v>
      </c>
      <c r="L4703" s="33">
        <f t="shared" si="749"/>
        <v>6</v>
      </c>
      <c r="M4703" s="33">
        <f t="shared" si="750"/>
        <v>2004</v>
      </c>
      <c r="N4703" s="34">
        <v>37.81</v>
      </c>
      <c r="P4703" s="32">
        <v>38615</v>
      </c>
      <c r="Q4703" s="33">
        <f t="shared" si="751"/>
        <v>9</v>
      </c>
      <c r="R4703" s="33">
        <f t="shared" si="752"/>
        <v>2005</v>
      </c>
      <c r="S4703" s="34">
        <v>62.98</v>
      </c>
    </row>
    <row r="4704" spans="1:19">
      <c r="A4704" s="32">
        <v>40585</v>
      </c>
      <c r="B4704" s="33">
        <f t="shared" si="745"/>
        <v>2</v>
      </c>
      <c r="C4704" s="33">
        <f t="shared" si="746"/>
        <v>2011</v>
      </c>
      <c r="D4704" s="34">
        <v>1.3109999999999999</v>
      </c>
      <c r="F4704" s="32">
        <v>42242</v>
      </c>
      <c r="G4704" s="33">
        <f t="shared" si="747"/>
        <v>8</v>
      </c>
      <c r="H4704" s="33">
        <f t="shared" si="748"/>
        <v>2015</v>
      </c>
      <c r="I4704" s="34">
        <v>2.73</v>
      </c>
      <c r="K4704" s="32">
        <v>38163</v>
      </c>
      <c r="L4704" s="33">
        <f t="shared" si="749"/>
        <v>6</v>
      </c>
      <c r="M4704" s="33">
        <f t="shared" si="750"/>
        <v>2004</v>
      </c>
      <c r="N4704" s="34">
        <v>37.340000000000003</v>
      </c>
      <c r="P4704" s="32">
        <v>38616</v>
      </c>
      <c r="Q4704" s="33">
        <f t="shared" si="751"/>
        <v>9</v>
      </c>
      <c r="R4704" s="33">
        <f t="shared" si="752"/>
        <v>2005</v>
      </c>
      <c r="S4704" s="34">
        <v>64.31</v>
      </c>
    </row>
    <row r="4705" spans="1:19">
      <c r="A4705" s="32">
        <v>40588</v>
      </c>
      <c r="B4705" s="33">
        <f t="shared" si="745"/>
        <v>2</v>
      </c>
      <c r="C4705" s="33">
        <f t="shared" si="746"/>
        <v>2011</v>
      </c>
      <c r="D4705" s="34">
        <v>1.343</v>
      </c>
      <c r="F4705" s="32">
        <v>42243</v>
      </c>
      <c r="G4705" s="33">
        <f t="shared" si="747"/>
        <v>8</v>
      </c>
      <c r="H4705" s="33">
        <f t="shared" si="748"/>
        <v>2015</v>
      </c>
      <c r="I4705" s="34">
        <v>2.69</v>
      </c>
      <c r="K4705" s="32">
        <v>38166</v>
      </c>
      <c r="L4705" s="33">
        <f t="shared" si="749"/>
        <v>6</v>
      </c>
      <c r="M4705" s="33">
        <f t="shared" si="750"/>
        <v>2004</v>
      </c>
      <c r="N4705" s="34">
        <v>36.25</v>
      </c>
      <c r="P4705" s="32">
        <v>38617</v>
      </c>
      <c r="Q4705" s="33">
        <f t="shared" si="751"/>
        <v>9</v>
      </c>
      <c r="R4705" s="33">
        <f t="shared" si="752"/>
        <v>2005</v>
      </c>
      <c r="S4705" s="34">
        <v>64.64</v>
      </c>
    </row>
    <row r="4706" spans="1:19">
      <c r="A4706" s="32">
        <v>40589</v>
      </c>
      <c r="B4706" s="33">
        <f t="shared" si="745"/>
        <v>2</v>
      </c>
      <c r="C4706" s="33">
        <f t="shared" si="746"/>
        <v>2011</v>
      </c>
      <c r="D4706" s="34">
        <v>1.353</v>
      </c>
      <c r="F4706" s="32">
        <v>42244</v>
      </c>
      <c r="G4706" s="33">
        <f t="shared" si="747"/>
        <v>8</v>
      </c>
      <c r="H4706" s="33">
        <f t="shared" si="748"/>
        <v>2015</v>
      </c>
      <c r="I4706" s="34">
        <v>2.69</v>
      </c>
      <c r="K4706" s="32">
        <v>38167</v>
      </c>
      <c r="L4706" s="33">
        <f t="shared" si="749"/>
        <v>6</v>
      </c>
      <c r="M4706" s="33">
        <f t="shared" si="750"/>
        <v>2004</v>
      </c>
      <c r="N4706" s="34">
        <v>35.6</v>
      </c>
      <c r="P4706" s="32">
        <v>38618</v>
      </c>
      <c r="Q4706" s="33">
        <f t="shared" si="751"/>
        <v>9</v>
      </c>
      <c r="R4706" s="33">
        <f t="shared" si="752"/>
        <v>2005</v>
      </c>
      <c r="S4706" s="34">
        <v>62.17</v>
      </c>
    </row>
    <row r="4707" spans="1:19">
      <c r="A4707" s="32">
        <v>40590</v>
      </c>
      <c r="B4707" s="33">
        <f t="shared" si="745"/>
        <v>2</v>
      </c>
      <c r="C4707" s="33">
        <f t="shared" si="746"/>
        <v>2011</v>
      </c>
      <c r="D4707" s="34">
        <v>1.383</v>
      </c>
      <c r="F4707" s="32">
        <v>42247</v>
      </c>
      <c r="G4707" s="33">
        <f t="shared" si="747"/>
        <v>8</v>
      </c>
      <c r="H4707" s="33">
        <f t="shared" si="748"/>
        <v>2015</v>
      </c>
      <c r="I4707" s="34">
        <v>2.7</v>
      </c>
      <c r="K4707" s="32">
        <v>38168</v>
      </c>
      <c r="L4707" s="33">
        <f t="shared" si="749"/>
        <v>6</v>
      </c>
      <c r="M4707" s="33">
        <f t="shared" si="750"/>
        <v>2004</v>
      </c>
      <c r="N4707" s="34">
        <v>36.92</v>
      </c>
      <c r="P4707" s="32">
        <v>38621</v>
      </c>
      <c r="Q4707" s="33">
        <f t="shared" si="751"/>
        <v>9</v>
      </c>
      <c r="R4707" s="33">
        <f t="shared" si="752"/>
        <v>2005</v>
      </c>
      <c r="S4707" s="34">
        <v>61.73</v>
      </c>
    </row>
    <row r="4708" spans="1:19">
      <c r="A4708" s="32">
        <v>40591</v>
      </c>
      <c r="B4708" s="33">
        <f t="shared" ref="B4708:B4771" si="753">+MONTH(A4708)</f>
        <v>2</v>
      </c>
      <c r="C4708" s="33">
        <f t="shared" ref="C4708:C4771" si="754">+YEAR(A4708)</f>
        <v>2011</v>
      </c>
      <c r="D4708" s="34">
        <v>1.3759999999999999</v>
      </c>
      <c r="F4708" s="32">
        <v>42248</v>
      </c>
      <c r="G4708" s="33">
        <f t="shared" ref="G4708:G4771" si="755">+MONTH(F4708)</f>
        <v>9</v>
      </c>
      <c r="H4708" s="33">
        <f t="shared" ref="H4708:H4771" si="756">+YEAR(F4708)</f>
        <v>2015</v>
      </c>
      <c r="I4708" s="34">
        <v>2.7</v>
      </c>
      <c r="K4708" s="32">
        <v>38169</v>
      </c>
      <c r="L4708" s="33">
        <f t="shared" ref="L4708:L4771" si="757">+MONTH(K4708)</f>
        <v>7</v>
      </c>
      <c r="M4708" s="33">
        <f t="shared" ref="M4708:M4771" si="758">+YEAR(K4708)</f>
        <v>2004</v>
      </c>
      <c r="N4708" s="34">
        <v>38.56</v>
      </c>
      <c r="P4708" s="32">
        <v>38622</v>
      </c>
      <c r="Q4708" s="33">
        <f t="shared" ref="Q4708:Q4771" si="759">+MONTH(P4708)</f>
        <v>9</v>
      </c>
      <c r="R4708" s="33">
        <f t="shared" si="752"/>
        <v>2005</v>
      </c>
      <c r="S4708" s="34">
        <v>62.56</v>
      </c>
    </row>
    <row r="4709" spans="1:19">
      <c r="A4709" s="32">
        <v>40592</v>
      </c>
      <c r="B4709" s="33">
        <f t="shared" si="753"/>
        <v>2</v>
      </c>
      <c r="C4709" s="33">
        <f t="shared" si="754"/>
        <v>2011</v>
      </c>
      <c r="D4709" s="34">
        <v>1.361</v>
      </c>
      <c r="F4709" s="32">
        <v>42249</v>
      </c>
      <c r="G4709" s="33">
        <f t="shared" si="755"/>
        <v>9</v>
      </c>
      <c r="H4709" s="33">
        <f t="shared" si="756"/>
        <v>2015</v>
      </c>
      <c r="I4709" s="34">
        <v>2.7</v>
      </c>
      <c r="K4709" s="32">
        <v>38170</v>
      </c>
      <c r="L4709" s="33">
        <f t="shared" si="757"/>
        <v>7</v>
      </c>
      <c r="M4709" s="33">
        <f t="shared" si="758"/>
        <v>2004</v>
      </c>
      <c r="N4709" s="34">
        <v>38.369999999999997</v>
      </c>
      <c r="P4709" s="32">
        <v>38623</v>
      </c>
      <c r="Q4709" s="33">
        <f t="shared" si="759"/>
        <v>9</v>
      </c>
      <c r="R4709" s="33">
        <f t="shared" ref="R4709:R4772" si="760">+YEAR(P4709)</f>
        <v>2005</v>
      </c>
      <c r="S4709" s="34">
        <v>62.81</v>
      </c>
    </row>
    <row r="4710" spans="1:19">
      <c r="A4710" s="32">
        <v>40596</v>
      </c>
      <c r="B4710" s="33">
        <f t="shared" si="753"/>
        <v>2</v>
      </c>
      <c r="C4710" s="33">
        <f t="shared" si="754"/>
        <v>2011</v>
      </c>
      <c r="D4710" s="34">
        <v>1.361</v>
      </c>
      <c r="F4710" s="32">
        <v>42250</v>
      </c>
      <c r="G4710" s="33">
        <f t="shared" si="755"/>
        <v>9</v>
      </c>
      <c r="H4710" s="33">
        <f t="shared" si="756"/>
        <v>2015</v>
      </c>
      <c r="I4710" s="34">
        <v>2.67</v>
      </c>
      <c r="K4710" s="32">
        <v>38174</v>
      </c>
      <c r="L4710" s="33">
        <f t="shared" si="757"/>
        <v>7</v>
      </c>
      <c r="M4710" s="33">
        <f t="shared" si="758"/>
        <v>2004</v>
      </c>
      <c r="N4710" s="34">
        <v>39.56</v>
      </c>
      <c r="P4710" s="32">
        <v>38624</v>
      </c>
      <c r="Q4710" s="33">
        <f t="shared" si="759"/>
        <v>9</v>
      </c>
      <c r="R4710" s="33">
        <f t="shared" si="760"/>
        <v>2005</v>
      </c>
      <c r="S4710" s="34">
        <v>62.02</v>
      </c>
    </row>
    <row r="4711" spans="1:19">
      <c r="A4711" s="32">
        <v>40597</v>
      </c>
      <c r="B4711" s="33">
        <f t="shared" si="753"/>
        <v>2</v>
      </c>
      <c r="C4711" s="33">
        <f t="shared" si="754"/>
        <v>2011</v>
      </c>
      <c r="D4711" s="34">
        <v>1.4390000000000001</v>
      </c>
      <c r="F4711" s="32">
        <v>42251</v>
      </c>
      <c r="G4711" s="33">
        <f t="shared" si="755"/>
        <v>9</v>
      </c>
      <c r="H4711" s="33">
        <f t="shared" si="756"/>
        <v>2015</v>
      </c>
      <c r="I4711" s="34">
        <v>2.67</v>
      </c>
      <c r="K4711" s="32">
        <v>38175</v>
      </c>
      <c r="L4711" s="33">
        <f t="shared" si="757"/>
        <v>7</v>
      </c>
      <c r="M4711" s="33">
        <f t="shared" si="758"/>
        <v>2004</v>
      </c>
      <c r="N4711" s="34">
        <v>39.18</v>
      </c>
      <c r="P4711" s="32">
        <v>38625</v>
      </c>
      <c r="Q4711" s="33">
        <f t="shared" si="759"/>
        <v>9</v>
      </c>
      <c r="R4711" s="33">
        <f t="shared" si="760"/>
        <v>2005</v>
      </c>
      <c r="S4711" s="34">
        <v>61.7</v>
      </c>
    </row>
    <row r="4712" spans="1:19">
      <c r="A4712" s="32">
        <v>40598</v>
      </c>
      <c r="B4712" s="33">
        <f t="shared" si="753"/>
        <v>2</v>
      </c>
      <c r="C4712" s="33">
        <f t="shared" si="754"/>
        <v>2011</v>
      </c>
      <c r="D4712" s="34">
        <v>1.5349999999999999</v>
      </c>
      <c r="F4712" s="32">
        <v>42254</v>
      </c>
      <c r="G4712" s="33">
        <f t="shared" si="755"/>
        <v>9</v>
      </c>
      <c r="H4712" s="33">
        <f t="shared" si="756"/>
        <v>2015</v>
      </c>
      <c r="I4712" s="34">
        <v>2.67</v>
      </c>
      <c r="K4712" s="32">
        <v>38176</v>
      </c>
      <c r="L4712" s="33">
        <f t="shared" si="757"/>
        <v>7</v>
      </c>
      <c r="M4712" s="33">
        <f t="shared" si="758"/>
        <v>2004</v>
      </c>
      <c r="N4712" s="34">
        <v>40.270000000000003</v>
      </c>
      <c r="P4712" s="32">
        <v>38628</v>
      </c>
      <c r="Q4712" s="33">
        <f t="shared" si="759"/>
        <v>10</v>
      </c>
      <c r="R4712" s="33">
        <f t="shared" si="760"/>
        <v>2005</v>
      </c>
      <c r="S4712" s="34">
        <v>61.64</v>
      </c>
    </row>
    <row r="4713" spans="1:19">
      <c r="A4713" s="32">
        <v>40599</v>
      </c>
      <c r="B4713" s="33">
        <f t="shared" si="753"/>
        <v>2</v>
      </c>
      <c r="C4713" s="33">
        <f t="shared" si="754"/>
        <v>2011</v>
      </c>
      <c r="D4713" s="34">
        <v>1.5349999999999999</v>
      </c>
      <c r="F4713" s="32">
        <v>42255</v>
      </c>
      <c r="G4713" s="33">
        <f t="shared" si="755"/>
        <v>9</v>
      </c>
      <c r="H4713" s="33">
        <f t="shared" si="756"/>
        <v>2015</v>
      </c>
      <c r="I4713" s="34">
        <v>2.74</v>
      </c>
      <c r="K4713" s="32">
        <v>38177</v>
      </c>
      <c r="L4713" s="33">
        <f t="shared" si="757"/>
        <v>7</v>
      </c>
      <c r="M4713" s="33">
        <f t="shared" si="758"/>
        <v>2004</v>
      </c>
      <c r="N4713" s="34">
        <v>39.9</v>
      </c>
      <c r="P4713" s="32">
        <v>38629</v>
      </c>
      <c r="Q4713" s="33">
        <f t="shared" si="759"/>
        <v>10</v>
      </c>
      <c r="R4713" s="33">
        <f t="shared" si="760"/>
        <v>2005</v>
      </c>
      <c r="S4713" s="34">
        <v>59.17</v>
      </c>
    </row>
    <row r="4714" spans="1:19">
      <c r="A4714" s="32">
        <v>40602</v>
      </c>
      <c r="B4714" s="33">
        <f t="shared" si="753"/>
        <v>2</v>
      </c>
      <c r="C4714" s="33">
        <f t="shared" si="754"/>
        <v>2011</v>
      </c>
      <c r="D4714" s="34">
        <v>1.538</v>
      </c>
      <c r="F4714" s="32">
        <v>42256</v>
      </c>
      <c r="G4714" s="33">
        <f t="shared" si="755"/>
        <v>9</v>
      </c>
      <c r="H4714" s="33">
        <f t="shared" si="756"/>
        <v>2015</v>
      </c>
      <c r="I4714" s="34">
        <v>2.74</v>
      </c>
      <c r="K4714" s="32">
        <v>38180</v>
      </c>
      <c r="L4714" s="33">
        <f t="shared" si="757"/>
        <v>7</v>
      </c>
      <c r="M4714" s="33">
        <f t="shared" si="758"/>
        <v>2004</v>
      </c>
      <c r="N4714" s="34">
        <v>39.299999999999997</v>
      </c>
      <c r="P4714" s="32">
        <v>38630</v>
      </c>
      <c r="Q4714" s="33">
        <f t="shared" si="759"/>
        <v>10</v>
      </c>
      <c r="R4714" s="33">
        <f t="shared" si="760"/>
        <v>2005</v>
      </c>
      <c r="S4714" s="34">
        <v>59.33</v>
      </c>
    </row>
    <row r="4715" spans="1:19">
      <c r="A4715" s="32">
        <v>40603</v>
      </c>
      <c r="B4715" s="33">
        <f t="shared" si="753"/>
        <v>3</v>
      </c>
      <c r="C4715" s="33">
        <f t="shared" si="754"/>
        <v>2011</v>
      </c>
      <c r="D4715" s="34">
        <v>1.4910000000000001</v>
      </c>
      <c r="F4715" s="32">
        <v>42257</v>
      </c>
      <c r="G4715" s="33">
        <f t="shared" si="755"/>
        <v>9</v>
      </c>
      <c r="H4715" s="33">
        <f t="shared" si="756"/>
        <v>2015</v>
      </c>
      <c r="I4715" s="34">
        <v>2.71</v>
      </c>
      <c r="K4715" s="32">
        <v>38181</v>
      </c>
      <c r="L4715" s="33">
        <f t="shared" si="757"/>
        <v>7</v>
      </c>
      <c r="M4715" s="33">
        <f t="shared" si="758"/>
        <v>2004</v>
      </c>
      <c r="N4715" s="34">
        <v>39.549999999999997</v>
      </c>
      <c r="P4715" s="32">
        <v>38631</v>
      </c>
      <c r="Q4715" s="33">
        <f t="shared" si="759"/>
        <v>10</v>
      </c>
      <c r="R4715" s="33">
        <f t="shared" si="760"/>
        <v>2005</v>
      </c>
      <c r="S4715" s="34">
        <v>57.2</v>
      </c>
    </row>
    <row r="4716" spans="1:19">
      <c r="A4716" s="32">
        <v>40604</v>
      </c>
      <c r="B4716" s="33">
        <f t="shared" si="753"/>
        <v>3</v>
      </c>
      <c r="C4716" s="33">
        <f t="shared" si="754"/>
        <v>2011</v>
      </c>
      <c r="D4716" s="34">
        <v>1.4379999999999999</v>
      </c>
      <c r="F4716" s="32">
        <v>42258</v>
      </c>
      <c r="G4716" s="33">
        <f t="shared" si="755"/>
        <v>9</v>
      </c>
      <c r="H4716" s="33">
        <f t="shared" si="756"/>
        <v>2015</v>
      </c>
      <c r="I4716" s="34">
        <v>2.67</v>
      </c>
      <c r="K4716" s="32">
        <v>38182</v>
      </c>
      <c r="L4716" s="33">
        <f t="shared" si="757"/>
        <v>7</v>
      </c>
      <c r="M4716" s="33">
        <f t="shared" si="758"/>
        <v>2004</v>
      </c>
      <c r="N4716" s="34">
        <v>40.98</v>
      </c>
      <c r="P4716" s="32">
        <v>38632</v>
      </c>
      <c r="Q4716" s="33">
        <f t="shared" si="759"/>
        <v>10</v>
      </c>
      <c r="R4716" s="33">
        <f t="shared" si="760"/>
        <v>2005</v>
      </c>
      <c r="S4716" s="34">
        <v>57.29</v>
      </c>
    </row>
    <row r="4717" spans="1:19">
      <c r="A4717" s="32">
        <v>40605</v>
      </c>
      <c r="B4717" s="33">
        <f t="shared" si="753"/>
        <v>3</v>
      </c>
      <c r="C4717" s="33">
        <f t="shared" si="754"/>
        <v>2011</v>
      </c>
      <c r="D4717" s="34">
        <v>1.38</v>
      </c>
      <c r="F4717" s="32">
        <v>42261</v>
      </c>
      <c r="G4717" s="33">
        <f t="shared" si="755"/>
        <v>9</v>
      </c>
      <c r="H4717" s="33">
        <f t="shared" si="756"/>
        <v>2015</v>
      </c>
      <c r="I4717" s="34">
        <v>2.7</v>
      </c>
      <c r="K4717" s="32">
        <v>38183</v>
      </c>
      <c r="L4717" s="33">
        <f t="shared" si="757"/>
        <v>7</v>
      </c>
      <c r="M4717" s="33">
        <f t="shared" si="758"/>
        <v>2004</v>
      </c>
      <c r="N4717" s="34">
        <v>40.700000000000003</v>
      </c>
      <c r="P4717" s="32">
        <v>38635</v>
      </c>
      <c r="Q4717" s="33">
        <f t="shared" si="759"/>
        <v>10</v>
      </c>
      <c r="R4717" s="33">
        <f t="shared" si="760"/>
        <v>2005</v>
      </c>
      <c r="S4717" s="34">
        <v>57.01</v>
      </c>
    </row>
    <row r="4718" spans="1:19">
      <c r="A4718" s="32">
        <v>40606</v>
      </c>
      <c r="B4718" s="33">
        <f t="shared" si="753"/>
        <v>3</v>
      </c>
      <c r="C4718" s="33">
        <f t="shared" si="754"/>
        <v>2011</v>
      </c>
      <c r="D4718" s="34">
        <v>1.379</v>
      </c>
      <c r="F4718" s="32">
        <v>42262</v>
      </c>
      <c r="G4718" s="33">
        <f t="shared" si="755"/>
        <v>9</v>
      </c>
      <c r="H4718" s="33">
        <f t="shared" si="756"/>
        <v>2015</v>
      </c>
      <c r="I4718" s="34">
        <v>2.74</v>
      </c>
      <c r="K4718" s="32">
        <v>38184</v>
      </c>
      <c r="L4718" s="33">
        <f t="shared" si="757"/>
        <v>7</v>
      </c>
      <c r="M4718" s="33">
        <f t="shared" si="758"/>
        <v>2004</v>
      </c>
      <c r="N4718" s="34">
        <v>41.1</v>
      </c>
      <c r="P4718" s="32">
        <v>38636</v>
      </c>
      <c r="Q4718" s="33">
        <f t="shared" si="759"/>
        <v>10</v>
      </c>
      <c r="R4718" s="33">
        <f t="shared" si="760"/>
        <v>2005</v>
      </c>
      <c r="S4718" s="34">
        <v>58.1</v>
      </c>
    </row>
    <row r="4719" spans="1:19">
      <c r="A4719" s="32">
        <v>40609</v>
      </c>
      <c r="B4719" s="33">
        <f t="shared" si="753"/>
        <v>3</v>
      </c>
      <c r="C4719" s="33">
        <f t="shared" si="754"/>
        <v>2011</v>
      </c>
      <c r="D4719" s="34">
        <v>1.363</v>
      </c>
      <c r="F4719" s="32">
        <v>42263</v>
      </c>
      <c r="G4719" s="33">
        <f t="shared" si="755"/>
        <v>9</v>
      </c>
      <c r="H4719" s="33">
        <f t="shared" si="756"/>
        <v>2015</v>
      </c>
      <c r="I4719" s="34">
        <v>2.69</v>
      </c>
      <c r="K4719" s="32">
        <v>38187</v>
      </c>
      <c r="L4719" s="33">
        <f t="shared" si="757"/>
        <v>7</v>
      </c>
      <c r="M4719" s="33">
        <f t="shared" si="758"/>
        <v>2004</v>
      </c>
      <c r="N4719" s="34">
        <v>41.55</v>
      </c>
      <c r="P4719" s="32">
        <v>38637</v>
      </c>
      <c r="Q4719" s="33">
        <f t="shared" si="759"/>
        <v>10</v>
      </c>
      <c r="R4719" s="33">
        <f t="shared" si="760"/>
        <v>2005</v>
      </c>
      <c r="S4719" s="34">
        <v>59.91</v>
      </c>
    </row>
    <row r="4720" spans="1:19">
      <c r="A4720" s="32">
        <v>40610</v>
      </c>
      <c r="B4720" s="33">
        <f t="shared" si="753"/>
        <v>3</v>
      </c>
      <c r="C4720" s="33">
        <f t="shared" si="754"/>
        <v>2011</v>
      </c>
      <c r="D4720" s="34">
        <v>1.3340000000000001</v>
      </c>
      <c r="F4720" s="32">
        <v>42264</v>
      </c>
      <c r="G4720" s="33">
        <f t="shared" si="755"/>
        <v>9</v>
      </c>
      <c r="H4720" s="33">
        <f t="shared" si="756"/>
        <v>2015</v>
      </c>
      <c r="I4720" s="34">
        <v>2.69</v>
      </c>
      <c r="K4720" s="32">
        <v>38188</v>
      </c>
      <c r="L4720" s="33">
        <f t="shared" si="757"/>
        <v>7</v>
      </c>
      <c r="M4720" s="33">
        <f t="shared" si="758"/>
        <v>2004</v>
      </c>
      <c r="N4720" s="34">
        <v>40.86</v>
      </c>
      <c r="P4720" s="32">
        <v>38638</v>
      </c>
      <c r="Q4720" s="33">
        <f t="shared" si="759"/>
        <v>10</v>
      </c>
      <c r="R4720" s="33">
        <f t="shared" si="760"/>
        <v>2005</v>
      </c>
      <c r="S4720" s="34">
        <v>59.48</v>
      </c>
    </row>
    <row r="4721" spans="1:19">
      <c r="A4721" s="32">
        <v>40611</v>
      </c>
      <c r="B4721" s="33">
        <f t="shared" si="753"/>
        <v>3</v>
      </c>
      <c r="C4721" s="33">
        <f t="shared" si="754"/>
        <v>2011</v>
      </c>
      <c r="D4721" s="34">
        <v>1.3480000000000001</v>
      </c>
      <c r="F4721" s="32">
        <v>42265</v>
      </c>
      <c r="G4721" s="33">
        <f t="shared" si="755"/>
        <v>9</v>
      </c>
      <c r="H4721" s="33">
        <f t="shared" si="756"/>
        <v>2015</v>
      </c>
      <c r="I4721" s="34">
        <v>2.69</v>
      </c>
      <c r="K4721" s="32">
        <v>38189</v>
      </c>
      <c r="L4721" s="33">
        <f t="shared" si="757"/>
        <v>7</v>
      </c>
      <c r="M4721" s="33">
        <f t="shared" si="758"/>
        <v>2004</v>
      </c>
      <c r="N4721" s="34">
        <v>40.630000000000003</v>
      </c>
      <c r="P4721" s="32">
        <v>38639</v>
      </c>
      <c r="Q4721" s="33">
        <f t="shared" si="759"/>
        <v>10</v>
      </c>
      <c r="R4721" s="33">
        <f t="shared" si="760"/>
        <v>2005</v>
      </c>
      <c r="S4721" s="34">
        <v>58.45</v>
      </c>
    </row>
    <row r="4722" spans="1:19">
      <c r="A4722" s="32">
        <v>40612</v>
      </c>
      <c r="B4722" s="33">
        <f t="shared" si="753"/>
        <v>3</v>
      </c>
      <c r="C4722" s="33">
        <f t="shared" si="754"/>
        <v>2011</v>
      </c>
      <c r="D4722" s="34">
        <v>1.35</v>
      </c>
      <c r="F4722" s="32">
        <v>42268</v>
      </c>
      <c r="G4722" s="33">
        <f t="shared" si="755"/>
        <v>9</v>
      </c>
      <c r="H4722" s="33">
        <f t="shared" si="756"/>
        <v>2015</v>
      </c>
      <c r="I4722" s="34">
        <v>2.61</v>
      </c>
      <c r="K4722" s="32">
        <v>38190</v>
      </c>
      <c r="L4722" s="33">
        <f t="shared" si="757"/>
        <v>7</v>
      </c>
      <c r="M4722" s="33">
        <f t="shared" si="758"/>
        <v>2004</v>
      </c>
      <c r="N4722" s="34">
        <v>41.51</v>
      </c>
      <c r="P4722" s="32">
        <v>38642</v>
      </c>
      <c r="Q4722" s="33">
        <f t="shared" si="759"/>
        <v>10</v>
      </c>
      <c r="R4722" s="33">
        <f t="shared" si="760"/>
        <v>2005</v>
      </c>
      <c r="S4722" s="34">
        <v>59.81</v>
      </c>
    </row>
    <row r="4723" spans="1:19">
      <c r="A4723" s="32">
        <v>40613</v>
      </c>
      <c r="B4723" s="33">
        <f t="shared" si="753"/>
        <v>3</v>
      </c>
      <c r="C4723" s="33">
        <f t="shared" si="754"/>
        <v>2011</v>
      </c>
      <c r="D4723" s="34">
        <v>1.3540000000000001</v>
      </c>
      <c r="F4723" s="32">
        <v>42269</v>
      </c>
      <c r="G4723" s="33">
        <f t="shared" si="755"/>
        <v>9</v>
      </c>
      <c r="H4723" s="33">
        <f t="shared" si="756"/>
        <v>2015</v>
      </c>
      <c r="I4723" s="34">
        <v>2.61</v>
      </c>
      <c r="K4723" s="32">
        <v>38191</v>
      </c>
      <c r="L4723" s="33">
        <f t="shared" si="757"/>
        <v>7</v>
      </c>
      <c r="M4723" s="33">
        <f t="shared" si="758"/>
        <v>2004</v>
      </c>
      <c r="N4723" s="34">
        <v>41.82</v>
      </c>
      <c r="P4723" s="32">
        <v>38643</v>
      </c>
      <c r="Q4723" s="33">
        <f t="shared" si="759"/>
        <v>10</v>
      </c>
      <c r="R4723" s="33">
        <f t="shared" si="760"/>
        <v>2005</v>
      </c>
      <c r="S4723" s="34">
        <v>58.85</v>
      </c>
    </row>
    <row r="4724" spans="1:19">
      <c r="A4724" s="32">
        <v>40616</v>
      </c>
      <c r="B4724" s="33">
        <f t="shared" si="753"/>
        <v>3</v>
      </c>
      <c r="C4724" s="33">
        <f t="shared" si="754"/>
        <v>2011</v>
      </c>
      <c r="D4724" s="34">
        <v>1.3660000000000001</v>
      </c>
      <c r="F4724" s="32">
        <v>42270</v>
      </c>
      <c r="G4724" s="33">
        <f t="shared" si="755"/>
        <v>9</v>
      </c>
      <c r="H4724" s="33">
        <f t="shared" si="756"/>
        <v>2015</v>
      </c>
      <c r="I4724" s="34">
        <v>2.62</v>
      </c>
      <c r="K4724" s="32">
        <v>38194</v>
      </c>
      <c r="L4724" s="33">
        <f t="shared" si="757"/>
        <v>7</v>
      </c>
      <c r="M4724" s="33">
        <f t="shared" si="758"/>
        <v>2004</v>
      </c>
      <c r="N4724" s="34">
        <v>41.45</v>
      </c>
      <c r="P4724" s="32">
        <v>38644</v>
      </c>
      <c r="Q4724" s="33">
        <f t="shared" si="759"/>
        <v>10</v>
      </c>
      <c r="R4724" s="33">
        <f t="shared" si="760"/>
        <v>2005</v>
      </c>
      <c r="S4724" s="34">
        <v>58.13</v>
      </c>
    </row>
    <row r="4725" spans="1:19">
      <c r="A4725" s="32">
        <v>40617</v>
      </c>
      <c r="B4725" s="33">
        <f t="shared" si="753"/>
        <v>3</v>
      </c>
      <c r="C4725" s="33">
        <f t="shared" si="754"/>
        <v>2011</v>
      </c>
      <c r="D4725" s="34">
        <v>1.329</v>
      </c>
      <c r="F4725" s="32">
        <v>42271</v>
      </c>
      <c r="G4725" s="33">
        <f t="shared" si="755"/>
        <v>9</v>
      </c>
      <c r="H4725" s="33">
        <f t="shared" si="756"/>
        <v>2015</v>
      </c>
      <c r="I4725" s="34">
        <v>2.62</v>
      </c>
      <c r="K4725" s="32">
        <v>38195</v>
      </c>
      <c r="L4725" s="33">
        <f t="shared" si="757"/>
        <v>7</v>
      </c>
      <c r="M4725" s="33">
        <f t="shared" si="758"/>
        <v>2004</v>
      </c>
      <c r="N4725" s="34">
        <v>41.83</v>
      </c>
      <c r="P4725" s="32">
        <v>38645</v>
      </c>
      <c r="Q4725" s="33">
        <f t="shared" si="759"/>
        <v>10</v>
      </c>
      <c r="R4725" s="33">
        <f t="shared" si="760"/>
        <v>2005</v>
      </c>
      <c r="S4725" s="34">
        <v>57.04</v>
      </c>
    </row>
    <row r="4726" spans="1:19">
      <c r="A4726" s="32">
        <v>40618</v>
      </c>
      <c r="B4726" s="33">
        <f t="shared" si="753"/>
        <v>3</v>
      </c>
      <c r="C4726" s="33">
        <f t="shared" si="754"/>
        <v>2011</v>
      </c>
      <c r="D4726" s="34">
        <v>1.37</v>
      </c>
      <c r="F4726" s="32">
        <v>42272</v>
      </c>
      <c r="G4726" s="33">
        <f t="shared" si="755"/>
        <v>9</v>
      </c>
      <c r="H4726" s="33">
        <f t="shared" si="756"/>
        <v>2015</v>
      </c>
      <c r="I4726" s="34">
        <v>2.6</v>
      </c>
      <c r="K4726" s="32">
        <v>38196</v>
      </c>
      <c r="L4726" s="33">
        <f t="shared" si="757"/>
        <v>7</v>
      </c>
      <c r="M4726" s="33">
        <f t="shared" si="758"/>
        <v>2004</v>
      </c>
      <c r="N4726" s="34">
        <v>42.81</v>
      </c>
      <c r="P4726" s="32">
        <v>38646</v>
      </c>
      <c r="Q4726" s="33">
        <f t="shared" si="759"/>
        <v>10</v>
      </c>
      <c r="R4726" s="33">
        <f t="shared" si="760"/>
        <v>2005</v>
      </c>
      <c r="S4726" s="34">
        <v>56.94</v>
      </c>
    </row>
    <row r="4727" spans="1:19">
      <c r="A4727" s="32">
        <v>40619</v>
      </c>
      <c r="B4727" s="33">
        <f t="shared" si="753"/>
        <v>3</v>
      </c>
      <c r="C4727" s="33">
        <f t="shared" si="754"/>
        <v>2011</v>
      </c>
      <c r="D4727" s="34">
        <v>1.5</v>
      </c>
      <c r="F4727" s="32">
        <v>42275</v>
      </c>
      <c r="G4727" s="33">
        <f t="shared" si="755"/>
        <v>9</v>
      </c>
      <c r="H4727" s="33">
        <f t="shared" si="756"/>
        <v>2015</v>
      </c>
      <c r="I4727" s="34">
        <v>2.66</v>
      </c>
      <c r="K4727" s="32">
        <v>38197</v>
      </c>
      <c r="L4727" s="33">
        <f t="shared" si="757"/>
        <v>7</v>
      </c>
      <c r="M4727" s="33">
        <f t="shared" si="758"/>
        <v>2004</v>
      </c>
      <c r="N4727" s="34">
        <v>42.69</v>
      </c>
      <c r="P4727" s="32">
        <v>38649</v>
      </c>
      <c r="Q4727" s="33">
        <f t="shared" si="759"/>
        <v>10</v>
      </c>
      <c r="R4727" s="33">
        <f t="shared" si="760"/>
        <v>2005</v>
      </c>
      <c r="S4727" s="34">
        <v>57.64</v>
      </c>
    </row>
    <row r="4728" spans="1:19">
      <c r="A4728" s="32">
        <v>40620</v>
      </c>
      <c r="B4728" s="33">
        <f t="shared" si="753"/>
        <v>3</v>
      </c>
      <c r="C4728" s="33">
        <f t="shared" si="754"/>
        <v>2011</v>
      </c>
      <c r="D4728" s="34">
        <v>1.5</v>
      </c>
      <c r="F4728" s="32">
        <v>42276</v>
      </c>
      <c r="G4728" s="33">
        <f t="shared" si="755"/>
        <v>9</v>
      </c>
      <c r="H4728" s="33">
        <f t="shared" si="756"/>
        <v>2015</v>
      </c>
      <c r="I4728" s="34">
        <v>2.57</v>
      </c>
      <c r="K4728" s="32">
        <v>38198</v>
      </c>
      <c r="L4728" s="33">
        <f t="shared" si="757"/>
        <v>7</v>
      </c>
      <c r="M4728" s="33">
        <f t="shared" si="758"/>
        <v>2004</v>
      </c>
      <c r="N4728" s="34">
        <v>43.72</v>
      </c>
      <c r="P4728" s="32">
        <v>38650</v>
      </c>
      <c r="Q4728" s="33">
        <f t="shared" si="759"/>
        <v>10</v>
      </c>
      <c r="R4728" s="33">
        <f t="shared" si="760"/>
        <v>2005</v>
      </c>
      <c r="S4728" s="34">
        <v>58.72</v>
      </c>
    </row>
    <row r="4729" spans="1:19">
      <c r="A4729" s="32">
        <v>40623</v>
      </c>
      <c r="B4729" s="33">
        <f t="shared" si="753"/>
        <v>3</v>
      </c>
      <c r="C4729" s="33">
        <f t="shared" si="754"/>
        <v>2011</v>
      </c>
      <c r="D4729" s="34">
        <v>1.5349999999999999</v>
      </c>
      <c r="F4729" s="32">
        <v>42277</v>
      </c>
      <c r="G4729" s="33">
        <f t="shared" si="755"/>
        <v>9</v>
      </c>
      <c r="H4729" s="33">
        <f t="shared" si="756"/>
        <v>2015</v>
      </c>
      <c r="I4729" s="34">
        <v>2.4700000000000002</v>
      </c>
      <c r="K4729" s="32">
        <v>38201</v>
      </c>
      <c r="L4729" s="33">
        <f t="shared" si="757"/>
        <v>8</v>
      </c>
      <c r="M4729" s="33">
        <f t="shared" si="758"/>
        <v>2004</v>
      </c>
      <c r="N4729" s="34">
        <v>43.83</v>
      </c>
      <c r="P4729" s="32">
        <v>38651</v>
      </c>
      <c r="Q4729" s="33">
        <f t="shared" si="759"/>
        <v>10</v>
      </c>
      <c r="R4729" s="33">
        <f t="shared" si="760"/>
        <v>2005</v>
      </c>
      <c r="S4729" s="34">
        <v>58.56</v>
      </c>
    </row>
    <row r="4730" spans="1:19">
      <c r="A4730" s="32">
        <v>40624</v>
      </c>
      <c r="B4730" s="33">
        <f t="shared" si="753"/>
        <v>3</v>
      </c>
      <c r="C4730" s="33">
        <f t="shared" si="754"/>
        <v>2011</v>
      </c>
      <c r="D4730" s="34">
        <v>1.53</v>
      </c>
      <c r="F4730" s="32">
        <v>42278</v>
      </c>
      <c r="G4730" s="33">
        <f t="shared" si="755"/>
        <v>10</v>
      </c>
      <c r="H4730" s="33">
        <f t="shared" si="756"/>
        <v>2015</v>
      </c>
      <c r="I4730" s="34">
        <v>2.37</v>
      </c>
      <c r="K4730" s="32">
        <v>38202</v>
      </c>
      <c r="L4730" s="33">
        <f t="shared" si="757"/>
        <v>8</v>
      </c>
      <c r="M4730" s="33">
        <f t="shared" si="758"/>
        <v>2004</v>
      </c>
      <c r="N4730" s="34">
        <v>44.13</v>
      </c>
      <c r="P4730" s="32">
        <v>38652</v>
      </c>
      <c r="Q4730" s="33">
        <f t="shared" si="759"/>
        <v>10</v>
      </c>
      <c r="R4730" s="33">
        <f t="shared" si="760"/>
        <v>2005</v>
      </c>
      <c r="S4730" s="34">
        <v>58.1</v>
      </c>
    </row>
    <row r="4731" spans="1:19">
      <c r="A4731" s="32">
        <v>40625</v>
      </c>
      <c r="B4731" s="33">
        <f t="shared" si="753"/>
        <v>3</v>
      </c>
      <c r="C4731" s="33">
        <f t="shared" si="754"/>
        <v>2011</v>
      </c>
      <c r="D4731" s="34">
        <v>1.429</v>
      </c>
      <c r="F4731" s="32">
        <v>42279</v>
      </c>
      <c r="G4731" s="33">
        <f t="shared" si="755"/>
        <v>10</v>
      </c>
      <c r="H4731" s="33">
        <f t="shared" si="756"/>
        <v>2015</v>
      </c>
      <c r="I4731" s="34">
        <v>2.37</v>
      </c>
      <c r="K4731" s="32">
        <v>38203</v>
      </c>
      <c r="L4731" s="33">
        <f t="shared" si="757"/>
        <v>8</v>
      </c>
      <c r="M4731" s="33">
        <f t="shared" si="758"/>
        <v>2004</v>
      </c>
      <c r="N4731" s="34">
        <v>42.73</v>
      </c>
      <c r="P4731" s="32">
        <v>38653</v>
      </c>
      <c r="Q4731" s="33">
        <f t="shared" si="759"/>
        <v>10</v>
      </c>
      <c r="R4731" s="33">
        <f t="shared" si="760"/>
        <v>2005</v>
      </c>
      <c r="S4731" s="34">
        <v>59.47</v>
      </c>
    </row>
    <row r="4732" spans="1:19">
      <c r="A4732" s="32">
        <v>40626</v>
      </c>
      <c r="B4732" s="33">
        <f t="shared" si="753"/>
        <v>3</v>
      </c>
      <c r="C4732" s="33">
        <f t="shared" si="754"/>
        <v>2011</v>
      </c>
      <c r="D4732" s="34">
        <v>1.371</v>
      </c>
      <c r="F4732" s="32">
        <v>42282</v>
      </c>
      <c r="G4732" s="33">
        <f t="shared" si="755"/>
        <v>10</v>
      </c>
      <c r="H4732" s="33">
        <f t="shared" si="756"/>
        <v>2015</v>
      </c>
      <c r="I4732" s="34">
        <v>2.34</v>
      </c>
      <c r="K4732" s="32">
        <v>38204</v>
      </c>
      <c r="L4732" s="33">
        <f t="shared" si="757"/>
        <v>8</v>
      </c>
      <c r="M4732" s="33">
        <f t="shared" si="758"/>
        <v>2004</v>
      </c>
      <c r="N4732" s="34">
        <v>44.39</v>
      </c>
      <c r="P4732" s="32">
        <v>38656</v>
      </c>
      <c r="Q4732" s="33">
        <f t="shared" si="759"/>
        <v>10</v>
      </c>
      <c r="R4732" s="33">
        <f t="shared" si="760"/>
        <v>2005</v>
      </c>
      <c r="S4732" s="34">
        <v>58.47</v>
      </c>
    </row>
    <row r="4733" spans="1:19">
      <c r="A4733" s="32">
        <v>40627</v>
      </c>
      <c r="B4733" s="33">
        <f t="shared" si="753"/>
        <v>3</v>
      </c>
      <c r="C4733" s="33">
        <f t="shared" si="754"/>
        <v>2011</v>
      </c>
      <c r="D4733" s="34">
        <v>1.36</v>
      </c>
      <c r="F4733" s="32">
        <v>42283</v>
      </c>
      <c r="G4733" s="33">
        <f t="shared" si="755"/>
        <v>10</v>
      </c>
      <c r="H4733" s="33">
        <f t="shared" si="756"/>
        <v>2015</v>
      </c>
      <c r="I4733" s="34">
        <v>2.35</v>
      </c>
      <c r="K4733" s="32">
        <v>38205</v>
      </c>
      <c r="L4733" s="33">
        <f t="shared" si="757"/>
        <v>8</v>
      </c>
      <c r="M4733" s="33">
        <f t="shared" si="758"/>
        <v>2004</v>
      </c>
      <c r="N4733" s="34">
        <v>43.95</v>
      </c>
      <c r="P4733" s="32">
        <v>38657</v>
      </c>
      <c r="Q4733" s="33">
        <f t="shared" si="759"/>
        <v>11</v>
      </c>
      <c r="R4733" s="33">
        <f t="shared" si="760"/>
        <v>2005</v>
      </c>
      <c r="S4733" s="34">
        <v>56.69</v>
      </c>
    </row>
    <row r="4734" spans="1:19">
      <c r="A4734" s="32">
        <v>40630</v>
      </c>
      <c r="B4734" s="33">
        <f t="shared" si="753"/>
        <v>3</v>
      </c>
      <c r="C4734" s="33">
        <f t="shared" si="754"/>
        <v>2011</v>
      </c>
      <c r="D4734" s="34">
        <v>1.351</v>
      </c>
      <c r="F4734" s="32">
        <v>42284</v>
      </c>
      <c r="G4734" s="33">
        <f t="shared" si="755"/>
        <v>10</v>
      </c>
      <c r="H4734" s="33">
        <f t="shared" si="756"/>
        <v>2015</v>
      </c>
      <c r="I4734" s="34">
        <v>2.35</v>
      </c>
      <c r="K4734" s="32">
        <v>38208</v>
      </c>
      <c r="L4734" s="33">
        <f t="shared" si="757"/>
        <v>8</v>
      </c>
      <c r="M4734" s="33">
        <f t="shared" si="758"/>
        <v>2004</v>
      </c>
      <c r="N4734" s="34">
        <v>44.86</v>
      </c>
      <c r="P4734" s="32">
        <v>38658</v>
      </c>
      <c r="Q4734" s="33">
        <f t="shared" si="759"/>
        <v>11</v>
      </c>
      <c r="R4734" s="33">
        <f t="shared" si="760"/>
        <v>2005</v>
      </c>
      <c r="S4734" s="34">
        <v>58.53</v>
      </c>
    </row>
    <row r="4735" spans="1:19">
      <c r="A4735" s="32">
        <v>40631</v>
      </c>
      <c r="B4735" s="33">
        <f t="shared" si="753"/>
        <v>3</v>
      </c>
      <c r="C4735" s="33">
        <f t="shared" si="754"/>
        <v>2011</v>
      </c>
      <c r="D4735" s="34">
        <v>1.3460000000000001</v>
      </c>
      <c r="F4735" s="32">
        <v>42285</v>
      </c>
      <c r="G4735" s="33">
        <f t="shared" si="755"/>
        <v>10</v>
      </c>
      <c r="H4735" s="33">
        <f t="shared" si="756"/>
        <v>2015</v>
      </c>
      <c r="I4735" s="34">
        <v>2.35</v>
      </c>
      <c r="K4735" s="32">
        <v>38209</v>
      </c>
      <c r="L4735" s="33">
        <f t="shared" si="757"/>
        <v>8</v>
      </c>
      <c r="M4735" s="33">
        <f t="shared" si="758"/>
        <v>2004</v>
      </c>
      <c r="N4735" s="34">
        <v>44.51</v>
      </c>
      <c r="P4735" s="32">
        <v>38659</v>
      </c>
      <c r="Q4735" s="33">
        <f t="shared" si="759"/>
        <v>11</v>
      </c>
      <c r="R4735" s="33">
        <f t="shared" si="760"/>
        <v>2005</v>
      </c>
      <c r="S4735" s="34">
        <v>59.55</v>
      </c>
    </row>
    <row r="4736" spans="1:19">
      <c r="A4736" s="32">
        <v>40632</v>
      </c>
      <c r="B4736" s="33">
        <f t="shared" si="753"/>
        <v>3</v>
      </c>
      <c r="C4736" s="33">
        <f t="shared" si="754"/>
        <v>2011</v>
      </c>
      <c r="D4736" s="34">
        <v>1.34</v>
      </c>
      <c r="F4736" s="32">
        <v>42286</v>
      </c>
      <c r="G4736" s="33">
        <f t="shared" si="755"/>
        <v>10</v>
      </c>
      <c r="H4736" s="33">
        <f t="shared" si="756"/>
        <v>2015</v>
      </c>
      <c r="I4736" s="34">
        <v>2.4900000000000002</v>
      </c>
      <c r="K4736" s="32">
        <v>38210</v>
      </c>
      <c r="L4736" s="33">
        <f t="shared" si="757"/>
        <v>8</v>
      </c>
      <c r="M4736" s="33">
        <f t="shared" si="758"/>
        <v>2004</v>
      </c>
      <c r="N4736" s="34">
        <v>44.72</v>
      </c>
      <c r="P4736" s="32">
        <v>38660</v>
      </c>
      <c r="Q4736" s="33">
        <f t="shared" si="759"/>
        <v>11</v>
      </c>
      <c r="R4736" s="33">
        <f t="shared" si="760"/>
        <v>2005</v>
      </c>
      <c r="S4736" s="34">
        <v>60.48</v>
      </c>
    </row>
    <row r="4737" spans="1:19">
      <c r="A4737" s="32">
        <v>40633</v>
      </c>
      <c r="B4737" s="33">
        <f t="shared" si="753"/>
        <v>3</v>
      </c>
      <c r="C4737" s="33">
        <f t="shared" si="754"/>
        <v>2011</v>
      </c>
      <c r="D4737" s="34">
        <v>1.369</v>
      </c>
      <c r="F4737" s="32">
        <v>42289</v>
      </c>
      <c r="G4737" s="33">
        <f t="shared" si="755"/>
        <v>10</v>
      </c>
      <c r="H4737" s="33">
        <f t="shared" si="756"/>
        <v>2015</v>
      </c>
      <c r="I4737" s="34">
        <v>2.48</v>
      </c>
      <c r="K4737" s="32">
        <v>38211</v>
      </c>
      <c r="L4737" s="33">
        <f t="shared" si="757"/>
        <v>8</v>
      </c>
      <c r="M4737" s="33">
        <f t="shared" si="758"/>
        <v>2004</v>
      </c>
      <c r="N4737" s="34">
        <v>45.52</v>
      </c>
      <c r="P4737" s="32">
        <v>38663</v>
      </c>
      <c r="Q4737" s="33">
        <f t="shared" si="759"/>
        <v>11</v>
      </c>
      <c r="R4737" s="33">
        <f t="shared" si="760"/>
        <v>2005</v>
      </c>
      <c r="S4737" s="34">
        <v>58.19</v>
      </c>
    </row>
    <row r="4738" spans="1:19">
      <c r="A4738" s="32">
        <v>40634</v>
      </c>
      <c r="B4738" s="33">
        <f t="shared" si="753"/>
        <v>4</v>
      </c>
      <c r="C4738" s="33">
        <f t="shared" si="754"/>
        <v>2011</v>
      </c>
      <c r="D4738" s="34">
        <v>1.383</v>
      </c>
      <c r="F4738" s="32">
        <v>42290</v>
      </c>
      <c r="G4738" s="33">
        <f t="shared" si="755"/>
        <v>10</v>
      </c>
      <c r="H4738" s="33">
        <f t="shared" si="756"/>
        <v>2015</v>
      </c>
      <c r="I4738" s="34">
        <v>2.4700000000000002</v>
      </c>
      <c r="K4738" s="32">
        <v>38212</v>
      </c>
      <c r="L4738" s="33">
        <f t="shared" si="757"/>
        <v>8</v>
      </c>
      <c r="M4738" s="33">
        <f t="shared" si="758"/>
        <v>2004</v>
      </c>
      <c r="N4738" s="34">
        <v>46.61</v>
      </c>
      <c r="P4738" s="32">
        <v>38664</v>
      </c>
      <c r="Q4738" s="33">
        <f t="shared" si="759"/>
        <v>11</v>
      </c>
      <c r="R4738" s="33">
        <f t="shared" si="760"/>
        <v>2005</v>
      </c>
      <c r="S4738" s="34">
        <v>57.89</v>
      </c>
    </row>
    <row r="4739" spans="1:19">
      <c r="A4739" s="32">
        <v>40637</v>
      </c>
      <c r="B4739" s="33">
        <f t="shared" si="753"/>
        <v>4</v>
      </c>
      <c r="C4739" s="33">
        <f t="shared" si="754"/>
        <v>2011</v>
      </c>
      <c r="D4739" s="34">
        <v>1.42</v>
      </c>
      <c r="F4739" s="32">
        <v>42291</v>
      </c>
      <c r="G4739" s="33">
        <f t="shared" si="755"/>
        <v>10</v>
      </c>
      <c r="H4739" s="33">
        <f t="shared" si="756"/>
        <v>2015</v>
      </c>
      <c r="I4739" s="34">
        <v>2.4700000000000002</v>
      </c>
      <c r="K4739" s="32">
        <v>38215</v>
      </c>
      <c r="L4739" s="33">
        <f t="shared" si="757"/>
        <v>8</v>
      </c>
      <c r="M4739" s="33">
        <f t="shared" si="758"/>
        <v>2004</v>
      </c>
      <c r="N4739" s="34">
        <v>46.02</v>
      </c>
      <c r="P4739" s="32">
        <v>38665</v>
      </c>
      <c r="Q4739" s="33">
        <f t="shared" si="759"/>
        <v>11</v>
      </c>
      <c r="R4739" s="33">
        <f t="shared" si="760"/>
        <v>2005</v>
      </c>
      <c r="S4739" s="34">
        <v>57.71</v>
      </c>
    </row>
    <row r="4740" spans="1:19">
      <c r="A4740" s="32">
        <v>40638</v>
      </c>
      <c r="B4740" s="33">
        <f t="shared" si="753"/>
        <v>4</v>
      </c>
      <c r="C4740" s="33">
        <f t="shared" si="754"/>
        <v>2011</v>
      </c>
      <c r="D4740" s="34">
        <v>1.405</v>
      </c>
      <c r="F4740" s="32">
        <v>42292</v>
      </c>
      <c r="G4740" s="33">
        <f t="shared" si="755"/>
        <v>10</v>
      </c>
      <c r="H4740" s="33">
        <f t="shared" si="756"/>
        <v>2015</v>
      </c>
      <c r="I4740" s="34">
        <v>2.54</v>
      </c>
      <c r="K4740" s="32">
        <v>38216</v>
      </c>
      <c r="L4740" s="33">
        <f t="shared" si="757"/>
        <v>8</v>
      </c>
      <c r="M4740" s="33">
        <f t="shared" si="758"/>
        <v>2004</v>
      </c>
      <c r="N4740" s="34">
        <v>46.75</v>
      </c>
      <c r="P4740" s="32">
        <v>38666</v>
      </c>
      <c r="Q4740" s="33">
        <f t="shared" si="759"/>
        <v>11</v>
      </c>
      <c r="R4740" s="33">
        <f t="shared" si="760"/>
        <v>2005</v>
      </c>
      <c r="S4740" s="34">
        <v>55.85</v>
      </c>
    </row>
    <row r="4741" spans="1:19">
      <c r="A4741" s="32">
        <v>40639</v>
      </c>
      <c r="B4741" s="33">
        <f t="shared" si="753"/>
        <v>4</v>
      </c>
      <c r="C4741" s="33">
        <f t="shared" si="754"/>
        <v>2011</v>
      </c>
      <c r="D4741" s="34">
        <v>1.395</v>
      </c>
      <c r="F4741" s="32">
        <v>42293</v>
      </c>
      <c r="G4741" s="33">
        <f t="shared" si="755"/>
        <v>10</v>
      </c>
      <c r="H4741" s="33">
        <f t="shared" si="756"/>
        <v>2015</v>
      </c>
      <c r="I4741" s="34">
        <v>2.42</v>
      </c>
      <c r="K4741" s="32">
        <v>38217</v>
      </c>
      <c r="L4741" s="33">
        <f t="shared" si="757"/>
        <v>8</v>
      </c>
      <c r="M4741" s="33">
        <f t="shared" si="758"/>
        <v>2004</v>
      </c>
      <c r="N4741" s="34">
        <v>47.36</v>
      </c>
      <c r="P4741" s="32">
        <v>38667</v>
      </c>
      <c r="Q4741" s="33">
        <f t="shared" si="759"/>
        <v>11</v>
      </c>
      <c r="R4741" s="33">
        <f t="shared" si="760"/>
        <v>2005</v>
      </c>
      <c r="S4741" s="34">
        <v>54.3</v>
      </c>
    </row>
    <row r="4742" spans="1:19">
      <c r="A4742" s="32">
        <v>40640</v>
      </c>
      <c r="B4742" s="33">
        <f t="shared" si="753"/>
        <v>4</v>
      </c>
      <c r="C4742" s="33">
        <f t="shared" si="754"/>
        <v>2011</v>
      </c>
      <c r="D4742" s="34">
        <v>1.4079999999999999</v>
      </c>
      <c r="F4742" s="32">
        <v>42296</v>
      </c>
      <c r="G4742" s="33">
        <f t="shared" si="755"/>
        <v>10</v>
      </c>
      <c r="H4742" s="33">
        <f t="shared" si="756"/>
        <v>2015</v>
      </c>
      <c r="I4742" s="34">
        <v>2.4300000000000002</v>
      </c>
      <c r="K4742" s="32">
        <v>38218</v>
      </c>
      <c r="L4742" s="33">
        <f t="shared" si="757"/>
        <v>8</v>
      </c>
      <c r="M4742" s="33">
        <f t="shared" si="758"/>
        <v>2004</v>
      </c>
      <c r="N4742" s="34">
        <v>48.66</v>
      </c>
      <c r="P4742" s="32">
        <v>38670</v>
      </c>
      <c r="Q4742" s="33">
        <f t="shared" si="759"/>
        <v>11</v>
      </c>
      <c r="R4742" s="33">
        <f t="shared" si="760"/>
        <v>2005</v>
      </c>
      <c r="S4742" s="34">
        <v>54.1</v>
      </c>
    </row>
    <row r="4743" spans="1:19">
      <c r="A4743" s="32">
        <v>40641</v>
      </c>
      <c r="B4743" s="33">
        <f t="shared" si="753"/>
        <v>4</v>
      </c>
      <c r="C4743" s="33">
        <f t="shared" si="754"/>
        <v>2011</v>
      </c>
      <c r="D4743" s="34">
        <v>1.44</v>
      </c>
      <c r="F4743" s="32">
        <v>42297</v>
      </c>
      <c r="G4743" s="33">
        <f t="shared" si="755"/>
        <v>10</v>
      </c>
      <c r="H4743" s="33">
        <f t="shared" si="756"/>
        <v>2015</v>
      </c>
      <c r="I4743" s="34">
        <v>2.46</v>
      </c>
      <c r="K4743" s="32">
        <v>38219</v>
      </c>
      <c r="L4743" s="33">
        <f t="shared" si="757"/>
        <v>8</v>
      </c>
      <c r="M4743" s="33">
        <f t="shared" si="758"/>
        <v>2004</v>
      </c>
      <c r="N4743" s="34">
        <v>47.6</v>
      </c>
      <c r="P4743" s="32">
        <v>38671</v>
      </c>
      <c r="Q4743" s="33">
        <f t="shared" si="759"/>
        <v>11</v>
      </c>
      <c r="R4743" s="33">
        <f t="shared" si="760"/>
        <v>2005</v>
      </c>
      <c r="S4743" s="34">
        <v>54.45</v>
      </c>
    </row>
    <row r="4744" spans="1:19">
      <c r="A4744" s="32">
        <v>40644</v>
      </c>
      <c r="B4744" s="33">
        <f t="shared" si="753"/>
        <v>4</v>
      </c>
      <c r="C4744" s="33">
        <f t="shared" si="754"/>
        <v>2011</v>
      </c>
      <c r="D4744" s="34">
        <v>1.4159999999999999</v>
      </c>
      <c r="F4744" s="32">
        <v>42298</v>
      </c>
      <c r="G4744" s="33">
        <f t="shared" si="755"/>
        <v>10</v>
      </c>
      <c r="H4744" s="33">
        <f t="shared" si="756"/>
        <v>2015</v>
      </c>
      <c r="I4744" s="34">
        <v>2.37</v>
      </c>
      <c r="K4744" s="32">
        <v>38222</v>
      </c>
      <c r="L4744" s="33">
        <f t="shared" si="757"/>
        <v>8</v>
      </c>
      <c r="M4744" s="33">
        <f t="shared" si="758"/>
        <v>2004</v>
      </c>
      <c r="N4744" s="34">
        <v>46</v>
      </c>
      <c r="P4744" s="32">
        <v>38672</v>
      </c>
      <c r="Q4744" s="33">
        <f t="shared" si="759"/>
        <v>11</v>
      </c>
      <c r="R4744" s="33">
        <f t="shared" si="760"/>
        <v>2005</v>
      </c>
      <c r="S4744" s="34">
        <v>53.68</v>
      </c>
    </row>
    <row r="4745" spans="1:19">
      <c r="A4745" s="32">
        <v>40645</v>
      </c>
      <c r="B4745" s="33">
        <f t="shared" si="753"/>
        <v>4</v>
      </c>
      <c r="C4745" s="33">
        <f t="shared" si="754"/>
        <v>2011</v>
      </c>
      <c r="D4745" s="34">
        <v>1.39</v>
      </c>
      <c r="F4745" s="32">
        <v>42299</v>
      </c>
      <c r="G4745" s="33">
        <f t="shared" si="755"/>
        <v>10</v>
      </c>
      <c r="H4745" s="33">
        <f t="shared" si="756"/>
        <v>2015</v>
      </c>
      <c r="I4745" s="34">
        <v>2.37</v>
      </c>
      <c r="K4745" s="32">
        <v>38223</v>
      </c>
      <c r="L4745" s="33">
        <f t="shared" si="757"/>
        <v>8</v>
      </c>
      <c r="M4745" s="33">
        <f t="shared" si="758"/>
        <v>2004</v>
      </c>
      <c r="N4745" s="34">
        <v>45.68</v>
      </c>
      <c r="P4745" s="32">
        <v>38673</v>
      </c>
      <c r="Q4745" s="33">
        <f t="shared" si="759"/>
        <v>11</v>
      </c>
      <c r="R4745" s="33">
        <f t="shared" si="760"/>
        <v>2005</v>
      </c>
      <c r="S4745" s="34">
        <v>53.8</v>
      </c>
    </row>
    <row r="4746" spans="1:19">
      <c r="A4746" s="32">
        <v>40646</v>
      </c>
      <c r="B4746" s="33">
        <f t="shared" si="753"/>
        <v>4</v>
      </c>
      <c r="C4746" s="33">
        <f t="shared" si="754"/>
        <v>2011</v>
      </c>
      <c r="D4746" s="34">
        <v>1.421</v>
      </c>
      <c r="F4746" s="32">
        <v>42300</v>
      </c>
      <c r="G4746" s="33">
        <f t="shared" si="755"/>
        <v>10</v>
      </c>
      <c r="H4746" s="33">
        <f t="shared" si="756"/>
        <v>2015</v>
      </c>
      <c r="I4746" s="34">
        <v>2.2799999999999998</v>
      </c>
      <c r="K4746" s="32">
        <v>38224</v>
      </c>
      <c r="L4746" s="33">
        <f t="shared" si="757"/>
        <v>8</v>
      </c>
      <c r="M4746" s="33">
        <f t="shared" si="758"/>
        <v>2004</v>
      </c>
      <c r="N4746" s="34">
        <v>43.83</v>
      </c>
      <c r="P4746" s="32">
        <v>38674</v>
      </c>
      <c r="Q4746" s="33">
        <f t="shared" si="759"/>
        <v>11</v>
      </c>
      <c r="R4746" s="33">
        <f t="shared" si="760"/>
        <v>2005</v>
      </c>
      <c r="S4746" s="34">
        <v>52.84</v>
      </c>
    </row>
    <row r="4747" spans="1:19">
      <c r="A4747" s="32">
        <v>40647</v>
      </c>
      <c r="B4747" s="33">
        <f t="shared" si="753"/>
        <v>4</v>
      </c>
      <c r="C4747" s="33">
        <f t="shared" si="754"/>
        <v>2011</v>
      </c>
      <c r="D4747" s="34">
        <v>1.4279999999999999</v>
      </c>
      <c r="F4747" s="32">
        <v>42303</v>
      </c>
      <c r="G4747" s="33">
        <f t="shared" si="755"/>
        <v>10</v>
      </c>
      <c r="H4747" s="33">
        <f t="shared" si="756"/>
        <v>2015</v>
      </c>
      <c r="I4747" s="34">
        <v>2.1800000000000002</v>
      </c>
      <c r="K4747" s="32">
        <v>38225</v>
      </c>
      <c r="L4747" s="33">
        <f t="shared" si="757"/>
        <v>8</v>
      </c>
      <c r="M4747" s="33">
        <f t="shared" si="758"/>
        <v>2004</v>
      </c>
      <c r="N4747" s="34">
        <v>43.06</v>
      </c>
      <c r="P4747" s="32">
        <v>38677</v>
      </c>
      <c r="Q4747" s="33">
        <f t="shared" si="759"/>
        <v>11</v>
      </c>
      <c r="R4747" s="33">
        <f t="shared" si="760"/>
        <v>2005</v>
      </c>
      <c r="S4747" s="34">
        <v>53.36</v>
      </c>
    </row>
    <row r="4748" spans="1:19">
      <c r="A4748" s="32">
        <v>40648</v>
      </c>
      <c r="B4748" s="33">
        <f t="shared" si="753"/>
        <v>4</v>
      </c>
      <c r="C4748" s="33">
        <f t="shared" si="754"/>
        <v>2011</v>
      </c>
      <c r="D4748" s="34">
        <v>1.4359999999999999</v>
      </c>
      <c r="F4748" s="32">
        <v>42304</v>
      </c>
      <c r="G4748" s="33">
        <f t="shared" si="755"/>
        <v>10</v>
      </c>
      <c r="H4748" s="33">
        <f t="shared" si="756"/>
        <v>2015</v>
      </c>
      <c r="I4748" s="34">
        <v>2.14</v>
      </c>
      <c r="K4748" s="32">
        <v>38226</v>
      </c>
      <c r="L4748" s="33">
        <f t="shared" si="757"/>
        <v>8</v>
      </c>
      <c r="M4748" s="33">
        <f t="shared" si="758"/>
        <v>2004</v>
      </c>
      <c r="N4748" s="34">
        <v>43.11</v>
      </c>
      <c r="P4748" s="32">
        <v>38678</v>
      </c>
      <c r="Q4748" s="33">
        <f t="shared" si="759"/>
        <v>11</v>
      </c>
      <c r="R4748" s="33">
        <f t="shared" si="760"/>
        <v>2005</v>
      </c>
      <c r="S4748" s="34">
        <v>54.21</v>
      </c>
    </row>
    <row r="4749" spans="1:19">
      <c r="A4749" s="32">
        <v>40651</v>
      </c>
      <c r="B4749" s="33">
        <f t="shared" si="753"/>
        <v>4</v>
      </c>
      <c r="C4749" s="33">
        <f t="shared" si="754"/>
        <v>2011</v>
      </c>
      <c r="D4749" s="34">
        <v>1.4039999999999999</v>
      </c>
      <c r="F4749" s="32">
        <v>42305</v>
      </c>
      <c r="G4749" s="33">
        <f t="shared" si="755"/>
        <v>10</v>
      </c>
      <c r="H4749" s="33">
        <f t="shared" si="756"/>
        <v>2015</v>
      </c>
      <c r="I4749" s="34">
        <v>2.14</v>
      </c>
      <c r="K4749" s="32">
        <v>38229</v>
      </c>
      <c r="L4749" s="33">
        <f t="shared" si="757"/>
        <v>8</v>
      </c>
      <c r="M4749" s="33">
        <f t="shared" si="758"/>
        <v>2004</v>
      </c>
      <c r="N4749" s="34">
        <v>42.32</v>
      </c>
      <c r="P4749" s="32">
        <v>38679</v>
      </c>
      <c r="Q4749" s="33">
        <f t="shared" si="759"/>
        <v>11</v>
      </c>
      <c r="R4749" s="33">
        <f t="shared" si="760"/>
        <v>2005</v>
      </c>
      <c r="S4749" s="34">
        <v>53.73</v>
      </c>
    </row>
    <row r="4750" spans="1:19">
      <c r="A4750" s="32">
        <v>40652</v>
      </c>
      <c r="B4750" s="33">
        <f t="shared" si="753"/>
        <v>4</v>
      </c>
      <c r="C4750" s="33">
        <f t="shared" si="754"/>
        <v>2011</v>
      </c>
      <c r="D4750" s="34">
        <v>1.42</v>
      </c>
      <c r="F4750" s="32">
        <v>42306</v>
      </c>
      <c r="G4750" s="33">
        <f t="shared" si="755"/>
        <v>10</v>
      </c>
      <c r="H4750" s="33">
        <f t="shared" si="756"/>
        <v>2015</v>
      </c>
      <c r="I4750" s="34">
        <v>2.15</v>
      </c>
      <c r="K4750" s="32">
        <v>38230</v>
      </c>
      <c r="L4750" s="33">
        <f t="shared" si="757"/>
        <v>8</v>
      </c>
      <c r="M4750" s="33">
        <f t="shared" si="758"/>
        <v>2004</v>
      </c>
      <c r="N4750" s="34">
        <v>42.23</v>
      </c>
      <c r="P4750" s="32">
        <v>38680</v>
      </c>
      <c r="Q4750" s="33">
        <f t="shared" si="759"/>
        <v>11</v>
      </c>
      <c r="R4750" s="33">
        <f t="shared" si="760"/>
        <v>2005</v>
      </c>
      <c r="S4750" s="34">
        <v>53.41</v>
      </c>
    </row>
    <row r="4751" spans="1:19">
      <c r="A4751" s="32">
        <v>40653</v>
      </c>
      <c r="B4751" s="33">
        <f t="shared" si="753"/>
        <v>4</v>
      </c>
      <c r="C4751" s="33">
        <f t="shared" si="754"/>
        <v>2011</v>
      </c>
      <c r="D4751" s="34">
        <v>1.486</v>
      </c>
      <c r="F4751" s="32">
        <v>42307</v>
      </c>
      <c r="G4751" s="33">
        <f t="shared" si="755"/>
        <v>10</v>
      </c>
      <c r="H4751" s="33">
        <f t="shared" si="756"/>
        <v>2015</v>
      </c>
      <c r="I4751" s="34">
        <v>1.98</v>
      </c>
      <c r="K4751" s="32">
        <v>38231</v>
      </c>
      <c r="L4751" s="33">
        <f t="shared" si="757"/>
        <v>9</v>
      </c>
      <c r="M4751" s="33">
        <f t="shared" si="758"/>
        <v>2004</v>
      </c>
      <c r="N4751" s="34">
        <v>43.89</v>
      </c>
      <c r="P4751" s="32">
        <v>38681</v>
      </c>
      <c r="Q4751" s="33">
        <f t="shared" si="759"/>
        <v>11</v>
      </c>
      <c r="R4751" s="33">
        <f t="shared" si="760"/>
        <v>2005</v>
      </c>
      <c r="S4751" s="34">
        <v>53.15</v>
      </c>
    </row>
    <row r="4752" spans="1:19">
      <c r="A4752" s="32">
        <v>40654</v>
      </c>
      <c r="B4752" s="33">
        <f t="shared" si="753"/>
        <v>4</v>
      </c>
      <c r="C4752" s="33">
        <f t="shared" si="754"/>
        <v>2011</v>
      </c>
      <c r="D4752" s="34">
        <v>1.494</v>
      </c>
      <c r="F4752" s="32">
        <v>42310</v>
      </c>
      <c r="G4752" s="33">
        <f t="shared" si="755"/>
        <v>11</v>
      </c>
      <c r="H4752" s="33">
        <f t="shared" si="756"/>
        <v>2015</v>
      </c>
      <c r="I4752" s="34">
        <v>1.92</v>
      </c>
      <c r="K4752" s="32">
        <v>38232</v>
      </c>
      <c r="L4752" s="33">
        <f t="shared" si="757"/>
        <v>9</v>
      </c>
      <c r="M4752" s="33">
        <f t="shared" si="758"/>
        <v>2004</v>
      </c>
      <c r="N4752" s="34">
        <v>44.04</v>
      </c>
      <c r="P4752" s="32">
        <v>38684</v>
      </c>
      <c r="Q4752" s="33">
        <f t="shared" si="759"/>
        <v>11</v>
      </c>
      <c r="R4752" s="33">
        <f t="shared" si="760"/>
        <v>2005</v>
      </c>
      <c r="S4752" s="34">
        <v>52.91</v>
      </c>
    </row>
    <row r="4753" spans="1:19">
      <c r="A4753" s="32">
        <v>40658</v>
      </c>
      <c r="B4753" s="33">
        <f t="shared" si="753"/>
        <v>4</v>
      </c>
      <c r="C4753" s="33">
        <f t="shared" si="754"/>
        <v>2011</v>
      </c>
      <c r="D4753" s="34">
        <v>1.5029999999999999</v>
      </c>
      <c r="F4753" s="32">
        <v>42311</v>
      </c>
      <c r="G4753" s="33">
        <f t="shared" si="755"/>
        <v>11</v>
      </c>
      <c r="H4753" s="33">
        <f t="shared" si="756"/>
        <v>2015</v>
      </c>
      <c r="I4753" s="34">
        <v>1.92</v>
      </c>
      <c r="K4753" s="32">
        <v>38233</v>
      </c>
      <c r="L4753" s="33">
        <f t="shared" si="757"/>
        <v>9</v>
      </c>
      <c r="M4753" s="33">
        <f t="shared" si="758"/>
        <v>2004</v>
      </c>
      <c r="N4753" s="34">
        <v>43.94</v>
      </c>
      <c r="P4753" s="32">
        <v>38685</v>
      </c>
      <c r="Q4753" s="33">
        <f t="shared" si="759"/>
        <v>11</v>
      </c>
      <c r="R4753" s="33">
        <f t="shared" si="760"/>
        <v>2005</v>
      </c>
      <c r="S4753" s="34">
        <v>53.24</v>
      </c>
    </row>
    <row r="4754" spans="1:19">
      <c r="A4754" s="32">
        <v>40659</v>
      </c>
      <c r="B4754" s="33">
        <f t="shared" si="753"/>
        <v>4</v>
      </c>
      <c r="C4754" s="33">
        <f t="shared" si="754"/>
        <v>2011</v>
      </c>
      <c r="D4754" s="34">
        <v>1.4950000000000001</v>
      </c>
      <c r="F4754" s="32">
        <v>42312</v>
      </c>
      <c r="G4754" s="33">
        <f t="shared" si="755"/>
        <v>11</v>
      </c>
      <c r="H4754" s="33">
        <f t="shared" si="756"/>
        <v>2015</v>
      </c>
      <c r="I4754" s="34">
        <v>2.04</v>
      </c>
      <c r="K4754" s="32">
        <v>38237</v>
      </c>
      <c r="L4754" s="33">
        <f t="shared" si="757"/>
        <v>9</v>
      </c>
      <c r="M4754" s="33">
        <f t="shared" si="758"/>
        <v>2004</v>
      </c>
      <c r="N4754" s="34">
        <v>43.18</v>
      </c>
      <c r="P4754" s="32">
        <v>38686</v>
      </c>
      <c r="Q4754" s="33">
        <f t="shared" si="759"/>
        <v>11</v>
      </c>
      <c r="R4754" s="33">
        <f t="shared" si="760"/>
        <v>2005</v>
      </c>
      <c r="S4754" s="34">
        <v>53.25</v>
      </c>
    </row>
    <row r="4755" spans="1:19">
      <c r="A4755" s="32">
        <v>40660</v>
      </c>
      <c r="B4755" s="33">
        <f t="shared" si="753"/>
        <v>4</v>
      </c>
      <c r="C4755" s="33">
        <f t="shared" si="754"/>
        <v>2011</v>
      </c>
      <c r="D4755" s="34">
        <v>1.55</v>
      </c>
      <c r="F4755" s="32">
        <v>42313</v>
      </c>
      <c r="G4755" s="33">
        <f t="shared" si="755"/>
        <v>11</v>
      </c>
      <c r="H4755" s="33">
        <f t="shared" si="756"/>
        <v>2015</v>
      </c>
      <c r="I4755" s="34">
        <v>2.04</v>
      </c>
      <c r="K4755" s="32">
        <v>38238</v>
      </c>
      <c r="L4755" s="33">
        <f t="shared" si="757"/>
        <v>9</v>
      </c>
      <c r="M4755" s="33">
        <f t="shared" si="758"/>
        <v>2004</v>
      </c>
      <c r="N4755" s="34">
        <v>42.77</v>
      </c>
      <c r="P4755" s="32">
        <v>38687</v>
      </c>
      <c r="Q4755" s="33">
        <f t="shared" si="759"/>
        <v>12</v>
      </c>
      <c r="R4755" s="33">
        <f t="shared" si="760"/>
        <v>2005</v>
      </c>
      <c r="S4755" s="34">
        <v>53.65</v>
      </c>
    </row>
    <row r="4756" spans="1:19">
      <c r="A4756" s="32">
        <v>40661</v>
      </c>
      <c r="B4756" s="33">
        <f t="shared" si="753"/>
        <v>4</v>
      </c>
      <c r="C4756" s="33">
        <f t="shared" si="754"/>
        <v>2011</v>
      </c>
      <c r="D4756" s="34">
        <v>1.5880000000000001</v>
      </c>
      <c r="F4756" s="32">
        <v>42314</v>
      </c>
      <c r="G4756" s="33">
        <f t="shared" si="755"/>
        <v>11</v>
      </c>
      <c r="H4756" s="33">
        <f t="shared" si="756"/>
        <v>2015</v>
      </c>
      <c r="I4756" s="34">
        <v>2.19</v>
      </c>
      <c r="K4756" s="32">
        <v>38239</v>
      </c>
      <c r="L4756" s="33">
        <f t="shared" si="757"/>
        <v>9</v>
      </c>
      <c r="M4756" s="33">
        <f t="shared" si="758"/>
        <v>2004</v>
      </c>
      <c r="N4756" s="34">
        <v>44.53</v>
      </c>
      <c r="P4756" s="32">
        <v>38688</v>
      </c>
      <c r="Q4756" s="33">
        <f t="shared" si="759"/>
        <v>12</v>
      </c>
      <c r="R4756" s="33">
        <f t="shared" si="760"/>
        <v>2005</v>
      </c>
      <c r="S4756" s="34">
        <v>54.91</v>
      </c>
    </row>
    <row r="4757" spans="1:19">
      <c r="A4757" s="32">
        <v>40662</v>
      </c>
      <c r="B4757" s="33">
        <f t="shared" si="753"/>
        <v>4</v>
      </c>
      <c r="C4757" s="33">
        <f t="shared" si="754"/>
        <v>2011</v>
      </c>
      <c r="D4757" s="34">
        <v>1.595</v>
      </c>
      <c r="F4757" s="32">
        <v>42317</v>
      </c>
      <c r="G4757" s="33">
        <f t="shared" si="755"/>
        <v>11</v>
      </c>
      <c r="H4757" s="33">
        <f t="shared" si="756"/>
        <v>2015</v>
      </c>
      <c r="I4757" s="34">
        <v>2.19</v>
      </c>
      <c r="K4757" s="32">
        <v>38240</v>
      </c>
      <c r="L4757" s="33">
        <f t="shared" si="757"/>
        <v>9</v>
      </c>
      <c r="M4757" s="33">
        <f t="shared" si="758"/>
        <v>2004</v>
      </c>
      <c r="N4757" s="34">
        <v>42.84</v>
      </c>
      <c r="P4757" s="32">
        <v>38691</v>
      </c>
      <c r="Q4757" s="33">
        <f t="shared" si="759"/>
        <v>12</v>
      </c>
      <c r="R4757" s="33">
        <f t="shared" si="760"/>
        <v>2005</v>
      </c>
      <c r="S4757" s="34">
        <v>56.05</v>
      </c>
    </row>
    <row r="4758" spans="1:19">
      <c r="A4758" s="32">
        <v>40665</v>
      </c>
      <c r="B4758" s="33">
        <f t="shared" si="753"/>
        <v>5</v>
      </c>
      <c r="C4758" s="33">
        <f t="shared" si="754"/>
        <v>2011</v>
      </c>
      <c r="D4758" s="34">
        <v>1.605</v>
      </c>
      <c r="F4758" s="32">
        <v>42318</v>
      </c>
      <c r="G4758" s="33">
        <f t="shared" si="755"/>
        <v>11</v>
      </c>
      <c r="H4758" s="33">
        <f t="shared" si="756"/>
        <v>2015</v>
      </c>
      <c r="I4758" s="34">
        <v>2.14</v>
      </c>
      <c r="K4758" s="32">
        <v>38243</v>
      </c>
      <c r="L4758" s="33">
        <f t="shared" si="757"/>
        <v>9</v>
      </c>
      <c r="M4758" s="33">
        <f t="shared" si="758"/>
        <v>2004</v>
      </c>
      <c r="N4758" s="34">
        <v>43.86</v>
      </c>
      <c r="P4758" s="32">
        <v>38692</v>
      </c>
      <c r="Q4758" s="33">
        <f t="shared" si="759"/>
        <v>12</v>
      </c>
      <c r="R4758" s="33">
        <f t="shared" si="760"/>
        <v>2005</v>
      </c>
      <c r="S4758" s="34">
        <v>55.68</v>
      </c>
    </row>
    <row r="4759" spans="1:19">
      <c r="A4759" s="32">
        <v>40666</v>
      </c>
      <c r="B4759" s="33">
        <f t="shared" si="753"/>
        <v>5</v>
      </c>
      <c r="C4759" s="33">
        <f t="shared" si="754"/>
        <v>2011</v>
      </c>
      <c r="D4759" s="34">
        <v>1.5940000000000001</v>
      </c>
      <c r="F4759" s="32">
        <v>42319</v>
      </c>
      <c r="G4759" s="33">
        <f t="shared" si="755"/>
        <v>11</v>
      </c>
      <c r="H4759" s="33">
        <f t="shared" si="756"/>
        <v>2015</v>
      </c>
      <c r="I4759" s="34">
        <v>2.13</v>
      </c>
      <c r="K4759" s="32">
        <v>38244</v>
      </c>
      <c r="L4759" s="33">
        <f t="shared" si="757"/>
        <v>9</v>
      </c>
      <c r="M4759" s="33">
        <f t="shared" si="758"/>
        <v>2004</v>
      </c>
      <c r="N4759" s="34">
        <v>44.62</v>
      </c>
      <c r="P4759" s="32">
        <v>38693</v>
      </c>
      <c r="Q4759" s="33">
        <f t="shared" si="759"/>
        <v>12</v>
      </c>
      <c r="R4759" s="33">
        <f t="shared" si="760"/>
        <v>2005</v>
      </c>
      <c r="S4759" s="34">
        <v>55.17</v>
      </c>
    </row>
    <row r="4760" spans="1:19">
      <c r="A4760" s="32">
        <v>40667</v>
      </c>
      <c r="B4760" s="33">
        <f t="shared" si="753"/>
        <v>5</v>
      </c>
      <c r="C4760" s="33">
        <f t="shared" si="754"/>
        <v>2011</v>
      </c>
      <c r="D4760" s="34">
        <v>1.583</v>
      </c>
      <c r="F4760" s="32">
        <v>42320</v>
      </c>
      <c r="G4760" s="33">
        <f t="shared" si="755"/>
        <v>11</v>
      </c>
      <c r="H4760" s="33">
        <f t="shared" si="756"/>
        <v>2015</v>
      </c>
      <c r="I4760" s="34">
        <v>2.0499999999999998</v>
      </c>
      <c r="K4760" s="32">
        <v>38245</v>
      </c>
      <c r="L4760" s="33">
        <f t="shared" si="757"/>
        <v>9</v>
      </c>
      <c r="M4760" s="33">
        <f t="shared" si="758"/>
        <v>2004</v>
      </c>
      <c r="N4760" s="34">
        <v>43.83</v>
      </c>
      <c r="P4760" s="32">
        <v>38694</v>
      </c>
      <c r="Q4760" s="33">
        <f t="shared" si="759"/>
        <v>12</v>
      </c>
      <c r="R4760" s="33">
        <f t="shared" si="760"/>
        <v>2005</v>
      </c>
      <c r="S4760" s="34">
        <v>56.26</v>
      </c>
    </row>
    <row r="4761" spans="1:19">
      <c r="A4761" s="32">
        <v>40668</v>
      </c>
      <c r="B4761" s="33">
        <f t="shared" si="753"/>
        <v>5</v>
      </c>
      <c r="C4761" s="33">
        <f t="shared" si="754"/>
        <v>2011</v>
      </c>
      <c r="D4761" s="34">
        <v>1.48</v>
      </c>
      <c r="F4761" s="32">
        <v>42321</v>
      </c>
      <c r="G4761" s="33">
        <f t="shared" si="755"/>
        <v>11</v>
      </c>
      <c r="H4761" s="33">
        <f t="shared" si="756"/>
        <v>2015</v>
      </c>
      <c r="I4761" s="34">
        <v>2.02</v>
      </c>
      <c r="K4761" s="32">
        <v>38246</v>
      </c>
      <c r="L4761" s="33">
        <f t="shared" si="757"/>
        <v>9</v>
      </c>
      <c r="M4761" s="33">
        <f t="shared" si="758"/>
        <v>2004</v>
      </c>
      <c r="N4761" s="34">
        <v>44.03</v>
      </c>
      <c r="P4761" s="32">
        <v>38695</v>
      </c>
      <c r="Q4761" s="33">
        <f t="shared" si="759"/>
        <v>12</v>
      </c>
      <c r="R4761" s="33">
        <f t="shared" si="760"/>
        <v>2005</v>
      </c>
      <c r="S4761" s="34">
        <v>57.18</v>
      </c>
    </row>
    <row r="4762" spans="1:19">
      <c r="A4762" s="32">
        <v>40669</v>
      </c>
      <c r="B4762" s="33">
        <f t="shared" si="753"/>
        <v>5</v>
      </c>
      <c r="C4762" s="33">
        <f t="shared" si="754"/>
        <v>2011</v>
      </c>
      <c r="D4762" s="34">
        <v>1.4710000000000001</v>
      </c>
      <c r="F4762" s="32">
        <v>42324</v>
      </c>
      <c r="G4762" s="33">
        <f t="shared" si="755"/>
        <v>11</v>
      </c>
      <c r="H4762" s="33">
        <f t="shared" si="756"/>
        <v>2015</v>
      </c>
      <c r="I4762" s="34">
        <v>2.02</v>
      </c>
      <c r="K4762" s="32">
        <v>38247</v>
      </c>
      <c r="L4762" s="33">
        <f t="shared" si="757"/>
        <v>9</v>
      </c>
      <c r="M4762" s="33">
        <f t="shared" si="758"/>
        <v>2004</v>
      </c>
      <c r="N4762" s="34">
        <v>45.63</v>
      </c>
      <c r="P4762" s="32">
        <v>38698</v>
      </c>
      <c r="Q4762" s="33">
        <f t="shared" si="759"/>
        <v>12</v>
      </c>
      <c r="R4762" s="33">
        <f t="shared" si="760"/>
        <v>2005</v>
      </c>
      <c r="S4762" s="34">
        <v>57.23</v>
      </c>
    </row>
    <row r="4763" spans="1:19">
      <c r="A4763" s="32">
        <v>40672</v>
      </c>
      <c r="B4763" s="33">
        <f t="shared" si="753"/>
        <v>5</v>
      </c>
      <c r="C4763" s="33">
        <f t="shared" si="754"/>
        <v>2011</v>
      </c>
      <c r="D4763" s="34">
        <v>1.544</v>
      </c>
      <c r="F4763" s="32">
        <v>42325</v>
      </c>
      <c r="G4763" s="33">
        <f t="shared" si="755"/>
        <v>11</v>
      </c>
      <c r="H4763" s="33">
        <f t="shared" si="756"/>
        <v>2015</v>
      </c>
      <c r="I4763" s="34">
        <v>2.0499999999999998</v>
      </c>
      <c r="K4763" s="32">
        <v>38250</v>
      </c>
      <c r="L4763" s="33">
        <f t="shared" si="757"/>
        <v>9</v>
      </c>
      <c r="M4763" s="33">
        <f t="shared" si="758"/>
        <v>2004</v>
      </c>
      <c r="N4763" s="34">
        <v>46.33</v>
      </c>
      <c r="P4763" s="32">
        <v>38699</v>
      </c>
      <c r="Q4763" s="33">
        <f t="shared" si="759"/>
        <v>12</v>
      </c>
      <c r="R4763" s="33">
        <f t="shared" si="760"/>
        <v>2005</v>
      </c>
      <c r="S4763" s="34">
        <v>59.16</v>
      </c>
    </row>
    <row r="4764" spans="1:19">
      <c r="A4764" s="32">
        <v>40673</v>
      </c>
      <c r="B4764" s="33">
        <f t="shared" si="753"/>
        <v>5</v>
      </c>
      <c r="C4764" s="33">
        <f t="shared" si="754"/>
        <v>2011</v>
      </c>
      <c r="D4764" s="34">
        <v>1.542</v>
      </c>
      <c r="F4764" s="32">
        <v>42326</v>
      </c>
      <c r="G4764" s="33">
        <f t="shared" si="755"/>
        <v>11</v>
      </c>
      <c r="H4764" s="33">
        <f t="shared" si="756"/>
        <v>2015</v>
      </c>
      <c r="I4764" s="34">
        <v>2.1</v>
      </c>
      <c r="K4764" s="32">
        <v>38251</v>
      </c>
      <c r="L4764" s="33">
        <f t="shared" si="757"/>
        <v>9</v>
      </c>
      <c r="M4764" s="33">
        <f t="shared" si="758"/>
        <v>2004</v>
      </c>
      <c r="N4764" s="34">
        <v>47.11</v>
      </c>
      <c r="P4764" s="32">
        <v>38700</v>
      </c>
      <c r="Q4764" s="33">
        <f t="shared" si="759"/>
        <v>12</v>
      </c>
      <c r="R4764" s="33">
        <f t="shared" si="760"/>
        <v>2005</v>
      </c>
      <c r="S4764" s="34">
        <v>59.59</v>
      </c>
    </row>
    <row r="4765" spans="1:19">
      <c r="A4765" s="32">
        <v>40674</v>
      </c>
      <c r="B4765" s="33">
        <f t="shared" si="753"/>
        <v>5</v>
      </c>
      <c r="C4765" s="33">
        <f t="shared" si="754"/>
        <v>2011</v>
      </c>
      <c r="D4765" s="34">
        <v>1.496</v>
      </c>
      <c r="F4765" s="32">
        <v>42327</v>
      </c>
      <c r="G4765" s="33">
        <f t="shared" si="755"/>
        <v>11</v>
      </c>
      <c r="H4765" s="33">
        <f t="shared" si="756"/>
        <v>2015</v>
      </c>
      <c r="I4765" s="34">
        <v>2.1</v>
      </c>
      <c r="K4765" s="32">
        <v>38252</v>
      </c>
      <c r="L4765" s="33">
        <f t="shared" si="757"/>
        <v>9</v>
      </c>
      <c r="M4765" s="33">
        <f t="shared" si="758"/>
        <v>2004</v>
      </c>
      <c r="N4765" s="34">
        <v>48.41</v>
      </c>
      <c r="P4765" s="32">
        <v>38701</v>
      </c>
      <c r="Q4765" s="33">
        <f t="shared" si="759"/>
        <v>12</v>
      </c>
      <c r="R4765" s="33">
        <f t="shared" si="760"/>
        <v>2005</v>
      </c>
      <c r="S4765" s="34">
        <v>59.67</v>
      </c>
    </row>
    <row r="4766" spans="1:19">
      <c r="A4766" s="32">
        <v>40675</v>
      </c>
      <c r="B4766" s="33">
        <f t="shared" si="753"/>
        <v>5</v>
      </c>
      <c r="C4766" s="33">
        <f t="shared" si="754"/>
        <v>2011</v>
      </c>
      <c r="D4766" s="34">
        <v>1.516</v>
      </c>
      <c r="F4766" s="32">
        <v>42328</v>
      </c>
      <c r="G4766" s="33">
        <f t="shared" si="755"/>
        <v>11</v>
      </c>
      <c r="H4766" s="33">
        <f t="shared" si="756"/>
        <v>2015</v>
      </c>
      <c r="I4766" s="34">
        <v>2.1800000000000002</v>
      </c>
      <c r="K4766" s="32">
        <v>38253</v>
      </c>
      <c r="L4766" s="33">
        <f t="shared" si="757"/>
        <v>9</v>
      </c>
      <c r="M4766" s="33">
        <f t="shared" si="758"/>
        <v>2004</v>
      </c>
      <c r="N4766" s="34">
        <v>48.37</v>
      </c>
      <c r="P4766" s="32">
        <v>38702</v>
      </c>
      <c r="Q4766" s="33">
        <f t="shared" si="759"/>
        <v>12</v>
      </c>
      <c r="R4766" s="33">
        <f t="shared" si="760"/>
        <v>2005</v>
      </c>
      <c r="S4766" s="34">
        <v>58.11</v>
      </c>
    </row>
    <row r="4767" spans="1:19">
      <c r="A4767" s="32">
        <v>40676</v>
      </c>
      <c r="B4767" s="33">
        <f t="shared" si="753"/>
        <v>5</v>
      </c>
      <c r="C4767" s="33">
        <f t="shared" si="754"/>
        <v>2011</v>
      </c>
      <c r="D4767" s="34">
        <v>1.5489999999999999</v>
      </c>
      <c r="F4767" s="32">
        <v>42331</v>
      </c>
      <c r="G4767" s="33">
        <f t="shared" si="755"/>
        <v>11</v>
      </c>
      <c r="H4767" s="33">
        <f t="shared" si="756"/>
        <v>2015</v>
      </c>
      <c r="I4767" s="34">
        <v>2.1800000000000002</v>
      </c>
      <c r="K4767" s="32">
        <v>38254</v>
      </c>
      <c r="L4767" s="33">
        <f t="shared" si="757"/>
        <v>9</v>
      </c>
      <c r="M4767" s="33">
        <f t="shared" si="758"/>
        <v>2004</v>
      </c>
      <c r="N4767" s="34">
        <v>48.86</v>
      </c>
      <c r="P4767" s="32">
        <v>38705</v>
      </c>
      <c r="Q4767" s="33">
        <f t="shared" si="759"/>
        <v>12</v>
      </c>
      <c r="R4767" s="33">
        <f t="shared" si="760"/>
        <v>2005</v>
      </c>
      <c r="S4767" s="34">
        <v>56.09</v>
      </c>
    </row>
    <row r="4768" spans="1:19">
      <c r="A4768" s="32">
        <v>40679</v>
      </c>
      <c r="B4768" s="33">
        <f t="shared" si="753"/>
        <v>5</v>
      </c>
      <c r="C4768" s="33">
        <f t="shared" si="754"/>
        <v>2011</v>
      </c>
      <c r="D4768" s="34">
        <v>1.5489999999999999</v>
      </c>
      <c r="F4768" s="32">
        <v>42332</v>
      </c>
      <c r="G4768" s="33">
        <f t="shared" si="755"/>
        <v>11</v>
      </c>
      <c r="H4768" s="33">
        <f t="shared" si="756"/>
        <v>2015</v>
      </c>
      <c r="I4768" s="34">
        <v>2.14</v>
      </c>
      <c r="K4768" s="32">
        <v>38257</v>
      </c>
      <c r="L4768" s="33">
        <f t="shared" si="757"/>
        <v>9</v>
      </c>
      <c r="M4768" s="33">
        <f t="shared" si="758"/>
        <v>2004</v>
      </c>
      <c r="N4768" s="34">
        <v>49.56</v>
      </c>
      <c r="P4768" s="32">
        <v>38706</v>
      </c>
      <c r="Q4768" s="33">
        <f t="shared" si="759"/>
        <v>12</v>
      </c>
      <c r="R4768" s="33">
        <f t="shared" si="760"/>
        <v>2005</v>
      </c>
      <c r="S4768" s="34">
        <v>56.08</v>
      </c>
    </row>
    <row r="4769" spans="1:19">
      <c r="A4769" s="32">
        <v>40680</v>
      </c>
      <c r="B4769" s="33">
        <f t="shared" si="753"/>
        <v>5</v>
      </c>
      <c r="C4769" s="33">
        <f t="shared" si="754"/>
        <v>2011</v>
      </c>
      <c r="D4769" s="34">
        <v>1.51</v>
      </c>
      <c r="F4769" s="32">
        <v>42333</v>
      </c>
      <c r="G4769" s="33">
        <f t="shared" si="755"/>
        <v>11</v>
      </c>
      <c r="H4769" s="33">
        <f t="shared" si="756"/>
        <v>2015</v>
      </c>
      <c r="I4769" s="34">
        <v>2.14</v>
      </c>
      <c r="K4769" s="32">
        <v>38258</v>
      </c>
      <c r="L4769" s="33">
        <f t="shared" si="757"/>
        <v>9</v>
      </c>
      <c r="M4769" s="33">
        <f t="shared" si="758"/>
        <v>2004</v>
      </c>
      <c r="N4769" s="34">
        <v>49.76</v>
      </c>
      <c r="P4769" s="32">
        <v>38707</v>
      </c>
      <c r="Q4769" s="33">
        <f t="shared" si="759"/>
        <v>12</v>
      </c>
      <c r="R4769" s="33">
        <f t="shared" si="760"/>
        <v>2005</v>
      </c>
      <c r="S4769" s="34">
        <v>56.05</v>
      </c>
    </row>
    <row r="4770" spans="1:19">
      <c r="A4770" s="32">
        <v>40681</v>
      </c>
      <c r="B4770" s="33">
        <f t="shared" si="753"/>
        <v>5</v>
      </c>
      <c r="C4770" s="33">
        <f t="shared" si="754"/>
        <v>2011</v>
      </c>
      <c r="D4770" s="34">
        <v>1.524</v>
      </c>
      <c r="F4770" s="32">
        <v>42334</v>
      </c>
      <c r="G4770" s="33">
        <f t="shared" si="755"/>
        <v>11</v>
      </c>
      <c r="H4770" s="33">
        <f t="shared" si="756"/>
        <v>2015</v>
      </c>
      <c r="I4770" s="34">
        <v>2.14</v>
      </c>
      <c r="K4770" s="32">
        <v>38259</v>
      </c>
      <c r="L4770" s="33">
        <f t="shared" si="757"/>
        <v>9</v>
      </c>
      <c r="M4770" s="33">
        <f t="shared" si="758"/>
        <v>2004</v>
      </c>
      <c r="N4770" s="34">
        <v>49.53</v>
      </c>
      <c r="P4770" s="32">
        <v>38708</v>
      </c>
      <c r="Q4770" s="33">
        <f t="shared" si="759"/>
        <v>12</v>
      </c>
      <c r="R4770" s="33">
        <f t="shared" si="760"/>
        <v>2005</v>
      </c>
      <c r="S4770" s="34">
        <v>57.3</v>
      </c>
    </row>
    <row r="4771" spans="1:19">
      <c r="A4771" s="32">
        <v>40682</v>
      </c>
      <c r="B4771" s="33">
        <f t="shared" si="753"/>
        <v>5</v>
      </c>
      <c r="C4771" s="33">
        <f t="shared" si="754"/>
        <v>2011</v>
      </c>
      <c r="D4771" s="34">
        <v>1.51</v>
      </c>
      <c r="F4771" s="32">
        <v>42335</v>
      </c>
      <c r="G4771" s="33">
        <f t="shared" si="755"/>
        <v>11</v>
      </c>
      <c r="H4771" s="33">
        <f t="shared" si="756"/>
        <v>2015</v>
      </c>
      <c r="I4771" s="34">
        <v>2.14</v>
      </c>
      <c r="K4771" s="32">
        <v>38260</v>
      </c>
      <c r="L4771" s="33">
        <f t="shared" si="757"/>
        <v>9</v>
      </c>
      <c r="M4771" s="33">
        <f t="shared" si="758"/>
        <v>2004</v>
      </c>
      <c r="N4771" s="34">
        <v>49.56</v>
      </c>
      <c r="P4771" s="32">
        <v>38709</v>
      </c>
      <c r="Q4771" s="33">
        <f t="shared" si="759"/>
        <v>12</v>
      </c>
      <c r="R4771" s="33">
        <f t="shared" si="760"/>
        <v>2005</v>
      </c>
      <c r="S4771" s="34">
        <v>56.28</v>
      </c>
    </row>
    <row r="4772" spans="1:19">
      <c r="A4772" s="32">
        <v>40683</v>
      </c>
      <c r="B4772" s="33">
        <f t="shared" ref="B4772:B4835" si="761">+MONTH(A4772)</f>
        <v>5</v>
      </c>
      <c r="C4772" s="33">
        <f t="shared" ref="C4772:C4835" si="762">+YEAR(A4772)</f>
        <v>2011</v>
      </c>
      <c r="D4772" s="34">
        <v>1.5049999999999999</v>
      </c>
      <c r="F4772" s="32">
        <v>42338</v>
      </c>
      <c r="G4772" s="33">
        <f t="shared" ref="G4772:G4835" si="763">+MONTH(F4772)</f>
        <v>11</v>
      </c>
      <c r="H4772" s="33">
        <f t="shared" ref="H4772:H4835" si="764">+YEAR(F4772)</f>
        <v>2015</v>
      </c>
      <c r="I4772" s="34">
        <v>2.11</v>
      </c>
      <c r="K4772" s="32">
        <v>38261</v>
      </c>
      <c r="L4772" s="33">
        <f t="shared" ref="L4772:L4835" si="765">+MONTH(K4772)</f>
        <v>10</v>
      </c>
      <c r="M4772" s="33">
        <f t="shared" ref="M4772:M4835" si="766">+YEAR(K4772)</f>
        <v>2004</v>
      </c>
      <c r="N4772" s="34">
        <v>50.16</v>
      </c>
      <c r="P4772" s="32">
        <v>38712</v>
      </c>
      <c r="Q4772" s="33">
        <f t="shared" ref="Q4772:Q4835" si="767">+MONTH(P4772)</f>
        <v>12</v>
      </c>
      <c r="R4772" s="33">
        <f t="shared" si="760"/>
        <v>2005</v>
      </c>
      <c r="S4772" s="34">
        <v>56.54</v>
      </c>
    </row>
    <row r="4773" spans="1:19">
      <c r="A4773" s="32">
        <v>40686</v>
      </c>
      <c r="B4773" s="33">
        <f t="shared" si="761"/>
        <v>5</v>
      </c>
      <c r="C4773" s="33">
        <f t="shared" si="762"/>
        <v>2011</v>
      </c>
      <c r="D4773" s="34">
        <v>1.4750000000000001</v>
      </c>
      <c r="F4773" s="32">
        <v>42339</v>
      </c>
      <c r="G4773" s="33">
        <f t="shared" si="763"/>
        <v>12</v>
      </c>
      <c r="H4773" s="33">
        <f t="shared" si="764"/>
        <v>2015</v>
      </c>
      <c r="I4773" s="34">
        <v>2.11</v>
      </c>
      <c r="K4773" s="32">
        <v>38264</v>
      </c>
      <c r="L4773" s="33">
        <f t="shared" si="765"/>
        <v>10</v>
      </c>
      <c r="M4773" s="33">
        <f t="shared" si="766"/>
        <v>2004</v>
      </c>
      <c r="N4773" s="34">
        <v>49.85</v>
      </c>
      <c r="P4773" s="32">
        <v>38714</v>
      </c>
      <c r="Q4773" s="33">
        <f t="shared" si="767"/>
        <v>12</v>
      </c>
      <c r="R4773" s="33">
        <f t="shared" ref="R4773:R4836" si="768">+YEAR(P4773)</f>
        <v>2005</v>
      </c>
      <c r="S4773" s="34">
        <v>56.91</v>
      </c>
    </row>
    <row r="4774" spans="1:19">
      <c r="A4774" s="32">
        <v>40687</v>
      </c>
      <c r="B4774" s="33">
        <f t="shared" si="761"/>
        <v>5</v>
      </c>
      <c r="C4774" s="33">
        <f t="shared" si="762"/>
        <v>2011</v>
      </c>
      <c r="D4774" s="34">
        <v>1.488</v>
      </c>
      <c r="F4774" s="32">
        <v>42340</v>
      </c>
      <c r="G4774" s="33">
        <f t="shared" si="763"/>
        <v>12</v>
      </c>
      <c r="H4774" s="33">
        <f t="shared" si="764"/>
        <v>2015</v>
      </c>
      <c r="I4774" s="34">
        <v>2.19</v>
      </c>
      <c r="K4774" s="32">
        <v>38265</v>
      </c>
      <c r="L4774" s="33">
        <f t="shared" si="765"/>
        <v>10</v>
      </c>
      <c r="M4774" s="33">
        <f t="shared" si="766"/>
        <v>2004</v>
      </c>
      <c r="N4774" s="34">
        <v>51.08</v>
      </c>
      <c r="P4774" s="32">
        <v>38715</v>
      </c>
      <c r="Q4774" s="33">
        <f t="shared" si="767"/>
        <v>12</v>
      </c>
      <c r="R4774" s="33">
        <f t="shared" si="768"/>
        <v>2005</v>
      </c>
      <c r="S4774" s="34">
        <v>57.72</v>
      </c>
    </row>
    <row r="4775" spans="1:19">
      <c r="A4775" s="32">
        <v>40688</v>
      </c>
      <c r="B4775" s="33">
        <f t="shared" si="761"/>
        <v>5</v>
      </c>
      <c r="C4775" s="33">
        <f t="shared" si="762"/>
        <v>2011</v>
      </c>
      <c r="D4775" s="34">
        <v>1.4910000000000001</v>
      </c>
      <c r="F4775" s="32">
        <v>42341</v>
      </c>
      <c r="G4775" s="33">
        <f t="shared" si="763"/>
        <v>12</v>
      </c>
      <c r="H4775" s="33">
        <f t="shared" si="764"/>
        <v>2015</v>
      </c>
      <c r="I4775" s="34">
        <v>2.14</v>
      </c>
      <c r="K4775" s="32">
        <v>38266</v>
      </c>
      <c r="L4775" s="33">
        <f t="shared" si="765"/>
        <v>10</v>
      </c>
      <c r="M4775" s="33">
        <f t="shared" si="766"/>
        <v>2004</v>
      </c>
      <c r="N4775" s="34">
        <v>51.98</v>
      </c>
      <c r="P4775" s="32">
        <v>38716</v>
      </c>
      <c r="Q4775" s="33">
        <f t="shared" si="767"/>
        <v>12</v>
      </c>
      <c r="R4775" s="33">
        <f t="shared" si="768"/>
        <v>2005</v>
      </c>
      <c r="S4775" s="34">
        <v>58.34</v>
      </c>
    </row>
    <row r="4776" spans="1:19">
      <c r="A4776" s="32">
        <v>40689</v>
      </c>
      <c r="B4776" s="33">
        <f t="shared" si="761"/>
        <v>5</v>
      </c>
      <c r="C4776" s="33">
        <f t="shared" si="762"/>
        <v>2011</v>
      </c>
      <c r="D4776" s="34">
        <v>1.4850000000000001</v>
      </c>
      <c r="F4776" s="32">
        <v>42342</v>
      </c>
      <c r="G4776" s="33">
        <f t="shared" si="763"/>
        <v>12</v>
      </c>
      <c r="H4776" s="33">
        <f t="shared" si="764"/>
        <v>2015</v>
      </c>
      <c r="I4776" s="34">
        <v>2.1</v>
      </c>
      <c r="K4776" s="32">
        <v>38267</v>
      </c>
      <c r="L4776" s="33">
        <f t="shared" si="765"/>
        <v>10</v>
      </c>
      <c r="M4776" s="33">
        <f t="shared" si="766"/>
        <v>2004</v>
      </c>
      <c r="N4776" s="34">
        <v>52.56</v>
      </c>
      <c r="P4776" s="32">
        <v>38720</v>
      </c>
      <c r="Q4776" s="33">
        <f t="shared" si="767"/>
        <v>1</v>
      </c>
      <c r="R4776" s="33">
        <f t="shared" si="768"/>
        <v>2006</v>
      </c>
      <c r="S4776" s="34">
        <v>61.51</v>
      </c>
    </row>
    <row r="4777" spans="1:19">
      <c r="A4777" s="32">
        <v>40690</v>
      </c>
      <c r="B4777" s="33">
        <f t="shared" si="761"/>
        <v>5</v>
      </c>
      <c r="C4777" s="33">
        <f t="shared" si="762"/>
        <v>2011</v>
      </c>
      <c r="D4777" s="34">
        <v>1.496</v>
      </c>
      <c r="F4777" s="32">
        <v>42345</v>
      </c>
      <c r="G4777" s="33">
        <f t="shared" si="763"/>
        <v>12</v>
      </c>
      <c r="H4777" s="33">
        <f t="shared" si="764"/>
        <v>2015</v>
      </c>
      <c r="I4777" s="34">
        <v>2.06</v>
      </c>
      <c r="K4777" s="32">
        <v>38268</v>
      </c>
      <c r="L4777" s="33">
        <f t="shared" si="765"/>
        <v>10</v>
      </c>
      <c r="M4777" s="33">
        <f t="shared" si="766"/>
        <v>2004</v>
      </c>
      <c r="N4777" s="34">
        <v>53.4</v>
      </c>
      <c r="P4777" s="32">
        <v>38721</v>
      </c>
      <c r="Q4777" s="33">
        <f t="shared" si="767"/>
        <v>1</v>
      </c>
      <c r="R4777" s="33">
        <f t="shared" si="768"/>
        <v>2006</v>
      </c>
      <c r="S4777" s="34">
        <v>61.25</v>
      </c>
    </row>
    <row r="4778" spans="1:19">
      <c r="A4778" s="32">
        <v>40694</v>
      </c>
      <c r="B4778" s="33">
        <f t="shared" si="761"/>
        <v>5</v>
      </c>
      <c r="C4778" s="33">
        <f t="shared" si="762"/>
        <v>2011</v>
      </c>
      <c r="D4778" s="34">
        <v>1.5209999999999999</v>
      </c>
      <c r="F4778" s="32">
        <v>42346</v>
      </c>
      <c r="G4778" s="33">
        <f t="shared" si="763"/>
        <v>12</v>
      </c>
      <c r="H4778" s="33">
        <f t="shared" si="764"/>
        <v>2015</v>
      </c>
      <c r="I4778" s="34">
        <v>2.0099999999999998</v>
      </c>
      <c r="K4778" s="32">
        <v>38271</v>
      </c>
      <c r="L4778" s="33">
        <f t="shared" si="765"/>
        <v>10</v>
      </c>
      <c r="M4778" s="33">
        <f t="shared" si="766"/>
        <v>2004</v>
      </c>
      <c r="N4778" s="34">
        <v>53.65</v>
      </c>
      <c r="P4778" s="32">
        <v>38722</v>
      </c>
      <c r="Q4778" s="33">
        <f t="shared" si="767"/>
        <v>1</v>
      </c>
      <c r="R4778" s="33">
        <f t="shared" si="768"/>
        <v>2006</v>
      </c>
      <c r="S4778" s="34">
        <v>61.68</v>
      </c>
    </row>
    <row r="4779" spans="1:19">
      <c r="A4779" s="32">
        <v>40695</v>
      </c>
      <c r="B4779" s="33">
        <f t="shared" si="761"/>
        <v>6</v>
      </c>
      <c r="C4779" s="33">
        <f t="shared" si="762"/>
        <v>2011</v>
      </c>
      <c r="D4779" s="34">
        <v>1.5089999999999999</v>
      </c>
      <c r="F4779" s="32">
        <v>42347</v>
      </c>
      <c r="G4779" s="33">
        <f t="shared" si="763"/>
        <v>12</v>
      </c>
      <c r="H4779" s="33">
        <f t="shared" si="764"/>
        <v>2015</v>
      </c>
      <c r="I4779" s="34">
        <v>2</v>
      </c>
      <c r="K4779" s="32">
        <v>38272</v>
      </c>
      <c r="L4779" s="33">
        <f t="shared" si="765"/>
        <v>10</v>
      </c>
      <c r="M4779" s="33">
        <f t="shared" si="766"/>
        <v>2004</v>
      </c>
      <c r="N4779" s="34">
        <v>53.49</v>
      </c>
      <c r="P4779" s="32">
        <v>38723</v>
      </c>
      <c r="Q4779" s="33">
        <f t="shared" si="767"/>
        <v>1</v>
      </c>
      <c r="R4779" s="33">
        <f t="shared" si="768"/>
        <v>2006</v>
      </c>
      <c r="S4779" s="34">
        <v>62.43</v>
      </c>
    </row>
    <row r="4780" spans="1:19">
      <c r="A4780" s="32">
        <v>40696</v>
      </c>
      <c r="B4780" s="33">
        <f t="shared" si="761"/>
        <v>6</v>
      </c>
      <c r="C4780" s="33">
        <f t="shared" si="762"/>
        <v>2011</v>
      </c>
      <c r="D4780" s="34">
        <v>1.5249999999999999</v>
      </c>
      <c r="F4780" s="32">
        <v>42348</v>
      </c>
      <c r="G4780" s="33">
        <f t="shared" si="763"/>
        <v>12</v>
      </c>
      <c r="H4780" s="33">
        <f t="shared" si="764"/>
        <v>2015</v>
      </c>
      <c r="I4780" s="34">
        <v>1.95</v>
      </c>
      <c r="K4780" s="32">
        <v>38273</v>
      </c>
      <c r="L4780" s="33">
        <f t="shared" si="765"/>
        <v>10</v>
      </c>
      <c r="M4780" s="33">
        <f t="shared" si="766"/>
        <v>2004</v>
      </c>
      <c r="N4780" s="34">
        <v>53.86</v>
      </c>
      <c r="P4780" s="32">
        <v>38726</v>
      </c>
      <c r="Q4780" s="33">
        <f t="shared" si="767"/>
        <v>1</v>
      </c>
      <c r="R4780" s="33">
        <f t="shared" si="768"/>
        <v>2006</v>
      </c>
      <c r="S4780" s="34">
        <v>62.51</v>
      </c>
    </row>
    <row r="4781" spans="1:19">
      <c r="A4781" s="32">
        <v>40697</v>
      </c>
      <c r="B4781" s="33">
        <f t="shared" si="761"/>
        <v>6</v>
      </c>
      <c r="C4781" s="33">
        <f t="shared" si="762"/>
        <v>2011</v>
      </c>
      <c r="D4781" s="34">
        <v>1.524</v>
      </c>
      <c r="F4781" s="32">
        <v>42349</v>
      </c>
      <c r="G4781" s="33">
        <f t="shared" si="763"/>
        <v>12</v>
      </c>
      <c r="H4781" s="33">
        <f t="shared" si="764"/>
        <v>2015</v>
      </c>
      <c r="I4781" s="34">
        <v>1.79</v>
      </c>
      <c r="K4781" s="32">
        <v>38274</v>
      </c>
      <c r="L4781" s="33">
        <f t="shared" si="765"/>
        <v>10</v>
      </c>
      <c r="M4781" s="33">
        <f t="shared" si="766"/>
        <v>2004</v>
      </c>
      <c r="N4781" s="34">
        <v>54.69</v>
      </c>
      <c r="P4781" s="32">
        <v>38727</v>
      </c>
      <c r="Q4781" s="33">
        <f t="shared" si="767"/>
        <v>1</v>
      </c>
      <c r="R4781" s="33">
        <f t="shared" si="768"/>
        <v>2006</v>
      </c>
      <c r="S4781" s="34">
        <v>62.32</v>
      </c>
    </row>
    <row r="4782" spans="1:19">
      <c r="A4782" s="32">
        <v>40700</v>
      </c>
      <c r="B4782" s="33">
        <f t="shared" si="761"/>
        <v>6</v>
      </c>
      <c r="C4782" s="33">
        <f t="shared" si="762"/>
        <v>2011</v>
      </c>
      <c r="D4782" s="34">
        <v>1.5129999999999999</v>
      </c>
      <c r="F4782" s="32">
        <v>42352</v>
      </c>
      <c r="G4782" s="33">
        <f t="shared" si="763"/>
        <v>12</v>
      </c>
      <c r="H4782" s="33">
        <f t="shared" si="764"/>
        <v>2015</v>
      </c>
      <c r="I4782" s="34">
        <v>1.7</v>
      </c>
      <c r="K4782" s="32">
        <v>38275</v>
      </c>
      <c r="L4782" s="33">
        <f t="shared" si="765"/>
        <v>10</v>
      </c>
      <c r="M4782" s="33">
        <f t="shared" si="766"/>
        <v>2004</v>
      </c>
      <c r="N4782" s="34">
        <v>54.89</v>
      </c>
      <c r="P4782" s="32">
        <v>38728</v>
      </c>
      <c r="Q4782" s="33">
        <f t="shared" si="767"/>
        <v>1</v>
      </c>
      <c r="R4782" s="33">
        <f t="shared" si="768"/>
        <v>2006</v>
      </c>
      <c r="S4782" s="34">
        <v>61.54</v>
      </c>
    </row>
    <row r="4783" spans="1:19">
      <c r="A4783" s="32">
        <v>40701</v>
      </c>
      <c r="B4783" s="33">
        <f t="shared" si="761"/>
        <v>6</v>
      </c>
      <c r="C4783" s="33">
        <f t="shared" si="762"/>
        <v>2011</v>
      </c>
      <c r="D4783" s="34">
        <v>1.5289999999999999</v>
      </c>
      <c r="F4783" s="32">
        <v>42353</v>
      </c>
      <c r="G4783" s="33">
        <f t="shared" si="763"/>
        <v>12</v>
      </c>
      <c r="H4783" s="33">
        <f t="shared" si="764"/>
        <v>2015</v>
      </c>
      <c r="I4783" s="34">
        <v>1.66</v>
      </c>
      <c r="K4783" s="32">
        <v>38278</v>
      </c>
      <c r="L4783" s="33">
        <f t="shared" si="765"/>
        <v>10</v>
      </c>
      <c r="M4783" s="33">
        <f t="shared" si="766"/>
        <v>2004</v>
      </c>
      <c r="N4783" s="34">
        <v>53.59</v>
      </c>
      <c r="P4783" s="32">
        <v>38729</v>
      </c>
      <c r="Q4783" s="33">
        <f t="shared" si="767"/>
        <v>1</v>
      </c>
      <c r="R4783" s="33">
        <f t="shared" si="768"/>
        <v>2006</v>
      </c>
      <c r="S4783" s="34">
        <v>62.95</v>
      </c>
    </row>
    <row r="4784" spans="1:19">
      <c r="A4784" s="32">
        <v>40702</v>
      </c>
      <c r="B4784" s="33">
        <f t="shared" si="761"/>
        <v>6</v>
      </c>
      <c r="C4784" s="33">
        <f t="shared" si="762"/>
        <v>2011</v>
      </c>
      <c r="D4784" s="34">
        <v>1.538</v>
      </c>
      <c r="F4784" s="32">
        <v>42354</v>
      </c>
      <c r="G4784" s="33">
        <f t="shared" si="763"/>
        <v>12</v>
      </c>
      <c r="H4784" s="33">
        <f t="shared" si="764"/>
        <v>2015</v>
      </c>
      <c r="I4784" s="34">
        <v>1.7</v>
      </c>
      <c r="K4784" s="32">
        <v>38279</v>
      </c>
      <c r="L4784" s="33">
        <f t="shared" si="765"/>
        <v>10</v>
      </c>
      <c r="M4784" s="33">
        <f t="shared" si="766"/>
        <v>2004</v>
      </c>
      <c r="N4784" s="34">
        <v>53.28</v>
      </c>
      <c r="P4784" s="32">
        <v>38730</v>
      </c>
      <c r="Q4784" s="33">
        <f t="shared" si="767"/>
        <v>1</v>
      </c>
      <c r="R4784" s="33">
        <f t="shared" si="768"/>
        <v>2006</v>
      </c>
      <c r="S4784" s="34">
        <v>61.58</v>
      </c>
    </row>
    <row r="4785" spans="1:19">
      <c r="A4785" s="32">
        <v>40703</v>
      </c>
      <c r="B4785" s="33">
        <f t="shared" si="761"/>
        <v>6</v>
      </c>
      <c r="C4785" s="33">
        <f t="shared" si="762"/>
        <v>2011</v>
      </c>
      <c r="D4785" s="34">
        <v>1.5629999999999999</v>
      </c>
      <c r="F4785" s="32">
        <v>42355</v>
      </c>
      <c r="G4785" s="33">
        <f t="shared" si="763"/>
        <v>12</v>
      </c>
      <c r="H4785" s="33">
        <f t="shared" si="764"/>
        <v>2015</v>
      </c>
      <c r="I4785" s="34">
        <v>1.79</v>
      </c>
      <c r="K4785" s="32">
        <v>38280</v>
      </c>
      <c r="L4785" s="33">
        <f t="shared" si="765"/>
        <v>10</v>
      </c>
      <c r="M4785" s="33">
        <f t="shared" si="766"/>
        <v>2004</v>
      </c>
      <c r="N4785" s="34">
        <v>54.93</v>
      </c>
      <c r="P4785" s="32">
        <v>38733</v>
      </c>
      <c r="Q4785" s="33">
        <f t="shared" si="767"/>
        <v>1</v>
      </c>
      <c r="R4785" s="33">
        <f t="shared" si="768"/>
        <v>2006</v>
      </c>
      <c r="S4785" s="34">
        <v>62.34</v>
      </c>
    </row>
    <row r="4786" spans="1:19">
      <c r="A4786" s="32">
        <v>40704</v>
      </c>
      <c r="B4786" s="33">
        <f t="shared" si="761"/>
        <v>6</v>
      </c>
      <c r="C4786" s="33">
        <f t="shared" si="762"/>
        <v>2011</v>
      </c>
      <c r="D4786" s="34">
        <v>1.55</v>
      </c>
      <c r="F4786" s="32">
        <v>42356</v>
      </c>
      <c r="G4786" s="33">
        <f t="shared" si="763"/>
        <v>12</v>
      </c>
      <c r="H4786" s="33">
        <f t="shared" si="764"/>
        <v>2015</v>
      </c>
      <c r="I4786" s="34">
        <v>1.74</v>
      </c>
      <c r="K4786" s="32">
        <v>38281</v>
      </c>
      <c r="L4786" s="33">
        <f t="shared" si="765"/>
        <v>10</v>
      </c>
      <c r="M4786" s="33">
        <f t="shared" si="766"/>
        <v>2004</v>
      </c>
      <c r="N4786" s="34">
        <v>54.51</v>
      </c>
      <c r="P4786" s="32">
        <v>38734</v>
      </c>
      <c r="Q4786" s="33">
        <f t="shared" si="767"/>
        <v>1</v>
      </c>
      <c r="R4786" s="33">
        <f t="shared" si="768"/>
        <v>2006</v>
      </c>
      <c r="S4786" s="34">
        <v>63.22</v>
      </c>
    </row>
    <row r="4787" spans="1:19">
      <c r="A4787" s="32">
        <v>40707</v>
      </c>
      <c r="B4787" s="33">
        <f t="shared" si="761"/>
        <v>6</v>
      </c>
      <c r="C4787" s="33">
        <f t="shared" si="762"/>
        <v>2011</v>
      </c>
      <c r="D4787" s="34">
        <v>1.538</v>
      </c>
      <c r="F4787" s="32">
        <v>42359</v>
      </c>
      <c r="G4787" s="33">
        <f t="shared" si="763"/>
        <v>12</v>
      </c>
      <c r="H4787" s="33">
        <f t="shared" si="764"/>
        <v>2015</v>
      </c>
      <c r="I4787" s="34">
        <v>1.76</v>
      </c>
      <c r="K4787" s="32">
        <v>38282</v>
      </c>
      <c r="L4787" s="33">
        <f t="shared" si="765"/>
        <v>10</v>
      </c>
      <c r="M4787" s="33">
        <f t="shared" si="766"/>
        <v>2004</v>
      </c>
      <c r="N4787" s="34">
        <v>55.83</v>
      </c>
      <c r="P4787" s="32">
        <v>38735</v>
      </c>
      <c r="Q4787" s="33">
        <f t="shared" si="767"/>
        <v>1</v>
      </c>
      <c r="R4787" s="33">
        <f t="shared" si="768"/>
        <v>2006</v>
      </c>
      <c r="S4787" s="34">
        <v>63.6</v>
      </c>
    </row>
    <row r="4788" spans="1:19">
      <c r="A4788" s="32">
        <v>40708</v>
      </c>
      <c r="B4788" s="33">
        <f t="shared" si="761"/>
        <v>6</v>
      </c>
      <c r="C4788" s="33">
        <f t="shared" si="762"/>
        <v>2011</v>
      </c>
      <c r="D4788" s="34">
        <v>1.5449999999999999</v>
      </c>
      <c r="F4788" s="32">
        <v>42360</v>
      </c>
      <c r="G4788" s="33">
        <f t="shared" si="763"/>
        <v>12</v>
      </c>
      <c r="H4788" s="33">
        <f t="shared" si="764"/>
        <v>2015</v>
      </c>
      <c r="I4788" s="34">
        <v>1.73</v>
      </c>
      <c r="K4788" s="32">
        <v>38285</v>
      </c>
      <c r="L4788" s="33">
        <f t="shared" si="765"/>
        <v>10</v>
      </c>
      <c r="M4788" s="33">
        <f t="shared" si="766"/>
        <v>2004</v>
      </c>
      <c r="N4788" s="34">
        <v>55.52</v>
      </c>
      <c r="P4788" s="32">
        <v>38736</v>
      </c>
      <c r="Q4788" s="33">
        <f t="shared" si="767"/>
        <v>1</v>
      </c>
      <c r="R4788" s="33">
        <f t="shared" si="768"/>
        <v>2006</v>
      </c>
      <c r="S4788" s="34">
        <v>63.64</v>
      </c>
    </row>
    <row r="4789" spans="1:19">
      <c r="A4789" s="32">
        <v>40709</v>
      </c>
      <c r="B4789" s="33">
        <f t="shared" si="761"/>
        <v>6</v>
      </c>
      <c r="C4789" s="33">
        <f t="shared" si="762"/>
        <v>2011</v>
      </c>
      <c r="D4789" s="34">
        <v>1.5249999999999999</v>
      </c>
      <c r="F4789" s="32">
        <v>42361</v>
      </c>
      <c r="G4789" s="33">
        <f t="shared" si="763"/>
        <v>12</v>
      </c>
      <c r="H4789" s="33">
        <f t="shared" si="764"/>
        <v>2015</v>
      </c>
      <c r="I4789" s="34">
        <v>1.63</v>
      </c>
      <c r="K4789" s="32">
        <v>38286</v>
      </c>
      <c r="L4789" s="33">
        <f t="shared" si="765"/>
        <v>10</v>
      </c>
      <c r="M4789" s="33">
        <f t="shared" si="766"/>
        <v>2004</v>
      </c>
      <c r="N4789" s="34">
        <v>56.37</v>
      </c>
      <c r="P4789" s="32">
        <v>38737</v>
      </c>
      <c r="Q4789" s="33">
        <f t="shared" si="767"/>
        <v>1</v>
      </c>
      <c r="R4789" s="33">
        <f t="shared" si="768"/>
        <v>2006</v>
      </c>
      <c r="S4789" s="34">
        <v>64.92</v>
      </c>
    </row>
    <row r="4790" spans="1:19">
      <c r="A4790" s="32">
        <v>40710</v>
      </c>
      <c r="B4790" s="33">
        <f t="shared" si="761"/>
        <v>6</v>
      </c>
      <c r="C4790" s="33">
        <f t="shared" si="762"/>
        <v>2011</v>
      </c>
      <c r="D4790" s="34">
        <v>1.534</v>
      </c>
      <c r="F4790" s="32">
        <v>42362</v>
      </c>
      <c r="G4790" s="33">
        <f t="shared" si="763"/>
        <v>12</v>
      </c>
      <c r="H4790" s="33">
        <f t="shared" si="764"/>
        <v>2015</v>
      </c>
      <c r="I4790" s="34">
        <v>1.63</v>
      </c>
      <c r="K4790" s="32">
        <v>38287</v>
      </c>
      <c r="L4790" s="33">
        <f t="shared" si="765"/>
        <v>10</v>
      </c>
      <c r="M4790" s="33">
        <f t="shared" si="766"/>
        <v>2004</v>
      </c>
      <c r="N4790" s="34">
        <v>52.52</v>
      </c>
      <c r="P4790" s="32">
        <v>38740</v>
      </c>
      <c r="Q4790" s="33">
        <f t="shared" si="767"/>
        <v>1</v>
      </c>
      <c r="R4790" s="33">
        <f t="shared" si="768"/>
        <v>2006</v>
      </c>
      <c r="S4790" s="34">
        <v>64.56</v>
      </c>
    </row>
    <row r="4791" spans="1:19">
      <c r="A4791" s="32">
        <v>40711</v>
      </c>
      <c r="B4791" s="33">
        <f t="shared" si="761"/>
        <v>6</v>
      </c>
      <c r="C4791" s="33">
        <f t="shared" si="762"/>
        <v>2011</v>
      </c>
      <c r="D4791" s="34">
        <v>1.5289999999999999</v>
      </c>
      <c r="F4791" s="32">
        <v>42363</v>
      </c>
      <c r="G4791" s="33">
        <f t="shared" si="763"/>
        <v>12</v>
      </c>
      <c r="H4791" s="33">
        <f t="shared" si="764"/>
        <v>2015</v>
      </c>
      <c r="I4791" s="34">
        <v>1.63</v>
      </c>
      <c r="K4791" s="32">
        <v>38288</v>
      </c>
      <c r="L4791" s="33">
        <f t="shared" si="765"/>
        <v>10</v>
      </c>
      <c r="M4791" s="33">
        <f t="shared" si="766"/>
        <v>2004</v>
      </c>
      <c r="N4791" s="34">
        <v>50.95</v>
      </c>
      <c r="P4791" s="32">
        <v>38741</v>
      </c>
      <c r="Q4791" s="33">
        <f t="shared" si="767"/>
        <v>1</v>
      </c>
      <c r="R4791" s="33">
        <f t="shared" si="768"/>
        <v>2006</v>
      </c>
      <c r="S4791" s="34">
        <v>63.82</v>
      </c>
    </row>
    <row r="4792" spans="1:19">
      <c r="A4792" s="32">
        <v>40714</v>
      </c>
      <c r="B4792" s="33">
        <f t="shared" si="761"/>
        <v>6</v>
      </c>
      <c r="C4792" s="33">
        <f t="shared" si="762"/>
        <v>2011</v>
      </c>
      <c r="D4792" s="34">
        <v>1.5289999999999999</v>
      </c>
      <c r="F4792" s="32">
        <v>42366</v>
      </c>
      <c r="G4792" s="33">
        <f t="shared" si="763"/>
        <v>12</v>
      </c>
      <c r="H4792" s="33">
        <f t="shared" si="764"/>
        <v>2015</v>
      </c>
      <c r="I4792" s="34">
        <v>2.11</v>
      </c>
      <c r="K4792" s="32">
        <v>38289</v>
      </c>
      <c r="L4792" s="33">
        <f t="shared" si="765"/>
        <v>10</v>
      </c>
      <c r="M4792" s="33">
        <f t="shared" si="766"/>
        <v>2004</v>
      </c>
      <c r="N4792" s="34">
        <v>51.78</v>
      </c>
      <c r="P4792" s="32">
        <v>38742</v>
      </c>
      <c r="Q4792" s="33">
        <f t="shared" si="767"/>
        <v>1</v>
      </c>
      <c r="R4792" s="33">
        <f t="shared" si="768"/>
        <v>2006</v>
      </c>
      <c r="S4792" s="34">
        <v>62.61</v>
      </c>
    </row>
    <row r="4793" spans="1:19">
      <c r="A4793" s="32">
        <v>40715</v>
      </c>
      <c r="B4793" s="33">
        <f t="shared" si="761"/>
        <v>6</v>
      </c>
      <c r="C4793" s="33">
        <f t="shared" si="762"/>
        <v>2011</v>
      </c>
      <c r="D4793" s="34">
        <v>1.5289999999999999</v>
      </c>
      <c r="F4793" s="32">
        <v>42367</v>
      </c>
      <c r="G4793" s="33">
        <f t="shared" si="763"/>
        <v>12</v>
      </c>
      <c r="H4793" s="33">
        <f t="shared" si="764"/>
        <v>2015</v>
      </c>
      <c r="I4793" s="34">
        <v>2.39</v>
      </c>
      <c r="K4793" s="32">
        <v>38292</v>
      </c>
      <c r="L4793" s="33">
        <f t="shared" si="765"/>
        <v>11</v>
      </c>
      <c r="M4793" s="33">
        <f t="shared" si="766"/>
        <v>2004</v>
      </c>
      <c r="N4793" s="34">
        <v>50.1</v>
      </c>
      <c r="P4793" s="32">
        <v>38743</v>
      </c>
      <c r="Q4793" s="33">
        <f t="shared" si="767"/>
        <v>1</v>
      </c>
      <c r="R4793" s="33">
        <f t="shared" si="768"/>
        <v>2006</v>
      </c>
      <c r="S4793" s="34">
        <v>62.93</v>
      </c>
    </row>
    <row r="4794" spans="1:19">
      <c r="A4794" s="32">
        <v>40716</v>
      </c>
      <c r="B4794" s="33">
        <f t="shared" si="761"/>
        <v>6</v>
      </c>
      <c r="C4794" s="33">
        <f t="shared" si="762"/>
        <v>2011</v>
      </c>
      <c r="D4794" s="34">
        <v>1.5429999999999999</v>
      </c>
      <c r="F4794" s="32">
        <v>42368</v>
      </c>
      <c r="G4794" s="33">
        <f t="shared" si="763"/>
        <v>12</v>
      </c>
      <c r="H4794" s="33">
        <f t="shared" si="764"/>
        <v>2015</v>
      </c>
      <c r="I4794" s="34">
        <v>2.2799999999999998</v>
      </c>
      <c r="K4794" s="32">
        <v>38293</v>
      </c>
      <c r="L4794" s="33">
        <f t="shared" si="765"/>
        <v>11</v>
      </c>
      <c r="M4794" s="33">
        <f t="shared" si="766"/>
        <v>2004</v>
      </c>
      <c r="N4794" s="34">
        <v>49.6</v>
      </c>
      <c r="P4794" s="32">
        <v>38744</v>
      </c>
      <c r="Q4794" s="33">
        <f t="shared" si="767"/>
        <v>1</v>
      </c>
      <c r="R4794" s="33">
        <f t="shared" si="768"/>
        <v>2006</v>
      </c>
      <c r="S4794" s="34">
        <v>64.95</v>
      </c>
    </row>
    <row r="4795" spans="1:19">
      <c r="A4795" s="32">
        <v>40717</v>
      </c>
      <c r="B4795" s="33">
        <f t="shared" si="761"/>
        <v>6</v>
      </c>
      <c r="C4795" s="33">
        <f t="shared" si="762"/>
        <v>2011</v>
      </c>
      <c r="D4795" s="34">
        <v>1.5009999999999999</v>
      </c>
      <c r="F4795" s="32">
        <v>42369</v>
      </c>
      <c r="G4795" s="33">
        <f t="shared" si="763"/>
        <v>12</v>
      </c>
      <c r="H4795" s="33">
        <f t="shared" si="764"/>
        <v>2015</v>
      </c>
      <c r="I4795" s="34">
        <v>2.2799999999999998</v>
      </c>
      <c r="K4795" s="32">
        <v>38294</v>
      </c>
      <c r="L4795" s="33">
        <f t="shared" si="765"/>
        <v>11</v>
      </c>
      <c r="M4795" s="33">
        <f t="shared" si="766"/>
        <v>2004</v>
      </c>
      <c r="N4795" s="34">
        <v>50.9</v>
      </c>
      <c r="P4795" s="32">
        <v>38747</v>
      </c>
      <c r="Q4795" s="33">
        <f t="shared" si="767"/>
        <v>1</v>
      </c>
      <c r="R4795" s="33">
        <f t="shared" si="768"/>
        <v>2006</v>
      </c>
      <c r="S4795" s="34">
        <v>65.14</v>
      </c>
    </row>
    <row r="4796" spans="1:19">
      <c r="A4796" s="32">
        <v>40718</v>
      </c>
      <c r="B4796" s="33">
        <f t="shared" si="761"/>
        <v>6</v>
      </c>
      <c r="C4796" s="33">
        <f t="shared" si="762"/>
        <v>2011</v>
      </c>
      <c r="D4796" s="34">
        <v>1.496</v>
      </c>
      <c r="F4796" s="32">
        <v>42370</v>
      </c>
      <c r="G4796" s="33">
        <f t="shared" si="763"/>
        <v>1</v>
      </c>
      <c r="H4796" s="33">
        <f t="shared" si="764"/>
        <v>2016</v>
      </c>
      <c r="I4796" s="34">
        <v>2.2799999999999998</v>
      </c>
      <c r="K4796" s="32">
        <v>38295</v>
      </c>
      <c r="L4796" s="33">
        <f t="shared" si="765"/>
        <v>11</v>
      </c>
      <c r="M4796" s="33">
        <f t="shared" si="766"/>
        <v>2004</v>
      </c>
      <c r="N4796" s="34">
        <v>48.8</v>
      </c>
      <c r="P4796" s="32">
        <v>38748</v>
      </c>
      <c r="Q4796" s="33">
        <f t="shared" si="767"/>
        <v>1</v>
      </c>
      <c r="R4796" s="33">
        <f t="shared" si="768"/>
        <v>2006</v>
      </c>
      <c r="S4796" s="34">
        <v>63.19</v>
      </c>
    </row>
    <row r="4797" spans="1:19">
      <c r="A4797" s="32">
        <v>40721</v>
      </c>
      <c r="B4797" s="33">
        <f t="shared" si="761"/>
        <v>6</v>
      </c>
      <c r="C4797" s="33">
        <f t="shared" si="762"/>
        <v>2011</v>
      </c>
      <c r="D4797" s="34">
        <v>1.4790000000000001</v>
      </c>
      <c r="F4797" s="32">
        <v>42373</v>
      </c>
      <c r="G4797" s="33">
        <f t="shared" si="763"/>
        <v>1</v>
      </c>
      <c r="H4797" s="33">
        <f t="shared" si="764"/>
        <v>2016</v>
      </c>
      <c r="I4797" s="34">
        <v>2.39</v>
      </c>
      <c r="K4797" s="32">
        <v>38296</v>
      </c>
      <c r="L4797" s="33">
        <f t="shared" si="765"/>
        <v>11</v>
      </c>
      <c r="M4797" s="33">
        <f t="shared" si="766"/>
        <v>2004</v>
      </c>
      <c r="N4797" s="34">
        <v>49.65</v>
      </c>
      <c r="P4797" s="32">
        <v>38749</v>
      </c>
      <c r="Q4797" s="33">
        <f t="shared" si="767"/>
        <v>2</v>
      </c>
      <c r="R4797" s="33">
        <f t="shared" si="768"/>
        <v>2006</v>
      </c>
      <c r="S4797" s="34">
        <v>65.64</v>
      </c>
    </row>
    <row r="4798" spans="1:19">
      <c r="A4798" s="32">
        <v>40722</v>
      </c>
      <c r="B4798" s="33">
        <f t="shared" si="761"/>
        <v>6</v>
      </c>
      <c r="C4798" s="33">
        <f t="shared" si="762"/>
        <v>2011</v>
      </c>
      <c r="D4798" s="34">
        <v>1.474</v>
      </c>
      <c r="F4798" s="32">
        <v>42374</v>
      </c>
      <c r="G4798" s="33">
        <f t="shared" si="763"/>
        <v>1</v>
      </c>
      <c r="H4798" s="33">
        <f t="shared" si="764"/>
        <v>2016</v>
      </c>
      <c r="I4798" s="34">
        <v>2.33</v>
      </c>
      <c r="K4798" s="32">
        <v>38299</v>
      </c>
      <c r="L4798" s="33">
        <f t="shared" si="765"/>
        <v>11</v>
      </c>
      <c r="M4798" s="33">
        <f t="shared" si="766"/>
        <v>2004</v>
      </c>
      <c r="N4798" s="34">
        <v>49.1</v>
      </c>
      <c r="P4798" s="32">
        <v>38750</v>
      </c>
      <c r="Q4798" s="33">
        <f t="shared" si="767"/>
        <v>2</v>
      </c>
      <c r="R4798" s="33">
        <f t="shared" si="768"/>
        <v>2006</v>
      </c>
      <c r="S4798" s="34">
        <v>63.49</v>
      </c>
    </row>
    <row r="4799" spans="1:19">
      <c r="A4799" s="32">
        <v>40723</v>
      </c>
      <c r="B4799" s="33">
        <f t="shared" si="761"/>
        <v>6</v>
      </c>
      <c r="C4799" s="33">
        <f t="shared" si="762"/>
        <v>2011</v>
      </c>
      <c r="D4799" s="34">
        <v>1.4750000000000001</v>
      </c>
      <c r="F4799" s="32">
        <v>42375</v>
      </c>
      <c r="G4799" s="33">
        <f t="shared" si="763"/>
        <v>1</v>
      </c>
      <c r="H4799" s="33">
        <f t="shared" si="764"/>
        <v>2016</v>
      </c>
      <c r="I4799" s="34">
        <v>2.37</v>
      </c>
      <c r="K4799" s="32">
        <v>38300</v>
      </c>
      <c r="L4799" s="33">
        <f t="shared" si="765"/>
        <v>11</v>
      </c>
      <c r="M4799" s="33">
        <f t="shared" si="766"/>
        <v>2004</v>
      </c>
      <c r="N4799" s="34">
        <v>47.4</v>
      </c>
      <c r="P4799" s="32">
        <v>38751</v>
      </c>
      <c r="Q4799" s="33">
        <f t="shared" si="767"/>
        <v>2</v>
      </c>
      <c r="R4799" s="33">
        <f t="shared" si="768"/>
        <v>2006</v>
      </c>
      <c r="S4799" s="34">
        <v>62.54</v>
      </c>
    </row>
    <row r="4800" spans="1:19">
      <c r="A4800" s="32">
        <v>40724</v>
      </c>
      <c r="B4800" s="33">
        <f t="shared" si="761"/>
        <v>6</v>
      </c>
      <c r="C4800" s="33">
        <f t="shared" si="762"/>
        <v>2011</v>
      </c>
      <c r="D4800" s="34">
        <v>1.4950000000000001</v>
      </c>
      <c r="F4800" s="32">
        <v>42376</v>
      </c>
      <c r="G4800" s="33">
        <f t="shared" si="763"/>
        <v>1</v>
      </c>
      <c r="H4800" s="33">
        <f t="shared" si="764"/>
        <v>2016</v>
      </c>
      <c r="I4800" s="34">
        <v>2.35</v>
      </c>
      <c r="K4800" s="32">
        <v>38301</v>
      </c>
      <c r="L4800" s="33">
        <f t="shared" si="765"/>
        <v>11</v>
      </c>
      <c r="M4800" s="33">
        <f t="shared" si="766"/>
        <v>2004</v>
      </c>
      <c r="N4800" s="34">
        <v>48.7</v>
      </c>
      <c r="P4800" s="32">
        <v>38754</v>
      </c>
      <c r="Q4800" s="33">
        <f t="shared" si="767"/>
        <v>2</v>
      </c>
      <c r="R4800" s="33">
        <f t="shared" si="768"/>
        <v>2006</v>
      </c>
      <c r="S4800" s="34">
        <v>63.32</v>
      </c>
    </row>
    <row r="4801" spans="1:19">
      <c r="A4801" s="32">
        <v>40725</v>
      </c>
      <c r="B4801" s="33">
        <f t="shared" si="761"/>
        <v>7</v>
      </c>
      <c r="C4801" s="33">
        <f t="shared" si="762"/>
        <v>2011</v>
      </c>
      <c r="D4801" s="34">
        <v>1.4950000000000001</v>
      </c>
      <c r="F4801" s="32">
        <v>42377</v>
      </c>
      <c r="G4801" s="33">
        <f t="shared" si="763"/>
        <v>1</v>
      </c>
      <c r="H4801" s="33">
        <f t="shared" si="764"/>
        <v>2016</v>
      </c>
      <c r="I4801" s="34">
        <v>2.4700000000000002</v>
      </c>
      <c r="K4801" s="32">
        <v>38302</v>
      </c>
      <c r="L4801" s="33">
        <f t="shared" si="765"/>
        <v>11</v>
      </c>
      <c r="M4801" s="33">
        <f t="shared" si="766"/>
        <v>2004</v>
      </c>
      <c r="N4801" s="34">
        <v>47.5</v>
      </c>
      <c r="P4801" s="32">
        <v>38755</v>
      </c>
      <c r="Q4801" s="33">
        <f t="shared" si="767"/>
        <v>2</v>
      </c>
      <c r="R4801" s="33">
        <f t="shared" si="768"/>
        <v>2006</v>
      </c>
      <c r="S4801" s="34">
        <v>61.64</v>
      </c>
    </row>
    <row r="4802" spans="1:19">
      <c r="A4802" s="32">
        <v>40729</v>
      </c>
      <c r="B4802" s="33">
        <f t="shared" si="761"/>
        <v>7</v>
      </c>
      <c r="C4802" s="33">
        <f t="shared" si="762"/>
        <v>2011</v>
      </c>
      <c r="D4802" s="34">
        <v>1.5009999999999999</v>
      </c>
      <c r="F4802" s="32">
        <v>42380</v>
      </c>
      <c r="G4802" s="33">
        <f t="shared" si="763"/>
        <v>1</v>
      </c>
      <c r="H4802" s="33">
        <f t="shared" si="764"/>
        <v>2016</v>
      </c>
      <c r="I4802" s="34">
        <v>2.54</v>
      </c>
      <c r="K4802" s="32">
        <v>38303</v>
      </c>
      <c r="L4802" s="33">
        <f t="shared" si="765"/>
        <v>11</v>
      </c>
      <c r="M4802" s="33">
        <f t="shared" si="766"/>
        <v>2004</v>
      </c>
      <c r="N4802" s="34">
        <v>47.3</v>
      </c>
      <c r="P4802" s="32">
        <v>38756</v>
      </c>
      <c r="Q4802" s="33">
        <f t="shared" si="767"/>
        <v>2</v>
      </c>
      <c r="R4802" s="33">
        <f t="shared" si="768"/>
        <v>2006</v>
      </c>
      <c r="S4802" s="34">
        <v>60.82</v>
      </c>
    </row>
    <row r="4803" spans="1:19">
      <c r="A4803" s="32">
        <v>40730</v>
      </c>
      <c r="B4803" s="33">
        <f t="shared" si="761"/>
        <v>7</v>
      </c>
      <c r="C4803" s="33">
        <f t="shared" si="762"/>
        <v>2011</v>
      </c>
      <c r="D4803" s="34">
        <v>1.4950000000000001</v>
      </c>
      <c r="F4803" s="32">
        <v>42381</v>
      </c>
      <c r="G4803" s="33">
        <f t="shared" si="763"/>
        <v>1</v>
      </c>
      <c r="H4803" s="33">
        <f t="shared" si="764"/>
        <v>2016</v>
      </c>
      <c r="I4803" s="34">
        <v>2.4</v>
      </c>
      <c r="K4803" s="32">
        <v>38306</v>
      </c>
      <c r="L4803" s="33">
        <f t="shared" si="765"/>
        <v>11</v>
      </c>
      <c r="M4803" s="33">
        <f t="shared" si="766"/>
        <v>2004</v>
      </c>
      <c r="N4803" s="34">
        <v>46.95</v>
      </c>
      <c r="P4803" s="32">
        <v>38757</v>
      </c>
      <c r="Q4803" s="33">
        <f t="shared" si="767"/>
        <v>2</v>
      </c>
      <c r="R4803" s="33">
        <f t="shared" si="768"/>
        <v>2006</v>
      </c>
      <c r="S4803" s="34">
        <v>60.7</v>
      </c>
    </row>
    <row r="4804" spans="1:19">
      <c r="A4804" s="32">
        <v>40731</v>
      </c>
      <c r="B4804" s="33">
        <f t="shared" si="761"/>
        <v>7</v>
      </c>
      <c r="C4804" s="33">
        <f t="shared" si="762"/>
        <v>2011</v>
      </c>
      <c r="D4804" s="34">
        <v>1.528</v>
      </c>
      <c r="F4804" s="32">
        <v>42382</v>
      </c>
      <c r="G4804" s="33">
        <f t="shared" si="763"/>
        <v>1</v>
      </c>
      <c r="H4804" s="33">
        <f t="shared" si="764"/>
        <v>2016</v>
      </c>
      <c r="I4804" s="34">
        <v>2.2799999999999998</v>
      </c>
      <c r="K4804" s="32">
        <v>38307</v>
      </c>
      <c r="L4804" s="33">
        <f t="shared" si="765"/>
        <v>11</v>
      </c>
      <c r="M4804" s="33">
        <f t="shared" si="766"/>
        <v>2004</v>
      </c>
      <c r="N4804" s="34">
        <v>46.1</v>
      </c>
      <c r="P4804" s="32">
        <v>38758</v>
      </c>
      <c r="Q4804" s="33">
        <f t="shared" si="767"/>
        <v>2</v>
      </c>
      <c r="R4804" s="33">
        <f t="shared" si="768"/>
        <v>2006</v>
      </c>
      <c r="S4804" s="34">
        <v>59.66</v>
      </c>
    </row>
    <row r="4805" spans="1:19">
      <c r="A4805" s="32">
        <v>40732</v>
      </c>
      <c r="B4805" s="33">
        <f t="shared" si="761"/>
        <v>7</v>
      </c>
      <c r="C4805" s="33">
        <f t="shared" si="762"/>
        <v>2011</v>
      </c>
      <c r="D4805" s="34">
        <v>1.5289999999999999</v>
      </c>
      <c r="F4805" s="32">
        <v>42383</v>
      </c>
      <c r="G4805" s="33">
        <f t="shared" si="763"/>
        <v>1</v>
      </c>
      <c r="H4805" s="33">
        <f t="shared" si="764"/>
        <v>2016</v>
      </c>
      <c r="I4805" s="34">
        <v>2.21</v>
      </c>
      <c r="K4805" s="32">
        <v>38308</v>
      </c>
      <c r="L4805" s="33">
        <f t="shared" si="765"/>
        <v>11</v>
      </c>
      <c r="M4805" s="33">
        <f t="shared" si="766"/>
        <v>2004</v>
      </c>
      <c r="N4805" s="34">
        <v>46.85</v>
      </c>
      <c r="P4805" s="32">
        <v>38761</v>
      </c>
      <c r="Q4805" s="33">
        <f t="shared" si="767"/>
        <v>2</v>
      </c>
      <c r="R4805" s="33">
        <f t="shared" si="768"/>
        <v>2006</v>
      </c>
      <c r="S4805" s="34">
        <v>59.16</v>
      </c>
    </row>
    <row r="4806" spans="1:19">
      <c r="A4806" s="32">
        <v>40735</v>
      </c>
      <c r="B4806" s="33">
        <f t="shared" si="761"/>
        <v>7</v>
      </c>
      <c r="C4806" s="33">
        <f t="shared" si="762"/>
        <v>2011</v>
      </c>
      <c r="D4806" s="34">
        <v>1.5229999999999999</v>
      </c>
      <c r="F4806" s="32">
        <v>42384</v>
      </c>
      <c r="G4806" s="33">
        <f t="shared" si="763"/>
        <v>1</v>
      </c>
      <c r="H4806" s="33">
        <f t="shared" si="764"/>
        <v>2016</v>
      </c>
      <c r="I4806" s="34">
        <v>2.1800000000000002</v>
      </c>
      <c r="K4806" s="32">
        <v>38309</v>
      </c>
      <c r="L4806" s="33">
        <f t="shared" si="765"/>
        <v>11</v>
      </c>
      <c r="M4806" s="33">
        <f t="shared" si="766"/>
        <v>2004</v>
      </c>
      <c r="N4806" s="34">
        <v>46.3</v>
      </c>
      <c r="P4806" s="32">
        <v>38762</v>
      </c>
      <c r="Q4806" s="33">
        <f t="shared" si="767"/>
        <v>2</v>
      </c>
      <c r="R4806" s="33">
        <f t="shared" si="768"/>
        <v>2006</v>
      </c>
      <c r="S4806" s="34">
        <v>58.27</v>
      </c>
    </row>
    <row r="4807" spans="1:19">
      <c r="A4807" s="32">
        <v>40736</v>
      </c>
      <c r="B4807" s="33">
        <f t="shared" si="761"/>
        <v>7</v>
      </c>
      <c r="C4807" s="33">
        <f t="shared" si="762"/>
        <v>2011</v>
      </c>
      <c r="D4807" s="34">
        <v>1.5289999999999999</v>
      </c>
      <c r="F4807" s="32">
        <v>42387</v>
      </c>
      <c r="G4807" s="33">
        <f t="shared" si="763"/>
        <v>1</v>
      </c>
      <c r="H4807" s="33">
        <f t="shared" si="764"/>
        <v>2016</v>
      </c>
      <c r="I4807" s="34">
        <v>2.1800000000000002</v>
      </c>
      <c r="K4807" s="32">
        <v>38310</v>
      </c>
      <c r="L4807" s="33">
        <f t="shared" si="765"/>
        <v>11</v>
      </c>
      <c r="M4807" s="33">
        <f t="shared" si="766"/>
        <v>2004</v>
      </c>
      <c r="N4807" s="34">
        <v>48.9</v>
      </c>
      <c r="P4807" s="32">
        <v>38763</v>
      </c>
      <c r="Q4807" s="33">
        <f t="shared" si="767"/>
        <v>2</v>
      </c>
      <c r="R4807" s="33">
        <f t="shared" si="768"/>
        <v>2006</v>
      </c>
      <c r="S4807" s="34">
        <v>57.67</v>
      </c>
    </row>
    <row r="4808" spans="1:19">
      <c r="A4808" s="32">
        <v>40737</v>
      </c>
      <c r="B4808" s="33">
        <f t="shared" si="761"/>
        <v>7</v>
      </c>
      <c r="C4808" s="33">
        <f t="shared" si="762"/>
        <v>2011</v>
      </c>
      <c r="D4808" s="34">
        <v>1.5309999999999999</v>
      </c>
      <c r="F4808" s="32">
        <v>42388</v>
      </c>
      <c r="G4808" s="33">
        <f t="shared" si="763"/>
        <v>1</v>
      </c>
      <c r="H4808" s="33">
        <f t="shared" si="764"/>
        <v>2016</v>
      </c>
      <c r="I4808" s="34">
        <v>2.23</v>
      </c>
      <c r="K4808" s="32">
        <v>38313</v>
      </c>
      <c r="L4808" s="33">
        <f t="shared" si="765"/>
        <v>11</v>
      </c>
      <c r="M4808" s="33">
        <f t="shared" si="766"/>
        <v>2004</v>
      </c>
      <c r="N4808" s="34">
        <v>48.48</v>
      </c>
      <c r="P4808" s="32">
        <v>38764</v>
      </c>
      <c r="Q4808" s="33">
        <f t="shared" si="767"/>
        <v>2</v>
      </c>
      <c r="R4808" s="33">
        <f t="shared" si="768"/>
        <v>2006</v>
      </c>
      <c r="S4808" s="34">
        <v>56.78</v>
      </c>
    </row>
    <row r="4809" spans="1:19">
      <c r="A4809" s="32">
        <v>40738</v>
      </c>
      <c r="B4809" s="33">
        <f t="shared" si="761"/>
        <v>7</v>
      </c>
      <c r="C4809" s="33">
        <f t="shared" si="762"/>
        <v>2011</v>
      </c>
      <c r="D4809" s="34">
        <v>1.5249999999999999</v>
      </c>
      <c r="F4809" s="32">
        <v>42389</v>
      </c>
      <c r="G4809" s="33">
        <f t="shared" si="763"/>
        <v>1</v>
      </c>
      <c r="H4809" s="33">
        <f t="shared" si="764"/>
        <v>2016</v>
      </c>
      <c r="I4809" s="34">
        <v>2.1800000000000002</v>
      </c>
      <c r="K4809" s="32">
        <v>38314</v>
      </c>
      <c r="L4809" s="33">
        <f t="shared" si="765"/>
        <v>11</v>
      </c>
      <c r="M4809" s="33">
        <f t="shared" si="766"/>
        <v>2004</v>
      </c>
      <c r="N4809" s="34">
        <v>48.74</v>
      </c>
      <c r="P4809" s="32">
        <v>38765</v>
      </c>
      <c r="Q4809" s="33">
        <f t="shared" si="767"/>
        <v>2</v>
      </c>
      <c r="R4809" s="33">
        <f t="shared" si="768"/>
        <v>2006</v>
      </c>
      <c r="S4809" s="34">
        <v>58.34</v>
      </c>
    </row>
    <row r="4810" spans="1:19">
      <c r="A4810" s="32">
        <v>40739</v>
      </c>
      <c r="B4810" s="33">
        <f t="shared" si="761"/>
        <v>7</v>
      </c>
      <c r="C4810" s="33">
        <f t="shared" si="762"/>
        <v>2011</v>
      </c>
      <c r="D4810" s="34">
        <v>1.5309999999999999</v>
      </c>
      <c r="F4810" s="32">
        <v>42390</v>
      </c>
      <c r="G4810" s="33">
        <f t="shared" si="763"/>
        <v>1</v>
      </c>
      <c r="H4810" s="33">
        <f t="shared" si="764"/>
        <v>2016</v>
      </c>
      <c r="I4810" s="34">
        <v>2.2200000000000002</v>
      </c>
      <c r="K4810" s="32">
        <v>38315</v>
      </c>
      <c r="L4810" s="33">
        <f t="shared" si="765"/>
        <v>11</v>
      </c>
      <c r="M4810" s="33">
        <f t="shared" si="766"/>
        <v>2004</v>
      </c>
      <c r="N4810" s="34">
        <v>49.14</v>
      </c>
      <c r="P4810" s="32">
        <v>38768</v>
      </c>
      <c r="Q4810" s="33">
        <f t="shared" si="767"/>
        <v>2</v>
      </c>
      <c r="R4810" s="33">
        <f t="shared" si="768"/>
        <v>2006</v>
      </c>
      <c r="S4810" s="34">
        <v>60.05</v>
      </c>
    </row>
    <row r="4811" spans="1:19">
      <c r="A4811" s="32">
        <v>40742</v>
      </c>
      <c r="B4811" s="33">
        <f t="shared" si="761"/>
        <v>7</v>
      </c>
      <c r="C4811" s="33">
        <f t="shared" si="762"/>
        <v>2011</v>
      </c>
      <c r="D4811" s="34">
        <v>1.5309999999999999</v>
      </c>
      <c r="F4811" s="32">
        <v>42391</v>
      </c>
      <c r="G4811" s="33">
        <f t="shared" si="763"/>
        <v>1</v>
      </c>
      <c r="H4811" s="33">
        <f t="shared" si="764"/>
        <v>2016</v>
      </c>
      <c r="I4811" s="34">
        <v>2.21</v>
      </c>
      <c r="K4811" s="32">
        <v>38320</v>
      </c>
      <c r="L4811" s="33">
        <f t="shared" si="765"/>
        <v>11</v>
      </c>
      <c r="M4811" s="33">
        <f t="shared" si="766"/>
        <v>2004</v>
      </c>
      <c r="N4811" s="34">
        <v>49.71</v>
      </c>
      <c r="P4811" s="32">
        <v>38769</v>
      </c>
      <c r="Q4811" s="33">
        <f t="shared" si="767"/>
        <v>2</v>
      </c>
      <c r="R4811" s="33">
        <f t="shared" si="768"/>
        <v>2006</v>
      </c>
      <c r="S4811" s="34">
        <v>59.35</v>
      </c>
    </row>
    <row r="4812" spans="1:19">
      <c r="A4812" s="32">
        <v>40743</v>
      </c>
      <c r="B4812" s="33">
        <f t="shared" si="761"/>
        <v>7</v>
      </c>
      <c r="C4812" s="33">
        <f t="shared" si="762"/>
        <v>2011</v>
      </c>
      <c r="D4812" s="34">
        <v>1.536</v>
      </c>
      <c r="F4812" s="32">
        <v>42394</v>
      </c>
      <c r="G4812" s="33">
        <f t="shared" si="763"/>
        <v>1</v>
      </c>
      <c r="H4812" s="33">
        <f t="shared" si="764"/>
        <v>2016</v>
      </c>
      <c r="I4812" s="34">
        <v>2.16</v>
      </c>
      <c r="K4812" s="32">
        <v>38321</v>
      </c>
      <c r="L4812" s="33">
        <f t="shared" si="765"/>
        <v>11</v>
      </c>
      <c r="M4812" s="33">
        <f t="shared" si="766"/>
        <v>2004</v>
      </c>
      <c r="N4812" s="34">
        <v>49.16</v>
      </c>
      <c r="P4812" s="32">
        <v>38770</v>
      </c>
      <c r="Q4812" s="33">
        <f t="shared" si="767"/>
        <v>2</v>
      </c>
      <c r="R4812" s="33">
        <f t="shared" si="768"/>
        <v>2006</v>
      </c>
      <c r="S4812" s="34">
        <v>58.71</v>
      </c>
    </row>
    <row r="4813" spans="1:19">
      <c r="A4813" s="32">
        <v>40744</v>
      </c>
      <c r="B4813" s="33">
        <f t="shared" si="761"/>
        <v>7</v>
      </c>
      <c r="C4813" s="33">
        <f t="shared" si="762"/>
        <v>2011</v>
      </c>
      <c r="D4813" s="34">
        <v>1.5409999999999999</v>
      </c>
      <c r="F4813" s="32">
        <v>42395</v>
      </c>
      <c r="G4813" s="33">
        <f t="shared" si="763"/>
        <v>1</v>
      </c>
      <c r="H4813" s="33">
        <f t="shared" si="764"/>
        <v>2016</v>
      </c>
      <c r="I4813" s="34">
        <v>2.2599999999999998</v>
      </c>
      <c r="K4813" s="32">
        <v>38322</v>
      </c>
      <c r="L4813" s="33">
        <f t="shared" si="765"/>
        <v>12</v>
      </c>
      <c r="M4813" s="33">
        <f t="shared" si="766"/>
        <v>2004</v>
      </c>
      <c r="N4813" s="34">
        <v>45.56</v>
      </c>
      <c r="P4813" s="32">
        <v>38771</v>
      </c>
      <c r="Q4813" s="33">
        <f t="shared" si="767"/>
        <v>2</v>
      </c>
      <c r="R4813" s="33">
        <f t="shared" si="768"/>
        <v>2006</v>
      </c>
      <c r="S4813" s="34">
        <v>58.71</v>
      </c>
    </row>
    <row r="4814" spans="1:19">
      <c r="A4814" s="32">
        <v>40745</v>
      </c>
      <c r="B4814" s="33">
        <f t="shared" si="761"/>
        <v>7</v>
      </c>
      <c r="C4814" s="33">
        <f t="shared" si="762"/>
        <v>2011</v>
      </c>
      <c r="D4814" s="34">
        <v>1.53</v>
      </c>
      <c r="F4814" s="32">
        <v>42396</v>
      </c>
      <c r="G4814" s="33">
        <f t="shared" si="763"/>
        <v>1</v>
      </c>
      <c r="H4814" s="33">
        <f t="shared" si="764"/>
        <v>2016</v>
      </c>
      <c r="I4814" s="34">
        <v>2.2599999999999998</v>
      </c>
      <c r="K4814" s="32">
        <v>38323</v>
      </c>
      <c r="L4814" s="33">
        <f t="shared" si="765"/>
        <v>12</v>
      </c>
      <c r="M4814" s="33">
        <f t="shared" si="766"/>
        <v>2004</v>
      </c>
      <c r="N4814" s="34">
        <v>43.31</v>
      </c>
      <c r="P4814" s="32">
        <v>38772</v>
      </c>
      <c r="Q4814" s="33">
        <f t="shared" si="767"/>
        <v>2</v>
      </c>
      <c r="R4814" s="33">
        <f t="shared" si="768"/>
        <v>2006</v>
      </c>
      <c r="S4814" s="34">
        <v>60.13</v>
      </c>
    </row>
    <row r="4815" spans="1:19">
      <c r="A4815" s="32">
        <v>40746</v>
      </c>
      <c r="B4815" s="33">
        <f t="shared" si="761"/>
        <v>7</v>
      </c>
      <c r="C4815" s="33">
        <f t="shared" si="762"/>
        <v>2011</v>
      </c>
      <c r="D4815" s="34">
        <v>1.5309999999999999</v>
      </c>
      <c r="F4815" s="32">
        <v>42397</v>
      </c>
      <c r="G4815" s="33">
        <f t="shared" si="763"/>
        <v>1</v>
      </c>
      <c r="H4815" s="33">
        <f t="shared" si="764"/>
        <v>2016</v>
      </c>
      <c r="I4815" s="34">
        <v>2.15</v>
      </c>
      <c r="K4815" s="32">
        <v>38324</v>
      </c>
      <c r="L4815" s="33">
        <f t="shared" si="765"/>
        <v>12</v>
      </c>
      <c r="M4815" s="33">
        <f t="shared" si="766"/>
        <v>2004</v>
      </c>
      <c r="N4815" s="34">
        <v>42.56</v>
      </c>
      <c r="P4815" s="32">
        <v>38775</v>
      </c>
      <c r="Q4815" s="33">
        <f t="shared" si="767"/>
        <v>2</v>
      </c>
      <c r="R4815" s="33">
        <f t="shared" si="768"/>
        <v>2006</v>
      </c>
      <c r="S4815" s="34">
        <v>59.44</v>
      </c>
    </row>
    <row r="4816" spans="1:19">
      <c r="A4816" s="32">
        <v>40749</v>
      </c>
      <c r="B4816" s="33">
        <f t="shared" si="761"/>
        <v>7</v>
      </c>
      <c r="C4816" s="33">
        <f t="shared" si="762"/>
        <v>2011</v>
      </c>
      <c r="D4816" s="34">
        <v>1.526</v>
      </c>
      <c r="F4816" s="32">
        <v>42398</v>
      </c>
      <c r="G4816" s="33">
        <f t="shared" si="763"/>
        <v>1</v>
      </c>
      <c r="H4816" s="33">
        <f t="shared" si="764"/>
        <v>2016</v>
      </c>
      <c r="I4816" s="34">
        <v>2.2799999999999998</v>
      </c>
      <c r="K4816" s="32">
        <v>38327</v>
      </c>
      <c r="L4816" s="33">
        <f t="shared" si="765"/>
        <v>12</v>
      </c>
      <c r="M4816" s="33">
        <f t="shared" si="766"/>
        <v>2004</v>
      </c>
      <c r="N4816" s="34">
        <v>42.96</v>
      </c>
      <c r="P4816" s="32">
        <v>38776</v>
      </c>
      <c r="Q4816" s="33">
        <f t="shared" si="767"/>
        <v>2</v>
      </c>
      <c r="R4816" s="33">
        <f t="shared" si="768"/>
        <v>2006</v>
      </c>
      <c r="S4816" s="34">
        <v>59.78</v>
      </c>
    </row>
    <row r="4817" spans="1:19">
      <c r="A4817" s="32">
        <v>40750</v>
      </c>
      <c r="B4817" s="33">
        <f t="shared" si="761"/>
        <v>7</v>
      </c>
      <c r="C4817" s="33">
        <f t="shared" si="762"/>
        <v>2011</v>
      </c>
      <c r="D4817" s="34">
        <v>1.538</v>
      </c>
      <c r="F4817" s="32">
        <v>42401</v>
      </c>
      <c r="G4817" s="33">
        <f t="shared" si="763"/>
        <v>2</v>
      </c>
      <c r="H4817" s="33">
        <f t="shared" si="764"/>
        <v>2016</v>
      </c>
      <c r="I4817" s="34">
        <v>2.2799999999999998</v>
      </c>
      <c r="K4817" s="32">
        <v>38328</v>
      </c>
      <c r="L4817" s="33">
        <f t="shared" si="765"/>
        <v>12</v>
      </c>
      <c r="M4817" s="33">
        <f t="shared" si="766"/>
        <v>2004</v>
      </c>
      <c r="N4817" s="34">
        <v>41.51</v>
      </c>
      <c r="P4817" s="32">
        <v>38777</v>
      </c>
      <c r="Q4817" s="33">
        <f t="shared" si="767"/>
        <v>3</v>
      </c>
      <c r="R4817" s="33">
        <f t="shared" si="768"/>
        <v>2006</v>
      </c>
      <c r="S4817" s="34">
        <v>61.12</v>
      </c>
    </row>
    <row r="4818" spans="1:19">
      <c r="A4818" s="32">
        <v>40751</v>
      </c>
      <c r="B4818" s="33">
        <f t="shared" si="761"/>
        <v>7</v>
      </c>
      <c r="C4818" s="33">
        <f t="shared" si="762"/>
        <v>2011</v>
      </c>
      <c r="D4818" s="34">
        <v>1.536</v>
      </c>
      <c r="F4818" s="32">
        <v>42402</v>
      </c>
      <c r="G4818" s="33">
        <f t="shared" si="763"/>
        <v>2</v>
      </c>
      <c r="H4818" s="33">
        <f t="shared" si="764"/>
        <v>2016</v>
      </c>
      <c r="I4818" s="34">
        <v>2.0699999999999998</v>
      </c>
      <c r="K4818" s="32">
        <v>38329</v>
      </c>
      <c r="L4818" s="33">
        <f t="shared" si="765"/>
        <v>12</v>
      </c>
      <c r="M4818" s="33">
        <f t="shared" si="766"/>
        <v>2004</v>
      </c>
      <c r="N4818" s="34">
        <v>41.96</v>
      </c>
      <c r="P4818" s="32">
        <v>38778</v>
      </c>
      <c r="Q4818" s="33">
        <f t="shared" si="767"/>
        <v>3</v>
      </c>
      <c r="R4818" s="33">
        <f t="shared" si="768"/>
        <v>2006</v>
      </c>
      <c r="S4818" s="34">
        <v>62.27</v>
      </c>
    </row>
    <row r="4819" spans="1:19">
      <c r="A4819" s="32">
        <v>40752</v>
      </c>
      <c r="B4819" s="33">
        <f t="shared" si="761"/>
        <v>7</v>
      </c>
      <c r="C4819" s="33">
        <f t="shared" si="762"/>
        <v>2011</v>
      </c>
      <c r="D4819" s="34">
        <v>1.5509999999999999</v>
      </c>
      <c r="F4819" s="32">
        <v>42403</v>
      </c>
      <c r="G4819" s="33">
        <f t="shared" si="763"/>
        <v>2</v>
      </c>
      <c r="H4819" s="33">
        <f t="shared" si="764"/>
        <v>2016</v>
      </c>
      <c r="I4819" s="34">
        <v>2.06</v>
      </c>
      <c r="K4819" s="32">
        <v>38330</v>
      </c>
      <c r="L4819" s="33">
        <f t="shared" si="765"/>
        <v>12</v>
      </c>
      <c r="M4819" s="33">
        <f t="shared" si="766"/>
        <v>2004</v>
      </c>
      <c r="N4819" s="34">
        <v>42.41</v>
      </c>
      <c r="P4819" s="32">
        <v>38779</v>
      </c>
      <c r="Q4819" s="33">
        <f t="shared" si="767"/>
        <v>3</v>
      </c>
      <c r="R4819" s="33">
        <f t="shared" si="768"/>
        <v>2006</v>
      </c>
      <c r="S4819" s="34">
        <v>62.69</v>
      </c>
    </row>
    <row r="4820" spans="1:19">
      <c r="A4820" s="32">
        <v>40753</v>
      </c>
      <c r="B4820" s="33">
        <f t="shared" si="761"/>
        <v>7</v>
      </c>
      <c r="C4820" s="33">
        <f t="shared" si="762"/>
        <v>2011</v>
      </c>
      <c r="D4820" s="34">
        <v>1.5580000000000001</v>
      </c>
      <c r="F4820" s="32">
        <v>42404</v>
      </c>
      <c r="G4820" s="33">
        <f t="shared" si="763"/>
        <v>2</v>
      </c>
      <c r="H4820" s="33">
        <f t="shared" si="764"/>
        <v>2016</v>
      </c>
      <c r="I4820" s="34">
        <v>2.0699999999999998</v>
      </c>
      <c r="K4820" s="32">
        <v>38331</v>
      </c>
      <c r="L4820" s="33">
        <f t="shared" si="765"/>
        <v>12</v>
      </c>
      <c r="M4820" s="33">
        <f t="shared" si="766"/>
        <v>2004</v>
      </c>
      <c r="N4820" s="34">
        <v>40.71</v>
      </c>
      <c r="P4820" s="32">
        <v>38782</v>
      </c>
      <c r="Q4820" s="33">
        <f t="shared" si="767"/>
        <v>3</v>
      </c>
      <c r="R4820" s="33">
        <f t="shared" si="768"/>
        <v>2006</v>
      </c>
      <c r="S4820" s="34">
        <v>61.41</v>
      </c>
    </row>
    <row r="4821" spans="1:19">
      <c r="A4821" s="32">
        <v>40756</v>
      </c>
      <c r="B4821" s="33">
        <f t="shared" si="761"/>
        <v>8</v>
      </c>
      <c r="C4821" s="33">
        <f t="shared" si="762"/>
        <v>2011</v>
      </c>
      <c r="D4821" s="34">
        <v>1.5680000000000001</v>
      </c>
      <c r="F4821" s="32">
        <v>42405</v>
      </c>
      <c r="G4821" s="33">
        <f t="shared" si="763"/>
        <v>2</v>
      </c>
      <c r="H4821" s="33">
        <f t="shared" si="764"/>
        <v>2016</v>
      </c>
      <c r="I4821" s="34">
        <v>2.08</v>
      </c>
      <c r="K4821" s="32">
        <v>38334</v>
      </c>
      <c r="L4821" s="33">
        <f t="shared" si="765"/>
        <v>12</v>
      </c>
      <c r="M4821" s="33">
        <f t="shared" si="766"/>
        <v>2004</v>
      </c>
      <c r="N4821" s="34">
        <v>41.06</v>
      </c>
      <c r="P4821" s="32">
        <v>38783</v>
      </c>
      <c r="Q4821" s="33">
        <f t="shared" si="767"/>
        <v>3</v>
      </c>
      <c r="R4821" s="33">
        <f t="shared" si="768"/>
        <v>2006</v>
      </c>
      <c r="S4821" s="34">
        <v>59.79</v>
      </c>
    </row>
    <row r="4822" spans="1:19">
      <c r="A4822" s="32">
        <v>40757</v>
      </c>
      <c r="B4822" s="33">
        <f t="shared" si="761"/>
        <v>8</v>
      </c>
      <c r="C4822" s="33">
        <f t="shared" si="762"/>
        <v>2011</v>
      </c>
      <c r="D4822" s="34">
        <v>1.571</v>
      </c>
      <c r="F4822" s="32">
        <v>42408</v>
      </c>
      <c r="G4822" s="33">
        <f t="shared" si="763"/>
        <v>2</v>
      </c>
      <c r="H4822" s="33">
        <f t="shared" si="764"/>
        <v>2016</v>
      </c>
      <c r="I4822" s="34">
        <v>2.23</v>
      </c>
      <c r="K4822" s="32">
        <v>38335</v>
      </c>
      <c r="L4822" s="33">
        <f t="shared" si="765"/>
        <v>12</v>
      </c>
      <c r="M4822" s="33">
        <f t="shared" si="766"/>
        <v>2004</v>
      </c>
      <c r="N4822" s="34">
        <v>41.76</v>
      </c>
      <c r="P4822" s="32">
        <v>38784</v>
      </c>
      <c r="Q4822" s="33">
        <f t="shared" si="767"/>
        <v>3</v>
      </c>
      <c r="R4822" s="33">
        <f t="shared" si="768"/>
        <v>2006</v>
      </c>
      <c r="S4822" s="34">
        <v>58.42</v>
      </c>
    </row>
    <row r="4823" spans="1:19">
      <c r="A4823" s="32">
        <v>40758</v>
      </c>
      <c r="B4823" s="33">
        <f t="shared" si="761"/>
        <v>8</v>
      </c>
      <c r="C4823" s="33">
        <f t="shared" si="762"/>
        <v>2011</v>
      </c>
      <c r="D4823" s="34">
        <v>1.5660000000000001</v>
      </c>
      <c r="F4823" s="32">
        <v>42409</v>
      </c>
      <c r="G4823" s="33">
        <f t="shared" si="763"/>
        <v>2</v>
      </c>
      <c r="H4823" s="33">
        <f t="shared" si="764"/>
        <v>2016</v>
      </c>
      <c r="I4823" s="34">
        <v>2.17</v>
      </c>
      <c r="K4823" s="32">
        <v>38336</v>
      </c>
      <c r="L4823" s="33">
        <f t="shared" si="765"/>
        <v>12</v>
      </c>
      <c r="M4823" s="33">
        <f t="shared" si="766"/>
        <v>2004</v>
      </c>
      <c r="N4823" s="34">
        <v>44.21</v>
      </c>
      <c r="P4823" s="32">
        <v>38785</v>
      </c>
      <c r="Q4823" s="33">
        <f t="shared" si="767"/>
        <v>3</v>
      </c>
      <c r="R4823" s="33">
        <f t="shared" si="768"/>
        <v>2006</v>
      </c>
      <c r="S4823" s="34">
        <v>58.82</v>
      </c>
    </row>
    <row r="4824" spans="1:19">
      <c r="A4824" s="32">
        <v>40759</v>
      </c>
      <c r="B4824" s="33">
        <f t="shared" si="761"/>
        <v>8</v>
      </c>
      <c r="C4824" s="33">
        <f t="shared" si="762"/>
        <v>2011</v>
      </c>
      <c r="D4824" s="34">
        <v>1.5129999999999999</v>
      </c>
      <c r="F4824" s="32">
        <v>42410</v>
      </c>
      <c r="G4824" s="33">
        <f t="shared" si="763"/>
        <v>2</v>
      </c>
      <c r="H4824" s="33">
        <f t="shared" si="764"/>
        <v>2016</v>
      </c>
      <c r="I4824" s="34">
        <v>2.16</v>
      </c>
      <c r="K4824" s="32">
        <v>38337</v>
      </c>
      <c r="L4824" s="33">
        <f t="shared" si="765"/>
        <v>12</v>
      </c>
      <c r="M4824" s="33">
        <f t="shared" si="766"/>
        <v>2004</v>
      </c>
      <c r="N4824" s="34">
        <v>44.16</v>
      </c>
      <c r="P4824" s="32">
        <v>38786</v>
      </c>
      <c r="Q4824" s="33">
        <f t="shared" si="767"/>
        <v>3</v>
      </c>
      <c r="R4824" s="33">
        <f t="shared" si="768"/>
        <v>2006</v>
      </c>
      <c r="S4824" s="34">
        <v>59.04</v>
      </c>
    </row>
    <row r="4825" spans="1:19">
      <c r="A4825" s="32">
        <v>40760</v>
      </c>
      <c r="B4825" s="33">
        <f t="shared" si="761"/>
        <v>8</v>
      </c>
      <c r="C4825" s="33">
        <f t="shared" si="762"/>
        <v>2011</v>
      </c>
      <c r="D4825" s="34">
        <v>1.52</v>
      </c>
      <c r="F4825" s="32">
        <v>42411</v>
      </c>
      <c r="G4825" s="33">
        <f t="shared" si="763"/>
        <v>2</v>
      </c>
      <c r="H4825" s="33">
        <f t="shared" si="764"/>
        <v>2016</v>
      </c>
      <c r="I4825" s="34">
        <v>2.15</v>
      </c>
      <c r="K4825" s="32">
        <v>38338</v>
      </c>
      <c r="L4825" s="33">
        <f t="shared" si="765"/>
        <v>12</v>
      </c>
      <c r="M4825" s="33">
        <f t="shared" si="766"/>
        <v>2004</v>
      </c>
      <c r="N4825" s="34">
        <v>46.31</v>
      </c>
      <c r="P4825" s="32">
        <v>38789</v>
      </c>
      <c r="Q4825" s="33">
        <f t="shared" si="767"/>
        <v>3</v>
      </c>
      <c r="R4825" s="33">
        <f t="shared" si="768"/>
        <v>2006</v>
      </c>
      <c r="S4825" s="34">
        <v>60.99</v>
      </c>
    </row>
    <row r="4826" spans="1:19">
      <c r="A4826" s="32">
        <v>40763</v>
      </c>
      <c r="B4826" s="33">
        <f t="shared" si="761"/>
        <v>8</v>
      </c>
      <c r="C4826" s="33">
        <f t="shared" si="762"/>
        <v>2011</v>
      </c>
      <c r="D4826" s="34">
        <v>1.4390000000000001</v>
      </c>
      <c r="F4826" s="32">
        <v>42412</v>
      </c>
      <c r="G4826" s="33">
        <f t="shared" si="763"/>
        <v>2</v>
      </c>
      <c r="H4826" s="33">
        <f t="shared" si="764"/>
        <v>2016</v>
      </c>
      <c r="I4826" s="34">
        <v>2.08</v>
      </c>
      <c r="K4826" s="32">
        <v>38341</v>
      </c>
      <c r="L4826" s="33">
        <f t="shared" si="765"/>
        <v>12</v>
      </c>
      <c r="M4826" s="33">
        <f t="shared" si="766"/>
        <v>2004</v>
      </c>
      <c r="N4826" s="34">
        <v>45.57</v>
      </c>
      <c r="P4826" s="32">
        <v>38790</v>
      </c>
      <c r="Q4826" s="33">
        <f t="shared" si="767"/>
        <v>3</v>
      </c>
      <c r="R4826" s="33">
        <f t="shared" si="768"/>
        <v>2006</v>
      </c>
      <c r="S4826" s="34">
        <v>62.39</v>
      </c>
    </row>
    <row r="4827" spans="1:19">
      <c r="A4827" s="32">
        <v>40764</v>
      </c>
      <c r="B4827" s="33">
        <f t="shared" si="761"/>
        <v>8</v>
      </c>
      <c r="C4827" s="33">
        <f t="shared" si="762"/>
        <v>2011</v>
      </c>
      <c r="D4827" s="34">
        <v>1.4350000000000001</v>
      </c>
      <c r="F4827" s="32">
        <v>42415</v>
      </c>
      <c r="G4827" s="33">
        <f t="shared" si="763"/>
        <v>2</v>
      </c>
      <c r="H4827" s="33">
        <f t="shared" si="764"/>
        <v>2016</v>
      </c>
      <c r="I4827" s="34">
        <v>2.08</v>
      </c>
      <c r="K4827" s="32">
        <v>38342</v>
      </c>
      <c r="L4827" s="33">
        <f t="shared" si="765"/>
        <v>12</v>
      </c>
      <c r="M4827" s="33">
        <f t="shared" si="766"/>
        <v>2004</v>
      </c>
      <c r="N4827" s="34">
        <v>45.76</v>
      </c>
      <c r="P4827" s="32">
        <v>38791</v>
      </c>
      <c r="Q4827" s="33">
        <f t="shared" si="767"/>
        <v>3</v>
      </c>
      <c r="R4827" s="33">
        <f t="shared" si="768"/>
        <v>2006</v>
      </c>
      <c r="S4827" s="34">
        <v>63.12</v>
      </c>
    </row>
    <row r="4828" spans="1:19">
      <c r="A4828" s="32">
        <v>40765</v>
      </c>
      <c r="B4828" s="33">
        <f t="shared" si="761"/>
        <v>8</v>
      </c>
      <c r="C4828" s="33">
        <f t="shared" si="762"/>
        <v>2011</v>
      </c>
      <c r="D4828" s="34">
        <v>1.498</v>
      </c>
      <c r="F4828" s="32">
        <v>42416</v>
      </c>
      <c r="G4828" s="33">
        <f t="shared" si="763"/>
        <v>2</v>
      </c>
      <c r="H4828" s="33">
        <f t="shared" si="764"/>
        <v>2016</v>
      </c>
      <c r="I4828" s="34">
        <v>1.95</v>
      </c>
      <c r="K4828" s="32">
        <v>38343</v>
      </c>
      <c r="L4828" s="33">
        <f t="shared" si="765"/>
        <v>12</v>
      </c>
      <c r="M4828" s="33">
        <f t="shared" si="766"/>
        <v>2004</v>
      </c>
      <c r="N4828" s="34">
        <v>44.05</v>
      </c>
      <c r="P4828" s="32">
        <v>38792</v>
      </c>
      <c r="Q4828" s="33">
        <f t="shared" si="767"/>
        <v>3</v>
      </c>
      <c r="R4828" s="33">
        <f t="shared" si="768"/>
        <v>2006</v>
      </c>
      <c r="S4828" s="34">
        <v>62.07</v>
      </c>
    </row>
    <row r="4829" spans="1:19">
      <c r="A4829" s="32">
        <v>40766</v>
      </c>
      <c r="B4829" s="33">
        <f t="shared" si="761"/>
        <v>8</v>
      </c>
      <c r="C4829" s="33">
        <f t="shared" si="762"/>
        <v>2011</v>
      </c>
      <c r="D4829" s="34">
        <v>1.5249999999999999</v>
      </c>
      <c r="F4829" s="32">
        <v>42417</v>
      </c>
      <c r="G4829" s="33">
        <f t="shared" si="763"/>
        <v>2</v>
      </c>
      <c r="H4829" s="33">
        <f t="shared" si="764"/>
        <v>2016</v>
      </c>
      <c r="I4829" s="34">
        <v>1.93</v>
      </c>
      <c r="K4829" s="32">
        <v>38344</v>
      </c>
      <c r="L4829" s="33">
        <f t="shared" si="765"/>
        <v>12</v>
      </c>
      <c r="M4829" s="33">
        <f t="shared" si="766"/>
        <v>2004</v>
      </c>
      <c r="N4829" s="34">
        <v>42.19</v>
      </c>
      <c r="P4829" s="32">
        <v>38793</v>
      </c>
      <c r="Q4829" s="33">
        <f t="shared" si="767"/>
        <v>3</v>
      </c>
      <c r="R4829" s="33">
        <f t="shared" si="768"/>
        <v>2006</v>
      </c>
      <c r="S4829" s="34">
        <v>63.54</v>
      </c>
    </row>
    <row r="4830" spans="1:19">
      <c r="A4830" s="32">
        <v>40767</v>
      </c>
      <c r="B4830" s="33">
        <f t="shared" si="761"/>
        <v>8</v>
      </c>
      <c r="C4830" s="33">
        <f t="shared" si="762"/>
        <v>2011</v>
      </c>
      <c r="D4830" s="34">
        <v>1.5249999999999999</v>
      </c>
      <c r="F4830" s="32">
        <v>42418</v>
      </c>
      <c r="G4830" s="33">
        <f t="shared" si="763"/>
        <v>2</v>
      </c>
      <c r="H4830" s="33">
        <f t="shared" si="764"/>
        <v>2016</v>
      </c>
      <c r="I4830" s="34">
        <v>1.89</v>
      </c>
      <c r="K4830" s="32">
        <v>38348</v>
      </c>
      <c r="L4830" s="33">
        <f t="shared" si="765"/>
        <v>12</v>
      </c>
      <c r="M4830" s="33">
        <f t="shared" si="766"/>
        <v>2004</v>
      </c>
      <c r="N4830" s="34">
        <v>41.26</v>
      </c>
      <c r="P4830" s="32">
        <v>38796</v>
      </c>
      <c r="Q4830" s="33">
        <f t="shared" si="767"/>
        <v>3</v>
      </c>
      <c r="R4830" s="33">
        <f t="shared" si="768"/>
        <v>2006</v>
      </c>
      <c r="S4830" s="34">
        <v>62.3</v>
      </c>
    </row>
    <row r="4831" spans="1:19">
      <c r="A4831" s="32">
        <v>40770</v>
      </c>
      <c r="B4831" s="33">
        <f t="shared" si="761"/>
        <v>8</v>
      </c>
      <c r="C4831" s="33">
        <f t="shared" si="762"/>
        <v>2011</v>
      </c>
      <c r="D4831" s="34">
        <v>1.538</v>
      </c>
      <c r="F4831" s="32">
        <v>42419</v>
      </c>
      <c r="G4831" s="33">
        <f t="shared" si="763"/>
        <v>2</v>
      </c>
      <c r="H4831" s="33">
        <f t="shared" si="764"/>
        <v>2016</v>
      </c>
      <c r="I4831" s="34">
        <v>1.83</v>
      </c>
      <c r="K4831" s="32">
        <v>38349</v>
      </c>
      <c r="L4831" s="33">
        <f t="shared" si="765"/>
        <v>12</v>
      </c>
      <c r="M4831" s="33">
        <f t="shared" si="766"/>
        <v>2004</v>
      </c>
      <c r="N4831" s="34">
        <v>41.78</v>
      </c>
      <c r="P4831" s="32">
        <v>38797</v>
      </c>
      <c r="Q4831" s="33">
        <f t="shared" si="767"/>
        <v>3</v>
      </c>
      <c r="R4831" s="33">
        <f t="shared" si="768"/>
        <v>2006</v>
      </c>
      <c r="S4831" s="34">
        <v>59.96</v>
      </c>
    </row>
    <row r="4832" spans="1:19">
      <c r="A4832" s="32">
        <v>40771</v>
      </c>
      <c r="B4832" s="33">
        <f t="shared" si="761"/>
        <v>8</v>
      </c>
      <c r="C4832" s="33">
        <f t="shared" si="762"/>
        <v>2011</v>
      </c>
      <c r="D4832" s="34">
        <v>1.5249999999999999</v>
      </c>
      <c r="F4832" s="32">
        <v>42422</v>
      </c>
      <c r="G4832" s="33">
        <f t="shared" si="763"/>
        <v>2</v>
      </c>
      <c r="H4832" s="33">
        <f t="shared" si="764"/>
        <v>2016</v>
      </c>
      <c r="I4832" s="34">
        <v>1.86</v>
      </c>
      <c r="K4832" s="32">
        <v>38350</v>
      </c>
      <c r="L4832" s="33">
        <f t="shared" si="765"/>
        <v>12</v>
      </c>
      <c r="M4832" s="33">
        <f t="shared" si="766"/>
        <v>2004</v>
      </c>
      <c r="N4832" s="34">
        <v>43.69</v>
      </c>
      <c r="P4832" s="32">
        <v>38798</v>
      </c>
      <c r="Q4832" s="33">
        <f t="shared" si="767"/>
        <v>3</v>
      </c>
      <c r="R4832" s="33">
        <f t="shared" si="768"/>
        <v>2006</v>
      </c>
      <c r="S4832" s="34">
        <v>61.23</v>
      </c>
    </row>
    <row r="4833" spans="1:19">
      <c r="A4833" s="32">
        <v>40772</v>
      </c>
      <c r="B4833" s="33">
        <f t="shared" si="761"/>
        <v>8</v>
      </c>
      <c r="C4833" s="33">
        <f t="shared" si="762"/>
        <v>2011</v>
      </c>
      <c r="D4833" s="34">
        <v>1.5489999999999999</v>
      </c>
      <c r="F4833" s="32">
        <v>42423</v>
      </c>
      <c r="G4833" s="33">
        <f t="shared" si="763"/>
        <v>2</v>
      </c>
      <c r="H4833" s="33">
        <f t="shared" si="764"/>
        <v>2016</v>
      </c>
      <c r="I4833" s="34">
        <v>1.85</v>
      </c>
      <c r="K4833" s="32">
        <v>38351</v>
      </c>
      <c r="L4833" s="33">
        <f t="shared" si="765"/>
        <v>12</v>
      </c>
      <c r="M4833" s="33">
        <f t="shared" si="766"/>
        <v>2004</v>
      </c>
      <c r="N4833" s="34">
        <v>43.36</v>
      </c>
      <c r="P4833" s="32">
        <v>38799</v>
      </c>
      <c r="Q4833" s="33">
        <f t="shared" si="767"/>
        <v>3</v>
      </c>
      <c r="R4833" s="33">
        <f t="shared" si="768"/>
        <v>2006</v>
      </c>
      <c r="S4833" s="34">
        <v>61.76</v>
      </c>
    </row>
    <row r="4834" spans="1:19">
      <c r="A4834" s="32">
        <v>40773</v>
      </c>
      <c r="B4834" s="33">
        <f t="shared" si="761"/>
        <v>8</v>
      </c>
      <c r="C4834" s="33">
        <f t="shared" si="762"/>
        <v>2011</v>
      </c>
      <c r="D4834" s="34">
        <v>1.5249999999999999</v>
      </c>
      <c r="F4834" s="32">
        <v>42424</v>
      </c>
      <c r="G4834" s="33">
        <f t="shared" si="763"/>
        <v>2</v>
      </c>
      <c r="H4834" s="33">
        <f t="shared" si="764"/>
        <v>2016</v>
      </c>
      <c r="I4834" s="34">
        <v>1.85</v>
      </c>
      <c r="K4834" s="32">
        <v>38355</v>
      </c>
      <c r="L4834" s="33">
        <f t="shared" si="765"/>
        <v>1</v>
      </c>
      <c r="M4834" s="33">
        <f t="shared" si="766"/>
        <v>2005</v>
      </c>
      <c r="N4834" s="34">
        <v>42.16</v>
      </c>
      <c r="P4834" s="32">
        <v>38800</v>
      </c>
      <c r="Q4834" s="33">
        <f t="shared" si="767"/>
        <v>3</v>
      </c>
      <c r="R4834" s="33">
        <f t="shared" si="768"/>
        <v>2006</v>
      </c>
      <c r="S4834" s="34">
        <v>62.78</v>
      </c>
    </row>
    <row r="4835" spans="1:19">
      <c r="A4835" s="32">
        <v>40774</v>
      </c>
      <c r="B4835" s="33">
        <f t="shared" si="761"/>
        <v>8</v>
      </c>
      <c r="C4835" s="33">
        <f t="shared" si="762"/>
        <v>2011</v>
      </c>
      <c r="D4835" s="34">
        <v>1.534</v>
      </c>
      <c r="F4835" s="32">
        <v>42425</v>
      </c>
      <c r="G4835" s="33">
        <f t="shared" si="763"/>
        <v>2</v>
      </c>
      <c r="H4835" s="33">
        <f t="shared" si="764"/>
        <v>2016</v>
      </c>
      <c r="I4835" s="34">
        <v>1.78</v>
      </c>
      <c r="K4835" s="32">
        <v>38356</v>
      </c>
      <c r="L4835" s="33">
        <f t="shared" si="765"/>
        <v>1</v>
      </c>
      <c r="M4835" s="33">
        <f t="shared" si="766"/>
        <v>2005</v>
      </c>
      <c r="N4835" s="34">
        <v>43.96</v>
      </c>
      <c r="P4835" s="32">
        <v>38803</v>
      </c>
      <c r="Q4835" s="33">
        <f t="shared" si="767"/>
        <v>3</v>
      </c>
      <c r="R4835" s="33">
        <f t="shared" si="768"/>
        <v>2006</v>
      </c>
      <c r="S4835" s="34">
        <v>62.59</v>
      </c>
    </row>
    <row r="4836" spans="1:19">
      <c r="A4836" s="32">
        <v>40777</v>
      </c>
      <c r="B4836" s="33">
        <f t="shared" ref="B4836:B4899" si="769">+MONTH(A4836)</f>
        <v>8</v>
      </c>
      <c r="C4836" s="33">
        <f t="shared" ref="C4836:C4899" si="770">+YEAR(A4836)</f>
        <v>2011</v>
      </c>
      <c r="D4836" s="34">
        <v>1.5289999999999999</v>
      </c>
      <c r="F4836" s="32">
        <v>42426</v>
      </c>
      <c r="G4836" s="33">
        <f t="shared" ref="G4836:G4899" si="771">+MONTH(F4836)</f>
        <v>2</v>
      </c>
      <c r="H4836" s="33">
        <f t="shared" ref="H4836:H4899" si="772">+YEAR(F4836)</f>
        <v>2016</v>
      </c>
      <c r="I4836" s="34">
        <v>1.78</v>
      </c>
      <c r="K4836" s="32">
        <v>38357</v>
      </c>
      <c r="L4836" s="33">
        <f t="shared" ref="L4836:L4899" si="773">+MONTH(K4836)</f>
        <v>1</v>
      </c>
      <c r="M4836" s="33">
        <f t="shared" ref="M4836:M4899" si="774">+YEAR(K4836)</f>
        <v>2005</v>
      </c>
      <c r="N4836" s="34">
        <v>43.41</v>
      </c>
      <c r="P4836" s="32">
        <v>38804</v>
      </c>
      <c r="Q4836" s="33">
        <f t="shared" ref="Q4836:Q4899" si="775">+MONTH(P4836)</f>
        <v>3</v>
      </c>
      <c r="R4836" s="33">
        <f t="shared" si="768"/>
        <v>2006</v>
      </c>
      <c r="S4836" s="34">
        <v>64.31</v>
      </c>
    </row>
    <row r="4837" spans="1:19">
      <c r="A4837" s="32">
        <v>40778</v>
      </c>
      <c r="B4837" s="33">
        <f t="shared" si="769"/>
        <v>8</v>
      </c>
      <c r="C4837" s="33">
        <f t="shared" si="770"/>
        <v>2011</v>
      </c>
      <c r="D4837" s="34">
        <v>1.5249999999999999</v>
      </c>
      <c r="F4837" s="32">
        <v>42429</v>
      </c>
      <c r="G4837" s="33">
        <f t="shared" si="771"/>
        <v>2</v>
      </c>
      <c r="H4837" s="33">
        <f t="shared" si="772"/>
        <v>2016</v>
      </c>
      <c r="I4837" s="34">
        <v>1.62</v>
      </c>
      <c r="K4837" s="32">
        <v>38358</v>
      </c>
      <c r="L4837" s="33">
        <f t="shared" si="773"/>
        <v>1</v>
      </c>
      <c r="M4837" s="33">
        <f t="shared" si="774"/>
        <v>2005</v>
      </c>
      <c r="N4837" s="34">
        <v>45.51</v>
      </c>
      <c r="P4837" s="32">
        <v>38805</v>
      </c>
      <c r="Q4837" s="33">
        <f t="shared" si="775"/>
        <v>3</v>
      </c>
      <c r="R4837" s="33">
        <f t="shared" ref="R4837:R4900" si="776">+YEAR(P4837)</f>
        <v>2006</v>
      </c>
      <c r="S4837" s="34">
        <v>64.88</v>
      </c>
    </row>
    <row r="4838" spans="1:19">
      <c r="A4838" s="32">
        <v>40779</v>
      </c>
      <c r="B4838" s="33">
        <f t="shared" si="769"/>
        <v>8</v>
      </c>
      <c r="C4838" s="33">
        <f t="shared" si="770"/>
        <v>2011</v>
      </c>
      <c r="D4838" s="34">
        <v>1.5329999999999999</v>
      </c>
      <c r="F4838" s="32">
        <v>42430</v>
      </c>
      <c r="G4838" s="33">
        <f t="shared" si="771"/>
        <v>3</v>
      </c>
      <c r="H4838" s="33">
        <f t="shared" si="772"/>
        <v>2016</v>
      </c>
      <c r="I4838" s="34">
        <v>1.57</v>
      </c>
      <c r="K4838" s="32">
        <v>38359</v>
      </c>
      <c r="L4838" s="33">
        <f t="shared" si="773"/>
        <v>1</v>
      </c>
      <c r="M4838" s="33">
        <f t="shared" si="774"/>
        <v>2005</v>
      </c>
      <c r="N4838" s="34">
        <v>45.32</v>
      </c>
      <c r="P4838" s="32">
        <v>38806</v>
      </c>
      <c r="Q4838" s="33">
        <f t="shared" si="775"/>
        <v>3</v>
      </c>
      <c r="R4838" s="33">
        <f t="shared" si="776"/>
        <v>2006</v>
      </c>
      <c r="S4838" s="34">
        <v>65.95</v>
      </c>
    </row>
    <row r="4839" spans="1:19">
      <c r="A4839" s="32">
        <v>40780</v>
      </c>
      <c r="B4839" s="33">
        <f t="shared" si="769"/>
        <v>8</v>
      </c>
      <c r="C4839" s="33">
        <f t="shared" si="770"/>
        <v>2011</v>
      </c>
      <c r="D4839" s="34">
        <v>1.538</v>
      </c>
      <c r="F4839" s="32">
        <v>42431</v>
      </c>
      <c r="G4839" s="33">
        <f t="shared" si="771"/>
        <v>3</v>
      </c>
      <c r="H4839" s="33">
        <f t="shared" si="772"/>
        <v>2016</v>
      </c>
      <c r="I4839" s="34">
        <v>1.6</v>
      </c>
      <c r="K4839" s="32">
        <v>38362</v>
      </c>
      <c r="L4839" s="33">
        <f t="shared" si="773"/>
        <v>1</v>
      </c>
      <c r="M4839" s="33">
        <f t="shared" si="774"/>
        <v>2005</v>
      </c>
      <c r="N4839" s="34">
        <v>45.31</v>
      </c>
      <c r="P4839" s="32">
        <v>38807</v>
      </c>
      <c r="Q4839" s="33">
        <f t="shared" si="775"/>
        <v>3</v>
      </c>
      <c r="R4839" s="33">
        <f t="shared" si="776"/>
        <v>2006</v>
      </c>
      <c r="S4839" s="34">
        <v>66.06</v>
      </c>
    </row>
    <row r="4840" spans="1:19">
      <c r="A4840" s="32">
        <v>40781</v>
      </c>
      <c r="B4840" s="33">
        <f t="shared" si="769"/>
        <v>8</v>
      </c>
      <c r="C4840" s="33">
        <f t="shared" si="770"/>
        <v>2011</v>
      </c>
      <c r="D4840" s="34">
        <v>1.538</v>
      </c>
      <c r="F4840" s="32">
        <v>42432</v>
      </c>
      <c r="G4840" s="33">
        <f t="shared" si="771"/>
        <v>3</v>
      </c>
      <c r="H4840" s="33">
        <f t="shared" si="772"/>
        <v>2016</v>
      </c>
      <c r="I4840" s="34">
        <v>1.59</v>
      </c>
      <c r="K4840" s="32">
        <v>38363</v>
      </c>
      <c r="L4840" s="33">
        <f t="shared" si="773"/>
        <v>1</v>
      </c>
      <c r="M4840" s="33">
        <f t="shared" si="774"/>
        <v>2005</v>
      </c>
      <c r="N4840" s="34">
        <v>45.66</v>
      </c>
      <c r="P4840" s="32">
        <v>38810</v>
      </c>
      <c r="Q4840" s="33">
        <f t="shared" si="775"/>
        <v>4</v>
      </c>
      <c r="R4840" s="33">
        <f t="shared" si="776"/>
        <v>2006</v>
      </c>
      <c r="S4840" s="34">
        <v>67.28</v>
      </c>
    </row>
    <row r="4841" spans="1:19">
      <c r="A4841" s="32">
        <v>40784</v>
      </c>
      <c r="B4841" s="33">
        <f t="shared" si="769"/>
        <v>8</v>
      </c>
      <c r="C4841" s="33">
        <f t="shared" si="770"/>
        <v>2011</v>
      </c>
      <c r="D4841" s="34">
        <v>1.536</v>
      </c>
      <c r="F4841" s="32">
        <v>42433</v>
      </c>
      <c r="G4841" s="33">
        <f t="shared" si="771"/>
        <v>3</v>
      </c>
      <c r="H4841" s="33">
        <f t="shared" si="772"/>
        <v>2016</v>
      </c>
      <c r="I4841" s="34">
        <v>1.49</v>
      </c>
      <c r="K4841" s="32">
        <v>38364</v>
      </c>
      <c r="L4841" s="33">
        <f t="shared" si="773"/>
        <v>1</v>
      </c>
      <c r="M4841" s="33">
        <f t="shared" si="774"/>
        <v>2005</v>
      </c>
      <c r="N4841" s="34">
        <v>46.46</v>
      </c>
      <c r="P4841" s="32">
        <v>38811</v>
      </c>
      <c r="Q4841" s="33">
        <f t="shared" si="775"/>
        <v>4</v>
      </c>
      <c r="R4841" s="33">
        <f t="shared" si="776"/>
        <v>2006</v>
      </c>
      <c r="S4841" s="34">
        <v>65.930000000000007</v>
      </c>
    </row>
    <row r="4842" spans="1:19">
      <c r="A4842" s="32">
        <v>40785</v>
      </c>
      <c r="B4842" s="33">
        <f t="shared" si="769"/>
        <v>8</v>
      </c>
      <c r="C4842" s="33">
        <f t="shared" si="770"/>
        <v>2011</v>
      </c>
      <c r="D4842" s="34">
        <v>1.548</v>
      </c>
      <c r="F4842" s="32">
        <v>42436</v>
      </c>
      <c r="G4842" s="33">
        <f t="shared" si="771"/>
        <v>3</v>
      </c>
      <c r="H4842" s="33">
        <f t="shared" si="772"/>
        <v>2016</v>
      </c>
      <c r="I4842" s="34">
        <v>1.56</v>
      </c>
      <c r="K4842" s="32">
        <v>38365</v>
      </c>
      <c r="L4842" s="33">
        <f t="shared" si="773"/>
        <v>1</v>
      </c>
      <c r="M4842" s="33">
        <f t="shared" si="774"/>
        <v>2005</v>
      </c>
      <c r="N4842" s="34">
        <v>48.11</v>
      </c>
      <c r="P4842" s="32">
        <v>38812</v>
      </c>
      <c r="Q4842" s="33">
        <f t="shared" si="775"/>
        <v>4</v>
      </c>
      <c r="R4842" s="33">
        <f t="shared" si="776"/>
        <v>2006</v>
      </c>
      <c r="S4842" s="34">
        <v>66.739999999999995</v>
      </c>
    </row>
    <row r="4843" spans="1:19">
      <c r="A4843" s="32">
        <v>40786</v>
      </c>
      <c r="B4843" s="33">
        <f t="shared" si="769"/>
        <v>8</v>
      </c>
      <c r="C4843" s="33">
        <f t="shared" si="770"/>
        <v>2011</v>
      </c>
      <c r="D4843" s="34">
        <v>1.5609999999999999</v>
      </c>
      <c r="F4843" s="32">
        <v>42437</v>
      </c>
      <c r="G4843" s="33">
        <f t="shared" si="771"/>
        <v>3</v>
      </c>
      <c r="H4843" s="33">
        <f t="shared" si="772"/>
        <v>2016</v>
      </c>
      <c r="I4843" s="34">
        <v>1.6</v>
      </c>
      <c r="K4843" s="32">
        <v>38366</v>
      </c>
      <c r="L4843" s="33">
        <f t="shared" si="773"/>
        <v>1</v>
      </c>
      <c r="M4843" s="33">
        <f t="shared" si="774"/>
        <v>2005</v>
      </c>
      <c r="N4843" s="34">
        <v>48.41</v>
      </c>
      <c r="P4843" s="32">
        <v>38813</v>
      </c>
      <c r="Q4843" s="33">
        <f t="shared" si="775"/>
        <v>4</v>
      </c>
      <c r="R4843" s="33">
        <f t="shared" si="776"/>
        <v>2006</v>
      </c>
      <c r="S4843" s="34">
        <v>67.58</v>
      </c>
    </row>
    <row r="4844" spans="1:19">
      <c r="A4844" s="32">
        <v>40787</v>
      </c>
      <c r="B4844" s="33">
        <f t="shared" si="769"/>
        <v>9</v>
      </c>
      <c r="C4844" s="33">
        <f t="shared" si="770"/>
        <v>2011</v>
      </c>
      <c r="D4844" s="34">
        <v>1.577</v>
      </c>
      <c r="F4844" s="32">
        <v>42438</v>
      </c>
      <c r="G4844" s="33">
        <f t="shared" si="771"/>
        <v>3</v>
      </c>
      <c r="H4844" s="33">
        <f t="shared" si="772"/>
        <v>2016</v>
      </c>
      <c r="I4844" s="34">
        <v>1.61</v>
      </c>
      <c r="K4844" s="32">
        <v>38370</v>
      </c>
      <c r="L4844" s="33">
        <f t="shared" si="773"/>
        <v>1</v>
      </c>
      <c r="M4844" s="33">
        <f t="shared" si="774"/>
        <v>2005</v>
      </c>
      <c r="N4844" s="34">
        <v>48.46</v>
      </c>
      <c r="P4844" s="32">
        <v>38814</v>
      </c>
      <c r="Q4844" s="33">
        <f t="shared" si="775"/>
        <v>4</v>
      </c>
      <c r="R4844" s="33">
        <f t="shared" si="776"/>
        <v>2006</v>
      </c>
      <c r="S4844" s="34">
        <v>67.11</v>
      </c>
    </row>
    <row r="4845" spans="1:19">
      <c r="A4845" s="32">
        <v>40788</v>
      </c>
      <c r="B4845" s="33">
        <f t="shared" si="769"/>
        <v>9</v>
      </c>
      <c r="C4845" s="33">
        <f t="shared" si="770"/>
        <v>2011</v>
      </c>
      <c r="D4845" s="34">
        <v>1.5660000000000001</v>
      </c>
      <c r="F4845" s="32">
        <v>42439</v>
      </c>
      <c r="G4845" s="33">
        <f t="shared" si="771"/>
        <v>3</v>
      </c>
      <c r="H4845" s="33">
        <f t="shared" si="772"/>
        <v>2016</v>
      </c>
      <c r="I4845" s="34">
        <v>1.72</v>
      </c>
      <c r="K4845" s="32">
        <v>38371</v>
      </c>
      <c r="L4845" s="33">
        <f t="shared" si="773"/>
        <v>1</v>
      </c>
      <c r="M4845" s="33">
        <f t="shared" si="774"/>
        <v>2005</v>
      </c>
      <c r="N4845" s="34">
        <v>47.61</v>
      </c>
      <c r="P4845" s="32">
        <v>38817</v>
      </c>
      <c r="Q4845" s="33">
        <f t="shared" si="775"/>
        <v>4</v>
      </c>
      <c r="R4845" s="33">
        <f t="shared" si="776"/>
        <v>2006</v>
      </c>
      <c r="S4845" s="34">
        <v>68.2</v>
      </c>
    </row>
    <row r="4846" spans="1:19">
      <c r="A4846" s="32">
        <v>40792</v>
      </c>
      <c r="B4846" s="33">
        <f t="shared" si="769"/>
        <v>9</v>
      </c>
      <c r="C4846" s="33">
        <f t="shared" si="770"/>
        <v>2011</v>
      </c>
      <c r="D4846" s="34">
        <v>1.5589999999999999</v>
      </c>
      <c r="F4846" s="32">
        <v>42440</v>
      </c>
      <c r="G4846" s="33">
        <f t="shared" si="771"/>
        <v>3</v>
      </c>
      <c r="H4846" s="33">
        <f t="shared" si="772"/>
        <v>2016</v>
      </c>
      <c r="I4846" s="34">
        <v>1.74</v>
      </c>
      <c r="K4846" s="32">
        <v>38372</v>
      </c>
      <c r="L4846" s="33">
        <f t="shared" si="773"/>
        <v>1</v>
      </c>
      <c r="M4846" s="33">
        <f t="shared" si="774"/>
        <v>2005</v>
      </c>
      <c r="N4846" s="34">
        <v>47.01</v>
      </c>
      <c r="P4846" s="32">
        <v>38818</v>
      </c>
      <c r="Q4846" s="33">
        <f t="shared" si="775"/>
        <v>4</v>
      </c>
      <c r="R4846" s="33">
        <f t="shared" si="776"/>
        <v>2006</v>
      </c>
      <c r="S4846" s="34">
        <v>68.52</v>
      </c>
    </row>
    <row r="4847" spans="1:19">
      <c r="A4847" s="32">
        <v>40793</v>
      </c>
      <c r="B4847" s="33">
        <f t="shared" si="769"/>
        <v>9</v>
      </c>
      <c r="C4847" s="33">
        <f t="shared" si="770"/>
        <v>2011</v>
      </c>
      <c r="D4847" s="34">
        <v>1.585</v>
      </c>
      <c r="F4847" s="32">
        <v>42443</v>
      </c>
      <c r="G4847" s="33">
        <f t="shared" si="771"/>
        <v>3</v>
      </c>
      <c r="H4847" s="33">
        <f t="shared" si="772"/>
        <v>2016</v>
      </c>
      <c r="I4847" s="34">
        <v>1.68</v>
      </c>
      <c r="K4847" s="32">
        <v>38373</v>
      </c>
      <c r="L4847" s="33">
        <f t="shared" si="773"/>
        <v>1</v>
      </c>
      <c r="M4847" s="33">
        <f t="shared" si="774"/>
        <v>2005</v>
      </c>
      <c r="N4847" s="34">
        <v>48.31</v>
      </c>
      <c r="P4847" s="32">
        <v>38819</v>
      </c>
      <c r="Q4847" s="33">
        <f t="shared" si="775"/>
        <v>4</v>
      </c>
      <c r="R4847" s="33">
        <f t="shared" si="776"/>
        <v>2006</v>
      </c>
      <c r="S4847" s="34">
        <v>69.540000000000006</v>
      </c>
    </row>
    <row r="4848" spans="1:19">
      <c r="A4848" s="32">
        <v>40794</v>
      </c>
      <c r="B4848" s="33">
        <f t="shared" si="769"/>
        <v>9</v>
      </c>
      <c r="C4848" s="33">
        <f t="shared" si="770"/>
        <v>2011</v>
      </c>
      <c r="D4848" s="34">
        <v>1.5940000000000001</v>
      </c>
      <c r="F4848" s="32">
        <v>42444</v>
      </c>
      <c r="G4848" s="33">
        <f t="shared" si="771"/>
        <v>3</v>
      </c>
      <c r="H4848" s="33">
        <f t="shared" si="772"/>
        <v>2016</v>
      </c>
      <c r="I4848" s="34">
        <v>1.81</v>
      </c>
      <c r="K4848" s="32">
        <v>38376</v>
      </c>
      <c r="L4848" s="33">
        <f t="shared" si="773"/>
        <v>1</v>
      </c>
      <c r="M4848" s="33">
        <f t="shared" si="774"/>
        <v>2005</v>
      </c>
      <c r="N4848" s="34">
        <v>48.61</v>
      </c>
      <c r="P4848" s="32">
        <v>38820</v>
      </c>
      <c r="Q4848" s="33">
        <f t="shared" si="775"/>
        <v>4</v>
      </c>
      <c r="R4848" s="33">
        <f t="shared" si="776"/>
        <v>2006</v>
      </c>
      <c r="S4848" s="34">
        <v>69.39</v>
      </c>
    </row>
    <row r="4849" spans="1:19">
      <c r="A4849" s="32">
        <v>40795</v>
      </c>
      <c r="B4849" s="33">
        <f t="shared" si="769"/>
        <v>9</v>
      </c>
      <c r="C4849" s="33">
        <f t="shared" si="770"/>
        <v>2011</v>
      </c>
      <c r="D4849" s="34">
        <v>1.583</v>
      </c>
      <c r="F4849" s="32">
        <v>42445</v>
      </c>
      <c r="G4849" s="33">
        <f t="shared" si="771"/>
        <v>3</v>
      </c>
      <c r="H4849" s="33">
        <f t="shared" si="772"/>
        <v>2016</v>
      </c>
      <c r="I4849" s="34">
        <v>1.77</v>
      </c>
      <c r="K4849" s="32">
        <v>38377</v>
      </c>
      <c r="L4849" s="33">
        <f t="shared" si="773"/>
        <v>1</v>
      </c>
      <c r="M4849" s="33">
        <f t="shared" si="774"/>
        <v>2005</v>
      </c>
      <c r="N4849" s="34">
        <v>49.43</v>
      </c>
      <c r="P4849" s="32">
        <v>38825</v>
      </c>
      <c r="Q4849" s="33">
        <f t="shared" si="775"/>
        <v>4</v>
      </c>
      <c r="R4849" s="33">
        <f t="shared" si="776"/>
        <v>2006</v>
      </c>
      <c r="S4849" s="34">
        <v>70.97</v>
      </c>
    </row>
    <row r="4850" spans="1:19">
      <c r="A4850" s="32">
        <v>40798</v>
      </c>
      <c r="B4850" s="33">
        <f t="shared" si="769"/>
        <v>9</v>
      </c>
      <c r="C4850" s="33">
        <f t="shared" si="770"/>
        <v>2011</v>
      </c>
      <c r="D4850" s="34">
        <v>1.5840000000000001</v>
      </c>
      <c r="F4850" s="32">
        <v>42446</v>
      </c>
      <c r="G4850" s="33">
        <f t="shared" si="771"/>
        <v>3</v>
      </c>
      <c r="H4850" s="33">
        <f t="shared" si="772"/>
        <v>2016</v>
      </c>
      <c r="I4850" s="34">
        <v>1.84</v>
      </c>
      <c r="K4850" s="32">
        <v>38378</v>
      </c>
      <c r="L4850" s="33">
        <f t="shared" si="773"/>
        <v>1</v>
      </c>
      <c r="M4850" s="33">
        <f t="shared" si="774"/>
        <v>2005</v>
      </c>
      <c r="N4850" s="34">
        <v>48.8</v>
      </c>
      <c r="P4850" s="32">
        <v>38826</v>
      </c>
      <c r="Q4850" s="33">
        <f t="shared" si="775"/>
        <v>4</v>
      </c>
      <c r="R4850" s="33">
        <f t="shared" si="776"/>
        <v>2006</v>
      </c>
      <c r="S4850" s="34">
        <v>72.69</v>
      </c>
    </row>
    <row r="4851" spans="1:19">
      <c r="A4851" s="32">
        <v>40799</v>
      </c>
      <c r="B4851" s="33">
        <f t="shared" si="769"/>
        <v>9</v>
      </c>
      <c r="C4851" s="33">
        <f t="shared" si="770"/>
        <v>2011</v>
      </c>
      <c r="D4851" s="34">
        <v>1.5980000000000001</v>
      </c>
      <c r="F4851" s="32">
        <v>42447</v>
      </c>
      <c r="G4851" s="33">
        <f t="shared" si="771"/>
        <v>3</v>
      </c>
      <c r="H4851" s="33">
        <f t="shared" si="772"/>
        <v>2016</v>
      </c>
      <c r="I4851" s="34">
        <v>1.84</v>
      </c>
      <c r="K4851" s="32">
        <v>38379</v>
      </c>
      <c r="L4851" s="33">
        <f t="shared" si="773"/>
        <v>1</v>
      </c>
      <c r="M4851" s="33">
        <f t="shared" si="774"/>
        <v>2005</v>
      </c>
      <c r="N4851" s="34">
        <v>48.8</v>
      </c>
      <c r="P4851" s="32">
        <v>38827</v>
      </c>
      <c r="Q4851" s="33">
        <f t="shared" si="775"/>
        <v>4</v>
      </c>
      <c r="R4851" s="33">
        <f t="shared" si="776"/>
        <v>2006</v>
      </c>
      <c r="S4851" s="34">
        <v>72.569999999999993</v>
      </c>
    </row>
    <row r="4852" spans="1:19">
      <c r="A4852" s="32">
        <v>40800</v>
      </c>
      <c r="B4852" s="33">
        <f t="shared" si="769"/>
        <v>9</v>
      </c>
      <c r="C4852" s="33">
        <f t="shared" si="770"/>
        <v>2011</v>
      </c>
      <c r="D4852" s="34">
        <v>1.609</v>
      </c>
      <c r="F4852" s="32">
        <v>42450</v>
      </c>
      <c r="G4852" s="33">
        <f t="shared" si="771"/>
        <v>3</v>
      </c>
      <c r="H4852" s="33">
        <f t="shared" si="772"/>
        <v>2016</v>
      </c>
      <c r="I4852" s="34">
        <v>1.79</v>
      </c>
      <c r="K4852" s="32">
        <v>38380</v>
      </c>
      <c r="L4852" s="33">
        <f t="shared" si="773"/>
        <v>1</v>
      </c>
      <c r="M4852" s="33">
        <f t="shared" si="774"/>
        <v>2005</v>
      </c>
      <c r="N4852" s="34">
        <v>47.15</v>
      </c>
      <c r="P4852" s="32">
        <v>38828</v>
      </c>
      <c r="Q4852" s="33">
        <f t="shared" si="775"/>
        <v>4</v>
      </c>
      <c r="R4852" s="33">
        <f t="shared" si="776"/>
        <v>2006</v>
      </c>
      <c r="S4852" s="34">
        <v>73.94</v>
      </c>
    </row>
    <row r="4853" spans="1:19">
      <c r="A4853" s="32">
        <v>40801</v>
      </c>
      <c r="B4853" s="33">
        <f t="shared" si="769"/>
        <v>9</v>
      </c>
      <c r="C4853" s="33">
        <f t="shared" si="770"/>
        <v>2011</v>
      </c>
      <c r="D4853" s="34">
        <v>1.625</v>
      </c>
      <c r="F4853" s="32">
        <v>42451</v>
      </c>
      <c r="G4853" s="33">
        <f t="shared" si="771"/>
        <v>3</v>
      </c>
      <c r="H4853" s="33">
        <f t="shared" si="772"/>
        <v>2016</v>
      </c>
      <c r="I4853" s="34">
        <v>1.79</v>
      </c>
      <c r="K4853" s="32">
        <v>38383</v>
      </c>
      <c r="L4853" s="33">
        <f t="shared" si="773"/>
        <v>1</v>
      </c>
      <c r="M4853" s="33">
        <f t="shared" si="774"/>
        <v>2005</v>
      </c>
      <c r="N4853" s="34">
        <v>48.25</v>
      </c>
      <c r="P4853" s="32">
        <v>38831</v>
      </c>
      <c r="Q4853" s="33">
        <f t="shared" si="775"/>
        <v>4</v>
      </c>
      <c r="R4853" s="33">
        <f t="shared" si="776"/>
        <v>2006</v>
      </c>
      <c r="S4853" s="34">
        <v>73.959999999999994</v>
      </c>
    </row>
    <row r="4854" spans="1:19">
      <c r="A4854" s="32">
        <v>40802</v>
      </c>
      <c r="B4854" s="33">
        <f t="shared" si="769"/>
        <v>9</v>
      </c>
      <c r="C4854" s="33">
        <f t="shared" si="770"/>
        <v>2011</v>
      </c>
      <c r="D4854" s="34">
        <v>1.613</v>
      </c>
      <c r="F4854" s="32">
        <v>42452</v>
      </c>
      <c r="G4854" s="33">
        <f t="shared" si="771"/>
        <v>3</v>
      </c>
      <c r="H4854" s="33">
        <f t="shared" si="772"/>
        <v>2016</v>
      </c>
      <c r="I4854" s="34">
        <v>1.79</v>
      </c>
      <c r="K4854" s="32">
        <v>38384</v>
      </c>
      <c r="L4854" s="33">
        <f t="shared" si="773"/>
        <v>2</v>
      </c>
      <c r="M4854" s="33">
        <f t="shared" si="774"/>
        <v>2005</v>
      </c>
      <c r="N4854" s="34">
        <v>47.1</v>
      </c>
      <c r="P4854" s="32">
        <v>38832</v>
      </c>
      <c r="Q4854" s="33">
        <f t="shared" si="775"/>
        <v>4</v>
      </c>
      <c r="R4854" s="33">
        <f t="shared" si="776"/>
        <v>2006</v>
      </c>
      <c r="S4854" s="34">
        <v>72.86</v>
      </c>
    </row>
    <row r="4855" spans="1:19">
      <c r="A4855" s="32">
        <v>40805</v>
      </c>
      <c r="B4855" s="33">
        <f t="shared" si="769"/>
        <v>9</v>
      </c>
      <c r="C4855" s="33">
        <f t="shared" si="770"/>
        <v>2011</v>
      </c>
      <c r="D4855" s="34">
        <v>1.5649999999999999</v>
      </c>
      <c r="F4855" s="32">
        <v>42453</v>
      </c>
      <c r="G4855" s="33">
        <f t="shared" si="771"/>
        <v>3</v>
      </c>
      <c r="H4855" s="33">
        <f t="shared" si="772"/>
        <v>2016</v>
      </c>
      <c r="I4855" s="34">
        <v>1.78</v>
      </c>
      <c r="K4855" s="32">
        <v>38385</v>
      </c>
      <c r="L4855" s="33">
        <f t="shared" si="773"/>
        <v>2</v>
      </c>
      <c r="M4855" s="33">
        <f t="shared" si="774"/>
        <v>2005</v>
      </c>
      <c r="N4855" s="34">
        <v>46.65</v>
      </c>
      <c r="P4855" s="32">
        <v>38833</v>
      </c>
      <c r="Q4855" s="33">
        <f t="shared" si="775"/>
        <v>4</v>
      </c>
      <c r="R4855" s="33">
        <f t="shared" si="776"/>
        <v>2006</v>
      </c>
      <c r="S4855" s="34">
        <v>73.459999999999994</v>
      </c>
    </row>
    <row r="4856" spans="1:19">
      <c r="A4856" s="32">
        <v>40806</v>
      </c>
      <c r="B4856" s="33">
        <f t="shared" si="769"/>
        <v>9</v>
      </c>
      <c r="C4856" s="33">
        <f t="shared" si="770"/>
        <v>2011</v>
      </c>
      <c r="D4856" s="34">
        <v>1.5660000000000001</v>
      </c>
      <c r="F4856" s="32">
        <v>42454</v>
      </c>
      <c r="G4856" s="33">
        <f t="shared" si="771"/>
        <v>3</v>
      </c>
      <c r="H4856" s="33">
        <f t="shared" si="772"/>
        <v>2016</v>
      </c>
      <c r="I4856" s="34">
        <v>1.78</v>
      </c>
      <c r="K4856" s="32">
        <v>38386</v>
      </c>
      <c r="L4856" s="33">
        <f t="shared" si="773"/>
        <v>2</v>
      </c>
      <c r="M4856" s="33">
        <f t="shared" si="774"/>
        <v>2005</v>
      </c>
      <c r="N4856" s="34">
        <v>46.4</v>
      </c>
      <c r="P4856" s="32">
        <v>38834</v>
      </c>
      <c r="Q4856" s="33">
        <f t="shared" si="775"/>
        <v>4</v>
      </c>
      <c r="R4856" s="33">
        <f t="shared" si="776"/>
        <v>2006</v>
      </c>
      <c r="S4856" s="34">
        <v>71.790000000000006</v>
      </c>
    </row>
    <row r="4857" spans="1:19">
      <c r="A4857" s="32">
        <v>40807</v>
      </c>
      <c r="B4857" s="33">
        <f t="shared" si="769"/>
        <v>9</v>
      </c>
      <c r="C4857" s="33">
        <f t="shared" si="770"/>
        <v>2011</v>
      </c>
      <c r="D4857" s="34">
        <v>1.54</v>
      </c>
      <c r="F4857" s="32">
        <v>42457</v>
      </c>
      <c r="G4857" s="33">
        <f t="shared" si="771"/>
        <v>3</v>
      </c>
      <c r="H4857" s="33">
        <f t="shared" si="772"/>
        <v>2016</v>
      </c>
      <c r="I4857" s="34">
        <v>1.78</v>
      </c>
      <c r="K4857" s="32">
        <v>38387</v>
      </c>
      <c r="L4857" s="33">
        <f t="shared" si="773"/>
        <v>2</v>
      </c>
      <c r="M4857" s="33">
        <f t="shared" si="774"/>
        <v>2005</v>
      </c>
      <c r="N4857" s="34">
        <v>46.45</v>
      </c>
      <c r="P4857" s="32">
        <v>38835</v>
      </c>
      <c r="Q4857" s="33">
        <f t="shared" si="775"/>
        <v>4</v>
      </c>
      <c r="R4857" s="33">
        <f t="shared" si="776"/>
        <v>2006</v>
      </c>
      <c r="S4857" s="34">
        <v>72.150000000000006</v>
      </c>
    </row>
    <row r="4858" spans="1:19">
      <c r="A4858" s="32">
        <v>40808</v>
      </c>
      <c r="B4858" s="33">
        <f t="shared" si="769"/>
        <v>9</v>
      </c>
      <c r="C4858" s="33">
        <f t="shared" si="770"/>
        <v>2011</v>
      </c>
      <c r="D4858" s="34">
        <v>1.498</v>
      </c>
      <c r="F4858" s="32">
        <v>42458</v>
      </c>
      <c r="G4858" s="33">
        <f t="shared" si="771"/>
        <v>3</v>
      </c>
      <c r="H4858" s="33">
        <f t="shared" si="772"/>
        <v>2016</v>
      </c>
      <c r="I4858" s="34">
        <v>1.77</v>
      </c>
      <c r="K4858" s="32">
        <v>38390</v>
      </c>
      <c r="L4858" s="33">
        <f t="shared" si="773"/>
        <v>2</v>
      </c>
      <c r="M4858" s="33">
        <f t="shared" si="774"/>
        <v>2005</v>
      </c>
      <c r="N4858" s="34">
        <v>45.35</v>
      </c>
      <c r="P4858" s="32">
        <v>38838</v>
      </c>
      <c r="Q4858" s="33">
        <f t="shared" si="775"/>
        <v>5</v>
      </c>
      <c r="R4858" s="33">
        <f t="shared" si="776"/>
        <v>2006</v>
      </c>
      <c r="S4858" s="34">
        <v>73.37</v>
      </c>
    </row>
    <row r="4859" spans="1:19">
      <c r="A4859" s="32">
        <v>40809</v>
      </c>
      <c r="B4859" s="33">
        <f t="shared" si="769"/>
        <v>9</v>
      </c>
      <c r="C4859" s="33">
        <f t="shared" si="770"/>
        <v>2011</v>
      </c>
      <c r="D4859" s="34">
        <v>1.498</v>
      </c>
      <c r="F4859" s="32">
        <v>42459</v>
      </c>
      <c r="G4859" s="33">
        <f t="shared" si="771"/>
        <v>3</v>
      </c>
      <c r="H4859" s="33">
        <f t="shared" si="772"/>
        <v>2016</v>
      </c>
      <c r="I4859" s="34">
        <v>1.87</v>
      </c>
      <c r="K4859" s="32">
        <v>38391</v>
      </c>
      <c r="L4859" s="33">
        <f t="shared" si="773"/>
        <v>2</v>
      </c>
      <c r="M4859" s="33">
        <f t="shared" si="774"/>
        <v>2005</v>
      </c>
      <c r="N4859" s="34">
        <v>45.4</v>
      </c>
      <c r="P4859" s="32">
        <v>38839</v>
      </c>
      <c r="Q4859" s="33">
        <f t="shared" si="775"/>
        <v>5</v>
      </c>
      <c r="R4859" s="33">
        <f t="shared" si="776"/>
        <v>2006</v>
      </c>
      <c r="S4859" s="34">
        <v>74.45</v>
      </c>
    </row>
    <row r="4860" spans="1:19">
      <c r="A4860" s="32">
        <v>40812</v>
      </c>
      <c r="B4860" s="33">
        <f t="shared" si="769"/>
        <v>9</v>
      </c>
      <c r="C4860" s="33">
        <f t="shared" si="770"/>
        <v>2011</v>
      </c>
      <c r="D4860" s="34">
        <v>1.5</v>
      </c>
      <c r="F4860" s="32">
        <v>42460</v>
      </c>
      <c r="G4860" s="33">
        <f t="shared" si="771"/>
        <v>3</v>
      </c>
      <c r="H4860" s="33">
        <f t="shared" si="772"/>
        <v>2016</v>
      </c>
      <c r="I4860" s="34">
        <v>1.98</v>
      </c>
      <c r="K4860" s="32">
        <v>38392</v>
      </c>
      <c r="L4860" s="33">
        <f t="shared" si="773"/>
        <v>2</v>
      </c>
      <c r="M4860" s="33">
        <f t="shared" si="774"/>
        <v>2005</v>
      </c>
      <c r="N4860" s="34">
        <v>45.45</v>
      </c>
      <c r="P4860" s="32">
        <v>38840</v>
      </c>
      <c r="Q4860" s="33">
        <f t="shared" si="775"/>
        <v>5</v>
      </c>
      <c r="R4860" s="33">
        <f t="shared" si="776"/>
        <v>2006</v>
      </c>
      <c r="S4860" s="34">
        <v>73.73</v>
      </c>
    </row>
    <row r="4861" spans="1:19">
      <c r="A4861" s="32">
        <v>40813</v>
      </c>
      <c r="B4861" s="33">
        <f t="shared" si="769"/>
        <v>9</v>
      </c>
      <c r="C4861" s="33">
        <f t="shared" si="770"/>
        <v>2011</v>
      </c>
      <c r="D4861" s="34">
        <v>1.544</v>
      </c>
      <c r="F4861" s="32">
        <v>42461</v>
      </c>
      <c r="G4861" s="33">
        <f t="shared" si="771"/>
        <v>4</v>
      </c>
      <c r="H4861" s="33">
        <f t="shared" si="772"/>
        <v>2016</v>
      </c>
      <c r="I4861" s="34">
        <v>1.88</v>
      </c>
      <c r="K4861" s="32">
        <v>38393</v>
      </c>
      <c r="L4861" s="33">
        <f t="shared" si="773"/>
        <v>2</v>
      </c>
      <c r="M4861" s="33">
        <f t="shared" si="774"/>
        <v>2005</v>
      </c>
      <c r="N4861" s="34">
        <v>47.05</v>
      </c>
      <c r="P4861" s="32">
        <v>38841</v>
      </c>
      <c r="Q4861" s="33">
        <f t="shared" si="775"/>
        <v>5</v>
      </c>
      <c r="R4861" s="33">
        <f t="shared" si="776"/>
        <v>2006</v>
      </c>
      <c r="S4861" s="34">
        <v>71.84</v>
      </c>
    </row>
    <row r="4862" spans="1:19">
      <c r="A4862" s="32">
        <v>40814</v>
      </c>
      <c r="B4862" s="33">
        <f t="shared" si="769"/>
        <v>9</v>
      </c>
      <c r="C4862" s="33">
        <f t="shared" si="770"/>
        <v>2011</v>
      </c>
      <c r="D4862" s="34">
        <v>1.52</v>
      </c>
      <c r="F4862" s="32">
        <v>42464</v>
      </c>
      <c r="G4862" s="33">
        <f t="shared" si="771"/>
        <v>4</v>
      </c>
      <c r="H4862" s="33">
        <f t="shared" si="772"/>
        <v>2016</v>
      </c>
      <c r="I4862" s="34">
        <v>1.96</v>
      </c>
      <c r="K4862" s="32">
        <v>38394</v>
      </c>
      <c r="L4862" s="33">
        <f t="shared" si="773"/>
        <v>2</v>
      </c>
      <c r="M4862" s="33">
        <f t="shared" si="774"/>
        <v>2005</v>
      </c>
      <c r="N4862" s="34">
        <v>47.15</v>
      </c>
      <c r="P4862" s="32">
        <v>38842</v>
      </c>
      <c r="Q4862" s="33">
        <f t="shared" si="775"/>
        <v>5</v>
      </c>
      <c r="R4862" s="33">
        <f t="shared" si="776"/>
        <v>2006</v>
      </c>
      <c r="S4862" s="34">
        <v>71.22</v>
      </c>
    </row>
    <row r="4863" spans="1:19">
      <c r="A4863" s="32">
        <v>40815</v>
      </c>
      <c r="B4863" s="33">
        <f t="shared" si="769"/>
        <v>9</v>
      </c>
      <c r="C4863" s="33">
        <f t="shared" si="770"/>
        <v>2011</v>
      </c>
      <c r="D4863" s="34">
        <v>1.522</v>
      </c>
      <c r="F4863" s="32">
        <v>42465</v>
      </c>
      <c r="G4863" s="33">
        <f t="shared" si="771"/>
        <v>4</v>
      </c>
      <c r="H4863" s="33">
        <f t="shared" si="772"/>
        <v>2016</v>
      </c>
      <c r="I4863" s="34">
        <v>1.96</v>
      </c>
      <c r="K4863" s="32">
        <v>38397</v>
      </c>
      <c r="L4863" s="33">
        <f t="shared" si="773"/>
        <v>2</v>
      </c>
      <c r="M4863" s="33">
        <f t="shared" si="774"/>
        <v>2005</v>
      </c>
      <c r="N4863" s="34">
        <v>47.5</v>
      </c>
      <c r="P4863" s="32">
        <v>38845</v>
      </c>
      <c r="Q4863" s="33">
        <f t="shared" si="775"/>
        <v>5</v>
      </c>
      <c r="R4863" s="33">
        <f t="shared" si="776"/>
        <v>2006</v>
      </c>
      <c r="S4863" s="34">
        <v>68.260000000000005</v>
      </c>
    </row>
    <row r="4864" spans="1:19">
      <c r="A4864" s="32">
        <v>40816</v>
      </c>
      <c r="B4864" s="33">
        <f t="shared" si="769"/>
        <v>9</v>
      </c>
      <c r="C4864" s="33">
        <f t="shared" si="770"/>
        <v>2011</v>
      </c>
      <c r="D4864" s="34">
        <v>1.51</v>
      </c>
      <c r="F4864" s="32">
        <v>42466</v>
      </c>
      <c r="G4864" s="33">
        <f t="shared" si="771"/>
        <v>4</v>
      </c>
      <c r="H4864" s="33">
        <f t="shared" si="772"/>
        <v>2016</v>
      </c>
      <c r="I4864" s="34">
        <v>1.91</v>
      </c>
      <c r="K4864" s="32">
        <v>38398</v>
      </c>
      <c r="L4864" s="33">
        <f t="shared" si="773"/>
        <v>2</v>
      </c>
      <c r="M4864" s="33">
        <f t="shared" si="774"/>
        <v>2005</v>
      </c>
      <c r="N4864" s="34">
        <v>47.3</v>
      </c>
      <c r="P4864" s="32">
        <v>38846</v>
      </c>
      <c r="Q4864" s="33">
        <f t="shared" si="775"/>
        <v>5</v>
      </c>
      <c r="R4864" s="33">
        <f t="shared" si="776"/>
        <v>2006</v>
      </c>
      <c r="S4864" s="34">
        <v>70.599999999999994</v>
      </c>
    </row>
    <row r="4865" spans="1:19">
      <c r="A4865" s="32">
        <v>40819</v>
      </c>
      <c r="B4865" s="33">
        <f t="shared" si="769"/>
        <v>10</v>
      </c>
      <c r="C4865" s="33">
        <f t="shared" si="770"/>
        <v>2011</v>
      </c>
      <c r="D4865" s="34">
        <v>1.476</v>
      </c>
      <c r="F4865" s="32">
        <v>42467</v>
      </c>
      <c r="G4865" s="33">
        <f t="shared" si="771"/>
        <v>4</v>
      </c>
      <c r="H4865" s="33">
        <f t="shared" si="772"/>
        <v>2016</v>
      </c>
      <c r="I4865" s="34">
        <v>1.96</v>
      </c>
      <c r="K4865" s="32">
        <v>38399</v>
      </c>
      <c r="L4865" s="33">
        <f t="shared" si="773"/>
        <v>2</v>
      </c>
      <c r="M4865" s="33">
        <f t="shared" si="774"/>
        <v>2005</v>
      </c>
      <c r="N4865" s="34">
        <v>48.35</v>
      </c>
      <c r="P4865" s="32">
        <v>38847</v>
      </c>
      <c r="Q4865" s="33">
        <f t="shared" si="775"/>
        <v>5</v>
      </c>
      <c r="R4865" s="33">
        <f t="shared" si="776"/>
        <v>2006</v>
      </c>
      <c r="S4865" s="34">
        <v>69.83</v>
      </c>
    </row>
    <row r="4866" spans="1:19">
      <c r="A4866" s="32">
        <v>40820</v>
      </c>
      <c r="B4866" s="33">
        <f t="shared" si="769"/>
        <v>10</v>
      </c>
      <c r="C4866" s="33">
        <f t="shared" si="770"/>
        <v>2011</v>
      </c>
      <c r="D4866" s="34">
        <v>1.45</v>
      </c>
      <c r="F4866" s="32">
        <v>42468</v>
      </c>
      <c r="G4866" s="33">
        <f t="shared" si="771"/>
        <v>4</v>
      </c>
      <c r="H4866" s="33">
        <f t="shared" si="772"/>
        <v>2016</v>
      </c>
      <c r="I4866" s="34">
        <v>1.99</v>
      </c>
      <c r="K4866" s="32">
        <v>38400</v>
      </c>
      <c r="L4866" s="33">
        <f t="shared" si="773"/>
        <v>2</v>
      </c>
      <c r="M4866" s="33">
        <f t="shared" si="774"/>
        <v>2005</v>
      </c>
      <c r="N4866" s="34">
        <v>47.5</v>
      </c>
      <c r="P4866" s="32">
        <v>38848</v>
      </c>
      <c r="Q4866" s="33">
        <f t="shared" si="775"/>
        <v>5</v>
      </c>
      <c r="R4866" s="33">
        <f t="shared" si="776"/>
        <v>2006</v>
      </c>
      <c r="S4866" s="34">
        <v>72.2</v>
      </c>
    </row>
    <row r="4867" spans="1:19">
      <c r="A4867" s="32">
        <v>40821</v>
      </c>
      <c r="B4867" s="33">
        <f t="shared" si="769"/>
        <v>10</v>
      </c>
      <c r="C4867" s="33">
        <f t="shared" si="770"/>
        <v>2011</v>
      </c>
      <c r="D4867" s="34">
        <v>1.4550000000000001</v>
      </c>
      <c r="F4867" s="32">
        <v>42471</v>
      </c>
      <c r="G4867" s="33">
        <f t="shared" si="771"/>
        <v>4</v>
      </c>
      <c r="H4867" s="33">
        <f t="shared" si="772"/>
        <v>2016</v>
      </c>
      <c r="I4867" s="34">
        <v>1.9</v>
      </c>
      <c r="K4867" s="32">
        <v>38401</v>
      </c>
      <c r="L4867" s="33">
        <f t="shared" si="773"/>
        <v>2</v>
      </c>
      <c r="M4867" s="33">
        <f t="shared" si="774"/>
        <v>2005</v>
      </c>
      <c r="N4867" s="34">
        <v>48.45</v>
      </c>
      <c r="P4867" s="32">
        <v>38849</v>
      </c>
      <c r="Q4867" s="33">
        <f t="shared" si="775"/>
        <v>5</v>
      </c>
      <c r="R4867" s="33">
        <f t="shared" si="776"/>
        <v>2006</v>
      </c>
      <c r="S4867" s="34">
        <v>71.3</v>
      </c>
    </row>
    <row r="4868" spans="1:19">
      <c r="A4868" s="32">
        <v>40822</v>
      </c>
      <c r="B4868" s="33">
        <f t="shared" si="769"/>
        <v>10</v>
      </c>
      <c r="C4868" s="33">
        <f t="shared" si="770"/>
        <v>2011</v>
      </c>
      <c r="D4868" s="34">
        <v>1.454</v>
      </c>
      <c r="F4868" s="32">
        <v>42472</v>
      </c>
      <c r="G4868" s="33">
        <f t="shared" si="771"/>
        <v>4</v>
      </c>
      <c r="H4868" s="33">
        <f t="shared" si="772"/>
        <v>2016</v>
      </c>
      <c r="I4868" s="34">
        <v>1.97</v>
      </c>
      <c r="K4868" s="32">
        <v>38405</v>
      </c>
      <c r="L4868" s="33">
        <f t="shared" si="773"/>
        <v>2</v>
      </c>
      <c r="M4868" s="33">
        <f t="shared" si="774"/>
        <v>2005</v>
      </c>
      <c r="N4868" s="34">
        <v>51</v>
      </c>
      <c r="P4868" s="32">
        <v>38852</v>
      </c>
      <c r="Q4868" s="33">
        <f t="shared" si="775"/>
        <v>5</v>
      </c>
      <c r="R4868" s="33">
        <f t="shared" si="776"/>
        <v>2006</v>
      </c>
      <c r="S4868" s="34">
        <v>68.69</v>
      </c>
    </row>
    <row r="4869" spans="1:19">
      <c r="A4869" s="32">
        <v>40823</v>
      </c>
      <c r="B4869" s="33">
        <f t="shared" si="769"/>
        <v>10</v>
      </c>
      <c r="C4869" s="33">
        <f t="shared" si="770"/>
        <v>2011</v>
      </c>
      <c r="D4869" s="34">
        <v>1.4379999999999999</v>
      </c>
      <c r="F4869" s="32">
        <v>42473</v>
      </c>
      <c r="G4869" s="33">
        <f t="shared" si="771"/>
        <v>4</v>
      </c>
      <c r="H4869" s="33">
        <f t="shared" si="772"/>
        <v>2016</v>
      </c>
      <c r="I4869" s="34">
        <v>2.0099999999999998</v>
      </c>
      <c r="K4869" s="32">
        <v>38406</v>
      </c>
      <c r="L4869" s="33">
        <f t="shared" si="773"/>
        <v>2</v>
      </c>
      <c r="M4869" s="33">
        <f t="shared" si="774"/>
        <v>2005</v>
      </c>
      <c r="N4869" s="34">
        <v>51.73</v>
      </c>
      <c r="P4869" s="32">
        <v>38853</v>
      </c>
      <c r="Q4869" s="33">
        <f t="shared" si="775"/>
        <v>5</v>
      </c>
      <c r="R4869" s="33">
        <f t="shared" si="776"/>
        <v>2006</v>
      </c>
      <c r="S4869" s="34">
        <v>68.66</v>
      </c>
    </row>
    <row r="4870" spans="1:19">
      <c r="A4870" s="32">
        <v>40826</v>
      </c>
      <c r="B4870" s="33">
        <f t="shared" si="769"/>
        <v>10</v>
      </c>
      <c r="C4870" s="33">
        <f t="shared" si="770"/>
        <v>2011</v>
      </c>
      <c r="D4870" s="34">
        <v>1.4379999999999999</v>
      </c>
      <c r="F4870" s="32">
        <v>42474</v>
      </c>
      <c r="G4870" s="33">
        <f t="shared" si="771"/>
        <v>4</v>
      </c>
      <c r="H4870" s="33">
        <f t="shared" si="772"/>
        <v>2016</v>
      </c>
      <c r="I4870" s="34">
        <v>1.93</v>
      </c>
      <c r="K4870" s="32">
        <v>38407</v>
      </c>
      <c r="L4870" s="33">
        <f t="shared" si="773"/>
        <v>2</v>
      </c>
      <c r="M4870" s="33">
        <f t="shared" si="774"/>
        <v>2005</v>
      </c>
      <c r="N4870" s="34">
        <v>52.05</v>
      </c>
      <c r="P4870" s="32">
        <v>38854</v>
      </c>
      <c r="Q4870" s="33">
        <f t="shared" si="775"/>
        <v>5</v>
      </c>
      <c r="R4870" s="33">
        <f t="shared" si="776"/>
        <v>2006</v>
      </c>
      <c r="S4870" s="34">
        <v>67.52</v>
      </c>
    </row>
    <row r="4871" spans="1:19">
      <c r="A4871" s="32">
        <v>40827</v>
      </c>
      <c r="B4871" s="33">
        <f t="shared" si="769"/>
        <v>10</v>
      </c>
      <c r="C4871" s="33">
        <f t="shared" si="770"/>
        <v>2011</v>
      </c>
      <c r="D4871" s="34">
        <v>1.4610000000000001</v>
      </c>
      <c r="F4871" s="32">
        <v>42475</v>
      </c>
      <c r="G4871" s="33">
        <f t="shared" si="771"/>
        <v>4</v>
      </c>
      <c r="H4871" s="33">
        <f t="shared" si="772"/>
        <v>2016</v>
      </c>
      <c r="I4871" s="34">
        <v>1.71</v>
      </c>
      <c r="K4871" s="32">
        <v>38408</v>
      </c>
      <c r="L4871" s="33">
        <f t="shared" si="773"/>
        <v>2</v>
      </c>
      <c r="M4871" s="33">
        <f t="shared" si="774"/>
        <v>2005</v>
      </c>
      <c r="N4871" s="34">
        <v>52.2</v>
      </c>
      <c r="P4871" s="32">
        <v>38855</v>
      </c>
      <c r="Q4871" s="33">
        <f t="shared" si="775"/>
        <v>5</v>
      </c>
      <c r="R4871" s="33">
        <f t="shared" si="776"/>
        <v>2006</v>
      </c>
      <c r="S4871" s="34">
        <v>67.39</v>
      </c>
    </row>
    <row r="4872" spans="1:19">
      <c r="A4872" s="32">
        <v>40828</v>
      </c>
      <c r="B4872" s="33">
        <f t="shared" si="769"/>
        <v>10</v>
      </c>
      <c r="C4872" s="33">
        <f t="shared" si="770"/>
        <v>2011</v>
      </c>
      <c r="D4872" s="34">
        <v>1.4710000000000001</v>
      </c>
      <c r="F4872" s="32">
        <v>42478</v>
      </c>
      <c r="G4872" s="33">
        <f t="shared" si="771"/>
        <v>4</v>
      </c>
      <c r="H4872" s="33">
        <f t="shared" si="772"/>
        <v>2016</v>
      </c>
      <c r="I4872" s="34">
        <v>1.76</v>
      </c>
      <c r="K4872" s="32">
        <v>38411</v>
      </c>
      <c r="L4872" s="33">
        <f t="shared" si="773"/>
        <v>2</v>
      </c>
      <c r="M4872" s="33">
        <f t="shared" si="774"/>
        <v>2005</v>
      </c>
      <c r="N4872" s="34">
        <v>51.75</v>
      </c>
      <c r="P4872" s="32">
        <v>38856</v>
      </c>
      <c r="Q4872" s="33">
        <f t="shared" si="775"/>
        <v>5</v>
      </c>
      <c r="R4872" s="33">
        <f t="shared" si="776"/>
        <v>2006</v>
      </c>
      <c r="S4872" s="34">
        <v>66.930000000000007</v>
      </c>
    </row>
    <row r="4873" spans="1:19">
      <c r="A4873" s="32">
        <v>40829</v>
      </c>
      <c r="B4873" s="33">
        <f t="shared" si="769"/>
        <v>10</v>
      </c>
      <c r="C4873" s="33">
        <f t="shared" si="770"/>
        <v>2011</v>
      </c>
      <c r="D4873" s="34">
        <v>1.504</v>
      </c>
      <c r="F4873" s="32">
        <v>42479</v>
      </c>
      <c r="G4873" s="33">
        <f t="shared" si="771"/>
        <v>4</v>
      </c>
      <c r="H4873" s="33">
        <f t="shared" si="772"/>
        <v>2016</v>
      </c>
      <c r="I4873" s="34">
        <v>1.94</v>
      </c>
      <c r="K4873" s="32">
        <v>38412</v>
      </c>
      <c r="L4873" s="33">
        <f t="shared" si="773"/>
        <v>3</v>
      </c>
      <c r="M4873" s="33">
        <f t="shared" si="774"/>
        <v>2005</v>
      </c>
      <c r="N4873" s="34">
        <v>51.67</v>
      </c>
      <c r="P4873" s="32">
        <v>38859</v>
      </c>
      <c r="Q4873" s="33">
        <f t="shared" si="775"/>
        <v>5</v>
      </c>
      <c r="R4873" s="33">
        <f t="shared" si="776"/>
        <v>2006</v>
      </c>
      <c r="S4873" s="34">
        <v>66.52</v>
      </c>
    </row>
    <row r="4874" spans="1:19">
      <c r="A4874" s="32">
        <v>40830</v>
      </c>
      <c r="B4874" s="33">
        <f t="shared" si="769"/>
        <v>10</v>
      </c>
      <c r="C4874" s="33">
        <f t="shared" si="770"/>
        <v>2011</v>
      </c>
      <c r="D4874" s="34">
        <v>1.5349999999999999</v>
      </c>
      <c r="F4874" s="32">
        <v>42480</v>
      </c>
      <c r="G4874" s="33">
        <f t="shared" si="771"/>
        <v>4</v>
      </c>
      <c r="H4874" s="33">
        <f t="shared" si="772"/>
        <v>2016</v>
      </c>
      <c r="I4874" s="34">
        <v>1.94</v>
      </c>
      <c r="K4874" s="32">
        <v>38413</v>
      </c>
      <c r="L4874" s="33">
        <f t="shared" si="773"/>
        <v>3</v>
      </c>
      <c r="M4874" s="33">
        <f t="shared" si="774"/>
        <v>2005</v>
      </c>
      <c r="N4874" s="34">
        <v>53</v>
      </c>
      <c r="P4874" s="32">
        <v>38860</v>
      </c>
      <c r="Q4874" s="33">
        <f t="shared" si="775"/>
        <v>5</v>
      </c>
      <c r="R4874" s="33">
        <f t="shared" si="776"/>
        <v>2006</v>
      </c>
      <c r="S4874" s="34">
        <v>68.97</v>
      </c>
    </row>
    <row r="4875" spans="1:19">
      <c r="A4875" s="32">
        <v>40833</v>
      </c>
      <c r="B4875" s="33">
        <f t="shared" si="769"/>
        <v>10</v>
      </c>
      <c r="C4875" s="33">
        <f t="shared" si="770"/>
        <v>2011</v>
      </c>
      <c r="D4875" s="34">
        <v>1.5</v>
      </c>
      <c r="F4875" s="32">
        <v>42481</v>
      </c>
      <c r="G4875" s="33">
        <f t="shared" si="771"/>
        <v>4</v>
      </c>
      <c r="H4875" s="33">
        <f t="shared" si="772"/>
        <v>2016</v>
      </c>
      <c r="I4875" s="34">
        <v>1.96</v>
      </c>
      <c r="K4875" s="32">
        <v>38414</v>
      </c>
      <c r="L4875" s="33">
        <f t="shared" si="773"/>
        <v>3</v>
      </c>
      <c r="M4875" s="33">
        <f t="shared" si="774"/>
        <v>2005</v>
      </c>
      <c r="N4875" s="34">
        <v>53.6</v>
      </c>
      <c r="P4875" s="32">
        <v>38861</v>
      </c>
      <c r="Q4875" s="33">
        <f t="shared" si="775"/>
        <v>5</v>
      </c>
      <c r="R4875" s="33">
        <f t="shared" si="776"/>
        <v>2006</v>
      </c>
      <c r="S4875" s="34">
        <v>68.45</v>
      </c>
    </row>
    <row r="4876" spans="1:19">
      <c r="A4876" s="32">
        <v>40834</v>
      </c>
      <c r="B4876" s="33">
        <f t="shared" si="769"/>
        <v>10</v>
      </c>
      <c r="C4876" s="33">
        <f t="shared" si="770"/>
        <v>2011</v>
      </c>
      <c r="D4876" s="34">
        <v>1.5</v>
      </c>
      <c r="F4876" s="32">
        <v>42482</v>
      </c>
      <c r="G4876" s="33">
        <f t="shared" si="771"/>
        <v>4</v>
      </c>
      <c r="H4876" s="33">
        <f t="shared" si="772"/>
        <v>2016</v>
      </c>
      <c r="I4876" s="34">
        <v>1.92</v>
      </c>
      <c r="K4876" s="32">
        <v>38415</v>
      </c>
      <c r="L4876" s="33">
        <f t="shared" si="773"/>
        <v>3</v>
      </c>
      <c r="M4876" s="33">
        <f t="shared" si="774"/>
        <v>2005</v>
      </c>
      <c r="N4876" s="34">
        <v>53.7</v>
      </c>
      <c r="P4876" s="32">
        <v>38862</v>
      </c>
      <c r="Q4876" s="33">
        <f t="shared" si="775"/>
        <v>5</v>
      </c>
      <c r="R4876" s="33">
        <f t="shared" si="776"/>
        <v>2006</v>
      </c>
      <c r="S4876" s="34">
        <v>68.510000000000005</v>
      </c>
    </row>
    <row r="4877" spans="1:19">
      <c r="A4877" s="32">
        <v>40835</v>
      </c>
      <c r="B4877" s="33">
        <f t="shared" si="769"/>
        <v>10</v>
      </c>
      <c r="C4877" s="33">
        <f t="shared" si="770"/>
        <v>2011</v>
      </c>
      <c r="D4877" s="34">
        <v>1.4450000000000001</v>
      </c>
      <c r="F4877" s="32">
        <v>42485</v>
      </c>
      <c r="G4877" s="33">
        <f t="shared" si="771"/>
        <v>4</v>
      </c>
      <c r="H4877" s="33">
        <f t="shared" si="772"/>
        <v>2016</v>
      </c>
      <c r="I4877" s="34">
        <v>1.97</v>
      </c>
      <c r="K4877" s="32">
        <v>38418</v>
      </c>
      <c r="L4877" s="33">
        <f t="shared" si="773"/>
        <v>3</v>
      </c>
      <c r="M4877" s="33">
        <f t="shared" si="774"/>
        <v>2005</v>
      </c>
      <c r="N4877" s="34">
        <v>53.9</v>
      </c>
      <c r="P4877" s="32">
        <v>38863</v>
      </c>
      <c r="Q4877" s="33">
        <f t="shared" si="775"/>
        <v>5</v>
      </c>
      <c r="R4877" s="33">
        <f t="shared" si="776"/>
        <v>2006</v>
      </c>
      <c r="S4877" s="34">
        <v>69.88</v>
      </c>
    </row>
    <row r="4878" spans="1:19">
      <c r="A4878" s="32">
        <v>40836</v>
      </c>
      <c r="B4878" s="33">
        <f t="shared" si="769"/>
        <v>10</v>
      </c>
      <c r="C4878" s="33">
        <f t="shared" si="770"/>
        <v>2011</v>
      </c>
      <c r="D4878" s="34">
        <v>1.4650000000000001</v>
      </c>
      <c r="F4878" s="32">
        <v>42486</v>
      </c>
      <c r="G4878" s="33">
        <f t="shared" si="771"/>
        <v>4</v>
      </c>
      <c r="H4878" s="33">
        <f t="shared" si="772"/>
        <v>2016</v>
      </c>
      <c r="I4878" s="34">
        <v>1.97</v>
      </c>
      <c r="K4878" s="32">
        <v>38419</v>
      </c>
      <c r="L4878" s="33">
        <f t="shared" si="773"/>
        <v>3</v>
      </c>
      <c r="M4878" s="33">
        <f t="shared" si="774"/>
        <v>2005</v>
      </c>
      <c r="N4878" s="34">
        <v>54.55</v>
      </c>
      <c r="P4878" s="32">
        <v>38866</v>
      </c>
      <c r="Q4878" s="33">
        <f t="shared" si="775"/>
        <v>5</v>
      </c>
      <c r="R4878" s="33">
        <f t="shared" si="776"/>
        <v>2006</v>
      </c>
      <c r="S4878" s="34">
        <v>69.16</v>
      </c>
    </row>
    <row r="4879" spans="1:19">
      <c r="A4879" s="32">
        <v>40837</v>
      </c>
      <c r="B4879" s="33">
        <f t="shared" si="769"/>
        <v>10</v>
      </c>
      <c r="C4879" s="33">
        <f t="shared" si="770"/>
        <v>2011</v>
      </c>
      <c r="D4879" s="34">
        <v>1.48</v>
      </c>
      <c r="F4879" s="32">
        <v>42487</v>
      </c>
      <c r="G4879" s="33">
        <f t="shared" si="771"/>
        <v>4</v>
      </c>
      <c r="H4879" s="33">
        <f t="shared" si="772"/>
        <v>2016</v>
      </c>
      <c r="I4879" s="34">
        <v>1.88</v>
      </c>
      <c r="K4879" s="32">
        <v>38420</v>
      </c>
      <c r="L4879" s="33">
        <f t="shared" si="773"/>
        <v>3</v>
      </c>
      <c r="M4879" s="33">
        <f t="shared" si="774"/>
        <v>2005</v>
      </c>
      <c r="N4879" s="34">
        <v>54.75</v>
      </c>
      <c r="P4879" s="32">
        <v>38867</v>
      </c>
      <c r="Q4879" s="33">
        <f t="shared" si="775"/>
        <v>5</v>
      </c>
      <c r="R4879" s="33">
        <f t="shared" si="776"/>
        <v>2006</v>
      </c>
      <c r="S4879" s="34">
        <v>69.819999999999993</v>
      </c>
    </row>
    <row r="4880" spans="1:19">
      <c r="A4880" s="32">
        <v>40840</v>
      </c>
      <c r="B4880" s="33">
        <f t="shared" si="769"/>
        <v>10</v>
      </c>
      <c r="C4880" s="33">
        <f t="shared" si="770"/>
        <v>2011</v>
      </c>
      <c r="D4880" s="34">
        <v>1.484</v>
      </c>
      <c r="F4880" s="32">
        <v>42488</v>
      </c>
      <c r="G4880" s="33">
        <f t="shared" si="771"/>
        <v>4</v>
      </c>
      <c r="H4880" s="33">
        <f t="shared" si="772"/>
        <v>2016</v>
      </c>
      <c r="I4880" s="34">
        <v>1.88</v>
      </c>
      <c r="K4880" s="32">
        <v>38421</v>
      </c>
      <c r="L4880" s="33">
        <f t="shared" si="773"/>
        <v>3</v>
      </c>
      <c r="M4880" s="33">
        <f t="shared" si="774"/>
        <v>2005</v>
      </c>
      <c r="N4880" s="34">
        <v>53.52</v>
      </c>
      <c r="P4880" s="32">
        <v>38868</v>
      </c>
      <c r="Q4880" s="33">
        <f t="shared" si="775"/>
        <v>5</v>
      </c>
      <c r="R4880" s="33">
        <f t="shared" si="776"/>
        <v>2006</v>
      </c>
      <c r="S4880" s="34">
        <v>67.569999999999993</v>
      </c>
    </row>
    <row r="4881" spans="1:19">
      <c r="A4881" s="32">
        <v>40841</v>
      </c>
      <c r="B4881" s="33">
        <f t="shared" si="769"/>
        <v>10</v>
      </c>
      <c r="C4881" s="33">
        <f t="shared" si="770"/>
        <v>2011</v>
      </c>
      <c r="D4881" s="34">
        <v>1.4650000000000001</v>
      </c>
      <c r="F4881" s="32">
        <v>42489</v>
      </c>
      <c r="G4881" s="33">
        <f t="shared" si="771"/>
        <v>4</v>
      </c>
      <c r="H4881" s="33">
        <f t="shared" si="772"/>
        <v>2016</v>
      </c>
      <c r="I4881" s="34">
        <v>1.89</v>
      </c>
      <c r="K4881" s="32">
        <v>38422</v>
      </c>
      <c r="L4881" s="33">
        <f t="shared" si="773"/>
        <v>3</v>
      </c>
      <c r="M4881" s="33">
        <f t="shared" si="774"/>
        <v>2005</v>
      </c>
      <c r="N4881" s="34">
        <v>54.4</v>
      </c>
      <c r="P4881" s="32">
        <v>38869</v>
      </c>
      <c r="Q4881" s="33">
        <f t="shared" si="775"/>
        <v>6</v>
      </c>
      <c r="R4881" s="33">
        <f t="shared" si="776"/>
        <v>2006</v>
      </c>
      <c r="S4881" s="34">
        <v>68.77</v>
      </c>
    </row>
    <row r="4882" spans="1:19">
      <c r="A4882" s="32">
        <v>40842</v>
      </c>
      <c r="B4882" s="33">
        <f t="shared" si="769"/>
        <v>10</v>
      </c>
      <c r="C4882" s="33">
        <f t="shared" si="770"/>
        <v>2011</v>
      </c>
      <c r="D4882" s="34">
        <v>1.4650000000000001</v>
      </c>
      <c r="F4882" s="32">
        <v>42492</v>
      </c>
      <c r="G4882" s="33">
        <f t="shared" si="771"/>
        <v>5</v>
      </c>
      <c r="H4882" s="33">
        <f t="shared" si="772"/>
        <v>2016</v>
      </c>
      <c r="I4882" s="34">
        <v>1.91</v>
      </c>
      <c r="K4882" s="32">
        <v>38425</v>
      </c>
      <c r="L4882" s="33">
        <f t="shared" si="773"/>
        <v>3</v>
      </c>
      <c r="M4882" s="33">
        <f t="shared" si="774"/>
        <v>2005</v>
      </c>
      <c r="N4882" s="34">
        <v>54.9</v>
      </c>
      <c r="P4882" s="32">
        <v>38870</v>
      </c>
      <c r="Q4882" s="33">
        <f t="shared" si="775"/>
        <v>6</v>
      </c>
      <c r="R4882" s="33">
        <f t="shared" si="776"/>
        <v>2006</v>
      </c>
      <c r="S4882" s="34">
        <v>68.42</v>
      </c>
    </row>
    <row r="4883" spans="1:19">
      <c r="A4883" s="32">
        <v>40843</v>
      </c>
      <c r="B4883" s="33">
        <f t="shared" si="769"/>
        <v>10</v>
      </c>
      <c r="C4883" s="33">
        <f t="shared" si="770"/>
        <v>2011</v>
      </c>
      <c r="D4883" s="34">
        <v>1.484</v>
      </c>
      <c r="F4883" s="32">
        <v>42493</v>
      </c>
      <c r="G4883" s="33">
        <f t="shared" si="771"/>
        <v>5</v>
      </c>
      <c r="H4883" s="33">
        <f t="shared" si="772"/>
        <v>2016</v>
      </c>
      <c r="I4883" s="34">
        <v>1.94</v>
      </c>
      <c r="K4883" s="32">
        <v>38426</v>
      </c>
      <c r="L4883" s="33">
        <f t="shared" si="773"/>
        <v>3</v>
      </c>
      <c r="M4883" s="33">
        <f t="shared" si="774"/>
        <v>2005</v>
      </c>
      <c r="N4883" s="34">
        <v>55.05</v>
      </c>
      <c r="P4883" s="32">
        <v>38873</v>
      </c>
      <c r="Q4883" s="33">
        <f t="shared" si="775"/>
        <v>6</v>
      </c>
      <c r="R4883" s="33">
        <f t="shared" si="776"/>
        <v>2006</v>
      </c>
      <c r="S4883" s="34">
        <v>69.13</v>
      </c>
    </row>
    <row r="4884" spans="1:19">
      <c r="A4884" s="32">
        <v>40844</v>
      </c>
      <c r="B4884" s="33">
        <f t="shared" si="769"/>
        <v>10</v>
      </c>
      <c r="C4884" s="33">
        <f t="shared" si="770"/>
        <v>2011</v>
      </c>
      <c r="D4884" s="34">
        <v>1.478</v>
      </c>
      <c r="F4884" s="32">
        <v>42494</v>
      </c>
      <c r="G4884" s="33">
        <f t="shared" si="771"/>
        <v>5</v>
      </c>
      <c r="H4884" s="33">
        <f t="shared" si="772"/>
        <v>2016</v>
      </c>
      <c r="I4884" s="34">
        <v>2.0299999999999998</v>
      </c>
      <c r="K4884" s="32">
        <v>38427</v>
      </c>
      <c r="L4884" s="33">
        <f t="shared" si="773"/>
        <v>3</v>
      </c>
      <c r="M4884" s="33">
        <f t="shared" si="774"/>
        <v>2005</v>
      </c>
      <c r="N4884" s="34">
        <v>56.5</v>
      </c>
      <c r="P4884" s="32">
        <v>38874</v>
      </c>
      <c r="Q4884" s="33">
        <f t="shared" si="775"/>
        <v>6</v>
      </c>
      <c r="R4884" s="33">
        <f t="shared" si="776"/>
        <v>2006</v>
      </c>
      <c r="S4884" s="34">
        <v>68.25</v>
      </c>
    </row>
    <row r="4885" spans="1:19">
      <c r="A4885" s="32">
        <v>40847</v>
      </c>
      <c r="B4885" s="33">
        <f t="shared" si="769"/>
        <v>10</v>
      </c>
      <c r="C4885" s="33">
        <f t="shared" si="770"/>
        <v>2011</v>
      </c>
      <c r="D4885" s="34">
        <v>1.4730000000000001</v>
      </c>
      <c r="F4885" s="32">
        <v>42495</v>
      </c>
      <c r="G4885" s="33">
        <f t="shared" si="771"/>
        <v>5</v>
      </c>
      <c r="H4885" s="33">
        <f t="shared" si="772"/>
        <v>2016</v>
      </c>
      <c r="I4885" s="34">
        <v>2.0499999999999998</v>
      </c>
      <c r="K4885" s="32">
        <v>38428</v>
      </c>
      <c r="L4885" s="33">
        <f t="shared" si="773"/>
        <v>3</v>
      </c>
      <c r="M4885" s="33">
        <f t="shared" si="774"/>
        <v>2005</v>
      </c>
      <c r="N4885" s="34">
        <v>56.4</v>
      </c>
      <c r="P4885" s="32">
        <v>38875</v>
      </c>
      <c r="Q4885" s="33">
        <f t="shared" si="775"/>
        <v>6</v>
      </c>
      <c r="R4885" s="33">
        <f t="shared" si="776"/>
        <v>2006</v>
      </c>
      <c r="S4885" s="34">
        <v>67.17</v>
      </c>
    </row>
    <row r="4886" spans="1:19">
      <c r="A4886" s="32">
        <v>40848</v>
      </c>
      <c r="B4886" s="33">
        <f t="shared" si="769"/>
        <v>11</v>
      </c>
      <c r="C4886" s="33">
        <f t="shared" si="770"/>
        <v>2011</v>
      </c>
      <c r="D4886" s="34">
        <v>1.45</v>
      </c>
      <c r="F4886" s="32">
        <v>42496</v>
      </c>
      <c r="G4886" s="33">
        <f t="shared" si="771"/>
        <v>5</v>
      </c>
      <c r="H4886" s="33">
        <f t="shared" si="772"/>
        <v>2016</v>
      </c>
      <c r="I4886" s="34">
        <v>1.86</v>
      </c>
      <c r="K4886" s="32">
        <v>38429</v>
      </c>
      <c r="L4886" s="33">
        <f t="shared" si="773"/>
        <v>3</v>
      </c>
      <c r="M4886" s="33">
        <f t="shared" si="774"/>
        <v>2005</v>
      </c>
      <c r="N4886" s="34">
        <v>56.8</v>
      </c>
      <c r="P4886" s="32">
        <v>38876</v>
      </c>
      <c r="Q4886" s="33">
        <f t="shared" si="775"/>
        <v>6</v>
      </c>
      <c r="R4886" s="33">
        <f t="shared" si="776"/>
        <v>2006</v>
      </c>
      <c r="S4886" s="34">
        <v>65.760000000000005</v>
      </c>
    </row>
    <row r="4887" spans="1:19">
      <c r="A4887" s="32">
        <v>40849</v>
      </c>
      <c r="B4887" s="33">
        <f t="shared" si="769"/>
        <v>11</v>
      </c>
      <c r="C4887" s="33">
        <f t="shared" si="770"/>
        <v>2011</v>
      </c>
      <c r="D4887" s="34">
        <v>1.448</v>
      </c>
      <c r="F4887" s="32">
        <v>42499</v>
      </c>
      <c r="G4887" s="33">
        <f t="shared" si="771"/>
        <v>5</v>
      </c>
      <c r="H4887" s="33">
        <f t="shared" si="772"/>
        <v>2016</v>
      </c>
      <c r="I4887" s="34">
        <v>2.0099999999999998</v>
      </c>
      <c r="K4887" s="32">
        <v>38432</v>
      </c>
      <c r="L4887" s="33">
        <f t="shared" si="773"/>
        <v>3</v>
      </c>
      <c r="M4887" s="33">
        <f t="shared" si="774"/>
        <v>2005</v>
      </c>
      <c r="N4887" s="34">
        <v>56.7</v>
      </c>
      <c r="P4887" s="32">
        <v>38877</v>
      </c>
      <c r="Q4887" s="33">
        <f t="shared" si="775"/>
        <v>6</v>
      </c>
      <c r="R4887" s="33">
        <f t="shared" si="776"/>
        <v>2006</v>
      </c>
      <c r="S4887" s="34">
        <v>69.13</v>
      </c>
    </row>
    <row r="4888" spans="1:19">
      <c r="A4888" s="32">
        <v>40850</v>
      </c>
      <c r="B4888" s="33">
        <f t="shared" si="769"/>
        <v>11</v>
      </c>
      <c r="C4888" s="33">
        <f t="shared" si="770"/>
        <v>2011</v>
      </c>
      <c r="D4888" s="34">
        <v>1.4379999999999999</v>
      </c>
      <c r="F4888" s="32">
        <v>42500</v>
      </c>
      <c r="G4888" s="33">
        <f t="shared" si="771"/>
        <v>5</v>
      </c>
      <c r="H4888" s="33">
        <f t="shared" si="772"/>
        <v>2016</v>
      </c>
      <c r="I4888" s="34">
        <v>2.0099999999999998</v>
      </c>
      <c r="K4888" s="32">
        <v>38433</v>
      </c>
      <c r="L4888" s="33">
        <f t="shared" si="773"/>
        <v>3</v>
      </c>
      <c r="M4888" s="33">
        <f t="shared" si="774"/>
        <v>2005</v>
      </c>
      <c r="N4888" s="34">
        <v>55.95</v>
      </c>
      <c r="P4888" s="32">
        <v>38880</v>
      </c>
      <c r="Q4888" s="33">
        <f t="shared" si="775"/>
        <v>6</v>
      </c>
      <c r="R4888" s="33">
        <f t="shared" si="776"/>
        <v>2006</v>
      </c>
      <c r="S4888" s="34">
        <v>68.62</v>
      </c>
    </row>
    <row r="4889" spans="1:19">
      <c r="A4889" s="32">
        <v>40851</v>
      </c>
      <c r="B4889" s="33">
        <f t="shared" si="769"/>
        <v>11</v>
      </c>
      <c r="C4889" s="33">
        <f t="shared" si="770"/>
        <v>2011</v>
      </c>
      <c r="D4889" s="34">
        <v>1.44</v>
      </c>
      <c r="F4889" s="32">
        <v>42501</v>
      </c>
      <c r="G4889" s="33">
        <f t="shared" si="771"/>
        <v>5</v>
      </c>
      <c r="H4889" s="33">
        <f t="shared" si="772"/>
        <v>2016</v>
      </c>
      <c r="I4889" s="34">
        <v>2.0099999999999998</v>
      </c>
      <c r="K4889" s="32">
        <v>38434</v>
      </c>
      <c r="L4889" s="33">
        <f t="shared" si="773"/>
        <v>3</v>
      </c>
      <c r="M4889" s="33">
        <f t="shared" si="774"/>
        <v>2005</v>
      </c>
      <c r="N4889" s="34">
        <v>49.43</v>
      </c>
      <c r="P4889" s="32">
        <v>38881</v>
      </c>
      <c r="Q4889" s="33">
        <f t="shared" si="775"/>
        <v>6</v>
      </c>
      <c r="R4889" s="33">
        <f t="shared" si="776"/>
        <v>2006</v>
      </c>
      <c r="S4889" s="34">
        <v>65.67</v>
      </c>
    </row>
    <row r="4890" spans="1:19">
      <c r="A4890" s="32">
        <v>40854</v>
      </c>
      <c r="B4890" s="33">
        <f t="shared" si="769"/>
        <v>11</v>
      </c>
      <c r="C4890" s="33">
        <f t="shared" si="770"/>
        <v>2011</v>
      </c>
      <c r="D4890" s="34">
        <v>1.448</v>
      </c>
      <c r="F4890" s="32">
        <v>42502</v>
      </c>
      <c r="G4890" s="33">
        <f t="shared" si="771"/>
        <v>5</v>
      </c>
      <c r="H4890" s="33">
        <f t="shared" si="772"/>
        <v>2016</v>
      </c>
      <c r="I4890" s="34">
        <v>2.0099999999999998</v>
      </c>
      <c r="K4890" s="32">
        <v>38435</v>
      </c>
      <c r="L4890" s="33">
        <f t="shared" si="773"/>
        <v>3</v>
      </c>
      <c r="M4890" s="33">
        <f t="shared" si="774"/>
        <v>2005</v>
      </c>
      <c r="N4890" s="34">
        <v>49.7</v>
      </c>
      <c r="P4890" s="32">
        <v>38882</v>
      </c>
      <c r="Q4890" s="33">
        <f t="shared" si="775"/>
        <v>6</v>
      </c>
      <c r="R4890" s="33">
        <f t="shared" si="776"/>
        <v>2006</v>
      </c>
      <c r="S4890" s="34">
        <v>65.52</v>
      </c>
    </row>
    <row r="4891" spans="1:19">
      <c r="A4891" s="32">
        <v>40855</v>
      </c>
      <c r="B4891" s="33">
        <f t="shared" si="769"/>
        <v>11</v>
      </c>
      <c r="C4891" s="33">
        <f t="shared" si="770"/>
        <v>2011</v>
      </c>
      <c r="D4891" s="34">
        <v>1.458</v>
      </c>
      <c r="F4891" s="32">
        <v>42503</v>
      </c>
      <c r="G4891" s="33">
        <f t="shared" si="771"/>
        <v>5</v>
      </c>
      <c r="H4891" s="33">
        <f t="shared" si="772"/>
        <v>2016</v>
      </c>
      <c r="I4891" s="34">
        <v>1.96</v>
      </c>
      <c r="K4891" s="32">
        <v>38439</v>
      </c>
      <c r="L4891" s="33">
        <f t="shared" si="773"/>
        <v>3</v>
      </c>
      <c r="M4891" s="33">
        <f t="shared" si="774"/>
        <v>2005</v>
      </c>
      <c r="N4891" s="34">
        <v>54.06</v>
      </c>
      <c r="P4891" s="32">
        <v>38883</v>
      </c>
      <c r="Q4891" s="33">
        <f t="shared" si="775"/>
        <v>6</v>
      </c>
      <c r="R4891" s="33">
        <f t="shared" si="776"/>
        <v>2006</v>
      </c>
      <c r="S4891" s="34">
        <v>66.040000000000006</v>
      </c>
    </row>
    <row r="4892" spans="1:19">
      <c r="A4892" s="32">
        <v>40856</v>
      </c>
      <c r="B4892" s="33">
        <f t="shared" si="769"/>
        <v>11</v>
      </c>
      <c r="C4892" s="33">
        <f t="shared" si="770"/>
        <v>2011</v>
      </c>
      <c r="D4892" s="34">
        <v>1.46</v>
      </c>
      <c r="F4892" s="32">
        <v>42506</v>
      </c>
      <c r="G4892" s="33">
        <f t="shared" si="771"/>
        <v>5</v>
      </c>
      <c r="H4892" s="33">
        <f t="shared" si="772"/>
        <v>2016</v>
      </c>
      <c r="I4892" s="34">
        <v>1.91</v>
      </c>
      <c r="K4892" s="32">
        <v>38440</v>
      </c>
      <c r="L4892" s="33">
        <f t="shared" si="773"/>
        <v>3</v>
      </c>
      <c r="M4892" s="33">
        <f t="shared" si="774"/>
        <v>2005</v>
      </c>
      <c r="N4892" s="34">
        <v>54.26</v>
      </c>
      <c r="P4892" s="32">
        <v>38884</v>
      </c>
      <c r="Q4892" s="33">
        <f t="shared" si="775"/>
        <v>6</v>
      </c>
      <c r="R4892" s="33">
        <f t="shared" si="776"/>
        <v>2006</v>
      </c>
      <c r="S4892" s="34">
        <v>65.010000000000005</v>
      </c>
    </row>
    <row r="4893" spans="1:19">
      <c r="A4893" s="32">
        <v>40857</v>
      </c>
      <c r="B4893" s="33">
        <f t="shared" si="769"/>
        <v>11</v>
      </c>
      <c r="C4893" s="33">
        <f t="shared" si="770"/>
        <v>2011</v>
      </c>
      <c r="D4893" s="34">
        <v>1.484</v>
      </c>
      <c r="F4893" s="32">
        <v>42507</v>
      </c>
      <c r="G4893" s="33">
        <f t="shared" si="771"/>
        <v>5</v>
      </c>
      <c r="H4893" s="33">
        <f t="shared" si="772"/>
        <v>2016</v>
      </c>
      <c r="I4893" s="34">
        <v>1.97</v>
      </c>
      <c r="K4893" s="32">
        <v>38441</v>
      </c>
      <c r="L4893" s="33">
        <f t="shared" si="773"/>
        <v>3</v>
      </c>
      <c r="M4893" s="33">
        <f t="shared" si="774"/>
        <v>2005</v>
      </c>
      <c r="N4893" s="34">
        <v>53.96</v>
      </c>
      <c r="P4893" s="32">
        <v>38887</v>
      </c>
      <c r="Q4893" s="33">
        <f t="shared" si="775"/>
        <v>6</v>
      </c>
      <c r="R4893" s="33">
        <f t="shared" si="776"/>
        <v>2006</v>
      </c>
      <c r="S4893" s="34">
        <v>66.400000000000006</v>
      </c>
    </row>
    <row r="4894" spans="1:19">
      <c r="A4894" s="32">
        <v>40858</v>
      </c>
      <c r="B4894" s="33">
        <f t="shared" si="769"/>
        <v>11</v>
      </c>
      <c r="C4894" s="33">
        <f t="shared" si="770"/>
        <v>2011</v>
      </c>
      <c r="D4894" s="34">
        <v>1.4990000000000001</v>
      </c>
      <c r="F4894" s="32">
        <v>42508</v>
      </c>
      <c r="G4894" s="33">
        <f t="shared" si="771"/>
        <v>5</v>
      </c>
      <c r="H4894" s="33">
        <f t="shared" si="772"/>
        <v>2016</v>
      </c>
      <c r="I4894" s="34">
        <v>1.91</v>
      </c>
      <c r="K4894" s="32">
        <v>38442</v>
      </c>
      <c r="L4894" s="33">
        <f t="shared" si="773"/>
        <v>3</v>
      </c>
      <c r="M4894" s="33">
        <f t="shared" si="774"/>
        <v>2005</v>
      </c>
      <c r="N4894" s="34">
        <v>55.31</v>
      </c>
      <c r="P4894" s="32">
        <v>38888</v>
      </c>
      <c r="Q4894" s="33">
        <f t="shared" si="775"/>
        <v>6</v>
      </c>
      <c r="R4894" s="33">
        <f t="shared" si="776"/>
        <v>2006</v>
      </c>
      <c r="S4894" s="34">
        <v>67.569999999999993</v>
      </c>
    </row>
    <row r="4895" spans="1:19">
      <c r="A4895" s="32">
        <v>40861</v>
      </c>
      <c r="B4895" s="33">
        <f t="shared" si="769"/>
        <v>11</v>
      </c>
      <c r="C4895" s="33">
        <f t="shared" si="770"/>
        <v>2011</v>
      </c>
      <c r="D4895" s="34">
        <v>1.4650000000000001</v>
      </c>
      <c r="F4895" s="32">
        <v>42509</v>
      </c>
      <c r="G4895" s="33">
        <f t="shared" si="771"/>
        <v>5</v>
      </c>
      <c r="H4895" s="33">
        <f t="shared" si="772"/>
        <v>2016</v>
      </c>
      <c r="I4895" s="34">
        <v>1.83</v>
      </c>
      <c r="K4895" s="32">
        <v>38443</v>
      </c>
      <c r="L4895" s="33">
        <f t="shared" si="773"/>
        <v>4</v>
      </c>
      <c r="M4895" s="33">
        <f t="shared" si="774"/>
        <v>2005</v>
      </c>
      <c r="N4895" s="34">
        <v>57.26</v>
      </c>
      <c r="P4895" s="32">
        <v>38889</v>
      </c>
      <c r="Q4895" s="33">
        <f t="shared" si="775"/>
        <v>6</v>
      </c>
      <c r="R4895" s="33">
        <f t="shared" si="776"/>
        <v>2006</v>
      </c>
      <c r="S4895" s="34">
        <v>68.17</v>
      </c>
    </row>
    <row r="4896" spans="1:19">
      <c r="A4896" s="32">
        <v>40862</v>
      </c>
      <c r="B4896" s="33">
        <f t="shared" si="769"/>
        <v>11</v>
      </c>
      <c r="C4896" s="33">
        <f t="shared" si="770"/>
        <v>2011</v>
      </c>
      <c r="D4896" s="34">
        <v>1.476</v>
      </c>
      <c r="F4896" s="32">
        <v>42510</v>
      </c>
      <c r="G4896" s="33">
        <f t="shared" si="771"/>
        <v>5</v>
      </c>
      <c r="H4896" s="33">
        <f t="shared" si="772"/>
        <v>2016</v>
      </c>
      <c r="I4896" s="34">
        <v>1.81</v>
      </c>
      <c r="K4896" s="32">
        <v>38446</v>
      </c>
      <c r="L4896" s="33">
        <f t="shared" si="773"/>
        <v>4</v>
      </c>
      <c r="M4896" s="33">
        <f t="shared" si="774"/>
        <v>2005</v>
      </c>
      <c r="N4896" s="34">
        <v>56.86</v>
      </c>
      <c r="P4896" s="32">
        <v>38890</v>
      </c>
      <c r="Q4896" s="33">
        <f t="shared" si="775"/>
        <v>6</v>
      </c>
      <c r="R4896" s="33">
        <f t="shared" si="776"/>
        <v>2006</v>
      </c>
      <c r="S4896" s="34">
        <v>69.599999999999994</v>
      </c>
    </row>
    <row r="4897" spans="1:19">
      <c r="A4897" s="32">
        <v>40863</v>
      </c>
      <c r="B4897" s="33">
        <f t="shared" si="769"/>
        <v>11</v>
      </c>
      <c r="C4897" s="33">
        <f t="shared" si="770"/>
        <v>2011</v>
      </c>
      <c r="D4897" s="34">
        <v>1.4790000000000001</v>
      </c>
      <c r="F4897" s="32">
        <v>42513</v>
      </c>
      <c r="G4897" s="33">
        <f t="shared" si="771"/>
        <v>5</v>
      </c>
      <c r="H4897" s="33">
        <f t="shared" si="772"/>
        <v>2016</v>
      </c>
      <c r="I4897" s="34">
        <v>1.96</v>
      </c>
      <c r="K4897" s="32">
        <v>38447</v>
      </c>
      <c r="L4897" s="33">
        <f t="shared" si="773"/>
        <v>4</v>
      </c>
      <c r="M4897" s="33">
        <f t="shared" si="774"/>
        <v>2005</v>
      </c>
      <c r="N4897" s="34">
        <v>55.83</v>
      </c>
      <c r="P4897" s="32">
        <v>38891</v>
      </c>
      <c r="Q4897" s="33">
        <f t="shared" si="775"/>
        <v>6</v>
      </c>
      <c r="R4897" s="33">
        <f t="shared" si="776"/>
        <v>2006</v>
      </c>
      <c r="S4897" s="34">
        <v>69.91</v>
      </c>
    </row>
    <row r="4898" spans="1:19">
      <c r="A4898" s="32">
        <v>40864</v>
      </c>
      <c r="B4898" s="33">
        <f t="shared" si="769"/>
        <v>11</v>
      </c>
      <c r="C4898" s="33">
        <f t="shared" si="770"/>
        <v>2011</v>
      </c>
      <c r="D4898" s="34">
        <v>1.46</v>
      </c>
      <c r="F4898" s="32">
        <v>42514</v>
      </c>
      <c r="G4898" s="33">
        <f t="shared" si="771"/>
        <v>5</v>
      </c>
      <c r="H4898" s="33">
        <f t="shared" si="772"/>
        <v>2016</v>
      </c>
      <c r="I4898" s="34">
        <v>1.91</v>
      </c>
      <c r="K4898" s="32">
        <v>38448</v>
      </c>
      <c r="L4898" s="33">
        <f t="shared" si="773"/>
        <v>4</v>
      </c>
      <c r="M4898" s="33">
        <f t="shared" si="774"/>
        <v>2005</v>
      </c>
      <c r="N4898" s="34">
        <v>55.88</v>
      </c>
      <c r="P4898" s="32">
        <v>38894</v>
      </c>
      <c r="Q4898" s="33">
        <f t="shared" si="775"/>
        <v>6</v>
      </c>
      <c r="R4898" s="33">
        <f t="shared" si="776"/>
        <v>2006</v>
      </c>
      <c r="S4898" s="34">
        <v>69.849999999999994</v>
      </c>
    </row>
    <row r="4899" spans="1:19">
      <c r="A4899" s="32">
        <v>40865</v>
      </c>
      <c r="B4899" s="33">
        <f t="shared" si="769"/>
        <v>11</v>
      </c>
      <c r="C4899" s="33">
        <f t="shared" si="770"/>
        <v>2011</v>
      </c>
      <c r="D4899" s="34">
        <v>1.46</v>
      </c>
      <c r="F4899" s="32">
        <v>42515</v>
      </c>
      <c r="G4899" s="33">
        <f t="shared" si="771"/>
        <v>5</v>
      </c>
      <c r="H4899" s="33">
        <f t="shared" si="772"/>
        <v>2016</v>
      </c>
      <c r="I4899" s="34">
        <v>1.77</v>
      </c>
      <c r="K4899" s="32">
        <v>38449</v>
      </c>
      <c r="L4899" s="33">
        <f t="shared" si="773"/>
        <v>4</v>
      </c>
      <c r="M4899" s="33">
        <f t="shared" si="774"/>
        <v>2005</v>
      </c>
      <c r="N4899" s="34">
        <v>54.16</v>
      </c>
      <c r="P4899" s="32">
        <v>38895</v>
      </c>
      <c r="Q4899" s="33">
        <f t="shared" si="775"/>
        <v>6</v>
      </c>
      <c r="R4899" s="33">
        <f t="shared" si="776"/>
        <v>2006</v>
      </c>
      <c r="S4899" s="34">
        <v>71.260000000000005</v>
      </c>
    </row>
    <row r="4900" spans="1:19">
      <c r="A4900" s="32">
        <v>40868</v>
      </c>
      <c r="B4900" s="33">
        <f t="shared" ref="B4900:B4963" si="777">+MONTH(A4900)</f>
        <v>11</v>
      </c>
      <c r="C4900" s="33">
        <f t="shared" ref="C4900:C4963" si="778">+YEAR(A4900)</f>
        <v>2011</v>
      </c>
      <c r="D4900" s="34">
        <v>1.4450000000000001</v>
      </c>
      <c r="F4900" s="32">
        <v>42516</v>
      </c>
      <c r="G4900" s="33">
        <f t="shared" ref="G4900:G4963" si="779">+MONTH(F4900)</f>
        <v>5</v>
      </c>
      <c r="H4900" s="33">
        <f t="shared" ref="H4900:H4963" si="780">+YEAR(F4900)</f>
        <v>2016</v>
      </c>
      <c r="I4900" s="34">
        <v>1.77</v>
      </c>
      <c r="K4900" s="32">
        <v>38450</v>
      </c>
      <c r="L4900" s="33">
        <f t="shared" ref="L4900:L4963" si="781">+MONTH(K4900)</f>
        <v>4</v>
      </c>
      <c r="M4900" s="33">
        <f t="shared" ref="M4900:M4963" si="782">+YEAR(K4900)</f>
        <v>2005</v>
      </c>
      <c r="N4900" s="34">
        <v>53.46</v>
      </c>
      <c r="P4900" s="32">
        <v>38896</v>
      </c>
      <c r="Q4900" s="33">
        <f t="shared" ref="Q4900:Q4963" si="783">+MONTH(P4900)</f>
        <v>6</v>
      </c>
      <c r="R4900" s="33">
        <f t="shared" si="776"/>
        <v>2006</v>
      </c>
      <c r="S4900" s="34">
        <v>71.760000000000005</v>
      </c>
    </row>
    <row r="4901" spans="1:19">
      <c r="A4901" s="32">
        <v>40869</v>
      </c>
      <c r="B4901" s="33">
        <f t="shared" si="777"/>
        <v>11</v>
      </c>
      <c r="C4901" s="33">
        <f t="shared" si="778"/>
        <v>2011</v>
      </c>
      <c r="D4901" s="34">
        <v>1.4490000000000001</v>
      </c>
      <c r="F4901" s="32">
        <v>42517</v>
      </c>
      <c r="G4901" s="33">
        <f t="shared" si="779"/>
        <v>5</v>
      </c>
      <c r="H4901" s="33">
        <f t="shared" si="780"/>
        <v>2016</v>
      </c>
      <c r="I4901" s="34">
        <v>1.77</v>
      </c>
      <c r="K4901" s="32">
        <v>38453</v>
      </c>
      <c r="L4901" s="33">
        <f t="shared" si="781"/>
        <v>4</v>
      </c>
      <c r="M4901" s="33">
        <f t="shared" si="782"/>
        <v>2005</v>
      </c>
      <c r="N4901" s="34">
        <v>53.71</v>
      </c>
      <c r="P4901" s="32">
        <v>38897</v>
      </c>
      <c r="Q4901" s="33">
        <f t="shared" si="783"/>
        <v>6</v>
      </c>
      <c r="R4901" s="33">
        <f t="shared" ref="R4901:R4964" si="784">+YEAR(P4901)</f>
        <v>2006</v>
      </c>
      <c r="S4901" s="34">
        <v>73.02</v>
      </c>
    </row>
    <row r="4902" spans="1:19">
      <c r="A4902" s="32">
        <v>40870</v>
      </c>
      <c r="B4902" s="33">
        <f t="shared" si="777"/>
        <v>11</v>
      </c>
      <c r="C4902" s="33">
        <f t="shared" si="778"/>
        <v>2011</v>
      </c>
      <c r="D4902" s="34">
        <v>1.4530000000000001</v>
      </c>
      <c r="F4902" s="32">
        <v>42520</v>
      </c>
      <c r="G4902" s="33">
        <f t="shared" si="779"/>
        <v>5</v>
      </c>
      <c r="H4902" s="33">
        <f t="shared" si="780"/>
        <v>2016</v>
      </c>
      <c r="I4902" s="34">
        <v>1.77</v>
      </c>
      <c r="K4902" s="32">
        <v>38454</v>
      </c>
      <c r="L4902" s="33">
        <f t="shared" si="781"/>
        <v>4</v>
      </c>
      <c r="M4902" s="33">
        <f t="shared" si="782"/>
        <v>2005</v>
      </c>
      <c r="N4902" s="34">
        <v>51.54</v>
      </c>
      <c r="P4902" s="32">
        <v>38898</v>
      </c>
      <c r="Q4902" s="33">
        <f t="shared" si="783"/>
        <v>6</v>
      </c>
      <c r="R4902" s="33">
        <f t="shared" si="784"/>
        <v>2006</v>
      </c>
      <c r="S4902" s="34">
        <v>73.2</v>
      </c>
    </row>
    <row r="4903" spans="1:19">
      <c r="A4903" s="32">
        <v>40872</v>
      </c>
      <c r="B4903" s="33">
        <f t="shared" si="777"/>
        <v>11</v>
      </c>
      <c r="C4903" s="33">
        <f t="shared" si="778"/>
        <v>2011</v>
      </c>
      <c r="D4903" s="34">
        <v>1.4530000000000001</v>
      </c>
      <c r="F4903" s="32">
        <v>42521</v>
      </c>
      <c r="G4903" s="33">
        <f t="shared" si="779"/>
        <v>5</v>
      </c>
      <c r="H4903" s="33">
        <f t="shared" si="780"/>
        <v>2016</v>
      </c>
      <c r="I4903" s="34">
        <v>2.12</v>
      </c>
      <c r="K4903" s="32">
        <v>38455</v>
      </c>
      <c r="L4903" s="33">
        <f t="shared" si="781"/>
        <v>4</v>
      </c>
      <c r="M4903" s="33">
        <f t="shared" si="782"/>
        <v>2005</v>
      </c>
      <c r="N4903" s="34">
        <v>50.21</v>
      </c>
      <c r="P4903" s="32">
        <v>38901</v>
      </c>
      <c r="Q4903" s="33">
        <f t="shared" si="783"/>
        <v>7</v>
      </c>
      <c r="R4903" s="33">
        <f t="shared" si="784"/>
        <v>2006</v>
      </c>
      <c r="S4903" s="34">
        <v>73.94</v>
      </c>
    </row>
    <row r="4904" spans="1:19">
      <c r="A4904" s="32">
        <v>40875</v>
      </c>
      <c r="B4904" s="33">
        <f t="shared" si="777"/>
        <v>11</v>
      </c>
      <c r="C4904" s="33">
        <f t="shared" si="778"/>
        <v>2011</v>
      </c>
      <c r="D4904" s="34">
        <v>1.448</v>
      </c>
      <c r="F4904" s="32">
        <v>42522</v>
      </c>
      <c r="G4904" s="33">
        <f t="shared" si="779"/>
        <v>6</v>
      </c>
      <c r="H4904" s="33">
        <f t="shared" si="780"/>
        <v>2016</v>
      </c>
      <c r="I4904" s="34">
        <v>2.25</v>
      </c>
      <c r="K4904" s="32">
        <v>38456</v>
      </c>
      <c r="L4904" s="33">
        <f t="shared" si="781"/>
        <v>4</v>
      </c>
      <c r="M4904" s="33">
        <f t="shared" si="782"/>
        <v>2005</v>
      </c>
      <c r="N4904" s="34">
        <v>51.11</v>
      </c>
      <c r="P4904" s="32">
        <v>38902</v>
      </c>
      <c r="Q4904" s="33">
        <f t="shared" si="783"/>
        <v>7</v>
      </c>
      <c r="R4904" s="33">
        <f t="shared" si="784"/>
        <v>2006</v>
      </c>
      <c r="S4904" s="34">
        <v>73.17</v>
      </c>
    </row>
    <row r="4905" spans="1:19">
      <c r="A4905" s="32">
        <v>40876</v>
      </c>
      <c r="B4905" s="33">
        <f t="shared" si="777"/>
        <v>11</v>
      </c>
      <c r="C4905" s="33">
        <f t="shared" si="778"/>
        <v>2011</v>
      </c>
      <c r="D4905" s="34">
        <v>1.4550000000000001</v>
      </c>
      <c r="F4905" s="32">
        <v>42523</v>
      </c>
      <c r="G4905" s="33">
        <f t="shared" si="779"/>
        <v>6</v>
      </c>
      <c r="H4905" s="33">
        <f t="shared" si="780"/>
        <v>2016</v>
      </c>
      <c r="I4905" s="34">
        <v>2.2999999999999998</v>
      </c>
      <c r="K4905" s="32">
        <v>38457</v>
      </c>
      <c r="L4905" s="33">
        <f t="shared" si="781"/>
        <v>4</v>
      </c>
      <c r="M4905" s="33">
        <f t="shared" si="782"/>
        <v>2005</v>
      </c>
      <c r="N4905" s="34">
        <v>50.61</v>
      </c>
      <c r="P4905" s="32">
        <v>38903</v>
      </c>
      <c r="Q4905" s="33">
        <f t="shared" si="783"/>
        <v>7</v>
      </c>
      <c r="R4905" s="33">
        <f t="shared" si="784"/>
        <v>2006</v>
      </c>
      <c r="S4905" s="34">
        <v>72.88</v>
      </c>
    </row>
    <row r="4906" spans="1:19">
      <c r="A4906" s="32">
        <v>40877</v>
      </c>
      <c r="B4906" s="33">
        <f t="shared" si="777"/>
        <v>11</v>
      </c>
      <c r="C4906" s="33">
        <f t="shared" si="778"/>
        <v>2011</v>
      </c>
      <c r="D4906" s="34">
        <v>1.448</v>
      </c>
      <c r="F4906" s="32">
        <v>42524</v>
      </c>
      <c r="G4906" s="33">
        <f t="shared" si="779"/>
        <v>6</v>
      </c>
      <c r="H4906" s="33">
        <f t="shared" si="780"/>
        <v>2016</v>
      </c>
      <c r="I4906" s="34">
        <v>2.31</v>
      </c>
      <c r="K4906" s="32">
        <v>38460</v>
      </c>
      <c r="L4906" s="33">
        <f t="shared" si="781"/>
        <v>4</v>
      </c>
      <c r="M4906" s="33">
        <f t="shared" si="782"/>
        <v>2005</v>
      </c>
      <c r="N4906" s="34">
        <v>50.52</v>
      </c>
      <c r="P4906" s="32">
        <v>38904</v>
      </c>
      <c r="Q4906" s="33">
        <f t="shared" si="783"/>
        <v>7</v>
      </c>
      <c r="R4906" s="33">
        <f t="shared" si="784"/>
        <v>2006</v>
      </c>
      <c r="S4906" s="34">
        <v>73.12</v>
      </c>
    </row>
    <row r="4907" spans="1:19">
      <c r="A4907" s="32">
        <v>40878</v>
      </c>
      <c r="B4907" s="33">
        <f t="shared" si="777"/>
        <v>12</v>
      </c>
      <c r="C4907" s="33">
        <f t="shared" si="778"/>
        <v>2011</v>
      </c>
      <c r="D4907" s="34">
        <v>1.45</v>
      </c>
      <c r="F4907" s="32">
        <v>42527</v>
      </c>
      <c r="G4907" s="33">
        <f t="shared" si="779"/>
        <v>6</v>
      </c>
      <c r="H4907" s="33">
        <f t="shared" si="780"/>
        <v>2016</v>
      </c>
      <c r="I4907" s="34">
        <v>2.3199999999999998</v>
      </c>
      <c r="K4907" s="32">
        <v>38461</v>
      </c>
      <c r="L4907" s="33">
        <f t="shared" si="781"/>
        <v>4</v>
      </c>
      <c r="M4907" s="33">
        <f t="shared" si="782"/>
        <v>2005</v>
      </c>
      <c r="N4907" s="34">
        <v>52.33</v>
      </c>
      <c r="P4907" s="32">
        <v>38905</v>
      </c>
      <c r="Q4907" s="33">
        <f t="shared" si="783"/>
        <v>7</v>
      </c>
      <c r="R4907" s="33">
        <f t="shared" si="784"/>
        <v>2006</v>
      </c>
      <c r="S4907" s="34">
        <v>74.14</v>
      </c>
    </row>
    <row r="4908" spans="1:19">
      <c r="A4908" s="32">
        <v>40879</v>
      </c>
      <c r="B4908" s="33">
        <f t="shared" si="777"/>
        <v>12</v>
      </c>
      <c r="C4908" s="33">
        <f t="shared" si="778"/>
        <v>2011</v>
      </c>
      <c r="D4908" s="34">
        <v>1.4410000000000001</v>
      </c>
      <c r="F4908" s="32">
        <v>42528</v>
      </c>
      <c r="G4908" s="33">
        <f t="shared" si="779"/>
        <v>6</v>
      </c>
      <c r="H4908" s="33">
        <f t="shared" si="780"/>
        <v>2016</v>
      </c>
      <c r="I4908" s="34">
        <v>2.3199999999999998</v>
      </c>
      <c r="K4908" s="32">
        <v>38462</v>
      </c>
      <c r="L4908" s="33">
        <f t="shared" si="781"/>
        <v>4</v>
      </c>
      <c r="M4908" s="33">
        <f t="shared" si="782"/>
        <v>2005</v>
      </c>
      <c r="N4908" s="34">
        <v>52.45</v>
      </c>
      <c r="P4908" s="32">
        <v>38908</v>
      </c>
      <c r="Q4908" s="33">
        <f t="shared" si="783"/>
        <v>7</v>
      </c>
      <c r="R4908" s="33">
        <f t="shared" si="784"/>
        <v>2006</v>
      </c>
      <c r="S4908" s="34">
        <v>72.39</v>
      </c>
    </row>
    <row r="4909" spans="1:19">
      <c r="A4909" s="32">
        <v>40882</v>
      </c>
      <c r="B4909" s="33">
        <f t="shared" si="777"/>
        <v>12</v>
      </c>
      <c r="C4909" s="33">
        <f t="shared" si="778"/>
        <v>2011</v>
      </c>
      <c r="D4909" s="34">
        <v>1.431</v>
      </c>
      <c r="F4909" s="32">
        <v>42529</v>
      </c>
      <c r="G4909" s="33">
        <f t="shared" si="779"/>
        <v>6</v>
      </c>
      <c r="H4909" s="33">
        <f t="shared" si="780"/>
        <v>2016</v>
      </c>
      <c r="I4909" s="34">
        <v>2.36</v>
      </c>
      <c r="K4909" s="32">
        <v>38463</v>
      </c>
      <c r="L4909" s="33">
        <f t="shared" si="781"/>
        <v>4</v>
      </c>
      <c r="M4909" s="33">
        <f t="shared" si="782"/>
        <v>2005</v>
      </c>
      <c r="N4909" s="34">
        <v>52.49</v>
      </c>
      <c r="P4909" s="32">
        <v>38909</v>
      </c>
      <c r="Q4909" s="33">
        <f t="shared" si="783"/>
        <v>7</v>
      </c>
      <c r="R4909" s="33">
        <f t="shared" si="784"/>
        <v>2006</v>
      </c>
      <c r="S4909" s="34">
        <v>73.14</v>
      </c>
    </row>
    <row r="4910" spans="1:19">
      <c r="A4910" s="32">
        <v>40883</v>
      </c>
      <c r="B4910" s="33">
        <f t="shared" si="777"/>
        <v>12</v>
      </c>
      <c r="C4910" s="33">
        <f t="shared" si="778"/>
        <v>2011</v>
      </c>
      <c r="D4910" s="34">
        <v>1.448</v>
      </c>
      <c r="F4910" s="32">
        <v>42530</v>
      </c>
      <c r="G4910" s="33">
        <f t="shared" si="779"/>
        <v>6</v>
      </c>
      <c r="H4910" s="33">
        <f t="shared" si="780"/>
        <v>2016</v>
      </c>
      <c r="I4910" s="34">
        <v>2.34</v>
      </c>
      <c r="K4910" s="32">
        <v>38464</v>
      </c>
      <c r="L4910" s="33">
        <f t="shared" si="781"/>
        <v>4</v>
      </c>
      <c r="M4910" s="33">
        <f t="shared" si="782"/>
        <v>2005</v>
      </c>
      <c r="N4910" s="34">
        <v>54.16</v>
      </c>
      <c r="P4910" s="32">
        <v>38910</v>
      </c>
      <c r="Q4910" s="33">
        <f t="shared" si="783"/>
        <v>7</v>
      </c>
      <c r="R4910" s="33">
        <f t="shared" si="784"/>
        <v>2006</v>
      </c>
      <c r="S4910" s="34">
        <v>73.040000000000006</v>
      </c>
    </row>
    <row r="4911" spans="1:19">
      <c r="A4911" s="32">
        <v>40884</v>
      </c>
      <c r="B4911" s="33">
        <f t="shared" si="777"/>
        <v>12</v>
      </c>
      <c r="C4911" s="33">
        <f t="shared" si="778"/>
        <v>2011</v>
      </c>
      <c r="D4911" s="34">
        <v>1.444</v>
      </c>
      <c r="F4911" s="32">
        <v>42531</v>
      </c>
      <c r="G4911" s="33">
        <f t="shared" si="779"/>
        <v>6</v>
      </c>
      <c r="H4911" s="33">
        <f t="shared" si="780"/>
        <v>2016</v>
      </c>
      <c r="I4911" s="34">
        <v>2.46</v>
      </c>
      <c r="K4911" s="32">
        <v>38467</v>
      </c>
      <c r="L4911" s="33">
        <f t="shared" si="781"/>
        <v>4</v>
      </c>
      <c r="M4911" s="33">
        <f t="shared" si="782"/>
        <v>2005</v>
      </c>
      <c r="N4911" s="34">
        <v>53.16</v>
      </c>
      <c r="P4911" s="32">
        <v>38911</v>
      </c>
      <c r="Q4911" s="33">
        <f t="shared" si="783"/>
        <v>7</v>
      </c>
      <c r="R4911" s="33">
        <f t="shared" si="784"/>
        <v>2006</v>
      </c>
      <c r="S4911" s="34">
        <v>75.23</v>
      </c>
    </row>
    <row r="4912" spans="1:19">
      <c r="A4912" s="32">
        <v>40885</v>
      </c>
      <c r="B4912" s="33">
        <f t="shared" si="777"/>
        <v>12</v>
      </c>
      <c r="C4912" s="33">
        <f t="shared" si="778"/>
        <v>2011</v>
      </c>
      <c r="D4912" s="34">
        <v>1.44</v>
      </c>
      <c r="F4912" s="32">
        <v>42534</v>
      </c>
      <c r="G4912" s="33">
        <f t="shared" si="779"/>
        <v>6</v>
      </c>
      <c r="H4912" s="33">
        <f t="shared" si="780"/>
        <v>2016</v>
      </c>
      <c r="I4912" s="34">
        <v>2.5499999999999998</v>
      </c>
      <c r="K4912" s="32">
        <v>38468</v>
      </c>
      <c r="L4912" s="33">
        <f t="shared" si="781"/>
        <v>4</v>
      </c>
      <c r="M4912" s="33">
        <f t="shared" si="782"/>
        <v>2005</v>
      </c>
      <c r="N4912" s="34">
        <v>54.33</v>
      </c>
      <c r="P4912" s="32">
        <v>38912</v>
      </c>
      <c r="Q4912" s="33">
        <f t="shared" si="783"/>
        <v>7</v>
      </c>
      <c r="R4912" s="33">
        <f t="shared" si="784"/>
        <v>2006</v>
      </c>
      <c r="S4912" s="34">
        <v>76.13</v>
      </c>
    </row>
    <row r="4913" spans="1:19">
      <c r="A4913" s="32">
        <v>40886</v>
      </c>
      <c r="B4913" s="33">
        <f t="shared" si="777"/>
        <v>12</v>
      </c>
      <c r="C4913" s="33">
        <f t="shared" si="778"/>
        <v>2011</v>
      </c>
      <c r="D4913" s="34">
        <v>1.4379999999999999</v>
      </c>
      <c r="F4913" s="32">
        <v>42535</v>
      </c>
      <c r="G4913" s="33">
        <f t="shared" si="779"/>
        <v>6</v>
      </c>
      <c r="H4913" s="33">
        <f t="shared" si="780"/>
        <v>2016</v>
      </c>
      <c r="I4913" s="34">
        <v>2.5499999999999998</v>
      </c>
      <c r="K4913" s="32">
        <v>38469</v>
      </c>
      <c r="L4913" s="33">
        <f t="shared" si="781"/>
        <v>4</v>
      </c>
      <c r="M4913" s="33">
        <f t="shared" si="782"/>
        <v>2005</v>
      </c>
      <c r="N4913" s="34">
        <v>51.37</v>
      </c>
      <c r="P4913" s="32">
        <v>38915</v>
      </c>
      <c r="Q4913" s="33">
        <f t="shared" si="783"/>
        <v>7</v>
      </c>
      <c r="R4913" s="33">
        <f t="shared" si="784"/>
        <v>2006</v>
      </c>
      <c r="S4913" s="34">
        <v>75.12</v>
      </c>
    </row>
    <row r="4914" spans="1:19">
      <c r="A4914" s="32">
        <v>40889</v>
      </c>
      <c r="B4914" s="33">
        <f t="shared" si="777"/>
        <v>12</v>
      </c>
      <c r="C4914" s="33">
        <f t="shared" si="778"/>
        <v>2011</v>
      </c>
      <c r="D4914" s="34">
        <v>1.415</v>
      </c>
      <c r="F4914" s="32">
        <v>42536</v>
      </c>
      <c r="G4914" s="33">
        <f t="shared" si="779"/>
        <v>6</v>
      </c>
      <c r="H4914" s="33">
        <f t="shared" si="780"/>
        <v>2016</v>
      </c>
      <c r="I4914" s="34">
        <v>2.62</v>
      </c>
      <c r="K4914" s="32">
        <v>38470</v>
      </c>
      <c r="L4914" s="33">
        <f t="shared" si="781"/>
        <v>4</v>
      </c>
      <c r="M4914" s="33">
        <f t="shared" si="782"/>
        <v>2005</v>
      </c>
      <c r="N4914" s="34">
        <v>51.92</v>
      </c>
      <c r="P4914" s="32">
        <v>38916</v>
      </c>
      <c r="Q4914" s="33">
        <f t="shared" si="783"/>
        <v>7</v>
      </c>
      <c r="R4914" s="33">
        <f t="shared" si="784"/>
        <v>2006</v>
      </c>
      <c r="S4914" s="34">
        <v>75.319999999999993</v>
      </c>
    </row>
    <row r="4915" spans="1:19">
      <c r="A4915" s="32">
        <v>40890</v>
      </c>
      <c r="B4915" s="33">
        <f t="shared" si="777"/>
        <v>12</v>
      </c>
      <c r="C4915" s="33">
        <f t="shared" si="778"/>
        <v>2011</v>
      </c>
      <c r="D4915" s="34">
        <v>1.4059999999999999</v>
      </c>
      <c r="F4915" s="32">
        <v>42537</v>
      </c>
      <c r="G4915" s="33">
        <f t="shared" si="779"/>
        <v>6</v>
      </c>
      <c r="H4915" s="33">
        <f t="shared" si="780"/>
        <v>2016</v>
      </c>
      <c r="I4915" s="34">
        <v>2.62</v>
      </c>
      <c r="K4915" s="32">
        <v>38471</v>
      </c>
      <c r="L4915" s="33">
        <f t="shared" si="781"/>
        <v>4</v>
      </c>
      <c r="M4915" s="33">
        <f t="shared" si="782"/>
        <v>2005</v>
      </c>
      <c r="N4915" s="34">
        <v>49.2</v>
      </c>
      <c r="P4915" s="32">
        <v>38917</v>
      </c>
      <c r="Q4915" s="33">
        <f t="shared" si="783"/>
        <v>7</v>
      </c>
      <c r="R4915" s="33">
        <f t="shared" si="784"/>
        <v>2006</v>
      </c>
      <c r="S4915" s="34">
        <v>71.62</v>
      </c>
    </row>
    <row r="4916" spans="1:19">
      <c r="A4916" s="32">
        <v>40891</v>
      </c>
      <c r="B4916" s="33">
        <f t="shared" si="777"/>
        <v>12</v>
      </c>
      <c r="C4916" s="33">
        <f t="shared" si="778"/>
        <v>2011</v>
      </c>
      <c r="D4916" s="34">
        <v>1.3640000000000001</v>
      </c>
      <c r="F4916" s="32">
        <v>42538</v>
      </c>
      <c r="G4916" s="33">
        <f t="shared" si="779"/>
        <v>6</v>
      </c>
      <c r="H4916" s="33">
        <f t="shared" si="780"/>
        <v>2016</v>
      </c>
      <c r="I4916" s="34">
        <v>2.59</v>
      </c>
      <c r="K4916" s="32">
        <v>38474</v>
      </c>
      <c r="L4916" s="33">
        <f t="shared" si="781"/>
        <v>5</v>
      </c>
      <c r="M4916" s="33">
        <f t="shared" si="782"/>
        <v>2005</v>
      </c>
      <c r="N4916" s="34">
        <v>50.94</v>
      </c>
      <c r="P4916" s="32">
        <v>38918</v>
      </c>
      <c r="Q4916" s="33">
        <f t="shared" si="783"/>
        <v>7</v>
      </c>
      <c r="R4916" s="33">
        <f t="shared" si="784"/>
        <v>2006</v>
      </c>
      <c r="S4916" s="34">
        <v>72.56</v>
      </c>
    </row>
    <row r="4917" spans="1:19">
      <c r="A4917" s="32">
        <v>40892</v>
      </c>
      <c r="B4917" s="33">
        <f t="shared" si="777"/>
        <v>12</v>
      </c>
      <c r="C4917" s="33">
        <f t="shared" si="778"/>
        <v>2011</v>
      </c>
      <c r="D4917" s="34">
        <v>1.34</v>
      </c>
      <c r="F4917" s="32">
        <v>42541</v>
      </c>
      <c r="G4917" s="33">
        <f t="shared" si="779"/>
        <v>6</v>
      </c>
      <c r="H4917" s="33">
        <f t="shared" si="780"/>
        <v>2016</v>
      </c>
      <c r="I4917" s="34">
        <v>2.74</v>
      </c>
      <c r="K4917" s="32">
        <v>38475</v>
      </c>
      <c r="L4917" s="33">
        <f t="shared" si="781"/>
        <v>5</v>
      </c>
      <c r="M4917" s="33">
        <f t="shared" si="782"/>
        <v>2005</v>
      </c>
      <c r="N4917" s="34">
        <v>49.6</v>
      </c>
      <c r="P4917" s="32">
        <v>38919</v>
      </c>
      <c r="Q4917" s="33">
        <f t="shared" si="783"/>
        <v>7</v>
      </c>
      <c r="R4917" s="33">
        <f t="shared" si="784"/>
        <v>2006</v>
      </c>
      <c r="S4917" s="34">
        <v>72.959999999999994</v>
      </c>
    </row>
    <row r="4918" spans="1:19">
      <c r="A4918" s="32">
        <v>40893</v>
      </c>
      <c r="B4918" s="33">
        <f t="shared" si="777"/>
        <v>12</v>
      </c>
      <c r="C4918" s="33">
        <f t="shared" si="778"/>
        <v>2011</v>
      </c>
      <c r="D4918" s="34">
        <v>1.339</v>
      </c>
      <c r="F4918" s="32">
        <v>42542</v>
      </c>
      <c r="G4918" s="33">
        <f t="shared" si="779"/>
        <v>6</v>
      </c>
      <c r="H4918" s="33">
        <f t="shared" si="780"/>
        <v>2016</v>
      </c>
      <c r="I4918" s="34">
        <v>2.79</v>
      </c>
      <c r="K4918" s="32">
        <v>38476</v>
      </c>
      <c r="L4918" s="33">
        <f t="shared" si="781"/>
        <v>5</v>
      </c>
      <c r="M4918" s="33">
        <f t="shared" si="782"/>
        <v>2005</v>
      </c>
      <c r="N4918" s="34">
        <v>50.22</v>
      </c>
      <c r="P4918" s="32">
        <v>38922</v>
      </c>
      <c r="Q4918" s="33">
        <f t="shared" si="783"/>
        <v>7</v>
      </c>
      <c r="R4918" s="33">
        <f t="shared" si="784"/>
        <v>2006</v>
      </c>
      <c r="S4918" s="34">
        <v>72.09</v>
      </c>
    </row>
    <row r="4919" spans="1:19">
      <c r="A4919" s="32">
        <v>40896</v>
      </c>
      <c r="B4919" s="33">
        <f t="shared" si="777"/>
        <v>12</v>
      </c>
      <c r="C4919" s="33">
        <f t="shared" si="778"/>
        <v>2011</v>
      </c>
      <c r="D4919" s="34">
        <v>1.323</v>
      </c>
      <c r="F4919" s="32">
        <v>42543</v>
      </c>
      <c r="G4919" s="33">
        <f t="shared" si="779"/>
        <v>6</v>
      </c>
      <c r="H4919" s="33">
        <f t="shared" si="780"/>
        <v>2016</v>
      </c>
      <c r="I4919" s="34">
        <v>2.82</v>
      </c>
      <c r="K4919" s="32">
        <v>38477</v>
      </c>
      <c r="L4919" s="33">
        <f t="shared" si="781"/>
        <v>5</v>
      </c>
      <c r="M4919" s="33">
        <f t="shared" si="782"/>
        <v>2005</v>
      </c>
      <c r="N4919" s="34">
        <v>51.12</v>
      </c>
      <c r="P4919" s="32">
        <v>38923</v>
      </c>
      <c r="Q4919" s="33">
        <f t="shared" si="783"/>
        <v>7</v>
      </c>
      <c r="R4919" s="33">
        <f t="shared" si="784"/>
        <v>2006</v>
      </c>
      <c r="S4919" s="34">
        <v>72.489999999999995</v>
      </c>
    </row>
    <row r="4920" spans="1:19">
      <c r="A4920" s="32">
        <v>40897</v>
      </c>
      <c r="B4920" s="33">
        <f t="shared" si="777"/>
        <v>12</v>
      </c>
      <c r="C4920" s="33">
        <f t="shared" si="778"/>
        <v>2011</v>
      </c>
      <c r="D4920" s="34">
        <v>1.34</v>
      </c>
      <c r="F4920" s="32">
        <v>42544</v>
      </c>
      <c r="G4920" s="33">
        <f t="shared" si="779"/>
        <v>6</v>
      </c>
      <c r="H4920" s="33">
        <f t="shared" si="780"/>
        <v>2016</v>
      </c>
      <c r="I4920" s="34">
        <v>2.69</v>
      </c>
      <c r="K4920" s="32">
        <v>38478</v>
      </c>
      <c r="L4920" s="33">
        <f t="shared" si="781"/>
        <v>5</v>
      </c>
      <c r="M4920" s="33">
        <f t="shared" si="782"/>
        <v>2005</v>
      </c>
      <c r="N4920" s="34">
        <v>51.3</v>
      </c>
      <c r="P4920" s="32">
        <v>38924</v>
      </c>
      <c r="Q4920" s="33">
        <f t="shared" si="783"/>
        <v>7</v>
      </c>
      <c r="R4920" s="33">
        <f t="shared" si="784"/>
        <v>2006</v>
      </c>
      <c r="S4920" s="34">
        <v>73.760000000000005</v>
      </c>
    </row>
    <row r="4921" spans="1:19">
      <c r="A4921" s="32">
        <v>40898</v>
      </c>
      <c r="B4921" s="33">
        <f t="shared" si="777"/>
        <v>12</v>
      </c>
      <c r="C4921" s="33">
        <f t="shared" si="778"/>
        <v>2011</v>
      </c>
      <c r="D4921" s="34">
        <v>1.35</v>
      </c>
      <c r="F4921" s="32">
        <v>42545</v>
      </c>
      <c r="G4921" s="33">
        <f t="shared" si="779"/>
        <v>6</v>
      </c>
      <c r="H4921" s="33">
        <f t="shared" si="780"/>
        <v>2016</v>
      </c>
      <c r="I4921" s="34">
        <v>2.71</v>
      </c>
      <c r="K4921" s="32">
        <v>38481</v>
      </c>
      <c r="L4921" s="33">
        <f t="shared" si="781"/>
        <v>5</v>
      </c>
      <c r="M4921" s="33">
        <f t="shared" si="782"/>
        <v>2005</v>
      </c>
      <c r="N4921" s="34">
        <v>52.04</v>
      </c>
      <c r="P4921" s="32">
        <v>38925</v>
      </c>
      <c r="Q4921" s="33">
        <f t="shared" si="783"/>
        <v>7</v>
      </c>
      <c r="R4921" s="33">
        <f t="shared" si="784"/>
        <v>2006</v>
      </c>
      <c r="S4921" s="34">
        <v>75.36</v>
      </c>
    </row>
    <row r="4922" spans="1:19">
      <c r="A4922" s="32">
        <v>40899</v>
      </c>
      <c r="B4922" s="33">
        <f t="shared" si="777"/>
        <v>12</v>
      </c>
      <c r="C4922" s="33">
        <f t="shared" si="778"/>
        <v>2011</v>
      </c>
      <c r="D4922" s="34">
        <v>1.361</v>
      </c>
      <c r="F4922" s="32">
        <v>42548</v>
      </c>
      <c r="G4922" s="33">
        <f t="shared" si="779"/>
        <v>6</v>
      </c>
      <c r="H4922" s="33">
        <f t="shared" si="780"/>
        <v>2016</v>
      </c>
      <c r="I4922" s="34">
        <v>2.79</v>
      </c>
      <c r="K4922" s="32">
        <v>38482</v>
      </c>
      <c r="L4922" s="33">
        <f t="shared" si="781"/>
        <v>5</v>
      </c>
      <c r="M4922" s="33">
        <f t="shared" si="782"/>
        <v>2005</v>
      </c>
      <c r="N4922" s="34">
        <v>51.76</v>
      </c>
      <c r="P4922" s="32">
        <v>38926</v>
      </c>
      <c r="Q4922" s="33">
        <f t="shared" si="783"/>
        <v>7</v>
      </c>
      <c r="R4922" s="33">
        <f t="shared" si="784"/>
        <v>2006</v>
      </c>
      <c r="S4922" s="34">
        <v>73.95</v>
      </c>
    </row>
    <row r="4923" spans="1:19">
      <c r="A4923" s="32">
        <v>40900</v>
      </c>
      <c r="B4923" s="33">
        <f t="shared" si="777"/>
        <v>12</v>
      </c>
      <c r="C4923" s="33">
        <f t="shared" si="778"/>
        <v>2011</v>
      </c>
      <c r="D4923" s="34">
        <v>1.3660000000000001</v>
      </c>
      <c r="F4923" s="32">
        <v>42549</v>
      </c>
      <c r="G4923" s="33">
        <f t="shared" si="779"/>
        <v>6</v>
      </c>
      <c r="H4923" s="33">
        <f t="shared" si="780"/>
        <v>2016</v>
      </c>
      <c r="I4923" s="34">
        <v>2.89</v>
      </c>
      <c r="K4923" s="32">
        <v>38483</v>
      </c>
      <c r="L4923" s="33">
        <f t="shared" si="781"/>
        <v>5</v>
      </c>
      <c r="M4923" s="33">
        <f t="shared" si="782"/>
        <v>2005</v>
      </c>
      <c r="N4923" s="34">
        <v>50.39</v>
      </c>
      <c r="P4923" s="32">
        <v>38929</v>
      </c>
      <c r="Q4923" s="33">
        <f t="shared" si="783"/>
        <v>7</v>
      </c>
      <c r="R4923" s="33">
        <f t="shared" si="784"/>
        <v>2006</v>
      </c>
      <c r="S4923" s="34">
        <v>74.75</v>
      </c>
    </row>
    <row r="4924" spans="1:19">
      <c r="A4924" s="32">
        <v>40904</v>
      </c>
      <c r="B4924" s="33">
        <f t="shared" si="777"/>
        <v>12</v>
      </c>
      <c r="C4924" s="33">
        <f t="shared" si="778"/>
        <v>2011</v>
      </c>
      <c r="D4924" s="34">
        <v>1.4</v>
      </c>
      <c r="F4924" s="32">
        <v>42550</v>
      </c>
      <c r="G4924" s="33">
        <f t="shared" si="779"/>
        <v>6</v>
      </c>
      <c r="H4924" s="33">
        <f t="shared" si="780"/>
        <v>2016</v>
      </c>
      <c r="I4924" s="34">
        <v>2.94</v>
      </c>
      <c r="K4924" s="32">
        <v>38484</v>
      </c>
      <c r="L4924" s="33">
        <f t="shared" si="781"/>
        <v>5</v>
      </c>
      <c r="M4924" s="33">
        <f t="shared" si="782"/>
        <v>2005</v>
      </c>
      <c r="N4924" s="34">
        <v>48.83</v>
      </c>
      <c r="P4924" s="32">
        <v>38930</v>
      </c>
      <c r="Q4924" s="33">
        <f t="shared" si="783"/>
        <v>8</v>
      </c>
      <c r="R4924" s="33">
        <f t="shared" si="784"/>
        <v>2006</v>
      </c>
      <c r="S4924" s="34">
        <v>76.39</v>
      </c>
    </row>
    <row r="4925" spans="1:19">
      <c r="A4925" s="32">
        <v>40905</v>
      </c>
      <c r="B4925" s="33">
        <f t="shared" si="777"/>
        <v>12</v>
      </c>
      <c r="C4925" s="33">
        <f t="shared" si="778"/>
        <v>2011</v>
      </c>
      <c r="D4925" s="34">
        <v>1.4019999999999999</v>
      </c>
      <c r="F4925" s="32">
        <v>42551</v>
      </c>
      <c r="G4925" s="33">
        <f t="shared" si="779"/>
        <v>6</v>
      </c>
      <c r="H4925" s="33">
        <f t="shared" si="780"/>
        <v>2016</v>
      </c>
      <c r="I4925" s="34">
        <v>2.94</v>
      </c>
      <c r="K4925" s="32">
        <v>38485</v>
      </c>
      <c r="L4925" s="33">
        <f t="shared" si="781"/>
        <v>5</v>
      </c>
      <c r="M4925" s="33">
        <f t="shared" si="782"/>
        <v>2005</v>
      </c>
      <c r="N4925" s="34">
        <v>48.65</v>
      </c>
      <c r="P4925" s="32">
        <v>38931</v>
      </c>
      <c r="Q4925" s="33">
        <f t="shared" si="783"/>
        <v>8</v>
      </c>
      <c r="R4925" s="33">
        <f t="shared" si="784"/>
        <v>2006</v>
      </c>
      <c r="S4925" s="34">
        <v>77.63</v>
      </c>
    </row>
    <row r="4926" spans="1:19">
      <c r="A4926" s="32">
        <v>40906</v>
      </c>
      <c r="B4926" s="33">
        <f t="shared" si="777"/>
        <v>12</v>
      </c>
      <c r="C4926" s="33">
        <f t="shared" si="778"/>
        <v>2011</v>
      </c>
      <c r="D4926" s="34">
        <v>1.4019999999999999</v>
      </c>
      <c r="F4926" s="32">
        <v>42552</v>
      </c>
      <c r="G4926" s="33">
        <f t="shared" si="779"/>
        <v>7</v>
      </c>
      <c r="H4926" s="33">
        <f t="shared" si="780"/>
        <v>2016</v>
      </c>
      <c r="I4926" s="34">
        <v>2.89</v>
      </c>
      <c r="K4926" s="32">
        <v>38488</v>
      </c>
      <c r="L4926" s="33">
        <f t="shared" si="781"/>
        <v>5</v>
      </c>
      <c r="M4926" s="33">
        <f t="shared" si="782"/>
        <v>2005</v>
      </c>
      <c r="N4926" s="34">
        <v>48.64</v>
      </c>
      <c r="P4926" s="32">
        <v>38932</v>
      </c>
      <c r="Q4926" s="33">
        <f t="shared" si="783"/>
        <v>8</v>
      </c>
      <c r="R4926" s="33">
        <f t="shared" si="784"/>
        <v>2006</v>
      </c>
      <c r="S4926" s="34">
        <v>76.28</v>
      </c>
    </row>
    <row r="4927" spans="1:19">
      <c r="A4927" s="32">
        <v>40907</v>
      </c>
      <c r="B4927" s="33">
        <f t="shared" si="777"/>
        <v>12</v>
      </c>
      <c r="C4927" s="33">
        <f t="shared" si="778"/>
        <v>2011</v>
      </c>
      <c r="D4927" s="34">
        <v>1.395</v>
      </c>
      <c r="F4927" s="32">
        <v>42555</v>
      </c>
      <c r="G4927" s="33">
        <f t="shared" si="779"/>
        <v>7</v>
      </c>
      <c r="H4927" s="33">
        <f t="shared" si="780"/>
        <v>2016</v>
      </c>
      <c r="I4927" s="34">
        <v>2.89</v>
      </c>
      <c r="K4927" s="32">
        <v>38489</v>
      </c>
      <c r="L4927" s="33">
        <f t="shared" si="781"/>
        <v>5</v>
      </c>
      <c r="M4927" s="33">
        <f t="shared" si="782"/>
        <v>2005</v>
      </c>
      <c r="N4927" s="34">
        <v>48.97</v>
      </c>
      <c r="P4927" s="32">
        <v>38933</v>
      </c>
      <c r="Q4927" s="33">
        <f t="shared" si="783"/>
        <v>8</v>
      </c>
      <c r="R4927" s="33">
        <f t="shared" si="784"/>
        <v>2006</v>
      </c>
      <c r="S4927" s="34">
        <v>76.53</v>
      </c>
    </row>
    <row r="4928" spans="1:19">
      <c r="A4928" s="32">
        <v>40911</v>
      </c>
      <c r="B4928" s="33">
        <f t="shared" si="777"/>
        <v>1</v>
      </c>
      <c r="C4928" s="33">
        <f t="shared" si="778"/>
        <v>2012</v>
      </c>
      <c r="D4928" s="34">
        <v>1.401</v>
      </c>
      <c r="F4928" s="32">
        <v>42556</v>
      </c>
      <c r="G4928" s="33">
        <f t="shared" si="779"/>
        <v>7</v>
      </c>
      <c r="H4928" s="33">
        <f t="shared" si="780"/>
        <v>2016</v>
      </c>
      <c r="I4928" s="34">
        <v>2.82</v>
      </c>
      <c r="K4928" s="32">
        <v>38490</v>
      </c>
      <c r="L4928" s="33">
        <f t="shared" si="781"/>
        <v>5</v>
      </c>
      <c r="M4928" s="33">
        <f t="shared" si="782"/>
        <v>2005</v>
      </c>
      <c r="N4928" s="34">
        <v>46.99</v>
      </c>
      <c r="P4928" s="32">
        <v>38936</v>
      </c>
      <c r="Q4928" s="33">
        <f t="shared" si="783"/>
        <v>8</v>
      </c>
      <c r="R4928" s="33">
        <f t="shared" si="784"/>
        <v>2006</v>
      </c>
      <c r="S4928" s="34">
        <v>77.819999999999993</v>
      </c>
    </row>
    <row r="4929" spans="1:19">
      <c r="A4929" s="32">
        <v>40912</v>
      </c>
      <c r="B4929" s="33">
        <f t="shared" si="777"/>
        <v>1</v>
      </c>
      <c r="C4929" s="33">
        <f t="shared" si="778"/>
        <v>2012</v>
      </c>
      <c r="D4929" s="34">
        <v>1.3759999999999999</v>
      </c>
      <c r="F4929" s="32">
        <v>42557</v>
      </c>
      <c r="G4929" s="33">
        <f t="shared" si="779"/>
        <v>7</v>
      </c>
      <c r="H4929" s="33">
        <f t="shared" si="780"/>
        <v>2016</v>
      </c>
      <c r="I4929" s="34">
        <v>2.82</v>
      </c>
      <c r="K4929" s="32">
        <v>38491</v>
      </c>
      <c r="L4929" s="33">
        <f t="shared" si="781"/>
        <v>5</v>
      </c>
      <c r="M4929" s="33">
        <f t="shared" si="782"/>
        <v>2005</v>
      </c>
      <c r="N4929" s="34">
        <v>47</v>
      </c>
      <c r="P4929" s="32">
        <v>38937</v>
      </c>
      <c r="Q4929" s="33">
        <f t="shared" si="783"/>
        <v>8</v>
      </c>
      <c r="R4929" s="33">
        <f t="shared" si="784"/>
        <v>2006</v>
      </c>
      <c r="S4929" s="34">
        <v>77.930000000000007</v>
      </c>
    </row>
    <row r="4930" spans="1:19">
      <c r="A4930" s="32">
        <v>40913</v>
      </c>
      <c r="B4930" s="33">
        <f t="shared" si="777"/>
        <v>1</v>
      </c>
      <c r="C4930" s="33">
        <f t="shared" si="778"/>
        <v>2012</v>
      </c>
      <c r="D4930" s="34">
        <v>1.3480000000000001</v>
      </c>
      <c r="F4930" s="32">
        <v>42558</v>
      </c>
      <c r="G4930" s="33">
        <f t="shared" si="779"/>
        <v>7</v>
      </c>
      <c r="H4930" s="33">
        <f t="shared" si="780"/>
        <v>2016</v>
      </c>
      <c r="I4930" s="34">
        <v>2.78</v>
      </c>
      <c r="K4930" s="32">
        <v>38492</v>
      </c>
      <c r="L4930" s="33">
        <f t="shared" si="781"/>
        <v>5</v>
      </c>
      <c r="M4930" s="33">
        <f t="shared" si="782"/>
        <v>2005</v>
      </c>
      <c r="N4930" s="34">
        <v>47.25</v>
      </c>
      <c r="P4930" s="32">
        <v>38938</v>
      </c>
      <c r="Q4930" s="33">
        <f t="shared" si="783"/>
        <v>8</v>
      </c>
      <c r="R4930" s="33">
        <f t="shared" si="784"/>
        <v>2006</v>
      </c>
      <c r="S4930" s="34">
        <v>78.260000000000005</v>
      </c>
    </row>
    <row r="4931" spans="1:19">
      <c r="A4931" s="32">
        <v>40914</v>
      </c>
      <c r="B4931" s="33">
        <f t="shared" si="777"/>
        <v>1</v>
      </c>
      <c r="C4931" s="33">
        <f t="shared" si="778"/>
        <v>2012</v>
      </c>
      <c r="D4931" s="34">
        <v>1.3240000000000001</v>
      </c>
      <c r="F4931" s="32">
        <v>42559</v>
      </c>
      <c r="G4931" s="33">
        <f t="shared" si="779"/>
        <v>7</v>
      </c>
      <c r="H4931" s="33">
        <f t="shared" si="780"/>
        <v>2016</v>
      </c>
      <c r="I4931" s="34">
        <v>2.8</v>
      </c>
      <c r="K4931" s="32">
        <v>38495</v>
      </c>
      <c r="L4931" s="33">
        <f t="shared" si="781"/>
        <v>5</v>
      </c>
      <c r="M4931" s="33">
        <f t="shared" si="782"/>
        <v>2005</v>
      </c>
      <c r="N4931" s="34">
        <v>48.68</v>
      </c>
      <c r="P4931" s="32">
        <v>38939</v>
      </c>
      <c r="Q4931" s="33">
        <f t="shared" si="783"/>
        <v>8</v>
      </c>
      <c r="R4931" s="33">
        <f t="shared" si="784"/>
        <v>2006</v>
      </c>
      <c r="S4931" s="34">
        <v>75.69</v>
      </c>
    </row>
    <row r="4932" spans="1:19">
      <c r="A4932" s="32">
        <v>40917</v>
      </c>
      <c r="B4932" s="33">
        <f t="shared" si="777"/>
        <v>1</v>
      </c>
      <c r="C4932" s="33">
        <f t="shared" si="778"/>
        <v>2012</v>
      </c>
      <c r="D4932" s="34">
        <v>1.304</v>
      </c>
      <c r="F4932" s="32">
        <v>42562</v>
      </c>
      <c r="G4932" s="33">
        <f t="shared" si="779"/>
        <v>7</v>
      </c>
      <c r="H4932" s="33">
        <f t="shared" si="780"/>
        <v>2016</v>
      </c>
      <c r="I4932" s="34">
        <v>2.88</v>
      </c>
      <c r="K4932" s="32">
        <v>38496</v>
      </c>
      <c r="L4932" s="33">
        <f t="shared" si="781"/>
        <v>5</v>
      </c>
      <c r="M4932" s="33">
        <f t="shared" si="782"/>
        <v>2005</v>
      </c>
      <c r="N4932" s="34">
        <v>49.14</v>
      </c>
      <c r="P4932" s="32">
        <v>38940</v>
      </c>
      <c r="Q4932" s="33">
        <f t="shared" si="783"/>
        <v>8</v>
      </c>
      <c r="R4932" s="33">
        <f t="shared" si="784"/>
        <v>2006</v>
      </c>
      <c r="S4932" s="34">
        <v>75.19</v>
      </c>
    </row>
    <row r="4933" spans="1:19">
      <c r="A4933" s="32">
        <v>40918</v>
      </c>
      <c r="B4933" s="33">
        <f t="shared" si="777"/>
        <v>1</v>
      </c>
      <c r="C4933" s="33">
        <f t="shared" si="778"/>
        <v>2012</v>
      </c>
      <c r="D4933" s="34">
        <v>1.256</v>
      </c>
      <c r="F4933" s="32">
        <v>42563</v>
      </c>
      <c r="G4933" s="33">
        <f t="shared" si="779"/>
        <v>7</v>
      </c>
      <c r="H4933" s="33">
        <f t="shared" si="780"/>
        <v>2016</v>
      </c>
      <c r="I4933" s="34">
        <v>2.88</v>
      </c>
      <c r="K4933" s="32">
        <v>38497</v>
      </c>
      <c r="L4933" s="33">
        <f t="shared" si="781"/>
        <v>5</v>
      </c>
      <c r="M4933" s="33">
        <f t="shared" si="782"/>
        <v>2005</v>
      </c>
      <c r="N4933" s="34">
        <v>50.37</v>
      </c>
      <c r="P4933" s="32">
        <v>38943</v>
      </c>
      <c r="Q4933" s="33">
        <f t="shared" si="783"/>
        <v>8</v>
      </c>
      <c r="R4933" s="33">
        <f t="shared" si="784"/>
        <v>2006</v>
      </c>
      <c r="S4933" s="34">
        <v>73.78</v>
      </c>
    </row>
    <row r="4934" spans="1:19">
      <c r="A4934" s="32">
        <v>40919</v>
      </c>
      <c r="B4934" s="33">
        <f t="shared" si="777"/>
        <v>1</v>
      </c>
      <c r="C4934" s="33">
        <f t="shared" si="778"/>
        <v>2012</v>
      </c>
      <c r="D4934" s="34">
        <v>1.226</v>
      </c>
      <c r="F4934" s="32">
        <v>42564</v>
      </c>
      <c r="G4934" s="33">
        <f t="shared" si="779"/>
        <v>7</v>
      </c>
      <c r="H4934" s="33">
        <f t="shared" si="780"/>
        <v>2016</v>
      </c>
      <c r="I4934" s="34">
        <v>2.81</v>
      </c>
      <c r="K4934" s="32">
        <v>38498</v>
      </c>
      <c r="L4934" s="33">
        <f t="shared" si="781"/>
        <v>5</v>
      </c>
      <c r="M4934" s="33">
        <f t="shared" si="782"/>
        <v>2005</v>
      </c>
      <c r="N4934" s="34">
        <v>50.89</v>
      </c>
      <c r="P4934" s="32">
        <v>38944</v>
      </c>
      <c r="Q4934" s="33">
        <f t="shared" si="783"/>
        <v>8</v>
      </c>
      <c r="R4934" s="33">
        <f t="shared" si="784"/>
        <v>2006</v>
      </c>
      <c r="S4934" s="34">
        <v>73.569999999999993</v>
      </c>
    </row>
    <row r="4935" spans="1:19">
      <c r="A4935" s="32">
        <v>40920</v>
      </c>
      <c r="B4935" s="33">
        <f t="shared" si="777"/>
        <v>1</v>
      </c>
      <c r="C4935" s="33">
        <f t="shared" si="778"/>
        <v>2012</v>
      </c>
      <c r="D4935" s="34">
        <v>1.24</v>
      </c>
      <c r="F4935" s="32">
        <v>42565</v>
      </c>
      <c r="G4935" s="33">
        <f t="shared" si="779"/>
        <v>7</v>
      </c>
      <c r="H4935" s="33">
        <f t="shared" si="780"/>
        <v>2016</v>
      </c>
      <c r="I4935" s="34">
        <v>2.79</v>
      </c>
      <c r="K4935" s="32">
        <v>38499</v>
      </c>
      <c r="L4935" s="33">
        <f t="shared" si="781"/>
        <v>5</v>
      </c>
      <c r="M4935" s="33">
        <f t="shared" si="782"/>
        <v>2005</v>
      </c>
      <c r="N4935" s="34">
        <v>51.65</v>
      </c>
      <c r="P4935" s="32">
        <v>38945</v>
      </c>
      <c r="Q4935" s="33">
        <f t="shared" si="783"/>
        <v>8</v>
      </c>
      <c r="R4935" s="33">
        <f t="shared" si="784"/>
        <v>2006</v>
      </c>
      <c r="S4935" s="34">
        <v>72.67</v>
      </c>
    </row>
    <row r="4936" spans="1:19">
      <c r="A4936" s="32">
        <v>40921</v>
      </c>
      <c r="B4936" s="33">
        <f t="shared" si="777"/>
        <v>1</v>
      </c>
      <c r="C4936" s="33">
        <f t="shared" si="778"/>
        <v>2012</v>
      </c>
      <c r="D4936" s="34">
        <v>1.2849999999999999</v>
      </c>
      <c r="F4936" s="32">
        <v>42566</v>
      </c>
      <c r="G4936" s="33">
        <f t="shared" si="779"/>
        <v>7</v>
      </c>
      <c r="H4936" s="33">
        <f t="shared" si="780"/>
        <v>2016</v>
      </c>
      <c r="I4936" s="34">
        <v>2.7</v>
      </c>
      <c r="K4936" s="32">
        <v>38503</v>
      </c>
      <c r="L4936" s="33">
        <f t="shared" si="781"/>
        <v>5</v>
      </c>
      <c r="M4936" s="33">
        <f t="shared" si="782"/>
        <v>2005</v>
      </c>
      <c r="N4936" s="34">
        <v>52.08</v>
      </c>
      <c r="P4936" s="32">
        <v>38946</v>
      </c>
      <c r="Q4936" s="33">
        <f t="shared" si="783"/>
        <v>8</v>
      </c>
      <c r="R4936" s="33">
        <f t="shared" si="784"/>
        <v>2006</v>
      </c>
      <c r="S4936" s="34">
        <v>70.42</v>
      </c>
    </row>
    <row r="4937" spans="1:19">
      <c r="A4937" s="32">
        <v>40925</v>
      </c>
      <c r="B4937" s="33">
        <f t="shared" si="777"/>
        <v>1</v>
      </c>
      <c r="C4937" s="33">
        <f t="shared" si="778"/>
        <v>2012</v>
      </c>
      <c r="D4937" s="34">
        <v>1.2929999999999999</v>
      </c>
      <c r="F4937" s="32">
        <v>42569</v>
      </c>
      <c r="G4937" s="33">
        <f t="shared" si="779"/>
        <v>7</v>
      </c>
      <c r="H4937" s="33">
        <f t="shared" si="780"/>
        <v>2016</v>
      </c>
      <c r="I4937" s="34">
        <v>2.83</v>
      </c>
      <c r="K4937" s="32">
        <v>38504</v>
      </c>
      <c r="L4937" s="33">
        <f t="shared" si="781"/>
        <v>6</v>
      </c>
      <c r="M4937" s="33">
        <f t="shared" si="782"/>
        <v>2005</v>
      </c>
      <c r="N4937" s="34">
        <v>54.4</v>
      </c>
      <c r="P4937" s="32">
        <v>38947</v>
      </c>
      <c r="Q4937" s="33">
        <f t="shared" si="783"/>
        <v>8</v>
      </c>
      <c r="R4937" s="33">
        <f t="shared" si="784"/>
        <v>2006</v>
      </c>
      <c r="S4937" s="34">
        <v>71.3</v>
      </c>
    </row>
    <row r="4938" spans="1:19">
      <c r="A4938" s="32">
        <v>40926</v>
      </c>
      <c r="B4938" s="33">
        <f t="shared" si="777"/>
        <v>1</v>
      </c>
      <c r="C4938" s="33">
        <f t="shared" si="778"/>
        <v>2012</v>
      </c>
      <c r="D4938" s="34">
        <v>1.294</v>
      </c>
      <c r="F4938" s="32">
        <v>42570</v>
      </c>
      <c r="G4938" s="33">
        <f t="shared" si="779"/>
        <v>7</v>
      </c>
      <c r="H4938" s="33">
        <f t="shared" si="780"/>
        <v>2016</v>
      </c>
      <c r="I4938" s="34">
        <v>2.83</v>
      </c>
      <c r="K4938" s="32">
        <v>38505</v>
      </c>
      <c r="L4938" s="33">
        <f t="shared" si="781"/>
        <v>6</v>
      </c>
      <c r="M4938" s="33">
        <f t="shared" si="782"/>
        <v>2005</v>
      </c>
      <c r="N4938" s="34">
        <v>53.46</v>
      </c>
      <c r="P4938" s="32">
        <v>38950</v>
      </c>
      <c r="Q4938" s="33">
        <f t="shared" si="783"/>
        <v>8</v>
      </c>
      <c r="R4938" s="33">
        <f t="shared" si="784"/>
        <v>2006</v>
      </c>
      <c r="S4938" s="34">
        <v>72.42</v>
      </c>
    </row>
    <row r="4939" spans="1:19">
      <c r="A4939" s="32">
        <v>40927</v>
      </c>
      <c r="B4939" s="33">
        <f t="shared" si="777"/>
        <v>1</v>
      </c>
      <c r="C4939" s="33">
        <f t="shared" si="778"/>
        <v>2012</v>
      </c>
      <c r="D4939" s="34">
        <v>1.274</v>
      </c>
      <c r="F4939" s="32">
        <v>42571</v>
      </c>
      <c r="G4939" s="33">
        <f t="shared" si="779"/>
        <v>7</v>
      </c>
      <c r="H4939" s="33">
        <f t="shared" si="780"/>
        <v>2016</v>
      </c>
      <c r="I4939" s="34">
        <v>2.76</v>
      </c>
      <c r="K4939" s="32">
        <v>38506</v>
      </c>
      <c r="L4939" s="33">
        <f t="shared" si="781"/>
        <v>6</v>
      </c>
      <c r="M4939" s="33">
        <f t="shared" si="782"/>
        <v>2005</v>
      </c>
      <c r="N4939" s="34">
        <v>55.08</v>
      </c>
      <c r="P4939" s="32">
        <v>38951</v>
      </c>
      <c r="Q4939" s="33">
        <f t="shared" si="783"/>
        <v>8</v>
      </c>
      <c r="R4939" s="33">
        <f t="shared" si="784"/>
        <v>2006</v>
      </c>
      <c r="S4939" s="34">
        <v>72.06</v>
      </c>
    </row>
    <row r="4940" spans="1:19">
      <c r="A4940" s="32">
        <v>40928</v>
      </c>
      <c r="B4940" s="33">
        <f t="shared" si="777"/>
        <v>1</v>
      </c>
      <c r="C4940" s="33">
        <f t="shared" si="778"/>
        <v>2012</v>
      </c>
      <c r="D4940" s="34">
        <v>1.2849999999999999</v>
      </c>
      <c r="F4940" s="32">
        <v>42572</v>
      </c>
      <c r="G4940" s="33">
        <f t="shared" si="779"/>
        <v>7</v>
      </c>
      <c r="H4940" s="33">
        <f t="shared" si="780"/>
        <v>2016</v>
      </c>
      <c r="I4940" s="34">
        <v>2.76</v>
      </c>
      <c r="K4940" s="32">
        <v>38509</v>
      </c>
      <c r="L4940" s="33">
        <f t="shared" si="781"/>
        <v>6</v>
      </c>
      <c r="M4940" s="33">
        <f t="shared" si="782"/>
        <v>2005</v>
      </c>
      <c r="N4940" s="34">
        <v>54.46</v>
      </c>
      <c r="P4940" s="32">
        <v>38952</v>
      </c>
      <c r="Q4940" s="33">
        <f t="shared" si="783"/>
        <v>8</v>
      </c>
      <c r="R4940" s="33">
        <f t="shared" si="784"/>
        <v>2006</v>
      </c>
      <c r="S4940" s="34">
        <v>71.12</v>
      </c>
    </row>
    <row r="4941" spans="1:19">
      <c r="A4941" s="32">
        <v>40931</v>
      </c>
      <c r="B4941" s="33">
        <f t="shared" si="777"/>
        <v>1</v>
      </c>
      <c r="C4941" s="33">
        <f t="shared" si="778"/>
        <v>2012</v>
      </c>
      <c r="D4941" s="34">
        <v>1.274</v>
      </c>
      <c r="F4941" s="32">
        <v>42573</v>
      </c>
      <c r="G4941" s="33">
        <f t="shared" si="779"/>
        <v>7</v>
      </c>
      <c r="H4941" s="33">
        <f t="shared" si="780"/>
        <v>2016</v>
      </c>
      <c r="I4941" s="34">
        <v>2.8</v>
      </c>
      <c r="K4941" s="32">
        <v>38510</v>
      </c>
      <c r="L4941" s="33">
        <f t="shared" si="781"/>
        <v>6</v>
      </c>
      <c r="M4941" s="33">
        <f t="shared" si="782"/>
        <v>2005</v>
      </c>
      <c r="N4941" s="34">
        <v>53.84</v>
      </c>
      <c r="P4941" s="32">
        <v>38953</v>
      </c>
      <c r="Q4941" s="33">
        <f t="shared" si="783"/>
        <v>8</v>
      </c>
      <c r="R4941" s="33">
        <f t="shared" si="784"/>
        <v>2006</v>
      </c>
      <c r="S4941" s="34">
        <v>71.400000000000006</v>
      </c>
    </row>
    <row r="4942" spans="1:19">
      <c r="A4942" s="32">
        <v>40932</v>
      </c>
      <c r="B4942" s="33">
        <f t="shared" si="777"/>
        <v>1</v>
      </c>
      <c r="C4942" s="33">
        <f t="shared" si="778"/>
        <v>2012</v>
      </c>
      <c r="D4942" s="34">
        <v>1.264</v>
      </c>
      <c r="F4942" s="32">
        <v>42576</v>
      </c>
      <c r="G4942" s="33">
        <f t="shared" si="779"/>
        <v>7</v>
      </c>
      <c r="H4942" s="33">
        <f t="shared" si="780"/>
        <v>2016</v>
      </c>
      <c r="I4942" s="34">
        <v>2.8</v>
      </c>
      <c r="K4942" s="32">
        <v>38511</v>
      </c>
      <c r="L4942" s="33">
        <f t="shared" si="781"/>
        <v>6</v>
      </c>
      <c r="M4942" s="33">
        <f t="shared" si="782"/>
        <v>2005</v>
      </c>
      <c r="N4942" s="34">
        <v>52.51</v>
      </c>
      <c r="P4942" s="32">
        <v>38954</v>
      </c>
      <c r="Q4942" s="33">
        <f t="shared" si="783"/>
        <v>8</v>
      </c>
      <c r="R4942" s="33">
        <f t="shared" si="784"/>
        <v>2006</v>
      </c>
      <c r="S4942" s="34">
        <v>72.58</v>
      </c>
    </row>
    <row r="4943" spans="1:19">
      <c r="A4943" s="32">
        <v>40933</v>
      </c>
      <c r="B4943" s="33">
        <f t="shared" si="777"/>
        <v>1</v>
      </c>
      <c r="C4943" s="33">
        <f t="shared" si="778"/>
        <v>2012</v>
      </c>
      <c r="D4943" s="34">
        <v>1.2729999999999999</v>
      </c>
      <c r="F4943" s="32">
        <v>42577</v>
      </c>
      <c r="G4943" s="33">
        <f t="shared" si="779"/>
        <v>7</v>
      </c>
      <c r="H4943" s="33">
        <f t="shared" si="780"/>
        <v>2016</v>
      </c>
      <c r="I4943" s="34">
        <v>2.84</v>
      </c>
      <c r="K4943" s="32">
        <v>38512</v>
      </c>
      <c r="L4943" s="33">
        <f t="shared" si="781"/>
        <v>6</v>
      </c>
      <c r="M4943" s="33">
        <f t="shared" si="782"/>
        <v>2005</v>
      </c>
      <c r="N4943" s="34">
        <v>54.36</v>
      </c>
      <c r="P4943" s="32">
        <v>38957</v>
      </c>
      <c r="Q4943" s="33">
        <f t="shared" si="783"/>
        <v>8</v>
      </c>
      <c r="R4943" s="33">
        <f t="shared" si="784"/>
        <v>2006</v>
      </c>
      <c r="S4943" s="34">
        <v>69.44</v>
      </c>
    </row>
    <row r="4944" spans="1:19">
      <c r="A4944" s="32">
        <v>40934</v>
      </c>
      <c r="B4944" s="33">
        <f t="shared" si="777"/>
        <v>1</v>
      </c>
      <c r="C4944" s="33">
        <f t="shared" si="778"/>
        <v>2012</v>
      </c>
      <c r="D4944" s="34">
        <v>1.29</v>
      </c>
      <c r="F4944" s="32">
        <v>42578</v>
      </c>
      <c r="G4944" s="33">
        <f t="shared" si="779"/>
        <v>7</v>
      </c>
      <c r="H4944" s="33">
        <f t="shared" si="780"/>
        <v>2016</v>
      </c>
      <c r="I4944" s="34">
        <v>2.84</v>
      </c>
      <c r="K4944" s="32">
        <v>38513</v>
      </c>
      <c r="L4944" s="33">
        <f t="shared" si="781"/>
        <v>6</v>
      </c>
      <c r="M4944" s="33">
        <f t="shared" si="782"/>
        <v>2005</v>
      </c>
      <c r="N4944" s="34">
        <v>53.55</v>
      </c>
      <c r="P4944" s="32">
        <v>38958</v>
      </c>
      <c r="Q4944" s="33">
        <f t="shared" si="783"/>
        <v>8</v>
      </c>
      <c r="R4944" s="33">
        <f t="shared" si="784"/>
        <v>2006</v>
      </c>
      <c r="S4944" s="34">
        <v>67.010000000000005</v>
      </c>
    </row>
    <row r="4945" spans="1:19">
      <c r="A4945" s="32">
        <v>40935</v>
      </c>
      <c r="B4945" s="33">
        <f t="shared" si="777"/>
        <v>1</v>
      </c>
      <c r="C4945" s="33">
        <f t="shared" si="778"/>
        <v>2012</v>
      </c>
      <c r="D4945" s="34">
        <v>1.294</v>
      </c>
      <c r="F4945" s="32">
        <v>42579</v>
      </c>
      <c r="G4945" s="33">
        <f t="shared" si="779"/>
        <v>7</v>
      </c>
      <c r="H4945" s="33">
        <f t="shared" si="780"/>
        <v>2016</v>
      </c>
      <c r="I4945" s="34">
        <v>2.79</v>
      </c>
      <c r="K4945" s="32">
        <v>38516</v>
      </c>
      <c r="L4945" s="33">
        <f t="shared" si="781"/>
        <v>6</v>
      </c>
      <c r="M4945" s="33">
        <f t="shared" si="782"/>
        <v>2005</v>
      </c>
      <c r="N4945" s="34">
        <v>55.47</v>
      </c>
      <c r="P4945" s="32">
        <v>38959</v>
      </c>
      <c r="Q4945" s="33">
        <f t="shared" si="783"/>
        <v>8</v>
      </c>
      <c r="R4945" s="33">
        <f t="shared" si="784"/>
        <v>2006</v>
      </c>
      <c r="S4945" s="34">
        <v>67.150000000000006</v>
      </c>
    </row>
    <row r="4946" spans="1:19">
      <c r="A4946" s="32">
        <v>40938</v>
      </c>
      <c r="B4946" s="33">
        <f t="shared" si="777"/>
        <v>1</v>
      </c>
      <c r="C4946" s="33">
        <f t="shared" si="778"/>
        <v>2012</v>
      </c>
      <c r="D4946" s="34">
        <v>1.298</v>
      </c>
      <c r="F4946" s="32">
        <v>42580</v>
      </c>
      <c r="G4946" s="33">
        <f t="shared" si="779"/>
        <v>7</v>
      </c>
      <c r="H4946" s="33">
        <f t="shared" si="780"/>
        <v>2016</v>
      </c>
      <c r="I4946" s="34">
        <v>2.97</v>
      </c>
      <c r="K4946" s="32">
        <v>38517</v>
      </c>
      <c r="L4946" s="33">
        <f t="shared" si="781"/>
        <v>6</v>
      </c>
      <c r="M4946" s="33">
        <f t="shared" si="782"/>
        <v>2005</v>
      </c>
      <c r="N4946" s="34">
        <v>55.03</v>
      </c>
      <c r="P4946" s="32">
        <v>38960</v>
      </c>
      <c r="Q4946" s="33">
        <f t="shared" si="783"/>
        <v>8</v>
      </c>
      <c r="R4946" s="33">
        <f t="shared" si="784"/>
        <v>2006</v>
      </c>
      <c r="S4946" s="34">
        <v>67.66</v>
      </c>
    </row>
    <row r="4947" spans="1:19">
      <c r="A4947" s="32">
        <v>40939</v>
      </c>
      <c r="B4947" s="33">
        <f t="shared" si="777"/>
        <v>1</v>
      </c>
      <c r="C4947" s="33">
        <f t="shared" si="778"/>
        <v>2012</v>
      </c>
      <c r="D4947" s="34">
        <v>1.286</v>
      </c>
      <c r="F4947" s="32">
        <v>42583</v>
      </c>
      <c r="G4947" s="33">
        <f t="shared" si="779"/>
        <v>8</v>
      </c>
      <c r="H4947" s="33">
        <f t="shared" si="780"/>
        <v>2016</v>
      </c>
      <c r="I4947" s="34">
        <v>2.97</v>
      </c>
      <c r="K4947" s="32">
        <v>38518</v>
      </c>
      <c r="L4947" s="33">
        <f t="shared" si="781"/>
        <v>6</v>
      </c>
      <c r="M4947" s="33">
        <f t="shared" si="782"/>
        <v>2005</v>
      </c>
      <c r="N4947" s="34">
        <v>55.53</v>
      </c>
      <c r="P4947" s="32">
        <v>38961</v>
      </c>
      <c r="Q4947" s="33">
        <f t="shared" si="783"/>
        <v>9</v>
      </c>
      <c r="R4947" s="33">
        <f t="shared" si="784"/>
        <v>2006</v>
      </c>
      <c r="S4947" s="34">
        <v>70.489999999999995</v>
      </c>
    </row>
    <row r="4948" spans="1:19">
      <c r="A4948" s="32">
        <v>40940</v>
      </c>
      <c r="B4948" s="33">
        <f t="shared" si="777"/>
        <v>2</v>
      </c>
      <c r="C4948" s="33">
        <f t="shared" si="778"/>
        <v>2012</v>
      </c>
      <c r="D4948" s="34">
        <v>1.2749999999999999</v>
      </c>
      <c r="F4948" s="32">
        <v>42584</v>
      </c>
      <c r="G4948" s="33">
        <f t="shared" si="779"/>
        <v>8</v>
      </c>
      <c r="H4948" s="33">
        <f t="shared" si="780"/>
        <v>2016</v>
      </c>
      <c r="I4948" s="34">
        <v>2.79</v>
      </c>
      <c r="K4948" s="32">
        <v>38519</v>
      </c>
      <c r="L4948" s="33">
        <f t="shared" si="781"/>
        <v>6</v>
      </c>
      <c r="M4948" s="33">
        <f t="shared" si="782"/>
        <v>2005</v>
      </c>
      <c r="N4948" s="34">
        <v>56.48</v>
      </c>
      <c r="P4948" s="32">
        <v>38964</v>
      </c>
      <c r="Q4948" s="33">
        <f t="shared" si="783"/>
        <v>9</v>
      </c>
      <c r="R4948" s="33">
        <f t="shared" si="784"/>
        <v>2006</v>
      </c>
      <c r="S4948" s="34">
        <v>68.62</v>
      </c>
    </row>
    <row r="4949" spans="1:19">
      <c r="A4949" s="32">
        <v>40941</v>
      </c>
      <c r="B4949" s="33">
        <f t="shared" si="777"/>
        <v>2</v>
      </c>
      <c r="C4949" s="33">
        <f t="shared" si="778"/>
        <v>2012</v>
      </c>
      <c r="D4949" s="34">
        <v>1.256</v>
      </c>
      <c r="F4949" s="32">
        <v>42585</v>
      </c>
      <c r="G4949" s="33">
        <f t="shared" si="779"/>
        <v>8</v>
      </c>
      <c r="H4949" s="33">
        <f t="shared" si="780"/>
        <v>2016</v>
      </c>
      <c r="I4949" s="34">
        <v>2.89</v>
      </c>
      <c r="K4949" s="32">
        <v>38520</v>
      </c>
      <c r="L4949" s="33">
        <f t="shared" si="781"/>
        <v>6</v>
      </c>
      <c r="M4949" s="33">
        <f t="shared" si="782"/>
        <v>2005</v>
      </c>
      <c r="N4949" s="34">
        <v>58.4</v>
      </c>
      <c r="P4949" s="32">
        <v>38965</v>
      </c>
      <c r="Q4949" s="33">
        <f t="shared" si="783"/>
        <v>9</v>
      </c>
      <c r="R4949" s="33">
        <f t="shared" si="784"/>
        <v>2006</v>
      </c>
      <c r="S4949" s="34">
        <v>65.94</v>
      </c>
    </row>
    <row r="4950" spans="1:19">
      <c r="A4950" s="32">
        <v>40942</v>
      </c>
      <c r="B4950" s="33">
        <f t="shared" si="777"/>
        <v>2</v>
      </c>
      <c r="C4950" s="33">
        <f t="shared" si="778"/>
        <v>2012</v>
      </c>
      <c r="D4950" s="34">
        <v>1.2549999999999999</v>
      </c>
      <c r="F4950" s="32">
        <v>42586</v>
      </c>
      <c r="G4950" s="33">
        <f t="shared" si="779"/>
        <v>8</v>
      </c>
      <c r="H4950" s="33">
        <f t="shared" si="780"/>
        <v>2016</v>
      </c>
      <c r="I4950" s="34">
        <v>2.89</v>
      </c>
      <c r="K4950" s="32">
        <v>38523</v>
      </c>
      <c r="L4950" s="33">
        <f t="shared" si="781"/>
        <v>6</v>
      </c>
      <c r="M4950" s="33">
        <f t="shared" si="782"/>
        <v>2005</v>
      </c>
      <c r="N4950" s="34">
        <v>59.19</v>
      </c>
      <c r="P4950" s="32">
        <v>38966</v>
      </c>
      <c r="Q4950" s="33">
        <f t="shared" si="783"/>
        <v>9</v>
      </c>
      <c r="R4950" s="33">
        <f t="shared" si="784"/>
        <v>2006</v>
      </c>
      <c r="S4950" s="34">
        <v>65.41</v>
      </c>
    </row>
    <row r="4951" spans="1:19">
      <c r="A4951" s="32">
        <v>40945</v>
      </c>
      <c r="B4951" s="33">
        <f t="shared" si="777"/>
        <v>2</v>
      </c>
      <c r="C4951" s="33">
        <f t="shared" si="778"/>
        <v>2012</v>
      </c>
      <c r="D4951" s="34">
        <v>1.246</v>
      </c>
      <c r="F4951" s="32">
        <v>42587</v>
      </c>
      <c r="G4951" s="33">
        <f t="shared" si="779"/>
        <v>8</v>
      </c>
      <c r="H4951" s="33">
        <f t="shared" si="780"/>
        <v>2016</v>
      </c>
      <c r="I4951" s="34">
        <v>2.88</v>
      </c>
      <c r="K4951" s="32">
        <v>38524</v>
      </c>
      <c r="L4951" s="33">
        <f t="shared" si="781"/>
        <v>6</v>
      </c>
      <c r="M4951" s="33">
        <f t="shared" si="782"/>
        <v>2005</v>
      </c>
      <c r="N4951" s="34">
        <v>58.9</v>
      </c>
      <c r="P4951" s="32">
        <v>38967</v>
      </c>
      <c r="Q4951" s="33">
        <f t="shared" si="783"/>
        <v>9</v>
      </c>
      <c r="R4951" s="33">
        <f t="shared" si="784"/>
        <v>2006</v>
      </c>
      <c r="S4951" s="34">
        <v>64.52</v>
      </c>
    </row>
    <row r="4952" spans="1:19">
      <c r="A4952" s="32">
        <v>40946</v>
      </c>
      <c r="B4952" s="33">
        <f t="shared" si="777"/>
        <v>2</v>
      </c>
      <c r="C4952" s="33">
        <f t="shared" si="778"/>
        <v>2012</v>
      </c>
      <c r="D4952" s="34">
        <v>1.24</v>
      </c>
      <c r="F4952" s="32">
        <v>42590</v>
      </c>
      <c r="G4952" s="33">
        <f t="shared" si="779"/>
        <v>8</v>
      </c>
      <c r="H4952" s="33">
        <f t="shared" si="780"/>
        <v>2016</v>
      </c>
      <c r="I4952" s="34">
        <v>2.85</v>
      </c>
      <c r="K4952" s="32">
        <v>38525</v>
      </c>
      <c r="L4952" s="33">
        <f t="shared" si="781"/>
        <v>6</v>
      </c>
      <c r="M4952" s="33">
        <f t="shared" si="782"/>
        <v>2005</v>
      </c>
      <c r="N4952" s="34">
        <v>58.27</v>
      </c>
      <c r="P4952" s="32">
        <v>38968</v>
      </c>
      <c r="Q4952" s="33">
        <f t="shared" si="783"/>
        <v>9</v>
      </c>
      <c r="R4952" s="33">
        <f t="shared" si="784"/>
        <v>2006</v>
      </c>
      <c r="S4952" s="34">
        <v>64.3</v>
      </c>
    </row>
    <row r="4953" spans="1:19">
      <c r="A4953" s="32">
        <v>40947</v>
      </c>
      <c r="B4953" s="33">
        <f t="shared" si="777"/>
        <v>2</v>
      </c>
      <c r="C4953" s="33">
        <f t="shared" si="778"/>
        <v>2012</v>
      </c>
      <c r="D4953" s="34">
        <v>1.236</v>
      </c>
      <c r="F4953" s="32">
        <v>42591</v>
      </c>
      <c r="G4953" s="33">
        <f t="shared" si="779"/>
        <v>8</v>
      </c>
      <c r="H4953" s="33">
        <f t="shared" si="780"/>
        <v>2016</v>
      </c>
      <c r="I4953" s="34">
        <v>2.85</v>
      </c>
      <c r="K4953" s="32">
        <v>38526</v>
      </c>
      <c r="L4953" s="33">
        <f t="shared" si="781"/>
        <v>6</v>
      </c>
      <c r="M4953" s="33">
        <f t="shared" si="782"/>
        <v>2005</v>
      </c>
      <c r="N4953" s="34">
        <v>59.23</v>
      </c>
      <c r="P4953" s="32">
        <v>38971</v>
      </c>
      <c r="Q4953" s="33">
        <f t="shared" si="783"/>
        <v>9</v>
      </c>
      <c r="R4953" s="33">
        <f t="shared" si="784"/>
        <v>2006</v>
      </c>
      <c r="S4953" s="34">
        <v>62.41</v>
      </c>
    </row>
    <row r="4954" spans="1:19">
      <c r="A4954" s="32">
        <v>40948</v>
      </c>
      <c r="B4954" s="33">
        <f t="shared" si="777"/>
        <v>2</v>
      </c>
      <c r="C4954" s="33">
        <f t="shared" si="778"/>
        <v>2012</v>
      </c>
      <c r="D4954" s="34">
        <v>1.2290000000000001</v>
      </c>
      <c r="F4954" s="32">
        <v>42592</v>
      </c>
      <c r="G4954" s="33">
        <f t="shared" si="779"/>
        <v>8</v>
      </c>
      <c r="H4954" s="33">
        <f t="shared" si="780"/>
        <v>2016</v>
      </c>
      <c r="I4954" s="34">
        <v>2.76</v>
      </c>
      <c r="K4954" s="32">
        <v>38527</v>
      </c>
      <c r="L4954" s="33">
        <f t="shared" si="781"/>
        <v>6</v>
      </c>
      <c r="M4954" s="33">
        <f t="shared" si="782"/>
        <v>2005</v>
      </c>
      <c r="N4954" s="34">
        <v>59.63</v>
      </c>
      <c r="P4954" s="32">
        <v>38972</v>
      </c>
      <c r="Q4954" s="33">
        <f t="shared" si="783"/>
        <v>9</v>
      </c>
      <c r="R4954" s="33">
        <f t="shared" si="784"/>
        <v>2006</v>
      </c>
      <c r="S4954" s="34">
        <v>62.23</v>
      </c>
    </row>
    <row r="4955" spans="1:19">
      <c r="A4955" s="32">
        <v>40949</v>
      </c>
      <c r="B4955" s="33">
        <f t="shared" si="777"/>
        <v>2</v>
      </c>
      <c r="C4955" s="33">
        <f t="shared" si="778"/>
        <v>2012</v>
      </c>
      <c r="D4955" s="34">
        <v>1.1950000000000001</v>
      </c>
      <c r="F4955" s="32">
        <v>42593</v>
      </c>
      <c r="G4955" s="33">
        <f t="shared" si="779"/>
        <v>8</v>
      </c>
      <c r="H4955" s="33">
        <f t="shared" si="780"/>
        <v>2016</v>
      </c>
      <c r="I4955" s="34">
        <v>2.7</v>
      </c>
      <c r="K4955" s="32">
        <v>38530</v>
      </c>
      <c r="L4955" s="33">
        <f t="shared" si="781"/>
        <v>6</v>
      </c>
      <c r="M4955" s="33">
        <f t="shared" si="782"/>
        <v>2005</v>
      </c>
      <c r="N4955" s="34">
        <v>59.78</v>
      </c>
      <c r="P4955" s="32">
        <v>38973</v>
      </c>
      <c r="Q4955" s="33">
        <f t="shared" si="783"/>
        <v>9</v>
      </c>
      <c r="R4955" s="33">
        <f t="shared" si="784"/>
        <v>2006</v>
      </c>
      <c r="S4955" s="34">
        <v>61.28</v>
      </c>
    </row>
    <row r="4956" spans="1:19">
      <c r="A4956" s="32">
        <v>40952</v>
      </c>
      <c r="B4956" s="33">
        <f t="shared" si="777"/>
        <v>2</v>
      </c>
      <c r="C4956" s="33">
        <f t="shared" si="778"/>
        <v>2012</v>
      </c>
      <c r="D4956" s="34">
        <v>1.19</v>
      </c>
      <c r="F4956" s="32">
        <v>42594</v>
      </c>
      <c r="G4956" s="33">
        <f t="shared" si="779"/>
        <v>8</v>
      </c>
      <c r="H4956" s="33">
        <f t="shared" si="780"/>
        <v>2016</v>
      </c>
      <c r="I4956" s="34">
        <v>2.7</v>
      </c>
      <c r="K4956" s="32">
        <v>38531</v>
      </c>
      <c r="L4956" s="33">
        <f t="shared" si="781"/>
        <v>6</v>
      </c>
      <c r="M4956" s="33">
        <f t="shared" si="782"/>
        <v>2005</v>
      </c>
      <c r="N4956" s="34">
        <v>58.32</v>
      </c>
      <c r="P4956" s="32">
        <v>38974</v>
      </c>
      <c r="Q4956" s="33">
        <f t="shared" si="783"/>
        <v>9</v>
      </c>
      <c r="R4956" s="33">
        <f t="shared" si="784"/>
        <v>2006</v>
      </c>
      <c r="S4956" s="34">
        <v>60.75</v>
      </c>
    </row>
    <row r="4957" spans="1:19">
      <c r="A4957" s="32">
        <v>40953</v>
      </c>
      <c r="B4957" s="33">
        <f t="shared" si="777"/>
        <v>2</v>
      </c>
      <c r="C4957" s="33">
        <f t="shared" si="778"/>
        <v>2012</v>
      </c>
      <c r="D4957" s="34">
        <v>1.1879999999999999</v>
      </c>
      <c r="F4957" s="32">
        <v>42597</v>
      </c>
      <c r="G4957" s="33">
        <f t="shared" si="779"/>
        <v>8</v>
      </c>
      <c r="H4957" s="33">
        <f t="shared" si="780"/>
        <v>2016</v>
      </c>
      <c r="I4957" s="34">
        <v>2.75</v>
      </c>
      <c r="K4957" s="32">
        <v>38532</v>
      </c>
      <c r="L4957" s="33">
        <f t="shared" si="781"/>
        <v>6</v>
      </c>
      <c r="M4957" s="33">
        <f t="shared" si="782"/>
        <v>2005</v>
      </c>
      <c r="N4957" s="34">
        <v>57.23</v>
      </c>
      <c r="P4957" s="32">
        <v>38975</v>
      </c>
      <c r="Q4957" s="33">
        <f t="shared" si="783"/>
        <v>9</v>
      </c>
      <c r="R4957" s="33">
        <f t="shared" si="784"/>
        <v>2006</v>
      </c>
      <c r="S4957" s="34">
        <v>60.23</v>
      </c>
    </row>
    <row r="4958" spans="1:19">
      <c r="A4958" s="32">
        <v>40954</v>
      </c>
      <c r="B4958" s="33">
        <f t="shared" si="777"/>
        <v>2</v>
      </c>
      <c r="C4958" s="33">
        <f t="shared" si="778"/>
        <v>2012</v>
      </c>
      <c r="D4958" s="34">
        <v>1.1779999999999999</v>
      </c>
      <c r="F4958" s="32">
        <v>42598</v>
      </c>
      <c r="G4958" s="33">
        <f t="shared" si="779"/>
        <v>8</v>
      </c>
      <c r="H4958" s="33">
        <f t="shared" si="780"/>
        <v>2016</v>
      </c>
      <c r="I4958" s="34">
        <v>2.75</v>
      </c>
      <c r="K4958" s="32">
        <v>38533</v>
      </c>
      <c r="L4958" s="33">
        <f t="shared" si="781"/>
        <v>6</v>
      </c>
      <c r="M4958" s="33">
        <f t="shared" si="782"/>
        <v>2005</v>
      </c>
      <c r="N4958" s="34">
        <v>56.63</v>
      </c>
      <c r="P4958" s="32">
        <v>38978</v>
      </c>
      <c r="Q4958" s="33">
        <f t="shared" si="783"/>
        <v>9</v>
      </c>
      <c r="R4958" s="33">
        <f t="shared" si="784"/>
        <v>2006</v>
      </c>
      <c r="S4958" s="34">
        <v>61.47</v>
      </c>
    </row>
    <row r="4959" spans="1:19">
      <c r="A4959" s="32">
        <v>40955</v>
      </c>
      <c r="B4959" s="33">
        <f t="shared" si="777"/>
        <v>2</v>
      </c>
      <c r="C4959" s="33">
        <f t="shared" si="778"/>
        <v>2012</v>
      </c>
      <c r="D4959" s="34">
        <v>1.1679999999999999</v>
      </c>
      <c r="F4959" s="32">
        <v>42599</v>
      </c>
      <c r="G4959" s="33">
        <f t="shared" si="779"/>
        <v>8</v>
      </c>
      <c r="H4959" s="33">
        <f t="shared" si="780"/>
        <v>2016</v>
      </c>
      <c r="I4959" s="34">
        <v>2.76</v>
      </c>
      <c r="K4959" s="32">
        <v>38534</v>
      </c>
      <c r="L4959" s="33">
        <f t="shared" si="781"/>
        <v>7</v>
      </c>
      <c r="M4959" s="33">
        <f t="shared" si="782"/>
        <v>2005</v>
      </c>
      <c r="N4959" s="34">
        <v>59.11</v>
      </c>
      <c r="P4959" s="32">
        <v>38979</v>
      </c>
      <c r="Q4959" s="33">
        <f t="shared" si="783"/>
        <v>9</v>
      </c>
      <c r="R4959" s="33">
        <f t="shared" si="784"/>
        <v>2006</v>
      </c>
      <c r="S4959" s="34">
        <v>62.52</v>
      </c>
    </row>
    <row r="4960" spans="1:19">
      <c r="A4960" s="32">
        <v>40956</v>
      </c>
      <c r="B4960" s="33">
        <f t="shared" si="777"/>
        <v>2</v>
      </c>
      <c r="C4960" s="33">
        <f t="shared" si="778"/>
        <v>2012</v>
      </c>
      <c r="D4960" s="34">
        <v>1.1759999999999999</v>
      </c>
      <c r="F4960" s="32">
        <v>42600</v>
      </c>
      <c r="G4960" s="33">
        <f t="shared" si="779"/>
        <v>8</v>
      </c>
      <c r="H4960" s="33">
        <f t="shared" si="780"/>
        <v>2016</v>
      </c>
      <c r="I4960" s="34">
        <v>2.75</v>
      </c>
      <c r="K4960" s="32">
        <v>38538</v>
      </c>
      <c r="L4960" s="33">
        <f t="shared" si="781"/>
        <v>7</v>
      </c>
      <c r="M4960" s="33">
        <f t="shared" si="782"/>
        <v>2005</v>
      </c>
      <c r="N4960" s="34">
        <v>59.71</v>
      </c>
      <c r="P4960" s="32">
        <v>38980</v>
      </c>
      <c r="Q4960" s="33">
        <f t="shared" si="783"/>
        <v>9</v>
      </c>
      <c r="R4960" s="33">
        <f t="shared" si="784"/>
        <v>2006</v>
      </c>
      <c r="S4960" s="34">
        <v>59.09</v>
      </c>
    </row>
    <row r="4961" spans="1:19">
      <c r="A4961" s="32">
        <v>40960</v>
      </c>
      <c r="B4961" s="33">
        <f t="shared" si="777"/>
        <v>2</v>
      </c>
      <c r="C4961" s="33">
        <f t="shared" si="778"/>
        <v>2012</v>
      </c>
      <c r="D4961" s="34">
        <v>1.1930000000000001</v>
      </c>
      <c r="F4961" s="32">
        <v>42601</v>
      </c>
      <c r="G4961" s="33">
        <f t="shared" si="779"/>
        <v>8</v>
      </c>
      <c r="H4961" s="33">
        <f t="shared" si="780"/>
        <v>2016</v>
      </c>
      <c r="I4961" s="34">
        <v>2.67</v>
      </c>
      <c r="K4961" s="32">
        <v>38539</v>
      </c>
      <c r="L4961" s="33">
        <f t="shared" si="781"/>
        <v>7</v>
      </c>
      <c r="M4961" s="33">
        <f t="shared" si="782"/>
        <v>2005</v>
      </c>
      <c r="N4961" s="34">
        <v>61.24</v>
      </c>
      <c r="P4961" s="32">
        <v>38981</v>
      </c>
      <c r="Q4961" s="33">
        <f t="shared" si="783"/>
        <v>9</v>
      </c>
      <c r="R4961" s="33">
        <f t="shared" si="784"/>
        <v>2006</v>
      </c>
      <c r="S4961" s="34">
        <v>59.27</v>
      </c>
    </row>
    <row r="4962" spans="1:19">
      <c r="A4962" s="32">
        <v>40961</v>
      </c>
      <c r="B4962" s="33">
        <f t="shared" si="777"/>
        <v>2</v>
      </c>
      <c r="C4962" s="33">
        <f t="shared" si="778"/>
        <v>2012</v>
      </c>
      <c r="D4962" s="34">
        <v>1.2090000000000001</v>
      </c>
      <c r="F4962" s="32">
        <v>42604</v>
      </c>
      <c r="G4962" s="33">
        <f t="shared" si="779"/>
        <v>8</v>
      </c>
      <c r="H4962" s="33">
        <f t="shared" si="780"/>
        <v>2016</v>
      </c>
      <c r="I4962" s="34">
        <v>2.75</v>
      </c>
      <c r="K4962" s="32">
        <v>38540</v>
      </c>
      <c r="L4962" s="33">
        <f t="shared" si="781"/>
        <v>7</v>
      </c>
      <c r="M4962" s="33">
        <f t="shared" si="782"/>
        <v>2005</v>
      </c>
      <c r="N4962" s="34">
        <v>60.76</v>
      </c>
      <c r="P4962" s="32">
        <v>38982</v>
      </c>
      <c r="Q4962" s="33">
        <f t="shared" si="783"/>
        <v>9</v>
      </c>
      <c r="R4962" s="33">
        <f t="shared" si="784"/>
        <v>2006</v>
      </c>
      <c r="S4962" s="34">
        <v>58.81</v>
      </c>
    </row>
    <row r="4963" spans="1:19">
      <c r="A4963" s="32">
        <v>40962</v>
      </c>
      <c r="B4963" s="33">
        <f t="shared" si="777"/>
        <v>2</v>
      </c>
      <c r="C4963" s="33">
        <f t="shared" si="778"/>
        <v>2012</v>
      </c>
      <c r="D4963" s="34">
        <v>1.2290000000000001</v>
      </c>
      <c r="F4963" s="32">
        <v>42605</v>
      </c>
      <c r="G4963" s="33">
        <f t="shared" si="779"/>
        <v>8</v>
      </c>
      <c r="H4963" s="33">
        <f t="shared" si="780"/>
        <v>2016</v>
      </c>
      <c r="I4963" s="34">
        <v>2.75</v>
      </c>
      <c r="K4963" s="32">
        <v>38541</v>
      </c>
      <c r="L4963" s="33">
        <f t="shared" si="781"/>
        <v>7</v>
      </c>
      <c r="M4963" s="33">
        <f t="shared" si="782"/>
        <v>2005</v>
      </c>
      <c r="N4963" s="34">
        <v>59.71</v>
      </c>
      <c r="P4963" s="32">
        <v>38985</v>
      </c>
      <c r="Q4963" s="33">
        <f t="shared" si="783"/>
        <v>9</v>
      </c>
      <c r="R4963" s="33">
        <f t="shared" si="784"/>
        <v>2006</v>
      </c>
      <c r="S4963" s="34">
        <v>57.89</v>
      </c>
    </row>
    <row r="4964" spans="1:19">
      <c r="A4964" s="32">
        <v>40963</v>
      </c>
      <c r="B4964" s="33">
        <f t="shared" ref="B4964:B5027" si="785">+MONTH(A4964)</f>
        <v>2</v>
      </c>
      <c r="C4964" s="33">
        <f t="shared" ref="C4964:C5027" si="786">+YEAR(A4964)</f>
        <v>2012</v>
      </c>
      <c r="D4964" s="34">
        <v>1.248</v>
      </c>
      <c r="F4964" s="32">
        <v>42606</v>
      </c>
      <c r="G4964" s="33">
        <f t="shared" ref="G4964:G5027" si="787">+MONTH(F4964)</f>
        <v>8</v>
      </c>
      <c r="H4964" s="33">
        <f t="shared" ref="H4964:H5027" si="788">+YEAR(F4964)</f>
        <v>2016</v>
      </c>
      <c r="I4964" s="34">
        <v>2.82</v>
      </c>
      <c r="K4964" s="32">
        <v>38544</v>
      </c>
      <c r="L4964" s="33">
        <f t="shared" ref="L4964:L5027" si="789">+MONTH(K4964)</f>
        <v>7</v>
      </c>
      <c r="M4964" s="33">
        <f t="shared" ref="M4964:M5027" si="790">+YEAR(K4964)</f>
        <v>2005</v>
      </c>
      <c r="N4964" s="34">
        <v>59.23</v>
      </c>
      <c r="P4964" s="32">
        <v>38986</v>
      </c>
      <c r="Q4964" s="33">
        <f t="shared" ref="Q4964:Q5027" si="791">+MONTH(P4964)</f>
        <v>9</v>
      </c>
      <c r="R4964" s="33">
        <f t="shared" si="784"/>
        <v>2006</v>
      </c>
      <c r="S4964" s="34">
        <v>58.53</v>
      </c>
    </row>
    <row r="4965" spans="1:19">
      <c r="A4965" s="32">
        <v>40966</v>
      </c>
      <c r="B4965" s="33">
        <f t="shared" si="785"/>
        <v>2</v>
      </c>
      <c r="C4965" s="33">
        <f t="shared" si="786"/>
        <v>2012</v>
      </c>
      <c r="D4965" s="34">
        <v>1.238</v>
      </c>
      <c r="F4965" s="32">
        <v>42607</v>
      </c>
      <c r="G4965" s="33">
        <f t="shared" si="787"/>
        <v>8</v>
      </c>
      <c r="H4965" s="33">
        <f t="shared" si="788"/>
        <v>2016</v>
      </c>
      <c r="I4965" s="34">
        <v>2.89</v>
      </c>
      <c r="K4965" s="32">
        <v>38545</v>
      </c>
      <c r="L4965" s="33">
        <f t="shared" si="789"/>
        <v>7</v>
      </c>
      <c r="M4965" s="33">
        <f t="shared" si="790"/>
        <v>2005</v>
      </c>
      <c r="N4965" s="34">
        <v>60.49</v>
      </c>
      <c r="P4965" s="32">
        <v>38987</v>
      </c>
      <c r="Q4965" s="33">
        <f t="shared" si="791"/>
        <v>9</v>
      </c>
      <c r="R4965" s="33">
        <f t="shared" ref="R4965:R5028" si="792">+YEAR(P4965)</f>
        <v>2006</v>
      </c>
      <c r="S4965" s="34">
        <v>57.6</v>
      </c>
    </row>
    <row r="4966" spans="1:19">
      <c r="A4966" s="32">
        <v>40967</v>
      </c>
      <c r="B4966" s="33">
        <f t="shared" si="785"/>
        <v>2</v>
      </c>
      <c r="C4966" s="33">
        <f t="shared" si="786"/>
        <v>2012</v>
      </c>
      <c r="D4966" s="34">
        <v>1.23</v>
      </c>
      <c r="F4966" s="32">
        <v>42608</v>
      </c>
      <c r="G4966" s="33">
        <f t="shared" si="787"/>
        <v>8</v>
      </c>
      <c r="H4966" s="33">
        <f t="shared" si="788"/>
        <v>2016</v>
      </c>
      <c r="I4966" s="34">
        <v>2.91</v>
      </c>
      <c r="K4966" s="32">
        <v>38546</v>
      </c>
      <c r="L4966" s="33">
        <f t="shared" si="789"/>
        <v>7</v>
      </c>
      <c r="M4966" s="33">
        <f t="shared" si="790"/>
        <v>2005</v>
      </c>
      <c r="N4966" s="34">
        <v>60</v>
      </c>
      <c r="P4966" s="32">
        <v>38988</v>
      </c>
      <c r="Q4966" s="33">
        <f t="shared" si="791"/>
        <v>9</v>
      </c>
      <c r="R4966" s="33">
        <f t="shared" si="792"/>
        <v>2006</v>
      </c>
      <c r="S4966" s="34">
        <v>60.68</v>
      </c>
    </row>
    <row r="4967" spans="1:19">
      <c r="A4967" s="32">
        <v>40968</v>
      </c>
      <c r="B4967" s="33">
        <f t="shared" si="785"/>
        <v>2</v>
      </c>
      <c r="C4967" s="33">
        <f t="shared" si="786"/>
        <v>2012</v>
      </c>
      <c r="D4967" s="34">
        <v>1.226</v>
      </c>
      <c r="F4967" s="32">
        <v>42611</v>
      </c>
      <c r="G4967" s="33">
        <f t="shared" si="787"/>
        <v>8</v>
      </c>
      <c r="H4967" s="33">
        <f t="shared" si="788"/>
        <v>2016</v>
      </c>
      <c r="I4967" s="34">
        <v>2.97</v>
      </c>
      <c r="K4967" s="32">
        <v>38547</v>
      </c>
      <c r="L4967" s="33">
        <f t="shared" si="789"/>
        <v>7</v>
      </c>
      <c r="M4967" s="33">
        <f t="shared" si="790"/>
        <v>2005</v>
      </c>
      <c r="N4967" s="34">
        <v>57.83</v>
      </c>
      <c r="P4967" s="32">
        <v>38989</v>
      </c>
      <c r="Q4967" s="33">
        <f t="shared" si="791"/>
        <v>9</v>
      </c>
      <c r="R4967" s="33">
        <f t="shared" si="792"/>
        <v>2006</v>
      </c>
      <c r="S4967" s="34">
        <v>59.09</v>
      </c>
    </row>
    <row r="4968" spans="1:19">
      <c r="A4968" s="32">
        <v>40969</v>
      </c>
      <c r="B4968" s="33">
        <f t="shared" si="785"/>
        <v>3</v>
      </c>
      <c r="C4968" s="33">
        <f t="shared" si="786"/>
        <v>2012</v>
      </c>
      <c r="D4968" s="34">
        <v>1.2350000000000001</v>
      </c>
      <c r="F4968" s="32">
        <v>42612</v>
      </c>
      <c r="G4968" s="33">
        <f t="shared" si="787"/>
        <v>8</v>
      </c>
      <c r="H4968" s="33">
        <f t="shared" si="788"/>
        <v>2016</v>
      </c>
      <c r="I4968" s="34">
        <v>2.95</v>
      </c>
      <c r="K4968" s="32">
        <v>38548</v>
      </c>
      <c r="L4968" s="33">
        <f t="shared" si="789"/>
        <v>7</v>
      </c>
      <c r="M4968" s="33">
        <f t="shared" si="790"/>
        <v>2005</v>
      </c>
      <c r="N4968" s="34">
        <v>58.36</v>
      </c>
      <c r="P4968" s="32">
        <v>38992</v>
      </c>
      <c r="Q4968" s="33">
        <f t="shared" si="791"/>
        <v>10</v>
      </c>
      <c r="R4968" s="33">
        <f t="shared" si="792"/>
        <v>2006</v>
      </c>
      <c r="S4968" s="34">
        <v>58.8</v>
      </c>
    </row>
    <row r="4969" spans="1:19">
      <c r="A4969" s="32">
        <v>40970</v>
      </c>
      <c r="B4969" s="33">
        <f t="shared" si="785"/>
        <v>3</v>
      </c>
      <c r="C4969" s="33">
        <f t="shared" si="786"/>
        <v>2012</v>
      </c>
      <c r="D4969" s="34">
        <v>1.2210000000000001</v>
      </c>
      <c r="F4969" s="32">
        <v>42613</v>
      </c>
      <c r="G4969" s="33">
        <f t="shared" si="787"/>
        <v>8</v>
      </c>
      <c r="H4969" s="33">
        <f t="shared" si="788"/>
        <v>2016</v>
      </c>
      <c r="I4969" s="34">
        <v>2.95</v>
      </c>
      <c r="K4969" s="32">
        <v>38551</v>
      </c>
      <c r="L4969" s="33">
        <f t="shared" si="789"/>
        <v>7</v>
      </c>
      <c r="M4969" s="33">
        <f t="shared" si="790"/>
        <v>2005</v>
      </c>
      <c r="N4969" s="34">
        <v>57.12</v>
      </c>
      <c r="P4969" s="32">
        <v>38993</v>
      </c>
      <c r="Q4969" s="33">
        <f t="shared" si="791"/>
        <v>10</v>
      </c>
      <c r="R4969" s="33">
        <f t="shared" si="792"/>
        <v>2006</v>
      </c>
      <c r="S4969" s="34">
        <v>56.28</v>
      </c>
    </row>
    <row r="4970" spans="1:19">
      <c r="A4970" s="32">
        <v>40973</v>
      </c>
      <c r="B4970" s="33">
        <f t="shared" si="785"/>
        <v>3</v>
      </c>
      <c r="C4970" s="33">
        <f t="shared" si="786"/>
        <v>2012</v>
      </c>
      <c r="D4970" s="34">
        <v>1.2210000000000001</v>
      </c>
      <c r="F4970" s="32">
        <v>42614</v>
      </c>
      <c r="G4970" s="33">
        <f t="shared" si="787"/>
        <v>9</v>
      </c>
      <c r="H4970" s="33">
        <f t="shared" si="788"/>
        <v>2016</v>
      </c>
      <c r="I4970" s="34">
        <v>2.95</v>
      </c>
      <c r="K4970" s="32">
        <v>38552</v>
      </c>
      <c r="L4970" s="33">
        <f t="shared" si="789"/>
        <v>7</v>
      </c>
      <c r="M4970" s="33">
        <f t="shared" si="790"/>
        <v>2005</v>
      </c>
      <c r="N4970" s="34">
        <v>57.61</v>
      </c>
      <c r="P4970" s="32">
        <v>38994</v>
      </c>
      <c r="Q4970" s="33">
        <f t="shared" si="791"/>
        <v>10</v>
      </c>
      <c r="R4970" s="33">
        <f t="shared" si="792"/>
        <v>2006</v>
      </c>
      <c r="S4970" s="34">
        <v>55.82</v>
      </c>
    </row>
    <row r="4971" spans="1:19">
      <c r="A4971" s="32">
        <v>40974</v>
      </c>
      <c r="B4971" s="33">
        <f t="shared" si="785"/>
        <v>3</v>
      </c>
      <c r="C4971" s="33">
        <f t="shared" si="786"/>
        <v>2012</v>
      </c>
      <c r="D4971" s="34">
        <v>1.228</v>
      </c>
      <c r="F4971" s="32">
        <v>42615</v>
      </c>
      <c r="G4971" s="33">
        <f t="shared" si="787"/>
        <v>9</v>
      </c>
      <c r="H4971" s="33">
        <f t="shared" si="788"/>
        <v>2016</v>
      </c>
      <c r="I4971" s="34">
        <v>2.88</v>
      </c>
      <c r="K4971" s="32">
        <v>38553</v>
      </c>
      <c r="L4971" s="33">
        <f t="shared" si="789"/>
        <v>7</v>
      </c>
      <c r="M4971" s="33">
        <f t="shared" si="790"/>
        <v>2005</v>
      </c>
      <c r="N4971" s="34">
        <v>56.73</v>
      </c>
      <c r="P4971" s="32">
        <v>38995</v>
      </c>
      <c r="Q4971" s="33">
        <f t="shared" si="791"/>
        <v>10</v>
      </c>
      <c r="R4971" s="33">
        <f t="shared" si="792"/>
        <v>2006</v>
      </c>
      <c r="S4971" s="34">
        <v>57.93</v>
      </c>
    </row>
    <row r="4972" spans="1:19">
      <c r="A4972" s="32">
        <v>40975</v>
      </c>
      <c r="B4972" s="33">
        <f t="shared" si="785"/>
        <v>3</v>
      </c>
      <c r="C4972" s="33">
        <f t="shared" si="786"/>
        <v>2012</v>
      </c>
      <c r="D4972" s="34">
        <v>1.256</v>
      </c>
      <c r="F4972" s="32">
        <v>42618</v>
      </c>
      <c r="G4972" s="33">
        <f t="shared" si="787"/>
        <v>9</v>
      </c>
      <c r="H4972" s="33">
        <f t="shared" si="788"/>
        <v>2016</v>
      </c>
      <c r="I4972" s="34">
        <v>2.88</v>
      </c>
      <c r="K4972" s="32">
        <v>38554</v>
      </c>
      <c r="L4972" s="33">
        <f t="shared" si="789"/>
        <v>7</v>
      </c>
      <c r="M4972" s="33">
        <f t="shared" si="790"/>
        <v>2005</v>
      </c>
      <c r="N4972" s="34">
        <v>57.31</v>
      </c>
      <c r="P4972" s="32">
        <v>38996</v>
      </c>
      <c r="Q4972" s="33">
        <f t="shared" si="791"/>
        <v>10</v>
      </c>
      <c r="R4972" s="33">
        <f t="shared" si="792"/>
        <v>2006</v>
      </c>
      <c r="S4972" s="34">
        <v>56.9</v>
      </c>
    </row>
    <row r="4973" spans="1:19">
      <c r="A4973" s="32">
        <v>40976</v>
      </c>
      <c r="B4973" s="33">
        <f t="shared" si="785"/>
        <v>3</v>
      </c>
      <c r="C4973" s="33">
        <f t="shared" si="786"/>
        <v>2012</v>
      </c>
      <c r="D4973" s="34">
        <v>1.31</v>
      </c>
      <c r="F4973" s="32">
        <v>42619</v>
      </c>
      <c r="G4973" s="33">
        <f t="shared" si="787"/>
        <v>9</v>
      </c>
      <c r="H4973" s="33">
        <f t="shared" si="788"/>
        <v>2016</v>
      </c>
      <c r="I4973" s="34">
        <v>2.88</v>
      </c>
      <c r="K4973" s="32">
        <v>38555</v>
      </c>
      <c r="L4973" s="33">
        <f t="shared" si="789"/>
        <v>7</v>
      </c>
      <c r="M4973" s="33">
        <f t="shared" si="790"/>
        <v>2005</v>
      </c>
      <c r="N4973" s="34">
        <v>57.75</v>
      </c>
      <c r="P4973" s="32">
        <v>38999</v>
      </c>
      <c r="Q4973" s="33">
        <f t="shared" si="791"/>
        <v>10</v>
      </c>
      <c r="R4973" s="33">
        <f t="shared" si="792"/>
        <v>2006</v>
      </c>
      <c r="S4973" s="34">
        <v>59.25</v>
      </c>
    </row>
    <row r="4974" spans="1:19">
      <c r="A4974" s="32">
        <v>40977</v>
      </c>
      <c r="B4974" s="33">
        <f t="shared" si="785"/>
        <v>3</v>
      </c>
      <c r="C4974" s="33">
        <f t="shared" si="786"/>
        <v>2012</v>
      </c>
      <c r="D4974" s="34">
        <v>1.3280000000000001</v>
      </c>
      <c r="F4974" s="32">
        <v>42620</v>
      </c>
      <c r="G4974" s="33">
        <f t="shared" si="787"/>
        <v>9</v>
      </c>
      <c r="H4974" s="33">
        <f t="shared" si="788"/>
        <v>2016</v>
      </c>
      <c r="I4974" s="34">
        <v>2.77</v>
      </c>
      <c r="K4974" s="32">
        <v>38558</v>
      </c>
      <c r="L4974" s="33">
        <f t="shared" si="789"/>
        <v>7</v>
      </c>
      <c r="M4974" s="33">
        <f t="shared" si="790"/>
        <v>2005</v>
      </c>
      <c r="N4974" s="34">
        <v>58.16</v>
      </c>
      <c r="P4974" s="32">
        <v>39000</v>
      </c>
      <c r="Q4974" s="33">
        <f t="shared" si="791"/>
        <v>10</v>
      </c>
      <c r="R4974" s="33">
        <f t="shared" si="792"/>
        <v>2006</v>
      </c>
      <c r="S4974" s="34">
        <v>57.8</v>
      </c>
    </row>
    <row r="4975" spans="1:19">
      <c r="A4975" s="32">
        <v>40980</v>
      </c>
      <c r="B4975" s="33">
        <f t="shared" si="785"/>
        <v>3</v>
      </c>
      <c r="C4975" s="33">
        <f t="shared" si="786"/>
        <v>2012</v>
      </c>
      <c r="D4975" s="34">
        <v>1.282</v>
      </c>
      <c r="F4975" s="32">
        <v>42621</v>
      </c>
      <c r="G4975" s="33">
        <f t="shared" si="787"/>
        <v>9</v>
      </c>
      <c r="H4975" s="33">
        <f t="shared" si="788"/>
        <v>2016</v>
      </c>
      <c r="I4975" s="34">
        <v>2.88</v>
      </c>
      <c r="K4975" s="32">
        <v>38559</v>
      </c>
      <c r="L4975" s="33">
        <f t="shared" si="789"/>
        <v>7</v>
      </c>
      <c r="M4975" s="33">
        <f t="shared" si="790"/>
        <v>2005</v>
      </c>
      <c r="N4975" s="34">
        <v>59.05</v>
      </c>
      <c r="P4975" s="32">
        <v>39001</v>
      </c>
      <c r="Q4975" s="33">
        <f t="shared" si="791"/>
        <v>10</v>
      </c>
      <c r="R4975" s="33">
        <f t="shared" si="792"/>
        <v>2006</v>
      </c>
      <c r="S4975" s="34">
        <v>57.75</v>
      </c>
    </row>
    <row r="4976" spans="1:19">
      <c r="A4976" s="32">
        <v>40981</v>
      </c>
      <c r="B4976" s="33">
        <f t="shared" si="785"/>
        <v>3</v>
      </c>
      <c r="C4976" s="33">
        <f t="shared" si="786"/>
        <v>2012</v>
      </c>
      <c r="D4976" s="34">
        <v>1.2589999999999999</v>
      </c>
      <c r="F4976" s="32">
        <v>42622</v>
      </c>
      <c r="G4976" s="33">
        <f t="shared" si="787"/>
        <v>9</v>
      </c>
      <c r="H4976" s="33">
        <f t="shared" si="788"/>
        <v>2016</v>
      </c>
      <c r="I4976" s="34">
        <v>2.93</v>
      </c>
      <c r="K4976" s="32">
        <v>38560</v>
      </c>
      <c r="L4976" s="33">
        <f t="shared" si="789"/>
        <v>7</v>
      </c>
      <c r="M4976" s="33">
        <f t="shared" si="790"/>
        <v>2005</v>
      </c>
      <c r="N4976" s="34">
        <v>59.12</v>
      </c>
      <c r="P4976" s="32">
        <v>39002</v>
      </c>
      <c r="Q4976" s="33">
        <f t="shared" si="791"/>
        <v>10</v>
      </c>
      <c r="R4976" s="33">
        <f t="shared" si="792"/>
        <v>2006</v>
      </c>
      <c r="S4976" s="34">
        <v>57.87</v>
      </c>
    </row>
    <row r="4977" spans="1:19">
      <c r="A4977" s="32">
        <v>40982</v>
      </c>
      <c r="B4977" s="33">
        <f t="shared" si="785"/>
        <v>3</v>
      </c>
      <c r="C4977" s="33">
        <f t="shared" si="786"/>
        <v>2012</v>
      </c>
      <c r="D4977" s="34">
        <v>1.254</v>
      </c>
      <c r="F4977" s="32">
        <v>42625</v>
      </c>
      <c r="G4977" s="33">
        <f t="shared" si="787"/>
        <v>9</v>
      </c>
      <c r="H4977" s="33">
        <f t="shared" si="788"/>
        <v>2016</v>
      </c>
      <c r="I4977" s="34">
        <v>3.04</v>
      </c>
      <c r="K4977" s="32">
        <v>38561</v>
      </c>
      <c r="L4977" s="33">
        <f t="shared" si="789"/>
        <v>7</v>
      </c>
      <c r="M4977" s="33">
        <f t="shared" si="790"/>
        <v>2005</v>
      </c>
      <c r="N4977" s="34">
        <v>59.91</v>
      </c>
      <c r="P4977" s="32">
        <v>39003</v>
      </c>
      <c r="Q4977" s="33">
        <f t="shared" si="791"/>
        <v>10</v>
      </c>
      <c r="R4977" s="33">
        <f t="shared" si="792"/>
        <v>2006</v>
      </c>
      <c r="S4977" s="34">
        <v>58.97</v>
      </c>
    </row>
    <row r="4978" spans="1:19">
      <c r="A4978" s="32">
        <v>40983</v>
      </c>
      <c r="B4978" s="33">
        <f t="shared" si="785"/>
        <v>3</v>
      </c>
      <c r="C4978" s="33">
        <f t="shared" si="786"/>
        <v>2012</v>
      </c>
      <c r="D4978" s="34">
        <v>1.2410000000000001</v>
      </c>
      <c r="F4978" s="32">
        <v>42626</v>
      </c>
      <c r="G4978" s="33">
        <f t="shared" si="787"/>
        <v>9</v>
      </c>
      <c r="H4978" s="33">
        <f t="shared" si="788"/>
        <v>2016</v>
      </c>
      <c r="I4978" s="34">
        <v>3.04</v>
      </c>
      <c r="K4978" s="32">
        <v>38562</v>
      </c>
      <c r="L4978" s="33">
        <f t="shared" si="789"/>
        <v>7</v>
      </c>
      <c r="M4978" s="33">
        <f t="shared" si="790"/>
        <v>2005</v>
      </c>
      <c r="N4978" s="34">
        <v>60.71</v>
      </c>
      <c r="P4978" s="32">
        <v>39006</v>
      </c>
      <c r="Q4978" s="33">
        <f t="shared" si="791"/>
        <v>10</v>
      </c>
      <c r="R4978" s="33">
        <f t="shared" si="792"/>
        <v>2006</v>
      </c>
      <c r="S4978" s="34">
        <v>58.22</v>
      </c>
    </row>
    <row r="4979" spans="1:19">
      <c r="A4979" s="32">
        <v>40984</v>
      </c>
      <c r="B4979" s="33">
        <f t="shared" si="785"/>
        <v>3</v>
      </c>
      <c r="C4979" s="33">
        <f t="shared" si="786"/>
        <v>2012</v>
      </c>
      <c r="D4979" s="34">
        <v>1.2649999999999999</v>
      </c>
      <c r="F4979" s="32">
        <v>42627</v>
      </c>
      <c r="G4979" s="33">
        <f t="shared" si="787"/>
        <v>9</v>
      </c>
      <c r="H4979" s="33">
        <f t="shared" si="788"/>
        <v>2016</v>
      </c>
      <c r="I4979" s="34">
        <v>3.07</v>
      </c>
      <c r="K4979" s="32">
        <v>38565</v>
      </c>
      <c r="L4979" s="33">
        <f t="shared" si="789"/>
        <v>8</v>
      </c>
      <c r="M4979" s="33">
        <f t="shared" si="790"/>
        <v>2005</v>
      </c>
      <c r="N4979" s="34">
        <v>61.51</v>
      </c>
      <c r="P4979" s="32">
        <v>39007</v>
      </c>
      <c r="Q4979" s="33">
        <f t="shared" si="791"/>
        <v>10</v>
      </c>
      <c r="R4979" s="33">
        <f t="shared" si="792"/>
        <v>2006</v>
      </c>
      <c r="S4979" s="34">
        <v>60.13</v>
      </c>
    </row>
    <row r="4980" spans="1:19">
      <c r="A4980" s="32">
        <v>40987</v>
      </c>
      <c r="B4980" s="33">
        <f t="shared" si="785"/>
        <v>3</v>
      </c>
      <c r="C4980" s="33">
        <f t="shared" si="786"/>
        <v>2012</v>
      </c>
      <c r="D4980" s="34">
        <v>1.2709999999999999</v>
      </c>
      <c r="F4980" s="32">
        <v>42628</v>
      </c>
      <c r="G4980" s="33">
        <f t="shared" si="787"/>
        <v>9</v>
      </c>
      <c r="H4980" s="33">
        <f t="shared" si="788"/>
        <v>2016</v>
      </c>
      <c r="I4980" s="34">
        <v>2.98</v>
      </c>
      <c r="K4980" s="32">
        <v>38566</v>
      </c>
      <c r="L4980" s="33">
        <f t="shared" si="789"/>
        <v>8</v>
      </c>
      <c r="M4980" s="33">
        <f t="shared" si="790"/>
        <v>2005</v>
      </c>
      <c r="N4980" s="34">
        <v>61.87</v>
      </c>
      <c r="P4980" s="32">
        <v>39008</v>
      </c>
      <c r="Q4980" s="33">
        <f t="shared" si="791"/>
        <v>10</v>
      </c>
      <c r="R4980" s="33">
        <f t="shared" si="792"/>
        <v>2006</v>
      </c>
      <c r="S4980" s="34">
        <v>58.51</v>
      </c>
    </row>
    <row r="4981" spans="1:19">
      <c r="A4981" s="32">
        <v>40988</v>
      </c>
      <c r="B4981" s="33">
        <f t="shared" si="785"/>
        <v>3</v>
      </c>
      <c r="C4981" s="33">
        <f t="shared" si="786"/>
        <v>2012</v>
      </c>
      <c r="D4981" s="34">
        <v>1.256</v>
      </c>
      <c r="F4981" s="32">
        <v>42629</v>
      </c>
      <c r="G4981" s="33">
        <f t="shared" si="787"/>
        <v>9</v>
      </c>
      <c r="H4981" s="33">
        <f t="shared" si="788"/>
        <v>2016</v>
      </c>
      <c r="I4981" s="34">
        <v>2.97</v>
      </c>
      <c r="K4981" s="32">
        <v>38567</v>
      </c>
      <c r="L4981" s="33">
        <f t="shared" si="789"/>
        <v>8</v>
      </c>
      <c r="M4981" s="33">
        <f t="shared" si="790"/>
        <v>2005</v>
      </c>
      <c r="N4981" s="34">
        <v>60.76</v>
      </c>
      <c r="P4981" s="32">
        <v>39009</v>
      </c>
      <c r="Q4981" s="33">
        <f t="shared" si="791"/>
        <v>10</v>
      </c>
      <c r="R4981" s="33">
        <f t="shared" si="792"/>
        <v>2006</v>
      </c>
      <c r="S4981" s="34">
        <v>57.74</v>
      </c>
    </row>
    <row r="4982" spans="1:19">
      <c r="A4982" s="32">
        <v>40989</v>
      </c>
      <c r="B4982" s="33">
        <f t="shared" si="785"/>
        <v>3</v>
      </c>
      <c r="C4982" s="33">
        <f t="shared" si="786"/>
        <v>2012</v>
      </c>
      <c r="D4982" s="34">
        <v>1.268</v>
      </c>
      <c r="F4982" s="32">
        <v>42632</v>
      </c>
      <c r="G4982" s="33">
        <f t="shared" si="787"/>
        <v>9</v>
      </c>
      <c r="H4982" s="33">
        <f t="shared" si="788"/>
        <v>2016</v>
      </c>
      <c r="I4982" s="34">
        <v>3</v>
      </c>
      <c r="K4982" s="32">
        <v>38568</v>
      </c>
      <c r="L4982" s="33">
        <f t="shared" si="789"/>
        <v>8</v>
      </c>
      <c r="M4982" s="33">
        <f t="shared" si="790"/>
        <v>2005</v>
      </c>
      <c r="N4982" s="34">
        <v>61.6</v>
      </c>
      <c r="P4982" s="32">
        <v>39010</v>
      </c>
      <c r="Q4982" s="33">
        <f t="shared" si="791"/>
        <v>10</v>
      </c>
      <c r="R4982" s="33">
        <f t="shared" si="792"/>
        <v>2006</v>
      </c>
      <c r="S4982" s="34">
        <v>57.94</v>
      </c>
    </row>
    <row r="4983" spans="1:19">
      <c r="A4983" s="32">
        <v>40990</v>
      </c>
      <c r="B4983" s="33">
        <f t="shared" si="785"/>
        <v>3</v>
      </c>
      <c r="C4983" s="33">
        <f t="shared" si="786"/>
        <v>2012</v>
      </c>
      <c r="D4983" s="34">
        <v>1.2709999999999999</v>
      </c>
      <c r="F4983" s="32">
        <v>42633</v>
      </c>
      <c r="G4983" s="33">
        <f t="shared" si="787"/>
        <v>9</v>
      </c>
      <c r="H4983" s="33">
        <f t="shared" si="788"/>
        <v>2016</v>
      </c>
      <c r="I4983" s="34">
        <v>3.12</v>
      </c>
      <c r="K4983" s="32">
        <v>38569</v>
      </c>
      <c r="L4983" s="33">
        <f t="shared" si="789"/>
        <v>8</v>
      </c>
      <c r="M4983" s="33">
        <f t="shared" si="790"/>
        <v>2005</v>
      </c>
      <c r="N4983" s="34">
        <v>62.44</v>
      </c>
      <c r="P4983" s="32">
        <v>39013</v>
      </c>
      <c r="Q4983" s="33">
        <f t="shared" si="791"/>
        <v>10</v>
      </c>
      <c r="R4983" s="33">
        <f t="shared" si="792"/>
        <v>2006</v>
      </c>
      <c r="S4983" s="34">
        <v>56.56</v>
      </c>
    </row>
    <row r="4984" spans="1:19">
      <c r="A4984" s="32">
        <v>40991</v>
      </c>
      <c r="B4984" s="33">
        <f t="shared" si="785"/>
        <v>3</v>
      </c>
      <c r="C4984" s="33">
        <f t="shared" si="786"/>
        <v>2012</v>
      </c>
      <c r="D4984" s="34">
        <v>1.284</v>
      </c>
      <c r="F4984" s="32">
        <v>42634</v>
      </c>
      <c r="G4984" s="33">
        <f t="shared" si="787"/>
        <v>9</v>
      </c>
      <c r="H4984" s="33">
        <f t="shared" si="788"/>
        <v>2016</v>
      </c>
      <c r="I4984" s="34">
        <v>3.19</v>
      </c>
      <c r="K4984" s="32">
        <v>38572</v>
      </c>
      <c r="L4984" s="33">
        <f t="shared" si="789"/>
        <v>8</v>
      </c>
      <c r="M4984" s="33">
        <f t="shared" si="790"/>
        <v>2005</v>
      </c>
      <c r="N4984" s="34">
        <v>63.92</v>
      </c>
      <c r="P4984" s="32">
        <v>39014</v>
      </c>
      <c r="Q4984" s="33">
        <f t="shared" si="791"/>
        <v>10</v>
      </c>
      <c r="R4984" s="33">
        <f t="shared" si="792"/>
        <v>2006</v>
      </c>
      <c r="S4984" s="34">
        <v>56.56</v>
      </c>
    </row>
    <row r="4985" spans="1:19">
      <c r="A4985" s="32">
        <v>40994</v>
      </c>
      <c r="B4985" s="33">
        <f t="shared" si="785"/>
        <v>3</v>
      </c>
      <c r="C4985" s="33">
        <f t="shared" si="786"/>
        <v>2012</v>
      </c>
      <c r="D4985" s="34">
        <v>1.2789999999999999</v>
      </c>
      <c r="F4985" s="32">
        <v>42635</v>
      </c>
      <c r="G4985" s="33">
        <f t="shared" si="787"/>
        <v>9</v>
      </c>
      <c r="H4985" s="33">
        <f t="shared" si="788"/>
        <v>2016</v>
      </c>
      <c r="I4985" s="34">
        <v>3.18</v>
      </c>
      <c r="K4985" s="32">
        <v>38573</v>
      </c>
      <c r="L4985" s="33">
        <f t="shared" si="789"/>
        <v>8</v>
      </c>
      <c r="M4985" s="33">
        <f t="shared" si="790"/>
        <v>2005</v>
      </c>
      <c r="N4985" s="34">
        <v>63.13</v>
      </c>
      <c r="P4985" s="32">
        <v>39015</v>
      </c>
      <c r="Q4985" s="33">
        <f t="shared" si="791"/>
        <v>10</v>
      </c>
      <c r="R4985" s="33">
        <f t="shared" si="792"/>
        <v>2006</v>
      </c>
      <c r="S4985" s="34">
        <v>58.79</v>
      </c>
    </row>
    <row r="4986" spans="1:19">
      <c r="A4986" s="32">
        <v>40995</v>
      </c>
      <c r="B4986" s="33">
        <f t="shared" si="785"/>
        <v>3</v>
      </c>
      <c r="C4986" s="33">
        <f t="shared" si="786"/>
        <v>2012</v>
      </c>
      <c r="D4986" s="34">
        <v>1.2829999999999999</v>
      </c>
      <c r="F4986" s="32">
        <v>42636</v>
      </c>
      <c r="G4986" s="33">
        <f t="shared" si="787"/>
        <v>9</v>
      </c>
      <c r="H4986" s="33">
        <f t="shared" si="788"/>
        <v>2016</v>
      </c>
      <c r="I4986" s="34">
        <v>3.06</v>
      </c>
      <c r="K4986" s="32">
        <v>38574</v>
      </c>
      <c r="L4986" s="33">
        <f t="shared" si="789"/>
        <v>8</v>
      </c>
      <c r="M4986" s="33">
        <f t="shared" si="790"/>
        <v>2005</v>
      </c>
      <c r="N4986" s="34">
        <v>64.8</v>
      </c>
      <c r="P4986" s="32">
        <v>39016</v>
      </c>
      <c r="Q4986" s="33">
        <f t="shared" si="791"/>
        <v>10</v>
      </c>
      <c r="R4986" s="33">
        <f t="shared" si="792"/>
        <v>2006</v>
      </c>
      <c r="S4986" s="34">
        <v>58.76</v>
      </c>
    </row>
    <row r="4987" spans="1:19">
      <c r="A4987" s="32">
        <v>40996</v>
      </c>
      <c r="B4987" s="33">
        <f t="shared" si="785"/>
        <v>3</v>
      </c>
      <c r="C4987" s="33">
        <f t="shared" si="786"/>
        <v>2012</v>
      </c>
      <c r="D4987" s="34">
        <v>1.2649999999999999</v>
      </c>
      <c r="F4987" s="32">
        <v>42639</v>
      </c>
      <c r="G4987" s="33">
        <f t="shared" si="787"/>
        <v>9</v>
      </c>
      <c r="H4987" s="33">
        <f t="shared" si="788"/>
        <v>2016</v>
      </c>
      <c r="I4987" s="34">
        <v>3.06</v>
      </c>
      <c r="K4987" s="32">
        <v>38575</v>
      </c>
      <c r="L4987" s="33">
        <f t="shared" si="789"/>
        <v>8</v>
      </c>
      <c r="M4987" s="33">
        <f t="shared" si="790"/>
        <v>2005</v>
      </c>
      <c r="N4987" s="34">
        <v>65.67</v>
      </c>
      <c r="P4987" s="32">
        <v>39017</v>
      </c>
      <c r="Q4987" s="33">
        <f t="shared" si="791"/>
        <v>10</v>
      </c>
      <c r="R4987" s="33">
        <f t="shared" si="792"/>
        <v>2006</v>
      </c>
      <c r="S4987" s="34">
        <v>57.99</v>
      </c>
    </row>
    <row r="4988" spans="1:19">
      <c r="A4988" s="32">
        <v>40997</v>
      </c>
      <c r="B4988" s="33">
        <f t="shared" si="785"/>
        <v>3</v>
      </c>
      <c r="C4988" s="33">
        <f t="shared" si="786"/>
        <v>2012</v>
      </c>
      <c r="D4988" s="34">
        <v>1.2350000000000001</v>
      </c>
      <c r="F4988" s="32">
        <v>42640</v>
      </c>
      <c r="G4988" s="33">
        <f t="shared" si="787"/>
        <v>9</v>
      </c>
      <c r="H4988" s="33">
        <f t="shared" si="788"/>
        <v>2016</v>
      </c>
      <c r="I4988" s="34">
        <v>3.09</v>
      </c>
      <c r="K4988" s="32">
        <v>38576</v>
      </c>
      <c r="L4988" s="33">
        <f t="shared" si="789"/>
        <v>8</v>
      </c>
      <c r="M4988" s="33">
        <f t="shared" si="790"/>
        <v>2005</v>
      </c>
      <c r="N4988" s="34">
        <v>66.709999999999994</v>
      </c>
      <c r="P4988" s="32">
        <v>39020</v>
      </c>
      <c r="Q4988" s="33">
        <f t="shared" si="791"/>
        <v>10</v>
      </c>
      <c r="R4988" s="33">
        <f t="shared" si="792"/>
        <v>2006</v>
      </c>
      <c r="S4988" s="34">
        <v>57.08</v>
      </c>
    </row>
    <row r="4989" spans="1:19">
      <c r="A4989" s="32">
        <v>40998</v>
      </c>
      <c r="B4989" s="33">
        <f t="shared" si="785"/>
        <v>3</v>
      </c>
      <c r="C4989" s="33">
        <f t="shared" si="786"/>
        <v>2012</v>
      </c>
      <c r="D4989" s="34">
        <v>1.2390000000000001</v>
      </c>
      <c r="F4989" s="32">
        <v>42641</v>
      </c>
      <c r="G4989" s="33">
        <f t="shared" si="787"/>
        <v>9</v>
      </c>
      <c r="H4989" s="33">
        <f t="shared" si="788"/>
        <v>2016</v>
      </c>
      <c r="I4989" s="34">
        <v>3.07</v>
      </c>
      <c r="K4989" s="32">
        <v>38579</v>
      </c>
      <c r="L4989" s="33">
        <f t="shared" si="789"/>
        <v>8</v>
      </c>
      <c r="M4989" s="33">
        <f t="shared" si="790"/>
        <v>2005</v>
      </c>
      <c r="N4989" s="34">
        <v>66.209999999999994</v>
      </c>
      <c r="P4989" s="32">
        <v>39021</v>
      </c>
      <c r="Q4989" s="33">
        <f t="shared" si="791"/>
        <v>10</v>
      </c>
      <c r="R4989" s="33">
        <f t="shared" si="792"/>
        <v>2006</v>
      </c>
      <c r="S4989" s="34">
        <v>56.13</v>
      </c>
    </row>
    <row r="4990" spans="1:19">
      <c r="A4990" s="32">
        <v>41001</v>
      </c>
      <c r="B4990" s="33">
        <f t="shared" si="785"/>
        <v>4</v>
      </c>
      <c r="C4990" s="33">
        <f t="shared" si="786"/>
        <v>2012</v>
      </c>
      <c r="D4990" s="34">
        <v>1.228</v>
      </c>
      <c r="F4990" s="32">
        <v>42642</v>
      </c>
      <c r="G4990" s="33">
        <f t="shared" si="787"/>
        <v>9</v>
      </c>
      <c r="H4990" s="33">
        <f t="shared" si="788"/>
        <v>2016</v>
      </c>
      <c r="I4990" s="34">
        <v>2.98</v>
      </c>
      <c r="K4990" s="32">
        <v>38580</v>
      </c>
      <c r="L4990" s="33">
        <f t="shared" si="789"/>
        <v>8</v>
      </c>
      <c r="M4990" s="33">
        <f t="shared" si="790"/>
        <v>2005</v>
      </c>
      <c r="N4990" s="34">
        <v>66.11</v>
      </c>
      <c r="P4990" s="32">
        <v>39022</v>
      </c>
      <c r="Q4990" s="33">
        <f t="shared" si="791"/>
        <v>11</v>
      </c>
      <c r="R4990" s="33">
        <f t="shared" si="792"/>
        <v>2006</v>
      </c>
      <c r="S4990" s="34">
        <v>56.37</v>
      </c>
    </row>
    <row r="4991" spans="1:19">
      <c r="A4991" s="32">
        <v>41002</v>
      </c>
      <c r="B4991" s="33">
        <f t="shared" si="785"/>
        <v>4</v>
      </c>
      <c r="C4991" s="33">
        <f t="shared" si="786"/>
        <v>2012</v>
      </c>
      <c r="D4991" s="34">
        <v>1.2130000000000001</v>
      </c>
      <c r="F4991" s="32">
        <v>42643</v>
      </c>
      <c r="G4991" s="33">
        <f t="shared" si="787"/>
        <v>9</v>
      </c>
      <c r="H4991" s="33">
        <f t="shared" si="788"/>
        <v>2016</v>
      </c>
      <c r="I4991" s="34">
        <v>2.84</v>
      </c>
      <c r="K4991" s="32">
        <v>38581</v>
      </c>
      <c r="L4991" s="33">
        <f t="shared" si="789"/>
        <v>8</v>
      </c>
      <c r="M4991" s="33">
        <f t="shared" si="790"/>
        <v>2005</v>
      </c>
      <c r="N4991" s="34">
        <v>63.29</v>
      </c>
      <c r="P4991" s="32">
        <v>39023</v>
      </c>
      <c r="Q4991" s="33">
        <f t="shared" si="791"/>
        <v>11</v>
      </c>
      <c r="R4991" s="33">
        <f t="shared" si="792"/>
        <v>2006</v>
      </c>
      <c r="S4991" s="34">
        <v>56.26</v>
      </c>
    </row>
    <row r="4992" spans="1:19">
      <c r="A4992" s="32">
        <v>41003</v>
      </c>
      <c r="B4992" s="33">
        <f t="shared" si="785"/>
        <v>4</v>
      </c>
      <c r="C4992" s="33">
        <f t="shared" si="786"/>
        <v>2012</v>
      </c>
      <c r="D4992" s="34">
        <v>1.194</v>
      </c>
      <c r="F4992" s="32">
        <v>42646</v>
      </c>
      <c r="G4992" s="33">
        <f t="shared" si="787"/>
        <v>10</v>
      </c>
      <c r="H4992" s="33">
        <f t="shared" si="788"/>
        <v>2016</v>
      </c>
      <c r="I4992" s="34">
        <v>2.84</v>
      </c>
      <c r="K4992" s="32">
        <v>38582</v>
      </c>
      <c r="L4992" s="33">
        <f t="shared" si="789"/>
        <v>8</v>
      </c>
      <c r="M4992" s="33">
        <f t="shared" si="790"/>
        <v>2005</v>
      </c>
      <c r="N4992" s="34">
        <v>63.47</v>
      </c>
      <c r="P4992" s="32">
        <v>39024</v>
      </c>
      <c r="Q4992" s="33">
        <f t="shared" si="791"/>
        <v>11</v>
      </c>
      <c r="R4992" s="33">
        <f t="shared" si="792"/>
        <v>2006</v>
      </c>
      <c r="S4992" s="34">
        <v>56.55</v>
      </c>
    </row>
    <row r="4993" spans="1:19">
      <c r="A4993" s="32">
        <v>41004</v>
      </c>
      <c r="B4993" s="33">
        <f t="shared" si="785"/>
        <v>4</v>
      </c>
      <c r="C4993" s="33">
        <f t="shared" si="786"/>
        <v>2012</v>
      </c>
      <c r="D4993" s="34">
        <v>1.2090000000000001</v>
      </c>
      <c r="F4993" s="32">
        <v>42647</v>
      </c>
      <c r="G4993" s="33">
        <f t="shared" si="787"/>
        <v>10</v>
      </c>
      <c r="H4993" s="33">
        <f t="shared" si="788"/>
        <v>2016</v>
      </c>
      <c r="I4993" s="34">
        <v>2.83</v>
      </c>
      <c r="K4993" s="32">
        <v>38583</v>
      </c>
      <c r="L4993" s="33">
        <f t="shared" si="789"/>
        <v>8</v>
      </c>
      <c r="M4993" s="33">
        <f t="shared" si="790"/>
        <v>2005</v>
      </c>
      <c r="N4993" s="34">
        <v>65.510000000000005</v>
      </c>
      <c r="P4993" s="32">
        <v>39027</v>
      </c>
      <c r="Q4993" s="33">
        <f t="shared" si="791"/>
        <v>11</v>
      </c>
      <c r="R4993" s="33">
        <f t="shared" si="792"/>
        <v>2006</v>
      </c>
      <c r="S4993" s="34">
        <v>57.02</v>
      </c>
    </row>
    <row r="4994" spans="1:19">
      <c r="A4994" s="32">
        <v>41008</v>
      </c>
      <c r="B4994" s="33">
        <f t="shared" si="785"/>
        <v>4</v>
      </c>
      <c r="C4994" s="33">
        <f t="shared" si="786"/>
        <v>2012</v>
      </c>
      <c r="D4994" s="34">
        <v>1.1910000000000001</v>
      </c>
      <c r="F4994" s="32">
        <v>42648</v>
      </c>
      <c r="G4994" s="33">
        <f t="shared" si="787"/>
        <v>10</v>
      </c>
      <c r="H4994" s="33">
        <f t="shared" si="788"/>
        <v>2016</v>
      </c>
      <c r="I4994" s="34">
        <v>2.83</v>
      </c>
      <c r="K4994" s="32">
        <v>38586</v>
      </c>
      <c r="L4994" s="33">
        <f t="shared" si="789"/>
        <v>8</v>
      </c>
      <c r="M4994" s="33">
        <f t="shared" si="790"/>
        <v>2005</v>
      </c>
      <c r="N4994" s="34">
        <v>65.459999999999994</v>
      </c>
      <c r="P4994" s="32">
        <v>39028</v>
      </c>
      <c r="Q4994" s="33">
        <f t="shared" si="791"/>
        <v>11</v>
      </c>
      <c r="R4994" s="33">
        <f t="shared" si="792"/>
        <v>2006</v>
      </c>
      <c r="S4994" s="34">
        <v>56.99</v>
      </c>
    </row>
    <row r="4995" spans="1:19">
      <c r="A4995" s="32">
        <v>41009</v>
      </c>
      <c r="B4995" s="33">
        <f t="shared" si="785"/>
        <v>4</v>
      </c>
      <c r="C4995" s="33">
        <f t="shared" si="786"/>
        <v>2012</v>
      </c>
      <c r="D4995" s="34">
        <v>1.1879999999999999</v>
      </c>
      <c r="F4995" s="32">
        <v>42649</v>
      </c>
      <c r="G4995" s="33">
        <f t="shared" si="787"/>
        <v>10</v>
      </c>
      <c r="H4995" s="33">
        <f t="shared" si="788"/>
        <v>2016</v>
      </c>
      <c r="I4995" s="34">
        <v>3.04</v>
      </c>
      <c r="K4995" s="32">
        <v>38587</v>
      </c>
      <c r="L4995" s="33">
        <f t="shared" si="789"/>
        <v>8</v>
      </c>
      <c r="M4995" s="33">
        <f t="shared" si="790"/>
        <v>2005</v>
      </c>
      <c r="N4995" s="34">
        <v>65.81</v>
      </c>
      <c r="P4995" s="32">
        <v>39029</v>
      </c>
      <c r="Q4995" s="33">
        <f t="shared" si="791"/>
        <v>11</v>
      </c>
      <c r="R4995" s="33">
        <f t="shared" si="792"/>
        <v>2006</v>
      </c>
      <c r="S4995" s="34">
        <v>57.18</v>
      </c>
    </row>
    <row r="4996" spans="1:19">
      <c r="A4996" s="32">
        <v>41010</v>
      </c>
      <c r="B4996" s="33">
        <f t="shared" si="785"/>
        <v>4</v>
      </c>
      <c r="C4996" s="33">
        <f t="shared" si="786"/>
        <v>2012</v>
      </c>
      <c r="D4996" s="34">
        <v>1.2050000000000001</v>
      </c>
      <c r="F4996" s="32">
        <v>42650</v>
      </c>
      <c r="G4996" s="33">
        <f t="shared" si="787"/>
        <v>10</v>
      </c>
      <c r="H4996" s="33">
        <f t="shared" si="788"/>
        <v>2016</v>
      </c>
      <c r="I4996" s="34">
        <v>3.02</v>
      </c>
      <c r="K4996" s="32">
        <v>38588</v>
      </c>
      <c r="L4996" s="33">
        <f t="shared" si="789"/>
        <v>8</v>
      </c>
      <c r="M4996" s="33">
        <f t="shared" si="790"/>
        <v>2005</v>
      </c>
      <c r="N4996" s="34">
        <v>67.099999999999994</v>
      </c>
      <c r="P4996" s="32">
        <v>39030</v>
      </c>
      <c r="Q4996" s="33">
        <f t="shared" si="791"/>
        <v>11</v>
      </c>
      <c r="R4996" s="33">
        <f t="shared" si="792"/>
        <v>2006</v>
      </c>
      <c r="S4996" s="34">
        <v>59.72</v>
      </c>
    </row>
    <row r="4997" spans="1:19">
      <c r="A4997" s="32">
        <v>41011</v>
      </c>
      <c r="B4997" s="33">
        <f t="shared" si="785"/>
        <v>4</v>
      </c>
      <c r="C4997" s="33">
        <f t="shared" si="786"/>
        <v>2012</v>
      </c>
      <c r="D4997" s="34">
        <v>1.208</v>
      </c>
      <c r="F4997" s="32">
        <v>42653</v>
      </c>
      <c r="G4997" s="33">
        <f t="shared" si="787"/>
        <v>10</v>
      </c>
      <c r="H4997" s="33">
        <f t="shared" si="788"/>
        <v>2016</v>
      </c>
      <c r="I4997" s="34">
        <v>3.18</v>
      </c>
      <c r="K4997" s="32">
        <v>38589</v>
      </c>
      <c r="L4997" s="33">
        <f t="shared" si="789"/>
        <v>8</v>
      </c>
      <c r="M4997" s="33">
        <f t="shared" si="790"/>
        <v>2005</v>
      </c>
      <c r="N4997" s="34">
        <v>67.290000000000006</v>
      </c>
      <c r="P4997" s="32">
        <v>39031</v>
      </c>
      <c r="Q4997" s="33">
        <f t="shared" si="791"/>
        <v>11</v>
      </c>
      <c r="R4997" s="33">
        <f t="shared" si="792"/>
        <v>2006</v>
      </c>
      <c r="S4997" s="34">
        <v>59.18</v>
      </c>
    </row>
    <row r="4998" spans="1:19">
      <c r="A4998" s="32">
        <v>41012</v>
      </c>
      <c r="B4998" s="33">
        <f t="shared" si="785"/>
        <v>4</v>
      </c>
      <c r="C4998" s="33">
        <f t="shared" si="786"/>
        <v>2012</v>
      </c>
      <c r="D4998" s="34">
        <v>1.2090000000000001</v>
      </c>
      <c r="F4998" s="32">
        <v>42654</v>
      </c>
      <c r="G4998" s="33">
        <f t="shared" si="787"/>
        <v>10</v>
      </c>
      <c r="H4998" s="33">
        <f t="shared" si="788"/>
        <v>2016</v>
      </c>
      <c r="I4998" s="34">
        <v>3.17</v>
      </c>
      <c r="K4998" s="32">
        <v>38590</v>
      </c>
      <c r="L4998" s="33">
        <f t="shared" si="789"/>
        <v>8</v>
      </c>
      <c r="M4998" s="33">
        <f t="shared" si="790"/>
        <v>2005</v>
      </c>
      <c r="N4998" s="34">
        <v>66.05</v>
      </c>
      <c r="P4998" s="32">
        <v>39034</v>
      </c>
      <c r="Q4998" s="33">
        <f t="shared" si="791"/>
        <v>11</v>
      </c>
      <c r="R4998" s="33">
        <f t="shared" si="792"/>
        <v>2006</v>
      </c>
      <c r="S4998" s="34">
        <v>56.88</v>
      </c>
    </row>
    <row r="4999" spans="1:19">
      <c r="A4999" s="32">
        <v>41015</v>
      </c>
      <c r="B4999" s="33">
        <f t="shared" si="785"/>
        <v>4</v>
      </c>
      <c r="C4999" s="33">
        <f t="shared" si="786"/>
        <v>2012</v>
      </c>
      <c r="D4999" s="34">
        <v>1.2110000000000001</v>
      </c>
      <c r="F4999" s="32">
        <v>42655</v>
      </c>
      <c r="G4999" s="33">
        <f t="shared" si="787"/>
        <v>10</v>
      </c>
      <c r="H4999" s="33">
        <f t="shared" si="788"/>
        <v>2016</v>
      </c>
      <c r="I4999" s="34">
        <v>3.17</v>
      </c>
      <c r="K4999" s="32">
        <v>38593</v>
      </c>
      <c r="L4999" s="33">
        <f t="shared" si="789"/>
        <v>8</v>
      </c>
      <c r="M4999" s="33">
        <f t="shared" si="790"/>
        <v>2005</v>
      </c>
      <c r="N4999" s="34">
        <v>67.41</v>
      </c>
      <c r="P4999" s="32">
        <v>39035</v>
      </c>
      <c r="Q4999" s="33">
        <f t="shared" si="791"/>
        <v>11</v>
      </c>
      <c r="R4999" s="33">
        <f t="shared" si="792"/>
        <v>2006</v>
      </c>
      <c r="S4999" s="34">
        <v>57.9</v>
      </c>
    </row>
    <row r="5000" spans="1:19">
      <c r="A5000" s="32">
        <v>41016</v>
      </c>
      <c r="B5000" s="33">
        <f t="shared" si="785"/>
        <v>4</v>
      </c>
      <c r="C5000" s="33">
        <f t="shared" si="786"/>
        <v>2012</v>
      </c>
      <c r="D5000" s="34">
        <v>1.2150000000000001</v>
      </c>
      <c r="F5000" s="32">
        <v>42656</v>
      </c>
      <c r="G5000" s="33">
        <f t="shared" si="787"/>
        <v>10</v>
      </c>
      <c r="H5000" s="33">
        <f t="shared" si="788"/>
        <v>2016</v>
      </c>
      <c r="I5000" s="34">
        <v>3.16</v>
      </c>
      <c r="K5000" s="32">
        <v>38594</v>
      </c>
      <c r="L5000" s="33">
        <f t="shared" si="789"/>
        <v>8</v>
      </c>
      <c r="M5000" s="33">
        <f t="shared" si="790"/>
        <v>2005</v>
      </c>
      <c r="N5000" s="34">
        <v>69.91</v>
      </c>
      <c r="P5000" s="32">
        <v>39036</v>
      </c>
      <c r="Q5000" s="33">
        <f t="shared" si="791"/>
        <v>11</v>
      </c>
      <c r="R5000" s="33">
        <f t="shared" si="792"/>
        <v>2006</v>
      </c>
      <c r="S5000" s="34">
        <v>57.97</v>
      </c>
    </row>
    <row r="5001" spans="1:19">
      <c r="A5001" s="32">
        <v>41017</v>
      </c>
      <c r="B5001" s="33">
        <f t="shared" si="785"/>
        <v>4</v>
      </c>
      <c r="C5001" s="33">
        <f t="shared" si="786"/>
        <v>2012</v>
      </c>
      <c r="D5001" s="34">
        <v>1.1990000000000001</v>
      </c>
      <c r="F5001" s="32">
        <v>42657</v>
      </c>
      <c r="G5001" s="33">
        <f t="shared" si="787"/>
        <v>10</v>
      </c>
      <c r="H5001" s="33">
        <f t="shared" si="788"/>
        <v>2016</v>
      </c>
      <c r="I5001" s="34">
        <v>3.18</v>
      </c>
      <c r="K5001" s="32">
        <v>38595</v>
      </c>
      <c r="L5001" s="33">
        <f t="shared" si="789"/>
        <v>8</v>
      </c>
      <c r="M5001" s="33">
        <f t="shared" si="790"/>
        <v>2005</v>
      </c>
      <c r="N5001" s="34">
        <v>68.63</v>
      </c>
      <c r="P5001" s="32">
        <v>39037</v>
      </c>
      <c r="Q5001" s="33">
        <f t="shared" si="791"/>
        <v>11</v>
      </c>
      <c r="R5001" s="33">
        <f t="shared" si="792"/>
        <v>2006</v>
      </c>
      <c r="S5001" s="34">
        <v>59.5</v>
      </c>
    </row>
    <row r="5002" spans="1:19">
      <c r="A5002" s="32">
        <v>41018</v>
      </c>
      <c r="B5002" s="33">
        <f t="shared" si="785"/>
        <v>4</v>
      </c>
      <c r="C5002" s="33">
        <f t="shared" si="786"/>
        <v>2012</v>
      </c>
      <c r="D5002" s="34">
        <v>1.19</v>
      </c>
      <c r="F5002" s="32">
        <v>42660</v>
      </c>
      <c r="G5002" s="33">
        <f t="shared" si="787"/>
        <v>10</v>
      </c>
      <c r="H5002" s="33">
        <f t="shared" si="788"/>
        <v>2016</v>
      </c>
      <c r="I5002" s="34">
        <v>3.21</v>
      </c>
      <c r="K5002" s="32">
        <v>38596</v>
      </c>
      <c r="L5002" s="33">
        <f t="shared" si="789"/>
        <v>9</v>
      </c>
      <c r="M5002" s="33">
        <f t="shared" si="790"/>
        <v>2005</v>
      </c>
      <c r="N5002" s="34">
        <v>69.5</v>
      </c>
      <c r="P5002" s="32">
        <v>39038</v>
      </c>
      <c r="Q5002" s="33">
        <f t="shared" si="791"/>
        <v>11</v>
      </c>
      <c r="R5002" s="33">
        <f t="shared" si="792"/>
        <v>2006</v>
      </c>
      <c r="S5002" s="34">
        <v>57.01</v>
      </c>
    </row>
    <row r="5003" spans="1:19">
      <c r="A5003" s="32">
        <v>41019</v>
      </c>
      <c r="B5003" s="33">
        <f t="shared" si="785"/>
        <v>4</v>
      </c>
      <c r="C5003" s="33">
        <f t="shared" si="786"/>
        <v>2012</v>
      </c>
      <c r="D5003" s="34">
        <v>1.1930000000000001</v>
      </c>
      <c r="F5003" s="32">
        <v>42661</v>
      </c>
      <c r="G5003" s="33">
        <f t="shared" si="787"/>
        <v>10</v>
      </c>
      <c r="H5003" s="33">
        <f t="shared" si="788"/>
        <v>2016</v>
      </c>
      <c r="I5003" s="34">
        <v>3.25</v>
      </c>
      <c r="K5003" s="32">
        <v>38597</v>
      </c>
      <c r="L5003" s="33">
        <f t="shared" si="789"/>
        <v>9</v>
      </c>
      <c r="M5003" s="33">
        <f t="shared" si="790"/>
        <v>2005</v>
      </c>
      <c r="N5003" s="34">
        <v>66.91</v>
      </c>
      <c r="P5003" s="32">
        <v>39041</v>
      </c>
      <c r="Q5003" s="33">
        <f t="shared" si="791"/>
        <v>11</v>
      </c>
      <c r="R5003" s="33">
        <f t="shared" si="792"/>
        <v>2006</v>
      </c>
      <c r="S5003" s="34">
        <v>57.38</v>
      </c>
    </row>
    <row r="5004" spans="1:19">
      <c r="A5004" s="32">
        <v>41022</v>
      </c>
      <c r="B5004" s="33">
        <f t="shared" si="785"/>
        <v>4</v>
      </c>
      <c r="C5004" s="33">
        <f t="shared" si="786"/>
        <v>2012</v>
      </c>
      <c r="D5004" s="34">
        <v>1.1879999999999999</v>
      </c>
      <c r="F5004" s="32">
        <v>42662</v>
      </c>
      <c r="G5004" s="33">
        <f t="shared" si="787"/>
        <v>10</v>
      </c>
      <c r="H5004" s="33">
        <f t="shared" si="788"/>
        <v>2016</v>
      </c>
      <c r="I5004" s="34">
        <v>3.18</v>
      </c>
      <c r="K5004" s="32">
        <v>38601</v>
      </c>
      <c r="L5004" s="33">
        <f t="shared" si="789"/>
        <v>9</v>
      </c>
      <c r="M5004" s="33">
        <f t="shared" si="790"/>
        <v>2005</v>
      </c>
      <c r="N5004" s="34">
        <v>65.83</v>
      </c>
      <c r="P5004" s="32">
        <v>39042</v>
      </c>
      <c r="Q5004" s="33">
        <f t="shared" si="791"/>
        <v>11</v>
      </c>
      <c r="R5004" s="33">
        <f t="shared" si="792"/>
        <v>2006</v>
      </c>
      <c r="S5004" s="34">
        <v>59.53</v>
      </c>
    </row>
    <row r="5005" spans="1:19">
      <c r="A5005" s="32">
        <v>41023</v>
      </c>
      <c r="B5005" s="33">
        <f t="shared" si="785"/>
        <v>4</v>
      </c>
      <c r="C5005" s="33">
        <f t="shared" si="786"/>
        <v>2012</v>
      </c>
      <c r="D5005" s="34">
        <v>1.1890000000000001</v>
      </c>
      <c r="F5005" s="32">
        <v>42663</v>
      </c>
      <c r="G5005" s="33">
        <f t="shared" si="787"/>
        <v>10</v>
      </c>
      <c r="H5005" s="33">
        <f t="shared" si="788"/>
        <v>2016</v>
      </c>
      <c r="I5005" s="34">
        <v>3.12</v>
      </c>
      <c r="K5005" s="32">
        <v>38602</v>
      </c>
      <c r="L5005" s="33">
        <f t="shared" si="789"/>
        <v>9</v>
      </c>
      <c r="M5005" s="33">
        <f t="shared" si="790"/>
        <v>2005</v>
      </c>
      <c r="N5005" s="34">
        <v>64.38</v>
      </c>
      <c r="P5005" s="32">
        <v>39043</v>
      </c>
      <c r="Q5005" s="33">
        <f t="shared" si="791"/>
        <v>11</v>
      </c>
      <c r="R5005" s="33">
        <f t="shared" si="792"/>
        <v>2006</v>
      </c>
      <c r="S5005" s="34">
        <v>58.66</v>
      </c>
    </row>
    <row r="5006" spans="1:19">
      <c r="A5006" s="32">
        <v>41024</v>
      </c>
      <c r="B5006" s="33">
        <f t="shared" si="785"/>
        <v>4</v>
      </c>
      <c r="C5006" s="33">
        <f t="shared" si="786"/>
        <v>2012</v>
      </c>
      <c r="D5006" s="34">
        <v>1.18</v>
      </c>
      <c r="F5006" s="32">
        <v>42664</v>
      </c>
      <c r="G5006" s="33">
        <f t="shared" si="787"/>
        <v>10</v>
      </c>
      <c r="H5006" s="33">
        <f t="shared" si="788"/>
        <v>2016</v>
      </c>
      <c r="I5006" s="34">
        <v>2.92</v>
      </c>
      <c r="K5006" s="32">
        <v>38603</v>
      </c>
      <c r="L5006" s="33">
        <f t="shared" si="789"/>
        <v>9</v>
      </c>
      <c r="M5006" s="33">
        <f t="shared" si="790"/>
        <v>2005</v>
      </c>
      <c r="N5006" s="34">
        <v>64.8</v>
      </c>
      <c r="P5006" s="32">
        <v>39044</v>
      </c>
      <c r="Q5006" s="33">
        <f t="shared" si="791"/>
        <v>11</v>
      </c>
      <c r="R5006" s="33">
        <f t="shared" si="792"/>
        <v>2006</v>
      </c>
      <c r="S5006" s="34">
        <v>59.7</v>
      </c>
    </row>
    <row r="5007" spans="1:19">
      <c r="A5007" s="32">
        <v>41025</v>
      </c>
      <c r="B5007" s="33">
        <f t="shared" si="785"/>
        <v>4</v>
      </c>
      <c r="C5007" s="33">
        <f t="shared" si="786"/>
        <v>2012</v>
      </c>
      <c r="D5007" s="34">
        <v>1.181</v>
      </c>
      <c r="F5007" s="32">
        <v>42667</v>
      </c>
      <c r="G5007" s="33">
        <f t="shared" si="787"/>
        <v>10</v>
      </c>
      <c r="H5007" s="33">
        <f t="shared" si="788"/>
        <v>2016</v>
      </c>
      <c r="I5007" s="34">
        <v>2.78</v>
      </c>
      <c r="K5007" s="32">
        <v>38604</v>
      </c>
      <c r="L5007" s="33">
        <f t="shared" si="789"/>
        <v>9</v>
      </c>
      <c r="M5007" s="33">
        <f t="shared" si="790"/>
        <v>2005</v>
      </c>
      <c r="N5007" s="34">
        <v>64.209999999999994</v>
      </c>
      <c r="P5007" s="32">
        <v>39045</v>
      </c>
      <c r="Q5007" s="33">
        <f t="shared" si="791"/>
        <v>11</v>
      </c>
      <c r="R5007" s="33">
        <f t="shared" si="792"/>
        <v>2006</v>
      </c>
      <c r="S5007" s="34">
        <v>60.72</v>
      </c>
    </row>
    <row r="5008" spans="1:19">
      <c r="A5008" s="32">
        <v>41026</v>
      </c>
      <c r="B5008" s="33">
        <f t="shared" si="785"/>
        <v>4</v>
      </c>
      <c r="C5008" s="33">
        <f t="shared" si="786"/>
        <v>2012</v>
      </c>
      <c r="D5008" s="34">
        <v>1.169</v>
      </c>
      <c r="F5008" s="32">
        <v>42668</v>
      </c>
      <c r="G5008" s="33">
        <f t="shared" si="787"/>
        <v>10</v>
      </c>
      <c r="H5008" s="33">
        <f t="shared" si="788"/>
        <v>2016</v>
      </c>
      <c r="I5008" s="34">
        <v>2.69</v>
      </c>
      <c r="K5008" s="32">
        <v>38607</v>
      </c>
      <c r="L5008" s="33">
        <f t="shared" si="789"/>
        <v>9</v>
      </c>
      <c r="M5008" s="33">
        <f t="shared" si="790"/>
        <v>2005</v>
      </c>
      <c r="N5008" s="34">
        <v>63.29</v>
      </c>
      <c r="P5008" s="32">
        <v>39048</v>
      </c>
      <c r="Q5008" s="33">
        <f t="shared" si="791"/>
        <v>11</v>
      </c>
      <c r="R5008" s="33">
        <f t="shared" si="792"/>
        <v>2006</v>
      </c>
      <c r="S5008" s="34">
        <v>60.52</v>
      </c>
    </row>
    <row r="5009" spans="1:19">
      <c r="A5009" s="32">
        <v>41029</v>
      </c>
      <c r="B5009" s="33">
        <f t="shared" si="785"/>
        <v>4</v>
      </c>
      <c r="C5009" s="33">
        <f t="shared" si="786"/>
        <v>2012</v>
      </c>
      <c r="D5009" s="34">
        <v>1.155</v>
      </c>
      <c r="F5009" s="32">
        <v>42669</v>
      </c>
      <c r="G5009" s="33">
        <f t="shared" si="787"/>
        <v>10</v>
      </c>
      <c r="H5009" s="33">
        <f t="shared" si="788"/>
        <v>2016</v>
      </c>
      <c r="I5009" s="34">
        <v>2.69</v>
      </c>
      <c r="K5009" s="32">
        <v>38608</v>
      </c>
      <c r="L5009" s="33">
        <f t="shared" si="789"/>
        <v>9</v>
      </c>
      <c r="M5009" s="33">
        <f t="shared" si="790"/>
        <v>2005</v>
      </c>
      <c r="N5009" s="34">
        <v>63.18</v>
      </c>
      <c r="P5009" s="32">
        <v>39049</v>
      </c>
      <c r="Q5009" s="33">
        <f t="shared" si="791"/>
        <v>11</v>
      </c>
      <c r="R5009" s="33">
        <f t="shared" si="792"/>
        <v>2006</v>
      </c>
      <c r="S5009" s="34">
        <v>61.22</v>
      </c>
    </row>
    <row r="5010" spans="1:19">
      <c r="A5010" s="32">
        <v>41030</v>
      </c>
      <c r="B5010" s="33">
        <f t="shared" si="785"/>
        <v>5</v>
      </c>
      <c r="C5010" s="33">
        <f t="shared" si="786"/>
        <v>2012</v>
      </c>
      <c r="D5010" s="34">
        <v>1.125</v>
      </c>
      <c r="F5010" s="32">
        <v>42670</v>
      </c>
      <c r="G5010" s="33">
        <f t="shared" si="787"/>
        <v>10</v>
      </c>
      <c r="H5010" s="33">
        <f t="shared" si="788"/>
        <v>2016</v>
      </c>
      <c r="I5010" s="34">
        <v>2.72</v>
      </c>
      <c r="K5010" s="32">
        <v>38609</v>
      </c>
      <c r="L5010" s="33">
        <f t="shared" si="789"/>
        <v>9</v>
      </c>
      <c r="M5010" s="33">
        <f t="shared" si="790"/>
        <v>2005</v>
      </c>
      <c r="N5010" s="34">
        <v>65.2</v>
      </c>
      <c r="P5010" s="32">
        <v>39050</v>
      </c>
      <c r="Q5010" s="33">
        <f t="shared" si="791"/>
        <v>11</v>
      </c>
      <c r="R5010" s="33">
        <f t="shared" si="792"/>
        <v>2006</v>
      </c>
      <c r="S5010" s="34">
        <v>62.13</v>
      </c>
    </row>
    <row r="5011" spans="1:19">
      <c r="A5011" s="32">
        <v>41031</v>
      </c>
      <c r="B5011" s="33">
        <f t="shared" si="785"/>
        <v>5</v>
      </c>
      <c r="C5011" s="33">
        <f t="shared" si="786"/>
        <v>2012</v>
      </c>
      <c r="D5011" s="34">
        <v>1.089</v>
      </c>
      <c r="F5011" s="32">
        <v>42671</v>
      </c>
      <c r="G5011" s="33">
        <f t="shared" si="787"/>
        <v>10</v>
      </c>
      <c r="H5011" s="33">
        <f t="shared" si="788"/>
        <v>2016</v>
      </c>
      <c r="I5011" s="34">
        <v>2.72</v>
      </c>
      <c r="K5011" s="32">
        <v>38610</v>
      </c>
      <c r="L5011" s="33">
        <f t="shared" si="789"/>
        <v>9</v>
      </c>
      <c r="M5011" s="33">
        <f t="shared" si="790"/>
        <v>2005</v>
      </c>
      <c r="N5011" s="34">
        <v>64.64</v>
      </c>
      <c r="P5011" s="32">
        <v>39051</v>
      </c>
      <c r="Q5011" s="33">
        <f t="shared" si="791"/>
        <v>11</v>
      </c>
      <c r="R5011" s="33">
        <f t="shared" si="792"/>
        <v>2006</v>
      </c>
      <c r="S5011" s="34">
        <v>64.36</v>
      </c>
    </row>
    <row r="5012" spans="1:19">
      <c r="A5012" s="32">
        <v>41032</v>
      </c>
      <c r="B5012" s="33">
        <f t="shared" si="785"/>
        <v>5</v>
      </c>
      <c r="C5012" s="33">
        <f t="shared" si="786"/>
        <v>2012</v>
      </c>
      <c r="D5012" s="34">
        <v>1.04</v>
      </c>
      <c r="F5012" s="32">
        <v>42674</v>
      </c>
      <c r="G5012" s="33">
        <f t="shared" si="787"/>
        <v>10</v>
      </c>
      <c r="H5012" s="33">
        <f t="shared" si="788"/>
        <v>2016</v>
      </c>
      <c r="I5012" s="34">
        <v>2.85</v>
      </c>
      <c r="K5012" s="32">
        <v>38611</v>
      </c>
      <c r="L5012" s="33">
        <f t="shared" si="789"/>
        <v>9</v>
      </c>
      <c r="M5012" s="33">
        <f t="shared" si="790"/>
        <v>2005</v>
      </c>
      <c r="N5012" s="34">
        <v>62.91</v>
      </c>
      <c r="P5012" s="32">
        <v>39052</v>
      </c>
      <c r="Q5012" s="33">
        <f t="shared" si="791"/>
        <v>12</v>
      </c>
      <c r="R5012" s="33">
        <f t="shared" si="792"/>
        <v>2006</v>
      </c>
      <c r="S5012" s="34">
        <v>64.739999999999995</v>
      </c>
    </row>
    <row r="5013" spans="1:19">
      <c r="A5013" s="32">
        <v>41033</v>
      </c>
      <c r="B5013" s="33">
        <f t="shared" si="785"/>
        <v>5</v>
      </c>
      <c r="C5013" s="33">
        <f t="shared" si="786"/>
        <v>2012</v>
      </c>
      <c r="D5013" s="34">
        <v>1.02</v>
      </c>
      <c r="F5013" s="32">
        <v>42675</v>
      </c>
      <c r="G5013" s="33">
        <f t="shared" si="787"/>
        <v>11</v>
      </c>
      <c r="H5013" s="33">
        <f t="shared" si="788"/>
        <v>2016</v>
      </c>
      <c r="I5013" s="34">
        <v>2.5299999999999998</v>
      </c>
      <c r="K5013" s="32">
        <v>38614</v>
      </c>
      <c r="L5013" s="33">
        <f t="shared" si="789"/>
        <v>9</v>
      </c>
      <c r="M5013" s="33">
        <f t="shared" si="790"/>
        <v>2005</v>
      </c>
      <c r="N5013" s="34">
        <v>67.209999999999994</v>
      </c>
      <c r="P5013" s="32">
        <v>39055</v>
      </c>
      <c r="Q5013" s="33">
        <f t="shared" si="791"/>
        <v>12</v>
      </c>
      <c r="R5013" s="33">
        <f t="shared" si="792"/>
        <v>2006</v>
      </c>
      <c r="S5013" s="34">
        <v>63.97</v>
      </c>
    </row>
    <row r="5014" spans="1:19">
      <c r="A5014" s="32">
        <v>41036</v>
      </c>
      <c r="B5014" s="33">
        <f t="shared" si="785"/>
        <v>5</v>
      </c>
      <c r="C5014" s="33">
        <f t="shared" si="786"/>
        <v>2012</v>
      </c>
      <c r="D5014" s="34">
        <v>1</v>
      </c>
      <c r="F5014" s="32">
        <v>42676</v>
      </c>
      <c r="G5014" s="33">
        <f t="shared" si="787"/>
        <v>11</v>
      </c>
      <c r="H5014" s="33">
        <f t="shared" si="788"/>
        <v>2016</v>
      </c>
      <c r="I5014" s="34">
        <v>2.5299999999999998</v>
      </c>
      <c r="K5014" s="32">
        <v>38615</v>
      </c>
      <c r="L5014" s="33">
        <f t="shared" si="789"/>
        <v>9</v>
      </c>
      <c r="M5014" s="33">
        <f t="shared" si="790"/>
        <v>2005</v>
      </c>
      <c r="N5014" s="34">
        <v>66.239999999999995</v>
      </c>
      <c r="P5014" s="32">
        <v>39056</v>
      </c>
      <c r="Q5014" s="33">
        <f t="shared" si="791"/>
        <v>12</v>
      </c>
      <c r="R5014" s="33">
        <f t="shared" si="792"/>
        <v>2006</v>
      </c>
      <c r="S5014" s="34">
        <v>63.65</v>
      </c>
    </row>
    <row r="5015" spans="1:19">
      <c r="A5015" s="32">
        <v>41037</v>
      </c>
      <c r="B5015" s="33">
        <f t="shared" si="785"/>
        <v>5</v>
      </c>
      <c r="C5015" s="33">
        <f t="shared" si="786"/>
        <v>2012</v>
      </c>
      <c r="D5015" s="34">
        <v>0.99</v>
      </c>
      <c r="F5015" s="32">
        <v>42677</v>
      </c>
      <c r="G5015" s="33">
        <f t="shared" si="787"/>
        <v>11</v>
      </c>
      <c r="H5015" s="33">
        <f t="shared" si="788"/>
        <v>2016</v>
      </c>
      <c r="I5015" s="34">
        <v>2.41</v>
      </c>
      <c r="K5015" s="32">
        <v>38616</v>
      </c>
      <c r="L5015" s="33">
        <f t="shared" si="789"/>
        <v>9</v>
      </c>
      <c r="M5015" s="33">
        <f t="shared" si="790"/>
        <v>2005</v>
      </c>
      <c r="N5015" s="34">
        <v>66.959999999999994</v>
      </c>
      <c r="P5015" s="32">
        <v>39057</v>
      </c>
      <c r="Q5015" s="33">
        <f t="shared" si="791"/>
        <v>12</v>
      </c>
      <c r="R5015" s="33">
        <f t="shared" si="792"/>
        <v>2006</v>
      </c>
      <c r="S5015" s="34">
        <v>63.7</v>
      </c>
    </row>
    <row r="5016" spans="1:19">
      <c r="A5016" s="32">
        <v>41038</v>
      </c>
      <c r="B5016" s="33">
        <f t="shared" si="785"/>
        <v>5</v>
      </c>
      <c r="C5016" s="33">
        <f t="shared" si="786"/>
        <v>2012</v>
      </c>
      <c r="D5016" s="34">
        <v>1.0029999999999999</v>
      </c>
      <c r="F5016" s="32">
        <v>42678</v>
      </c>
      <c r="G5016" s="33">
        <f t="shared" si="787"/>
        <v>11</v>
      </c>
      <c r="H5016" s="33">
        <f t="shared" si="788"/>
        <v>2016</v>
      </c>
      <c r="I5016" s="34">
        <v>2.2000000000000002</v>
      </c>
      <c r="K5016" s="32">
        <v>38617</v>
      </c>
      <c r="L5016" s="33">
        <f t="shared" si="789"/>
        <v>9</v>
      </c>
      <c r="M5016" s="33">
        <f t="shared" si="790"/>
        <v>2005</v>
      </c>
      <c r="N5016" s="34">
        <v>67.069999999999993</v>
      </c>
      <c r="P5016" s="32">
        <v>39058</v>
      </c>
      <c r="Q5016" s="33">
        <f t="shared" si="791"/>
        <v>12</v>
      </c>
      <c r="R5016" s="33">
        <f t="shared" si="792"/>
        <v>2006</v>
      </c>
      <c r="S5016" s="34">
        <v>63.17</v>
      </c>
    </row>
    <row r="5017" spans="1:19">
      <c r="A5017" s="32">
        <v>41039</v>
      </c>
      <c r="B5017" s="33">
        <f t="shared" si="785"/>
        <v>5</v>
      </c>
      <c r="C5017" s="33">
        <f t="shared" si="786"/>
        <v>2012</v>
      </c>
      <c r="D5017" s="34">
        <v>1.0249999999999999</v>
      </c>
      <c r="F5017" s="32">
        <v>42681</v>
      </c>
      <c r="G5017" s="33">
        <f t="shared" si="787"/>
        <v>11</v>
      </c>
      <c r="H5017" s="33">
        <f t="shared" si="788"/>
        <v>2016</v>
      </c>
      <c r="I5017" s="34">
        <v>2.37</v>
      </c>
      <c r="K5017" s="32">
        <v>38618</v>
      </c>
      <c r="L5017" s="33">
        <f t="shared" si="789"/>
        <v>9</v>
      </c>
      <c r="M5017" s="33">
        <f t="shared" si="790"/>
        <v>2005</v>
      </c>
      <c r="N5017" s="34">
        <v>64.67</v>
      </c>
      <c r="P5017" s="32">
        <v>39059</v>
      </c>
      <c r="Q5017" s="33">
        <f t="shared" si="791"/>
        <v>12</v>
      </c>
      <c r="R5017" s="33">
        <f t="shared" si="792"/>
        <v>2006</v>
      </c>
      <c r="S5017" s="34">
        <v>63.67</v>
      </c>
    </row>
    <row r="5018" spans="1:19">
      <c r="A5018" s="32">
        <v>41040</v>
      </c>
      <c r="B5018" s="33">
        <f t="shared" si="785"/>
        <v>5</v>
      </c>
      <c r="C5018" s="33">
        <f t="shared" si="786"/>
        <v>2012</v>
      </c>
      <c r="D5018" s="34">
        <v>1.028</v>
      </c>
      <c r="F5018" s="32">
        <v>42682</v>
      </c>
      <c r="G5018" s="33">
        <f t="shared" si="787"/>
        <v>11</v>
      </c>
      <c r="H5018" s="33">
        <f t="shared" si="788"/>
        <v>2016</v>
      </c>
      <c r="I5018" s="34">
        <v>2.34</v>
      </c>
      <c r="K5018" s="32">
        <v>38621</v>
      </c>
      <c r="L5018" s="33">
        <f t="shared" si="789"/>
        <v>9</v>
      </c>
      <c r="M5018" s="33">
        <f t="shared" si="790"/>
        <v>2005</v>
      </c>
      <c r="N5018" s="34">
        <v>65.98</v>
      </c>
      <c r="P5018" s="32">
        <v>39062</v>
      </c>
      <c r="Q5018" s="33">
        <f t="shared" si="791"/>
        <v>12</v>
      </c>
      <c r="R5018" s="33">
        <f t="shared" si="792"/>
        <v>2006</v>
      </c>
      <c r="S5018" s="34">
        <v>62.59</v>
      </c>
    </row>
    <row r="5019" spans="1:19">
      <c r="A5019" s="32">
        <v>41043</v>
      </c>
      <c r="B5019" s="33">
        <f t="shared" si="785"/>
        <v>5</v>
      </c>
      <c r="C5019" s="33">
        <f t="shared" si="786"/>
        <v>2012</v>
      </c>
      <c r="D5019" s="34">
        <v>0.998</v>
      </c>
      <c r="F5019" s="32">
        <v>42683</v>
      </c>
      <c r="G5019" s="33">
        <f t="shared" si="787"/>
        <v>11</v>
      </c>
      <c r="H5019" s="33">
        <f t="shared" si="788"/>
        <v>2016</v>
      </c>
      <c r="I5019" s="34">
        <v>2.2200000000000002</v>
      </c>
      <c r="K5019" s="32">
        <v>38622</v>
      </c>
      <c r="L5019" s="33">
        <f t="shared" si="789"/>
        <v>9</v>
      </c>
      <c r="M5019" s="33">
        <f t="shared" si="790"/>
        <v>2005</v>
      </c>
      <c r="N5019" s="34">
        <v>64.94</v>
      </c>
      <c r="P5019" s="32">
        <v>39063</v>
      </c>
      <c r="Q5019" s="33">
        <f t="shared" si="791"/>
        <v>12</v>
      </c>
      <c r="R5019" s="33">
        <f t="shared" si="792"/>
        <v>2006</v>
      </c>
      <c r="S5019" s="34">
        <v>62.58</v>
      </c>
    </row>
    <row r="5020" spans="1:19">
      <c r="A5020" s="32">
        <v>41044</v>
      </c>
      <c r="B5020" s="33">
        <f t="shared" si="785"/>
        <v>5</v>
      </c>
      <c r="C5020" s="33">
        <f t="shared" si="786"/>
        <v>2012</v>
      </c>
      <c r="D5020" s="34">
        <v>0.97799999999999998</v>
      </c>
      <c r="F5020" s="32">
        <v>42684</v>
      </c>
      <c r="G5020" s="33">
        <f t="shared" si="787"/>
        <v>11</v>
      </c>
      <c r="H5020" s="33">
        <f t="shared" si="788"/>
        <v>2016</v>
      </c>
      <c r="I5020" s="34">
        <v>2.08</v>
      </c>
      <c r="K5020" s="32">
        <v>38623</v>
      </c>
      <c r="L5020" s="33">
        <f t="shared" si="789"/>
        <v>9</v>
      </c>
      <c r="M5020" s="33">
        <f t="shared" si="790"/>
        <v>2005</v>
      </c>
      <c r="N5020" s="34">
        <v>66.36</v>
      </c>
      <c r="P5020" s="32">
        <v>39064</v>
      </c>
      <c r="Q5020" s="33">
        <f t="shared" si="791"/>
        <v>12</v>
      </c>
      <c r="R5020" s="33">
        <f t="shared" si="792"/>
        <v>2006</v>
      </c>
      <c r="S5020" s="34">
        <v>61.89</v>
      </c>
    </row>
    <row r="5021" spans="1:19">
      <c r="A5021" s="32">
        <v>41045</v>
      </c>
      <c r="B5021" s="33">
        <f t="shared" si="785"/>
        <v>5</v>
      </c>
      <c r="C5021" s="33">
        <f t="shared" si="786"/>
        <v>2012</v>
      </c>
      <c r="D5021" s="34">
        <v>0.94299999999999995</v>
      </c>
      <c r="F5021" s="32">
        <v>42685</v>
      </c>
      <c r="G5021" s="33">
        <f t="shared" si="787"/>
        <v>11</v>
      </c>
      <c r="H5021" s="33">
        <f t="shared" si="788"/>
        <v>2016</v>
      </c>
      <c r="I5021" s="34">
        <v>2.08</v>
      </c>
      <c r="K5021" s="32">
        <v>38624</v>
      </c>
      <c r="L5021" s="33">
        <f t="shared" si="789"/>
        <v>9</v>
      </c>
      <c r="M5021" s="33">
        <f t="shared" si="790"/>
        <v>2005</v>
      </c>
      <c r="N5021" s="34">
        <v>66.83</v>
      </c>
      <c r="P5021" s="32">
        <v>39065</v>
      </c>
      <c r="Q5021" s="33">
        <f t="shared" si="791"/>
        <v>12</v>
      </c>
      <c r="R5021" s="33">
        <f t="shared" si="792"/>
        <v>2006</v>
      </c>
      <c r="S5021" s="34">
        <v>62.85</v>
      </c>
    </row>
    <row r="5022" spans="1:19">
      <c r="A5022" s="32">
        <v>41046</v>
      </c>
      <c r="B5022" s="33">
        <f t="shared" si="785"/>
        <v>5</v>
      </c>
      <c r="C5022" s="33">
        <f t="shared" si="786"/>
        <v>2012</v>
      </c>
      <c r="D5022" s="34">
        <v>0.93500000000000005</v>
      </c>
      <c r="F5022" s="32">
        <v>42688</v>
      </c>
      <c r="G5022" s="33">
        <f t="shared" si="787"/>
        <v>11</v>
      </c>
      <c r="H5022" s="33">
        <f t="shared" si="788"/>
        <v>2016</v>
      </c>
      <c r="I5022" s="34">
        <v>2.2599999999999998</v>
      </c>
      <c r="K5022" s="32">
        <v>38625</v>
      </c>
      <c r="L5022" s="33">
        <f t="shared" si="789"/>
        <v>9</v>
      </c>
      <c r="M5022" s="33">
        <f t="shared" si="790"/>
        <v>2005</v>
      </c>
      <c r="N5022" s="34">
        <v>66.209999999999994</v>
      </c>
      <c r="P5022" s="32">
        <v>39066</v>
      </c>
      <c r="Q5022" s="33">
        <f t="shared" si="791"/>
        <v>12</v>
      </c>
      <c r="R5022" s="33">
        <f t="shared" si="792"/>
        <v>2006</v>
      </c>
      <c r="S5022" s="34">
        <v>62.91</v>
      </c>
    </row>
    <row r="5023" spans="1:19">
      <c r="A5023" s="32">
        <v>41047</v>
      </c>
      <c r="B5023" s="33">
        <f t="shared" si="785"/>
        <v>5</v>
      </c>
      <c r="C5023" s="33">
        <f t="shared" si="786"/>
        <v>2012</v>
      </c>
      <c r="D5023" s="34">
        <v>0.93</v>
      </c>
      <c r="F5023" s="32">
        <v>42689</v>
      </c>
      <c r="G5023" s="33">
        <f t="shared" si="787"/>
        <v>11</v>
      </c>
      <c r="H5023" s="33">
        <f t="shared" si="788"/>
        <v>2016</v>
      </c>
      <c r="I5023" s="34">
        <v>2.4900000000000002</v>
      </c>
      <c r="K5023" s="32">
        <v>38628</v>
      </c>
      <c r="L5023" s="33">
        <f t="shared" si="789"/>
        <v>10</v>
      </c>
      <c r="M5023" s="33">
        <f t="shared" si="790"/>
        <v>2005</v>
      </c>
      <c r="N5023" s="34">
        <v>65.36</v>
      </c>
      <c r="P5023" s="32">
        <v>39069</v>
      </c>
      <c r="Q5023" s="33">
        <f t="shared" si="791"/>
        <v>12</v>
      </c>
      <c r="R5023" s="33">
        <f t="shared" si="792"/>
        <v>2006</v>
      </c>
      <c r="S5023" s="34">
        <v>62.81</v>
      </c>
    </row>
    <row r="5024" spans="1:19">
      <c r="A5024" s="32">
        <v>41050</v>
      </c>
      <c r="B5024" s="33">
        <f t="shared" si="785"/>
        <v>5</v>
      </c>
      <c r="C5024" s="33">
        <f t="shared" si="786"/>
        <v>2012</v>
      </c>
      <c r="D5024" s="34">
        <v>0.93799999999999994</v>
      </c>
      <c r="F5024" s="32">
        <v>42690</v>
      </c>
      <c r="G5024" s="33">
        <f t="shared" si="787"/>
        <v>11</v>
      </c>
      <c r="H5024" s="33">
        <f t="shared" si="788"/>
        <v>2016</v>
      </c>
      <c r="I5024" s="34">
        <v>2.4900000000000002</v>
      </c>
      <c r="K5024" s="32">
        <v>38629</v>
      </c>
      <c r="L5024" s="33">
        <f t="shared" si="789"/>
        <v>10</v>
      </c>
      <c r="M5024" s="33">
        <f t="shared" si="790"/>
        <v>2005</v>
      </c>
      <c r="N5024" s="34">
        <v>63.74</v>
      </c>
      <c r="P5024" s="32">
        <v>39070</v>
      </c>
      <c r="Q5024" s="33">
        <f t="shared" si="791"/>
        <v>12</v>
      </c>
      <c r="R5024" s="33">
        <f t="shared" si="792"/>
        <v>2006</v>
      </c>
      <c r="S5024" s="34">
        <v>62.19</v>
      </c>
    </row>
    <row r="5025" spans="1:19">
      <c r="A5025" s="32">
        <v>41051</v>
      </c>
      <c r="B5025" s="33">
        <f t="shared" si="785"/>
        <v>5</v>
      </c>
      <c r="C5025" s="33">
        <f t="shared" si="786"/>
        <v>2012</v>
      </c>
      <c r="D5025" s="34">
        <v>0.90800000000000003</v>
      </c>
      <c r="F5025" s="32">
        <v>42691</v>
      </c>
      <c r="G5025" s="33">
        <f t="shared" si="787"/>
        <v>11</v>
      </c>
      <c r="H5025" s="33">
        <f t="shared" si="788"/>
        <v>2016</v>
      </c>
      <c r="I5025" s="34">
        <v>2.37</v>
      </c>
      <c r="K5025" s="32">
        <v>38630</v>
      </c>
      <c r="L5025" s="33">
        <f t="shared" si="789"/>
        <v>10</v>
      </c>
      <c r="M5025" s="33">
        <f t="shared" si="790"/>
        <v>2005</v>
      </c>
      <c r="N5025" s="34">
        <v>62.56</v>
      </c>
      <c r="P5025" s="32">
        <v>39071</v>
      </c>
      <c r="Q5025" s="33">
        <f t="shared" si="791"/>
        <v>12</v>
      </c>
      <c r="R5025" s="33">
        <f t="shared" si="792"/>
        <v>2006</v>
      </c>
      <c r="S5025" s="34">
        <v>63.13</v>
      </c>
    </row>
    <row r="5026" spans="1:19">
      <c r="A5026" s="32">
        <v>41052</v>
      </c>
      <c r="B5026" s="33">
        <f t="shared" si="785"/>
        <v>5</v>
      </c>
      <c r="C5026" s="33">
        <f t="shared" si="786"/>
        <v>2012</v>
      </c>
      <c r="D5026" s="34">
        <v>0.83299999999999996</v>
      </c>
      <c r="F5026" s="32">
        <v>42692</v>
      </c>
      <c r="G5026" s="33">
        <f t="shared" si="787"/>
        <v>11</v>
      </c>
      <c r="H5026" s="33">
        <f t="shared" si="788"/>
        <v>2016</v>
      </c>
      <c r="I5026" s="34">
        <v>2.6</v>
      </c>
      <c r="K5026" s="32">
        <v>38631</v>
      </c>
      <c r="L5026" s="33">
        <f t="shared" si="789"/>
        <v>10</v>
      </c>
      <c r="M5026" s="33">
        <f t="shared" si="790"/>
        <v>2005</v>
      </c>
      <c r="N5026" s="34">
        <v>61.81</v>
      </c>
      <c r="P5026" s="32">
        <v>39072</v>
      </c>
      <c r="Q5026" s="33">
        <f t="shared" si="791"/>
        <v>12</v>
      </c>
      <c r="R5026" s="33">
        <f t="shared" si="792"/>
        <v>2006</v>
      </c>
      <c r="S5026" s="34">
        <v>62.13</v>
      </c>
    </row>
    <row r="5027" spans="1:19">
      <c r="A5027" s="32">
        <v>41053</v>
      </c>
      <c r="B5027" s="33">
        <f t="shared" si="785"/>
        <v>5</v>
      </c>
      <c r="C5027" s="33">
        <f t="shared" si="786"/>
        <v>2012</v>
      </c>
      <c r="D5027" s="34">
        <v>0.83</v>
      </c>
      <c r="F5027" s="32">
        <v>42695</v>
      </c>
      <c r="G5027" s="33">
        <f t="shared" si="787"/>
        <v>11</v>
      </c>
      <c r="H5027" s="33">
        <f t="shared" si="788"/>
        <v>2016</v>
      </c>
      <c r="I5027" s="34">
        <v>2.81</v>
      </c>
      <c r="K5027" s="32">
        <v>38632</v>
      </c>
      <c r="L5027" s="33">
        <f t="shared" si="789"/>
        <v>10</v>
      </c>
      <c r="M5027" s="33">
        <f t="shared" si="790"/>
        <v>2005</v>
      </c>
      <c r="N5027" s="34">
        <v>61.81</v>
      </c>
      <c r="P5027" s="32">
        <v>39073</v>
      </c>
      <c r="Q5027" s="33">
        <f t="shared" si="791"/>
        <v>12</v>
      </c>
      <c r="R5027" s="33">
        <f t="shared" si="792"/>
        <v>2006</v>
      </c>
      <c r="S5027" s="34">
        <v>61.92</v>
      </c>
    </row>
    <row r="5028" spans="1:19">
      <c r="A5028" s="32">
        <v>41054</v>
      </c>
      <c r="B5028" s="33">
        <f t="shared" ref="B5028:B5091" si="793">+MONTH(A5028)</f>
        <v>5</v>
      </c>
      <c r="C5028" s="33">
        <f t="shared" ref="C5028:C5091" si="794">+YEAR(A5028)</f>
        <v>2012</v>
      </c>
      <c r="D5028" s="34">
        <v>0.82799999999999996</v>
      </c>
      <c r="F5028" s="32">
        <v>42696</v>
      </c>
      <c r="G5028" s="33">
        <f t="shared" ref="G5028:G5091" si="795">+MONTH(F5028)</f>
        <v>11</v>
      </c>
      <c r="H5028" s="33">
        <f t="shared" ref="H5028:H5091" si="796">+YEAR(F5028)</f>
        <v>2016</v>
      </c>
      <c r="I5028" s="34">
        <v>2.73</v>
      </c>
      <c r="K5028" s="32">
        <v>38635</v>
      </c>
      <c r="L5028" s="33">
        <f t="shared" ref="L5028:L5091" si="797">+MONTH(K5028)</f>
        <v>10</v>
      </c>
      <c r="M5028" s="33">
        <f t="shared" ref="M5028:M5091" si="798">+YEAR(K5028)</f>
        <v>2005</v>
      </c>
      <c r="N5028" s="34">
        <v>60.71</v>
      </c>
      <c r="P5028" s="32">
        <v>39078</v>
      </c>
      <c r="Q5028" s="33">
        <f t="shared" ref="Q5028:Q5091" si="799">+MONTH(P5028)</f>
        <v>12</v>
      </c>
      <c r="R5028" s="33">
        <f t="shared" si="792"/>
        <v>2006</v>
      </c>
      <c r="S5028" s="34">
        <v>60.7</v>
      </c>
    </row>
    <row r="5029" spans="1:19">
      <c r="A5029" s="32">
        <v>41059</v>
      </c>
      <c r="B5029" s="33">
        <f t="shared" si="793"/>
        <v>5</v>
      </c>
      <c r="C5029" s="33">
        <f t="shared" si="794"/>
        <v>2012</v>
      </c>
      <c r="D5029" s="34">
        <v>0.83</v>
      </c>
      <c r="F5029" s="32">
        <v>42697</v>
      </c>
      <c r="G5029" s="33">
        <f t="shared" si="795"/>
        <v>11</v>
      </c>
      <c r="H5029" s="33">
        <f t="shared" si="796"/>
        <v>2016</v>
      </c>
      <c r="I5029" s="34">
        <v>2.76</v>
      </c>
      <c r="K5029" s="32">
        <v>38636</v>
      </c>
      <c r="L5029" s="33">
        <f t="shared" si="797"/>
        <v>10</v>
      </c>
      <c r="M5029" s="33">
        <f t="shared" si="798"/>
        <v>2005</v>
      </c>
      <c r="N5029" s="34">
        <v>63.84</v>
      </c>
      <c r="P5029" s="32">
        <v>39079</v>
      </c>
      <c r="Q5029" s="33">
        <f t="shared" si="799"/>
        <v>12</v>
      </c>
      <c r="R5029" s="33">
        <f t="shared" ref="R5029:R5092" si="800">+YEAR(P5029)</f>
        <v>2006</v>
      </c>
      <c r="S5029" s="34">
        <v>59.41</v>
      </c>
    </row>
    <row r="5030" spans="1:19">
      <c r="A5030" s="32">
        <v>41060</v>
      </c>
      <c r="B5030" s="33">
        <f t="shared" si="793"/>
        <v>5</v>
      </c>
      <c r="C5030" s="33">
        <f t="shared" si="794"/>
        <v>2012</v>
      </c>
      <c r="D5030" s="34">
        <v>0.75800000000000001</v>
      </c>
      <c r="F5030" s="32">
        <v>42698</v>
      </c>
      <c r="G5030" s="33">
        <f t="shared" si="795"/>
        <v>11</v>
      </c>
      <c r="H5030" s="33">
        <f t="shared" si="796"/>
        <v>2016</v>
      </c>
      <c r="I5030" s="34">
        <v>2.76</v>
      </c>
      <c r="K5030" s="32">
        <v>38637</v>
      </c>
      <c r="L5030" s="33">
        <f t="shared" si="797"/>
        <v>10</v>
      </c>
      <c r="M5030" s="33">
        <f t="shared" si="798"/>
        <v>2005</v>
      </c>
      <c r="N5030" s="34">
        <v>64.13</v>
      </c>
      <c r="P5030" s="32">
        <v>39080</v>
      </c>
      <c r="Q5030" s="33">
        <f t="shared" si="799"/>
        <v>12</v>
      </c>
      <c r="R5030" s="33">
        <f t="shared" si="800"/>
        <v>2006</v>
      </c>
      <c r="S5030" s="34">
        <v>58.96</v>
      </c>
    </row>
    <row r="5031" spans="1:19">
      <c r="A5031" s="32">
        <v>41061</v>
      </c>
      <c r="B5031" s="33">
        <f t="shared" si="793"/>
        <v>6</v>
      </c>
      <c r="C5031" s="33">
        <f t="shared" si="794"/>
        <v>2012</v>
      </c>
      <c r="D5031" s="34">
        <v>0.71399999999999997</v>
      </c>
      <c r="F5031" s="32">
        <v>42699</v>
      </c>
      <c r="G5031" s="33">
        <f t="shared" si="795"/>
        <v>11</v>
      </c>
      <c r="H5031" s="33">
        <f t="shared" si="796"/>
        <v>2016</v>
      </c>
      <c r="I5031" s="34">
        <v>2.76</v>
      </c>
      <c r="K5031" s="32">
        <v>38638</v>
      </c>
      <c r="L5031" s="33">
        <f t="shared" si="797"/>
        <v>10</v>
      </c>
      <c r="M5031" s="33">
        <f t="shared" si="798"/>
        <v>2005</v>
      </c>
      <c r="N5031" s="34">
        <v>63.05</v>
      </c>
      <c r="P5031" s="32">
        <v>39084</v>
      </c>
      <c r="Q5031" s="33">
        <f t="shared" si="799"/>
        <v>1</v>
      </c>
      <c r="R5031" s="33">
        <f t="shared" si="800"/>
        <v>2007</v>
      </c>
      <c r="S5031" s="34">
        <v>58.49</v>
      </c>
    </row>
    <row r="5032" spans="1:19">
      <c r="A5032" s="32">
        <v>41064</v>
      </c>
      <c r="B5032" s="33">
        <f t="shared" si="793"/>
        <v>6</v>
      </c>
      <c r="C5032" s="33">
        <f t="shared" si="794"/>
        <v>2012</v>
      </c>
      <c r="D5032" s="34">
        <v>0.73499999999999999</v>
      </c>
      <c r="F5032" s="32">
        <v>42702</v>
      </c>
      <c r="G5032" s="33">
        <f t="shared" si="795"/>
        <v>11</v>
      </c>
      <c r="H5032" s="33">
        <f t="shared" si="796"/>
        <v>2016</v>
      </c>
      <c r="I5032" s="34">
        <v>2.96</v>
      </c>
      <c r="K5032" s="32">
        <v>38639</v>
      </c>
      <c r="L5032" s="33">
        <f t="shared" si="797"/>
        <v>10</v>
      </c>
      <c r="M5032" s="33">
        <f t="shared" si="798"/>
        <v>2005</v>
      </c>
      <c r="N5032" s="34">
        <v>62.61</v>
      </c>
      <c r="P5032" s="32">
        <v>39085</v>
      </c>
      <c r="Q5032" s="33">
        <f t="shared" si="799"/>
        <v>1</v>
      </c>
      <c r="R5032" s="33">
        <f t="shared" si="800"/>
        <v>2007</v>
      </c>
      <c r="S5032" s="34">
        <v>56.63</v>
      </c>
    </row>
    <row r="5033" spans="1:19">
      <c r="A5033" s="32">
        <v>41065</v>
      </c>
      <c r="B5033" s="33">
        <f t="shared" si="793"/>
        <v>6</v>
      </c>
      <c r="C5033" s="33">
        <f t="shared" si="794"/>
        <v>2012</v>
      </c>
      <c r="D5033" s="34">
        <v>0.8</v>
      </c>
      <c r="F5033" s="32">
        <v>42703</v>
      </c>
      <c r="G5033" s="33">
        <f t="shared" si="795"/>
        <v>11</v>
      </c>
      <c r="H5033" s="33">
        <f t="shared" si="796"/>
        <v>2016</v>
      </c>
      <c r="I5033" s="34">
        <v>3.02</v>
      </c>
      <c r="K5033" s="32">
        <v>38642</v>
      </c>
      <c r="L5033" s="33">
        <f t="shared" si="797"/>
        <v>10</v>
      </c>
      <c r="M5033" s="33">
        <f t="shared" si="798"/>
        <v>2005</v>
      </c>
      <c r="N5033" s="34">
        <v>64.260000000000005</v>
      </c>
      <c r="P5033" s="32">
        <v>39086</v>
      </c>
      <c r="Q5033" s="33">
        <f t="shared" si="799"/>
        <v>1</v>
      </c>
      <c r="R5033" s="33">
        <f t="shared" si="800"/>
        <v>2007</v>
      </c>
      <c r="S5033" s="34">
        <v>54.58</v>
      </c>
    </row>
    <row r="5034" spans="1:19">
      <c r="A5034" s="32">
        <v>41066</v>
      </c>
      <c r="B5034" s="33">
        <f t="shared" si="793"/>
        <v>6</v>
      </c>
      <c r="C5034" s="33">
        <f t="shared" si="794"/>
        <v>2012</v>
      </c>
      <c r="D5034" s="34">
        <v>0.78500000000000003</v>
      </c>
      <c r="F5034" s="32">
        <v>42704</v>
      </c>
      <c r="G5034" s="33">
        <f t="shared" si="795"/>
        <v>11</v>
      </c>
      <c r="H5034" s="33">
        <f t="shared" si="796"/>
        <v>2016</v>
      </c>
      <c r="I5034" s="34">
        <v>3.32</v>
      </c>
      <c r="K5034" s="32">
        <v>38643</v>
      </c>
      <c r="L5034" s="33">
        <f t="shared" si="797"/>
        <v>10</v>
      </c>
      <c r="M5034" s="33">
        <f t="shared" si="798"/>
        <v>2005</v>
      </c>
      <c r="N5034" s="34">
        <v>62.94</v>
      </c>
      <c r="P5034" s="32">
        <v>39087</v>
      </c>
      <c r="Q5034" s="33">
        <f t="shared" si="799"/>
        <v>1</v>
      </c>
      <c r="R5034" s="33">
        <f t="shared" si="800"/>
        <v>2007</v>
      </c>
      <c r="S5034" s="34">
        <v>52.82</v>
      </c>
    </row>
    <row r="5035" spans="1:19">
      <c r="A5035" s="32">
        <v>41068</v>
      </c>
      <c r="B5035" s="33">
        <f t="shared" si="793"/>
        <v>6</v>
      </c>
      <c r="C5035" s="33">
        <f t="shared" si="794"/>
        <v>2012</v>
      </c>
      <c r="D5035" s="34">
        <v>0.77100000000000002</v>
      </c>
      <c r="F5035" s="32">
        <v>42705</v>
      </c>
      <c r="G5035" s="33">
        <f t="shared" si="795"/>
        <v>12</v>
      </c>
      <c r="H5035" s="33">
        <f t="shared" si="796"/>
        <v>2016</v>
      </c>
      <c r="I5035" s="34">
        <v>3.32</v>
      </c>
      <c r="K5035" s="32">
        <v>38644</v>
      </c>
      <c r="L5035" s="33">
        <f t="shared" si="797"/>
        <v>10</v>
      </c>
      <c r="M5035" s="33">
        <f t="shared" si="798"/>
        <v>2005</v>
      </c>
      <c r="N5035" s="34">
        <v>62.11</v>
      </c>
      <c r="P5035" s="32">
        <v>39090</v>
      </c>
      <c r="Q5035" s="33">
        <f t="shared" si="799"/>
        <v>1</v>
      </c>
      <c r="R5035" s="33">
        <f t="shared" si="800"/>
        <v>2007</v>
      </c>
      <c r="S5035" s="34">
        <v>52.82</v>
      </c>
    </row>
    <row r="5036" spans="1:19">
      <c r="A5036" s="32">
        <v>41071</v>
      </c>
      <c r="B5036" s="33">
        <f t="shared" si="793"/>
        <v>6</v>
      </c>
      <c r="C5036" s="33">
        <f t="shared" si="794"/>
        <v>2012</v>
      </c>
      <c r="D5036" s="34">
        <v>0.754</v>
      </c>
      <c r="F5036" s="32">
        <v>42706</v>
      </c>
      <c r="G5036" s="33">
        <f t="shared" si="795"/>
        <v>12</v>
      </c>
      <c r="H5036" s="33">
        <f t="shared" si="796"/>
        <v>2016</v>
      </c>
      <c r="I5036" s="34">
        <v>3.44</v>
      </c>
      <c r="K5036" s="32">
        <v>38645</v>
      </c>
      <c r="L5036" s="33">
        <f t="shared" si="797"/>
        <v>10</v>
      </c>
      <c r="M5036" s="33">
        <f t="shared" si="798"/>
        <v>2005</v>
      </c>
      <c r="N5036" s="34">
        <v>61.04</v>
      </c>
      <c r="P5036" s="32">
        <v>39091</v>
      </c>
      <c r="Q5036" s="33">
        <f t="shared" si="799"/>
        <v>1</v>
      </c>
      <c r="R5036" s="33">
        <f t="shared" si="800"/>
        <v>2007</v>
      </c>
      <c r="S5036" s="34">
        <v>52.38</v>
      </c>
    </row>
    <row r="5037" spans="1:19">
      <c r="A5037" s="32">
        <v>41072</v>
      </c>
      <c r="B5037" s="33">
        <f t="shared" si="793"/>
        <v>6</v>
      </c>
      <c r="C5037" s="33">
        <f t="shared" si="794"/>
        <v>2012</v>
      </c>
      <c r="D5037" s="34">
        <v>0.76300000000000001</v>
      </c>
      <c r="F5037" s="32">
        <v>42709</v>
      </c>
      <c r="G5037" s="33">
        <f t="shared" si="795"/>
        <v>12</v>
      </c>
      <c r="H5037" s="33">
        <f t="shared" si="796"/>
        <v>2016</v>
      </c>
      <c r="I5037" s="34">
        <v>3.44</v>
      </c>
      <c r="K5037" s="32">
        <v>38646</v>
      </c>
      <c r="L5037" s="33">
        <f t="shared" si="797"/>
        <v>10</v>
      </c>
      <c r="M5037" s="33">
        <f t="shared" si="798"/>
        <v>2005</v>
      </c>
      <c r="N5037" s="34">
        <v>61.05</v>
      </c>
      <c r="P5037" s="32">
        <v>39092</v>
      </c>
      <c r="Q5037" s="33">
        <f t="shared" si="799"/>
        <v>1</v>
      </c>
      <c r="R5037" s="33">
        <f t="shared" si="800"/>
        <v>2007</v>
      </c>
      <c r="S5037" s="34">
        <v>52.11</v>
      </c>
    </row>
    <row r="5038" spans="1:19">
      <c r="A5038" s="32">
        <v>41073</v>
      </c>
      <c r="B5038" s="33">
        <f t="shared" si="793"/>
        <v>6</v>
      </c>
      <c r="C5038" s="33">
        <f t="shared" si="794"/>
        <v>2012</v>
      </c>
      <c r="D5038" s="34">
        <v>0.76200000000000001</v>
      </c>
      <c r="F5038" s="32">
        <v>42710</v>
      </c>
      <c r="G5038" s="33">
        <f t="shared" si="795"/>
        <v>12</v>
      </c>
      <c r="H5038" s="33">
        <f t="shared" si="796"/>
        <v>2016</v>
      </c>
      <c r="I5038" s="34">
        <v>3.75</v>
      </c>
      <c r="K5038" s="32">
        <v>38649</v>
      </c>
      <c r="L5038" s="33">
        <f t="shared" si="797"/>
        <v>10</v>
      </c>
      <c r="M5038" s="33">
        <f t="shared" si="798"/>
        <v>2005</v>
      </c>
      <c r="N5038" s="34">
        <v>60.63</v>
      </c>
      <c r="P5038" s="32">
        <v>39093</v>
      </c>
      <c r="Q5038" s="33">
        <f t="shared" si="799"/>
        <v>1</v>
      </c>
      <c r="R5038" s="33">
        <f t="shared" si="800"/>
        <v>2007</v>
      </c>
      <c r="S5038" s="34">
        <v>51.68</v>
      </c>
    </row>
    <row r="5039" spans="1:19">
      <c r="A5039" s="32">
        <v>41074</v>
      </c>
      <c r="B5039" s="33">
        <f t="shared" si="793"/>
        <v>6</v>
      </c>
      <c r="C5039" s="33">
        <f t="shared" si="794"/>
        <v>2012</v>
      </c>
      <c r="D5039" s="34">
        <v>0.79</v>
      </c>
      <c r="F5039" s="32">
        <v>42711</v>
      </c>
      <c r="G5039" s="33">
        <f t="shared" si="795"/>
        <v>12</v>
      </c>
      <c r="H5039" s="33">
        <f t="shared" si="796"/>
        <v>2016</v>
      </c>
      <c r="I5039" s="34">
        <v>3.8</v>
      </c>
      <c r="K5039" s="32">
        <v>38650</v>
      </c>
      <c r="L5039" s="33">
        <f t="shared" si="797"/>
        <v>10</v>
      </c>
      <c r="M5039" s="33">
        <f t="shared" si="798"/>
        <v>2005</v>
      </c>
      <c r="N5039" s="34">
        <v>62.83</v>
      </c>
      <c r="P5039" s="32">
        <v>39094</v>
      </c>
      <c r="Q5039" s="33">
        <f t="shared" si="799"/>
        <v>1</v>
      </c>
      <c r="R5039" s="33">
        <f t="shared" si="800"/>
        <v>2007</v>
      </c>
      <c r="S5039" s="34">
        <v>49.95</v>
      </c>
    </row>
    <row r="5040" spans="1:19">
      <c r="A5040" s="32">
        <v>41075</v>
      </c>
      <c r="B5040" s="33">
        <f t="shared" si="793"/>
        <v>6</v>
      </c>
      <c r="C5040" s="33">
        <f t="shared" si="794"/>
        <v>2012</v>
      </c>
      <c r="D5040" s="34">
        <v>0.80300000000000005</v>
      </c>
      <c r="F5040" s="32">
        <v>42712</v>
      </c>
      <c r="G5040" s="33">
        <f t="shared" si="795"/>
        <v>12</v>
      </c>
      <c r="H5040" s="33">
        <f t="shared" si="796"/>
        <v>2016</v>
      </c>
      <c r="I5040" s="34">
        <v>3.68</v>
      </c>
      <c r="K5040" s="32">
        <v>38651</v>
      </c>
      <c r="L5040" s="33">
        <f t="shared" si="797"/>
        <v>10</v>
      </c>
      <c r="M5040" s="33">
        <f t="shared" si="798"/>
        <v>2005</v>
      </c>
      <c r="N5040" s="34">
        <v>60.85</v>
      </c>
      <c r="P5040" s="32">
        <v>39098</v>
      </c>
      <c r="Q5040" s="33">
        <f t="shared" si="799"/>
        <v>1</v>
      </c>
      <c r="R5040" s="33">
        <f t="shared" si="800"/>
        <v>2007</v>
      </c>
      <c r="S5040" s="34">
        <v>51.28</v>
      </c>
    </row>
    <row r="5041" spans="1:19">
      <c r="A5041" s="32">
        <v>41078</v>
      </c>
      <c r="B5041" s="33">
        <f t="shared" si="793"/>
        <v>6</v>
      </c>
      <c r="C5041" s="33">
        <f t="shared" si="794"/>
        <v>2012</v>
      </c>
      <c r="D5041" s="34">
        <v>0.79700000000000004</v>
      </c>
      <c r="F5041" s="32">
        <v>42713</v>
      </c>
      <c r="G5041" s="33">
        <f t="shared" si="795"/>
        <v>12</v>
      </c>
      <c r="H5041" s="33">
        <f t="shared" si="796"/>
        <v>2016</v>
      </c>
      <c r="I5041" s="34">
        <v>3.75</v>
      </c>
      <c r="K5041" s="32">
        <v>38652</v>
      </c>
      <c r="L5041" s="33">
        <f t="shared" si="797"/>
        <v>10</v>
      </c>
      <c r="M5041" s="33">
        <f t="shared" si="798"/>
        <v>2005</v>
      </c>
      <c r="N5041" s="34">
        <v>61.03</v>
      </c>
      <c r="P5041" s="32">
        <v>39099</v>
      </c>
      <c r="Q5041" s="33">
        <f t="shared" si="799"/>
        <v>1</v>
      </c>
      <c r="R5041" s="33">
        <f t="shared" si="800"/>
        <v>2007</v>
      </c>
      <c r="S5041" s="34">
        <v>51.19</v>
      </c>
    </row>
    <row r="5042" spans="1:19">
      <c r="A5042" s="32">
        <v>41079</v>
      </c>
      <c r="B5042" s="33">
        <f t="shared" si="793"/>
        <v>6</v>
      </c>
      <c r="C5042" s="33">
        <f t="shared" si="794"/>
        <v>2012</v>
      </c>
      <c r="D5042" s="34">
        <v>0.83</v>
      </c>
      <c r="F5042" s="32">
        <v>42716</v>
      </c>
      <c r="G5042" s="33">
        <f t="shared" si="795"/>
        <v>12</v>
      </c>
      <c r="H5042" s="33">
        <f t="shared" si="796"/>
        <v>2016</v>
      </c>
      <c r="I5042" s="34">
        <v>3.6</v>
      </c>
      <c r="K5042" s="32">
        <v>38653</v>
      </c>
      <c r="L5042" s="33">
        <f t="shared" si="797"/>
        <v>10</v>
      </c>
      <c r="M5042" s="33">
        <f t="shared" si="798"/>
        <v>2005</v>
      </c>
      <c r="N5042" s="34">
        <v>61.3</v>
      </c>
      <c r="P5042" s="32">
        <v>39100</v>
      </c>
      <c r="Q5042" s="33">
        <f t="shared" si="799"/>
        <v>1</v>
      </c>
      <c r="R5042" s="33">
        <f t="shared" si="800"/>
        <v>2007</v>
      </c>
      <c r="S5042" s="34">
        <v>50.83</v>
      </c>
    </row>
    <row r="5043" spans="1:19">
      <c r="A5043" s="32">
        <v>41080</v>
      </c>
      <c r="B5043" s="33">
        <f t="shared" si="793"/>
        <v>6</v>
      </c>
      <c r="C5043" s="33">
        <f t="shared" si="794"/>
        <v>2012</v>
      </c>
      <c r="D5043" s="34">
        <v>0.83</v>
      </c>
      <c r="F5043" s="32">
        <v>42717</v>
      </c>
      <c r="G5043" s="33">
        <f t="shared" si="795"/>
        <v>12</v>
      </c>
      <c r="H5043" s="33">
        <f t="shared" si="796"/>
        <v>2016</v>
      </c>
      <c r="I5043" s="34">
        <v>3.65</v>
      </c>
      <c r="K5043" s="32">
        <v>38656</v>
      </c>
      <c r="L5043" s="33">
        <f t="shared" si="797"/>
        <v>10</v>
      </c>
      <c r="M5043" s="33">
        <f t="shared" si="798"/>
        <v>2005</v>
      </c>
      <c r="N5043" s="34">
        <v>59.8</v>
      </c>
      <c r="P5043" s="32">
        <v>39101</v>
      </c>
      <c r="Q5043" s="33">
        <f t="shared" si="799"/>
        <v>1</v>
      </c>
      <c r="R5043" s="33">
        <f t="shared" si="800"/>
        <v>2007</v>
      </c>
      <c r="S5043" s="34">
        <v>52.29</v>
      </c>
    </row>
    <row r="5044" spans="1:19">
      <c r="A5044" s="32">
        <v>41081</v>
      </c>
      <c r="B5044" s="33">
        <f t="shared" si="793"/>
        <v>6</v>
      </c>
      <c r="C5044" s="33">
        <f t="shared" si="794"/>
        <v>2012</v>
      </c>
      <c r="D5044" s="34">
        <v>0.80500000000000005</v>
      </c>
      <c r="F5044" s="32">
        <v>42718</v>
      </c>
      <c r="G5044" s="33">
        <f t="shared" si="795"/>
        <v>12</v>
      </c>
      <c r="H5044" s="33">
        <f t="shared" si="796"/>
        <v>2016</v>
      </c>
      <c r="I5044" s="34">
        <v>3.55</v>
      </c>
      <c r="K5044" s="32">
        <v>38657</v>
      </c>
      <c r="L5044" s="33">
        <f t="shared" si="797"/>
        <v>11</v>
      </c>
      <c r="M5044" s="33">
        <f t="shared" si="798"/>
        <v>2005</v>
      </c>
      <c r="N5044" s="34">
        <v>59.85</v>
      </c>
      <c r="P5044" s="32">
        <v>39104</v>
      </c>
      <c r="Q5044" s="33">
        <f t="shared" si="799"/>
        <v>1</v>
      </c>
      <c r="R5044" s="33">
        <f t="shared" si="800"/>
        <v>2007</v>
      </c>
      <c r="S5044" s="34">
        <v>54.34</v>
      </c>
    </row>
    <row r="5045" spans="1:19">
      <c r="A5045" s="32">
        <v>41082</v>
      </c>
      <c r="B5045" s="33">
        <f t="shared" si="793"/>
        <v>6</v>
      </c>
      <c r="C5045" s="33">
        <f t="shared" si="794"/>
        <v>2012</v>
      </c>
      <c r="D5045" s="34">
        <v>0.81499999999999995</v>
      </c>
      <c r="F5045" s="32">
        <v>42719</v>
      </c>
      <c r="G5045" s="33">
        <f t="shared" si="795"/>
        <v>12</v>
      </c>
      <c r="H5045" s="33">
        <f t="shared" si="796"/>
        <v>2016</v>
      </c>
      <c r="I5045" s="34">
        <v>3.56</v>
      </c>
      <c r="K5045" s="32">
        <v>38658</v>
      </c>
      <c r="L5045" s="33">
        <f t="shared" si="797"/>
        <v>11</v>
      </c>
      <c r="M5045" s="33">
        <f t="shared" si="798"/>
        <v>2005</v>
      </c>
      <c r="N5045" s="34">
        <v>59.75</v>
      </c>
      <c r="P5045" s="32">
        <v>39105</v>
      </c>
      <c r="Q5045" s="33">
        <f t="shared" si="799"/>
        <v>1</v>
      </c>
      <c r="R5045" s="33">
        <f t="shared" si="800"/>
        <v>2007</v>
      </c>
      <c r="S5045" s="34">
        <v>53.93</v>
      </c>
    </row>
    <row r="5046" spans="1:19">
      <c r="A5046" s="32">
        <v>41085</v>
      </c>
      <c r="B5046" s="33">
        <f t="shared" si="793"/>
        <v>6</v>
      </c>
      <c r="C5046" s="33">
        <f t="shared" si="794"/>
        <v>2012</v>
      </c>
      <c r="D5046" s="34">
        <v>0.79500000000000004</v>
      </c>
      <c r="F5046" s="32">
        <v>42720</v>
      </c>
      <c r="G5046" s="33">
        <f t="shared" si="795"/>
        <v>12</v>
      </c>
      <c r="H5046" s="33">
        <f t="shared" si="796"/>
        <v>2016</v>
      </c>
      <c r="I5046" s="34">
        <v>3.51</v>
      </c>
      <c r="K5046" s="32">
        <v>38659</v>
      </c>
      <c r="L5046" s="33">
        <f t="shared" si="797"/>
        <v>11</v>
      </c>
      <c r="M5046" s="33">
        <f t="shared" si="798"/>
        <v>2005</v>
      </c>
      <c r="N5046" s="34">
        <v>61.7</v>
      </c>
      <c r="P5046" s="32">
        <v>39106</v>
      </c>
      <c r="Q5046" s="33">
        <f t="shared" si="799"/>
        <v>1</v>
      </c>
      <c r="R5046" s="33">
        <f t="shared" si="800"/>
        <v>2007</v>
      </c>
      <c r="S5046" s="34">
        <v>55.11</v>
      </c>
    </row>
    <row r="5047" spans="1:19">
      <c r="A5047" s="32">
        <v>41086</v>
      </c>
      <c r="B5047" s="33">
        <f t="shared" si="793"/>
        <v>6</v>
      </c>
      <c r="C5047" s="33">
        <f t="shared" si="794"/>
        <v>2012</v>
      </c>
      <c r="D5047" s="34">
        <v>0.79700000000000004</v>
      </c>
      <c r="F5047" s="32">
        <v>42723</v>
      </c>
      <c r="G5047" s="33">
        <f t="shared" si="795"/>
        <v>12</v>
      </c>
      <c r="H5047" s="33">
        <f t="shared" si="796"/>
        <v>2016</v>
      </c>
      <c r="I5047" s="34">
        <v>3.55</v>
      </c>
      <c r="K5047" s="32">
        <v>38660</v>
      </c>
      <c r="L5047" s="33">
        <f t="shared" si="797"/>
        <v>11</v>
      </c>
      <c r="M5047" s="33">
        <f t="shared" si="798"/>
        <v>2005</v>
      </c>
      <c r="N5047" s="34">
        <v>60.6</v>
      </c>
      <c r="P5047" s="32">
        <v>39107</v>
      </c>
      <c r="Q5047" s="33">
        <f t="shared" si="799"/>
        <v>1</v>
      </c>
      <c r="R5047" s="33">
        <f t="shared" si="800"/>
        <v>2007</v>
      </c>
      <c r="S5047" s="34">
        <v>55.67</v>
      </c>
    </row>
    <row r="5048" spans="1:19">
      <c r="A5048" s="32">
        <v>41087</v>
      </c>
      <c r="B5048" s="33">
        <f t="shared" si="793"/>
        <v>6</v>
      </c>
      <c r="C5048" s="33">
        <f t="shared" si="794"/>
        <v>2012</v>
      </c>
      <c r="D5048" s="34">
        <v>0.79800000000000004</v>
      </c>
      <c r="F5048" s="32">
        <v>42724</v>
      </c>
      <c r="G5048" s="33">
        <f t="shared" si="795"/>
        <v>12</v>
      </c>
      <c r="H5048" s="33">
        <f t="shared" si="796"/>
        <v>2016</v>
      </c>
      <c r="I5048" s="34">
        <v>3.39</v>
      </c>
      <c r="K5048" s="32">
        <v>38663</v>
      </c>
      <c r="L5048" s="33">
        <f t="shared" si="797"/>
        <v>11</v>
      </c>
      <c r="M5048" s="33">
        <f t="shared" si="798"/>
        <v>2005</v>
      </c>
      <c r="N5048" s="34">
        <v>59.4</v>
      </c>
      <c r="P5048" s="32">
        <v>39108</v>
      </c>
      <c r="Q5048" s="33">
        <f t="shared" si="799"/>
        <v>1</v>
      </c>
      <c r="R5048" s="33">
        <f t="shared" si="800"/>
        <v>2007</v>
      </c>
      <c r="S5048" s="34">
        <v>55.29</v>
      </c>
    </row>
    <row r="5049" spans="1:19">
      <c r="A5049" s="32">
        <v>41088</v>
      </c>
      <c r="B5049" s="33">
        <f t="shared" si="793"/>
        <v>6</v>
      </c>
      <c r="C5049" s="33">
        <f t="shared" si="794"/>
        <v>2012</v>
      </c>
      <c r="D5049" s="34">
        <v>0.78900000000000003</v>
      </c>
      <c r="F5049" s="32">
        <v>42725</v>
      </c>
      <c r="G5049" s="33">
        <f t="shared" si="795"/>
        <v>12</v>
      </c>
      <c r="H5049" s="33">
        <f t="shared" si="796"/>
        <v>2016</v>
      </c>
      <c r="I5049" s="34">
        <v>3.5</v>
      </c>
      <c r="K5049" s="32">
        <v>38664</v>
      </c>
      <c r="L5049" s="33">
        <f t="shared" si="797"/>
        <v>11</v>
      </c>
      <c r="M5049" s="33">
        <f t="shared" si="798"/>
        <v>2005</v>
      </c>
      <c r="N5049" s="34">
        <v>59.7</v>
      </c>
      <c r="P5049" s="32">
        <v>39111</v>
      </c>
      <c r="Q5049" s="33">
        <f t="shared" si="799"/>
        <v>1</v>
      </c>
      <c r="R5049" s="33">
        <f t="shared" si="800"/>
        <v>2007</v>
      </c>
      <c r="S5049" s="34">
        <v>54.71</v>
      </c>
    </row>
    <row r="5050" spans="1:19">
      <c r="A5050" s="32">
        <v>41089</v>
      </c>
      <c r="B5050" s="33">
        <f t="shared" si="793"/>
        <v>6</v>
      </c>
      <c r="C5050" s="33">
        <f t="shared" si="794"/>
        <v>2012</v>
      </c>
      <c r="D5050" s="34">
        <v>0.82099999999999995</v>
      </c>
      <c r="F5050" s="32">
        <v>42726</v>
      </c>
      <c r="G5050" s="33">
        <f t="shared" si="795"/>
        <v>12</v>
      </c>
      <c r="H5050" s="33">
        <f t="shared" si="796"/>
        <v>2016</v>
      </c>
      <c r="I5050" s="34">
        <v>3.5</v>
      </c>
      <c r="K5050" s="32">
        <v>38665</v>
      </c>
      <c r="L5050" s="33">
        <f t="shared" si="797"/>
        <v>11</v>
      </c>
      <c r="M5050" s="33">
        <f t="shared" si="798"/>
        <v>2005</v>
      </c>
      <c r="N5050" s="34">
        <v>59.65</v>
      </c>
      <c r="P5050" s="32">
        <v>39112</v>
      </c>
      <c r="Q5050" s="33">
        <f t="shared" si="799"/>
        <v>1</v>
      </c>
      <c r="R5050" s="33">
        <f t="shared" si="800"/>
        <v>2007</v>
      </c>
      <c r="S5050" s="34">
        <v>54.69</v>
      </c>
    </row>
    <row r="5051" spans="1:19">
      <c r="A5051" s="32">
        <v>41092</v>
      </c>
      <c r="B5051" s="33">
        <f t="shared" si="793"/>
        <v>7</v>
      </c>
      <c r="C5051" s="33">
        <f t="shared" si="794"/>
        <v>2012</v>
      </c>
      <c r="D5051" s="34">
        <v>0.78800000000000003</v>
      </c>
      <c r="F5051" s="32">
        <v>42727</v>
      </c>
      <c r="G5051" s="33">
        <f t="shared" si="795"/>
        <v>12</v>
      </c>
      <c r="H5051" s="33">
        <f t="shared" si="796"/>
        <v>2016</v>
      </c>
      <c r="I5051" s="34">
        <v>3.6</v>
      </c>
      <c r="K5051" s="32">
        <v>38666</v>
      </c>
      <c r="L5051" s="33">
        <f t="shared" si="797"/>
        <v>11</v>
      </c>
      <c r="M5051" s="33">
        <f t="shared" si="798"/>
        <v>2005</v>
      </c>
      <c r="N5051" s="34">
        <v>57.8</v>
      </c>
      <c r="P5051" s="32">
        <v>39113</v>
      </c>
      <c r="Q5051" s="33">
        <f t="shared" si="799"/>
        <v>1</v>
      </c>
      <c r="R5051" s="33">
        <f t="shared" si="800"/>
        <v>2007</v>
      </c>
      <c r="S5051" s="34">
        <v>56.52</v>
      </c>
    </row>
    <row r="5052" spans="1:19">
      <c r="A5052" s="32">
        <v>41093</v>
      </c>
      <c r="B5052" s="33">
        <f t="shared" si="793"/>
        <v>7</v>
      </c>
      <c r="C5052" s="33">
        <f t="shared" si="794"/>
        <v>2012</v>
      </c>
      <c r="D5052" s="34">
        <v>0.81899999999999995</v>
      </c>
      <c r="F5052" s="32">
        <v>42730</v>
      </c>
      <c r="G5052" s="33">
        <f t="shared" si="795"/>
        <v>12</v>
      </c>
      <c r="H5052" s="33">
        <f t="shared" si="796"/>
        <v>2016</v>
      </c>
      <c r="I5052" s="34">
        <v>3.6</v>
      </c>
      <c r="K5052" s="32">
        <v>38667</v>
      </c>
      <c r="L5052" s="33">
        <f t="shared" si="797"/>
        <v>11</v>
      </c>
      <c r="M5052" s="33">
        <f t="shared" si="798"/>
        <v>2005</v>
      </c>
      <c r="N5052" s="34">
        <v>57.45</v>
      </c>
      <c r="P5052" s="32">
        <v>39114</v>
      </c>
      <c r="Q5052" s="33">
        <f t="shared" si="799"/>
        <v>2</v>
      </c>
      <c r="R5052" s="33">
        <f t="shared" si="800"/>
        <v>2007</v>
      </c>
      <c r="S5052" s="34">
        <v>56.74</v>
      </c>
    </row>
    <row r="5053" spans="1:19">
      <c r="A5053" s="32">
        <v>41095</v>
      </c>
      <c r="B5053" s="33">
        <f t="shared" si="793"/>
        <v>7</v>
      </c>
      <c r="C5053" s="33">
        <f t="shared" si="794"/>
        <v>2012</v>
      </c>
      <c r="D5053" s="34">
        <v>0.81799999999999995</v>
      </c>
      <c r="F5053" s="32">
        <v>42731</v>
      </c>
      <c r="G5053" s="33">
        <f t="shared" si="795"/>
        <v>12</v>
      </c>
      <c r="H5053" s="33">
        <f t="shared" si="796"/>
        <v>2016</v>
      </c>
      <c r="I5053" s="34">
        <v>3.7</v>
      </c>
      <c r="K5053" s="32">
        <v>38670</v>
      </c>
      <c r="L5053" s="33">
        <f t="shared" si="797"/>
        <v>11</v>
      </c>
      <c r="M5053" s="33">
        <f t="shared" si="798"/>
        <v>2005</v>
      </c>
      <c r="N5053" s="34">
        <v>57.6</v>
      </c>
      <c r="P5053" s="32">
        <v>39115</v>
      </c>
      <c r="Q5053" s="33">
        <f t="shared" si="799"/>
        <v>2</v>
      </c>
      <c r="R5053" s="33">
        <f t="shared" si="800"/>
        <v>2007</v>
      </c>
      <c r="S5053" s="34">
        <v>56.93</v>
      </c>
    </row>
    <row r="5054" spans="1:19">
      <c r="A5054" s="32">
        <v>41096</v>
      </c>
      <c r="B5054" s="33">
        <f t="shared" si="793"/>
        <v>7</v>
      </c>
      <c r="C5054" s="33">
        <f t="shared" si="794"/>
        <v>2012</v>
      </c>
      <c r="D5054" s="34">
        <v>0.81499999999999995</v>
      </c>
      <c r="F5054" s="32">
        <v>42732</v>
      </c>
      <c r="G5054" s="33">
        <f t="shared" si="795"/>
        <v>12</v>
      </c>
      <c r="H5054" s="33">
        <f t="shared" si="796"/>
        <v>2016</v>
      </c>
      <c r="I5054" s="34">
        <v>3.7</v>
      </c>
      <c r="K5054" s="32">
        <v>38671</v>
      </c>
      <c r="L5054" s="33">
        <f t="shared" si="797"/>
        <v>11</v>
      </c>
      <c r="M5054" s="33">
        <f t="shared" si="798"/>
        <v>2005</v>
      </c>
      <c r="N5054" s="34">
        <v>57.05</v>
      </c>
      <c r="P5054" s="32">
        <v>39118</v>
      </c>
      <c r="Q5054" s="33">
        <f t="shared" si="799"/>
        <v>2</v>
      </c>
      <c r="R5054" s="33">
        <f t="shared" si="800"/>
        <v>2007</v>
      </c>
      <c r="S5054" s="34">
        <v>58.67</v>
      </c>
    </row>
    <row r="5055" spans="1:19">
      <c r="A5055" s="32">
        <v>41099</v>
      </c>
      <c r="B5055" s="33">
        <f t="shared" si="793"/>
        <v>7</v>
      </c>
      <c r="C5055" s="33">
        <f t="shared" si="794"/>
        <v>2012</v>
      </c>
      <c r="D5055" s="34">
        <v>0.83499999999999996</v>
      </c>
      <c r="F5055" s="32">
        <v>42733</v>
      </c>
      <c r="G5055" s="33">
        <f t="shared" si="795"/>
        <v>12</v>
      </c>
      <c r="H5055" s="33">
        <f t="shared" si="796"/>
        <v>2016</v>
      </c>
      <c r="I5055" s="34">
        <v>3.71</v>
      </c>
      <c r="K5055" s="32">
        <v>38672</v>
      </c>
      <c r="L5055" s="33">
        <f t="shared" si="797"/>
        <v>11</v>
      </c>
      <c r="M5055" s="33">
        <f t="shared" si="798"/>
        <v>2005</v>
      </c>
      <c r="N5055" s="34">
        <v>57.85</v>
      </c>
      <c r="P5055" s="32">
        <v>39119</v>
      </c>
      <c r="Q5055" s="33">
        <f t="shared" si="799"/>
        <v>2</v>
      </c>
      <c r="R5055" s="33">
        <f t="shared" si="800"/>
        <v>2007</v>
      </c>
      <c r="S5055" s="34">
        <v>58.04</v>
      </c>
    </row>
    <row r="5056" spans="1:19">
      <c r="A5056" s="32">
        <v>41100</v>
      </c>
      <c r="B5056" s="33">
        <f t="shared" si="793"/>
        <v>7</v>
      </c>
      <c r="C5056" s="33">
        <f t="shared" si="794"/>
        <v>2012</v>
      </c>
      <c r="D5056" s="34">
        <v>0.82099999999999995</v>
      </c>
      <c r="F5056" s="32">
        <v>42734</v>
      </c>
      <c r="G5056" s="33">
        <f t="shared" si="795"/>
        <v>12</v>
      </c>
      <c r="H5056" s="33">
        <f t="shared" si="796"/>
        <v>2016</v>
      </c>
      <c r="I5056" s="34">
        <v>3.71</v>
      </c>
      <c r="K5056" s="32">
        <v>38673</v>
      </c>
      <c r="L5056" s="33">
        <f t="shared" si="797"/>
        <v>11</v>
      </c>
      <c r="M5056" s="33">
        <f t="shared" si="798"/>
        <v>2005</v>
      </c>
      <c r="N5056" s="34">
        <v>56.2</v>
      </c>
      <c r="P5056" s="32">
        <v>39120</v>
      </c>
      <c r="Q5056" s="33">
        <f t="shared" si="799"/>
        <v>2</v>
      </c>
      <c r="R5056" s="33">
        <f t="shared" si="800"/>
        <v>2007</v>
      </c>
      <c r="S5056" s="34">
        <v>58.35</v>
      </c>
    </row>
    <row r="5057" spans="1:19">
      <c r="A5057" s="32">
        <v>41101</v>
      </c>
      <c r="B5057" s="33">
        <f t="shared" si="793"/>
        <v>7</v>
      </c>
      <c r="C5057" s="33">
        <f t="shared" si="794"/>
        <v>2012</v>
      </c>
      <c r="D5057" s="34">
        <v>0.83899999999999997</v>
      </c>
      <c r="F5057" s="32">
        <v>42737</v>
      </c>
      <c r="G5057" s="33">
        <f t="shared" si="795"/>
        <v>1</v>
      </c>
      <c r="H5057" s="33">
        <f t="shared" si="796"/>
        <v>2017</v>
      </c>
      <c r="I5057" s="34">
        <v>3.71</v>
      </c>
      <c r="K5057" s="32">
        <v>38674</v>
      </c>
      <c r="L5057" s="33">
        <f t="shared" si="797"/>
        <v>11</v>
      </c>
      <c r="M5057" s="33">
        <f t="shared" si="798"/>
        <v>2005</v>
      </c>
      <c r="N5057" s="34">
        <v>56.3</v>
      </c>
      <c r="P5057" s="32">
        <v>39121</v>
      </c>
      <c r="Q5057" s="33">
        <f t="shared" si="799"/>
        <v>2</v>
      </c>
      <c r="R5057" s="33">
        <f t="shared" si="800"/>
        <v>2007</v>
      </c>
      <c r="S5057" s="34">
        <v>57.24</v>
      </c>
    </row>
    <row r="5058" spans="1:19">
      <c r="A5058" s="32">
        <v>41102</v>
      </c>
      <c r="B5058" s="33">
        <f t="shared" si="793"/>
        <v>7</v>
      </c>
      <c r="C5058" s="33">
        <f t="shared" si="794"/>
        <v>2012</v>
      </c>
      <c r="D5058" s="34">
        <v>0.85899999999999999</v>
      </c>
      <c r="F5058" s="32">
        <v>42738</v>
      </c>
      <c r="G5058" s="33">
        <f t="shared" si="795"/>
        <v>1</v>
      </c>
      <c r="H5058" s="33">
        <f t="shared" si="796"/>
        <v>2017</v>
      </c>
      <c r="I5058" s="34">
        <v>3.41</v>
      </c>
      <c r="K5058" s="32">
        <v>38677</v>
      </c>
      <c r="L5058" s="33">
        <f t="shared" si="797"/>
        <v>11</v>
      </c>
      <c r="M5058" s="33">
        <f t="shared" si="798"/>
        <v>2005</v>
      </c>
      <c r="N5058" s="34">
        <v>57.75</v>
      </c>
      <c r="P5058" s="32">
        <v>39122</v>
      </c>
      <c r="Q5058" s="33">
        <f t="shared" si="799"/>
        <v>2</v>
      </c>
      <c r="R5058" s="33">
        <f t="shared" si="800"/>
        <v>2007</v>
      </c>
      <c r="S5058" s="34">
        <v>57.21</v>
      </c>
    </row>
    <row r="5059" spans="1:19">
      <c r="A5059" s="32">
        <v>41103</v>
      </c>
      <c r="B5059" s="33">
        <f t="shared" si="793"/>
        <v>7</v>
      </c>
      <c r="C5059" s="33">
        <f t="shared" si="794"/>
        <v>2012</v>
      </c>
      <c r="D5059" s="34">
        <v>0.86299999999999999</v>
      </c>
      <c r="F5059" s="32">
        <v>42739</v>
      </c>
      <c r="G5059" s="33">
        <f t="shared" si="795"/>
        <v>1</v>
      </c>
      <c r="H5059" s="33">
        <f t="shared" si="796"/>
        <v>2017</v>
      </c>
      <c r="I5059" s="34">
        <v>3.42</v>
      </c>
      <c r="K5059" s="32">
        <v>38678</v>
      </c>
      <c r="L5059" s="33">
        <f t="shared" si="797"/>
        <v>11</v>
      </c>
      <c r="M5059" s="33">
        <f t="shared" si="798"/>
        <v>2005</v>
      </c>
      <c r="N5059" s="34">
        <v>58.3</v>
      </c>
      <c r="P5059" s="32">
        <v>39125</v>
      </c>
      <c r="Q5059" s="33">
        <f t="shared" si="799"/>
        <v>2</v>
      </c>
      <c r="R5059" s="33">
        <f t="shared" si="800"/>
        <v>2007</v>
      </c>
      <c r="S5059" s="34">
        <v>55.52</v>
      </c>
    </row>
    <row r="5060" spans="1:19">
      <c r="A5060" s="32">
        <v>41106</v>
      </c>
      <c r="B5060" s="33">
        <f t="shared" si="793"/>
        <v>7</v>
      </c>
      <c r="C5060" s="33">
        <f t="shared" si="794"/>
        <v>2012</v>
      </c>
      <c r="D5060" s="34">
        <v>0.90600000000000003</v>
      </c>
      <c r="F5060" s="32">
        <v>42740</v>
      </c>
      <c r="G5060" s="33">
        <f t="shared" si="795"/>
        <v>1</v>
      </c>
      <c r="H5060" s="33">
        <f t="shared" si="796"/>
        <v>2017</v>
      </c>
      <c r="I5060" s="34">
        <v>3.42</v>
      </c>
      <c r="K5060" s="32">
        <v>38679</v>
      </c>
      <c r="L5060" s="33">
        <f t="shared" si="797"/>
        <v>11</v>
      </c>
      <c r="M5060" s="33">
        <f t="shared" si="798"/>
        <v>2005</v>
      </c>
      <c r="N5060" s="34">
        <v>58.35</v>
      </c>
      <c r="P5060" s="32">
        <v>39126</v>
      </c>
      <c r="Q5060" s="33">
        <f t="shared" si="799"/>
        <v>2</v>
      </c>
      <c r="R5060" s="33">
        <f t="shared" si="800"/>
        <v>2007</v>
      </c>
      <c r="S5060" s="34">
        <v>56.12</v>
      </c>
    </row>
    <row r="5061" spans="1:19">
      <c r="A5061" s="32">
        <v>41107</v>
      </c>
      <c r="B5061" s="33">
        <f t="shared" si="793"/>
        <v>7</v>
      </c>
      <c r="C5061" s="33">
        <f t="shared" si="794"/>
        <v>2012</v>
      </c>
      <c r="D5061" s="34">
        <v>0.92</v>
      </c>
      <c r="F5061" s="32">
        <v>42741</v>
      </c>
      <c r="G5061" s="33">
        <f t="shared" si="795"/>
        <v>1</v>
      </c>
      <c r="H5061" s="33">
        <f t="shared" si="796"/>
        <v>2017</v>
      </c>
      <c r="I5061" s="34">
        <v>3.38</v>
      </c>
      <c r="K5061" s="32">
        <v>38684</v>
      </c>
      <c r="L5061" s="33">
        <f t="shared" si="797"/>
        <v>11</v>
      </c>
      <c r="M5061" s="33">
        <f t="shared" si="798"/>
        <v>2005</v>
      </c>
      <c r="N5061" s="34">
        <v>57.36</v>
      </c>
      <c r="P5061" s="32">
        <v>39127</v>
      </c>
      <c r="Q5061" s="33">
        <f t="shared" si="799"/>
        <v>2</v>
      </c>
      <c r="R5061" s="33">
        <f t="shared" si="800"/>
        <v>2007</v>
      </c>
      <c r="S5061" s="34">
        <v>55.05</v>
      </c>
    </row>
    <row r="5062" spans="1:19">
      <c r="A5062" s="32">
        <v>41108</v>
      </c>
      <c r="B5062" s="33">
        <f t="shared" si="793"/>
        <v>7</v>
      </c>
      <c r="C5062" s="33">
        <f t="shared" si="794"/>
        <v>2012</v>
      </c>
      <c r="D5062" s="34">
        <v>0.93300000000000005</v>
      </c>
      <c r="F5062" s="32">
        <v>42744</v>
      </c>
      <c r="G5062" s="33">
        <f t="shared" si="795"/>
        <v>1</v>
      </c>
      <c r="H5062" s="33">
        <f t="shared" si="796"/>
        <v>2017</v>
      </c>
      <c r="I5062" s="34">
        <v>3.14</v>
      </c>
      <c r="K5062" s="32">
        <v>38685</v>
      </c>
      <c r="L5062" s="33">
        <f t="shared" si="797"/>
        <v>11</v>
      </c>
      <c r="M5062" s="33">
        <f t="shared" si="798"/>
        <v>2005</v>
      </c>
      <c r="N5062" s="34">
        <v>56.46</v>
      </c>
      <c r="P5062" s="32">
        <v>39128</v>
      </c>
      <c r="Q5062" s="33">
        <f t="shared" si="799"/>
        <v>2</v>
      </c>
      <c r="R5062" s="33">
        <f t="shared" si="800"/>
        <v>2007</v>
      </c>
      <c r="S5062" s="34">
        <v>54.25</v>
      </c>
    </row>
    <row r="5063" spans="1:19">
      <c r="A5063" s="32">
        <v>41109</v>
      </c>
      <c r="B5063" s="33">
        <f t="shared" si="793"/>
        <v>7</v>
      </c>
      <c r="C5063" s="33">
        <f t="shared" si="794"/>
        <v>2012</v>
      </c>
      <c r="D5063" s="34">
        <v>0.95599999999999996</v>
      </c>
      <c r="F5063" s="32">
        <v>42745</v>
      </c>
      <c r="G5063" s="33">
        <f t="shared" si="795"/>
        <v>1</v>
      </c>
      <c r="H5063" s="33">
        <f t="shared" si="796"/>
        <v>2017</v>
      </c>
      <c r="I5063" s="34">
        <v>3.21</v>
      </c>
      <c r="K5063" s="32">
        <v>38686</v>
      </c>
      <c r="L5063" s="33">
        <f t="shared" si="797"/>
        <v>11</v>
      </c>
      <c r="M5063" s="33">
        <f t="shared" si="798"/>
        <v>2005</v>
      </c>
      <c r="N5063" s="34">
        <v>57.33</v>
      </c>
      <c r="P5063" s="32">
        <v>39129</v>
      </c>
      <c r="Q5063" s="33">
        <f t="shared" si="799"/>
        <v>2</v>
      </c>
      <c r="R5063" s="33">
        <f t="shared" si="800"/>
        <v>2007</v>
      </c>
      <c r="S5063" s="34">
        <v>56.78</v>
      </c>
    </row>
    <row r="5064" spans="1:19">
      <c r="A5064" s="32">
        <v>41110</v>
      </c>
      <c r="B5064" s="33">
        <f t="shared" si="793"/>
        <v>7</v>
      </c>
      <c r="C5064" s="33">
        <f t="shared" si="794"/>
        <v>2012</v>
      </c>
      <c r="D5064" s="34">
        <v>0.94299999999999995</v>
      </c>
      <c r="F5064" s="32">
        <v>42746</v>
      </c>
      <c r="G5064" s="33">
        <f t="shared" si="795"/>
        <v>1</v>
      </c>
      <c r="H5064" s="33">
        <f t="shared" si="796"/>
        <v>2017</v>
      </c>
      <c r="I5064" s="34">
        <v>3.27</v>
      </c>
      <c r="K5064" s="32">
        <v>38687</v>
      </c>
      <c r="L5064" s="33">
        <f t="shared" si="797"/>
        <v>12</v>
      </c>
      <c r="M5064" s="33">
        <f t="shared" si="798"/>
        <v>2005</v>
      </c>
      <c r="N5064" s="34">
        <v>58.46</v>
      </c>
      <c r="P5064" s="32">
        <v>39133</v>
      </c>
      <c r="Q5064" s="33">
        <f t="shared" si="799"/>
        <v>2</v>
      </c>
      <c r="R5064" s="33">
        <f t="shared" si="800"/>
        <v>2007</v>
      </c>
      <c r="S5064" s="34">
        <v>55.91</v>
      </c>
    </row>
    <row r="5065" spans="1:19">
      <c r="A5065" s="32">
        <v>41113</v>
      </c>
      <c r="B5065" s="33">
        <f t="shared" si="793"/>
        <v>7</v>
      </c>
      <c r="C5065" s="33">
        <f t="shared" si="794"/>
        <v>2012</v>
      </c>
      <c r="D5065" s="34">
        <v>0.9</v>
      </c>
      <c r="F5065" s="32">
        <v>42747</v>
      </c>
      <c r="G5065" s="33">
        <f t="shared" si="795"/>
        <v>1</v>
      </c>
      <c r="H5065" s="33">
        <f t="shared" si="796"/>
        <v>2017</v>
      </c>
      <c r="I5065" s="34">
        <v>3.36</v>
      </c>
      <c r="K5065" s="32">
        <v>38688</v>
      </c>
      <c r="L5065" s="33">
        <f t="shared" si="797"/>
        <v>12</v>
      </c>
      <c r="M5065" s="33">
        <f t="shared" si="798"/>
        <v>2005</v>
      </c>
      <c r="N5065" s="34">
        <v>59.31</v>
      </c>
      <c r="P5065" s="32">
        <v>39134</v>
      </c>
      <c r="Q5065" s="33">
        <f t="shared" si="799"/>
        <v>2</v>
      </c>
      <c r="R5065" s="33">
        <f t="shared" si="800"/>
        <v>2007</v>
      </c>
      <c r="S5065" s="34">
        <v>57.74</v>
      </c>
    </row>
    <row r="5066" spans="1:19">
      <c r="A5066" s="32">
        <v>41114</v>
      </c>
      <c r="B5066" s="33">
        <f t="shared" si="793"/>
        <v>7</v>
      </c>
      <c r="C5066" s="33">
        <f t="shared" si="794"/>
        <v>2012</v>
      </c>
      <c r="D5066" s="34">
        <v>0.90500000000000003</v>
      </c>
      <c r="F5066" s="32">
        <v>42748</v>
      </c>
      <c r="G5066" s="33">
        <f t="shared" si="795"/>
        <v>1</v>
      </c>
      <c r="H5066" s="33">
        <f t="shared" si="796"/>
        <v>2017</v>
      </c>
      <c r="I5066" s="34">
        <v>3.36</v>
      </c>
      <c r="K5066" s="32">
        <v>38691</v>
      </c>
      <c r="L5066" s="33">
        <f t="shared" si="797"/>
        <v>12</v>
      </c>
      <c r="M5066" s="33">
        <f t="shared" si="798"/>
        <v>2005</v>
      </c>
      <c r="N5066" s="34">
        <v>59.91</v>
      </c>
      <c r="P5066" s="32">
        <v>39135</v>
      </c>
      <c r="Q5066" s="33">
        <f t="shared" si="799"/>
        <v>2</v>
      </c>
      <c r="R5066" s="33">
        <f t="shared" si="800"/>
        <v>2007</v>
      </c>
      <c r="S5066" s="34">
        <v>58.62</v>
      </c>
    </row>
    <row r="5067" spans="1:19">
      <c r="A5067" s="32">
        <v>41115</v>
      </c>
      <c r="B5067" s="33">
        <f t="shared" si="793"/>
        <v>7</v>
      </c>
      <c r="C5067" s="33">
        <f t="shared" si="794"/>
        <v>2012</v>
      </c>
      <c r="D5067" s="34">
        <v>0.90200000000000002</v>
      </c>
      <c r="F5067" s="32">
        <v>42751</v>
      </c>
      <c r="G5067" s="33">
        <f t="shared" si="795"/>
        <v>1</v>
      </c>
      <c r="H5067" s="33">
        <f t="shared" si="796"/>
        <v>2017</v>
      </c>
      <c r="I5067" s="34">
        <v>3.36</v>
      </c>
      <c r="K5067" s="32">
        <v>38692</v>
      </c>
      <c r="L5067" s="33">
        <f t="shared" si="797"/>
        <v>12</v>
      </c>
      <c r="M5067" s="33">
        <f t="shared" si="798"/>
        <v>2005</v>
      </c>
      <c r="N5067" s="34">
        <v>59.96</v>
      </c>
      <c r="P5067" s="32">
        <v>39136</v>
      </c>
      <c r="Q5067" s="33">
        <f t="shared" si="799"/>
        <v>2</v>
      </c>
      <c r="R5067" s="33">
        <f t="shared" si="800"/>
        <v>2007</v>
      </c>
      <c r="S5067" s="34">
        <v>60.38</v>
      </c>
    </row>
    <row r="5068" spans="1:19">
      <c r="A5068" s="32">
        <v>41116</v>
      </c>
      <c r="B5068" s="33">
        <f t="shared" si="793"/>
        <v>7</v>
      </c>
      <c r="C5068" s="33">
        <f t="shared" si="794"/>
        <v>2012</v>
      </c>
      <c r="D5068" s="34">
        <v>0.89400000000000002</v>
      </c>
      <c r="F5068" s="32">
        <v>42752</v>
      </c>
      <c r="G5068" s="33">
        <f t="shared" si="795"/>
        <v>1</v>
      </c>
      <c r="H5068" s="33">
        <f t="shared" si="796"/>
        <v>2017</v>
      </c>
      <c r="I5068" s="34">
        <v>3.37</v>
      </c>
      <c r="K5068" s="32">
        <v>38693</v>
      </c>
      <c r="L5068" s="33">
        <f t="shared" si="797"/>
        <v>12</v>
      </c>
      <c r="M5068" s="33">
        <f t="shared" si="798"/>
        <v>2005</v>
      </c>
      <c r="N5068" s="34">
        <v>59.21</v>
      </c>
      <c r="P5068" s="32">
        <v>39139</v>
      </c>
      <c r="Q5068" s="33">
        <f t="shared" si="799"/>
        <v>2</v>
      </c>
      <c r="R5068" s="33">
        <f t="shared" si="800"/>
        <v>2007</v>
      </c>
      <c r="S5068" s="34">
        <v>60.34</v>
      </c>
    </row>
    <row r="5069" spans="1:19">
      <c r="A5069" s="32">
        <v>41117</v>
      </c>
      <c r="B5069" s="33">
        <f t="shared" si="793"/>
        <v>7</v>
      </c>
      <c r="C5069" s="33">
        <f t="shared" si="794"/>
        <v>2012</v>
      </c>
      <c r="D5069" s="34">
        <v>0.89600000000000002</v>
      </c>
      <c r="F5069" s="32">
        <v>42753</v>
      </c>
      <c r="G5069" s="33">
        <f t="shared" si="795"/>
        <v>1</v>
      </c>
      <c r="H5069" s="33">
        <f t="shared" si="796"/>
        <v>2017</v>
      </c>
      <c r="I5069" s="34">
        <v>3.26</v>
      </c>
      <c r="K5069" s="32">
        <v>38694</v>
      </c>
      <c r="L5069" s="33">
        <f t="shared" si="797"/>
        <v>12</v>
      </c>
      <c r="M5069" s="33">
        <f t="shared" si="798"/>
        <v>2005</v>
      </c>
      <c r="N5069" s="34">
        <v>60.66</v>
      </c>
      <c r="P5069" s="32">
        <v>39140</v>
      </c>
      <c r="Q5069" s="33">
        <f t="shared" si="799"/>
        <v>2</v>
      </c>
      <c r="R5069" s="33">
        <f t="shared" si="800"/>
        <v>2007</v>
      </c>
      <c r="S5069" s="34">
        <v>60.28</v>
      </c>
    </row>
    <row r="5070" spans="1:19">
      <c r="A5070" s="32">
        <v>41120</v>
      </c>
      <c r="B5070" s="33">
        <f t="shared" si="793"/>
        <v>7</v>
      </c>
      <c r="C5070" s="33">
        <f t="shared" si="794"/>
        <v>2012</v>
      </c>
      <c r="D5070" s="34">
        <v>0.878</v>
      </c>
      <c r="F5070" s="32">
        <v>42754</v>
      </c>
      <c r="G5070" s="33">
        <f t="shared" si="795"/>
        <v>1</v>
      </c>
      <c r="H5070" s="33">
        <f t="shared" si="796"/>
        <v>2017</v>
      </c>
      <c r="I5070" s="34">
        <v>3.25</v>
      </c>
      <c r="K5070" s="32">
        <v>38695</v>
      </c>
      <c r="L5070" s="33">
        <f t="shared" si="797"/>
        <v>12</v>
      </c>
      <c r="M5070" s="33">
        <f t="shared" si="798"/>
        <v>2005</v>
      </c>
      <c r="N5070" s="34">
        <v>59.41</v>
      </c>
      <c r="P5070" s="32">
        <v>39141</v>
      </c>
      <c r="Q5070" s="33">
        <f t="shared" si="799"/>
        <v>2</v>
      </c>
      <c r="R5070" s="33">
        <f t="shared" si="800"/>
        <v>2007</v>
      </c>
      <c r="S5070" s="34">
        <v>59.39</v>
      </c>
    </row>
    <row r="5071" spans="1:19">
      <c r="A5071" s="32">
        <v>41121</v>
      </c>
      <c r="B5071" s="33">
        <f t="shared" si="793"/>
        <v>7</v>
      </c>
      <c r="C5071" s="33">
        <f t="shared" si="794"/>
        <v>2012</v>
      </c>
      <c r="D5071" s="34">
        <v>0.875</v>
      </c>
      <c r="F5071" s="32">
        <v>42755</v>
      </c>
      <c r="G5071" s="33">
        <f t="shared" si="795"/>
        <v>1</v>
      </c>
      <c r="H5071" s="33">
        <f t="shared" si="796"/>
        <v>2017</v>
      </c>
      <c r="I5071" s="34">
        <v>3.23</v>
      </c>
      <c r="K5071" s="32">
        <v>38698</v>
      </c>
      <c r="L5071" s="33">
        <f t="shared" si="797"/>
        <v>12</v>
      </c>
      <c r="M5071" s="33">
        <f t="shared" si="798"/>
        <v>2005</v>
      </c>
      <c r="N5071" s="34">
        <v>61.36</v>
      </c>
      <c r="P5071" s="32">
        <v>39142</v>
      </c>
      <c r="Q5071" s="33">
        <f t="shared" si="799"/>
        <v>3</v>
      </c>
      <c r="R5071" s="33">
        <f t="shared" si="800"/>
        <v>2007</v>
      </c>
      <c r="S5071" s="34">
        <v>61.18</v>
      </c>
    </row>
    <row r="5072" spans="1:19">
      <c r="A5072" s="32">
        <v>41122</v>
      </c>
      <c r="B5072" s="33">
        <f t="shared" si="793"/>
        <v>8</v>
      </c>
      <c r="C5072" s="33">
        <f t="shared" si="794"/>
        <v>2012</v>
      </c>
      <c r="D5072" s="34">
        <v>0.874</v>
      </c>
      <c r="F5072" s="32">
        <v>42758</v>
      </c>
      <c r="G5072" s="33">
        <f t="shared" si="795"/>
        <v>1</v>
      </c>
      <c r="H5072" s="33">
        <f t="shared" si="796"/>
        <v>2017</v>
      </c>
      <c r="I5072" s="34">
        <v>3.16</v>
      </c>
      <c r="K5072" s="32">
        <v>38699</v>
      </c>
      <c r="L5072" s="33">
        <f t="shared" si="797"/>
        <v>12</v>
      </c>
      <c r="M5072" s="33">
        <f t="shared" si="798"/>
        <v>2005</v>
      </c>
      <c r="N5072" s="34">
        <v>61.36</v>
      </c>
      <c r="P5072" s="32">
        <v>39143</v>
      </c>
      <c r="Q5072" s="33">
        <f t="shared" si="799"/>
        <v>3</v>
      </c>
      <c r="R5072" s="33">
        <f t="shared" si="800"/>
        <v>2007</v>
      </c>
      <c r="S5072" s="34">
        <v>61.92</v>
      </c>
    </row>
    <row r="5073" spans="1:19">
      <c r="A5073" s="32">
        <v>41123</v>
      </c>
      <c r="B5073" s="33">
        <f t="shared" si="793"/>
        <v>8</v>
      </c>
      <c r="C5073" s="33">
        <f t="shared" si="794"/>
        <v>2012</v>
      </c>
      <c r="D5073" s="34">
        <v>0.86499999999999999</v>
      </c>
      <c r="F5073" s="32">
        <v>42759</v>
      </c>
      <c r="G5073" s="33">
        <f t="shared" si="795"/>
        <v>1</v>
      </c>
      <c r="H5073" s="33">
        <f t="shared" si="796"/>
        <v>2017</v>
      </c>
      <c r="I5073" s="34">
        <v>3.16</v>
      </c>
      <c r="K5073" s="32">
        <v>38700</v>
      </c>
      <c r="L5073" s="33">
        <f t="shared" si="797"/>
        <v>12</v>
      </c>
      <c r="M5073" s="33">
        <f t="shared" si="798"/>
        <v>2005</v>
      </c>
      <c r="N5073" s="34">
        <v>60.86</v>
      </c>
      <c r="P5073" s="32">
        <v>39146</v>
      </c>
      <c r="Q5073" s="33">
        <f t="shared" si="799"/>
        <v>3</v>
      </c>
      <c r="R5073" s="33">
        <f t="shared" si="800"/>
        <v>2007</v>
      </c>
      <c r="S5073" s="34">
        <v>59.78</v>
      </c>
    </row>
    <row r="5074" spans="1:19">
      <c r="A5074" s="32">
        <v>41124</v>
      </c>
      <c r="B5074" s="33">
        <f t="shared" si="793"/>
        <v>8</v>
      </c>
      <c r="C5074" s="33">
        <f t="shared" si="794"/>
        <v>2012</v>
      </c>
      <c r="D5074" s="34">
        <v>0.90300000000000002</v>
      </c>
      <c r="F5074" s="32">
        <v>42760</v>
      </c>
      <c r="G5074" s="33">
        <f t="shared" si="795"/>
        <v>1</v>
      </c>
      <c r="H5074" s="33">
        <f t="shared" si="796"/>
        <v>2017</v>
      </c>
      <c r="I5074" s="34">
        <v>3.26</v>
      </c>
      <c r="K5074" s="32">
        <v>38701</v>
      </c>
      <c r="L5074" s="33">
        <f t="shared" si="797"/>
        <v>12</v>
      </c>
      <c r="M5074" s="33">
        <f t="shared" si="798"/>
        <v>2005</v>
      </c>
      <c r="N5074" s="34">
        <v>60.01</v>
      </c>
      <c r="P5074" s="32">
        <v>39147</v>
      </c>
      <c r="Q5074" s="33">
        <f t="shared" si="799"/>
        <v>3</v>
      </c>
      <c r="R5074" s="33">
        <f t="shared" si="800"/>
        <v>2007</v>
      </c>
      <c r="S5074" s="34">
        <v>59.68</v>
      </c>
    </row>
    <row r="5075" spans="1:19">
      <c r="A5075" s="32">
        <v>41127</v>
      </c>
      <c r="B5075" s="33">
        <f t="shared" si="793"/>
        <v>8</v>
      </c>
      <c r="C5075" s="33">
        <f t="shared" si="794"/>
        <v>2012</v>
      </c>
      <c r="D5075" s="34">
        <v>0.89700000000000002</v>
      </c>
      <c r="F5075" s="32">
        <v>42761</v>
      </c>
      <c r="G5075" s="33">
        <f t="shared" si="795"/>
        <v>1</v>
      </c>
      <c r="H5075" s="33">
        <f t="shared" si="796"/>
        <v>2017</v>
      </c>
      <c r="I5075" s="34">
        <v>3.44</v>
      </c>
      <c r="K5075" s="32">
        <v>38702</v>
      </c>
      <c r="L5075" s="33">
        <f t="shared" si="797"/>
        <v>12</v>
      </c>
      <c r="M5075" s="33">
        <f t="shared" si="798"/>
        <v>2005</v>
      </c>
      <c r="N5075" s="34">
        <v>58.01</v>
      </c>
      <c r="P5075" s="32">
        <v>39148</v>
      </c>
      <c r="Q5075" s="33">
        <f t="shared" si="799"/>
        <v>3</v>
      </c>
      <c r="R5075" s="33">
        <f t="shared" si="800"/>
        <v>2007</v>
      </c>
      <c r="S5075" s="34">
        <v>61.13</v>
      </c>
    </row>
    <row r="5076" spans="1:19">
      <c r="A5076" s="32">
        <v>41128</v>
      </c>
      <c r="B5076" s="33">
        <f t="shared" si="793"/>
        <v>8</v>
      </c>
      <c r="C5076" s="33">
        <f t="shared" si="794"/>
        <v>2012</v>
      </c>
      <c r="D5076" s="34">
        <v>0.92900000000000005</v>
      </c>
      <c r="F5076" s="32">
        <v>42762</v>
      </c>
      <c r="G5076" s="33">
        <f t="shared" si="795"/>
        <v>1</v>
      </c>
      <c r="H5076" s="33">
        <f t="shared" si="796"/>
        <v>2017</v>
      </c>
      <c r="I5076" s="34">
        <v>3.31</v>
      </c>
      <c r="K5076" s="32">
        <v>38705</v>
      </c>
      <c r="L5076" s="33">
        <f t="shared" si="797"/>
        <v>12</v>
      </c>
      <c r="M5076" s="33">
        <f t="shared" si="798"/>
        <v>2005</v>
      </c>
      <c r="N5076" s="34">
        <v>57.31</v>
      </c>
      <c r="P5076" s="32">
        <v>39149</v>
      </c>
      <c r="Q5076" s="33">
        <f t="shared" si="799"/>
        <v>3</v>
      </c>
      <c r="R5076" s="33">
        <f t="shared" si="800"/>
        <v>2007</v>
      </c>
      <c r="S5076" s="34">
        <v>60.9</v>
      </c>
    </row>
    <row r="5077" spans="1:19">
      <c r="A5077" s="32">
        <v>41129</v>
      </c>
      <c r="B5077" s="33">
        <f t="shared" si="793"/>
        <v>8</v>
      </c>
      <c r="C5077" s="33">
        <f t="shared" si="794"/>
        <v>2012</v>
      </c>
      <c r="D5077" s="34">
        <v>0.93799999999999994</v>
      </c>
      <c r="F5077" s="32">
        <v>42765</v>
      </c>
      <c r="G5077" s="33">
        <f t="shared" si="795"/>
        <v>1</v>
      </c>
      <c r="H5077" s="33">
        <f t="shared" si="796"/>
        <v>2017</v>
      </c>
      <c r="I5077" s="34">
        <v>3.22</v>
      </c>
      <c r="K5077" s="32">
        <v>38706</v>
      </c>
      <c r="L5077" s="33">
        <f t="shared" si="797"/>
        <v>12</v>
      </c>
      <c r="M5077" s="33">
        <f t="shared" si="798"/>
        <v>2005</v>
      </c>
      <c r="N5077" s="34">
        <v>57.81</v>
      </c>
      <c r="P5077" s="32">
        <v>39150</v>
      </c>
      <c r="Q5077" s="33">
        <f t="shared" si="799"/>
        <v>3</v>
      </c>
      <c r="R5077" s="33">
        <f t="shared" si="800"/>
        <v>2007</v>
      </c>
      <c r="S5077" s="34">
        <v>60.25</v>
      </c>
    </row>
    <row r="5078" spans="1:19">
      <c r="A5078" s="32">
        <v>41130</v>
      </c>
      <c r="B5078" s="33">
        <f t="shared" si="793"/>
        <v>8</v>
      </c>
      <c r="C5078" s="33">
        <f t="shared" si="794"/>
        <v>2012</v>
      </c>
      <c r="D5078" s="34">
        <v>0.94599999999999995</v>
      </c>
      <c r="F5078" s="32">
        <v>42766</v>
      </c>
      <c r="G5078" s="33">
        <f t="shared" si="795"/>
        <v>1</v>
      </c>
      <c r="H5078" s="33">
        <f t="shared" si="796"/>
        <v>2017</v>
      </c>
      <c r="I5078" s="34">
        <v>3</v>
      </c>
      <c r="K5078" s="32">
        <v>38707</v>
      </c>
      <c r="L5078" s="33">
        <f t="shared" si="797"/>
        <v>12</v>
      </c>
      <c r="M5078" s="33">
        <f t="shared" si="798"/>
        <v>2005</v>
      </c>
      <c r="N5078" s="34">
        <v>58.56</v>
      </c>
      <c r="P5078" s="32">
        <v>39153</v>
      </c>
      <c r="Q5078" s="33">
        <f t="shared" si="799"/>
        <v>3</v>
      </c>
      <c r="R5078" s="33">
        <f t="shared" si="800"/>
        <v>2007</v>
      </c>
      <c r="S5078" s="34">
        <v>60.59</v>
      </c>
    </row>
    <row r="5079" spans="1:19">
      <c r="A5079" s="32">
        <v>41131</v>
      </c>
      <c r="B5079" s="33">
        <f t="shared" si="793"/>
        <v>8</v>
      </c>
      <c r="C5079" s="33">
        <f t="shared" si="794"/>
        <v>2012</v>
      </c>
      <c r="D5079" s="34">
        <v>0.94299999999999995</v>
      </c>
      <c r="F5079" s="32">
        <v>42767</v>
      </c>
      <c r="G5079" s="33">
        <f t="shared" si="795"/>
        <v>2</v>
      </c>
      <c r="H5079" s="33">
        <f t="shared" si="796"/>
        <v>2017</v>
      </c>
      <c r="I5079" s="34">
        <v>3.15</v>
      </c>
      <c r="K5079" s="32">
        <v>38708</v>
      </c>
      <c r="L5079" s="33">
        <f t="shared" si="797"/>
        <v>12</v>
      </c>
      <c r="M5079" s="33">
        <f t="shared" si="798"/>
        <v>2005</v>
      </c>
      <c r="N5079" s="34">
        <v>58.08</v>
      </c>
      <c r="P5079" s="32">
        <v>39154</v>
      </c>
      <c r="Q5079" s="33">
        <f t="shared" si="799"/>
        <v>3</v>
      </c>
      <c r="R5079" s="33">
        <f t="shared" si="800"/>
        <v>2007</v>
      </c>
      <c r="S5079" s="34">
        <v>61.52</v>
      </c>
    </row>
    <row r="5080" spans="1:19">
      <c r="A5080" s="32">
        <v>41134</v>
      </c>
      <c r="B5080" s="33">
        <f t="shared" si="793"/>
        <v>8</v>
      </c>
      <c r="C5080" s="33">
        <f t="shared" si="794"/>
        <v>2012</v>
      </c>
      <c r="D5080" s="34">
        <v>0.94899999999999995</v>
      </c>
      <c r="F5080" s="32">
        <v>42768</v>
      </c>
      <c r="G5080" s="33">
        <f t="shared" si="795"/>
        <v>2</v>
      </c>
      <c r="H5080" s="33">
        <f t="shared" si="796"/>
        <v>2017</v>
      </c>
      <c r="I5080" s="34">
        <v>3.13</v>
      </c>
      <c r="K5080" s="32">
        <v>38709</v>
      </c>
      <c r="L5080" s="33">
        <f t="shared" si="797"/>
        <v>12</v>
      </c>
      <c r="M5080" s="33">
        <f t="shared" si="798"/>
        <v>2005</v>
      </c>
      <c r="N5080" s="34">
        <v>58.08</v>
      </c>
      <c r="P5080" s="32">
        <v>39155</v>
      </c>
      <c r="Q5080" s="33">
        <f t="shared" si="799"/>
        <v>3</v>
      </c>
      <c r="R5080" s="33">
        <f t="shared" si="800"/>
        <v>2007</v>
      </c>
      <c r="S5080" s="34">
        <v>60.89</v>
      </c>
    </row>
    <row r="5081" spans="1:19">
      <c r="A5081" s="32">
        <v>41135</v>
      </c>
      <c r="B5081" s="33">
        <f t="shared" si="793"/>
        <v>8</v>
      </c>
      <c r="C5081" s="33">
        <f t="shared" si="794"/>
        <v>2012</v>
      </c>
      <c r="D5081" s="34">
        <v>0.94899999999999995</v>
      </c>
      <c r="F5081" s="32">
        <v>42769</v>
      </c>
      <c r="G5081" s="33">
        <f t="shared" si="795"/>
        <v>2</v>
      </c>
      <c r="H5081" s="33">
        <f t="shared" si="796"/>
        <v>2017</v>
      </c>
      <c r="I5081" s="34">
        <v>3.13</v>
      </c>
      <c r="K5081" s="32">
        <v>38713</v>
      </c>
      <c r="L5081" s="33">
        <f t="shared" si="797"/>
        <v>12</v>
      </c>
      <c r="M5081" s="33">
        <f t="shared" si="798"/>
        <v>2005</v>
      </c>
      <c r="N5081" s="34">
        <v>58.16</v>
      </c>
      <c r="P5081" s="32">
        <v>39156</v>
      </c>
      <c r="Q5081" s="33">
        <f t="shared" si="799"/>
        <v>3</v>
      </c>
      <c r="R5081" s="33">
        <f t="shared" si="800"/>
        <v>2007</v>
      </c>
      <c r="S5081" s="34">
        <v>60.4</v>
      </c>
    </row>
    <row r="5082" spans="1:19">
      <c r="A5082" s="32">
        <v>41136</v>
      </c>
      <c r="B5082" s="33">
        <f t="shared" si="793"/>
        <v>8</v>
      </c>
      <c r="C5082" s="33">
        <f t="shared" si="794"/>
        <v>2012</v>
      </c>
      <c r="D5082" s="34">
        <v>0.94799999999999995</v>
      </c>
      <c r="F5082" s="32">
        <v>42772</v>
      </c>
      <c r="G5082" s="33">
        <f t="shared" si="795"/>
        <v>2</v>
      </c>
      <c r="H5082" s="33">
        <f t="shared" si="796"/>
        <v>2017</v>
      </c>
      <c r="I5082" s="34">
        <v>2.92</v>
      </c>
      <c r="K5082" s="32">
        <v>38714</v>
      </c>
      <c r="L5082" s="33">
        <f t="shared" si="797"/>
        <v>12</v>
      </c>
      <c r="M5082" s="33">
        <f t="shared" si="798"/>
        <v>2005</v>
      </c>
      <c r="N5082" s="34">
        <v>59.81</v>
      </c>
      <c r="P5082" s="32">
        <v>39157</v>
      </c>
      <c r="Q5082" s="33">
        <f t="shared" si="799"/>
        <v>3</v>
      </c>
      <c r="R5082" s="33">
        <f t="shared" si="800"/>
        <v>2007</v>
      </c>
      <c r="S5082" s="34">
        <v>60.93</v>
      </c>
    </row>
    <row r="5083" spans="1:19">
      <c r="A5083" s="32">
        <v>41137</v>
      </c>
      <c r="B5083" s="33">
        <f t="shared" si="793"/>
        <v>8</v>
      </c>
      <c r="C5083" s="33">
        <f t="shared" si="794"/>
        <v>2012</v>
      </c>
      <c r="D5083" s="34">
        <v>0.94299999999999995</v>
      </c>
      <c r="F5083" s="32">
        <v>42773</v>
      </c>
      <c r="G5083" s="33">
        <f t="shared" si="795"/>
        <v>2</v>
      </c>
      <c r="H5083" s="33">
        <f t="shared" si="796"/>
        <v>2017</v>
      </c>
      <c r="I5083" s="34">
        <v>3.03</v>
      </c>
      <c r="K5083" s="32">
        <v>38715</v>
      </c>
      <c r="L5083" s="33">
        <f t="shared" si="797"/>
        <v>12</v>
      </c>
      <c r="M5083" s="33">
        <f t="shared" si="798"/>
        <v>2005</v>
      </c>
      <c r="N5083" s="34">
        <v>60.26</v>
      </c>
      <c r="P5083" s="32">
        <v>39160</v>
      </c>
      <c r="Q5083" s="33">
        <f t="shared" si="799"/>
        <v>3</v>
      </c>
      <c r="R5083" s="33">
        <f t="shared" si="800"/>
        <v>2007</v>
      </c>
      <c r="S5083" s="34">
        <v>60.49</v>
      </c>
    </row>
    <row r="5084" spans="1:19">
      <c r="A5084" s="32">
        <v>41138</v>
      </c>
      <c r="B5084" s="33">
        <f t="shared" si="793"/>
        <v>8</v>
      </c>
      <c r="C5084" s="33">
        <f t="shared" si="794"/>
        <v>2012</v>
      </c>
      <c r="D5084" s="34">
        <v>0.92600000000000005</v>
      </c>
      <c r="F5084" s="32">
        <v>42774</v>
      </c>
      <c r="G5084" s="33">
        <f t="shared" si="795"/>
        <v>2</v>
      </c>
      <c r="H5084" s="33">
        <f t="shared" si="796"/>
        <v>2017</v>
      </c>
      <c r="I5084" s="34">
        <v>3.05</v>
      </c>
      <c r="K5084" s="32">
        <v>38716</v>
      </c>
      <c r="L5084" s="33">
        <f t="shared" si="797"/>
        <v>12</v>
      </c>
      <c r="M5084" s="33">
        <f t="shared" si="798"/>
        <v>2005</v>
      </c>
      <c r="N5084" s="34">
        <v>61.06</v>
      </c>
      <c r="P5084" s="32">
        <v>39161</v>
      </c>
      <c r="Q5084" s="33">
        <f t="shared" si="799"/>
        <v>3</v>
      </c>
      <c r="R5084" s="33">
        <f t="shared" si="800"/>
        <v>2007</v>
      </c>
      <c r="S5084" s="34">
        <v>60.11</v>
      </c>
    </row>
    <row r="5085" spans="1:19">
      <c r="A5085" s="32">
        <v>41141</v>
      </c>
      <c r="B5085" s="33">
        <f t="shared" si="793"/>
        <v>8</v>
      </c>
      <c r="C5085" s="33">
        <f t="shared" si="794"/>
        <v>2012</v>
      </c>
      <c r="D5085" s="34">
        <v>0.91500000000000004</v>
      </c>
      <c r="F5085" s="32">
        <v>42775</v>
      </c>
      <c r="G5085" s="33">
        <f t="shared" si="795"/>
        <v>2</v>
      </c>
      <c r="H5085" s="33">
        <f t="shared" si="796"/>
        <v>2017</v>
      </c>
      <c r="I5085" s="34">
        <v>3.11</v>
      </c>
      <c r="K5085" s="32">
        <v>38720</v>
      </c>
      <c r="L5085" s="33">
        <f t="shared" si="797"/>
        <v>1</v>
      </c>
      <c r="M5085" s="33">
        <f t="shared" si="798"/>
        <v>2006</v>
      </c>
      <c r="N5085" s="34">
        <v>63.11</v>
      </c>
      <c r="P5085" s="32">
        <v>39162</v>
      </c>
      <c r="Q5085" s="33">
        <f t="shared" si="799"/>
        <v>3</v>
      </c>
      <c r="R5085" s="33">
        <f t="shared" si="800"/>
        <v>2007</v>
      </c>
      <c r="S5085" s="34">
        <v>60.18</v>
      </c>
    </row>
    <row r="5086" spans="1:19">
      <c r="A5086" s="32">
        <v>41142</v>
      </c>
      <c r="B5086" s="33">
        <f t="shared" si="793"/>
        <v>8</v>
      </c>
      <c r="C5086" s="33">
        <f t="shared" si="794"/>
        <v>2012</v>
      </c>
      <c r="D5086" s="34">
        <v>0.91800000000000004</v>
      </c>
      <c r="F5086" s="32">
        <v>42776</v>
      </c>
      <c r="G5086" s="33">
        <f t="shared" si="795"/>
        <v>2</v>
      </c>
      <c r="H5086" s="33">
        <f t="shared" si="796"/>
        <v>2017</v>
      </c>
      <c r="I5086" s="34">
        <v>3.11</v>
      </c>
      <c r="K5086" s="32">
        <v>38721</v>
      </c>
      <c r="L5086" s="33">
        <f t="shared" si="797"/>
        <v>1</v>
      </c>
      <c r="M5086" s="33">
        <f t="shared" si="798"/>
        <v>2006</v>
      </c>
      <c r="N5086" s="34">
        <v>63.41</v>
      </c>
      <c r="P5086" s="32">
        <v>39163</v>
      </c>
      <c r="Q5086" s="33">
        <f t="shared" si="799"/>
        <v>3</v>
      </c>
      <c r="R5086" s="33">
        <f t="shared" si="800"/>
        <v>2007</v>
      </c>
      <c r="S5086" s="34">
        <v>61.57</v>
      </c>
    </row>
    <row r="5087" spans="1:19">
      <c r="A5087" s="32">
        <v>41143</v>
      </c>
      <c r="B5087" s="33">
        <f t="shared" si="793"/>
        <v>8</v>
      </c>
      <c r="C5087" s="33">
        <f t="shared" si="794"/>
        <v>2012</v>
      </c>
      <c r="D5087" s="34">
        <v>0.90200000000000002</v>
      </c>
      <c r="F5087" s="32">
        <v>42779</v>
      </c>
      <c r="G5087" s="33">
        <f t="shared" si="795"/>
        <v>2</v>
      </c>
      <c r="H5087" s="33">
        <f t="shared" si="796"/>
        <v>2017</v>
      </c>
      <c r="I5087" s="34">
        <v>2.93</v>
      </c>
      <c r="K5087" s="32">
        <v>38722</v>
      </c>
      <c r="L5087" s="33">
        <f t="shared" si="797"/>
        <v>1</v>
      </c>
      <c r="M5087" s="33">
        <f t="shared" si="798"/>
        <v>2006</v>
      </c>
      <c r="N5087" s="34">
        <v>62.81</v>
      </c>
      <c r="P5087" s="32">
        <v>39164</v>
      </c>
      <c r="Q5087" s="33">
        <f t="shared" si="799"/>
        <v>3</v>
      </c>
      <c r="R5087" s="33">
        <f t="shared" si="800"/>
        <v>2007</v>
      </c>
      <c r="S5087" s="34">
        <v>63.1</v>
      </c>
    </row>
    <row r="5088" spans="1:19">
      <c r="A5088" s="32">
        <v>41144</v>
      </c>
      <c r="B5088" s="33">
        <f t="shared" si="793"/>
        <v>8</v>
      </c>
      <c r="C5088" s="33">
        <f t="shared" si="794"/>
        <v>2012</v>
      </c>
      <c r="D5088" s="34">
        <v>0.85</v>
      </c>
      <c r="F5088" s="32">
        <v>42780</v>
      </c>
      <c r="G5088" s="33">
        <f t="shared" si="795"/>
        <v>2</v>
      </c>
      <c r="H5088" s="33">
        <f t="shared" si="796"/>
        <v>2017</v>
      </c>
      <c r="I5088" s="34">
        <v>2.85</v>
      </c>
      <c r="K5088" s="32">
        <v>38723</v>
      </c>
      <c r="L5088" s="33">
        <f t="shared" si="797"/>
        <v>1</v>
      </c>
      <c r="M5088" s="33">
        <f t="shared" si="798"/>
        <v>2006</v>
      </c>
      <c r="N5088" s="34">
        <v>64.209999999999994</v>
      </c>
      <c r="P5088" s="32">
        <v>39167</v>
      </c>
      <c r="Q5088" s="33">
        <f t="shared" si="799"/>
        <v>3</v>
      </c>
      <c r="R5088" s="33">
        <f t="shared" si="800"/>
        <v>2007</v>
      </c>
      <c r="S5088" s="34">
        <v>64.430000000000007</v>
      </c>
    </row>
    <row r="5089" spans="1:19">
      <c r="A5089" s="32">
        <v>41145</v>
      </c>
      <c r="B5089" s="33">
        <f t="shared" si="793"/>
        <v>8</v>
      </c>
      <c r="C5089" s="33">
        <f t="shared" si="794"/>
        <v>2012</v>
      </c>
      <c r="D5089" s="34">
        <v>0.81299999999999994</v>
      </c>
      <c r="F5089" s="32">
        <v>42781</v>
      </c>
      <c r="G5089" s="33">
        <f t="shared" si="795"/>
        <v>2</v>
      </c>
      <c r="H5089" s="33">
        <f t="shared" si="796"/>
        <v>2017</v>
      </c>
      <c r="I5089" s="34">
        <v>2.95</v>
      </c>
      <c r="K5089" s="32">
        <v>38726</v>
      </c>
      <c r="L5089" s="33">
        <f t="shared" si="797"/>
        <v>1</v>
      </c>
      <c r="M5089" s="33">
        <f t="shared" si="798"/>
        <v>2006</v>
      </c>
      <c r="N5089" s="34">
        <v>63.56</v>
      </c>
      <c r="P5089" s="32">
        <v>39168</v>
      </c>
      <c r="Q5089" s="33">
        <f t="shared" si="799"/>
        <v>3</v>
      </c>
      <c r="R5089" s="33">
        <f t="shared" si="800"/>
        <v>2007</v>
      </c>
      <c r="S5089" s="34">
        <v>64.25</v>
      </c>
    </row>
    <row r="5090" spans="1:19">
      <c r="A5090" s="32">
        <v>41148</v>
      </c>
      <c r="B5090" s="33">
        <f t="shared" si="793"/>
        <v>8</v>
      </c>
      <c r="C5090" s="33">
        <f t="shared" si="794"/>
        <v>2012</v>
      </c>
      <c r="D5090" s="34">
        <v>0.80900000000000005</v>
      </c>
      <c r="F5090" s="32">
        <v>42782</v>
      </c>
      <c r="G5090" s="33">
        <f t="shared" si="795"/>
        <v>2</v>
      </c>
      <c r="H5090" s="33">
        <f t="shared" si="796"/>
        <v>2017</v>
      </c>
      <c r="I5090" s="34">
        <v>2.88</v>
      </c>
      <c r="K5090" s="32">
        <v>38727</v>
      </c>
      <c r="L5090" s="33">
        <f t="shared" si="797"/>
        <v>1</v>
      </c>
      <c r="M5090" s="33">
        <f t="shared" si="798"/>
        <v>2006</v>
      </c>
      <c r="N5090" s="34">
        <v>63.41</v>
      </c>
      <c r="P5090" s="32">
        <v>39169</v>
      </c>
      <c r="Q5090" s="33">
        <f t="shared" si="799"/>
        <v>3</v>
      </c>
      <c r="R5090" s="33">
        <f t="shared" si="800"/>
        <v>2007</v>
      </c>
      <c r="S5090" s="34">
        <v>66.150000000000006</v>
      </c>
    </row>
    <row r="5091" spans="1:19">
      <c r="A5091" s="32">
        <v>41149</v>
      </c>
      <c r="B5091" s="33">
        <f t="shared" si="793"/>
        <v>8</v>
      </c>
      <c r="C5091" s="33">
        <f t="shared" si="794"/>
        <v>2012</v>
      </c>
      <c r="D5091" s="34">
        <v>0.84599999999999997</v>
      </c>
      <c r="F5091" s="32">
        <v>42783</v>
      </c>
      <c r="G5091" s="33">
        <f t="shared" si="795"/>
        <v>2</v>
      </c>
      <c r="H5091" s="33">
        <f t="shared" si="796"/>
        <v>2017</v>
      </c>
      <c r="I5091" s="34">
        <v>2.75</v>
      </c>
      <c r="K5091" s="32">
        <v>38728</v>
      </c>
      <c r="L5091" s="33">
        <f t="shared" si="797"/>
        <v>1</v>
      </c>
      <c r="M5091" s="33">
        <f t="shared" si="798"/>
        <v>2006</v>
      </c>
      <c r="N5091" s="34">
        <v>63.91</v>
      </c>
      <c r="P5091" s="32">
        <v>39170</v>
      </c>
      <c r="Q5091" s="33">
        <f t="shared" si="799"/>
        <v>3</v>
      </c>
      <c r="R5091" s="33">
        <f t="shared" si="800"/>
        <v>2007</v>
      </c>
      <c r="S5091" s="34">
        <v>67.19</v>
      </c>
    </row>
    <row r="5092" spans="1:19">
      <c r="A5092" s="32">
        <v>41150</v>
      </c>
      <c r="B5092" s="33">
        <f t="shared" ref="B5092:B5155" si="801">+MONTH(A5092)</f>
        <v>8</v>
      </c>
      <c r="C5092" s="33">
        <f t="shared" ref="C5092:C5155" si="802">+YEAR(A5092)</f>
        <v>2012</v>
      </c>
      <c r="D5092" s="34">
        <v>0.88300000000000001</v>
      </c>
      <c r="F5092" s="32">
        <v>42786</v>
      </c>
      <c r="G5092" s="33">
        <f t="shared" ref="G5092:G5155" si="803">+MONTH(F5092)</f>
        <v>2</v>
      </c>
      <c r="H5092" s="33">
        <f t="shared" ref="H5092:H5155" si="804">+YEAR(F5092)</f>
        <v>2017</v>
      </c>
      <c r="I5092" s="34">
        <v>2.75</v>
      </c>
      <c r="K5092" s="32">
        <v>38729</v>
      </c>
      <c r="L5092" s="33">
        <f t="shared" ref="L5092:L5155" si="805">+MONTH(K5092)</f>
        <v>1</v>
      </c>
      <c r="M5092" s="33">
        <f t="shared" ref="M5092:M5155" si="806">+YEAR(K5092)</f>
        <v>2006</v>
      </c>
      <c r="N5092" s="34">
        <v>63.96</v>
      </c>
      <c r="P5092" s="32">
        <v>39171</v>
      </c>
      <c r="Q5092" s="33">
        <f t="shared" ref="Q5092:Q5155" si="807">+MONTH(P5092)</f>
        <v>3</v>
      </c>
      <c r="R5092" s="33">
        <f t="shared" si="800"/>
        <v>2007</v>
      </c>
      <c r="S5092" s="34">
        <v>68.47</v>
      </c>
    </row>
    <row r="5093" spans="1:19">
      <c r="A5093" s="32">
        <v>41151</v>
      </c>
      <c r="B5093" s="33">
        <f t="shared" si="801"/>
        <v>8</v>
      </c>
      <c r="C5093" s="33">
        <f t="shared" si="802"/>
        <v>2012</v>
      </c>
      <c r="D5093" s="34">
        <v>0.88500000000000001</v>
      </c>
      <c r="F5093" s="32">
        <v>42787</v>
      </c>
      <c r="G5093" s="33">
        <f t="shared" si="803"/>
        <v>2</v>
      </c>
      <c r="H5093" s="33">
        <f t="shared" si="804"/>
        <v>2017</v>
      </c>
      <c r="I5093" s="34">
        <v>2.56</v>
      </c>
      <c r="K5093" s="32">
        <v>38730</v>
      </c>
      <c r="L5093" s="33">
        <f t="shared" si="805"/>
        <v>1</v>
      </c>
      <c r="M5093" s="33">
        <f t="shared" si="806"/>
        <v>2006</v>
      </c>
      <c r="N5093" s="34">
        <v>63.86</v>
      </c>
      <c r="P5093" s="32">
        <v>39174</v>
      </c>
      <c r="Q5093" s="33">
        <f t="shared" si="807"/>
        <v>4</v>
      </c>
      <c r="R5093" s="33">
        <f t="shared" ref="R5093:R5156" si="808">+YEAR(P5093)</f>
        <v>2007</v>
      </c>
      <c r="S5093" s="34">
        <v>68.94</v>
      </c>
    </row>
    <row r="5094" spans="1:19">
      <c r="A5094" s="32">
        <v>41152</v>
      </c>
      <c r="B5094" s="33">
        <f t="shared" si="801"/>
        <v>8</v>
      </c>
      <c r="C5094" s="33">
        <f t="shared" si="802"/>
        <v>2012</v>
      </c>
      <c r="D5094" s="34">
        <v>0.90500000000000003</v>
      </c>
      <c r="F5094" s="32">
        <v>42788</v>
      </c>
      <c r="G5094" s="33">
        <f t="shared" si="803"/>
        <v>2</v>
      </c>
      <c r="H5094" s="33">
        <f t="shared" si="804"/>
        <v>2017</v>
      </c>
      <c r="I5094" s="34">
        <v>2.52</v>
      </c>
      <c r="K5094" s="32">
        <v>38734</v>
      </c>
      <c r="L5094" s="33">
        <f t="shared" si="805"/>
        <v>1</v>
      </c>
      <c r="M5094" s="33">
        <f t="shared" si="806"/>
        <v>2006</v>
      </c>
      <c r="N5094" s="34">
        <v>66.36</v>
      </c>
      <c r="P5094" s="32">
        <v>39175</v>
      </c>
      <c r="Q5094" s="33">
        <f t="shared" si="807"/>
        <v>4</v>
      </c>
      <c r="R5094" s="33">
        <f t="shared" si="808"/>
        <v>2007</v>
      </c>
      <c r="S5094" s="34">
        <v>68</v>
      </c>
    </row>
    <row r="5095" spans="1:19">
      <c r="A5095" s="32">
        <v>41156</v>
      </c>
      <c r="B5095" s="33">
        <f t="shared" si="801"/>
        <v>9</v>
      </c>
      <c r="C5095" s="33">
        <f t="shared" si="802"/>
        <v>2012</v>
      </c>
      <c r="D5095" s="34">
        <v>0.94099999999999995</v>
      </c>
      <c r="F5095" s="32">
        <v>42789</v>
      </c>
      <c r="G5095" s="33">
        <f t="shared" si="803"/>
        <v>2</v>
      </c>
      <c r="H5095" s="33">
        <f t="shared" si="804"/>
        <v>2017</v>
      </c>
      <c r="I5095" s="34">
        <v>2.63</v>
      </c>
      <c r="K5095" s="32">
        <v>38735</v>
      </c>
      <c r="L5095" s="33">
        <f t="shared" si="805"/>
        <v>1</v>
      </c>
      <c r="M5095" s="33">
        <f t="shared" si="806"/>
        <v>2006</v>
      </c>
      <c r="N5095" s="34">
        <v>65.760000000000005</v>
      </c>
      <c r="P5095" s="32">
        <v>39176</v>
      </c>
      <c r="Q5095" s="33">
        <f t="shared" si="807"/>
        <v>4</v>
      </c>
      <c r="R5095" s="33">
        <f t="shared" si="808"/>
        <v>2007</v>
      </c>
      <c r="S5095" s="34">
        <v>68.09</v>
      </c>
    </row>
    <row r="5096" spans="1:19">
      <c r="A5096" s="32">
        <v>41157</v>
      </c>
      <c r="B5096" s="33">
        <f t="shared" si="801"/>
        <v>9</v>
      </c>
      <c r="C5096" s="33">
        <f t="shared" si="802"/>
        <v>2012</v>
      </c>
      <c r="D5096" s="34">
        <v>0.98899999999999999</v>
      </c>
      <c r="F5096" s="32">
        <v>42790</v>
      </c>
      <c r="G5096" s="33">
        <f t="shared" si="803"/>
        <v>2</v>
      </c>
      <c r="H5096" s="33">
        <f t="shared" si="804"/>
        <v>2017</v>
      </c>
      <c r="I5096" s="34">
        <v>2.63</v>
      </c>
      <c r="K5096" s="32">
        <v>38736</v>
      </c>
      <c r="L5096" s="33">
        <f t="shared" si="805"/>
        <v>1</v>
      </c>
      <c r="M5096" s="33">
        <f t="shared" si="806"/>
        <v>2006</v>
      </c>
      <c r="N5096" s="34">
        <v>66.86</v>
      </c>
      <c r="P5096" s="32">
        <v>39177</v>
      </c>
      <c r="Q5096" s="33">
        <f t="shared" si="807"/>
        <v>4</v>
      </c>
      <c r="R5096" s="33">
        <f t="shared" si="808"/>
        <v>2007</v>
      </c>
      <c r="S5096" s="34">
        <v>69.150000000000006</v>
      </c>
    </row>
    <row r="5097" spans="1:19">
      <c r="A5097" s="32">
        <v>41158</v>
      </c>
      <c r="B5097" s="33">
        <f t="shared" si="801"/>
        <v>9</v>
      </c>
      <c r="C5097" s="33">
        <f t="shared" si="802"/>
        <v>2012</v>
      </c>
      <c r="D5097" s="34">
        <v>0.97599999999999998</v>
      </c>
      <c r="F5097" s="32">
        <v>42793</v>
      </c>
      <c r="G5097" s="33">
        <f t="shared" si="803"/>
        <v>2</v>
      </c>
      <c r="H5097" s="33">
        <f t="shared" si="804"/>
        <v>2017</v>
      </c>
      <c r="I5097" s="34">
        <v>2.44</v>
      </c>
      <c r="K5097" s="32">
        <v>38737</v>
      </c>
      <c r="L5097" s="33">
        <f t="shared" si="805"/>
        <v>1</v>
      </c>
      <c r="M5097" s="33">
        <f t="shared" si="806"/>
        <v>2006</v>
      </c>
      <c r="N5097" s="34">
        <v>68.16</v>
      </c>
      <c r="P5097" s="32">
        <v>39182</v>
      </c>
      <c r="Q5097" s="33">
        <f t="shared" si="807"/>
        <v>4</v>
      </c>
      <c r="R5097" s="33">
        <f t="shared" si="808"/>
        <v>2007</v>
      </c>
      <c r="S5097" s="34">
        <v>67.64</v>
      </c>
    </row>
    <row r="5098" spans="1:19">
      <c r="A5098" s="32">
        <v>41159</v>
      </c>
      <c r="B5098" s="33">
        <f t="shared" si="801"/>
        <v>9</v>
      </c>
      <c r="C5098" s="33">
        <f t="shared" si="802"/>
        <v>2012</v>
      </c>
      <c r="D5098" s="34">
        <v>0.94</v>
      </c>
      <c r="F5098" s="32">
        <v>42794</v>
      </c>
      <c r="G5098" s="33">
        <f t="shared" si="803"/>
        <v>2</v>
      </c>
      <c r="H5098" s="33">
        <f t="shared" si="804"/>
        <v>2017</v>
      </c>
      <c r="I5098" s="34">
        <v>2.54</v>
      </c>
      <c r="K5098" s="32">
        <v>38740</v>
      </c>
      <c r="L5098" s="33">
        <f t="shared" si="805"/>
        <v>1</v>
      </c>
      <c r="M5098" s="33">
        <f t="shared" si="806"/>
        <v>2006</v>
      </c>
      <c r="N5098" s="34">
        <v>68.06</v>
      </c>
      <c r="P5098" s="32">
        <v>39183</v>
      </c>
      <c r="Q5098" s="33">
        <f t="shared" si="807"/>
        <v>4</v>
      </c>
      <c r="R5098" s="33">
        <f t="shared" si="808"/>
        <v>2007</v>
      </c>
      <c r="S5098" s="34">
        <v>68.599999999999994</v>
      </c>
    </row>
    <row r="5099" spans="1:19">
      <c r="A5099" s="32">
        <v>41162</v>
      </c>
      <c r="B5099" s="33">
        <f t="shared" si="801"/>
        <v>9</v>
      </c>
      <c r="C5099" s="33">
        <f t="shared" si="802"/>
        <v>2012</v>
      </c>
      <c r="D5099" s="34">
        <v>0.92</v>
      </c>
      <c r="F5099" s="32">
        <v>42795</v>
      </c>
      <c r="G5099" s="33">
        <f t="shared" si="803"/>
        <v>3</v>
      </c>
      <c r="H5099" s="33">
        <f t="shared" si="804"/>
        <v>2017</v>
      </c>
      <c r="I5099" s="34">
        <v>2.54</v>
      </c>
      <c r="K5099" s="32">
        <v>38741</v>
      </c>
      <c r="L5099" s="33">
        <f t="shared" si="805"/>
        <v>1</v>
      </c>
      <c r="M5099" s="33">
        <f t="shared" si="806"/>
        <v>2006</v>
      </c>
      <c r="N5099" s="34">
        <v>66.83</v>
      </c>
      <c r="P5099" s="32">
        <v>39184</v>
      </c>
      <c r="Q5099" s="33">
        <f t="shared" si="807"/>
        <v>4</v>
      </c>
      <c r="R5099" s="33">
        <f t="shared" si="808"/>
        <v>2007</v>
      </c>
      <c r="S5099" s="34">
        <v>67.790000000000006</v>
      </c>
    </row>
    <row r="5100" spans="1:19">
      <c r="A5100" s="32">
        <v>41163</v>
      </c>
      <c r="B5100" s="33">
        <f t="shared" si="801"/>
        <v>9</v>
      </c>
      <c r="C5100" s="33">
        <f t="shared" si="802"/>
        <v>2012</v>
      </c>
      <c r="D5100" s="34">
        <v>0.93400000000000005</v>
      </c>
      <c r="F5100" s="32">
        <v>42796</v>
      </c>
      <c r="G5100" s="33">
        <f t="shared" si="803"/>
        <v>3</v>
      </c>
      <c r="H5100" s="33">
        <f t="shared" si="804"/>
        <v>2017</v>
      </c>
      <c r="I5100" s="34">
        <v>2.59</v>
      </c>
      <c r="K5100" s="32">
        <v>38742</v>
      </c>
      <c r="L5100" s="33">
        <f t="shared" si="805"/>
        <v>1</v>
      </c>
      <c r="M5100" s="33">
        <f t="shared" si="806"/>
        <v>2006</v>
      </c>
      <c r="N5100" s="34">
        <v>65.599999999999994</v>
      </c>
      <c r="P5100" s="32">
        <v>39185</v>
      </c>
      <c r="Q5100" s="33">
        <f t="shared" si="807"/>
        <v>4</v>
      </c>
      <c r="R5100" s="33">
        <f t="shared" si="808"/>
        <v>2007</v>
      </c>
      <c r="S5100" s="34">
        <v>68.78</v>
      </c>
    </row>
    <row r="5101" spans="1:19">
      <c r="A5101" s="32">
        <v>41164</v>
      </c>
      <c r="B5101" s="33">
        <f t="shared" si="801"/>
        <v>9</v>
      </c>
      <c r="C5101" s="33">
        <f t="shared" si="802"/>
        <v>2012</v>
      </c>
      <c r="D5101" s="34">
        <v>0.92</v>
      </c>
      <c r="F5101" s="32">
        <v>42797</v>
      </c>
      <c r="G5101" s="33">
        <f t="shared" si="803"/>
        <v>3</v>
      </c>
      <c r="H5101" s="33">
        <f t="shared" si="804"/>
        <v>2017</v>
      </c>
      <c r="I5101" s="34">
        <v>2.5</v>
      </c>
      <c r="K5101" s="32">
        <v>38743</v>
      </c>
      <c r="L5101" s="33">
        <f t="shared" si="805"/>
        <v>1</v>
      </c>
      <c r="M5101" s="33">
        <f t="shared" si="806"/>
        <v>2006</v>
      </c>
      <c r="N5101" s="34">
        <v>65.8</v>
      </c>
      <c r="P5101" s="32">
        <v>39188</v>
      </c>
      <c r="Q5101" s="33">
        <f t="shared" si="807"/>
        <v>4</v>
      </c>
      <c r="R5101" s="33">
        <f t="shared" si="808"/>
        <v>2007</v>
      </c>
      <c r="S5101" s="34">
        <v>67.099999999999994</v>
      </c>
    </row>
    <row r="5102" spans="1:19">
      <c r="A5102" s="32">
        <v>41165</v>
      </c>
      <c r="B5102" s="33">
        <f t="shared" si="801"/>
        <v>9</v>
      </c>
      <c r="C5102" s="33">
        <f t="shared" si="802"/>
        <v>2012</v>
      </c>
      <c r="D5102" s="34">
        <v>0.92</v>
      </c>
      <c r="F5102" s="32">
        <v>42800</v>
      </c>
      <c r="G5102" s="33">
        <f t="shared" si="803"/>
        <v>3</v>
      </c>
      <c r="H5102" s="33">
        <f t="shared" si="804"/>
        <v>2017</v>
      </c>
      <c r="I5102" s="34">
        <v>2.68</v>
      </c>
      <c r="K5102" s="32">
        <v>38744</v>
      </c>
      <c r="L5102" s="33">
        <f t="shared" si="805"/>
        <v>1</v>
      </c>
      <c r="M5102" s="33">
        <f t="shared" si="806"/>
        <v>2006</v>
      </c>
      <c r="N5102" s="34">
        <v>67.81</v>
      </c>
      <c r="P5102" s="32">
        <v>39189</v>
      </c>
      <c r="Q5102" s="33">
        <f t="shared" si="807"/>
        <v>4</v>
      </c>
      <c r="R5102" s="33">
        <f t="shared" si="808"/>
        <v>2007</v>
      </c>
      <c r="S5102" s="34">
        <v>66.34</v>
      </c>
    </row>
    <row r="5103" spans="1:19">
      <c r="A5103" s="32">
        <v>41166</v>
      </c>
      <c r="B5103" s="33">
        <f t="shared" si="801"/>
        <v>9</v>
      </c>
      <c r="C5103" s="33">
        <f t="shared" si="802"/>
        <v>2012</v>
      </c>
      <c r="D5103" s="34">
        <v>0.91800000000000004</v>
      </c>
      <c r="F5103" s="32">
        <v>42801</v>
      </c>
      <c r="G5103" s="33">
        <f t="shared" si="803"/>
        <v>3</v>
      </c>
      <c r="H5103" s="33">
        <f t="shared" si="804"/>
        <v>2017</v>
      </c>
      <c r="I5103" s="34">
        <v>2.68</v>
      </c>
      <c r="K5103" s="32">
        <v>38747</v>
      </c>
      <c r="L5103" s="33">
        <f t="shared" si="805"/>
        <v>1</v>
      </c>
      <c r="M5103" s="33">
        <f t="shared" si="806"/>
        <v>2006</v>
      </c>
      <c r="N5103" s="34">
        <v>68.36</v>
      </c>
      <c r="P5103" s="32">
        <v>39190</v>
      </c>
      <c r="Q5103" s="33">
        <f t="shared" si="807"/>
        <v>4</v>
      </c>
      <c r="R5103" s="33">
        <f t="shared" si="808"/>
        <v>2007</v>
      </c>
      <c r="S5103" s="34">
        <v>65.09</v>
      </c>
    </row>
    <row r="5104" spans="1:19">
      <c r="A5104" s="32">
        <v>41169</v>
      </c>
      <c r="B5104" s="33">
        <f t="shared" si="801"/>
        <v>9</v>
      </c>
      <c r="C5104" s="33">
        <f t="shared" si="802"/>
        <v>2012</v>
      </c>
      <c r="D5104" s="34">
        <v>0.873</v>
      </c>
      <c r="F5104" s="32">
        <v>42802</v>
      </c>
      <c r="G5104" s="33">
        <f t="shared" si="803"/>
        <v>3</v>
      </c>
      <c r="H5104" s="33">
        <f t="shared" si="804"/>
        <v>2017</v>
      </c>
      <c r="I5104" s="34">
        <v>2.59</v>
      </c>
      <c r="K5104" s="32">
        <v>38748</v>
      </c>
      <c r="L5104" s="33">
        <f t="shared" si="805"/>
        <v>1</v>
      </c>
      <c r="M5104" s="33">
        <f t="shared" si="806"/>
        <v>2006</v>
      </c>
      <c r="N5104" s="34">
        <v>67.86</v>
      </c>
      <c r="P5104" s="32">
        <v>39191</v>
      </c>
      <c r="Q5104" s="33">
        <f t="shared" si="807"/>
        <v>4</v>
      </c>
      <c r="R5104" s="33">
        <f t="shared" si="808"/>
        <v>2007</v>
      </c>
      <c r="S5104" s="34">
        <v>66.17</v>
      </c>
    </row>
    <row r="5105" spans="1:19">
      <c r="A5105" s="32">
        <v>41170</v>
      </c>
      <c r="B5105" s="33">
        <f t="shared" si="801"/>
        <v>9</v>
      </c>
      <c r="C5105" s="33">
        <f t="shared" si="802"/>
        <v>2012</v>
      </c>
      <c r="D5105" s="34">
        <v>0.875</v>
      </c>
      <c r="F5105" s="32">
        <v>42803</v>
      </c>
      <c r="G5105" s="33">
        <f t="shared" si="803"/>
        <v>3</v>
      </c>
      <c r="H5105" s="33">
        <f t="shared" si="804"/>
        <v>2017</v>
      </c>
      <c r="I5105" s="34">
        <v>2.83</v>
      </c>
      <c r="K5105" s="32">
        <v>38749</v>
      </c>
      <c r="L5105" s="33">
        <f t="shared" si="805"/>
        <v>2</v>
      </c>
      <c r="M5105" s="33">
        <f t="shared" si="806"/>
        <v>2006</v>
      </c>
      <c r="N5105" s="34">
        <v>66.61</v>
      </c>
      <c r="P5105" s="32">
        <v>39192</v>
      </c>
      <c r="Q5105" s="33">
        <f t="shared" si="807"/>
        <v>4</v>
      </c>
      <c r="R5105" s="33">
        <f t="shared" si="808"/>
        <v>2007</v>
      </c>
      <c r="S5105" s="34">
        <v>66.34</v>
      </c>
    </row>
    <row r="5106" spans="1:19">
      <c r="A5106" s="32">
        <v>41171</v>
      </c>
      <c r="B5106" s="33">
        <f t="shared" si="801"/>
        <v>9</v>
      </c>
      <c r="C5106" s="33">
        <f t="shared" si="802"/>
        <v>2012</v>
      </c>
      <c r="D5106" s="34">
        <v>0.875</v>
      </c>
      <c r="F5106" s="32">
        <v>42804</v>
      </c>
      <c r="G5106" s="33">
        <f t="shared" si="803"/>
        <v>3</v>
      </c>
      <c r="H5106" s="33">
        <f t="shared" si="804"/>
        <v>2017</v>
      </c>
      <c r="I5106" s="34">
        <v>2.98</v>
      </c>
      <c r="K5106" s="32">
        <v>38750</v>
      </c>
      <c r="L5106" s="33">
        <f t="shared" si="805"/>
        <v>2</v>
      </c>
      <c r="M5106" s="33">
        <f t="shared" si="806"/>
        <v>2006</v>
      </c>
      <c r="N5106" s="34">
        <v>64.709999999999994</v>
      </c>
      <c r="P5106" s="32">
        <v>39195</v>
      </c>
      <c r="Q5106" s="33">
        <f t="shared" si="807"/>
        <v>4</v>
      </c>
      <c r="R5106" s="33">
        <f t="shared" si="808"/>
        <v>2007</v>
      </c>
      <c r="S5106" s="34">
        <v>66.8</v>
      </c>
    </row>
    <row r="5107" spans="1:19">
      <c r="A5107" s="32">
        <v>41172</v>
      </c>
      <c r="B5107" s="33">
        <f t="shared" si="801"/>
        <v>9</v>
      </c>
      <c r="C5107" s="33">
        <f t="shared" si="802"/>
        <v>2012</v>
      </c>
      <c r="D5107" s="34">
        <v>0.88300000000000001</v>
      </c>
      <c r="F5107" s="32">
        <v>42807</v>
      </c>
      <c r="G5107" s="33">
        <f t="shared" si="803"/>
        <v>3</v>
      </c>
      <c r="H5107" s="33">
        <f t="shared" si="804"/>
        <v>2017</v>
      </c>
      <c r="I5107" s="34">
        <v>3.04</v>
      </c>
      <c r="K5107" s="32">
        <v>38751</v>
      </c>
      <c r="L5107" s="33">
        <f t="shared" si="805"/>
        <v>2</v>
      </c>
      <c r="M5107" s="33">
        <f t="shared" si="806"/>
        <v>2006</v>
      </c>
      <c r="N5107" s="34">
        <v>65.41</v>
      </c>
      <c r="P5107" s="32">
        <v>39196</v>
      </c>
      <c r="Q5107" s="33">
        <f t="shared" si="807"/>
        <v>4</v>
      </c>
      <c r="R5107" s="33">
        <f t="shared" si="808"/>
        <v>2007</v>
      </c>
      <c r="S5107" s="34">
        <v>67.94</v>
      </c>
    </row>
    <row r="5108" spans="1:19">
      <c r="A5108" s="32">
        <v>41173</v>
      </c>
      <c r="B5108" s="33">
        <f t="shared" si="801"/>
        <v>9</v>
      </c>
      <c r="C5108" s="33">
        <f t="shared" si="802"/>
        <v>2012</v>
      </c>
      <c r="D5108" s="34">
        <v>0.88300000000000001</v>
      </c>
      <c r="F5108" s="32">
        <v>42808</v>
      </c>
      <c r="G5108" s="33">
        <f t="shared" si="803"/>
        <v>3</v>
      </c>
      <c r="H5108" s="33">
        <f t="shared" si="804"/>
        <v>2017</v>
      </c>
      <c r="I5108" s="34">
        <v>3.02</v>
      </c>
      <c r="K5108" s="32">
        <v>38754</v>
      </c>
      <c r="L5108" s="33">
        <f t="shared" si="805"/>
        <v>2</v>
      </c>
      <c r="M5108" s="33">
        <f t="shared" si="806"/>
        <v>2006</v>
      </c>
      <c r="N5108" s="34">
        <v>65.11</v>
      </c>
      <c r="P5108" s="32">
        <v>39197</v>
      </c>
      <c r="Q5108" s="33">
        <f t="shared" si="807"/>
        <v>4</v>
      </c>
      <c r="R5108" s="33">
        <f t="shared" si="808"/>
        <v>2007</v>
      </c>
      <c r="S5108" s="34">
        <v>67.44</v>
      </c>
    </row>
    <row r="5109" spans="1:19">
      <c r="A5109" s="32">
        <v>41176</v>
      </c>
      <c r="B5109" s="33">
        <f t="shared" si="801"/>
        <v>9</v>
      </c>
      <c r="C5109" s="33">
        <f t="shared" si="802"/>
        <v>2012</v>
      </c>
      <c r="D5109" s="34">
        <v>0.86899999999999999</v>
      </c>
      <c r="F5109" s="32">
        <v>42809</v>
      </c>
      <c r="G5109" s="33">
        <f t="shared" si="803"/>
        <v>3</v>
      </c>
      <c r="H5109" s="33">
        <f t="shared" si="804"/>
        <v>2017</v>
      </c>
      <c r="I5109" s="34">
        <v>3.02</v>
      </c>
      <c r="K5109" s="32">
        <v>38755</v>
      </c>
      <c r="L5109" s="33">
        <f t="shared" si="805"/>
        <v>2</v>
      </c>
      <c r="M5109" s="33">
        <f t="shared" si="806"/>
        <v>2006</v>
      </c>
      <c r="N5109" s="34">
        <v>63.01</v>
      </c>
      <c r="P5109" s="32">
        <v>39198</v>
      </c>
      <c r="Q5109" s="33">
        <f t="shared" si="807"/>
        <v>4</v>
      </c>
      <c r="R5109" s="33">
        <f t="shared" si="808"/>
        <v>2007</v>
      </c>
      <c r="S5109" s="34">
        <v>67.510000000000005</v>
      </c>
    </row>
    <row r="5110" spans="1:19">
      <c r="A5110" s="32">
        <v>41177</v>
      </c>
      <c r="B5110" s="33">
        <f t="shared" si="801"/>
        <v>9</v>
      </c>
      <c r="C5110" s="33">
        <f t="shared" si="802"/>
        <v>2012</v>
      </c>
      <c r="D5110" s="34">
        <v>0.875</v>
      </c>
      <c r="F5110" s="32">
        <v>42810</v>
      </c>
      <c r="G5110" s="33">
        <f t="shared" si="803"/>
        <v>3</v>
      </c>
      <c r="H5110" s="33">
        <f t="shared" si="804"/>
        <v>2017</v>
      </c>
      <c r="I5110" s="34">
        <v>2.84</v>
      </c>
      <c r="K5110" s="32">
        <v>38756</v>
      </c>
      <c r="L5110" s="33">
        <f t="shared" si="805"/>
        <v>2</v>
      </c>
      <c r="M5110" s="33">
        <f t="shared" si="806"/>
        <v>2006</v>
      </c>
      <c r="N5110" s="34">
        <v>62.51</v>
      </c>
      <c r="P5110" s="32">
        <v>39199</v>
      </c>
      <c r="Q5110" s="33">
        <f t="shared" si="807"/>
        <v>4</v>
      </c>
      <c r="R5110" s="33">
        <f t="shared" si="808"/>
        <v>2007</v>
      </c>
      <c r="S5110" s="34">
        <v>67.28</v>
      </c>
    </row>
    <row r="5111" spans="1:19">
      <c r="A5111" s="32">
        <v>41178</v>
      </c>
      <c r="B5111" s="33">
        <f t="shared" si="801"/>
        <v>9</v>
      </c>
      <c r="C5111" s="33">
        <f t="shared" si="802"/>
        <v>2012</v>
      </c>
      <c r="D5111" s="34">
        <v>0.88</v>
      </c>
      <c r="F5111" s="32">
        <v>42811</v>
      </c>
      <c r="G5111" s="33">
        <f t="shared" si="803"/>
        <v>3</v>
      </c>
      <c r="H5111" s="33">
        <f t="shared" si="804"/>
        <v>2017</v>
      </c>
      <c r="I5111" s="34">
        <v>2.85</v>
      </c>
      <c r="K5111" s="32">
        <v>38757</v>
      </c>
      <c r="L5111" s="33">
        <f t="shared" si="805"/>
        <v>2</v>
      </c>
      <c r="M5111" s="33">
        <f t="shared" si="806"/>
        <v>2006</v>
      </c>
      <c r="N5111" s="34">
        <v>62.66</v>
      </c>
      <c r="P5111" s="32">
        <v>39202</v>
      </c>
      <c r="Q5111" s="33">
        <f t="shared" si="807"/>
        <v>4</v>
      </c>
      <c r="R5111" s="33">
        <f t="shared" si="808"/>
        <v>2007</v>
      </c>
      <c r="S5111" s="34">
        <v>67.23</v>
      </c>
    </row>
    <row r="5112" spans="1:19">
      <c r="A5112" s="32">
        <v>41179</v>
      </c>
      <c r="B5112" s="33">
        <f t="shared" si="801"/>
        <v>9</v>
      </c>
      <c r="C5112" s="33">
        <f t="shared" si="802"/>
        <v>2012</v>
      </c>
      <c r="D5112" s="34">
        <v>0.91100000000000003</v>
      </c>
      <c r="F5112" s="32">
        <v>42814</v>
      </c>
      <c r="G5112" s="33">
        <f t="shared" si="803"/>
        <v>3</v>
      </c>
      <c r="H5112" s="33">
        <f t="shared" si="804"/>
        <v>2017</v>
      </c>
      <c r="I5112" s="34">
        <v>2.93</v>
      </c>
      <c r="K5112" s="32">
        <v>38758</v>
      </c>
      <c r="L5112" s="33">
        <f t="shared" si="805"/>
        <v>2</v>
      </c>
      <c r="M5112" s="33">
        <f t="shared" si="806"/>
        <v>2006</v>
      </c>
      <c r="N5112" s="34">
        <v>62.01</v>
      </c>
      <c r="P5112" s="32">
        <v>39203</v>
      </c>
      <c r="Q5112" s="33">
        <f t="shared" si="807"/>
        <v>5</v>
      </c>
      <c r="R5112" s="33">
        <f t="shared" si="808"/>
        <v>2007</v>
      </c>
      <c r="S5112" s="34">
        <v>67.400000000000006</v>
      </c>
    </row>
    <row r="5113" spans="1:19">
      <c r="A5113" s="32">
        <v>41180</v>
      </c>
      <c r="B5113" s="33">
        <f t="shared" si="801"/>
        <v>9</v>
      </c>
      <c r="C5113" s="33">
        <f t="shared" si="802"/>
        <v>2012</v>
      </c>
      <c r="D5113" s="34">
        <v>0.91800000000000004</v>
      </c>
      <c r="F5113" s="32">
        <v>42815</v>
      </c>
      <c r="G5113" s="33">
        <f t="shared" si="803"/>
        <v>3</v>
      </c>
      <c r="H5113" s="33">
        <f t="shared" si="804"/>
        <v>2017</v>
      </c>
      <c r="I5113" s="34">
        <v>3.09</v>
      </c>
      <c r="K5113" s="32">
        <v>38761</v>
      </c>
      <c r="L5113" s="33">
        <f t="shared" si="805"/>
        <v>2</v>
      </c>
      <c r="M5113" s="33">
        <f t="shared" si="806"/>
        <v>2006</v>
      </c>
      <c r="N5113" s="34">
        <v>61.26</v>
      </c>
      <c r="P5113" s="32">
        <v>39204</v>
      </c>
      <c r="Q5113" s="33">
        <f t="shared" si="807"/>
        <v>5</v>
      </c>
      <c r="R5113" s="33">
        <f t="shared" si="808"/>
        <v>2007</v>
      </c>
      <c r="S5113" s="34">
        <v>65.569999999999993</v>
      </c>
    </row>
    <row r="5114" spans="1:19">
      <c r="A5114" s="32">
        <v>41183</v>
      </c>
      <c r="B5114" s="33">
        <f t="shared" si="801"/>
        <v>10</v>
      </c>
      <c r="C5114" s="33">
        <f t="shared" si="802"/>
        <v>2012</v>
      </c>
      <c r="D5114" s="34">
        <v>0.93899999999999995</v>
      </c>
      <c r="F5114" s="32">
        <v>42816</v>
      </c>
      <c r="G5114" s="33">
        <f t="shared" si="803"/>
        <v>3</v>
      </c>
      <c r="H5114" s="33">
        <f t="shared" si="804"/>
        <v>2017</v>
      </c>
      <c r="I5114" s="34">
        <v>3.02</v>
      </c>
      <c r="K5114" s="32">
        <v>38762</v>
      </c>
      <c r="L5114" s="33">
        <f t="shared" si="805"/>
        <v>2</v>
      </c>
      <c r="M5114" s="33">
        <f t="shared" si="806"/>
        <v>2006</v>
      </c>
      <c r="N5114" s="34">
        <v>59.61</v>
      </c>
      <c r="P5114" s="32">
        <v>39205</v>
      </c>
      <c r="Q5114" s="33">
        <f t="shared" si="807"/>
        <v>5</v>
      </c>
      <c r="R5114" s="33">
        <f t="shared" si="808"/>
        <v>2007</v>
      </c>
      <c r="S5114" s="34">
        <v>64.849999999999994</v>
      </c>
    </row>
    <row r="5115" spans="1:19">
      <c r="A5115" s="32">
        <v>41184</v>
      </c>
      <c r="B5115" s="33">
        <f t="shared" si="801"/>
        <v>10</v>
      </c>
      <c r="C5115" s="33">
        <f t="shared" si="802"/>
        <v>2012</v>
      </c>
      <c r="D5115" s="34">
        <v>0.96</v>
      </c>
      <c r="F5115" s="32">
        <v>42817</v>
      </c>
      <c r="G5115" s="33">
        <f t="shared" si="803"/>
        <v>3</v>
      </c>
      <c r="H5115" s="33">
        <f t="shared" si="804"/>
        <v>2017</v>
      </c>
      <c r="I5115" s="34">
        <v>2.93</v>
      </c>
      <c r="K5115" s="32">
        <v>38763</v>
      </c>
      <c r="L5115" s="33">
        <f t="shared" si="805"/>
        <v>2</v>
      </c>
      <c r="M5115" s="33">
        <f t="shared" si="806"/>
        <v>2006</v>
      </c>
      <c r="N5115" s="34">
        <v>57.61</v>
      </c>
      <c r="P5115" s="32">
        <v>39206</v>
      </c>
      <c r="Q5115" s="33">
        <f t="shared" si="807"/>
        <v>5</v>
      </c>
      <c r="R5115" s="33">
        <f t="shared" si="808"/>
        <v>2007</v>
      </c>
      <c r="S5115" s="34">
        <v>65.14</v>
      </c>
    </row>
    <row r="5116" spans="1:19">
      <c r="A5116" s="32">
        <v>41185</v>
      </c>
      <c r="B5116" s="33">
        <f t="shared" si="801"/>
        <v>10</v>
      </c>
      <c r="C5116" s="33">
        <f t="shared" si="802"/>
        <v>2012</v>
      </c>
      <c r="D5116" s="34">
        <v>0.94299999999999995</v>
      </c>
      <c r="F5116" s="32">
        <v>42818</v>
      </c>
      <c r="G5116" s="33">
        <f t="shared" si="803"/>
        <v>3</v>
      </c>
      <c r="H5116" s="33">
        <f t="shared" si="804"/>
        <v>2017</v>
      </c>
      <c r="I5116" s="34">
        <v>2.97</v>
      </c>
      <c r="K5116" s="32">
        <v>38764</v>
      </c>
      <c r="L5116" s="33">
        <f t="shared" si="805"/>
        <v>2</v>
      </c>
      <c r="M5116" s="33">
        <f t="shared" si="806"/>
        <v>2006</v>
      </c>
      <c r="N5116" s="34">
        <v>58.61</v>
      </c>
      <c r="P5116" s="32">
        <v>39209</v>
      </c>
      <c r="Q5116" s="33">
        <f t="shared" si="807"/>
        <v>5</v>
      </c>
      <c r="R5116" s="33">
        <f t="shared" si="808"/>
        <v>2007</v>
      </c>
      <c r="S5116" s="34">
        <v>62.7</v>
      </c>
    </row>
    <row r="5117" spans="1:19">
      <c r="A5117" s="32">
        <v>41186</v>
      </c>
      <c r="B5117" s="33">
        <f t="shared" si="801"/>
        <v>10</v>
      </c>
      <c r="C5117" s="33">
        <f t="shared" si="802"/>
        <v>2012</v>
      </c>
      <c r="D5117" s="34">
        <v>0.96599999999999997</v>
      </c>
      <c r="F5117" s="32">
        <v>42821</v>
      </c>
      <c r="G5117" s="33">
        <f t="shared" si="803"/>
        <v>3</v>
      </c>
      <c r="H5117" s="33">
        <f t="shared" si="804"/>
        <v>2017</v>
      </c>
      <c r="I5117" s="34">
        <v>2.94</v>
      </c>
      <c r="K5117" s="32">
        <v>38765</v>
      </c>
      <c r="L5117" s="33">
        <f t="shared" si="805"/>
        <v>2</v>
      </c>
      <c r="M5117" s="33">
        <f t="shared" si="806"/>
        <v>2006</v>
      </c>
      <c r="N5117" s="34">
        <v>59.76</v>
      </c>
      <c r="P5117" s="32">
        <v>39210</v>
      </c>
      <c r="Q5117" s="33">
        <f t="shared" si="807"/>
        <v>5</v>
      </c>
      <c r="R5117" s="33">
        <f t="shared" si="808"/>
        <v>2007</v>
      </c>
      <c r="S5117" s="34">
        <v>63.55</v>
      </c>
    </row>
    <row r="5118" spans="1:19">
      <c r="A5118" s="32">
        <v>41187</v>
      </c>
      <c r="B5118" s="33">
        <f t="shared" si="801"/>
        <v>10</v>
      </c>
      <c r="C5118" s="33">
        <f t="shared" si="802"/>
        <v>2012</v>
      </c>
      <c r="D5118" s="34">
        <v>0.96</v>
      </c>
      <c r="F5118" s="32">
        <v>42822</v>
      </c>
      <c r="G5118" s="33">
        <f t="shared" si="803"/>
        <v>3</v>
      </c>
      <c r="H5118" s="33">
        <f t="shared" si="804"/>
        <v>2017</v>
      </c>
      <c r="I5118" s="34">
        <v>2.95</v>
      </c>
      <c r="K5118" s="32">
        <v>38769</v>
      </c>
      <c r="L5118" s="33">
        <f t="shared" si="805"/>
        <v>2</v>
      </c>
      <c r="M5118" s="33">
        <f t="shared" si="806"/>
        <v>2006</v>
      </c>
      <c r="N5118" s="34">
        <v>61.21</v>
      </c>
      <c r="P5118" s="32">
        <v>39211</v>
      </c>
      <c r="Q5118" s="33">
        <f t="shared" si="807"/>
        <v>5</v>
      </c>
      <c r="R5118" s="33">
        <f t="shared" si="808"/>
        <v>2007</v>
      </c>
      <c r="S5118" s="34">
        <v>63.5</v>
      </c>
    </row>
    <row r="5119" spans="1:19">
      <c r="A5119" s="32">
        <v>41190</v>
      </c>
      <c r="B5119" s="33">
        <f t="shared" si="801"/>
        <v>10</v>
      </c>
      <c r="C5119" s="33">
        <f t="shared" si="802"/>
        <v>2012</v>
      </c>
      <c r="D5119" s="34">
        <v>0.95299999999999996</v>
      </c>
      <c r="F5119" s="32">
        <v>42823</v>
      </c>
      <c r="G5119" s="33">
        <f t="shared" si="803"/>
        <v>3</v>
      </c>
      <c r="H5119" s="33">
        <f t="shared" si="804"/>
        <v>2017</v>
      </c>
      <c r="I5119" s="34">
        <v>3.03</v>
      </c>
      <c r="K5119" s="32">
        <v>38770</v>
      </c>
      <c r="L5119" s="33">
        <f t="shared" si="805"/>
        <v>2</v>
      </c>
      <c r="M5119" s="33">
        <f t="shared" si="806"/>
        <v>2006</v>
      </c>
      <c r="N5119" s="34">
        <v>59.03</v>
      </c>
      <c r="P5119" s="32">
        <v>39212</v>
      </c>
      <c r="Q5119" s="33">
        <f t="shared" si="807"/>
        <v>5</v>
      </c>
      <c r="R5119" s="33">
        <f t="shared" si="808"/>
        <v>2007</v>
      </c>
      <c r="S5119" s="34">
        <v>64.63</v>
      </c>
    </row>
    <row r="5120" spans="1:19">
      <c r="A5120" s="32">
        <v>41191</v>
      </c>
      <c r="B5120" s="33">
        <f t="shared" si="801"/>
        <v>10</v>
      </c>
      <c r="C5120" s="33">
        <f t="shared" si="802"/>
        <v>2012</v>
      </c>
      <c r="D5120" s="34">
        <v>0.96799999999999997</v>
      </c>
      <c r="F5120" s="32">
        <v>42824</v>
      </c>
      <c r="G5120" s="33">
        <f t="shared" si="803"/>
        <v>3</v>
      </c>
      <c r="H5120" s="33">
        <f t="shared" si="804"/>
        <v>2017</v>
      </c>
      <c r="I5120" s="34">
        <v>3.08</v>
      </c>
      <c r="K5120" s="32">
        <v>38771</v>
      </c>
      <c r="L5120" s="33">
        <f t="shared" si="805"/>
        <v>2</v>
      </c>
      <c r="M5120" s="33">
        <f t="shared" si="806"/>
        <v>2006</v>
      </c>
      <c r="N5120" s="34">
        <v>58.03</v>
      </c>
      <c r="P5120" s="32">
        <v>39213</v>
      </c>
      <c r="Q5120" s="33">
        <f t="shared" si="807"/>
        <v>5</v>
      </c>
      <c r="R5120" s="33">
        <f t="shared" si="808"/>
        <v>2007</v>
      </c>
      <c r="S5120" s="34">
        <v>65.180000000000007</v>
      </c>
    </row>
    <row r="5121" spans="1:19">
      <c r="A5121" s="32">
        <v>41192</v>
      </c>
      <c r="B5121" s="33">
        <f t="shared" si="801"/>
        <v>10</v>
      </c>
      <c r="C5121" s="33">
        <f t="shared" si="802"/>
        <v>2012</v>
      </c>
      <c r="D5121" s="34">
        <v>0.94599999999999995</v>
      </c>
      <c r="F5121" s="32">
        <v>42825</v>
      </c>
      <c r="G5121" s="33">
        <f t="shared" si="803"/>
        <v>3</v>
      </c>
      <c r="H5121" s="33">
        <f t="shared" si="804"/>
        <v>2017</v>
      </c>
      <c r="I5121" s="34">
        <v>3.13</v>
      </c>
      <c r="K5121" s="32">
        <v>38772</v>
      </c>
      <c r="L5121" s="33">
        <f t="shared" si="805"/>
        <v>2</v>
      </c>
      <c r="M5121" s="33">
        <f t="shared" si="806"/>
        <v>2006</v>
      </c>
      <c r="N5121" s="34">
        <v>61.46</v>
      </c>
      <c r="P5121" s="32">
        <v>39216</v>
      </c>
      <c r="Q5121" s="33">
        <f t="shared" si="807"/>
        <v>5</v>
      </c>
      <c r="R5121" s="33">
        <f t="shared" si="808"/>
        <v>2007</v>
      </c>
      <c r="S5121" s="34">
        <v>65.86</v>
      </c>
    </row>
    <row r="5122" spans="1:19">
      <c r="A5122" s="32">
        <v>41193</v>
      </c>
      <c r="B5122" s="33">
        <f t="shared" si="801"/>
        <v>10</v>
      </c>
      <c r="C5122" s="33">
        <f t="shared" si="802"/>
        <v>2012</v>
      </c>
      <c r="D5122" s="34">
        <v>0.94599999999999995</v>
      </c>
      <c r="F5122" s="32">
        <v>42828</v>
      </c>
      <c r="G5122" s="33">
        <f t="shared" si="803"/>
        <v>4</v>
      </c>
      <c r="H5122" s="33">
        <f t="shared" si="804"/>
        <v>2017</v>
      </c>
      <c r="I5122" s="34">
        <v>3.13</v>
      </c>
      <c r="K5122" s="32">
        <v>38775</v>
      </c>
      <c r="L5122" s="33">
        <f t="shared" si="805"/>
        <v>2</v>
      </c>
      <c r="M5122" s="33">
        <f t="shared" si="806"/>
        <v>2006</v>
      </c>
      <c r="N5122" s="34">
        <v>61.01</v>
      </c>
      <c r="P5122" s="32">
        <v>39217</v>
      </c>
      <c r="Q5122" s="33">
        <f t="shared" si="807"/>
        <v>5</v>
      </c>
      <c r="R5122" s="33">
        <f t="shared" si="808"/>
        <v>2007</v>
      </c>
      <c r="S5122" s="34">
        <v>66.739999999999995</v>
      </c>
    </row>
    <row r="5123" spans="1:19">
      <c r="A5123" s="32">
        <v>41194</v>
      </c>
      <c r="B5123" s="33">
        <f t="shared" si="801"/>
        <v>10</v>
      </c>
      <c r="C5123" s="33">
        <f t="shared" si="802"/>
        <v>2012</v>
      </c>
      <c r="D5123" s="34">
        <v>0.94099999999999995</v>
      </c>
      <c r="F5123" s="32">
        <v>42829</v>
      </c>
      <c r="G5123" s="33">
        <f t="shared" si="803"/>
        <v>4</v>
      </c>
      <c r="H5123" s="33">
        <f t="shared" si="804"/>
        <v>2017</v>
      </c>
      <c r="I5123" s="34">
        <v>3.06</v>
      </c>
      <c r="K5123" s="32">
        <v>38776</v>
      </c>
      <c r="L5123" s="33">
        <f t="shared" si="805"/>
        <v>2</v>
      </c>
      <c r="M5123" s="33">
        <f t="shared" si="806"/>
        <v>2006</v>
      </c>
      <c r="N5123" s="34">
        <v>61.37</v>
      </c>
      <c r="P5123" s="32">
        <v>39218</v>
      </c>
      <c r="Q5123" s="33">
        <f t="shared" si="807"/>
        <v>5</v>
      </c>
      <c r="R5123" s="33">
        <f t="shared" si="808"/>
        <v>2007</v>
      </c>
      <c r="S5123" s="34">
        <v>66.83</v>
      </c>
    </row>
    <row r="5124" spans="1:19">
      <c r="A5124" s="32">
        <v>41197</v>
      </c>
      <c r="B5124" s="33">
        <f t="shared" si="801"/>
        <v>10</v>
      </c>
      <c r="C5124" s="33">
        <f t="shared" si="802"/>
        <v>2012</v>
      </c>
      <c r="D5124" s="34">
        <v>0.94</v>
      </c>
      <c r="F5124" s="32">
        <v>42830</v>
      </c>
      <c r="G5124" s="33">
        <f t="shared" si="803"/>
        <v>4</v>
      </c>
      <c r="H5124" s="33">
        <f t="shared" si="804"/>
        <v>2017</v>
      </c>
      <c r="I5124" s="34">
        <v>3.22</v>
      </c>
      <c r="K5124" s="32">
        <v>38777</v>
      </c>
      <c r="L5124" s="33">
        <f t="shared" si="805"/>
        <v>3</v>
      </c>
      <c r="M5124" s="33">
        <f t="shared" si="806"/>
        <v>2006</v>
      </c>
      <c r="N5124" s="34">
        <v>62.01</v>
      </c>
      <c r="P5124" s="32">
        <v>39219</v>
      </c>
      <c r="Q5124" s="33">
        <f t="shared" si="807"/>
        <v>5</v>
      </c>
      <c r="R5124" s="33">
        <f t="shared" si="808"/>
        <v>2007</v>
      </c>
      <c r="S5124" s="34">
        <v>69.08</v>
      </c>
    </row>
    <row r="5125" spans="1:19">
      <c r="A5125" s="32">
        <v>41198</v>
      </c>
      <c r="B5125" s="33">
        <f t="shared" si="801"/>
        <v>10</v>
      </c>
      <c r="C5125" s="33">
        <f t="shared" si="802"/>
        <v>2012</v>
      </c>
      <c r="D5125" s="34">
        <v>0.93799999999999994</v>
      </c>
      <c r="F5125" s="32">
        <v>42831</v>
      </c>
      <c r="G5125" s="33">
        <f t="shared" si="803"/>
        <v>4</v>
      </c>
      <c r="H5125" s="33">
        <f t="shared" si="804"/>
        <v>2017</v>
      </c>
      <c r="I5125" s="34">
        <v>3.23</v>
      </c>
      <c r="K5125" s="32">
        <v>38778</v>
      </c>
      <c r="L5125" s="33">
        <f t="shared" si="805"/>
        <v>3</v>
      </c>
      <c r="M5125" s="33">
        <f t="shared" si="806"/>
        <v>2006</v>
      </c>
      <c r="N5125" s="34">
        <v>63.36</v>
      </c>
      <c r="P5125" s="32">
        <v>39220</v>
      </c>
      <c r="Q5125" s="33">
        <f t="shared" si="807"/>
        <v>5</v>
      </c>
      <c r="R5125" s="33">
        <f t="shared" si="808"/>
        <v>2007</v>
      </c>
      <c r="S5125" s="34">
        <v>69.260000000000005</v>
      </c>
    </row>
    <row r="5126" spans="1:19">
      <c r="A5126" s="32">
        <v>41199</v>
      </c>
      <c r="B5126" s="33">
        <f t="shared" si="801"/>
        <v>10</v>
      </c>
      <c r="C5126" s="33">
        <f t="shared" si="802"/>
        <v>2012</v>
      </c>
      <c r="D5126" s="34">
        <v>0.95399999999999996</v>
      </c>
      <c r="F5126" s="32">
        <v>42832</v>
      </c>
      <c r="G5126" s="33">
        <f t="shared" si="803"/>
        <v>4</v>
      </c>
      <c r="H5126" s="33">
        <f t="shared" si="804"/>
        <v>2017</v>
      </c>
      <c r="I5126" s="34">
        <v>3.23</v>
      </c>
      <c r="K5126" s="32">
        <v>38779</v>
      </c>
      <c r="L5126" s="33">
        <f t="shared" si="805"/>
        <v>3</v>
      </c>
      <c r="M5126" s="33">
        <f t="shared" si="806"/>
        <v>2006</v>
      </c>
      <c r="N5126" s="34">
        <v>63.61</v>
      </c>
      <c r="P5126" s="32">
        <v>39223</v>
      </c>
      <c r="Q5126" s="33">
        <f t="shared" si="807"/>
        <v>5</v>
      </c>
      <c r="R5126" s="33">
        <f t="shared" si="808"/>
        <v>2007</v>
      </c>
      <c r="S5126" s="34">
        <v>69.510000000000005</v>
      </c>
    </row>
    <row r="5127" spans="1:19">
      <c r="A5127" s="32">
        <v>41200</v>
      </c>
      <c r="B5127" s="33">
        <f t="shared" si="801"/>
        <v>10</v>
      </c>
      <c r="C5127" s="33">
        <f t="shared" si="802"/>
        <v>2012</v>
      </c>
      <c r="D5127" s="34">
        <v>0.96</v>
      </c>
      <c r="F5127" s="32">
        <v>42835</v>
      </c>
      <c r="G5127" s="33">
        <f t="shared" si="803"/>
        <v>4</v>
      </c>
      <c r="H5127" s="33">
        <f t="shared" si="804"/>
        <v>2017</v>
      </c>
      <c r="I5127" s="34">
        <v>3.15</v>
      </c>
      <c r="K5127" s="32">
        <v>38782</v>
      </c>
      <c r="L5127" s="33">
        <f t="shared" si="805"/>
        <v>3</v>
      </c>
      <c r="M5127" s="33">
        <f t="shared" si="806"/>
        <v>2006</v>
      </c>
      <c r="N5127" s="34">
        <v>62.46</v>
      </c>
      <c r="P5127" s="32">
        <v>39224</v>
      </c>
      <c r="Q5127" s="33">
        <f t="shared" si="807"/>
        <v>5</v>
      </c>
      <c r="R5127" s="33">
        <f t="shared" si="808"/>
        <v>2007</v>
      </c>
      <c r="S5127" s="34">
        <v>70.05</v>
      </c>
    </row>
    <row r="5128" spans="1:19">
      <c r="A5128" s="32">
        <v>41201</v>
      </c>
      <c r="B5128" s="33">
        <f t="shared" si="801"/>
        <v>10</v>
      </c>
      <c r="C5128" s="33">
        <f t="shared" si="802"/>
        <v>2012</v>
      </c>
      <c r="D5128" s="34">
        <v>0.97</v>
      </c>
      <c r="F5128" s="32">
        <v>42836</v>
      </c>
      <c r="G5128" s="33">
        <f t="shared" si="803"/>
        <v>4</v>
      </c>
      <c r="H5128" s="33">
        <f t="shared" si="804"/>
        <v>2017</v>
      </c>
      <c r="I5128" s="34">
        <v>3.11</v>
      </c>
      <c r="K5128" s="32">
        <v>38783</v>
      </c>
      <c r="L5128" s="33">
        <f t="shared" si="805"/>
        <v>3</v>
      </c>
      <c r="M5128" s="33">
        <f t="shared" si="806"/>
        <v>2006</v>
      </c>
      <c r="N5128" s="34">
        <v>61.51</v>
      </c>
      <c r="P5128" s="32">
        <v>39225</v>
      </c>
      <c r="Q5128" s="33">
        <f t="shared" si="807"/>
        <v>5</v>
      </c>
      <c r="R5128" s="33">
        <f t="shared" si="808"/>
        <v>2007</v>
      </c>
      <c r="S5128" s="34">
        <v>71.010000000000005</v>
      </c>
    </row>
    <row r="5129" spans="1:19">
      <c r="A5129" s="32">
        <v>41204</v>
      </c>
      <c r="B5129" s="33">
        <f t="shared" si="801"/>
        <v>10</v>
      </c>
      <c r="C5129" s="33">
        <f t="shared" si="802"/>
        <v>2012</v>
      </c>
      <c r="D5129" s="34">
        <v>0.95499999999999996</v>
      </c>
      <c r="F5129" s="32">
        <v>42837</v>
      </c>
      <c r="G5129" s="33">
        <f t="shared" si="803"/>
        <v>4</v>
      </c>
      <c r="H5129" s="33">
        <f t="shared" si="804"/>
        <v>2017</v>
      </c>
      <c r="I5129" s="34">
        <v>2.97</v>
      </c>
      <c r="K5129" s="32">
        <v>38784</v>
      </c>
      <c r="L5129" s="33">
        <f t="shared" si="805"/>
        <v>3</v>
      </c>
      <c r="M5129" s="33">
        <f t="shared" si="806"/>
        <v>2006</v>
      </c>
      <c r="N5129" s="34">
        <v>60.06</v>
      </c>
      <c r="P5129" s="32">
        <v>39226</v>
      </c>
      <c r="Q5129" s="33">
        <f t="shared" si="807"/>
        <v>5</v>
      </c>
      <c r="R5129" s="33">
        <f t="shared" si="808"/>
        <v>2007</v>
      </c>
      <c r="S5129" s="34">
        <v>71.959999999999994</v>
      </c>
    </row>
    <row r="5130" spans="1:19">
      <c r="A5130" s="32">
        <v>41206</v>
      </c>
      <c r="B5130" s="33">
        <f t="shared" si="801"/>
        <v>10</v>
      </c>
      <c r="C5130" s="33">
        <f t="shared" si="802"/>
        <v>2012</v>
      </c>
      <c r="D5130" s="34">
        <v>0.96499999999999997</v>
      </c>
      <c r="F5130" s="32">
        <v>42838</v>
      </c>
      <c r="G5130" s="33">
        <f t="shared" si="803"/>
        <v>4</v>
      </c>
      <c r="H5130" s="33">
        <f t="shared" si="804"/>
        <v>2017</v>
      </c>
      <c r="I5130" s="34">
        <v>3</v>
      </c>
      <c r="K5130" s="32">
        <v>38785</v>
      </c>
      <c r="L5130" s="33">
        <f t="shared" si="805"/>
        <v>3</v>
      </c>
      <c r="M5130" s="33">
        <f t="shared" si="806"/>
        <v>2006</v>
      </c>
      <c r="N5130" s="34">
        <v>60.51</v>
      </c>
      <c r="P5130" s="32">
        <v>39227</v>
      </c>
      <c r="Q5130" s="33">
        <f t="shared" si="807"/>
        <v>5</v>
      </c>
      <c r="R5130" s="33">
        <f t="shared" si="808"/>
        <v>2007</v>
      </c>
      <c r="S5130" s="34">
        <v>70.72</v>
      </c>
    </row>
    <row r="5131" spans="1:19">
      <c r="A5131" s="32">
        <v>41207</v>
      </c>
      <c r="B5131" s="33">
        <f t="shared" si="801"/>
        <v>10</v>
      </c>
      <c r="C5131" s="33">
        <f t="shared" si="802"/>
        <v>2012</v>
      </c>
      <c r="D5131" s="34">
        <v>0.97799999999999998</v>
      </c>
      <c r="F5131" s="32">
        <v>42839</v>
      </c>
      <c r="G5131" s="33">
        <f t="shared" si="803"/>
        <v>4</v>
      </c>
      <c r="H5131" s="33">
        <f t="shared" si="804"/>
        <v>2017</v>
      </c>
      <c r="I5131" s="34">
        <v>3</v>
      </c>
      <c r="K5131" s="32">
        <v>38786</v>
      </c>
      <c r="L5131" s="33">
        <f t="shared" si="805"/>
        <v>3</v>
      </c>
      <c r="M5131" s="33">
        <f t="shared" si="806"/>
        <v>2006</v>
      </c>
      <c r="N5131" s="34">
        <v>59.91</v>
      </c>
      <c r="P5131" s="32">
        <v>39231</v>
      </c>
      <c r="Q5131" s="33">
        <f t="shared" si="807"/>
        <v>5</v>
      </c>
      <c r="R5131" s="33">
        <f t="shared" si="808"/>
        <v>2007</v>
      </c>
      <c r="S5131" s="34">
        <v>69.31</v>
      </c>
    </row>
    <row r="5132" spans="1:19">
      <c r="A5132" s="32">
        <v>41208</v>
      </c>
      <c r="B5132" s="33">
        <f t="shared" si="801"/>
        <v>10</v>
      </c>
      <c r="C5132" s="33">
        <f t="shared" si="802"/>
        <v>2012</v>
      </c>
      <c r="D5132" s="34">
        <v>0.995</v>
      </c>
      <c r="F5132" s="32">
        <v>42842</v>
      </c>
      <c r="G5132" s="33">
        <f t="shared" si="803"/>
        <v>4</v>
      </c>
      <c r="H5132" s="33">
        <f t="shared" si="804"/>
        <v>2017</v>
      </c>
      <c r="I5132" s="34">
        <v>3.09</v>
      </c>
      <c r="K5132" s="32">
        <v>38789</v>
      </c>
      <c r="L5132" s="33">
        <f t="shared" si="805"/>
        <v>3</v>
      </c>
      <c r="M5132" s="33">
        <f t="shared" si="806"/>
        <v>2006</v>
      </c>
      <c r="N5132" s="34">
        <v>61.81</v>
      </c>
      <c r="P5132" s="32">
        <v>39232</v>
      </c>
      <c r="Q5132" s="33">
        <f t="shared" si="807"/>
        <v>5</v>
      </c>
      <c r="R5132" s="33">
        <f t="shared" si="808"/>
        <v>2007</v>
      </c>
      <c r="S5132" s="34">
        <v>67.64</v>
      </c>
    </row>
    <row r="5133" spans="1:19">
      <c r="A5133" s="32">
        <v>41211</v>
      </c>
      <c r="B5133" s="33">
        <f t="shared" si="801"/>
        <v>10</v>
      </c>
      <c r="C5133" s="33">
        <f t="shared" si="802"/>
        <v>2012</v>
      </c>
      <c r="D5133" s="34">
        <v>1.008</v>
      </c>
      <c r="F5133" s="32">
        <v>42843</v>
      </c>
      <c r="G5133" s="33">
        <f t="shared" si="803"/>
        <v>4</v>
      </c>
      <c r="H5133" s="33">
        <f t="shared" si="804"/>
        <v>2017</v>
      </c>
      <c r="I5133" s="34">
        <v>3.11</v>
      </c>
      <c r="K5133" s="32">
        <v>38790</v>
      </c>
      <c r="L5133" s="33">
        <f t="shared" si="805"/>
        <v>3</v>
      </c>
      <c r="M5133" s="33">
        <f t="shared" si="806"/>
        <v>2006</v>
      </c>
      <c r="N5133" s="34">
        <v>63.01</v>
      </c>
      <c r="P5133" s="32">
        <v>39233</v>
      </c>
      <c r="Q5133" s="33">
        <f t="shared" si="807"/>
        <v>5</v>
      </c>
      <c r="R5133" s="33">
        <f t="shared" si="808"/>
        <v>2007</v>
      </c>
      <c r="S5133" s="34">
        <v>68.180000000000007</v>
      </c>
    </row>
    <row r="5134" spans="1:19">
      <c r="A5134" s="32">
        <v>41212</v>
      </c>
      <c r="B5134" s="33">
        <f t="shared" si="801"/>
        <v>10</v>
      </c>
      <c r="C5134" s="33">
        <f t="shared" si="802"/>
        <v>2012</v>
      </c>
      <c r="D5134" s="34">
        <v>0.996</v>
      </c>
      <c r="F5134" s="32">
        <v>42844</v>
      </c>
      <c r="G5134" s="33">
        <f t="shared" si="803"/>
        <v>4</v>
      </c>
      <c r="H5134" s="33">
        <f t="shared" si="804"/>
        <v>2017</v>
      </c>
      <c r="I5134" s="34">
        <v>3.11</v>
      </c>
      <c r="K5134" s="32">
        <v>38791</v>
      </c>
      <c r="L5134" s="33">
        <f t="shared" si="805"/>
        <v>3</v>
      </c>
      <c r="M5134" s="33">
        <f t="shared" si="806"/>
        <v>2006</v>
      </c>
      <c r="N5134" s="34">
        <v>62.11</v>
      </c>
      <c r="P5134" s="32">
        <v>39234</v>
      </c>
      <c r="Q5134" s="33">
        <f t="shared" si="807"/>
        <v>6</v>
      </c>
      <c r="R5134" s="33">
        <f t="shared" si="808"/>
        <v>2007</v>
      </c>
      <c r="S5134" s="34">
        <v>68.650000000000006</v>
      </c>
    </row>
    <row r="5135" spans="1:19">
      <c r="A5135" s="32">
        <v>41213</v>
      </c>
      <c r="B5135" s="33">
        <f t="shared" si="801"/>
        <v>10</v>
      </c>
      <c r="C5135" s="33">
        <f t="shared" si="802"/>
        <v>2012</v>
      </c>
      <c r="D5135" s="34">
        <v>0.99</v>
      </c>
      <c r="F5135" s="32">
        <v>42845</v>
      </c>
      <c r="G5135" s="33">
        <f t="shared" si="803"/>
        <v>4</v>
      </c>
      <c r="H5135" s="33">
        <f t="shared" si="804"/>
        <v>2017</v>
      </c>
      <c r="I5135" s="34">
        <v>3.13</v>
      </c>
      <c r="K5135" s="32">
        <v>38792</v>
      </c>
      <c r="L5135" s="33">
        <f t="shared" si="805"/>
        <v>3</v>
      </c>
      <c r="M5135" s="33">
        <f t="shared" si="806"/>
        <v>2006</v>
      </c>
      <c r="N5135" s="34">
        <v>63.46</v>
      </c>
      <c r="P5135" s="32">
        <v>39237</v>
      </c>
      <c r="Q5135" s="33">
        <f t="shared" si="807"/>
        <v>6</v>
      </c>
      <c r="R5135" s="33">
        <f t="shared" si="808"/>
        <v>2007</v>
      </c>
      <c r="S5135" s="34">
        <v>70.900000000000006</v>
      </c>
    </row>
    <row r="5136" spans="1:19">
      <c r="A5136" s="32">
        <v>41214</v>
      </c>
      <c r="B5136" s="33">
        <f t="shared" si="801"/>
        <v>11</v>
      </c>
      <c r="C5136" s="33">
        <f t="shared" si="802"/>
        <v>2012</v>
      </c>
      <c r="D5136" s="34">
        <v>0.995</v>
      </c>
      <c r="F5136" s="32">
        <v>42846</v>
      </c>
      <c r="G5136" s="33">
        <f t="shared" si="803"/>
        <v>4</v>
      </c>
      <c r="H5136" s="33">
        <f t="shared" si="804"/>
        <v>2017</v>
      </c>
      <c r="I5136" s="34">
        <v>3.06</v>
      </c>
      <c r="K5136" s="32">
        <v>38793</v>
      </c>
      <c r="L5136" s="33">
        <f t="shared" si="805"/>
        <v>3</v>
      </c>
      <c r="M5136" s="33">
        <f t="shared" si="806"/>
        <v>2006</v>
      </c>
      <c r="N5136" s="34">
        <v>62.81</v>
      </c>
      <c r="P5136" s="32">
        <v>39238</v>
      </c>
      <c r="Q5136" s="33">
        <f t="shared" si="807"/>
        <v>6</v>
      </c>
      <c r="R5136" s="33">
        <f t="shared" si="808"/>
        <v>2007</v>
      </c>
      <c r="S5136" s="34">
        <v>71.36</v>
      </c>
    </row>
    <row r="5137" spans="1:19">
      <c r="A5137" s="32">
        <v>41215</v>
      </c>
      <c r="B5137" s="33">
        <f t="shared" si="801"/>
        <v>11</v>
      </c>
      <c r="C5137" s="33">
        <f t="shared" si="802"/>
        <v>2012</v>
      </c>
      <c r="D5137" s="34">
        <v>0.97099999999999997</v>
      </c>
      <c r="F5137" s="32">
        <v>42849</v>
      </c>
      <c r="G5137" s="33">
        <f t="shared" si="803"/>
        <v>4</v>
      </c>
      <c r="H5137" s="33">
        <f t="shared" si="804"/>
        <v>2017</v>
      </c>
      <c r="I5137" s="34">
        <v>3.06</v>
      </c>
      <c r="K5137" s="32">
        <v>38796</v>
      </c>
      <c r="L5137" s="33">
        <f t="shared" si="805"/>
        <v>3</v>
      </c>
      <c r="M5137" s="33">
        <f t="shared" si="806"/>
        <v>2006</v>
      </c>
      <c r="N5137" s="34">
        <v>60.31</v>
      </c>
      <c r="P5137" s="32">
        <v>39239</v>
      </c>
      <c r="Q5137" s="33">
        <f t="shared" si="807"/>
        <v>6</v>
      </c>
      <c r="R5137" s="33">
        <f t="shared" si="808"/>
        <v>2007</v>
      </c>
      <c r="S5137" s="34">
        <v>71.5</v>
      </c>
    </row>
    <row r="5138" spans="1:19">
      <c r="A5138" s="32">
        <v>41219</v>
      </c>
      <c r="B5138" s="33">
        <f t="shared" si="801"/>
        <v>11</v>
      </c>
      <c r="C5138" s="33">
        <f t="shared" si="802"/>
        <v>2012</v>
      </c>
      <c r="D5138" s="34">
        <v>0.94399999999999995</v>
      </c>
      <c r="F5138" s="32">
        <v>42850</v>
      </c>
      <c r="G5138" s="33">
        <f t="shared" si="803"/>
        <v>4</v>
      </c>
      <c r="H5138" s="33">
        <f t="shared" si="804"/>
        <v>2017</v>
      </c>
      <c r="I5138" s="34">
        <v>2.99</v>
      </c>
      <c r="K5138" s="32">
        <v>38797</v>
      </c>
      <c r="L5138" s="33">
        <f t="shared" si="805"/>
        <v>3</v>
      </c>
      <c r="M5138" s="33">
        <f t="shared" si="806"/>
        <v>2006</v>
      </c>
      <c r="N5138" s="34">
        <v>60.41</v>
      </c>
      <c r="P5138" s="32">
        <v>39240</v>
      </c>
      <c r="Q5138" s="33">
        <f t="shared" si="807"/>
        <v>6</v>
      </c>
      <c r="R5138" s="33">
        <f t="shared" si="808"/>
        <v>2007</v>
      </c>
      <c r="S5138" s="34">
        <v>72.36</v>
      </c>
    </row>
    <row r="5139" spans="1:19">
      <c r="A5139" s="32">
        <v>41220</v>
      </c>
      <c r="B5139" s="33">
        <f t="shared" si="801"/>
        <v>11</v>
      </c>
      <c r="C5139" s="33">
        <f t="shared" si="802"/>
        <v>2012</v>
      </c>
      <c r="D5139" s="34">
        <v>0.95599999999999996</v>
      </c>
      <c r="F5139" s="32">
        <v>42851</v>
      </c>
      <c r="G5139" s="33">
        <f t="shared" si="803"/>
        <v>4</v>
      </c>
      <c r="H5139" s="33">
        <f t="shared" si="804"/>
        <v>2017</v>
      </c>
      <c r="I5139" s="34">
        <v>3.06</v>
      </c>
      <c r="K5139" s="32">
        <v>38798</v>
      </c>
      <c r="L5139" s="33">
        <f t="shared" si="805"/>
        <v>3</v>
      </c>
      <c r="M5139" s="33">
        <f t="shared" si="806"/>
        <v>2006</v>
      </c>
      <c r="N5139" s="34">
        <v>60.03</v>
      </c>
      <c r="P5139" s="32">
        <v>39241</v>
      </c>
      <c r="Q5139" s="33">
        <f t="shared" si="807"/>
        <v>6</v>
      </c>
      <c r="R5139" s="33">
        <f t="shared" si="808"/>
        <v>2007</v>
      </c>
      <c r="S5139" s="34">
        <v>70.040000000000006</v>
      </c>
    </row>
    <row r="5140" spans="1:19">
      <c r="A5140" s="32">
        <v>41221</v>
      </c>
      <c r="B5140" s="33">
        <f t="shared" si="801"/>
        <v>11</v>
      </c>
      <c r="C5140" s="33">
        <f t="shared" si="802"/>
        <v>2012</v>
      </c>
      <c r="D5140" s="34">
        <v>0.93200000000000005</v>
      </c>
      <c r="F5140" s="32">
        <v>42852</v>
      </c>
      <c r="G5140" s="33">
        <f t="shared" si="803"/>
        <v>4</v>
      </c>
      <c r="H5140" s="33">
        <f t="shared" si="804"/>
        <v>2017</v>
      </c>
      <c r="I5140" s="34">
        <v>3.13</v>
      </c>
      <c r="K5140" s="32">
        <v>38799</v>
      </c>
      <c r="L5140" s="33">
        <f t="shared" si="805"/>
        <v>3</v>
      </c>
      <c r="M5140" s="33">
        <f t="shared" si="806"/>
        <v>2006</v>
      </c>
      <c r="N5140" s="34">
        <v>62.13</v>
      </c>
      <c r="P5140" s="32">
        <v>39244</v>
      </c>
      <c r="Q5140" s="33">
        <f t="shared" si="807"/>
        <v>6</v>
      </c>
      <c r="R5140" s="33">
        <f t="shared" si="808"/>
        <v>2007</v>
      </c>
      <c r="S5140" s="34">
        <v>68.849999999999994</v>
      </c>
    </row>
    <row r="5141" spans="1:19">
      <c r="A5141" s="32">
        <v>41222</v>
      </c>
      <c r="B5141" s="33">
        <f t="shared" si="801"/>
        <v>11</v>
      </c>
      <c r="C5141" s="33">
        <f t="shared" si="802"/>
        <v>2012</v>
      </c>
      <c r="D5141" s="34">
        <v>0.91100000000000003</v>
      </c>
      <c r="F5141" s="32">
        <v>42853</v>
      </c>
      <c r="G5141" s="33">
        <f t="shared" si="803"/>
        <v>4</v>
      </c>
      <c r="H5141" s="33">
        <f t="shared" si="804"/>
        <v>2017</v>
      </c>
      <c r="I5141" s="34">
        <v>3.2</v>
      </c>
      <c r="K5141" s="32">
        <v>38800</v>
      </c>
      <c r="L5141" s="33">
        <f t="shared" si="805"/>
        <v>3</v>
      </c>
      <c r="M5141" s="33">
        <f t="shared" si="806"/>
        <v>2006</v>
      </c>
      <c r="N5141" s="34">
        <v>63.9</v>
      </c>
      <c r="P5141" s="32">
        <v>39245</v>
      </c>
      <c r="Q5141" s="33">
        <f t="shared" si="807"/>
        <v>6</v>
      </c>
      <c r="R5141" s="33">
        <f t="shared" si="808"/>
        <v>2007</v>
      </c>
      <c r="S5141" s="34">
        <v>68.56</v>
      </c>
    </row>
    <row r="5142" spans="1:19">
      <c r="A5142" s="32">
        <v>41225</v>
      </c>
      <c r="B5142" s="33">
        <f t="shared" si="801"/>
        <v>11</v>
      </c>
      <c r="C5142" s="33">
        <f t="shared" si="802"/>
        <v>2012</v>
      </c>
      <c r="D5142" s="34">
        <v>0.90100000000000002</v>
      </c>
      <c r="F5142" s="32">
        <v>42856</v>
      </c>
      <c r="G5142" s="33">
        <f t="shared" si="803"/>
        <v>5</v>
      </c>
      <c r="H5142" s="33">
        <f t="shared" si="804"/>
        <v>2017</v>
      </c>
      <c r="I5142" s="34">
        <v>3.2</v>
      </c>
      <c r="K5142" s="32">
        <v>38803</v>
      </c>
      <c r="L5142" s="33">
        <f t="shared" si="805"/>
        <v>3</v>
      </c>
      <c r="M5142" s="33">
        <f t="shared" si="806"/>
        <v>2006</v>
      </c>
      <c r="N5142" s="34">
        <v>63.75</v>
      </c>
      <c r="P5142" s="32">
        <v>39246</v>
      </c>
      <c r="Q5142" s="33">
        <f t="shared" si="807"/>
        <v>6</v>
      </c>
      <c r="R5142" s="33">
        <f t="shared" si="808"/>
        <v>2007</v>
      </c>
      <c r="S5142" s="34">
        <v>69.239999999999995</v>
      </c>
    </row>
    <row r="5143" spans="1:19">
      <c r="A5143" s="32">
        <v>41226</v>
      </c>
      <c r="B5143" s="33">
        <f t="shared" si="801"/>
        <v>11</v>
      </c>
      <c r="C5143" s="33">
        <f t="shared" si="802"/>
        <v>2012</v>
      </c>
      <c r="D5143" s="34">
        <v>0.90100000000000002</v>
      </c>
      <c r="F5143" s="32">
        <v>42857</v>
      </c>
      <c r="G5143" s="33">
        <f t="shared" si="803"/>
        <v>5</v>
      </c>
      <c r="H5143" s="33">
        <f t="shared" si="804"/>
        <v>2017</v>
      </c>
      <c r="I5143" s="34">
        <v>3.13</v>
      </c>
      <c r="K5143" s="32">
        <v>38804</v>
      </c>
      <c r="L5143" s="33">
        <f t="shared" si="805"/>
        <v>3</v>
      </c>
      <c r="M5143" s="33">
        <f t="shared" si="806"/>
        <v>2006</v>
      </c>
      <c r="N5143" s="34">
        <v>65.650000000000006</v>
      </c>
      <c r="P5143" s="32">
        <v>39247</v>
      </c>
      <c r="Q5143" s="33">
        <f t="shared" si="807"/>
        <v>6</v>
      </c>
      <c r="R5143" s="33">
        <f t="shared" si="808"/>
        <v>2007</v>
      </c>
      <c r="S5143" s="34">
        <v>71.180000000000007</v>
      </c>
    </row>
    <row r="5144" spans="1:19">
      <c r="A5144" s="32">
        <v>41227</v>
      </c>
      <c r="B5144" s="33">
        <f t="shared" si="801"/>
        <v>11</v>
      </c>
      <c r="C5144" s="33">
        <f t="shared" si="802"/>
        <v>2012</v>
      </c>
      <c r="D5144" s="34">
        <v>0.88800000000000001</v>
      </c>
      <c r="F5144" s="32">
        <v>42858</v>
      </c>
      <c r="G5144" s="33">
        <f t="shared" si="803"/>
        <v>5</v>
      </c>
      <c r="H5144" s="33">
        <f t="shared" si="804"/>
        <v>2017</v>
      </c>
      <c r="I5144" s="34">
        <v>3.14</v>
      </c>
      <c r="K5144" s="32">
        <v>38805</v>
      </c>
      <c r="L5144" s="33">
        <f t="shared" si="805"/>
        <v>3</v>
      </c>
      <c r="M5144" s="33">
        <f t="shared" si="806"/>
        <v>2006</v>
      </c>
      <c r="N5144" s="34">
        <v>66</v>
      </c>
      <c r="P5144" s="32">
        <v>39248</v>
      </c>
      <c r="Q5144" s="33">
        <f t="shared" si="807"/>
        <v>6</v>
      </c>
      <c r="R5144" s="33">
        <f t="shared" si="808"/>
        <v>2007</v>
      </c>
      <c r="S5144" s="34">
        <v>71.63</v>
      </c>
    </row>
    <row r="5145" spans="1:19">
      <c r="A5145" s="32">
        <v>41228</v>
      </c>
      <c r="B5145" s="33">
        <f t="shared" si="801"/>
        <v>11</v>
      </c>
      <c r="C5145" s="33">
        <f t="shared" si="802"/>
        <v>2012</v>
      </c>
      <c r="D5145" s="34">
        <v>0.91</v>
      </c>
      <c r="F5145" s="32">
        <v>42859</v>
      </c>
      <c r="G5145" s="33">
        <f t="shared" si="803"/>
        <v>5</v>
      </c>
      <c r="H5145" s="33">
        <f t="shared" si="804"/>
        <v>2017</v>
      </c>
      <c r="I5145" s="34">
        <v>3.11</v>
      </c>
      <c r="K5145" s="32">
        <v>38806</v>
      </c>
      <c r="L5145" s="33">
        <f t="shared" si="805"/>
        <v>3</v>
      </c>
      <c r="M5145" s="33">
        <f t="shared" si="806"/>
        <v>2006</v>
      </c>
      <c r="N5145" s="34">
        <v>66.7</v>
      </c>
      <c r="P5145" s="32">
        <v>39251</v>
      </c>
      <c r="Q5145" s="33">
        <f t="shared" si="807"/>
        <v>6</v>
      </c>
      <c r="R5145" s="33">
        <f t="shared" si="808"/>
        <v>2007</v>
      </c>
      <c r="S5145" s="34">
        <v>72.33</v>
      </c>
    </row>
    <row r="5146" spans="1:19">
      <c r="A5146" s="32">
        <v>41229</v>
      </c>
      <c r="B5146" s="33">
        <f t="shared" si="801"/>
        <v>11</v>
      </c>
      <c r="C5146" s="33">
        <f t="shared" si="802"/>
        <v>2012</v>
      </c>
      <c r="D5146" s="34">
        <v>0.877</v>
      </c>
      <c r="F5146" s="32">
        <v>42860</v>
      </c>
      <c r="G5146" s="33">
        <f t="shared" si="803"/>
        <v>5</v>
      </c>
      <c r="H5146" s="33">
        <f t="shared" si="804"/>
        <v>2017</v>
      </c>
      <c r="I5146" s="34">
        <v>3.1</v>
      </c>
      <c r="K5146" s="32">
        <v>38807</v>
      </c>
      <c r="L5146" s="33">
        <f t="shared" si="805"/>
        <v>3</v>
      </c>
      <c r="M5146" s="33">
        <f t="shared" si="806"/>
        <v>2006</v>
      </c>
      <c r="N5146" s="34">
        <v>66.25</v>
      </c>
      <c r="P5146" s="32">
        <v>39252</v>
      </c>
      <c r="Q5146" s="33">
        <f t="shared" si="807"/>
        <v>6</v>
      </c>
      <c r="R5146" s="33">
        <f t="shared" si="808"/>
        <v>2007</v>
      </c>
      <c r="S5146" s="34">
        <v>72.17</v>
      </c>
    </row>
    <row r="5147" spans="1:19">
      <c r="A5147" s="32">
        <v>41232</v>
      </c>
      <c r="B5147" s="33">
        <f t="shared" si="801"/>
        <v>11</v>
      </c>
      <c r="C5147" s="33">
        <f t="shared" si="802"/>
        <v>2012</v>
      </c>
      <c r="D5147" s="34">
        <v>0.875</v>
      </c>
      <c r="F5147" s="32">
        <v>42863</v>
      </c>
      <c r="G5147" s="33">
        <f t="shared" si="803"/>
        <v>5</v>
      </c>
      <c r="H5147" s="33">
        <f t="shared" si="804"/>
        <v>2017</v>
      </c>
      <c r="I5147" s="34">
        <v>3.06</v>
      </c>
      <c r="K5147" s="32">
        <v>38810</v>
      </c>
      <c r="L5147" s="33">
        <f t="shared" si="805"/>
        <v>4</v>
      </c>
      <c r="M5147" s="33">
        <f t="shared" si="806"/>
        <v>2006</v>
      </c>
      <c r="N5147" s="34">
        <v>66.069999999999993</v>
      </c>
      <c r="P5147" s="32">
        <v>39253</v>
      </c>
      <c r="Q5147" s="33">
        <f t="shared" si="807"/>
        <v>6</v>
      </c>
      <c r="R5147" s="33">
        <f t="shared" si="808"/>
        <v>2007</v>
      </c>
      <c r="S5147" s="34">
        <v>70.55</v>
      </c>
    </row>
    <row r="5148" spans="1:19">
      <c r="A5148" s="32">
        <v>41233</v>
      </c>
      <c r="B5148" s="33">
        <f t="shared" si="801"/>
        <v>11</v>
      </c>
      <c r="C5148" s="33">
        <f t="shared" si="802"/>
        <v>2012</v>
      </c>
      <c r="D5148" s="34">
        <v>0.83799999999999997</v>
      </c>
      <c r="F5148" s="32">
        <v>42864</v>
      </c>
      <c r="G5148" s="33">
        <f t="shared" si="803"/>
        <v>5</v>
      </c>
      <c r="H5148" s="33">
        <f t="shared" si="804"/>
        <v>2017</v>
      </c>
      <c r="I5148" s="34">
        <v>3.03</v>
      </c>
      <c r="K5148" s="32">
        <v>38811</v>
      </c>
      <c r="L5148" s="33">
        <f t="shared" si="805"/>
        <v>4</v>
      </c>
      <c r="M5148" s="33">
        <f t="shared" si="806"/>
        <v>2006</v>
      </c>
      <c r="N5148" s="34">
        <v>65.75</v>
      </c>
      <c r="P5148" s="32">
        <v>39254</v>
      </c>
      <c r="Q5148" s="33">
        <f t="shared" si="807"/>
        <v>6</v>
      </c>
      <c r="R5148" s="33">
        <f t="shared" si="808"/>
        <v>2007</v>
      </c>
      <c r="S5148" s="34">
        <v>71.81</v>
      </c>
    </row>
    <row r="5149" spans="1:19">
      <c r="A5149" s="32">
        <v>41234</v>
      </c>
      <c r="B5149" s="33">
        <f t="shared" si="801"/>
        <v>11</v>
      </c>
      <c r="C5149" s="33">
        <f t="shared" si="802"/>
        <v>2012</v>
      </c>
      <c r="D5149" s="34">
        <v>0.85499999999999998</v>
      </c>
      <c r="F5149" s="32">
        <v>42865</v>
      </c>
      <c r="G5149" s="33">
        <f t="shared" si="803"/>
        <v>5</v>
      </c>
      <c r="H5149" s="33">
        <f t="shared" si="804"/>
        <v>2017</v>
      </c>
      <c r="I5149" s="34">
        <v>3.03</v>
      </c>
      <c r="K5149" s="32">
        <v>38812</v>
      </c>
      <c r="L5149" s="33">
        <f t="shared" si="805"/>
        <v>4</v>
      </c>
      <c r="M5149" s="33">
        <f t="shared" si="806"/>
        <v>2006</v>
      </c>
      <c r="N5149" s="34">
        <v>66.760000000000005</v>
      </c>
      <c r="P5149" s="32">
        <v>39255</v>
      </c>
      <c r="Q5149" s="33">
        <f t="shared" si="807"/>
        <v>6</v>
      </c>
      <c r="R5149" s="33">
        <f t="shared" si="808"/>
        <v>2007</v>
      </c>
      <c r="S5149" s="34">
        <v>72.040000000000006</v>
      </c>
    </row>
    <row r="5150" spans="1:19">
      <c r="A5150" s="32">
        <v>41236</v>
      </c>
      <c r="B5150" s="33">
        <f t="shared" si="801"/>
        <v>11</v>
      </c>
      <c r="C5150" s="33">
        <f t="shared" si="802"/>
        <v>2012</v>
      </c>
      <c r="D5150" s="34">
        <v>0.85499999999999998</v>
      </c>
      <c r="F5150" s="32">
        <v>42866</v>
      </c>
      <c r="G5150" s="33">
        <f t="shared" si="803"/>
        <v>5</v>
      </c>
      <c r="H5150" s="33">
        <f t="shared" si="804"/>
        <v>2017</v>
      </c>
      <c r="I5150" s="34">
        <v>3.23</v>
      </c>
      <c r="K5150" s="32">
        <v>38813</v>
      </c>
      <c r="L5150" s="33">
        <f t="shared" si="805"/>
        <v>4</v>
      </c>
      <c r="M5150" s="33">
        <f t="shared" si="806"/>
        <v>2006</v>
      </c>
      <c r="N5150" s="34">
        <v>67.22</v>
      </c>
      <c r="P5150" s="32">
        <v>39258</v>
      </c>
      <c r="Q5150" s="33">
        <f t="shared" si="807"/>
        <v>6</v>
      </c>
      <c r="R5150" s="33">
        <f t="shared" si="808"/>
        <v>2007</v>
      </c>
      <c r="S5150" s="34">
        <v>71.36</v>
      </c>
    </row>
    <row r="5151" spans="1:19">
      <c r="A5151" s="32">
        <v>41239</v>
      </c>
      <c r="B5151" s="33">
        <f t="shared" si="801"/>
        <v>11</v>
      </c>
      <c r="C5151" s="33">
        <f t="shared" si="802"/>
        <v>2012</v>
      </c>
      <c r="D5151" s="34">
        <v>0.84</v>
      </c>
      <c r="F5151" s="32">
        <v>42867</v>
      </c>
      <c r="G5151" s="33">
        <f t="shared" si="803"/>
        <v>5</v>
      </c>
      <c r="H5151" s="33">
        <f t="shared" si="804"/>
        <v>2017</v>
      </c>
      <c r="I5151" s="34">
        <v>3.24</v>
      </c>
      <c r="K5151" s="32">
        <v>38814</v>
      </c>
      <c r="L5151" s="33">
        <f t="shared" si="805"/>
        <v>4</v>
      </c>
      <c r="M5151" s="33">
        <f t="shared" si="806"/>
        <v>2006</v>
      </c>
      <c r="N5151" s="34">
        <v>67.02</v>
      </c>
      <c r="P5151" s="32">
        <v>39259</v>
      </c>
      <c r="Q5151" s="33">
        <f t="shared" si="807"/>
        <v>6</v>
      </c>
      <c r="R5151" s="33">
        <f t="shared" si="808"/>
        <v>2007</v>
      </c>
      <c r="S5151" s="34">
        <v>71.41</v>
      </c>
    </row>
    <row r="5152" spans="1:19">
      <c r="A5152" s="32">
        <v>41240</v>
      </c>
      <c r="B5152" s="33">
        <f t="shared" si="801"/>
        <v>11</v>
      </c>
      <c r="C5152" s="33">
        <f t="shared" si="802"/>
        <v>2012</v>
      </c>
      <c r="D5152" s="34">
        <v>0.84399999999999997</v>
      </c>
      <c r="F5152" s="32">
        <v>42870</v>
      </c>
      <c r="G5152" s="33">
        <f t="shared" si="803"/>
        <v>5</v>
      </c>
      <c r="H5152" s="33">
        <f t="shared" si="804"/>
        <v>2017</v>
      </c>
      <c r="I5152" s="34">
        <v>3.26</v>
      </c>
      <c r="K5152" s="32">
        <v>38817</v>
      </c>
      <c r="L5152" s="33">
        <f t="shared" si="805"/>
        <v>4</v>
      </c>
      <c r="M5152" s="33">
        <f t="shared" si="806"/>
        <v>2006</v>
      </c>
      <c r="N5152" s="34">
        <v>68.290000000000006</v>
      </c>
      <c r="P5152" s="32">
        <v>39260</v>
      </c>
      <c r="Q5152" s="33">
        <f t="shared" si="807"/>
        <v>6</v>
      </c>
      <c r="R5152" s="33">
        <f t="shared" si="808"/>
        <v>2007</v>
      </c>
      <c r="S5152" s="34">
        <v>71.84</v>
      </c>
    </row>
    <row r="5153" spans="1:19">
      <c r="A5153" s="32">
        <v>41241</v>
      </c>
      <c r="B5153" s="33">
        <f t="shared" si="801"/>
        <v>11</v>
      </c>
      <c r="C5153" s="33">
        <f t="shared" si="802"/>
        <v>2012</v>
      </c>
      <c r="D5153" s="34">
        <v>0.83799999999999997</v>
      </c>
      <c r="F5153" s="32">
        <v>42871</v>
      </c>
      <c r="G5153" s="33">
        <f t="shared" si="803"/>
        <v>5</v>
      </c>
      <c r="H5153" s="33">
        <f t="shared" si="804"/>
        <v>2017</v>
      </c>
      <c r="I5153" s="34">
        <v>3.27</v>
      </c>
      <c r="K5153" s="32">
        <v>38818</v>
      </c>
      <c r="L5153" s="33">
        <f t="shared" si="805"/>
        <v>4</v>
      </c>
      <c r="M5153" s="33">
        <f t="shared" si="806"/>
        <v>2006</v>
      </c>
      <c r="N5153" s="34">
        <v>69.03</v>
      </c>
      <c r="P5153" s="32">
        <v>39261</v>
      </c>
      <c r="Q5153" s="33">
        <f t="shared" si="807"/>
        <v>6</v>
      </c>
      <c r="R5153" s="33">
        <f t="shared" si="808"/>
        <v>2007</v>
      </c>
      <c r="S5153" s="34">
        <v>71.959999999999994</v>
      </c>
    </row>
    <row r="5154" spans="1:19">
      <c r="A5154" s="32">
        <v>41242</v>
      </c>
      <c r="B5154" s="33">
        <f t="shared" si="801"/>
        <v>11</v>
      </c>
      <c r="C5154" s="33">
        <f t="shared" si="802"/>
        <v>2012</v>
      </c>
      <c r="D5154" s="34">
        <v>0.82499999999999996</v>
      </c>
      <c r="F5154" s="32">
        <v>42872</v>
      </c>
      <c r="G5154" s="33">
        <f t="shared" si="803"/>
        <v>5</v>
      </c>
      <c r="H5154" s="33">
        <f t="shared" si="804"/>
        <v>2017</v>
      </c>
      <c r="I5154" s="34">
        <v>3.27</v>
      </c>
      <c r="K5154" s="32">
        <v>38819</v>
      </c>
      <c r="L5154" s="33">
        <f t="shared" si="805"/>
        <v>4</v>
      </c>
      <c r="M5154" s="33">
        <f t="shared" si="806"/>
        <v>2006</v>
      </c>
      <c r="N5154" s="34">
        <v>68.53</v>
      </c>
      <c r="P5154" s="32">
        <v>39262</v>
      </c>
      <c r="Q5154" s="33">
        <f t="shared" si="807"/>
        <v>6</v>
      </c>
      <c r="R5154" s="33">
        <f t="shared" si="808"/>
        <v>2007</v>
      </c>
      <c r="S5154" s="34">
        <v>72.22</v>
      </c>
    </row>
    <row r="5155" spans="1:19">
      <c r="A5155" s="32">
        <v>41243</v>
      </c>
      <c r="B5155" s="33">
        <f t="shared" si="801"/>
        <v>11</v>
      </c>
      <c r="C5155" s="33">
        <f t="shared" si="802"/>
        <v>2012</v>
      </c>
      <c r="D5155" s="34">
        <v>0.83799999999999997</v>
      </c>
      <c r="F5155" s="32">
        <v>42873</v>
      </c>
      <c r="G5155" s="33">
        <f t="shared" si="803"/>
        <v>5</v>
      </c>
      <c r="H5155" s="33">
        <f t="shared" si="804"/>
        <v>2017</v>
      </c>
      <c r="I5155" s="34">
        <v>3.13</v>
      </c>
      <c r="K5155" s="32">
        <v>38820</v>
      </c>
      <c r="L5155" s="33">
        <f t="shared" si="805"/>
        <v>4</v>
      </c>
      <c r="M5155" s="33">
        <f t="shared" si="806"/>
        <v>2006</v>
      </c>
      <c r="N5155" s="34">
        <v>69.53</v>
      </c>
      <c r="P5155" s="32">
        <v>39265</v>
      </c>
      <c r="Q5155" s="33">
        <f t="shared" si="807"/>
        <v>7</v>
      </c>
      <c r="R5155" s="33">
        <f t="shared" si="808"/>
        <v>2007</v>
      </c>
      <c r="S5155" s="34">
        <v>72.900000000000006</v>
      </c>
    </row>
    <row r="5156" spans="1:19">
      <c r="A5156" s="32">
        <v>41246</v>
      </c>
      <c r="B5156" s="33">
        <f t="shared" ref="B5156:B5219" si="809">+MONTH(A5156)</f>
        <v>12</v>
      </c>
      <c r="C5156" s="33">
        <f t="shared" ref="C5156:C5219" si="810">+YEAR(A5156)</f>
        <v>2012</v>
      </c>
      <c r="D5156" s="34">
        <v>0.83</v>
      </c>
      <c r="F5156" s="32">
        <v>42874</v>
      </c>
      <c r="G5156" s="33">
        <f t="shared" ref="G5156:G5219" si="811">+MONTH(F5156)</f>
        <v>5</v>
      </c>
      <c r="H5156" s="33">
        <f t="shared" ref="H5156:H5219" si="812">+YEAR(F5156)</f>
        <v>2017</v>
      </c>
      <c r="I5156" s="34">
        <v>3.11</v>
      </c>
      <c r="K5156" s="32">
        <v>38824</v>
      </c>
      <c r="L5156" s="33">
        <f t="shared" ref="L5156:L5219" si="813">+MONTH(K5156)</f>
        <v>4</v>
      </c>
      <c r="M5156" s="33">
        <f t="shared" ref="M5156:M5219" si="814">+YEAR(K5156)</f>
        <v>2006</v>
      </c>
      <c r="N5156" s="34">
        <v>70.3</v>
      </c>
      <c r="P5156" s="32">
        <v>39266</v>
      </c>
      <c r="Q5156" s="33">
        <f t="shared" ref="Q5156:Q5219" si="815">+MONTH(P5156)</f>
        <v>7</v>
      </c>
      <c r="R5156" s="33">
        <f t="shared" si="808"/>
        <v>2007</v>
      </c>
      <c r="S5156" s="34">
        <v>74.260000000000005</v>
      </c>
    </row>
    <row r="5157" spans="1:19">
      <c r="A5157" s="32">
        <v>41247</v>
      </c>
      <c r="B5157" s="33">
        <f t="shared" si="809"/>
        <v>12</v>
      </c>
      <c r="C5157" s="33">
        <f t="shared" si="810"/>
        <v>2012</v>
      </c>
      <c r="D5157" s="34">
        <v>0.80600000000000005</v>
      </c>
      <c r="F5157" s="32">
        <v>42877</v>
      </c>
      <c r="G5157" s="33">
        <f t="shared" si="811"/>
        <v>5</v>
      </c>
      <c r="H5157" s="33">
        <f t="shared" si="812"/>
        <v>2017</v>
      </c>
      <c r="I5157" s="34">
        <v>3.24</v>
      </c>
      <c r="K5157" s="32">
        <v>38825</v>
      </c>
      <c r="L5157" s="33">
        <f t="shared" si="813"/>
        <v>4</v>
      </c>
      <c r="M5157" s="33">
        <f t="shared" si="814"/>
        <v>2006</v>
      </c>
      <c r="N5157" s="34">
        <v>71.28</v>
      </c>
      <c r="P5157" s="32">
        <v>39268</v>
      </c>
      <c r="Q5157" s="33">
        <f t="shared" si="815"/>
        <v>7</v>
      </c>
      <c r="R5157" s="33">
        <f t="shared" ref="R5157:R5220" si="816">+YEAR(P5157)</f>
        <v>2007</v>
      </c>
      <c r="S5157" s="34">
        <v>75.400000000000006</v>
      </c>
    </row>
    <row r="5158" spans="1:19">
      <c r="A5158" s="32">
        <v>41248</v>
      </c>
      <c r="B5158" s="33">
        <f t="shared" si="809"/>
        <v>12</v>
      </c>
      <c r="C5158" s="33">
        <f t="shared" si="810"/>
        <v>2012</v>
      </c>
      <c r="D5158" s="34">
        <v>0.76400000000000001</v>
      </c>
      <c r="F5158" s="32">
        <v>42878</v>
      </c>
      <c r="G5158" s="33">
        <f t="shared" si="811"/>
        <v>5</v>
      </c>
      <c r="H5158" s="33">
        <f t="shared" si="812"/>
        <v>2017</v>
      </c>
      <c r="I5158" s="34">
        <v>3.22</v>
      </c>
      <c r="K5158" s="32">
        <v>38826</v>
      </c>
      <c r="L5158" s="33">
        <f t="shared" si="813"/>
        <v>4</v>
      </c>
      <c r="M5158" s="33">
        <f t="shared" si="814"/>
        <v>2006</v>
      </c>
      <c r="N5158" s="34">
        <v>72.069999999999993</v>
      </c>
      <c r="P5158" s="32">
        <v>39269</v>
      </c>
      <c r="Q5158" s="33">
        <f t="shared" si="815"/>
        <v>7</v>
      </c>
      <c r="R5158" s="33">
        <f t="shared" si="816"/>
        <v>2007</v>
      </c>
      <c r="S5158" s="34">
        <v>76.58</v>
      </c>
    </row>
    <row r="5159" spans="1:19">
      <c r="A5159" s="32">
        <v>41249</v>
      </c>
      <c r="B5159" s="33">
        <f t="shared" si="809"/>
        <v>12</v>
      </c>
      <c r="C5159" s="33">
        <f t="shared" si="810"/>
        <v>2012</v>
      </c>
      <c r="D5159" s="34">
        <v>0.76600000000000001</v>
      </c>
      <c r="F5159" s="32">
        <v>42879</v>
      </c>
      <c r="G5159" s="33">
        <f t="shared" si="811"/>
        <v>5</v>
      </c>
      <c r="H5159" s="33">
        <f t="shared" si="812"/>
        <v>2017</v>
      </c>
      <c r="I5159" s="34">
        <v>3.22</v>
      </c>
      <c r="K5159" s="32">
        <v>38827</v>
      </c>
      <c r="L5159" s="33">
        <f t="shared" si="813"/>
        <v>4</v>
      </c>
      <c r="M5159" s="33">
        <f t="shared" si="814"/>
        <v>2006</v>
      </c>
      <c r="N5159" s="34">
        <v>71.959999999999994</v>
      </c>
      <c r="P5159" s="32">
        <v>39272</v>
      </c>
      <c r="Q5159" s="33">
        <f t="shared" si="815"/>
        <v>7</v>
      </c>
      <c r="R5159" s="33">
        <f t="shared" si="816"/>
        <v>2007</v>
      </c>
      <c r="S5159" s="34">
        <v>77.099999999999994</v>
      </c>
    </row>
    <row r="5160" spans="1:19">
      <c r="A5160" s="32">
        <v>41250</v>
      </c>
      <c r="B5160" s="33">
        <f t="shared" si="809"/>
        <v>12</v>
      </c>
      <c r="C5160" s="33">
        <f t="shared" si="810"/>
        <v>2012</v>
      </c>
      <c r="D5160" s="34">
        <v>0.73599999999999999</v>
      </c>
      <c r="F5160" s="32">
        <v>42880</v>
      </c>
      <c r="G5160" s="33">
        <f t="shared" si="811"/>
        <v>5</v>
      </c>
      <c r="H5160" s="33">
        <f t="shared" si="812"/>
        <v>2017</v>
      </c>
      <c r="I5160" s="34">
        <v>3.1</v>
      </c>
      <c r="K5160" s="32">
        <v>38828</v>
      </c>
      <c r="L5160" s="33">
        <f t="shared" si="813"/>
        <v>4</v>
      </c>
      <c r="M5160" s="33">
        <f t="shared" si="814"/>
        <v>2006</v>
      </c>
      <c r="N5160" s="34">
        <v>73.73</v>
      </c>
      <c r="P5160" s="32">
        <v>39273</v>
      </c>
      <c r="Q5160" s="33">
        <f t="shared" si="815"/>
        <v>7</v>
      </c>
      <c r="R5160" s="33">
        <f t="shared" si="816"/>
        <v>2007</v>
      </c>
      <c r="S5160" s="34">
        <v>77.88</v>
      </c>
    </row>
    <row r="5161" spans="1:19">
      <c r="A5161" s="32">
        <v>41253</v>
      </c>
      <c r="B5161" s="33">
        <f t="shared" si="809"/>
        <v>12</v>
      </c>
      <c r="C5161" s="33">
        <f t="shared" si="810"/>
        <v>2012</v>
      </c>
      <c r="D5161" s="34">
        <v>0.72799999999999998</v>
      </c>
      <c r="F5161" s="32">
        <v>42881</v>
      </c>
      <c r="G5161" s="33">
        <f t="shared" si="811"/>
        <v>5</v>
      </c>
      <c r="H5161" s="33">
        <f t="shared" si="812"/>
        <v>2017</v>
      </c>
      <c r="I5161" s="34">
        <v>3.1</v>
      </c>
      <c r="K5161" s="32">
        <v>38831</v>
      </c>
      <c r="L5161" s="33">
        <f t="shared" si="813"/>
        <v>4</v>
      </c>
      <c r="M5161" s="33">
        <f t="shared" si="814"/>
        <v>2006</v>
      </c>
      <c r="N5161" s="34">
        <v>70.19</v>
      </c>
      <c r="P5161" s="32">
        <v>39274</v>
      </c>
      <c r="Q5161" s="33">
        <f t="shared" si="815"/>
        <v>7</v>
      </c>
      <c r="R5161" s="33">
        <f t="shared" si="816"/>
        <v>2007</v>
      </c>
      <c r="S5161" s="34">
        <v>77.44</v>
      </c>
    </row>
    <row r="5162" spans="1:19">
      <c r="A5162" s="32">
        <v>41254</v>
      </c>
      <c r="B5162" s="33">
        <f t="shared" si="809"/>
        <v>12</v>
      </c>
      <c r="C5162" s="33">
        <f t="shared" si="810"/>
        <v>2012</v>
      </c>
      <c r="D5162" s="34">
        <v>0.73</v>
      </c>
      <c r="F5162" s="32">
        <v>42884</v>
      </c>
      <c r="G5162" s="33">
        <f t="shared" si="811"/>
        <v>5</v>
      </c>
      <c r="H5162" s="33">
        <f t="shared" si="812"/>
        <v>2017</v>
      </c>
      <c r="I5162" s="34">
        <v>3.1</v>
      </c>
      <c r="K5162" s="32">
        <v>38832</v>
      </c>
      <c r="L5162" s="33">
        <f t="shared" si="813"/>
        <v>4</v>
      </c>
      <c r="M5162" s="33">
        <f t="shared" si="814"/>
        <v>2006</v>
      </c>
      <c r="N5162" s="34">
        <v>67.430000000000007</v>
      </c>
      <c r="P5162" s="32">
        <v>39275</v>
      </c>
      <c r="Q5162" s="33">
        <f t="shared" si="815"/>
        <v>7</v>
      </c>
      <c r="R5162" s="33">
        <f t="shared" si="816"/>
        <v>2007</v>
      </c>
      <c r="S5162" s="34">
        <v>78.239999999999995</v>
      </c>
    </row>
    <row r="5163" spans="1:19">
      <c r="A5163" s="32">
        <v>41255</v>
      </c>
      <c r="B5163" s="33">
        <f t="shared" si="809"/>
        <v>12</v>
      </c>
      <c r="C5163" s="33">
        <f t="shared" si="810"/>
        <v>2012</v>
      </c>
      <c r="D5163" s="34">
        <v>0.73199999999999998</v>
      </c>
      <c r="F5163" s="32">
        <v>42885</v>
      </c>
      <c r="G5163" s="33">
        <f t="shared" si="811"/>
        <v>5</v>
      </c>
      <c r="H5163" s="33">
        <f t="shared" si="812"/>
        <v>2017</v>
      </c>
      <c r="I5163" s="34">
        <v>3.1</v>
      </c>
      <c r="K5163" s="32">
        <v>38833</v>
      </c>
      <c r="L5163" s="33">
        <f t="shared" si="813"/>
        <v>4</v>
      </c>
      <c r="M5163" s="33">
        <f t="shared" si="814"/>
        <v>2006</v>
      </c>
      <c r="N5163" s="34">
        <v>71.709999999999994</v>
      </c>
      <c r="P5163" s="32">
        <v>39276</v>
      </c>
      <c r="Q5163" s="33">
        <f t="shared" si="815"/>
        <v>7</v>
      </c>
      <c r="R5163" s="33">
        <f t="shared" si="816"/>
        <v>2007</v>
      </c>
      <c r="S5163" s="34">
        <v>78.12</v>
      </c>
    </row>
    <row r="5164" spans="1:19">
      <c r="A5164" s="32">
        <v>41256</v>
      </c>
      <c r="B5164" s="33">
        <f t="shared" si="809"/>
        <v>12</v>
      </c>
      <c r="C5164" s="33">
        <f t="shared" si="810"/>
        <v>2012</v>
      </c>
      <c r="D5164" s="34">
        <v>0.73799999999999999</v>
      </c>
      <c r="F5164" s="32">
        <v>42886</v>
      </c>
      <c r="G5164" s="33">
        <f t="shared" si="811"/>
        <v>5</v>
      </c>
      <c r="H5164" s="33">
        <f t="shared" si="812"/>
        <v>2017</v>
      </c>
      <c r="I5164" s="34">
        <v>3.05</v>
      </c>
      <c r="K5164" s="32">
        <v>38834</v>
      </c>
      <c r="L5164" s="33">
        <f t="shared" si="813"/>
        <v>4</v>
      </c>
      <c r="M5164" s="33">
        <f t="shared" si="814"/>
        <v>2006</v>
      </c>
      <c r="N5164" s="34">
        <v>70.760000000000005</v>
      </c>
      <c r="P5164" s="32">
        <v>39279</v>
      </c>
      <c r="Q5164" s="33">
        <f t="shared" si="815"/>
        <v>7</v>
      </c>
      <c r="R5164" s="33">
        <f t="shared" si="816"/>
        <v>2007</v>
      </c>
      <c r="S5164" s="34">
        <v>78.17</v>
      </c>
    </row>
    <row r="5165" spans="1:19">
      <c r="A5165" s="32">
        <v>41257</v>
      </c>
      <c r="B5165" s="33">
        <f t="shared" si="809"/>
        <v>12</v>
      </c>
      <c r="C5165" s="33">
        <f t="shared" si="810"/>
        <v>2012</v>
      </c>
      <c r="D5165" s="34">
        <v>0.76200000000000001</v>
      </c>
      <c r="F5165" s="32">
        <v>42887</v>
      </c>
      <c r="G5165" s="33">
        <f t="shared" si="811"/>
        <v>6</v>
      </c>
      <c r="H5165" s="33">
        <f t="shared" si="812"/>
        <v>2017</v>
      </c>
      <c r="I5165" s="34">
        <v>3.05</v>
      </c>
      <c r="K5165" s="32">
        <v>38835</v>
      </c>
      <c r="L5165" s="33">
        <f t="shared" si="813"/>
        <v>4</v>
      </c>
      <c r="M5165" s="33">
        <f t="shared" si="814"/>
        <v>2006</v>
      </c>
      <c r="N5165" s="34">
        <v>71.8</v>
      </c>
      <c r="P5165" s="32">
        <v>39280</v>
      </c>
      <c r="Q5165" s="33">
        <f t="shared" si="815"/>
        <v>7</v>
      </c>
      <c r="R5165" s="33">
        <f t="shared" si="816"/>
        <v>2007</v>
      </c>
      <c r="S5165" s="34">
        <v>77.59</v>
      </c>
    </row>
    <row r="5166" spans="1:19">
      <c r="A5166" s="32">
        <v>41260</v>
      </c>
      <c r="B5166" s="33">
        <f t="shared" si="809"/>
        <v>12</v>
      </c>
      <c r="C5166" s="33">
        <f t="shared" si="810"/>
        <v>2012</v>
      </c>
      <c r="D5166" s="34">
        <v>0.78100000000000003</v>
      </c>
      <c r="F5166" s="32">
        <v>42888</v>
      </c>
      <c r="G5166" s="33">
        <f t="shared" si="811"/>
        <v>6</v>
      </c>
      <c r="H5166" s="33">
        <f t="shared" si="812"/>
        <v>2017</v>
      </c>
      <c r="I5166" s="34">
        <v>2.85</v>
      </c>
      <c r="K5166" s="32">
        <v>38838</v>
      </c>
      <c r="L5166" s="33">
        <f t="shared" si="813"/>
        <v>5</v>
      </c>
      <c r="M5166" s="33">
        <f t="shared" si="814"/>
        <v>2006</v>
      </c>
      <c r="N5166" s="34">
        <v>73.75</v>
      </c>
      <c r="P5166" s="32">
        <v>39281</v>
      </c>
      <c r="Q5166" s="33">
        <f t="shared" si="815"/>
        <v>7</v>
      </c>
      <c r="R5166" s="33">
        <f t="shared" si="816"/>
        <v>2007</v>
      </c>
      <c r="S5166" s="34">
        <v>78</v>
      </c>
    </row>
    <row r="5167" spans="1:19">
      <c r="A5167" s="32">
        <v>41261</v>
      </c>
      <c r="B5167" s="33">
        <f t="shared" si="809"/>
        <v>12</v>
      </c>
      <c r="C5167" s="33">
        <f t="shared" si="810"/>
        <v>2012</v>
      </c>
      <c r="D5167" s="34">
        <v>0.78400000000000003</v>
      </c>
      <c r="F5167" s="32">
        <v>42891</v>
      </c>
      <c r="G5167" s="33">
        <f t="shared" si="811"/>
        <v>6</v>
      </c>
      <c r="H5167" s="33">
        <f t="shared" si="812"/>
        <v>2017</v>
      </c>
      <c r="I5167" s="34">
        <v>2.92</v>
      </c>
      <c r="K5167" s="32">
        <v>38839</v>
      </c>
      <c r="L5167" s="33">
        <f t="shared" si="813"/>
        <v>5</v>
      </c>
      <c r="M5167" s="33">
        <f t="shared" si="814"/>
        <v>2006</v>
      </c>
      <c r="N5167" s="34">
        <v>74.62</v>
      </c>
      <c r="P5167" s="32">
        <v>39282</v>
      </c>
      <c r="Q5167" s="33">
        <f t="shared" si="815"/>
        <v>7</v>
      </c>
      <c r="R5167" s="33">
        <f t="shared" si="816"/>
        <v>2007</v>
      </c>
      <c r="S5167" s="34">
        <v>78.37</v>
      </c>
    </row>
    <row r="5168" spans="1:19">
      <c r="A5168" s="32">
        <v>41262</v>
      </c>
      <c r="B5168" s="33">
        <f t="shared" si="809"/>
        <v>12</v>
      </c>
      <c r="C5168" s="33">
        <f t="shared" si="810"/>
        <v>2012</v>
      </c>
      <c r="D5168" s="34">
        <v>0.80300000000000005</v>
      </c>
      <c r="F5168" s="32">
        <v>42892</v>
      </c>
      <c r="G5168" s="33">
        <f t="shared" si="811"/>
        <v>6</v>
      </c>
      <c r="H5168" s="33">
        <f t="shared" si="812"/>
        <v>2017</v>
      </c>
      <c r="I5168" s="34">
        <v>2.92</v>
      </c>
      <c r="K5168" s="32">
        <v>38840</v>
      </c>
      <c r="L5168" s="33">
        <f t="shared" si="813"/>
        <v>5</v>
      </c>
      <c r="M5168" s="33">
        <f t="shared" si="814"/>
        <v>2006</v>
      </c>
      <c r="N5168" s="34">
        <v>72.260000000000005</v>
      </c>
      <c r="P5168" s="32">
        <v>39283</v>
      </c>
      <c r="Q5168" s="33">
        <f t="shared" si="815"/>
        <v>7</v>
      </c>
      <c r="R5168" s="33">
        <f t="shared" si="816"/>
        <v>2007</v>
      </c>
      <c r="S5168" s="34">
        <v>79.09</v>
      </c>
    </row>
    <row r="5169" spans="1:19">
      <c r="A5169" s="32">
        <v>41263</v>
      </c>
      <c r="B5169" s="33">
        <f t="shared" si="809"/>
        <v>12</v>
      </c>
      <c r="C5169" s="33">
        <f t="shared" si="810"/>
        <v>2012</v>
      </c>
      <c r="D5169" s="34">
        <v>0.82499999999999996</v>
      </c>
      <c r="F5169" s="32">
        <v>42893</v>
      </c>
      <c r="G5169" s="33">
        <f t="shared" si="811"/>
        <v>6</v>
      </c>
      <c r="H5169" s="33">
        <f t="shared" si="812"/>
        <v>2017</v>
      </c>
      <c r="I5169" s="34">
        <v>3.06</v>
      </c>
      <c r="K5169" s="32">
        <v>38841</v>
      </c>
      <c r="L5169" s="33">
        <f t="shared" si="813"/>
        <v>5</v>
      </c>
      <c r="M5169" s="33">
        <f t="shared" si="814"/>
        <v>2006</v>
      </c>
      <c r="N5169" s="34">
        <v>69.98</v>
      </c>
      <c r="P5169" s="32">
        <v>39286</v>
      </c>
      <c r="Q5169" s="33">
        <f t="shared" si="815"/>
        <v>7</v>
      </c>
      <c r="R5169" s="33">
        <f t="shared" si="816"/>
        <v>2007</v>
      </c>
      <c r="S5169" s="34">
        <v>78.36</v>
      </c>
    </row>
    <row r="5170" spans="1:19">
      <c r="A5170" s="32">
        <v>41264</v>
      </c>
      <c r="B5170" s="33">
        <f t="shared" si="809"/>
        <v>12</v>
      </c>
      <c r="C5170" s="33">
        <f t="shared" si="810"/>
        <v>2012</v>
      </c>
      <c r="D5170" s="34">
        <v>0.83899999999999997</v>
      </c>
      <c r="F5170" s="32">
        <v>42894</v>
      </c>
      <c r="G5170" s="33">
        <f t="shared" si="811"/>
        <v>6</v>
      </c>
      <c r="H5170" s="33">
        <f t="shared" si="812"/>
        <v>2017</v>
      </c>
      <c r="I5170" s="34">
        <v>2.98</v>
      </c>
      <c r="K5170" s="32">
        <v>38842</v>
      </c>
      <c r="L5170" s="33">
        <f t="shared" si="813"/>
        <v>5</v>
      </c>
      <c r="M5170" s="33">
        <f t="shared" si="814"/>
        <v>2006</v>
      </c>
      <c r="N5170" s="34">
        <v>70.09</v>
      </c>
      <c r="P5170" s="32">
        <v>39287</v>
      </c>
      <c r="Q5170" s="33">
        <f t="shared" si="815"/>
        <v>7</v>
      </c>
      <c r="R5170" s="33">
        <f t="shared" si="816"/>
        <v>2007</v>
      </c>
      <c r="S5170" s="34">
        <v>75.88</v>
      </c>
    </row>
    <row r="5171" spans="1:19">
      <c r="A5171" s="32">
        <v>41267</v>
      </c>
      <c r="B5171" s="33">
        <f t="shared" si="809"/>
        <v>12</v>
      </c>
      <c r="C5171" s="33">
        <f t="shared" si="810"/>
        <v>2012</v>
      </c>
      <c r="D5171" s="34">
        <v>0.85199999999999998</v>
      </c>
      <c r="F5171" s="32">
        <v>42895</v>
      </c>
      <c r="G5171" s="33">
        <f t="shared" si="811"/>
        <v>6</v>
      </c>
      <c r="H5171" s="33">
        <f t="shared" si="812"/>
        <v>2017</v>
      </c>
      <c r="I5171" s="34">
        <v>3.03</v>
      </c>
      <c r="K5171" s="32">
        <v>38845</v>
      </c>
      <c r="L5171" s="33">
        <f t="shared" si="813"/>
        <v>5</v>
      </c>
      <c r="M5171" s="33">
        <f t="shared" si="814"/>
        <v>2006</v>
      </c>
      <c r="N5171" s="34">
        <v>69.75</v>
      </c>
      <c r="P5171" s="32">
        <v>39288</v>
      </c>
      <c r="Q5171" s="33">
        <f t="shared" si="815"/>
        <v>7</v>
      </c>
      <c r="R5171" s="33">
        <f t="shared" si="816"/>
        <v>2007</v>
      </c>
      <c r="S5171" s="34">
        <v>75.209999999999994</v>
      </c>
    </row>
    <row r="5172" spans="1:19">
      <c r="A5172" s="32">
        <v>41270</v>
      </c>
      <c r="B5172" s="33">
        <f t="shared" si="809"/>
        <v>12</v>
      </c>
      <c r="C5172" s="33">
        <f t="shared" si="810"/>
        <v>2012</v>
      </c>
      <c r="D5172" s="34">
        <v>0.89600000000000002</v>
      </c>
      <c r="F5172" s="32">
        <v>42898</v>
      </c>
      <c r="G5172" s="33">
        <f t="shared" si="811"/>
        <v>6</v>
      </c>
      <c r="H5172" s="33">
        <f t="shared" si="812"/>
        <v>2017</v>
      </c>
      <c r="I5172" s="34">
        <v>3.12</v>
      </c>
      <c r="K5172" s="32">
        <v>38846</v>
      </c>
      <c r="L5172" s="33">
        <f t="shared" si="813"/>
        <v>5</v>
      </c>
      <c r="M5172" s="33">
        <f t="shared" si="814"/>
        <v>2006</v>
      </c>
      <c r="N5172" s="34">
        <v>70.709999999999994</v>
      </c>
      <c r="P5172" s="32">
        <v>39289</v>
      </c>
      <c r="Q5172" s="33">
        <f t="shared" si="815"/>
        <v>7</v>
      </c>
      <c r="R5172" s="33">
        <f t="shared" si="816"/>
        <v>2007</v>
      </c>
      <c r="S5172" s="34">
        <v>77.28</v>
      </c>
    </row>
    <row r="5173" spans="1:19">
      <c r="A5173" s="32">
        <v>41271</v>
      </c>
      <c r="B5173" s="33">
        <f t="shared" si="809"/>
        <v>12</v>
      </c>
      <c r="C5173" s="33">
        <f t="shared" si="810"/>
        <v>2012</v>
      </c>
      <c r="D5173" s="34">
        <v>0.88900000000000001</v>
      </c>
      <c r="F5173" s="32">
        <v>42899</v>
      </c>
      <c r="G5173" s="33">
        <f t="shared" si="811"/>
        <v>6</v>
      </c>
      <c r="H5173" s="33">
        <f t="shared" si="812"/>
        <v>2017</v>
      </c>
      <c r="I5173" s="34">
        <v>3.12</v>
      </c>
      <c r="K5173" s="32">
        <v>38847</v>
      </c>
      <c r="L5173" s="33">
        <f t="shared" si="813"/>
        <v>5</v>
      </c>
      <c r="M5173" s="33">
        <f t="shared" si="814"/>
        <v>2006</v>
      </c>
      <c r="N5173" s="34">
        <v>72.150000000000006</v>
      </c>
      <c r="P5173" s="32">
        <v>39290</v>
      </c>
      <c r="Q5173" s="33">
        <f t="shared" si="815"/>
        <v>7</v>
      </c>
      <c r="R5173" s="33">
        <f t="shared" si="816"/>
        <v>2007</v>
      </c>
      <c r="S5173" s="34">
        <v>76.58</v>
      </c>
    </row>
    <row r="5174" spans="1:19">
      <c r="A5174" s="32">
        <v>41274</v>
      </c>
      <c r="B5174" s="33">
        <f t="shared" si="809"/>
        <v>12</v>
      </c>
      <c r="C5174" s="33">
        <f t="shared" si="810"/>
        <v>2012</v>
      </c>
      <c r="D5174" s="34">
        <v>0.88300000000000001</v>
      </c>
      <c r="F5174" s="32">
        <v>42900</v>
      </c>
      <c r="G5174" s="33">
        <f t="shared" si="811"/>
        <v>6</v>
      </c>
      <c r="H5174" s="33">
        <f t="shared" si="812"/>
        <v>2017</v>
      </c>
      <c r="I5174" s="34">
        <v>2.95</v>
      </c>
      <c r="K5174" s="32">
        <v>38848</v>
      </c>
      <c r="L5174" s="33">
        <f t="shared" si="813"/>
        <v>5</v>
      </c>
      <c r="M5174" s="33">
        <f t="shared" si="814"/>
        <v>2006</v>
      </c>
      <c r="N5174" s="34">
        <v>73</v>
      </c>
      <c r="P5174" s="32">
        <v>39293</v>
      </c>
      <c r="Q5174" s="33">
        <f t="shared" si="815"/>
        <v>7</v>
      </c>
      <c r="R5174" s="33">
        <f t="shared" si="816"/>
        <v>2007</v>
      </c>
      <c r="S5174" s="34">
        <v>76.069999999999993</v>
      </c>
    </row>
    <row r="5175" spans="1:19">
      <c r="A5175" s="32">
        <v>41276</v>
      </c>
      <c r="B5175" s="33">
        <f t="shared" si="809"/>
        <v>1</v>
      </c>
      <c r="C5175" s="33">
        <f t="shared" si="810"/>
        <v>2013</v>
      </c>
      <c r="D5175" s="34">
        <v>0.86899999999999999</v>
      </c>
      <c r="F5175" s="32">
        <v>42901</v>
      </c>
      <c r="G5175" s="33">
        <f t="shared" si="811"/>
        <v>6</v>
      </c>
      <c r="H5175" s="33">
        <f t="shared" si="812"/>
        <v>2017</v>
      </c>
      <c r="I5175" s="34">
        <v>2.94</v>
      </c>
      <c r="K5175" s="32">
        <v>38849</v>
      </c>
      <c r="L5175" s="33">
        <f t="shared" si="813"/>
        <v>5</v>
      </c>
      <c r="M5175" s="33">
        <f t="shared" si="814"/>
        <v>2006</v>
      </c>
      <c r="N5175" s="34">
        <v>71.87</v>
      </c>
      <c r="P5175" s="32">
        <v>39294</v>
      </c>
      <c r="Q5175" s="33">
        <f t="shared" si="815"/>
        <v>7</v>
      </c>
      <c r="R5175" s="33">
        <f t="shared" si="816"/>
        <v>2007</v>
      </c>
      <c r="S5175" s="34">
        <v>77.010000000000005</v>
      </c>
    </row>
    <row r="5176" spans="1:19">
      <c r="A5176" s="32">
        <v>41277</v>
      </c>
      <c r="B5176" s="33">
        <f t="shared" si="809"/>
        <v>1</v>
      </c>
      <c r="C5176" s="33">
        <f t="shared" si="810"/>
        <v>2013</v>
      </c>
      <c r="D5176" s="34">
        <v>0.872</v>
      </c>
      <c r="F5176" s="32">
        <v>42902</v>
      </c>
      <c r="G5176" s="33">
        <f t="shared" si="811"/>
        <v>6</v>
      </c>
      <c r="H5176" s="33">
        <f t="shared" si="812"/>
        <v>2017</v>
      </c>
      <c r="I5176" s="34">
        <v>3.01</v>
      </c>
      <c r="K5176" s="32">
        <v>38852</v>
      </c>
      <c r="L5176" s="33">
        <f t="shared" si="813"/>
        <v>5</v>
      </c>
      <c r="M5176" s="33">
        <f t="shared" si="814"/>
        <v>2006</v>
      </c>
      <c r="N5176" s="34">
        <v>69.25</v>
      </c>
      <c r="P5176" s="32">
        <v>39295</v>
      </c>
      <c r="Q5176" s="33">
        <f t="shared" si="815"/>
        <v>8</v>
      </c>
      <c r="R5176" s="33">
        <f t="shared" si="816"/>
        <v>2007</v>
      </c>
      <c r="S5176" s="34">
        <v>77.11</v>
      </c>
    </row>
    <row r="5177" spans="1:19">
      <c r="A5177" s="32">
        <v>41278</v>
      </c>
      <c r="B5177" s="33">
        <f t="shared" si="809"/>
        <v>1</v>
      </c>
      <c r="C5177" s="33">
        <f t="shared" si="810"/>
        <v>2013</v>
      </c>
      <c r="D5177" s="34">
        <v>0.84</v>
      </c>
      <c r="F5177" s="32">
        <v>42905</v>
      </c>
      <c r="G5177" s="33">
        <f t="shared" si="811"/>
        <v>6</v>
      </c>
      <c r="H5177" s="33">
        <f t="shared" si="812"/>
        <v>2017</v>
      </c>
      <c r="I5177" s="34">
        <v>2.87</v>
      </c>
      <c r="K5177" s="32">
        <v>38853</v>
      </c>
      <c r="L5177" s="33">
        <f t="shared" si="813"/>
        <v>5</v>
      </c>
      <c r="M5177" s="33">
        <f t="shared" si="814"/>
        <v>2006</v>
      </c>
      <c r="N5177" s="34">
        <v>69.400000000000006</v>
      </c>
      <c r="P5177" s="32">
        <v>39296</v>
      </c>
      <c r="Q5177" s="33">
        <f t="shared" si="815"/>
        <v>8</v>
      </c>
      <c r="R5177" s="33">
        <f t="shared" si="816"/>
        <v>2007</v>
      </c>
      <c r="S5177" s="34">
        <v>76.14</v>
      </c>
    </row>
    <row r="5178" spans="1:19">
      <c r="A5178" s="32">
        <v>41281</v>
      </c>
      <c r="B5178" s="33">
        <f t="shared" si="809"/>
        <v>1</v>
      </c>
      <c r="C5178" s="33">
        <f t="shared" si="810"/>
        <v>2013</v>
      </c>
      <c r="D5178" s="34">
        <v>0.84299999999999997</v>
      </c>
      <c r="F5178" s="32">
        <v>42906</v>
      </c>
      <c r="G5178" s="33">
        <f t="shared" si="811"/>
        <v>6</v>
      </c>
      <c r="H5178" s="33">
        <f t="shared" si="812"/>
        <v>2017</v>
      </c>
      <c r="I5178" s="34">
        <v>2.91</v>
      </c>
      <c r="K5178" s="32">
        <v>38854</v>
      </c>
      <c r="L5178" s="33">
        <f t="shared" si="813"/>
        <v>5</v>
      </c>
      <c r="M5178" s="33">
        <f t="shared" si="814"/>
        <v>2006</v>
      </c>
      <c r="N5178" s="34">
        <v>68.650000000000006</v>
      </c>
      <c r="P5178" s="32">
        <v>39297</v>
      </c>
      <c r="Q5178" s="33">
        <f t="shared" si="815"/>
        <v>8</v>
      </c>
      <c r="R5178" s="33">
        <f t="shared" si="816"/>
        <v>2007</v>
      </c>
      <c r="S5178" s="34">
        <v>75.36</v>
      </c>
    </row>
    <row r="5179" spans="1:19">
      <c r="A5179" s="32">
        <v>41282</v>
      </c>
      <c r="B5179" s="33">
        <f t="shared" si="809"/>
        <v>1</v>
      </c>
      <c r="C5179" s="33">
        <f t="shared" si="810"/>
        <v>2013</v>
      </c>
      <c r="D5179" s="34">
        <v>0.84199999999999997</v>
      </c>
      <c r="F5179" s="32">
        <v>42907</v>
      </c>
      <c r="G5179" s="33">
        <f t="shared" si="811"/>
        <v>6</v>
      </c>
      <c r="H5179" s="33">
        <f t="shared" si="812"/>
        <v>2017</v>
      </c>
      <c r="I5179" s="34">
        <v>2.91</v>
      </c>
      <c r="K5179" s="32">
        <v>38855</v>
      </c>
      <c r="L5179" s="33">
        <f t="shared" si="813"/>
        <v>5</v>
      </c>
      <c r="M5179" s="33">
        <f t="shared" si="814"/>
        <v>2006</v>
      </c>
      <c r="N5179" s="34">
        <v>69.63</v>
      </c>
      <c r="P5179" s="32">
        <v>39300</v>
      </c>
      <c r="Q5179" s="33">
        <f t="shared" si="815"/>
        <v>8</v>
      </c>
      <c r="R5179" s="33">
        <f t="shared" si="816"/>
        <v>2007</v>
      </c>
      <c r="S5179" s="34">
        <v>72.69</v>
      </c>
    </row>
    <row r="5180" spans="1:19">
      <c r="A5180" s="32">
        <v>41283</v>
      </c>
      <c r="B5180" s="33">
        <f t="shared" si="809"/>
        <v>1</v>
      </c>
      <c r="C5180" s="33">
        <f t="shared" si="810"/>
        <v>2013</v>
      </c>
      <c r="D5180" s="34">
        <v>0.82499999999999996</v>
      </c>
      <c r="F5180" s="32">
        <v>42908</v>
      </c>
      <c r="G5180" s="33">
        <f t="shared" si="811"/>
        <v>6</v>
      </c>
      <c r="H5180" s="33">
        <f t="shared" si="812"/>
        <v>2017</v>
      </c>
      <c r="I5180" s="34">
        <v>2.88</v>
      </c>
      <c r="K5180" s="32">
        <v>38856</v>
      </c>
      <c r="L5180" s="33">
        <f t="shared" si="813"/>
        <v>5</v>
      </c>
      <c r="M5180" s="33">
        <f t="shared" si="814"/>
        <v>2006</v>
      </c>
      <c r="N5180" s="34">
        <v>68.44</v>
      </c>
      <c r="P5180" s="32">
        <v>39301</v>
      </c>
      <c r="Q5180" s="33">
        <f t="shared" si="815"/>
        <v>8</v>
      </c>
      <c r="R5180" s="33">
        <f t="shared" si="816"/>
        <v>2007</v>
      </c>
      <c r="S5180" s="34">
        <v>70.42</v>
      </c>
    </row>
    <row r="5181" spans="1:19">
      <c r="A5181" s="32">
        <v>41284</v>
      </c>
      <c r="B5181" s="33">
        <f t="shared" si="809"/>
        <v>1</v>
      </c>
      <c r="C5181" s="33">
        <f t="shared" si="810"/>
        <v>2013</v>
      </c>
      <c r="D5181" s="34">
        <v>0.82799999999999996</v>
      </c>
      <c r="F5181" s="32">
        <v>42909</v>
      </c>
      <c r="G5181" s="33">
        <f t="shared" si="811"/>
        <v>6</v>
      </c>
      <c r="H5181" s="33">
        <f t="shared" si="812"/>
        <v>2017</v>
      </c>
      <c r="I5181" s="34">
        <v>2.89</v>
      </c>
      <c r="K5181" s="32">
        <v>38859</v>
      </c>
      <c r="L5181" s="33">
        <f t="shared" si="813"/>
        <v>5</v>
      </c>
      <c r="M5181" s="33">
        <f t="shared" si="814"/>
        <v>2006</v>
      </c>
      <c r="N5181" s="34">
        <v>69.23</v>
      </c>
      <c r="P5181" s="32">
        <v>39302</v>
      </c>
      <c r="Q5181" s="33">
        <f t="shared" si="815"/>
        <v>8</v>
      </c>
      <c r="R5181" s="33">
        <f t="shared" si="816"/>
        <v>2007</v>
      </c>
      <c r="S5181" s="34">
        <v>70.73</v>
      </c>
    </row>
    <row r="5182" spans="1:19">
      <c r="A5182" s="32">
        <v>41285</v>
      </c>
      <c r="B5182" s="33">
        <f t="shared" si="809"/>
        <v>1</v>
      </c>
      <c r="C5182" s="33">
        <f t="shared" si="810"/>
        <v>2013</v>
      </c>
      <c r="D5182" s="34">
        <v>0.80800000000000005</v>
      </c>
      <c r="F5182" s="32">
        <v>42912</v>
      </c>
      <c r="G5182" s="33">
        <f t="shared" si="811"/>
        <v>6</v>
      </c>
      <c r="H5182" s="33">
        <f t="shared" si="812"/>
        <v>2017</v>
      </c>
      <c r="I5182" s="34">
        <v>2.98</v>
      </c>
      <c r="K5182" s="32">
        <v>38860</v>
      </c>
      <c r="L5182" s="33">
        <f t="shared" si="813"/>
        <v>5</v>
      </c>
      <c r="M5182" s="33">
        <f t="shared" si="814"/>
        <v>2006</v>
      </c>
      <c r="N5182" s="34">
        <v>70.78</v>
      </c>
      <c r="P5182" s="32">
        <v>39303</v>
      </c>
      <c r="Q5182" s="33">
        <f t="shared" si="815"/>
        <v>8</v>
      </c>
      <c r="R5182" s="33">
        <f t="shared" si="816"/>
        <v>2007</v>
      </c>
      <c r="S5182" s="34">
        <v>70.08</v>
      </c>
    </row>
    <row r="5183" spans="1:19">
      <c r="A5183" s="32">
        <v>41288</v>
      </c>
      <c r="B5183" s="33">
        <f t="shared" si="809"/>
        <v>1</v>
      </c>
      <c r="C5183" s="33">
        <f t="shared" si="810"/>
        <v>2013</v>
      </c>
      <c r="D5183" s="34">
        <v>0.79800000000000004</v>
      </c>
      <c r="F5183" s="32">
        <v>42913</v>
      </c>
      <c r="G5183" s="33">
        <f t="shared" si="811"/>
        <v>6</v>
      </c>
      <c r="H5183" s="33">
        <f t="shared" si="812"/>
        <v>2017</v>
      </c>
      <c r="I5183" s="34">
        <v>2.99</v>
      </c>
      <c r="K5183" s="32">
        <v>38861</v>
      </c>
      <c r="L5183" s="33">
        <f t="shared" si="813"/>
        <v>5</v>
      </c>
      <c r="M5183" s="33">
        <f t="shared" si="814"/>
        <v>2006</v>
      </c>
      <c r="N5183" s="34">
        <v>69.47</v>
      </c>
      <c r="P5183" s="32">
        <v>39304</v>
      </c>
      <c r="Q5183" s="33">
        <f t="shared" si="815"/>
        <v>8</v>
      </c>
      <c r="R5183" s="33">
        <f t="shared" si="816"/>
        <v>2007</v>
      </c>
      <c r="S5183" s="34">
        <v>69.569999999999993</v>
      </c>
    </row>
    <row r="5184" spans="1:19">
      <c r="A5184" s="32">
        <v>41289</v>
      </c>
      <c r="B5184" s="33">
        <f t="shared" si="809"/>
        <v>1</v>
      </c>
      <c r="C5184" s="33">
        <f t="shared" si="810"/>
        <v>2013</v>
      </c>
      <c r="D5184" s="34">
        <v>0.80300000000000005</v>
      </c>
      <c r="F5184" s="32">
        <v>42914</v>
      </c>
      <c r="G5184" s="33">
        <f t="shared" si="811"/>
        <v>6</v>
      </c>
      <c r="H5184" s="33">
        <f t="shared" si="812"/>
        <v>2017</v>
      </c>
      <c r="I5184" s="34">
        <v>3.03</v>
      </c>
      <c r="K5184" s="32">
        <v>38862</v>
      </c>
      <c r="L5184" s="33">
        <f t="shared" si="813"/>
        <v>5</v>
      </c>
      <c r="M5184" s="33">
        <f t="shared" si="814"/>
        <v>2006</v>
      </c>
      <c r="N5184" s="34">
        <v>70.92</v>
      </c>
      <c r="P5184" s="32">
        <v>39307</v>
      </c>
      <c r="Q5184" s="33">
        <f t="shared" si="815"/>
        <v>8</v>
      </c>
      <c r="R5184" s="33">
        <f t="shared" si="816"/>
        <v>2007</v>
      </c>
      <c r="S5184" s="34">
        <v>71.3</v>
      </c>
    </row>
    <row r="5185" spans="1:19">
      <c r="A5185" s="32">
        <v>41290</v>
      </c>
      <c r="B5185" s="33">
        <f t="shared" si="809"/>
        <v>1</v>
      </c>
      <c r="C5185" s="33">
        <f t="shared" si="810"/>
        <v>2013</v>
      </c>
      <c r="D5185" s="34">
        <v>0.80400000000000005</v>
      </c>
      <c r="F5185" s="32">
        <v>42915</v>
      </c>
      <c r="G5185" s="33">
        <f t="shared" si="811"/>
        <v>6</v>
      </c>
      <c r="H5185" s="33">
        <f t="shared" si="812"/>
        <v>2017</v>
      </c>
      <c r="I5185" s="34">
        <v>3.07</v>
      </c>
      <c r="K5185" s="32">
        <v>38863</v>
      </c>
      <c r="L5185" s="33">
        <f t="shared" si="813"/>
        <v>5</v>
      </c>
      <c r="M5185" s="33">
        <f t="shared" si="814"/>
        <v>2006</v>
      </c>
      <c r="N5185" s="34">
        <v>71.349999999999994</v>
      </c>
      <c r="P5185" s="32">
        <v>39308</v>
      </c>
      <c r="Q5185" s="33">
        <f t="shared" si="815"/>
        <v>8</v>
      </c>
      <c r="R5185" s="33">
        <f t="shared" si="816"/>
        <v>2007</v>
      </c>
      <c r="S5185" s="34">
        <v>69.290000000000006</v>
      </c>
    </row>
    <row r="5186" spans="1:19">
      <c r="A5186" s="32">
        <v>41291</v>
      </c>
      <c r="B5186" s="33">
        <f t="shared" si="809"/>
        <v>1</v>
      </c>
      <c r="C5186" s="33">
        <f t="shared" si="810"/>
        <v>2013</v>
      </c>
      <c r="D5186" s="34">
        <v>0.80700000000000005</v>
      </c>
      <c r="F5186" s="32">
        <v>42916</v>
      </c>
      <c r="G5186" s="33">
        <f t="shared" si="811"/>
        <v>6</v>
      </c>
      <c r="H5186" s="33">
        <f t="shared" si="812"/>
        <v>2017</v>
      </c>
      <c r="I5186" s="34">
        <v>2.98</v>
      </c>
      <c r="K5186" s="32">
        <v>38867</v>
      </c>
      <c r="L5186" s="33">
        <f t="shared" si="813"/>
        <v>5</v>
      </c>
      <c r="M5186" s="33">
        <f t="shared" si="814"/>
        <v>2006</v>
      </c>
      <c r="N5186" s="34">
        <v>71.849999999999994</v>
      </c>
      <c r="P5186" s="32">
        <v>39309</v>
      </c>
      <c r="Q5186" s="33">
        <f t="shared" si="815"/>
        <v>8</v>
      </c>
      <c r="R5186" s="33">
        <f t="shared" si="816"/>
        <v>2007</v>
      </c>
      <c r="S5186" s="34">
        <v>71.3</v>
      </c>
    </row>
    <row r="5187" spans="1:19">
      <c r="A5187" s="32">
        <v>41292</v>
      </c>
      <c r="B5187" s="33">
        <f t="shared" si="809"/>
        <v>1</v>
      </c>
      <c r="C5187" s="33">
        <f t="shared" si="810"/>
        <v>2013</v>
      </c>
      <c r="D5187" s="34">
        <v>0.83299999999999996</v>
      </c>
      <c r="F5187" s="32">
        <v>42919</v>
      </c>
      <c r="G5187" s="33">
        <f t="shared" si="811"/>
        <v>7</v>
      </c>
      <c r="H5187" s="33">
        <f t="shared" si="812"/>
        <v>2017</v>
      </c>
      <c r="I5187" s="34">
        <v>2.98</v>
      </c>
      <c r="K5187" s="32">
        <v>38868</v>
      </c>
      <c r="L5187" s="33">
        <f t="shared" si="813"/>
        <v>5</v>
      </c>
      <c r="M5187" s="33">
        <f t="shared" si="814"/>
        <v>2006</v>
      </c>
      <c r="N5187" s="34">
        <v>71.42</v>
      </c>
      <c r="P5187" s="32">
        <v>39310</v>
      </c>
      <c r="Q5187" s="33">
        <f t="shared" si="815"/>
        <v>8</v>
      </c>
      <c r="R5187" s="33">
        <f t="shared" si="816"/>
        <v>2007</v>
      </c>
      <c r="S5187" s="34">
        <v>68.77</v>
      </c>
    </row>
    <row r="5188" spans="1:19">
      <c r="A5188" s="32">
        <v>41296</v>
      </c>
      <c r="B5188" s="33">
        <f t="shared" si="809"/>
        <v>1</v>
      </c>
      <c r="C5188" s="33">
        <f t="shared" si="810"/>
        <v>2013</v>
      </c>
      <c r="D5188" s="34">
        <v>0.86599999999999999</v>
      </c>
      <c r="F5188" s="32">
        <v>42920</v>
      </c>
      <c r="G5188" s="33">
        <f t="shared" si="811"/>
        <v>7</v>
      </c>
      <c r="H5188" s="33">
        <f t="shared" si="812"/>
        <v>2017</v>
      </c>
      <c r="I5188" s="34">
        <v>2.98</v>
      </c>
      <c r="K5188" s="32">
        <v>38869</v>
      </c>
      <c r="L5188" s="33">
        <f t="shared" si="813"/>
        <v>6</v>
      </c>
      <c r="M5188" s="33">
        <f t="shared" si="814"/>
        <v>2006</v>
      </c>
      <c r="N5188" s="34">
        <v>70.11</v>
      </c>
      <c r="P5188" s="32">
        <v>39311</v>
      </c>
      <c r="Q5188" s="33">
        <f t="shared" si="815"/>
        <v>8</v>
      </c>
      <c r="R5188" s="33">
        <f t="shared" si="816"/>
        <v>2007</v>
      </c>
      <c r="S5188" s="34">
        <v>69.8</v>
      </c>
    </row>
    <row r="5189" spans="1:19">
      <c r="A5189" s="32">
        <v>41297</v>
      </c>
      <c r="B5189" s="33">
        <f t="shared" si="809"/>
        <v>1</v>
      </c>
      <c r="C5189" s="33">
        <f t="shared" si="810"/>
        <v>2013</v>
      </c>
      <c r="D5189" s="34">
        <v>0.86</v>
      </c>
      <c r="F5189" s="32">
        <v>42921</v>
      </c>
      <c r="G5189" s="33">
        <f t="shared" si="811"/>
        <v>7</v>
      </c>
      <c r="H5189" s="33">
        <f t="shared" si="812"/>
        <v>2017</v>
      </c>
      <c r="I5189" s="34">
        <v>2.98</v>
      </c>
      <c r="K5189" s="32">
        <v>38870</v>
      </c>
      <c r="L5189" s="33">
        <f t="shared" si="813"/>
        <v>6</v>
      </c>
      <c r="M5189" s="33">
        <f t="shared" si="814"/>
        <v>2006</v>
      </c>
      <c r="N5189" s="34">
        <v>72.73</v>
      </c>
      <c r="P5189" s="32">
        <v>39314</v>
      </c>
      <c r="Q5189" s="33">
        <f t="shared" si="815"/>
        <v>8</v>
      </c>
      <c r="R5189" s="33">
        <f t="shared" si="816"/>
        <v>2007</v>
      </c>
      <c r="S5189" s="34">
        <v>68.37</v>
      </c>
    </row>
    <row r="5190" spans="1:19">
      <c r="A5190" s="32">
        <v>41298</v>
      </c>
      <c r="B5190" s="33">
        <f t="shared" si="809"/>
        <v>1</v>
      </c>
      <c r="C5190" s="33">
        <f t="shared" si="810"/>
        <v>2013</v>
      </c>
      <c r="D5190" s="34">
        <v>0.86399999999999999</v>
      </c>
      <c r="F5190" s="32">
        <v>42922</v>
      </c>
      <c r="G5190" s="33">
        <f t="shared" si="811"/>
        <v>7</v>
      </c>
      <c r="H5190" s="33">
        <f t="shared" si="812"/>
        <v>2017</v>
      </c>
      <c r="I5190" s="34">
        <v>2.89</v>
      </c>
      <c r="K5190" s="32">
        <v>38873</v>
      </c>
      <c r="L5190" s="33">
        <f t="shared" si="813"/>
        <v>6</v>
      </c>
      <c r="M5190" s="33">
        <f t="shared" si="814"/>
        <v>2006</v>
      </c>
      <c r="N5190" s="34">
        <v>72.5</v>
      </c>
      <c r="P5190" s="32">
        <v>39315</v>
      </c>
      <c r="Q5190" s="33">
        <f t="shared" si="815"/>
        <v>8</v>
      </c>
      <c r="R5190" s="33">
        <f t="shared" si="816"/>
        <v>2007</v>
      </c>
      <c r="S5190" s="34">
        <v>67.88</v>
      </c>
    </row>
    <row r="5191" spans="1:19">
      <c r="A5191" s="32">
        <v>41299</v>
      </c>
      <c r="B5191" s="33">
        <f t="shared" si="809"/>
        <v>1</v>
      </c>
      <c r="C5191" s="33">
        <f t="shared" si="810"/>
        <v>2013</v>
      </c>
      <c r="D5191" s="34">
        <v>0.85799999999999998</v>
      </c>
      <c r="F5191" s="32">
        <v>42923</v>
      </c>
      <c r="G5191" s="33">
        <f t="shared" si="811"/>
        <v>7</v>
      </c>
      <c r="H5191" s="33">
        <f t="shared" si="812"/>
        <v>2017</v>
      </c>
      <c r="I5191" s="34">
        <v>2.91</v>
      </c>
      <c r="K5191" s="32">
        <v>38874</v>
      </c>
      <c r="L5191" s="33">
        <f t="shared" si="813"/>
        <v>6</v>
      </c>
      <c r="M5191" s="33">
        <f t="shared" si="814"/>
        <v>2006</v>
      </c>
      <c r="N5191" s="34">
        <v>72.430000000000007</v>
      </c>
      <c r="P5191" s="32">
        <v>39316</v>
      </c>
      <c r="Q5191" s="33">
        <f t="shared" si="815"/>
        <v>8</v>
      </c>
      <c r="R5191" s="33">
        <f t="shared" si="816"/>
        <v>2007</v>
      </c>
      <c r="S5191" s="34">
        <v>67.73</v>
      </c>
    </row>
    <row r="5192" spans="1:19">
      <c r="A5192" s="32">
        <v>41302</v>
      </c>
      <c r="B5192" s="33">
        <f t="shared" si="809"/>
        <v>1</v>
      </c>
      <c r="C5192" s="33">
        <f t="shared" si="810"/>
        <v>2013</v>
      </c>
      <c r="D5192" s="34">
        <v>0.83</v>
      </c>
      <c r="F5192" s="32">
        <v>42926</v>
      </c>
      <c r="G5192" s="33">
        <f t="shared" si="811"/>
        <v>7</v>
      </c>
      <c r="H5192" s="33">
        <f t="shared" si="812"/>
        <v>2017</v>
      </c>
      <c r="I5192" s="34">
        <v>2.92</v>
      </c>
      <c r="K5192" s="32">
        <v>38875</v>
      </c>
      <c r="L5192" s="33">
        <f t="shared" si="813"/>
        <v>6</v>
      </c>
      <c r="M5192" s="33">
        <f t="shared" si="814"/>
        <v>2006</v>
      </c>
      <c r="N5192" s="34">
        <v>70.900000000000006</v>
      </c>
      <c r="P5192" s="32">
        <v>39317</v>
      </c>
      <c r="Q5192" s="33">
        <f t="shared" si="815"/>
        <v>8</v>
      </c>
      <c r="R5192" s="33">
        <f t="shared" si="816"/>
        <v>2007</v>
      </c>
      <c r="S5192" s="34">
        <v>68.73</v>
      </c>
    </row>
    <row r="5193" spans="1:19">
      <c r="A5193" s="32">
        <v>41303</v>
      </c>
      <c r="B5193" s="33">
        <f t="shared" si="809"/>
        <v>1</v>
      </c>
      <c r="C5193" s="33">
        <f t="shared" si="810"/>
        <v>2013</v>
      </c>
      <c r="D5193" s="34">
        <v>0.83599999999999997</v>
      </c>
      <c r="F5193" s="32">
        <v>42927</v>
      </c>
      <c r="G5193" s="33">
        <f t="shared" si="811"/>
        <v>7</v>
      </c>
      <c r="H5193" s="33">
        <f t="shared" si="812"/>
        <v>2017</v>
      </c>
      <c r="I5193" s="34">
        <v>2.98</v>
      </c>
      <c r="K5193" s="32">
        <v>38876</v>
      </c>
      <c r="L5193" s="33">
        <f t="shared" si="813"/>
        <v>6</v>
      </c>
      <c r="M5193" s="33">
        <f t="shared" si="814"/>
        <v>2006</v>
      </c>
      <c r="N5193" s="34">
        <v>70.25</v>
      </c>
      <c r="P5193" s="32">
        <v>39318</v>
      </c>
      <c r="Q5193" s="33">
        <f t="shared" si="815"/>
        <v>8</v>
      </c>
      <c r="R5193" s="33">
        <f t="shared" si="816"/>
        <v>2007</v>
      </c>
      <c r="S5193" s="34">
        <v>69.489999999999995</v>
      </c>
    </row>
    <row r="5194" spans="1:19">
      <c r="A5194" s="32">
        <v>41304</v>
      </c>
      <c r="B5194" s="33">
        <f t="shared" si="809"/>
        <v>1</v>
      </c>
      <c r="C5194" s="33">
        <f t="shared" si="810"/>
        <v>2013</v>
      </c>
      <c r="D5194" s="34">
        <v>0.85899999999999999</v>
      </c>
      <c r="F5194" s="32">
        <v>42928</v>
      </c>
      <c r="G5194" s="33">
        <f t="shared" si="811"/>
        <v>7</v>
      </c>
      <c r="H5194" s="33">
        <f t="shared" si="812"/>
        <v>2017</v>
      </c>
      <c r="I5194" s="34">
        <v>3.01</v>
      </c>
      <c r="K5194" s="32">
        <v>38877</v>
      </c>
      <c r="L5194" s="33">
        <f t="shared" si="813"/>
        <v>6</v>
      </c>
      <c r="M5194" s="33">
        <f t="shared" si="814"/>
        <v>2006</v>
      </c>
      <c r="N5194" s="34">
        <v>71.62</v>
      </c>
      <c r="P5194" s="32">
        <v>39321</v>
      </c>
      <c r="Q5194" s="33">
        <f t="shared" si="815"/>
        <v>8</v>
      </c>
      <c r="R5194" s="33">
        <f t="shared" si="816"/>
        <v>2007</v>
      </c>
      <c r="S5194" s="34">
        <v>68.849999999999994</v>
      </c>
    </row>
    <row r="5195" spans="1:19">
      <c r="A5195" s="32">
        <v>41305</v>
      </c>
      <c r="B5195" s="33">
        <f t="shared" si="809"/>
        <v>1</v>
      </c>
      <c r="C5195" s="33">
        <f t="shared" si="810"/>
        <v>2013</v>
      </c>
      <c r="D5195" s="34">
        <v>0.85599999999999998</v>
      </c>
      <c r="F5195" s="32">
        <v>42929</v>
      </c>
      <c r="G5195" s="33">
        <f t="shared" si="811"/>
        <v>7</v>
      </c>
      <c r="H5195" s="33">
        <f t="shared" si="812"/>
        <v>2017</v>
      </c>
      <c r="I5195" s="34">
        <v>2.96</v>
      </c>
      <c r="K5195" s="32">
        <v>38880</v>
      </c>
      <c r="L5195" s="33">
        <f t="shared" si="813"/>
        <v>6</v>
      </c>
      <c r="M5195" s="33">
        <f t="shared" si="814"/>
        <v>2006</v>
      </c>
      <c r="N5195" s="34">
        <v>70.28</v>
      </c>
      <c r="P5195" s="32">
        <v>39322</v>
      </c>
      <c r="Q5195" s="33">
        <f t="shared" si="815"/>
        <v>8</v>
      </c>
      <c r="R5195" s="33">
        <f t="shared" si="816"/>
        <v>2007</v>
      </c>
      <c r="S5195" s="34">
        <v>69.66</v>
      </c>
    </row>
    <row r="5196" spans="1:19">
      <c r="A5196" s="32">
        <v>41306</v>
      </c>
      <c r="B5196" s="33">
        <f t="shared" si="809"/>
        <v>2</v>
      </c>
      <c r="C5196" s="33">
        <f t="shared" si="810"/>
        <v>2013</v>
      </c>
      <c r="D5196" s="34">
        <v>0.878</v>
      </c>
      <c r="F5196" s="32">
        <v>42930</v>
      </c>
      <c r="G5196" s="33">
        <f t="shared" si="811"/>
        <v>7</v>
      </c>
      <c r="H5196" s="33">
        <f t="shared" si="812"/>
        <v>2017</v>
      </c>
      <c r="I5196" s="34">
        <v>2.94</v>
      </c>
      <c r="K5196" s="32">
        <v>38881</v>
      </c>
      <c r="L5196" s="33">
        <f t="shared" si="813"/>
        <v>6</v>
      </c>
      <c r="M5196" s="33">
        <f t="shared" si="814"/>
        <v>2006</v>
      </c>
      <c r="N5196" s="34">
        <v>68.48</v>
      </c>
      <c r="P5196" s="32">
        <v>39323</v>
      </c>
      <c r="Q5196" s="33">
        <f t="shared" si="815"/>
        <v>8</v>
      </c>
      <c r="R5196" s="33">
        <f t="shared" si="816"/>
        <v>2007</v>
      </c>
      <c r="S5196" s="34">
        <v>70.48</v>
      </c>
    </row>
    <row r="5197" spans="1:19">
      <c r="A5197" s="32">
        <v>41309</v>
      </c>
      <c r="B5197" s="33">
        <f t="shared" si="809"/>
        <v>2</v>
      </c>
      <c r="C5197" s="33">
        <f t="shared" si="810"/>
        <v>2013</v>
      </c>
      <c r="D5197" s="34">
        <v>0.85499999999999998</v>
      </c>
      <c r="F5197" s="32">
        <v>42933</v>
      </c>
      <c r="G5197" s="33">
        <f t="shared" si="811"/>
        <v>7</v>
      </c>
      <c r="H5197" s="33">
        <f t="shared" si="812"/>
        <v>2017</v>
      </c>
      <c r="I5197" s="34">
        <v>3.04</v>
      </c>
      <c r="K5197" s="32">
        <v>38882</v>
      </c>
      <c r="L5197" s="33">
        <f t="shared" si="813"/>
        <v>6</v>
      </c>
      <c r="M5197" s="33">
        <f t="shared" si="814"/>
        <v>2006</v>
      </c>
      <c r="N5197" s="34">
        <v>69.12</v>
      </c>
      <c r="P5197" s="32">
        <v>39324</v>
      </c>
      <c r="Q5197" s="33">
        <f t="shared" si="815"/>
        <v>8</v>
      </c>
      <c r="R5197" s="33">
        <f t="shared" si="816"/>
        <v>2007</v>
      </c>
      <c r="S5197" s="34">
        <v>71.459999999999994</v>
      </c>
    </row>
    <row r="5198" spans="1:19">
      <c r="A5198" s="32">
        <v>41310</v>
      </c>
      <c r="B5198" s="33">
        <f t="shared" si="809"/>
        <v>2</v>
      </c>
      <c r="C5198" s="33">
        <f t="shared" si="810"/>
        <v>2013</v>
      </c>
      <c r="D5198" s="34">
        <v>0.86599999999999999</v>
      </c>
      <c r="F5198" s="32">
        <v>42934</v>
      </c>
      <c r="G5198" s="33">
        <f t="shared" si="811"/>
        <v>7</v>
      </c>
      <c r="H5198" s="33">
        <f t="shared" si="812"/>
        <v>2017</v>
      </c>
      <c r="I5198" s="34">
        <v>3.11</v>
      </c>
      <c r="K5198" s="32">
        <v>38883</v>
      </c>
      <c r="L5198" s="33">
        <f t="shared" si="813"/>
        <v>6</v>
      </c>
      <c r="M5198" s="33">
        <f t="shared" si="814"/>
        <v>2006</v>
      </c>
      <c r="N5198" s="34">
        <v>69.78</v>
      </c>
      <c r="P5198" s="32">
        <v>39325</v>
      </c>
      <c r="Q5198" s="33">
        <f t="shared" si="815"/>
        <v>8</v>
      </c>
      <c r="R5198" s="33">
        <f t="shared" si="816"/>
        <v>2007</v>
      </c>
      <c r="S5198" s="34">
        <v>72.290000000000006</v>
      </c>
    </row>
    <row r="5199" spans="1:19">
      <c r="A5199" s="32">
        <v>41311</v>
      </c>
      <c r="B5199" s="33">
        <f t="shared" si="809"/>
        <v>2</v>
      </c>
      <c r="C5199" s="33">
        <f t="shared" si="810"/>
        <v>2013</v>
      </c>
      <c r="D5199" s="34">
        <v>0.85399999999999998</v>
      </c>
      <c r="F5199" s="32">
        <v>42935</v>
      </c>
      <c r="G5199" s="33">
        <f t="shared" si="811"/>
        <v>7</v>
      </c>
      <c r="H5199" s="33">
        <f t="shared" si="812"/>
        <v>2017</v>
      </c>
      <c r="I5199" s="34">
        <v>3.11</v>
      </c>
      <c r="K5199" s="32">
        <v>38884</v>
      </c>
      <c r="L5199" s="33">
        <f t="shared" si="813"/>
        <v>6</v>
      </c>
      <c r="M5199" s="33">
        <f t="shared" si="814"/>
        <v>2006</v>
      </c>
      <c r="N5199" s="34">
        <v>69.75</v>
      </c>
      <c r="P5199" s="32">
        <v>39329</v>
      </c>
      <c r="Q5199" s="33">
        <f t="shared" si="815"/>
        <v>9</v>
      </c>
      <c r="R5199" s="33">
        <f t="shared" si="816"/>
        <v>2007</v>
      </c>
      <c r="S5199" s="34">
        <v>74.22</v>
      </c>
    </row>
    <row r="5200" spans="1:19">
      <c r="A5200" s="32">
        <v>41312</v>
      </c>
      <c r="B5200" s="33">
        <f t="shared" si="809"/>
        <v>2</v>
      </c>
      <c r="C5200" s="33">
        <f t="shared" si="810"/>
        <v>2013</v>
      </c>
      <c r="D5200" s="34">
        <v>0.85599999999999998</v>
      </c>
      <c r="F5200" s="32">
        <v>42936</v>
      </c>
      <c r="G5200" s="33">
        <f t="shared" si="811"/>
        <v>7</v>
      </c>
      <c r="H5200" s="33">
        <f t="shared" si="812"/>
        <v>2017</v>
      </c>
      <c r="I5200" s="34">
        <v>3.12</v>
      </c>
      <c r="K5200" s="32">
        <v>38887</v>
      </c>
      <c r="L5200" s="33">
        <f t="shared" si="813"/>
        <v>6</v>
      </c>
      <c r="M5200" s="33">
        <f t="shared" si="814"/>
        <v>2006</v>
      </c>
      <c r="N5200" s="34">
        <v>69.209999999999994</v>
      </c>
      <c r="P5200" s="32">
        <v>39330</v>
      </c>
      <c r="Q5200" s="33">
        <f t="shared" si="815"/>
        <v>9</v>
      </c>
      <c r="R5200" s="33">
        <f t="shared" si="816"/>
        <v>2007</v>
      </c>
      <c r="S5200" s="34">
        <v>74.72</v>
      </c>
    </row>
    <row r="5201" spans="1:19">
      <c r="A5201" s="32">
        <v>41313</v>
      </c>
      <c r="B5201" s="33">
        <f t="shared" si="809"/>
        <v>2</v>
      </c>
      <c r="C5201" s="33">
        <f t="shared" si="810"/>
        <v>2013</v>
      </c>
      <c r="D5201" s="34">
        <v>0.83899999999999997</v>
      </c>
      <c r="F5201" s="32">
        <v>42937</v>
      </c>
      <c r="G5201" s="33">
        <f t="shared" si="811"/>
        <v>7</v>
      </c>
      <c r="H5201" s="33">
        <f t="shared" si="812"/>
        <v>2017</v>
      </c>
      <c r="I5201" s="34">
        <v>3.06</v>
      </c>
      <c r="K5201" s="32">
        <v>38888</v>
      </c>
      <c r="L5201" s="33">
        <f t="shared" si="813"/>
        <v>6</v>
      </c>
      <c r="M5201" s="33">
        <f t="shared" si="814"/>
        <v>2006</v>
      </c>
      <c r="N5201" s="34">
        <v>69.3</v>
      </c>
      <c r="P5201" s="32">
        <v>39331</v>
      </c>
      <c r="Q5201" s="33">
        <f t="shared" si="815"/>
        <v>9</v>
      </c>
      <c r="R5201" s="33">
        <f t="shared" si="816"/>
        <v>2007</v>
      </c>
      <c r="S5201" s="34">
        <v>76.209999999999994</v>
      </c>
    </row>
    <row r="5202" spans="1:19">
      <c r="A5202" s="32">
        <v>41316</v>
      </c>
      <c r="B5202" s="33">
        <f t="shared" si="809"/>
        <v>2</v>
      </c>
      <c r="C5202" s="33">
        <f t="shared" si="810"/>
        <v>2013</v>
      </c>
      <c r="D5202" s="34">
        <v>0.84499999999999997</v>
      </c>
      <c r="F5202" s="32">
        <v>42940</v>
      </c>
      <c r="G5202" s="33">
        <f t="shared" si="811"/>
        <v>7</v>
      </c>
      <c r="H5202" s="33">
        <f t="shared" si="812"/>
        <v>2017</v>
      </c>
      <c r="I5202" s="34">
        <v>2.99</v>
      </c>
      <c r="K5202" s="32">
        <v>38889</v>
      </c>
      <c r="L5202" s="33">
        <f t="shared" si="813"/>
        <v>6</v>
      </c>
      <c r="M5202" s="33">
        <f t="shared" si="814"/>
        <v>2006</v>
      </c>
      <c r="N5202" s="34">
        <v>70.069999999999993</v>
      </c>
      <c r="P5202" s="32">
        <v>39332</v>
      </c>
      <c r="Q5202" s="33">
        <f t="shared" si="815"/>
        <v>9</v>
      </c>
      <c r="R5202" s="33">
        <f t="shared" si="816"/>
        <v>2007</v>
      </c>
      <c r="S5202" s="34">
        <v>75.08</v>
      </c>
    </row>
    <row r="5203" spans="1:19">
      <c r="A5203" s="32">
        <v>41317</v>
      </c>
      <c r="B5203" s="33">
        <f t="shared" si="809"/>
        <v>2</v>
      </c>
      <c r="C5203" s="33">
        <f t="shared" si="810"/>
        <v>2013</v>
      </c>
      <c r="D5203" s="34">
        <v>0.84899999999999998</v>
      </c>
      <c r="F5203" s="32">
        <v>42941</v>
      </c>
      <c r="G5203" s="33">
        <f t="shared" si="811"/>
        <v>7</v>
      </c>
      <c r="H5203" s="33">
        <f t="shared" si="812"/>
        <v>2017</v>
      </c>
      <c r="I5203" s="34">
        <v>2.99</v>
      </c>
      <c r="K5203" s="32">
        <v>38890</v>
      </c>
      <c r="L5203" s="33">
        <f t="shared" si="813"/>
        <v>6</v>
      </c>
      <c r="M5203" s="33">
        <f t="shared" si="814"/>
        <v>2006</v>
      </c>
      <c r="N5203" s="34">
        <v>70.62</v>
      </c>
      <c r="P5203" s="32">
        <v>39335</v>
      </c>
      <c r="Q5203" s="33">
        <f t="shared" si="815"/>
        <v>9</v>
      </c>
      <c r="R5203" s="33">
        <f t="shared" si="816"/>
        <v>2007</v>
      </c>
      <c r="S5203" s="34">
        <v>74.97</v>
      </c>
    </row>
    <row r="5204" spans="1:19">
      <c r="A5204" s="32">
        <v>41318</v>
      </c>
      <c r="B5204" s="33">
        <f t="shared" si="809"/>
        <v>2</v>
      </c>
      <c r="C5204" s="33">
        <f t="shared" si="810"/>
        <v>2013</v>
      </c>
      <c r="D5204" s="34">
        <v>0.85899999999999999</v>
      </c>
      <c r="F5204" s="32">
        <v>42942</v>
      </c>
      <c r="G5204" s="33">
        <f t="shared" si="811"/>
        <v>7</v>
      </c>
      <c r="H5204" s="33">
        <f t="shared" si="812"/>
        <v>2017</v>
      </c>
      <c r="I5204" s="34">
        <v>2.92</v>
      </c>
      <c r="K5204" s="32">
        <v>38891</v>
      </c>
      <c r="L5204" s="33">
        <f t="shared" si="813"/>
        <v>6</v>
      </c>
      <c r="M5204" s="33">
        <f t="shared" si="814"/>
        <v>2006</v>
      </c>
      <c r="N5204" s="34">
        <v>70.5</v>
      </c>
      <c r="P5204" s="32">
        <v>39336</v>
      </c>
      <c r="Q5204" s="33">
        <f t="shared" si="815"/>
        <v>9</v>
      </c>
      <c r="R5204" s="33">
        <f t="shared" si="816"/>
        <v>2007</v>
      </c>
      <c r="S5204" s="34">
        <v>76.23</v>
      </c>
    </row>
    <row r="5205" spans="1:19">
      <c r="A5205" s="32">
        <v>41319</v>
      </c>
      <c r="B5205" s="33">
        <f t="shared" si="809"/>
        <v>2</v>
      </c>
      <c r="C5205" s="33">
        <f t="shared" si="810"/>
        <v>2013</v>
      </c>
      <c r="D5205" s="34">
        <v>0.85499999999999998</v>
      </c>
      <c r="F5205" s="32">
        <v>42943</v>
      </c>
      <c r="G5205" s="33">
        <f t="shared" si="811"/>
        <v>7</v>
      </c>
      <c r="H5205" s="33">
        <f t="shared" si="812"/>
        <v>2017</v>
      </c>
      <c r="I5205" s="34">
        <v>2.95</v>
      </c>
      <c r="K5205" s="32">
        <v>38894</v>
      </c>
      <c r="L5205" s="33">
        <f t="shared" si="813"/>
        <v>6</v>
      </c>
      <c r="M5205" s="33">
        <f t="shared" si="814"/>
        <v>2006</v>
      </c>
      <c r="N5205" s="34">
        <v>71.63</v>
      </c>
      <c r="P5205" s="32">
        <v>39337</v>
      </c>
      <c r="Q5205" s="33">
        <f t="shared" si="815"/>
        <v>9</v>
      </c>
      <c r="R5205" s="33">
        <f t="shared" si="816"/>
        <v>2007</v>
      </c>
      <c r="S5205" s="34">
        <v>77.150000000000006</v>
      </c>
    </row>
    <row r="5206" spans="1:19">
      <c r="A5206" s="32">
        <v>41320</v>
      </c>
      <c r="B5206" s="33">
        <f t="shared" si="809"/>
        <v>2</v>
      </c>
      <c r="C5206" s="33">
        <f t="shared" si="810"/>
        <v>2013</v>
      </c>
      <c r="D5206" s="34">
        <v>0.86599999999999999</v>
      </c>
      <c r="F5206" s="32">
        <v>42944</v>
      </c>
      <c r="G5206" s="33">
        <f t="shared" si="811"/>
        <v>7</v>
      </c>
      <c r="H5206" s="33">
        <f t="shared" si="812"/>
        <v>2017</v>
      </c>
      <c r="I5206" s="34">
        <v>2.96</v>
      </c>
      <c r="K5206" s="32">
        <v>38895</v>
      </c>
      <c r="L5206" s="33">
        <f t="shared" si="813"/>
        <v>6</v>
      </c>
      <c r="M5206" s="33">
        <f t="shared" si="814"/>
        <v>2006</v>
      </c>
      <c r="N5206" s="34">
        <v>72.05</v>
      </c>
      <c r="P5206" s="32">
        <v>39338</v>
      </c>
      <c r="Q5206" s="33">
        <f t="shared" si="815"/>
        <v>9</v>
      </c>
      <c r="R5206" s="33">
        <f t="shared" si="816"/>
        <v>2007</v>
      </c>
      <c r="S5206" s="34">
        <v>77.84</v>
      </c>
    </row>
    <row r="5207" spans="1:19">
      <c r="A5207" s="32">
        <v>41324</v>
      </c>
      <c r="B5207" s="33">
        <f t="shared" si="809"/>
        <v>2</v>
      </c>
      <c r="C5207" s="33">
        <f t="shared" si="810"/>
        <v>2013</v>
      </c>
      <c r="D5207" s="34">
        <v>0.88200000000000001</v>
      </c>
      <c r="F5207" s="32">
        <v>42947</v>
      </c>
      <c r="G5207" s="33">
        <f t="shared" si="811"/>
        <v>7</v>
      </c>
      <c r="H5207" s="33">
        <f t="shared" si="812"/>
        <v>2017</v>
      </c>
      <c r="I5207" s="34">
        <v>2.87</v>
      </c>
      <c r="K5207" s="32">
        <v>38896</v>
      </c>
      <c r="L5207" s="33">
        <f t="shared" si="813"/>
        <v>6</v>
      </c>
      <c r="M5207" s="33">
        <f t="shared" si="814"/>
        <v>2006</v>
      </c>
      <c r="N5207" s="34">
        <v>72.150000000000006</v>
      </c>
      <c r="P5207" s="32">
        <v>39339</v>
      </c>
      <c r="Q5207" s="33">
        <f t="shared" si="815"/>
        <v>9</v>
      </c>
      <c r="R5207" s="33">
        <f t="shared" si="816"/>
        <v>2007</v>
      </c>
      <c r="S5207" s="34">
        <v>78.27</v>
      </c>
    </row>
    <row r="5208" spans="1:19">
      <c r="A5208" s="32">
        <v>41325</v>
      </c>
      <c r="B5208" s="33">
        <f t="shared" si="809"/>
        <v>2</v>
      </c>
      <c r="C5208" s="33">
        <f t="shared" si="810"/>
        <v>2013</v>
      </c>
      <c r="D5208" s="34">
        <v>0.875</v>
      </c>
      <c r="F5208" s="32">
        <v>42948</v>
      </c>
      <c r="G5208" s="33">
        <f t="shared" si="811"/>
        <v>8</v>
      </c>
      <c r="H5208" s="33">
        <f t="shared" si="812"/>
        <v>2017</v>
      </c>
      <c r="I5208" s="34">
        <v>2.8</v>
      </c>
      <c r="K5208" s="32">
        <v>38897</v>
      </c>
      <c r="L5208" s="33">
        <f t="shared" si="813"/>
        <v>6</v>
      </c>
      <c r="M5208" s="33">
        <f t="shared" si="814"/>
        <v>2006</v>
      </c>
      <c r="N5208" s="34">
        <v>73.5</v>
      </c>
      <c r="P5208" s="32">
        <v>39342</v>
      </c>
      <c r="Q5208" s="33">
        <f t="shared" si="815"/>
        <v>9</v>
      </c>
      <c r="R5208" s="33">
        <f t="shared" si="816"/>
        <v>2007</v>
      </c>
      <c r="S5208" s="34">
        <v>77.989999999999995</v>
      </c>
    </row>
    <row r="5209" spans="1:19">
      <c r="A5209" s="32">
        <v>41326</v>
      </c>
      <c r="B5209" s="33">
        <f t="shared" si="809"/>
        <v>2</v>
      </c>
      <c r="C5209" s="33">
        <f t="shared" si="810"/>
        <v>2013</v>
      </c>
      <c r="D5209" s="34">
        <v>0.876</v>
      </c>
      <c r="F5209" s="32">
        <v>42949</v>
      </c>
      <c r="G5209" s="33">
        <f t="shared" si="811"/>
        <v>8</v>
      </c>
      <c r="H5209" s="33">
        <f t="shared" si="812"/>
        <v>2017</v>
      </c>
      <c r="I5209" s="34">
        <v>2.8</v>
      </c>
      <c r="K5209" s="32">
        <v>38898</v>
      </c>
      <c r="L5209" s="33">
        <f t="shared" si="813"/>
        <v>6</v>
      </c>
      <c r="M5209" s="33">
        <f t="shared" si="814"/>
        <v>2006</v>
      </c>
      <c r="N5209" s="34">
        <v>73.94</v>
      </c>
      <c r="P5209" s="32">
        <v>39343</v>
      </c>
      <c r="Q5209" s="33">
        <f t="shared" si="815"/>
        <v>9</v>
      </c>
      <c r="R5209" s="33">
        <f t="shared" si="816"/>
        <v>2007</v>
      </c>
      <c r="S5209" s="34">
        <v>77</v>
      </c>
    </row>
    <row r="5210" spans="1:19">
      <c r="A5210" s="32">
        <v>41327</v>
      </c>
      <c r="B5210" s="33">
        <f t="shared" si="809"/>
        <v>2</v>
      </c>
      <c r="C5210" s="33">
        <f t="shared" si="810"/>
        <v>2013</v>
      </c>
      <c r="D5210" s="34">
        <v>0.86299999999999999</v>
      </c>
      <c r="F5210" s="32">
        <v>42950</v>
      </c>
      <c r="G5210" s="33">
        <f t="shared" si="811"/>
        <v>8</v>
      </c>
      <c r="H5210" s="33">
        <f t="shared" si="812"/>
        <v>2017</v>
      </c>
      <c r="I5210" s="34">
        <v>2.76</v>
      </c>
      <c r="K5210" s="32">
        <v>38903</v>
      </c>
      <c r="L5210" s="33">
        <f t="shared" si="813"/>
        <v>7</v>
      </c>
      <c r="M5210" s="33">
        <f t="shared" si="814"/>
        <v>2006</v>
      </c>
      <c r="N5210" s="34">
        <v>75.2</v>
      </c>
      <c r="P5210" s="32">
        <v>39344</v>
      </c>
      <c r="Q5210" s="33">
        <f t="shared" si="815"/>
        <v>9</v>
      </c>
      <c r="R5210" s="33">
        <f t="shared" si="816"/>
        <v>2007</v>
      </c>
      <c r="S5210" s="34">
        <v>78.47</v>
      </c>
    </row>
    <row r="5211" spans="1:19">
      <c r="A5211" s="32">
        <v>41330</v>
      </c>
      <c r="B5211" s="33">
        <f t="shared" si="809"/>
        <v>2</v>
      </c>
      <c r="C5211" s="33">
        <f t="shared" si="810"/>
        <v>2013</v>
      </c>
      <c r="D5211" s="34">
        <v>0.872</v>
      </c>
      <c r="F5211" s="32">
        <v>42951</v>
      </c>
      <c r="G5211" s="33">
        <f t="shared" si="811"/>
        <v>8</v>
      </c>
      <c r="H5211" s="33">
        <f t="shared" si="812"/>
        <v>2017</v>
      </c>
      <c r="I5211" s="34">
        <v>2.76</v>
      </c>
      <c r="K5211" s="32">
        <v>38904</v>
      </c>
      <c r="L5211" s="33">
        <f t="shared" si="813"/>
        <v>7</v>
      </c>
      <c r="M5211" s="33">
        <f t="shared" si="814"/>
        <v>2006</v>
      </c>
      <c r="N5211" s="34">
        <v>75</v>
      </c>
      <c r="P5211" s="32">
        <v>39345</v>
      </c>
      <c r="Q5211" s="33">
        <f t="shared" si="815"/>
        <v>9</v>
      </c>
      <c r="R5211" s="33">
        <f t="shared" si="816"/>
        <v>2007</v>
      </c>
      <c r="S5211" s="34">
        <v>78.48</v>
      </c>
    </row>
    <row r="5212" spans="1:19">
      <c r="A5212" s="32">
        <v>41331</v>
      </c>
      <c r="B5212" s="33">
        <f t="shared" si="809"/>
        <v>2</v>
      </c>
      <c r="C5212" s="33">
        <f t="shared" si="810"/>
        <v>2013</v>
      </c>
      <c r="D5212" s="34">
        <v>0.86099999999999999</v>
      </c>
      <c r="F5212" s="32">
        <v>42954</v>
      </c>
      <c r="G5212" s="33">
        <f t="shared" si="811"/>
        <v>8</v>
      </c>
      <c r="H5212" s="33">
        <f t="shared" si="812"/>
        <v>2017</v>
      </c>
      <c r="I5212" s="34">
        <v>2.8</v>
      </c>
      <c r="K5212" s="32">
        <v>38905</v>
      </c>
      <c r="L5212" s="33">
        <f t="shared" si="813"/>
        <v>7</v>
      </c>
      <c r="M5212" s="33">
        <f t="shared" si="814"/>
        <v>2006</v>
      </c>
      <c r="N5212" s="34">
        <v>73.760000000000005</v>
      </c>
      <c r="P5212" s="32">
        <v>39346</v>
      </c>
      <c r="Q5212" s="33">
        <f t="shared" si="815"/>
        <v>9</v>
      </c>
      <c r="R5212" s="33">
        <f t="shared" si="816"/>
        <v>2007</v>
      </c>
      <c r="S5212" s="34">
        <v>78.91</v>
      </c>
    </row>
    <row r="5213" spans="1:19">
      <c r="A5213" s="32">
        <v>41332</v>
      </c>
      <c r="B5213" s="33">
        <f t="shared" si="809"/>
        <v>2</v>
      </c>
      <c r="C5213" s="33">
        <f t="shared" si="810"/>
        <v>2013</v>
      </c>
      <c r="D5213" s="34">
        <v>0.86399999999999999</v>
      </c>
      <c r="F5213" s="32">
        <v>42955</v>
      </c>
      <c r="G5213" s="33">
        <f t="shared" si="811"/>
        <v>8</v>
      </c>
      <c r="H5213" s="33">
        <f t="shared" si="812"/>
        <v>2017</v>
      </c>
      <c r="I5213" s="34">
        <v>2.81</v>
      </c>
      <c r="K5213" s="32">
        <v>38908</v>
      </c>
      <c r="L5213" s="33">
        <f t="shared" si="813"/>
        <v>7</v>
      </c>
      <c r="M5213" s="33">
        <f t="shared" si="814"/>
        <v>2006</v>
      </c>
      <c r="N5213" s="34">
        <v>73.5</v>
      </c>
      <c r="P5213" s="32">
        <v>39349</v>
      </c>
      <c r="Q5213" s="33">
        <f t="shared" si="815"/>
        <v>9</v>
      </c>
      <c r="R5213" s="33">
        <f t="shared" si="816"/>
        <v>2007</v>
      </c>
      <c r="S5213" s="34">
        <v>77.87</v>
      </c>
    </row>
    <row r="5214" spans="1:19">
      <c r="A5214" s="32">
        <v>41333</v>
      </c>
      <c r="B5214" s="33">
        <f t="shared" si="809"/>
        <v>2</v>
      </c>
      <c r="C5214" s="33">
        <f t="shared" si="810"/>
        <v>2013</v>
      </c>
      <c r="D5214" s="34">
        <v>0.86299999999999999</v>
      </c>
      <c r="F5214" s="32">
        <v>42956</v>
      </c>
      <c r="G5214" s="33">
        <f t="shared" si="811"/>
        <v>8</v>
      </c>
      <c r="H5214" s="33">
        <f t="shared" si="812"/>
        <v>2017</v>
      </c>
      <c r="I5214" s="34">
        <v>2.81</v>
      </c>
      <c r="K5214" s="32">
        <v>38909</v>
      </c>
      <c r="L5214" s="33">
        <f t="shared" si="813"/>
        <v>7</v>
      </c>
      <c r="M5214" s="33">
        <f t="shared" si="814"/>
        <v>2006</v>
      </c>
      <c r="N5214" s="34">
        <v>74.05</v>
      </c>
      <c r="P5214" s="32">
        <v>39350</v>
      </c>
      <c r="Q5214" s="33">
        <f t="shared" si="815"/>
        <v>9</v>
      </c>
      <c r="R5214" s="33">
        <f t="shared" si="816"/>
        <v>2007</v>
      </c>
      <c r="S5214" s="34">
        <v>76.819999999999993</v>
      </c>
    </row>
    <row r="5215" spans="1:19">
      <c r="A5215" s="32">
        <v>41334</v>
      </c>
      <c r="B5215" s="33">
        <f t="shared" si="809"/>
        <v>3</v>
      </c>
      <c r="C5215" s="33">
        <f t="shared" si="810"/>
        <v>2013</v>
      </c>
      <c r="D5215" s="34">
        <v>0.84799999999999998</v>
      </c>
      <c r="F5215" s="32">
        <v>42957</v>
      </c>
      <c r="G5215" s="33">
        <f t="shared" si="811"/>
        <v>8</v>
      </c>
      <c r="H5215" s="33">
        <f t="shared" si="812"/>
        <v>2017</v>
      </c>
      <c r="I5215" s="34">
        <v>2.89</v>
      </c>
      <c r="K5215" s="32">
        <v>38910</v>
      </c>
      <c r="L5215" s="33">
        <f t="shared" si="813"/>
        <v>7</v>
      </c>
      <c r="M5215" s="33">
        <f t="shared" si="814"/>
        <v>2006</v>
      </c>
      <c r="N5215" s="34">
        <v>74.989999999999995</v>
      </c>
      <c r="P5215" s="32">
        <v>39351</v>
      </c>
      <c r="Q5215" s="33">
        <f t="shared" si="815"/>
        <v>9</v>
      </c>
      <c r="R5215" s="33">
        <f t="shared" si="816"/>
        <v>2007</v>
      </c>
      <c r="S5215" s="34">
        <v>76.209999999999994</v>
      </c>
    </row>
    <row r="5216" spans="1:19">
      <c r="A5216" s="32">
        <v>41337</v>
      </c>
      <c r="B5216" s="33">
        <f t="shared" si="809"/>
        <v>3</v>
      </c>
      <c r="C5216" s="33">
        <f t="shared" si="810"/>
        <v>2013</v>
      </c>
      <c r="D5216" s="34">
        <v>0.84</v>
      </c>
      <c r="F5216" s="32">
        <v>42958</v>
      </c>
      <c r="G5216" s="33">
        <f t="shared" si="811"/>
        <v>8</v>
      </c>
      <c r="H5216" s="33">
        <f t="shared" si="812"/>
        <v>2017</v>
      </c>
      <c r="I5216" s="34">
        <v>2.96</v>
      </c>
      <c r="K5216" s="32">
        <v>38911</v>
      </c>
      <c r="L5216" s="33">
        <f t="shared" si="813"/>
        <v>7</v>
      </c>
      <c r="M5216" s="33">
        <f t="shared" si="814"/>
        <v>2006</v>
      </c>
      <c r="N5216" s="34">
        <v>76.7</v>
      </c>
      <c r="P5216" s="32">
        <v>39352</v>
      </c>
      <c r="Q5216" s="33">
        <f t="shared" si="815"/>
        <v>9</v>
      </c>
      <c r="R5216" s="33">
        <f t="shared" si="816"/>
        <v>2007</v>
      </c>
      <c r="S5216" s="34">
        <v>78.88</v>
      </c>
    </row>
    <row r="5217" spans="1:19">
      <c r="A5217" s="32">
        <v>41338</v>
      </c>
      <c r="B5217" s="33">
        <f t="shared" si="809"/>
        <v>3</v>
      </c>
      <c r="C5217" s="33">
        <f t="shared" si="810"/>
        <v>2013</v>
      </c>
      <c r="D5217" s="34">
        <v>0.84</v>
      </c>
      <c r="F5217" s="32">
        <v>42961</v>
      </c>
      <c r="G5217" s="33">
        <f t="shared" si="811"/>
        <v>8</v>
      </c>
      <c r="H5217" s="33">
        <f t="shared" si="812"/>
        <v>2017</v>
      </c>
      <c r="I5217" s="34">
        <v>3.02</v>
      </c>
      <c r="K5217" s="32">
        <v>38912</v>
      </c>
      <c r="L5217" s="33">
        <f t="shared" si="813"/>
        <v>7</v>
      </c>
      <c r="M5217" s="33">
        <f t="shared" si="814"/>
        <v>2006</v>
      </c>
      <c r="N5217" s="34">
        <v>76.8</v>
      </c>
      <c r="P5217" s="32">
        <v>39353</v>
      </c>
      <c r="Q5217" s="33">
        <f t="shared" si="815"/>
        <v>9</v>
      </c>
      <c r="R5217" s="33">
        <f t="shared" si="816"/>
        <v>2007</v>
      </c>
      <c r="S5217" s="34">
        <v>80.97</v>
      </c>
    </row>
    <row r="5218" spans="1:19">
      <c r="A5218" s="32">
        <v>41339</v>
      </c>
      <c r="B5218" s="33">
        <f t="shared" si="809"/>
        <v>3</v>
      </c>
      <c r="C5218" s="33">
        <f t="shared" si="810"/>
        <v>2013</v>
      </c>
      <c r="D5218" s="34">
        <v>0.84299999999999997</v>
      </c>
      <c r="F5218" s="32">
        <v>42962</v>
      </c>
      <c r="G5218" s="33">
        <f t="shared" si="811"/>
        <v>8</v>
      </c>
      <c r="H5218" s="33">
        <f t="shared" si="812"/>
        <v>2017</v>
      </c>
      <c r="I5218" s="34">
        <v>2.96</v>
      </c>
      <c r="K5218" s="32">
        <v>38915</v>
      </c>
      <c r="L5218" s="33">
        <f t="shared" si="813"/>
        <v>7</v>
      </c>
      <c r="M5218" s="33">
        <f t="shared" si="814"/>
        <v>2006</v>
      </c>
      <c r="N5218" s="34">
        <v>75.7</v>
      </c>
      <c r="P5218" s="32">
        <v>39356</v>
      </c>
      <c r="Q5218" s="33">
        <f t="shared" si="815"/>
        <v>10</v>
      </c>
      <c r="R5218" s="33">
        <f t="shared" si="816"/>
        <v>2007</v>
      </c>
      <c r="S5218" s="34">
        <v>78.33</v>
      </c>
    </row>
    <row r="5219" spans="1:19">
      <c r="A5219" s="32">
        <v>41341</v>
      </c>
      <c r="B5219" s="33">
        <f t="shared" si="809"/>
        <v>3</v>
      </c>
      <c r="C5219" s="33">
        <f t="shared" si="810"/>
        <v>2013</v>
      </c>
      <c r="D5219" s="34">
        <v>0.86299999999999999</v>
      </c>
      <c r="F5219" s="32">
        <v>42963</v>
      </c>
      <c r="G5219" s="33">
        <f t="shared" si="811"/>
        <v>8</v>
      </c>
      <c r="H5219" s="33">
        <f t="shared" si="812"/>
        <v>2017</v>
      </c>
      <c r="I5219" s="34">
        <v>2.94</v>
      </c>
      <c r="K5219" s="32">
        <v>38916</v>
      </c>
      <c r="L5219" s="33">
        <f t="shared" si="813"/>
        <v>7</v>
      </c>
      <c r="M5219" s="33">
        <f t="shared" si="814"/>
        <v>2006</v>
      </c>
      <c r="N5219" s="34">
        <v>73.87</v>
      </c>
      <c r="P5219" s="32">
        <v>39357</v>
      </c>
      <c r="Q5219" s="33">
        <f t="shared" si="815"/>
        <v>10</v>
      </c>
      <c r="R5219" s="33">
        <f t="shared" si="816"/>
        <v>2007</v>
      </c>
      <c r="S5219" s="34">
        <v>76.87</v>
      </c>
    </row>
    <row r="5220" spans="1:19">
      <c r="A5220" s="32">
        <v>41344</v>
      </c>
      <c r="B5220" s="33">
        <f t="shared" ref="B5220:B5283" si="817">+MONTH(A5220)</f>
        <v>3</v>
      </c>
      <c r="C5220" s="33">
        <f t="shared" ref="C5220:C5283" si="818">+YEAR(A5220)</f>
        <v>2013</v>
      </c>
      <c r="D5220" s="34">
        <v>0.86499999999999999</v>
      </c>
      <c r="F5220" s="32">
        <v>42964</v>
      </c>
      <c r="G5220" s="33">
        <f t="shared" ref="G5220:G5283" si="819">+MONTH(F5220)</f>
        <v>8</v>
      </c>
      <c r="H5220" s="33">
        <f t="shared" ref="H5220:H5283" si="820">+YEAR(F5220)</f>
        <v>2017</v>
      </c>
      <c r="I5220" s="34">
        <v>2.91</v>
      </c>
      <c r="K5220" s="32">
        <v>38917</v>
      </c>
      <c r="L5220" s="33">
        <f t="shared" ref="L5220:L5283" si="821">+MONTH(K5220)</f>
        <v>7</v>
      </c>
      <c r="M5220" s="33">
        <f t="shared" ref="M5220:M5283" si="822">+YEAR(K5220)</f>
        <v>2006</v>
      </c>
      <c r="N5220" s="34">
        <v>72.790000000000006</v>
      </c>
      <c r="P5220" s="32">
        <v>39358</v>
      </c>
      <c r="Q5220" s="33">
        <f t="shared" ref="Q5220:Q5283" si="823">+MONTH(P5220)</f>
        <v>10</v>
      </c>
      <c r="R5220" s="33">
        <f t="shared" si="816"/>
        <v>2007</v>
      </c>
      <c r="S5220" s="34">
        <v>77.8</v>
      </c>
    </row>
    <row r="5221" spans="1:19">
      <c r="A5221" s="32">
        <v>41345</v>
      </c>
      <c r="B5221" s="33">
        <f t="shared" si="817"/>
        <v>3</v>
      </c>
      <c r="C5221" s="33">
        <f t="shared" si="818"/>
        <v>2013</v>
      </c>
      <c r="D5221" s="34">
        <v>0.86799999999999999</v>
      </c>
      <c r="F5221" s="32">
        <v>42965</v>
      </c>
      <c r="G5221" s="33">
        <f t="shared" si="819"/>
        <v>8</v>
      </c>
      <c r="H5221" s="33">
        <f t="shared" si="820"/>
        <v>2017</v>
      </c>
      <c r="I5221" s="34">
        <v>2.9</v>
      </c>
      <c r="K5221" s="32">
        <v>38918</v>
      </c>
      <c r="L5221" s="33">
        <f t="shared" si="821"/>
        <v>7</v>
      </c>
      <c r="M5221" s="33">
        <f t="shared" si="822"/>
        <v>2006</v>
      </c>
      <c r="N5221" s="34">
        <v>74</v>
      </c>
      <c r="P5221" s="32">
        <v>39359</v>
      </c>
      <c r="Q5221" s="33">
        <f t="shared" si="823"/>
        <v>10</v>
      </c>
      <c r="R5221" s="33">
        <f t="shared" ref="R5221:R5284" si="824">+YEAR(P5221)</f>
        <v>2007</v>
      </c>
      <c r="S5221" s="34">
        <v>77.84</v>
      </c>
    </row>
    <row r="5222" spans="1:19">
      <c r="A5222" s="32">
        <v>41346</v>
      </c>
      <c r="B5222" s="33">
        <f t="shared" si="817"/>
        <v>3</v>
      </c>
      <c r="C5222" s="33">
        <f t="shared" si="818"/>
        <v>2013</v>
      </c>
      <c r="D5222" s="34">
        <v>0.872</v>
      </c>
      <c r="F5222" s="32">
        <v>42968</v>
      </c>
      <c r="G5222" s="33">
        <f t="shared" si="819"/>
        <v>8</v>
      </c>
      <c r="H5222" s="33">
        <f t="shared" si="820"/>
        <v>2017</v>
      </c>
      <c r="I5222" s="34">
        <v>3</v>
      </c>
      <c r="K5222" s="32">
        <v>38919</v>
      </c>
      <c r="L5222" s="33">
        <f t="shared" si="821"/>
        <v>7</v>
      </c>
      <c r="M5222" s="33">
        <f t="shared" si="822"/>
        <v>2006</v>
      </c>
      <c r="N5222" s="34">
        <v>73.52</v>
      </c>
      <c r="P5222" s="32">
        <v>39360</v>
      </c>
      <c r="Q5222" s="33">
        <f t="shared" si="823"/>
        <v>10</v>
      </c>
      <c r="R5222" s="33">
        <f t="shared" si="824"/>
        <v>2007</v>
      </c>
      <c r="S5222" s="34">
        <v>79.05</v>
      </c>
    </row>
    <row r="5223" spans="1:19">
      <c r="A5223" s="32">
        <v>41347</v>
      </c>
      <c r="B5223" s="33">
        <f t="shared" si="817"/>
        <v>3</v>
      </c>
      <c r="C5223" s="33">
        <f t="shared" si="818"/>
        <v>2013</v>
      </c>
      <c r="D5223" s="34">
        <v>0.88800000000000001</v>
      </c>
      <c r="F5223" s="32">
        <v>42969</v>
      </c>
      <c r="G5223" s="33">
        <f t="shared" si="819"/>
        <v>8</v>
      </c>
      <c r="H5223" s="33">
        <f t="shared" si="820"/>
        <v>2017</v>
      </c>
      <c r="I5223" s="34">
        <v>3</v>
      </c>
      <c r="K5223" s="32">
        <v>38922</v>
      </c>
      <c r="L5223" s="33">
        <f t="shared" si="821"/>
        <v>7</v>
      </c>
      <c r="M5223" s="33">
        <f t="shared" si="822"/>
        <v>2006</v>
      </c>
      <c r="N5223" s="34">
        <v>74.290000000000006</v>
      </c>
      <c r="P5223" s="32">
        <v>39363</v>
      </c>
      <c r="Q5223" s="33">
        <f t="shared" si="823"/>
        <v>10</v>
      </c>
      <c r="R5223" s="33">
        <f t="shared" si="824"/>
        <v>2007</v>
      </c>
      <c r="S5223" s="34">
        <v>76.94</v>
      </c>
    </row>
    <row r="5224" spans="1:19">
      <c r="A5224" s="32">
        <v>41348</v>
      </c>
      <c r="B5224" s="33">
        <f t="shared" si="817"/>
        <v>3</v>
      </c>
      <c r="C5224" s="33">
        <f t="shared" si="818"/>
        <v>2013</v>
      </c>
      <c r="D5224" s="34">
        <v>0.90300000000000002</v>
      </c>
      <c r="F5224" s="32">
        <v>42970</v>
      </c>
      <c r="G5224" s="33">
        <f t="shared" si="819"/>
        <v>8</v>
      </c>
      <c r="H5224" s="33">
        <f t="shared" si="820"/>
        <v>2017</v>
      </c>
      <c r="I5224" s="34">
        <v>2.94</v>
      </c>
      <c r="K5224" s="32">
        <v>38923</v>
      </c>
      <c r="L5224" s="33">
        <f t="shared" si="821"/>
        <v>7</v>
      </c>
      <c r="M5224" s="33">
        <f t="shared" si="822"/>
        <v>2006</v>
      </c>
      <c r="N5224" s="34">
        <v>73.459999999999994</v>
      </c>
      <c r="P5224" s="32">
        <v>39364</v>
      </c>
      <c r="Q5224" s="33">
        <f t="shared" si="823"/>
        <v>10</v>
      </c>
      <c r="R5224" s="33">
        <f t="shared" si="824"/>
        <v>2007</v>
      </c>
      <c r="S5224" s="34">
        <v>77.819999999999993</v>
      </c>
    </row>
    <row r="5225" spans="1:19">
      <c r="A5225" s="32">
        <v>41351</v>
      </c>
      <c r="B5225" s="33">
        <f t="shared" si="817"/>
        <v>3</v>
      </c>
      <c r="C5225" s="33">
        <f t="shared" si="818"/>
        <v>2013</v>
      </c>
      <c r="D5225" s="34">
        <v>0.90500000000000003</v>
      </c>
      <c r="F5225" s="32">
        <v>42971</v>
      </c>
      <c r="G5225" s="33">
        <f t="shared" si="819"/>
        <v>8</v>
      </c>
      <c r="H5225" s="33">
        <f t="shared" si="820"/>
        <v>2017</v>
      </c>
      <c r="I5225" s="34">
        <v>2.97</v>
      </c>
      <c r="K5225" s="32">
        <v>38924</v>
      </c>
      <c r="L5225" s="33">
        <f t="shared" si="821"/>
        <v>7</v>
      </c>
      <c r="M5225" s="33">
        <f t="shared" si="822"/>
        <v>2006</v>
      </c>
      <c r="N5225" s="34">
        <v>73.819999999999993</v>
      </c>
      <c r="P5225" s="32">
        <v>39365</v>
      </c>
      <c r="Q5225" s="33">
        <f t="shared" si="823"/>
        <v>10</v>
      </c>
      <c r="R5225" s="33">
        <f t="shared" si="824"/>
        <v>2007</v>
      </c>
      <c r="S5225" s="34">
        <v>77.849999999999994</v>
      </c>
    </row>
    <row r="5226" spans="1:19">
      <c r="A5226" s="32">
        <v>41352</v>
      </c>
      <c r="B5226" s="33">
        <f t="shared" si="817"/>
        <v>3</v>
      </c>
      <c r="C5226" s="33">
        <f t="shared" si="818"/>
        <v>2013</v>
      </c>
      <c r="D5226" s="34">
        <v>0.91300000000000003</v>
      </c>
      <c r="F5226" s="32">
        <v>42972</v>
      </c>
      <c r="G5226" s="33">
        <f t="shared" si="819"/>
        <v>8</v>
      </c>
      <c r="H5226" s="33">
        <f t="shared" si="820"/>
        <v>2017</v>
      </c>
      <c r="I5226" s="34">
        <v>2.93</v>
      </c>
      <c r="K5226" s="32">
        <v>38925</v>
      </c>
      <c r="L5226" s="33">
        <f t="shared" si="821"/>
        <v>7</v>
      </c>
      <c r="M5226" s="33">
        <f t="shared" si="822"/>
        <v>2006</v>
      </c>
      <c r="N5226" s="34">
        <v>74.5</v>
      </c>
      <c r="P5226" s="32">
        <v>39366</v>
      </c>
      <c r="Q5226" s="33">
        <f t="shared" si="823"/>
        <v>10</v>
      </c>
      <c r="R5226" s="33">
        <f t="shared" si="824"/>
        <v>2007</v>
      </c>
      <c r="S5226" s="34">
        <v>80.83</v>
      </c>
    </row>
    <row r="5227" spans="1:19">
      <c r="A5227" s="32">
        <v>41353</v>
      </c>
      <c r="B5227" s="33">
        <f t="shared" si="817"/>
        <v>3</v>
      </c>
      <c r="C5227" s="33">
        <f t="shared" si="818"/>
        <v>2013</v>
      </c>
      <c r="D5227" s="34">
        <v>0.91600000000000004</v>
      </c>
      <c r="F5227" s="32">
        <v>42975</v>
      </c>
      <c r="G5227" s="33">
        <f t="shared" si="819"/>
        <v>8</v>
      </c>
      <c r="H5227" s="33">
        <f t="shared" si="820"/>
        <v>2017</v>
      </c>
      <c r="I5227" s="34">
        <v>2.95</v>
      </c>
      <c r="K5227" s="32">
        <v>38926</v>
      </c>
      <c r="L5227" s="33">
        <f t="shared" si="821"/>
        <v>7</v>
      </c>
      <c r="M5227" s="33">
        <f t="shared" si="822"/>
        <v>2006</v>
      </c>
      <c r="N5227" s="34">
        <v>73.3</v>
      </c>
      <c r="P5227" s="32">
        <v>39367</v>
      </c>
      <c r="Q5227" s="33">
        <f t="shared" si="823"/>
        <v>10</v>
      </c>
      <c r="R5227" s="33">
        <f t="shared" si="824"/>
        <v>2007</v>
      </c>
      <c r="S5227" s="34">
        <v>80.819999999999993</v>
      </c>
    </row>
    <row r="5228" spans="1:19">
      <c r="A5228" s="32">
        <v>41354</v>
      </c>
      <c r="B5228" s="33">
        <f t="shared" si="817"/>
        <v>3</v>
      </c>
      <c r="C5228" s="33">
        <f t="shared" si="818"/>
        <v>2013</v>
      </c>
      <c r="D5228" s="34">
        <v>0.90900000000000003</v>
      </c>
      <c r="F5228" s="32">
        <v>42976</v>
      </c>
      <c r="G5228" s="33">
        <f t="shared" si="819"/>
        <v>8</v>
      </c>
      <c r="H5228" s="33">
        <f t="shared" si="820"/>
        <v>2017</v>
      </c>
      <c r="I5228" s="34">
        <v>2.95</v>
      </c>
      <c r="K5228" s="32">
        <v>38929</v>
      </c>
      <c r="L5228" s="33">
        <f t="shared" si="821"/>
        <v>7</v>
      </c>
      <c r="M5228" s="33">
        <f t="shared" si="822"/>
        <v>2006</v>
      </c>
      <c r="N5228" s="34">
        <v>74.56</v>
      </c>
      <c r="P5228" s="32">
        <v>39370</v>
      </c>
      <c r="Q5228" s="33">
        <f t="shared" si="823"/>
        <v>10</v>
      </c>
      <c r="R5228" s="33">
        <f t="shared" si="824"/>
        <v>2007</v>
      </c>
      <c r="S5228" s="34">
        <v>82.5</v>
      </c>
    </row>
    <row r="5229" spans="1:19">
      <c r="A5229" s="32">
        <v>41355</v>
      </c>
      <c r="B5229" s="33">
        <f t="shared" si="817"/>
        <v>3</v>
      </c>
      <c r="C5229" s="33">
        <f t="shared" si="818"/>
        <v>2013</v>
      </c>
      <c r="D5229" s="34">
        <v>0.92500000000000004</v>
      </c>
      <c r="F5229" s="32">
        <v>42977</v>
      </c>
      <c r="G5229" s="33">
        <f t="shared" si="819"/>
        <v>8</v>
      </c>
      <c r="H5229" s="33">
        <f t="shared" si="820"/>
        <v>2017</v>
      </c>
      <c r="I5229" s="34">
        <v>2.95</v>
      </c>
      <c r="K5229" s="32">
        <v>38930</v>
      </c>
      <c r="L5229" s="33">
        <f t="shared" si="821"/>
        <v>8</v>
      </c>
      <c r="M5229" s="33">
        <f t="shared" si="822"/>
        <v>2006</v>
      </c>
      <c r="N5229" s="34">
        <v>74.930000000000007</v>
      </c>
      <c r="P5229" s="32">
        <v>39371</v>
      </c>
      <c r="Q5229" s="33">
        <f t="shared" si="823"/>
        <v>10</v>
      </c>
      <c r="R5229" s="33">
        <f t="shared" si="824"/>
        <v>2007</v>
      </c>
      <c r="S5229" s="34">
        <v>84.43</v>
      </c>
    </row>
    <row r="5230" spans="1:19">
      <c r="A5230" s="32">
        <v>41358</v>
      </c>
      <c r="B5230" s="33">
        <f t="shared" si="817"/>
        <v>3</v>
      </c>
      <c r="C5230" s="33">
        <f t="shared" si="818"/>
        <v>2013</v>
      </c>
      <c r="D5230" s="34">
        <v>0.93799999999999994</v>
      </c>
      <c r="F5230" s="32">
        <v>42978</v>
      </c>
      <c r="G5230" s="33">
        <f t="shared" si="819"/>
        <v>8</v>
      </c>
      <c r="H5230" s="33">
        <f t="shared" si="820"/>
        <v>2017</v>
      </c>
      <c r="I5230" s="34">
        <v>2.92</v>
      </c>
      <c r="K5230" s="32">
        <v>38931</v>
      </c>
      <c r="L5230" s="33">
        <f t="shared" si="821"/>
        <v>8</v>
      </c>
      <c r="M5230" s="33">
        <f t="shared" si="822"/>
        <v>2006</v>
      </c>
      <c r="N5230" s="34">
        <v>76.16</v>
      </c>
      <c r="P5230" s="32">
        <v>39372</v>
      </c>
      <c r="Q5230" s="33">
        <f t="shared" si="823"/>
        <v>10</v>
      </c>
      <c r="R5230" s="33">
        <f t="shared" si="824"/>
        <v>2007</v>
      </c>
      <c r="S5230" s="34">
        <v>85.24</v>
      </c>
    </row>
    <row r="5231" spans="1:19">
      <c r="A5231" s="32">
        <v>41359</v>
      </c>
      <c r="B5231" s="33">
        <f t="shared" si="817"/>
        <v>3</v>
      </c>
      <c r="C5231" s="33">
        <f t="shared" si="818"/>
        <v>2013</v>
      </c>
      <c r="D5231" s="34">
        <v>0.96299999999999997</v>
      </c>
      <c r="F5231" s="32">
        <v>42979</v>
      </c>
      <c r="G5231" s="33">
        <f t="shared" si="819"/>
        <v>9</v>
      </c>
      <c r="H5231" s="33">
        <f t="shared" si="820"/>
        <v>2017</v>
      </c>
      <c r="I5231" s="34">
        <v>2.88</v>
      </c>
      <c r="K5231" s="32">
        <v>38932</v>
      </c>
      <c r="L5231" s="33">
        <f t="shared" si="821"/>
        <v>8</v>
      </c>
      <c r="M5231" s="33">
        <f t="shared" si="822"/>
        <v>2006</v>
      </c>
      <c r="N5231" s="34">
        <v>75.59</v>
      </c>
      <c r="P5231" s="32">
        <v>39373</v>
      </c>
      <c r="Q5231" s="33">
        <f t="shared" si="823"/>
        <v>10</v>
      </c>
      <c r="R5231" s="33">
        <f t="shared" si="824"/>
        <v>2007</v>
      </c>
      <c r="S5231" s="34">
        <v>85.03</v>
      </c>
    </row>
    <row r="5232" spans="1:19">
      <c r="A5232" s="32">
        <v>41360</v>
      </c>
      <c r="B5232" s="33">
        <f t="shared" si="817"/>
        <v>3</v>
      </c>
      <c r="C5232" s="33">
        <f t="shared" si="818"/>
        <v>2013</v>
      </c>
      <c r="D5232" s="34">
        <v>0.96</v>
      </c>
      <c r="F5232" s="32">
        <v>42982</v>
      </c>
      <c r="G5232" s="33">
        <f t="shared" si="819"/>
        <v>9</v>
      </c>
      <c r="H5232" s="33">
        <f t="shared" si="820"/>
        <v>2017</v>
      </c>
      <c r="I5232" s="34">
        <v>2.88</v>
      </c>
      <c r="K5232" s="32">
        <v>38933</v>
      </c>
      <c r="L5232" s="33">
        <f t="shared" si="821"/>
        <v>8</v>
      </c>
      <c r="M5232" s="33">
        <f t="shared" si="822"/>
        <v>2006</v>
      </c>
      <c r="N5232" s="34">
        <v>74.78</v>
      </c>
      <c r="P5232" s="32">
        <v>39374</v>
      </c>
      <c r="Q5232" s="33">
        <f t="shared" si="823"/>
        <v>10</v>
      </c>
      <c r="R5232" s="33">
        <f t="shared" si="824"/>
        <v>2007</v>
      </c>
      <c r="S5232" s="34">
        <v>84.25</v>
      </c>
    </row>
    <row r="5233" spans="1:19">
      <c r="A5233" s="32">
        <v>41361</v>
      </c>
      <c r="B5233" s="33">
        <f t="shared" si="817"/>
        <v>3</v>
      </c>
      <c r="C5233" s="33">
        <f t="shared" si="818"/>
        <v>2013</v>
      </c>
      <c r="D5233" s="34">
        <v>0.95399999999999996</v>
      </c>
      <c r="F5233" s="32">
        <v>42983</v>
      </c>
      <c r="G5233" s="33">
        <f t="shared" si="819"/>
        <v>9</v>
      </c>
      <c r="H5233" s="33">
        <f t="shared" si="820"/>
        <v>2017</v>
      </c>
      <c r="I5233" s="34">
        <v>2.88</v>
      </c>
      <c r="K5233" s="32">
        <v>38936</v>
      </c>
      <c r="L5233" s="33">
        <f t="shared" si="821"/>
        <v>8</v>
      </c>
      <c r="M5233" s="33">
        <f t="shared" si="822"/>
        <v>2006</v>
      </c>
      <c r="N5233" s="34">
        <v>77.05</v>
      </c>
      <c r="P5233" s="32">
        <v>39377</v>
      </c>
      <c r="Q5233" s="33">
        <f t="shared" si="823"/>
        <v>10</v>
      </c>
      <c r="R5233" s="33">
        <f t="shared" si="824"/>
        <v>2007</v>
      </c>
      <c r="S5233" s="34">
        <v>82.72</v>
      </c>
    </row>
    <row r="5234" spans="1:19">
      <c r="A5234" s="32">
        <v>41365</v>
      </c>
      <c r="B5234" s="33">
        <f t="shared" si="817"/>
        <v>4</v>
      </c>
      <c r="C5234" s="33">
        <f t="shared" si="818"/>
        <v>2013</v>
      </c>
      <c r="D5234" s="34">
        <v>0.94099999999999995</v>
      </c>
      <c r="F5234" s="32">
        <v>42984</v>
      </c>
      <c r="G5234" s="33">
        <f t="shared" si="819"/>
        <v>9</v>
      </c>
      <c r="H5234" s="33">
        <f t="shared" si="820"/>
        <v>2017</v>
      </c>
      <c r="I5234" s="34">
        <v>2.98</v>
      </c>
      <c r="K5234" s="32">
        <v>38937</v>
      </c>
      <c r="L5234" s="33">
        <f t="shared" si="821"/>
        <v>8</v>
      </c>
      <c r="M5234" s="33">
        <f t="shared" si="822"/>
        <v>2006</v>
      </c>
      <c r="N5234" s="34">
        <v>76.290000000000006</v>
      </c>
      <c r="P5234" s="32">
        <v>39378</v>
      </c>
      <c r="Q5234" s="33">
        <f t="shared" si="823"/>
        <v>10</v>
      </c>
      <c r="R5234" s="33">
        <f t="shared" si="824"/>
        <v>2007</v>
      </c>
      <c r="S5234" s="34">
        <v>82.31</v>
      </c>
    </row>
    <row r="5235" spans="1:19">
      <c r="A5235" s="32">
        <v>41366</v>
      </c>
      <c r="B5235" s="33">
        <f t="shared" si="817"/>
        <v>4</v>
      </c>
      <c r="C5235" s="33">
        <f t="shared" si="818"/>
        <v>2013</v>
      </c>
      <c r="D5235" s="34">
        <v>0.92900000000000005</v>
      </c>
      <c r="F5235" s="32">
        <v>42985</v>
      </c>
      <c r="G5235" s="33">
        <f t="shared" si="819"/>
        <v>9</v>
      </c>
      <c r="H5235" s="33">
        <f t="shared" si="820"/>
        <v>2017</v>
      </c>
      <c r="I5235" s="34">
        <v>2.92</v>
      </c>
      <c r="K5235" s="32">
        <v>38938</v>
      </c>
      <c r="L5235" s="33">
        <f t="shared" si="821"/>
        <v>8</v>
      </c>
      <c r="M5235" s="33">
        <f t="shared" si="822"/>
        <v>2006</v>
      </c>
      <c r="N5235" s="34">
        <v>76.28</v>
      </c>
      <c r="P5235" s="32">
        <v>39379</v>
      </c>
      <c r="Q5235" s="33">
        <f t="shared" si="823"/>
        <v>10</v>
      </c>
      <c r="R5235" s="33">
        <f t="shared" si="824"/>
        <v>2007</v>
      </c>
      <c r="S5235" s="34">
        <v>83.47</v>
      </c>
    </row>
    <row r="5236" spans="1:19">
      <c r="A5236" s="32">
        <v>41367</v>
      </c>
      <c r="B5236" s="33">
        <f t="shared" si="817"/>
        <v>4</v>
      </c>
      <c r="C5236" s="33">
        <f t="shared" si="818"/>
        <v>2013</v>
      </c>
      <c r="D5236" s="34">
        <v>0.90800000000000003</v>
      </c>
      <c r="F5236" s="32">
        <v>42986</v>
      </c>
      <c r="G5236" s="33">
        <f t="shared" si="819"/>
        <v>9</v>
      </c>
      <c r="H5236" s="33">
        <f t="shared" si="820"/>
        <v>2017</v>
      </c>
      <c r="I5236" s="34">
        <v>2.88</v>
      </c>
      <c r="K5236" s="32">
        <v>38939</v>
      </c>
      <c r="L5236" s="33">
        <f t="shared" si="821"/>
        <v>8</v>
      </c>
      <c r="M5236" s="33">
        <f t="shared" si="822"/>
        <v>2006</v>
      </c>
      <c r="N5236" s="34">
        <v>74.17</v>
      </c>
      <c r="P5236" s="32">
        <v>39380</v>
      </c>
      <c r="Q5236" s="33">
        <f t="shared" si="823"/>
        <v>10</v>
      </c>
      <c r="R5236" s="33">
        <f t="shared" si="824"/>
        <v>2007</v>
      </c>
      <c r="S5236" s="34">
        <v>85.4</v>
      </c>
    </row>
    <row r="5237" spans="1:19">
      <c r="A5237" s="32">
        <v>41368</v>
      </c>
      <c r="B5237" s="33">
        <f t="shared" si="817"/>
        <v>4</v>
      </c>
      <c r="C5237" s="33">
        <f t="shared" si="818"/>
        <v>2013</v>
      </c>
      <c r="D5237" s="34">
        <v>0.90100000000000002</v>
      </c>
      <c r="F5237" s="32">
        <v>42989</v>
      </c>
      <c r="G5237" s="33">
        <f t="shared" si="819"/>
        <v>9</v>
      </c>
      <c r="H5237" s="33">
        <f t="shared" si="820"/>
        <v>2017</v>
      </c>
      <c r="I5237" s="34">
        <v>2.88</v>
      </c>
      <c r="K5237" s="32">
        <v>38940</v>
      </c>
      <c r="L5237" s="33">
        <f t="shared" si="821"/>
        <v>8</v>
      </c>
      <c r="M5237" s="33">
        <f t="shared" si="822"/>
        <v>2006</v>
      </c>
      <c r="N5237" s="34">
        <v>74.38</v>
      </c>
      <c r="P5237" s="32">
        <v>39381</v>
      </c>
      <c r="Q5237" s="33">
        <f t="shared" si="823"/>
        <v>10</v>
      </c>
      <c r="R5237" s="33">
        <f t="shared" si="824"/>
        <v>2007</v>
      </c>
      <c r="S5237" s="34">
        <v>84.71</v>
      </c>
    </row>
    <row r="5238" spans="1:19">
      <c r="A5238" s="32">
        <v>41369</v>
      </c>
      <c r="B5238" s="33">
        <f t="shared" si="817"/>
        <v>4</v>
      </c>
      <c r="C5238" s="33">
        <f t="shared" si="818"/>
        <v>2013</v>
      </c>
      <c r="D5238" s="34">
        <v>0.90900000000000003</v>
      </c>
      <c r="F5238" s="32">
        <v>42990</v>
      </c>
      <c r="G5238" s="33">
        <f t="shared" si="819"/>
        <v>9</v>
      </c>
      <c r="H5238" s="33">
        <f t="shared" si="820"/>
        <v>2017</v>
      </c>
      <c r="I5238" s="34">
        <v>2.88</v>
      </c>
      <c r="K5238" s="32">
        <v>38943</v>
      </c>
      <c r="L5238" s="33">
        <f t="shared" si="821"/>
        <v>8</v>
      </c>
      <c r="M5238" s="33">
        <f t="shared" si="822"/>
        <v>2006</v>
      </c>
      <c r="N5238" s="34">
        <v>73.33</v>
      </c>
      <c r="P5238" s="32">
        <v>39384</v>
      </c>
      <c r="Q5238" s="33">
        <f t="shared" si="823"/>
        <v>10</v>
      </c>
      <c r="R5238" s="33">
        <f t="shared" si="824"/>
        <v>2007</v>
      </c>
      <c r="S5238" s="34">
        <v>89.87</v>
      </c>
    </row>
    <row r="5239" spans="1:19">
      <c r="A5239" s="32">
        <v>41372</v>
      </c>
      <c r="B5239" s="33">
        <f t="shared" si="817"/>
        <v>4</v>
      </c>
      <c r="C5239" s="33">
        <f t="shared" si="818"/>
        <v>2013</v>
      </c>
      <c r="D5239" s="34">
        <v>0.92400000000000004</v>
      </c>
      <c r="F5239" s="32">
        <v>42991</v>
      </c>
      <c r="G5239" s="33">
        <f t="shared" si="819"/>
        <v>9</v>
      </c>
      <c r="H5239" s="33">
        <f t="shared" si="820"/>
        <v>2017</v>
      </c>
      <c r="I5239" s="34">
        <v>3.02</v>
      </c>
      <c r="K5239" s="32">
        <v>38944</v>
      </c>
      <c r="L5239" s="33">
        <f t="shared" si="821"/>
        <v>8</v>
      </c>
      <c r="M5239" s="33">
        <f t="shared" si="822"/>
        <v>2006</v>
      </c>
      <c r="N5239" s="34">
        <v>72.95</v>
      </c>
      <c r="P5239" s="32">
        <v>39385</v>
      </c>
      <c r="Q5239" s="33">
        <f t="shared" si="823"/>
        <v>10</v>
      </c>
      <c r="R5239" s="33">
        <f t="shared" si="824"/>
        <v>2007</v>
      </c>
      <c r="S5239" s="34">
        <v>89.87</v>
      </c>
    </row>
    <row r="5240" spans="1:19">
      <c r="A5240" s="32">
        <v>41373</v>
      </c>
      <c r="B5240" s="33">
        <f t="shared" si="817"/>
        <v>4</v>
      </c>
      <c r="C5240" s="33">
        <f t="shared" si="818"/>
        <v>2013</v>
      </c>
      <c r="D5240" s="34">
        <v>0.93600000000000005</v>
      </c>
      <c r="F5240" s="32">
        <v>42992</v>
      </c>
      <c r="G5240" s="33">
        <f t="shared" si="819"/>
        <v>9</v>
      </c>
      <c r="H5240" s="33">
        <f t="shared" si="820"/>
        <v>2017</v>
      </c>
      <c r="I5240" s="34">
        <v>3.03</v>
      </c>
      <c r="K5240" s="32">
        <v>38945</v>
      </c>
      <c r="L5240" s="33">
        <f t="shared" si="821"/>
        <v>8</v>
      </c>
      <c r="M5240" s="33">
        <f t="shared" si="822"/>
        <v>2006</v>
      </c>
      <c r="N5240" s="34">
        <v>71.64</v>
      </c>
      <c r="P5240" s="32">
        <v>39386</v>
      </c>
      <c r="Q5240" s="33">
        <f t="shared" si="823"/>
        <v>10</v>
      </c>
      <c r="R5240" s="33">
        <f t="shared" si="824"/>
        <v>2007</v>
      </c>
      <c r="S5240" s="34">
        <v>89.87</v>
      </c>
    </row>
    <row r="5241" spans="1:19">
      <c r="A5241" s="32">
        <v>41374</v>
      </c>
      <c r="B5241" s="33">
        <f t="shared" si="817"/>
        <v>4</v>
      </c>
      <c r="C5241" s="33">
        <f t="shared" si="818"/>
        <v>2013</v>
      </c>
      <c r="D5241" s="34">
        <v>0.93600000000000005</v>
      </c>
      <c r="F5241" s="32">
        <v>42993</v>
      </c>
      <c r="G5241" s="33">
        <f t="shared" si="819"/>
        <v>9</v>
      </c>
      <c r="H5241" s="33">
        <f t="shared" si="820"/>
        <v>2017</v>
      </c>
      <c r="I5241" s="34">
        <v>3</v>
      </c>
      <c r="K5241" s="32">
        <v>38946</v>
      </c>
      <c r="L5241" s="33">
        <f t="shared" si="821"/>
        <v>8</v>
      </c>
      <c r="M5241" s="33">
        <f t="shared" si="822"/>
        <v>2006</v>
      </c>
      <c r="N5241" s="34">
        <v>70.12</v>
      </c>
      <c r="P5241" s="32">
        <v>39387</v>
      </c>
      <c r="Q5241" s="33">
        <f t="shared" si="823"/>
        <v>11</v>
      </c>
      <c r="R5241" s="33">
        <f t="shared" si="824"/>
        <v>2007</v>
      </c>
      <c r="S5241" s="34">
        <v>90.36</v>
      </c>
    </row>
    <row r="5242" spans="1:19">
      <c r="A5242" s="32">
        <v>41375</v>
      </c>
      <c r="B5242" s="33">
        <f t="shared" si="817"/>
        <v>4</v>
      </c>
      <c r="C5242" s="33">
        <f t="shared" si="818"/>
        <v>2013</v>
      </c>
      <c r="D5242" s="34">
        <v>0.94</v>
      </c>
      <c r="F5242" s="32">
        <v>42996</v>
      </c>
      <c r="G5242" s="33">
        <f t="shared" si="819"/>
        <v>9</v>
      </c>
      <c r="H5242" s="33">
        <f t="shared" si="820"/>
        <v>2017</v>
      </c>
      <c r="I5242" s="34">
        <v>3.11</v>
      </c>
      <c r="K5242" s="32">
        <v>38947</v>
      </c>
      <c r="L5242" s="33">
        <f t="shared" si="821"/>
        <v>8</v>
      </c>
      <c r="M5242" s="33">
        <f t="shared" si="822"/>
        <v>2006</v>
      </c>
      <c r="N5242" s="34">
        <v>70.930000000000007</v>
      </c>
      <c r="P5242" s="32">
        <v>39388</v>
      </c>
      <c r="Q5242" s="33">
        <f t="shared" si="823"/>
        <v>11</v>
      </c>
      <c r="R5242" s="33">
        <f t="shared" si="824"/>
        <v>2007</v>
      </c>
      <c r="S5242" s="34">
        <v>92.11</v>
      </c>
    </row>
    <row r="5243" spans="1:19">
      <c r="A5243" s="32">
        <v>41376</v>
      </c>
      <c r="B5243" s="33">
        <f t="shared" si="817"/>
        <v>4</v>
      </c>
      <c r="C5243" s="33">
        <f t="shared" si="818"/>
        <v>2013</v>
      </c>
      <c r="D5243" s="34">
        <v>0.95799999999999996</v>
      </c>
      <c r="F5243" s="32">
        <v>42997</v>
      </c>
      <c r="G5243" s="33">
        <f t="shared" si="819"/>
        <v>9</v>
      </c>
      <c r="H5243" s="33">
        <f t="shared" si="820"/>
        <v>2017</v>
      </c>
      <c r="I5243" s="34">
        <v>3.18</v>
      </c>
      <c r="K5243" s="32">
        <v>38950</v>
      </c>
      <c r="L5243" s="33">
        <f t="shared" si="821"/>
        <v>8</v>
      </c>
      <c r="M5243" s="33">
        <f t="shared" si="822"/>
        <v>2006</v>
      </c>
      <c r="N5243" s="34">
        <v>72.45</v>
      </c>
      <c r="P5243" s="32">
        <v>39391</v>
      </c>
      <c r="Q5243" s="33">
        <f t="shared" si="823"/>
        <v>11</v>
      </c>
      <c r="R5243" s="33">
        <f t="shared" si="824"/>
        <v>2007</v>
      </c>
      <c r="S5243" s="34">
        <v>92.16</v>
      </c>
    </row>
    <row r="5244" spans="1:19">
      <c r="A5244" s="32">
        <v>41379</v>
      </c>
      <c r="B5244" s="33">
        <f t="shared" si="817"/>
        <v>4</v>
      </c>
      <c r="C5244" s="33">
        <f t="shared" si="818"/>
        <v>2013</v>
      </c>
      <c r="D5244" s="34">
        <v>0.94699999999999995</v>
      </c>
      <c r="F5244" s="32">
        <v>42998</v>
      </c>
      <c r="G5244" s="33">
        <f t="shared" si="819"/>
        <v>9</v>
      </c>
      <c r="H5244" s="33">
        <f t="shared" si="820"/>
        <v>2017</v>
      </c>
      <c r="I5244" s="34">
        <v>3.13</v>
      </c>
      <c r="K5244" s="32">
        <v>38951</v>
      </c>
      <c r="L5244" s="33">
        <f t="shared" si="821"/>
        <v>8</v>
      </c>
      <c r="M5244" s="33">
        <f t="shared" si="822"/>
        <v>2006</v>
      </c>
      <c r="N5244" s="34">
        <v>72.55</v>
      </c>
      <c r="P5244" s="32">
        <v>39392</v>
      </c>
      <c r="Q5244" s="33">
        <f t="shared" si="823"/>
        <v>11</v>
      </c>
      <c r="R5244" s="33">
        <f t="shared" si="824"/>
        <v>2007</v>
      </c>
      <c r="S5244" s="34">
        <v>93.99</v>
      </c>
    </row>
    <row r="5245" spans="1:19">
      <c r="A5245" s="32">
        <v>41380</v>
      </c>
      <c r="B5245" s="33">
        <f t="shared" si="817"/>
        <v>4</v>
      </c>
      <c r="C5245" s="33">
        <f t="shared" si="818"/>
        <v>2013</v>
      </c>
      <c r="D5245" s="34">
        <v>0.94099999999999995</v>
      </c>
      <c r="F5245" s="32">
        <v>42999</v>
      </c>
      <c r="G5245" s="33">
        <f t="shared" si="819"/>
        <v>9</v>
      </c>
      <c r="H5245" s="33">
        <f t="shared" si="820"/>
        <v>2017</v>
      </c>
      <c r="I5245" s="34">
        <v>3.11</v>
      </c>
      <c r="K5245" s="32">
        <v>38952</v>
      </c>
      <c r="L5245" s="33">
        <f t="shared" si="821"/>
        <v>8</v>
      </c>
      <c r="M5245" s="33">
        <f t="shared" si="822"/>
        <v>2006</v>
      </c>
      <c r="N5245" s="34">
        <v>71.45</v>
      </c>
      <c r="P5245" s="32">
        <v>39393</v>
      </c>
      <c r="Q5245" s="33">
        <f t="shared" si="823"/>
        <v>11</v>
      </c>
      <c r="R5245" s="33">
        <f t="shared" si="824"/>
        <v>2007</v>
      </c>
      <c r="S5245" s="34">
        <v>94.85</v>
      </c>
    </row>
    <row r="5246" spans="1:19">
      <c r="A5246" s="32">
        <v>41381</v>
      </c>
      <c r="B5246" s="33">
        <f t="shared" si="817"/>
        <v>4</v>
      </c>
      <c r="C5246" s="33">
        <f t="shared" si="818"/>
        <v>2013</v>
      </c>
      <c r="D5246" s="34">
        <v>0.94299999999999995</v>
      </c>
      <c r="F5246" s="32">
        <v>43000</v>
      </c>
      <c r="G5246" s="33">
        <f t="shared" si="819"/>
        <v>9</v>
      </c>
      <c r="H5246" s="33">
        <f t="shared" si="820"/>
        <v>2017</v>
      </c>
      <c r="I5246" s="34">
        <v>2.93</v>
      </c>
      <c r="K5246" s="32">
        <v>38953</v>
      </c>
      <c r="L5246" s="33">
        <f t="shared" si="821"/>
        <v>8</v>
      </c>
      <c r="M5246" s="33">
        <f t="shared" si="822"/>
        <v>2006</v>
      </c>
      <c r="N5246" s="34">
        <v>72.02</v>
      </c>
      <c r="P5246" s="32">
        <v>39394</v>
      </c>
      <c r="Q5246" s="33">
        <f t="shared" si="823"/>
        <v>11</v>
      </c>
      <c r="R5246" s="33">
        <f t="shared" si="824"/>
        <v>2007</v>
      </c>
      <c r="S5246" s="34">
        <v>94.4</v>
      </c>
    </row>
    <row r="5247" spans="1:19">
      <c r="A5247" s="32">
        <v>41382</v>
      </c>
      <c r="B5247" s="33">
        <f t="shared" si="817"/>
        <v>4</v>
      </c>
      <c r="C5247" s="33">
        <f t="shared" si="818"/>
        <v>2013</v>
      </c>
      <c r="D5247" s="34">
        <v>0.95</v>
      </c>
      <c r="F5247" s="32">
        <v>43003</v>
      </c>
      <c r="G5247" s="33">
        <f t="shared" si="819"/>
        <v>9</v>
      </c>
      <c r="H5247" s="33">
        <f t="shared" si="820"/>
        <v>2017</v>
      </c>
      <c r="I5247" s="34">
        <v>2.96</v>
      </c>
      <c r="K5247" s="32">
        <v>38954</v>
      </c>
      <c r="L5247" s="33">
        <f t="shared" si="821"/>
        <v>8</v>
      </c>
      <c r="M5247" s="33">
        <f t="shared" si="822"/>
        <v>2006</v>
      </c>
      <c r="N5247" s="34">
        <v>72.13</v>
      </c>
      <c r="P5247" s="32">
        <v>39395</v>
      </c>
      <c r="Q5247" s="33">
        <f t="shared" si="823"/>
        <v>11</v>
      </c>
      <c r="R5247" s="33">
        <f t="shared" si="824"/>
        <v>2007</v>
      </c>
      <c r="S5247" s="34">
        <v>92.32</v>
      </c>
    </row>
    <row r="5248" spans="1:19">
      <c r="A5248" s="32">
        <v>41383</v>
      </c>
      <c r="B5248" s="33">
        <f t="shared" si="817"/>
        <v>4</v>
      </c>
      <c r="C5248" s="33">
        <f t="shared" si="818"/>
        <v>2013</v>
      </c>
      <c r="D5248" s="34">
        <v>0.94499999999999995</v>
      </c>
      <c r="F5248" s="32">
        <v>43004</v>
      </c>
      <c r="G5248" s="33">
        <f t="shared" si="819"/>
        <v>9</v>
      </c>
      <c r="H5248" s="33">
        <f t="shared" si="820"/>
        <v>2017</v>
      </c>
      <c r="I5248" s="34">
        <v>2.96</v>
      </c>
      <c r="K5248" s="32">
        <v>38957</v>
      </c>
      <c r="L5248" s="33">
        <f t="shared" si="821"/>
        <v>8</v>
      </c>
      <c r="M5248" s="33">
        <f t="shared" si="822"/>
        <v>2006</v>
      </c>
      <c r="N5248" s="34">
        <v>70.47</v>
      </c>
      <c r="P5248" s="32">
        <v>39398</v>
      </c>
      <c r="Q5248" s="33">
        <f t="shared" si="823"/>
        <v>11</v>
      </c>
      <c r="R5248" s="33">
        <f t="shared" si="824"/>
        <v>2007</v>
      </c>
      <c r="S5248" s="34">
        <v>91.56</v>
      </c>
    </row>
    <row r="5249" spans="1:19">
      <c r="A5249" s="32">
        <v>41386</v>
      </c>
      <c r="B5249" s="33">
        <f t="shared" si="817"/>
        <v>4</v>
      </c>
      <c r="C5249" s="33">
        <f t="shared" si="818"/>
        <v>2013</v>
      </c>
      <c r="D5249" s="34">
        <v>0.94799999999999995</v>
      </c>
      <c r="F5249" s="32">
        <v>43005</v>
      </c>
      <c r="G5249" s="33">
        <f t="shared" si="819"/>
        <v>9</v>
      </c>
      <c r="H5249" s="33">
        <f t="shared" si="820"/>
        <v>2017</v>
      </c>
      <c r="I5249" s="34">
        <v>2.98</v>
      </c>
      <c r="K5249" s="32">
        <v>38958</v>
      </c>
      <c r="L5249" s="33">
        <f t="shared" si="821"/>
        <v>8</v>
      </c>
      <c r="M5249" s="33">
        <f t="shared" si="822"/>
        <v>2006</v>
      </c>
      <c r="N5249" s="34">
        <v>69.739999999999995</v>
      </c>
      <c r="P5249" s="32">
        <v>39399</v>
      </c>
      <c r="Q5249" s="33">
        <f t="shared" si="823"/>
        <v>11</v>
      </c>
      <c r="R5249" s="33">
        <f t="shared" si="824"/>
        <v>2007</v>
      </c>
      <c r="S5249" s="34">
        <v>89.09</v>
      </c>
    </row>
    <row r="5250" spans="1:19">
      <c r="A5250" s="32">
        <v>41387</v>
      </c>
      <c r="B5250" s="33">
        <f t="shared" si="817"/>
        <v>4</v>
      </c>
      <c r="C5250" s="33">
        <f t="shared" si="818"/>
        <v>2013</v>
      </c>
      <c r="D5250" s="34">
        <v>0.93300000000000005</v>
      </c>
      <c r="F5250" s="32">
        <v>43006</v>
      </c>
      <c r="G5250" s="33">
        <f t="shared" si="819"/>
        <v>9</v>
      </c>
      <c r="H5250" s="33">
        <f t="shared" si="820"/>
        <v>2017</v>
      </c>
      <c r="I5250" s="34">
        <v>2.96</v>
      </c>
      <c r="K5250" s="32">
        <v>38959</v>
      </c>
      <c r="L5250" s="33">
        <f t="shared" si="821"/>
        <v>8</v>
      </c>
      <c r="M5250" s="33">
        <f t="shared" si="822"/>
        <v>2006</v>
      </c>
      <c r="N5250" s="34">
        <v>70.2</v>
      </c>
      <c r="P5250" s="32">
        <v>39400</v>
      </c>
      <c r="Q5250" s="33">
        <f t="shared" si="823"/>
        <v>11</v>
      </c>
      <c r="R5250" s="33">
        <f t="shared" si="824"/>
        <v>2007</v>
      </c>
      <c r="S5250" s="34">
        <v>90.73</v>
      </c>
    </row>
    <row r="5251" spans="1:19">
      <c r="A5251" s="32">
        <v>41388</v>
      </c>
      <c r="B5251" s="33">
        <f t="shared" si="817"/>
        <v>4</v>
      </c>
      <c r="C5251" s="33">
        <f t="shared" si="818"/>
        <v>2013</v>
      </c>
      <c r="D5251" s="34">
        <v>0.94799999999999995</v>
      </c>
      <c r="F5251" s="32">
        <v>43007</v>
      </c>
      <c r="G5251" s="33">
        <f t="shared" si="819"/>
        <v>9</v>
      </c>
      <c r="H5251" s="33">
        <f t="shared" si="820"/>
        <v>2017</v>
      </c>
      <c r="I5251" s="34">
        <v>2.94</v>
      </c>
      <c r="K5251" s="32">
        <v>38960</v>
      </c>
      <c r="L5251" s="33">
        <f t="shared" si="821"/>
        <v>8</v>
      </c>
      <c r="M5251" s="33">
        <f t="shared" si="822"/>
        <v>2006</v>
      </c>
      <c r="N5251" s="34">
        <v>70.38</v>
      </c>
      <c r="P5251" s="32">
        <v>39401</v>
      </c>
      <c r="Q5251" s="33">
        <f t="shared" si="823"/>
        <v>11</v>
      </c>
      <c r="R5251" s="33">
        <f t="shared" si="824"/>
        <v>2007</v>
      </c>
      <c r="S5251" s="34">
        <v>90.32</v>
      </c>
    </row>
    <row r="5252" spans="1:19">
      <c r="A5252" s="32">
        <v>41389</v>
      </c>
      <c r="B5252" s="33">
        <f t="shared" si="817"/>
        <v>4</v>
      </c>
      <c r="C5252" s="33">
        <f t="shared" si="818"/>
        <v>2013</v>
      </c>
      <c r="D5252" s="34">
        <v>0.94799999999999995</v>
      </c>
      <c r="F5252" s="32">
        <v>43010</v>
      </c>
      <c r="G5252" s="33">
        <f t="shared" si="819"/>
        <v>10</v>
      </c>
      <c r="H5252" s="33">
        <f t="shared" si="820"/>
        <v>2017</v>
      </c>
      <c r="I5252" s="34">
        <v>2.94</v>
      </c>
      <c r="K5252" s="32">
        <v>38961</v>
      </c>
      <c r="L5252" s="33">
        <f t="shared" si="821"/>
        <v>9</v>
      </c>
      <c r="M5252" s="33">
        <f t="shared" si="822"/>
        <v>2006</v>
      </c>
      <c r="N5252" s="34">
        <v>69.239999999999995</v>
      </c>
      <c r="P5252" s="32">
        <v>39402</v>
      </c>
      <c r="Q5252" s="33">
        <f t="shared" si="823"/>
        <v>11</v>
      </c>
      <c r="R5252" s="33">
        <f t="shared" si="824"/>
        <v>2007</v>
      </c>
      <c r="S5252" s="34">
        <v>91.99</v>
      </c>
    </row>
    <row r="5253" spans="1:19">
      <c r="A5253" s="32">
        <v>41390</v>
      </c>
      <c r="B5253" s="33">
        <f t="shared" si="817"/>
        <v>4</v>
      </c>
      <c r="C5253" s="33">
        <f t="shared" si="818"/>
        <v>2013</v>
      </c>
      <c r="D5253" s="34">
        <v>0.96499999999999997</v>
      </c>
      <c r="F5253" s="32">
        <v>43011</v>
      </c>
      <c r="G5253" s="33">
        <f t="shared" si="819"/>
        <v>10</v>
      </c>
      <c r="H5253" s="33">
        <f t="shared" si="820"/>
        <v>2017</v>
      </c>
      <c r="I5253" s="34">
        <v>2.73</v>
      </c>
      <c r="K5253" s="32">
        <v>38965</v>
      </c>
      <c r="L5253" s="33">
        <f t="shared" si="821"/>
        <v>9</v>
      </c>
      <c r="M5253" s="33">
        <f t="shared" si="822"/>
        <v>2006</v>
      </c>
      <c r="N5253" s="34">
        <v>68.7</v>
      </c>
      <c r="P5253" s="32">
        <v>39405</v>
      </c>
      <c r="Q5253" s="33">
        <f t="shared" si="823"/>
        <v>11</v>
      </c>
      <c r="R5253" s="33">
        <f t="shared" si="824"/>
        <v>2007</v>
      </c>
      <c r="S5253" s="34">
        <v>91.59</v>
      </c>
    </row>
    <row r="5254" spans="1:19">
      <c r="A5254" s="32">
        <v>41393</v>
      </c>
      <c r="B5254" s="33">
        <f t="shared" si="817"/>
        <v>4</v>
      </c>
      <c r="C5254" s="33">
        <f t="shared" si="818"/>
        <v>2013</v>
      </c>
      <c r="D5254" s="34">
        <v>0.96599999999999997</v>
      </c>
      <c r="F5254" s="32">
        <v>43012</v>
      </c>
      <c r="G5254" s="33">
        <f t="shared" si="819"/>
        <v>10</v>
      </c>
      <c r="H5254" s="33">
        <f t="shared" si="820"/>
        <v>2017</v>
      </c>
      <c r="I5254" s="34">
        <v>2.8</v>
      </c>
      <c r="K5254" s="32">
        <v>38966</v>
      </c>
      <c r="L5254" s="33">
        <f t="shared" si="821"/>
        <v>9</v>
      </c>
      <c r="M5254" s="33">
        <f t="shared" si="822"/>
        <v>2006</v>
      </c>
      <c r="N5254" s="34">
        <v>67.75</v>
      </c>
      <c r="P5254" s="32">
        <v>39406</v>
      </c>
      <c r="Q5254" s="33">
        <f t="shared" si="823"/>
        <v>11</v>
      </c>
      <c r="R5254" s="33">
        <f t="shared" si="824"/>
        <v>2007</v>
      </c>
      <c r="S5254" s="34">
        <v>94.13</v>
      </c>
    </row>
    <row r="5255" spans="1:19">
      <c r="A5255" s="32">
        <v>41394</v>
      </c>
      <c r="B5255" s="33">
        <f t="shared" si="817"/>
        <v>4</v>
      </c>
      <c r="C5255" s="33">
        <f t="shared" si="818"/>
        <v>2013</v>
      </c>
      <c r="D5255" s="34">
        <v>0.94499999999999995</v>
      </c>
      <c r="F5255" s="32">
        <v>43013</v>
      </c>
      <c r="G5255" s="33">
        <f t="shared" si="819"/>
        <v>10</v>
      </c>
      <c r="H5255" s="33">
        <f t="shared" si="820"/>
        <v>2017</v>
      </c>
      <c r="I5255" s="34">
        <v>2.8</v>
      </c>
      <c r="K5255" s="32">
        <v>38967</v>
      </c>
      <c r="L5255" s="33">
        <f t="shared" si="821"/>
        <v>9</v>
      </c>
      <c r="M5255" s="33">
        <f t="shared" si="822"/>
        <v>2006</v>
      </c>
      <c r="N5255" s="34">
        <v>67.37</v>
      </c>
      <c r="P5255" s="32">
        <v>39407</v>
      </c>
      <c r="Q5255" s="33">
        <f t="shared" si="823"/>
        <v>11</v>
      </c>
      <c r="R5255" s="33">
        <f t="shared" si="824"/>
        <v>2007</v>
      </c>
      <c r="S5255" s="34">
        <v>94.97</v>
      </c>
    </row>
    <row r="5256" spans="1:19">
      <c r="A5256" s="32">
        <v>41395</v>
      </c>
      <c r="B5256" s="33">
        <f t="shared" si="817"/>
        <v>5</v>
      </c>
      <c r="C5256" s="33">
        <f t="shared" si="818"/>
        <v>2013</v>
      </c>
      <c r="D5256" s="34">
        <v>0.92500000000000004</v>
      </c>
      <c r="F5256" s="32">
        <v>43014</v>
      </c>
      <c r="G5256" s="33">
        <f t="shared" si="819"/>
        <v>10</v>
      </c>
      <c r="H5256" s="33">
        <f t="shared" si="820"/>
        <v>2017</v>
      </c>
      <c r="I5256" s="34">
        <v>2.93</v>
      </c>
      <c r="K5256" s="32">
        <v>38968</v>
      </c>
      <c r="L5256" s="33">
        <f t="shared" si="821"/>
        <v>9</v>
      </c>
      <c r="M5256" s="33">
        <f t="shared" si="822"/>
        <v>2006</v>
      </c>
      <c r="N5256" s="34">
        <v>66.3</v>
      </c>
      <c r="P5256" s="32">
        <v>39409</v>
      </c>
      <c r="Q5256" s="33">
        <f t="shared" si="823"/>
        <v>11</v>
      </c>
      <c r="R5256" s="33">
        <f t="shared" si="824"/>
        <v>2007</v>
      </c>
      <c r="S5256" s="34">
        <v>95.33</v>
      </c>
    </row>
    <row r="5257" spans="1:19">
      <c r="A5257" s="32">
        <v>41396</v>
      </c>
      <c r="B5257" s="33">
        <f t="shared" si="817"/>
        <v>5</v>
      </c>
      <c r="C5257" s="33">
        <f t="shared" si="818"/>
        <v>2013</v>
      </c>
      <c r="D5257" s="34">
        <v>0.93600000000000005</v>
      </c>
      <c r="F5257" s="32">
        <v>43017</v>
      </c>
      <c r="G5257" s="33">
        <f t="shared" si="819"/>
        <v>10</v>
      </c>
      <c r="H5257" s="33">
        <f t="shared" si="820"/>
        <v>2017</v>
      </c>
      <c r="I5257" s="34">
        <v>2.87</v>
      </c>
      <c r="K5257" s="32">
        <v>38971</v>
      </c>
      <c r="L5257" s="33">
        <f t="shared" si="821"/>
        <v>9</v>
      </c>
      <c r="M5257" s="33">
        <f t="shared" si="822"/>
        <v>2006</v>
      </c>
      <c r="N5257" s="34">
        <v>65.42</v>
      </c>
      <c r="P5257" s="32">
        <v>39412</v>
      </c>
      <c r="Q5257" s="33">
        <f t="shared" si="823"/>
        <v>11</v>
      </c>
      <c r="R5257" s="33">
        <f t="shared" si="824"/>
        <v>2007</v>
      </c>
      <c r="S5257" s="34">
        <v>94.88</v>
      </c>
    </row>
    <row r="5258" spans="1:19">
      <c r="A5258" s="32">
        <v>41397</v>
      </c>
      <c r="B5258" s="33">
        <f t="shared" si="817"/>
        <v>5</v>
      </c>
      <c r="C5258" s="33">
        <f t="shared" si="818"/>
        <v>2013</v>
      </c>
      <c r="D5258" s="34">
        <v>0.95499999999999996</v>
      </c>
      <c r="F5258" s="32">
        <v>43018</v>
      </c>
      <c r="G5258" s="33">
        <f t="shared" si="819"/>
        <v>10</v>
      </c>
      <c r="H5258" s="33">
        <f t="shared" si="820"/>
        <v>2017</v>
      </c>
      <c r="I5258" s="34">
        <v>2.89</v>
      </c>
      <c r="K5258" s="32">
        <v>38972</v>
      </c>
      <c r="L5258" s="33">
        <f t="shared" si="821"/>
        <v>9</v>
      </c>
      <c r="M5258" s="33">
        <f t="shared" si="822"/>
        <v>2006</v>
      </c>
      <c r="N5258" s="34">
        <v>63.81</v>
      </c>
      <c r="P5258" s="32">
        <v>39413</v>
      </c>
      <c r="Q5258" s="33">
        <f t="shared" si="823"/>
        <v>11</v>
      </c>
      <c r="R5258" s="33">
        <f t="shared" si="824"/>
        <v>2007</v>
      </c>
      <c r="S5258" s="34">
        <v>93.23</v>
      </c>
    </row>
    <row r="5259" spans="1:19">
      <c r="A5259" s="32">
        <v>41400</v>
      </c>
      <c r="B5259" s="33">
        <f t="shared" si="817"/>
        <v>5</v>
      </c>
      <c r="C5259" s="33">
        <f t="shared" si="818"/>
        <v>2013</v>
      </c>
      <c r="D5259" s="34">
        <v>0.95799999999999996</v>
      </c>
      <c r="F5259" s="32">
        <v>43019</v>
      </c>
      <c r="G5259" s="33">
        <f t="shared" si="819"/>
        <v>10</v>
      </c>
      <c r="H5259" s="33">
        <f t="shared" si="820"/>
        <v>2017</v>
      </c>
      <c r="I5259" s="34">
        <v>2.89</v>
      </c>
      <c r="K5259" s="32">
        <v>38973</v>
      </c>
      <c r="L5259" s="33">
        <f t="shared" si="821"/>
        <v>9</v>
      </c>
      <c r="M5259" s="33">
        <f t="shared" si="822"/>
        <v>2006</v>
      </c>
      <c r="N5259" s="34">
        <v>64.09</v>
      </c>
      <c r="P5259" s="32">
        <v>39414</v>
      </c>
      <c r="Q5259" s="33">
        <f t="shared" si="823"/>
        <v>11</v>
      </c>
      <c r="R5259" s="33">
        <f t="shared" si="824"/>
        <v>2007</v>
      </c>
      <c r="S5259" s="34">
        <v>91.64</v>
      </c>
    </row>
    <row r="5260" spans="1:19">
      <c r="A5260" s="32">
        <v>41401</v>
      </c>
      <c r="B5260" s="33">
        <f t="shared" si="817"/>
        <v>5</v>
      </c>
      <c r="C5260" s="33">
        <f t="shared" si="818"/>
        <v>2013</v>
      </c>
      <c r="D5260" s="34">
        <v>0.90200000000000002</v>
      </c>
      <c r="F5260" s="32">
        <v>43020</v>
      </c>
      <c r="G5260" s="33">
        <f t="shared" si="819"/>
        <v>10</v>
      </c>
      <c r="H5260" s="33">
        <f t="shared" si="820"/>
        <v>2017</v>
      </c>
      <c r="I5260" s="34">
        <v>2.95</v>
      </c>
      <c r="K5260" s="32">
        <v>38974</v>
      </c>
      <c r="L5260" s="33">
        <f t="shared" si="821"/>
        <v>9</v>
      </c>
      <c r="M5260" s="33">
        <f t="shared" si="822"/>
        <v>2006</v>
      </c>
      <c r="N5260" s="34">
        <v>63.27</v>
      </c>
      <c r="P5260" s="32">
        <v>39415</v>
      </c>
      <c r="Q5260" s="33">
        <f t="shared" si="823"/>
        <v>11</v>
      </c>
      <c r="R5260" s="33">
        <f t="shared" si="824"/>
        <v>2007</v>
      </c>
      <c r="S5260" s="34">
        <v>92.34</v>
      </c>
    </row>
    <row r="5261" spans="1:19">
      <c r="A5261" s="32">
        <v>41402</v>
      </c>
      <c r="B5261" s="33">
        <f t="shared" si="817"/>
        <v>5</v>
      </c>
      <c r="C5261" s="33">
        <f t="shared" si="818"/>
        <v>2013</v>
      </c>
      <c r="D5261" s="34">
        <v>0.96799999999999997</v>
      </c>
      <c r="F5261" s="32">
        <v>43021</v>
      </c>
      <c r="G5261" s="33">
        <f t="shared" si="819"/>
        <v>10</v>
      </c>
      <c r="H5261" s="33">
        <f t="shared" si="820"/>
        <v>2017</v>
      </c>
      <c r="I5261" s="34">
        <v>2.99</v>
      </c>
      <c r="K5261" s="32">
        <v>38975</v>
      </c>
      <c r="L5261" s="33">
        <f t="shared" si="821"/>
        <v>9</v>
      </c>
      <c r="M5261" s="33">
        <f t="shared" si="822"/>
        <v>2006</v>
      </c>
      <c r="N5261" s="34">
        <v>63.3</v>
      </c>
      <c r="P5261" s="32">
        <v>39416</v>
      </c>
      <c r="Q5261" s="33">
        <f t="shared" si="823"/>
        <v>11</v>
      </c>
      <c r="R5261" s="33">
        <f t="shared" si="824"/>
        <v>2007</v>
      </c>
      <c r="S5261" s="34">
        <v>88.71</v>
      </c>
    </row>
    <row r="5262" spans="1:19">
      <c r="A5262" s="32">
        <v>41403</v>
      </c>
      <c r="B5262" s="33">
        <f t="shared" si="817"/>
        <v>5</v>
      </c>
      <c r="C5262" s="33">
        <f t="shared" si="818"/>
        <v>2013</v>
      </c>
      <c r="D5262" s="34">
        <v>0.95799999999999996</v>
      </c>
      <c r="F5262" s="32">
        <v>43024</v>
      </c>
      <c r="G5262" s="33">
        <f t="shared" si="819"/>
        <v>10</v>
      </c>
      <c r="H5262" s="33">
        <f t="shared" si="820"/>
        <v>2017</v>
      </c>
      <c r="I5262" s="34">
        <v>2.87</v>
      </c>
      <c r="K5262" s="32">
        <v>38978</v>
      </c>
      <c r="L5262" s="33">
        <f t="shared" si="821"/>
        <v>9</v>
      </c>
      <c r="M5262" s="33">
        <f t="shared" si="822"/>
        <v>2006</v>
      </c>
      <c r="N5262" s="34">
        <v>63.84</v>
      </c>
      <c r="P5262" s="32">
        <v>39419</v>
      </c>
      <c r="Q5262" s="33">
        <f t="shared" si="823"/>
        <v>12</v>
      </c>
      <c r="R5262" s="33">
        <f t="shared" si="824"/>
        <v>2007</v>
      </c>
      <c r="S5262" s="34">
        <v>87.85</v>
      </c>
    </row>
    <row r="5263" spans="1:19">
      <c r="A5263" s="32">
        <v>41404</v>
      </c>
      <c r="B5263" s="33">
        <f t="shared" si="817"/>
        <v>5</v>
      </c>
      <c r="C5263" s="33">
        <f t="shared" si="818"/>
        <v>2013</v>
      </c>
      <c r="D5263" s="34">
        <v>0.95099999999999996</v>
      </c>
      <c r="F5263" s="32">
        <v>43025</v>
      </c>
      <c r="G5263" s="33">
        <f t="shared" si="819"/>
        <v>10</v>
      </c>
      <c r="H5263" s="33">
        <f t="shared" si="820"/>
        <v>2017</v>
      </c>
      <c r="I5263" s="34">
        <v>2.88</v>
      </c>
      <c r="K5263" s="32">
        <v>38979</v>
      </c>
      <c r="L5263" s="33">
        <f t="shared" si="821"/>
        <v>9</v>
      </c>
      <c r="M5263" s="33">
        <f t="shared" si="822"/>
        <v>2006</v>
      </c>
      <c r="N5263" s="34">
        <v>61.77</v>
      </c>
      <c r="P5263" s="32">
        <v>39420</v>
      </c>
      <c r="Q5263" s="33">
        <f t="shared" si="823"/>
        <v>12</v>
      </c>
      <c r="R5263" s="33">
        <f t="shared" si="824"/>
        <v>2007</v>
      </c>
      <c r="S5263" s="34">
        <v>89.97</v>
      </c>
    </row>
    <row r="5264" spans="1:19">
      <c r="A5264" s="32">
        <v>41407</v>
      </c>
      <c r="B5264" s="33">
        <f t="shared" si="817"/>
        <v>5</v>
      </c>
      <c r="C5264" s="33">
        <f t="shared" si="818"/>
        <v>2013</v>
      </c>
      <c r="D5264" s="34">
        <v>0.93400000000000005</v>
      </c>
      <c r="F5264" s="32">
        <v>43026</v>
      </c>
      <c r="G5264" s="33">
        <f t="shared" si="819"/>
        <v>10</v>
      </c>
      <c r="H5264" s="33">
        <f t="shared" si="820"/>
        <v>2017</v>
      </c>
      <c r="I5264" s="34">
        <v>2.81</v>
      </c>
      <c r="K5264" s="32">
        <v>38980</v>
      </c>
      <c r="L5264" s="33">
        <f t="shared" si="821"/>
        <v>9</v>
      </c>
      <c r="M5264" s="33">
        <f t="shared" si="822"/>
        <v>2006</v>
      </c>
      <c r="N5264" s="34">
        <v>60</v>
      </c>
      <c r="P5264" s="32">
        <v>39421</v>
      </c>
      <c r="Q5264" s="33">
        <f t="shared" si="823"/>
        <v>12</v>
      </c>
      <c r="R5264" s="33">
        <f t="shared" si="824"/>
        <v>2007</v>
      </c>
      <c r="S5264" s="34">
        <v>90.7</v>
      </c>
    </row>
    <row r="5265" spans="1:19">
      <c r="A5265" s="32">
        <v>41408</v>
      </c>
      <c r="B5265" s="33">
        <f t="shared" si="817"/>
        <v>5</v>
      </c>
      <c r="C5265" s="33">
        <f t="shared" si="818"/>
        <v>2013</v>
      </c>
      <c r="D5265" s="34">
        <v>0.92900000000000005</v>
      </c>
      <c r="F5265" s="32">
        <v>43027</v>
      </c>
      <c r="G5265" s="33">
        <f t="shared" si="819"/>
        <v>10</v>
      </c>
      <c r="H5265" s="33">
        <f t="shared" si="820"/>
        <v>2017</v>
      </c>
      <c r="I5265" s="34">
        <v>2.83</v>
      </c>
      <c r="K5265" s="32">
        <v>38981</v>
      </c>
      <c r="L5265" s="33">
        <f t="shared" si="821"/>
        <v>9</v>
      </c>
      <c r="M5265" s="33">
        <f t="shared" si="822"/>
        <v>2006</v>
      </c>
      <c r="N5265" s="34">
        <v>61.62</v>
      </c>
      <c r="P5265" s="32">
        <v>39422</v>
      </c>
      <c r="Q5265" s="33">
        <f t="shared" si="823"/>
        <v>12</v>
      </c>
      <c r="R5265" s="33">
        <f t="shared" si="824"/>
        <v>2007</v>
      </c>
      <c r="S5265" s="34">
        <v>88.46</v>
      </c>
    </row>
    <row r="5266" spans="1:19">
      <c r="A5266" s="32">
        <v>41409</v>
      </c>
      <c r="B5266" s="33">
        <f t="shared" si="817"/>
        <v>5</v>
      </c>
      <c r="C5266" s="33">
        <f t="shared" si="818"/>
        <v>2013</v>
      </c>
      <c r="D5266" s="34">
        <v>0.93600000000000005</v>
      </c>
      <c r="F5266" s="32">
        <v>43028</v>
      </c>
      <c r="G5266" s="33">
        <f t="shared" si="819"/>
        <v>10</v>
      </c>
      <c r="H5266" s="33">
        <f t="shared" si="820"/>
        <v>2017</v>
      </c>
      <c r="I5266" s="34">
        <v>2.8</v>
      </c>
      <c r="K5266" s="32">
        <v>38982</v>
      </c>
      <c r="L5266" s="33">
        <f t="shared" si="821"/>
        <v>9</v>
      </c>
      <c r="M5266" s="33">
        <f t="shared" si="822"/>
        <v>2006</v>
      </c>
      <c r="N5266" s="34">
        <v>59.79</v>
      </c>
      <c r="P5266" s="32">
        <v>39423</v>
      </c>
      <c r="Q5266" s="33">
        <f t="shared" si="823"/>
        <v>12</v>
      </c>
      <c r="R5266" s="33">
        <f t="shared" si="824"/>
        <v>2007</v>
      </c>
      <c r="S5266" s="34">
        <v>88.46</v>
      </c>
    </row>
    <row r="5267" spans="1:19">
      <c r="A5267" s="32">
        <v>41410</v>
      </c>
      <c r="B5267" s="33">
        <f t="shared" si="817"/>
        <v>5</v>
      </c>
      <c r="C5267" s="33">
        <f t="shared" si="818"/>
        <v>2013</v>
      </c>
      <c r="D5267" s="34">
        <v>0.94099999999999995</v>
      </c>
      <c r="F5267" s="32">
        <v>43031</v>
      </c>
      <c r="G5267" s="33">
        <f t="shared" si="819"/>
        <v>10</v>
      </c>
      <c r="H5267" s="33">
        <f t="shared" si="820"/>
        <v>2017</v>
      </c>
      <c r="I5267" s="34">
        <v>2.95</v>
      </c>
      <c r="K5267" s="32">
        <v>38985</v>
      </c>
      <c r="L5267" s="33">
        <f t="shared" si="821"/>
        <v>9</v>
      </c>
      <c r="M5267" s="33">
        <f t="shared" si="822"/>
        <v>2006</v>
      </c>
      <c r="N5267" s="34">
        <v>60.74</v>
      </c>
      <c r="P5267" s="32">
        <v>39426</v>
      </c>
      <c r="Q5267" s="33">
        <f t="shared" si="823"/>
        <v>12</v>
      </c>
      <c r="R5267" s="33">
        <f t="shared" si="824"/>
        <v>2007</v>
      </c>
      <c r="S5267" s="34">
        <v>87.33</v>
      </c>
    </row>
    <row r="5268" spans="1:19">
      <c r="A5268" s="32">
        <v>41411</v>
      </c>
      <c r="B5268" s="33">
        <f t="shared" si="817"/>
        <v>5</v>
      </c>
      <c r="C5268" s="33">
        <f t="shared" si="818"/>
        <v>2013</v>
      </c>
      <c r="D5268" s="34">
        <v>0.95299999999999996</v>
      </c>
      <c r="F5268" s="32">
        <v>43032</v>
      </c>
      <c r="G5268" s="33">
        <f t="shared" si="819"/>
        <v>10</v>
      </c>
      <c r="H5268" s="33">
        <f t="shared" si="820"/>
        <v>2017</v>
      </c>
      <c r="I5268" s="34">
        <v>2.95</v>
      </c>
      <c r="K5268" s="32">
        <v>38986</v>
      </c>
      <c r="L5268" s="33">
        <f t="shared" si="821"/>
        <v>9</v>
      </c>
      <c r="M5268" s="33">
        <f t="shared" si="822"/>
        <v>2006</v>
      </c>
      <c r="N5268" s="34">
        <v>60.63</v>
      </c>
      <c r="P5268" s="32">
        <v>39427</v>
      </c>
      <c r="Q5268" s="33">
        <f t="shared" si="823"/>
        <v>12</v>
      </c>
      <c r="R5268" s="33">
        <f t="shared" si="824"/>
        <v>2007</v>
      </c>
      <c r="S5268" s="34">
        <v>87.77</v>
      </c>
    </row>
    <row r="5269" spans="1:19">
      <c r="A5269" s="32">
        <v>41414</v>
      </c>
      <c r="B5269" s="33">
        <f t="shared" si="817"/>
        <v>5</v>
      </c>
      <c r="C5269" s="33">
        <f t="shared" si="818"/>
        <v>2013</v>
      </c>
      <c r="D5269" s="34">
        <v>0.95099999999999996</v>
      </c>
      <c r="F5269" s="32">
        <v>43033</v>
      </c>
      <c r="G5269" s="33">
        <f t="shared" si="819"/>
        <v>10</v>
      </c>
      <c r="H5269" s="33">
        <f t="shared" si="820"/>
        <v>2017</v>
      </c>
      <c r="I5269" s="34">
        <v>2.98</v>
      </c>
      <c r="K5269" s="32">
        <v>38987</v>
      </c>
      <c r="L5269" s="33">
        <f t="shared" si="821"/>
        <v>9</v>
      </c>
      <c r="M5269" s="33">
        <f t="shared" si="822"/>
        <v>2006</v>
      </c>
      <c r="N5269" s="34">
        <v>62.96</v>
      </c>
      <c r="P5269" s="32">
        <v>39428</v>
      </c>
      <c r="Q5269" s="33">
        <f t="shared" si="823"/>
        <v>12</v>
      </c>
      <c r="R5269" s="33">
        <f t="shared" si="824"/>
        <v>2007</v>
      </c>
      <c r="S5269" s="34">
        <v>91.69</v>
      </c>
    </row>
    <row r="5270" spans="1:19">
      <c r="A5270" s="32">
        <v>41415</v>
      </c>
      <c r="B5270" s="33">
        <f t="shared" si="817"/>
        <v>5</v>
      </c>
      <c r="C5270" s="33">
        <f t="shared" si="818"/>
        <v>2013</v>
      </c>
      <c r="D5270" s="34">
        <v>0.94099999999999995</v>
      </c>
      <c r="F5270" s="32">
        <v>43034</v>
      </c>
      <c r="G5270" s="33">
        <f t="shared" si="819"/>
        <v>10</v>
      </c>
      <c r="H5270" s="33">
        <f t="shared" si="820"/>
        <v>2017</v>
      </c>
      <c r="I5270" s="34">
        <v>2.91</v>
      </c>
      <c r="K5270" s="32">
        <v>38988</v>
      </c>
      <c r="L5270" s="33">
        <f t="shared" si="821"/>
        <v>9</v>
      </c>
      <c r="M5270" s="33">
        <f t="shared" si="822"/>
        <v>2006</v>
      </c>
      <c r="N5270" s="34">
        <v>62.46</v>
      </c>
      <c r="P5270" s="32">
        <v>39429</v>
      </c>
      <c r="Q5270" s="33">
        <f t="shared" si="823"/>
        <v>12</v>
      </c>
      <c r="R5270" s="33">
        <f t="shared" si="824"/>
        <v>2007</v>
      </c>
      <c r="S5270" s="34">
        <v>92.57</v>
      </c>
    </row>
    <row r="5271" spans="1:19">
      <c r="A5271" s="32">
        <v>41416</v>
      </c>
      <c r="B5271" s="33">
        <f t="shared" si="817"/>
        <v>5</v>
      </c>
      <c r="C5271" s="33">
        <f t="shared" si="818"/>
        <v>2013</v>
      </c>
      <c r="D5271" s="34">
        <v>0.91500000000000004</v>
      </c>
      <c r="F5271" s="32">
        <v>43035</v>
      </c>
      <c r="G5271" s="33">
        <f t="shared" si="819"/>
        <v>10</v>
      </c>
      <c r="H5271" s="33">
        <f t="shared" si="820"/>
        <v>2017</v>
      </c>
      <c r="I5271" s="34">
        <v>2.78</v>
      </c>
      <c r="K5271" s="32">
        <v>38989</v>
      </c>
      <c r="L5271" s="33">
        <f t="shared" si="821"/>
        <v>9</v>
      </c>
      <c r="M5271" s="33">
        <f t="shared" si="822"/>
        <v>2006</v>
      </c>
      <c r="N5271" s="34">
        <v>62.9</v>
      </c>
      <c r="P5271" s="32">
        <v>39430</v>
      </c>
      <c r="Q5271" s="33">
        <f t="shared" si="823"/>
        <v>12</v>
      </c>
      <c r="R5271" s="33">
        <f t="shared" si="824"/>
        <v>2007</v>
      </c>
      <c r="S5271" s="34">
        <v>91.86</v>
      </c>
    </row>
    <row r="5272" spans="1:19">
      <c r="A5272" s="32">
        <v>41417</v>
      </c>
      <c r="B5272" s="33">
        <f t="shared" si="817"/>
        <v>5</v>
      </c>
      <c r="C5272" s="33">
        <f t="shared" si="818"/>
        <v>2013</v>
      </c>
      <c r="D5272" s="34">
        <v>0.91100000000000003</v>
      </c>
      <c r="F5272" s="32">
        <v>43038</v>
      </c>
      <c r="G5272" s="33">
        <f t="shared" si="819"/>
        <v>10</v>
      </c>
      <c r="H5272" s="33">
        <f t="shared" si="820"/>
        <v>2017</v>
      </c>
      <c r="I5272" s="34">
        <v>2.94</v>
      </c>
      <c r="K5272" s="32">
        <v>38992</v>
      </c>
      <c r="L5272" s="33">
        <f t="shared" si="821"/>
        <v>10</v>
      </c>
      <c r="M5272" s="33">
        <f t="shared" si="822"/>
        <v>2006</v>
      </c>
      <c r="N5272" s="34">
        <v>60.96</v>
      </c>
      <c r="P5272" s="32">
        <v>39433</v>
      </c>
      <c r="Q5272" s="33">
        <f t="shared" si="823"/>
        <v>12</v>
      </c>
      <c r="R5272" s="33">
        <f t="shared" si="824"/>
        <v>2007</v>
      </c>
      <c r="S5272" s="34">
        <v>90.32</v>
      </c>
    </row>
    <row r="5273" spans="1:19">
      <c r="A5273" s="32">
        <v>41418</v>
      </c>
      <c r="B5273" s="33">
        <f t="shared" si="817"/>
        <v>5</v>
      </c>
      <c r="C5273" s="33">
        <f t="shared" si="818"/>
        <v>2013</v>
      </c>
      <c r="D5273" s="34">
        <v>0.91400000000000003</v>
      </c>
      <c r="F5273" s="32">
        <v>43039</v>
      </c>
      <c r="G5273" s="33">
        <f t="shared" si="819"/>
        <v>10</v>
      </c>
      <c r="H5273" s="33">
        <f t="shared" si="820"/>
        <v>2017</v>
      </c>
      <c r="I5273" s="34">
        <v>2.84</v>
      </c>
      <c r="K5273" s="32">
        <v>38993</v>
      </c>
      <c r="L5273" s="33">
        <f t="shared" si="821"/>
        <v>10</v>
      </c>
      <c r="M5273" s="33">
        <f t="shared" si="822"/>
        <v>2006</v>
      </c>
      <c r="N5273" s="34">
        <v>58.64</v>
      </c>
      <c r="P5273" s="32">
        <v>39434</v>
      </c>
      <c r="Q5273" s="33">
        <f t="shared" si="823"/>
        <v>12</v>
      </c>
      <c r="R5273" s="33">
        <f t="shared" si="824"/>
        <v>2007</v>
      </c>
      <c r="S5273" s="34">
        <v>90.71</v>
      </c>
    </row>
    <row r="5274" spans="1:19">
      <c r="A5274" s="32">
        <v>41422</v>
      </c>
      <c r="B5274" s="33">
        <f t="shared" si="817"/>
        <v>5</v>
      </c>
      <c r="C5274" s="33">
        <f t="shared" si="818"/>
        <v>2013</v>
      </c>
      <c r="D5274" s="34">
        <v>0.92400000000000004</v>
      </c>
      <c r="F5274" s="32">
        <v>43040</v>
      </c>
      <c r="G5274" s="33">
        <f t="shared" si="819"/>
        <v>11</v>
      </c>
      <c r="H5274" s="33">
        <f t="shared" si="820"/>
        <v>2017</v>
      </c>
      <c r="I5274" s="34">
        <v>2.68</v>
      </c>
      <c r="K5274" s="32">
        <v>38994</v>
      </c>
      <c r="L5274" s="33">
        <f t="shared" si="821"/>
        <v>10</v>
      </c>
      <c r="M5274" s="33">
        <f t="shared" si="822"/>
        <v>2006</v>
      </c>
      <c r="N5274" s="34">
        <v>59.53</v>
      </c>
      <c r="P5274" s="32">
        <v>39435</v>
      </c>
      <c r="Q5274" s="33">
        <f t="shared" si="823"/>
        <v>12</v>
      </c>
      <c r="R5274" s="33">
        <f t="shared" si="824"/>
        <v>2007</v>
      </c>
      <c r="S5274" s="34">
        <v>90.98</v>
      </c>
    </row>
    <row r="5275" spans="1:19">
      <c r="A5275" s="32">
        <v>41423</v>
      </c>
      <c r="B5275" s="33">
        <f t="shared" si="817"/>
        <v>5</v>
      </c>
      <c r="C5275" s="33">
        <f t="shared" si="818"/>
        <v>2013</v>
      </c>
      <c r="D5275" s="34">
        <v>0.90300000000000002</v>
      </c>
      <c r="F5275" s="32">
        <v>43041</v>
      </c>
      <c r="G5275" s="33">
        <f t="shared" si="819"/>
        <v>11</v>
      </c>
      <c r="H5275" s="33">
        <f t="shared" si="820"/>
        <v>2017</v>
      </c>
      <c r="I5275" s="34">
        <v>2.68</v>
      </c>
      <c r="K5275" s="32">
        <v>38995</v>
      </c>
      <c r="L5275" s="33">
        <f t="shared" si="821"/>
        <v>10</v>
      </c>
      <c r="M5275" s="33">
        <f t="shared" si="822"/>
        <v>2006</v>
      </c>
      <c r="N5275" s="34">
        <v>60.02</v>
      </c>
      <c r="P5275" s="32">
        <v>39436</v>
      </c>
      <c r="Q5275" s="33">
        <f t="shared" si="823"/>
        <v>12</v>
      </c>
      <c r="R5275" s="33">
        <f t="shared" si="824"/>
        <v>2007</v>
      </c>
      <c r="S5275" s="34">
        <v>91.06</v>
      </c>
    </row>
    <row r="5276" spans="1:19">
      <c r="A5276" s="32">
        <v>41424</v>
      </c>
      <c r="B5276" s="33">
        <f t="shared" si="817"/>
        <v>5</v>
      </c>
      <c r="C5276" s="33">
        <f t="shared" si="818"/>
        <v>2013</v>
      </c>
      <c r="D5276" s="34">
        <v>0.90700000000000003</v>
      </c>
      <c r="F5276" s="32">
        <v>43042</v>
      </c>
      <c r="G5276" s="33">
        <f t="shared" si="819"/>
        <v>11</v>
      </c>
      <c r="H5276" s="33">
        <f t="shared" si="820"/>
        <v>2017</v>
      </c>
      <c r="I5276" s="34">
        <v>2.75</v>
      </c>
      <c r="K5276" s="32">
        <v>38996</v>
      </c>
      <c r="L5276" s="33">
        <f t="shared" si="821"/>
        <v>10</v>
      </c>
      <c r="M5276" s="33">
        <f t="shared" si="822"/>
        <v>2006</v>
      </c>
      <c r="N5276" s="34">
        <v>59.68</v>
      </c>
      <c r="P5276" s="32">
        <v>39437</v>
      </c>
      <c r="Q5276" s="33">
        <f t="shared" si="823"/>
        <v>12</v>
      </c>
      <c r="R5276" s="33">
        <f t="shared" si="824"/>
        <v>2007</v>
      </c>
      <c r="S5276" s="34">
        <v>91.03</v>
      </c>
    </row>
    <row r="5277" spans="1:19">
      <c r="A5277" s="32">
        <v>41425</v>
      </c>
      <c r="B5277" s="33">
        <f t="shared" si="817"/>
        <v>5</v>
      </c>
      <c r="C5277" s="33">
        <f t="shared" si="818"/>
        <v>2013</v>
      </c>
      <c r="D5277" s="34">
        <v>0.89500000000000002</v>
      </c>
      <c r="F5277" s="32">
        <v>43045</v>
      </c>
      <c r="G5277" s="33">
        <f t="shared" si="819"/>
        <v>11</v>
      </c>
      <c r="H5277" s="33">
        <f t="shared" si="820"/>
        <v>2017</v>
      </c>
      <c r="I5277" s="34">
        <v>3.01</v>
      </c>
      <c r="K5277" s="32">
        <v>38999</v>
      </c>
      <c r="L5277" s="33">
        <f t="shared" si="821"/>
        <v>10</v>
      </c>
      <c r="M5277" s="33">
        <f t="shared" si="822"/>
        <v>2006</v>
      </c>
      <c r="N5277" s="34">
        <v>59.93</v>
      </c>
      <c r="P5277" s="32">
        <v>39440</v>
      </c>
      <c r="Q5277" s="33">
        <f t="shared" si="823"/>
        <v>12</v>
      </c>
      <c r="R5277" s="33">
        <f t="shared" si="824"/>
        <v>2007</v>
      </c>
      <c r="S5277" s="34">
        <v>91.59</v>
      </c>
    </row>
    <row r="5278" spans="1:19">
      <c r="A5278" s="32">
        <v>41428</v>
      </c>
      <c r="B5278" s="33">
        <f t="shared" si="817"/>
        <v>6</v>
      </c>
      <c r="C5278" s="33">
        <f t="shared" si="818"/>
        <v>2013</v>
      </c>
      <c r="D5278" s="34">
        <v>0.90800000000000003</v>
      </c>
      <c r="F5278" s="32">
        <v>43046</v>
      </c>
      <c r="G5278" s="33">
        <f t="shared" si="819"/>
        <v>11</v>
      </c>
      <c r="H5278" s="33">
        <f t="shared" si="820"/>
        <v>2017</v>
      </c>
      <c r="I5278" s="34">
        <v>3.07</v>
      </c>
      <c r="K5278" s="32">
        <v>39000</v>
      </c>
      <c r="L5278" s="33">
        <f t="shared" si="821"/>
        <v>10</v>
      </c>
      <c r="M5278" s="33">
        <f t="shared" si="822"/>
        <v>2006</v>
      </c>
      <c r="N5278" s="34">
        <v>58.5</v>
      </c>
      <c r="P5278" s="32">
        <v>39443</v>
      </c>
      <c r="Q5278" s="33">
        <f t="shared" si="823"/>
        <v>12</v>
      </c>
      <c r="R5278" s="33">
        <f t="shared" si="824"/>
        <v>2007</v>
      </c>
      <c r="S5278" s="34">
        <v>95.66</v>
      </c>
    </row>
    <row r="5279" spans="1:19">
      <c r="A5279" s="32">
        <v>41429</v>
      </c>
      <c r="B5279" s="33">
        <f t="shared" si="817"/>
        <v>6</v>
      </c>
      <c r="C5279" s="33">
        <f t="shared" si="818"/>
        <v>2013</v>
      </c>
      <c r="D5279" s="34">
        <v>0.90300000000000002</v>
      </c>
      <c r="F5279" s="32">
        <v>43047</v>
      </c>
      <c r="G5279" s="33">
        <f t="shared" si="819"/>
        <v>11</v>
      </c>
      <c r="H5279" s="33">
        <f t="shared" si="820"/>
        <v>2017</v>
      </c>
      <c r="I5279" s="34">
        <v>3.16</v>
      </c>
      <c r="K5279" s="32">
        <v>39001</v>
      </c>
      <c r="L5279" s="33">
        <f t="shared" si="821"/>
        <v>10</v>
      </c>
      <c r="M5279" s="33">
        <f t="shared" si="822"/>
        <v>2006</v>
      </c>
      <c r="N5279" s="34">
        <v>57.56</v>
      </c>
      <c r="P5279" s="32">
        <v>39444</v>
      </c>
      <c r="Q5279" s="33">
        <f t="shared" si="823"/>
        <v>12</v>
      </c>
      <c r="R5279" s="33">
        <f t="shared" si="824"/>
        <v>2007</v>
      </c>
      <c r="S5279" s="34">
        <v>95.92</v>
      </c>
    </row>
    <row r="5280" spans="1:19">
      <c r="A5280" s="32">
        <v>41430</v>
      </c>
      <c r="B5280" s="33">
        <f t="shared" si="817"/>
        <v>6</v>
      </c>
      <c r="C5280" s="33">
        <f t="shared" si="818"/>
        <v>2013</v>
      </c>
      <c r="D5280" s="34">
        <v>0.90300000000000002</v>
      </c>
      <c r="F5280" s="32">
        <v>43048</v>
      </c>
      <c r="G5280" s="33">
        <f t="shared" si="819"/>
        <v>11</v>
      </c>
      <c r="H5280" s="33">
        <f t="shared" si="820"/>
        <v>2017</v>
      </c>
      <c r="I5280" s="34">
        <v>3.18</v>
      </c>
      <c r="K5280" s="32">
        <v>39002</v>
      </c>
      <c r="L5280" s="33">
        <f t="shared" si="821"/>
        <v>10</v>
      </c>
      <c r="M5280" s="33">
        <f t="shared" si="822"/>
        <v>2006</v>
      </c>
      <c r="N5280" s="34">
        <v>58.23</v>
      </c>
      <c r="P5280" s="32">
        <v>39447</v>
      </c>
      <c r="Q5280" s="33">
        <f t="shared" si="823"/>
        <v>12</v>
      </c>
      <c r="R5280" s="33">
        <f t="shared" si="824"/>
        <v>2007</v>
      </c>
      <c r="S5280" s="34">
        <v>93.68</v>
      </c>
    </row>
    <row r="5281" spans="1:19">
      <c r="A5281" s="32">
        <v>41431</v>
      </c>
      <c r="B5281" s="33">
        <f t="shared" si="817"/>
        <v>6</v>
      </c>
      <c r="C5281" s="33">
        <f t="shared" si="818"/>
        <v>2013</v>
      </c>
      <c r="D5281" s="34">
        <v>0.90800000000000003</v>
      </c>
      <c r="F5281" s="32">
        <v>43049</v>
      </c>
      <c r="G5281" s="33">
        <f t="shared" si="819"/>
        <v>11</v>
      </c>
      <c r="H5281" s="33">
        <f t="shared" si="820"/>
        <v>2017</v>
      </c>
      <c r="I5281" s="34">
        <v>3.17</v>
      </c>
      <c r="K5281" s="32">
        <v>39003</v>
      </c>
      <c r="L5281" s="33">
        <f t="shared" si="821"/>
        <v>10</v>
      </c>
      <c r="M5281" s="33">
        <f t="shared" si="822"/>
        <v>2006</v>
      </c>
      <c r="N5281" s="34">
        <v>58.69</v>
      </c>
      <c r="P5281" s="32">
        <v>39449</v>
      </c>
      <c r="Q5281" s="33">
        <f t="shared" si="823"/>
        <v>1</v>
      </c>
      <c r="R5281" s="33">
        <f t="shared" si="824"/>
        <v>2008</v>
      </c>
      <c r="S5281" s="34">
        <v>97.01</v>
      </c>
    </row>
    <row r="5282" spans="1:19">
      <c r="A5282" s="32">
        <v>41432</v>
      </c>
      <c r="B5282" s="33">
        <f t="shared" si="817"/>
        <v>6</v>
      </c>
      <c r="C5282" s="33">
        <f t="shared" si="818"/>
        <v>2013</v>
      </c>
      <c r="D5282" s="34">
        <v>0.90800000000000003</v>
      </c>
      <c r="F5282" s="32">
        <v>43052</v>
      </c>
      <c r="G5282" s="33">
        <f t="shared" si="819"/>
        <v>11</v>
      </c>
      <c r="H5282" s="33">
        <f t="shared" si="820"/>
        <v>2017</v>
      </c>
      <c r="I5282" s="34">
        <v>3.13</v>
      </c>
      <c r="K5282" s="32">
        <v>39006</v>
      </c>
      <c r="L5282" s="33">
        <f t="shared" si="821"/>
        <v>10</v>
      </c>
      <c r="M5282" s="33">
        <f t="shared" si="822"/>
        <v>2006</v>
      </c>
      <c r="N5282" s="34">
        <v>59.91</v>
      </c>
      <c r="P5282" s="32">
        <v>39450</v>
      </c>
      <c r="Q5282" s="33">
        <f t="shared" si="823"/>
        <v>1</v>
      </c>
      <c r="R5282" s="33">
        <f t="shared" si="824"/>
        <v>2008</v>
      </c>
      <c r="S5282" s="34">
        <v>98.45</v>
      </c>
    </row>
    <row r="5283" spans="1:19">
      <c r="A5283" s="32">
        <v>41435</v>
      </c>
      <c r="B5283" s="33">
        <f t="shared" si="817"/>
        <v>6</v>
      </c>
      <c r="C5283" s="33">
        <f t="shared" si="818"/>
        <v>2013</v>
      </c>
      <c r="D5283" s="34">
        <v>0.89</v>
      </c>
      <c r="F5283" s="32">
        <v>43053</v>
      </c>
      <c r="G5283" s="33">
        <f t="shared" si="819"/>
        <v>11</v>
      </c>
      <c r="H5283" s="33">
        <f t="shared" si="820"/>
        <v>2017</v>
      </c>
      <c r="I5283" s="34">
        <v>3.06</v>
      </c>
      <c r="K5283" s="32">
        <v>39007</v>
      </c>
      <c r="L5283" s="33">
        <f t="shared" si="821"/>
        <v>10</v>
      </c>
      <c r="M5283" s="33">
        <f t="shared" si="822"/>
        <v>2006</v>
      </c>
      <c r="N5283" s="34">
        <v>58.91</v>
      </c>
      <c r="P5283" s="32">
        <v>39451</v>
      </c>
      <c r="Q5283" s="33">
        <f t="shared" si="823"/>
        <v>1</v>
      </c>
      <c r="R5283" s="33">
        <f t="shared" si="824"/>
        <v>2008</v>
      </c>
      <c r="S5283" s="34">
        <v>96.87</v>
      </c>
    </row>
    <row r="5284" spans="1:19">
      <c r="A5284" s="32">
        <v>41436</v>
      </c>
      <c r="B5284" s="33">
        <f t="shared" ref="B5284:B5347" si="825">+MONTH(A5284)</f>
        <v>6</v>
      </c>
      <c r="C5284" s="33">
        <f t="shared" ref="C5284:C5347" si="826">+YEAR(A5284)</f>
        <v>2013</v>
      </c>
      <c r="D5284" s="34">
        <v>0.88100000000000001</v>
      </c>
      <c r="F5284" s="32">
        <v>43054</v>
      </c>
      <c r="G5284" s="33">
        <f t="shared" ref="G5284:G5347" si="827">+MONTH(F5284)</f>
        <v>11</v>
      </c>
      <c r="H5284" s="33">
        <f t="shared" ref="H5284:H5347" si="828">+YEAR(F5284)</f>
        <v>2017</v>
      </c>
      <c r="I5284" s="34">
        <v>3.16</v>
      </c>
      <c r="K5284" s="32">
        <v>39008</v>
      </c>
      <c r="L5284" s="33">
        <f t="shared" ref="L5284:L5347" si="829">+MONTH(K5284)</f>
        <v>10</v>
      </c>
      <c r="M5284" s="33">
        <f t="shared" ref="M5284:M5347" si="830">+YEAR(K5284)</f>
        <v>2006</v>
      </c>
      <c r="N5284" s="34">
        <v>57.66</v>
      </c>
      <c r="P5284" s="32">
        <v>39454</v>
      </c>
      <c r="Q5284" s="33">
        <f t="shared" ref="Q5284:Q5347" si="831">+MONTH(P5284)</f>
        <v>1</v>
      </c>
      <c r="R5284" s="33">
        <f t="shared" si="824"/>
        <v>2008</v>
      </c>
      <c r="S5284" s="34">
        <v>94.19</v>
      </c>
    </row>
    <row r="5285" spans="1:19">
      <c r="A5285" s="32">
        <v>41437</v>
      </c>
      <c r="B5285" s="33">
        <f t="shared" si="825"/>
        <v>6</v>
      </c>
      <c r="C5285" s="33">
        <f t="shared" si="826"/>
        <v>2013</v>
      </c>
      <c r="D5285" s="34">
        <v>0.86499999999999999</v>
      </c>
      <c r="F5285" s="32">
        <v>43055</v>
      </c>
      <c r="G5285" s="33">
        <f t="shared" si="827"/>
        <v>11</v>
      </c>
      <c r="H5285" s="33">
        <f t="shared" si="828"/>
        <v>2017</v>
      </c>
      <c r="I5285" s="34">
        <v>3.09</v>
      </c>
      <c r="K5285" s="32">
        <v>39009</v>
      </c>
      <c r="L5285" s="33">
        <f t="shared" si="829"/>
        <v>10</v>
      </c>
      <c r="M5285" s="33">
        <f t="shared" si="830"/>
        <v>2006</v>
      </c>
      <c r="N5285" s="34">
        <v>58.55</v>
      </c>
      <c r="P5285" s="32">
        <v>39455</v>
      </c>
      <c r="Q5285" s="33">
        <f t="shared" si="831"/>
        <v>1</v>
      </c>
      <c r="R5285" s="33">
        <f t="shared" ref="R5285:R5348" si="832">+YEAR(P5285)</f>
        <v>2008</v>
      </c>
      <c r="S5285" s="34">
        <v>96.37</v>
      </c>
    </row>
    <row r="5286" spans="1:19">
      <c r="A5286" s="32">
        <v>41438</v>
      </c>
      <c r="B5286" s="33">
        <f t="shared" si="825"/>
        <v>6</v>
      </c>
      <c r="C5286" s="33">
        <f t="shared" si="826"/>
        <v>2013</v>
      </c>
      <c r="D5286" s="34">
        <v>0.86299999999999999</v>
      </c>
      <c r="F5286" s="32">
        <v>43056</v>
      </c>
      <c r="G5286" s="33">
        <f t="shared" si="827"/>
        <v>11</v>
      </c>
      <c r="H5286" s="33">
        <f t="shared" si="828"/>
        <v>2017</v>
      </c>
      <c r="I5286" s="34">
        <v>3.04</v>
      </c>
      <c r="K5286" s="32">
        <v>39010</v>
      </c>
      <c r="L5286" s="33">
        <f t="shared" si="829"/>
        <v>10</v>
      </c>
      <c r="M5286" s="33">
        <f t="shared" si="830"/>
        <v>2006</v>
      </c>
      <c r="N5286" s="34">
        <v>57.35</v>
      </c>
      <c r="P5286" s="32">
        <v>39456</v>
      </c>
      <c r="Q5286" s="33">
        <f t="shared" si="831"/>
        <v>1</v>
      </c>
      <c r="R5286" s="33">
        <f t="shared" si="832"/>
        <v>2008</v>
      </c>
      <c r="S5286" s="34">
        <v>96.76</v>
      </c>
    </row>
    <row r="5287" spans="1:19">
      <c r="A5287" s="32">
        <v>41439</v>
      </c>
      <c r="B5287" s="33">
        <f t="shared" si="825"/>
        <v>6</v>
      </c>
      <c r="C5287" s="33">
        <f t="shared" si="826"/>
        <v>2013</v>
      </c>
      <c r="D5287" s="34">
        <v>0.86299999999999999</v>
      </c>
      <c r="F5287" s="32">
        <v>43059</v>
      </c>
      <c r="G5287" s="33">
        <f t="shared" si="827"/>
        <v>11</v>
      </c>
      <c r="H5287" s="33">
        <f t="shared" si="828"/>
        <v>2017</v>
      </c>
      <c r="I5287" s="34">
        <v>3.04</v>
      </c>
      <c r="K5287" s="32">
        <v>39013</v>
      </c>
      <c r="L5287" s="33">
        <f t="shared" si="829"/>
        <v>10</v>
      </c>
      <c r="M5287" s="33">
        <f t="shared" si="830"/>
        <v>2006</v>
      </c>
      <c r="N5287" s="34">
        <v>56.74</v>
      </c>
      <c r="P5287" s="32">
        <v>39457</v>
      </c>
      <c r="Q5287" s="33">
        <f t="shared" si="831"/>
        <v>1</v>
      </c>
      <c r="R5287" s="33">
        <f t="shared" si="832"/>
        <v>2008</v>
      </c>
      <c r="S5287" s="34">
        <v>92.8</v>
      </c>
    </row>
    <row r="5288" spans="1:19">
      <c r="A5288" s="32">
        <v>41442</v>
      </c>
      <c r="B5288" s="33">
        <f t="shared" si="825"/>
        <v>6</v>
      </c>
      <c r="C5288" s="33">
        <f t="shared" si="826"/>
        <v>2013</v>
      </c>
      <c r="D5288" s="34">
        <v>0.83899999999999997</v>
      </c>
      <c r="F5288" s="32">
        <v>43060</v>
      </c>
      <c r="G5288" s="33">
        <f t="shared" si="827"/>
        <v>11</v>
      </c>
      <c r="H5288" s="33">
        <f t="shared" si="828"/>
        <v>2017</v>
      </c>
      <c r="I5288" s="34">
        <v>3.05</v>
      </c>
      <c r="K5288" s="32">
        <v>39014</v>
      </c>
      <c r="L5288" s="33">
        <f t="shared" si="829"/>
        <v>10</v>
      </c>
      <c r="M5288" s="33">
        <f t="shared" si="830"/>
        <v>2006</v>
      </c>
      <c r="N5288" s="34">
        <v>57.55</v>
      </c>
      <c r="P5288" s="32">
        <v>39458</v>
      </c>
      <c r="Q5288" s="33">
        <f t="shared" si="831"/>
        <v>1</v>
      </c>
      <c r="R5288" s="33">
        <f t="shared" si="832"/>
        <v>2008</v>
      </c>
      <c r="S5288" s="34">
        <v>91.86</v>
      </c>
    </row>
    <row r="5289" spans="1:19">
      <c r="A5289" s="32">
        <v>41443</v>
      </c>
      <c r="B5289" s="33">
        <f t="shared" si="825"/>
        <v>6</v>
      </c>
      <c r="C5289" s="33">
        <f t="shared" si="826"/>
        <v>2013</v>
      </c>
      <c r="D5289" s="34">
        <v>0.82599999999999996</v>
      </c>
      <c r="F5289" s="32">
        <v>43061</v>
      </c>
      <c r="G5289" s="33">
        <f t="shared" si="827"/>
        <v>11</v>
      </c>
      <c r="H5289" s="33">
        <f t="shared" si="828"/>
        <v>2017</v>
      </c>
      <c r="I5289" s="34">
        <v>3.05</v>
      </c>
      <c r="K5289" s="32">
        <v>39015</v>
      </c>
      <c r="L5289" s="33">
        <f t="shared" si="829"/>
        <v>10</v>
      </c>
      <c r="M5289" s="33">
        <f t="shared" si="830"/>
        <v>2006</v>
      </c>
      <c r="N5289" s="34">
        <v>59.09</v>
      </c>
      <c r="P5289" s="32">
        <v>39461</v>
      </c>
      <c r="Q5289" s="33">
        <f t="shared" si="831"/>
        <v>1</v>
      </c>
      <c r="R5289" s="33">
        <f t="shared" si="832"/>
        <v>2008</v>
      </c>
      <c r="S5289" s="34">
        <v>92.58</v>
      </c>
    </row>
    <row r="5290" spans="1:19">
      <c r="A5290" s="32">
        <v>41444</v>
      </c>
      <c r="B5290" s="33">
        <f t="shared" si="825"/>
        <v>6</v>
      </c>
      <c r="C5290" s="33">
        <f t="shared" si="826"/>
        <v>2013</v>
      </c>
      <c r="D5290" s="34">
        <v>0.82</v>
      </c>
      <c r="F5290" s="32">
        <v>43062</v>
      </c>
      <c r="G5290" s="33">
        <f t="shared" si="827"/>
        <v>11</v>
      </c>
      <c r="H5290" s="33">
        <f t="shared" si="828"/>
        <v>2017</v>
      </c>
      <c r="I5290" s="34">
        <v>3.05</v>
      </c>
      <c r="K5290" s="32">
        <v>39016</v>
      </c>
      <c r="L5290" s="33">
        <f t="shared" si="829"/>
        <v>10</v>
      </c>
      <c r="M5290" s="33">
        <f t="shared" si="830"/>
        <v>2006</v>
      </c>
      <c r="N5290" s="34">
        <v>60.27</v>
      </c>
      <c r="P5290" s="32">
        <v>39462</v>
      </c>
      <c r="Q5290" s="33">
        <f t="shared" si="831"/>
        <v>1</v>
      </c>
      <c r="R5290" s="33">
        <f t="shared" si="832"/>
        <v>2008</v>
      </c>
      <c r="S5290" s="34">
        <v>90.87</v>
      </c>
    </row>
    <row r="5291" spans="1:19">
      <c r="A5291" s="32">
        <v>41445</v>
      </c>
      <c r="B5291" s="33">
        <f t="shared" si="825"/>
        <v>6</v>
      </c>
      <c r="C5291" s="33">
        <f t="shared" si="826"/>
        <v>2013</v>
      </c>
      <c r="D5291" s="34">
        <v>0.81399999999999995</v>
      </c>
      <c r="F5291" s="32">
        <v>43063</v>
      </c>
      <c r="G5291" s="33">
        <f t="shared" si="827"/>
        <v>11</v>
      </c>
      <c r="H5291" s="33">
        <f t="shared" si="828"/>
        <v>2017</v>
      </c>
      <c r="I5291" s="34">
        <v>3.05</v>
      </c>
      <c r="K5291" s="32">
        <v>39017</v>
      </c>
      <c r="L5291" s="33">
        <f t="shared" si="829"/>
        <v>10</v>
      </c>
      <c r="M5291" s="33">
        <f t="shared" si="830"/>
        <v>2006</v>
      </c>
      <c r="N5291" s="34">
        <v>60.75</v>
      </c>
      <c r="P5291" s="32">
        <v>39463</v>
      </c>
      <c r="Q5291" s="33">
        <f t="shared" si="831"/>
        <v>1</v>
      </c>
      <c r="R5291" s="33">
        <f t="shared" si="832"/>
        <v>2008</v>
      </c>
      <c r="S5291" s="34">
        <v>88.1</v>
      </c>
    </row>
    <row r="5292" spans="1:19">
      <c r="A5292" s="32">
        <v>41446</v>
      </c>
      <c r="B5292" s="33">
        <f t="shared" si="825"/>
        <v>6</v>
      </c>
      <c r="C5292" s="33">
        <f t="shared" si="826"/>
        <v>2013</v>
      </c>
      <c r="D5292" s="34">
        <v>0.82899999999999996</v>
      </c>
      <c r="F5292" s="32">
        <v>43066</v>
      </c>
      <c r="G5292" s="33">
        <f t="shared" si="827"/>
        <v>11</v>
      </c>
      <c r="H5292" s="33">
        <f t="shared" si="828"/>
        <v>2017</v>
      </c>
      <c r="I5292" s="34">
        <v>2.88</v>
      </c>
      <c r="K5292" s="32">
        <v>39020</v>
      </c>
      <c r="L5292" s="33">
        <f t="shared" si="829"/>
        <v>10</v>
      </c>
      <c r="M5292" s="33">
        <f t="shared" si="830"/>
        <v>2006</v>
      </c>
      <c r="N5292" s="34">
        <v>58.41</v>
      </c>
      <c r="P5292" s="32">
        <v>39464</v>
      </c>
      <c r="Q5292" s="33">
        <f t="shared" si="831"/>
        <v>1</v>
      </c>
      <c r="R5292" s="33">
        <f t="shared" si="832"/>
        <v>2008</v>
      </c>
      <c r="S5292" s="34">
        <v>88.96</v>
      </c>
    </row>
    <row r="5293" spans="1:19">
      <c r="A5293" s="32">
        <v>41449</v>
      </c>
      <c r="B5293" s="33">
        <f t="shared" si="825"/>
        <v>6</v>
      </c>
      <c r="C5293" s="33">
        <f t="shared" si="826"/>
        <v>2013</v>
      </c>
      <c r="D5293" s="34">
        <v>0.84499999999999997</v>
      </c>
      <c r="F5293" s="32">
        <v>43067</v>
      </c>
      <c r="G5293" s="33">
        <f t="shared" si="827"/>
        <v>11</v>
      </c>
      <c r="H5293" s="33">
        <f t="shared" si="828"/>
        <v>2017</v>
      </c>
      <c r="I5293" s="34">
        <v>2.88</v>
      </c>
      <c r="K5293" s="32">
        <v>39021</v>
      </c>
      <c r="L5293" s="33">
        <f t="shared" si="829"/>
        <v>10</v>
      </c>
      <c r="M5293" s="33">
        <f t="shared" si="830"/>
        <v>2006</v>
      </c>
      <c r="N5293" s="34">
        <v>58.72</v>
      </c>
      <c r="P5293" s="32">
        <v>39465</v>
      </c>
      <c r="Q5293" s="33">
        <f t="shared" si="831"/>
        <v>1</v>
      </c>
      <c r="R5293" s="33">
        <f t="shared" si="832"/>
        <v>2008</v>
      </c>
      <c r="S5293" s="34">
        <v>89.66</v>
      </c>
    </row>
    <row r="5294" spans="1:19">
      <c r="A5294" s="32">
        <v>41450</v>
      </c>
      <c r="B5294" s="33">
        <f t="shared" si="825"/>
        <v>6</v>
      </c>
      <c r="C5294" s="33">
        <f t="shared" si="826"/>
        <v>2013</v>
      </c>
      <c r="D5294" s="34">
        <v>0.84799999999999998</v>
      </c>
      <c r="F5294" s="32">
        <v>43068</v>
      </c>
      <c r="G5294" s="33">
        <f t="shared" si="827"/>
        <v>11</v>
      </c>
      <c r="H5294" s="33">
        <f t="shared" si="828"/>
        <v>2017</v>
      </c>
      <c r="I5294" s="34">
        <v>3.06</v>
      </c>
      <c r="K5294" s="32">
        <v>39022</v>
      </c>
      <c r="L5294" s="33">
        <f t="shared" si="829"/>
        <v>11</v>
      </c>
      <c r="M5294" s="33">
        <f t="shared" si="830"/>
        <v>2006</v>
      </c>
      <c r="N5294" s="34">
        <v>58.64</v>
      </c>
      <c r="P5294" s="32">
        <v>39469</v>
      </c>
      <c r="Q5294" s="33">
        <f t="shared" si="831"/>
        <v>1</v>
      </c>
      <c r="R5294" s="33">
        <f t="shared" si="832"/>
        <v>2008</v>
      </c>
      <c r="S5294" s="34">
        <v>88.11</v>
      </c>
    </row>
    <row r="5295" spans="1:19">
      <c r="A5295" s="32">
        <v>41451</v>
      </c>
      <c r="B5295" s="33">
        <f t="shared" si="825"/>
        <v>6</v>
      </c>
      <c r="C5295" s="33">
        <f t="shared" si="826"/>
        <v>2013</v>
      </c>
      <c r="D5295" s="34">
        <v>0.84799999999999998</v>
      </c>
      <c r="F5295" s="32">
        <v>43069</v>
      </c>
      <c r="G5295" s="33">
        <f t="shared" si="827"/>
        <v>11</v>
      </c>
      <c r="H5295" s="33">
        <f t="shared" si="828"/>
        <v>2017</v>
      </c>
      <c r="I5295" s="34">
        <v>3.06</v>
      </c>
      <c r="K5295" s="32">
        <v>39023</v>
      </c>
      <c r="L5295" s="33">
        <f t="shared" si="829"/>
        <v>11</v>
      </c>
      <c r="M5295" s="33">
        <f t="shared" si="830"/>
        <v>2006</v>
      </c>
      <c r="N5295" s="34">
        <v>57.87</v>
      </c>
      <c r="P5295" s="32">
        <v>39470</v>
      </c>
      <c r="Q5295" s="33">
        <f t="shared" si="831"/>
        <v>1</v>
      </c>
      <c r="R5295" s="33">
        <f t="shared" si="832"/>
        <v>2008</v>
      </c>
      <c r="S5295" s="34">
        <v>87.06</v>
      </c>
    </row>
    <row r="5296" spans="1:19">
      <c r="A5296" s="32">
        <v>41452</v>
      </c>
      <c r="B5296" s="33">
        <f t="shared" si="825"/>
        <v>6</v>
      </c>
      <c r="C5296" s="33">
        <f t="shared" si="826"/>
        <v>2013</v>
      </c>
      <c r="D5296" s="34">
        <v>0.84799999999999998</v>
      </c>
      <c r="F5296" s="32">
        <v>43070</v>
      </c>
      <c r="G5296" s="33">
        <f t="shared" si="827"/>
        <v>12</v>
      </c>
      <c r="H5296" s="33">
        <f t="shared" si="828"/>
        <v>2017</v>
      </c>
      <c r="I5296" s="34">
        <v>2.84</v>
      </c>
      <c r="K5296" s="32">
        <v>39024</v>
      </c>
      <c r="L5296" s="33">
        <f t="shared" si="829"/>
        <v>11</v>
      </c>
      <c r="M5296" s="33">
        <f t="shared" si="830"/>
        <v>2006</v>
      </c>
      <c r="N5296" s="34">
        <v>59.13</v>
      </c>
      <c r="P5296" s="32">
        <v>39471</v>
      </c>
      <c r="Q5296" s="33">
        <f t="shared" si="831"/>
        <v>1</v>
      </c>
      <c r="R5296" s="33">
        <f t="shared" si="832"/>
        <v>2008</v>
      </c>
      <c r="S5296" s="34">
        <v>87.69</v>
      </c>
    </row>
    <row r="5297" spans="1:19">
      <c r="A5297" s="32">
        <v>41453</v>
      </c>
      <c r="B5297" s="33">
        <f t="shared" si="825"/>
        <v>6</v>
      </c>
      <c r="C5297" s="33">
        <f t="shared" si="826"/>
        <v>2013</v>
      </c>
      <c r="D5297" s="34">
        <v>0.84899999999999998</v>
      </c>
      <c r="F5297" s="32">
        <v>43073</v>
      </c>
      <c r="G5297" s="33">
        <f t="shared" si="827"/>
        <v>12</v>
      </c>
      <c r="H5297" s="33">
        <f t="shared" si="828"/>
        <v>2017</v>
      </c>
      <c r="I5297" s="34">
        <v>2.91</v>
      </c>
      <c r="K5297" s="32">
        <v>39027</v>
      </c>
      <c r="L5297" s="33">
        <f t="shared" si="829"/>
        <v>11</v>
      </c>
      <c r="M5297" s="33">
        <f t="shared" si="830"/>
        <v>2006</v>
      </c>
      <c r="N5297" s="34">
        <v>60.11</v>
      </c>
      <c r="P5297" s="32">
        <v>39472</v>
      </c>
      <c r="Q5297" s="33">
        <f t="shared" si="831"/>
        <v>1</v>
      </c>
      <c r="R5297" s="33">
        <f t="shared" si="832"/>
        <v>2008</v>
      </c>
      <c r="S5297" s="34">
        <v>90.96</v>
      </c>
    </row>
    <row r="5298" spans="1:19">
      <c r="A5298" s="32">
        <v>41456</v>
      </c>
      <c r="B5298" s="33">
        <f t="shared" si="825"/>
        <v>7</v>
      </c>
      <c r="C5298" s="33">
        <f t="shared" si="826"/>
        <v>2013</v>
      </c>
      <c r="D5298" s="34">
        <v>0.85299999999999998</v>
      </c>
      <c r="F5298" s="32">
        <v>43074</v>
      </c>
      <c r="G5298" s="33">
        <f t="shared" si="827"/>
        <v>12</v>
      </c>
      <c r="H5298" s="33">
        <f t="shared" si="828"/>
        <v>2017</v>
      </c>
      <c r="I5298" s="34">
        <v>2.86</v>
      </c>
      <c r="K5298" s="32">
        <v>39028</v>
      </c>
      <c r="L5298" s="33">
        <f t="shared" si="829"/>
        <v>11</v>
      </c>
      <c r="M5298" s="33">
        <f t="shared" si="830"/>
        <v>2006</v>
      </c>
      <c r="N5298" s="34">
        <v>58.94</v>
      </c>
      <c r="P5298" s="32">
        <v>39475</v>
      </c>
      <c r="Q5298" s="33">
        <f t="shared" si="831"/>
        <v>1</v>
      </c>
      <c r="R5298" s="33">
        <f t="shared" si="832"/>
        <v>2008</v>
      </c>
      <c r="S5298" s="34">
        <v>90.91</v>
      </c>
    </row>
    <row r="5299" spans="1:19">
      <c r="A5299" s="32">
        <v>41457</v>
      </c>
      <c r="B5299" s="33">
        <f t="shared" si="825"/>
        <v>7</v>
      </c>
      <c r="C5299" s="33">
        <f t="shared" si="826"/>
        <v>2013</v>
      </c>
      <c r="D5299" s="34">
        <v>0.86299999999999999</v>
      </c>
      <c r="F5299" s="32">
        <v>43075</v>
      </c>
      <c r="G5299" s="33">
        <f t="shared" si="827"/>
        <v>12</v>
      </c>
      <c r="H5299" s="33">
        <f t="shared" si="828"/>
        <v>2017</v>
      </c>
      <c r="I5299" s="34">
        <v>2.86</v>
      </c>
      <c r="K5299" s="32">
        <v>39029</v>
      </c>
      <c r="L5299" s="33">
        <f t="shared" si="829"/>
        <v>11</v>
      </c>
      <c r="M5299" s="33">
        <f t="shared" si="830"/>
        <v>2006</v>
      </c>
      <c r="N5299" s="34">
        <v>59.93</v>
      </c>
      <c r="P5299" s="32">
        <v>39476</v>
      </c>
      <c r="Q5299" s="33">
        <f t="shared" si="831"/>
        <v>1</v>
      </c>
      <c r="R5299" s="33">
        <f t="shared" si="832"/>
        <v>2008</v>
      </c>
      <c r="S5299" s="34">
        <v>92.49</v>
      </c>
    </row>
    <row r="5300" spans="1:19">
      <c r="A5300" s="32">
        <v>41458</v>
      </c>
      <c r="B5300" s="33">
        <f t="shared" si="825"/>
        <v>7</v>
      </c>
      <c r="C5300" s="33">
        <f t="shared" si="826"/>
        <v>2013</v>
      </c>
      <c r="D5300" s="34">
        <v>0.879</v>
      </c>
      <c r="F5300" s="32">
        <v>43076</v>
      </c>
      <c r="G5300" s="33">
        <f t="shared" si="827"/>
        <v>12</v>
      </c>
      <c r="H5300" s="33">
        <f t="shared" si="828"/>
        <v>2017</v>
      </c>
      <c r="I5300" s="34">
        <v>2.81</v>
      </c>
      <c r="K5300" s="32">
        <v>39030</v>
      </c>
      <c r="L5300" s="33">
        <f t="shared" si="829"/>
        <v>11</v>
      </c>
      <c r="M5300" s="33">
        <f t="shared" si="830"/>
        <v>2006</v>
      </c>
      <c r="N5300" s="34">
        <v>61.18</v>
      </c>
      <c r="P5300" s="32">
        <v>39477</v>
      </c>
      <c r="Q5300" s="33">
        <f t="shared" si="831"/>
        <v>1</v>
      </c>
      <c r="R5300" s="33">
        <f t="shared" si="832"/>
        <v>2008</v>
      </c>
      <c r="S5300" s="34">
        <v>92.46</v>
      </c>
    </row>
    <row r="5301" spans="1:19">
      <c r="A5301" s="32">
        <v>41460</v>
      </c>
      <c r="B5301" s="33">
        <f t="shared" si="825"/>
        <v>7</v>
      </c>
      <c r="C5301" s="33">
        <f t="shared" si="826"/>
        <v>2013</v>
      </c>
      <c r="D5301" s="34">
        <v>0.879</v>
      </c>
      <c r="F5301" s="32">
        <v>43077</v>
      </c>
      <c r="G5301" s="33">
        <f t="shared" si="827"/>
        <v>12</v>
      </c>
      <c r="H5301" s="33">
        <f t="shared" si="828"/>
        <v>2017</v>
      </c>
      <c r="I5301" s="34">
        <v>2.78</v>
      </c>
      <c r="K5301" s="32">
        <v>39031</v>
      </c>
      <c r="L5301" s="33">
        <f t="shared" si="829"/>
        <v>11</v>
      </c>
      <c r="M5301" s="33">
        <f t="shared" si="830"/>
        <v>2006</v>
      </c>
      <c r="N5301" s="34">
        <v>59.66</v>
      </c>
      <c r="P5301" s="32">
        <v>39478</v>
      </c>
      <c r="Q5301" s="33">
        <f t="shared" si="831"/>
        <v>1</v>
      </c>
      <c r="R5301" s="33">
        <f t="shared" si="832"/>
        <v>2008</v>
      </c>
      <c r="S5301" s="34">
        <v>91.58</v>
      </c>
    </row>
    <row r="5302" spans="1:19">
      <c r="A5302" s="32">
        <v>41463</v>
      </c>
      <c r="B5302" s="33">
        <f t="shared" si="825"/>
        <v>7</v>
      </c>
      <c r="C5302" s="33">
        <f t="shared" si="826"/>
        <v>2013</v>
      </c>
      <c r="D5302" s="34">
        <v>0.88600000000000001</v>
      </c>
      <c r="F5302" s="32">
        <v>43080</v>
      </c>
      <c r="G5302" s="33">
        <f t="shared" si="827"/>
        <v>12</v>
      </c>
      <c r="H5302" s="33">
        <f t="shared" si="828"/>
        <v>2017</v>
      </c>
      <c r="I5302" s="34">
        <v>2.81</v>
      </c>
      <c r="K5302" s="32">
        <v>39034</v>
      </c>
      <c r="L5302" s="33">
        <f t="shared" si="829"/>
        <v>11</v>
      </c>
      <c r="M5302" s="33">
        <f t="shared" si="830"/>
        <v>2006</v>
      </c>
      <c r="N5302" s="34">
        <v>58.59</v>
      </c>
      <c r="P5302" s="32">
        <v>39479</v>
      </c>
      <c r="Q5302" s="33">
        <f t="shared" si="831"/>
        <v>2</v>
      </c>
      <c r="R5302" s="33">
        <f t="shared" si="832"/>
        <v>2008</v>
      </c>
      <c r="S5302" s="34">
        <v>91.41</v>
      </c>
    </row>
    <row r="5303" spans="1:19">
      <c r="A5303" s="32">
        <v>41464</v>
      </c>
      <c r="B5303" s="33">
        <f t="shared" si="825"/>
        <v>7</v>
      </c>
      <c r="C5303" s="33">
        <f t="shared" si="826"/>
        <v>2013</v>
      </c>
      <c r="D5303" s="34">
        <v>0.90300000000000002</v>
      </c>
      <c r="F5303" s="32">
        <v>43081</v>
      </c>
      <c r="G5303" s="33">
        <f t="shared" si="827"/>
        <v>12</v>
      </c>
      <c r="H5303" s="33">
        <f t="shared" si="828"/>
        <v>2017</v>
      </c>
      <c r="I5303" s="34">
        <v>2.87</v>
      </c>
      <c r="K5303" s="32">
        <v>39035</v>
      </c>
      <c r="L5303" s="33">
        <f t="shared" si="829"/>
        <v>11</v>
      </c>
      <c r="M5303" s="33">
        <f t="shared" si="830"/>
        <v>2006</v>
      </c>
      <c r="N5303" s="34">
        <v>58.28</v>
      </c>
      <c r="P5303" s="32">
        <v>39482</v>
      </c>
      <c r="Q5303" s="33">
        <f t="shared" si="831"/>
        <v>2</v>
      </c>
      <c r="R5303" s="33">
        <f t="shared" si="832"/>
        <v>2008</v>
      </c>
      <c r="S5303" s="34">
        <v>91.09</v>
      </c>
    </row>
    <row r="5304" spans="1:19">
      <c r="A5304" s="32">
        <v>41465</v>
      </c>
      <c r="B5304" s="33">
        <f t="shared" si="825"/>
        <v>7</v>
      </c>
      <c r="C5304" s="33">
        <f t="shared" si="826"/>
        <v>2013</v>
      </c>
      <c r="D5304" s="34">
        <v>0.92600000000000005</v>
      </c>
      <c r="F5304" s="32">
        <v>43082</v>
      </c>
      <c r="G5304" s="33">
        <f t="shared" si="827"/>
        <v>12</v>
      </c>
      <c r="H5304" s="33">
        <f t="shared" si="828"/>
        <v>2017</v>
      </c>
      <c r="I5304" s="34">
        <v>2.87</v>
      </c>
      <c r="K5304" s="32">
        <v>39036</v>
      </c>
      <c r="L5304" s="33">
        <f t="shared" si="829"/>
        <v>11</v>
      </c>
      <c r="M5304" s="33">
        <f t="shared" si="830"/>
        <v>2006</v>
      </c>
      <c r="N5304" s="34">
        <v>58.79</v>
      </c>
      <c r="P5304" s="32">
        <v>39483</v>
      </c>
      <c r="Q5304" s="33">
        <f t="shared" si="831"/>
        <v>2</v>
      </c>
      <c r="R5304" s="33">
        <f t="shared" si="832"/>
        <v>2008</v>
      </c>
      <c r="S5304" s="34">
        <v>89.6</v>
      </c>
    </row>
    <row r="5305" spans="1:19">
      <c r="A5305" s="32">
        <v>41466</v>
      </c>
      <c r="B5305" s="33">
        <f t="shared" si="825"/>
        <v>7</v>
      </c>
      <c r="C5305" s="33">
        <f t="shared" si="826"/>
        <v>2013</v>
      </c>
      <c r="D5305" s="34">
        <v>0.91400000000000003</v>
      </c>
      <c r="F5305" s="32">
        <v>43083</v>
      </c>
      <c r="G5305" s="33">
        <f t="shared" si="827"/>
        <v>12</v>
      </c>
      <c r="H5305" s="33">
        <f t="shared" si="828"/>
        <v>2017</v>
      </c>
      <c r="I5305" s="34">
        <v>2.69</v>
      </c>
      <c r="K5305" s="32">
        <v>39037</v>
      </c>
      <c r="L5305" s="33">
        <f t="shared" si="829"/>
        <v>11</v>
      </c>
      <c r="M5305" s="33">
        <f t="shared" si="830"/>
        <v>2006</v>
      </c>
      <c r="N5305" s="34">
        <v>56.23</v>
      </c>
      <c r="P5305" s="32">
        <v>39484</v>
      </c>
      <c r="Q5305" s="33">
        <f t="shared" si="831"/>
        <v>2</v>
      </c>
      <c r="R5305" s="33">
        <f t="shared" si="832"/>
        <v>2008</v>
      </c>
      <c r="S5305" s="34">
        <v>88.73</v>
      </c>
    </row>
    <row r="5306" spans="1:19">
      <c r="A5306" s="32">
        <v>41467</v>
      </c>
      <c r="B5306" s="33">
        <f t="shared" si="825"/>
        <v>7</v>
      </c>
      <c r="C5306" s="33">
        <f t="shared" si="826"/>
        <v>2013</v>
      </c>
      <c r="D5306" s="34">
        <v>0.93</v>
      </c>
      <c r="F5306" s="32">
        <v>43084</v>
      </c>
      <c r="G5306" s="33">
        <f t="shared" si="827"/>
        <v>12</v>
      </c>
      <c r="H5306" s="33">
        <f t="shared" si="828"/>
        <v>2017</v>
      </c>
      <c r="I5306" s="34">
        <v>2.6</v>
      </c>
      <c r="K5306" s="32">
        <v>39038</v>
      </c>
      <c r="L5306" s="33">
        <f t="shared" si="829"/>
        <v>11</v>
      </c>
      <c r="M5306" s="33">
        <f t="shared" si="830"/>
        <v>2006</v>
      </c>
      <c r="N5306" s="34">
        <v>55.9</v>
      </c>
      <c r="P5306" s="32">
        <v>39485</v>
      </c>
      <c r="Q5306" s="33">
        <f t="shared" si="831"/>
        <v>2</v>
      </c>
      <c r="R5306" s="33">
        <f t="shared" si="832"/>
        <v>2008</v>
      </c>
      <c r="S5306" s="34">
        <v>88.55</v>
      </c>
    </row>
    <row r="5307" spans="1:19">
      <c r="A5307" s="32">
        <v>41470</v>
      </c>
      <c r="B5307" s="33">
        <f t="shared" si="825"/>
        <v>7</v>
      </c>
      <c r="C5307" s="33">
        <f t="shared" si="826"/>
        <v>2013</v>
      </c>
      <c r="D5307" s="34">
        <v>0.93100000000000005</v>
      </c>
      <c r="F5307" s="32">
        <v>43087</v>
      </c>
      <c r="G5307" s="33">
        <f t="shared" si="827"/>
        <v>12</v>
      </c>
      <c r="H5307" s="33">
        <f t="shared" si="828"/>
        <v>2017</v>
      </c>
      <c r="I5307" s="34">
        <v>2.71</v>
      </c>
      <c r="K5307" s="32">
        <v>39041</v>
      </c>
      <c r="L5307" s="33">
        <f t="shared" si="829"/>
        <v>11</v>
      </c>
      <c r="M5307" s="33">
        <f t="shared" si="830"/>
        <v>2006</v>
      </c>
      <c r="N5307" s="34">
        <v>56.42</v>
      </c>
      <c r="P5307" s="32">
        <v>39486</v>
      </c>
      <c r="Q5307" s="33">
        <f t="shared" si="831"/>
        <v>2</v>
      </c>
      <c r="R5307" s="33">
        <f t="shared" si="832"/>
        <v>2008</v>
      </c>
      <c r="S5307" s="34">
        <v>91.45</v>
      </c>
    </row>
    <row r="5308" spans="1:19">
      <c r="A5308" s="32">
        <v>41471</v>
      </c>
      <c r="B5308" s="33">
        <f t="shared" si="825"/>
        <v>7</v>
      </c>
      <c r="C5308" s="33">
        <f t="shared" si="826"/>
        <v>2013</v>
      </c>
      <c r="D5308" s="34">
        <v>0.93600000000000005</v>
      </c>
      <c r="F5308" s="32">
        <v>43088</v>
      </c>
      <c r="G5308" s="33">
        <f t="shared" si="827"/>
        <v>12</v>
      </c>
      <c r="H5308" s="33">
        <f t="shared" si="828"/>
        <v>2017</v>
      </c>
      <c r="I5308" s="34">
        <v>2.75</v>
      </c>
      <c r="K5308" s="32">
        <v>39042</v>
      </c>
      <c r="L5308" s="33">
        <f t="shared" si="829"/>
        <v>11</v>
      </c>
      <c r="M5308" s="33">
        <f t="shared" si="830"/>
        <v>2006</v>
      </c>
      <c r="N5308" s="34">
        <v>58.01</v>
      </c>
      <c r="P5308" s="32">
        <v>39489</v>
      </c>
      <c r="Q5308" s="33">
        <f t="shared" si="831"/>
        <v>2</v>
      </c>
      <c r="R5308" s="33">
        <f t="shared" si="832"/>
        <v>2008</v>
      </c>
      <c r="S5308" s="34">
        <v>93.93</v>
      </c>
    </row>
    <row r="5309" spans="1:19">
      <c r="A5309" s="32">
        <v>41472</v>
      </c>
      <c r="B5309" s="33">
        <f t="shared" si="825"/>
        <v>7</v>
      </c>
      <c r="C5309" s="33">
        <f t="shared" si="826"/>
        <v>2013</v>
      </c>
      <c r="D5309" s="34">
        <v>0.95</v>
      </c>
      <c r="F5309" s="32">
        <v>43089</v>
      </c>
      <c r="G5309" s="33">
        <f t="shared" si="827"/>
        <v>12</v>
      </c>
      <c r="H5309" s="33">
        <f t="shared" si="828"/>
        <v>2017</v>
      </c>
      <c r="I5309" s="34">
        <v>2.72</v>
      </c>
      <c r="K5309" s="32">
        <v>39043</v>
      </c>
      <c r="L5309" s="33">
        <f t="shared" si="829"/>
        <v>11</v>
      </c>
      <c r="M5309" s="33">
        <f t="shared" si="830"/>
        <v>2006</v>
      </c>
      <c r="N5309" s="34">
        <v>57.28</v>
      </c>
      <c r="P5309" s="32">
        <v>39490</v>
      </c>
      <c r="Q5309" s="33">
        <f t="shared" si="831"/>
        <v>2</v>
      </c>
      <c r="R5309" s="33">
        <f t="shared" si="832"/>
        <v>2008</v>
      </c>
      <c r="S5309" s="34">
        <v>94.28</v>
      </c>
    </row>
    <row r="5310" spans="1:19">
      <c r="A5310" s="32">
        <v>41473</v>
      </c>
      <c r="B5310" s="33">
        <f t="shared" si="825"/>
        <v>7</v>
      </c>
      <c r="C5310" s="33">
        <f t="shared" si="826"/>
        <v>2013</v>
      </c>
      <c r="D5310" s="34">
        <v>0.96799999999999997</v>
      </c>
      <c r="F5310" s="32">
        <v>43090</v>
      </c>
      <c r="G5310" s="33">
        <f t="shared" si="827"/>
        <v>12</v>
      </c>
      <c r="H5310" s="33">
        <f t="shared" si="828"/>
        <v>2017</v>
      </c>
      <c r="I5310" s="34">
        <v>2.64</v>
      </c>
      <c r="K5310" s="32">
        <v>39048</v>
      </c>
      <c r="L5310" s="33">
        <f t="shared" si="829"/>
        <v>11</v>
      </c>
      <c r="M5310" s="33">
        <f t="shared" si="830"/>
        <v>2006</v>
      </c>
      <c r="N5310" s="34">
        <v>60.3</v>
      </c>
      <c r="P5310" s="32">
        <v>39491</v>
      </c>
      <c r="Q5310" s="33">
        <f t="shared" si="831"/>
        <v>2</v>
      </c>
      <c r="R5310" s="33">
        <f t="shared" si="832"/>
        <v>2008</v>
      </c>
      <c r="S5310" s="34">
        <v>93.82</v>
      </c>
    </row>
    <row r="5311" spans="1:19">
      <c r="A5311" s="32">
        <v>41474</v>
      </c>
      <c r="B5311" s="33">
        <f t="shared" si="825"/>
        <v>7</v>
      </c>
      <c r="C5311" s="33">
        <f t="shared" si="826"/>
        <v>2013</v>
      </c>
      <c r="D5311" s="34">
        <v>0.96699999999999997</v>
      </c>
      <c r="F5311" s="32">
        <v>43091</v>
      </c>
      <c r="G5311" s="33">
        <f t="shared" si="827"/>
        <v>12</v>
      </c>
      <c r="H5311" s="33">
        <f t="shared" si="828"/>
        <v>2017</v>
      </c>
      <c r="I5311" s="34">
        <v>2.63</v>
      </c>
      <c r="K5311" s="32">
        <v>39049</v>
      </c>
      <c r="L5311" s="33">
        <f t="shared" si="829"/>
        <v>11</v>
      </c>
      <c r="M5311" s="33">
        <f t="shared" si="830"/>
        <v>2006</v>
      </c>
      <c r="N5311" s="34">
        <v>60.97</v>
      </c>
      <c r="P5311" s="32">
        <v>39492</v>
      </c>
      <c r="Q5311" s="33">
        <f t="shared" si="831"/>
        <v>2</v>
      </c>
      <c r="R5311" s="33">
        <f t="shared" si="832"/>
        <v>2008</v>
      </c>
      <c r="S5311" s="34">
        <v>95.92</v>
      </c>
    </row>
    <row r="5312" spans="1:19">
      <c r="A5312" s="32">
        <v>41477</v>
      </c>
      <c r="B5312" s="33">
        <f t="shared" si="825"/>
        <v>7</v>
      </c>
      <c r="C5312" s="33">
        <f t="shared" si="826"/>
        <v>2013</v>
      </c>
      <c r="D5312" s="34">
        <v>0.94499999999999995</v>
      </c>
      <c r="F5312" s="32">
        <v>43094</v>
      </c>
      <c r="G5312" s="33">
        <f t="shared" si="827"/>
        <v>12</v>
      </c>
      <c r="H5312" s="33">
        <f t="shared" si="828"/>
        <v>2017</v>
      </c>
      <c r="I5312" s="34">
        <v>2.63</v>
      </c>
      <c r="K5312" s="32">
        <v>39050</v>
      </c>
      <c r="L5312" s="33">
        <f t="shared" si="829"/>
        <v>11</v>
      </c>
      <c r="M5312" s="33">
        <f t="shared" si="830"/>
        <v>2006</v>
      </c>
      <c r="N5312" s="34">
        <v>62.45</v>
      </c>
      <c r="P5312" s="32">
        <v>39493</v>
      </c>
      <c r="Q5312" s="33">
        <f t="shared" si="831"/>
        <v>2</v>
      </c>
      <c r="R5312" s="33">
        <f t="shared" si="832"/>
        <v>2008</v>
      </c>
      <c r="S5312" s="34">
        <v>96.96</v>
      </c>
    </row>
    <row r="5313" spans="1:19">
      <c r="A5313" s="32">
        <v>41478</v>
      </c>
      <c r="B5313" s="33">
        <f t="shared" si="825"/>
        <v>7</v>
      </c>
      <c r="C5313" s="33">
        <f t="shared" si="826"/>
        <v>2013</v>
      </c>
      <c r="D5313" s="34">
        <v>0.93799999999999994</v>
      </c>
      <c r="F5313" s="32">
        <v>43095</v>
      </c>
      <c r="G5313" s="33">
        <f t="shared" si="827"/>
        <v>12</v>
      </c>
      <c r="H5313" s="33">
        <f t="shared" si="828"/>
        <v>2017</v>
      </c>
      <c r="I5313" s="34">
        <v>2.68</v>
      </c>
      <c r="K5313" s="32">
        <v>39051</v>
      </c>
      <c r="L5313" s="33">
        <f t="shared" si="829"/>
        <v>11</v>
      </c>
      <c r="M5313" s="33">
        <f t="shared" si="830"/>
        <v>2006</v>
      </c>
      <c r="N5313" s="34">
        <v>62.97</v>
      </c>
      <c r="P5313" s="32">
        <v>39497</v>
      </c>
      <c r="Q5313" s="33">
        <f t="shared" si="831"/>
        <v>2</v>
      </c>
      <c r="R5313" s="33">
        <f t="shared" si="832"/>
        <v>2008</v>
      </c>
      <c r="S5313" s="34">
        <v>97.03</v>
      </c>
    </row>
    <row r="5314" spans="1:19">
      <c r="A5314" s="32">
        <v>41479</v>
      </c>
      <c r="B5314" s="33">
        <f t="shared" si="825"/>
        <v>7</v>
      </c>
      <c r="C5314" s="33">
        <f t="shared" si="826"/>
        <v>2013</v>
      </c>
      <c r="D5314" s="34">
        <v>0.92800000000000005</v>
      </c>
      <c r="F5314" s="32">
        <v>43096</v>
      </c>
      <c r="G5314" s="33">
        <f t="shared" si="827"/>
        <v>12</v>
      </c>
      <c r="H5314" s="33">
        <f t="shared" si="828"/>
        <v>2017</v>
      </c>
      <c r="I5314" s="34">
        <v>2.76</v>
      </c>
      <c r="K5314" s="32">
        <v>39052</v>
      </c>
      <c r="L5314" s="33">
        <f t="shared" si="829"/>
        <v>12</v>
      </c>
      <c r="M5314" s="33">
        <f t="shared" si="830"/>
        <v>2006</v>
      </c>
      <c r="N5314" s="34">
        <v>63.43</v>
      </c>
      <c r="P5314" s="32">
        <v>39498</v>
      </c>
      <c r="Q5314" s="33">
        <f t="shared" si="831"/>
        <v>2</v>
      </c>
      <c r="R5314" s="33">
        <f t="shared" si="832"/>
        <v>2008</v>
      </c>
      <c r="S5314" s="34">
        <v>97.88</v>
      </c>
    </row>
    <row r="5315" spans="1:19">
      <c r="A5315" s="32">
        <v>41480</v>
      </c>
      <c r="B5315" s="33">
        <f t="shared" si="825"/>
        <v>7</v>
      </c>
      <c r="C5315" s="33">
        <f t="shared" si="826"/>
        <v>2013</v>
      </c>
      <c r="D5315" s="34">
        <v>0.92100000000000004</v>
      </c>
      <c r="F5315" s="32">
        <v>43097</v>
      </c>
      <c r="G5315" s="33">
        <f t="shared" si="827"/>
        <v>12</v>
      </c>
      <c r="H5315" s="33">
        <f t="shared" si="828"/>
        <v>2017</v>
      </c>
      <c r="I5315" s="34">
        <v>2.97</v>
      </c>
      <c r="K5315" s="32">
        <v>39055</v>
      </c>
      <c r="L5315" s="33">
        <f t="shared" si="829"/>
        <v>12</v>
      </c>
      <c r="M5315" s="33">
        <f t="shared" si="830"/>
        <v>2006</v>
      </c>
      <c r="N5315" s="34">
        <v>62.39</v>
      </c>
      <c r="P5315" s="32">
        <v>39499</v>
      </c>
      <c r="Q5315" s="33">
        <f t="shared" si="831"/>
        <v>2</v>
      </c>
      <c r="R5315" s="33">
        <f t="shared" si="832"/>
        <v>2008</v>
      </c>
      <c r="S5315" s="34">
        <v>97.52</v>
      </c>
    </row>
    <row r="5316" spans="1:19">
      <c r="A5316" s="32">
        <v>41481</v>
      </c>
      <c r="B5316" s="33">
        <f t="shared" si="825"/>
        <v>7</v>
      </c>
      <c r="C5316" s="33">
        <f t="shared" si="826"/>
        <v>2013</v>
      </c>
      <c r="D5316" s="34">
        <v>0.91900000000000004</v>
      </c>
      <c r="F5316" s="32">
        <v>43098</v>
      </c>
      <c r="G5316" s="33">
        <f t="shared" si="827"/>
        <v>12</v>
      </c>
      <c r="H5316" s="33">
        <f t="shared" si="828"/>
        <v>2017</v>
      </c>
      <c r="I5316" s="34">
        <v>3.69</v>
      </c>
      <c r="K5316" s="32">
        <v>39056</v>
      </c>
      <c r="L5316" s="33">
        <f t="shared" si="829"/>
        <v>12</v>
      </c>
      <c r="M5316" s="33">
        <f t="shared" si="830"/>
        <v>2006</v>
      </c>
      <c r="N5316" s="34">
        <v>62.4</v>
      </c>
      <c r="P5316" s="32">
        <v>39500</v>
      </c>
      <c r="Q5316" s="33">
        <f t="shared" si="831"/>
        <v>2</v>
      </c>
      <c r="R5316" s="33">
        <f t="shared" si="832"/>
        <v>2008</v>
      </c>
      <c r="S5316" s="34">
        <v>96.07</v>
      </c>
    </row>
    <row r="5317" spans="1:19">
      <c r="A5317" s="32">
        <v>41484</v>
      </c>
      <c r="B5317" s="33">
        <f t="shared" si="825"/>
        <v>7</v>
      </c>
      <c r="C5317" s="33">
        <f t="shared" si="826"/>
        <v>2013</v>
      </c>
      <c r="D5317" s="34">
        <v>0.93200000000000005</v>
      </c>
      <c r="F5317" s="32">
        <v>43102</v>
      </c>
      <c r="G5317" s="33">
        <f t="shared" si="827"/>
        <v>1</v>
      </c>
      <c r="H5317" s="33">
        <f t="shared" si="828"/>
        <v>2018</v>
      </c>
      <c r="I5317" s="34">
        <v>6.24</v>
      </c>
      <c r="K5317" s="32">
        <v>39057</v>
      </c>
      <c r="L5317" s="33">
        <f t="shared" si="829"/>
        <v>12</v>
      </c>
      <c r="M5317" s="33">
        <f t="shared" si="830"/>
        <v>2006</v>
      </c>
      <c r="N5317" s="34">
        <v>62.2</v>
      </c>
      <c r="P5317" s="32">
        <v>39503</v>
      </c>
      <c r="Q5317" s="33">
        <f t="shared" si="831"/>
        <v>2</v>
      </c>
      <c r="R5317" s="33">
        <f t="shared" si="832"/>
        <v>2008</v>
      </c>
      <c r="S5317" s="34">
        <v>97.43</v>
      </c>
    </row>
    <row r="5318" spans="1:19">
      <c r="A5318" s="32">
        <v>41485</v>
      </c>
      <c r="B5318" s="33">
        <f t="shared" si="825"/>
        <v>7</v>
      </c>
      <c r="C5318" s="33">
        <f t="shared" si="826"/>
        <v>2013</v>
      </c>
      <c r="D5318" s="34">
        <v>0.94099999999999995</v>
      </c>
      <c r="F5318" s="32">
        <v>43103</v>
      </c>
      <c r="G5318" s="33">
        <f t="shared" si="827"/>
        <v>1</v>
      </c>
      <c r="H5318" s="33">
        <f t="shared" si="828"/>
        <v>2018</v>
      </c>
      <c r="I5318" s="34">
        <v>6.24</v>
      </c>
      <c r="K5318" s="32">
        <v>39058</v>
      </c>
      <c r="L5318" s="33">
        <f t="shared" si="829"/>
        <v>12</v>
      </c>
      <c r="M5318" s="33">
        <f t="shared" si="830"/>
        <v>2006</v>
      </c>
      <c r="N5318" s="34">
        <v>62.54</v>
      </c>
      <c r="P5318" s="32">
        <v>39504</v>
      </c>
      <c r="Q5318" s="33">
        <f t="shared" si="831"/>
        <v>2</v>
      </c>
      <c r="R5318" s="33">
        <f t="shared" si="832"/>
        <v>2008</v>
      </c>
      <c r="S5318" s="34">
        <v>99.05</v>
      </c>
    </row>
    <row r="5319" spans="1:19">
      <c r="A5319" s="32">
        <v>41486</v>
      </c>
      <c r="B5319" s="33">
        <f t="shared" si="825"/>
        <v>7</v>
      </c>
      <c r="C5319" s="33">
        <f t="shared" si="826"/>
        <v>2013</v>
      </c>
      <c r="D5319" s="34">
        <v>0.94299999999999995</v>
      </c>
      <c r="F5319" s="32">
        <v>43104</v>
      </c>
      <c r="G5319" s="33">
        <f t="shared" si="827"/>
        <v>1</v>
      </c>
      <c r="H5319" s="33">
        <f t="shared" si="828"/>
        <v>2018</v>
      </c>
      <c r="I5319" s="34">
        <v>4.6500000000000004</v>
      </c>
      <c r="K5319" s="32">
        <v>39059</v>
      </c>
      <c r="L5319" s="33">
        <f t="shared" si="829"/>
        <v>12</v>
      </c>
      <c r="M5319" s="33">
        <f t="shared" si="830"/>
        <v>2006</v>
      </c>
      <c r="N5319" s="34">
        <v>62.06</v>
      </c>
      <c r="P5319" s="32">
        <v>39505</v>
      </c>
      <c r="Q5319" s="33">
        <f t="shared" si="831"/>
        <v>2</v>
      </c>
      <c r="R5319" s="33">
        <f t="shared" si="832"/>
        <v>2008</v>
      </c>
      <c r="S5319" s="34">
        <v>98.28</v>
      </c>
    </row>
    <row r="5320" spans="1:19">
      <c r="A5320" s="32">
        <v>41487</v>
      </c>
      <c r="B5320" s="33">
        <f t="shared" si="825"/>
        <v>8</v>
      </c>
      <c r="C5320" s="33">
        <f t="shared" si="826"/>
        <v>2013</v>
      </c>
      <c r="D5320" s="34">
        <v>0.97099999999999997</v>
      </c>
      <c r="F5320" s="32">
        <v>43105</v>
      </c>
      <c r="G5320" s="33">
        <f t="shared" si="827"/>
        <v>1</v>
      </c>
      <c r="H5320" s="33">
        <f t="shared" si="828"/>
        <v>2018</v>
      </c>
      <c r="I5320" s="38">
        <f>+AVERAGE(I5318:I5319)</f>
        <v>5.4450000000000003</v>
      </c>
      <c r="K5320" s="32">
        <v>39062</v>
      </c>
      <c r="L5320" s="33">
        <f t="shared" si="829"/>
        <v>12</v>
      </c>
      <c r="M5320" s="33">
        <f t="shared" si="830"/>
        <v>2006</v>
      </c>
      <c r="N5320" s="34">
        <v>61.26</v>
      </c>
      <c r="P5320" s="32">
        <v>39506</v>
      </c>
      <c r="Q5320" s="33">
        <f t="shared" si="831"/>
        <v>2</v>
      </c>
      <c r="R5320" s="33">
        <f t="shared" si="832"/>
        <v>2008</v>
      </c>
      <c r="S5320" s="34">
        <v>99.83</v>
      </c>
    </row>
    <row r="5321" spans="1:19">
      <c r="A5321" s="32">
        <v>41488</v>
      </c>
      <c r="B5321" s="33">
        <f t="shared" si="825"/>
        <v>8</v>
      </c>
      <c r="C5321" s="33">
        <f t="shared" si="826"/>
        <v>2013</v>
      </c>
      <c r="D5321" s="34">
        <v>0.96899999999999997</v>
      </c>
      <c r="F5321" s="32">
        <v>43108</v>
      </c>
      <c r="G5321" s="33">
        <f t="shared" si="827"/>
        <v>1</v>
      </c>
      <c r="H5321" s="33">
        <f t="shared" si="828"/>
        <v>2018</v>
      </c>
      <c r="I5321" s="34">
        <v>2.89</v>
      </c>
      <c r="K5321" s="32">
        <v>39063</v>
      </c>
      <c r="L5321" s="33">
        <f t="shared" si="829"/>
        <v>12</v>
      </c>
      <c r="M5321" s="33">
        <f t="shared" si="830"/>
        <v>2006</v>
      </c>
      <c r="N5321" s="34">
        <v>61.06</v>
      </c>
      <c r="P5321" s="32">
        <v>39507</v>
      </c>
      <c r="Q5321" s="33">
        <f t="shared" si="831"/>
        <v>2</v>
      </c>
      <c r="R5321" s="33">
        <f t="shared" si="832"/>
        <v>2008</v>
      </c>
      <c r="S5321" s="34">
        <v>100.9</v>
      </c>
    </row>
    <row r="5322" spans="1:19">
      <c r="A5322" s="32">
        <v>41491</v>
      </c>
      <c r="B5322" s="33">
        <f t="shared" si="825"/>
        <v>8</v>
      </c>
      <c r="C5322" s="33">
        <f t="shared" si="826"/>
        <v>2013</v>
      </c>
      <c r="D5322" s="34">
        <v>0.96299999999999997</v>
      </c>
      <c r="F5322" s="32">
        <v>43109</v>
      </c>
      <c r="G5322" s="33">
        <f t="shared" si="827"/>
        <v>1</v>
      </c>
      <c r="H5322" s="33">
        <f t="shared" si="828"/>
        <v>2018</v>
      </c>
      <c r="I5322" s="34">
        <v>2.93</v>
      </c>
      <c r="K5322" s="32">
        <v>39064</v>
      </c>
      <c r="L5322" s="33">
        <f t="shared" si="829"/>
        <v>12</v>
      </c>
      <c r="M5322" s="33">
        <f t="shared" si="830"/>
        <v>2006</v>
      </c>
      <c r="N5322" s="34">
        <v>61.34</v>
      </c>
      <c r="P5322" s="32">
        <v>39510</v>
      </c>
      <c r="Q5322" s="33">
        <f t="shared" si="831"/>
        <v>3</v>
      </c>
      <c r="R5322" s="33">
        <f t="shared" si="832"/>
        <v>2008</v>
      </c>
      <c r="S5322" s="34">
        <v>101.83</v>
      </c>
    </row>
    <row r="5323" spans="1:19">
      <c r="A5323" s="32">
        <v>41492</v>
      </c>
      <c r="B5323" s="33">
        <f t="shared" si="825"/>
        <v>8</v>
      </c>
      <c r="C5323" s="33">
        <f t="shared" si="826"/>
        <v>2013</v>
      </c>
      <c r="D5323" s="34">
        <v>0.96399999999999997</v>
      </c>
      <c r="F5323" s="32">
        <v>43110</v>
      </c>
      <c r="G5323" s="33">
        <f t="shared" si="827"/>
        <v>1</v>
      </c>
      <c r="H5323" s="33">
        <f t="shared" si="828"/>
        <v>2018</v>
      </c>
      <c r="I5323" s="34">
        <v>3.16</v>
      </c>
      <c r="K5323" s="32">
        <v>39065</v>
      </c>
      <c r="L5323" s="33">
        <f t="shared" si="829"/>
        <v>12</v>
      </c>
      <c r="M5323" s="33">
        <f t="shared" si="830"/>
        <v>2006</v>
      </c>
      <c r="N5323" s="34">
        <v>62.48</v>
      </c>
      <c r="P5323" s="32">
        <v>39511</v>
      </c>
      <c r="Q5323" s="33">
        <f t="shared" si="831"/>
        <v>3</v>
      </c>
      <c r="R5323" s="33">
        <f t="shared" si="832"/>
        <v>2008</v>
      </c>
      <c r="S5323" s="34">
        <v>98.6</v>
      </c>
    </row>
    <row r="5324" spans="1:19">
      <c r="A5324" s="32">
        <v>41493</v>
      </c>
      <c r="B5324" s="33">
        <f t="shared" si="825"/>
        <v>8</v>
      </c>
      <c r="C5324" s="33">
        <f t="shared" si="826"/>
        <v>2013</v>
      </c>
      <c r="D5324" s="34">
        <v>0.998</v>
      </c>
      <c r="F5324" s="32">
        <v>43111</v>
      </c>
      <c r="G5324" s="33">
        <f t="shared" si="827"/>
        <v>1</v>
      </c>
      <c r="H5324" s="33">
        <f t="shared" si="828"/>
        <v>2018</v>
      </c>
      <c r="I5324" s="34">
        <v>3.16</v>
      </c>
      <c r="K5324" s="32">
        <v>39066</v>
      </c>
      <c r="L5324" s="33">
        <f t="shared" si="829"/>
        <v>12</v>
      </c>
      <c r="M5324" s="33">
        <f t="shared" si="830"/>
        <v>2006</v>
      </c>
      <c r="N5324" s="34">
        <v>63.4</v>
      </c>
      <c r="P5324" s="32">
        <v>39512</v>
      </c>
      <c r="Q5324" s="33">
        <f t="shared" si="831"/>
        <v>3</v>
      </c>
      <c r="R5324" s="33">
        <f t="shared" si="832"/>
        <v>2008</v>
      </c>
      <c r="S5324" s="34">
        <v>100.95</v>
      </c>
    </row>
    <row r="5325" spans="1:19">
      <c r="A5325" s="32">
        <v>41494</v>
      </c>
      <c r="B5325" s="33">
        <f t="shared" si="825"/>
        <v>8</v>
      </c>
      <c r="C5325" s="33">
        <f t="shared" si="826"/>
        <v>2013</v>
      </c>
      <c r="D5325" s="34">
        <v>1.0009999999999999</v>
      </c>
      <c r="F5325" s="32">
        <v>43112</v>
      </c>
      <c r="G5325" s="33">
        <f t="shared" si="827"/>
        <v>1</v>
      </c>
      <c r="H5325" s="33">
        <f t="shared" si="828"/>
        <v>2018</v>
      </c>
      <c r="I5325" s="34">
        <v>4.0599999999999996</v>
      </c>
      <c r="K5325" s="32">
        <v>39069</v>
      </c>
      <c r="L5325" s="33">
        <f t="shared" si="829"/>
        <v>12</v>
      </c>
      <c r="M5325" s="33">
        <f t="shared" si="830"/>
        <v>2006</v>
      </c>
      <c r="N5325" s="34">
        <v>62.19</v>
      </c>
      <c r="P5325" s="32">
        <v>39513</v>
      </c>
      <c r="Q5325" s="33">
        <f t="shared" si="831"/>
        <v>3</v>
      </c>
      <c r="R5325" s="33">
        <f t="shared" si="832"/>
        <v>2008</v>
      </c>
      <c r="S5325" s="34">
        <v>103.47</v>
      </c>
    </row>
    <row r="5326" spans="1:19">
      <c r="A5326" s="32">
        <v>41495</v>
      </c>
      <c r="B5326" s="33">
        <f t="shared" si="825"/>
        <v>8</v>
      </c>
      <c r="C5326" s="33">
        <f t="shared" si="826"/>
        <v>2013</v>
      </c>
      <c r="D5326" s="34">
        <v>1.018</v>
      </c>
      <c r="F5326" s="32">
        <v>43116</v>
      </c>
      <c r="G5326" s="33">
        <f t="shared" si="827"/>
        <v>1</v>
      </c>
      <c r="H5326" s="33">
        <f t="shared" si="828"/>
        <v>2018</v>
      </c>
      <c r="I5326" s="34">
        <v>5.46</v>
      </c>
      <c r="K5326" s="32">
        <v>39070</v>
      </c>
      <c r="L5326" s="33">
        <f t="shared" si="829"/>
        <v>12</v>
      </c>
      <c r="M5326" s="33">
        <f t="shared" si="830"/>
        <v>2006</v>
      </c>
      <c r="N5326" s="34">
        <v>62.87</v>
      </c>
      <c r="P5326" s="32">
        <v>39514</v>
      </c>
      <c r="Q5326" s="33">
        <f t="shared" si="831"/>
        <v>3</v>
      </c>
      <c r="R5326" s="33">
        <f t="shared" si="832"/>
        <v>2008</v>
      </c>
      <c r="S5326" s="34">
        <v>104.66</v>
      </c>
    </row>
    <row r="5327" spans="1:19">
      <c r="A5327" s="32">
        <v>41498</v>
      </c>
      <c r="B5327" s="33">
        <f t="shared" si="825"/>
        <v>8</v>
      </c>
      <c r="C5327" s="33">
        <f t="shared" si="826"/>
        <v>2013</v>
      </c>
      <c r="D5327" s="34">
        <v>1.02</v>
      </c>
      <c r="F5327" s="32">
        <v>43117</v>
      </c>
      <c r="G5327" s="33">
        <f t="shared" si="827"/>
        <v>1</v>
      </c>
      <c r="H5327" s="33">
        <f t="shared" si="828"/>
        <v>2018</v>
      </c>
      <c r="I5327" s="34">
        <v>3.92</v>
      </c>
      <c r="K5327" s="32">
        <v>39071</v>
      </c>
      <c r="L5327" s="33">
        <f t="shared" si="829"/>
        <v>12</v>
      </c>
      <c r="M5327" s="33">
        <f t="shared" si="830"/>
        <v>2006</v>
      </c>
      <c r="N5327" s="34">
        <v>63.08</v>
      </c>
      <c r="P5327" s="32">
        <v>39517</v>
      </c>
      <c r="Q5327" s="33">
        <f t="shared" si="831"/>
        <v>3</v>
      </c>
      <c r="R5327" s="33">
        <f t="shared" si="832"/>
        <v>2008</v>
      </c>
      <c r="S5327" s="34">
        <v>105.33</v>
      </c>
    </row>
    <row r="5328" spans="1:19">
      <c r="A5328" s="32">
        <v>41499</v>
      </c>
      <c r="B5328" s="33">
        <f t="shared" si="825"/>
        <v>8</v>
      </c>
      <c r="C5328" s="33">
        <f t="shared" si="826"/>
        <v>2013</v>
      </c>
      <c r="D5328" s="34">
        <v>1.03</v>
      </c>
      <c r="F5328" s="32">
        <v>43118</v>
      </c>
      <c r="G5328" s="33">
        <f t="shared" si="827"/>
        <v>1</v>
      </c>
      <c r="H5328" s="33">
        <f t="shared" si="828"/>
        <v>2018</v>
      </c>
      <c r="I5328" s="34">
        <v>3.92</v>
      </c>
      <c r="K5328" s="32">
        <v>39072</v>
      </c>
      <c r="L5328" s="33">
        <f t="shared" si="829"/>
        <v>12</v>
      </c>
      <c r="M5328" s="33">
        <f t="shared" si="830"/>
        <v>2006</v>
      </c>
      <c r="N5328" s="34">
        <v>62.05</v>
      </c>
      <c r="P5328" s="32">
        <v>39518</v>
      </c>
      <c r="Q5328" s="33">
        <f t="shared" si="831"/>
        <v>3</v>
      </c>
      <c r="R5328" s="33">
        <f t="shared" si="832"/>
        <v>2008</v>
      </c>
      <c r="S5328" s="34">
        <v>106.78</v>
      </c>
    </row>
    <row r="5329" spans="1:19">
      <c r="A5329" s="32">
        <v>41500</v>
      </c>
      <c r="B5329" s="33">
        <f t="shared" si="825"/>
        <v>8</v>
      </c>
      <c r="C5329" s="33">
        <f t="shared" si="826"/>
        <v>2013</v>
      </c>
      <c r="D5329" s="34">
        <v>1.046</v>
      </c>
      <c r="F5329" s="32">
        <v>43119</v>
      </c>
      <c r="G5329" s="33">
        <f t="shared" si="827"/>
        <v>1</v>
      </c>
      <c r="H5329" s="33">
        <f t="shared" si="828"/>
        <v>2018</v>
      </c>
      <c r="I5329" s="34">
        <v>3.2</v>
      </c>
      <c r="K5329" s="32">
        <v>39073</v>
      </c>
      <c r="L5329" s="33">
        <f t="shared" si="829"/>
        <v>12</v>
      </c>
      <c r="M5329" s="33">
        <f t="shared" si="830"/>
        <v>2006</v>
      </c>
      <c r="N5329" s="34">
        <v>61.81</v>
      </c>
      <c r="P5329" s="32">
        <v>39519</v>
      </c>
      <c r="Q5329" s="33">
        <f t="shared" si="831"/>
        <v>3</v>
      </c>
      <c r="R5329" s="33">
        <f t="shared" si="832"/>
        <v>2008</v>
      </c>
      <c r="S5329" s="34">
        <v>107.99</v>
      </c>
    </row>
    <row r="5330" spans="1:19">
      <c r="A5330" s="32">
        <v>41501</v>
      </c>
      <c r="B5330" s="33">
        <f t="shared" si="825"/>
        <v>8</v>
      </c>
      <c r="C5330" s="33">
        <f t="shared" si="826"/>
        <v>2013</v>
      </c>
      <c r="D5330" s="34">
        <v>1.0589999999999999</v>
      </c>
      <c r="F5330" s="32">
        <v>43122</v>
      </c>
      <c r="G5330" s="33">
        <f t="shared" si="827"/>
        <v>1</v>
      </c>
      <c r="H5330" s="33">
        <f t="shared" si="828"/>
        <v>2018</v>
      </c>
      <c r="I5330" s="34">
        <v>3.13</v>
      </c>
      <c r="K5330" s="32">
        <v>39077</v>
      </c>
      <c r="L5330" s="33">
        <f t="shared" si="829"/>
        <v>12</v>
      </c>
      <c r="M5330" s="33">
        <f t="shared" si="830"/>
        <v>2006</v>
      </c>
      <c r="N5330" s="34">
        <v>61.07</v>
      </c>
      <c r="P5330" s="32">
        <v>39520</v>
      </c>
      <c r="Q5330" s="33">
        <f t="shared" si="831"/>
        <v>3</v>
      </c>
      <c r="R5330" s="33">
        <f t="shared" si="832"/>
        <v>2008</v>
      </c>
      <c r="S5330" s="34">
        <v>109.18</v>
      </c>
    </row>
    <row r="5331" spans="1:19">
      <c r="A5331" s="32">
        <v>41502</v>
      </c>
      <c r="B5331" s="33">
        <f t="shared" si="825"/>
        <v>8</v>
      </c>
      <c r="C5331" s="33">
        <f t="shared" si="826"/>
        <v>2013</v>
      </c>
      <c r="D5331" s="34">
        <v>1.073</v>
      </c>
      <c r="F5331" s="32">
        <v>43123</v>
      </c>
      <c r="G5331" s="33">
        <f t="shared" si="827"/>
        <v>1</v>
      </c>
      <c r="H5331" s="33">
        <f t="shared" si="828"/>
        <v>2018</v>
      </c>
      <c r="I5331" s="34">
        <v>3.35</v>
      </c>
      <c r="K5331" s="32">
        <v>39078</v>
      </c>
      <c r="L5331" s="33">
        <f t="shared" si="829"/>
        <v>12</v>
      </c>
      <c r="M5331" s="33">
        <f t="shared" si="830"/>
        <v>2006</v>
      </c>
      <c r="N5331" s="34">
        <v>60.31</v>
      </c>
      <c r="P5331" s="32">
        <v>39521</v>
      </c>
      <c r="Q5331" s="33">
        <f t="shared" si="831"/>
        <v>3</v>
      </c>
      <c r="R5331" s="33">
        <f t="shared" si="832"/>
        <v>2008</v>
      </c>
      <c r="S5331" s="34">
        <v>109.16</v>
      </c>
    </row>
    <row r="5332" spans="1:19">
      <c r="A5332" s="32">
        <v>41505</v>
      </c>
      <c r="B5332" s="33">
        <f t="shared" si="825"/>
        <v>8</v>
      </c>
      <c r="C5332" s="33">
        <f t="shared" si="826"/>
        <v>2013</v>
      </c>
      <c r="D5332" s="34">
        <v>1.0880000000000001</v>
      </c>
      <c r="F5332" s="32">
        <v>43124</v>
      </c>
      <c r="G5332" s="33">
        <f t="shared" si="827"/>
        <v>1</v>
      </c>
      <c r="H5332" s="33">
        <f t="shared" si="828"/>
        <v>2018</v>
      </c>
      <c r="I5332" s="34">
        <v>3.54</v>
      </c>
      <c r="K5332" s="32">
        <v>39079</v>
      </c>
      <c r="L5332" s="33">
        <f t="shared" si="829"/>
        <v>12</v>
      </c>
      <c r="M5332" s="33">
        <f t="shared" si="830"/>
        <v>2006</v>
      </c>
      <c r="N5332" s="34">
        <v>60.39</v>
      </c>
      <c r="P5332" s="32">
        <v>39524</v>
      </c>
      <c r="Q5332" s="33">
        <f t="shared" si="831"/>
        <v>3</v>
      </c>
      <c r="R5332" s="33">
        <f t="shared" si="832"/>
        <v>2008</v>
      </c>
      <c r="S5332" s="34">
        <v>104.41</v>
      </c>
    </row>
    <row r="5333" spans="1:19">
      <c r="A5333" s="32">
        <v>41506</v>
      </c>
      <c r="B5333" s="33">
        <f t="shared" si="825"/>
        <v>8</v>
      </c>
      <c r="C5333" s="33">
        <f t="shared" si="826"/>
        <v>2013</v>
      </c>
      <c r="D5333" s="34">
        <v>1.0780000000000001</v>
      </c>
      <c r="F5333" s="32">
        <v>43125</v>
      </c>
      <c r="G5333" s="33">
        <f t="shared" si="827"/>
        <v>1</v>
      </c>
      <c r="H5333" s="33">
        <f t="shared" si="828"/>
        <v>2018</v>
      </c>
      <c r="I5333" s="34">
        <v>3.54</v>
      </c>
      <c r="K5333" s="32">
        <v>39080</v>
      </c>
      <c r="L5333" s="33">
        <f t="shared" si="829"/>
        <v>12</v>
      </c>
      <c r="M5333" s="33">
        <f t="shared" si="830"/>
        <v>2006</v>
      </c>
      <c r="N5333" s="34">
        <v>60.85</v>
      </c>
      <c r="P5333" s="32">
        <v>39525</v>
      </c>
      <c r="Q5333" s="33">
        <f t="shared" si="831"/>
        <v>3</v>
      </c>
      <c r="R5333" s="33">
        <f t="shared" si="832"/>
        <v>2008</v>
      </c>
      <c r="S5333" s="34">
        <v>105.35</v>
      </c>
    </row>
    <row r="5334" spans="1:19">
      <c r="A5334" s="32">
        <v>41507</v>
      </c>
      <c r="B5334" s="33">
        <f t="shared" si="825"/>
        <v>8</v>
      </c>
      <c r="C5334" s="33">
        <f t="shared" si="826"/>
        <v>2013</v>
      </c>
      <c r="D5334" s="34">
        <v>1.111</v>
      </c>
      <c r="F5334" s="32">
        <v>43126</v>
      </c>
      <c r="G5334" s="33">
        <f t="shared" si="827"/>
        <v>1</v>
      </c>
      <c r="H5334" s="33">
        <f t="shared" si="828"/>
        <v>2018</v>
      </c>
      <c r="I5334" s="34">
        <v>3.58</v>
      </c>
      <c r="K5334" s="32">
        <v>39084</v>
      </c>
      <c r="L5334" s="33">
        <f t="shared" si="829"/>
        <v>1</v>
      </c>
      <c r="M5334" s="33">
        <f t="shared" si="830"/>
        <v>2007</v>
      </c>
      <c r="N5334" s="34">
        <v>60.77</v>
      </c>
      <c r="P5334" s="32">
        <v>39526</v>
      </c>
      <c r="Q5334" s="33">
        <f t="shared" si="831"/>
        <v>3</v>
      </c>
      <c r="R5334" s="33">
        <f t="shared" si="832"/>
        <v>2008</v>
      </c>
      <c r="S5334" s="34">
        <v>102.65</v>
      </c>
    </row>
    <row r="5335" spans="1:19">
      <c r="A5335" s="32">
        <v>41508</v>
      </c>
      <c r="B5335" s="33">
        <f t="shared" si="825"/>
        <v>8</v>
      </c>
      <c r="C5335" s="33">
        <f t="shared" si="826"/>
        <v>2013</v>
      </c>
      <c r="D5335" s="34">
        <v>1.111</v>
      </c>
      <c r="F5335" s="32">
        <v>43129</v>
      </c>
      <c r="G5335" s="33">
        <f t="shared" si="827"/>
        <v>1</v>
      </c>
      <c r="H5335" s="33">
        <f t="shared" si="828"/>
        <v>2018</v>
      </c>
      <c r="I5335" s="34">
        <v>3.6</v>
      </c>
      <c r="K5335" s="32">
        <v>39085</v>
      </c>
      <c r="L5335" s="33">
        <f t="shared" si="829"/>
        <v>1</v>
      </c>
      <c r="M5335" s="33">
        <f t="shared" si="830"/>
        <v>2007</v>
      </c>
      <c r="N5335" s="34">
        <v>58.31</v>
      </c>
      <c r="P5335" s="32">
        <v>39527</v>
      </c>
      <c r="Q5335" s="33">
        <f t="shared" si="831"/>
        <v>3</v>
      </c>
      <c r="R5335" s="33">
        <f t="shared" si="832"/>
        <v>2008</v>
      </c>
      <c r="S5335" s="34">
        <v>99.78</v>
      </c>
    </row>
    <row r="5336" spans="1:19">
      <c r="A5336" s="32">
        <v>41509</v>
      </c>
      <c r="B5336" s="33">
        <f t="shared" si="825"/>
        <v>8</v>
      </c>
      <c r="C5336" s="33">
        <f t="shared" si="826"/>
        <v>2013</v>
      </c>
      <c r="D5336" s="34">
        <v>1.123</v>
      </c>
      <c r="F5336" s="32">
        <v>43130</v>
      </c>
      <c r="G5336" s="33">
        <f t="shared" si="827"/>
        <v>1</v>
      </c>
      <c r="H5336" s="33">
        <f t="shared" si="828"/>
        <v>2018</v>
      </c>
      <c r="I5336" s="34">
        <v>3.6</v>
      </c>
      <c r="K5336" s="32">
        <v>39086</v>
      </c>
      <c r="L5336" s="33">
        <f t="shared" si="829"/>
        <v>1</v>
      </c>
      <c r="M5336" s="33">
        <f t="shared" si="830"/>
        <v>2007</v>
      </c>
      <c r="N5336" s="34">
        <v>55.65</v>
      </c>
      <c r="P5336" s="32">
        <v>39531</v>
      </c>
      <c r="Q5336" s="33">
        <f t="shared" si="831"/>
        <v>3</v>
      </c>
      <c r="R5336" s="33">
        <f t="shared" si="832"/>
        <v>2008</v>
      </c>
      <c r="S5336" s="34">
        <v>100.93</v>
      </c>
    </row>
    <row r="5337" spans="1:19">
      <c r="A5337" s="32">
        <v>41512</v>
      </c>
      <c r="B5337" s="33">
        <f t="shared" si="825"/>
        <v>8</v>
      </c>
      <c r="C5337" s="33">
        <f t="shared" si="826"/>
        <v>2013</v>
      </c>
      <c r="D5337" s="34">
        <v>1.111</v>
      </c>
      <c r="F5337" s="32">
        <v>43131</v>
      </c>
      <c r="G5337" s="33">
        <f t="shared" si="827"/>
        <v>1</v>
      </c>
      <c r="H5337" s="33">
        <f t="shared" si="828"/>
        <v>2018</v>
      </c>
      <c r="I5337" s="34">
        <v>3.34</v>
      </c>
      <c r="K5337" s="32">
        <v>39087</v>
      </c>
      <c r="L5337" s="33">
        <f t="shared" si="829"/>
        <v>1</v>
      </c>
      <c r="M5337" s="33">
        <f t="shared" si="830"/>
        <v>2007</v>
      </c>
      <c r="N5337" s="34">
        <v>56.29</v>
      </c>
      <c r="P5337" s="32">
        <v>39532</v>
      </c>
      <c r="Q5337" s="33">
        <f t="shared" si="831"/>
        <v>3</v>
      </c>
      <c r="R5337" s="33">
        <f t="shared" si="832"/>
        <v>2008</v>
      </c>
      <c r="S5337" s="34">
        <v>99.91</v>
      </c>
    </row>
    <row r="5338" spans="1:19">
      <c r="A5338" s="32">
        <v>41513</v>
      </c>
      <c r="B5338" s="33">
        <f t="shared" si="825"/>
        <v>8</v>
      </c>
      <c r="C5338" s="33">
        <f t="shared" si="826"/>
        <v>2013</v>
      </c>
      <c r="D5338" s="34">
        <v>1.111</v>
      </c>
      <c r="F5338" s="32">
        <v>43132</v>
      </c>
      <c r="G5338" s="33">
        <f t="shared" si="827"/>
        <v>2</v>
      </c>
      <c r="H5338" s="33">
        <f t="shared" si="828"/>
        <v>2018</v>
      </c>
      <c r="I5338" s="34">
        <v>3.06</v>
      </c>
      <c r="K5338" s="32">
        <v>39090</v>
      </c>
      <c r="L5338" s="33">
        <f t="shared" si="829"/>
        <v>1</v>
      </c>
      <c r="M5338" s="33">
        <f t="shared" si="830"/>
        <v>2007</v>
      </c>
      <c r="N5338" s="34">
        <v>56.08</v>
      </c>
      <c r="P5338" s="32">
        <v>39533</v>
      </c>
      <c r="Q5338" s="33">
        <f t="shared" si="831"/>
        <v>3</v>
      </c>
      <c r="R5338" s="33">
        <f t="shared" si="832"/>
        <v>2008</v>
      </c>
      <c r="S5338" s="34">
        <v>102.83</v>
      </c>
    </row>
    <row r="5339" spans="1:19">
      <c r="A5339" s="32">
        <v>41514</v>
      </c>
      <c r="B5339" s="33">
        <f t="shared" si="825"/>
        <v>8</v>
      </c>
      <c r="C5339" s="33">
        <f t="shared" si="826"/>
        <v>2013</v>
      </c>
      <c r="D5339" s="34">
        <v>1.163</v>
      </c>
      <c r="F5339" s="32">
        <v>43133</v>
      </c>
      <c r="G5339" s="33">
        <f t="shared" si="827"/>
        <v>2</v>
      </c>
      <c r="H5339" s="33">
        <f t="shared" si="828"/>
        <v>2018</v>
      </c>
      <c r="I5339" s="34">
        <v>2.91</v>
      </c>
      <c r="K5339" s="32">
        <v>39091</v>
      </c>
      <c r="L5339" s="33">
        <f t="shared" si="829"/>
        <v>1</v>
      </c>
      <c r="M5339" s="33">
        <f t="shared" si="830"/>
        <v>2007</v>
      </c>
      <c r="N5339" s="34">
        <v>55.65</v>
      </c>
      <c r="P5339" s="32">
        <v>39534</v>
      </c>
      <c r="Q5339" s="33">
        <f t="shared" si="831"/>
        <v>3</v>
      </c>
      <c r="R5339" s="33">
        <f t="shared" si="832"/>
        <v>2008</v>
      </c>
      <c r="S5339" s="34">
        <v>103.89</v>
      </c>
    </row>
    <row r="5340" spans="1:19">
      <c r="A5340" s="32">
        <v>41515</v>
      </c>
      <c r="B5340" s="33">
        <f t="shared" si="825"/>
        <v>8</v>
      </c>
      <c r="C5340" s="33">
        <f t="shared" si="826"/>
        <v>2013</v>
      </c>
      <c r="D5340" s="34">
        <v>1.1659999999999999</v>
      </c>
      <c r="F5340" s="32">
        <v>43136</v>
      </c>
      <c r="G5340" s="33">
        <f t="shared" si="827"/>
        <v>2</v>
      </c>
      <c r="H5340" s="33">
        <f t="shared" si="828"/>
        <v>2018</v>
      </c>
      <c r="I5340" s="34">
        <v>2.85</v>
      </c>
      <c r="K5340" s="32">
        <v>39092</v>
      </c>
      <c r="L5340" s="33">
        <f t="shared" si="829"/>
        <v>1</v>
      </c>
      <c r="M5340" s="33">
        <f t="shared" si="830"/>
        <v>2007</v>
      </c>
      <c r="N5340" s="34">
        <v>53.95</v>
      </c>
      <c r="P5340" s="32">
        <v>39535</v>
      </c>
      <c r="Q5340" s="33">
        <f t="shared" si="831"/>
        <v>3</v>
      </c>
      <c r="R5340" s="33">
        <f t="shared" si="832"/>
        <v>2008</v>
      </c>
      <c r="S5340" s="34">
        <v>102.68</v>
      </c>
    </row>
    <row r="5341" spans="1:19">
      <c r="A5341" s="32">
        <v>41516</v>
      </c>
      <c r="B5341" s="33">
        <f t="shared" si="825"/>
        <v>8</v>
      </c>
      <c r="C5341" s="33">
        <f t="shared" si="826"/>
        <v>2013</v>
      </c>
      <c r="D5341" s="34">
        <v>1.175</v>
      </c>
      <c r="F5341" s="32">
        <v>43137</v>
      </c>
      <c r="G5341" s="33">
        <f t="shared" si="827"/>
        <v>2</v>
      </c>
      <c r="H5341" s="33">
        <f t="shared" si="828"/>
        <v>2018</v>
      </c>
      <c r="I5341" s="34">
        <v>2.75</v>
      </c>
      <c r="K5341" s="32">
        <v>39093</v>
      </c>
      <c r="L5341" s="33">
        <f t="shared" si="829"/>
        <v>1</v>
      </c>
      <c r="M5341" s="33">
        <f t="shared" si="830"/>
        <v>2007</v>
      </c>
      <c r="N5341" s="34">
        <v>51.91</v>
      </c>
      <c r="P5341" s="32">
        <v>39538</v>
      </c>
      <c r="Q5341" s="33">
        <f t="shared" si="831"/>
        <v>3</v>
      </c>
      <c r="R5341" s="33">
        <f t="shared" si="832"/>
        <v>2008</v>
      </c>
      <c r="S5341" s="34">
        <v>102.33</v>
      </c>
    </row>
    <row r="5342" spans="1:19">
      <c r="A5342" s="32">
        <v>41520</v>
      </c>
      <c r="B5342" s="33">
        <f t="shared" si="825"/>
        <v>9</v>
      </c>
      <c r="C5342" s="33">
        <f t="shared" si="826"/>
        <v>2013</v>
      </c>
      <c r="D5342" s="34">
        <v>1.1910000000000001</v>
      </c>
      <c r="F5342" s="32">
        <v>43138</v>
      </c>
      <c r="G5342" s="33">
        <f t="shared" si="827"/>
        <v>2</v>
      </c>
      <c r="H5342" s="33">
        <f t="shared" si="828"/>
        <v>2018</v>
      </c>
      <c r="I5342" s="34">
        <v>2.74</v>
      </c>
      <c r="K5342" s="32">
        <v>39094</v>
      </c>
      <c r="L5342" s="33">
        <f t="shared" si="829"/>
        <v>1</v>
      </c>
      <c r="M5342" s="33">
        <f t="shared" si="830"/>
        <v>2007</v>
      </c>
      <c r="N5342" s="34">
        <v>52.96</v>
      </c>
      <c r="P5342" s="32">
        <v>39539</v>
      </c>
      <c r="Q5342" s="33">
        <f t="shared" si="831"/>
        <v>4</v>
      </c>
      <c r="R5342" s="33">
        <f t="shared" si="832"/>
        <v>2008</v>
      </c>
      <c r="S5342" s="34">
        <v>98.69</v>
      </c>
    </row>
    <row r="5343" spans="1:19">
      <c r="A5343" s="32">
        <v>41521</v>
      </c>
      <c r="B5343" s="33">
        <f t="shared" si="825"/>
        <v>9</v>
      </c>
      <c r="C5343" s="33">
        <f t="shared" si="826"/>
        <v>2013</v>
      </c>
      <c r="D5343" s="34">
        <v>1.1819999999999999</v>
      </c>
      <c r="F5343" s="32">
        <v>43139</v>
      </c>
      <c r="G5343" s="33">
        <f t="shared" si="827"/>
        <v>2</v>
      </c>
      <c r="H5343" s="33">
        <f t="shared" si="828"/>
        <v>2018</v>
      </c>
      <c r="I5343" s="34">
        <v>2.74</v>
      </c>
      <c r="K5343" s="32">
        <v>39098</v>
      </c>
      <c r="L5343" s="33">
        <f t="shared" si="829"/>
        <v>1</v>
      </c>
      <c r="M5343" s="33">
        <f t="shared" si="830"/>
        <v>2007</v>
      </c>
      <c r="N5343" s="34">
        <v>51.23</v>
      </c>
      <c r="P5343" s="32">
        <v>39540</v>
      </c>
      <c r="Q5343" s="33">
        <f t="shared" si="831"/>
        <v>4</v>
      </c>
      <c r="R5343" s="33">
        <f t="shared" si="832"/>
        <v>2008</v>
      </c>
      <c r="S5343" s="34">
        <v>98.85</v>
      </c>
    </row>
    <row r="5344" spans="1:19">
      <c r="A5344" s="32">
        <v>41522</v>
      </c>
      <c r="B5344" s="33">
        <f t="shared" si="825"/>
        <v>9</v>
      </c>
      <c r="C5344" s="33">
        <f t="shared" si="826"/>
        <v>2013</v>
      </c>
      <c r="D5344" s="34">
        <v>1.1359999999999999</v>
      </c>
      <c r="F5344" s="32">
        <v>43140</v>
      </c>
      <c r="G5344" s="33">
        <f t="shared" si="827"/>
        <v>2</v>
      </c>
      <c r="H5344" s="33">
        <f t="shared" si="828"/>
        <v>2018</v>
      </c>
      <c r="I5344" s="34">
        <v>2.66</v>
      </c>
      <c r="K5344" s="32">
        <v>39099</v>
      </c>
      <c r="L5344" s="33">
        <f t="shared" si="829"/>
        <v>1</v>
      </c>
      <c r="M5344" s="33">
        <f t="shared" si="830"/>
        <v>2007</v>
      </c>
      <c r="N5344" s="34">
        <v>52.3</v>
      </c>
      <c r="P5344" s="32">
        <v>39541</v>
      </c>
      <c r="Q5344" s="33">
        <f t="shared" si="831"/>
        <v>4</v>
      </c>
      <c r="R5344" s="33">
        <f t="shared" si="832"/>
        <v>2008</v>
      </c>
      <c r="S5344" s="34">
        <v>102.31</v>
      </c>
    </row>
    <row r="5345" spans="1:19">
      <c r="A5345" s="32">
        <v>41523</v>
      </c>
      <c r="B5345" s="33">
        <f t="shared" si="825"/>
        <v>9</v>
      </c>
      <c r="C5345" s="33">
        <f t="shared" si="826"/>
        <v>2013</v>
      </c>
      <c r="D5345" s="34">
        <v>1.1339999999999999</v>
      </c>
      <c r="F5345" s="32">
        <v>43143</v>
      </c>
      <c r="G5345" s="33">
        <f t="shared" si="827"/>
        <v>2</v>
      </c>
      <c r="H5345" s="33">
        <f t="shared" si="828"/>
        <v>2018</v>
      </c>
      <c r="I5345" s="34">
        <v>2.6</v>
      </c>
      <c r="K5345" s="32">
        <v>39100</v>
      </c>
      <c r="L5345" s="33">
        <f t="shared" si="829"/>
        <v>1</v>
      </c>
      <c r="M5345" s="33">
        <f t="shared" si="830"/>
        <v>2007</v>
      </c>
      <c r="N5345" s="34">
        <v>50.51</v>
      </c>
      <c r="P5345" s="32">
        <v>39542</v>
      </c>
      <c r="Q5345" s="33">
        <f t="shared" si="831"/>
        <v>4</v>
      </c>
      <c r="R5345" s="33">
        <f t="shared" si="832"/>
        <v>2008</v>
      </c>
      <c r="S5345" s="34">
        <v>102.21</v>
      </c>
    </row>
    <row r="5346" spans="1:19">
      <c r="A5346" s="32">
        <v>41526</v>
      </c>
      <c r="B5346" s="33">
        <f t="shared" si="825"/>
        <v>9</v>
      </c>
      <c r="C5346" s="33">
        <f t="shared" si="826"/>
        <v>2013</v>
      </c>
      <c r="D5346" s="34">
        <v>1.115</v>
      </c>
      <c r="F5346" s="32">
        <v>43144</v>
      </c>
      <c r="G5346" s="33">
        <f t="shared" si="827"/>
        <v>2</v>
      </c>
      <c r="H5346" s="33">
        <f t="shared" si="828"/>
        <v>2018</v>
      </c>
      <c r="I5346" s="34">
        <v>2.58</v>
      </c>
      <c r="K5346" s="32">
        <v>39101</v>
      </c>
      <c r="L5346" s="33">
        <f t="shared" si="829"/>
        <v>1</v>
      </c>
      <c r="M5346" s="33">
        <f t="shared" si="830"/>
        <v>2007</v>
      </c>
      <c r="N5346" s="34">
        <v>51.98</v>
      </c>
      <c r="P5346" s="32">
        <v>39545</v>
      </c>
      <c r="Q5346" s="33">
        <f t="shared" si="831"/>
        <v>4</v>
      </c>
      <c r="R5346" s="33">
        <f t="shared" si="832"/>
        <v>2008</v>
      </c>
      <c r="S5346" s="34">
        <v>105.98</v>
      </c>
    </row>
    <row r="5347" spans="1:19">
      <c r="A5347" s="32">
        <v>41527</v>
      </c>
      <c r="B5347" s="33">
        <f t="shared" si="825"/>
        <v>9</v>
      </c>
      <c r="C5347" s="33">
        <f t="shared" si="826"/>
        <v>2013</v>
      </c>
      <c r="D5347" s="34">
        <v>1.0660000000000001</v>
      </c>
      <c r="F5347" s="32">
        <v>43145</v>
      </c>
      <c r="G5347" s="33">
        <f t="shared" si="827"/>
        <v>2</v>
      </c>
      <c r="H5347" s="33">
        <f t="shared" si="828"/>
        <v>2018</v>
      </c>
      <c r="I5347" s="34">
        <v>2.5299999999999998</v>
      </c>
      <c r="J5347" s="228"/>
      <c r="K5347" s="32">
        <v>39104</v>
      </c>
      <c r="L5347" s="33">
        <f t="shared" si="829"/>
        <v>1</v>
      </c>
      <c r="M5347" s="33">
        <f t="shared" si="830"/>
        <v>2007</v>
      </c>
      <c r="N5347" s="34">
        <v>51.11</v>
      </c>
      <c r="P5347" s="32">
        <v>39546</v>
      </c>
      <c r="Q5347" s="33">
        <f t="shared" si="831"/>
        <v>4</v>
      </c>
      <c r="R5347" s="33">
        <f t="shared" si="832"/>
        <v>2008</v>
      </c>
      <c r="S5347" s="34">
        <v>105.05</v>
      </c>
    </row>
    <row r="5348" spans="1:19">
      <c r="A5348" s="32">
        <v>41528</v>
      </c>
      <c r="B5348" s="33">
        <f t="shared" ref="B5348:B5411" si="833">+MONTH(A5348)</f>
        <v>9</v>
      </c>
      <c r="C5348" s="33">
        <f t="shared" ref="C5348:C5411" si="834">+YEAR(A5348)</f>
        <v>2013</v>
      </c>
      <c r="D5348" s="34">
        <v>1.113</v>
      </c>
      <c r="F5348" s="32">
        <v>43146</v>
      </c>
      <c r="G5348" s="33">
        <f t="shared" ref="G5348:G5411" si="835">+MONTH(F5348)</f>
        <v>2</v>
      </c>
      <c r="H5348" s="33">
        <f t="shared" ref="H5348:H5411" si="836">+YEAR(F5348)</f>
        <v>2018</v>
      </c>
      <c r="I5348" s="34">
        <v>2.4900000000000002</v>
      </c>
      <c r="J5348" s="228"/>
      <c r="K5348" s="32">
        <v>39105</v>
      </c>
      <c r="L5348" s="33">
        <f t="shared" ref="L5348:L5411" si="837">+MONTH(K5348)</f>
        <v>1</v>
      </c>
      <c r="M5348" s="33">
        <f t="shared" ref="M5348:M5411" si="838">+YEAR(K5348)</f>
        <v>2007</v>
      </c>
      <c r="N5348" s="34">
        <v>53.61</v>
      </c>
      <c r="P5348" s="32">
        <v>39547</v>
      </c>
      <c r="Q5348" s="33">
        <f t="shared" ref="Q5348:Q5411" si="839">+MONTH(P5348)</f>
        <v>4</v>
      </c>
      <c r="R5348" s="33">
        <f t="shared" si="832"/>
        <v>2008</v>
      </c>
      <c r="S5348" s="34">
        <v>107.46</v>
      </c>
    </row>
    <row r="5349" spans="1:19">
      <c r="A5349" s="32">
        <v>41529</v>
      </c>
      <c r="B5349" s="33">
        <f t="shared" si="833"/>
        <v>9</v>
      </c>
      <c r="C5349" s="33">
        <f t="shared" si="834"/>
        <v>2013</v>
      </c>
      <c r="D5349" s="34">
        <v>1.1439999999999999</v>
      </c>
      <c r="F5349" s="32">
        <v>43147</v>
      </c>
      <c r="G5349" s="33">
        <f t="shared" si="835"/>
        <v>2</v>
      </c>
      <c r="H5349" s="33">
        <f t="shared" si="836"/>
        <v>2018</v>
      </c>
      <c r="I5349" s="34">
        <v>2.4900000000000002</v>
      </c>
      <c r="J5349" s="228"/>
      <c r="K5349" s="32">
        <v>39106</v>
      </c>
      <c r="L5349" s="33">
        <f t="shared" si="837"/>
        <v>1</v>
      </c>
      <c r="M5349" s="33">
        <f t="shared" si="838"/>
        <v>2007</v>
      </c>
      <c r="N5349" s="34">
        <v>54.24</v>
      </c>
      <c r="P5349" s="32">
        <v>39548</v>
      </c>
      <c r="Q5349" s="33">
        <f t="shared" si="839"/>
        <v>4</v>
      </c>
      <c r="R5349" s="33">
        <f t="shared" ref="R5349:R5412" si="840">+YEAR(P5349)</f>
        <v>2008</v>
      </c>
      <c r="S5349" s="34">
        <v>107.37</v>
      </c>
    </row>
    <row r="5350" spans="1:19">
      <c r="A5350" s="32">
        <v>41530</v>
      </c>
      <c r="B5350" s="33">
        <f t="shared" si="833"/>
        <v>9</v>
      </c>
      <c r="C5350" s="33">
        <f t="shared" si="834"/>
        <v>2013</v>
      </c>
      <c r="D5350" s="34">
        <v>1.1399999999999999</v>
      </c>
      <c r="F5350" s="32">
        <v>43151</v>
      </c>
      <c r="G5350" s="33">
        <f t="shared" si="835"/>
        <v>2</v>
      </c>
      <c r="H5350" s="33">
        <f t="shared" si="836"/>
        <v>2018</v>
      </c>
      <c r="I5350" s="34">
        <v>2.61</v>
      </c>
      <c r="J5350" s="228"/>
      <c r="K5350" s="32">
        <v>39107</v>
      </c>
      <c r="L5350" s="33">
        <f t="shared" si="837"/>
        <v>1</v>
      </c>
      <c r="M5350" s="33">
        <f t="shared" si="838"/>
        <v>2007</v>
      </c>
      <c r="N5350" s="34">
        <v>53.49</v>
      </c>
      <c r="P5350" s="32">
        <v>39549</v>
      </c>
      <c r="Q5350" s="33">
        <f t="shared" si="839"/>
        <v>4</v>
      </c>
      <c r="R5350" s="33">
        <f t="shared" si="840"/>
        <v>2008</v>
      </c>
      <c r="S5350" s="34">
        <v>107.15</v>
      </c>
    </row>
    <row r="5351" spans="1:19">
      <c r="A5351" s="32">
        <v>41533</v>
      </c>
      <c r="B5351" s="33">
        <f t="shared" si="833"/>
        <v>9</v>
      </c>
      <c r="C5351" s="33">
        <f t="shared" si="834"/>
        <v>2013</v>
      </c>
      <c r="D5351" s="34">
        <v>1.1339999999999999</v>
      </c>
      <c r="F5351" s="32">
        <v>43152</v>
      </c>
      <c r="G5351" s="33">
        <f t="shared" si="835"/>
        <v>2</v>
      </c>
      <c r="H5351" s="33">
        <f t="shared" si="836"/>
        <v>2018</v>
      </c>
      <c r="I5351" s="34">
        <v>2.65</v>
      </c>
      <c r="J5351" s="228"/>
      <c r="K5351" s="32">
        <v>39108</v>
      </c>
      <c r="L5351" s="33">
        <f t="shared" si="837"/>
        <v>1</v>
      </c>
      <c r="M5351" s="33">
        <f t="shared" si="838"/>
        <v>2007</v>
      </c>
      <c r="N5351" s="34">
        <v>55.38</v>
      </c>
      <c r="P5351" s="32">
        <v>39552</v>
      </c>
      <c r="Q5351" s="33">
        <f t="shared" si="839"/>
        <v>4</v>
      </c>
      <c r="R5351" s="33">
        <f t="shared" si="840"/>
        <v>2008</v>
      </c>
      <c r="S5351" s="34">
        <v>108.32</v>
      </c>
    </row>
    <row r="5352" spans="1:19">
      <c r="A5352" s="32">
        <v>41534</v>
      </c>
      <c r="B5352" s="33">
        <f t="shared" si="833"/>
        <v>9</v>
      </c>
      <c r="C5352" s="33">
        <f t="shared" si="834"/>
        <v>2013</v>
      </c>
      <c r="D5352" s="34">
        <v>1.1160000000000001</v>
      </c>
      <c r="F5352" s="32">
        <v>43153</v>
      </c>
      <c r="G5352" s="33">
        <f t="shared" si="835"/>
        <v>2</v>
      </c>
      <c r="H5352" s="33">
        <f t="shared" si="836"/>
        <v>2018</v>
      </c>
      <c r="I5352" s="34">
        <v>2.65</v>
      </c>
      <c r="J5352" s="228"/>
      <c r="K5352" s="32">
        <v>39111</v>
      </c>
      <c r="L5352" s="33">
        <f t="shared" si="837"/>
        <v>1</v>
      </c>
      <c r="M5352" s="33">
        <f t="shared" si="838"/>
        <v>2007</v>
      </c>
      <c r="N5352" s="34">
        <v>54.01</v>
      </c>
      <c r="P5352" s="32">
        <v>39553</v>
      </c>
      <c r="Q5352" s="33">
        <f t="shared" si="839"/>
        <v>4</v>
      </c>
      <c r="R5352" s="33">
        <f t="shared" si="840"/>
        <v>2008</v>
      </c>
      <c r="S5352" s="34">
        <v>110.84</v>
      </c>
    </row>
    <row r="5353" spans="1:19">
      <c r="A5353" s="32">
        <v>41535</v>
      </c>
      <c r="B5353" s="33">
        <f t="shared" si="833"/>
        <v>9</v>
      </c>
      <c r="C5353" s="33">
        <f t="shared" si="834"/>
        <v>2013</v>
      </c>
      <c r="D5353" s="34">
        <v>1.137</v>
      </c>
      <c r="F5353" s="32">
        <v>43154</v>
      </c>
      <c r="G5353" s="33">
        <f t="shared" si="835"/>
        <v>2</v>
      </c>
      <c r="H5353" s="33">
        <f t="shared" si="836"/>
        <v>2018</v>
      </c>
      <c r="I5353" s="34">
        <v>2.58</v>
      </c>
      <c r="J5353" s="228"/>
      <c r="K5353" s="32">
        <v>39112</v>
      </c>
      <c r="L5353" s="33">
        <f t="shared" si="837"/>
        <v>1</v>
      </c>
      <c r="M5353" s="33">
        <f t="shared" si="838"/>
        <v>2007</v>
      </c>
      <c r="N5353" s="34">
        <v>57.03</v>
      </c>
      <c r="P5353" s="32">
        <v>39554</v>
      </c>
      <c r="Q5353" s="33">
        <f t="shared" si="839"/>
        <v>4</v>
      </c>
      <c r="R5353" s="33">
        <f t="shared" si="840"/>
        <v>2008</v>
      </c>
      <c r="S5353" s="34">
        <v>110.95</v>
      </c>
    </row>
    <row r="5354" spans="1:19">
      <c r="A5354" s="32">
        <v>41536</v>
      </c>
      <c r="B5354" s="33">
        <f t="shared" si="833"/>
        <v>9</v>
      </c>
      <c r="C5354" s="33">
        <f t="shared" si="834"/>
        <v>2013</v>
      </c>
      <c r="D5354" s="34">
        <v>1.1060000000000001</v>
      </c>
      <c r="F5354" s="32">
        <v>43157</v>
      </c>
      <c r="G5354" s="33">
        <f t="shared" si="835"/>
        <v>2</v>
      </c>
      <c r="H5354" s="33">
        <f t="shared" si="836"/>
        <v>2018</v>
      </c>
      <c r="I5354" s="34">
        <v>2.6</v>
      </c>
      <c r="K5354" s="32">
        <v>39113</v>
      </c>
      <c r="L5354" s="33">
        <f t="shared" si="837"/>
        <v>1</v>
      </c>
      <c r="M5354" s="33">
        <f t="shared" si="838"/>
        <v>2007</v>
      </c>
      <c r="N5354" s="34">
        <v>58.17</v>
      </c>
      <c r="P5354" s="32">
        <v>39555</v>
      </c>
      <c r="Q5354" s="33">
        <f t="shared" si="839"/>
        <v>4</v>
      </c>
      <c r="R5354" s="33">
        <f t="shared" si="840"/>
        <v>2008</v>
      </c>
      <c r="S5354" s="34">
        <v>111.34</v>
      </c>
    </row>
    <row r="5355" spans="1:19">
      <c r="A5355" s="32">
        <v>41537</v>
      </c>
      <c r="B5355" s="33">
        <f t="shared" si="833"/>
        <v>9</v>
      </c>
      <c r="C5355" s="33">
        <f t="shared" si="834"/>
        <v>2013</v>
      </c>
      <c r="D5355" s="34">
        <v>1.099</v>
      </c>
      <c r="F5355" s="32">
        <v>43158</v>
      </c>
      <c r="G5355" s="33">
        <f t="shared" si="835"/>
        <v>2</v>
      </c>
      <c r="H5355" s="33">
        <f t="shared" si="836"/>
        <v>2018</v>
      </c>
      <c r="I5355" s="34">
        <v>2.59</v>
      </c>
      <c r="K5355" s="32">
        <v>39114</v>
      </c>
      <c r="L5355" s="33">
        <f t="shared" si="837"/>
        <v>2</v>
      </c>
      <c r="M5355" s="33">
        <f t="shared" si="838"/>
        <v>2007</v>
      </c>
      <c r="N5355" s="34">
        <v>57.35</v>
      </c>
      <c r="P5355" s="32">
        <v>39556</v>
      </c>
      <c r="Q5355" s="33">
        <f t="shared" si="839"/>
        <v>4</v>
      </c>
      <c r="R5355" s="33">
        <f t="shared" si="840"/>
        <v>2008</v>
      </c>
      <c r="S5355" s="34">
        <v>110.67</v>
      </c>
    </row>
    <row r="5356" spans="1:19">
      <c r="A5356" s="32">
        <v>41540</v>
      </c>
      <c r="B5356" s="33">
        <f t="shared" si="833"/>
        <v>9</v>
      </c>
      <c r="C5356" s="33">
        <f t="shared" si="834"/>
        <v>2013</v>
      </c>
      <c r="D5356" s="34">
        <v>1.0780000000000001</v>
      </c>
      <c r="F5356" s="32">
        <v>43159</v>
      </c>
      <c r="G5356" s="33">
        <f t="shared" si="835"/>
        <v>2</v>
      </c>
      <c r="H5356" s="33">
        <f t="shared" si="836"/>
        <v>2018</v>
      </c>
      <c r="I5356" s="34">
        <v>2.66</v>
      </c>
      <c r="K5356" s="32">
        <v>39115</v>
      </c>
      <c r="L5356" s="33">
        <f t="shared" si="837"/>
        <v>2</v>
      </c>
      <c r="M5356" s="33">
        <f t="shared" si="838"/>
        <v>2007</v>
      </c>
      <c r="N5356" s="34">
        <v>59.01</v>
      </c>
      <c r="P5356" s="32">
        <v>39559</v>
      </c>
      <c r="Q5356" s="33">
        <f t="shared" si="839"/>
        <v>4</v>
      </c>
      <c r="R5356" s="33">
        <f t="shared" si="840"/>
        <v>2008</v>
      </c>
      <c r="S5356" s="34">
        <v>111.35</v>
      </c>
    </row>
    <row r="5357" spans="1:19">
      <c r="A5357" s="32">
        <v>41541</v>
      </c>
      <c r="B5357" s="33">
        <f t="shared" si="833"/>
        <v>9</v>
      </c>
      <c r="C5357" s="33">
        <f t="shared" si="834"/>
        <v>2013</v>
      </c>
      <c r="D5357" s="34">
        <v>1.0549999999999999</v>
      </c>
      <c r="F5357" s="32">
        <v>43160</v>
      </c>
      <c r="G5357" s="33">
        <f t="shared" si="835"/>
        <v>3</v>
      </c>
      <c r="H5357" s="33">
        <f t="shared" si="836"/>
        <v>2018</v>
      </c>
      <c r="I5357" s="34">
        <v>2.67</v>
      </c>
      <c r="K5357" s="32">
        <v>39118</v>
      </c>
      <c r="L5357" s="33">
        <f t="shared" si="837"/>
        <v>2</v>
      </c>
      <c r="M5357" s="33">
        <f t="shared" si="838"/>
        <v>2007</v>
      </c>
      <c r="N5357" s="34">
        <v>58.69</v>
      </c>
      <c r="P5357" s="32">
        <v>39560</v>
      </c>
      <c r="Q5357" s="33">
        <f t="shared" si="839"/>
        <v>4</v>
      </c>
      <c r="R5357" s="33">
        <f t="shared" si="840"/>
        <v>2008</v>
      </c>
      <c r="S5357" s="34">
        <v>113.54</v>
      </c>
    </row>
    <row r="5358" spans="1:19">
      <c r="A5358" s="32">
        <v>41542</v>
      </c>
      <c r="B5358" s="33">
        <f t="shared" si="833"/>
        <v>9</v>
      </c>
      <c r="C5358" s="33">
        <f t="shared" si="834"/>
        <v>2013</v>
      </c>
      <c r="D5358" s="34">
        <v>1.028</v>
      </c>
      <c r="F5358" s="32">
        <v>43161</v>
      </c>
      <c r="G5358" s="33">
        <f t="shared" si="835"/>
        <v>3</v>
      </c>
      <c r="H5358" s="33">
        <f t="shared" si="836"/>
        <v>2018</v>
      </c>
      <c r="I5358" s="34">
        <v>2.67</v>
      </c>
      <c r="K5358" s="32">
        <v>39119</v>
      </c>
      <c r="L5358" s="33">
        <f t="shared" si="837"/>
        <v>2</v>
      </c>
      <c r="M5358" s="33">
        <f t="shared" si="838"/>
        <v>2007</v>
      </c>
      <c r="N5358" s="34">
        <v>58.91</v>
      </c>
      <c r="P5358" s="32">
        <v>39561</v>
      </c>
      <c r="Q5358" s="33">
        <f t="shared" si="839"/>
        <v>4</v>
      </c>
      <c r="R5358" s="33">
        <f t="shared" si="840"/>
        <v>2008</v>
      </c>
      <c r="S5358" s="34">
        <v>115.34</v>
      </c>
    </row>
    <row r="5359" spans="1:19">
      <c r="A5359" s="32">
        <v>41543</v>
      </c>
      <c r="B5359" s="33">
        <f t="shared" si="833"/>
        <v>9</v>
      </c>
      <c r="C5359" s="33">
        <f t="shared" si="834"/>
        <v>2013</v>
      </c>
      <c r="D5359" s="34">
        <v>1.038</v>
      </c>
      <c r="F5359" s="32">
        <v>43164</v>
      </c>
      <c r="G5359" s="33">
        <f t="shared" si="835"/>
        <v>3</v>
      </c>
      <c r="H5359" s="33">
        <f t="shared" si="836"/>
        <v>2018</v>
      </c>
      <c r="I5359" s="34">
        <v>2.7</v>
      </c>
      <c r="K5359" s="32">
        <v>39120</v>
      </c>
      <c r="L5359" s="33">
        <f t="shared" si="837"/>
        <v>2</v>
      </c>
      <c r="M5359" s="33">
        <f t="shared" si="838"/>
        <v>2007</v>
      </c>
      <c r="N5359" s="34">
        <v>57.75</v>
      </c>
      <c r="P5359" s="32">
        <v>39562</v>
      </c>
      <c r="Q5359" s="33">
        <f t="shared" si="839"/>
        <v>4</v>
      </c>
      <c r="R5359" s="33">
        <f t="shared" si="840"/>
        <v>2008</v>
      </c>
      <c r="S5359" s="34">
        <v>114.85</v>
      </c>
    </row>
    <row r="5360" spans="1:19">
      <c r="A5360" s="32">
        <v>41544</v>
      </c>
      <c r="B5360" s="33">
        <f t="shared" si="833"/>
        <v>9</v>
      </c>
      <c r="C5360" s="33">
        <f t="shared" si="834"/>
        <v>2013</v>
      </c>
      <c r="D5360" s="34">
        <v>1.0589999999999999</v>
      </c>
      <c r="F5360" s="32">
        <v>43165</v>
      </c>
      <c r="G5360" s="33">
        <f t="shared" si="835"/>
        <v>3</v>
      </c>
      <c r="H5360" s="33">
        <f t="shared" si="836"/>
        <v>2018</v>
      </c>
      <c r="I5360" s="34">
        <v>2.7</v>
      </c>
      <c r="K5360" s="32">
        <v>39121</v>
      </c>
      <c r="L5360" s="33">
        <f t="shared" si="837"/>
        <v>2</v>
      </c>
      <c r="M5360" s="33">
        <f t="shared" si="838"/>
        <v>2007</v>
      </c>
      <c r="N5360" s="34">
        <v>59.76</v>
      </c>
      <c r="P5360" s="32">
        <v>39563</v>
      </c>
      <c r="Q5360" s="33">
        <f t="shared" si="839"/>
        <v>4</v>
      </c>
      <c r="R5360" s="33">
        <f t="shared" si="840"/>
        <v>2008</v>
      </c>
      <c r="S5360" s="34">
        <v>116.62</v>
      </c>
    </row>
    <row r="5361" spans="1:19">
      <c r="A5361" s="32">
        <v>41547</v>
      </c>
      <c r="B5361" s="33">
        <f t="shared" si="833"/>
        <v>9</v>
      </c>
      <c r="C5361" s="33">
        <f t="shared" si="834"/>
        <v>2013</v>
      </c>
      <c r="D5361" s="34">
        <v>1.0589999999999999</v>
      </c>
      <c r="F5361" s="32">
        <v>43166</v>
      </c>
      <c r="G5361" s="33">
        <f t="shared" si="835"/>
        <v>3</v>
      </c>
      <c r="H5361" s="33">
        <f t="shared" si="836"/>
        <v>2018</v>
      </c>
      <c r="I5361" s="34">
        <v>2.8</v>
      </c>
      <c r="K5361" s="32">
        <v>39122</v>
      </c>
      <c r="L5361" s="33">
        <f t="shared" si="837"/>
        <v>2</v>
      </c>
      <c r="M5361" s="33">
        <f t="shared" si="838"/>
        <v>2007</v>
      </c>
      <c r="N5361" s="34">
        <v>59.86</v>
      </c>
      <c r="P5361" s="32">
        <v>39566</v>
      </c>
      <c r="Q5361" s="33">
        <f t="shared" si="839"/>
        <v>4</v>
      </c>
      <c r="R5361" s="33">
        <f t="shared" si="840"/>
        <v>2008</v>
      </c>
      <c r="S5361" s="34">
        <v>115.7</v>
      </c>
    </row>
    <row r="5362" spans="1:19">
      <c r="A5362" s="32">
        <v>41548</v>
      </c>
      <c r="B5362" s="33">
        <f t="shared" si="833"/>
        <v>10</v>
      </c>
      <c r="C5362" s="33">
        <f t="shared" si="834"/>
        <v>2013</v>
      </c>
      <c r="D5362" s="34">
        <v>1.0820000000000001</v>
      </c>
      <c r="F5362" s="32">
        <v>43167</v>
      </c>
      <c r="G5362" s="33">
        <f t="shared" si="835"/>
        <v>3</v>
      </c>
      <c r="H5362" s="33">
        <f t="shared" si="836"/>
        <v>2018</v>
      </c>
      <c r="I5362" s="34">
        <v>2.8</v>
      </c>
      <c r="K5362" s="32">
        <v>39125</v>
      </c>
      <c r="L5362" s="33">
        <f t="shared" si="837"/>
        <v>2</v>
      </c>
      <c r="M5362" s="33">
        <f t="shared" si="838"/>
        <v>2007</v>
      </c>
      <c r="N5362" s="34">
        <v>57.76</v>
      </c>
      <c r="P5362" s="32">
        <v>39567</v>
      </c>
      <c r="Q5362" s="33">
        <f t="shared" si="839"/>
        <v>4</v>
      </c>
      <c r="R5362" s="33">
        <f t="shared" si="840"/>
        <v>2008</v>
      </c>
      <c r="S5362" s="34">
        <v>113.86</v>
      </c>
    </row>
    <row r="5363" spans="1:19">
      <c r="A5363" s="32">
        <v>41549</v>
      </c>
      <c r="B5363" s="33">
        <f t="shared" si="833"/>
        <v>10</v>
      </c>
      <c r="C5363" s="33">
        <f t="shared" si="834"/>
        <v>2013</v>
      </c>
      <c r="D5363" s="34">
        <v>1.0840000000000001</v>
      </c>
      <c r="F5363" s="32">
        <v>43168</v>
      </c>
      <c r="G5363" s="33">
        <f t="shared" si="835"/>
        <v>3</v>
      </c>
      <c r="H5363" s="33">
        <f t="shared" si="836"/>
        <v>2018</v>
      </c>
      <c r="I5363" s="34">
        <v>2.71</v>
      </c>
      <c r="K5363" s="32">
        <v>39126</v>
      </c>
      <c r="L5363" s="33">
        <f t="shared" si="837"/>
        <v>2</v>
      </c>
      <c r="M5363" s="33">
        <f t="shared" si="838"/>
        <v>2007</v>
      </c>
      <c r="N5363" s="34">
        <v>58.98</v>
      </c>
      <c r="P5363" s="32">
        <v>39568</v>
      </c>
      <c r="Q5363" s="33">
        <f t="shared" si="839"/>
        <v>4</v>
      </c>
      <c r="R5363" s="33">
        <f t="shared" si="840"/>
        <v>2008</v>
      </c>
      <c r="S5363" s="34">
        <v>111.12</v>
      </c>
    </row>
    <row r="5364" spans="1:19">
      <c r="A5364" s="32">
        <v>41550</v>
      </c>
      <c r="B5364" s="33">
        <f t="shared" si="833"/>
        <v>10</v>
      </c>
      <c r="C5364" s="33">
        <f t="shared" si="834"/>
        <v>2013</v>
      </c>
      <c r="D5364" s="34">
        <v>1.0940000000000001</v>
      </c>
      <c r="F5364" s="32">
        <v>43171</v>
      </c>
      <c r="G5364" s="33">
        <f t="shared" si="835"/>
        <v>3</v>
      </c>
      <c r="H5364" s="33">
        <f t="shared" si="836"/>
        <v>2018</v>
      </c>
      <c r="I5364" s="34">
        <v>2.78</v>
      </c>
      <c r="K5364" s="32">
        <v>39127</v>
      </c>
      <c r="L5364" s="33">
        <f t="shared" si="837"/>
        <v>2</v>
      </c>
      <c r="M5364" s="33">
        <f t="shared" si="838"/>
        <v>2007</v>
      </c>
      <c r="N5364" s="34">
        <v>58</v>
      </c>
      <c r="P5364" s="32">
        <v>39569</v>
      </c>
      <c r="Q5364" s="33">
        <f t="shared" si="839"/>
        <v>5</v>
      </c>
      <c r="R5364" s="33">
        <f t="shared" si="840"/>
        <v>2008</v>
      </c>
      <c r="S5364" s="34">
        <v>107.3</v>
      </c>
    </row>
    <row r="5365" spans="1:19">
      <c r="A5365" s="32">
        <v>41551</v>
      </c>
      <c r="B5365" s="33">
        <f t="shared" si="833"/>
        <v>10</v>
      </c>
      <c r="C5365" s="33">
        <f t="shared" si="834"/>
        <v>2013</v>
      </c>
      <c r="D5365" s="34">
        <v>1.095</v>
      </c>
      <c r="F5365" s="32">
        <v>43172</v>
      </c>
      <c r="G5365" s="33">
        <f t="shared" si="835"/>
        <v>3</v>
      </c>
      <c r="H5365" s="33">
        <f t="shared" si="836"/>
        <v>2018</v>
      </c>
      <c r="I5365" s="34">
        <v>2.76</v>
      </c>
      <c r="K5365" s="32">
        <v>39128</v>
      </c>
      <c r="L5365" s="33">
        <f t="shared" si="837"/>
        <v>2</v>
      </c>
      <c r="M5365" s="33">
        <f t="shared" si="838"/>
        <v>2007</v>
      </c>
      <c r="N5365" s="34">
        <v>57.92</v>
      </c>
      <c r="P5365" s="32">
        <v>39570</v>
      </c>
      <c r="Q5365" s="33">
        <f t="shared" si="839"/>
        <v>5</v>
      </c>
      <c r="R5365" s="33">
        <f t="shared" si="840"/>
        <v>2008</v>
      </c>
      <c r="S5365" s="34">
        <v>111.92</v>
      </c>
    </row>
    <row r="5366" spans="1:19">
      <c r="A5366" s="32">
        <v>41554</v>
      </c>
      <c r="B5366" s="33">
        <f t="shared" si="833"/>
        <v>10</v>
      </c>
      <c r="C5366" s="33">
        <f t="shared" si="834"/>
        <v>2013</v>
      </c>
      <c r="D5366" s="34">
        <v>1.093</v>
      </c>
      <c r="F5366" s="32">
        <v>43173</v>
      </c>
      <c r="G5366" s="33">
        <f t="shared" si="835"/>
        <v>3</v>
      </c>
      <c r="H5366" s="33">
        <f t="shared" si="836"/>
        <v>2018</v>
      </c>
      <c r="I5366" s="34">
        <v>2.69</v>
      </c>
      <c r="K5366" s="32">
        <v>39129</v>
      </c>
      <c r="L5366" s="33">
        <f t="shared" si="837"/>
        <v>2</v>
      </c>
      <c r="M5366" s="33">
        <f t="shared" si="838"/>
        <v>2007</v>
      </c>
      <c r="N5366" s="34">
        <v>59.38</v>
      </c>
      <c r="P5366" s="32">
        <v>39573</v>
      </c>
      <c r="Q5366" s="33">
        <f t="shared" si="839"/>
        <v>5</v>
      </c>
      <c r="R5366" s="33">
        <f t="shared" si="840"/>
        <v>2008</v>
      </c>
      <c r="S5366" s="34">
        <v>115.68</v>
      </c>
    </row>
    <row r="5367" spans="1:19">
      <c r="A5367" s="32">
        <v>41555</v>
      </c>
      <c r="B5367" s="33">
        <f t="shared" si="833"/>
        <v>10</v>
      </c>
      <c r="C5367" s="33">
        <f t="shared" si="834"/>
        <v>2013</v>
      </c>
      <c r="D5367" s="34">
        <v>1.1060000000000001</v>
      </c>
      <c r="F5367" s="32">
        <v>43174</v>
      </c>
      <c r="G5367" s="33">
        <f t="shared" si="835"/>
        <v>3</v>
      </c>
      <c r="H5367" s="33">
        <f t="shared" si="836"/>
        <v>2018</v>
      </c>
      <c r="I5367" s="34">
        <v>2.7</v>
      </c>
      <c r="K5367" s="32">
        <v>39133</v>
      </c>
      <c r="L5367" s="33">
        <f t="shared" si="837"/>
        <v>2</v>
      </c>
      <c r="M5367" s="33">
        <f t="shared" si="838"/>
        <v>2007</v>
      </c>
      <c r="N5367" s="34">
        <v>58.32</v>
      </c>
      <c r="P5367" s="32">
        <v>39574</v>
      </c>
      <c r="Q5367" s="33">
        <f t="shared" si="839"/>
        <v>5</v>
      </c>
      <c r="R5367" s="33">
        <f t="shared" si="840"/>
        <v>2008</v>
      </c>
      <c r="S5367" s="34">
        <v>119.88</v>
      </c>
    </row>
    <row r="5368" spans="1:19">
      <c r="A5368" s="32">
        <v>41556</v>
      </c>
      <c r="B5368" s="33">
        <f t="shared" si="833"/>
        <v>10</v>
      </c>
      <c r="C5368" s="33">
        <f t="shared" si="834"/>
        <v>2013</v>
      </c>
      <c r="D5368" s="34">
        <v>1.103</v>
      </c>
      <c r="F5368" s="32">
        <v>43175</v>
      </c>
      <c r="G5368" s="33">
        <f t="shared" si="835"/>
        <v>3</v>
      </c>
      <c r="H5368" s="33">
        <f t="shared" si="836"/>
        <v>2018</v>
      </c>
      <c r="I5368" s="34">
        <v>2.62</v>
      </c>
      <c r="K5368" s="32">
        <v>39134</v>
      </c>
      <c r="L5368" s="33">
        <f t="shared" si="837"/>
        <v>2</v>
      </c>
      <c r="M5368" s="33">
        <f t="shared" si="838"/>
        <v>2007</v>
      </c>
      <c r="N5368" s="34">
        <v>59.4</v>
      </c>
      <c r="P5368" s="32">
        <v>39575</v>
      </c>
      <c r="Q5368" s="33">
        <f t="shared" si="839"/>
        <v>5</v>
      </c>
      <c r="R5368" s="33">
        <f t="shared" si="840"/>
        <v>2008</v>
      </c>
      <c r="S5368" s="34">
        <v>120.27</v>
      </c>
    </row>
    <row r="5369" spans="1:19">
      <c r="A5369" s="32">
        <v>41557</v>
      </c>
      <c r="B5369" s="33">
        <f t="shared" si="833"/>
        <v>10</v>
      </c>
      <c r="C5369" s="33">
        <f t="shared" si="834"/>
        <v>2013</v>
      </c>
      <c r="D5369" s="34">
        <v>1.133</v>
      </c>
      <c r="F5369" s="32">
        <v>43178</v>
      </c>
      <c r="G5369" s="33">
        <f t="shared" si="835"/>
        <v>3</v>
      </c>
      <c r="H5369" s="33">
        <f t="shared" si="836"/>
        <v>2018</v>
      </c>
      <c r="I5369" s="34">
        <v>2.62</v>
      </c>
      <c r="K5369" s="32">
        <v>39135</v>
      </c>
      <c r="L5369" s="33">
        <f t="shared" si="837"/>
        <v>2</v>
      </c>
      <c r="M5369" s="33">
        <f t="shared" si="838"/>
        <v>2007</v>
      </c>
      <c r="N5369" s="34">
        <v>60.28</v>
      </c>
      <c r="P5369" s="32">
        <v>39576</v>
      </c>
      <c r="Q5369" s="33">
        <f t="shared" si="839"/>
        <v>5</v>
      </c>
      <c r="R5369" s="33">
        <f t="shared" si="840"/>
        <v>2008</v>
      </c>
      <c r="S5369" s="34">
        <v>119.85</v>
      </c>
    </row>
    <row r="5370" spans="1:19">
      <c r="A5370" s="32">
        <v>41558</v>
      </c>
      <c r="B5370" s="33">
        <f t="shared" si="833"/>
        <v>10</v>
      </c>
      <c r="C5370" s="33">
        <f t="shared" si="834"/>
        <v>2013</v>
      </c>
      <c r="D5370" s="34">
        <v>1.1359999999999999</v>
      </c>
      <c r="F5370" s="32">
        <v>43179</v>
      </c>
      <c r="G5370" s="33">
        <f t="shared" si="835"/>
        <v>3</v>
      </c>
      <c r="H5370" s="33">
        <f t="shared" si="836"/>
        <v>2018</v>
      </c>
      <c r="I5370" s="34">
        <v>2.71</v>
      </c>
      <c r="K5370" s="32">
        <v>39136</v>
      </c>
      <c r="L5370" s="33">
        <f t="shared" si="837"/>
        <v>2</v>
      </c>
      <c r="M5370" s="33">
        <f t="shared" si="838"/>
        <v>2007</v>
      </c>
      <c r="N5370" s="34">
        <v>60.28</v>
      </c>
      <c r="P5370" s="32">
        <v>39577</v>
      </c>
      <c r="Q5370" s="33">
        <f t="shared" si="839"/>
        <v>5</v>
      </c>
      <c r="R5370" s="33">
        <f t="shared" si="840"/>
        <v>2008</v>
      </c>
      <c r="S5370" s="34">
        <v>123.54</v>
      </c>
    </row>
    <row r="5371" spans="1:19">
      <c r="A5371" s="32">
        <v>41561</v>
      </c>
      <c r="B5371" s="33">
        <f t="shared" si="833"/>
        <v>10</v>
      </c>
      <c r="C5371" s="33">
        <f t="shared" si="834"/>
        <v>2013</v>
      </c>
      <c r="D5371" s="34">
        <v>1.145</v>
      </c>
      <c r="F5371" s="32">
        <v>43180</v>
      </c>
      <c r="G5371" s="33">
        <f t="shared" si="835"/>
        <v>3</v>
      </c>
      <c r="H5371" s="33">
        <f t="shared" si="836"/>
        <v>2018</v>
      </c>
      <c r="I5371" s="34">
        <v>2.74</v>
      </c>
      <c r="K5371" s="32">
        <v>39139</v>
      </c>
      <c r="L5371" s="33">
        <f t="shared" si="837"/>
        <v>2</v>
      </c>
      <c r="M5371" s="33">
        <f t="shared" si="838"/>
        <v>2007</v>
      </c>
      <c r="N5371" s="34">
        <v>61.41</v>
      </c>
      <c r="P5371" s="32">
        <v>39580</v>
      </c>
      <c r="Q5371" s="33">
        <f t="shared" si="839"/>
        <v>5</v>
      </c>
      <c r="R5371" s="33">
        <f t="shared" si="840"/>
        <v>2008</v>
      </c>
      <c r="S5371" s="34">
        <v>122.89</v>
      </c>
    </row>
    <row r="5372" spans="1:19">
      <c r="A5372" s="32">
        <v>41562</v>
      </c>
      <c r="B5372" s="33">
        <f t="shared" si="833"/>
        <v>10</v>
      </c>
      <c r="C5372" s="33">
        <f t="shared" si="834"/>
        <v>2013</v>
      </c>
      <c r="D5372" s="34">
        <v>1.1539999999999999</v>
      </c>
      <c r="F5372" s="32">
        <v>43181</v>
      </c>
      <c r="G5372" s="33">
        <f t="shared" si="835"/>
        <v>3</v>
      </c>
      <c r="H5372" s="33">
        <f t="shared" si="836"/>
        <v>2018</v>
      </c>
      <c r="I5372" s="34">
        <v>2.62</v>
      </c>
      <c r="K5372" s="32">
        <v>39140</v>
      </c>
      <c r="L5372" s="33">
        <f t="shared" si="837"/>
        <v>2</v>
      </c>
      <c r="M5372" s="33">
        <f t="shared" si="838"/>
        <v>2007</v>
      </c>
      <c r="N5372" s="34">
        <v>61.46</v>
      </c>
      <c r="P5372" s="32">
        <v>39581</v>
      </c>
      <c r="Q5372" s="33">
        <f t="shared" si="839"/>
        <v>5</v>
      </c>
      <c r="R5372" s="33">
        <f t="shared" si="840"/>
        <v>2008</v>
      </c>
      <c r="S5372" s="34">
        <v>123.11</v>
      </c>
    </row>
    <row r="5373" spans="1:19">
      <c r="A5373" s="32">
        <v>41563</v>
      </c>
      <c r="B5373" s="33">
        <f t="shared" si="833"/>
        <v>10</v>
      </c>
      <c r="C5373" s="33">
        <f t="shared" si="834"/>
        <v>2013</v>
      </c>
      <c r="D5373" s="34">
        <v>1.165</v>
      </c>
      <c r="F5373" s="32">
        <v>43182</v>
      </c>
      <c r="G5373" s="33">
        <f t="shared" si="835"/>
        <v>3</v>
      </c>
      <c r="H5373" s="33">
        <f t="shared" si="836"/>
        <v>2018</v>
      </c>
      <c r="I5373" s="34">
        <v>2.58</v>
      </c>
      <c r="K5373" s="32">
        <v>39141</v>
      </c>
      <c r="L5373" s="33">
        <f t="shared" si="837"/>
        <v>2</v>
      </c>
      <c r="M5373" s="33">
        <f t="shared" si="838"/>
        <v>2007</v>
      </c>
      <c r="N5373" s="34">
        <v>61.78</v>
      </c>
      <c r="P5373" s="32">
        <v>39582</v>
      </c>
      <c r="Q5373" s="33">
        <f t="shared" si="839"/>
        <v>5</v>
      </c>
      <c r="R5373" s="33">
        <f t="shared" si="840"/>
        <v>2008</v>
      </c>
      <c r="S5373" s="34">
        <v>121.18</v>
      </c>
    </row>
    <row r="5374" spans="1:19">
      <c r="A5374" s="32">
        <v>41564</v>
      </c>
      <c r="B5374" s="33">
        <f t="shared" si="833"/>
        <v>10</v>
      </c>
      <c r="C5374" s="33">
        <f t="shared" si="834"/>
        <v>2013</v>
      </c>
      <c r="D5374" s="34">
        <v>1.1479999999999999</v>
      </c>
      <c r="F5374" s="32">
        <v>43185</v>
      </c>
      <c r="G5374" s="33">
        <f t="shared" si="835"/>
        <v>3</v>
      </c>
      <c r="H5374" s="33">
        <f t="shared" si="836"/>
        <v>2018</v>
      </c>
      <c r="I5374" s="34">
        <v>2.63</v>
      </c>
      <c r="K5374" s="32">
        <v>39142</v>
      </c>
      <c r="L5374" s="33">
        <f t="shared" si="837"/>
        <v>3</v>
      </c>
      <c r="M5374" s="33">
        <f t="shared" si="838"/>
        <v>2007</v>
      </c>
      <c r="N5374" s="34">
        <v>61.97</v>
      </c>
      <c r="P5374" s="32">
        <v>39583</v>
      </c>
      <c r="Q5374" s="33">
        <f t="shared" si="839"/>
        <v>5</v>
      </c>
      <c r="R5374" s="33">
        <f t="shared" si="840"/>
        <v>2008</v>
      </c>
      <c r="S5374" s="34">
        <v>122.76</v>
      </c>
    </row>
    <row r="5375" spans="1:19">
      <c r="A5375" s="32">
        <v>41565</v>
      </c>
      <c r="B5375" s="33">
        <f t="shared" si="833"/>
        <v>10</v>
      </c>
      <c r="C5375" s="33">
        <f t="shared" si="834"/>
        <v>2013</v>
      </c>
      <c r="D5375" s="34">
        <v>1.155</v>
      </c>
      <c r="F5375" s="32">
        <v>43186</v>
      </c>
      <c r="G5375" s="33">
        <f t="shared" si="835"/>
        <v>3</v>
      </c>
      <c r="H5375" s="33">
        <f t="shared" si="836"/>
        <v>2018</v>
      </c>
      <c r="I5375" s="34">
        <v>2.6</v>
      </c>
      <c r="K5375" s="32">
        <v>39143</v>
      </c>
      <c r="L5375" s="33">
        <f t="shared" si="837"/>
        <v>3</v>
      </c>
      <c r="M5375" s="33">
        <f t="shared" si="838"/>
        <v>2007</v>
      </c>
      <c r="N5375" s="34">
        <v>61.58</v>
      </c>
      <c r="P5375" s="32">
        <v>39584</v>
      </c>
      <c r="Q5375" s="33">
        <f t="shared" si="839"/>
        <v>5</v>
      </c>
      <c r="R5375" s="33">
        <f t="shared" si="840"/>
        <v>2008</v>
      </c>
      <c r="S5375" s="34">
        <v>122.98</v>
      </c>
    </row>
    <row r="5376" spans="1:19">
      <c r="A5376" s="32">
        <v>41568</v>
      </c>
      <c r="B5376" s="33">
        <f t="shared" si="833"/>
        <v>10</v>
      </c>
      <c r="C5376" s="33">
        <f t="shared" si="834"/>
        <v>2013</v>
      </c>
      <c r="D5376" s="34">
        <v>1.153</v>
      </c>
      <c r="F5376" s="32">
        <v>43187</v>
      </c>
      <c r="G5376" s="33">
        <f t="shared" si="835"/>
        <v>3</v>
      </c>
      <c r="H5376" s="33">
        <f t="shared" si="836"/>
        <v>2018</v>
      </c>
      <c r="I5376" s="34">
        <v>2.64</v>
      </c>
      <c r="K5376" s="32">
        <v>39146</v>
      </c>
      <c r="L5376" s="33">
        <f t="shared" si="837"/>
        <v>3</v>
      </c>
      <c r="M5376" s="33">
        <f t="shared" si="838"/>
        <v>2007</v>
      </c>
      <c r="N5376" s="34">
        <v>60.05</v>
      </c>
      <c r="P5376" s="32">
        <v>39587</v>
      </c>
      <c r="Q5376" s="33">
        <f t="shared" si="839"/>
        <v>5</v>
      </c>
      <c r="R5376" s="33">
        <f t="shared" si="840"/>
        <v>2008</v>
      </c>
      <c r="S5376" s="34">
        <v>122.19</v>
      </c>
    </row>
    <row r="5377" spans="1:19">
      <c r="A5377" s="32">
        <v>41569</v>
      </c>
      <c r="B5377" s="33">
        <f t="shared" si="833"/>
        <v>10</v>
      </c>
      <c r="C5377" s="33">
        <f t="shared" si="834"/>
        <v>2013</v>
      </c>
      <c r="D5377" s="34">
        <v>1.1479999999999999</v>
      </c>
      <c r="F5377" s="32">
        <v>43188</v>
      </c>
      <c r="G5377" s="33">
        <f t="shared" si="835"/>
        <v>3</v>
      </c>
      <c r="H5377" s="33">
        <f t="shared" si="836"/>
        <v>2018</v>
      </c>
      <c r="I5377" s="34">
        <v>2.81</v>
      </c>
      <c r="K5377" s="32">
        <v>39147</v>
      </c>
      <c r="L5377" s="33">
        <f t="shared" si="837"/>
        <v>3</v>
      </c>
      <c r="M5377" s="33">
        <f t="shared" si="838"/>
        <v>2007</v>
      </c>
      <c r="N5377" s="34">
        <v>60.66</v>
      </c>
      <c r="P5377" s="32">
        <v>39588</v>
      </c>
      <c r="Q5377" s="33">
        <f t="shared" si="839"/>
        <v>5</v>
      </c>
      <c r="R5377" s="33">
        <f t="shared" si="840"/>
        <v>2008</v>
      </c>
      <c r="S5377" s="34">
        <v>124.12</v>
      </c>
    </row>
    <row r="5378" spans="1:19">
      <c r="A5378" s="32">
        <v>41570</v>
      </c>
      <c r="B5378" s="33">
        <f t="shared" si="833"/>
        <v>10</v>
      </c>
      <c r="C5378" s="33">
        <f t="shared" si="834"/>
        <v>2013</v>
      </c>
      <c r="D5378" s="34">
        <v>1.145</v>
      </c>
      <c r="F5378" s="32">
        <v>43192</v>
      </c>
      <c r="G5378" s="33">
        <f t="shared" si="835"/>
        <v>4</v>
      </c>
      <c r="H5378" s="33">
        <f t="shared" si="836"/>
        <v>2018</v>
      </c>
      <c r="I5378" s="34">
        <v>2.75</v>
      </c>
      <c r="K5378" s="32">
        <v>39148</v>
      </c>
      <c r="L5378" s="33">
        <f t="shared" si="837"/>
        <v>3</v>
      </c>
      <c r="M5378" s="33">
        <f t="shared" si="838"/>
        <v>2007</v>
      </c>
      <c r="N5378" s="34">
        <v>61.85</v>
      </c>
      <c r="P5378" s="32">
        <v>39589</v>
      </c>
      <c r="Q5378" s="33">
        <f t="shared" si="839"/>
        <v>5</v>
      </c>
      <c r="R5378" s="33">
        <f t="shared" si="840"/>
        <v>2008</v>
      </c>
      <c r="S5378" s="34">
        <v>127.28</v>
      </c>
    </row>
    <row r="5379" spans="1:19">
      <c r="A5379" s="32">
        <v>41571</v>
      </c>
      <c r="B5379" s="33">
        <f t="shared" si="833"/>
        <v>10</v>
      </c>
      <c r="C5379" s="33">
        <f t="shared" si="834"/>
        <v>2013</v>
      </c>
      <c r="D5379" s="34">
        <v>1.1439999999999999</v>
      </c>
      <c r="F5379" s="32">
        <v>43193</v>
      </c>
      <c r="G5379" s="33">
        <f t="shared" si="835"/>
        <v>4</v>
      </c>
      <c r="H5379" s="33">
        <f t="shared" si="836"/>
        <v>2018</v>
      </c>
      <c r="I5379" s="34">
        <v>2.75</v>
      </c>
      <c r="K5379" s="32">
        <v>39149</v>
      </c>
      <c r="L5379" s="33">
        <f t="shared" si="837"/>
        <v>3</v>
      </c>
      <c r="M5379" s="33">
        <f t="shared" si="838"/>
        <v>2007</v>
      </c>
      <c r="N5379" s="34">
        <v>61.63</v>
      </c>
      <c r="P5379" s="32">
        <v>39590</v>
      </c>
      <c r="Q5379" s="33">
        <f t="shared" si="839"/>
        <v>5</v>
      </c>
      <c r="R5379" s="33">
        <f t="shared" si="840"/>
        <v>2008</v>
      </c>
      <c r="S5379" s="34">
        <v>129.04</v>
      </c>
    </row>
    <row r="5380" spans="1:19">
      <c r="A5380" s="32">
        <v>41572</v>
      </c>
      <c r="B5380" s="33">
        <f t="shared" si="833"/>
        <v>10</v>
      </c>
      <c r="C5380" s="33">
        <f t="shared" si="834"/>
        <v>2013</v>
      </c>
      <c r="D5380" s="34">
        <v>1.1559999999999999</v>
      </c>
      <c r="F5380" s="32">
        <v>43194</v>
      </c>
      <c r="G5380" s="33">
        <f t="shared" si="835"/>
        <v>4</v>
      </c>
      <c r="H5380" s="33">
        <f t="shared" si="836"/>
        <v>2018</v>
      </c>
      <c r="I5380" s="34">
        <v>2.81</v>
      </c>
      <c r="K5380" s="32">
        <v>39150</v>
      </c>
      <c r="L5380" s="33">
        <f t="shared" si="837"/>
        <v>3</v>
      </c>
      <c r="M5380" s="33">
        <f t="shared" si="838"/>
        <v>2007</v>
      </c>
      <c r="N5380" s="34">
        <v>60.06</v>
      </c>
      <c r="P5380" s="32">
        <v>39591</v>
      </c>
      <c r="Q5380" s="33">
        <f t="shared" si="839"/>
        <v>5</v>
      </c>
      <c r="R5380" s="33">
        <f t="shared" si="840"/>
        <v>2008</v>
      </c>
      <c r="S5380" s="34">
        <v>129.72</v>
      </c>
    </row>
    <row r="5381" spans="1:19">
      <c r="A5381" s="32">
        <v>41575</v>
      </c>
      <c r="B5381" s="33">
        <f t="shared" si="833"/>
        <v>10</v>
      </c>
      <c r="C5381" s="33">
        <f t="shared" si="834"/>
        <v>2013</v>
      </c>
      <c r="D5381" s="34">
        <v>1.171</v>
      </c>
      <c r="F5381" s="32">
        <v>43195</v>
      </c>
      <c r="G5381" s="33">
        <f t="shared" si="835"/>
        <v>4</v>
      </c>
      <c r="H5381" s="33">
        <f t="shared" si="836"/>
        <v>2018</v>
      </c>
      <c r="I5381" s="34">
        <v>2.81</v>
      </c>
      <c r="K5381" s="32">
        <v>39153</v>
      </c>
      <c r="L5381" s="33">
        <f t="shared" si="837"/>
        <v>3</v>
      </c>
      <c r="M5381" s="33">
        <f t="shared" si="838"/>
        <v>2007</v>
      </c>
      <c r="N5381" s="34">
        <v>58.94</v>
      </c>
      <c r="P5381" s="32">
        <v>39595</v>
      </c>
      <c r="Q5381" s="33">
        <f t="shared" si="839"/>
        <v>5</v>
      </c>
      <c r="R5381" s="33">
        <f t="shared" si="840"/>
        <v>2008</v>
      </c>
      <c r="S5381" s="34">
        <v>128.91999999999999</v>
      </c>
    </row>
    <row r="5382" spans="1:19">
      <c r="A5382" s="32">
        <v>41576</v>
      </c>
      <c r="B5382" s="33">
        <f t="shared" si="833"/>
        <v>10</v>
      </c>
      <c r="C5382" s="33">
        <f t="shared" si="834"/>
        <v>2013</v>
      </c>
      <c r="D5382" s="34">
        <v>1.165</v>
      </c>
      <c r="F5382" s="32">
        <v>43196</v>
      </c>
      <c r="G5382" s="33">
        <f t="shared" si="835"/>
        <v>4</v>
      </c>
      <c r="H5382" s="33">
        <f t="shared" si="836"/>
        <v>2018</v>
      </c>
      <c r="I5382" s="34">
        <v>2.81</v>
      </c>
      <c r="K5382" s="32">
        <v>39154</v>
      </c>
      <c r="L5382" s="33">
        <f t="shared" si="837"/>
        <v>3</v>
      </c>
      <c r="M5382" s="33">
        <f t="shared" si="838"/>
        <v>2007</v>
      </c>
      <c r="N5382" s="34">
        <v>58.03</v>
      </c>
      <c r="P5382" s="32">
        <v>39596</v>
      </c>
      <c r="Q5382" s="33">
        <f t="shared" si="839"/>
        <v>5</v>
      </c>
      <c r="R5382" s="33">
        <f t="shared" si="840"/>
        <v>2008</v>
      </c>
      <c r="S5382" s="34">
        <v>128.93</v>
      </c>
    </row>
    <row r="5383" spans="1:19">
      <c r="A5383" s="32">
        <v>41577</v>
      </c>
      <c r="B5383" s="33">
        <f t="shared" si="833"/>
        <v>10</v>
      </c>
      <c r="C5383" s="33">
        <f t="shared" si="834"/>
        <v>2013</v>
      </c>
      <c r="D5383" s="34">
        <v>1.1759999999999999</v>
      </c>
      <c r="F5383" s="32">
        <v>43199</v>
      </c>
      <c r="G5383" s="33">
        <f t="shared" si="835"/>
        <v>4</v>
      </c>
      <c r="H5383" s="33">
        <f t="shared" si="836"/>
        <v>2018</v>
      </c>
      <c r="I5383" s="34">
        <v>2.78</v>
      </c>
      <c r="K5383" s="32">
        <v>39155</v>
      </c>
      <c r="L5383" s="33">
        <f t="shared" si="837"/>
        <v>3</v>
      </c>
      <c r="M5383" s="33">
        <f t="shared" si="838"/>
        <v>2007</v>
      </c>
      <c r="N5383" s="34">
        <v>58.15</v>
      </c>
      <c r="P5383" s="32">
        <v>39597</v>
      </c>
      <c r="Q5383" s="33">
        <f t="shared" si="839"/>
        <v>5</v>
      </c>
      <c r="R5383" s="33">
        <f t="shared" si="840"/>
        <v>2008</v>
      </c>
      <c r="S5383" s="34">
        <v>129.33000000000001</v>
      </c>
    </row>
    <row r="5384" spans="1:19">
      <c r="A5384" s="32">
        <v>41578</v>
      </c>
      <c r="B5384" s="33">
        <f t="shared" si="833"/>
        <v>10</v>
      </c>
      <c r="C5384" s="33">
        <f t="shared" si="834"/>
        <v>2013</v>
      </c>
      <c r="D5384" s="34">
        <v>1.171</v>
      </c>
      <c r="F5384" s="32">
        <v>43200</v>
      </c>
      <c r="G5384" s="33">
        <f t="shared" si="835"/>
        <v>4</v>
      </c>
      <c r="H5384" s="33">
        <f t="shared" si="836"/>
        <v>2018</v>
      </c>
      <c r="I5384" s="34">
        <v>2.78</v>
      </c>
      <c r="K5384" s="32">
        <v>39156</v>
      </c>
      <c r="L5384" s="33">
        <f t="shared" si="837"/>
        <v>3</v>
      </c>
      <c r="M5384" s="33">
        <f t="shared" si="838"/>
        <v>2007</v>
      </c>
      <c r="N5384" s="34">
        <v>57.52</v>
      </c>
      <c r="P5384" s="32">
        <v>39598</v>
      </c>
      <c r="Q5384" s="33">
        <f t="shared" si="839"/>
        <v>5</v>
      </c>
      <c r="R5384" s="33">
        <f t="shared" si="840"/>
        <v>2008</v>
      </c>
      <c r="S5384" s="34">
        <v>127.85</v>
      </c>
    </row>
    <row r="5385" spans="1:19">
      <c r="A5385" s="32">
        <v>41579</v>
      </c>
      <c r="B5385" s="33">
        <f t="shared" si="833"/>
        <v>11</v>
      </c>
      <c r="C5385" s="33">
        <f t="shared" si="834"/>
        <v>2013</v>
      </c>
      <c r="D5385" s="34">
        <v>1.163</v>
      </c>
      <c r="F5385" s="32">
        <v>43201</v>
      </c>
      <c r="G5385" s="33">
        <f t="shared" si="835"/>
        <v>4</v>
      </c>
      <c r="H5385" s="33">
        <f t="shared" si="836"/>
        <v>2018</v>
      </c>
      <c r="I5385" s="34">
        <v>2.74</v>
      </c>
      <c r="K5385" s="32">
        <v>39157</v>
      </c>
      <c r="L5385" s="33">
        <f t="shared" si="837"/>
        <v>3</v>
      </c>
      <c r="M5385" s="33">
        <f t="shared" si="838"/>
        <v>2007</v>
      </c>
      <c r="N5385" s="34">
        <v>57.06</v>
      </c>
      <c r="P5385" s="32">
        <v>39601</v>
      </c>
      <c r="Q5385" s="33">
        <f t="shared" si="839"/>
        <v>6</v>
      </c>
      <c r="R5385" s="33">
        <f t="shared" si="840"/>
        <v>2008</v>
      </c>
      <c r="S5385" s="34">
        <v>128.5</v>
      </c>
    </row>
    <row r="5386" spans="1:19">
      <c r="A5386" s="32">
        <v>41582</v>
      </c>
      <c r="B5386" s="33">
        <f t="shared" si="833"/>
        <v>11</v>
      </c>
      <c r="C5386" s="33">
        <f t="shared" si="834"/>
        <v>2013</v>
      </c>
      <c r="D5386" s="34">
        <v>1.169</v>
      </c>
      <c r="F5386" s="32">
        <v>43202</v>
      </c>
      <c r="G5386" s="33">
        <f t="shared" si="835"/>
        <v>4</v>
      </c>
      <c r="H5386" s="33">
        <f t="shared" si="836"/>
        <v>2018</v>
      </c>
      <c r="I5386" s="34">
        <v>2.76</v>
      </c>
      <c r="K5386" s="32">
        <v>39160</v>
      </c>
      <c r="L5386" s="33">
        <f t="shared" si="837"/>
        <v>3</v>
      </c>
      <c r="M5386" s="33">
        <f t="shared" si="838"/>
        <v>2007</v>
      </c>
      <c r="N5386" s="34">
        <v>56.65</v>
      </c>
      <c r="P5386" s="32">
        <v>39602</v>
      </c>
      <c r="Q5386" s="33">
        <f t="shared" si="839"/>
        <v>6</v>
      </c>
      <c r="R5386" s="33">
        <f t="shared" si="840"/>
        <v>2008</v>
      </c>
      <c r="S5386" s="34">
        <v>126.28</v>
      </c>
    </row>
    <row r="5387" spans="1:19">
      <c r="A5387" s="32">
        <v>41583</v>
      </c>
      <c r="B5387" s="33">
        <f t="shared" si="833"/>
        <v>11</v>
      </c>
      <c r="C5387" s="33">
        <f t="shared" si="834"/>
        <v>2013</v>
      </c>
      <c r="D5387" s="34">
        <v>1.167</v>
      </c>
      <c r="F5387" s="32">
        <v>43203</v>
      </c>
      <c r="G5387" s="33">
        <f t="shared" si="835"/>
        <v>4</v>
      </c>
      <c r="H5387" s="33">
        <f t="shared" si="836"/>
        <v>2018</v>
      </c>
      <c r="I5387" s="34">
        <v>2.82</v>
      </c>
      <c r="K5387" s="32">
        <v>39161</v>
      </c>
      <c r="L5387" s="33">
        <f t="shared" si="837"/>
        <v>3</v>
      </c>
      <c r="M5387" s="33">
        <f t="shared" si="838"/>
        <v>2007</v>
      </c>
      <c r="N5387" s="34">
        <v>56.41</v>
      </c>
      <c r="P5387" s="32">
        <v>39603</v>
      </c>
      <c r="Q5387" s="33">
        <f t="shared" si="839"/>
        <v>6</v>
      </c>
      <c r="R5387" s="33">
        <f t="shared" si="840"/>
        <v>2008</v>
      </c>
      <c r="S5387" s="34">
        <v>121.72</v>
      </c>
    </row>
    <row r="5388" spans="1:19">
      <c r="A5388" s="32">
        <v>41584</v>
      </c>
      <c r="B5388" s="33">
        <f t="shared" si="833"/>
        <v>11</v>
      </c>
      <c r="C5388" s="33">
        <f t="shared" si="834"/>
        <v>2013</v>
      </c>
      <c r="D5388" s="34">
        <v>1.1930000000000001</v>
      </c>
      <c r="F5388" s="32">
        <v>43206</v>
      </c>
      <c r="G5388" s="33">
        <f t="shared" si="835"/>
        <v>4</v>
      </c>
      <c r="H5388" s="33">
        <f t="shared" si="836"/>
        <v>2018</v>
      </c>
      <c r="I5388" s="34">
        <v>2.88</v>
      </c>
      <c r="K5388" s="32">
        <v>39162</v>
      </c>
      <c r="L5388" s="33">
        <f t="shared" si="837"/>
        <v>3</v>
      </c>
      <c r="M5388" s="33">
        <f t="shared" si="838"/>
        <v>2007</v>
      </c>
      <c r="N5388" s="34">
        <v>56.98</v>
      </c>
      <c r="P5388" s="32">
        <v>39604</v>
      </c>
      <c r="Q5388" s="33">
        <f t="shared" si="839"/>
        <v>6</v>
      </c>
      <c r="R5388" s="33">
        <f t="shared" si="840"/>
        <v>2008</v>
      </c>
      <c r="S5388" s="34">
        <v>122.36</v>
      </c>
    </row>
    <row r="5389" spans="1:19">
      <c r="A5389" s="32">
        <v>41585</v>
      </c>
      <c r="B5389" s="33">
        <f t="shared" si="833"/>
        <v>11</v>
      </c>
      <c r="C5389" s="33">
        <f t="shared" si="834"/>
        <v>2013</v>
      </c>
      <c r="D5389" s="34">
        <v>1.175</v>
      </c>
      <c r="F5389" s="32">
        <v>43207</v>
      </c>
      <c r="G5389" s="33">
        <f t="shared" si="835"/>
        <v>4</v>
      </c>
      <c r="H5389" s="33">
        <f t="shared" si="836"/>
        <v>2018</v>
      </c>
      <c r="I5389" s="34">
        <v>2.84</v>
      </c>
      <c r="K5389" s="32">
        <v>39163</v>
      </c>
      <c r="L5389" s="33">
        <f t="shared" si="837"/>
        <v>3</v>
      </c>
      <c r="M5389" s="33">
        <f t="shared" si="838"/>
        <v>2007</v>
      </c>
      <c r="N5389" s="34">
        <v>60.21</v>
      </c>
      <c r="P5389" s="32">
        <v>39605</v>
      </c>
      <c r="Q5389" s="33">
        <f t="shared" si="839"/>
        <v>6</v>
      </c>
      <c r="R5389" s="33">
        <f t="shared" si="840"/>
        <v>2008</v>
      </c>
      <c r="S5389" s="34">
        <v>132.81</v>
      </c>
    </row>
    <row r="5390" spans="1:19">
      <c r="A5390" s="32">
        <v>41586</v>
      </c>
      <c r="B5390" s="33">
        <f t="shared" si="833"/>
        <v>11</v>
      </c>
      <c r="C5390" s="33">
        <f t="shared" si="834"/>
        <v>2013</v>
      </c>
      <c r="D5390" s="34">
        <v>1.1830000000000001</v>
      </c>
      <c r="F5390" s="32">
        <v>43208</v>
      </c>
      <c r="G5390" s="33">
        <f t="shared" si="835"/>
        <v>4</v>
      </c>
      <c r="H5390" s="33">
        <f t="shared" si="836"/>
        <v>2018</v>
      </c>
      <c r="I5390" s="34">
        <v>2.85</v>
      </c>
      <c r="K5390" s="32">
        <v>39164</v>
      </c>
      <c r="L5390" s="33">
        <f t="shared" si="837"/>
        <v>3</v>
      </c>
      <c r="M5390" s="33">
        <f t="shared" si="838"/>
        <v>2007</v>
      </c>
      <c r="N5390" s="34">
        <v>61.07</v>
      </c>
      <c r="P5390" s="32">
        <v>39608</v>
      </c>
      <c r="Q5390" s="33">
        <f t="shared" si="839"/>
        <v>6</v>
      </c>
      <c r="R5390" s="33">
        <f t="shared" si="840"/>
        <v>2008</v>
      </c>
      <c r="S5390" s="34">
        <v>134.43</v>
      </c>
    </row>
    <row r="5391" spans="1:19">
      <c r="A5391" s="32">
        <v>41589</v>
      </c>
      <c r="B5391" s="33">
        <f t="shared" si="833"/>
        <v>11</v>
      </c>
      <c r="C5391" s="33">
        <f t="shared" si="834"/>
        <v>2013</v>
      </c>
      <c r="D5391" s="34">
        <v>1.1859999999999999</v>
      </c>
      <c r="F5391" s="32">
        <v>43209</v>
      </c>
      <c r="G5391" s="33">
        <f t="shared" si="835"/>
        <v>4</v>
      </c>
      <c r="H5391" s="33">
        <f t="shared" si="836"/>
        <v>2018</v>
      </c>
      <c r="I5391" s="34">
        <v>2.8</v>
      </c>
      <c r="K5391" s="32">
        <v>39167</v>
      </c>
      <c r="L5391" s="33">
        <f t="shared" si="837"/>
        <v>3</v>
      </c>
      <c r="M5391" s="33">
        <f t="shared" si="838"/>
        <v>2007</v>
      </c>
      <c r="N5391" s="34">
        <v>61.77</v>
      </c>
      <c r="P5391" s="32">
        <v>39609</v>
      </c>
      <c r="Q5391" s="33">
        <f t="shared" si="839"/>
        <v>6</v>
      </c>
      <c r="R5391" s="33">
        <f t="shared" si="840"/>
        <v>2008</v>
      </c>
      <c r="S5391" s="34">
        <v>135.24</v>
      </c>
    </row>
    <row r="5392" spans="1:19">
      <c r="A5392" s="32">
        <v>41590</v>
      </c>
      <c r="B5392" s="33">
        <f t="shared" si="833"/>
        <v>11</v>
      </c>
      <c r="C5392" s="33">
        <f t="shared" si="834"/>
        <v>2013</v>
      </c>
      <c r="D5392" s="34">
        <v>1.18</v>
      </c>
      <c r="F5392" s="32">
        <v>43210</v>
      </c>
      <c r="G5392" s="33">
        <f t="shared" si="835"/>
        <v>4</v>
      </c>
      <c r="H5392" s="33">
        <f t="shared" si="836"/>
        <v>2018</v>
      </c>
      <c r="I5392" s="34">
        <v>2.78</v>
      </c>
      <c r="K5392" s="32">
        <v>39168</v>
      </c>
      <c r="L5392" s="33">
        <f t="shared" si="837"/>
        <v>3</v>
      </c>
      <c r="M5392" s="33">
        <f t="shared" si="838"/>
        <v>2007</v>
      </c>
      <c r="N5392" s="34">
        <v>62.98</v>
      </c>
      <c r="P5392" s="32">
        <v>39610</v>
      </c>
      <c r="Q5392" s="33">
        <f t="shared" si="839"/>
        <v>6</v>
      </c>
      <c r="R5392" s="33">
        <f t="shared" si="840"/>
        <v>2008</v>
      </c>
      <c r="S5392" s="34">
        <v>134.52000000000001</v>
      </c>
    </row>
    <row r="5393" spans="1:19">
      <c r="A5393" s="32">
        <v>41591</v>
      </c>
      <c r="B5393" s="33">
        <f t="shared" si="833"/>
        <v>11</v>
      </c>
      <c r="C5393" s="33">
        <f t="shared" si="834"/>
        <v>2013</v>
      </c>
      <c r="D5393" s="34">
        <v>1.194</v>
      </c>
      <c r="F5393" s="32">
        <v>43213</v>
      </c>
      <c r="G5393" s="33">
        <f t="shared" si="835"/>
        <v>4</v>
      </c>
      <c r="H5393" s="33">
        <f t="shared" si="836"/>
        <v>2018</v>
      </c>
      <c r="I5393" s="34">
        <v>2.78</v>
      </c>
      <c r="K5393" s="32">
        <v>39169</v>
      </c>
      <c r="L5393" s="33">
        <f t="shared" si="837"/>
        <v>3</v>
      </c>
      <c r="M5393" s="33">
        <f t="shared" si="838"/>
        <v>2007</v>
      </c>
      <c r="N5393" s="34">
        <v>64.11</v>
      </c>
      <c r="P5393" s="32">
        <v>39611</v>
      </c>
      <c r="Q5393" s="33">
        <f t="shared" si="839"/>
        <v>6</v>
      </c>
      <c r="R5393" s="33">
        <f t="shared" si="840"/>
        <v>2008</v>
      </c>
      <c r="S5393" s="34">
        <v>132.11000000000001</v>
      </c>
    </row>
    <row r="5394" spans="1:19">
      <c r="A5394" s="32">
        <v>41592</v>
      </c>
      <c r="B5394" s="33">
        <f t="shared" si="833"/>
        <v>11</v>
      </c>
      <c r="C5394" s="33">
        <f t="shared" si="834"/>
        <v>2013</v>
      </c>
      <c r="D5394" s="34">
        <v>1.1930000000000001</v>
      </c>
      <c r="F5394" s="32">
        <v>43214</v>
      </c>
      <c r="G5394" s="33">
        <f t="shared" si="835"/>
        <v>4</v>
      </c>
      <c r="H5394" s="33">
        <f t="shared" si="836"/>
        <v>2018</v>
      </c>
      <c r="I5394" s="34">
        <v>2.79</v>
      </c>
      <c r="K5394" s="32">
        <v>39170</v>
      </c>
      <c r="L5394" s="33">
        <f t="shared" si="837"/>
        <v>3</v>
      </c>
      <c r="M5394" s="33">
        <f t="shared" si="838"/>
        <v>2007</v>
      </c>
      <c r="N5394" s="34">
        <v>66.099999999999994</v>
      </c>
      <c r="P5394" s="32">
        <v>39612</v>
      </c>
      <c r="Q5394" s="33">
        <f t="shared" si="839"/>
        <v>6</v>
      </c>
      <c r="R5394" s="33">
        <f t="shared" si="840"/>
        <v>2008</v>
      </c>
      <c r="S5394" s="34">
        <v>134.29</v>
      </c>
    </row>
    <row r="5395" spans="1:19">
      <c r="A5395" s="32">
        <v>41593</v>
      </c>
      <c r="B5395" s="33">
        <f t="shared" si="833"/>
        <v>11</v>
      </c>
      <c r="C5395" s="33">
        <f t="shared" si="834"/>
        <v>2013</v>
      </c>
      <c r="D5395" s="34">
        <v>1.19</v>
      </c>
      <c r="F5395" s="32">
        <v>43215</v>
      </c>
      <c r="G5395" s="33">
        <f t="shared" si="835"/>
        <v>4</v>
      </c>
      <c r="H5395" s="33">
        <f t="shared" si="836"/>
        <v>2018</v>
      </c>
      <c r="I5395" s="34">
        <v>2.81</v>
      </c>
      <c r="K5395" s="32">
        <v>39171</v>
      </c>
      <c r="L5395" s="33">
        <f t="shared" si="837"/>
        <v>3</v>
      </c>
      <c r="M5395" s="33">
        <f t="shared" si="838"/>
        <v>2007</v>
      </c>
      <c r="N5395" s="34">
        <v>65.94</v>
      </c>
      <c r="P5395" s="32">
        <v>39615</v>
      </c>
      <c r="Q5395" s="33">
        <f t="shared" si="839"/>
        <v>6</v>
      </c>
      <c r="R5395" s="33">
        <f t="shared" si="840"/>
        <v>2008</v>
      </c>
      <c r="S5395" s="34">
        <v>133.9</v>
      </c>
    </row>
    <row r="5396" spans="1:19">
      <c r="A5396" s="32">
        <v>41596</v>
      </c>
      <c r="B5396" s="33">
        <f t="shared" si="833"/>
        <v>11</v>
      </c>
      <c r="C5396" s="33">
        <f t="shared" si="834"/>
        <v>2013</v>
      </c>
      <c r="D5396" s="34">
        <v>1.1859999999999999</v>
      </c>
      <c r="F5396" s="32">
        <v>43216</v>
      </c>
      <c r="G5396" s="33">
        <f t="shared" si="835"/>
        <v>4</v>
      </c>
      <c r="H5396" s="33">
        <f t="shared" si="836"/>
        <v>2018</v>
      </c>
      <c r="I5396" s="34">
        <v>2.81</v>
      </c>
      <c r="K5396" s="32">
        <v>39174</v>
      </c>
      <c r="L5396" s="33">
        <f t="shared" si="837"/>
        <v>4</v>
      </c>
      <c r="M5396" s="33">
        <f t="shared" si="838"/>
        <v>2007</v>
      </c>
      <c r="N5396" s="34">
        <v>66.03</v>
      </c>
      <c r="P5396" s="32">
        <v>39616</v>
      </c>
      <c r="Q5396" s="33">
        <f t="shared" si="839"/>
        <v>6</v>
      </c>
      <c r="R5396" s="33">
        <f t="shared" si="840"/>
        <v>2008</v>
      </c>
      <c r="S5396" s="34">
        <v>131.27000000000001</v>
      </c>
    </row>
    <row r="5397" spans="1:19">
      <c r="A5397" s="32">
        <v>41597</v>
      </c>
      <c r="B5397" s="33">
        <f t="shared" si="833"/>
        <v>11</v>
      </c>
      <c r="C5397" s="33">
        <f t="shared" si="834"/>
        <v>2013</v>
      </c>
      <c r="D5397" s="34">
        <v>1.1879999999999999</v>
      </c>
      <c r="F5397" s="32">
        <v>43217</v>
      </c>
      <c r="G5397" s="33">
        <f t="shared" si="835"/>
        <v>4</v>
      </c>
      <c r="H5397" s="33">
        <f t="shared" si="836"/>
        <v>2018</v>
      </c>
      <c r="I5397" s="34">
        <v>2.82</v>
      </c>
      <c r="K5397" s="32">
        <v>39175</v>
      </c>
      <c r="L5397" s="33">
        <f t="shared" si="837"/>
        <v>4</v>
      </c>
      <c r="M5397" s="33">
        <f t="shared" si="838"/>
        <v>2007</v>
      </c>
      <c r="N5397" s="34">
        <v>64.59</v>
      </c>
      <c r="P5397" s="32">
        <v>39617</v>
      </c>
      <c r="Q5397" s="33">
        <f t="shared" si="839"/>
        <v>6</v>
      </c>
      <c r="R5397" s="33">
        <f t="shared" si="840"/>
        <v>2008</v>
      </c>
      <c r="S5397" s="34">
        <v>129.12</v>
      </c>
    </row>
    <row r="5398" spans="1:19">
      <c r="A5398" s="32">
        <v>41598</v>
      </c>
      <c r="B5398" s="33">
        <f t="shared" si="833"/>
        <v>11</v>
      </c>
      <c r="C5398" s="33">
        <f t="shared" si="834"/>
        <v>2013</v>
      </c>
      <c r="D5398" s="34">
        <v>1.1970000000000001</v>
      </c>
      <c r="F5398" s="32">
        <v>43220</v>
      </c>
      <c r="G5398" s="33">
        <f t="shared" si="835"/>
        <v>4</v>
      </c>
      <c r="H5398" s="33">
        <f t="shared" si="836"/>
        <v>2018</v>
      </c>
      <c r="I5398" s="34">
        <v>2.75</v>
      </c>
      <c r="K5398" s="32">
        <v>39176</v>
      </c>
      <c r="L5398" s="33">
        <f t="shared" si="837"/>
        <v>4</v>
      </c>
      <c r="M5398" s="33">
        <f t="shared" si="838"/>
        <v>2007</v>
      </c>
      <c r="N5398" s="34">
        <v>64.400000000000006</v>
      </c>
      <c r="P5398" s="32">
        <v>39618</v>
      </c>
      <c r="Q5398" s="33">
        <f t="shared" si="839"/>
        <v>6</v>
      </c>
      <c r="R5398" s="33">
        <f t="shared" si="840"/>
        <v>2008</v>
      </c>
      <c r="S5398" s="34">
        <v>131.84</v>
      </c>
    </row>
    <row r="5399" spans="1:19">
      <c r="A5399" s="32">
        <v>41599</v>
      </c>
      <c r="B5399" s="33">
        <f t="shared" si="833"/>
        <v>11</v>
      </c>
      <c r="C5399" s="33">
        <f t="shared" si="834"/>
        <v>2013</v>
      </c>
      <c r="D5399" s="34">
        <v>1.2</v>
      </c>
      <c r="F5399" s="32">
        <v>43221</v>
      </c>
      <c r="G5399" s="33">
        <f t="shared" si="835"/>
        <v>5</v>
      </c>
      <c r="H5399" s="33">
        <f t="shared" si="836"/>
        <v>2018</v>
      </c>
      <c r="I5399" s="34">
        <v>2.75</v>
      </c>
      <c r="K5399" s="32">
        <v>39177</v>
      </c>
      <c r="L5399" s="33">
        <f t="shared" si="837"/>
        <v>4</v>
      </c>
      <c r="M5399" s="33">
        <f t="shared" si="838"/>
        <v>2007</v>
      </c>
      <c r="N5399" s="34">
        <v>64.260000000000005</v>
      </c>
      <c r="P5399" s="32">
        <v>39619</v>
      </c>
      <c r="Q5399" s="33">
        <f t="shared" si="839"/>
        <v>6</v>
      </c>
      <c r="R5399" s="33">
        <f t="shared" si="840"/>
        <v>2008</v>
      </c>
      <c r="S5399" s="34">
        <v>134.28</v>
      </c>
    </row>
    <row r="5400" spans="1:19">
      <c r="A5400" s="32">
        <v>41600</v>
      </c>
      <c r="B5400" s="33">
        <f t="shared" si="833"/>
        <v>11</v>
      </c>
      <c r="C5400" s="33">
        <f t="shared" si="834"/>
        <v>2013</v>
      </c>
      <c r="D5400" s="34">
        <v>1.1950000000000001</v>
      </c>
      <c r="F5400" s="32">
        <v>43222</v>
      </c>
      <c r="G5400" s="33">
        <f t="shared" si="835"/>
        <v>5</v>
      </c>
      <c r="H5400" s="33">
        <f t="shared" si="836"/>
        <v>2018</v>
      </c>
      <c r="I5400" s="34">
        <v>2.77</v>
      </c>
      <c r="K5400" s="32">
        <v>39181</v>
      </c>
      <c r="L5400" s="33">
        <f t="shared" si="837"/>
        <v>4</v>
      </c>
      <c r="M5400" s="33">
        <f t="shared" si="838"/>
        <v>2007</v>
      </c>
      <c r="N5400" s="34">
        <v>61.51</v>
      </c>
      <c r="P5400" s="32">
        <v>39622</v>
      </c>
      <c r="Q5400" s="33">
        <f t="shared" si="839"/>
        <v>6</v>
      </c>
      <c r="R5400" s="33">
        <f t="shared" si="840"/>
        <v>2008</v>
      </c>
      <c r="S5400" s="34">
        <v>134.54</v>
      </c>
    </row>
    <row r="5401" spans="1:19">
      <c r="A5401" s="32">
        <v>41603</v>
      </c>
      <c r="B5401" s="33">
        <f t="shared" si="833"/>
        <v>11</v>
      </c>
      <c r="C5401" s="33">
        <f t="shared" si="834"/>
        <v>2013</v>
      </c>
      <c r="D5401" s="34">
        <v>1.1719999999999999</v>
      </c>
      <c r="F5401" s="32">
        <v>43223</v>
      </c>
      <c r="G5401" s="33">
        <f t="shared" si="835"/>
        <v>5</v>
      </c>
      <c r="H5401" s="33">
        <f t="shared" si="836"/>
        <v>2018</v>
      </c>
      <c r="I5401" s="34">
        <v>2.75</v>
      </c>
      <c r="K5401" s="32">
        <v>39182</v>
      </c>
      <c r="L5401" s="33">
        <f t="shared" si="837"/>
        <v>4</v>
      </c>
      <c r="M5401" s="33">
        <f t="shared" si="838"/>
        <v>2007</v>
      </c>
      <c r="N5401" s="34">
        <v>61.92</v>
      </c>
      <c r="P5401" s="32">
        <v>39623</v>
      </c>
      <c r="Q5401" s="33">
        <f t="shared" si="839"/>
        <v>6</v>
      </c>
      <c r="R5401" s="33">
        <f t="shared" si="840"/>
        <v>2008</v>
      </c>
      <c r="S5401" s="34">
        <v>135.37</v>
      </c>
    </row>
    <row r="5402" spans="1:19">
      <c r="A5402" s="32">
        <v>41604</v>
      </c>
      <c r="B5402" s="33">
        <f t="shared" si="833"/>
        <v>11</v>
      </c>
      <c r="C5402" s="33">
        <f t="shared" si="834"/>
        <v>2013</v>
      </c>
      <c r="D5402" s="34">
        <v>1.155</v>
      </c>
      <c r="F5402" s="32">
        <v>43224</v>
      </c>
      <c r="G5402" s="33">
        <f t="shared" si="835"/>
        <v>5</v>
      </c>
      <c r="H5402" s="33">
        <f t="shared" si="836"/>
        <v>2018</v>
      </c>
      <c r="I5402" s="34">
        <v>2.75</v>
      </c>
      <c r="K5402" s="32">
        <v>39183</v>
      </c>
      <c r="L5402" s="33">
        <f t="shared" si="837"/>
        <v>4</v>
      </c>
      <c r="M5402" s="33">
        <f t="shared" si="838"/>
        <v>2007</v>
      </c>
      <c r="N5402" s="34">
        <v>61.98</v>
      </c>
      <c r="P5402" s="32">
        <v>39624</v>
      </c>
      <c r="Q5402" s="33">
        <f t="shared" si="839"/>
        <v>6</v>
      </c>
      <c r="R5402" s="33">
        <f t="shared" si="840"/>
        <v>2008</v>
      </c>
      <c r="S5402" s="34">
        <v>131.59</v>
      </c>
    </row>
    <row r="5403" spans="1:19">
      <c r="A5403" s="32">
        <v>41605</v>
      </c>
      <c r="B5403" s="33">
        <f t="shared" si="833"/>
        <v>11</v>
      </c>
      <c r="C5403" s="33">
        <f t="shared" si="834"/>
        <v>2013</v>
      </c>
      <c r="D5403" s="34">
        <v>1.167</v>
      </c>
      <c r="F5403" s="32">
        <v>43227</v>
      </c>
      <c r="G5403" s="33">
        <f t="shared" si="835"/>
        <v>5</v>
      </c>
      <c r="H5403" s="33">
        <f t="shared" si="836"/>
        <v>2018</v>
      </c>
      <c r="I5403" s="34">
        <v>2.74</v>
      </c>
      <c r="K5403" s="32">
        <v>39184</v>
      </c>
      <c r="L5403" s="33">
        <f t="shared" si="837"/>
        <v>4</v>
      </c>
      <c r="M5403" s="33">
        <f t="shared" si="838"/>
        <v>2007</v>
      </c>
      <c r="N5403" s="34">
        <v>63.87</v>
      </c>
      <c r="P5403" s="32">
        <v>39625</v>
      </c>
      <c r="Q5403" s="33">
        <f t="shared" si="839"/>
        <v>6</v>
      </c>
      <c r="R5403" s="33">
        <f t="shared" si="840"/>
        <v>2008</v>
      </c>
      <c r="S5403" s="34">
        <v>136.82</v>
      </c>
    </row>
    <row r="5404" spans="1:19">
      <c r="A5404" s="32">
        <v>41607</v>
      </c>
      <c r="B5404" s="33">
        <f t="shared" si="833"/>
        <v>11</v>
      </c>
      <c r="C5404" s="33">
        <f t="shared" si="834"/>
        <v>2013</v>
      </c>
      <c r="D5404" s="34">
        <v>1.167</v>
      </c>
      <c r="F5404" s="32">
        <v>43228</v>
      </c>
      <c r="G5404" s="33">
        <f t="shared" si="835"/>
        <v>5</v>
      </c>
      <c r="H5404" s="33">
        <f t="shared" si="836"/>
        <v>2018</v>
      </c>
      <c r="I5404" s="34">
        <v>2.77</v>
      </c>
      <c r="K5404" s="32">
        <v>39185</v>
      </c>
      <c r="L5404" s="33">
        <f t="shared" si="837"/>
        <v>4</v>
      </c>
      <c r="M5404" s="33">
        <f t="shared" si="838"/>
        <v>2007</v>
      </c>
      <c r="N5404" s="34">
        <v>63.63</v>
      </c>
      <c r="P5404" s="32">
        <v>39626</v>
      </c>
      <c r="Q5404" s="33">
        <f t="shared" si="839"/>
        <v>6</v>
      </c>
      <c r="R5404" s="33">
        <f t="shared" si="840"/>
        <v>2008</v>
      </c>
      <c r="S5404" s="34">
        <v>139.38</v>
      </c>
    </row>
    <row r="5405" spans="1:19">
      <c r="A5405" s="32">
        <v>41610</v>
      </c>
      <c r="B5405" s="33">
        <f t="shared" si="833"/>
        <v>12</v>
      </c>
      <c r="C5405" s="33">
        <f t="shared" si="834"/>
        <v>2013</v>
      </c>
      <c r="D5405" s="34">
        <v>1.2</v>
      </c>
      <c r="F5405" s="32">
        <v>43229</v>
      </c>
      <c r="G5405" s="33">
        <f t="shared" si="835"/>
        <v>5</v>
      </c>
      <c r="H5405" s="33">
        <f t="shared" si="836"/>
        <v>2018</v>
      </c>
      <c r="I5405" s="34">
        <v>2.75</v>
      </c>
      <c r="K5405" s="32">
        <v>39188</v>
      </c>
      <c r="L5405" s="33">
        <f t="shared" si="837"/>
        <v>4</v>
      </c>
      <c r="M5405" s="33">
        <f t="shared" si="838"/>
        <v>2007</v>
      </c>
      <c r="N5405" s="34">
        <v>63.63</v>
      </c>
      <c r="P5405" s="32">
        <v>39629</v>
      </c>
      <c r="Q5405" s="33">
        <f t="shared" si="839"/>
        <v>6</v>
      </c>
      <c r="R5405" s="33">
        <f t="shared" si="840"/>
        <v>2008</v>
      </c>
      <c r="S5405" s="34">
        <v>138.4</v>
      </c>
    </row>
    <row r="5406" spans="1:19">
      <c r="A5406" s="32">
        <v>41611</v>
      </c>
      <c r="B5406" s="33">
        <f t="shared" si="833"/>
        <v>12</v>
      </c>
      <c r="C5406" s="33">
        <f t="shared" si="834"/>
        <v>2013</v>
      </c>
      <c r="D5406" s="34">
        <v>1.234</v>
      </c>
      <c r="F5406" s="32">
        <v>43230</v>
      </c>
      <c r="G5406" s="33">
        <f t="shared" si="835"/>
        <v>5</v>
      </c>
      <c r="H5406" s="33">
        <f t="shared" si="836"/>
        <v>2018</v>
      </c>
      <c r="I5406" s="34">
        <v>2.78</v>
      </c>
      <c r="K5406" s="32">
        <v>39189</v>
      </c>
      <c r="L5406" s="33">
        <f t="shared" si="837"/>
        <v>4</v>
      </c>
      <c r="M5406" s="33">
        <f t="shared" si="838"/>
        <v>2007</v>
      </c>
      <c r="N5406" s="34">
        <v>63.14</v>
      </c>
      <c r="P5406" s="32">
        <v>39630</v>
      </c>
      <c r="Q5406" s="33">
        <f t="shared" si="839"/>
        <v>7</v>
      </c>
      <c r="R5406" s="33">
        <f t="shared" si="840"/>
        <v>2008</v>
      </c>
      <c r="S5406" s="34">
        <v>140.66999999999999</v>
      </c>
    </row>
    <row r="5407" spans="1:19">
      <c r="A5407" s="32">
        <v>41612</v>
      </c>
      <c r="B5407" s="33">
        <f t="shared" si="833"/>
        <v>12</v>
      </c>
      <c r="C5407" s="33">
        <f t="shared" si="834"/>
        <v>2013</v>
      </c>
      <c r="D5407" s="34">
        <v>1.2649999999999999</v>
      </c>
      <c r="F5407" s="32">
        <v>43231</v>
      </c>
      <c r="G5407" s="33">
        <f t="shared" si="835"/>
        <v>5</v>
      </c>
      <c r="H5407" s="33">
        <f t="shared" si="836"/>
        <v>2018</v>
      </c>
      <c r="I5407" s="34">
        <v>2.75</v>
      </c>
      <c r="K5407" s="32">
        <v>39190</v>
      </c>
      <c r="L5407" s="33">
        <f t="shared" si="837"/>
        <v>4</v>
      </c>
      <c r="M5407" s="33">
        <f t="shared" si="838"/>
        <v>2007</v>
      </c>
      <c r="N5407" s="34">
        <v>63.14</v>
      </c>
      <c r="P5407" s="32">
        <v>39631</v>
      </c>
      <c r="Q5407" s="33">
        <f t="shared" si="839"/>
        <v>7</v>
      </c>
      <c r="R5407" s="33">
        <f t="shared" si="840"/>
        <v>2008</v>
      </c>
      <c r="S5407" s="34">
        <v>141.24</v>
      </c>
    </row>
    <row r="5408" spans="1:19">
      <c r="A5408" s="32">
        <v>41613</v>
      </c>
      <c r="B5408" s="33">
        <f t="shared" si="833"/>
        <v>12</v>
      </c>
      <c r="C5408" s="33">
        <f t="shared" si="834"/>
        <v>2013</v>
      </c>
      <c r="D5408" s="34">
        <v>1.2629999999999999</v>
      </c>
      <c r="F5408" s="32">
        <v>43234</v>
      </c>
      <c r="G5408" s="33">
        <f t="shared" si="835"/>
        <v>5</v>
      </c>
      <c r="H5408" s="33">
        <f t="shared" si="836"/>
        <v>2018</v>
      </c>
      <c r="I5408" s="34">
        <v>2.84</v>
      </c>
      <c r="K5408" s="32">
        <v>39191</v>
      </c>
      <c r="L5408" s="33">
        <f t="shared" si="837"/>
        <v>4</v>
      </c>
      <c r="M5408" s="33">
        <f t="shared" si="838"/>
        <v>2007</v>
      </c>
      <c r="N5408" s="34">
        <v>61.81</v>
      </c>
      <c r="P5408" s="32">
        <v>39632</v>
      </c>
      <c r="Q5408" s="33">
        <f t="shared" si="839"/>
        <v>7</v>
      </c>
      <c r="R5408" s="33">
        <f t="shared" si="840"/>
        <v>2008</v>
      </c>
      <c r="S5408" s="34">
        <v>143.94999999999999</v>
      </c>
    </row>
    <row r="5409" spans="1:19">
      <c r="A5409" s="32">
        <v>41614</v>
      </c>
      <c r="B5409" s="33">
        <f t="shared" si="833"/>
        <v>12</v>
      </c>
      <c r="C5409" s="33">
        <f t="shared" si="834"/>
        <v>2013</v>
      </c>
      <c r="D5409" s="34">
        <v>1.2689999999999999</v>
      </c>
      <c r="F5409" s="32">
        <v>43235</v>
      </c>
      <c r="G5409" s="33">
        <f t="shared" si="835"/>
        <v>5</v>
      </c>
      <c r="H5409" s="33">
        <f t="shared" si="836"/>
        <v>2018</v>
      </c>
      <c r="I5409" s="34">
        <v>2.83</v>
      </c>
      <c r="K5409" s="32">
        <v>39192</v>
      </c>
      <c r="L5409" s="33">
        <f t="shared" si="837"/>
        <v>4</v>
      </c>
      <c r="M5409" s="33">
        <f t="shared" si="838"/>
        <v>2007</v>
      </c>
      <c r="N5409" s="34">
        <v>63.56</v>
      </c>
      <c r="P5409" s="32">
        <v>39636</v>
      </c>
      <c r="Q5409" s="33">
        <f t="shared" si="839"/>
        <v>7</v>
      </c>
      <c r="R5409" s="33">
        <f t="shared" si="840"/>
        <v>2008</v>
      </c>
      <c r="S5409" s="34">
        <v>139.62</v>
      </c>
    </row>
    <row r="5410" spans="1:19">
      <c r="A5410" s="32">
        <v>41617</v>
      </c>
      <c r="B5410" s="33">
        <f t="shared" si="833"/>
        <v>12</v>
      </c>
      <c r="C5410" s="33">
        <f t="shared" si="834"/>
        <v>2013</v>
      </c>
      <c r="D5410" s="34">
        <v>1.3009999999999999</v>
      </c>
      <c r="F5410" s="32">
        <v>43236</v>
      </c>
      <c r="G5410" s="33">
        <f t="shared" si="835"/>
        <v>5</v>
      </c>
      <c r="H5410" s="33">
        <f t="shared" si="836"/>
        <v>2018</v>
      </c>
      <c r="I5410" s="34">
        <v>2.85</v>
      </c>
      <c r="K5410" s="32">
        <v>39195</v>
      </c>
      <c r="L5410" s="33">
        <f t="shared" si="837"/>
        <v>4</v>
      </c>
      <c r="M5410" s="33">
        <f t="shared" si="838"/>
        <v>2007</v>
      </c>
      <c r="N5410" s="34">
        <v>65.33</v>
      </c>
      <c r="P5410" s="32">
        <v>39637</v>
      </c>
      <c r="Q5410" s="33">
        <f t="shared" si="839"/>
        <v>7</v>
      </c>
      <c r="R5410" s="33">
        <f t="shared" si="840"/>
        <v>2008</v>
      </c>
      <c r="S5410" s="34">
        <v>134.15</v>
      </c>
    </row>
    <row r="5411" spans="1:19">
      <c r="A5411" s="32">
        <v>41618</v>
      </c>
      <c r="B5411" s="33">
        <f t="shared" si="833"/>
        <v>12</v>
      </c>
      <c r="C5411" s="33">
        <f t="shared" si="834"/>
        <v>2013</v>
      </c>
      <c r="D5411" s="34">
        <v>1.3140000000000001</v>
      </c>
      <c r="F5411" s="32">
        <v>43237</v>
      </c>
      <c r="G5411" s="33">
        <f t="shared" si="835"/>
        <v>5</v>
      </c>
      <c r="H5411" s="33">
        <f t="shared" si="836"/>
        <v>2018</v>
      </c>
      <c r="I5411" s="34">
        <v>2.75</v>
      </c>
      <c r="K5411" s="32">
        <v>39196</v>
      </c>
      <c r="L5411" s="33">
        <f t="shared" si="837"/>
        <v>4</v>
      </c>
      <c r="M5411" s="33">
        <f t="shared" si="838"/>
        <v>2007</v>
      </c>
      <c r="N5411" s="34">
        <v>64.099999999999994</v>
      </c>
      <c r="P5411" s="32">
        <v>39638</v>
      </c>
      <c r="Q5411" s="33">
        <f t="shared" si="839"/>
        <v>7</v>
      </c>
      <c r="R5411" s="33">
        <f t="shared" si="840"/>
        <v>2008</v>
      </c>
      <c r="S5411" s="34">
        <v>133.91</v>
      </c>
    </row>
    <row r="5412" spans="1:19">
      <c r="A5412" s="32">
        <v>41619</v>
      </c>
      <c r="B5412" s="33">
        <f t="shared" ref="B5412:B5475" si="841">+MONTH(A5412)</f>
        <v>12</v>
      </c>
      <c r="C5412" s="33">
        <f t="shared" ref="C5412:C5475" si="842">+YEAR(A5412)</f>
        <v>2013</v>
      </c>
      <c r="D5412" s="34">
        <v>1.3109999999999999</v>
      </c>
      <c r="F5412" s="32">
        <v>43238</v>
      </c>
      <c r="G5412" s="33">
        <f t="shared" ref="G5412:G5475" si="843">+MONTH(F5412)</f>
        <v>5</v>
      </c>
      <c r="H5412" s="33">
        <f t="shared" ref="H5412:H5475" si="844">+YEAR(F5412)</f>
        <v>2018</v>
      </c>
      <c r="I5412" s="34">
        <v>2.75</v>
      </c>
      <c r="K5412" s="32">
        <v>39197</v>
      </c>
      <c r="L5412" s="33">
        <f t="shared" ref="L5412:L5475" si="845">+MONTH(K5412)</f>
        <v>4</v>
      </c>
      <c r="M5412" s="33">
        <f t="shared" ref="M5412:M5475" si="846">+YEAR(K5412)</f>
        <v>2007</v>
      </c>
      <c r="N5412" s="34">
        <v>65.33</v>
      </c>
      <c r="P5412" s="32">
        <v>39639</v>
      </c>
      <c r="Q5412" s="33">
        <f t="shared" ref="Q5412:Q5475" si="847">+MONTH(P5412)</f>
        <v>7</v>
      </c>
      <c r="R5412" s="33">
        <f t="shared" si="840"/>
        <v>2008</v>
      </c>
      <c r="S5412" s="34">
        <v>135.81</v>
      </c>
    </row>
    <row r="5413" spans="1:19">
      <c r="A5413" s="32">
        <v>41620</v>
      </c>
      <c r="B5413" s="33">
        <f t="shared" si="841"/>
        <v>12</v>
      </c>
      <c r="C5413" s="33">
        <f t="shared" si="842"/>
        <v>2013</v>
      </c>
      <c r="D5413" s="34">
        <v>1.3140000000000001</v>
      </c>
      <c r="F5413" s="32">
        <v>43241</v>
      </c>
      <c r="G5413" s="33">
        <f t="shared" si="843"/>
        <v>5</v>
      </c>
      <c r="H5413" s="33">
        <f t="shared" si="844"/>
        <v>2018</v>
      </c>
      <c r="I5413" s="34">
        <v>2.77</v>
      </c>
      <c r="K5413" s="32">
        <v>39198</v>
      </c>
      <c r="L5413" s="33">
        <f t="shared" si="845"/>
        <v>4</v>
      </c>
      <c r="M5413" s="33">
        <f t="shared" si="846"/>
        <v>2007</v>
      </c>
      <c r="N5413" s="34">
        <v>65.08</v>
      </c>
      <c r="P5413" s="32">
        <v>39640</v>
      </c>
      <c r="Q5413" s="33">
        <f t="shared" si="847"/>
        <v>7</v>
      </c>
      <c r="R5413" s="33">
        <f t="shared" ref="R5413:R5476" si="848">+YEAR(P5413)</f>
        <v>2008</v>
      </c>
      <c r="S5413" s="34">
        <v>143.68</v>
      </c>
    </row>
    <row r="5414" spans="1:19">
      <c r="A5414" s="32">
        <v>41621</v>
      </c>
      <c r="B5414" s="33">
        <f t="shared" si="841"/>
        <v>12</v>
      </c>
      <c r="C5414" s="33">
        <f t="shared" si="842"/>
        <v>2013</v>
      </c>
      <c r="D5414" s="34">
        <v>1.306</v>
      </c>
      <c r="F5414" s="32">
        <v>43242</v>
      </c>
      <c r="G5414" s="33">
        <f t="shared" si="843"/>
        <v>5</v>
      </c>
      <c r="H5414" s="33">
        <f t="shared" si="844"/>
        <v>2018</v>
      </c>
      <c r="I5414" s="34">
        <v>2.76</v>
      </c>
      <c r="K5414" s="32">
        <v>39199</v>
      </c>
      <c r="L5414" s="33">
        <f t="shared" si="845"/>
        <v>4</v>
      </c>
      <c r="M5414" s="33">
        <f t="shared" si="846"/>
        <v>2007</v>
      </c>
      <c r="N5414" s="34">
        <v>66.45</v>
      </c>
      <c r="P5414" s="32">
        <v>39643</v>
      </c>
      <c r="Q5414" s="33">
        <f t="shared" si="847"/>
        <v>7</v>
      </c>
      <c r="R5414" s="33">
        <f t="shared" si="848"/>
        <v>2008</v>
      </c>
      <c r="S5414" s="34">
        <v>142.43</v>
      </c>
    </row>
    <row r="5415" spans="1:19">
      <c r="A5415" s="32">
        <v>41624</v>
      </c>
      <c r="B5415" s="33">
        <f t="shared" si="841"/>
        <v>12</v>
      </c>
      <c r="C5415" s="33">
        <f t="shared" si="842"/>
        <v>2013</v>
      </c>
      <c r="D5415" s="34">
        <v>1.3049999999999999</v>
      </c>
      <c r="F5415" s="32">
        <v>43243</v>
      </c>
      <c r="G5415" s="33">
        <f t="shared" si="843"/>
        <v>5</v>
      </c>
      <c r="H5415" s="33">
        <f t="shared" si="844"/>
        <v>2018</v>
      </c>
      <c r="I5415" s="34">
        <v>2.89</v>
      </c>
      <c r="K5415" s="32">
        <v>39202</v>
      </c>
      <c r="L5415" s="33">
        <f t="shared" si="845"/>
        <v>4</v>
      </c>
      <c r="M5415" s="33">
        <f t="shared" si="846"/>
        <v>2007</v>
      </c>
      <c r="N5415" s="34">
        <v>65.78</v>
      </c>
      <c r="P5415" s="32">
        <v>39644</v>
      </c>
      <c r="Q5415" s="33">
        <f t="shared" si="847"/>
        <v>7</v>
      </c>
      <c r="R5415" s="33">
        <f t="shared" si="848"/>
        <v>2008</v>
      </c>
      <c r="S5415" s="34">
        <v>136.02000000000001</v>
      </c>
    </row>
    <row r="5416" spans="1:19">
      <c r="A5416" s="32">
        <v>41625</v>
      </c>
      <c r="B5416" s="33">
        <f t="shared" si="841"/>
        <v>12</v>
      </c>
      <c r="C5416" s="33">
        <f t="shared" si="842"/>
        <v>2013</v>
      </c>
      <c r="D5416" s="34">
        <v>1.294</v>
      </c>
      <c r="F5416" s="32">
        <v>43244</v>
      </c>
      <c r="G5416" s="33">
        <f t="shared" si="843"/>
        <v>5</v>
      </c>
      <c r="H5416" s="33">
        <f t="shared" si="844"/>
        <v>2018</v>
      </c>
      <c r="I5416" s="34">
        <v>2.88</v>
      </c>
      <c r="K5416" s="32">
        <v>39203</v>
      </c>
      <c r="L5416" s="33">
        <f t="shared" si="845"/>
        <v>5</v>
      </c>
      <c r="M5416" s="33">
        <f t="shared" si="846"/>
        <v>2007</v>
      </c>
      <c r="N5416" s="34">
        <v>64.430000000000007</v>
      </c>
      <c r="P5416" s="32">
        <v>39645</v>
      </c>
      <c r="Q5416" s="33">
        <f t="shared" si="847"/>
        <v>7</v>
      </c>
      <c r="R5416" s="33">
        <f t="shared" si="848"/>
        <v>2008</v>
      </c>
      <c r="S5416" s="34">
        <v>133.31</v>
      </c>
    </row>
    <row r="5417" spans="1:19">
      <c r="A5417" s="32">
        <v>41626</v>
      </c>
      <c r="B5417" s="33">
        <f t="shared" si="841"/>
        <v>12</v>
      </c>
      <c r="C5417" s="33">
        <f t="shared" si="842"/>
        <v>2013</v>
      </c>
      <c r="D5417" s="34">
        <v>1.29</v>
      </c>
      <c r="F5417" s="32">
        <v>43245</v>
      </c>
      <c r="G5417" s="33">
        <f t="shared" si="843"/>
        <v>5</v>
      </c>
      <c r="H5417" s="33">
        <f t="shared" si="844"/>
        <v>2018</v>
      </c>
      <c r="I5417" s="34">
        <v>2.88</v>
      </c>
      <c r="K5417" s="32">
        <v>39204</v>
      </c>
      <c r="L5417" s="33">
        <f t="shared" si="845"/>
        <v>5</v>
      </c>
      <c r="M5417" s="33">
        <f t="shared" si="846"/>
        <v>2007</v>
      </c>
      <c r="N5417" s="34">
        <v>63.78</v>
      </c>
      <c r="P5417" s="32">
        <v>39646</v>
      </c>
      <c r="Q5417" s="33">
        <f t="shared" si="847"/>
        <v>7</v>
      </c>
      <c r="R5417" s="33">
        <f t="shared" si="848"/>
        <v>2008</v>
      </c>
      <c r="S5417" s="34">
        <v>134.16</v>
      </c>
    </row>
    <row r="5418" spans="1:19">
      <c r="A5418" s="32">
        <v>41627</v>
      </c>
      <c r="B5418" s="33">
        <f t="shared" si="841"/>
        <v>12</v>
      </c>
      <c r="C5418" s="33">
        <f t="shared" si="842"/>
        <v>2013</v>
      </c>
      <c r="D5418" s="34">
        <v>1.2549999999999999</v>
      </c>
      <c r="F5418" s="32">
        <v>43249</v>
      </c>
      <c r="G5418" s="33">
        <f t="shared" si="843"/>
        <v>5</v>
      </c>
      <c r="H5418" s="33">
        <f t="shared" si="844"/>
        <v>2018</v>
      </c>
      <c r="I5418" s="34">
        <v>2.84</v>
      </c>
      <c r="K5418" s="32">
        <v>39205</v>
      </c>
      <c r="L5418" s="33">
        <f t="shared" si="845"/>
        <v>5</v>
      </c>
      <c r="M5418" s="33">
        <f t="shared" si="846"/>
        <v>2007</v>
      </c>
      <c r="N5418" s="34">
        <v>63.23</v>
      </c>
      <c r="P5418" s="32">
        <v>39647</v>
      </c>
      <c r="Q5418" s="33">
        <f t="shared" si="847"/>
        <v>7</v>
      </c>
      <c r="R5418" s="33">
        <f t="shared" si="848"/>
        <v>2008</v>
      </c>
      <c r="S5418" s="34">
        <v>129.34</v>
      </c>
    </row>
    <row r="5419" spans="1:19">
      <c r="A5419" s="32">
        <v>41628</v>
      </c>
      <c r="B5419" s="33">
        <f t="shared" si="841"/>
        <v>12</v>
      </c>
      <c r="C5419" s="33">
        <f t="shared" si="842"/>
        <v>2013</v>
      </c>
      <c r="D5419" s="34">
        <v>1.264</v>
      </c>
      <c r="F5419" s="32">
        <v>43250</v>
      </c>
      <c r="G5419" s="33">
        <f t="shared" si="843"/>
        <v>5</v>
      </c>
      <c r="H5419" s="33">
        <f t="shared" si="844"/>
        <v>2018</v>
      </c>
      <c r="I5419" s="34">
        <v>2.83</v>
      </c>
      <c r="K5419" s="32">
        <v>39206</v>
      </c>
      <c r="L5419" s="33">
        <f t="shared" si="845"/>
        <v>5</v>
      </c>
      <c r="M5419" s="33">
        <f t="shared" si="846"/>
        <v>2007</v>
      </c>
      <c r="N5419" s="34">
        <v>61.89</v>
      </c>
      <c r="P5419" s="32">
        <v>39650</v>
      </c>
      <c r="Q5419" s="33">
        <f t="shared" si="847"/>
        <v>7</v>
      </c>
      <c r="R5419" s="33">
        <f t="shared" si="848"/>
        <v>2008</v>
      </c>
      <c r="S5419" s="34">
        <v>129.34</v>
      </c>
    </row>
    <row r="5420" spans="1:19">
      <c r="A5420" s="32">
        <v>41631</v>
      </c>
      <c r="B5420" s="33">
        <f t="shared" si="841"/>
        <v>12</v>
      </c>
      <c r="C5420" s="33">
        <f t="shared" si="842"/>
        <v>2013</v>
      </c>
      <c r="D5420" s="34">
        <v>1.264</v>
      </c>
      <c r="F5420" s="32">
        <v>43251</v>
      </c>
      <c r="G5420" s="33">
        <f t="shared" si="843"/>
        <v>5</v>
      </c>
      <c r="H5420" s="33">
        <f t="shared" si="844"/>
        <v>2018</v>
      </c>
      <c r="I5420" s="34">
        <v>2.94</v>
      </c>
      <c r="K5420" s="32">
        <v>39209</v>
      </c>
      <c r="L5420" s="33">
        <f t="shared" si="845"/>
        <v>5</v>
      </c>
      <c r="M5420" s="33">
        <f t="shared" si="846"/>
        <v>2007</v>
      </c>
      <c r="N5420" s="34">
        <v>61.48</v>
      </c>
      <c r="P5420" s="32">
        <v>39651</v>
      </c>
      <c r="Q5420" s="33">
        <f t="shared" si="847"/>
        <v>7</v>
      </c>
      <c r="R5420" s="33">
        <f t="shared" si="848"/>
        <v>2008</v>
      </c>
      <c r="S5420" s="34">
        <v>127.18</v>
      </c>
    </row>
    <row r="5421" spans="1:19">
      <c r="A5421" s="32">
        <v>41632</v>
      </c>
      <c r="B5421" s="33">
        <f t="shared" si="841"/>
        <v>12</v>
      </c>
      <c r="C5421" s="33">
        <f t="shared" si="842"/>
        <v>2013</v>
      </c>
      <c r="D5421" s="34">
        <v>1.26</v>
      </c>
      <c r="F5421" s="32">
        <v>43252</v>
      </c>
      <c r="G5421" s="33">
        <f t="shared" si="843"/>
        <v>6</v>
      </c>
      <c r="H5421" s="33">
        <f t="shared" si="844"/>
        <v>2018</v>
      </c>
      <c r="I5421" s="34">
        <v>2.91</v>
      </c>
      <c r="K5421" s="32">
        <v>39210</v>
      </c>
      <c r="L5421" s="33">
        <f t="shared" si="845"/>
        <v>5</v>
      </c>
      <c r="M5421" s="33">
        <f t="shared" si="846"/>
        <v>2007</v>
      </c>
      <c r="N5421" s="34">
        <v>62.26</v>
      </c>
      <c r="P5421" s="32">
        <v>39652</v>
      </c>
      <c r="Q5421" s="33">
        <f t="shared" si="847"/>
        <v>7</v>
      </c>
      <c r="R5421" s="33">
        <f t="shared" si="848"/>
        <v>2008</v>
      </c>
      <c r="S5421" s="34">
        <v>126.86</v>
      </c>
    </row>
    <row r="5422" spans="1:19">
      <c r="A5422" s="32">
        <v>41635</v>
      </c>
      <c r="B5422" s="33">
        <f t="shared" si="841"/>
        <v>12</v>
      </c>
      <c r="C5422" s="33">
        <f t="shared" si="842"/>
        <v>2013</v>
      </c>
      <c r="D5422" s="34">
        <v>1.26</v>
      </c>
      <c r="F5422" s="32">
        <v>43255</v>
      </c>
      <c r="G5422" s="33">
        <f t="shared" si="843"/>
        <v>6</v>
      </c>
      <c r="H5422" s="33">
        <f t="shared" si="844"/>
        <v>2018</v>
      </c>
      <c r="I5422" s="34">
        <v>2.89</v>
      </c>
      <c r="K5422" s="32">
        <v>39211</v>
      </c>
      <c r="L5422" s="33">
        <f t="shared" si="845"/>
        <v>5</v>
      </c>
      <c r="M5422" s="33">
        <f t="shared" si="846"/>
        <v>2007</v>
      </c>
      <c r="N5422" s="34">
        <v>61.54</v>
      </c>
      <c r="P5422" s="32">
        <v>39653</v>
      </c>
      <c r="Q5422" s="33">
        <f t="shared" si="847"/>
        <v>7</v>
      </c>
      <c r="R5422" s="33">
        <f t="shared" si="848"/>
        <v>2008</v>
      </c>
      <c r="S5422" s="34">
        <v>125.43</v>
      </c>
    </row>
    <row r="5423" spans="1:19">
      <c r="A5423" s="32">
        <v>41638</v>
      </c>
      <c r="B5423" s="33">
        <f t="shared" si="841"/>
        <v>12</v>
      </c>
      <c r="C5423" s="33">
        <f t="shared" si="842"/>
        <v>2013</v>
      </c>
      <c r="D5423" s="34">
        <v>1.274</v>
      </c>
      <c r="F5423" s="32">
        <v>43256</v>
      </c>
      <c r="G5423" s="33">
        <f t="shared" si="843"/>
        <v>6</v>
      </c>
      <c r="H5423" s="33">
        <f t="shared" si="844"/>
        <v>2018</v>
      </c>
      <c r="I5423" s="34">
        <v>2.89</v>
      </c>
      <c r="K5423" s="32">
        <v>39212</v>
      </c>
      <c r="L5423" s="33">
        <f t="shared" si="845"/>
        <v>5</v>
      </c>
      <c r="M5423" s="33">
        <f t="shared" si="846"/>
        <v>2007</v>
      </c>
      <c r="N5423" s="34">
        <v>61.85</v>
      </c>
      <c r="P5423" s="32">
        <v>39654</v>
      </c>
      <c r="Q5423" s="33">
        <f t="shared" si="847"/>
        <v>7</v>
      </c>
      <c r="R5423" s="33">
        <f t="shared" si="848"/>
        <v>2008</v>
      </c>
      <c r="S5423" s="34">
        <v>124.7</v>
      </c>
    </row>
    <row r="5424" spans="1:19">
      <c r="A5424" s="32">
        <v>41639</v>
      </c>
      <c r="B5424" s="33">
        <f t="shared" si="841"/>
        <v>12</v>
      </c>
      <c r="C5424" s="33">
        <f t="shared" si="842"/>
        <v>2013</v>
      </c>
      <c r="D5424" s="34">
        <v>1.2649999999999999</v>
      </c>
      <c r="F5424" s="32">
        <v>43257</v>
      </c>
      <c r="G5424" s="33">
        <f t="shared" si="843"/>
        <v>6</v>
      </c>
      <c r="H5424" s="33">
        <f t="shared" si="844"/>
        <v>2018</v>
      </c>
      <c r="I5424" s="34">
        <v>2.89</v>
      </c>
      <c r="K5424" s="32">
        <v>39213</v>
      </c>
      <c r="L5424" s="33">
        <f t="shared" si="845"/>
        <v>5</v>
      </c>
      <c r="M5424" s="33">
        <f t="shared" si="846"/>
        <v>2007</v>
      </c>
      <c r="N5424" s="34">
        <v>62.35</v>
      </c>
      <c r="P5424" s="32">
        <v>39657</v>
      </c>
      <c r="Q5424" s="33">
        <f t="shared" si="847"/>
        <v>7</v>
      </c>
      <c r="R5424" s="33">
        <f t="shared" si="848"/>
        <v>2008</v>
      </c>
      <c r="S5424" s="34">
        <v>125.67</v>
      </c>
    </row>
    <row r="5425" spans="1:19">
      <c r="A5425" s="32">
        <v>41641</v>
      </c>
      <c r="B5425" s="33">
        <f t="shared" si="841"/>
        <v>1</v>
      </c>
      <c r="C5425" s="33">
        <f t="shared" si="842"/>
        <v>2014</v>
      </c>
      <c r="D5425" s="34">
        <v>1.2529999999999999</v>
      </c>
      <c r="F5425" s="32">
        <v>43258</v>
      </c>
      <c r="G5425" s="33">
        <f t="shared" si="843"/>
        <v>6</v>
      </c>
      <c r="H5425" s="33">
        <f t="shared" si="844"/>
        <v>2018</v>
      </c>
      <c r="I5425" s="34">
        <v>3.02</v>
      </c>
      <c r="K5425" s="32">
        <v>39216</v>
      </c>
      <c r="L5425" s="33">
        <f t="shared" si="845"/>
        <v>5</v>
      </c>
      <c r="M5425" s="33">
        <f t="shared" si="846"/>
        <v>2007</v>
      </c>
      <c r="N5425" s="34">
        <v>62.55</v>
      </c>
      <c r="P5425" s="32">
        <v>39658</v>
      </c>
      <c r="Q5425" s="33">
        <f t="shared" si="847"/>
        <v>7</v>
      </c>
      <c r="R5425" s="33">
        <f t="shared" si="848"/>
        <v>2008</v>
      </c>
      <c r="S5425" s="34">
        <v>125.77</v>
      </c>
    </row>
    <row r="5426" spans="1:19">
      <c r="A5426" s="32">
        <v>41642</v>
      </c>
      <c r="B5426" s="33">
        <f t="shared" si="841"/>
        <v>1</v>
      </c>
      <c r="C5426" s="33">
        <f t="shared" si="842"/>
        <v>2014</v>
      </c>
      <c r="D5426" s="34">
        <v>1.2250000000000001</v>
      </c>
      <c r="F5426" s="32">
        <v>43259</v>
      </c>
      <c r="G5426" s="33">
        <f t="shared" si="843"/>
        <v>6</v>
      </c>
      <c r="H5426" s="33">
        <f t="shared" si="844"/>
        <v>2018</v>
      </c>
      <c r="I5426" s="34">
        <v>2.91</v>
      </c>
      <c r="K5426" s="32">
        <v>39217</v>
      </c>
      <c r="L5426" s="33">
        <f t="shared" si="845"/>
        <v>5</v>
      </c>
      <c r="M5426" s="33">
        <f t="shared" si="846"/>
        <v>2007</v>
      </c>
      <c r="N5426" s="34">
        <v>63.16</v>
      </c>
      <c r="P5426" s="32">
        <v>39659</v>
      </c>
      <c r="Q5426" s="33">
        <f t="shared" si="847"/>
        <v>7</v>
      </c>
      <c r="R5426" s="33">
        <f t="shared" si="848"/>
        <v>2008</v>
      </c>
      <c r="S5426" s="34">
        <v>122.46</v>
      </c>
    </row>
    <row r="5427" spans="1:19">
      <c r="A5427" s="32">
        <v>41645</v>
      </c>
      <c r="B5427" s="33">
        <f t="shared" si="841"/>
        <v>1</v>
      </c>
      <c r="C5427" s="33">
        <f t="shared" si="842"/>
        <v>2014</v>
      </c>
      <c r="D5427" s="34">
        <v>1.2410000000000001</v>
      </c>
      <c r="F5427" s="32">
        <v>43262</v>
      </c>
      <c r="G5427" s="33">
        <f t="shared" si="843"/>
        <v>6</v>
      </c>
      <c r="H5427" s="33">
        <f t="shared" si="844"/>
        <v>2018</v>
      </c>
      <c r="I5427" s="34">
        <v>3</v>
      </c>
      <c r="K5427" s="32">
        <v>39218</v>
      </c>
      <c r="L5427" s="33">
        <f t="shared" si="845"/>
        <v>5</v>
      </c>
      <c r="M5427" s="33">
        <f t="shared" si="846"/>
        <v>2007</v>
      </c>
      <c r="N5427" s="34">
        <v>62.57</v>
      </c>
      <c r="P5427" s="32">
        <v>39660</v>
      </c>
      <c r="Q5427" s="33">
        <f t="shared" si="847"/>
        <v>7</v>
      </c>
      <c r="R5427" s="33">
        <f t="shared" si="848"/>
        <v>2008</v>
      </c>
      <c r="S5427" s="34">
        <v>124.1</v>
      </c>
    </row>
    <row r="5428" spans="1:19">
      <c r="A5428" s="32">
        <v>41646</v>
      </c>
      <c r="B5428" s="33">
        <f t="shared" si="841"/>
        <v>1</v>
      </c>
      <c r="C5428" s="33">
        <f t="shared" si="842"/>
        <v>2014</v>
      </c>
      <c r="D5428" s="34">
        <v>1.246</v>
      </c>
      <c r="F5428" s="32">
        <v>43263</v>
      </c>
      <c r="G5428" s="33">
        <f t="shared" si="843"/>
        <v>6</v>
      </c>
      <c r="H5428" s="33">
        <f t="shared" si="844"/>
        <v>2018</v>
      </c>
      <c r="I5428" s="34">
        <v>2.98</v>
      </c>
      <c r="K5428" s="32">
        <v>39219</v>
      </c>
      <c r="L5428" s="33">
        <f t="shared" si="845"/>
        <v>5</v>
      </c>
      <c r="M5428" s="33">
        <f t="shared" si="846"/>
        <v>2007</v>
      </c>
      <c r="N5428" s="34">
        <v>64.83</v>
      </c>
      <c r="P5428" s="32">
        <v>39661</v>
      </c>
      <c r="Q5428" s="33">
        <f t="shared" si="847"/>
        <v>8</v>
      </c>
      <c r="R5428" s="33">
        <f t="shared" si="848"/>
        <v>2008</v>
      </c>
      <c r="S5428" s="34">
        <v>124.16</v>
      </c>
    </row>
    <row r="5429" spans="1:19">
      <c r="A5429" s="32">
        <v>41647</v>
      </c>
      <c r="B5429" s="33">
        <f t="shared" si="841"/>
        <v>1</v>
      </c>
      <c r="C5429" s="33">
        <f t="shared" si="842"/>
        <v>2014</v>
      </c>
      <c r="D5429" s="34">
        <v>1.2789999999999999</v>
      </c>
      <c r="F5429" s="32">
        <v>43264</v>
      </c>
      <c r="G5429" s="33">
        <f t="shared" si="843"/>
        <v>6</v>
      </c>
      <c r="H5429" s="33">
        <f t="shared" si="844"/>
        <v>2018</v>
      </c>
      <c r="I5429" s="34">
        <v>2.98</v>
      </c>
      <c r="K5429" s="32">
        <v>39220</v>
      </c>
      <c r="L5429" s="33">
        <f t="shared" si="845"/>
        <v>5</v>
      </c>
      <c r="M5429" s="33">
        <f t="shared" si="846"/>
        <v>2007</v>
      </c>
      <c r="N5429" s="34">
        <v>64.930000000000007</v>
      </c>
      <c r="P5429" s="32">
        <v>39664</v>
      </c>
      <c r="Q5429" s="33">
        <f t="shared" si="847"/>
        <v>8</v>
      </c>
      <c r="R5429" s="33">
        <f t="shared" si="848"/>
        <v>2008</v>
      </c>
      <c r="S5429" s="34">
        <v>121.87</v>
      </c>
    </row>
    <row r="5430" spans="1:19">
      <c r="A5430" s="32">
        <v>41648</v>
      </c>
      <c r="B5430" s="33">
        <f t="shared" si="841"/>
        <v>1</v>
      </c>
      <c r="C5430" s="33">
        <f t="shared" si="842"/>
        <v>2014</v>
      </c>
      <c r="D5430" s="34">
        <v>1.2789999999999999</v>
      </c>
      <c r="F5430" s="32">
        <v>43265</v>
      </c>
      <c r="G5430" s="33">
        <f t="shared" si="843"/>
        <v>6</v>
      </c>
      <c r="H5430" s="33">
        <f t="shared" si="844"/>
        <v>2018</v>
      </c>
      <c r="I5430" s="34">
        <v>2.99</v>
      </c>
      <c r="K5430" s="32">
        <v>39223</v>
      </c>
      <c r="L5430" s="33">
        <f t="shared" si="845"/>
        <v>5</v>
      </c>
      <c r="M5430" s="33">
        <f t="shared" si="846"/>
        <v>2007</v>
      </c>
      <c r="N5430" s="34">
        <v>66.25</v>
      </c>
      <c r="P5430" s="32">
        <v>39665</v>
      </c>
      <c r="Q5430" s="33">
        <f t="shared" si="847"/>
        <v>8</v>
      </c>
      <c r="R5430" s="33">
        <f t="shared" si="848"/>
        <v>2008</v>
      </c>
      <c r="S5430" s="34">
        <v>116.5</v>
      </c>
    </row>
    <row r="5431" spans="1:19">
      <c r="A5431" s="32">
        <v>41649</v>
      </c>
      <c r="B5431" s="33">
        <f t="shared" si="841"/>
        <v>1</v>
      </c>
      <c r="C5431" s="33">
        <f t="shared" si="842"/>
        <v>2014</v>
      </c>
      <c r="D5431" s="34">
        <v>1.2789999999999999</v>
      </c>
      <c r="F5431" s="32">
        <v>43266</v>
      </c>
      <c r="G5431" s="33">
        <f t="shared" si="843"/>
        <v>6</v>
      </c>
      <c r="H5431" s="33">
        <f t="shared" si="844"/>
        <v>2018</v>
      </c>
      <c r="I5431" s="34">
        <v>3.02</v>
      </c>
      <c r="K5431" s="32">
        <v>39224</v>
      </c>
      <c r="L5431" s="33">
        <f t="shared" si="845"/>
        <v>5</v>
      </c>
      <c r="M5431" s="33">
        <f t="shared" si="846"/>
        <v>2007</v>
      </c>
      <c r="N5431" s="34">
        <v>64.91</v>
      </c>
      <c r="P5431" s="32">
        <v>39666</v>
      </c>
      <c r="Q5431" s="33">
        <f t="shared" si="847"/>
        <v>8</v>
      </c>
      <c r="R5431" s="33">
        <f t="shared" si="848"/>
        <v>2008</v>
      </c>
      <c r="S5431" s="34">
        <v>114.47</v>
      </c>
    </row>
    <row r="5432" spans="1:19">
      <c r="A5432" s="32">
        <v>41652</v>
      </c>
      <c r="B5432" s="33">
        <f t="shared" si="841"/>
        <v>1</v>
      </c>
      <c r="C5432" s="33">
        <f t="shared" si="842"/>
        <v>2014</v>
      </c>
      <c r="D5432" s="34">
        <v>1.2689999999999999</v>
      </c>
      <c r="F5432" s="32">
        <v>43269</v>
      </c>
      <c r="G5432" s="33">
        <f t="shared" si="843"/>
        <v>6</v>
      </c>
      <c r="H5432" s="33">
        <f t="shared" si="844"/>
        <v>2018</v>
      </c>
      <c r="I5432" s="34">
        <v>2.99</v>
      </c>
      <c r="K5432" s="32">
        <v>39225</v>
      </c>
      <c r="L5432" s="33">
        <f t="shared" si="845"/>
        <v>5</v>
      </c>
      <c r="M5432" s="33">
        <f t="shared" si="846"/>
        <v>2007</v>
      </c>
      <c r="N5432" s="34">
        <v>65.099999999999994</v>
      </c>
      <c r="P5432" s="32">
        <v>39667</v>
      </c>
      <c r="Q5432" s="33">
        <f t="shared" si="847"/>
        <v>8</v>
      </c>
      <c r="R5432" s="33">
        <f t="shared" si="848"/>
        <v>2008</v>
      </c>
      <c r="S5432" s="34">
        <v>116.94</v>
      </c>
    </row>
    <row r="5433" spans="1:19">
      <c r="A5433" s="32">
        <v>41653</v>
      </c>
      <c r="B5433" s="33">
        <f t="shared" si="841"/>
        <v>1</v>
      </c>
      <c r="C5433" s="33">
        <f t="shared" si="842"/>
        <v>2014</v>
      </c>
      <c r="D5433" s="34">
        <v>1.2649999999999999</v>
      </c>
      <c r="F5433" s="32">
        <v>43270</v>
      </c>
      <c r="G5433" s="33">
        <f t="shared" si="843"/>
        <v>6</v>
      </c>
      <c r="H5433" s="33">
        <f t="shared" si="844"/>
        <v>2018</v>
      </c>
      <c r="I5433" s="34">
        <v>2.95</v>
      </c>
      <c r="K5433" s="32">
        <v>39226</v>
      </c>
      <c r="L5433" s="33">
        <f t="shared" si="845"/>
        <v>5</v>
      </c>
      <c r="M5433" s="33">
        <f t="shared" si="846"/>
        <v>2007</v>
      </c>
      <c r="N5433" s="34">
        <v>63.62</v>
      </c>
      <c r="P5433" s="32">
        <v>39668</v>
      </c>
      <c r="Q5433" s="33">
        <f t="shared" si="847"/>
        <v>8</v>
      </c>
      <c r="R5433" s="33">
        <f t="shared" si="848"/>
        <v>2008</v>
      </c>
      <c r="S5433" s="34">
        <v>113.03</v>
      </c>
    </row>
    <row r="5434" spans="1:19">
      <c r="A5434" s="32">
        <v>41654</v>
      </c>
      <c r="B5434" s="33">
        <f t="shared" si="841"/>
        <v>1</v>
      </c>
      <c r="C5434" s="33">
        <f t="shared" si="842"/>
        <v>2014</v>
      </c>
      <c r="D5434" s="34">
        <v>1.2849999999999999</v>
      </c>
      <c r="F5434" s="32">
        <v>43271</v>
      </c>
      <c r="G5434" s="33">
        <f t="shared" si="843"/>
        <v>6</v>
      </c>
      <c r="H5434" s="33">
        <f t="shared" si="844"/>
        <v>2018</v>
      </c>
      <c r="I5434" s="34">
        <v>2.96</v>
      </c>
      <c r="K5434" s="32">
        <v>39227</v>
      </c>
      <c r="L5434" s="33">
        <f t="shared" si="845"/>
        <v>5</v>
      </c>
      <c r="M5434" s="33">
        <f t="shared" si="846"/>
        <v>2007</v>
      </c>
      <c r="N5434" s="34">
        <v>64.59</v>
      </c>
      <c r="P5434" s="32">
        <v>39671</v>
      </c>
      <c r="Q5434" s="33">
        <f t="shared" si="847"/>
        <v>8</v>
      </c>
      <c r="R5434" s="33">
        <f t="shared" si="848"/>
        <v>2008</v>
      </c>
      <c r="S5434" s="34">
        <v>110.54</v>
      </c>
    </row>
    <row r="5435" spans="1:19">
      <c r="A5435" s="32">
        <v>41655</v>
      </c>
      <c r="B5435" s="33">
        <f t="shared" si="841"/>
        <v>1</v>
      </c>
      <c r="C5435" s="33">
        <f t="shared" si="842"/>
        <v>2014</v>
      </c>
      <c r="D5435" s="34">
        <v>1.3080000000000001</v>
      </c>
      <c r="F5435" s="32">
        <v>43272</v>
      </c>
      <c r="G5435" s="33">
        <f t="shared" si="843"/>
        <v>6</v>
      </c>
      <c r="H5435" s="33">
        <f t="shared" si="844"/>
        <v>2018</v>
      </c>
      <c r="I5435" s="34">
        <v>3.08</v>
      </c>
      <c r="K5435" s="32">
        <v>39231</v>
      </c>
      <c r="L5435" s="33">
        <f t="shared" si="845"/>
        <v>5</v>
      </c>
      <c r="M5435" s="33">
        <f t="shared" si="846"/>
        <v>2007</v>
      </c>
      <c r="N5435" s="34">
        <v>63.19</v>
      </c>
      <c r="P5435" s="32">
        <v>39672</v>
      </c>
      <c r="Q5435" s="33">
        <f t="shared" si="847"/>
        <v>8</v>
      </c>
      <c r="R5435" s="33">
        <f t="shared" si="848"/>
        <v>2008</v>
      </c>
      <c r="S5435" s="34">
        <v>108.98</v>
      </c>
    </row>
    <row r="5436" spans="1:19">
      <c r="A5436" s="32">
        <v>41656</v>
      </c>
      <c r="B5436" s="33">
        <f t="shared" si="841"/>
        <v>1</v>
      </c>
      <c r="C5436" s="33">
        <f t="shared" si="842"/>
        <v>2014</v>
      </c>
      <c r="D5436" s="34">
        <v>1.393</v>
      </c>
      <c r="F5436" s="32">
        <v>43273</v>
      </c>
      <c r="G5436" s="33">
        <f t="shared" si="843"/>
        <v>6</v>
      </c>
      <c r="H5436" s="33">
        <f t="shared" si="844"/>
        <v>2018</v>
      </c>
      <c r="I5436" s="34">
        <v>2.95</v>
      </c>
      <c r="K5436" s="32">
        <v>39232</v>
      </c>
      <c r="L5436" s="33">
        <f t="shared" si="845"/>
        <v>5</v>
      </c>
      <c r="M5436" s="33">
        <f t="shared" si="846"/>
        <v>2007</v>
      </c>
      <c r="N5436" s="34">
        <v>63.47</v>
      </c>
      <c r="P5436" s="32">
        <v>39673</v>
      </c>
      <c r="Q5436" s="33">
        <f t="shared" si="847"/>
        <v>8</v>
      </c>
      <c r="R5436" s="33">
        <f t="shared" si="848"/>
        <v>2008</v>
      </c>
      <c r="S5436" s="34">
        <v>110.68</v>
      </c>
    </row>
    <row r="5437" spans="1:19">
      <c r="A5437" s="32">
        <v>41660</v>
      </c>
      <c r="B5437" s="33">
        <f t="shared" si="841"/>
        <v>1</v>
      </c>
      <c r="C5437" s="33">
        <f t="shared" si="842"/>
        <v>2014</v>
      </c>
      <c r="D5437" s="34">
        <v>1.48</v>
      </c>
      <c r="F5437" s="32">
        <v>43276</v>
      </c>
      <c r="G5437" s="33">
        <f t="shared" si="843"/>
        <v>6</v>
      </c>
      <c r="H5437" s="33">
        <f t="shared" si="844"/>
        <v>2018</v>
      </c>
      <c r="I5437" s="34">
        <v>2.96</v>
      </c>
      <c r="K5437" s="32">
        <v>39233</v>
      </c>
      <c r="L5437" s="33">
        <f t="shared" si="845"/>
        <v>5</v>
      </c>
      <c r="M5437" s="33">
        <f t="shared" si="846"/>
        <v>2007</v>
      </c>
      <c r="N5437" s="34">
        <v>64.02</v>
      </c>
      <c r="P5437" s="32">
        <v>39674</v>
      </c>
      <c r="Q5437" s="33">
        <f t="shared" si="847"/>
        <v>8</v>
      </c>
      <c r="R5437" s="33">
        <f t="shared" si="848"/>
        <v>2008</v>
      </c>
      <c r="S5437" s="34">
        <v>111.82</v>
      </c>
    </row>
    <row r="5438" spans="1:19">
      <c r="A5438" s="32">
        <v>41661</v>
      </c>
      <c r="B5438" s="33">
        <f t="shared" si="841"/>
        <v>1</v>
      </c>
      <c r="C5438" s="33">
        <f t="shared" si="842"/>
        <v>2014</v>
      </c>
      <c r="D5438" s="34">
        <v>1.506</v>
      </c>
      <c r="F5438" s="32">
        <v>43277</v>
      </c>
      <c r="G5438" s="33">
        <f t="shared" si="843"/>
        <v>6</v>
      </c>
      <c r="H5438" s="33">
        <f t="shared" si="844"/>
        <v>2018</v>
      </c>
      <c r="I5438" s="34">
        <v>2.98</v>
      </c>
      <c r="K5438" s="32">
        <v>39234</v>
      </c>
      <c r="L5438" s="33">
        <f t="shared" si="845"/>
        <v>6</v>
      </c>
      <c r="M5438" s="33">
        <f t="shared" si="846"/>
        <v>2007</v>
      </c>
      <c r="N5438" s="34">
        <v>65.09</v>
      </c>
      <c r="P5438" s="32">
        <v>39675</v>
      </c>
      <c r="Q5438" s="33">
        <f t="shared" si="847"/>
        <v>8</v>
      </c>
      <c r="R5438" s="33">
        <f t="shared" si="848"/>
        <v>2008</v>
      </c>
      <c r="S5438" s="34">
        <v>108.8</v>
      </c>
    </row>
    <row r="5439" spans="1:19">
      <c r="A5439" s="32">
        <v>41662</v>
      </c>
      <c r="B5439" s="33">
        <f t="shared" si="841"/>
        <v>1</v>
      </c>
      <c r="C5439" s="33">
        <f t="shared" si="842"/>
        <v>2014</v>
      </c>
      <c r="D5439" s="34">
        <v>1.5249999999999999</v>
      </c>
      <c r="F5439" s="32">
        <v>43278</v>
      </c>
      <c r="G5439" s="33">
        <f t="shared" si="843"/>
        <v>6</v>
      </c>
      <c r="H5439" s="33">
        <f t="shared" si="844"/>
        <v>2018</v>
      </c>
      <c r="I5439" s="34">
        <v>3.01</v>
      </c>
      <c r="K5439" s="32">
        <v>39237</v>
      </c>
      <c r="L5439" s="33">
        <f t="shared" si="845"/>
        <v>6</v>
      </c>
      <c r="M5439" s="33">
        <f t="shared" si="846"/>
        <v>2007</v>
      </c>
      <c r="N5439" s="34">
        <v>66.17</v>
      </c>
      <c r="P5439" s="32">
        <v>39678</v>
      </c>
      <c r="Q5439" s="33">
        <f t="shared" si="847"/>
        <v>8</v>
      </c>
      <c r="R5439" s="33">
        <f t="shared" si="848"/>
        <v>2008</v>
      </c>
      <c r="S5439" s="34">
        <v>109.33</v>
      </c>
    </row>
    <row r="5440" spans="1:19">
      <c r="A5440" s="32">
        <v>41663</v>
      </c>
      <c r="B5440" s="33">
        <f t="shared" si="841"/>
        <v>1</v>
      </c>
      <c r="C5440" s="33">
        <f t="shared" si="842"/>
        <v>2014</v>
      </c>
      <c r="D5440" s="34">
        <v>1.52</v>
      </c>
      <c r="F5440" s="32">
        <v>43279</v>
      </c>
      <c r="G5440" s="33">
        <f t="shared" si="843"/>
        <v>6</v>
      </c>
      <c r="H5440" s="33">
        <f t="shared" si="844"/>
        <v>2018</v>
      </c>
      <c r="I5440" s="34">
        <v>2.99</v>
      </c>
      <c r="K5440" s="32">
        <v>39238</v>
      </c>
      <c r="L5440" s="33">
        <f t="shared" si="845"/>
        <v>6</v>
      </c>
      <c r="M5440" s="33">
        <f t="shared" si="846"/>
        <v>2007</v>
      </c>
      <c r="N5440" s="34">
        <v>65.63</v>
      </c>
      <c r="P5440" s="32">
        <v>39679</v>
      </c>
      <c r="Q5440" s="33">
        <f t="shared" si="847"/>
        <v>8</v>
      </c>
      <c r="R5440" s="33">
        <f t="shared" si="848"/>
        <v>2008</v>
      </c>
      <c r="S5440" s="34">
        <v>109.02</v>
      </c>
    </row>
    <row r="5441" spans="1:19">
      <c r="A5441" s="32">
        <v>41666</v>
      </c>
      <c r="B5441" s="33">
        <f t="shared" si="841"/>
        <v>1</v>
      </c>
      <c r="C5441" s="33">
        <f t="shared" si="842"/>
        <v>2014</v>
      </c>
      <c r="D5441" s="34">
        <v>1.5149999999999999</v>
      </c>
      <c r="F5441" s="32">
        <v>43280</v>
      </c>
      <c r="G5441" s="33">
        <f t="shared" si="843"/>
        <v>6</v>
      </c>
      <c r="H5441" s="33">
        <f t="shared" si="844"/>
        <v>2018</v>
      </c>
      <c r="I5441" s="34">
        <v>2.96</v>
      </c>
      <c r="K5441" s="32">
        <v>39239</v>
      </c>
      <c r="L5441" s="33">
        <f t="shared" si="845"/>
        <v>6</v>
      </c>
      <c r="M5441" s="33">
        <f t="shared" si="846"/>
        <v>2007</v>
      </c>
      <c r="N5441" s="34">
        <v>65.97</v>
      </c>
      <c r="P5441" s="32">
        <v>39680</v>
      </c>
      <c r="Q5441" s="33">
        <f t="shared" si="847"/>
        <v>8</v>
      </c>
      <c r="R5441" s="33">
        <f t="shared" si="848"/>
        <v>2008</v>
      </c>
      <c r="S5441" s="34">
        <v>108.72</v>
      </c>
    </row>
    <row r="5442" spans="1:19">
      <c r="A5442" s="32">
        <v>41667</v>
      </c>
      <c r="B5442" s="33">
        <f t="shared" si="841"/>
        <v>1</v>
      </c>
      <c r="C5442" s="33">
        <f t="shared" si="842"/>
        <v>2014</v>
      </c>
      <c r="D5442" s="34">
        <v>1.5349999999999999</v>
      </c>
      <c r="F5442" s="32">
        <v>43283</v>
      </c>
      <c r="G5442" s="33">
        <f t="shared" si="843"/>
        <v>7</v>
      </c>
      <c r="H5442" s="33">
        <f t="shared" si="844"/>
        <v>2018</v>
      </c>
      <c r="I5442" s="34">
        <v>2.9</v>
      </c>
      <c r="K5442" s="32">
        <v>39240</v>
      </c>
      <c r="L5442" s="33">
        <f t="shared" si="845"/>
        <v>6</v>
      </c>
      <c r="M5442" s="33">
        <f t="shared" si="846"/>
        <v>2007</v>
      </c>
      <c r="N5442" s="34">
        <v>66.930000000000007</v>
      </c>
      <c r="P5442" s="32">
        <v>39681</v>
      </c>
      <c r="Q5442" s="33">
        <f t="shared" si="847"/>
        <v>8</v>
      </c>
      <c r="R5442" s="33">
        <f t="shared" si="848"/>
        <v>2008</v>
      </c>
      <c r="S5442" s="34">
        <v>117.24</v>
      </c>
    </row>
    <row r="5443" spans="1:19">
      <c r="A5443" s="32">
        <v>41668</v>
      </c>
      <c r="B5443" s="33">
        <f t="shared" si="841"/>
        <v>1</v>
      </c>
      <c r="C5443" s="33">
        <f t="shared" si="842"/>
        <v>2014</v>
      </c>
      <c r="D5443" s="34">
        <v>1.645</v>
      </c>
      <c r="F5443" s="32">
        <v>43284</v>
      </c>
      <c r="G5443" s="33">
        <f t="shared" si="843"/>
        <v>7</v>
      </c>
      <c r="H5443" s="33">
        <f t="shared" si="844"/>
        <v>2018</v>
      </c>
      <c r="I5443" s="34">
        <v>2.9</v>
      </c>
      <c r="K5443" s="32">
        <v>39241</v>
      </c>
      <c r="L5443" s="33">
        <f t="shared" si="845"/>
        <v>6</v>
      </c>
      <c r="M5443" s="33">
        <f t="shared" si="846"/>
        <v>2007</v>
      </c>
      <c r="N5443" s="34">
        <v>64.78</v>
      </c>
      <c r="P5443" s="32">
        <v>39682</v>
      </c>
      <c r="Q5443" s="33">
        <f t="shared" si="847"/>
        <v>8</v>
      </c>
      <c r="R5443" s="33">
        <f t="shared" si="848"/>
        <v>2008</v>
      </c>
      <c r="S5443" s="34">
        <v>113.99</v>
      </c>
    </row>
    <row r="5444" spans="1:19">
      <c r="A5444" s="32">
        <v>41669</v>
      </c>
      <c r="B5444" s="33">
        <f t="shared" si="841"/>
        <v>1</v>
      </c>
      <c r="C5444" s="33">
        <f t="shared" si="842"/>
        <v>2014</v>
      </c>
      <c r="D5444" s="34">
        <v>1.6950000000000001</v>
      </c>
      <c r="F5444" s="32">
        <v>43286</v>
      </c>
      <c r="G5444" s="33">
        <f t="shared" si="843"/>
        <v>7</v>
      </c>
      <c r="H5444" s="33">
        <f t="shared" si="844"/>
        <v>2018</v>
      </c>
      <c r="I5444" s="34">
        <v>2.91</v>
      </c>
      <c r="K5444" s="32">
        <v>39244</v>
      </c>
      <c r="L5444" s="33">
        <f t="shared" si="845"/>
        <v>6</v>
      </c>
      <c r="M5444" s="33">
        <f t="shared" si="846"/>
        <v>2007</v>
      </c>
      <c r="N5444" s="34">
        <v>65.930000000000007</v>
      </c>
      <c r="P5444" s="32">
        <v>39685</v>
      </c>
      <c r="Q5444" s="33">
        <f t="shared" si="847"/>
        <v>8</v>
      </c>
      <c r="R5444" s="33">
        <f t="shared" si="848"/>
        <v>2008</v>
      </c>
      <c r="S5444" s="34">
        <v>109.74</v>
      </c>
    </row>
    <row r="5445" spans="1:19">
      <c r="A5445" s="32">
        <v>41670</v>
      </c>
      <c r="B5445" s="33">
        <f t="shared" si="841"/>
        <v>1</v>
      </c>
      <c r="C5445" s="33">
        <f t="shared" si="842"/>
        <v>2014</v>
      </c>
      <c r="D5445" s="34">
        <v>1.5569999999999999</v>
      </c>
      <c r="F5445" s="32">
        <v>43287</v>
      </c>
      <c r="G5445" s="33">
        <f t="shared" si="843"/>
        <v>7</v>
      </c>
      <c r="H5445" s="33">
        <f t="shared" si="844"/>
        <v>2018</v>
      </c>
      <c r="I5445" s="34">
        <v>2.91</v>
      </c>
      <c r="K5445" s="32">
        <v>39245</v>
      </c>
      <c r="L5445" s="33">
        <f t="shared" si="845"/>
        <v>6</v>
      </c>
      <c r="M5445" s="33">
        <f t="shared" si="846"/>
        <v>2007</v>
      </c>
      <c r="N5445" s="34">
        <v>65.36</v>
      </c>
      <c r="P5445" s="32">
        <v>39686</v>
      </c>
      <c r="Q5445" s="33">
        <f t="shared" si="847"/>
        <v>8</v>
      </c>
      <c r="R5445" s="33">
        <f t="shared" si="848"/>
        <v>2008</v>
      </c>
      <c r="S5445" s="34">
        <v>112.2</v>
      </c>
    </row>
    <row r="5446" spans="1:19">
      <c r="A5446" s="32">
        <v>41673</v>
      </c>
      <c r="B5446" s="33">
        <f t="shared" si="841"/>
        <v>2</v>
      </c>
      <c r="C5446" s="33">
        <f t="shared" si="842"/>
        <v>2014</v>
      </c>
      <c r="D5446" s="34">
        <v>1.54</v>
      </c>
      <c r="F5446" s="32">
        <v>43290</v>
      </c>
      <c r="G5446" s="33">
        <f t="shared" si="843"/>
        <v>7</v>
      </c>
      <c r="H5446" s="33">
        <f t="shared" si="844"/>
        <v>2018</v>
      </c>
      <c r="I5446" s="34">
        <v>2.9</v>
      </c>
      <c r="K5446" s="32">
        <v>39246</v>
      </c>
      <c r="L5446" s="33">
        <f t="shared" si="845"/>
        <v>6</v>
      </c>
      <c r="M5446" s="33">
        <f t="shared" si="846"/>
        <v>2007</v>
      </c>
      <c r="N5446" s="34">
        <v>66.17</v>
      </c>
      <c r="P5446" s="32">
        <v>39687</v>
      </c>
      <c r="Q5446" s="33">
        <f t="shared" si="847"/>
        <v>8</v>
      </c>
      <c r="R5446" s="33">
        <f t="shared" si="848"/>
        <v>2008</v>
      </c>
      <c r="S5446" s="34">
        <v>113.05</v>
      </c>
    </row>
    <row r="5447" spans="1:19">
      <c r="A5447" s="32">
        <v>41674</v>
      </c>
      <c r="B5447" s="33">
        <f t="shared" si="841"/>
        <v>2</v>
      </c>
      <c r="C5447" s="33">
        <f t="shared" si="842"/>
        <v>2014</v>
      </c>
      <c r="D5447" s="34">
        <v>1.57</v>
      </c>
      <c r="F5447" s="32">
        <v>43291</v>
      </c>
      <c r="G5447" s="33">
        <f t="shared" si="843"/>
        <v>7</v>
      </c>
      <c r="H5447" s="33">
        <f t="shared" si="844"/>
        <v>2018</v>
      </c>
      <c r="I5447" s="34">
        <v>2.9</v>
      </c>
      <c r="K5447" s="32">
        <v>39247</v>
      </c>
      <c r="L5447" s="33">
        <f t="shared" si="845"/>
        <v>6</v>
      </c>
      <c r="M5447" s="33">
        <f t="shared" si="846"/>
        <v>2007</v>
      </c>
      <c r="N5447" s="34">
        <v>67.62</v>
      </c>
      <c r="P5447" s="32">
        <v>39688</v>
      </c>
      <c r="Q5447" s="33">
        <f t="shared" si="847"/>
        <v>8</v>
      </c>
      <c r="R5447" s="33">
        <f t="shared" si="848"/>
        <v>2008</v>
      </c>
      <c r="S5447" s="34">
        <v>113.54</v>
      </c>
    </row>
    <row r="5448" spans="1:19">
      <c r="A5448" s="32">
        <v>41675</v>
      </c>
      <c r="B5448" s="33">
        <f t="shared" si="841"/>
        <v>2</v>
      </c>
      <c r="C5448" s="33">
        <f t="shared" si="842"/>
        <v>2014</v>
      </c>
      <c r="D5448" s="34">
        <v>1.58</v>
      </c>
      <c r="F5448" s="32">
        <v>43292</v>
      </c>
      <c r="G5448" s="33">
        <f t="shared" si="843"/>
        <v>7</v>
      </c>
      <c r="H5448" s="33">
        <f t="shared" si="844"/>
        <v>2018</v>
      </c>
      <c r="I5448" s="34">
        <v>2.89</v>
      </c>
      <c r="K5448" s="32">
        <v>39248</v>
      </c>
      <c r="L5448" s="33">
        <f t="shared" si="845"/>
        <v>6</v>
      </c>
      <c r="M5448" s="33">
        <f t="shared" si="846"/>
        <v>2007</v>
      </c>
      <c r="N5448" s="34">
        <v>68.040000000000006</v>
      </c>
      <c r="P5448" s="32">
        <v>39689</v>
      </c>
      <c r="Q5448" s="33">
        <f t="shared" si="847"/>
        <v>8</v>
      </c>
      <c r="R5448" s="33">
        <f t="shared" si="848"/>
        <v>2008</v>
      </c>
      <c r="S5448" s="34">
        <v>113.49</v>
      </c>
    </row>
    <row r="5449" spans="1:19">
      <c r="A5449" s="32">
        <v>41676</v>
      </c>
      <c r="B5449" s="33">
        <f t="shared" si="841"/>
        <v>2</v>
      </c>
      <c r="C5449" s="33">
        <f t="shared" si="842"/>
        <v>2014</v>
      </c>
      <c r="D5449" s="34">
        <v>1.569</v>
      </c>
      <c r="F5449" s="32">
        <v>43293</v>
      </c>
      <c r="G5449" s="33">
        <f t="shared" si="843"/>
        <v>7</v>
      </c>
      <c r="H5449" s="33">
        <f t="shared" si="844"/>
        <v>2018</v>
      </c>
      <c r="I5449" s="34">
        <v>2.89</v>
      </c>
      <c r="K5449" s="32">
        <v>39251</v>
      </c>
      <c r="L5449" s="33">
        <f t="shared" si="845"/>
        <v>6</v>
      </c>
      <c r="M5449" s="33">
        <f t="shared" si="846"/>
        <v>2007</v>
      </c>
      <c r="N5449" s="34">
        <v>69.06</v>
      </c>
      <c r="P5449" s="32">
        <v>39693</v>
      </c>
      <c r="Q5449" s="33">
        <f t="shared" si="847"/>
        <v>9</v>
      </c>
      <c r="R5449" s="33">
        <f t="shared" si="848"/>
        <v>2008</v>
      </c>
      <c r="S5449" s="34">
        <v>104.94</v>
      </c>
    </row>
    <row r="5450" spans="1:19">
      <c r="A5450" s="32">
        <v>41677</v>
      </c>
      <c r="B5450" s="33">
        <f t="shared" si="841"/>
        <v>2</v>
      </c>
      <c r="C5450" s="33">
        <f t="shared" si="842"/>
        <v>2014</v>
      </c>
      <c r="D5450" s="34">
        <v>1.67</v>
      </c>
      <c r="F5450" s="32">
        <v>43294</v>
      </c>
      <c r="G5450" s="33">
        <f t="shared" si="843"/>
        <v>7</v>
      </c>
      <c r="H5450" s="33">
        <f t="shared" si="844"/>
        <v>2018</v>
      </c>
      <c r="I5450" s="34">
        <v>2.86</v>
      </c>
      <c r="K5450" s="32">
        <v>39252</v>
      </c>
      <c r="L5450" s="33">
        <f t="shared" si="845"/>
        <v>6</v>
      </c>
      <c r="M5450" s="33">
        <f t="shared" si="846"/>
        <v>2007</v>
      </c>
      <c r="N5450" s="34">
        <v>69.150000000000006</v>
      </c>
      <c r="P5450" s="32">
        <v>39694</v>
      </c>
      <c r="Q5450" s="33">
        <f t="shared" si="847"/>
        <v>9</v>
      </c>
      <c r="R5450" s="33">
        <f t="shared" si="848"/>
        <v>2008</v>
      </c>
      <c r="S5450" s="34">
        <v>103.88</v>
      </c>
    </row>
    <row r="5451" spans="1:19">
      <c r="A5451" s="32">
        <v>41680</v>
      </c>
      <c r="B5451" s="33">
        <f t="shared" si="841"/>
        <v>2</v>
      </c>
      <c r="C5451" s="33">
        <f t="shared" si="842"/>
        <v>2014</v>
      </c>
      <c r="D5451" s="34">
        <v>1.6950000000000001</v>
      </c>
      <c r="F5451" s="32">
        <v>43297</v>
      </c>
      <c r="G5451" s="33">
        <f t="shared" si="843"/>
        <v>7</v>
      </c>
      <c r="H5451" s="33">
        <f t="shared" si="844"/>
        <v>2018</v>
      </c>
      <c r="I5451" s="34">
        <v>2.76</v>
      </c>
      <c r="K5451" s="32">
        <v>39253</v>
      </c>
      <c r="L5451" s="33">
        <f t="shared" si="845"/>
        <v>6</v>
      </c>
      <c r="M5451" s="33">
        <f t="shared" si="846"/>
        <v>2007</v>
      </c>
      <c r="N5451" s="34">
        <v>68.5</v>
      </c>
      <c r="P5451" s="32">
        <v>39695</v>
      </c>
      <c r="Q5451" s="33">
        <f t="shared" si="847"/>
        <v>9</v>
      </c>
      <c r="R5451" s="33">
        <f t="shared" si="848"/>
        <v>2008</v>
      </c>
      <c r="S5451" s="34">
        <v>103.41</v>
      </c>
    </row>
    <row r="5452" spans="1:19">
      <c r="A5452" s="32">
        <v>41681</v>
      </c>
      <c r="B5452" s="33">
        <f t="shared" si="841"/>
        <v>2</v>
      </c>
      <c r="C5452" s="33">
        <f t="shared" si="842"/>
        <v>2014</v>
      </c>
      <c r="D5452" s="34">
        <v>1.5449999999999999</v>
      </c>
      <c r="F5452" s="32">
        <v>43298</v>
      </c>
      <c r="G5452" s="33">
        <f t="shared" si="843"/>
        <v>7</v>
      </c>
      <c r="H5452" s="33">
        <f t="shared" si="844"/>
        <v>2018</v>
      </c>
      <c r="I5452" s="34">
        <v>2.81</v>
      </c>
      <c r="K5452" s="32">
        <v>39254</v>
      </c>
      <c r="L5452" s="33">
        <f t="shared" si="845"/>
        <v>6</v>
      </c>
      <c r="M5452" s="33">
        <f t="shared" si="846"/>
        <v>2007</v>
      </c>
      <c r="N5452" s="34">
        <v>68.349999999999994</v>
      </c>
      <c r="P5452" s="32">
        <v>39696</v>
      </c>
      <c r="Q5452" s="33">
        <f t="shared" si="847"/>
        <v>9</v>
      </c>
      <c r="R5452" s="33">
        <f t="shared" si="848"/>
        <v>2008</v>
      </c>
      <c r="S5452" s="34">
        <v>102.51</v>
      </c>
    </row>
    <row r="5453" spans="1:19">
      <c r="A5453" s="32">
        <v>41682</v>
      </c>
      <c r="B5453" s="33">
        <f t="shared" si="841"/>
        <v>2</v>
      </c>
      <c r="C5453" s="33">
        <f t="shared" si="842"/>
        <v>2014</v>
      </c>
      <c r="D5453" s="34">
        <v>1.36</v>
      </c>
      <c r="F5453" s="32">
        <v>43299</v>
      </c>
      <c r="G5453" s="33">
        <f t="shared" si="843"/>
        <v>7</v>
      </c>
      <c r="H5453" s="33">
        <f t="shared" si="844"/>
        <v>2018</v>
      </c>
      <c r="I5453" s="34">
        <v>2.8</v>
      </c>
      <c r="K5453" s="32">
        <v>39255</v>
      </c>
      <c r="L5453" s="33">
        <f t="shared" si="845"/>
        <v>6</v>
      </c>
      <c r="M5453" s="33">
        <f t="shared" si="846"/>
        <v>2007</v>
      </c>
      <c r="N5453" s="34">
        <v>68.849999999999994</v>
      </c>
      <c r="P5453" s="32">
        <v>39699</v>
      </c>
      <c r="Q5453" s="33">
        <f t="shared" si="847"/>
        <v>9</v>
      </c>
      <c r="R5453" s="33">
        <f t="shared" si="848"/>
        <v>2008</v>
      </c>
      <c r="S5453" s="34">
        <v>101.08</v>
      </c>
    </row>
    <row r="5454" spans="1:19">
      <c r="A5454" s="32">
        <v>41683</v>
      </c>
      <c r="B5454" s="33">
        <f t="shared" si="841"/>
        <v>2</v>
      </c>
      <c r="C5454" s="33">
        <f t="shared" si="842"/>
        <v>2014</v>
      </c>
      <c r="D5454" s="34">
        <v>1.4950000000000001</v>
      </c>
      <c r="F5454" s="32">
        <v>43300</v>
      </c>
      <c r="G5454" s="33">
        <f t="shared" si="843"/>
        <v>7</v>
      </c>
      <c r="H5454" s="33">
        <f t="shared" si="844"/>
        <v>2018</v>
      </c>
      <c r="I5454" s="34">
        <v>2.75</v>
      </c>
      <c r="K5454" s="32">
        <v>39258</v>
      </c>
      <c r="L5454" s="33">
        <f t="shared" si="845"/>
        <v>6</v>
      </c>
      <c r="M5454" s="33">
        <f t="shared" si="846"/>
        <v>2007</v>
      </c>
      <c r="N5454" s="34">
        <v>68.83</v>
      </c>
      <c r="P5454" s="32">
        <v>39700</v>
      </c>
      <c r="Q5454" s="33">
        <f t="shared" si="847"/>
        <v>9</v>
      </c>
      <c r="R5454" s="33">
        <f t="shared" si="848"/>
        <v>2008</v>
      </c>
      <c r="S5454" s="34">
        <v>98.94</v>
      </c>
    </row>
    <row r="5455" spans="1:19">
      <c r="A5455" s="32">
        <v>41684</v>
      </c>
      <c r="B5455" s="33">
        <f t="shared" si="841"/>
        <v>2</v>
      </c>
      <c r="C5455" s="33">
        <f t="shared" si="842"/>
        <v>2014</v>
      </c>
      <c r="D5455" s="34">
        <v>1.554</v>
      </c>
      <c r="F5455" s="32">
        <v>43301</v>
      </c>
      <c r="G5455" s="33">
        <f t="shared" si="843"/>
        <v>7</v>
      </c>
      <c r="H5455" s="33">
        <f t="shared" si="844"/>
        <v>2018</v>
      </c>
      <c r="I5455" s="34">
        <v>2.79</v>
      </c>
      <c r="K5455" s="32">
        <v>39259</v>
      </c>
      <c r="L5455" s="33">
        <f t="shared" si="845"/>
        <v>6</v>
      </c>
      <c r="M5455" s="33">
        <f t="shared" si="846"/>
        <v>2007</v>
      </c>
      <c r="N5455" s="34">
        <v>67.78</v>
      </c>
      <c r="P5455" s="32">
        <v>39701</v>
      </c>
      <c r="Q5455" s="33">
        <f t="shared" si="847"/>
        <v>9</v>
      </c>
      <c r="R5455" s="33">
        <f t="shared" si="848"/>
        <v>2008</v>
      </c>
      <c r="S5455" s="34">
        <v>96</v>
      </c>
    </row>
    <row r="5456" spans="1:19">
      <c r="A5456" s="32">
        <v>41688</v>
      </c>
      <c r="B5456" s="33">
        <f t="shared" si="841"/>
        <v>2</v>
      </c>
      <c r="C5456" s="33">
        <f t="shared" si="842"/>
        <v>2014</v>
      </c>
      <c r="D5456" s="34">
        <v>1.605</v>
      </c>
      <c r="F5456" s="32">
        <v>43304</v>
      </c>
      <c r="G5456" s="33">
        <f t="shared" si="843"/>
        <v>7</v>
      </c>
      <c r="H5456" s="33">
        <f t="shared" si="844"/>
        <v>2018</v>
      </c>
      <c r="I5456" s="34">
        <v>2.79</v>
      </c>
      <c r="K5456" s="32">
        <v>39260</v>
      </c>
      <c r="L5456" s="33">
        <f t="shared" si="845"/>
        <v>6</v>
      </c>
      <c r="M5456" s="33">
        <f t="shared" si="846"/>
        <v>2007</v>
      </c>
      <c r="N5456" s="34">
        <v>68.98</v>
      </c>
      <c r="P5456" s="32">
        <v>39702</v>
      </c>
      <c r="Q5456" s="33">
        <f t="shared" si="847"/>
        <v>9</v>
      </c>
      <c r="R5456" s="33">
        <f t="shared" si="848"/>
        <v>2008</v>
      </c>
      <c r="S5456" s="34">
        <v>96.01</v>
      </c>
    </row>
    <row r="5457" spans="1:19">
      <c r="A5457" s="32">
        <v>41689</v>
      </c>
      <c r="B5457" s="33">
        <f t="shared" si="841"/>
        <v>2</v>
      </c>
      <c r="C5457" s="33">
        <f t="shared" si="842"/>
        <v>2014</v>
      </c>
      <c r="D5457" s="34">
        <v>1.5680000000000001</v>
      </c>
      <c r="F5457" s="32">
        <v>43305</v>
      </c>
      <c r="G5457" s="33">
        <f t="shared" si="843"/>
        <v>7</v>
      </c>
      <c r="H5457" s="33">
        <f t="shared" si="844"/>
        <v>2018</v>
      </c>
      <c r="I5457" s="34">
        <v>2.73</v>
      </c>
      <c r="K5457" s="32">
        <v>39261</v>
      </c>
      <c r="L5457" s="33">
        <f t="shared" si="845"/>
        <v>6</v>
      </c>
      <c r="M5457" s="33">
        <f t="shared" si="846"/>
        <v>2007</v>
      </c>
      <c r="N5457" s="34">
        <v>69.61</v>
      </c>
      <c r="P5457" s="32">
        <v>39703</v>
      </c>
      <c r="Q5457" s="33">
        <f t="shared" si="847"/>
        <v>9</v>
      </c>
      <c r="R5457" s="33">
        <f t="shared" si="848"/>
        <v>2008</v>
      </c>
      <c r="S5457" s="34">
        <v>94.37</v>
      </c>
    </row>
    <row r="5458" spans="1:19">
      <c r="A5458" s="32">
        <v>41690</v>
      </c>
      <c r="B5458" s="33">
        <f t="shared" si="841"/>
        <v>2</v>
      </c>
      <c r="C5458" s="33">
        <f t="shared" si="842"/>
        <v>2014</v>
      </c>
      <c r="D5458" s="34">
        <v>1.3959999999999999</v>
      </c>
      <c r="F5458" s="32">
        <v>43306</v>
      </c>
      <c r="G5458" s="33">
        <f t="shared" si="843"/>
        <v>7</v>
      </c>
      <c r="H5458" s="33">
        <f t="shared" si="844"/>
        <v>2018</v>
      </c>
      <c r="I5458" s="34">
        <v>2.82</v>
      </c>
      <c r="K5458" s="32">
        <v>39262</v>
      </c>
      <c r="L5458" s="33">
        <f t="shared" si="845"/>
        <v>6</v>
      </c>
      <c r="M5458" s="33">
        <f t="shared" si="846"/>
        <v>2007</v>
      </c>
      <c r="N5458" s="34">
        <v>70.47</v>
      </c>
      <c r="P5458" s="32">
        <v>39706</v>
      </c>
      <c r="Q5458" s="33">
        <f t="shared" si="847"/>
        <v>9</v>
      </c>
      <c r="R5458" s="33">
        <f t="shared" si="848"/>
        <v>2008</v>
      </c>
      <c r="S5458" s="34">
        <v>90.45</v>
      </c>
    </row>
    <row r="5459" spans="1:19">
      <c r="A5459" s="32">
        <v>41691</v>
      </c>
      <c r="B5459" s="33">
        <f t="shared" si="841"/>
        <v>2</v>
      </c>
      <c r="C5459" s="33">
        <f t="shared" si="842"/>
        <v>2014</v>
      </c>
      <c r="D5459" s="34">
        <v>1.355</v>
      </c>
      <c r="F5459" s="32">
        <v>43307</v>
      </c>
      <c r="G5459" s="33">
        <f t="shared" si="843"/>
        <v>7</v>
      </c>
      <c r="H5459" s="33">
        <f t="shared" si="844"/>
        <v>2018</v>
      </c>
      <c r="I5459" s="34">
        <v>2.82</v>
      </c>
      <c r="K5459" s="32">
        <v>39265</v>
      </c>
      <c r="L5459" s="33">
        <f t="shared" si="845"/>
        <v>7</v>
      </c>
      <c r="M5459" s="33">
        <f t="shared" si="846"/>
        <v>2007</v>
      </c>
      <c r="N5459" s="34">
        <v>71.11</v>
      </c>
      <c r="P5459" s="32">
        <v>39707</v>
      </c>
      <c r="Q5459" s="33">
        <f t="shared" si="847"/>
        <v>9</v>
      </c>
      <c r="R5459" s="33">
        <f t="shared" si="848"/>
        <v>2008</v>
      </c>
      <c r="S5459" s="34">
        <v>85.85</v>
      </c>
    </row>
    <row r="5460" spans="1:19">
      <c r="A5460" s="32">
        <v>41694</v>
      </c>
      <c r="B5460" s="33">
        <f t="shared" si="841"/>
        <v>2</v>
      </c>
      <c r="C5460" s="33">
        <f t="shared" si="842"/>
        <v>2014</v>
      </c>
      <c r="D5460" s="34">
        <v>1.2949999999999999</v>
      </c>
      <c r="F5460" s="32">
        <v>43308</v>
      </c>
      <c r="G5460" s="33">
        <f t="shared" si="843"/>
        <v>7</v>
      </c>
      <c r="H5460" s="33">
        <f t="shared" si="844"/>
        <v>2018</v>
      </c>
      <c r="I5460" s="34">
        <v>2.78</v>
      </c>
      <c r="K5460" s="32">
        <v>39266</v>
      </c>
      <c r="L5460" s="33">
        <f t="shared" si="845"/>
        <v>7</v>
      </c>
      <c r="M5460" s="33">
        <f t="shared" si="846"/>
        <v>2007</v>
      </c>
      <c r="N5460" s="34">
        <v>71.41</v>
      </c>
      <c r="P5460" s="32">
        <v>39708</v>
      </c>
      <c r="Q5460" s="33">
        <f t="shared" si="847"/>
        <v>9</v>
      </c>
      <c r="R5460" s="33">
        <f t="shared" si="848"/>
        <v>2008</v>
      </c>
      <c r="S5460" s="34">
        <v>86.09</v>
      </c>
    </row>
    <row r="5461" spans="1:19">
      <c r="A5461" s="32">
        <v>41695</v>
      </c>
      <c r="B5461" s="33">
        <f t="shared" si="841"/>
        <v>2</v>
      </c>
      <c r="C5461" s="33">
        <f t="shared" si="842"/>
        <v>2014</v>
      </c>
      <c r="D5461" s="34">
        <v>1.214</v>
      </c>
      <c r="F5461" s="32">
        <v>43311</v>
      </c>
      <c r="G5461" s="33">
        <f t="shared" si="843"/>
        <v>7</v>
      </c>
      <c r="H5461" s="33">
        <f t="shared" si="844"/>
        <v>2018</v>
      </c>
      <c r="I5461" s="34">
        <v>2.75</v>
      </c>
      <c r="K5461" s="32">
        <v>39268</v>
      </c>
      <c r="L5461" s="33">
        <f t="shared" si="845"/>
        <v>7</v>
      </c>
      <c r="M5461" s="33">
        <f t="shared" si="846"/>
        <v>2007</v>
      </c>
      <c r="N5461" s="34">
        <v>71.81</v>
      </c>
      <c r="P5461" s="32">
        <v>39709</v>
      </c>
      <c r="Q5461" s="33">
        <f t="shared" si="847"/>
        <v>9</v>
      </c>
      <c r="R5461" s="33">
        <f t="shared" si="848"/>
        <v>2008</v>
      </c>
      <c r="S5461" s="34">
        <v>90.89</v>
      </c>
    </row>
    <row r="5462" spans="1:19">
      <c r="A5462" s="32">
        <v>41696</v>
      </c>
      <c r="B5462" s="33">
        <f t="shared" si="841"/>
        <v>2</v>
      </c>
      <c r="C5462" s="33">
        <f t="shared" si="842"/>
        <v>2014</v>
      </c>
      <c r="D5462" s="34">
        <v>1.1679999999999999</v>
      </c>
      <c r="F5462" s="32">
        <v>43312</v>
      </c>
      <c r="G5462" s="33">
        <f t="shared" si="843"/>
        <v>7</v>
      </c>
      <c r="H5462" s="33">
        <f t="shared" si="844"/>
        <v>2018</v>
      </c>
      <c r="I5462" s="34">
        <v>2.82</v>
      </c>
      <c r="K5462" s="32">
        <v>39269</v>
      </c>
      <c r="L5462" s="33">
        <f t="shared" si="845"/>
        <v>7</v>
      </c>
      <c r="M5462" s="33">
        <f t="shared" si="846"/>
        <v>2007</v>
      </c>
      <c r="N5462" s="34">
        <v>72.8</v>
      </c>
      <c r="P5462" s="32">
        <v>39710</v>
      </c>
      <c r="Q5462" s="33">
        <f t="shared" si="847"/>
        <v>9</v>
      </c>
      <c r="R5462" s="33">
        <f t="shared" si="848"/>
        <v>2008</v>
      </c>
      <c r="S5462" s="34">
        <v>93.46</v>
      </c>
    </row>
    <row r="5463" spans="1:19">
      <c r="A5463" s="32">
        <v>41697</v>
      </c>
      <c r="B5463" s="33">
        <f t="shared" si="841"/>
        <v>2</v>
      </c>
      <c r="C5463" s="33">
        <f t="shared" si="842"/>
        <v>2014</v>
      </c>
      <c r="D5463" s="34">
        <v>1.123</v>
      </c>
      <c r="F5463" s="32">
        <v>43313</v>
      </c>
      <c r="G5463" s="33">
        <f t="shared" si="843"/>
        <v>8</v>
      </c>
      <c r="H5463" s="33">
        <f t="shared" si="844"/>
        <v>2018</v>
      </c>
      <c r="I5463" s="34">
        <v>2.8</v>
      </c>
      <c r="K5463" s="32">
        <v>39272</v>
      </c>
      <c r="L5463" s="33">
        <f t="shared" si="845"/>
        <v>7</v>
      </c>
      <c r="M5463" s="33">
        <f t="shared" si="846"/>
        <v>2007</v>
      </c>
      <c r="N5463" s="34">
        <v>72.14</v>
      </c>
      <c r="P5463" s="32">
        <v>39713</v>
      </c>
      <c r="Q5463" s="33">
        <f t="shared" si="847"/>
        <v>9</v>
      </c>
      <c r="R5463" s="33">
        <f t="shared" si="848"/>
        <v>2008</v>
      </c>
      <c r="S5463" s="34">
        <v>100.43</v>
      </c>
    </row>
    <row r="5464" spans="1:19">
      <c r="A5464" s="32">
        <v>41698</v>
      </c>
      <c r="B5464" s="33">
        <f t="shared" si="841"/>
        <v>2</v>
      </c>
      <c r="C5464" s="33">
        <f t="shared" si="842"/>
        <v>2014</v>
      </c>
      <c r="D5464" s="34">
        <v>1.115</v>
      </c>
      <c r="F5464" s="32">
        <v>43314</v>
      </c>
      <c r="G5464" s="33">
        <f t="shared" si="843"/>
        <v>8</v>
      </c>
      <c r="H5464" s="33">
        <f t="shared" si="844"/>
        <v>2018</v>
      </c>
      <c r="I5464" s="34">
        <v>2.77</v>
      </c>
      <c r="K5464" s="32">
        <v>39273</v>
      </c>
      <c r="L5464" s="33">
        <f t="shared" si="845"/>
        <v>7</v>
      </c>
      <c r="M5464" s="33">
        <f t="shared" si="846"/>
        <v>2007</v>
      </c>
      <c r="N5464" s="34">
        <v>72.8</v>
      </c>
      <c r="P5464" s="32">
        <v>39714</v>
      </c>
      <c r="Q5464" s="33">
        <f t="shared" si="847"/>
        <v>9</v>
      </c>
      <c r="R5464" s="33">
        <f t="shared" si="848"/>
        <v>2008</v>
      </c>
      <c r="S5464" s="34">
        <v>100.72</v>
      </c>
    </row>
    <row r="5465" spans="1:19">
      <c r="A5465" s="32">
        <v>41701</v>
      </c>
      <c r="B5465" s="33">
        <f t="shared" si="841"/>
        <v>3</v>
      </c>
      <c r="C5465" s="33">
        <f t="shared" si="842"/>
        <v>2014</v>
      </c>
      <c r="D5465" s="34">
        <v>1.109</v>
      </c>
      <c r="F5465" s="32">
        <v>43315</v>
      </c>
      <c r="G5465" s="33">
        <f t="shared" si="843"/>
        <v>8</v>
      </c>
      <c r="H5465" s="33">
        <f t="shared" si="844"/>
        <v>2018</v>
      </c>
      <c r="I5465" s="34">
        <v>2.86</v>
      </c>
      <c r="K5465" s="32">
        <v>39274</v>
      </c>
      <c r="L5465" s="33">
        <f t="shared" si="845"/>
        <v>7</v>
      </c>
      <c r="M5465" s="33">
        <f t="shared" si="846"/>
        <v>2007</v>
      </c>
      <c r="N5465" s="34">
        <v>72.58</v>
      </c>
      <c r="P5465" s="32">
        <v>39715</v>
      </c>
      <c r="Q5465" s="33">
        <f t="shared" si="847"/>
        <v>9</v>
      </c>
      <c r="R5465" s="33">
        <f t="shared" si="848"/>
        <v>2008</v>
      </c>
      <c r="S5465" s="34">
        <v>102.09</v>
      </c>
    </row>
    <row r="5466" spans="1:19">
      <c r="A5466" s="32">
        <v>41702</v>
      </c>
      <c r="B5466" s="33">
        <f t="shared" si="841"/>
        <v>3</v>
      </c>
      <c r="C5466" s="33">
        <f t="shared" si="842"/>
        <v>2014</v>
      </c>
      <c r="D5466" s="34">
        <v>1.1000000000000001</v>
      </c>
      <c r="F5466" s="32">
        <v>43318</v>
      </c>
      <c r="G5466" s="33">
        <f t="shared" si="843"/>
        <v>8</v>
      </c>
      <c r="H5466" s="33">
        <f t="shared" si="844"/>
        <v>2018</v>
      </c>
      <c r="I5466" s="34">
        <v>2.85</v>
      </c>
      <c r="K5466" s="32">
        <v>39275</v>
      </c>
      <c r="L5466" s="33">
        <f t="shared" si="845"/>
        <v>7</v>
      </c>
      <c r="M5466" s="33">
        <f t="shared" si="846"/>
        <v>2007</v>
      </c>
      <c r="N5466" s="34">
        <v>72.55</v>
      </c>
      <c r="P5466" s="32">
        <v>39716</v>
      </c>
      <c r="Q5466" s="33">
        <f t="shared" si="847"/>
        <v>9</v>
      </c>
      <c r="R5466" s="33">
        <f t="shared" si="848"/>
        <v>2008</v>
      </c>
      <c r="S5466" s="34">
        <v>100.45</v>
      </c>
    </row>
    <row r="5467" spans="1:19">
      <c r="A5467" s="32">
        <v>41703</v>
      </c>
      <c r="B5467" s="33">
        <f t="shared" si="841"/>
        <v>3</v>
      </c>
      <c r="C5467" s="33">
        <f t="shared" si="842"/>
        <v>2014</v>
      </c>
      <c r="D5467" s="34">
        <v>1.069</v>
      </c>
      <c r="F5467" s="32">
        <v>43319</v>
      </c>
      <c r="G5467" s="33">
        <f t="shared" si="843"/>
        <v>8</v>
      </c>
      <c r="H5467" s="33">
        <f t="shared" si="844"/>
        <v>2018</v>
      </c>
      <c r="I5467" s="34">
        <v>2.95</v>
      </c>
      <c r="K5467" s="32">
        <v>39276</v>
      </c>
      <c r="L5467" s="33">
        <f t="shared" si="845"/>
        <v>7</v>
      </c>
      <c r="M5467" s="33">
        <f t="shared" si="846"/>
        <v>2007</v>
      </c>
      <c r="N5467" s="34">
        <v>73.89</v>
      </c>
      <c r="P5467" s="32">
        <v>39717</v>
      </c>
      <c r="Q5467" s="33">
        <f t="shared" si="847"/>
        <v>9</v>
      </c>
      <c r="R5467" s="33">
        <f t="shared" si="848"/>
        <v>2008</v>
      </c>
      <c r="S5467" s="34">
        <v>100.88</v>
      </c>
    </row>
    <row r="5468" spans="1:19">
      <c r="A5468" s="32">
        <v>41704</v>
      </c>
      <c r="B5468" s="33">
        <f t="shared" si="841"/>
        <v>3</v>
      </c>
      <c r="C5468" s="33">
        <f t="shared" si="842"/>
        <v>2014</v>
      </c>
      <c r="D5468" s="34">
        <v>1.0680000000000001</v>
      </c>
      <c r="F5468" s="32">
        <v>43320</v>
      </c>
      <c r="G5468" s="33">
        <f t="shared" si="843"/>
        <v>8</v>
      </c>
      <c r="H5468" s="33">
        <f t="shared" si="844"/>
        <v>2018</v>
      </c>
      <c r="I5468" s="34">
        <v>2.99</v>
      </c>
      <c r="K5468" s="32">
        <v>39279</v>
      </c>
      <c r="L5468" s="33">
        <f t="shared" si="845"/>
        <v>7</v>
      </c>
      <c r="M5468" s="33">
        <f t="shared" si="846"/>
        <v>2007</v>
      </c>
      <c r="N5468" s="34">
        <v>74.11</v>
      </c>
      <c r="P5468" s="32">
        <v>39720</v>
      </c>
      <c r="Q5468" s="33">
        <f t="shared" si="847"/>
        <v>9</v>
      </c>
      <c r="R5468" s="33">
        <f t="shared" si="848"/>
        <v>2008</v>
      </c>
      <c r="S5468" s="34">
        <v>95.96</v>
      </c>
    </row>
    <row r="5469" spans="1:19">
      <c r="A5469" s="32">
        <v>41705</v>
      </c>
      <c r="B5469" s="33">
        <f t="shared" si="841"/>
        <v>3</v>
      </c>
      <c r="C5469" s="33">
        <f t="shared" si="842"/>
        <v>2014</v>
      </c>
      <c r="D5469" s="34">
        <v>1.0680000000000001</v>
      </c>
      <c r="F5469" s="32">
        <v>43321</v>
      </c>
      <c r="G5469" s="33">
        <f t="shared" si="843"/>
        <v>8</v>
      </c>
      <c r="H5469" s="33">
        <f t="shared" si="844"/>
        <v>2018</v>
      </c>
      <c r="I5469" s="34">
        <v>3.02</v>
      </c>
      <c r="K5469" s="32">
        <v>39280</v>
      </c>
      <c r="L5469" s="33">
        <f t="shared" si="845"/>
        <v>7</v>
      </c>
      <c r="M5469" s="33">
        <f t="shared" si="846"/>
        <v>2007</v>
      </c>
      <c r="N5469" s="34">
        <v>74.03</v>
      </c>
      <c r="P5469" s="32">
        <v>39721</v>
      </c>
      <c r="Q5469" s="33">
        <f t="shared" si="847"/>
        <v>9</v>
      </c>
      <c r="R5469" s="33">
        <f t="shared" si="848"/>
        <v>2008</v>
      </c>
      <c r="S5469" s="34">
        <v>93.52</v>
      </c>
    </row>
    <row r="5470" spans="1:19">
      <c r="A5470" s="32">
        <v>41708</v>
      </c>
      <c r="B5470" s="33">
        <f t="shared" si="841"/>
        <v>3</v>
      </c>
      <c r="C5470" s="33">
        <f t="shared" si="842"/>
        <v>2014</v>
      </c>
      <c r="D5470" s="34">
        <v>1.083</v>
      </c>
      <c r="F5470" s="32">
        <v>43322</v>
      </c>
      <c r="G5470" s="33">
        <f t="shared" si="843"/>
        <v>8</v>
      </c>
      <c r="H5470" s="33">
        <f t="shared" si="844"/>
        <v>2018</v>
      </c>
      <c r="I5470" s="34">
        <v>2.96</v>
      </c>
      <c r="K5470" s="32">
        <v>39281</v>
      </c>
      <c r="L5470" s="33">
        <f t="shared" si="845"/>
        <v>7</v>
      </c>
      <c r="M5470" s="33">
        <f t="shared" si="846"/>
        <v>2007</v>
      </c>
      <c r="N5470" s="34">
        <v>75.03</v>
      </c>
      <c r="P5470" s="32">
        <v>39722</v>
      </c>
      <c r="Q5470" s="33">
        <f t="shared" si="847"/>
        <v>10</v>
      </c>
      <c r="R5470" s="33">
        <f t="shared" si="848"/>
        <v>2008</v>
      </c>
      <c r="S5470" s="34">
        <v>92.19</v>
      </c>
    </row>
    <row r="5471" spans="1:19">
      <c r="A5471" s="32">
        <v>41709</v>
      </c>
      <c r="B5471" s="33">
        <f t="shared" si="841"/>
        <v>3</v>
      </c>
      <c r="C5471" s="33">
        <f t="shared" si="842"/>
        <v>2014</v>
      </c>
      <c r="D5471" s="34">
        <v>1.0940000000000001</v>
      </c>
      <c r="F5471" s="32">
        <v>43325</v>
      </c>
      <c r="G5471" s="33">
        <f t="shared" si="843"/>
        <v>8</v>
      </c>
      <c r="H5471" s="33">
        <f t="shared" si="844"/>
        <v>2018</v>
      </c>
      <c r="I5471" s="34">
        <v>2.92</v>
      </c>
      <c r="K5471" s="32">
        <v>39282</v>
      </c>
      <c r="L5471" s="33">
        <f t="shared" si="845"/>
        <v>7</v>
      </c>
      <c r="M5471" s="33">
        <f t="shared" si="846"/>
        <v>2007</v>
      </c>
      <c r="N5471" s="34">
        <v>75.900000000000006</v>
      </c>
      <c r="P5471" s="32">
        <v>39723</v>
      </c>
      <c r="Q5471" s="33">
        <f t="shared" si="847"/>
        <v>10</v>
      </c>
      <c r="R5471" s="33">
        <f t="shared" si="848"/>
        <v>2008</v>
      </c>
      <c r="S5471" s="34">
        <v>88.88</v>
      </c>
    </row>
    <row r="5472" spans="1:19">
      <c r="A5472" s="32">
        <v>41710</v>
      </c>
      <c r="B5472" s="33">
        <f t="shared" si="841"/>
        <v>3</v>
      </c>
      <c r="C5472" s="33">
        <f t="shared" si="842"/>
        <v>2014</v>
      </c>
      <c r="D5472" s="34">
        <v>1.0900000000000001</v>
      </c>
      <c r="F5472" s="32">
        <v>43326</v>
      </c>
      <c r="G5472" s="33">
        <f t="shared" si="843"/>
        <v>8</v>
      </c>
      <c r="H5472" s="33">
        <f t="shared" si="844"/>
        <v>2018</v>
      </c>
      <c r="I5472" s="34">
        <v>3.02</v>
      </c>
      <c r="K5472" s="32">
        <v>39283</v>
      </c>
      <c r="L5472" s="33">
        <f t="shared" si="845"/>
        <v>7</v>
      </c>
      <c r="M5472" s="33">
        <f t="shared" si="846"/>
        <v>2007</v>
      </c>
      <c r="N5472" s="34">
        <v>75.53</v>
      </c>
      <c r="P5472" s="32">
        <v>39724</v>
      </c>
      <c r="Q5472" s="33">
        <f t="shared" si="847"/>
        <v>10</v>
      </c>
      <c r="R5472" s="33">
        <f t="shared" si="848"/>
        <v>2008</v>
      </c>
      <c r="S5472" s="34">
        <v>88.95</v>
      </c>
    </row>
    <row r="5473" spans="1:19">
      <c r="A5473" s="32">
        <v>41711</v>
      </c>
      <c r="B5473" s="33">
        <f t="shared" si="841"/>
        <v>3</v>
      </c>
      <c r="C5473" s="33">
        <f t="shared" si="842"/>
        <v>2014</v>
      </c>
      <c r="D5473" s="34">
        <v>1.0860000000000001</v>
      </c>
      <c r="F5473" s="32">
        <v>43327</v>
      </c>
      <c r="G5473" s="33">
        <f t="shared" si="843"/>
        <v>8</v>
      </c>
      <c r="H5473" s="33">
        <f t="shared" si="844"/>
        <v>2018</v>
      </c>
      <c r="I5473" s="34">
        <v>3.02</v>
      </c>
      <c r="K5473" s="32">
        <v>39286</v>
      </c>
      <c r="L5473" s="33">
        <f t="shared" si="845"/>
        <v>7</v>
      </c>
      <c r="M5473" s="33">
        <f t="shared" si="846"/>
        <v>2007</v>
      </c>
      <c r="N5473" s="34">
        <v>74.650000000000006</v>
      </c>
      <c r="P5473" s="32">
        <v>39727</v>
      </c>
      <c r="Q5473" s="33">
        <f t="shared" si="847"/>
        <v>10</v>
      </c>
      <c r="R5473" s="33">
        <f t="shared" si="848"/>
        <v>2008</v>
      </c>
      <c r="S5473" s="34">
        <v>84.71</v>
      </c>
    </row>
    <row r="5474" spans="1:19">
      <c r="A5474" s="32">
        <v>41712</v>
      </c>
      <c r="B5474" s="33">
        <f t="shared" si="841"/>
        <v>3</v>
      </c>
      <c r="C5474" s="33">
        <f t="shared" si="842"/>
        <v>2014</v>
      </c>
      <c r="D5474" s="34">
        <v>1.0629999999999999</v>
      </c>
      <c r="F5474" s="32">
        <v>43328</v>
      </c>
      <c r="G5474" s="33">
        <f t="shared" si="843"/>
        <v>8</v>
      </c>
      <c r="H5474" s="33">
        <f t="shared" si="844"/>
        <v>2018</v>
      </c>
      <c r="I5474" s="34">
        <v>3.02</v>
      </c>
      <c r="K5474" s="32">
        <v>39287</v>
      </c>
      <c r="L5474" s="33">
        <f t="shared" si="845"/>
        <v>7</v>
      </c>
      <c r="M5474" s="33">
        <f t="shared" si="846"/>
        <v>2007</v>
      </c>
      <c r="N5474" s="34">
        <v>73.38</v>
      </c>
      <c r="P5474" s="32">
        <v>39728</v>
      </c>
      <c r="Q5474" s="33">
        <f t="shared" si="847"/>
        <v>10</v>
      </c>
      <c r="R5474" s="33">
        <f t="shared" si="848"/>
        <v>2008</v>
      </c>
      <c r="S5474" s="34">
        <v>83.17</v>
      </c>
    </row>
    <row r="5475" spans="1:19">
      <c r="A5475" s="32">
        <v>41715</v>
      </c>
      <c r="B5475" s="33">
        <f t="shared" si="841"/>
        <v>3</v>
      </c>
      <c r="C5475" s="33">
        <f t="shared" si="842"/>
        <v>2014</v>
      </c>
      <c r="D5475" s="34">
        <v>1.0509999999999999</v>
      </c>
      <c r="F5475" s="32">
        <v>43329</v>
      </c>
      <c r="G5475" s="33">
        <f t="shared" si="843"/>
        <v>8</v>
      </c>
      <c r="H5475" s="33">
        <f t="shared" si="844"/>
        <v>2018</v>
      </c>
      <c r="I5475" s="34">
        <v>3.01</v>
      </c>
      <c r="K5475" s="32">
        <v>39288</v>
      </c>
      <c r="L5475" s="33">
        <f t="shared" si="845"/>
        <v>7</v>
      </c>
      <c r="M5475" s="33">
        <f t="shared" si="846"/>
        <v>2007</v>
      </c>
      <c r="N5475" s="34">
        <v>75.739999999999995</v>
      </c>
      <c r="P5475" s="32">
        <v>39729</v>
      </c>
      <c r="Q5475" s="33">
        <f t="shared" si="847"/>
        <v>10</v>
      </c>
      <c r="R5475" s="33">
        <f t="shared" si="848"/>
        <v>2008</v>
      </c>
      <c r="S5475" s="34">
        <v>80.77</v>
      </c>
    </row>
    <row r="5476" spans="1:19">
      <c r="A5476" s="32">
        <v>41716</v>
      </c>
      <c r="B5476" s="33">
        <f t="shared" ref="B5476:B5539" si="849">+MONTH(A5476)</f>
        <v>3</v>
      </c>
      <c r="C5476" s="33">
        <f t="shared" ref="C5476:C5539" si="850">+YEAR(A5476)</f>
        <v>2014</v>
      </c>
      <c r="D5476" s="34">
        <v>1.0589999999999999</v>
      </c>
      <c r="F5476" s="32">
        <v>43332</v>
      </c>
      <c r="G5476" s="33">
        <f t="shared" ref="G5476:G5539" si="851">+MONTH(F5476)</f>
        <v>8</v>
      </c>
      <c r="H5476" s="33">
        <f t="shared" ref="H5476:H5539" si="852">+YEAR(F5476)</f>
        <v>2018</v>
      </c>
      <c r="I5476" s="34">
        <v>3.04</v>
      </c>
      <c r="K5476" s="32">
        <v>39289</v>
      </c>
      <c r="L5476" s="33">
        <f t="shared" ref="L5476:L5539" si="853">+MONTH(K5476)</f>
        <v>7</v>
      </c>
      <c r="M5476" s="33">
        <f t="shared" ref="M5476:M5539" si="854">+YEAR(K5476)</f>
        <v>2007</v>
      </c>
      <c r="N5476" s="34">
        <v>74.959999999999994</v>
      </c>
      <c r="P5476" s="32">
        <v>39730</v>
      </c>
      <c r="Q5476" s="33">
        <f t="shared" ref="Q5476:Q5539" si="855">+MONTH(P5476)</f>
        <v>10</v>
      </c>
      <c r="R5476" s="33">
        <f t="shared" si="848"/>
        <v>2008</v>
      </c>
      <c r="S5476" s="34">
        <v>81.650000000000006</v>
      </c>
    </row>
    <row r="5477" spans="1:19">
      <c r="A5477" s="32">
        <v>41717</v>
      </c>
      <c r="B5477" s="33">
        <f t="shared" si="849"/>
        <v>3</v>
      </c>
      <c r="C5477" s="33">
        <f t="shared" si="850"/>
        <v>2014</v>
      </c>
      <c r="D5477" s="34">
        <v>1.044</v>
      </c>
      <c r="F5477" s="32">
        <v>43333</v>
      </c>
      <c r="G5477" s="33">
        <f t="shared" si="851"/>
        <v>8</v>
      </c>
      <c r="H5477" s="33">
        <f t="shared" si="852"/>
        <v>2018</v>
      </c>
      <c r="I5477" s="34">
        <v>3.01</v>
      </c>
      <c r="K5477" s="32">
        <v>39290</v>
      </c>
      <c r="L5477" s="33">
        <f t="shared" si="853"/>
        <v>7</v>
      </c>
      <c r="M5477" s="33">
        <f t="shared" si="854"/>
        <v>2007</v>
      </c>
      <c r="N5477" s="34">
        <v>77.03</v>
      </c>
      <c r="P5477" s="32">
        <v>39731</v>
      </c>
      <c r="Q5477" s="33">
        <f t="shared" si="855"/>
        <v>10</v>
      </c>
      <c r="R5477" s="33">
        <f t="shared" ref="R5477:R5540" si="856">+YEAR(P5477)</f>
        <v>2008</v>
      </c>
      <c r="S5477" s="34">
        <v>74.58</v>
      </c>
    </row>
    <row r="5478" spans="1:19">
      <c r="A5478" s="32">
        <v>41718</v>
      </c>
      <c r="B5478" s="33">
        <f t="shared" si="849"/>
        <v>3</v>
      </c>
      <c r="C5478" s="33">
        <f t="shared" si="850"/>
        <v>2014</v>
      </c>
      <c r="D5478" s="34">
        <v>1.0369999999999999</v>
      </c>
      <c r="F5478" s="32">
        <v>43334</v>
      </c>
      <c r="G5478" s="33">
        <f t="shared" si="851"/>
        <v>8</v>
      </c>
      <c r="H5478" s="33">
        <f t="shared" si="852"/>
        <v>2018</v>
      </c>
      <c r="I5478" s="34">
        <v>3.02</v>
      </c>
      <c r="K5478" s="32">
        <v>39293</v>
      </c>
      <c r="L5478" s="33">
        <f t="shared" si="853"/>
        <v>7</v>
      </c>
      <c r="M5478" s="33">
        <f t="shared" si="854"/>
        <v>2007</v>
      </c>
      <c r="N5478" s="34">
        <v>76.819999999999993</v>
      </c>
      <c r="P5478" s="32">
        <v>39734</v>
      </c>
      <c r="Q5478" s="33">
        <f t="shared" si="855"/>
        <v>10</v>
      </c>
      <c r="R5478" s="33">
        <f t="shared" si="856"/>
        <v>2008</v>
      </c>
      <c r="S5478" s="34">
        <v>74.37</v>
      </c>
    </row>
    <row r="5479" spans="1:19">
      <c r="A5479" s="32">
        <v>41719</v>
      </c>
      <c r="B5479" s="33">
        <f t="shared" si="849"/>
        <v>3</v>
      </c>
      <c r="C5479" s="33">
        <f t="shared" si="850"/>
        <v>2014</v>
      </c>
      <c r="D5479" s="34">
        <v>1.042</v>
      </c>
      <c r="F5479" s="32">
        <v>43335</v>
      </c>
      <c r="G5479" s="33">
        <f t="shared" si="851"/>
        <v>8</v>
      </c>
      <c r="H5479" s="33">
        <f t="shared" si="852"/>
        <v>2018</v>
      </c>
      <c r="I5479" s="34">
        <v>3.01</v>
      </c>
      <c r="K5479" s="32">
        <v>39294</v>
      </c>
      <c r="L5479" s="33">
        <f t="shared" si="853"/>
        <v>7</v>
      </c>
      <c r="M5479" s="33">
        <f t="shared" si="854"/>
        <v>2007</v>
      </c>
      <c r="N5479" s="34">
        <v>78.2</v>
      </c>
      <c r="P5479" s="32">
        <v>39735</v>
      </c>
      <c r="Q5479" s="33">
        <f t="shared" si="855"/>
        <v>10</v>
      </c>
      <c r="R5479" s="33">
        <f t="shared" si="856"/>
        <v>2008</v>
      </c>
      <c r="S5479" s="34">
        <v>74.98</v>
      </c>
    </row>
    <row r="5480" spans="1:19">
      <c r="A5480" s="32">
        <v>41722</v>
      </c>
      <c r="B5480" s="33">
        <f t="shared" si="849"/>
        <v>3</v>
      </c>
      <c r="C5480" s="33">
        <f t="shared" si="850"/>
        <v>2014</v>
      </c>
      <c r="D5480" s="34">
        <v>1.0269999999999999</v>
      </c>
      <c r="F5480" s="32">
        <v>43336</v>
      </c>
      <c r="G5480" s="33">
        <f t="shared" si="851"/>
        <v>8</v>
      </c>
      <c r="H5480" s="33">
        <f t="shared" si="852"/>
        <v>2018</v>
      </c>
      <c r="I5480" s="34">
        <v>2.99</v>
      </c>
      <c r="K5480" s="32">
        <v>39295</v>
      </c>
      <c r="L5480" s="33">
        <f t="shared" si="853"/>
        <v>8</v>
      </c>
      <c r="M5480" s="33">
        <f t="shared" si="854"/>
        <v>2007</v>
      </c>
      <c r="N5480" s="34">
        <v>76.489999999999995</v>
      </c>
      <c r="P5480" s="32">
        <v>39736</v>
      </c>
      <c r="Q5480" s="33">
        <f t="shared" si="855"/>
        <v>10</v>
      </c>
      <c r="R5480" s="33">
        <f t="shared" si="856"/>
        <v>2008</v>
      </c>
      <c r="S5480" s="34">
        <v>66.86</v>
      </c>
    </row>
    <row r="5481" spans="1:19">
      <c r="A5481" s="32">
        <v>41723</v>
      </c>
      <c r="B5481" s="33">
        <f t="shared" si="849"/>
        <v>3</v>
      </c>
      <c r="C5481" s="33">
        <f t="shared" si="850"/>
        <v>2014</v>
      </c>
      <c r="D5481" s="34">
        <v>1.0349999999999999</v>
      </c>
      <c r="F5481" s="32">
        <v>43339</v>
      </c>
      <c r="G5481" s="33">
        <f t="shared" si="851"/>
        <v>8</v>
      </c>
      <c r="H5481" s="33">
        <f t="shared" si="852"/>
        <v>2018</v>
      </c>
      <c r="I5481" s="34">
        <v>2.98</v>
      </c>
      <c r="K5481" s="32">
        <v>39296</v>
      </c>
      <c r="L5481" s="33">
        <f t="shared" si="853"/>
        <v>8</v>
      </c>
      <c r="M5481" s="33">
        <f t="shared" si="854"/>
        <v>2007</v>
      </c>
      <c r="N5481" s="34">
        <v>76.84</v>
      </c>
      <c r="P5481" s="32">
        <v>39737</v>
      </c>
      <c r="Q5481" s="33">
        <f t="shared" si="855"/>
        <v>10</v>
      </c>
      <c r="R5481" s="33">
        <f t="shared" si="856"/>
        <v>2008</v>
      </c>
      <c r="S5481" s="34">
        <v>64.14</v>
      </c>
    </row>
    <row r="5482" spans="1:19">
      <c r="A5482" s="32">
        <v>41724</v>
      </c>
      <c r="B5482" s="33">
        <f t="shared" si="849"/>
        <v>3</v>
      </c>
      <c r="C5482" s="33">
        <f t="shared" si="850"/>
        <v>2014</v>
      </c>
      <c r="D5482" s="34">
        <v>1.0409999999999999</v>
      </c>
      <c r="F5482" s="32">
        <v>43340</v>
      </c>
      <c r="G5482" s="33">
        <f t="shared" si="851"/>
        <v>8</v>
      </c>
      <c r="H5482" s="33">
        <f t="shared" si="852"/>
        <v>2018</v>
      </c>
      <c r="I5482" s="34">
        <v>2.98</v>
      </c>
      <c r="K5482" s="32">
        <v>39297</v>
      </c>
      <c r="L5482" s="33">
        <f t="shared" si="853"/>
        <v>8</v>
      </c>
      <c r="M5482" s="33">
        <f t="shared" si="854"/>
        <v>2007</v>
      </c>
      <c r="N5482" s="34">
        <v>75.41</v>
      </c>
      <c r="P5482" s="32">
        <v>39738</v>
      </c>
      <c r="Q5482" s="33">
        <f t="shared" si="855"/>
        <v>10</v>
      </c>
      <c r="R5482" s="33">
        <f t="shared" si="856"/>
        <v>2008</v>
      </c>
      <c r="S5482" s="34">
        <v>66.05</v>
      </c>
    </row>
    <row r="5483" spans="1:19">
      <c r="A5483" s="32">
        <v>41725</v>
      </c>
      <c r="B5483" s="33">
        <f t="shared" si="849"/>
        <v>3</v>
      </c>
      <c r="C5483" s="33">
        <f t="shared" si="850"/>
        <v>2014</v>
      </c>
      <c r="D5483" s="34">
        <v>1.0529999999999999</v>
      </c>
      <c r="F5483" s="32">
        <v>43341</v>
      </c>
      <c r="G5483" s="33">
        <f t="shared" si="851"/>
        <v>8</v>
      </c>
      <c r="H5483" s="33">
        <f t="shared" si="852"/>
        <v>2018</v>
      </c>
      <c r="I5483" s="34">
        <v>2.96</v>
      </c>
      <c r="K5483" s="32">
        <v>39300</v>
      </c>
      <c r="L5483" s="33">
        <f t="shared" si="853"/>
        <v>8</v>
      </c>
      <c r="M5483" s="33">
        <f t="shared" si="854"/>
        <v>2007</v>
      </c>
      <c r="N5483" s="34">
        <v>72.03</v>
      </c>
      <c r="P5483" s="32">
        <v>39741</v>
      </c>
      <c r="Q5483" s="33">
        <f t="shared" si="855"/>
        <v>10</v>
      </c>
      <c r="R5483" s="33">
        <f t="shared" si="856"/>
        <v>2008</v>
      </c>
      <c r="S5483" s="34">
        <v>67.45</v>
      </c>
    </row>
    <row r="5484" spans="1:19">
      <c r="A5484" s="32">
        <v>41726</v>
      </c>
      <c r="B5484" s="33">
        <f t="shared" si="849"/>
        <v>3</v>
      </c>
      <c r="C5484" s="33">
        <f t="shared" si="850"/>
        <v>2014</v>
      </c>
      <c r="D5484" s="34">
        <v>1.0649999999999999</v>
      </c>
      <c r="F5484" s="32">
        <v>43342</v>
      </c>
      <c r="G5484" s="33">
        <f t="shared" si="851"/>
        <v>8</v>
      </c>
      <c r="H5484" s="33">
        <f t="shared" si="852"/>
        <v>2018</v>
      </c>
      <c r="I5484" s="34">
        <v>2.96</v>
      </c>
      <c r="K5484" s="32">
        <v>39301</v>
      </c>
      <c r="L5484" s="33">
        <f t="shared" si="853"/>
        <v>8</v>
      </c>
      <c r="M5484" s="33">
        <f t="shared" si="854"/>
        <v>2007</v>
      </c>
      <c r="N5484" s="34">
        <v>72.25</v>
      </c>
      <c r="P5484" s="32">
        <v>39742</v>
      </c>
      <c r="Q5484" s="33">
        <f t="shared" si="855"/>
        <v>10</v>
      </c>
      <c r="R5484" s="33">
        <f t="shared" si="856"/>
        <v>2008</v>
      </c>
      <c r="S5484" s="34">
        <v>65.989999999999995</v>
      </c>
    </row>
    <row r="5485" spans="1:19">
      <c r="A5485" s="32">
        <v>41729</v>
      </c>
      <c r="B5485" s="33">
        <f t="shared" si="849"/>
        <v>3</v>
      </c>
      <c r="C5485" s="33">
        <f t="shared" si="850"/>
        <v>2014</v>
      </c>
      <c r="D5485" s="34">
        <v>1.0609999999999999</v>
      </c>
      <c r="F5485" s="32">
        <v>43343</v>
      </c>
      <c r="G5485" s="33">
        <f t="shared" si="851"/>
        <v>8</v>
      </c>
      <c r="H5485" s="33">
        <f t="shared" si="852"/>
        <v>2018</v>
      </c>
      <c r="I5485" s="34">
        <v>2.98</v>
      </c>
      <c r="K5485" s="32">
        <v>39302</v>
      </c>
      <c r="L5485" s="33">
        <f t="shared" si="853"/>
        <v>8</v>
      </c>
      <c r="M5485" s="33">
        <f t="shared" si="854"/>
        <v>2007</v>
      </c>
      <c r="N5485" s="34">
        <v>72.23</v>
      </c>
      <c r="P5485" s="32">
        <v>39743</v>
      </c>
      <c r="Q5485" s="33">
        <f t="shared" si="855"/>
        <v>10</v>
      </c>
      <c r="R5485" s="33">
        <f t="shared" si="856"/>
        <v>2008</v>
      </c>
      <c r="S5485" s="34">
        <v>62.95</v>
      </c>
    </row>
    <row r="5486" spans="1:19">
      <c r="A5486" s="32">
        <v>41730</v>
      </c>
      <c r="B5486" s="33">
        <f t="shared" si="849"/>
        <v>4</v>
      </c>
      <c r="C5486" s="33">
        <f t="shared" si="850"/>
        <v>2014</v>
      </c>
      <c r="D5486" s="34">
        <v>1.0609999999999999</v>
      </c>
      <c r="F5486" s="32">
        <v>43347</v>
      </c>
      <c r="G5486" s="33">
        <f t="shared" si="851"/>
        <v>9</v>
      </c>
      <c r="H5486" s="33">
        <f t="shared" si="852"/>
        <v>2018</v>
      </c>
      <c r="I5486" s="34">
        <v>2.96</v>
      </c>
      <c r="K5486" s="32">
        <v>39303</v>
      </c>
      <c r="L5486" s="33">
        <f t="shared" si="853"/>
        <v>8</v>
      </c>
      <c r="M5486" s="33">
        <f t="shared" si="854"/>
        <v>2007</v>
      </c>
      <c r="N5486" s="34">
        <v>71.62</v>
      </c>
      <c r="P5486" s="32">
        <v>39744</v>
      </c>
      <c r="Q5486" s="33">
        <f t="shared" si="855"/>
        <v>10</v>
      </c>
      <c r="R5486" s="33">
        <f t="shared" si="856"/>
        <v>2008</v>
      </c>
      <c r="S5486" s="34">
        <v>65.06</v>
      </c>
    </row>
    <row r="5487" spans="1:19">
      <c r="A5487" s="32">
        <v>41731</v>
      </c>
      <c r="B5487" s="33">
        <f t="shared" si="849"/>
        <v>4</v>
      </c>
      <c r="C5487" s="33">
        <f t="shared" si="850"/>
        <v>2014</v>
      </c>
      <c r="D5487" s="34">
        <v>1.0609999999999999</v>
      </c>
      <c r="F5487" s="32">
        <v>43348</v>
      </c>
      <c r="G5487" s="33">
        <f t="shared" si="851"/>
        <v>9</v>
      </c>
      <c r="H5487" s="33">
        <f t="shared" si="852"/>
        <v>2018</v>
      </c>
      <c r="I5487" s="34">
        <v>3</v>
      </c>
      <c r="K5487" s="32">
        <v>39304</v>
      </c>
      <c r="L5487" s="33">
        <f t="shared" si="853"/>
        <v>8</v>
      </c>
      <c r="M5487" s="33">
        <f t="shared" si="854"/>
        <v>2007</v>
      </c>
      <c r="N5487" s="34">
        <v>71.489999999999995</v>
      </c>
      <c r="P5487" s="32">
        <v>39745</v>
      </c>
      <c r="Q5487" s="33">
        <f t="shared" si="855"/>
        <v>10</v>
      </c>
      <c r="R5487" s="33">
        <f t="shared" si="856"/>
        <v>2008</v>
      </c>
      <c r="S5487" s="34">
        <v>60.57</v>
      </c>
    </row>
    <row r="5488" spans="1:19">
      <c r="A5488" s="32">
        <v>41732</v>
      </c>
      <c r="B5488" s="33">
        <f t="shared" si="849"/>
        <v>4</v>
      </c>
      <c r="C5488" s="33">
        <f t="shared" si="850"/>
        <v>2014</v>
      </c>
      <c r="D5488" s="34">
        <v>1.0680000000000001</v>
      </c>
      <c r="F5488" s="32">
        <v>43349</v>
      </c>
      <c r="G5488" s="33">
        <f t="shared" si="851"/>
        <v>9</v>
      </c>
      <c r="H5488" s="33">
        <f t="shared" si="852"/>
        <v>2018</v>
      </c>
      <c r="I5488" s="34">
        <v>2.93</v>
      </c>
      <c r="K5488" s="32">
        <v>39307</v>
      </c>
      <c r="L5488" s="33">
        <f t="shared" si="853"/>
        <v>8</v>
      </c>
      <c r="M5488" s="33">
        <f t="shared" si="854"/>
        <v>2007</v>
      </c>
      <c r="N5488" s="34">
        <v>71.599999999999994</v>
      </c>
      <c r="P5488" s="32">
        <v>39748</v>
      </c>
      <c r="Q5488" s="33">
        <f t="shared" si="855"/>
        <v>10</v>
      </c>
      <c r="R5488" s="33">
        <f t="shared" si="856"/>
        <v>2008</v>
      </c>
      <c r="S5488" s="34">
        <v>59.34</v>
      </c>
    </row>
    <row r="5489" spans="1:19">
      <c r="A5489" s="32">
        <v>41733</v>
      </c>
      <c r="B5489" s="33">
        <f t="shared" si="849"/>
        <v>4</v>
      </c>
      <c r="C5489" s="33">
        <f t="shared" si="850"/>
        <v>2014</v>
      </c>
      <c r="D5489" s="34">
        <v>1.08</v>
      </c>
      <c r="F5489" s="32">
        <v>43350</v>
      </c>
      <c r="G5489" s="33">
        <f t="shared" si="851"/>
        <v>9</v>
      </c>
      <c r="H5489" s="33">
        <f t="shared" si="852"/>
        <v>2018</v>
      </c>
      <c r="I5489" s="34">
        <v>2.88</v>
      </c>
      <c r="K5489" s="32">
        <v>39308</v>
      </c>
      <c r="L5489" s="33">
        <f t="shared" si="853"/>
        <v>8</v>
      </c>
      <c r="M5489" s="33">
        <f t="shared" si="854"/>
        <v>2007</v>
      </c>
      <c r="N5489" s="34">
        <v>72.400000000000006</v>
      </c>
      <c r="P5489" s="32">
        <v>39749</v>
      </c>
      <c r="Q5489" s="33">
        <f t="shared" si="855"/>
        <v>10</v>
      </c>
      <c r="R5489" s="33">
        <f t="shared" si="856"/>
        <v>2008</v>
      </c>
      <c r="S5489" s="34">
        <v>58.87</v>
      </c>
    </row>
    <row r="5490" spans="1:19">
      <c r="A5490" s="32">
        <v>41736</v>
      </c>
      <c r="B5490" s="33">
        <f t="shared" si="849"/>
        <v>4</v>
      </c>
      <c r="C5490" s="33">
        <f t="shared" si="850"/>
        <v>2014</v>
      </c>
      <c r="D5490" s="34">
        <v>1.0780000000000001</v>
      </c>
      <c r="F5490" s="32">
        <v>43353</v>
      </c>
      <c r="G5490" s="33">
        <f t="shared" si="851"/>
        <v>9</v>
      </c>
      <c r="H5490" s="33">
        <f t="shared" si="852"/>
        <v>2018</v>
      </c>
      <c r="I5490" s="34">
        <v>2.9</v>
      </c>
      <c r="K5490" s="32">
        <v>39309</v>
      </c>
      <c r="L5490" s="33">
        <f t="shared" si="853"/>
        <v>8</v>
      </c>
      <c r="M5490" s="33">
        <f t="shared" si="854"/>
        <v>2007</v>
      </c>
      <c r="N5490" s="34">
        <v>73.36</v>
      </c>
      <c r="P5490" s="32">
        <v>39750</v>
      </c>
      <c r="Q5490" s="33">
        <f t="shared" si="855"/>
        <v>10</v>
      </c>
      <c r="R5490" s="33">
        <f t="shared" si="856"/>
        <v>2008</v>
      </c>
      <c r="S5490" s="34">
        <v>64</v>
      </c>
    </row>
    <row r="5491" spans="1:19">
      <c r="A5491" s="32">
        <v>41737</v>
      </c>
      <c r="B5491" s="33">
        <f t="shared" si="849"/>
        <v>4</v>
      </c>
      <c r="C5491" s="33">
        <f t="shared" si="850"/>
        <v>2014</v>
      </c>
      <c r="D5491" s="34">
        <v>1.0960000000000001</v>
      </c>
      <c r="F5491" s="32">
        <v>43354</v>
      </c>
      <c r="G5491" s="33">
        <f t="shared" si="851"/>
        <v>9</v>
      </c>
      <c r="H5491" s="33">
        <f t="shared" si="852"/>
        <v>2018</v>
      </c>
      <c r="I5491" s="34">
        <v>2.94</v>
      </c>
      <c r="K5491" s="32">
        <v>39310</v>
      </c>
      <c r="L5491" s="33">
        <f t="shared" si="853"/>
        <v>8</v>
      </c>
      <c r="M5491" s="33">
        <f t="shared" si="854"/>
        <v>2007</v>
      </c>
      <c r="N5491" s="34">
        <v>70.989999999999995</v>
      </c>
      <c r="P5491" s="32">
        <v>39751</v>
      </c>
      <c r="Q5491" s="33">
        <f t="shared" si="855"/>
        <v>10</v>
      </c>
      <c r="R5491" s="33">
        <f t="shared" si="856"/>
        <v>2008</v>
      </c>
      <c r="S5491" s="34">
        <v>60.86</v>
      </c>
    </row>
    <row r="5492" spans="1:19">
      <c r="A5492" s="32">
        <v>41738</v>
      </c>
      <c r="B5492" s="33">
        <f t="shared" si="849"/>
        <v>4</v>
      </c>
      <c r="C5492" s="33">
        <f t="shared" si="850"/>
        <v>2014</v>
      </c>
      <c r="D5492" s="34">
        <v>1.1080000000000001</v>
      </c>
      <c r="F5492" s="32">
        <v>43355</v>
      </c>
      <c r="G5492" s="33">
        <f t="shared" si="851"/>
        <v>9</v>
      </c>
      <c r="H5492" s="33">
        <f t="shared" si="852"/>
        <v>2018</v>
      </c>
      <c r="I5492" s="34">
        <v>2.98</v>
      </c>
      <c r="K5492" s="32">
        <v>39311</v>
      </c>
      <c r="L5492" s="33">
        <f t="shared" si="853"/>
        <v>8</v>
      </c>
      <c r="M5492" s="33">
        <f t="shared" si="854"/>
        <v>2007</v>
      </c>
      <c r="N5492" s="34">
        <v>71.900000000000006</v>
      </c>
      <c r="P5492" s="32">
        <v>39752</v>
      </c>
      <c r="Q5492" s="33">
        <f t="shared" si="855"/>
        <v>10</v>
      </c>
      <c r="R5492" s="33">
        <f t="shared" si="856"/>
        <v>2008</v>
      </c>
      <c r="S5492" s="34">
        <v>60</v>
      </c>
    </row>
    <row r="5493" spans="1:19">
      <c r="A5493" s="32">
        <v>41739</v>
      </c>
      <c r="B5493" s="33">
        <f t="shared" si="849"/>
        <v>4</v>
      </c>
      <c r="C5493" s="33">
        <f t="shared" si="850"/>
        <v>2014</v>
      </c>
      <c r="D5493" s="34">
        <v>1.103</v>
      </c>
      <c r="F5493" s="32">
        <v>43356</v>
      </c>
      <c r="G5493" s="33">
        <f t="shared" si="851"/>
        <v>9</v>
      </c>
      <c r="H5493" s="33">
        <f t="shared" si="852"/>
        <v>2018</v>
      </c>
      <c r="I5493" s="34">
        <v>2.94</v>
      </c>
      <c r="K5493" s="32">
        <v>39314</v>
      </c>
      <c r="L5493" s="33">
        <f t="shared" si="853"/>
        <v>8</v>
      </c>
      <c r="M5493" s="33">
        <f t="shared" si="854"/>
        <v>2007</v>
      </c>
      <c r="N5493" s="34">
        <v>71.12</v>
      </c>
      <c r="P5493" s="32">
        <v>39755</v>
      </c>
      <c r="Q5493" s="33">
        <f t="shared" si="855"/>
        <v>11</v>
      </c>
      <c r="R5493" s="33">
        <f t="shared" si="856"/>
        <v>2008</v>
      </c>
      <c r="S5493" s="34">
        <v>60.32</v>
      </c>
    </row>
    <row r="5494" spans="1:19">
      <c r="A5494" s="32">
        <v>41740</v>
      </c>
      <c r="B5494" s="33">
        <f t="shared" si="849"/>
        <v>4</v>
      </c>
      <c r="C5494" s="33">
        <f t="shared" si="850"/>
        <v>2014</v>
      </c>
      <c r="D5494" s="34">
        <v>1.115</v>
      </c>
      <c r="F5494" s="32">
        <v>43357</v>
      </c>
      <c r="G5494" s="33">
        <f t="shared" si="851"/>
        <v>9</v>
      </c>
      <c r="H5494" s="33">
        <f t="shared" si="852"/>
        <v>2018</v>
      </c>
      <c r="I5494" s="34">
        <v>2.91</v>
      </c>
      <c r="K5494" s="32">
        <v>39315</v>
      </c>
      <c r="L5494" s="33">
        <f t="shared" si="853"/>
        <v>8</v>
      </c>
      <c r="M5494" s="33">
        <f t="shared" si="854"/>
        <v>2007</v>
      </c>
      <c r="N5494" s="34">
        <v>69.489999999999995</v>
      </c>
      <c r="P5494" s="32">
        <v>39756</v>
      </c>
      <c r="Q5494" s="33">
        <f t="shared" si="855"/>
        <v>11</v>
      </c>
      <c r="R5494" s="33">
        <f t="shared" si="856"/>
        <v>2008</v>
      </c>
      <c r="S5494" s="34">
        <v>62.78</v>
      </c>
    </row>
    <row r="5495" spans="1:19">
      <c r="A5495" s="32">
        <v>41743</v>
      </c>
      <c r="B5495" s="33">
        <f t="shared" si="849"/>
        <v>4</v>
      </c>
      <c r="C5495" s="33">
        <f t="shared" si="850"/>
        <v>2014</v>
      </c>
      <c r="D5495" s="34">
        <v>1.1200000000000001</v>
      </c>
      <c r="F5495" s="32">
        <v>43360</v>
      </c>
      <c r="G5495" s="33">
        <f t="shared" si="851"/>
        <v>9</v>
      </c>
      <c r="H5495" s="33">
        <f t="shared" si="852"/>
        <v>2018</v>
      </c>
      <c r="I5495" s="34">
        <v>2.95</v>
      </c>
      <c r="K5495" s="32">
        <v>39316</v>
      </c>
      <c r="L5495" s="33">
        <f t="shared" si="853"/>
        <v>8</v>
      </c>
      <c r="M5495" s="33">
        <f t="shared" si="854"/>
        <v>2007</v>
      </c>
      <c r="N5495" s="34">
        <v>69.3</v>
      </c>
      <c r="P5495" s="32">
        <v>39757</v>
      </c>
      <c r="Q5495" s="33">
        <f t="shared" si="855"/>
        <v>11</v>
      </c>
      <c r="R5495" s="33">
        <f t="shared" si="856"/>
        <v>2008</v>
      </c>
      <c r="S5495" s="34">
        <v>61.09</v>
      </c>
    </row>
    <row r="5496" spans="1:19">
      <c r="A5496" s="32">
        <v>41744</v>
      </c>
      <c r="B5496" s="33">
        <f t="shared" si="849"/>
        <v>4</v>
      </c>
      <c r="C5496" s="33">
        <f t="shared" si="850"/>
        <v>2014</v>
      </c>
      <c r="D5496" s="34">
        <v>1.125</v>
      </c>
      <c r="F5496" s="32">
        <v>43361</v>
      </c>
      <c r="G5496" s="33">
        <f t="shared" si="851"/>
        <v>9</v>
      </c>
      <c r="H5496" s="33">
        <f t="shared" si="852"/>
        <v>2018</v>
      </c>
      <c r="I5496" s="34">
        <v>3</v>
      </c>
      <c r="K5496" s="32">
        <v>39317</v>
      </c>
      <c r="L5496" s="33">
        <f t="shared" si="853"/>
        <v>8</v>
      </c>
      <c r="M5496" s="33">
        <f t="shared" si="854"/>
        <v>2007</v>
      </c>
      <c r="N5496" s="34">
        <v>69.86</v>
      </c>
      <c r="P5496" s="32">
        <v>39758</v>
      </c>
      <c r="Q5496" s="33">
        <f t="shared" si="855"/>
        <v>11</v>
      </c>
      <c r="R5496" s="33">
        <f t="shared" si="856"/>
        <v>2008</v>
      </c>
      <c r="S5496" s="34">
        <v>56.14</v>
      </c>
    </row>
    <row r="5497" spans="1:19">
      <c r="A5497" s="32">
        <v>41745</v>
      </c>
      <c r="B5497" s="33">
        <f t="shared" si="849"/>
        <v>4</v>
      </c>
      <c r="C5497" s="33">
        <f t="shared" si="850"/>
        <v>2014</v>
      </c>
      <c r="D5497" s="34">
        <v>1.1279999999999999</v>
      </c>
      <c r="F5497" s="32">
        <v>43362</v>
      </c>
      <c r="G5497" s="33">
        <f t="shared" si="851"/>
        <v>9</v>
      </c>
      <c r="H5497" s="33">
        <f t="shared" si="852"/>
        <v>2018</v>
      </c>
      <c r="I5497" s="34">
        <v>3.11</v>
      </c>
      <c r="K5497" s="32">
        <v>39318</v>
      </c>
      <c r="L5497" s="33">
        <f t="shared" si="853"/>
        <v>8</v>
      </c>
      <c r="M5497" s="33">
        <f t="shared" si="854"/>
        <v>2007</v>
      </c>
      <c r="N5497" s="34">
        <v>71.17</v>
      </c>
      <c r="P5497" s="32">
        <v>39759</v>
      </c>
      <c r="Q5497" s="33">
        <f t="shared" si="855"/>
        <v>11</v>
      </c>
      <c r="R5497" s="33">
        <f t="shared" si="856"/>
        <v>2008</v>
      </c>
      <c r="S5497" s="34">
        <v>56.84</v>
      </c>
    </row>
    <row r="5498" spans="1:19">
      <c r="A5498" s="32">
        <v>41746</v>
      </c>
      <c r="B5498" s="33">
        <f t="shared" si="849"/>
        <v>4</v>
      </c>
      <c r="C5498" s="33">
        <f t="shared" si="850"/>
        <v>2014</v>
      </c>
      <c r="D5498" s="34">
        <v>1.127</v>
      </c>
      <c r="F5498" s="32">
        <v>43363</v>
      </c>
      <c r="G5498" s="33">
        <f t="shared" si="851"/>
        <v>9</v>
      </c>
      <c r="H5498" s="33">
        <f t="shared" si="852"/>
        <v>2018</v>
      </c>
      <c r="I5498" s="34">
        <v>3.07</v>
      </c>
      <c r="K5498" s="32">
        <v>39321</v>
      </c>
      <c r="L5498" s="33">
        <f t="shared" si="853"/>
        <v>8</v>
      </c>
      <c r="M5498" s="33">
        <f t="shared" si="854"/>
        <v>2007</v>
      </c>
      <c r="N5498" s="34">
        <v>71.98</v>
      </c>
      <c r="P5498" s="32">
        <v>39762</v>
      </c>
      <c r="Q5498" s="33">
        <f t="shared" si="855"/>
        <v>11</v>
      </c>
      <c r="R5498" s="33">
        <f t="shared" si="856"/>
        <v>2008</v>
      </c>
      <c r="S5498" s="34">
        <v>57.08</v>
      </c>
    </row>
    <row r="5499" spans="1:19">
      <c r="A5499" s="32">
        <v>41750</v>
      </c>
      <c r="B5499" s="33">
        <f t="shared" si="849"/>
        <v>4</v>
      </c>
      <c r="C5499" s="33">
        <f t="shared" si="850"/>
        <v>2014</v>
      </c>
      <c r="D5499" s="34">
        <v>1.127</v>
      </c>
      <c r="F5499" s="32">
        <v>43364</v>
      </c>
      <c r="G5499" s="33">
        <f t="shared" si="851"/>
        <v>9</v>
      </c>
      <c r="H5499" s="33">
        <f t="shared" si="852"/>
        <v>2018</v>
      </c>
      <c r="I5499" s="34">
        <v>3.02</v>
      </c>
      <c r="K5499" s="32">
        <v>39322</v>
      </c>
      <c r="L5499" s="33">
        <f t="shared" si="853"/>
        <v>8</v>
      </c>
      <c r="M5499" s="33">
        <f t="shared" si="854"/>
        <v>2007</v>
      </c>
      <c r="N5499" s="34">
        <v>71.790000000000006</v>
      </c>
      <c r="P5499" s="32">
        <v>39763</v>
      </c>
      <c r="Q5499" s="33">
        <f t="shared" si="855"/>
        <v>11</v>
      </c>
      <c r="R5499" s="33">
        <f t="shared" si="856"/>
        <v>2008</v>
      </c>
      <c r="S5499" s="34">
        <v>54.76</v>
      </c>
    </row>
    <row r="5500" spans="1:19">
      <c r="A5500" s="32">
        <v>41751</v>
      </c>
      <c r="B5500" s="33">
        <f t="shared" si="849"/>
        <v>4</v>
      </c>
      <c r="C5500" s="33">
        <f t="shared" si="850"/>
        <v>2014</v>
      </c>
      <c r="D5500" s="34">
        <v>1.1100000000000001</v>
      </c>
      <c r="F5500" s="32">
        <v>43367</v>
      </c>
      <c r="G5500" s="33">
        <f t="shared" si="851"/>
        <v>9</v>
      </c>
      <c r="H5500" s="33">
        <f t="shared" si="852"/>
        <v>2018</v>
      </c>
      <c r="I5500" s="34">
        <v>3.04</v>
      </c>
      <c r="K5500" s="32">
        <v>39323</v>
      </c>
      <c r="L5500" s="33">
        <f t="shared" si="853"/>
        <v>8</v>
      </c>
      <c r="M5500" s="33">
        <f t="shared" si="854"/>
        <v>2007</v>
      </c>
      <c r="N5500" s="34">
        <v>73.52</v>
      </c>
      <c r="P5500" s="32">
        <v>39764</v>
      </c>
      <c r="Q5500" s="33">
        <f t="shared" si="855"/>
        <v>11</v>
      </c>
      <c r="R5500" s="33">
        <f t="shared" si="856"/>
        <v>2008</v>
      </c>
      <c r="S5500" s="34">
        <v>52.47</v>
      </c>
    </row>
    <row r="5501" spans="1:19">
      <c r="A5501" s="32">
        <v>41752</v>
      </c>
      <c r="B5501" s="33">
        <f t="shared" si="849"/>
        <v>4</v>
      </c>
      <c r="C5501" s="33">
        <f t="shared" si="850"/>
        <v>2014</v>
      </c>
      <c r="D5501" s="34">
        <v>1.117</v>
      </c>
      <c r="F5501" s="32">
        <v>43368</v>
      </c>
      <c r="G5501" s="33">
        <f t="shared" si="851"/>
        <v>9</v>
      </c>
      <c r="H5501" s="33">
        <f t="shared" si="852"/>
        <v>2018</v>
      </c>
      <c r="I5501" s="34">
        <v>3.12</v>
      </c>
      <c r="K5501" s="32">
        <v>39324</v>
      </c>
      <c r="L5501" s="33">
        <f t="shared" si="853"/>
        <v>8</v>
      </c>
      <c r="M5501" s="33">
        <f t="shared" si="854"/>
        <v>2007</v>
      </c>
      <c r="N5501" s="34">
        <v>73.37</v>
      </c>
      <c r="P5501" s="32">
        <v>39765</v>
      </c>
      <c r="Q5501" s="33">
        <f t="shared" si="855"/>
        <v>11</v>
      </c>
      <c r="R5501" s="33">
        <f t="shared" si="856"/>
        <v>2008</v>
      </c>
      <c r="S5501" s="34">
        <v>51.32</v>
      </c>
    </row>
    <row r="5502" spans="1:19">
      <c r="A5502" s="32">
        <v>41753</v>
      </c>
      <c r="B5502" s="33">
        <f t="shared" si="849"/>
        <v>4</v>
      </c>
      <c r="C5502" s="33">
        <f t="shared" si="850"/>
        <v>2014</v>
      </c>
      <c r="D5502" s="34">
        <v>1.121</v>
      </c>
      <c r="F5502" s="32">
        <v>43369</v>
      </c>
      <c r="G5502" s="33">
        <f t="shared" si="851"/>
        <v>9</v>
      </c>
      <c r="H5502" s="33">
        <f t="shared" si="852"/>
        <v>2018</v>
      </c>
      <c r="I5502" s="34">
        <v>3.1</v>
      </c>
      <c r="K5502" s="32">
        <v>39325</v>
      </c>
      <c r="L5502" s="33">
        <f t="shared" si="853"/>
        <v>8</v>
      </c>
      <c r="M5502" s="33">
        <f t="shared" si="854"/>
        <v>2007</v>
      </c>
      <c r="N5502" s="34">
        <v>73.98</v>
      </c>
      <c r="P5502" s="32">
        <v>39766</v>
      </c>
      <c r="Q5502" s="33">
        <f t="shared" si="855"/>
        <v>11</v>
      </c>
      <c r="R5502" s="33">
        <f t="shared" si="856"/>
        <v>2008</v>
      </c>
      <c r="S5502" s="34">
        <v>50.7</v>
      </c>
    </row>
    <row r="5503" spans="1:19">
      <c r="A5503" s="32">
        <v>41754</v>
      </c>
      <c r="B5503" s="33">
        <f t="shared" si="849"/>
        <v>4</v>
      </c>
      <c r="C5503" s="33">
        <f t="shared" si="850"/>
        <v>2014</v>
      </c>
      <c r="D5503" s="34">
        <v>1.1080000000000001</v>
      </c>
      <c r="F5503" s="32">
        <v>43370</v>
      </c>
      <c r="G5503" s="33">
        <f t="shared" si="851"/>
        <v>9</v>
      </c>
      <c r="H5503" s="33">
        <f t="shared" si="852"/>
        <v>2018</v>
      </c>
      <c r="I5503" s="34">
        <v>3.05</v>
      </c>
      <c r="K5503" s="32">
        <v>39329</v>
      </c>
      <c r="L5503" s="33">
        <f t="shared" si="853"/>
        <v>9</v>
      </c>
      <c r="M5503" s="33">
        <f t="shared" si="854"/>
        <v>2007</v>
      </c>
      <c r="N5503" s="34">
        <v>75.069999999999993</v>
      </c>
      <c r="P5503" s="32">
        <v>39769</v>
      </c>
      <c r="Q5503" s="33">
        <f t="shared" si="855"/>
        <v>11</v>
      </c>
      <c r="R5503" s="33">
        <f t="shared" si="856"/>
        <v>2008</v>
      </c>
      <c r="S5503" s="34">
        <v>50.82</v>
      </c>
    </row>
    <row r="5504" spans="1:19">
      <c r="A5504" s="32">
        <v>41757</v>
      </c>
      <c r="B5504" s="33">
        <f t="shared" si="849"/>
        <v>4</v>
      </c>
      <c r="C5504" s="33">
        <f t="shared" si="850"/>
        <v>2014</v>
      </c>
      <c r="D5504" s="34">
        <v>1.093</v>
      </c>
      <c r="F5504" s="32">
        <v>43371</v>
      </c>
      <c r="G5504" s="33">
        <f t="shared" si="851"/>
        <v>9</v>
      </c>
      <c r="H5504" s="33">
        <f t="shared" si="852"/>
        <v>2018</v>
      </c>
      <c r="I5504" s="34">
        <v>3.01</v>
      </c>
      <c r="K5504" s="32">
        <v>39330</v>
      </c>
      <c r="L5504" s="33">
        <f t="shared" si="853"/>
        <v>9</v>
      </c>
      <c r="M5504" s="33">
        <f t="shared" si="854"/>
        <v>2007</v>
      </c>
      <c r="N5504" s="34">
        <v>75.739999999999995</v>
      </c>
      <c r="P5504" s="32">
        <v>39770</v>
      </c>
      <c r="Q5504" s="33">
        <f t="shared" si="855"/>
        <v>11</v>
      </c>
      <c r="R5504" s="33">
        <f t="shared" si="856"/>
        <v>2008</v>
      </c>
      <c r="S5504" s="34">
        <v>49.1</v>
      </c>
    </row>
    <row r="5505" spans="1:19">
      <c r="A5505" s="32">
        <v>41758</v>
      </c>
      <c r="B5505" s="33">
        <f t="shared" si="849"/>
        <v>4</v>
      </c>
      <c r="C5505" s="33">
        <f t="shared" si="850"/>
        <v>2014</v>
      </c>
      <c r="D5505" s="34">
        <v>1.093</v>
      </c>
      <c r="F5505" s="32">
        <v>43374</v>
      </c>
      <c r="G5505" s="33">
        <f t="shared" si="851"/>
        <v>10</v>
      </c>
      <c r="H5505" s="33">
        <f t="shared" si="852"/>
        <v>2018</v>
      </c>
      <c r="I5505" s="34">
        <v>3.13</v>
      </c>
      <c r="K5505" s="32">
        <v>39331</v>
      </c>
      <c r="L5505" s="33">
        <f t="shared" si="853"/>
        <v>9</v>
      </c>
      <c r="M5505" s="33">
        <f t="shared" si="854"/>
        <v>2007</v>
      </c>
      <c r="N5505" s="34">
        <v>76.34</v>
      </c>
      <c r="P5505" s="32">
        <v>39771</v>
      </c>
      <c r="Q5505" s="33">
        <f t="shared" si="855"/>
        <v>11</v>
      </c>
      <c r="R5505" s="33">
        <f t="shared" si="856"/>
        <v>2008</v>
      </c>
      <c r="S5505" s="34">
        <v>48.35</v>
      </c>
    </row>
    <row r="5506" spans="1:19">
      <c r="A5506" s="32">
        <v>41759</v>
      </c>
      <c r="B5506" s="33">
        <f t="shared" si="849"/>
        <v>4</v>
      </c>
      <c r="C5506" s="33">
        <f t="shared" si="850"/>
        <v>2014</v>
      </c>
      <c r="D5506" s="34">
        <v>1.0860000000000001</v>
      </c>
      <c r="F5506" s="32">
        <v>43375</v>
      </c>
      <c r="G5506" s="33">
        <f t="shared" si="851"/>
        <v>10</v>
      </c>
      <c r="H5506" s="33">
        <f t="shared" si="852"/>
        <v>2018</v>
      </c>
      <c r="I5506" s="34">
        <v>3.14</v>
      </c>
      <c r="K5506" s="32">
        <v>39332</v>
      </c>
      <c r="L5506" s="33">
        <f t="shared" si="853"/>
        <v>9</v>
      </c>
      <c r="M5506" s="33">
        <f t="shared" si="854"/>
        <v>2007</v>
      </c>
      <c r="N5506" s="34">
        <v>76.7</v>
      </c>
      <c r="P5506" s="32">
        <v>39772</v>
      </c>
      <c r="Q5506" s="33">
        <f t="shared" si="855"/>
        <v>11</v>
      </c>
      <c r="R5506" s="33">
        <f t="shared" si="856"/>
        <v>2008</v>
      </c>
      <c r="S5506" s="34">
        <v>45.79</v>
      </c>
    </row>
    <row r="5507" spans="1:19">
      <c r="A5507" s="32">
        <v>41760</v>
      </c>
      <c r="B5507" s="33">
        <f t="shared" si="849"/>
        <v>5</v>
      </c>
      <c r="C5507" s="33">
        <f t="shared" si="850"/>
        <v>2014</v>
      </c>
      <c r="D5507" s="34">
        <v>1.071</v>
      </c>
      <c r="F5507" s="32">
        <v>43376</v>
      </c>
      <c r="G5507" s="33">
        <f t="shared" si="851"/>
        <v>10</v>
      </c>
      <c r="H5507" s="33">
        <f t="shared" si="852"/>
        <v>2018</v>
      </c>
      <c r="I5507" s="34">
        <v>3.26</v>
      </c>
      <c r="K5507" s="32">
        <v>39335</v>
      </c>
      <c r="L5507" s="33">
        <f t="shared" si="853"/>
        <v>9</v>
      </c>
      <c r="M5507" s="33">
        <f t="shared" si="854"/>
        <v>2007</v>
      </c>
      <c r="N5507" s="34">
        <v>77.53</v>
      </c>
      <c r="P5507" s="32">
        <v>39773</v>
      </c>
      <c r="Q5507" s="33">
        <f t="shared" si="855"/>
        <v>11</v>
      </c>
      <c r="R5507" s="33">
        <f t="shared" si="856"/>
        <v>2008</v>
      </c>
      <c r="S5507" s="34">
        <v>44.91</v>
      </c>
    </row>
    <row r="5508" spans="1:19">
      <c r="A5508" s="32">
        <v>41761</v>
      </c>
      <c r="B5508" s="33">
        <f t="shared" si="849"/>
        <v>5</v>
      </c>
      <c r="C5508" s="33">
        <f t="shared" si="850"/>
        <v>2014</v>
      </c>
      <c r="D5508" s="34">
        <v>1.073</v>
      </c>
      <c r="F5508" s="32">
        <v>43377</v>
      </c>
      <c r="G5508" s="33">
        <f t="shared" si="851"/>
        <v>10</v>
      </c>
      <c r="H5508" s="33">
        <f t="shared" si="852"/>
        <v>2018</v>
      </c>
      <c r="I5508" s="34">
        <v>3.39</v>
      </c>
      <c r="K5508" s="32">
        <v>39336</v>
      </c>
      <c r="L5508" s="33">
        <f t="shared" si="853"/>
        <v>9</v>
      </c>
      <c r="M5508" s="33">
        <f t="shared" si="854"/>
        <v>2007</v>
      </c>
      <c r="N5508" s="34">
        <v>78.16</v>
      </c>
      <c r="P5508" s="32">
        <v>39776</v>
      </c>
      <c r="Q5508" s="33">
        <f t="shared" si="855"/>
        <v>11</v>
      </c>
      <c r="R5508" s="33">
        <f t="shared" si="856"/>
        <v>2008</v>
      </c>
      <c r="S5508" s="34">
        <v>49.51</v>
      </c>
    </row>
    <row r="5509" spans="1:19">
      <c r="A5509" s="32">
        <v>41764</v>
      </c>
      <c r="B5509" s="33">
        <f t="shared" si="849"/>
        <v>5</v>
      </c>
      <c r="C5509" s="33">
        <f t="shared" si="850"/>
        <v>2014</v>
      </c>
      <c r="D5509" s="34">
        <v>1.0580000000000001</v>
      </c>
      <c r="F5509" s="32">
        <v>43378</v>
      </c>
      <c r="G5509" s="33">
        <f t="shared" si="851"/>
        <v>10</v>
      </c>
      <c r="H5509" s="33">
        <f t="shared" si="852"/>
        <v>2018</v>
      </c>
      <c r="I5509" s="34">
        <v>3.25</v>
      </c>
      <c r="K5509" s="32">
        <v>39337</v>
      </c>
      <c r="L5509" s="33">
        <f t="shared" si="853"/>
        <v>9</v>
      </c>
      <c r="M5509" s="33">
        <f t="shared" si="854"/>
        <v>2007</v>
      </c>
      <c r="N5509" s="34">
        <v>79.849999999999994</v>
      </c>
      <c r="P5509" s="32">
        <v>39777</v>
      </c>
      <c r="Q5509" s="33">
        <f t="shared" si="855"/>
        <v>11</v>
      </c>
      <c r="R5509" s="33">
        <f t="shared" si="856"/>
        <v>2008</v>
      </c>
      <c r="S5509" s="34">
        <v>47.51</v>
      </c>
    </row>
    <row r="5510" spans="1:19">
      <c r="A5510" s="32">
        <v>41765</v>
      </c>
      <c r="B5510" s="33">
        <f t="shared" si="849"/>
        <v>5</v>
      </c>
      <c r="C5510" s="33">
        <f t="shared" si="850"/>
        <v>2014</v>
      </c>
      <c r="D5510" s="34">
        <v>1.056</v>
      </c>
      <c r="F5510" s="32">
        <v>43381</v>
      </c>
      <c r="G5510" s="33">
        <f t="shared" si="851"/>
        <v>10</v>
      </c>
      <c r="H5510" s="33">
        <f t="shared" si="852"/>
        <v>2018</v>
      </c>
      <c r="I5510" s="34">
        <v>3.28</v>
      </c>
      <c r="K5510" s="32">
        <v>39338</v>
      </c>
      <c r="L5510" s="33">
        <f t="shared" si="853"/>
        <v>9</v>
      </c>
      <c r="M5510" s="33">
        <f t="shared" si="854"/>
        <v>2007</v>
      </c>
      <c r="N5510" s="34">
        <v>80.05</v>
      </c>
      <c r="P5510" s="32">
        <v>39778</v>
      </c>
      <c r="Q5510" s="33">
        <f t="shared" si="855"/>
        <v>11</v>
      </c>
      <c r="R5510" s="33">
        <f t="shared" si="856"/>
        <v>2008</v>
      </c>
      <c r="S5510" s="34">
        <v>49.39</v>
      </c>
    </row>
    <row r="5511" spans="1:19">
      <c r="A5511" s="32">
        <v>41766</v>
      </c>
      <c r="B5511" s="33">
        <f t="shared" si="849"/>
        <v>5</v>
      </c>
      <c r="C5511" s="33">
        <f t="shared" si="850"/>
        <v>2014</v>
      </c>
      <c r="D5511" s="34">
        <v>1.0489999999999999</v>
      </c>
      <c r="F5511" s="32">
        <v>43382</v>
      </c>
      <c r="G5511" s="33">
        <f t="shared" si="851"/>
        <v>10</v>
      </c>
      <c r="H5511" s="33">
        <f t="shared" si="852"/>
        <v>2018</v>
      </c>
      <c r="I5511" s="34">
        <v>3.4</v>
      </c>
      <c r="K5511" s="32">
        <v>39339</v>
      </c>
      <c r="L5511" s="33">
        <f t="shared" si="853"/>
        <v>9</v>
      </c>
      <c r="M5511" s="33">
        <f t="shared" si="854"/>
        <v>2007</v>
      </c>
      <c r="N5511" s="34">
        <v>79.14</v>
      </c>
      <c r="P5511" s="32">
        <v>39780</v>
      </c>
      <c r="Q5511" s="33">
        <f t="shared" si="855"/>
        <v>11</v>
      </c>
      <c r="R5511" s="33">
        <f t="shared" si="856"/>
        <v>2008</v>
      </c>
      <c r="S5511" s="34">
        <v>47.72</v>
      </c>
    </row>
    <row r="5512" spans="1:19">
      <c r="A5512" s="32">
        <v>41767</v>
      </c>
      <c r="B5512" s="33">
        <f t="shared" si="849"/>
        <v>5</v>
      </c>
      <c r="C5512" s="33">
        <f t="shared" si="850"/>
        <v>2014</v>
      </c>
      <c r="D5512" s="34">
        <v>1.0489999999999999</v>
      </c>
      <c r="F5512" s="32">
        <v>43383</v>
      </c>
      <c r="G5512" s="33">
        <f t="shared" si="851"/>
        <v>10</v>
      </c>
      <c r="H5512" s="33">
        <f t="shared" si="852"/>
        <v>2018</v>
      </c>
      <c r="I5512" s="34">
        <v>3.45</v>
      </c>
      <c r="K5512" s="32">
        <v>39342</v>
      </c>
      <c r="L5512" s="33">
        <f t="shared" si="853"/>
        <v>9</v>
      </c>
      <c r="M5512" s="33">
        <f t="shared" si="854"/>
        <v>2007</v>
      </c>
      <c r="N5512" s="34">
        <v>80.55</v>
      </c>
      <c r="P5512" s="32">
        <v>39783</v>
      </c>
      <c r="Q5512" s="33">
        <f t="shared" si="855"/>
        <v>12</v>
      </c>
      <c r="R5512" s="33">
        <f t="shared" si="856"/>
        <v>2008</v>
      </c>
      <c r="S5512" s="34">
        <v>47.58</v>
      </c>
    </row>
    <row r="5513" spans="1:19">
      <c r="A5513" s="32">
        <v>41768</v>
      </c>
      <c r="B5513" s="33">
        <f t="shared" si="849"/>
        <v>5</v>
      </c>
      <c r="C5513" s="33">
        <f t="shared" si="850"/>
        <v>2014</v>
      </c>
      <c r="D5513" s="34">
        <v>1.0409999999999999</v>
      </c>
      <c r="F5513" s="32">
        <v>43384</v>
      </c>
      <c r="G5513" s="33">
        <f t="shared" si="851"/>
        <v>10</v>
      </c>
      <c r="H5513" s="33">
        <f t="shared" si="852"/>
        <v>2018</v>
      </c>
      <c r="I5513" s="34">
        <v>3.16</v>
      </c>
      <c r="K5513" s="32">
        <v>39343</v>
      </c>
      <c r="L5513" s="33">
        <f t="shared" si="853"/>
        <v>9</v>
      </c>
      <c r="M5513" s="33">
        <f t="shared" si="854"/>
        <v>2007</v>
      </c>
      <c r="N5513" s="34">
        <v>81.510000000000005</v>
      </c>
      <c r="P5513" s="32">
        <v>39784</v>
      </c>
      <c r="Q5513" s="33">
        <f t="shared" si="855"/>
        <v>12</v>
      </c>
      <c r="R5513" s="33">
        <f t="shared" si="856"/>
        <v>2008</v>
      </c>
      <c r="S5513" s="34">
        <v>45.64</v>
      </c>
    </row>
    <row r="5514" spans="1:19">
      <c r="A5514" s="32">
        <v>41771</v>
      </c>
      <c r="B5514" s="33">
        <f t="shared" si="849"/>
        <v>5</v>
      </c>
      <c r="C5514" s="33">
        <f t="shared" si="850"/>
        <v>2014</v>
      </c>
      <c r="D5514" s="34">
        <v>1.0409999999999999</v>
      </c>
      <c r="F5514" s="32">
        <v>43385</v>
      </c>
      <c r="G5514" s="33">
        <f t="shared" si="851"/>
        <v>10</v>
      </c>
      <c r="H5514" s="33">
        <f t="shared" si="852"/>
        <v>2018</v>
      </c>
      <c r="I5514" s="34">
        <v>3.19</v>
      </c>
      <c r="K5514" s="32">
        <v>39344</v>
      </c>
      <c r="L5514" s="33">
        <f t="shared" si="853"/>
        <v>9</v>
      </c>
      <c r="M5514" s="33">
        <f t="shared" si="854"/>
        <v>2007</v>
      </c>
      <c r="N5514" s="34">
        <v>81.99</v>
      </c>
      <c r="P5514" s="32">
        <v>39785</v>
      </c>
      <c r="Q5514" s="33">
        <f t="shared" si="855"/>
        <v>12</v>
      </c>
      <c r="R5514" s="33">
        <f t="shared" si="856"/>
        <v>2008</v>
      </c>
      <c r="S5514" s="34">
        <v>44.39</v>
      </c>
    </row>
    <row r="5515" spans="1:19">
      <c r="A5515" s="32">
        <v>41772</v>
      </c>
      <c r="B5515" s="33">
        <f t="shared" si="849"/>
        <v>5</v>
      </c>
      <c r="C5515" s="33">
        <f t="shared" si="850"/>
        <v>2014</v>
      </c>
      <c r="D5515" s="34">
        <v>1.034</v>
      </c>
      <c r="F5515" s="32">
        <v>43388</v>
      </c>
      <c r="G5515" s="33">
        <f t="shared" si="851"/>
        <v>10</v>
      </c>
      <c r="H5515" s="33">
        <f t="shared" si="852"/>
        <v>2018</v>
      </c>
      <c r="I5515" s="34">
        <v>3.26</v>
      </c>
      <c r="K5515" s="32">
        <v>39345</v>
      </c>
      <c r="L5515" s="33">
        <f t="shared" si="853"/>
        <v>9</v>
      </c>
      <c r="M5515" s="33">
        <f t="shared" si="854"/>
        <v>2007</v>
      </c>
      <c r="N5515" s="34">
        <v>83.85</v>
      </c>
      <c r="P5515" s="32">
        <v>39786</v>
      </c>
      <c r="Q5515" s="33">
        <f t="shared" si="855"/>
        <v>12</v>
      </c>
      <c r="R5515" s="33">
        <f t="shared" si="856"/>
        <v>2008</v>
      </c>
      <c r="S5515" s="34">
        <v>43.83</v>
      </c>
    </row>
    <row r="5516" spans="1:19">
      <c r="A5516" s="32">
        <v>41773</v>
      </c>
      <c r="B5516" s="33">
        <f t="shared" si="849"/>
        <v>5</v>
      </c>
      <c r="C5516" s="33">
        <f t="shared" si="850"/>
        <v>2014</v>
      </c>
      <c r="D5516" s="34">
        <v>1.0169999999999999</v>
      </c>
      <c r="F5516" s="32">
        <v>43389</v>
      </c>
      <c r="G5516" s="33">
        <f t="shared" si="851"/>
        <v>10</v>
      </c>
      <c r="H5516" s="33">
        <f t="shared" si="852"/>
        <v>2018</v>
      </c>
      <c r="I5516" s="34">
        <v>3.27</v>
      </c>
      <c r="K5516" s="32">
        <v>39346</v>
      </c>
      <c r="L5516" s="33">
        <f t="shared" si="853"/>
        <v>9</v>
      </c>
      <c r="M5516" s="33">
        <f t="shared" si="854"/>
        <v>2007</v>
      </c>
      <c r="N5516" s="34">
        <v>83.38</v>
      </c>
      <c r="P5516" s="32">
        <v>39787</v>
      </c>
      <c r="Q5516" s="33">
        <f t="shared" si="855"/>
        <v>12</v>
      </c>
      <c r="R5516" s="33">
        <f t="shared" si="856"/>
        <v>2008</v>
      </c>
      <c r="S5516" s="34">
        <v>37.04</v>
      </c>
    </row>
    <row r="5517" spans="1:19">
      <c r="A5517" s="32">
        <v>41774</v>
      </c>
      <c r="B5517" s="33">
        <f t="shared" si="849"/>
        <v>5</v>
      </c>
      <c r="C5517" s="33">
        <f t="shared" si="850"/>
        <v>2014</v>
      </c>
      <c r="D5517" s="34">
        <v>1.0049999999999999</v>
      </c>
      <c r="F5517" s="32">
        <v>43390</v>
      </c>
      <c r="G5517" s="33">
        <f t="shared" si="851"/>
        <v>10</v>
      </c>
      <c r="H5517" s="33">
        <f t="shared" si="852"/>
        <v>2018</v>
      </c>
      <c r="I5517" s="34">
        <v>3.3</v>
      </c>
      <c r="K5517" s="32">
        <v>39349</v>
      </c>
      <c r="L5517" s="33">
        <f t="shared" si="853"/>
        <v>9</v>
      </c>
      <c r="M5517" s="33">
        <f t="shared" si="854"/>
        <v>2007</v>
      </c>
      <c r="N5517" s="34">
        <v>82.51</v>
      </c>
      <c r="P5517" s="32">
        <v>39790</v>
      </c>
      <c r="Q5517" s="33">
        <f t="shared" si="855"/>
        <v>12</v>
      </c>
      <c r="R5517" s="33">
        <f t="shared" si="856"/>
        <v>2008</v>
      </c>
      <c r="S5517" s="34">
        <v>40.020000000000003</v>
      </c>
    </row>
    <row r="5518" spans="1:19">
      <c r="A5518" s="32">
        <v>41775</v>
      </c>
      <c r="B5518" s="33">
        <f t="shared" si="849"/>
        <v>5</v>
      </c>
      <c r="C5518" s="33">
        <f t="shared" si="850"/>
        <v>2014</v>
      </c>
      <c r="D5518" s="34">
        <v>1.0049999999999999</v>
      </c>
      <c r="F5518" s="32">
        <v>43391</v>
      </c>
      <c r="G5518" s="33">
        <f t="shared" si="851"/>
        <v>10</v>
      </c>
      <c r="H5518" s="33">
        <f t="shared" si="852"/>
        <v>2018</v>
      </c>
      <c r="I5518" s="34">
        <v>3.28</v>
      </c>
      <c r="K5518" s="32">
        <v>39350</v>
      </c>
      <c r="L5518" s="33">
        <f t="shared" si="853"/>
        <v>9</v>
      </c>
      <c r="M5518" s="33">
        <f t="shared" si="854"/>
        <v>2007</v>
      </c>
      <c r="N5518" s="34">
        <v>81.2</v>
      </c>
      <c r="P5518" s="32">
        <v>39791</v>
      </c>
      <c r="Q5518" s="33">
        <f t="shared" si="855"/>
        <v>12</v>
      </c>
      <c r="R5518" s="33">
        <f t="shared" si="856"/>
        <v>2008</v>
      </c>
      <c r="S5518" s="34">
        <v>39.770000000000003</v>
      </c>
    </row>
    <row r="5519" spans="1:19">
      <c r="A5519" s="32">
        <v>41778</v>
      </c>
      <c r="B5519" s="33">
        <f t="shared" si="849"/>
        <v>5</v>
      </c>
      <c r="C5519" s="33">
        <f t="shared" si="850"/>
        <v>2014</v>
      </c>
      <c r="D5519" s="34">
        <v>1.02</v>
      </c>
      <c r="F5519" s="32">
        <v>43392</v>
      </c>
      <c r="G5519" s="33">
        <f t="shared" si="851"/>
        <v>10</v>
      </c>
      <c r="H5519" s="33">
        <f t="shared" si="852"/>
        <v>2018</v>
      </c>
      <c r="I5519" s="34">
        <v>3.2</v>
      </c>
      <c r="K5519" s="32">
        <v>39351</v>
      </c>
      <c r="L5519" s="33">
        <f t="shared" si="853"/>
        <v>9</v>
      </c>
      <c r="M5519" s="33">
        <f t="shared" si="854"/>
        <v>2007</v>
      </c>
      <c r="N5519" s="34">
        <v>80.31</v>
      </c>
      <c r="P5519" s="32">
        <v>39792</v>
      </c>
      <c r="Q5519" s="33">
        <f t="shared" si="855"/>
        <v>12</v>
      </c>
      <c r="R5519" s="33">
        <f t="shared" si="856"/>
        <v>2008</v>
      </c>
      <c r="S5519" s="34">
        <v>39.340000000000003</v>
      </c>
    </row>
    <row r="5520" spans="1:19">
      <c r="A5520" s="32">
        <v>41779</v>
      </c>
      <c r="B5520" s="33">
        <f t="shared" si="849"/>
        <v>5</v>
      </c>
      <c r="C5520" s="33">
        <f t="shared" si="850"/>
        <v>2014</v>
      </c>
      <c r="D5520" s="34">
        <v>1.03</v>
      </c>
      <c r="F5520" s="32">
        <v>43395</v>
      </c>
      <c r="G5520" s="33">
        <f t="shared" si="851"/>
        <v>10</v>
      </c>
      <c r="H5520" s="33">
        <f t="shared" si="852"/>
        <v>2018</v>
      </c>
      <c r="I5520" s="34">
        <v>3.2</v>
      </c>
      <c r="K5520" s="32">
        <v>39352</v>
      </c>
      <c r="L5520" s="33">
        <f t="shared" si="853"/>
        <v>9</v>
      </c>
      <c r="M5520" s="33">
        <f t="shared" si="854"/>
        <v>2007</v>
      </c>
      <c r="N5520" s="34">
        <v>82.86</v>
      </c>
      <c r="P5520" s="32">
        <v>39793</v>
      </c>
      <c r="Q5520" s="33">
        <f t="shared" si="855"/>
        <v>12</v>
      </c>
      <c r="R5520" s="33">
        <f t="shared" si="856"/>
        <v>2008</v>
      </c>
      <c r="S5520" s="34">
        <v>43.54</v>
      </c>
    </row>
    <row r="5521" spans="1:19">
      <c r="A5521" s="32">
        <v>41780</v>
      </c>
      <c r="B5521" s="33">
        <f t="shared" si="849"/>
        <v>5</v>
      </c>
      <c r="C5521" s="33">
        <f t="shared" si="850"/>
        <v>2014</v>
      </c>
      <c r="D5521" s="34">
        <v>1.04</v>
      </c>
      <c r="F5521" s="32">
        <v>43396</v>
      </c>
      <c r="G5521" s="33">
        <f t="shared" si="851"/>
        <v>10</v>
      </c>
      <c r="H5521" s="33">
        <f t="shared" si="852"/>
        <v>2018</v>
      </c>
      <c r="I5521" s="34">
        <v>3.28</v>
      </c>
      <c r="K5521" s="32">
        <v>39353</v>
      </c>
      <c r="L5521" s="33">
        <f t="shared" si="853"/>
        <v>9</v>
      </c>
      <c r="M5521" s="33">
        <f t="shared" si="854"/>
        <v>2007</v>
      </c>
      <c r="N5521" s="34">
        <v>81.64</v>
      </c>
      <c r="P5521" s="32">
        <v>39794</v>
      </c>
      <c r="Q5521" s="33">
        <f t="shared" si="855"/>
        <v>12</v>
      </c>
      <c r="R5521" s="33">
        <f t="shared" si="856"/>
        <v>2008</v>
      </c>
      <c r="S5521" s="34">
        <v>42.38</v>
      </c>
    </row>
    <row r="5522" spans="1:19">
      <c r="A5522" s="32">
        <v>41781</v>
      </c>
      <c r="B5522" s="33">
        <f t="shared" si="849"/>
        <v>5</v>
      </c>
      <c r="C5522" s="33">
        <f t="shared" si="850"/>
        <v>2014</v>
      </c>
      <c r="D5522" s="34">
        <v>1.046</v>
      </c>
      <c r="F5522" s="32">
        <v>43397</v>
      </c>
      <c r="G5522" s="33">
        <f t="shared" si="851"/>
        <v>10</v>
      </c>
      <c r="H5522" s="33">
        <f t="shared" si="852"/>
        <v>2018</v>
      </c>
      <c r="I5522" s="34">
        <v>3.42</v>
      </c>
      <c r="K5522" s="32">
        <v>39356</v>
      </c>
      <c r="L5522" s="33">
        <f t="shared" si="853"/>
        <v>10</v>
      </c>
      <c r="M5522" s="33">
        <f t="shared" si="854"/>
        <v>2007</v>
      </c>
      <c r="N5522" s="34">
        <v>80.31</v>
      </c>
      <c r="P5522" s="32">
        <v>39797</v>
      </c>
      <c r="Q5522" s="33">
        <f t="shared" si="855"/>
        <v>12</v>
      </c>
      <c r="R5522" s="33">
        <f t="shared" si="856"/>
        <v>2008</v>
      </c>
      <c r="S5522" s="34">
        <v>45.02</v>
      </c>
    </row>
    <row r="5523" spans="1:19">
      <c r="A5523" s="32">
        <v>41782</v>
      </c>
      <c r="B5523" s="33">
        <f t="shared" si="849"/>
        <v>5</v>
      </c>
      <c r="C5523" s="33">
        <f t="shared" si="850"/>
        <v>2014</v>
      </c>
      <c r="D5523" s="34">
        <v>1.056</v>
      </c>
      <c r="F5523" s="32">
        <v>43398</v>
      </c>
      <c r="G5523" s="33">
        <f t="shared" si="851"/>
        <v>10</v>
      </c>
      <c r="H5523" s="33">
        <f t="shared" si="852"/>
        <v>2018</v>
      </c>
      <c r="I5523" s="34">
        <v>3.42</v>
      </c>
      <c r="K5523" s="32">
        <v>39357</v>
      </c>
      <c r="L5523" s="33">
        <f t="shared" si="853"/>
        <v>10</v>
      </c>
      <c r="M5523" s="33">
        <f t="shared" si="854"/>
        <v>2007</v>
      </c>
      <c r="N5523" s="34">
        <v>80</v>
      </c>
      <c r="P5523" s="32">
        <v>39798</v>
      </c>
      <c r="Q5523" s="33">
        <f t="shared" si="855"/>
        <v>12</v>
      </c>
      <c r="R5523" s="33">
        <f t="shared" si="856"/>
        <v>2008</v>
      </c>
      <c r="S5523" s="34">
        <v>42</v>
      </c>
    </row>
    <row r="5524" spans="1:19">
      <c r="A5524" s="32">
        <v>41786</v>
      </c>
      <c r="B5524" s="33">
        <f t="shared" si="849"/>
        <v>5</v>
      </c>
      <c r="C5524" s="33">
        <f t="shared" si="850"/>
        <v>2014</v>
      </c>
      <c r="D5524" s="34">
        <v>1.0589999999999999</v>
      </c>
      <c r="F5524" s="32">
        <v>43399</v>
      </c>
      <c r="G5524" s="33">
        <f t="shared" si="851"/>
        <v>10</v>
      </c>
      <c r="H5524" s="33">
        <f t="shared" si="852"/>
        <v>2018</v>
      </c>
      <c r="I5524" s="34">
        <v>3.27</v>
      </c>
      <c r="K5524" s="32">
        <v>39358</v>
      </c>
      <c r="L5524" s="33">
        <f t="shared" si="853"/>
        <v>10</v>
      </c>
      <c r="M5524" s="33">
        <f t="shared" si="854"/>
        <v>2007</v>
      </c>
      <c r="N5524" s="34">
        <v>79.97</v>
      </c>
      <c r="P5524" s="32">
        <v>39799</v>
      </c>
      <c r="Q5524" s="33">
        <f t="shared" si="855"/>
        <v>12</v>
      </c>
      <c r="R5524" s="33">
        <f t="shared" si="856"/>
        <v>2008</v>
      </c>
      <c r="S5524" s="34">
        <v>41.84</v>
      </c>
    </row>
    <row r="5525" spans="1:19">
      <c r="A5525" s="32">
        <v>41787</v>
      </c>
      <c r="B5525" s="33">
        <f t="shared" si="849"/>
        <v>5</v>
      </c>
      <c r="C5525" s="33">
        <f t="shared" si="850"/>
        <v>2014</v>
      </c>
      <c r="D5525" s="34">
        <v>1.0509999999999999</v>
      </c>
      <c r="F5525" s="32">
        <v>43402</v>
      </c>
      <c r="G5525" s="33">
        <f t="shared" si="851"/>
        <v>10</v>
      </c>
      <c r="H5525" s="33">
        <f t="shared" si="852"/>
        <v>2018</v>
      </c>
      <c r="I5525" s="34">
        <v>3.2</v>
      </c>
      <c r="K5525" s="32">
        <v>39359</v>
      </c>
      <c r="L5525" s="33">
        <f t="shared" si="853"/>
        <v>10</v>
      </c>
      <c r="M5525" s="33">
        <f t="shared" si="854"/>
        <v>2007</v>
      </c>
      <c r="N5525" s="34">
        <v>81.48</v>
      </c>
      <c r="P5525" s="32">
        <v>39800</v>
      </c>
      <c r="Q5525" s="33">
        <f t="shared" si="855"/>
        <v>12</v>
      </c>
      <c r="R5525" s="33">
        <f t="shared" si="856"/>
        <v>2008</v>
      </c>
      <c r="S5525" s="34">
        <v>40.19</v>
      </c>
    </row>
    <row r="5526" spans="1:19">
      <c r="A5526" s="32">
        <v>41788</v>
      </c>
      <c r="B5526" s="33">
        <f t="shared" si="849"/>
        <v>5</v>
      </c>
      <c r="C5526" s="33">
        <f t="shared" si="850"/>
        <v>2014</v>
      </c>
      <c r="D5526" s="34">
        <v>1.0509999999999999</v>
      </c>
      <c r="F5526" s="32">
        <v>43403</v>
      </c>
      <c r="G5526" s="33">
        <f t="shared" si="851"/>
        <v>10</v>
      </c>
      <c r="H5526" s="33">
        <f t="shared" si="852"/>
        <v>2018</v>
      </c>
      <c r="I5526" s="34">
        <v>3.27</v>
      </c>
      <c r="K5526" s="32">
        <v>39360</v>
      </c>
      <c r="L5526" s="33">
        <f t="shared" si="853"/>
        <v>10</v>
      </c>
      <c r="M5526" s="33">
        <f t="shared" si="854"/>
        <v>2007</v>
      </c>
      <c r="N5526" s="34">
        <v>81.2</v>
      </c>
      <c r="P5526" s="32">
        <v>39801</v>
      </c>
      <c r="Q5526" s="33">
        <f t="shared" si="855"/>
        <v>12</v>
      </c>
      <c r="R5526" s="33">
        <f t="shared" si="856"/>
        <v>2008</v>
      </c>
      <c r="S5526" s="34">
        <v>39.520000000000003</v>
      </c>
    </row>
    <row r="5527" spans="1:19">
      <c r="A5527" s="32">
        <v>41789</v>
      </c>
      <c r="B5527" s="33">
        <f t="shared" si="849"/>
        <v>5</v>
      </c>
      <c r="C5527" s="33">
        <f t="shared" si="850"/>
        <v>2014</v>
      </c>
      <c r="D5527" s="34">
        <v>1.046</v>
      </c>
      <c r="F5527" s="32">
        <v>43404</v>
      </c>
      <c r="G5527" s="33">
        <f t="shared" si="851"/>
        <v>10</v>
      </c>
      <c r="H5527" s="33">
        <f t="shared" si="852"/>
        <v>2018</v>
      </c>
      <c r="I5527" s="34">
        <v>3.31</v>
      </c>
      <c r="K5527" s="32">
        <v>39363</v>
      </c>
      <c r="L5527" s="33">
        <f t="shared" si="853"/>
        <v>10</v>
      </c>
      <c r="M5527" s="33">
        <f t="shared" si="854"/>
        <v>2007</v>
      </c>
      <c r="N5527" s="34">
        <v>78.97</v>
      </c>
      <c r="P5527" s="32">
        <v>39804</v>
      </c>
      <c r="Q5527" s="33">
        <f t="shared" si="855"/>
        <v>12</v>
      </c>
      <c r="R5527" s="33">
        <f t="shared" si="856"/>
        <v>2008</v>
      </c>
      <c r="S5527" s="34">
        <v>38.08</v>
      </c>
    </row>
    <row r="5528" spans="1:19">
      <c r="A5528" s="32">
        <v>41792</v>
      </c>
      <c r="B5528" s="33">
        <f t="shared" si="849"/>
        <v>6</v>
      </c>
      <c r="C5528" s="33">
        <f t="shared" si="850"/>
        <v>2014</v>
      </c>
      <c r="D5528" s="34">
        <v>1.0329999999999999</v>
      </c>
      <c r="F5528" s="32">
        <v>43405</v>
      </c>
      <c r="G5528" s="33">
        <f t="shared" si="851"/>
        <v>11</v>
      </c>
      <c r="H5528" s="33">
        <f t="shared" si="852"/>
        <v>2018</v>
      </c>
      <c r="I5528" s="34">
        <v>3.36</v>
      </c>
      <c r="K5528" s="32">
        <v>39364</v>
      </c>
      <c r="L5528" s="33">
        <f t="shared" si="853"/>
        <v>10</v>
      </c>
      <c r="M5528" s="33">
        <f t="shared" si="854"/>
        <v>2007</v>
      </c>
      <c r="N5528" s="34">
        <v>80.23</v>
      </c>
      <c r="P5528" s="32">
        <v>39805</v>
      </c>
      <c r="Q5528" s="33">
        <f t="shared" si="855"/>
        <v>12</v>
      </c>
      <c r="R5528" s="33">
        <f t="shared" si="856"/>
        <v>2008</v>
      </c>
      <c r="S5528" s="34">
        <v>35.270000000000003</v>
      </c>
    </row>
    <row r="5529" spans="1:19">
      <c r="A5529" s="32">
        <v>41793</v>
      </c>
      <c r="B5529" s="33">
        <f t="shared" si="849"/>
        <v>6</v>
      </c>
      <c r="C5529" s="33">
        <f t="shared" si="850"/>
        <v>2014</v>
      </c>
      <c r="D5529" s="34">
        <v>1.036</v>
      </c>
      <c r="F5529" s="32">
        <v>43406</v>
      </c>
      <c r="G5529" s="33">
        <f t="shared" si="851"/>
        <v>11</v>
      </c>
      <c r="H5529" s="33">
        <f t="shared" si="852"/>
        <v>2018</v>
      </c>
      <c r="I5529" s="34">
        <v>3.26</v>
      </c>
      <c r="K5529" s="32">
        <v>39365</v>
      </c>
      <c r="L5529" s="33">
        <f t="shared" si="853"/>
        <v>10</v>
      </c>
      <c r="M5529" s="33">
        <f t="shared" si="854"/>
        <v>2007</v>
      </c>
      <c r="N5529" s="34">
        <v>81.3</v>
      </c>
      <c r="P5529" s="32">
        <v>39806</v>
      </c>
      <c r="Q5529" s="33">
        <f t="shared" si="855"/>
        <v>12</v>
      </c>
      <c r="R5529" s="33">
        <f t="shared" si="856"/>
        <v>2008</v>
      </c>
      <c r="S5529" s="34">
        <v>34.450000000000003</v>
      </c>
    </row>
    <row r="5530" spans="1:19">
      <c r="A5530" s="32">
        <v>41794</v>
      </c>
      <c r="B5530" s="33">
        <f t="shared" si="849"/>
        <v>6</v>
      </c>
      <c r="C5530" s="33">
        <f t="shared" si="850"/>
        <v>2014</v>
      </c>
      <c r="D5530" s="34">
        <v>1.0089999999999999</v>
      </c>
      <c r="F5530" s="32">
        <v>43409</v>
      </c>
      <c r="G5530" s="33">
        <f t="shared" si="851"/>
        <v>11</v>
      </c>
      <c r="H5530" s="33">
        <f t="shared" si="852"/>
        <v>2018</v>
      </c>
      <c r="I5530" s="34">
        <v>3.53</v>
      </c>
      <c r="K5530" s="32">
        <v>39366</v>
      </c>
      <c r="L5530" s="33">
        <f t="shared" si="853"/>
        <v>10</v>
      </c>
      <c r="M5530" s="33">
        <f t="shared" si="854"/>
        <v>2007</v>
      </c>
      <c r="N5530" s="34">
        <v>83.05</v>
      </c>
      <c r="P5530" s="32">
        <v>39808</v>
      </c>
      <c r="Q5530" s="33">
        <f t="shared" si="855"/>
        <v>12</v>
      </c>
      <c r="R5530" s="33">
        <f t="shared" si="856"/>
        <v>2008</v>
      </c>
      <c r="S5530" s="34">
        <v>33.729999999999997</v>
      </c>
    </row>
    <row r="5531" spans="1:19">
      <c r="A5531" s="32">
        <v>41795</v>
      </c>
      <c r="B5531" s="33">
        <f t="shared" si="849"/>
        <v>6</v>
      </c>
      <c r="C5531" s="33">
        <f t="shared" si="850"/>
        <v>2014</v>
      </c>
      <c r="D5531" s="34">
        <v>1.0049999999999999</v>
      </c>
      <c r="F5531" s="32">
        <v>43410</v>
      </c>
      <c r="G5531" s="33">
        <f t="shared" si="851"/>
        <v>11</v>
      </c>
      <c r="H5531" s="33">
        <f t="shared" si="852"/>
        <v>2018</v>
      </c>
      <c r="I5531" s="34">
        <v>3.53</v>
      </c>
      <c r="K5531" s="32">
        <v>39367</v>
      </c>
      <c r="L5531" s="33">
        <f t="shared" si="853"/>
        <v>10</v>
      </c>
      <c r="M5531" s="33">
        <f t="shared" si="854"/>
        <v>2007</v>
      </c>
      <c r="N5531" s="34">
        <v>83.73</v>
      </c>
      <c r="P5531" s="32">
        <v>39811</v>
      </c>
      <c r="Q5531" s="33">
        <f t="shared" si="855"/>
        <v>12</v>
      </c>
      <c r="R5531" s="33">
        <f t="shared" si="856"/>
        <v>2008</v>
      </c>
      <c r="S5531" s="34">
        <v>34.159999999999997</v>
      </c>
    </row>
    <row r="5532" spans="1:19">
      <c r="A5532" s="32">
        <v>41796</v>
      </c>
      <c r="B5532" s="33">
        <f t="shared" si="849"/>
        <v>6</v>
      </c>
      <c r="C5532" s="33">
        <f t="shared" si="850"/>
        <v>2014</v>
      </c>
      <c r="D5532" s="34">
        <v>1.008</v>
      </c>
      <c r="F5532" s="32">
        <v>43411</v>
      </c>
      <c r="G5532" s="33">
        <f t="shared" si="851"/>
        <v>11</v>
      </c>
      <c r="H5532" s="33">
        <f t="shared" si="852"/>
        <v>2018</v>
      </c>
      <c r="I5532" s="34">
        <v>3.54</v>
      </c>
      <c r="K5532" s="32">
        <v>39370</v>
      </c>
      <c r="L5532" s="33">
        <f t="shared" si="853"/>
        <v>10</v>
      </c>
      <c r="M5532" s="33">
        <f t="shared" si="854"/>
        <v>2007</v>
      </c>
      <c r="N5532" s="34">
        <v>86.19</v>
      </c>
      <c r="P5532" s="32">
        <v>39812</v>
      </c>
      <c r="Q5532" s="33">
        <f t="shared" si="855"/>
        <v>12</v>
      </c>
      <c r="R5532" s="33">
        <f t="shared" si="856"/>
        <v>2008</v>
      </c>
      <c r="S5532" s="34">
        <v>35.22</v>
      </c>
    </row>
    <row r="5533" spans="1:19">
      <c r="A5533" s="32">
        <v>41799</v>
      </c>
      <c r="B5533" s="33">
        <f t="shared" si="849"/>
        <v>6</v>
      </c>
      <c r="C5533" s="33">
        <f t="shared" si="850"/>
        <v>2014</v>
      </c>
      <c r="D5533" s="34">
        <v>1.018</v>
      </c>
      <c r="F5533" s="32">
        <v>43412</v>
      </c>
      <c r="G5533" s="33">
        <f t="shared" si="851"/>
        <v>11</v>
      </c>
      <c r="H5533" s="33">
        <f t="shared" si="852"/>
        <v>2018</v>
      </c>
      <c r="I5533" s="34">
        <v>3.54</v>
      </c>
      <c r="K5533" s="32">
        <v>39371</v>
      </c>
      <c r="L5533" s="33">
        <f t="shared" si="853"/>
        <v>10</v>
      </c>
      <c r="M5533" s="33">
        <f t="shared" si="854"/>
        <v>2007</v>
      </c>
      <c r="N5533" s="34">
        <v>87.58</v>
      </c>
      <c r="P5533" s="32">
        <v>39813</v>
      </c>
      <c r="Q5533" s="33">
        <f t="shared" si="855"/>
        <v>12</v>
      </c>
      <c r="R5533" s="33">
        <f t="shared" si="856"/>
        <v>2008</v>
      </c>
      <c r="S5533" s="34">
        <v>35.82</v>
      </c>
    </row>
    <row r="5534" spans="1:19">
      <c r="A5534" s="32">
        <v>41800</v>
      </c>
      <c r="B5534" s="33">
        <f t="shared" si="849"/>
        <v>6</v>
      </c>
      <c r="C5534" s="33">
        <f t="shared" si="850"/>
        <v>2014</v>
      </c>
      <c r="D5534" s="34">
        <v>1.018</v>
      </c>
      <c r="F5534" s="32">
        <v>43413</v>
      </c>
      <c r="G5534" s="33">
        <f t="shared" si="851"/>
        <v>11</v>
      </c>
      <c r="H5534" s="33">
        <f t="shared" si="852"/>
        <v>2018</v>
      </c>
      <c r="I5534" s="34">
        <v>3.74</v>
      </c>
      <c r="K5534" s="32">
        <v>39372</v>
      </c>
      <c r="L5534" s="33">
        <f t="shared" si="853"/>
        <v>10</v>
      </c>
      <c r="M5534" s="33">
        <f t="shared" si="854"/>
        <v>2007</v>
      </c>
      <c r="N5534" s="34">
        <v>87.19</v>
      </c>
      <c r="P5534" s="32">
        <v>39815</v>
      </c>
      <c r="Q5534" s="33">
        <f t="shared" si="855"/>
        <v>1</v>
      </c>
      <c r="R5534" s="33">
        <f t="shared" si="856"/>
        <v>2009</v>
      </c>
      <c r="S5534" s="34">
        <v>42.94</v>
      </c>
    </row>
    <row r="5535" spans="1:19">
      <c r="A5535" s="32">
        <v>41801</v>
      </c>
      <c r="B5535" s="33">
        <f t="shared" si="849"/>
        <v>6</v>
      </c>
      <c r="C5535" s="33">
        <f t="shared" si="850"/>
        <v>2014</v>
      </c>
      <c r="D5535" s="34">
        <v>1.0089999999999999</v>
      </c>
      <c r="F5535" s="32">
        <v>43416</v>
      </c>
      <c r="G5535" s="33">
        <f t="shared" si="851"/>
        <v>11</v>
      </c>
      <c r="H5535" s="33">
        <f t="shared" si="852"/>
        <v>2018</v>
      </c>
      <c r="I5535" s="34">
        <v>3.96</v>
      </c>
      <c r="K5535" s="32">
        <v>39373</v>
      </c>
      <c r="L5535" s="33">
        <f t="shared" si="853"/>
        <v>10</v>
      </c>
      <c r="M5535" s="33">
        <f t="shared" si="854"/>
        <v>2007</v>
      </c>
      <c r="N5535" s="34">
        <v>89.48</v>
      </c>
      <c r="P5535" s="32">
        <v>39818</v>
      </c>
      <c r="Q5535" s="33">
        <f t="shared" si="855"/>
        <v>1</v>
      </c>
      <c r="R5535" s="33">
        <f t="shared" si="856"/>
        <v>2009</v>
      </c>
      <c r="S5535" s="34">
        <v>45.84</v>
      </c>
    </row>
    <row r="5536" spans="1:19">
      <c r="A5536" s="32">
        <v>41802</v>
      </c>
      <c r="B5536" s="33">
        <f t="shared" si="849"/>
        <v>6</v>
      </c>
      <c r="C5536" s="33">
        <f t="shared" si="850"/>
        <v>2014</v>
      </c>
      <c r="D5536" s="34">
        <v>1.0089999999999999</v>
      </c>
      <c r="F5536" s="32">
        <v>43417</v>
      </c>
      <c r="G5536" s="33">
        <f t="shared" si="851"/>
        <v>11</v>
      </c>
      <c r="H5536" s="33">
        <f t="shared" si="852"/>
        <v>2018</v>
      </c>
      <c r="I5536" s="34">
        <v>4.0999999999999996</v>
      </c>
      <c r="K5536" s="32">
        <v>39374</v>
      </c>
      <c r="L5536" s="33">
        <f t="shared" si="853"/>
        <v>10</v>
      </c>
      <c r="M5536" s="33">
        <f t="shared" si="854"/>
        <v>2007</v>
      </c>
      <c r="N5536" s="34">
        <v>88.58</v>
      </c>
      <c r="P5536" s="32">
        <v>39819</v>
      </c>
      <c r="Q5536" s="33">
        <f t="shared" si="855"/>
        <v>1</v>
      </c>
      <c r="R5536" s="33">
        <f t="shared" si="856"/>
        <v>2009</v>
      </c>
      <c r="S5536" s="34">
        <v>48.89</v>
      </c>
    </row>
    <row r="5537" spans="1:19">
      <c r="A5537" s="32">
        <v>41803</v>
      </c>
      <c r="B5537" s="33">
        <f t="shared" si="849"/>
        <v>6</v>
      </c>
      <c r="C5537" s="33">
        <f t="shared" si="850"/>
        <v>2014</v>
      </c>
      <c r="D5537" s="34">
        <v>1.0329999999999999</v>
      </c>
      <c r="F5537" s="32">
        <v>43418</v>
      </c>
      <c r="G5537" s="33">
        <f t="shared" si="851"/>
        <v>11</v>
      </c>
      <c r="H5537" s="33">
        <f t="shared" si="852"/>
        <v>2018</v>
      </c>
      <c r="I5537" s="34">
        <v>4.0999999999999996</v>
      </c>
      <c r="K5537" s="32">
        <v>39377</v>
      </c>
      <c r="L5537" s="33">
        <f t="shared" si="853"/>
        <v>10</v>
      </c>
      <c r="M5537" s="33">
        <f t="shared" si="854"/>
        <v>2007</v>
      </c>
      <c r="N5537" s="34">
        <v>87.6</v>
      </c>
      <c r="P5537" s="32">
        <v>39820</v>
      </c>
      <c r="Q5537" s="33">
        <f t="shared" si="855"/>
        <v>1</v>
      </c>
      <c r="R5537" s="33">
        <f t="shared" si="856"/>
        <v>2009</v>
      </c>
      <c r="S5537" s="34">
        <v>46.23</v>
      </c>
    </row>
    <row r="5538" spans="1:19">
      <c r="A5538" s="32">
        <v>41806</v>
      </c>
      <c r="B5538" s="33">
        <f t="shared" si="849"/>
        <v>6</v>
      </c>
      <c r="C5538" s="33">
        <f t="shared" si="850"/>
        <v>2014</v>
      </c>
      <c r="D5538" s="34">
        <v>1.0389999999999999</v>
      </c>
      <c r="F5538" s="32">
        <v>43419</v>
      </c>
      <c r="G5538" s="33">
        <f t="shared" si="851"/>
        <v>11</v>
      </c>
      <c r="H5538" s="33">
        <f t="shared" si="852"/>
        <v>2018</v>
      </c>
      <c r="I5538" s="34">
        <v>4.6900000000000004</v>
      </c>
      <c r="K5538" s="32">
        <v>39378</v>
      </c>
      <c r="L5538" s="33">
        <f t="shared" si="853"/>
        <v>10</v>
      </c>
      <c r="M5538" s="33">
        <f t="shared" si="854"/>
        <v>2007</v>
      </c>
      <c r="N5538" s="34">
        <v>86.45</v>
      </c>
      <c r="P5538" s="32">
        <v>39821</v>
      </c>
      <c r="Q5538" s="33">
        <f t="shared" si="855"/>
        <v>1</v>
      </c>
      <c r="R5538" s="33">
        <f t="shared" si="856"/>
        <v>2009</v>
      </c>
      <c r="S5538" s="34">
        <v>42.94</v>
      </c>
    </row>
    <row r="5539" spans="1:19">
      <c r="A5539" s="32">
        <v>41807</v>
      </c>
      <c r="B5539" s="33">
        <f t="shared" si="849"/>
        <v>6</v>
      </c>
      <c r="C5539" s="33">
        <f t="shared" si="850"/>
        <v>2014</v>
      </c>
      <c r="D5539" s="34">
        <v>1.05</v>
      </c>
      <c r="F5539" s="32">
        <v>43420</v>
      </c>
      <c r="G5539" s="33">
        <f t="shared" si="851"/>
        <v>11</v>
      </c>
      <c r="H5539" s="33">
        <f t="shared" si="852"/>
        <v>2018</v>
      </c>
      <c r="I5539" s="34">
        <v>4.3</v>
      </c>
      <c r="K5539" s="32">
        <v>39379</v>
      </c>
      <c r="L5539" s="33">
        <f t="shared" si="853"/>
        <v>10</v>
      </c>
      <c r="M5539" s="33">
        <f t="shared" si="854"/>
        <v>2007</v>
      </c>
      <c r="N5539" s="34">
        <v>88.3</v>
      </c>
      <c r="P5539" s="32">
        <v>39822</v>
      </c>
      <c r="Q5539" s="33">
        <f t="shared" si="855"/>
        <v>1</v>
      </c>
      <c r="R5539" s="33">
        <f t="shared" si="856"/>
        <v>2009</v>
      </c>
      <c r="S5539" s="34">
        <v>42.34</v>
      </c>
    </row>
    <row r="5540" spans="1:19">
      <c r="A5540" s="32">
        <v>41808</v>
      </c>
      <c r="B5540" s="33">
        <f t="shared" ref="B5540:B5603" si="857">+MONTH(A5540)</f>
        <v>6</v>
      </c>
      <c r="C5540" s="33">
        <f t="shared" ref="C5540:C5603" si="858">+YEAR(A5540)</f>
        <v>2014</v>
      </c>
      <c r="D5540" s="34">
        <v>1.0660000000000001</v>
      </c>
      <c r="F5540" s="32">
        <v>43423</v>
      </c>
      <c r="G5540" s="33">
        <f t="shared" ref="G5540:G5603" si="859">+MONTH(F5540)</f>
        <v>11</v>
      </c>
      <c r="H5540" s="33">
        <f t="shared" ref="H5540:H5603" si="860">+YEAR(F5540)</f>
        <v>2018</v>
      </c>
      <c r="I5540" s="34">
        <v>4.6500000000000004</v>
      </c>
      <c r="K5540" s="32">
        <v>39380</v>
      </c>
      <c r="L5540" s="33">
        <f t="shared" ref="L5540:L5603" si="861">+MONTH(K5540)</f>
        <v>10</v>
      </c>
      <c r="M5540" s="33">
        <f t="shared" ref="M5540:M5603" si="862">+YEAR(K5540)</f>
        <v>2007</v>
      </c>
      <c r="N5540" s="34">
        <v>92.09</v>
      </c>
      <c r="P5540" s="32">
        <v>39825</v>
      </c>
      <c r="Q5540" s="33">
        <f t="shared" ref="Q5540:Q5603" si="863">+MONTH(P5540)</f>
        <v>1</v>
      </c>
      <c r="R5540" s="33">
        <f t="shared" si="856"/>
        <v>2009</v>
      </c>
      <c r="S5540" s="34">
        <v>40.86</v>
      </c>
    </row>
    <row r="5541" spans="1:19">
      <c r="A5541" s="32">
        <v>41809</v>
      </c>
      <c r="B5541" s="33">
        <f t="shared" si="857"/>
        <v>6</v>
      </c>
      <c r="C5541" s="33">
        <f t="shared" si="858"/>
        <v>2014</v>
      </c>
      <c r="D5541" s="34">
        <v>1.0840000000000001</v>
      </c>
      <c r="F5541" s="32">
        <v>43423</v>
      </c>
      <c r="G5541" s="33">
        <f t="shared" si="859"/>
        <v>11</v>
      </c>
      <c r="H5541" s="33">
        <f t="shared" si="860"/>
        <v>2018</v>
      </c>
      <c r="I5541" s="34">
        <v>4.6500000000000004</v>
      </c>
      <c r="K5541" s="32">
        <v>39381</v>
      </c>
      <c r="L5541" s="33">
        <f t="shared" si="861"/>
        <v>10</v>
      </c>
      <c r="M5541" s="33">
        <f t="shared" si="862"/>
        <v>2007</v>
      </c>
      <c r="N5541" s="34">
        <v>91.73</v>
      </c>
      <c r="P5541" s="32">
        <v>39826</v>
      </c>
      <c r="Q5541" s="33">
        <f t="shared" si="863"/>
        <v>1</v>
      </c>
      <c r="R5541" s="33">
        <f t="shared" ref="R5541:R5604" si="864">+YEAR(P5541)</f>
        <v>2009</v>
      </c>
      <c r="S5541" s="34">
        <v>43.05</v>
      </c>
    </row>
    <row r="5542" spans="1:19">
      <c r="A5542" s="32">
        <v>41810</v>
      </c>
      <c r="B5542" s="33">
        <f t="shared" si="857"/>
        <v>6</v>
      </c>
      <c r="C5542" s="33">
        <f t="shared" si="858"/>
        <v>2014</v>
      </c>
      <c r="D5542" s="34">
        <v>1.0880000000000001</v>
      </c>
      <c r="F5542" s="32">
        <v>43424</v>
      </c>
      <c r="G5542" s="33">
        <f t="shared" si="859"/>
        <v>11</v>
      </c>
      <c r="H5542" s="33">
        <f t="shared" si="860"/>
        <v>2018</v>
      </c>
      <c r="I5542" s="34">
        <v>4.6500000000000004</v>
      </c>
      <c r="K5542" s="32">
        <v>39384</v>
      </c>
      <c r="L5542" s="33">
        <f t="shared" si="861"/>
        <v>10</v>
      </c>
      <c r="M5542" s="33">
        <f t="shared" si="862"/>
        <v>2007</v>
      </c>
      <c r="N5542" s="34">
        <v>93.45</v>
      </c>
      <c r="P5542" s="32">
        <v>39827</v>
      </c>
      <c r="Q5542" s="33">
        <f t="shared" si="863"/>
        <v>1</v>
      </c>
      <c r="R5542" s="33">
        <f t="shared" si="864"/>
        <v>2009</v>
      </c>
      <c r="S5542" s="34">
        <v>42.27</v>
      </c>
    </row>
    <row r="5543" spans="1:19">
      <c r="A5543" s="32">
        <v>41813</v>
      </c>
      <c r="B5543" s="33">
        <f t="shared" si="857"/>
        <v>6</v>
      </c>
      <c r="C5543" s="33">
        <f t="shared" si="858"/>
        <v>2014</v>
      </c>
      <c r="D5543" s="34">
        <v>1.0820000000000001</v>
      </c>
      <c r="F5543" s="32">
        <v>43425</v>
      </c>
      <c r="G5543" s="33">
        <f t="shared" si="859"/>
        <v>11</v>
      </c>
      <c r="H5543" s="33">
        <f t="shared" si="860"/>
        <v>2018</v>
      </c>
      <c r="I5543" s="34">
        <v>4.7</v>
      </c>
      <c r="K5543" s="32">
        <v>39385</v>
      </c>
      <c r="L5543" s="33">
        <f t="shared" si="861"/>
        <v>10</v>
      </c>
      <c r="M5543" s="33">
        <f t="shared" si="862"/>
        <v>2007</v>
      </c>
      <c r="N5543" s="34">
        <v>90.33</v>
      </c>
      <c r="P5543" s="32">
        <v>39828</v>
      </c>
      <c r="Q5543" s="33">
        <f t="shared" si="863"/>
        <v>1</v>
      </c>
      <c r="R5543" s="33">
        <f t="shared" si="864"/>
        <v>2009</v>
      </c>
      <c r="S5543" s="34">
        <v>42.32</v>
      </c>
    </row>
    <row r="5544" spans="1:19">
      <c r="A5544" s="32">
        <v>41814</v>
      </c>
      <c r="B5544" s="33">
        <f t="shared" si="857"/>
        <v>6</v>
      </c>
      <c r="C5544" s="33">
        <f t="shared" si="858"/>
        <v>2014</v>
      </c>
      <c r="D5544" s="34">
        <v>1.083</v>
      </c>
      <c r="F5544" s="32">
        <v>43430</v>
      </c>
      <c r="G5544" s="33">
        <f t="shared" si="859"/>
        <v>11</v>
      </c>
      <c r="H5544" s="33">
        <f t="shared" si="860"/>
        <v>2018</v>
      </c>
      <c r="I5544" s="34">
        <v>4.28</v>
      </c>
      <c r="K5544" s="32">
        <v>39386</v>
      </c>
      <c r="L5544" s="33">
        <f t="shared" si="861"/>
        <v>10</v>
      </c>
      <c r="M5544" s="33">
        <f t="shared" si="862"/>
        <v>2007</v>
      </c>
      <c r="N5544" s="34">
        <v>94.16</v>
      </c>
      <c r="P5544" s="32">
        <v>39829</v>
      </c>
      <c r="Q5544" s="33">
        <f t="shared" si="863"/>
        <v>1</v>
      </c>
      <c r="R5544" s="33">
        <f t="shared" si="864"/>
        <v>2009</v>
      </c>
      <c r="S5544" s="34">
        <v>43.42</v>
      </c>
    </row>
    <row r="5545" spans="1:19">
      <c r="A5545" s="32">
        <v>41815</v>
      </c>
      <c r="B5545" s="33">
        <f t="shared" si="857"/>
        <v>6</v>
      </c>
      <c r="C5545" s="33">
        <f t="shared" si="858"/>
        <v>2014</v>
      </c>
      <c r="D5545" s="34">
        <v>1.0840000000000001</v>
      </c>
      <c r="F5545" s="32">
        <v>43431</v>
      </c>
      <c r="G5545" s="33">
        <f t="shared" si="859"/>
        <v>11</v>
      </c>
      <c r="H5545" s="33">
        <f t="shared" si="860"/>
        <v>2018</v>
      </c>
      <c r="I5545" s="34">
        <v>4.28</v>
      </c>
      <c r="K5545" s="32">
        <v>39387</v>
      </c>
      <c r="L5545" s="33">
        <f t="shared" si="861"/>
        <v>11</v>
      </c>
      <c r="M5545" s="33">
        <f t="shared" si="862"/>
        <v>2007</v>
      </c>
      <c r="N5545" s="34">
        <v>93.53</v>
      </c>
      <c r="P5545" s="32">
        <v>39833</v>
      </c>
      <c r="Q5545" s="33">
        <f t="shared" si="863"/>
        <v>1</v>
      </c>
      <c r="R5545" s="33">
        <f t="shared" si="864"/>
        <v>2009</v>
      </c>
      <c r="S5545" s="34">
        <v>41.22</v>
      </c>
    </row>
    <row r="5546" spans="1:19">
      <c r="A5546" s="32">
        <v>41816</v>
      </c>
      <c r="B5546" s="33">
        <f t="shared" si="857"/>
        <v>6</v>
      </c>
      <c r="C5546" s="33">
        <f t="shared" si="858"/>
        <v>2014</v>
      </c>
      <c r="D5546" s="34">
        <v>1.075</v>
      </c>
      <c r="F5546" s="32">
        <v>43432</v>
      </c>
      <c r="G5546" s="33">
        <f t="shared" si="859"/>
        <v>11</v>
      </c>
      <c r="H5546" s="33">
        <f t="shared" si="860"/>
        <v>2018</v>
      </c>
      <c r="I5546" s="34">
        <v>4.5</v>
      </c>
      <c r="K5546" s="32">
        <v>39388</v>
      </c>
      <c r="L5546" s="33">
        <f t="shared" si="861"/>
        <v>11</v>
      </c>
      <c r="M5546" s="33">
        <f t="shared" si="862"/>
        <v>2007</v>
      </c>
      <c r="N5546" s="34">
        <v>95.81</v>
      </c>
      <c r="P5546" s="32">
        <v>39834</v>
      </c>
      <c r="Q5546" s="33">
        <f t="shared" si="863"/>
        <v>1</v>
      </c>
      <c r="R5546" s="33">
        <f t="shared" si="864"/>
        <v>2009</v>
      </c>
      <c r="S5546" s="34">
        <v>39.9</v>
      </c>
    </row>
    <row r="5547" spans="1:19">
      <c r="A5547" s="32">
        <v>41817</v>
      </c>
      <c r="B5547" s="33">
        <f t="shared" si="857"/>
        <v>6</v>
      </c>
      <c r="C5547" s="33">
        <f t="shared" si="858"/>
        <v>2014</v>
      </c>
      <c r="D5547" s="34">
        <v>1.0840000000000001</v>
      </c>
      <c r="F5547" s="32">
        <v>43433</v>
      </c>
      <c r="G5547" s="33">
        <f t="shared" si="859"/>
        <v>11</v>
      </c>
      <c r="H5547" s="33">
        <f t="shared" si="860"/>
        <v>2018</v>
      </c>
      <c r="I5547" s="34">
        <v>4.5</v>
      </c>
      <c r="K5547" s="32">
        <v>39391</v>
      </c>
      <c r="L5547" s="33">
        <f t="shared" si="861"/>
        <v>11</v>
      </c>
      <c r="M5547" s="33">
        <f t="shared" si="862"/>
        <v>2007</v>
      </c>
      <c r="N5547" s="34">
        <v>94.06</v>
      </c>
      <c r="P5547" s="32">
        <v>39835</v>
      </c>
      <c r="Q5547" s="33">
        <f t="shared" si="863"/>
        <v>1</v>
      </c>
      <c r="R5547" s="33">
        <f t="shared" si="864"/>
        <v>2009</v>
      </c>
      <c r="S5547" s="34">
        <v>42.42</v>
      </c>
    </row>
    <row r="5548" spans="1:19">
      <c r="A5548" s="32">
        <v>41820</v>
      </c>
      <c r="B5548" s="33">
        <f t="shared" si="857"/>
        <v>6</v>
      </c>
      <c r="C5548" s="33">
        <f t="shared" si="858"/>
        <v>2014</v>
      </c>
      <c r="D5548" s="34">
        <v>1.056</v>
      </c>
      <c r="F5548" s="32">
        <v>43434</v>
      </c>
      <c r="G5548" s="33">
        <f t="shared" si="859"/>
        <v>11</v>
      </c>
      <c r="H5548" s="33">
        <f t="shared" si="860"/>
        <v>2018</v>
      </c>
      <c r="I5548" s="34">
        <v>4.6100000000000003</v>
      </c>
      <c r="K5548" s="32">
        <v>39392</v>
      </c>
      <c r="L5548" s="33">
        <f t="shared" si="861"/>
        <v>11</v>
      </c>
      <c r="M5548" s="33">
        <f t="shared" si="862"/>
        <v>2007</v>
      </c>
      <c r="N5548" s="34">
        <v>96.65</v>
      </c>
      <c r="P5548" s="32">
        <v>39836</v>
      </c>
      <c r="Q5548" s="33">
        <f t="shared" si="863"/>
        <v>1</v>
      </c>
      <c r="R5548" s="33">
        <f t="shared" si="864"/>
        <v>2009</v>
      </c>
      <c r="S5548" s="34">
        <v>43.13</v>
      </c>
    </row>
    <row r="5549" spans="1:19">
      <c r="A5549" s="32">
        <v>41821</v>
      </c>
      <c r="B5549" s="33">
        <f t="shared" si="857"/>
        <v>7</v>
      </c>
      <c r="C5549" s="33">
        <f t="shared" si="858"/>
        <v>2014</v>
      </c>
      <c r="D5549" s="34">
        <v>1.0589999999999999</v>
      </c>
      <c r="F5549" s="32">
        <v>43437</v>
      </c>
      <c r="G5549" s="33">
        <f t="shared" si="859"/>
        <v>12</v>
      </c>
      <c r="H5549" s="33">
        <f t="shared" si="860"/>
        <v>2018</v>
      </c>
      <c r="I5549" s="34">
        <v>4.4000000000000004</v>
      </c>
      <c r="K5549" s="32">
        <v>39393</v>
      </c>
      <c r="L5549" s="33">
        <f t="shared" si="861"/>
        <v>11</v>
      </c>
      <c r="M5549" s="33">
        <f t="shared" si="862"/>
        <v>2007</v>
      </c>
      <c r="N5549" s="34">
        <v>96.46</v>
      </c>
      <c r="P5549" s="32">
        <v>39839</v>
      </c>
      <c r="Q5549" s="33">
        <f t="shared" si="863"/>
        <v>1</v>
      </c>
      <c r="R5549" s="33">
        <f t="shared" si="864"/>
        <v>2009</v>
      </c>
      <c r="S5549" s="34">
        <v>48</v>
      </c>
    </row>
    <row r="5550" spans="1:19">
      <c r="A5550" s="32">
        <v>41822</v>
      </c>
      <c r="B5550" s="33">
        <f t="shared" si="857"/>
        <v>7</v>
      </c>
      <c r="C5550" s="33">
        <f t="shared" si="858"/>
        <v>2014</v>
      </c>
      <c r="D5550" s="34">
        <v>1.044</v>
      </c>
      <c r="F5550" s="32">
        <v>43438</v>
      </c>
      <c r="G5550" s="33">
        <f t="shared" si="859"/>
        <v>12</v>
      </c>
      <c r="H5550" s="33">
        <f t="shared" si="860"/>
        <v>2018</v>
      </c>
      <c r="I5550" s="34">
        <v>4.4000000000000004</v>
      </c>
      <c r="K5550" s="32">
        <v>39394</v>
      </c>
      <c r="L5550" s="33">
        <f t="shared" si="861"/>
        <v>11</v>
      </c>
      <c r="M5550" s="33">
        <f t="shared" si="862"/>
        <v>2007</v>
      </c>
      <c r="N5550" s="34">
        <v>95.51</v>
      </c>
      <c r="P5550" s="32">
        <v>39840</v>
      </c>
      <c r="Q5550" s="33">
        <f t="shared" si="863"/>
        <v>1</v>
      </c>
      <c r="R5550" s="33">
        <f t="shared" si="864"/>
        <v>2009</v>
      </c>
      <c r="S5550" s="34">
        <v>42.86</v>
      </c>
    </row>
    <row r="5551" spans="1:19">
      <c r="A5551" s="32">
        <v>41823</v>
      </c>
      <c r="B5551" s="33">
        <f t="shared" si="857"/>
        <v>7</v>
      </c>
      <c r="C5551" s="33">
        <f t="shared" si="858"/>
        <v>2014</v>
      </c>
      <c r="D5551" s="34">
        <v>1.0409999999999999</v>
      </c>
      <c r="F5551" s="32">
        <v>43439</v>
      </c>
      <c r="G5551" s="33">
        <f t="shared" si="859"/>
        <v>12</v>
      </c>
      <c r="H5551" s="33">
        <f t="shared" si="860"/>
        <v>2018</v>
      </c>
      <c r="I5551" s="34">
        <v>4.6900000000000004</v>
      </c>
      <c r="K5551" s="32">
        <v>39395</v>
      </c>
      <c r="L5551" s="33">
        <f t="shared" si="861"/>
        <v>11</v>
      </c>
      <c r="M5551" s="33">
        <f t="shared" si="862"/>
        <v>2007</v>
      </c>
      <c r="N5551" s="34">
        <v>96.36</v>
      </c>
      <c r="P5551" s="32">
        <v>39841</v>
      </c>
      <c r="Q5551" s="33">
        <f t="shared" si="863"/>
        <v>1</v>
      </c>
      <c r="R5551" s="33">
        <f t="shared" si="864"/>
        <v>2009</v>
      </c>
      <c r="S5551" s="34">
        <v>42.86</v>
      </c>
    </row>
    <row r="5552" spans="1:19">
      <c r="A5552" s="32">
        <v>41827</v>
      </c>
      <c r="B5552" s="33">
        <f t="shared" si="857"/>
        <v>7</v>
      </c>
      <c r="C5552" s="33">
        <f t="shared" si="858"/>
        <v>2014</v>
      </c>
      <c r="D5552" s="34">
        <v>1.0349999999999999</v>
      </c>
      <c r="F5552" s="32">
        <v>43440</v>
      </c>
      <c r="G5552" s="33">
        <f t="shared" si="859"/>
        <v>12</v>
      </c>
      <c r="H5552" s="33">
        <f t="shared" si="860"/>
        <v>2018</v>
      </c>
      <c r="I5552" s="34">
        <v>4.4400000000000004</v>
      </c>
      <c r="K5552" s="32">
        <v>39398</v>
      </c>
      <c r="L5552" s="33">
        <f t="shared" si="861"/>
        <v>11</v>
      </c>
      <c r="M5552" s="33">
        <f t="shared" si="862"/>
        <v>2007</v>
      </c>
      <c r="N5552" s="34">
        <v>94.4</v>
      </c>
      <c r="P5552" s="32">
        <v>39842</v>
      </c>
      <c r="Q5552" s="33">
        <f t="shared" si="863"/>
        <v>1</v>
      </c>
      <c r="R5552" s="33">
        <f t="shared" si="864"/>
        <v>2009</v>
      </c>
      <c r="S5552" s="34">
        <v>43.13</v>
      </c>
    </row>
    <row r="5553" spans="1:19">
      <c r="A5553" s="32">
        <v>41828</v>
      </c>
      <c r="B5553" s="33">
        <f t="shared" si="857"/>
        <v>7</v>
      </c>
      <c r="C5553" s="33">
        <f t="shared" si="858"/>
        <v>2014</v>
      </c>
      <c r="D5553" s="34">
        <v>1.0329999999999999</v>
      </c>
      <c r="F5553" s="32">
        <v>43441</v>
      </c>
      <c r="G5553" s="33">
        <f t="shared" si="859"/>
        <v>12</v>
      </c>
      <c r="H5553" s="33">
        <f t="shared" si="860"/>
        <v>2018</v>
      </c>
      <c r="I5553" s="34">
        <v>4.51</v>
      </c>
      <c r="K5553" s="32">
        <v>39399</v>
      </c>
      <c r="L5553" s="33">
        <f t="shared" si="861"/>
        <v>11</v>
      </c>
      <c r="M5553" s="33">
        <f t="shared" si="862"/>
        <v>2007</v>
      </c>
      <c r="N5553" s="34">
        <v>91.18</v>
      </c>
      <c r="P5553" s="32">
        <v>39843</v>
      </c>
      <c r="Q5553" s="33">
        <f t="shared" si="863"/>
        <v>1</v>
      </c>
      <c r="R5553" s="33">
        <f t="shared" si="864"/>
        <v>2009</v>
      </c>
      <c r="S5553" s="34">
        <v>44.17</v>
      </c>
    </row>
    <row r="5554" spans="1:19">
      <c r="A5554" s="32">
        <v>41829</v>
      </c>
      <c r="B5554" s="33">
        <f t="shared" si="857"/>
        <v>7</v>
      </c>
      <c r="C5554" s="33">
        <f t="shared" si="858"/>
        <v>2014</v>
      </c>
      <c r="D5554" s="34">
        <v>1.0309999999999999</v>
      </c>
      <c r="F5554" s="32">
        <v>43444</v>
      </c>
      <c r="G5554" s="33">
        <f t="shared" si="859"/>
        <v>12</v>
      </c>
      <c r="H5554" s="33">
        <f t="shared" si="860"/>
        <v>2018</v>
      </c>
      <c r="I5554" s="34">
        <v>4.54</v>
      </c>
      <c r="K5554" s="32">
        <v>39400</v>
      </c>
      <c r="L5554" s="33">
        <f t="shared" si="861"/>
        <v>11</v>
      </c>
      <c r="M5554" s="33">
        <f t="shared" si="862"/>
        <v>2007</v>
      </c>
      <c r="N5554" s="34">
        <v>94.02</v>
      </c>
      <c r="P5554" s="32">
        <v>39846</v>
      </c>
      <c r="Q5554" s="33">
        <f t="shared" si="863"/>
        <v>2</v>
      </c>
      <c r="R5554" s="33">
        <f t="shared" si="864"/>
        <v>2009</v>
      </c>
      <c r="S5554" s="34">
        <v>42.96</v>
      </c>
    </row>
    <row r="5555" spans="1:19">
      <c r="A5555" s="32">
        <v>41830</v>
      </c>
      <c r="B5555" s="33">
        <f t="shared" si="857"/>
        <v>7</v>
      </c>
      <c r="C5555" s="33">
        <f t="shared" si="858"/>
        <v>2014</v>
      </c>
      <c r="D5555" s="34">
        <v>1.0449999999999999</v>
      </c>
      <c r="F5555" s="32">
        <v>43445</v>
      </c>
      <c r="G5555" s="33">
        <f t="shared" si="859"/>
        <v>12</v>
      </c>
      <c r="H5555" s="33">
        <f t="shared" si="860"/>
        <v>2018</v>
      </c>
      <c r="I5555" s="34">
        <v>4.53</v>
      </c>
      <c r="K5555" s="32">
        <v>39401</v>
      </c>
      <c r="L5555" s="33">
        <f t="shared" si="861"/>
        <v>11</v>
      </c>
      <c r="M5555" s="33">
        <f t="shared" si="862"/>
        <v>2007</v>
      </c>
      <c r="N5555" s="34">
        <v>93.37</v>
      </c>
      <c r="P5555" s="32">
        <v>39847</v>
      </c>
      <c r="Q5555" s="33">
        <f t="shared" si="863"/>
        <v>2</v>
      </c>
      <c r="R5555" s="33">
        <f t="shared" si="864"/>
        <v>2009</v>
      </c>
      <c r="S5555" s="34">
        <v>43.15</v>
      </c>
    </row>
    <row r="5556" spans="1:19">
      <c r="A5556" s="32">
        <v>41831</v>
      </c>
      <c r="B5556" s="33">
        <f t="shared" si="857"/>
        <v>7</v>
      </c>
      <c r="C5556" s="33">
        <f t="shared" si="858"/>
        <v>2014</v>
      </c>
      <c r="D5556" s="34">
        <v>1.0349999999999999</v>
      </c>
      <c r="F5556" s="32">
        <v>43446</v>
      </c>
      <c r="G5556" s="33">
        <f t="shared" si="859"/>
        <v>12</v>
      </c>
      <c r="H5556" s="33">
        <f t="shared" si="860"/>
        <v>2018</v>
      </c>
      <c r="I5556" s="34">
        <v>4.53</v>
      </c>
      <c r="K5556" s="32">
        <v>39402</v>
      </c>
      <c r="L5556" s="33">
        <f t="shared" si="861"/>
        <v>11</v>
      </c>
      <c r="M5556" s="33">
        <f t="shared" si="862"/>
        <v>2007</v>
      </c>
      <c r="N5556" s="34">
        <v>94.81</v>
      </c>
      <c r="P5556" s="32">
        <v>39848</v>
      </c>
      <c r="Q5556" s="33">
        <f t="shared" si="863"/>
        <v>2</v>
      </c>
      <c r="R5556" s="33">
        <f t="shared" si="864"/>
        <v>2009</v>
      </c>
      <c r="S5556" s="34">
        <v>43.68</v>
      </c>
    </row>
    <row r="5557" spans="1:19">
      <c r="A5557" s="32">
        <v>41834</v>
      </c>
      <c r="B5557" s="33">
        <f t="shared" si="857"/>
        <v>7</v>
      </c>
      <c r="C5557" s="33">
        <f t="shared" si="858"/>
        <v>2014</v>
      </c>
      <c r="D5557" s="34">
        <v>1.0369999999999999</v>
      </c>
      <c r="F5557" s="32">
        <v>43447</v>
      </c>
      <c r="G5557" s="33">
        <f t="shared" si="859"/>
        <v>12</v>
      </c>
      <c r="H5557" s="33">
        <f t="shared" si="860"/>
        <v>2018</v>
      </c>
      <c r="I5557" s="34">
        <v>4.3099999999999996</v>
      </c>
      <c r="K5557" s="32">
        <v>39405</v>
      </c>
      <c r="L5557" s="33">
        <f t="shared" si="861"/>
        <v>11</v>
      </c>
      <c r="M5557" s="33">
        <f t="shared" si="862"/>
        <v>2007</v>
      </c>
      <c r="N5557" s="34">
        <v>95.75</v>
      </c>
      <c r="P5557" s="32">
        <v>39849</v>
      </c>
      <c r="Q5557" s="33">
        <f t="shared" si="863"/>
        <v>2</v>
      </c>
      <c r="R5557" s="33">
        <f t="shared" si="864"/>
        <v>2009</v>
      </c>
      <c r="S5557" s="34">
        <v>43.92</v>
      </c>
    </row>
    <row r="5558" spans="1:19">
      <c r="A5558" s="32">
        <v>41835</v>
      </c>
      <c r="B5558" s="33">
        <f t="shared" si="857"/>
        <v>7</v>
      </c>
      <c r="C5558" s="33">
        <f t="shared" si="858"/>
        <v>2014</v>
      </c>
      <c r="D5558" s="34">
        <v>1.036</v>
      </c>
      <c r="F5558" s="32">
        <v>43448</v>
      </c>
      <c r="G5558" s="33">
        <f t="shared" si="859"/>
        <v>12</v>
      </c>
      <c r="H5558" s="33">
        <f t="shared" si="860"/>
        <v>2018</v>
      </c>
      <c r="I5558" s="34">
        <v>3.99</v>
      </c>
      <c r="K5558" s="32">
        <v>39406</v>
      </c>
      <c r="L5558" s="33">
        <f t="shared" si="861"/>
        <v>11</v>
      </c>
      <c r="M5558" s="33">
        <f t="shared" si="862"/>
        <v>2007</v>
      </c>
      <c r="N5558" s="34">
        <v>99.16</v>
      </c>
      <c r="P5558" s="32">
        <v>39850</v>
      </c>
      <c r="Q5558" s="33">
        <f t="shared" si="863"/>
        <v>2</v>
      </c>
      <c r="R5558" s="33">
        <f t="shared" si="864"/>
        <v>2009</v>
      </c>
      <c r="S5558" s="34">
        <v>44.49</v>
      </c>
    </row>
    <row r="5559" spans="1:19">
      <c r="A5559" s="32">
        <v>41836</v>
      </c>
      <c r="B5559" s="33">
        <f t="shared" si="857"/>
        <v>7</v>
      </c>
      <c r="C5559" s="33">
        <f t="shared" si="858"/>
        <v>2014</v>
      </c>
      <c r="D5559" s="34">
        <v>1.0389999999999999</v>
      </c>
      <c r="F5559" s="32">
        <v>43451</v>
      </c>
      <c r="G5559" s="33">
        <f t="shared" si="859"/>
        <v>12</v>
      </c>
      <c r="H5559" s="33">
        <f t="shared" si="860"/>
        <v>2018</v>
      </c>
      <c r="I5559" s="34">
        <v>3.8</v>
      </c>
      <c r="K5559" s="32">
        <v>39407</v>
      </c>
      <c r="L5559" s="33">
        <f t="shared" si="861"/>
        <v>11</v>
      </c>
      <c r="M5559" s="33">
        <f t="shared" si="862"/>
        <v>2007</v>
      </c>
      <c r="N5559" s="34">
        <v>98.57</v>
      </c>
      <c r="P5559" s="32">
        <v>39853</v>
      </c>
      <c r="Q5559" s="33">
        <f t="shared" si="863"/>
        <v>2</v>
      </c>
      <c r="R5559" s="33">
        <f t="shared" si="864"/>
        <v>2009</v>
      </c>
      <c r="S5559" s="34">
        <v>47.23</v>
      </c>
    </row>
    <row r="5560" spans="1:19">
      <c r="A5560" s="32">
        <v>41837</v>
      </c>
      <c r="B5560" s="33">
        <f t="shared" si="857"/>
        <v>7</v>
      </c>
      <c r="C5560" s="33">
        <f t="shared" si="858"/>
        <v>2014</v>
      </c>
      <c r="D5560" s="34">
        <v>1.0349999999999999</v>
      </c>
      <c r="F5560" s="32">
        <v>43452</v>
      </c>
      <c r="G5560" s="33">
        <f t="shared" si="859"/>
        <v>12</v>
      </c>
      <c r="H5560" s="33">
        <f t="shared" si="860"/>
        <v>2018</v>
      </c>
      <c r="I5560" s="34">
        <v>3.8</v>
      </c>
      <c r="K5560" s="32">
        <v>39409</v>
      </c>
      <c r="L5560" s="33">
        <f t="shared" si="861"/>
        <v>11</v>
      </c>
      <c r="M5560" s="33">
        <f t="shared" si="862"/>
        <v>2007</v>
      </c>
      <c r="N5560" s="34">
        <v>98.24</v>
      </c>
      <c r="P5560" s="32">
        <v>39854</v>
      </c>
      <c r="Q5560" s="33">
        <f t="shared" si="863"/>
        <v>2</v>
      </c>
      <c r="R5560" s="33">
        <f t="shared" si="864"/>
        <v>2009</v>
      </c>
      <c r="S5560" s="34">
        <v>45.88</v>
      </c>
    </row>
    <row r="5561" spans="1:19">
      <c r="A5561" s="32">
        <v>41838</v>
      </c>
      <c r="B5561" s="33">
        <f t="shared" si="857"/>
        <v>7</v>
      </c>
      <c r="C5561" s="33">
        <f t="shared" si="858"/>
        <v>2014</v>
      </c>
      <c r="D5561" s="34">
        <v>1.0329999999999999</v>
      </c>
      <c r="F5561" s="32">
        <v>43453</v>
      </c>
      <c r="G5561" s="33">
        <f t="shared" si="859"/>
        <v>12</v>
      </c>
      <c r="H5561" s="33">
        <f t="shared" si="860"/>
        <v>2018</v>
      </c>
      <c r="I5561" s="34">
        <v>3.64</v>
      </c>
      <c r="K5561" s="32">
        <v>39412</v>
      </c>
      <c r="L5561" s="33">
        <f t="shared" si="861"/>
        <v>11</v>
      </c>
      <c r="M5561" s="33">
        <f t="shared" si="862"/>
        <v>2007</v>
      </c>
      <c r="N5561" s="34">
        <v>97.66</v>
      </c>
      <c r="P5561" s="32">
        <v>39855</v>
      </c>
      <c r="Q5561" s="33">
        <f t="shared" si="863"/>
        <v>2</v>
      </c>
      <c r="R5561" s="33">
        <f t="shared" si="864"/>
        <v>2009</v>
      </c>
      <c r="S5561" s="34">
        <v>44.24</v>
      </c>
    </row>
    <row r="5562" spans="1:19">
      <c r="A5562" s="32">
        <v>41841</v>
      </c>
      <c r="B5562" s="33">
        <f t="shared" si="857"/>
        <v>7</v>
      </c>
      <c r="C5562" s="33">
        <f t="shared" si="858"/>
        <v>2014</v>
      </c>
      <c r="D5562" s="34">
        <v>1.0369999999999999</v>
      </c>
      <c r="F5562" s="32">
        <v>43454</v>
      </c>
      <c r="G5562" s="33">
        <f t="shared" si="859"/>
        <v>12</v>
      </c>
      <c r="H5562" s="33">
        <f t="shared" si="860"/>
        <v>2018</v>
      </c>
      <c r="I5562" s="34">
        <v>3.7</v>
      </c>
      <c r="K5562" s="32">
        <v>39413</v>
      </c>
      <c r="L5562" s="33">
        <f t="shared" si="861"/>
        <v>11</v>
      </c>
      <c r="M5562" s="33">
        <f t="shared" si="862"/>
        <v>2007</v>
      </c>
      <c r="N5562" s="34">
        <v>94.39</v>
      </c>
      <c r="P5562" s="32">
        <v>39856</v>
      </c>
      <c r="Q5562" s="33">
        <f t="shared" si="863"/>
        <v>2</v>
      </c>
      <c r="R5562" s="33">
        <f t="shared" si="864"/>
        <v>2009</v>
      </c>
      <c r="S5562" s="34">
        <v>47.23</v>
      </c>
    </row>
    <row r="5563" spans="1:19">
      <c r="A5563" s="32">
        <v>41842</v>
      </c>
      <c r="B5563" s="33">
        <f t="shared" si="857"/>
        <v>7</v>
      </c>
      <c r="C5563" s="33">
        <f t="shared" si="858"/>
        <v>2014</v>
      </c>
      <c r="D5563" s="34">
        <v>1.0409999999999999</v>
      </c>
      <c r="F5563" s="32">
        <v>43455</v>
      </c>
      <c r="G5563" s="33">
        <f t="shared" si="859"/>
        <v>12</v>
      </c>
      <c r="H5563" s="33">
        <f t="shared" si="860"/>
        <v>2018</v>
      </c>
      <c r="I5563" s="34">
        <v>3.7</v>
      </c>
      <c r="K5563" s="32">
        <v>39414</v>
      </c>
      <c r="L5563" s="33">
        <f t="shared" si="861"/>
        <v>11</v>
      </c>
      <c r="M5563" s="33">
        <f t="shared" si="862"/>
        <v>2007</v>
      </c>
      <c r="N5563" s="34">
        <v>90.71</v>
      </c>
      <c r="P5563" s="32">
        <v>39857</v>
      </c>
      <c r="Q5563" s="33">
        <f t="shared" si="863"/>
        <v>2</v>
      </c>
      <c r="R5563" s="33">
        <f t="shared" si="864"/>
        <v>2009</v>
      </c>
      <c r="S5563" s="34">
        <v>43.36</v>
      </c>
    </row>
    <row r="5564" spans="1:19">
      <c r="A5564" s="32">
        <v>41843</v>
      </c>
      <c r="B5564" s="33">
        <f t="shared" si="857"/>
        <v>7</v>
      </c>
      <c r="C5564" s="33">
        <f t="shared" si="858"/>
        <v>2014</v>
      </c>
      <c r="D5564" s="34">
        <v>1.0449999999999999</v>
      </c>
      <c r="F5564" s="32">
        <v>43460</v>
      </c>
      <c r="G5564" s="33">
        <f t="shared" si="859"/>
        <v>12</v>
      </c>
      <c r="H5564" s="33">
        <f t="shared" si="860"/>
        <v>2018</v>
      </c>
      <c r="I5564" s="34">
        <v>3.42</v>
      </c>
      <c r="K5564" s="32">
        <v>39415</v>
      </c>
      <c r="L5564" s="33">
        <f t="shared" si="861"/>
        <v>11</v>
      </c>
      <c r="M5564" s="33">
        <f t="shared" si="862"/>
        <v>2007</v>
      </c>
      <c r="N5564" s="34">
        <v>90.98</v>
      </c>
      <c r="P5564" s="32">
        <v>39861</v>
      </c>
      <c r="Q5564" s="33">
        <f t="shared" si="863"/>
        <v>2</v>
      </c>
      <c r="R5564" s="33">
        <f t="shared" si="864"/>
        <v>2009</v>
      </c>
      <c r="S5564" s="34">
        <v>39.69</v>
      </c>
    </row>
    <row r="5565" spans="1:19">
      <c r="A5565" s="32">
        <v>41844</v>
      </c>
      <c r="B5565" s="33">
        <f t="shared" si="857"/>
        <v>7</v>
      </c>
      <c r="C5565" s="33">
        <f t="shared" si="858"/>
        <v>2014</v>
      </c>
      <c r="D5565" s="34">
        <v>1.0389999999999999</v>
      </c>
      <c r="F5565" s="32">
        <v>43461</v>
      </c>
      <c r="G5565" s="33">
        <f t="shared" si="859"/>
        <v>12</v>
      </c>
      <c r="H5565" s="33">
        <f t="shared" si="860"/>
        <v>2018</v>
      </c>
      <c r="I5565" s="34">
        <v>3.1</v>
      </c>
      <c r="K5565" s="32">
        <v>39416</v>
      </c>
      <c r="L5565" s="33">
        <f t="shared" si="861"/>
        <v>11</v>
      </c>
      <c r="M5565" s="33">
        <f t="shared" si="862"/>
        <v>2007</v>
      </c>
      <c r="N5565" s="34">
        <v>88.6</v>
      </c>
      <c r="P5565" s="32">
        <v>39862</v>
      </c>
      <c r="Q5565" s="33">
        <f t="shared" si="863"/>
        <v>2</v>
      </c>
      <c r="R5565" s="33">
        <f t="shared" si="864"/>
        <v>2009</v>
      </c>
      <c r="S5565" s="34">
        <v>39.409999999999997</v>
      </c>
    </row>
    <row r="5566" spans="1:19">
      <c r="A5566" s="32">
        <v>41845</v>
      </c>
      <c r="B5566" s="33">
        <f t="shared" si="857"/>
        <v>7</v>
      </c>
      <c r="C5566" s="33">
        <f t="shared" si="858"/>
        <v>2014</v>
      </c>
      <c r="D5566" s="34">
        <v>1.0429999999999999</v>
      </c>
      <c r="F5566" s="32">
        <v>43462</v>
      </c>
      <c r="G5566" s="33">
        <f t="shared" si="859"/>
        <v>12</v>
      </c>
      <c r="H5566" s="33">
        <f t="shared" si="860"/>
        <v>2018</v>
      </c>
      <c r="I5566" s="34">
        <v>3.25</v>
      </c>
      <c r="K5566" s="32">
        <v>39419</v>
      </c>
      <c r="L5566" s="33">
        <f t="shared" si="861"/>
        <v>12</v>
      </c>
      <c r="M5566" s="33">
        <f t="shared" si="862"/>
        <v>2007</v>
      </c>
      <c r="N5566" s="34">
        <v>89.29</v>
      </c>
      <c r="P5566" s="32">
        <v>39863</v>
      </c>
      <c r="Q5566" s="33">
        <f t="shared" si="863"/>
        <v>2</v>
      </c>
      <c r="R5566" s="33">
        <f t="shared" si="864"/>
        <v>2009</v>
      </c>
      <c r="S5566" s="34">
        <v>42.36</v>
      </c>
    </row>
    <row r="5567" spans="1:19">
      <c r="A5567" s="32">
        <v>41848</v>
      </c>
      <c r="B5567" s="33">
        <f t="shared" si="857"/>
        <v>7</v>
      </c>
      <c r="C5567" s="33">
        <f t="shared" si="858"/>
        <v>2014</v>
      </c>
      <c r="D5567" s="34">
        <v>1.034</v>
      </c>
      <c r="F5567" s="32">
        <v>43467</v>
      </c>
      <c r="G5567" s="33">
        <f t="shared" si="859"/>
        <v>1</v>
      </c>
      <c r="H5567" s="33">
        <f t="shared" si="860"/>
        <v>2019</v>
      </c>
      <c r="I5567" s="34">
        <v>3.25</v>
      </c>
      <c r="K5567" s="32">
        <v>39420</v>
      </c>
      <c r="L5567" s="33">
        <f t="shared" si="861"/>
        <v>12</v>
      </c>
      <c r="M5567" s="33">
        <f t="shared" si="862"/>
        <v>2007</v>
      </c>
      <c r="N5567" s="34">
        <v>88.31</v>
      </c>
      <c r="P5567" s="32">
        <v>39864</v>
      </c>
      <c r="Q5567" s="33">
        <f t="shared" si="863"/>
        <v>2</v>
      </c>
      <c r="R5567" s="33">
        <f t="shared" si="864"/>
        <v>2009</v>
      </c>
      <c r="S5567" s="34">
        <v>42.19</v>
      </c>
    </row>
    <row r="5568" spans="1:19">
      <c r="A5568" s="32">
        <v>41849</v>
      </c>
      <c r="B5568" s="33">
        <f t="shared" si="857"/>
        <v>7</v>
      </c>
      <c r="C5568" s="33">
        <f t="shared" si="858"/>
        <v>2014</v>
      </c>
      <c r="D5568" s="34">
        <v>1.026</v>
      </c>
      <c r="F5568" s="32">
        <v>43468</v>
      </c>
      <c r="G5568" s="33">
        <f t="shared" si="859"/>
        <v>1</v>
      </c>
      <c r="H5568" s="33">
        <f t="shared" si="860"/>
        <v>2019</v>
      </c>
      <c r="I5568" s="34">
        <v>2.72</v>
      </c>
      <c r="K5568" s="32">
        <v>39421</v>
      </c>
      <c r="L5568" s="33">
        <f t="shared" si="861"/>
        <v>12</v>
      </c>
      <c r="M5568" s="33">
        <f t="shared" si="862"/>
        <v>2007</v>
      </c>
      <c r="N5568" s="34">
        <v>87.45</v>
      </c>
      <c r="P5568" s="32">
        <v>39867</v>
      </c>
      <c r="Q5568" s="33">
        <f t="shared" si="863"/>
        <v>2</v>
      </c>
      <c r="R5568" s="33">
        <f t="shared" si="864"/>
        <v>2009</v>
      </c>
      <c r="S5568" s="34">
        <v>41.27</v>
      </c>
    </row>
    <row r="5569" spans="1:19">
      <c r="A5569" s="32">
        <v>41850</v>
      </c>
      <c r="B5569" s="33">
        <f t="shared" si="857"/>
        <v>7</v>
      </c>
      <c r="C5569" s="33">
        <f t="shared" si="858"/>
        <v>2014</v>
      </c>
      <c r="D5569" s="34">
        <v>1.024</v>
      </c>
      <c r="F5569" s="32">
        <v>43469</v>
      </c>
      <c r="G5569" s="33">
        <f t="shared" si="859"/>
        <v>1</v>
      </c>
      <c r="H5569" s="33">
        <f t="shared" si="860"/>
        <v>2019</v>
      </c>
      <c r="I5569" s="34">
        <v>2.8</v>
      </c>
      <c r="K5569" s="32">
        <v>39422</v>
      </c>
      <c r="L5569" s="33">
        <f t="shared" si="861"/>
        <v>12</v>
      </c>
      <c r="M5569" s="33">
        <f t="shared" si="862"/>
        <v>2007</v>
      </c>
      <c r="N5569" s="34">
        <v>90.25</v>
      </c>
      <c r="P5569" s="32">
        <v>39868</v>
      </c>
      <c r="Q5569" s="33">
        <f t="shared" si="863"/>
        <v>2</v>
      </c>
      <c r="R5569" s="33">
        <f t="shared" si="864"/>
        <v>2009</v>
      </c>
      <c r="S5569" s="34">
        <v>40.18</v>
      </c>
    </row>
    <row r="5570" spans="1:19">
      <c r="A5570" s="32">
        <v>41851</v>
      </c>
      <c r="B5570" s="33">
        <f t="shared" si="857"/>
        <v>7</v>
      </c>
      <c r="C5570" s="33">
        <f t="shared" si="858"/>
        <v>2014</v>
      </c>
      <c r="D5570" s="34">
        <v>1.008</v>
      </c>
      <c r="F5570" s="32">
        <v>43472</v>
      </c>
      <c r="G5570" s="33">
        <f t="shared" si="859"/>
        <v>1</v>
      </c>
      <c r="H5570" s="33">
        <f t="shared" si="860"/>
        <v>2019</v>
      </c>
      <c r="I5570" s="34">
        <v>2.74</v>
      </c>
      <c r="K5570" s="32">
        <v>39423</v>
      </c>
      <c r="L5570" s="33">
        <f t="shared" si="861"/>
        <v>12</v>
      </c>
      <c r="M5570" s="33">
        <f t="shared" si="862"/>
        <v>2007</v>
      </c>
      <c r="N5570" s="34">
        <v>88.23</v>
      </c>
      <c r="P5570" s="32">
        <v>39869</v>
      </c>
      <c r="Q5570" s="33">
        <f t="shared" si="863"/>
        <v>2</v>
      </c>
      <c r="R5570" s="33">
        <f t="shared" si="864"/>
        <v>2009</v>
      </c>
      <c r="S5570" s="34">
        <v>42.37</v>
      </c>
    </row>
    <row r="5571" spans="1:19">
      <c r="A5571" s="32">
        <v>41852</v>
      </c>
      <c r="B5571" s="33">
        <f t="shared" si="857"/>
        <v>8</v>
      </c>
      <c r="C5571" s="33">
        <f t="shared" si="858"/>
        <v>2014</v>
      </c>
      <c r="D5571" s="34">
        <v>1.0009999999999999</v>
      </c>
      <c r="F5571" s="32">
        <v>43473</v>
      </c>
      <c r="G5571" s="33">
        <f t="shared" si="859"/>
        <v>1</v>
      </c>
      <c r="H5571" s="33">
        <f t="shared" si="860"/>
        <v>2019</v>
      </c>
      <c r="I5571" s="34">
        <v>2.89</v>
      </c>
      <c r="K5571" s="32">
        <v>39426</v>
      </c>
      <c r="L5571" s="33">
        <f t="shared" si="861"/>
        <v>12</v>
      </c>
      <c r="M5571" s="33">
        <f t="shared" si="862"/>
        <v>2007</v>
      </c>
      <c r="N5571" s="34">
        <v>87.72</v>
      </c>
      <c r="P5571" s="32">
        <v>39870</v>
      </c>
      <c r="Q5571" s="33">
        <f t="shared" si="863"/>
        <v>2</v>
      </c>
      <c r="R5571" s="33">
        <f t="shared" si="864"/>
        <v>2009</v>
      </c>
      <c r="S5571" s="34">
        <v>45.15</v>
      </c>
    </row>
    <row r="5572" spans="1:19">
      <c r="A5572" s="32">
        <v>41855</v>
      </c>
      <c r="B5572" s="33">
        <f t="shared" si="857"/>
        <v>8</v>
      </c>
      <c r="C5572" s="33">
        <f t="shared" si="858"/>
        <v>2014</v>
      </c>
      <c r="D5572" s="34">
        <v>0.998</v>
      </c>
      <c r="F5572" s="32">
        <v>43474</v>
      </c>
      <c r="G5572" s="33">
        <f t="shared" si="859"/>
        <v>1</v>
      </c>
      <c r="H5572" s="33">
        <f t="shared" si="860"/>
        <v>2019</v>
      </c>
      <c r="I5572" s="34">
        <v>2.92</v>
      </c>
      <c r="K5572" s="32">
        <v>39427</v>
      </c>
      <c r="L5572" s="33">
        <f t="shared" si="861"/>
        <v>12</v>
      </c>
      <c r="M5572" s="33">
        <f t="shared" si="862"/>
        <v>2007</v>
      </c>
      <c r="N5572" s="34">
        <v>90.12</v>
      </c>
      <c r="P5572" s="32">
        <v>39871</v>
      </c>
      <c r="Q5572" s="33">
        <f t="shared" si="863"/>
        <v>2</v>
      </c>
      <c r="R5572" s="33">
        <f t="shared" si="864"/>
        <v>2009</v>
      </c>
      <c r="S5572" s="34">
        <v>44.41</v>
      </c>
    </row>
    <row r="5573" spans="1:19">
      <c r="A5573" s="32">
        <v>41856</v>
      </c>
      <c r="B5573" s="33">
        <f t="shared" si="857"/>
        <v>8</v>
      </c>
      <c r="C5573" s="33">
        <f t="shared" si="858"/>
        <v>2014</v>
      </c>
      <c r="D5573" s="34">
        <v>0.995</v>
      </c>
      <c r="F5573" s="32">
        <v>43475</v>
      </c>
      <c r="G5573" s="33">
        <f t="shared" si="859"/>
        <v>1</v>
      </c>
      <c r="H5573" s="33">
        <f t="shared" si="860"/>
        <v>2019</v>
      </c>
      <c r="I5573" s="34">
        <v>2.95</v>
      </c>
      <c r="K5573" s="32">
        <v>39428</v>
      </c>
      <c r="L5573" s="33">
        <f t="shared" si="861"/>
        <v>12</v>
      </c>
      <c r="M5573" s="33">
        <f t="shared" si="862"/>
        <v>2007</v>
      </c>
      <c r="N5573" s="34">
        <v>94.41</v>
      </c>
      <c r="P5573" s="32">
        <v>39874</v>
      </c>
      <c r="Q5573" s="33">
        <f t="shared" si="863"/>
        <v>3</v>
      </c>
      <c r="R5573" s="33">
        <f t="shared" si="864"/>
        <v>2009</v>
      </c>
      <c r="S5573" s="34">
        <v>42.6</v>
      </c>
    </row>
    <row r="5574" spans="1:19">
      <c r="A5574" s="32">
        <v>41857</v>
      </c>
      <c r="B5574" s="33">
        <f t="shared" si="857"/>
        <v>8</v>
      </c>
      <c r="C5574" s="33">
        <f t="shared" si="858"/>
        <v>2014</v>
      </c>
      <c r="D5574" s="34">
        <v>1.0029999999999999</v>
      </c>
      <c r="F5574" s="32">
        <v>43476</v>
      </c>
      <c r="G5574" s="33">
        <f t="shared" si="859"/>
        <v>1</v>
      </c>
      <c r="H5574" s="33">
        <f t="shared" si="860"/>
        <v>2019</v>
      </c>
      <c r="I5574" s="34">
        <v>2.95</v>
      </c>
      <c r="K5574" s="32">
        <v>39429</v>
      </c>
      <c r="L5574" s="33">
        <f t="shared" si="861"/>
        <v>12</v>
      </c>
      <c r="M5574" s="33">
        <f t="shared" si="862"/>
        <v>2007</v>
      </c>
      <c r="N5574" s="34">
        <v>92.35</v>
      </c>
      <c r="P5574" s="32">
        <v>39875</v>
      </c>
      <c r="Q5574" s="33">
        <f t="shared" si="863"/>
        <v>3</v>
      </c>
      <c r="R5574" s="33">
        <f t="shared" si="864"/>
        <v>2009</v>
      </c>
      <c r="S5574" s="34">
        <v>42.72</v>
      </c>
    </row>
    <row r="5575" spans="1:19">
      <c r="A5575" s="32">
        <v>41858</v>
      </c>
      <c r="B5575" s="33">
        <f t="shared" si="857"/>
        <v>8</v>
      </c>
      <c r="C5575" s="33">
        <f t="shared" si="858"/>
        <v>2014</v>
      </c>
      <c r="D5575" s="34">
        <v>1.014</v>
      </c>
      <c r="F5575" s="32">
        <v>43479</v>
      </c>
      <c r="G5575" s="33">
        <f t="shared" si="859"/>
        <v>1</v>
      </c>
      <c r="H5575" s="33">
        <f t="shared" si="860"/>
        <v>2019</v>
      </c>
      <c r="I5575" s="34">
        <v>3.36</v>
      </c>
      <c r="K5575" s="32">
        <v>39430</v>
      </c>
      <c r="L5575" s="33">
        <f t="shared" si="861"/>
        <v>12</v>
      </c>
      <c r="M5575" s="33">
        <f t="shared" si="862"/>
        <v>2007</v>
      </c>
      <c r="N5575" s="34">
        <v>91.31</v>
      </c>
      <c r="P5575" s="32">
        <v>39876</v>
      </c>
      <c r="Q5575" s="33">
        <f t="shared" si="863"/>
        <v>3</v>
      </c>
      <c r="R5575" s="33">
        <f t="shared" si="864"/>
        <v>2009</v>
      </c>
      <c r="S5575" s="34">
        <v>46.07</v>
      </c>
    </row>
    <row r="5576" spans="1:19">
      <c r="A5576" s="32">
        <v>41859</v>
      </c>
      <c r="B5576" s="33">
        <f t="shared" si="857"/>
        <v>8</v>
      </c>
      <c r="C5576" s="33">
        <f t="shared" si="858"/>
        <v>2014</v>
      </c>
      <c r="D5576" s="34">
        <v>1.018</v>
      </c>
      <c r="F5576" s="32">
        <v>43480</v>
      </c>
      <c r="G5576" s="33">
        <f t="shared" si="859"/>
        <v>1</v>
      </c>
      <c r="H5576" s="33">
        <f t="shared" si="860"/>
        <v>2019</v>
      </c>
      <c r="I5576" s="34">
        <v>3.54</v>
      </c>
      <c r="K5576" s="32">
        <v>39433</v>
      </c>
      <c r="L5576" s="33">
        <f t="shared" si="861"/>
        <v>12</v>
      </c>
      <c r="M5576" s="33">
        <f t="shared" si="862"/>
        <v>2007</v>
      </c>
      <c r="N5576" s="34">
        <v>90.69</v>
      </c>
      <c r="P5576" s="32">
        <v>39877</v>
      </c>
      <c r="Q5576" s="33">
        <f t="shared" si="863"/>
        <v>3</v>
      </c>
      <c r="R5576" s="33">
        <f t="shared" si="864"/>
        <v>2009</v>
      </c>
      <c r="S5576" s="34">
        <v>44.45</v>
      </c>
    </row>
    <row r="5577" spans="1:19">
      <c r="A5577" s="32">
        <v>41862</v>
      </c>
      <c r="B5577" s="33">
        <f t="shared" si="857"/>
        <v>8</v>
      </c>
      <c r="C5577" s="33">
        <f t="shared" si="858"/>
        <v>2014</v>
      </c>
      <c r="D5577" s="34">
        <v>1.036</v>
      </c>
      <c r="F5577" s="32">
        <v>43481</v>
      </c>
      <c r="G5577" s="33">
        <f t="shared" si="859"/>
        <v>1</v>
      </c>
      <c r="H5577" s="33">
        <f t="shared" si="860"/>
        <v>2019</v>
      </c>
      <c r="I5577" s="34">
        <v>3.58</v>
      </c>
      <c r="K5577" s="32">
        <v>39434</v>
      </c>
      <c r="L5577" s="33">
        <f t="shared" si="861"/>
        <v>12</v>
      </c>
      <c r="M5577" s="33">
        <f t="shared" si="862"/>
        <v>2007</v>
      </c>
      <c r="N5577" s="34">
        <v>89.93</v>
      </c>
      <c r="P5577" s="32">
        <v>39878</v>
      </c>
      <c r="Q5577" s="33">
        <f t="shared" si="863"/>
        <v>3</v>
      </c>
      <c r="R5577" s="33">
        <f t="shared" si="864"/>
        <v>2009</v>
      </c>
      <c r="S5577" s="34">
        <v>43.48</v>
      </c>
    </row>
    <row r="5578" spans="1:19">
      <c r="A5578" s="32">
        <v>41863</v>
      </c>
      <c r="B5578" s="33">
        <f t="shared" si="857"/>
        <v>8</v>
      </c>
      <c r="C5578" s="33">
        <f t="shared" si="858"/>
        <v>2014</v>
      </c>
      <c r="D5578" s="34">
        <v>1.0329999999999999</v>
      </c>
      <c r="F5578" s="32">
        <v>43482</v>
      </c>
      <c r="G5578" s="33">
        <f t="shared" si="859"/>
        <v>1</v>
      </c>
      <c r="H5578" s="33">
        <f t="shared" si="860"/>
        <v>2019</v>
      </c>
      <c r="I5578" s="34">
        <v>3.58</v>
      </c>
      <c r="K5578" s="32">
        <v>39435</v>
      </c>
      <c r="L5578" s="33">
        <f t="shared" si="861"/>
        <v>12</v>
      </c>
      <c r="M5578" s="33">
        <f t="shared" si="862"/>
        <v>2007</v>
      </c>
      <c r="N5578" s="34">
        <v>91.11</v>
      </c>
      <c r="P5578" s="32">
        <v>39881</v>
      </c>
      <c r="Q5578" s="33">
        <f t="shared" si="863"/>
        <v>3</v>
      </c>
      <c r="R5578" s="33">
        <f t="shared" si="864"/>
        <v>2009</v>
      </c>
      <c r="S5578" s="34">
        <v>44.55</v>
      </c>
    </row>
    <row r="5579" spans="1:19">
      <c r="A5579" s="32">
        <v>41864</v>
      </c>
      <c r="B5579" s="33">
        <f t="shared" si="857"/>
        <v>8</v>
      </c>
      <c r="C5579" s="33">
        <f t="shared" si="858"/>
        <v>2014</v>
      </c>
      <c r="D5579" s="34">
        <v>1.034</v>
      </c>
      <c r="F5579" s="32">
        <v>43483</v>
      </c>
      <c r="G5579" s="33">
        <f t="shared" si="859"/>
        <v>1</v>
      </c>
      <c r="H5579" s="33">
        <f t="shared" si="860"/>
        <v>2019</v>
      </c>
      <c r="I5579" s="34">
        <v>3.43</v>
      </c>
      <c r="K5579" s="32">
        <v>39436</v>
      </c>
      <c r="L5579" s="33">
        <f t="shared" si="861"/>
        <v>12</v>
      </c>
      <c r="M5579" s="33">
        <f t="shared" si="862"/>
        <v>2007</v>
      </c>
      <c r="N5579" s="34">
        <v>90.88</v>
      </c>
      <c r="P5579" s="32">
        <v>39882</v>
      </c>
      <c r="Q5579" s="33">
        <f t="shared" si="863"/>
        <v>3</v>
      </c>
      <c r="R5579" s="33">
        <f t="shared" si="864"/>
        <v>2009</v>
      </c>
      <c r="S5579" s="34">
        <v>44.99</v>
      </c>
    </row>
    <row r="5580" spans="1:19">
      <c r="A5580" s="32">
        <v>41865</v>
      </c>
      <c r="B5580" s="33">
        <f t="shared" si="857"/>
        <v>8</v>
      </c>
      <c r="C5580" s="33">
        <f t="shared" si="858"/>
        <v>2014</v>
      </c>
      <c r="D5580" s="34">
        <v>1.02</v>
      </c>
      <c r="F5580" s="32">
        <v>43486</v>
      </c>
      <c r="G5580" s="33">
        <f t="shared" si="859"/>
        <v>1</v>
      </c>
      <c r="H5580" s="33">
        <f t="shared" si="860"/>
        <v>2019</v>
      </c>
      <c r="I5580" s="34">
        <v>3.43</v>
      </c>
      <c r="K5580" s="32">
        <v>39437</v>
      </c>
      <c r="L5580" s="33">
        <f t="shared" si="861"/>
        <v>12</v>
      </c>
      <c r="M5580" s="33">
        <f t="shared" si="862"/>
        <v>2007</v>
      </c>
      <c r="N5580" s="34">
        <v>93.19</v>
      </c>
      <c r="P5580" s="32">
        <v>39883</v>
      </c>
      <c r="Q5580" s="33">
        <f t="shared" si="863"/>
        <v>3</v>
      </c>
      <c r="R5580" s="33">
        <f t="shared" si="864"/>
        <v>2009</v>
      </c>
      <c r="S5580" s="34">
        <v>43.2</v>
      </c>
    </row>
    <row r="5581" spans="1:19">
      <c r="A5581" s="32">
        <v>41866</v>
      </c>
      <c r="B5581" s="33">
        <f t="shared" si="857"/>
        <v>8</v>
      </c>
      <c r="C5581" s="33">
        <f t="shared" si="858"/>
        <v>2014</v>
      </c>
      <c r="D5581" s="34">
        <v>1.026</v>
      </c>
      <c r="F5581" s="32">
        <v>43487</v>
      </c>
      <c r="G5581" s="33">
        <f t="shared" si="859"/>
        <v>1</v>
      </c>
      <c r="H5581" s="33">
        <f t="shared" si="860"/>
        <v>2019</v>
      </c>
      <c r="I5581" s="34">
        <v>3.43</v>
      </c>
      <c r="K5581" s="32">
        <v>39440</v>
      </c>
      <c r="L5581" s="33">
        <f t="shared" si="861"/>
        <v>12</v>
      </c>
      <c r="M5581" s="33">
        <f t="shared" si="862"/>
        <v>2007</v>
      </c>
      <c r="N5581" s="34">
        <v>94</v>
      </c>
      <c r="P5581" s="32">
        <v>39884</v>
      </c>
      <c r="Q5581" s="33">
        <f t="shared" si="863"/>
        <v>3</v>
      </c>
      <c r="R5581" s="33">
        <f t="shared" si="864"/>
        <v>2009</v>
      </c>
      <c r="S5581" s="34">
        <v>42.19</v>
      </c>
    </row>
    <row r="5582" spans="1:19">
      <c r="A5582" s="32">
        <v>41869</v>
      </c>
      <c r="B5582" s="33">
        <f t="shared" si="857"/>
        <v>8</v>
      </c>
      <c r="C5582" s="33">
        <f t="shared" si="858"/>
        <v>2014</v>
      </c>
      <c r="D5582" s="34">
        <v>1.014</v>
      </c>
      <c r="F5582" s="32">
        <v>43488</v>
      </c>
      <c r="G5582" s="33">
        <f t="shared" si="859"/>
        <v>1</v>
      </c>
      <c r="H5582" s="33">
        <f t="shared" si="860"/>
        <v>2019</v>
      </c>
      <c r="I5582" s="34">
        <v>3.13</v>
      </c>
      <c r="K5582" s="32">
        <v>39442</v>
      </c>
      <c r="L5582" s="33">
        <f t="shared" si="861"/>
        <v>12</v>
      </c>
      <c r="M5582" s="33">
        <f t="shared" si="862"/>
        <v>2007</v>
      </c>
      <c r="N5582" s="34">
        <v>95.89</v>
      </c>
      <c r="P5582" s="32">
        <v>39885</v>
      </c>
      <c r="Q5582" s="33">
        <f t="shared" si="863"/>
        <v>3</v>
      </c>
      <c r="R5582" s="33">
        <f t="shared" si="864"/>
        <v>2009</v>
      </c>
      <c r="S5582" s="34">
        <v>44.97</v>
      </c>
    </row>
    <row r="5583" spans="1:19">
      <c r="A5583" s="32">
        <v>41870</v>
      </c>
      <c r="B5583" s="33">
        <f t="shared" si="857"/>
        <v>8</v>
      </c>
      <c r="C5583" s="33">
        <f t="shared" si="858"/>
        <v>2014</v>
      </c>
      <c r="D5583" s="34">
        <v>1.02</v>
      </c>
      <c r="F5583" s="32">
        <v>43489</v>
      </c>
      <c r="G5583" s="33">
        <f t="shared" si="859"/>
        <v>1</v>
      </c>
      <c r="H5583" s="33">
        <f t="shared" si="860"/>
        <v>2019</v>
      </c>
      <c r="I5583" s="34">
        <v>3.13</v>
      </c>
      <c r="K5583" s="32">
        <v>39443</v>
      </c>
      <c r="L5583" s="33">
        <f t="shared" si="861"/>
        <v>12</v>
      </c>
      <c r="M5583" s="33">
        <f t="shared" si="862"/>
        <v>2007</v>
      </c>
      <c r="N5583" s="34">
        <v>96.63</v>
      </c>
      <c r="P5583" s="32">
        <v>39888</v>
      </c>
      <c r="Q5583" s="33">
        <f t="shared" si="863"/>
        <v>3</v>
      </c>
      <c r="R5583" s="33">
        <f t="shared" si="864"/>
        <v>2009</v>
      </c>
      <c r="S5583" s="34">
        <v>44.12</v>
      </c>
    </row>
    <row r="5584" spans="1:19">
      <c r="A5584" s="32">
        <v>41871</v>
      </c>
      <c r="B5584" s="33">
        <f t="shared" si="857"/>
        <v>8</v>
      </c>
      <c r="C5584" s="33">
        <f t="shared" si="858"/>
        <v>2014</v>
      </c>
      <c r="D5584" s="34">
        <v>1.0229999999999999</v>
      </c>
      <c r="F5584" s="32">
        <v>43490</v>
      </c>
      <c r="G5584" s="33">
        <f t="shared" si="859"/>
        <v>1</v>
      </c>
      <c r="H5584" s="33">
        <f t="shared" si="860"/>
        <v>2019</v>
      </c>
      <c r="I5584" s="34">
        <v>3.07</v>
      </c>
      <c r="K5584" s="32">
        <v>39444</v>
      </c>
      <c r="L5584" s="33">
        <f t="shared" si="861"/>
        <v>12</v>
      </c>
      <c r="M5584" s="33">
        <f t="shared" si="862"/>
        <v>2007</v>
      </c>
      <c r="N5584" s="34">
        <v>96.03</v>
      </c>
      <c r="P5584" s="32">
        <v>39889</v>
      </c>
      <c r="Q5584" s="33">
        <f t="shared" si="863"/>
        <v>3</v>
      </c>
      <c r="R5584" s="33">
        <f t="shared" si="864"/>
        <v>2009</v>
      </c>
      <c r="S5584" s="34">
        <v>45.53</v>
      </c>
    </row>
    <row r="5585" spans="1:19">
      <c r="A5585" s="32">
        <v>41872</v>
      </c>
      <c r="B5585" s="33">
        <f t="shared" si="857"/>
        <v>8</v>
      </c>
      <c r="C5585" s="33">
        <f t="shared" si="858"/>
        <v>2014</v>
      </c>
      <c r="D5585" s="34">
        <v>1.0209999999999999</v>
      </c>
      <c r="F5585" s="32">
        <v>43493</v>
      </c>
      <c r="G5585" s="33">
        <f t="shared" si="859"/>
        <v>1</v>
      </c>
      <c r="H5585" s="33">
        <f t="shared" si="860"/>
        <v>2019</v>
      </c>
      <c r="I5585" s="34">
        <v>3.05</v>
      </c>
      <c r="K5585" s="32">
        <v>39447</v>
      </c>
      <c r="L5585" s="33">
        <f t="shared" si="861"/>
        <v>12</v>
      </c>
      <c r="M5585" s="33">
        <f t="shared" si="862"/>
        <v>2007</v>
      </c>
      <c r="N5585" s="34">
        <v>95.95</v>
      </c>
      <c r="P5585" s="32">
        <v>39890</v>
      </c>
      <c r="Q5585" s="33">
        <f t="shared" si="863"/>
        <v>3</v>
      </c>
      <c r="R5585" s="33">
        <f t="shared" si="864"/>
        <v>2009</v>
      </c>
      <c r="S5585" s="34">
        <v>45.22</v>
      </c>
    </row>
    <row r="5586" spans="1:19">
      <c r="A5586" s="32">
        <v>41873</v>
      </c>
      <c r="B5586" s="33">
        <f t="shared" si="857"/>
        <v>8</v>
      </c>
      <c r="C5586" s="33">
        <f t="shared" si="858"/>
        <v>2014</v>
      </c>
      <c r="D5586" s="34">
        <v>1.0169999999999999</v>
      </c>
      <c r="F5586" s="32">
        <v>43494</v>
      </c>
      <c r="G5586" s="33">
        <f t="shared" si="859"/>
        <v>1</v>
      </c>
      <c r="H5586" s="33">
        <f t="shared" si="860"/>
        <v>2019</v>
      </c>
      <c r="I5586" s="34">
        <v>2.94</v>
      </c>
      <c r="K5586" s="32">
        <v>39449</v>
      </c>
      <c r="L5586" s="33">
        <f t="shared" si="861"/>
        <v>1</v>
      </c>
      <c r="M5586" s="33">
        <f t="shared" si="862"/>
        <v>2008</v>
      </c>
      <c r="N5586" s="34">
        <v>99.64</v>
      </c>
      <c r="P5586" s="32">
        <v>39891</v>
      </c>
      <c r="Q5586" s="33">
        <f t="shared" si="863"/>
        <v>3</v>
      </c>
      <c r="R5586" s="33">
        <f t="shared" si="864"/>
        <v>2009</v>
      </c>
      <c r="S5586" s="34">
        <v>48.03</v>
      </c>
    </row>
    <row r="5587" spans="1:19">
      <c r="A5587" s="32">
        <v>41876</v>
      </c>
      <c r="B5587" s="33">
        <f t="shared" si="857"/>
        <v>8</v>
      </c>
      <c r="C5587" s="33">
        <f t="shared" si="858"/>
        <v>2014</v>
      </c>
      <c r="D5587" s="34">
        <v>1.016</v>
      </c>
      <c r="F5587" s="32">
        <v>43495</v>
      </c>
      <c r="G5587" s="33">
        <f t="shared" si="859"/>
        <v>1</v>
      </c>
      <c r="H5587" s="33">
        <f t="shared" si="860"/>
        <v>2019</v>
      </c>
      <c r="I5587" s="34">
        <v>3</v>
      </c>
      <c r="K5587" s="32">
        <v>39450</v>
      </c>
      <c r="L5587" s="33">
        <f t="shared" si="861"/>
        <v>1</v>
      </c>
      <c r="M5587" s="33">
        <f t="shared" si="862"/>
        <v>2008</v>
      </c>
      <c r="N5587" s="34">
        <v>99.17</v>
      </c>
      <c r="P5587" s="32">
        <v>39892</v>
      </c>
      <c r="Q5587" s="33">
        <f t="shared" si="863"/>
        <v>3</v>
      </c>
      <c r="R5587" s="33">
        <f t="shared" si="864"/>
        <v>2009</v>
      </c>
      <c r="S5587" s="34">
        <v>49.27</v>
      </c>
    </row>
    <row r="5588" spans="1:19">
      <c r="A5588" s="32">
        <v>41877</v>
      </c>
      <c r="B5588" s="33">
        <f t="shared" si="857"/>
        <v>8</v>
      </c>
      <c r="C5588" s="33">
        <f t="shared" si="858"/>
        <v>2014</v>
      </c>
      <c r="D5588" s="34">
        <v>1.018</v>
      </c>
      <c r="F5588" s="32">
        <v>43496</v>
      </c>
      <c r="G5588" s="33">
        <f t="shared" si="859"/>
        <v>1</v>
      </c>
      <c r="H5588" s="33">
        <f t="shared" si="860"/>
        <v>2019</v>
      </c>
      <c r="I5588" s="34">
        <v>2.82</v>
      </c>
      <c r="K5588" s="32">
        <v>39451</v>
      </c>
      <c r="L5588" s="33">
        <f t="shared" si="861"/>
        <v>1</v>
      </c>
      <c r="M5588" s="33">
        <f t="shared" si="862"/>
        <v>2008</v>
      </c>
      <c r="N5588" s="34">
        <v>97.9</v>
      </c>
      <c r="P5588" s="32">
        <v>39895</v>
      </c>
      <c r="Q5588" s="33">
        <f t="shared" si="863"/>
        <v>3</v>
      </c>
      <c r="R5588" s="33">
        <f t="shared" si="864"/>
        <v>2009</v>
      </c>
      <c r="S5588" s="34">
        <v>51.84</v>
      </c>
    </row>
    <row r="5589" spans="1:19">
      <c r="A5589" s="32">
        <v>41878</v>
      </c>
      <c r="B5589" s="33">
        <f t="shared" si="857"/>
        <v>8</v>
      </c>
      <c r="C5589" s="33">
        <f t="shared" si="858"/>
        <v>2014</v>
      </c>
      <c r="D5589" s="34">
        <v>1.0169999999999999</v>
      </c>
      <c r="F5589" s="32">
        <v>43497</v>
      </c>
      <c r="G5589" s="33">
        <f t="shared" si="859"/>
        <v>2</v>
      </c>
      <c r="H5589" s="33">
        <f t="shared" si="860"/>
        <v>2019</v>
      </c>
      <c r="I5589" s="34">
        <v>2.7</v>
      </c>
      <c r="K5589" s="32">
        <v>39454</v>
      </c>
      <c r="L5589" s="33">
        <f t="shared" si="861"/>
        <v>1</v>
      </c>
      <c r="M5589" s="33">
        <f t="shared" si="862"/>
        <v>2008</v>
      </c>
      <c r="N5589" s="34">
        <v>95.08</v>
      </c>
      <c r="P5589" s="32">
        <v>39896</v>
      </c>
      <c r="Q5589" s="33">
        <f t="shared" si="863"/>
        <v>3</v>
      </c>
      <c r="R5589" s="33">
        <f t="shared" si="864"/>
        <v>2009</v>
      </c>
      <c r="S5589" s="34">
        <v>51.32</v>
      </c>
    </row>
    <row r="5590" spans="1:19">
      <c r="A5590" s="32">
        <v>41879</v>
      </c>
      <c r="B5590" s="33">
        <f t="shared" si="857"/>
        <v>8</v>
      </c>
      <c r="C5590" s="33">
        <f t="shared" si="858"/>
        <v>2014</v>
      </c>
      <c r="D5590" s="34">
        <v>1.0209999999999999</v>
      </c>
      <c r="F5590" s="32">
        <v>43500</v>
      </c>
      <c r="G5590" s="33">
        <f t="shared" si="859"/>
        <v>2</v>
      </c>
      <c r="H5590" s="33">
        <f t="shared" si="860"/>
        <v>2019</v>
      </c>
      <c r="I5590" s="34">
        <v>2.57</v>
      </c>
      <c r="K5590" s="32">
        <v>39455</v>
      </c>
      <c r="L5590" s="33">
        <f t="shared" si="861"/>
        <v>1</v>
      </c>
      <c r="M5590" s="33">
        <f t="shared" si="862"/>
        <v>2008</v>
      </c>
      <c r="N5590" s="34">
        <v>96.43</v>
      </c>
      <c r="P5590" s="32">
        <v>39897</v>
      </c>
      <c r="Q5590" s="33">
        <f t="shared" si="863"/>
        <v>3</v>
      </c>
      <c r="R5590" s="33">
        <f t="shared" si="864"/>
        <v>2009</v>
      </c>
      <c r="S5590" s="34">
        <v>51.46</v>
      </c>
    </row>
    <row r="5591" spans="1:19">
      <c r="A5591" s="32">
        <v>41880</v>
      </c>
      <c r="B5591" s="33">
        <f t="shared" si="857"/>
        <v>8</v>
      </c>
      <c r="C5591" s="33">
        <f t="shared" si="858"/>
        <v>2014</v>
      </c>
      <c r="D5591" s="34">
        <v>1.0349999999999999</v>
      </c>
      <c r="F5591" s="32">
        <v>43501</v>
      </c>
      <c r="G5591" s="33">
        <f t="shared" si="859"/>
        <v>2</v>
      </c>
      <c r="H5591" s="33">
        <f t="shared" si="860"/>
        <v>2019</v>
      </c>
      <c r="I5591" s="34">
        <v>2.54</v>
      </c>
      <c r="K5591" s="32">
        <v>39456</v>
      </c>
      <c r="L5591" s="33">
        <f t="shared" si="861"/>
        <v>1</v>
      </c>
      <c r="M5591" s="33">
        <f t="shared" si="862"/>
        <v>2008</v>
      </c>
      <c r="N5591" s="34">
        <v>95.64</v>
      </c>
      <c r="P5591" s="32">
        <v>39898</v>
      </c>
      <c r="Q5591" s="33">
        <f t="shared" si="863"/>
        <v>3</v>
      </c>
      <c r="R5591" s="33">
        <f t="shared" si="864"/>
        <v>2009</v>
      </c>
      <c r="S5591" s="34">
        <v>51.89</v>
      </c>
    </row>
    <row r="5592" spans="1:19">
      <c r="A5592" s="32">
        <v>41884</v>
      </c>
      <c r="B5592" s="33">
        <f t="shared" si="857"/>
        <v>9</v>
      </c>
      <c r="C5592" s="33">
        <f t="shared" si="858"/>
        <v>2014</v>
      </c>
      <c r="D5592" s="34">
        <v>1.0209999999999999</v>
      </c>
      <c r="F5592" s="32">
        <v>43502</v>
      </c>
      <c r="G5592" s="33">
        <f t="shared" si="859"/>
        <v>2</v>
      </c>
      <c r="H5592" s="33">
        <f t="shared" si="860"/>
        <v>2019</v>
      </c>
      <c r="I5592" s="34">
        <v>2.58</v>
      </c>
      <c r="K5592" s="32">
        <v>39457</v>
      </c>
      <c r="L5592" s="33">
        <f t="shared" si="861"/>
        <v>1</v>
      </c>
      <c r="M5592" s="33">
        <f t="shared" si="862"/>
        <v>2008</v>
      </c>
      <c r="N5592" s="34">
        <v>93.92</v>
      </c>
      <c r="P5592" s="32">
        <v>39899</v>
      </c>
      <c r="Q5592" s="33">
        <f t="shared" si="863"/>
        <v>3</v>
      </c>
      <c r="R5592" s="33">
        <f t="shared" si="864"/>
        <v>2009</v>
      </c>
      <c r="S5592" s="34">
        <v>50.81</v>
      </c>
    </row>
    <row r="5593" spans="1:19">
      <c r="A5593" s="32">
        <v>41885</v>
      </c>
      <c r="B5593" s="33">
        <f t="shared" si="857"/>
        <v>9</v>
      </c>
      <c r="C5593" s="33">
        <f t="shared" si="858"/>
        <v>2014</v>
      </c>
      <c r="D5593" s="34">
        <v>1.034</v>
      </c>
      <c r="F5593" s="32">
        <v>43503</v>
      </c>
      <c r="G5593" s="33">
        <f t="shared" si="859"/>
        <v>2</v>
      </c>
      <c r="H5593" s="33">
        <f t="shared" si="860"/>
        <v>2019</v>
      </c>
      <c r="I5593" s="34">
        <v>2.62</v>
      </c>
      <c r="K5593" s="32">
        <v>39458</v>
      </c>
      <c r="L5593" s="33">
        <f t="shared" si="861"/>
        <v>1</v>
      </c>
      <c r="M5593" s="33">
        <f t="shared" si="862"/>
        <v>2008</v>
      </c>
      <c r="N5593" s="34">
        <v>92.74</v>
      </c>
      <c r="P5593" s="32">
        <v>39902</v>
      </c>
      <c r="Q5593" s="33">
        <f t="shared" si="863"/>
        <v>3</v>
      </c>
      <c r="R5593" s="33">
        <f t="shared" si="864"/>
        <v>2009</v>
      </c>
      <c r="S5593" s="34">
        <v>49.05</v>
      </c>
    </row>
    <row r="5594" spans="1:19">
      <c r="A5594" s="32">
        <v>41886</v>
      </c>
      <c r="B5594" s="33">
        <f t="shared" si="857"/>
        <v>9</v>
      </c>
      <c r="C5594" s="33">
        <f t="shared" si="858"/>
        <v>2014</v>
      </c>
      <c r="D5594" s="34">
        <v>1.0469999999999999</v>
      </c>
      <c r="F5594" s="32">
        <v>43504</v>
      </c>
      <c r="G5594" s="33">
        <f t="shared" si="859"/>
        <v>2</v>
      </c>
      <c r="H5594" s="33">
        <f t="shared" si="860"/>
        <v>2019</v>
      </c>
      <c r="I5594" s="34">
        <v>2.66</v>
      </c>
      <c r="K5594" s="32">
        <v>39461</v>
      </c>
      <c r="L5594" s="33">
        <f t="shared" si="861"/>
        <v>1</v>
      </c>
      <c r="M5594" s="33">
        <f t="shared" si="862"/>
        <v>2008</v>
      </c>
      <c r="N5594" s="34">
        <v>94.23</v>
      </c>
      <c r="P5594" s="32">
        <v>39903</v>
      </c>
      <c r="Q5594" s="33">
        <f t="shared" si="863"/>
        <v>3</v>
      </c>
      <c r="R5594" s="33">
        <f t="shared" si="864"/>
        <v>2009</v>
      </c>
      <c r="S5594" s="34">
        <v>46.13</v>
      </c>
    </row>
    <row r="5595" spans="1:19">
      <c r="A5595" s="32">
        <v>41887</v>
      </c>
      <c r="B5595" s="33">
        <f t="shared" si="857"/>
        <v>9</v>
      </c>
      <c r="C5595" s="33">
        <f t="shared" si="858"/>
        <v>2014</v>
      </c>
      <c r="D5595" s="34">
        <v>1.0580000000000001</v>
      </c>
      <c r="F5595" s="32">
        <v>43507</v>
      </c>
      <c r="G5595" s="33">
        <f t="shared" si="859"/>
        <v>2</v>
      </c>
      <c r="H5595" s="33">
        <f t="shared" si="860"/>
        <v>2019</v>
      </c>
      <c r="I5595" s="34">
        <v>2.76</v>
      </c>
      <c r="K5595" s="32">
        <v>39462</v>
      </c>
      <c r="L5595" s="33">
        <f t="shared" si="861"/>
        <v>1</v>
      </c>
      <c r="M5595" s="33">
        <f t="shared" si="862"/>
        <v>2008</v>
      </c>
      <c r="N5595" s="34">
        <v>91.87</v>
      </c>
      <c r="P5595" s="32">
        <v>39904</v>
      </c>
      <c r="Q5595" s="33">
        <f t="shared" si="863"/>
        <v>4</v>
      </c>
      <c r="R5595" s="33">
        <f t="shared" si="864"/>
        <v>2009</v>
      </c>
      <c r="S5595" s="34">
        <v>45.92</v>
      </c>
    </row>
    <row r="5596" spans="1:19">
      <c r="A5596" s="32">
        <v>41890</v>
      </c>
      <c r="B5596" s="33">
        <f t="shared" si="857"/>
        <v>9</v>
      </c>
      <c r="C5596" s="33">
        <f t="shared" si="858"/>
        <v>2014</v>
      </c>
      <c r="D5596" s="34">
        <v>1.0629999999999999</v>
      </c>
      <c r="F5596" s="32">
        <v>43508</v>
      </c>
      <c r="G5596" s="33">
        <f t="shared" si="859"/>
        <v>2</v>
      </c>
      <c r="H5596" s="33">
        <f t="shared" si="860"/>
        <v>2019</v>
      </c>
      <c r="I5596" s="34">
        <v>2.71</v>
      </c>
      <c r="K5596" s="32">
        <v>39463</v>
      </c>
      <c r="L5596" s="33">
        <f t="shared" si="861"/>
        <v>1</v>
      </c>
      <c r="M5596" s="33">
        <f t="shared" si="862"/>
        <v>2008</v>
      </c>
      <c r="N5596" s="34">
        <v>90.8</v>
      </c>
      <c r="P5596" s="32">
        <v>39905</v>
      </c>
      <c r="Q5596" s="33">
        <f t="shared" si="863"/>
        <v>4</v>
      </c>
      <c r="R5596" s="33">
        <f t="shared" si="864"/>
        <v>2009</v>
      </c>
      <c r="S5596" s="34">
        <v>50.89</v>
      </c>
    </row>
    <row r="5597" spans="1:19">
      <c r="A5597" s="32">
        <v>41891</v>
      </c>
      <c r="B5597" s="33">
        <f t="shared" si="857"/>
        <v>9</v>
      </c>
      <c r="C5597" s="33">
        <f t="shared" si="858"/>
        <v>2014</v>
      </c>
      <c r="D5597" s="34">
        <v>1.0629999999999999</v>
      </c>
      <c r="F5597" s="32">
        <v>43509</v>
      </c>
      <c r="G5597" s="33">
        <f t="shared" si="859"/>
        <v>2</v>
      </c>
      <c r="H5597" s="33">
        <f t="shared" si="860"/>
        <v>2019</v>
      </c>
      <c r="I5597" s="34">
        <v>2.61</v>
      </c>
      <c r="K5597" s="32">
        <v>39464</v>
      </c>
      <c r="L5597" s="33">
        <f t="shared" si="861"/>
        <v>1</v>
      </c>
      <c r="M5597" s="33">
        <f t="shared" si="862"/>
        <v>2008</v>
      </c>
      <c r="N5597" s="34">
        <v>90.11</v>
      </c>
      <c r="P5597" s="32">
        <v>39906</v>
      </c>
      <c r="Q5597" s="33">
        <f t="shared" si="863"/>
        <v>4</v>
      </c>
      <c r="R5597" s="33">
        <f t="shared" si="864"/>
        <v>2009</v>
      </c>
      <c r="S5597" s="34">
        <v>50.48</v>
      </c>
    </row>
    <row r="5598" spans="1:19">
      <c r="A5598" s="32">
        <v>41892</v>
      </c>
      <c r="B5598" s="33">
        <f t="shared" si="857"/>
        <v>9</v>
      </c>
      <c r="C5598" s="33">
        <f t="shared" si="858"/>
        <v>2014</v>
      </c>
      <c r="D5598" s="34">
        <v>1.071</v>
      </c>
      <c r="F5598" s="32">
        <v>43510</v>
      </c>
      <c r="G5598" s="33">
        <f t="shared" si="859"/>
        <v>2</v>
      </c>
      <c r="H5598" s="33">
        <f t="shared" si="860"/>
        <v>2019</v>
      </c>
      <c r="I5598" s="34">
        <v>2.61</v>
      </c>
      <c r="K5598" s="32">
        <v>39465</v>
      </c>
      <c r="L5598" s="33">
        <f t="shared" si="861"/>
        <v>1</v>
      </c>
      <c r="M5598" s="33">
        <f t="shared" si="862"/>
        <v>2008</v>
      </c>
      <c r="N5598" s="34">
        <v>90.55</v>
      </c>
      <c r="P5598" s="32">
        <v>39909</v>
      </c>
      <c r="Q5598" s="33">
        <f t="shared" si="863"/>
        <v>4</v>
      </c>
      <c r="R5598" s="33">
        <f t="shared" si="864"/>
        <v>2009</v>
      </c>
      <c r="S5598" s="34">
        <v>50.91</v>
      </c>
    </row>
    <row r="5599" spans="1:19">
      <c r="A5599" s="32">
        <v>41893</v>
      </c>
      <c r="B5599" s="33">
        <f t="shared" si="857"/>
        <v>9</v>
      </c>
      <c r="C5599" s="33">
        <f t="shared" si="858"/>
        <v>2014</v>
      </c>
      <c r="D5599" s="34">
        <v>1.077</v>
      </c>
      <c r="F5599" s="32">
        <v>43511</v>
      </c>
      <c r="G5599" s="33">
        <f t="shared" si="859"/>
        <v>2</v>
      </c>
      <c r="H5599" s="33">
        <f t="shared" si="860"/>
        <v>2019</v>
      </c>
      <c r="I5599" s="34">
        <v>2.59</v>
      </c>
      <c r="K5599" s="32">
        <v>39469</v>
      </c>
      <c r="L5599" s="33">
        <f t="shared" si="861"/>
        <v>1</v>
      </c>
      <c r="M5599" s="33">
        <f t="shared" si="862"/>
        <v>2008</v>
      </c>
      <c r="N5599" s="34">
        <v>89.64</v>
      </c>
      <c r="P5599" s="32">
        <v>39910</v>
      </c>
      <c r="Q5599" s="33">
        <f t="shared" si="863"/>
        <v>4</v>
      </c>
      <c r="R5599" s="33">
        <f t="shared" si="864"/>
        <v>2009</v>
      </c>
      <c r="S5599" s="34">
        <v>50.62</v>
      </c>
    </row>
    <row r="5600" spans="1:19">
      <c r="A5600" s="32">
        <v>41894</v>
      </c>
      <c r="B5600" s="33">
        <f t="shared" si="857"/>
        <v>9</v>
      </c>
      <c r="C5600" s="33">
        <f t="shared" si="858"/>
        <v>2014</v>
      </c>
      <c r="D5600" s="34">
        <v>1.0820000000000001</v>
      </c>
      <c r="F5600" s="32">
        <v>43515</v>
      </c>
      <c r="G5600" s="33">
        <f t="shared" si="859"/>
        <v>2</v>
      </c>
      <c r="H5600" s="33">
        <f t="shared" si="860"/>
        <v>2019</v>
      </c>
      <c r="I5600" s="34">
        <v>2.69</v>
      </c>
      <c r="K5600" s="32">
        <v>39470</v>
      </c>
      <c r="L5600" s="33">
        <f t="shared" si="861"/>
        <v>1</v>
      </c>
      <c r="M5600" s="33">
        <f t="shared" si="862"/>
        <v>2008</v>
      </c>
      <c r="N5600" s="34">
        <v>87.65</v>
      </c>
      <c r="P5600" s="32">
        <v>39911</v>
      </c>
      <c r="Q5600" s="33">
        <f t="shared" si="863"/>
        <v>4</v>
      </c>
      <c r="R5600" s="33">
        <f t="shared" si="864"/>
        <v>2009</v>
      </c>
      <c r="S5600" s="34">
        <v>52.06</v>
      </c>
    </row>
    <row r="5601" spans="1:19">
      <c r="A5601" s="32">
        <v>41897</v>
      </c>
      <c r="B5601" s="33">
        <f t="shared" si="857"/>
        <v>9</v>
      </c>
      <c r="C5601" s="33">
        <f t="shared" si="858"/>
        <v>2014</v>
      </c>
      <c r="D5601" s="34">
        <v>1.101</v>
      </c>
      <c r="F5601" s="32">
        <v>43516</v>
      </c>
      <c r="G5601" s="33">
        <f t="shared" si="859"/>
        <v>2</v>
      </c>
      <c r="H5601" s="33">
        <f t="shared" si="860"/>
        <v>2019</v>
      </c>
      <c r="I5601" s="34">
        <v>2.69</v>
      </c>
      <c r="K5601" s="32">
        <v>39471</v>
      </c>
      <c r="L5601" s="33">
        <f t="shared" si="861"/>
        <v>1</v>
      </c>
      <c r="M5601" s="33">
        <f t="shared" si="862"/>
        <v>2008</v>
      </c>
      <c r="N5601" s="34">
        <v>89.98</v>
      </c>
      <c r="P5601" s="32">
        <v>39912</v>
      </c>
      <c r="Q5601" s="33">
        <f t="shared" si="863"/>
        <v>4</v>
      </c>
      <c r="R5601" s="33">
        <f t="shared" si="864"/>
        <v>2009</v>
      </c>
      <c r="S5601" s="34">
        <v>52.33</v>
      </c>
    </row>
    <row r="5602" spans="1:19">
      <c r="A5602" s="32">
        <v>41898</v>
      </c>
      <c r="B5602" s="33">
        <f t="shared" si="857"/>
        <v>9</v>
      </c>
      <c r="C5602" s="33">
        <f t="shared" si="858"/>
        <v>2014</v>
      </c>
      <c r="D5602" s="34">
        <v>1.1080000000000001</v>
      </c>
      <c r="F5602" s="32">
        <v>43517</v>
      </c>
      <c r="G5602" s="33">
        <f t="shared" si="859"/>
        <v>2</v>
      </c>
      <c r="H5602" s="33">
        <f t="shared" si="860"/>
        <v>2019</v>
      </c>
      <c r="I5602" s="34">
        <v>2.73</v>
      </c>
      <c r="K5602" s="32">
        <v>39472</v>
      </c>
      <c r="L5602" s="33">
        <f t="shared" si="861"/>
        <v>1</v>
      </c>
      <c r="M5602" s="33">
        <f t="shared" si="862"/>
        <v>2008</v>
      </c>
      <c r="N5602" s="34">
        <v>90.37</v>
      </c>
      <c r="P5602" s="32">
        <v>39916</v>
      </c>
      <c r="Q5602" s="33">
        <f t="shared" si="863"/>
        <v>4</v>
      </c>
      <c r="R5602" s="33">
        <f t="shared" si="864"/>
        <v>2009</v>
      </c>
      <c r="S5602" s="34">
        <v>50.73</v>
      </c>
    </row>
    <row r="5603" spans="1:19">
      <c r="A5603" s="32">
        <v>41899</v>
      </c>
      <c r="B5603" s="33">
        <f t="shared" si="857"/>
        <v>9</v>
      </c>
      <c r="C5603" s="33">
        <f t="shared" si="858"/>
        <v>2014</v>
      </c>
      <c r="D5603" s="34">
        <v>1.0880000000000001</v>
      </c>
      <c r="F5603" s="32">
        <v>43518</v>
      </c>
      <c r="G5603" s="33">
        <f t="shared" si="859"/>
        <v>2</v>
      </c>
      <c r="H5603" s="33">
        <f t="shared" si="860"/>
        <v>2019</v>
      </c>
      <c r="I5603" s="34">
        <v>2.74</v>
      </c>
      <c r="K5603" s="32">
        <v>39475</v>
      </c>
      <c r="L5603" s="33">
        <f t="shared" si="861"/>
        <v>1</v>
      </c>
      <c r="M5603" s="33">
        <f t="shared" si="862"/>
        <v>2008</v>
      </c>
      <c r="N5603" s="34">
        <v>90.99</v>
      </c>
      <c r="P5603" s="32">
        <v>39917</v>
      </c>
      <c r="Q5603" s="33">
        <f t="shared" si="863"/>
        <v>4</v>
      </c>
      <c r="R5603" s="33">
        <f t="shared" si="864"/>
        <v>2009</v>
      </c>
      <c r="S5603" s="34">
        <v>52.06</v>
      </c>
    </row>
    <row r="5604" spans="1:19">
      <c r="A5604" s="32">
        <v>41900</v>
      </c>
      <c r="B5604" s="33">
        <f t="shared" ref="B5604:B5667" si="865">+MONTH(A5604)</f>
        <v>9</v>
      </c>
      <c r="C5604" s="33">
        <f t="shared" ref="C5604:C5667" si="866">+YEAR(A5604)</f>
        <v>2014</v>
      </c>
      <c r="D5604" s="34">
        <v>1.083</v>
      </c>
      <c r="F5604" s="32">
        <v>43521</v>
      </c>
      <c r="G5604" s="33">
        <f t="shared" ref="G5604:G5643" si="867">+MONTH(F5604)</f>
        <v>2</v>
      </c>
      <c r="H5604" s="33">
        <f t="shared" ref="H5604:H5643" si="868">+YEAR(F5604)</f>
        <v>2019</v>
      </c>
      <c r="I5604" s="34">
        <v>2.84</v>
      </c>
      <c r="K5604" s="32">
        <v>39476</v>
      </c>
      <c r="L5604" s="33">
        <f t="shared" ref="L5604:L5667" si="869">+MONTH(K5604)</f>
        <v>1</v>
      </c>
      <c r="M5604" s="33">
        <f t="shared" ref="M5604:M5667" si="870">+YEAR(K5604)</f>
        <v>2008</v>
      </c>
      <c r="N5604" s="34">
        <v>91.66</v>
      </c>
      <c r="P5604" s="32">
        <v>39918</v>
      </c>
      <c r="Q5604" s="33">
        <f t="shared" ref="Q5604:Q5667" si="871">+MONTH(P5604)</f>
        <v>4</v>
      </c>
      <c r="R5604" s="33">
        <f t="shared" si="864"/>
        <v>2009</v>
      </c>
      <c r="S5604" s="34">
        <v>51.31</v>
      </c>
    </row>
    <row r="5605" spans="1:19">
      <c r="A5605" s="32">
        <v>41901</v>
      </c>
      <c r="B5605" s="33">
        <f t="shared" si="865"/>
        <v>9</v>
      </c>
      <c r="C5605" s="33">
        <f t="shared" si="866"/>
        <v>2014</v>
      </c>
      <c r="D5605" s="34">
        <v>1.08</v>
      </c>
      <c r="F5605" s="32">
        <v>43522</v>
      </c>
      <c r="G5605" s="33">
        <f t="shared" si="867"/>
        <v>2</v>
      </c>
      <c r="H5605" s="33">
        <f t="shared" si="868"/>
        <v>2019</v>
      </c>
      <c r="I5605" s="34">
        <v>2.74</v>
      </c>
      <c r="K5605" s="32">
        <v>39477</v>
      </c>
      <c r="L5605" s="33">
        <f t="shared" si="869"/>
        <v>1</v>
      </c>
      <c r="M5605" s="33">
        <f t="shared" si="870"/>
        <v>2008</v>
      </c>
      <c r="N5605" s="34">
        <v>92.34</v>
      </c>
      <c r="P5605" s="32">
        <v>39919</v>
      </c>
      <c r="Q5605" s="33">
        <f t="shared" si="871"/>
        <v>4</v>
      </c>
      <c r="R5605" s="33">
        <f t="shared" ref="R5605:R5668" si="872">+YEAR(P5605)</f>
        <v>2009</v>
      </c>
      <c r="S5605" s="34">
        <v>51.83</v>
      </c>
    </row>
    <row r="5606" spans="1:19">
      <c r="A5606" s="32">
        <v>41904</v>
      </c>
      <c r="B5606" s="33">
        <f t="shared" si="865"/>
        <v>9</v>
      </c>
      <c r="C5606" s="33">
        <f t="shared" si="866"/>
        <v>2014</v>
      </c>
      <c r="D5606" s="34">
        <v>1.0669999999999999</v>
      </c>
      <c r="F5606" s="32">
        <v>43523</v>
      </c>
      <c r="G5606" s="33">
        <f t="shared" si="867"/>
        <v>2</v>
      </c>
      <c r="H5606" s="33">
        <f t="shared" si="868"/>
        <v>2019</v>
      </c>
      <c r="I5606" s="34">
        <v>2.89</v>
      </c>
      <c r="K5606" s="32">
        <v>39478</v>
      </c>
      <c r="L5606" s="33">
        <f t="shared" si="869"/>
        <v>1</v>
      </c>
      <c r="M5606" s="33">
        <f t="shared" si="870"/>
        <v>2008</v>
      </c>
      <c r="N5606" s="34">
        <v>91.67</v>
      </c>
      <c r="P5606" s="32">
        <v>39920</v>
      </c>
      <c r="Q5606" s="33">
        <f t="shared" si="871"/>
        <v>4</v>
      </c>
      <c r="R5606" s="33">
        <f t="shared" si="872"/>
        <v>2009</v>
      </c>
      <c r="S5606" s="34">
        <v>52.02</v>
      </c>
    </row>
    <row r="5607" spans="1:19">
      <c r="A5607" s="32">
        <v>41905</v>
      </c>
      <c r="B5607" s="33">
        <f t="shared" si="865"/>
        <v>9</v>
      </c>
      <c r="C5607" s="33">
        <f t="shared" si="866"/>
        <v>2014</v>
      </c>
      <c r="D5607" s="34">
        <v>1.0660000000000001</v>
      </c>
      <c r="F5607" s="32">
        <v>43524</v>
      </c>
      <c r="G5607" s="33">
        <f t="shared" si="867"/>
        <v>2</v>
      </c>
      <c r="H5607" s="33">
        <f t="shared" si="868"/>
        <v>2019</v>
      </c>
      <c r="I5607" s="34">
        <v>2.89</v>
      </c>
      <c r="K5607" s="32">
        <v>39479</v>
      </c>
      <c r="L5607" s="33">
        <f t="shared" si="869"/>
        <v>2</v>
      </c>
      <c r="M5607" s="33">
        <f t="shared" si="870"/>
        <v>2008</v>
      </c>
      <c r="N5607" s="34">
        <v>89.03</v>
      </c>
      <c r="P5607" s="32">
        <v>39923</v>
      </c>
      <c r="Q5607" s="33">
        <f t="shared" si="871"/>
        <v>4</v>
      </c>
      <c r="R5607" s="33">
        <f t="shared" si="872"/>
        <v>2009</v>
      </c>
      <c r="S5607" s="34">
        <v>49.06</v>
      </c>
    </row>
    <row r="5608" spans="1:19">
      <c r="A5608" s="32">
        <v>41906</v>
      </c>
      <c r="B5608" s="33">
        <f t="shared" si="865"/>
        <v>9</v>
      </c>
      <c r="C5608" s="33">
        <f t="shared" si="866"/>
        <v>2014</v>
      </c>
      <c r="D5608" s="34">
        <v>1.0589999999999999</v>
      </c>
      <c r="F5608" s="32">
        <v>43525</v>
      </c>
      <c r="G5608" s="33">
        <f t="shared" si="867"/>
        <v>3</v>
      </c>
      <c r="H5608" s="33">
        <f t="shared" si="868"/>
        <v>2019</v>
      </c>
      <c r="I5608" s="34">
        <v>3.19</v>
      </c>
      <c r="K5608" s="32">
        <v>39482</v>
      </c>
      <c r="L5608" s="33">
        <f t="shared" si="869"/>
        <v>2</v>
      </c>
      <c r="M5608" s="33">
        <f t="shared" si="870"/>
        <v>2008</v>
      </c>
      <c r="N5608" s="34">
        <v>90.07</v>
      </c>
      <c r="P5608" s="32">
        <v>39924</v>
      </c>
      <c r="Q5608" s="33">
        <f t="shared" si="871"/>
        <v>4</v>
      </c>
      <c r="R5608" s="33">
        <f t="shared" si="872"/>
        <v>2009</v>
      </c>
      <c r="S5608" s="34">
        <v>48.69</v>
      </c>
    </row>
    <row r="5609" spans="1:19">
      <c r="A5609" s="32">
        <v>41907</v>
      </c>
      <c r="B5609" s="33">
        <f t="shared" si="865"/>
        <v>9</v>
      </c>
      <c r="C5609" s="33">
        <f t="shared" si="866"/>
        <v>2014</v>
      </c>
      <c r="D5609" s="34">
        <v>1.0349999999999999</v>
      </c>
      <c r="F5609" s="32">
        <v>43528</v>
      </c>
      <c r="G5609" s="33">
        <f t="shared" si="867"/>
        <v>3</v>
      </c>
      <c r="H5609" s="33">
        <f t="shared" si="868"/>
        <v>2019</v>
      </c>
      <c r="I5609" s="34">
        <v>4.25</v>
      </c>
      <c r="K5609" s="32">
        <v>39483</v>
      </c>
      <c r="L5609" s="33">
        <f t="shared" si="869"/>
        <v>2</v>
      </c>
      <c r="M5609" s="33">
        <f t="shared" si="870"/>
        <v>2008</v>
      </c>
      <c r="N5609" s="34">
        <v>88.32</v>
      </c>
      <c r="P5609" s="32">
        <v>39925</v>
      </c>
      <c r="Q5609" s="33">
        <f t="shared" si="871"/>
        <v>4</v>
      </c>
      <c r="R5609" s="33">
        <f t="shared" si="872"/>
        <v>2009</v>
      </c>
      <c r="S5609" s="34">
        <v>48.5</v>
      </c>
    </row>
    <row r="5610" spans="1:19">
      <c r="A5610" s="32">
        <v>41908</v>
      </c>
      <c r="B5610" s="33">
        <f t="shared" si="865"/>
        <v>9</v>
      </c>
      <c r="C5610" s="33">
        <f t="shared" si="866"/>
        <v>2014</v>
      </c>
      <c r="D5610" s="34">
        <v>1.0329999999999999</v>
      </c>
      <c r="F5610" s="32">
        <v>43529</v>
      </c>
      <c r="G5610" s="33">
        <f t="shared" si="867"/>
        <v>3</v>
      </c>
      <c r="H5610" s="33">
        <f t="shared" si="868"/>
        <v>2019</v>
      </c>
      <c r="I5610" s="34">
        <v>3.18</v>
      </c>
      <c r="K5610" s="32">
        <v>39484</v>
      </c>
      <c r="L5610" s="33">
        <f t="shared" si="869"/>
        <v>2</v>
      </c>
      <c r="M5610" s="33">
        <f t="shared" si="870"/>
        <v>2008</v>
      </c>
      <c r="N5610" s="34">
        <v>87.16</v>
      </c>
      <c r="P5610" s="32">
        <v>39926</v>
      </c>
      <c r="Q5610" s="33">
        <f t="shared" si="871"/>
        <v>4</v>
      </c>
      <c r="R5610" s="33">
        <f t="shared" si="872"/>
        <v>2009</v>
      </c>
      <c r="S5610" s="34">
        <v>48.29</v>
      </c>
    </row>
    <row r="5611" spans="1:19">
      <c r="A5611" s="32">
        <v>41911</v>
      </c>
      <c r="B5611" s="33">
        <f t="shared" si="865"/>
        <v>9</v>
      </c>
      <c r="C5611" s="33">
        <f t="shared" si="866"/>
        <v>2014</v>
      </c>
      <c r="D5611" s="34">
        <v>1.0329999999999999</v>
      </c>
      <c r="F5611" s="32">
        <v>43530</v>
      </c>
      <c r="G5611" s="33">
        <f t="shared" si="867"/>
        <v>3</v>
      </c>
      <c r="H5611" s="33">
        <f t="shared" si="868"/>
        <v>2019</v>
      </c>
      <c r="I5611" s="34">
        <v>3.18</v>
      </c>
      <c r="K5611" s="32">
        <v>39485</v>
      </c>
      <c r="L5611" s="33">
        <f t="shared" si="869"/>
        <v>2</v>
      </c>
      <c r="M5611" s="33">
        <f t="shared" si="870"/>
        <v>2008</v>
      </c>
      <c r="N5611" s="34">
        <v>88.07</v>
      </c>
      <c r="P5611" s="32">
        <v>39927</v>
      </c>
      <c r="Q5611" s="33">
        <f t="shared" si="871"/>
        <v>4</v>
      </c>
      <c r="R5611" s="33">
        <f t="shared" si="872"/>
        <v>2009</v>
      </c>
      <c r="S5611" s="34">
        <v>50.29</v>
      </c>
    </row>
    <row r="5612" spans="1:19">
      <c r="A5612" s="32">
        <v>41912</v>
      </c>
      <c r="B5612" s="33">
        <f t="shared" si="865"/>
        <v>9</v>
      </c>
      <c r="C5612" s="33">
        <f t="shared" si="866"/>
        <v>2014</v>
      </c>
      <c r="D5612" s="34">
        <v>1.0329999999999999</v>
      </c>
      <c r="F5612" s="32">
        <v>43531</v>
      </c>
      <c r="G5612" s="33">
        <f t="shared" si="867"/>
        <v>3</v>
      </c>
      <c r="H5612" s="33">
        <f t="shared" si="868"/>
        <v>2019</v>
      </c>
      <c r="I5612" s="34">
        <v>2.9</v>
      </c>
      <c r="K5612" s="32">
        <v>39486</v>
      </c>
      <c r="L5612" s="33">
        <f t="shared" si="869"/>
        <v>2</v>
      </c>
      <c r="M5612" s="33">
        <f t="shared" si="870"/>
        <v>2008</v>
      </c>
      <c r="N5612" s="34">
        <v>91.77</v>
      </c>
      <c r="P5612" s="32">
        <v>39930</v>
      </c>
      <c r="Q5612" s="33">
        <f t="shared" si="871"/>
        <v>4</v>
      </c>
      <c r="R5612" s="33">
        <f t="shared" si="872"/>
        <v>2009</v>
      </c>
      <c r="S5612" s="34">
        <v>48.67</v>
      </c>
    </row>
    <row r="5613" spans="1:19">
      <c r="A5613" s="32">
        <v>41913</v>
      </c>
      <c r="B5613" s="33">
        <f t="shared" si="865"/>
        <v>10</v>
      </c>
      <c r="C5613" s="33">
        <f t="shared" si="866"/>
        <v>2014</v>
      </c>
      <c r="D5613" s="34">
        <v>1.0329999999999999</v>
      </c>
      <c r="F5613" s="32">
        <v>43532</v>
      </c>
      <c r="G5613" s="33">
        <f t="shared" si="867"/>
        <v>3</v>
      </c>
      <c r="H5613" s="33">
        <f t="shared" si="868"/>
        <v>2019</v>
      </c>
      <c r="I5613" s="34">
        <v>2.9</v>
      </c>
      <c r="K5613" s="32">
        <v>39489</v>
      </c>
      <c r="L5613" s="33">
        <f t="shared" si="869"/>
        <v>2</v>
      </c>
      <c r="M5613" s="33">
        <f t="shared" si="870"/>
        <v>2008</v>
      </c>
      <c r="N5613" s="34">
        <v>93.56</v>
      </c>
      <c r="P5613" s="32">
        <v>39931</v>
      </c>
      <c r="Q5613" s="33">
        <f t="shared" si="871"/>
        <v>4</v>
      </c>
      <c r="R5613" s="33">
        <f t="shared" si="872"/>
        <v>2009</v>
      </c>
      <c r="S5613" s="34">
        <v>48.64</v>
      </c>
    </row>
    <row r="5614" spans="1:19">
      <c r="A5614" s="32">
        <v>41914</v>
      </c>
      <c r="B5614" s="33">
        <f t="shared" si="865"/>
        <v>10</v>
      </c>
      <c r="C5614" s="33">
        <f t="shared" si="866"/>
        <v>2014</v>
      </c>
      <c r="D5614" s="34">
        <v>1.0329999999999999</v>
      </c>
      <c r="F5614" s="32">
        <v>43535</v>
      </c>
      <c r="G5614" s="33">
        <f t="shared" si="867"/>
        <v>3</v>
      </c>
      <c r="H5614" s="33">
        <f t="shared" si="868"/>
        <v>2019</v>
      </c>
      <c r="I5614" s="34">
        <v>2.86</v>
      </c>
      <c r="K5614" s="32">
        <v>39490</v>
      </c>
      <c r="L5614" s="33">
        <f t="shared" si="869"/>
        <v>2</v>
      </c>
      <c r="M5614" s="33">
        <f t="shared" si="870"/>
        <v>2008</v>
      </c>
      <c r="N5614" s="34">
        <v>92.82</v>
      </c>
      <c r="P5614" s="32">
        <v>39932</v>
      </c>
      <c r="Q5614" s="33">
        <f t="shared" si="871"/>
        <v>4</v>
      </c>
      <c r="R5614" s="33">
        <f t="shared" si="872"/>
        <v>2009</v>
      </c>
      <c r="S5614" s="34">
        <v>50.22</v>
      </c>
    </row>
    <row r="5615" spans="1:19">
      <c r="A5615" s="32">
        <v>41915</v>
      </c>
      <c r="B5615" s="33">
        <f t="shared" si="865"/>
        <v>10</v>
      </c>
      <c r="C5615" s="33">
        <f t="shared" si="866"/>
        <v>2014</v>
      </c>
      <c r="D5615" s="34">
        <v>1.0640000000000001</v>
      </c>
      <c r="F5615" s="32">
        <v>43536</v>
      </c>
      <c r="G5615" s="33">
        <f t="shared" si="867"/>
        <v>3</v>
      </c>
      <c r="H5615" s="33">
        <f t="shared" si="868"/>
        <v>2019</v>
      </c>
      <c r="I5615" s="34">
        <v>2.83</v>
      </c>
      <c r="K5615" s="32">
        <v>39491</v>
      </c>
      <c r="L5615" s="33">
        <f t="shared" si="869"/>
        <v>2</v>
      </c>
      <c r="M5615" s="33">
        <f t="shared" si="870"/>
        <v>2008</v>
      </c>
      <c r="N5615" s="34">
        <v>93.28</v>
      </c>
      <c r="P5615" s="32">
        <v>39933</v>
      </c>
      <c r="Q5615" s="33">
        <f t="shared" si="871"/>
        <v>4</v>
      </c>
      <c r="R5615" s="33">
        <f t="shared" si="872"/>
        <v>2009</v>
      </c>
      <c r="S5615" s="34">
        <v>50.3</v>
      </c>
    </row>
    <row r="5616" spans="1:19">
      <c r="A5616" s="32">
        <v>41918</v>
      </c>
      <c r="B5616" s="33">
        <f t="shared" si="865"/>
        <v>10</v>
      </c>
      <c r="C5616" s="33">
        <f t="shared" si="866"/>
        <v>2014</v>
      </c>
      <c r="D5616" s="34">
        <v>1.0660000000000001</v>
      </c>
      <c r="F5616" s="32">
        <v>43537</v>
      </c>
      <c r="G5616" s="33">
        <f t="shared" si="867"/>
        <v>3</v>
      </c>
      <c r="H5616" s="33">
        <f t="shared" si="868"/>
        <v>2019</v>
      </c>
      <c r="I5616" s="34">
        <v>2.87</v>
      </c>
      <c r="K5616" s="32">
        <v>39492</v>
      </c>
      <c r="L5616" s="33">
        <f t="shared" si="869"/>
        <v>2</v>
      </c>
      <c r="M5616" s="33">
        <f t="shared" si="870"/>
        <v>2008</v>
      </c>
      <c r="N5616" s="34">
        <v>95.42</v>
      </c>
      <c r="P5616" s="32">
        <v>39934</v>
      </c>
      <c r="Q5616" s="33">
        <f t="shared" si="871"/>
        <v>5</v>
      </c>
      <c r="R5616" s="33">
        <f t="shared" si="872"/>
        <v>2009</v>
      </c>
      <c r="S5616" s="34">
        <v>51.75</v>
      </c>
    </row>
    <row r="5617" spans="1:19">
      <c r="A5617" s="32">
        <v>41919</v>
      </c>
      <c r="B5617" s="33">
        <f t="shared" si="865"/>
        <v>10</v>
      </c>
      <c r="C5617" s="33">
        <f t="shared" si="866"/>
        <v>2014</v>
      </c>
      <c r="D5617" s="34">
        <v>1.0549999999999999</v>
      </c>
      <c r="F5617" s="32">
        <v>43538</v>
      </c>
      <c r="G5617" s="33">
        <f t="shared" si="867"/>
        <v>3</v>
      </c>
      <c r="H5617" s="33">
        <f t="shared" si="868"/>
        <v>2019</v>
      </c>
      <c r="I5617" s="34">
        <v>2.95</v>
      </c>
      <c r="K5617" s="32">
        <v>39493</v>
      </c>
      <c r="L5617" s="33">
        <f t="shared" si="869"/>
        <v>2</v>
      </c>
      <c r="M5617" s="33">
        <f t="shared" si="870"/>
        <v>2008</v>
      </c>
      <c r="N5617" s="34">
        <v>95.57</v>
      </c>
      <c r="P5617" s="32">
        <v>39937</v>
      </c>
      <c r="Q5617" s="33">
        <f t="shared" si="871"/>
        <v>5</v>
      </c>
      <c r="R5617" s="33">
        <f t="shared" si="872"/>
        <v>2009</v>
      </c>
      <c r="S5617" s="34">
        <v>53.26</v>
      </c>
    </row>
    <row r="5618" spans="1:19">
      <c r="A5618" s="32">
        <v>41920</v>
      </c>
      <c r="B5618" s="33">
        <f t="shared" si="865"/>
        <v>10</v>
      </c>
      <c r="C5618" s="33">
        <f t="shared" si="866"/>
        <v>2014</v>
      </c>
      <c r="D5618" s="34">
        <v>1.0329999999999999</v>
      </c>
      <c r="F5618" s="32">
        <v>43539</v>
      </c>
      <c r="G5618" s="33">
        <f t="shared" si="867"/>
        <v>3</v>
      </c>
      <c r="H5618" s="33">
        <f t="shared" si="868"/>
        <v>2019</v>
      </c>
      <c r="I5618" s="34">
        <v>2.95</v>
      </c>
      <c r="K5618" s="32">
        <v>39497</v>
      </c>
      <c r="L5618" s="33">
        <f t="shared" si="869"/>
        <v>2</v>
      </c>
      <c r="M5618" s="33">
        <f t="shared" si="870"/>
        <v>2008</v>
      </c>
      <c r="N5618" s="34">
        <v>99.99</v>
      </c>
      <c r="P5618" s="32">
        <v>39938</v>
      </c>
      <c r="Q5618" s="33">
        <f t="shared" si="871"/>
        <v>5</v>
      </c>
      <c r="R5618" s="33">
        <f t="shared" si="872"/>
        <v>2009</v>
      </c>
      <c r="S5618" s="34">
        <v>53.16</v>
      </c>
    </row>
    <row r="5619" spans="1:19">
      <c r="A5619" s="32">
        <v>41921</v>
      </c>
      <c r="B5619" s="33">
        <f t="shared" si="865"/>
        <v>10</v>
      </c>
      <c r="C5619" s="33">
        <f t="shared" si="866"/>
        <v>2014</v>
      </c>
      <c r="D5619" s="34">
        <v>0.96399999999999997</v>
      </c>
      <c r="F5619" s="32">
        <v>43542</v>
      </c>
      <c r="G5619" s="33">
        <f t="shared" si="867"/>
        <v>3</v>
      </c>
      <c r="H5619" s="33">
        <f t="shared" si="868"/>
        <v>2019</v>
      </c>
      <c r="I5619" s="34">
        <v>2.9</v>
      </c>
      <c r="K5619" s="32">
        <v>39498</v>
      </c>
      <c r="L5619" s="33">
        <f t="shared" si="869"/>
        <v>2</v>
      </c>
      <c r="M5619" s="33">
        <f t="shared" si="870"/>
        <v>2008</v>
      </c>
      <c r="N5619" s="34">
        <v>100.86</v>
      </c>
      <c r="P5619" s="32">
        <v>39939</v>
      </c>
      <c r="Q5619" s="33">
        <f t="shared" si="871"/>
        <v>5</v>
      </c>
      <c r="R5619" s="33">
        <f t="shared" si="872"/>
        <v>2009</v>
      </c>
      <c r="S5619" s="34">
        <v>55.07</v>
      </c>
    </row>
    <row r="5620" spans="1:19">
      <c r="A5620" s="32">
        <v>41922</v>
      </c>
      <c r="B5620" s="33">
        <f t="shared" si="865"/>
        <v>10</v>
      </c>
      <c r="C5620" s="33">
        <f t="shared" si="866"/>
        <v>2014</v>
      </c>
      <c r="D5620" s="34">
        <v>0.93600000000000005</v>
      </c>
      <c r="F5620" s="32">
        <v>43543</v>
      </c>
      <c r="G5620" s="33">
        <f t="shared" si="867"/>
        <v>3</v>
      </c>
      <c r="H5620" s="33">
        <f t="shared" si="868"/>
        <v>2019</v>
      </c>
      <c r="I5620" s="34">
        <v>2.92</v>
      </c>
      <c r="K5620" s="32">
        <v>39499</v>
      </c>
      <c r="L5620" s="33">
        <f t="shared" si="869"/>
        <v>2</v>
      </c>
      <c r="M5620" s="33">
        <f t="shared" si="870"/>
        <v>2008</v>
      </c>
      <c r="N5620" s="34">
        <v>98.57</v>
      </c>
      <c r="P5620" s="32">
        <v>39940</v>
      </c>
      <c r="Q5620" s="33">
        <f t="shared" si="871"/>
        <v>5</v>
      </c>
      <c r="R5620" s="33">
        <f t="shared" si="872"/>
        <v>2009</v>
      </c>
      <c r="S5620" s="34">
        <v>56.63</v>
      </c>
    </row>
    <row r="5621" spans="1:19">
      <c r="A5621" s="32">
        <v>41925</v>
      </c>
      <c r="B5621" s="33">
        <f t="shared" si="865"/>
        <v>10</v>
      </c>
      <c r="C5621" s="33">
        <f t="shared" si="866"/>
        <v>2014</v>
      </c>
      <c r="D5621" s="34">
        <v>0.94799999999999995</v>
      </c>
      <c r="F5621" s="32">
        <v>43544</v>
      </c>
      <c r="G5621" s="33">
        <f t="shared" si="867"/>
        <v>3</v>
      </c>
      <c r="H5621" s="33">
        <f t="shared" si="868"/>
        <v>2019</v>
      </c>
      <c r="I5621" s="34">
        <v>2.86</v>
      </c>
      <c r="K5621" s="32">
        <v>39500</v>
      </c>
      <c r="L5621" s="33">
        <f t="shared" si="869"/>
        <v>2</v>
      </c>
      <c r="M5621" s="33">
        <f t="shared" si="870"/>
        <v>2008</v>
      </c>
      <c r="N5621" s="34">
        <v>99.03</v>
      </c>
      <c r="P5621" s="32">
        <v>39941</v>
      </c>
      <c r="Q5621" s="33">
        <f t="shared" si="871"/>
        <v>5</v>
      </c>
      <c r="R5621" s="33">
        <f t="shared" si="872"/>
        <v>2009</v>
      </c>
      <c r="S5621" s="34">
        <v>56.02</v>
      </c>
    </row>
    <row r="5622" spans="1:19">
      <c r="A5622" s="32">
        <v>41926</v>
      </c>
      <c r="B5622" s="33">
        <f t="shared" si="865"/>
        <v>10</v>
      </c>
      <c r="C5622" s="33">
        <f t="shared" si="866"/>
        <v>2014</v>
      </c>
      <c r="D5622" s="34">
        <v>0.90300000000000002</v>
      </c>
      <c r="F5622" s="32">
        <v>43545</v>
      </c>
      <c r="G5622" s="33">
        <f t="shared" si="867"/>
        <v>3</v>
      </c>
      <c r="H5622" s="33">
        <f t="shared" si="868"/>
        <v>2019</v>
      </c>
      <c r="I5622" s="34">
        <v>2.86</v>
      </c>
      <c r="K5622" s="32">
        <v>39503</v>
      </c>
      <c r="L5622" s="33">
        <f t="shared" si="869"/>
        <v>2</v>
      </c>
      <c r="M5622" s="33">
        <f t="shared" si="870"/>
        <v>2008</v>
      </c>
      <c r="N5622" s="34">
        <v>99.4</v>
      </c>
      <c r="P5622" s="32">
        <v>39944</v>
      </c>
      <c r="Q5622" s="33">
        <f t="shared" si="871"/>
        <v>5</v>
      </c>
      <c r="R5622" s="33">
        <f t="shared" si="872"/>
        <v>2009</v>
      </c>
      <c r="S5622" s="34">
        <v>55.99</v>
      </c>
    </row>
    <row r="5623" spans="1:19">
      <c r="A5623" s="32">
        <v>41927</v>
      </c>
      <c r="B5623" s="33">
        <f t="shared" si="865"/>
        <v>10</v>
      </c>
      <c r="C5623" s="33">
        <f t="shared" si="866"/>
        <v>2014</v>
      </c>
      <c r="D5623" s="34">
        <v>0.90400000000000003</v>
      </c>
      <c r="F5623" s="32">
        <v>43546</v>
      </c>
      <c r="G5623" s="33">
        <f t="shared" si="867"/>
        <v>3</v>
      </c>
      <c r="H5623" s="33">
        <f t="shared" si="868"/>
        <v>2019</v>
      </c>
      <c r="I5623" s="34">
        <v>2.75</v>
      </c>
      <c r="K5623" s="32">
        <v>39504</v>
      </c>
      <c r="L5623" s="33">
        <f t="shared" si="869"/>
        <v>2</v>
      </c>
      <c r="M5623" s="33">
        <f t="shared" si="870"/>
        <v>2008</v>
      </c>
      <c r="N5623" s="34">
        <v>100.83</v>
      </c>
      <c r="P5623" s="32">
        <v>39945</v>
      </c>
      <c r="Q5623" s="33">
        <f t="shared" si="871"/>
        <v>5</v>
      </c>
      <c r="R5623" s="33">
        <f t="shared" si="872"/>
        <v>2009</v>
      </c>
      <c r="S5623" s="34">
        <v>56.52</v>
      </c>
    </row>
    <row r="5624" spans="1:19">
      <c r="A5624" s="32">
        <v>41928</v>
      </c>
      <c r="B5624" s="33">
        <f t="shared" si="865"/>
        <v>10</v>
      </c>
      <c r="C5624" s="33">
        <f t="shared" si="866"/>
        <v>2014</v>
      </c>
      <c r="D5624" s="34">
        <v>0.91</v>
      </c>
      <c r="F5624" s="32">
        <v>43549</v>
      </c>
      <c r="G5624" s="33">
        <f t="shared" si="867"/>
        <v>3</v>
      </c>
      <c r="H5624" s="33">
        <f t="shared" si="868"/>
        <v>2019</v>
      </c>
      <c r="I5624" s="34">
        <v>2.72</v>
      </c>
      <c r="K5624" s="32">
        <v>39505</v>
      </c>
      <c r="L5624" s="33">
        <f t="shared" si="869"/>
        <v>2</v>
      </c>
      <c r="M5624" s="33">
        <f t="shared" si="870"/>
        <v>2008</v>
      </c>
      <c r="N5624" s="34">
        <v>99.59</v>
      </c>
      <c r="P5624" s="32">
        <v>39946</v>
      </c>
      <c r="Q5624" s="33">
        <f t="shared" si="871"/>
        <v>5</v>
      </c>
      <c r="R5624" s="33">
        <f t="shared" si="872"/>
        <v>2009</v>
      </c>
      <c r="S5624" s="34">
        <v>56.84</v>
      </c>
    </row>
    <row r="5625" spans="1:19">
      <c r="A5625" s="32">
        <v>41929</v>
      </c>
      <c r="B5625" s="33">
        <f t="shared" si="865"/>
        <v>10</v>
      </c>
      <c r="C5625" s="33">
        <f t="shared" si="866"/>
        <v>2014</v>
      </c>
      <c r="D5625" s="34">
        <v>0.91</v>
      </c>
      <c r="F5625" s="32">
        <v>43550</v>
      </c>
      <c r="G5625" s="33">
        <f t="shared" si="867"/>
        <v>3</v>
      </c>
      <c r="H5625" s="33">
        <f t="shared" si="868"/>
        <v>2019</v>
      </c>
      <c r="I5625" s="34">
        <v>2.74</v>
      </c>
      <c r="K5625" s="32">
        <v>39506</v>
      </c>
      <c r="L5625" s="33">
        <f t="shared" si="869"/>
        <v>2</v>
      </c>
      <c r="M5625" s="33">
        <f t="shared" si="870"/>
        <v>2008</v>
      </c>
      <c r="N5625" s="34">
        <v>102.6</v>
      </c>
      <c r="P5625" s="32">
        <v>39947</v>
      </c>
      <c r="Q5625" s="33">
        <f t="shared" si="871"/>
        <v>5</v>
      </c>
      <c r="R5625" s="33">
        <f t="shared" si="872"/>
        <v>2009</v>
      </c>
      <c r="S5625" s="34">
        <v>56.25</v>
      </c>
    </row>
    <row r="5626" spans="1:19">
      <c r="A5626" s="32">
        <v>41932</v>
      </c>
      <c r="B5626" s="33">
        <f t="shared" si="865"/>
        <v>10</v>
      </c>
      <c r="C5626" s="33">
        <f t="shared" si="866"/>
        <v>2014</v>
      </c>
      <c r="D5626" s="34">
        <v>0.88800000000000001</v>
      </c>
      <c r="F5626" s="32">
        <v>43551</v>
      </c>
      <c r="G5626" s="33">
        <f t="shared" si="867"/>
        <v>3</v>
      </c>
      <c r="H5626" s="33">
        <f t="shared" si="868"/>
        <v>2019</v>
      </c>
      <c r="I5626" s="34">
        <v>2.69</v>
      </c>
      <c r="K5626" s="32">
        <v>39507</v>
      </c>
      <c r="L5626" s="33">
        <f t="shared" si="869"/>
        <v>2</v>
      </c>
      <c r="M5626" s="33">
        <f t="shared" si="870"/>
        <v>2008</v>
      </c>
      <c r="N5626" s="34">
        <v>101.78</v>
      </c>
      <c r="P5626" s="32">
        <v>39948</v>
      </c>
      <c r="Q5626" s="33">
        <f t="shared" si="871"/>
        <v>5</v>
      </c>
      <c r="R5626" s="33">
        <f t="shared" si="872"/>
        <v>2009</v>
      </c>
      <c r="S5626" s="34">
        <v>56.33</v>
      </c>
    </row>
    <row r="5627" spans="1:19">
      <c r="A5627" s="32">
        <v>41933</v>
      </c>
      <c r="B5627" s="33">
        <f t="shared" si="865"/>
        <v>10</v>
      </c>
      <c r="C5627" s="33">
        <f t="shared" si="866"/>
        <v>2014</v>
      </c>
      <c r="D5627" s="34">
        <v>0.87</v>
      </c>
      <c r="F5627" s="32">
        <v>43552</v>
      </c>
      <c r="G5627" s="33">
        <f t="shared" si="867"/>
        <v>3</v>
      </c>
      <c r="H5627" s="33">
        <f t="shared" si="868"/>
        <v>2019</v>
      </c>
      <c r="I5627" s="34">
        <v>2.69</v>
      </c>
      <c r="K5627" s="32">
        <v>39510</v>
      </c>
      <c r="L5627" s="33">
        <f t="shared" si="869"/>
        <v>3</v>
      </c>
      <c r="M5627" s="33">
        <f t="shared" si="870"/>
        <v>2008</v>
      </c>
      <c r="N5627" s="34">
        <v>102.42</v>
      </c>
      <c r="P5627" s="32">
        <v>39951</v>
      </c>
      <c r="Q5627" s="33">
        <f t="shared" si="871"/>
        <v>5</v>
      </c>
      <c r="R5627" s="33">
        <f t="shared" si="872"/>
        <v>2009</v>
      </c>
      <c r="S5627" s="34">
        <v>56.51</v>
      </c>
    </row>
    <row r="5628" spans="1:19">
      <c r="A5628" s="32">
        <v>41934</v>
      </c>
      <c r="B5628" s="33">
        <f t="shared" si="865"/>
        <v>10</v>
      </c>
      <c r="C5628" s="33">
        <f t="shared" si="866"/>
        <v>2014</v>
      </c>
      <c r="D5628" s="34">
        <v>0.84299999999999997</v>
      </c>
      <c r="F5628" s="32">
        <v>43553</v>
      </c>
      <c r="G5628" s="33">
        <f t="shared" si="867"/>
        <v>3</v>
      </c>
      <c r="H5628" s="33">
        <f t="shared" si="868"/>
        <v>2019</v>
      </c>
      <c r="I5628" s="34">
        <v>2.73</v>
      </c>
      <c r="K5628" s="32">
        <v>39511</v>
      </c>
      <c r="L5628" s="33">
        <f t="shared" si="869"/>
        <v>3</v>
      </c>
      <c r="M5628" s="33">
        <f t="shared" si="870"/>
        <v>2008</v>
      </c>
      <c r="N5628" s="34">
        <v>99.72</v>
      </c>
      <c r="P5628" s="32">
        <v>39952</v>
      </c>
      <c r="Q5628" s="33">
        <f t="shared" si="871"/>
        <v>5</v>
      </c>
      <c r="R5628" s="33">
        <f t="shared" si="872"/>
        <v>2009</v>
      </c>
      <c r="S5628" s="34">
        <v>57.12</v>
      </c>
    </row>
    <row r="5629" spans="1:19">
      <c r="A5629" s="32">
        <v>41935</v>
      </c>
      <c r="B5629" s="33">
        <f t="shared" si="865"/>
        <v>10</v>
      </c>
      <c r="C5629" s="33">
        <f t="shared" si="866"/>
        <v>2014</v>
      </c>
      <c r="D5629" s="34">
        <v>0.86399999999999999</v>
      </c>
      <c r="F5629" s="32">
        <v>43556</v>
      </c>
      <c r="G5629" s="33">
        <f t="shared" si="867"/>
        <v>4</v>
      </c>
      <c r="H5629" s="33">
        <f t="shared" si="868"/>
        <v>2019</v>
      </c>
      <c r="I5629" s="34">
        <v>2.73</v>
      </c>
      <c r="K5629" s="32">
        <v>39512</v>
      </c>
      <c r="L5629" s="33">
        <f t="shared" si="869"/>
        <v>3</v>
      </c>
      <c r="M5629" s="33">
        <f t="shared" si="870"/>
        <v>2008</v>
      </c>
      <c r="N5629" s="34">
        <v>104.45</v>
      </c>
      <c r="P5629" s="32">
        <v>39953</v>
      </c>
      <c r="Q5629" s="33">
        <f t="shared" si="871"/>
        <v>5</v>
      </c>
      <c r="R5629" s="33">
        <f t="shared" si="872"/>
        <v>2009</v>
      </c>
      <c r="S5629" s="34">
        <v>59.1</v>
      </c>
    </row>
    <row r="5630" spans="1:19">
      <c r="A5630" s="32">
        <v>41936</v>
      </c>
      <c r="B5630" s="33">
        <f t="shared" si="865"/>
        <v>10</v>
      </c>
      <c r="C5630" s="33">
        <f t="shared" si="866"/>
        <v>2014</v>
      </c>
      <c r="D5630" s="34">
        <v>0.86</v>
      </c>
      <c r="F5630" s="32">
        <v>43557</v>
      </c>
      <c r="G5630" s="33">
        <f t="shared" si="867"/>
        <v>4</v>
      </c>
      <c r="H5630" s="33">
        <f t="shared" si="868"/>
        <v>2019</v>
      </c>
      <c r="I5630" s="34">
        <v>2.76</v>
      </c>
      <c r="K5630" s="32">
        <v>39513</v>
      </c>
      <c r="L5630" s="33">
        <f t="shared" si="869"/>
        <v>3</v>
      </c>
      <c r="M5630" s="33">
        <f t="shared" si="870"/>
        <v>2008</v>
      </c>
      <c r="N5630" s="34">
        <v>105.51</v>
      </c>
      <c r="P5630" s="32">
        <v>39954</v>
      </c>
      <c r="Q5630" s="33">
        <f t="shared" si="871"/>
        <v>5</v>
      </c>
      <c r="R5630" s="33">
        <f t="shared" si="872"/>
        <v>2009</v>
      </c>
      <c r="S5630" s="34">
        <v>58.02</v>
      </c>
    </row>
    <row r="5631" spans="1:19">
      <c r="A5631" s="32">
        <v>41939</v>
      </c>
      <c r="B5631" s="33">
        <f t="shared" si="865"/>
        <v>10</v>
      </c>
      <c r="C5631" s="33">
        <f t="shared" si="866"/>
        <v>2014</v>
      </c>
      <c r="D5631" s="34">
        <v>0.86799999999999999</v>
      </c>
      <c r="F5631" s="32">
        <v>43558</v>
      </c>
      <c r="G5631" s="33">
        <f t="shared" si="867"/>
        <v>4</v>
      </c>
      <c r="H5631" s="33">
        <f t="shared" si="868"/>
        <v>2019</v>
      </c>
      <c r="I5631" s="34">
        <v>2.74</v>
      </c>
      <c r="K5631" s="32">
        <v>39514</v>
      </c>
      <c r="L5631" s="33">
        <f t="shared" si="869"/>
        <v>3</v>
      </c>
      <c r="M5631" s="33">
        <f t="shared" si="870"/>
        <v>2008</v>
      </c>
      <c r="N5631" s="34">
        <v>105.12</v>
      </c>
      <c r="P5631" s="32">
        <v>39955</v>
      </c>
      <c r="Q5631" s="33">
        <f t="shared" si="871"/>
        <v>5</v>
      </c>
      <c r="R5631" s="33">
        <f t="shared" si="872"/>
        <v>2009</v>
      </c>
      <c r="S5631" s="34">
        <v>58.7</v>
      </c>
    </row>
    <row r="5632" spans="1:19">
      <c r="A5632" s="32">
        <v>41940</v>
      </c>
      <c r="B5632" s="33">
        <f t="shared" si="865"/>
        <v>10</v>
      </c>
      <c r="C5632" s="33">
        <f t="shared" si="866"/>
        <v>2014</v>
      </c>
      <c r="D5632" s="34">
        <v>0.878</v>
      </c>
      <c r="F5632" s="32">
        <v>43559</v>
      </c>
      <c r="G5632" s="33">
        <f t="shared" si="867"/>
        <v>4</v>
      </c>
      <c r="H5632" s="33">
        <f t="shared" si="868"/>
        <v>2019</v>
      </c>
      <c r="I5632" s="34">
        <v>2.66</v>
      </c>
      <c r="K5632" s="32">
        <v>39517</v>
      </c>
      <c r="L5632" s="33">
        <f t="shared" si="869"/>
        <v>3</v>
      </c>
      <c r="M5632" s="33">
        <f t="shared" si="870"/>
        <v>2008</v>
      </c>
      <c r="N5632" s="34">
        <v>107.9</v>
      </c>
      <c r="P5632" s="32">
        <v>39959</v>
      </c>
      <c r="Q5632" s="33">
        <f t="shared" si="871"/>
        <v>5</v>
      </c>
      <c r="R5632" s="33">
        <f t="shared" si="872"/>
        <v>2009</v>
      </c>
      <c r="S5632" s="34">
        <v>59.05</v>
      </c>
    </row>
    <row r="5633" spans="1:19">
      <c r="A5633" s="32">
        <v>41941</v>
      </c>
      <c r="B5633" s="33">
        <f t="shared" si="865"/>
        <v>10</v>
      </c>
      <c r="C5633" s="33">
        <f t="shared" si="866"/>
        <v>2014</v>
      </c>
      <c r="D5633" s="34">
        <v>0.91200000000000003</v>
      </c>
      <c r="F5633" s="32">
        <v>43560</v>
      </c>
      <c r="G5633" s="33">
        <f t="shared" si="867"/>
        <v>4</v>
      </c>
      <c r="H5633" s="33">
        <f t="shared" si="868"/>
        <v>2019</v>
      </c>
      <c r="I5633" s="34">
        <v>2.62</v>
      </c>
      <c r="K5633" s="32">
        <v>39518</v>
      </c>
      <c r="L5633" s="33">
        <f t="shared" si="869"/>
        <v>3</v>
      </c>
      <c r="M5633" s="33">
        <f t="shared" si="870"/>
        <v>2008</v>
      </c>
      <c r="N5633" s="34">
        <v>108.73</v>
      </c>
      <c r="P5633" s="32">
        <v>39960</v>
      </c>
      <c r="Q5633" s="33">
        <f t="shared" si="871"/>
        <v>5</v>
      </c>
      <c r="R5633" s="33">
        <f t="shared" si="872"/>
        <v>2009</v>
      </c>
      <c r="S5633" s="34">
        <v>61.28</v>
      </c>
    </row>
    <row r="5634" spans="1:19">
      <c r="A5634" s="32">
        <v>41942</v>
      </c>
      <c r="B5634" s="33">
        <f t="shared" si="865"/>
        <v>10</v>
      </c>
      <c r="C5634" s="33">
        <f t="shared" si="866"/>
        <v>2014</v>
      </c>
      <c r="D5634" s="34">
        <v>0.90100000000000002</v>
      </c>
      <c r="F5634" s="32">
        <v>43563</v>
      </c>
      <c r="G5634" s="33">
        <f t="shared" si="867"/>
        <v>4</v>
      </c>
      <c r="H5634" s="33">
        <f t="shared" si="868"/>
        <v>2019</v>
      </c>
      <c r="I5634" s="34">
        <v>2.72</v>
      </c>
      <c r="K5634" s="32">
        <v>39519</v>
      </c>
      <c r="L5634" s="33">
        <f t="shared" si="869"/>
        <v>3</v>
      </c>
      <c r="M5634" s="33">
        <f t="shared" si="870"/>
        <v>2008</v>
      </c>
      <c r="N5634" s="34">
        <v>109.86</v>
      </c>
      <c r="P5634" s="32">
        <v>39961</v>
      </c>
      <c r="Q5634" s="33">
        <f t="shared" si="871"/>
        <v>5</v>
      </c>
      <c r="R5634" s="33">
        <f t="shared" si="872"/>
        <v>2009</v>
      </c>
      <c r="S5634" s="34">
        <v>63.47</v>
      </c>
    </row>
    <row r="5635" spans="1:19">
      <c r="A5635" s="32">
        <v>41943</v>
      </c>
      <c r="B5635" s="33">
        <f t="shared" si="865"/>
        <v>10</v>
      </c>
      <c r="C5635" s="33">
        <f t="shared" si="866"/>
        <v>2014</v>
      </c>
      <c r="D5635" s="34">
        <v>0.89500000000000002</v>
      </c>
      <c r="F5635" s="32">
        <v>43564</v>
      </c>
      <c r="G5635" s="33">
        <f t="shared" si="867"/>
        <v>4</v>
      </c>
      <c r="H5635" s="33">
        <f t="shared" si="868"/>
        <v>2019</v>
      </c>
      <c r="I5635" s="34">
        <v>2.71</v>
      </c>
      <c r="K5635" s="32">
        <v>39520</v>
      </c>
      <c r="L5635" s="33">
        <f t="shared" si="869"/>
        <v>3</v>
      </c>
      <c r="M5635" s="33">
        <f t="shared" si="870"/>
        <v>2008</v>
      </c>
      <c r="N5635" s="34">
        <v>110.21</v>
      </c>
      <c r="P5635" s="32">
        <v>39962</v>
      </c>
      <c r="Q5635" s="33">
        <f t="shared" si="871"/>
        <v>5</v>
      </c>
      <c r="R5635" s="33">
        <f t="shared" si="872"/>
        <v>2009</v>
      </c>
      <c r="S5635" s="34">
        <v>64.98</v>
      </c>
    </row>
    <row r="5636" spans="1:19">
      <c r="A5636" s="32">
        <v>41946</v>
      </c>
      <c r="B5636" s="33">
        <f t="shared" si="865"/>
        <v>11</v>
      </c>
      <c r="C5636" s="33">
        <f t="shared" si="866"/>
        <v>2014</v>
      </c>
      <c r="D5636" s="34">
        <v>0.88500000000000001</v>
      </c>
      <c r="F5636" s="32">
        <v>43565</v>
      </c>
      <c r="G5636" s="33">
        <f t="shared" si="867"/>
        <v>4</v>
      </c>
      <c r="H5636" s="33">
        <f t="shared" si="868"/>
        <v>2019</v>
      </c>
      <c r="I5636" s="34">
        <v>2.72</v>
      </c>
      <c r="K5636" s="32">
        <v>39521</v>
      </c>
      <c r="L5636" s="33">
        <f t="shared" si="869"/>
        <v>3</v>
      </c>
      <c r="M5636" s="33">
        <f t="shared" si="870"/>
        <v>2008</v>
      </c>
      <c r="N5636" s="34">
        <v>110.03</v>
      </c>
      <c r="P5636" s="32">
        <v>39965</v>
      </c>
      <c r="Q5636" s="33">
        <f t="shared" si="871"/>
        <v>6</v>
      </c>
      <c r="R5636" s="33">
        <f t="shared" si="872"/>
        <v>2009</v>
      </c>
      <c r="S5636" s="34">
        <v>66.599999999999994</v>
      </c>
    </row>
    <row r="5637" spans="1:19">
      <c r="A5637" s="32">
        <v>41947</v>
      </c>
      <c r="B5637" s="33">
        <f t="shared" si="865"/>
        <v>11</v>
      </c>
      <c r="C5637" s="33">
        <f t="shared" si="866"/>
        <v>2014</v>
      </c>
      <c r="D5637" s="34">
        <v>0.874</v>
      </c>
      <c r="F5637" s="32">
        <v>43566</v>
      </c>
      <c r="G5637" s="33">
        <f t="shared" si="867"/>
        <v>4</v>
      </c>
      <c r="H5637" s="33">
        <f t="shared" si="868"/>
        <v>2019</v>
      </c>
      <c r="I5637" s="34">
        <v>2.72</v>
      </c>
      <c r="K5637" s="32">
        <v>39524</v>
      </c>
      <c r="L5637" s="33">
        <f t="shared" si="869"/>
        <v>3</v>
      </c>
      <c r="M5637" s="33">
        <f t="shared" si="870"/>
        <v>2008</v>
      </c>
      <c r="N5637" s="34">
        <v>105.74</v>
      </c>
      <c r="P5637" s="32">
        <v>39966</v>
      </c>
      <c r="Q5637" s="33">
        <f t="shared" si="871"/>
        <v>6</v>
      </c>
      <c r="R5637" s="33">
        <f t="shared" si="872"/>
        <v>2009</v>
      </c>
      <c r="S5637" s="34">
        <v>67.67</v>
      </c>
    </row>
    <row r="5638" spans="1:19">
      <c r="A5638" s="32">
        <v>41948</v>
      </c>
      <c r="B5638" s="33">
        <f t="shared" si="865"/>
        <v>11</v>
      </c>
      <c r="C5638" s="33">
        <f t="shared" si="866"/>
        <v>2014</v>
      </c>
      <c r="D5638" s="34">
        <v>0.86899999999999999</v>
      </c>
      <c r="F5638" s="32">
        <v>43567</v>
      </c>
      <c r="G5638" s="33">
        <f t="shared" si="867"/>
        <v>4</v>
      </c>
      <c r="H5638" s="33">
        <f t="shared" si="868"/>
        <v>2019</v>
      </c>
      <c r="I5638" s="34">
        <v>2.75</v>
      </c>
      <c r="K5638" s="32">
        <v>39525</v>
      </c>
      <c r="L5638" s="33">
        <f t="shared" si="869"/>
        <v>3</v>
      </c>
      <c r="M5638" s="33">
        <f t="shared" si="870"/>
        <v>2008</v>
      </c>
      <c r="N5638" s="34">
        <v>109.57</v>
      </c>
      <c r="P5638" s="32">
        <v>39967</v>
      </c>
      <c r="Q5638" s="33">
        <f t="shared" si="871"/>
        <v>6</v>
      </c>
      <c r="R5638" s="33">
        <f t="shared" si="872"/>
        <v>2009</v>
      </c>
      <c r="S5638" s="34">
        <v>66.150000000000006</v>
      </c>
    </row>
    <row r="5639" spans="1:19">
      <c r="A5639" s="32">
        <v>41949</v>
      </c>
      <c r="B5639" s="33">
        <f t="shared" si="865"/>
        <v>11</v>
      </c>
      <c r="C5639" s="33">
        <f t="shared" si="866"/>
        <v>2014</v>
      </c>
      <c r="D5639" s="34">
        <v>0.84399999999999997</v>
      </c>
      <c r="F5639" s="32">
        <v>43570</v>
      </c>
      <c r="G5639" s="33">
        <f t="shared" si="867"/>
        <v>4</v>
      </c>
      <c r="H5639" s="33">
        <f t="shared" si="868"/>
        <v>2019</v>
      </c>
      <c r="I5639" s="34">
        <v>2.75</v>
      </c>
      <c r="K5639" s="32">
        <v>39526</v>
      </c>
      <c r="L5639" s="33">
        <f t="shared" si="869"/>
        <v>3</v>
      </c>
      <c r="M5639" s="33">
        <f t="shared" si="870"/>
        <v>2008</v>
      </c>
      <c r="N5639" s="34">
        <v>103.25</v>
      </c>
      <c r="P5639" s="32">
        <v>39968</v>
      </c>
      <c r="Q5639" s="33">
        <f t="shared" si="871"/>
        <v>6</v>
      </c>
      <c r="R5639" s="33">
        <f t="shared" si="872"/>
        <v>2009</v>
      </c>
      <c r="S5639" s="34">
        <v>67.680000000000007</v>
      </c>
    </row>
    <row r="5640" spans="1:19">
      <c r="A5640" s="32">
        <v>41950</v>
      </c>
      <c r="B5640" s="33">
        <f t="shared" si="865"/>
        <v>11</v>
      </c>
      <c r="C5640" s="33">
        <f t="shared" si="866"/>
        <v>2014</v>
      </c>
      <c r="D5640" s="34">
        <v>0.83699999999999997</v>
      </c>
      <c r="F5640" s="32">
        <v>43571</v>
      </c>
      <c r="G5640" s="33">
        <f t="shared" si="867"/>
        <v>4</v>
      </c>
      <c r="H5640" s="33">
        <f t="shared" si="868"/>
        <v>2019</v>
      </c>
      <c r="I5640" s="34">
        <v>2.66</v>
      </c>
      <c r="K5640" s="32">
        <v>39527</v>
      </c>
      <c r="L5640" s="33">
        <f t="shared" si="869"/>
        <v>3</v>
      </c>
      <c r="M5640" s="33">
        <f t="shared" si="870"/>
        <v>2008</v>
      </c>
      <c r="N5640" s="34">
        <v>102.57</v>
      </c>
      <c r="P5640" s="32">
        <v>39969</v>
      </c>
      <c r="Q5640" s="33">
        <f t="shared" si="871"/>
        <v>6</v>
      </c>
      <c r="R5640" s="33">
        <f t="shared" si="872"/>
        <v>2009</v>
      </c>
      <c r="S5640" s="34">
        <v>67.77</v>
      </c>
    </row>
    <row r="5641" spans="1:19">
      <c r="A5641" s="32">
        <v>41953</v>
      </c>
      <c r="B5641" s="33">
        <f t="shared" si="865"/>
        <v>11</v>
      </c>
      <c r="C5641" s="33">
        <f t="shared" si="866"/>
        <v>2014</v>
      </c>
      <c r="D5641" s="34">
        <v>0.83899999999999997</v>
      </c>
      <c r="F5641" s="32">
        <v>43572</v>
      </c>
      <c r="G5641" s="33">
        <f t="shared" si="867"/>
        <v>4</v>
      </c>
      <c r="H5641" s="33">
        <f t="shared" si="868"/>
        <v>2019</v>
      </c>
      <c r="I5641" s="34">
        <v>2.5499999999999998</v>
      </c>
      <c r="K5641" s="32">
        <v>39531</v>
      </c>
      <c r="L5641" s="33">
        <f t="shared" si="869"/>
        <v>3</v>
      </c>
      <c r="M5641" s="33">
        <f t="shared" si="870"/>
        <v>2008</v>
      </c>
      <c r="N5641" s="34">
        <v>101.7</v>
      </c>
      <c r="P5641" s="32">
        <v>39972</v>
      </c>
      <c r="Q5641" s="33">
        <f t="shared" si="871"/>
        <v>6</v>
      </c>
      <c r="R5641" s="33">
        <f t="shared" si="872"/>
        <v>2009</v>
      </c>
      <c r="S5641" s="34">
        <v>67.61</v>
      </c>
    </row>
    <row r="5642" spans="1:19">
      <c r="A5642" s="32">
        <v>41954</v>
      </c>
      <c r="B5642" s="33">
        <f t="shared" si="865"/>
        <v>11</v>
      </c>
      <c r="C5642" s="33">
        <f t="shared" si="866"/>
        <v>2014</v>
      </c>
      <c r="D5642" s="34">
        <v>0.84099999999999997</v>
      </c>
      <c r="F5642" s="32">
        <v>43573</v>
      </c>
      <c r="G5642" s="33">
        <f t="shared" si="867"/>
        <v>4</v>
      </c>
      <c r="H5642" s="33">
        <f t="shared" si="868"/>
        <v>2019</v>
      </c>
      <c r="I5642" s="34">
        <v>2.54</v>
      </c>
      <c r="K5642" s="32">
        <v>39532</v>
      </c>
      <c r="L5642" s="33">
        <f t="shared" si="869"/>
        <v>3</v>
      </c>
      <c r="M5642" s="33">
        <f t="shared" si="870"/>
        <v>2008</v>
      </c>
      <c r="N5642" s="34">
        <v>101.78</v>
      </c>
      <c r="P5642" s="32">
        <v>39973</v>
      </c>
      <c r="Q5642" s="33">
        <f t="shared" si="871"/>
        <v>6</v>
      </c>
      <c r="R5642" s="33">
        <f t="shared" si="872"/>
        <v>2009</v>
      </c>
      <c r="S5642" s="34">
        <v>68.94</v>
      </c>
    </row>
    <row r="5643" spans="1:19">
      <c r="A5643" s="32">
        <v>41955</v>
      </c>
      <c r="B5643" s="33">
        <f t="shared" si="865"/>
        <v>11</v>
      </c>
      <c r="C5643" s="33">
        <f t="shared" si="866"/>
        <v>2014</v>
      </c>
      <c r="D5643" s="34">
        <v>0.84899999999999998</v>
      </c>
      <c r="F5643" s="32">
        <v>43577</v>
      </c>
      <c r="G5643" s="33">
        <f t="shared" si="867"/>
        <v>4</v>
      </c>
      <c r="H5643" s="33">
        <f t="shared" si="868"/>
        <v>2019</v>
      </c>
      <c r="I5643" s="34">
        <v>2.61</v>
      </c>
      <c r="K5643" s="32">
        <v>39533</v>
      </c>
      <c r="L5643" s="33">
        <f t="shared" si="869"/>
        <v>3</v>
      </c>
      <c r="M5643" s="33">
        <f t="shared" si="870"/>
        <v>2008</v>
      </c>
      <c r="N5643" s="34">
        <v>105.83</v>
      </c>
      <c r="P5643" s="32">
        <v>39974</v>
      </c>
      <c r="Q5643" s="33">
        <f t="shared" si="871"/>
        <v>6</v>
      </c>
      <c r="R5643" s="33">
        <f t="shared" si="872"/>
        <v>2009</v>
      </c>
      <c r="S5643" s="34">
        <v>70.52</v>
      </c>
    </row>
    <row r="5644" spans="1:19">
      <c r="A5644" s="32">
        <v>41956</v>
      </c>
      <c r="B5644" s="33">
        <f t="shared" si="865"/>
        <v>11</v>
      </c>
      <c r="C5644" s="33">
        <f t="shared" si="866"/>
        <v>2014</v>
      </c>
      <c r="D5644" s="34">
        <v>0.8</v>
      </c>
      <c r="F5644" s="32">
        <v>43578</v>
      </c>
      <c r="G5644" s="33">
        <f t="shared" ref="G5644:G5671" si="873">+MONTH(F5644)</f>
        <v>4</v>
      </c>
      <c r="H5644" s="33">
        <f t="shared" ref="H5644:H5671" si="874">+YEAR(F5644)</f>
        <v>2019</v>
      </c>
      <c r="I5644" s="34">
        <v>2.5299999999999998</v>
      </c>
      <c r="K5644" s="32">
        <v>39534</v>
      </c>
      <c r="L5644" s="33">
        <f t="shared" si="869"/>
        <v>3</v>
      </c>
      <c r="M5644" s="33">
        <f t="shared" si="870"/>
        <v>2008</v>
      </c>
      <c r="N5644" s="34">
        <v>107.56</v>
      </c>
      <c r="P5644" s="32">
        <v>39975</v>
      </c>
      <c r="Q5644" s="33">
        <f t="shared" si="871"/>
        <v>6</v>
      </c>
      <c r="R5644" s="33">
        <f t="shared" si="872"/>
        <v>2009</v>
      </c>
      <c r="S5644" s="34">
        <v>71.709999999999994</v>
      </c>
    </row>
    <row r="5645" spans="1:19">
      <c r="A5645" s="32">
        <v>41957</v>
      </c>
      <c r="B5645" s="33">
        <f t="shared" si="865"/>
        <v>11</v>
      </c>
      <c r="C5645" s="33">
        <f t="shared" si="866"/>
        <v>2014</v>
      </c>
      <c r="D5645" s="34">
        <v>0.80600000000000005</v>
      </c>
      <c r="F5645" s="32">
        <v>43579</v>
      </c>
      <c r="G5645" s="33">
        <f t="shared" si="873"/>
        <v>4</v>
      </c>
      <c r="H5645" s="33">
        <f t="shared" si="874"/>
        <v>2019</v>
      </c>
      <c r="I5645" s="34">
        <v>2.5299999999999998</v>
      </c>
      <c r="K5645" s="32">
        <v>39535</v>
      </c>
      <c r="L5645" s="33">
        <f t="shared" si="869"/>
        <v>3</v>
      </c>
      <c r="M5645" s="33">
        <f t="shared" si="870"/>
        <v>2008</v>
      </c>
      <c r="N5645" s="34">
        <v>105.59</v>
      </c>
      <c r="P5645" s="32">
        <v>39976</v>
      </c>
      <c r="Q5645" s="33">
        <f t="shared" si="871"/>
        <v>6</v>
      </c>
      <c r="R5645" s="33">
        <f t="shared" si="872"/>
        <v>2009</v>
      </c>
      <c r="S5645" s="34">
        <v>70.62</v>
      </c>
    </row>
    <row r="5646" spans="1:19">
      <c r="A5646" s="32">
        <v>41960</v>
      </c>
      <c r="B5646" s="33">
        <f t="shared" si="865"/>
        <v>11</v>
      </c>
      <c r="C5646" s="33">
        <f t="shared" si="866"/>
        <v>2014</v>
      </c>
      <c r="D5646" s="34">
        <v>0.79100000000000004</v>
      </c>
      <c r="F5646" s="32">
        <v>43580</v>
      </c>
      <c r="G5646" s="33">
        <f t="shared" si="873"/>
        <v>4</v>
      </c>
      <c r="H5646" s="33">
        <f t="shared" si="874"/>
        <v>2019</v>
      </c>
      <c r="I5646" s="34">
        <v>2.54</v>
      </c>
      <c r="K5646" s="32">
        <v>39538</v>
      </c>
      <c r="L5646" s="33">
        <f t="shared" si="869"/>
        <v>3</v>
      </c>
      <c r="M5646" s="33">
        <f t="shared" si="870"/>
        <v>2008</v>
      </c>
      <c r="N5646" s="34">
        <v>101.54</v>
      </c>
      <c r="P5646" s="32">
        <v>39979</v>
      </c>
      <c r="Q5646" s="33">
        <f t="shared" si="871"/>
        <v>6</v>
      </c>
      <c r="R5646" s="33">
        <f t="shared" si="872"/>
        <v>2009</v>
      </c>
      <c r="S5646" s="34">
        <v>68.489999999999995</v>
      </c>
    </row>
    <row r="5647" spans="1:19">
      <c r="A5647" s="32">
        <v>41961</v>
      </c>
      <c r="B5647" s="33">
        <f t="shared" si="865"/>
        <v>11</v>
      </c>
      <c r="C5647" s="33">
        <f t="shared" si="866"/>
        <v>2014</v>
      </c>
      <c r="D5647" s="34">
        <v>0.76600000000000001</v>
      </c>
      <c r="F5647" s="32">
        <v>43581</v>
      </c>
      <c r="G5647" s="33">
        <f t="shared" si="873"/>
        <v>4</v>
      </c>
      <c r="H5647" s="33">
        <f t="shared" si="874"/>
        <v>2019</v>
      </c>
      <c r="I5647" s="34">
        <v>2.58</v>
      </c>
      <c r="K5647" s="32">
        <v>39539</v>
      </c>
      <c r="L5647" s="33">
        <f t="shared" si="869"/>
        <v>4</v>
      </c>
      <c r="M5647" s="33">
        <f t="shared" si="870"/>
        <v>2008</v>
      </c>
      <c r="N5647" s="34">
        <v>100.92</v>
      </c>
      <c r="P5647" s="32">
        <v>39980</v>
      </c>
      <c r="Q5647" s="33">
        <f t="shared" si="871"/>
        <v>6</v>
      </c>
      <c r="R5647" s="33">
        <f t="shared" si="872"/>
        <v>2009</v>
      </c>
      <c r="S5647" s="34">
        <v>70.52</v>
      </c>
    </row>
    <row r="5648" spans="1:19">
      <c r="A5648" s="32">
        <v>41962</v>
      </c>
      <c r="B5648" s="33">
        <f t="shared" si="865"/>
        <v>11</v>
      </c>
      <c r="C5648" s="33">
        <f t="shared" si="866"/>
        <v>2014</v>
      </c>
      <c r="D5648" s="34">
        <v>0.71399999999999997</v>
      </c>
      <c r="F5648" s="32">
        <v>43584</v>
      </c>
      <c r="G5648" s="33">
        <f t="shared" si="873"/>
        <v>4</v>
      </c>
      <c r="H5648" s="33">
        <f t="shared" si="874"/>
        <v>2019</v>
      </c>
      <c r="I5648" s="34">
        <v>2.58</v>
      </c>
      <c r="K5648" s="32">
        <v>39540</v>
      </c>
      <c r="L5648" s="33">
        <f t="shared" si="869"/>
        <v>4</v>
      </c>
      <c r="M5648" s="33">
        <f t="shared" si="870"/>
        <v>2008</v>
      </c>
      <c r="N5648" s="34">
        <v>104.83</v>
      </c>
      <c r="P5648" s="32">
        <v>39981</v>
      </c>
      <c r="Q5648" s="33">
        <f t="shared" si="871"/>
        <v>6</v>
      </c>
      <c r="R5648" s="33">
        <f t="shared" si="872"/>
        <v>2009</v>
      </c>
      <c r="S5648" s="34">
        <v>68.95</v>
      </c>
    </row>
    <row r="5649" spans="1:19">
      <c r="A5649" s="32">
        <v>41963</v>
      </c>
      <c r="B5649" s="33">
        <f t="shared" si="865"/>
        <v>11</v>
      </c>
      <c r="C5649" s="33">
        <f t="shared" si="866"/>
        <v>2014</v>
      </c>
      <c r="D5649" s="34">
        <v>0.73899999999999999</v>
      </c>
      <c r="F5649" s="32">
        <v>43585</v>
      </c>
      <c r="G5649" s="33">
        <f t="shared" si="873"/>
        <v>4</v>
      </c>
      <c r="H5649" s="33">
        <f t="shared" si="874"/>
        <v>2019</v>
      </c>
      <c r="I5649" s="34">
        <v>2.59</v>
      </c>
      <c r="K5649" s="32">
        <v>39541</v>
      </c>
      <c r="L5649" s="33">
        <f t="shared" si="869"/>
        <v>4</v>
      </c>
      <c r="M5649" s="33">
        <f t="shared" si="870"/>
        <v>2008</v>
      </c>
      <c r="N5649" s="34">
        <v>103.92</v>
      </c>
      <c r="P5649" s="32">
        <v>39982</v>
      </c>
      <c r="Q5649" s="33">
        <f t="shared" si="871"/>
        <v>6</v>
      </c>
      <c r="R5649" s="33">
        <f t="shared" si="872"/>
        <v>2009</v>
      </c>
      <c r="S5649" s="34">
        <v>69.959999999999994</v>
      </c>
    </row>
    <row r="5650" spans="1:19">
      <c r="A5650" s="32">
        <v>41964</v>
      </c>
      <c r="B5650" s="33">
        <f t="shared" si="865"/>
        <v>11</v>
      </c>
      <c r="C5650" s="33">
        <f t="shared" si="866"/>
        <v>2014</v>
      </c>
      <c r="D5650" s="34">
        <v>0.75900000000000001</v>
      </c>
      <c r="F5650" s="32">
        <v>43586</v>
      </c>
      <c r="G5650" s="33">
        <f t="shared" si="873"/>
        <v>5</v>
      </c>
      <c r="H5650" s="33">
        <f t="shared" si="874"/>
        <v>2019</v>
      </c>
      <c r="I5650" s="34">
        <v>2.59</v>
      </c>
      <c r="K5650" s="32">
        <v>39542</v>
      </c>
      <c r="L5650" s="33">
        <f t="shared" si="869"/>
        <v>4</v>
      </c>
      <c r="M5650" s="33">
        <f t="shared" si="870"/>
        <v>2008</v>
      </c>
      <c r="N5650" s="34">
        <v>106.09</v>
      </c>
      <c r="P5650" s="32">
        <v>39983</v>
      </c>
      <c r="Q5650" s="33">
        <f t="shared" si="871"/>
        <v>6</v>
      </c>
      <c r="R5650" s="33">
        <f t="shared" si="872"/>
        <v>2009</v>
      </c>
      <c r="S5650" s="34">
        <v>70.48</v>
      </c>
    </row>
    <row r="5651" spans="1:19">
      <c r="A5651" s="32">
        <v>41967</v>
      </c>
      <c r="B5651" s="33">
        <f t="shared" si="865"/>
        <v>11</v>
      </c>
      <c r="C5651" s="33">
        <f t="shared" si="866"/>
        <v>2014</v>
      </c>
      <c r="D5651" s="34">
        <v>0.76400000000000001</v>
      </c>
      <c r="F5651" s="32">
        <v>43587</v>
      </c>
      <c r="G5651" s="33">
        <f t="shared" si="873"/>
        <v>5</v>
      </c>
      <c r="H5651" s="33">
        <f t="shared" si="874"/>
        <v>2019</v>
      </c>
      <c r="I5651" s="34">
        <v>2.63</v>
      </c>
      <c r="K5651" s="32">
        <v>39545</v>
      </c>
      <c r="L5651" s="33">
        <f t="shared" si="869"/>
        <v>4</v>
      </c>
      <c r="M5651" s="33">
        <f t="shared" si="870"/>
        <v>2008</v>
      </c>
      <c r="N5651" s="34">
        <v>108.91</v>
      </c>
      <c r="P5651" s="32">
        <v>39986</v>
      </c>
      <c r="Q5651" s="33">
        <f t="shared" si="871"/>
        <v>6</v>
      </c>
      <c r="R5651" s="33">
        <f t="shared" si="872"/>
        <v>2009</v>
      </c>
      <c r="S5651" s="34">
        <v>66.13</v>
      </c>
    </row>
    <row r="5652" spans="1:19">
      <c r="A5652" s="32">
        <v>41968</v>
      </c>
      <c r="B5652" s="33">
        <f t="shared" si="865"/>
        <v>11</v>
      </c>
      <c r="C5652" s="33">
        <f t="shared" si="866"/>
        <v>2014</v>
      </c>
      <c r="D5652" s="34">
        <v>0.75800000000000001</v>
      </c>
      <c r="F5652" s="32">
        <v>43588</v>
      </c>
      <c r="G5652" s="33">
        <f t="shared" si="873"/>
        <v>5</v>
      </c>
      <c r="H5652" s="33">
        <f t="shared" si="874"/>
        <v>2019</v>
      </c>
      <c r="I5652" s="34">
        <v>2.59</v>
      </c>
      <c r="K5652" s="32">
        <v>39546</v>
      </c>
      <c r="L5652" s="33">
        <f t="shared" si="869"/>
        <v>4</v>
      </c>
      <c r="M5652" s="33">
        <f t="shared" si="870"/>
        <v>2008</v>
      </c>
      <c r="N5652" s="34">
        <v>108.54</v>
      </c>
      <c r="P5652" s="32">
        <v>39987</v>
      </c>
      <c r="Q5652" s="33">
        <f t="shared" si="871"/>
        <v>6</v>
      </c>
      <c r="R5652" s="33">
        <f t="shared" si="872"/>
        <v>2009</v>
      </c>
      <c r="S5652" s="34">
        <v>66.36</v>
      </c>
    </row>
    <row r="5653" spans="1:19">
      <c r="A5653" s="32">
        <v>41969</v>
      </c>
      <c r="B5653" s="33">
        <f t="shared" si="865"/>
        <v>11</v>
      </c>
      <c r="C5653" s="33">
        <f t="shared" si="866"/>
        <v>2014</v>
      </c>
      <c r="D5653" s="34">
        <v>0.753</v>
      </c>
      <c r="F5653" s="32">
        <v>43591</v>
      </c>
      <c r="G5653" s="33">
        <f t="shared" si="873"/>
        <v>5</v>
      </c>
      <c r="H5653" s="33">
        <f t="shared" si="874"/>
        <v>2019</v>
      </c>
      <c r="I5653" s="34">
        <v>2.54</v>
      </c>
      <c r="K5653" s="32">
        <v>39547</v>
      </c>
      <c r="L5653" s="33">
        <f t="shared" si="869"/>
        <v>4</v>
      </c>
      <c r="M5653" s="33">
        <f t="shared" si="870"/>
        <v>2008</v>
      </c>
      <c r="N5653" s="34">
        <v>110.89</v>
      </c>
      <c r="P5653" s="32">
        <v>39988</v>
      </c>
      <c r="Q5653" s="33">
        <f t="shared" si="871"/>
        <v>6</v>
      </c>
      <c r="R5653" s="33">
        <f t="shared" si="872"/>
        <v>2009</v>
      </c>
      <c r="S5653" s="34">
        <v>68.47</v>
      </c>
    </row>
    <row r="5654" spans="1:19">
      <c r="A5654" s="32">
        <v>41971</v>
      </c>
      <c r="B5654" s="33">
        <f t="shared" si="865"/>
        <v>11</v>
      </c>
      <c r="C5654" s="33">
        <f t="shared" si="866"/>
        <v>2014</v>
      </c>
      <c r="D5654" s="34">
        <v>0.753</v>
      </c>
      <c r="F5654" s="32">
        <v>43592</v>
      </c>
      <c r="G5654" s="33">
        <f t="shared" si="873"/>
        <v>5</v>
      </c>
      <c r="H5654" s="33">
        <f t="shared" si="874"/>
        <v>2019</v>
      </c>
      <c r="I5654" s="34">
        <v>2.54</v>
      </c>
      <c r="K5654" s="32">
        <v>39548</v>
      </c>
      <c r="L5654" s="33">
        <f t="shared" si="869"/>
        <v>4</v>
      </c>
      <c r="M5654" s="33">
        <f t="shared" si="870"/>
        <v>2008</v>
      </c>
      <c r="N5654" s="34">
        <v>110.07</v>
      </c>
      <c r="P5654" s="32">
        <v>39989</v>
      </c>
      <c r="Q5654" s="33">
        <f t="shared" si="871"/>
        <v>6</v>
      </c>
      <c r="R5654" s="33">
        <f t="shared" si="872"/>
        <v>2009</v>
      </c>
      <c r="S5654" s="34">
        <v>68.819999999999993</v>
      </c>
    </row>
    <row r="5655" spans="1:19">
      <c r="A5655" s="32">
        <v>41974</v>
      </c>
      <c r="B5655" s="33">
        <f t="shared" si="865"/>
        <v>12</v>
      </c>
      <c r="C5655" s="33">
        <f t="shared" si="866"/>
        <v>2014</v>
      </c>
      <c r="D5655" s="34">
        <v>0.67300000000000004</v>
      </c>
      <c r="F5655" s="32">
        <v>43593</v>
      </c>
      <c r="G5655" s="33">
        <f t="shared" si="873"/>
        <v>5</v>
      </c>
      <c r="H5655" s="33">
        <f t="shared" si="874"/>
        <v>2019</v>
      </c>
      <c r="I5655" s="34">
        <v>2.64</v>
      </c>
      <c r="K5655" s="32">
        <v>39549</v>
      </c>
      <c r="L5655" s="33">
        <f t="shared" si="869"/>
        <v>4</v>
      </c>
      <c r="M5655" s="33">
        <f t="shared" si="870"/>
        <v>2008</v>
      </c>
      <c r="N5655" s="34">
        <v>110.14</v>
      </c>
      <c r="P5655" s="32">
        <v>39990</v>
      </c>
      <c r="Q5655" s="33">
        <f t="shared" si="871"/>
        <v>6</v>
      </c>
      <c r="R5655" s="33">
        <f t="shared" si="872"/>
        <v>2009</v>
      </c>
      <c r="S5655" s="34">
        <v>68.099999999999994</v>
      </c>
    </row>
    <row r="5656" spans="1:19">
      <c r="A5656" s="32">
        <v>41975</v>
      </c>
      <c r="B5656" s="33">
        <f t="shared" si="865"/>
        <v>12</v>
      </c>
      <c r="C5656" s="33">
        <f t="shared" si="866"/>
        <v>2014</v>
      </c>
      <c r="D5656" s="34">
        <v>0.67300000000000004</v>
      </c>
      <c r="F5656" s="32">
        <v>43594</v>
      </c>
      <c r="G5656" s="33">
        <f t="shared" si="873"/>
        <v>5</v>
      </c>
      <c r="H5656" s="33">
        <f t="shared" si="874"/>
        <v>2019</v>
      </c>
      <c r="I5656" s="34">
        <v>2.62</v>
      </c>
      <c r="K5656" s="32">
        <v>39552</v>
      </c>
      <c r="L5656" s="33">
        <f t="shared" si="869"/>
        <v>4</v>
      </c>
      <c r="M5656" s="33">
        <f t="shared" si="870"/>
        <v>2008</v>
      </c>
      <c r="N5656" s="34">
        <v>111.71</v>
      </c>
      <c r="P5656" s="32">
        <v>39993</v>
      </c>
      <c r="Q5656" s="33">
        <f t="shared" si="871"/>
        <v>6</v>
      </c>
      <c r="R5656" s="33">
        <f t="shared" si="872"/>
        <v>2009</v>
      </c>
      <c r="S5656" s="34">
        <v>69.75</v>
      </c>
    </row>
    <row r="5657" spans="1:19">
      <c r="A5657" s="32">
        <v>41976</v>
      </c>
      <c r="B5657" s="33">
        <f t="shared" si="865"/>
        <v>12</v>
      </c>
      <c r="C5657" s="33">
        <f t="shared" si="866"/>
        <v>2014</v>
      </c>
      <c r="D5657" s="34">
        <v>0.67300000000000004</v>
      </c>
      <c r="F5657" s="32">
        <v>43595</v>
      </c>
      <c r="G5657" s="33">
        <f t="shared" si="873"/>
        <v>5</v>
      </c>
      <c r="H5657" s="33">
        <f t="shared" si="874"/>
        <v>2019</v>
      </c>
      <c r="I5657" s="34">
        <v>2.64</v>
      </c>
      <c r="K5657" s="32">
        <v>39553</v>
      </c>
      <c r="L5657" s="33">
        <f t="shared" si="869"/>
        <v>4</v>
      </c>
      <c r="M5657" s="33">
        <f t="shared" si="870"/>
        <v>2008</v>
      </c>
      <c r="N5657" s="34">
        <v>113.77</v>
      </c>
      <c r="P5657" s="32">
        <v>39994</v>
      </c>
      <c r="Q5657" s="33">
        <f t="shared" si="871"/>
        <v>6</v>
      </c>
      <c r="R5657" s="33">
        <f t="shared" si="872"/>
        <v>2009</v>
      </c>
      <c r="S5657" s="34">
        <v>68.11</v>
      </c>
    </row>
    <row r="5658" spans="1:19">
      <c r="A5658" s="32">
        <v>41977</v>
      </c>
      <c r="B5658" s="33">
        <f t="shared" si="865"/>
        <v>12</v>
      </c>
      <c r="C5658" s="33">
        <f t="shared" si="866"/>
        <v>2014</v>
      </c>
      <c r="D5658" s="34">
        <v>0.60799999999999998</v>
      </c>
      <c r="F5658" s="32">
        <v>43598</v>
      </c>
      <c r="G5658" s="33">
        <f t="shared" si="873"/>
        <v>5</v>
      </c>
      <c r="H5658" s="33">
        <f t="shared" si="874"/>
        <v>2019</v>
      </c>
      <c r="I5658" s="34">
        <v>2.71</v>
      </c>
      <c r="K5658" s="32">
        <v>39554</v>
      </c>
      <c r="L5658" s="33">
        <f t="shared" si="869"/>
        <v>4</v>
      </c>
      <c r="M5658" s="33">
        <f t="shared" si="870"/>
        <v>2008</v>
      </c>
      <c r="N5658" s="34">
        <v>114.8</v>
      </c>
      <c r="P5658" s="32">
        <v>39995</v>
      </c>
      <c r="Q5658" s="33">
        <f t="shared" si="871"/>
        <v>7</v>
      </c>
      <c r="R5658" s="33">
        <f t="shared" si="872"/>
        <v>2009</v>
      </c>
      <c r="S5658" s="34">
        <v>68.52</v>
      </c>
    </row>
    <row r="5659" spans="1:19">
      <c r="A5659" s="32">
        <v>41978</v>
      </c>
      <c r="B5659" s="33">
        <f t="shared" si="865"/>
        <v>12</v>
      </c>
      <c r="C5659" s="33">
        <f t="shared" si="866"/>
        <v>2014</v>
      </c>
      <c r="D5659" s="34">
        <v>0.57299999999999995</v>
      </c>
      <c r="F5659" s="32">
        <v>43599</v>
      </c>
      <c r="G5659" s="33">
        <f t="shared" si="873"/>
        <v>5</v>
      </c>
      <c r="H5659" s="33">
        <f t="shared" si="874"/>
        <v>2019</v>
      </c>
      <c r="I5659" s="34">
        <v>2.7</v>
      </c>
      <c r="K5659" s="32">
        <v>39555</v>
      </c>
      <c r="L5659" s="33">
        <f t="shared" si="869"/>
        <v>4</v>
      </c>
      <c r="M5659" s="33">
        <f t="shared" si="870"/>
        <v>2008</v>
      </c>
      <c r="N5659" s="34">
        <v>114.8</v>
      </c>
      <c r="P5659" s="32">
        <v>39996</v>
      </c>
      <c r="Q5659" s="33">
        <f t="shared" si="871"/>
        <v>7</v>
      </c>
      <c r="R5659" s="33">
        <f t="shared" si="872"/>
        <v>2009</v>
      </c>
      <c r="S5659" s="34">
        <v>65.739999999999995</v>
      </c>
    </row>
    <row r="5660" spans="1:19">
      <c r="A5660" s="32">
        <v>41981</v>
      </c>
      <c r="B5660" s="33">
        <f t="shared" si="865"/>
        <v>12</v>
      </c>
      <c r="C5660" s="33">
        <f t="shared" si="866"/>
        <v>2014</v>
      </c>
      <c r="D5660" s="34">
        <v>0.50600000000000001</v>
      </c>
      <c r="F5660" s="32">
        <v>43600</v>
      </c>
      <c r="G5660" s="33">
        <f t="shared" si="873"/>
        <v>5</v>
      </c>
      <c r="H5660" s="33">
        <f t="shared" si="874"/>
        <v>2019</v>
      </c>
      <c r="I5660" s="34">
        <v>2.69</v>
      </c>
      <c r="K5660" s="32">
        <v>39556</v>
      </c>
      <c r="L5660" s="33">
        <f t="shared" si="869"/>
        <v>4</v>
      </c>
      <c r="M5660" s="33">
        <f t="shared" si="870"/>
        <v>2008</v>
      </c>
      <c r="N5660" s="34">
        <v>116.56</v>
      </c>
      <c r="P5660" s="32">
        <v>40000</v>
      </c>
      <c r="Q5660" s="33">
        <f t="shared" si="871"/>
        <v>7</v>
      </c>
      <c r="R5660" s="33">
        <f t="shared" si="872"/>
        <v>2009</v>
      </c>
      <c r="S5660" s="34">
        <v>63.12</v>
      </c>
    </row>
    <row r="5661" spans="1:19">
      <c r="A5661" s="32">
        <v>41982</v>
      </c>
      <c r="B5661" s="33">
        <f t="shared" si="865"/>
        <v>12</v>
      </c>
      <c r="C5661" s="33">
        <f t="shared" si="866"/>
        <v>2014</v>
      </c>
      <c r="D5661" s="34">
        <v>0.53</v>
      </c>
      <c r="F5661" s="32">
        <v>43601</v>
      </c>
      <c r="G5661" s="33">
        <f t="shared" si="873"/>
        <v>5</v>
      </c>
      <c r="H5661" s="33">
        <f t="shared" si="874"/>
        <v>2019</v>
      </c>
      <c r="I5661" s="34">
        <v>2.62</v>
      </c>
      <c r="K5661" s="32">
        <v>39559</v>
      </c>
      <c r="L5661" s="33">
        <f t="shared" si="869"/>
        <v>4</v>
      </c>
      <c r="M5661" s="33">
        <f t="shared" si="870"/>
        <v>2008</v>
      </c>
      <c r="N5661" s="34">
        <v>117.48</v>
      </c>
      <c r="P5661" s="32">
        <v>40001</v>
      </c>
      <c r="Q5661" s="33">
        <f t="shared" si="871"/>
        <v>7</v>
      </c>
      <c r="R5661" s="33">
        <f t="shared" si="872"/>
        <v>2009</v>
      </c>
      <c r="S5661" s="34">
        <v>61.54</v>
      </c>
    </row>
    <row r="5662" spans="1:19">
      <c r="A5662" s="32">
        <v>41983</v>
      </c>
      <c r="B5662" s="33">
        <f t="shared" si="865"/>
        <v>12</v>
      </c>
      <c r="C5662" s="33">
        <f t="shared" si="866"/>
        <v>2014</v>
      </c>
      <c r="D5662" s="34">
        <v>0.52100000000000002</v>
      </c>
      <c r="F5662" s="32">
        <v>43602</v>
      </c>
      <c r="G5662" s="33">
        <f t="shared" si="873"/>
        <v>5</v>
      </c>
      <c r="H5662" s="33">
        <f t="shared" si="874"/>
        <v>2019</v>
      </c>
      <c r="I5662" s="34">
        <v>2.61</v>
      </c>
      <c r="K5662" s="32">
        <v>39560</v>
      </c>
      <c r="L5662" s="33">
        <f t="shared" si="869"/>
        <v>4</v>
      </c>
      <c r="M5662" s="33">
        <f t="shared" si="870"/>
        <v>2008</v>
      </c>
      <c r="N5662" s="34">
        <v>119.17</v>
      </c>
      <c r="P5662" s="32">
        <v>40002</v>
      </c>
      <c r="Q5662" s="33">
        <f t="shared" si="871"/>
        <v>7</v>
      </c>
      <c r="R5662" s="33">
        <f t="shared" si="872"/>
        <v>2009</v>
      </c>
      <c r="S5662" s="34">
        <v>59.71</v>
      </c>
    </row>
    <row r="5663" spans="1:19">
      <c r="A5663" s="32">
        <v>41984</v>
      </c>
      <c r="B5663" s="33">
        <f t="shared" si="865"/>
        <v>12</v>
      </c>
      <c r="C5663" s="33">
        <f t="shared" si="866"/>
        <v>2014</v>
      </c>
      <c r="D5663" s="34">
        <v>0.53800000000000003</v>
      </c>
      <c r="F5663" s="32">
        <v>43605</v>
      </c>
      <c r="G5663" s="33">
        <f t="shared" si="873"/>
        <v>5</v>
      </c>
      <c r="H5663" s="33">
        <f t="shared" si="874"/>
        <v>2019</v>
      </c>
      <c r="I5663" s="34">
        <v>2.7</v>
      </c>
      <c r="K5663" s="32">
        <v>39561</v>
      </c>
      <c r="L5663" s="33">
        <f t="shared" si="869"/>
        <v>4</v>
      </c>
      <c r="M5663" s="33">
        <f t="shared" si="870"/>
        <v>2008</v>
      </c>
      <c r="N5663" s="34">
        <v>119.28</v>
      </c>
      <c r="P5663" s="32">
        <v>40003</v>
      </c>
      <c r="Q5663" s="33">
        <f t="shared" si="871"/>
        <v>7</v>
      </c>
      <c r="R5663" s="33">
        <f t="shared" si="872"/>
        <v>2009</v>
      </c>
      <c r="S5663" s="34">
        <v>59.17</v>
      </c>
    </row>
    <row r="5664" spans="1:19">
      <c r="A5664" s="32">
        <v>41985</v>
      </c>
      <c r="B5664" s="33">
        <f t="shared" si="865"/>
        <v>12</v>
      </c>
      <c r="C5664" s="33">
        <f t="shared" si="866"/>
        <v>2014</v>
      </c>
      <c r="D5664" s="34">
        <v>0.54800000000000004</v>
      </c>
      <c r="F5664" s="32">
        <v>43606</v>
      </c>
      <c r="G5664" s="33">
        <f t="shared" si="873"/>
        <v>5</v>
      </c>
      <c r="H5664" s="33">
        <f t="shared" si="874"/>
        <v>2019</v>
      </c>
      <c r="I5664" s="34">
        <v>2.73</v>
      </c>
      <c r="K5664" s="32">
        <v>39562</v>
      </c>
      <c r="L5664" s="33">
        <f t="shared" si="869"/>
        <v>4</v>
      </c>
      <c r="M5664" s="33">
        <f t="shared" si="870"/>
        <v>2008</v>
      </c>
      <c r="N5664" s="34">
        <v>117.1</v>
      </c>
      <c r="P5664" s="32">
        <v>40004</v>
      </c>
      <c r="Q5664" s="33">
        <f t="shared" si="871"/>
        <v>7</v>
      </c>
      <c r="R5664" s="33">
        <f t="shared" si="872"/>
        <v>2009</v>
      </c>
      <c r="S5664" s="34">
        <v>58.43</v>
      </c>
    </row>
    <row r="5665" spans="1:19">
      <c r="A5665" s="32">
        <v>41988</v>
      </c>
      <c r="B5665" s="33">
        <f t="shared" si="865"/>
        <v>12</v>
      </c>
      <c r="C5665" s="33">
        <f t="shared" si="866"/>
        <v>2014</v>
      </c>
      <c r="D5665" s="34">
        <v>0.55700000000000005</v>
      </c>
      <c r="F5665" s="32">
        <v>43607</v>
      </c>
      <c r="G5665" s="33">
        <f t="shared" si="873"/>
        <v>5</v>
      </c>
      <c r="H5665" s="33">
        <f t="shared" si="874"/>
        <v>2019</v>
      </c>
      <c r="I5665" s="34">
        <v>2.73</v>
      </c>
      <c r="K5665" s="32">
        <v>39563</v>
      </c>
      <c r="L5665" s="33">
        <f t="shared" si="869"/>
        <v>4</v>
      </c>
      <c r="M5665" s="33">
        <f t="shared" si="870"/>
        <v>2008</v>
      </c>
      <c r="N5665" s="34">
        <v>119.64</v>
      </c>
      <c r="P5665" s="32">
        <v>40007</v>
      </c>
      <c r="Q5665" s="33">
        <f t="shared" si="871"/>
        <v>7</v>
      </c>
      <c r="R5665" s="33">
        <f t="shared" si="872"/>
        <v>2009</v>
      </c>
      <c r="S5665" s="34">
        <v>58.25</v>
      </c>
    </row>
    <row r="5666" spans="1:19">
      <c r="A5666" s="32">
        <v>41989</v>
      </c>
      <c r="B5666" s="33">
        <f t="shared" si="865"/>
        <v>12</v>
      </c>
      <c r="C5666" s="33">
        <f t="shared" si="866"/>
        <v>2014</v>
      </c>
      <c r="D5666" s="34">
        <v>0.54400000000000004</v>
      </c>
      <c r="F5666" s="32">
        <v>43608</v>
      </c>
      <c r="G5666" s="33">
        <f t="shared" si="873"/>
        <v>5</v>
      </c>
      <c r="H5666" s="33">
        <f t="shared" si="874"/>
        <v>2019</v>
      </c>
      <c r="I5666" s="34">
        <v>2.56</v>
      </c>
      <c r="K5666" s="32">
        <v>39566</v>
      </c>
      <c r="L5666" s="33">
        <f t="shared" si="869"/>
        <v>4</v>
      </c>
      <c r="M5666" s="33">
        <f t="shared" si="870"/>
        <v>2008</v>
      </c>
      <c r="N5666" s="34">
        <v>118.78</v>
      </c>
      <c r="P5666" s="32">
        <v>40008</v>
      </c>
      <c r="Q5666" s="33">
        <f t="shared" si="871"/>
        <v>7</v>
      </c>
      <c r="R5666" s="33">
        <f t="shared" si="872"/>
        <v>2009</v>
      </c>
      <c r="S5666" s="34">
        <v>60.48</v>
      </c>
    </row>
    <row r="5667" spans="1:19">
      <c r="A5667" s="32">
        <v>41990</v>
      </c>
      <c r="B5667" s="33">
        <f t="shared" si="865"/>
        <v>12</v>
      </c>
      <c r="C5667" s="33">
        <f t="shared" si="866"/>
        <v>2014</v>
      </c>
      <c r="D5667" s="34">
        <v>0.55300000000000005</v>
      </c>
      <c r="F5667" s="32">
        <v>43609</v>
      </c>
      <c r="G5667" s="33">
        <f t="shared" si="873"/>
        <v>5</v>
      </c>
      <c r="H5667" s="33">
        <f t="shared" si="874"/>
        <v>2019</v>
      </c>
      <c r="I5667" s="34">
        <v>2.6</v>
      </c>
      <c r="K5667" s="32">
        <v>39567</v>
      </c>
      <c r="L5667" s="33">
        <f t="shared" si="869"/>
        <v>4</v>
      </c>
      <c r="M5667" s="33">
        <f t="shared" si="870"/>
        <v>2008</v>
      </c>
      <c r="N5667" s="34">
        <v>115.67</v>
      </c>
      <c r="P5667" s="32">
        <v>40009</v>
      </c>
      <c r="Q5667" s="33">
        <f t="shared" si="871"/>
        <v>7</v>
      </c>
      <c r="R5667" s="33">
        <f t="shared" si="872"/>
        <v>2009</v>
      </c>
      <c r="S5667" s="34">
        <v>61.25</v>
      </c>
    </row>
    <row r="5668" spans="1:19">
      <c r="A5668" s="32">
        <v>41991</v>
      </c>
      <c r="B5668" s="33">
        <f t="shared" ref="B5668:B5731" si="875">+MONTH(A5668)</f>
        <v>12</v>
      </c>
      <c r="C5668" s="33">
        <f t="shared" ref="C5668:C5731" si="876">+YEAR(A5668)</f>
        <v>2014</v>
      </c>
      <c r="D5668" s="34">
        <v>0.54300000000000004</v>
      </c>
      <c r="F5668" s="32">
        <v>43613</v>
      </c>
      <c r="G5668" s="33">
        <f t="shared" si="873"/>
        <v>5</v>
      </c>
      <c r="H5668" s="33">
        <f t="shared" si="874"/>
        <v>2019</v>
      </c>
      <c r="I5668" s="34">
        <v>2.65</v>
      </c>
      <c r="K5668" s="32">
        <v>39568</v>
      </c>
      <c r="L5668" s="33">
        <f t="shared" ref="L5668:L5731" si="877">+MONTH(K5668)</f>
        <v>4</v>
      </c>
      <c r="M5668" s="33">
        <f t="shared" ref="M5668:M5731" si="878">+YEAR(K5668)</f>
        <v>2008</v>
      </c>
      <c r="N5668" s="34">
        <v>113.7</v>
      </c>
      <c r="P5668" s="32">
        <v>40010</v>
      </c>
      <c r="Q5668" s="33">
        <f t="shared" ref="Q5668:Q5731" si="879">+MONTH(P5668)</f>
        <v>7</v>
      </c>
      <c r="R5668" s="33">
        <f t="shared" si="872"/>
        <v>2009</v>
      </c>
      <c r="S5668" s="34">
        <v>62.02</v>
      </c>
    </row>
    <row r="5669" spans="1:19">
      <c r="A5669" s="32">
        <v>41992</v>
      </c>
      <c r="B5669" s="33">
        <f t="shared" si="875"/>
        <v>12</v>
      </c>
      <c r="C5669" s="33">
        <f t="shared" si="876"/>
        <v>2014</v>
      </c>
      <c r="D5669" s="34">
        <v>0.56499999999999995</v>
      </c>
      <c r="F5669" s="32">
        <v>43614</v>
      </c>
      <c r="G5669" s="33">
        <f t="shared" si="873"/>
        <v>5</v>
      </c>
      <c r="H5669" s="33">
        <f t="shared" si="874"/>
        <v>2019</v>
      </c>
      <c r="I5669" s="34">
        <v>2.69</v>
      </c>
      <c r="K5669" s="32">
        <v>39569</v>
      </c>
      <c r="L5669" s="33">
        <f t="shared" si="877"/>
        <v>5</v>
      </c>
      <c r="M5669" s="33">
        <f t="shared" si="878"/>
        <v>2008</v>
      </c>
      <c r="N5669" s="34">
        <v>112.6</v>
      </c>
      <c r="P5669" s="32">
        <v>40011</v>
      </c>
      <c r="Q5669" s="33">
        <f t="shared" si="879"/>
        <v>7</v>
      </c>
      <c r="R5669" s="33">
        <f t="shared" ref="R5669:R5732" si="880">+YEAR(P5669)</f>
        <v>2009</v>
      </c>
      <c r="S5669" s="34">
        <v>63.54</v>
      </c>
    </row>
    <row r="5670" spans="1:19">
      <c r="A5670" s="32">
        <v>41995</v>
      </c>
      <c r="B5670" s="33">
        <f t="shared" si="875"/>
        <v>12</v>
      </c>
      <c r="C5670" s="33">
        <f t="shared" si="876"/>
        <v>2014</v>
      </c>
      <c r="D5670" s="34">
        <v>0.55500000000000005</v>
      </c>
      <c r="F5670" s="32">
        <v>43615</v>
      </c>
      <c r="G5670" s="33">
        <f t="shared" si="873"/>
        <v>5</v>
      </c>
      <c r="H5670" s="33">
        <f t="shared" si="874"/>
        <v>2019</v>
      </c>
      <c r="I5670" s="34">
        <v>2.69</v>
      </c>
      <c r="K5670" s="32">
        <v>39570</v>
      </c>
      <c r="L5670" s="33">
        <f t="shared" si="877"/>
        <v>5</v>
      </c>
      <c r="M5670" s="33">
        <f t="shared" si="878"/>
        <v>2008</v>
      </c>
      <c r="N5670" s="34">
        <v>116.36</v>
      </c>
      <c r="P5670" s="32">
        <v>40014</v>
      </c>
      <c r="Q5670" s="33">
        <f t="shared" si="879"/>
        <v>7</v>
      </c>
      <c r="R5670" s="33">
        <f t="shared" si="880"/>
        <v>2009</v>
      </c>
      <c r="S5670" s="34">
        <v>64.64</v>
      </c>
    </row>
    <row r="5671" spans="1:19">
      <c r="A5671" s="32">
        <v>41996</v>
      </c>
      <c r="B5671" s="33">
        <f t="shared" si="875"/>
        <v>12</v>
      </c>
      <c r="C5671" s="33">
        <f t="shared" si="876"/>
        <v>2014</v>
      </c>
      <c r="D5671" s="34">
        <v>0.56200000000000006</v>
      </c>
      <c r="F5671" s="32">
        <v>43616</v>
      </c>
      <c r="G5671" s="33">
        <f t="shared" si="873"/>
        <v>5</v>
      </c>
      <c r="H5671" s="33">
        <f t="shared" si="874"/>
        <v>2019</v>
      </c>
      <c r="I5671" s="34">
        <v>2.59</v>
      </c>
      <c r="K5671" s="32">
        <v>39573</v>
      </c>
      <c r="L5671" s="33">
        <f t="shared" si="877"/>
        <v>5</v>
      </c>
      <c r="M5671" s="33">
        <f t="shared" si="878"/>
        <v>2008</v>
      </c>
      <c r="N5671" s="34">
        <v>119.94</v>
      </c>
      <c r="P5671" s="32">
        <v>40015</v>
      </c>
      <c r="Q5671" s="33">
        <f t="shared" si="879"/>
        <v>7</v>
      </c>
      <c r="R5671" s="33">
        <f t="shared" si="880"/>
        <v>2009</v>
      </c>
      <c r="S5671" s="34">
        <v>65.930000000000007</v>
      </c>
    </row>
    <row r="5672" spans="1:19">
      <c r="A5672" s="32">
        <v>41997</v>
      </c>
      <c r="B5672" s="33">
        <f t="shared" si="875"/>
        <v>12</v>
      </c>
      <c r="C5672" s="33">
        <f t="shared" si="876"/>
        <v>2014</v>
      </c>
      <c r="D5672" s="34">
        <v>0.52800000000000002</v>
      </c>
      <c r="F5672" s="32">
        <v>43619</v>
      </c>
      <c r="G5672" s="33">
        <f t="shared" ref="G5672:G5692" si="881">+MONTH(F5672)</f>
        <v>6</v>
      </c>
      <c r="H5672" s="33">
        <f t="shared" ref="H5672:H5692" si="882">+YEAR(F5672)</f>
        <v>2019</v>
      </c>
      <c r="I5672" s="34">
        <v>2.5</v>
      </c>
      <c r="K5672" s="32">
        <v>39574</v>
      </c>
      <c r="L5672" s="33">
        <f t="shared" si="877"/>
        <v>5</v>
      </c>
      <c r="M5672" s="33">
        <f t="shared" si="878"/>
        <v>2008</v>
      </c>
      <c r="N5672" s="34">
        <v>121.82</v>
      </c>
      <c r="P5672" s="32">
        <v>40016</v>
      </c>
      <c r="Q5672" s="33">
        <f t="shared" si="879"/>
        <v>7</v>
      </c>
      <c r="R5672" s="33">
        <f t="shared" si="880"/>
        <v>2009</v>
      </c>
      <c r="S5672" s="34">
        <v>65.36</v>
      </c>
    </row>
    <row r="5673" spans="1:19">
      <c r="A5673" s="32">
        <v>41999</v>
      </c>
      <c r="B5673" s="33">
        <f t="shared" si="875"/>
        <v>12</v>
      </c>
      <c r="C5673" s="33">
        <f t="shared" si="876"/>
        <v>2014</v>
      </c>
      <c r="D5673" s="34">
        <v>0.52800000000000002</v>
      </c>
      <c r="F5673" s="32">
        <v>43620</v>
      </c>
      <c r="G5673" s="33">
        <f t="shared" si="881"/>
        <v>6</v>
      </c>
      <c r="H5673" s="33">
        <f t="shared" si="882"/>
        <v>2019</v>
      </c>
      <c r="I5673" s="34">
        <v>2.4500000000000002</v>
      </c>
      <c r="K5673" s="32">
        <v>39575</v>
      </c>
      <c r="L5673" s="33">
        <f t="shared" si="877"/>
        <v>5</v>
      </c>
      <c r="M5673" s="33">
        <f t="shared" si="878"/>
        <v>2008</v>
      </c>
      <c r="N5673" s="34">
        <v>123.56</v>
      </c>
      <c r="P5673" s="32">
        <v>40017</v>
      </c>
      <c r="Q5673" s="33">
        <f t="shared" si="879"/>
        <v>7</v>
      </c>
      <c r="R5673" s="33">
        <f t="shared" si="880"/>
        <v>2009</v>
      </c>
      <c r="S5673" s="34">
        <v>68.06</v>
      </c>
    </row>
    <row r="5674" spans="1:19">
      <c r="A5674" s="32">
        <v>42002</v>
      </c>
      <c r="B5674" s="33">
        <f t="shared" si="875"/>
        <v>12</v>
      </c>
      <c r="C5674" s="33">
        <f t="shared" si="876"/>
        <v>2014</v>
      </c>
      <c r="D5674" s="34">
        <v>0.51200000000000001</v>
      </c>
      <c r="F5674" s="32">
        <v>43621</v>
      </c>
      <c r="G5674" s="33">
        <f t="shared" si="881"/>
        <v>6</v>
      </c>
      <c r="H5674" s="33">
        <f t="shared" si="882"/>
        <v>2019</v>
      </c>
      <c r="I5674" s="34">
        <v>2.4500000000000002</v>
      </c>
      <c r="K5674" s="32">
        <v>39576</v>
      </c>
      <c r="L5674" s="33">
        <f t="shared" si="877"/>
        <v>5</v>
      </c>
      <c r="M5674" s="33">
        <f t="shared" si="878"/>
        <v>2008</v>
      </c>
      <c r="N5674" s="34">
        <v>123.77</v>
      </c>
      <c r="P5674" s="32">
        <v>40018</v>
      </c>
      <c r="Q5674" s="33">
        <f t="shared" si="879"/>
        <v>7</v>
      </c>
      <c r="R5674" s="33">
        <f t="shared" si="880"/>
        <v>2009</v>
      </c>
      <c r="S5674" s="34">
        <v>68.819999999999993</v>
      </c>
    </row>
    <row r="5675" spans="1:19">
      <c r="A5675" s="32">
        <v>42003</v>
      </c>
      <c r="B5675" s="33">
        <f t="shared" si="875"/>
        <v>12</v>
      </c>
      <c r="C5675" s="33">
        <f t="shared" si="876"/>
        <v>2014</v>
      </c>
      <c r="D5675" s="34">
        <v>0.50700000000000001</v>
      </c>
      <c r="F5675" s="32">
        <v>43622</v>
      </c>
      <c r="G5675" s="33">
        <f t="shared" si="881"/>
        <v>6</v>
      </c>
      <c r="H5675" s="33">
        <f t="shared" si="882"/>
        <v>2019</v>
      </c>
      <c r="I5675" s="34">
        <v>2.4</v>
      </c>
      <c r="K5675" s="32">
        <v>39577</v>
      </c>
      <c r="L5675" s="33">
        <f t="shared" si="877"/>
        <v>5</v>
      </c>
      <c r="M5675" s="33">
        <f t="shared" si="878"/>
        <v>2008</v>
      </c>
      <c r="N5675" s="34">
        <v>125.94</v>
      </c>
      <c r="P5675" s="32">
        <v>40021</v>
      </c>
      <c r="Q5675" s="33">
        <f t="shared" si="879"/>
        <v>7</v>
      </c>
      <c r="R5675" s="33">
        <f t="shared" si="880"/>
        <v>2009</v>
      </c>
      <c r="S5675" s="34">
        <v>69.78</v>
      </c>
    </row>
    <row r="5676" spans="1:19">
      <c r="A5676" s="32">
        <v>42004</v>
      </c>
      <c r="B5676" s="33">
        <f t="shared" si="875"/>
        <v>12</v>
      </c>
      <c r="C5676" s="33">
        <f t="shared" si="876"/>
        <v>2014</v>
      </c>
      <c r="D5676" s="34">
        <v>0.48599999999999999</v>
      </c>
      <c r="F5676" s="32">
        <v>43623</v>
      </c>
      <c r="G5676" s="33">
        <f t="shared" si="881"/>
        <v>6</v>
      </c>
      <c r="H5676" s="33">
        <f t="shared" si="882"/>
        <v>2019</v>
      </c>
      <c r="I5676" s="34">
        <v>2.4300000000000002</v>
      </c>
      <c r="K5676" s="32">
        <v>39580</v>
      </c>
      <c r="L5676" s="33">
        <f t="shared" si="877"/>
        <v>5</v>
      </c>
      <c r="M5676" s="33">
        <f t="shared" si="878"/>
        <v>2008</v>
      </c>
      <c r="N5676" s="34">
        <v>124.02</v>
      </c>
      <c r="P5676" s="32">
        <v>40022</v>
      </c>
      <c r="Q5676" s="33">
        <f t="shared" si="879"/>
        <v>7</v>
      </c>
      <c r="R5676" s="33">
        <f t="shared" si="880"/>
        <v>2009</v>
      </c>
      <c r="S5676" s="34">
        <v>68.53</v>
      </c>
    </row>
    <row r="5677" spans="1:19">
      <c r="A5677" s="32">
        <v>42006</v>
      </c>
      <c r="B5677" s="33">
        <f t="shared" si="875"/>
        <v>1</v>
      </c>
      <c r="C5677" s="33">
        <f t="shared" si="876"/>
        <v>2015</v>
      </c>
      <c r="D5677" s="34">
        <v>0.49</v>
      </c>
      <c r="F5677" s="32">
        <v>43626</v>
      </c>
      <c r="G5677" s="33">
        <f t="shared" si="881"/>
        <v>6</v>
      </c>
      <c r="H5677" s="33">
        <f t="shared" si="882"/>
        <v>2019</v>
      </c>
      <c r="I5677" s="34">
        <v>2.42</v>
      </c>
      <c r="K5677" s="32">
        <v>39581</v>
      </c>
      <c r="L5677" s="33">
        <f t="shared" si="877"/>
        <v>5</v>
      </c>
      <c r="M5677" s="33">
        <f t="shared" si="878"/>
        <v>2008</v>
      </c>
      <c r="N5677" s="34">
        <v>125.83</v>
      </c>
      <c r="P5677" s="32">
        <v>40023</v>
      </c>
      <c r="Q5677" s="33">
        <f t="shared" si="879"/>
        <v>7</v>
      </c>
      <c r="R5677" s="33">
        <f t="shared" si="880"/>
        <v>2009</v>
      </c>
      <c r="S5677" s="34">
        <v>65.790000000000006</v>
      </c>
    </row>
    <row r="5678" spans="1:19">
      <c r="A5678" s="32">
        <v>42009</v>
      </c>
      <c r="B5678" s="33">
        <f t="shared" si="875"/>
        <v>1</v>
      </c>
      <c r="C5678" s="33">
        <f t="shared" si="876"/>
        <v>2015</v>
      </c>
      <c r="D5678" s="34">
        <v>0.46500000000000002</v>
      </c>
      <c r="F5678" s="32">
        <v>43627</v>
      </c>
      <c r="G5678" s="33">
        <f t="shared" si="881"/>
        <v>6</v>
      </c>
      <c r="H5678" s="33">
        <f t="shared" si="882"/>
        <v>2019</v>
      </c>
      <c r="I5678" s="34">
        <v>2.41</v>
      </c>
      <c r="K5678" s="32">
        <v>39582</v>
      </c>
      <c r="L5678" s="33">
        <f t="shared" si="877"/>
        <v>5</v>
      </c>
      <c r="M5678" s="33">
        <f t="shared" si="878"/>
        <v>2008</v>
      </c>
      <c r="N5678" s="34">
        <v>124.21</v>
      </c>
      <c r="P5678" s="32">
        <v>40024</v>
      </c>
      <c r="Q5678" s="33">
        <f t="shared" si="879"/>
        <v>7</v>
      </c>
      <c r="R5678" s="33">
        <f t="shared" si="880"/>
        <v>2009</v>
      </c>
      <c r="S5678" s="34">
        <v>68.819999999999993</v>
      </c>
    </row>
    <row r="5679" spans="1:19">
      <c r="A5679" s="32">
        <v>42010</v>
      </c>
      <c r="B5679" s="33">
        <f t="shared" si="875"/>
        <v>1</v>
      </c>
      <c r="C5679" s="33">
        <f t="shared" si="876"/>
        <v>2015</v>
      </c>
      <c r="D5679" s="34">
        <v>0.44900000000000001</v>
      </c>
      <c r="F5679" s="32">
        <v>43628</v>
      </c>
      <c r="G5679" s="33">
        <f t="shared" si="881"/>
        <v>6</v>
      </c>
      <c r="H5679" s="33">
        <f t="shared" si="882"/>
        <v>2019</v>
      </c>
      <c r="I5679" s="34">
        <v>2.4300000000000002</v>
      </c>
      <c r="K5679" s="32">
        <v>39583</v>
      </c>
      <c r="L5679" s="33">
        <f t="shared" si="877"/>
        <v>5</v>
      </c>
      <c r="M5679" s="33">
        <f t="shared" si="878"/>
        <v>2008</v>
      </c>
      <c r="N5679" s="34">
        <v>124.25</v>
      </c>
      <c r="P5679" s="32">
        <v>40025</v>
      </c>
      <c r="Q5679" s="33">
        <f t="shared" si="879"/>
        <v>7</v>
      </c>
      <c r="R5679" s="33">
        <f t="shared" si="880"/>
        <v>2009</v>
      </c>
      <c r="S5679" s="34">
        <v>70.08</v>
      </c>
    </row>
    <row r="5680" spans="1:19">
      <c r="A5680" s="32">
        <v>42011</v>
      </c>
      <c r="B5680" s="33">
        <f t="shared" si="875"/>
        <v>1</v>
      </c>
      <c r="C5680" s="33">
        <f t="shared" si="876"/>
        <v>2015</v>
      </c>
      <c r="D5680" s="34">
        <v>0.45100000000000001</v>
      </c>
      <c r="F5680" s="32">
        <v>43629</v>
      </c>
      <c r="G5680" s="33">
        <f t="shared" si="881"/>
        <v>6</v>
      </c>
      <c r="H5680" s="33">
        <f t="shared" si="882"/>
        <v>2019</v>
      </c>
      <c r="I5680" s="34">
        <v>2.4300000000000002</v>
      </c>
      <c r="K5680" s="32">
        <v>39584</v>
      </c>
      <c r="L5680" s="33">
        <f t="shared" si="877"/>
        <v>5</v>
      </c>
      <c r="M5680" s="33">
        <f t="shared" si="878"/>
        <v>2008</v>
      </c>
      <c r="N5680" s="34">
        <v>126.5</v>
      </c>
      <c r="P5680" s="32">
        <v>40028</v>
      </c>
      <c r="Q5680" s="33">
        <f t="shared" si="879"/>
        <v>8</v>
      </c>
      <c r="R5680" s="33">
        <f t="shared" si="880"/>
        <v>2009</v>
      </c>
      <c r="S5680" s="34">
        <v>72.900000000000006</v>
      </c>
    </row>
    <row r="5681" spans="1:19">
      <c r="A5681" s="32">
        <v>42012</v>
      </c>
      <c r="B5681" s="33">
        <f t="shared" si="875"/>
        <v>1</v>
      </c>
      <c r="C5681" s="33">
        <f t="shared" si="876"/>
        <v>2015</v>
      </c>
      <c r="D5681" s="34">
        <v>0.45100000000000001</v>
      </c>
      <c r="F5681" s="32">
        <v>43630</v>
      </c>
      <c r="G5681" s="33">
        <f t="shared" si="881"/>
        <v>6</v>
      </c>
      <c r="H5681" s="33">
        <f t="shared" si="882"/>
        <v>2019</v>
      </c>
      <c r="I5681" s="34">
        <v>2.37</v>
      </c>
      <c r="K5681" s="32">
        <v>39587</v>
      </c>
      <c r="L5681" s="33">
        <f t="shared" si="877"/>
        <v>5</v>
      </c>
      <c r="M5681" s="33">
        <f t="shared" si="878"/>
        <v>2008</v>
      </c>
      <c r="N5681" s="34">
        <v>127.15</v>
      </c>
      <c r="P5681" s="32">
        <v>40029</v>
      </c>
      <c r="Q5681" s="33">
        <f t="shared" si="879"/>
        <v>8</v>
      </c>
      <c r="R5681" s="33">
        <f t="shared" si="880"/>
        <v>2009</v>
      </c>
      <c r="S5681" s="34">
        <v>73.819999999999993</v>
      </c>
    </row>
    <row r="5682" spans="1:19">
      <c r="A5682" s="32">
        <v>42013</v>
      </c>
      <c r="B5682" s="33">
        <f t="shared" si="875"/>
        <v>1</v>
      </c>
      <c r="C5682" s="33">
        <f t="shared" si="876"/>
        <v>2015</v>
      </c>
      <c r="D5682" s="34">
        <v>0.45300000000000001</v>
      </c>
      <c r="F5682" s="32">
        <v>43633</v>
      </c>
      <c r="G5682" s="33">
        <f t="shared" si="881"/>
        <v>6</v>
      </c>
      <c r="H5682" s="33">
        <f t="shared" si="882"/>
        <v>2019</v>
      </c>
      <c r="I5682" s="34">
        <v>2.46</v>
      </c>
      <c r="K5682" s="32">
        <v>39588</v>
      </c>
      <c r="L5682" s="33">
        <f t="shared" si="877"/>
        <v>5</v>
      </c>
      <c r="M5682" s="33">
        <f t="shared" si="878"/>
        <v>2008</v>
      </c>
      <c r="N5682" s="34">
        <v>128.93</v>
      </c>
      <c r="P5682" s="32">
        <v>40030</v>
      </c>
      <c r="Q5682" s="33">
        <f t="shared" si="879"/>
        <v>8</v>
      </c>
      <c r="R5682" s="33">
        <f t="shared" si="880"/>
        <v>2009</v>
      </c>
      <c r="S5682" s="34">
        <v>74.39</v>
      </c>
    </row>
    <row r="5683" spans="1:19">
      <c r="A5683" s="32">
        <v>42016</v>
      </c>
      <c r="B5683" s="33">
        <f t="shared" si="875"/>
        <v>1</v>
      </c>
      <c r="C5683" s="33">
        <f t="shared" si="876"/>
        <v>2015</v>
      </c>
      <c r="D5683" s="34">
        <v>0.45200000000000001</v>
      </c>
      <c r="F5683" s="32">
        <v>43634</v>
      </c>
      <c r="G5683" s="33">
        <f t="shared" si="881"/>
        <v>6</v>
      </c>
      <c r="H5683" s="33">
        <f t="shared" si="882"/>
        <v>2019</v>
      </c>
      <c r="I5683" s="34">
        <v>2.44</v>
      </c>
      <c r="K5683" s="32">
        <v>39589</v>
      </c>
      <c r="L5683" s="33">
        <f t="shared" si="877"/>
        <v>5</v>
      </c>
      <c r="M5683" s="33">
        <f t="shared" si="878"/>
        <v>2008</v>
      </c>
      <c r="N5683" s="34">
        <v>132.99</v>
      </c>
      <c r="P5683" s="32">
        <v>40031</v>
      </c>
      <c r="Q5683" s="33">
        <f t="shared" si="879"/>
        <v>8</v>
      </c>
      <c r="R5683" s="33">
        <f t="shared" si="880"/>
        <v>2009</v>
      </c>
      <c r="S5683" s="34">
        <v>74.61</v>
      </c>
    </row>
    <row r="5684" spans="1:19">
      <c r="A5684" s="32">
        <v>42017</v>
      </c>
      <c r="B5684" s="33">
        <f t="shared" si="875"/>
        <v>1</v>
      </c>
      <c r="C5684" s="33">
        <f t="shared" si="876"/>
        <v>2015</v>
      </c>
      <c r="D5684" s="34">
        <v>0.46100000000000002</v>
      </c>
      <c r="F5684" s="32">
        <v>43635</v>
      </c>
      <c r="G5684" s="33">
        <f t="shared" si="881"/>
        <v>6</v>
      </c>
      <c r="H5684" s="33">
        <f t="shared" si="882"/>
        <v>2019</v>
      </c>
      <c r="I5684" s="34">
        <v>2.4300000000000002</v>
      </c>
      <c r="K5684" s="32">
        <v>39590</v>
      </c>
      <c r="L5684" s="33">
        <f t="shared" si="877"/>
        <v>5</v>
      </c>
      <c r="M5684" s="33">
        <f t="shared" si="878"/>
        <v>2008</v>
      </c>
      <c r="N5684" s="34">
        <v>130.04</v>
      </c>
      <c r="P5684" s="32">
        <v>40032</v>
      </c>
      <c r="Q5684" s="33">
        <f t="shared" si="879"/>
        <v>8</v>
      </c>
      <c r="R5684" s="33">
        <f t="shared" si="880"/>
        <v>2009</v>
      </c>
      <c r="S5684" s="34">
        <v>74.209999999999994</v>
      </c>
    </row>
    <row r="5685" spans="1:19">
      <c r="A5685" s="32">
        <v>42018</v>
      </c>
      <c r="B5685" s="33">
        <f t="shared" si="875"/>
        <v>1</v>
      </c>
      <c r="C5685" s="33">
        <f t="shared" si="876"/>
        <v>2015</v>
      </c>
      <c r="D5685" s="34">
        <v>0.46899999999999997</v>
      </c>
      <c r="F5685" s="32">
        <v>43636</v>
      </c>
      <c r="G5685" s="33">
        <f t="shared" si="881"/>
        <v>6</v>
      </c>
      <c r="H5685" s="33">
        <f t="shared" si="882"/>
        <v>2019</v>
      </c>
      <c r="I5685" s="34">
        <v>2.38</v>
      </c>
      <c r="K5685" s="32">
        <v>39591</v>
      </c>
      <c r="L5685" s="33">
        <f t="shared" si="877"/>
        <v>5</v>
      </c>
      <c r="M5685" s="33">
        <f t="shared" si="878"/>
        <v>2008</v>
      </c>
      <c r="N5685" s="34">
        <v>131.58000000000001</v>
      </c>
      <c r="P5685" s="32">
        <v>40035</v>
      </c>
      <c r="Q5685" s="33">
        <f t="shared" si="879"/>
        <v>8</v>
      </c>
      <c r="R5685" s="33">
        <f t="shared" si="880"/>
        <v>2009</v>
      </c>
      <c r="S5685" s="34">
        <v>73.790000000000006</v>
      </c>
    </row>
    <row r="5686" spans="1:19">
      <c r="A5686" s="32">
        <v>42019</v>
      </c>
      <c r="B5686" s="33">
        <f t="shared" si="875"/>
        <v>1</v>
      </c>
      <c r="C5686" s="33">
        <f t="shared" si="876"/>
        <v>2015</v>
      </c>
      <c r="D5686" s="34">
        <v>0.46500000000000002</v>
      </c>
      <c r="F5686" s="32">
        <v>43637</v>
      </c>
      <c r="G5686" s="33">
        <f t="shared" si="881"/>
        <v>6</v>
      </c>
      <c r="H5686" s="33">
        <f t="shared" si="882"/>
        <v>2019</v>
      </c>
      <c r="I5686" s="34">
        <v>2.27</v>
      </c>
      <c r="K5686" s="32">
        <v>39595</v>
      </c>
      <c r="L5686" s="33">
        <f t="shared" si="877"/>
        <v>5</v>
      </c>
      <c r="M5686" s="33">
        <f t="shared" si="878"/>
        <v>2008</v>
      </c>
      <c r="N5686" s="34">
        <v>128.81</v>
      </c>
      <c r="P5686" s="32">
        <v>40036</v>
      </c>
      <c r="Q5686" s="33">
        <f t="shared" si="879"/>
        <v>8</v>
      </c>
      <c r="R5686" s="33">
        <f t="shared" si="880"/>
        <v>2009</v>
      </c>
      <c r="S5686" s="34">
        <v>71.58</v>
      </c>
    </row>
    <row r="5687" spans="1:19">
      <c r="A5687" s="32">
        <v>42020</v>
      </c>
      <c r="B5687" s="33">
        <f t="shared" si="875"/>
        <v>1</v>
      </c>
      <c r="C5687" s="33">
        <f t="shared" si="876"/>
        <v>2015</v>
      </c>
      <c r="D5687" s="34">
        <v>0.48</v>
      </c>
      <c r="F5687" s="32">
        <v>43640</v>
      </c>
      <c r="G5687" s="33">
        <f t="shared" si="881"/>
        <v>6</v>
      </c>
      <c r="H5687" s="33">
        <f t="shared" si="882"/>
        <v>2019</v>
      </c>
      <c r="I5687" s="34">
        <v>2.31</v>
      </c>
      <c r="K5687" s="32">
        <v>39596</v>
      </c>
      <c r="L5687" s="33">
        <f t="shared" si="877"/>
        <v>5</v>
      </c>
      <c r="M5687" s="33">
        <f t="shared" si="878"/>
        <v>2008</v>
      </c>
      <c r="N5687" s="34">
        <v>131</v>
      </c>
      <c r="P5687" s="32">
        <v>40037</v>
      </c>
      <c r="Q5687" s="33">
        <f t="shared" si="879"/>
        <v>8</v>
      </c>
      <c r="R5687" s="33">
        <f t="shared" si="880"/>
        <v>2009</v>
      </c>
      <c r="S5687" s="34">
        <v>74.03</v>
      </c>
    </row>
    <row r="5688" spans="1:19">
      <c r="A5688" s="32">
        <v>42024</v>
      </c>
      <c r="B5688" s="33">
        <f t="shared" si="875"/>
        <v>1</v>
      </c>
      <c r="C5688" s="33">
        <f t="shared" si="876"/>
        <v>2015</v>
      </c>
      <c r="D5688" s="34">
        <v>0.48399999999999999</v>
      </c>
      <c r="F5688" s="32">
        <v>43641</v>
      </c>
      <c r="G5688" s="33">
        <f t="shared" si="881"/>
        <v>6</v>
      </c>
      <c r="H5688" s="33">
        <f t="shared" si="882"/>
        <v>2019</v>
      </c>
      <c r="I5688" s="34">
        <v>2.31</v>
      </c>
      <c r="K5688" s="32">
        <v>39597</v>
      </c>
      <c r="L5688" s="33">
        <f t="shared" si="877"/>
        <v>5</v>
      </c>
      <c r="M5688" s="33">
        <f t="shared" si="878"/>
        <v>2008</v>
      </c>
      <c r="N5688" s="34">
        <v>126.7</v>
      </c>
      <c r="P5688" s="32">
        <v>40038</v>
      </c>
      <c r="Q5688" s="33">
        <f t="shared" si="879"/>
        <v>8</v>
      </c>
      <c r="R5688" s="33">
        <f t="shared" si="880"/>
        <v>2009</v>
      </c>
      <c r="S5688" s="34">
        <v>73.760000000000005</v>
      </c>
    </row>
    <row r="5689" spans="1:19">
      <c r="A5689" s="32">
        <v>42025</v>
      </c>
      <c r="B5689" s="33">
        <f t="shared" si="875"/>
        <v>1</v>
      </c>
      <c r="C5689" s="33">
        <f t="shared" si="876"/>
        <v>2015</v>
      </c>
      <c r="D5689" s="34">
        <v>0.51100000000000001</v>
      </c>
      <c r="F5689" s="32">
        <v>43642</v>
      </c>
      <c r="G5689" s="33">
        <f t="shared" si="881"/>
        <v>6</v>
      </c>
      <c r="H5689" s="33">
        <f t="shared" si="882"/>
        <v>2019</v>
      </c>
      <c r="I5689" s="34">
        <v>2.34</v>
      </c>
      <c r="K5689" s="32">
        <v>39598</v>
      </c>
      <c r="L5689" s="33">
        <f t="shared" si="877"/>
        <v>5</v>
      </c>
      <c r="M5689" s="33">
        <f t="shared" si="878"/>
        <v>2008</v>
      </c>
      <c r="N5689" s="34">
        <v>127.35</v>
      </c>
      <c r="P5689" s="32">
        <v>40039</v>
      </c>
      <c r="Q5689" s="33">
        <f t="shared" si="879"/>
        <v>8</v>
      </c>
      <c r="R5689" s="33">
        <f t="shared" si="880"/>
        <v>2009</v>
      </c>
      <c r="S5689" s="34">
        <v>71.33</v>
      </c>
    </row>
    <row r="5690" spans="1:19">
      <c r="A5690" s="32">
        <v>42026</v>
      </c>
      <c r="B5690" s="33">
        <f t="shared" si="875"/>
        <v>1</v>
      </c>
      <c r="C5690" s="33">
        <f t="shared" si="876"/>
        <v>2015</v>
      </c>
      <c r="D5690" s="34">
        <v>0.52100000000000002</v>
      </c>
      <c r="F5690" s="32">
        <v>43643</v>
      </c>
      <c r="G5690" s="33">
        <f t="shared" si="881"/>
        <v>6</v>
      </c>
      <c r="H5690" s="33">
        <f t="shared" si="882"/>
        <v>2019</v>
      </c>
      <c r="I5690" s="34">
        <v>2.3199999999999998</v>
      </c>
      <c r="K5690" s="32">
        <v>39601</v>
      </c>
      <c r="L5690" s="33">
        <f t="shared" si="877"/>
        <v>6</v>
      </c>
      <c r="M5690" s="33">
        <f t="shared" si="878"/>
        <v>2008</v>
      </c>
      <c r="N5690" s="34">
        <v>127.75</v>
      </c>
      <c r="P5690" s="32">
        <v>40042</v>
      </c>
      <c r="Q5690" s="33">
        <f t="shared" si="879"/>
        <v>8</v>
      </c>
      <c r="R5690" s="33">
        <f t="shared" si="880"/>
        <v>2009</v>
      </c>
      <c r="S5690" s="34">
        <v>68.650000000000006</v>
      </c>
    </row>
    <row r="5691" spans="1:19">
      <c r="A5691" s="32">
        <v>42027</v>
      </c>
      <c r="B5691" s="33">
        <f t="shared" si="875"/>
        <v>1</v>
      </c>
      <c r="C5691" s="33">
        <f t="shared" si="876"/>
        <v>2015</v>
      </c>
      <c r="D5691" s="34">
        <v>0.50700000000000001</v>
      </c>
      <c r="F5691" s="32">
        <v>43644</v>
      </c>
      <c r="G5691" s="33">
        <f t="shared" si="881"/>
        <v>6</v>
      </c>
      <c r="H5691" s="33">
        <f t="shared" si="882"/>
        <v>2019</v>
      </c>
      <c r="I5691" s="34">
        <v>2.42</v>
      </c>
      <c r="K5691" s="32">
        <v>39602</v>
      </c>
      <c r="L5691" s="33">
        <f t="shared" si="877"/>
        <v>6</v>
      </c>
      <c r="M5691" s="33">
        <f t="shared" si="878"/>
        <v>2008</v>
      </c>
      <c r="N5691" s="34">
        <v>124.33</v>
      </c>
      <c r="P5691" s="32">
        <v>40043</v>
      </c>
      <c r="Q5691" s="33">
        <f t="shared" si="879"/>
        <v>8</v>
      </c>
      <c r="R5691" s="33">
        <f t="shared" si="880"/>
        <v>2009</v>
      </c>
      <c r="S5691" s="34">
        <v>68.66</v>
      </c>
    </row>
    <row r="5692" spans="1:19">
      <c r="A5692" s="32">
        <v>42030</v>
      </c>
      <c r="B5692" s="33">
        <f t="shared" si="875"/>
        <v>1</v>
      </c>
      <c r="C5692" s="33">
        <f t="shared" si="876"/>
        <v>2015</v>
      </c>
      <c r="D5692" s="34">
        <v>0.501</v>
      </c>
      <c r="F5692" s="32">
        <v>43647</v>
      </c>
      <c r="G5692" s="33">
        <f t="shared" si="881"/>
        <v>7</v>
      </c>
      <c r="H5692" s="33">
        <f t="shared" si="882"/>
        <v>2019</v>
      </c>
      <c r="I5692" s="34">
        <v>2.33</v>
      </c>
      <c r="K5692" s="32">
        <v>39603</v>
      </c>
      <c r="L5692" s="33">
        <f t="shared" si="877"/>
        <v>6</v>
      </c>
      <c r="M5692" s="33">
        <f t="shared" si="878"/>
        <v>2008</v>
      </c>
      <c r="N5692" s="34">
        <v>122.3</v>
      </c>
      <c r="P5692" s="32">
        <v>40044</v>
      </c>
      <c r="Q5692" s="33">
        <f t="shared" si="879"/>
        <v>8</v>
      </c>
      <c r="R5692" s="33">
        <f t="shared" si="880"/>
        <v>2009</v>
      </c>
      <c r="S5692" s="34">
        <v>72.81</v>
      </c>
    </row>
    <row r="5693" spans="1:19">
      <c r="A5693" s="32">
        <v>42031</v>
      </c>
      <c r="B5693" s="33">
        <f t="shared" si="875"/>
        <v>1</v>
      </c>
      <c r="C5693" s="33">
        <f t="shared" si="876"/>
        <v>2015</v>
      </c>
      <c r="D5693" s="34">
        <v>0.498</v>
      </c>
      <c r="F5693" s="32">
        <v>43648</v>
      </c>
      <c r="G5693" s="33">
        <f t="shared" ref="G5693:G5735" si="883">+MONTH(F5693)</f>
        <v>7</v>
      </c>
      <c r="H5693" s="33">
        <f t="shared" ref="H5693:H5735" si="884">+YEAR(F5693)</f>
        <v>2019</v>
      </c>
      <c r="I5693" s="34">
        <v>2.2999999999999998</v>
      </c>
      <c r="K5693" s="32">
        <v>39604</v>
      </c>
      <c r="L5693" s="33">
        <f t="shared" si="877"/>
        <v>6</v>
      </c>
      <c r="M5693" s="33">
        <f t="shared" si="878"/>
        <v>2008</v>
      </c>
      <c r="N5693" s="34">
        <v>127.93</v>
      </c>
      <c r="P5693" s="32">
        <v>40045</v>
      </c>
      <c r="Q5693" s="33">
        <f t="shared" si="879"/>
        <v>8</v>
      </c>
      <c r="R5693" s="33">
        <f t="shared" si="880"/>
        <v>2009</v>
      </c>
      <c r="S5693" s="34">
        <v>73.75</v>
      </c>
    </row>
    <row r="5694" spans="1:19">
      <c r="A5694" s="32">
        <v>42032</v>
      </c>
      <c r="B5694" s="33">
        <f t="shared" si="875"/>
        <v>1</v>
      </c>
      <c r="C5694" s="33">
        <f t="shared" si="876"/>
        <v>2015</v>
      </c>
      <c r="D5694" s="34">
        <v>0.47299999999999998</v>
      </c>
      <c r="F5694" s="32">
        <v>43649</v>
      </c>
      <c r="G5694" s="33">
        <f t="shared" si="883"/>
        <v>7</v>
      </c>
      <c r="H5694" s="33">
        <f t="shared" si="884"/>
        <v>2019</v>
      </c>
      <c r="I5694" s="34">
        <v>2.29</v>
      </c>
      <c r="K5694" s="32">
        <v>39605</v>
      </c>
      <c r="L5694" s="33">
        <f t="shared" si="877"/>
        <v>6</v>
      </c>
      <c r="M5694" s="33">
        <f t="shared" si="878"/>
        <v>2008</v>
      </c>
      <c r="N5694" s="34">
        <v>138.51</v>
      </c>
      <c r="P5694" s="32">
        <v>40046</v>
      </c>
      <c r="Q5694" s="33">
        <f t="shared" si="879"/>
        <v>8</v>
      </c>
      <c r="R5694" s="33">
        <f t="shared" si="880"/>
        <v>2009</v>
      </c>
      <c r="S5694" s="34">
        <v>73.709999999999994</v>
      </c>
    </row>
    <row r="5695" spans="1:19">
      <c r="A5695" s="32">
        <v>42033</v>
      </c>
      <c r="B5695" s="33">
        <f t="shared" si="875"/>
        <v>1</v>
      </c>
      <c r="C5695" s="33">
        <f t="shared" si="876"/>
        <v>2015</v>
      </c>
      <c r="D5695" s="34">
        <v>0.47199999999999998</v>
      </c>
      <c r="F5695" s="32">
        <v>43654</v>
      </c>
      <c r="G5695" s="33">
        <f t="shared" si="883"/>
        <v>7</v>
      </c>
      <c r="H5695" s="33">
        <f t="shared" si="884"/>
        <v>2019</v>
      </c>
      <c r="I5695" s="34">
        <v>2.39</v>
      </c>
      <c r="K5695" s="32">
        <v>39608</v>
      </c>
      <c r="L5695" s="33">
        <f t="shared" si="877"/>
        <v>6</v>
      </c>
      <c r="M5695" s="33">
        <f t="shared" si="878"/>
        <v>2008</v>
      </c>
      <c r="N5695" s="34">
        <v>134.44</v>
      </c>
      <c r="P5695" s="32">
        <v>40049</v>
      </c>
      <c r="Q5695" s="33">
        <f t="shared" si="879"/>
        <v>8</v>
      </c>
      <c r="R5695" s="33">
        <f t="shared" si="880"/>
        <v>2009</v>
      </c>
      <c r="S5695" s="34">
        <v>74.34</v>
      </c>
    </row>
    <row r="5696" spans="1:19">
      <c r="A5696" s="32">
        <v>42034</v>
      </c>
      <c r="B5696" s="33">
        <f t="shared" si="875"/>
        <v>1</v>
      </c>
      <c r="C5696" s="33">
        <f t="shared" si="876"/>
        <v>2015</v>
      </c>
      <c r="D5696" s="34">
        <v>0.501</v>
      </c>
      <c r="F5696" s="32">
        <v>43655</v>
      </c>
      <c r="G5696" s="33">
        <f t="shared" si="883"/>
        <v>7</v>
      </c>
      <c r="H5696" s="33">
        <f t="shared" si="884"/>
        <v>2019</v>
      </c>
      <c r="I5696" s="34">
        <v>2.41</v>
      </c>
      <c r="K5696" s="32">
        <v>39609</v>
      </c>
      <c r="L5696" s="33">
        <f t="shared" si="877"/>
        <v>6</v>
      </c>
      <c r="M5696" s="33">
        <f t="shared" si="878"/>
        <v>2008</v>
      </c>
      <c r="N5696" s="34">
        <v>131.38</v>
      </c>
      <c r="P5696" s="32">
        <v>40050</v>
      </c>
      <c r="Q5696" s="33">
        <f t="shared" si="879"/>
        <v>8</v>
      </c>
      <c r="R5696" s="33">
        <f t="shared" si="880"/>
        <v>2009</v>
      </c>
      <c r="S5696" s="34">
        <v>73.099999999999994</v>
      </c>
    </row>
    <row r="5697" spans="1:19">
      <c r="A5697" s="32">
        <v>42037</v>
      </c>
      <c r="B5697" s="33">
        <f t="shared" si="875"/>
        <v>2</v>
      </c>
      <c r="C5697" s="33">
        <f t="shared" si="876"/>
        <v>2015</v>
      </c>
      <c r="D5697" s="34">
        <v>0.52500000000000002</v>
      </c>
      <c r="F5697" s="32">
        <v>43656</v>
      </c>
      <c r="G5697" s="33">
        <f t="shared" si="883"/>
        <v>7</v>
      </c>
      <c r="H5697" s="33">
        <f t="shared" si="884"/>
        <v>2019</v>
      </c>
      <c r="I5697" s="34">
        <v>2.4900000000000002</v>
      </c>
      <c r="K5697" s="32">
        <v>39610</v>
      </c>
      <c r="L5697" s="33">
        <f t="shared" si="877"/>
        <v>6</v>
      </c>
      <c r="M5697" s="33">
        <f t="shared" si="878"/>
        <v>2008</v>
      </c>
      <c r="N5697" s="34">
        <v>136.43</v>
      </c>
      <c r="P5697" s="32">
        <v>40051</v>
      </c>
      <c r="Q5697" s="33">
        <f t="shared" si="879"/>
        <v>8</v>
      </c>
      <c r="R5697" s="33">
        <f t="shared" si="880"/>
        <v>2009</v>
      </c>
      <c r="S5697" s="34">
        <v>70.739999999999995</v>
      </c>
    </row>
    <row r="5698" spans="1:19">
      <c r="A5698" s="32">
        <v>42038</v>
      </c>
      <c r="B5698" s="33">
        <f t="shared" si="875"/>
        <v>2</v>
      </c>
      <c r="C5698" s="33">
        <f t="shared" si="876"/>
        <v>2015</v>
      </c>
      <c r="D5698" s="34">
        <v>0.54800000000000004</v>
      </c>
      <c r="F5698" s="32">
        <v>43657</v>
      </c>
      <c r="G5698" s="33">
        <f t="shared" si="883"/>
        <v>7</v>
      </c>
      <c r="H5698" s="33">
        <f t="shared" si="884"/>
        <v>2019</v>
      </c>
      <c r="I5698" s="34">
        <v>2.54</v>
      </c>
      <c r="K5698" s="32">
        <v>39611</v>
      </c>
      <c r="L5698" s="33">
        <f t="shared" si="877"/>
        <v>6</v>
      </c>
      <c r="M5698" s="33">
        <f t="shared" si="878"/>
        <v>2008</v>
      </c>
      <c r="N5698" s="34">
        <v>136.91</v>
      </c>
      <c r="P5698" s="32">
        <v>40052</v>
      </c>
      <c r="Q5698" s="33">
        <f t="shared" si="879"/>
        <v>8</v>
      </c>
      <c r="R5698" s="33">
        <f t="shared" si="880"/>
        <v>2009</v>
      </c>
      <c r="S5698" s="34">
        <v>70.680000000000007</v>
      </c>
    </row>
    <row r="5699" spans="1:19">
      <c r="A5699" s="32">
        <v>42039</v>
      </c>
      <c r="B5699" s="33">
        <f t="shared" si="875"/>
        <v>2</v>
      </c>
      <c r="C5699" s="33">
        <f t="shared" si="876"/>
        <v>2015</v>
      </c>
      <c r="D5699" s="34">
        <v>0.51700000000000002</v>
      </c>
      <c r="F5699" s="32">
        <v>43658</v>
      </c>
      <c r="G5699" s="33">
        <f t="shared" si="883"/>
        <v>7</v>
      </c>
      <c r="H5699" s="33">
        <f t="shared" si="884"/>
        <v>2019</v>
      </c>
      <c r="I5699" s="34">
        <v>2.54</v>
      </c>
      <c r="K5699" s="32">
        <v>39612</v>
      </c>
      <c r="L5699" s="33">
        <f t="shared" si="877"/>
        <v>6</v>
      </c>
      <c r="M5699" s="33">
        <f t="shared" si="878"/>
        <v>2008</v>
      </c>
      <c r="N5699" s="34">
        <v>134.84</v>
      </c>
      <c r="P5699" s="32">
        <v>40053</v>
      </c>
      <c r="Q5699" s="33">
        <f t="shared" si="879"/>
        <v>8</v>
      </c>
      <c r="R5699" s="33">
        <f t="shared" si="880"/>
        <v>2009</v>
      </c>
      <c r="S5699" s="34">
        <v>72.8</v>
      </c>
    </row>
    <row r="5700" spans="1:19">
      <c r="A5700" s="32">
        <v>42040</v>
      </c>
      <c r="B5700" s="33">
        <f t="shared" si="875"/>
        <v>2</v>
      </c>
      <c r="C5700" s="33">
        <f t="shared" si="876"/>
        <v>2015</v>
      </c>
      <c r="D5700" s="34">
        <v>0.53300000000000003</v>
      </c>
      <c r="F5700" s="32">
        <v>43661</v>
      </c>
      <c r="G5700" s="33">
        <f t="shared" si="883"/>
        <v>7</v>
      </c>
      <c r="H5700" s="33">
        <f t="shared" si="884"/>
        <v>2019</v>
      </c>
      <c r="I5700" s="34">
        <v>2.5299999999999998</v>
      </c>
      <c r="K5700" s="32">
        <v>39615</v>
      </c>
      <c r="L5700" s="33">
        <f t="shared" si="877"/>
        <v>6</v>
      </c>
      <c r="M5700" s="33">
        <f t="shared" si="878"/>
        <v>2008</v>
      </c>
      <c r="N5700" s="34">
        <v>134.52000000000001</v>
      </c>
      <c r="P5700" s="32">
        <v>40056</v>
      </c>
      <c r="Q5700" s="33">
        <f t="shared" si="879"/>
        <v>8</v>
      </c>
      <c r="R5700" s="33">
        <f t="shared" si="880"/>
        <v>2009</v>
      </c>
      <c r="S5700" s="34">
        <v>69.02</v>
      </c>
    </row>
    <row r="5701" spans="1:19">
      <c r="A5701" s="32">
        <v>42041</v>
      </c>
      <c r="B5701" s="33">
        <f t="shared" si="875"/>
        <v>2</v>
      </c>
      <c r="C5701" s="33">
        <f t="shared" si="876"/>
        <v>2015</v>
      </c>
      <c r="D5701" s="34">
        <v>0.55100000000000005</v>
      </c>
      <c r="F5701" s="32">
        <v>43662</v>
      </c>
      <c r="G5701" s="33">
        <f t="shared" si="883"/>
        <v>7</v>
      </c>
      <c r="H5701" s="33">
        <f t="shared" si="884"/>
        <v>2019</v>
      </c>
      <c r="I5701" s="34">
        <v>2.5299999999999998</v>
      </c>
      <c r="K5701" s="32">
        <v>39616</v>
      </c>
      <c r="L5701" s="33">
        <f t="shared" si="877"/>
        <v>6</v>
      </c>
      <c r="M5701" s="33">
        <f t="shared" si="878"/>
        <v>2008</v>
      </c>
      <c r="N5701" s="34">
        <v>133.99</v>
      </c>
      <c r="P5701" s="32">
        <v>40057</v>
      </c>
      <c r="Q5701" s="33">
        <f t="shared" si="879"/>
        <v>9</v>
      </c>
      <c r="R5701" s="33">
        <f t="shared" si="880"/>
        <v>2009</v>
      </c>
      <c r="S5701" s="34">
        <v>68.78</v>
      </c>
    </row>
    <row r="5702" spans="1:19">
      <c r="A5702" s="32">
        <v>42044</v>
      </c>
      <c r="B5702" s="33">
        <f t="shared" si="875"/>
        <v>2</v>
      </c>
      <c r="C5702" s="33">
        <f t="shared" si="876"/>
        <v>2015</v>
      </c>
      <c r="D5702" s="34">
        <v>0.56000000000000005</v>
      </c>
      <c r="F5702" s="32">
        <v>43663</v>
      </c>
      <c r="G5702" s="33">
        <f t="shared" si="883"/>
        <v>7</v>
      </c>
      <c r="H5702" s="33">
        <f t="shared" si="884"/>
        <v>2019</v>
      </c>
      <c r="I5702" s="34">
        <v>2.44</v>
      </c>
      <c r="K5702" s="32">
        <v>39617</v>
      </c>
      <c r="L5702" s="33">
        <f t="shared" si="877"/>
        <v>6</v>
      </c>
      <c r="M5702" s="33">
        <f t="shared" si="878"/>
        <v>2008</v>
      </c>
      <c r="N5702" s="34">
        <v>136.54</v>
      </c>
      <c r="P5702" s="32">
        <v>40058</v>
      </c>
      <c r="Q5702" s="33">
        <f t="shared" si="879"/>
        <v>9</v>
      </c>
      <c r="R5702" s="33">
        <f t="shared" si="880"/>
        <v>2009</v>
      </c>
      <c r="S5702" s="34">
        <v>67.599999999999994</v>
      </c>
    </row>
    <row r="5703" spans="1:19">
      <c r="A5703" s="32">
        <v>42045</v>
      </c>
      <c r="B5703" s="33">
        <f t="shared" si="875"/>
        <v>2</v>
      </c>
      <c r="C5703" s="33">
        <f t="shared" si="876"/>
        <v>2015</v>
      </c>
      <c r="D5703" s="34">
        <v>0.54600000000000004</v>
      </c>
      <c r="F5703" s="32">
        <v>43664</v>
      </c>
      <c r="G5703" s="33">
        <f t="shared" si="883"/>
        <v>7</v>
      </c>
      <c r="H5703" s="33">
        <f t="shared" si="884"/>
        <v>2019</v>
      </c>
      <c r="I5703" s="34">
        <v>2.38</v>
      </c>
      <c r="K5703" s="32">
        <v>39618</v>
      </c>
      <c r="L5703" s="33">
        <f t="shared" si="877"/>
        <v>6</v>
      </c>
      <c r="M5703" s="33">
        <f t="shared" si="878"/>
        <v>2008</v>
      </c>
      <c r="N5703" s="34">
        <v>131.88</v>
      </c>
      <c r="P5703" s="32">
        <v>40059</v>
      </c>
      <c r="Q5703" s="33">
        <f t="shared" si="879"/>
        <v>9</v>
      </c>
      <c r="R5703" s="33">
        <f t="shared" si="880"/>
        <v>2009</v>
      </c>
      <c r="S5703" s="34">
        <v>66.78</v>
      </c>
    </row>
    <row r="5704" spans="1:19">
      <c r="A5704" s="32">
        <v>42046</v>
      </c>
      <c r="B5704" s="33">
        <f t="shared" si="875"/>
        <v>2</v>
      </c>
      <c r="C5704" s="33">
        <f t="shared" si="876"/>
        <v>2015</v>
      </c>
      <c r="D5704" s="34">
        <v>0.54700000000000004</v>
      </c>
      <c r="F5704" s="32">
        <v>43665</v>
      </c>
      <c r="G5704" s="33">
        <f t="shared" si="883"/>
        <v>7</v>
      </c>
      <c r="H5704" s="33">
        <f t="shared" si="884"/>
        <v>2019</v>
      </c>
      <c r="I5704" s="34">
        <v>2.2999999999999998</v>
      </c>
      <c r="K5704" s="32">
        <v>39619</v>
      </c>
      <c r="L5704" s="33">
        <f t="shared" si="877"/>
        <v>6</v>
      </c>
      <c r="M5704" s="33">
        <f t="shared" si="878"/>
        <v>2008</v>
      </c>
      <c r="N5704" s="34">
        <v>134.78</v>
      </c>
      <c r="P5704" s="32">
        <v>40060</v>
      </c>
      <c r="Q5704" s="33">
        <f t="shared" si="879"/>
        <v>9</v>
      </c>
      <c r="R5704" s="33">
        <f t="shared" si="880"/>
        <v>2009</v>
      </c>
      <c r="S5704" s="34">
        <v>65.84</v>
      </c>
    </row>
    <row r="5705" spans="1:19">
      <c r="A5705" s="32">
        <v>42047</v>
      </c>
      <c r="B5705" s="33">
        <f t="shared" si="875"/>
        <v>2</v>
      </c>
      <c r="C5705" s="33">
        <f t="shared" si="876"/>
        <v>2015</v>
      </c>
      <c r="D5705" s="34">
        <v>0.57399999999999995</v>
      </c>
      <c r="F5705" s="32">
        <v>43668</v>
      </c>
      <c r="G5705" s="33">
        <f t="shared" si="883"/>
        <v>7</v>
      </c>
      <c r="H5705" s="33">
        <f t="shared" si="884"/>
        <v>2019</v>
      </c>
      <c r="I5705" s="34">
        <v>2.33</v>
      </c>
      <c r="K5705" s="32">
        <v>39622</v>
      </c>
      <c r="L5705" s="33">
        <f t="shared" si="877"/>
        <v>6</v>
      </c>
      <c r="M5705" s="33">
        <f t="shared" si="878"/>
        <v>2008</v>
      </c>
      <c r="N5705" s="34">
        <v>135.97999999999999</v>
      </c>
      <c r="P5705" s="32">
        <v>40064</v>
      </c>
      <c r="Q5705" s="33">
        <f t="shared" si="879"/>
        <v>9</v>
      </c>
      <c r="R5705" s="33">
        <f t="shared" si="880"/>
        <v>2009</v>
      </c>
      <c r="S5705" s="34">
        <v>69.2</v>
      </c>
    </row>
    <row r="5706" spans="1:19">
      <c r="A5706" s="32">
        <v>42048</v>
      </c>
      <c r="B5706" s="33">
        <f t="shared" si="875"/>
        <v>2</v>
      </c>
      <c r="C5706" s="33">
        <f t="shared" si="876"/>
        <v>2015</v>
      </c>
      <c r="D5706" s="34">
        <v>0.59399999999999997</v>
      </c>
      <c r="F5706" s="32">
        <v>43669</v>
      </c>
      <c r="G5706" s="33">
        <f t="shared" si="883"/>
        <v>7</v>
      </c>
      <c r="H5706" s="33">
        <f t="shared" si="884"/>
        <v>2019</v>
      </c>
      <c r="I5706" s="34">
        <v>2.34</v>
      </c>
      <c r="K5706" s="32">
        <v>39623</v>
      </c>
      <c r="L5706" s="33">
        <f t="shared" si="877"/>
        <v>6</v>
      </c>
      <c r="M5706" s="33">
        <f t="shared" si="878"/>
        <v>2008</v>
      </c>
      <c r="N5706" s="34">
        <v>136.49</v>
      </c>
      <c r="P5706" s="32">
        <v>40065</v>
      </c>
      <c r="Q5706" s="33">
        <f t="shared" si="879"/>
        <v>9</v>
      </c>
      <c r="R5706" s="33">
        <f t="shared" si="880"/>
        <v>2009</v>
      </c>
      <c r="S5706" s="34">
        <v>69.760000000000005</v>
      </c>
    </row>
    <row r="5707" spans="1:19">
      <c r="A5707" s="32">
        <v>42052</v>
      </c>
      <c r="B5707" s="33">
        <f t="shared" si="875"/>
        <v>2</v>
      </c>
      <c r="C5707" s="33">
        <f t="shared" si="876"/>
        <v>2015</v>
      </c>
      <c r="D5707" s="34">
        <v>0.60399999999999998</v>
      </c>
      <c r="F5707" s="32">
        <v>43670</v>
      </c>
      <c r="G5707" s="33">
        <f t="shared" si="883"/>
        <v>7</v>
      </c>
      <c r="H5707" s="33">
        <f t="shared" si="884"/>
        <v>2019</v>
      </c>
      <c r="I5707" s="34">
        <v>2.33</v>
      </c>
      <c r="K5707" s="32">
        <v>39624</v>
      </c>
      <c r="L5707" s="33">
        <f t="shared" si="877"/>
        <v>6</v>
      </c>
      <c r="M5707" s="33">
        <f t="shared" si="878"/>
        <v>2008</v>
      </c>
      <c r="N5707" s="34">
        <v>133.91999999999999</v>
      </c>
      <c r="P5707" s="32">
        <v>40066</v>
      </c>
      <c r="Q5707" s="33">
        <f t="shared" si="879"/>
        <v>9</v>
      </c>
      <c r="R5707" s="33">
        <f t="shared" si="880"/>
        <v>2009</v>
      </c>
      <c r="S5707" s="34">
        <v>68.959999999999994</v>
      </c>
    </row>
    <row r="5708" spans="1:19">
      <c r="A5708" s="32">
        <v>42053</v>
      </c>
      <c r="B5708" s="33">
        <f t="shared" si="875"/>
        <v>2</v>
      </c>
      <c r="C5708" s="33">
        <f t="shared" si="876"/>
        <v>2015</v>
      </c>
      <c r="D5708" s="34">
        <v>0.59899999999999998</v>
      </c>
      <c r="F5708" s="32">
        <v>43671</v>
      </c>
      <c r="G5708" s="33">
        <f t="shared" si="883"/>
        <v>7</v>
      </c>
      <c r="H5708" s="33">
        <f t="shared" si="884"/>
        <v>2019</v>
      </c>
      <c r="I5708" s="34">
        <v>2.2599999999999998</v>
      </c>
      <c r="K5708" s="32">
        <v>39625</v>
      </c>
      <c r="L5708" s="33">
        <f t="shared" si="877"/>
        <v>6</v>
      </c>
      <c r="M5708" s="33">
        <f t="shared" si="878"/>
        <v>2008</v>
      </c>
      <c r="N5708" s="34">
        <v>138.91</v>
      </c>
      <c r="P5708" s="32">
        <v>40067</v>
      </c>
      <c r="Q5708" s="33">
        <f t="shared" si="879"/>
        <v>9</v>
      </c>
      <c r="R5708" s="33">
        <f t="shared" si="880"/>
        <v>2009</v>
      </c>
      <c r="S5708" s="34">
        <v>68.760000000000005</v>
      </c>
    </row>
    <row r="5709" spans="1:19">
      <c r="A5709" s="32">
        <v>42054</v>
      </c>
      <c r="B5709" s="33">
        <f t="shared" si="875"/>
        <v>2</v>
      </c>
      <c r="C5709" s="33">
        <f t="shared" si="876"/>
        <v>2015</v>
      </c>
      <c r="D5709" s="34">
        <v>0.59</v>
      </c>
      <c r="F5709" s="32">
        <v>43672</v>
      </c>
      <c r="G5709" s="33">
        <f t="shared" si="883"/>
        <v>7</v>
      </c>
      <c r="H5709" s="33">
        <f t="shared" si="884"/>
        <v>2019</v>
      </c>
      <c r="I5709" s="34">
        <v>2.23</v>
      </c>
      <c r="K5709" s="32">
        <v>39626</v>
      </c>
      <c r="L5709" s="33">
        <f t="shared" si="877"/>
        <v>6</v>
      </c>
      <c r="M5709" s="33">
        <f t="shared" si="878"/>
        <v>2008</v>
      </c>
      <c r="N5709" s="34">
        <v>139.69</v>
      </c>
      <c r="P5709" s="32">
        <v>40070</v>
      </c>
      <c r="Q5709" s="33">
        <f t="shared" si="879"/>
        <v>9</v>
      </c>
      <c r="R5709" s="33">
        <f t="shared" si="880"/>
        <v>2009</v>
      </c>
      <c r="S5709" s="34">
        <v>66.91</v>
      </c>
    </row>
    <row r="5710" spans="1:19">
      <c r="A5710" s="32">
        <v>42055</v>
      </c>
      <c r="B5710" s="33">
        <f t="shared" si="875"/>
        <v>2</v>
      </c>
      <c r="C5710" s="33">
        <f t="shared" si="876"/>
        <v>2015</v>
      </c>
      <c r="D5710" s="34">
        <v>0.59599999999999997</v>
      </c>
      <c r="F5710" s="32">
        <v>43675</v>
      </c>
      <c r="G5710" s="33">
        <f t="shared" si="883"/>
        <v>7</v>
      </c>
      <c r="H5710" s="33">
        <f t="shared" si="884"/>
        <v>2019</v>
      </c>
      <c r="I5710" s="34">
        <v>2.23</v>
      </c>
      <c r="K5710" s="32">
        <v>39629</v>
      </c>
      <c r="L5710" s="33">
        <f t="shared" si="877"/>
        <v>6</v>
      </c>
      <c r="M5710" s="33">
        <f t="shared" si="878"/>
        <v>2008</v>
      </c>
      <c r="N5710" s="34">
        <v>139.96</v>
      </c>
      <c r="P5710" s="32">
        <v>40071</v>
      </c>
      <c r="Q5710" s="33">
        <f t="shared" si="879"/>
        <v>9</v>
      </c>
      <c r="R5710" s="33">
        <f t="shared" si="880"/>
        <v>2009</v>
      </c>
      <c r="S5710" s="34">
        <v>66.53</v>
      </c>
    </row>
    <row r="5711" spans="1:19">
      <c r="A5711" s="32">
        <v>42058</v>
      </c>
      <c r="B5711" s="33">
        <f t="shared" si="875"/>
        <v>2</v>
      </c>
      <c r="C5711" s="33">
        <f t="shared" si="876"/>
        <v>2015</v>
      </c>
      <c r="D5711" s="34">
        <v>0.59199999999999997</v>
      </c>
      <c r="F5711" s="32">
        <v>43676</v>
      </c>
      <c r="G5711" s="33">
        <f t="shared" si="883"/>
        <v>7</v>
      </c>
      <c r="H5711" s="33">
        <f t="shared" si="884"/>
        <v>2019</v>
      </c>
      <c r="I5711" s="34">
        <v>2.2200000000000002</v>
      </c>
      <c r="K5711" s="32">
        <v>39630</v>
      </c>
      <c r="L5711" s="33">
        <f t="shared" si="877"/>
        <v>7</v>
      </c>
      <c r="M5711" s="33">
        <f t="shared" si="878"/>
        <v>2008</v>
      </c>
      <c r="N5711" s="34">
        <v>141.06</v>
      </c>
      <c r="P5711" s="32">
        <v>40072</v>
      </c>
      <c r="Q5711" s="33">
        <f t="shared" si="879"/>
        <v>9</v>
      </c>
      <c r="R5711" s="33">
        <f t="shared" si="880"/>
        <v>2009</v>
      </c>
      <c r="S5711" s="34">
        <v>68.510000000000005</v>
      </c>
    </row>
    <row r="5712" spans="1:19">
      <c r="A5712" s="32">
        <v>42059</v>
      </c>
      <c r="B5712" s="33">
        <f t="shared" si="875"/>
        <v>2</v>
      </c>
      <c r="C5712" s="33">
        <f t="shared" si="876"/>
        <v>2015</v>
      </c>
      <c r="D5712" s="34">
        <v>0.59499999999999997</v>
      </c>
      <c r="F5712" s="32">
        <v>43677</v>
      </c>
      <c r="G5712" s="33">
        <f t="shared" si="883"/>
        <v>7</v>
      </c>
      <c r="H5712" s="33">
        <f t="shared" si="884"/>
        <v>2019</v>
      </c>
      <c r="I5712" s="34">
        <v>2.2799999999999998</v>
      </c>
      <c r="K5712" s="32">
        <v>39631</v>
      </c>
      <c r="L5712" s="33">
        <f t="shared" si="877"/>
        <v>7</v>
      </c>
      <c r="M5712" s="33">
        <f t="shared" si="878"/>
        <v>2008</v>
      </c>
      <c r="N5712" s="34">
        <v>143.74</v>
      </c>
      <c r="P5712" s="32">
        <v>40073</v>
      </c>
      <c r="Q5712" s="33">
        <f t="shared" si="879"/>
        <v>9</v>
      </c>
      <c r="R5712" s="33">
        <f t="shared" si="880"/>
        <v>2009</v>
      </c>
      <c r="S5712" s="34">
        <v>71.56</v>
      </c>
    </row>
    <row r="5713" spans="1:19">
      <c r="A5713" s="32">
        <v>42060</v>
      </c>
      <c r="B5713" s="33">
        <f t="shared" si="875"/>
        <v>2</v>
      </c>
      <c r="C5713" s="33">
        <f t="shared" si="876"/>
        <v>2015</v>
      </c>
      <c r="D5713" s="34">
        <v>0.60299999999999998</v>
      </c>
      <c r="F5713" s="32">
        <v>43678</v>
      </c>
      <c r="G5713" s="33">
        <f t="shared" si="883"/>
        <v>8</v>
      </c>
      <c r="H5713" s="33">
        <f t="shared" si="884"/>
        <v>2019</v>
      </c>
      <c r="I5713" s="34">
        <v>2.36</v>
      </c>
      <c r="K5713" s="32">
        <v>39632</v>
      </c>
      <c r="L5713" s="33">
        <f t="shared" si="877"/>
        <v>7</v>
      </c>
      <c r="M5713" s="33">
        <f t="shared" si="878"/>
        <v>2008</v>
      </c>
      <c r="N5713" s="34">
        <v>145.31</v>
      </c>
      <c r="P5713" s="32">
        <v>40074</v>
      </c>
      <c r="Q5713" s="33">
        <f t="shared" si="879"/>
        <v>9</v>
      </c>
      <c r="R5713" s="33">
        <f t="shared" si="880"/>
        <v>2009</v>
      </c>
      <c r="S5713" s="34">
        <v>70.72</v>
      </c>
    </row>
    <row r="5714" spans="1:19">
      <c r="A5714" s="32">
        <v>42061</v>
      </c>
      <c r="B5714" s="33">
        <f t="shared" si="875"/>
        <v>2</v>
      </c>
      <c r="C5714" s="33">
        <f t="shared" si="876"/>
        <v>2015</v>
      </c>
      <c r="D5714" s="34">
        <v>0.6</v>
      </c>
      <c r="F5714" s="32">
        <v>43679</v>
      </c>
      <c r="G5714" s="33">
        <f t="shared" si="883"/>
        <v>8</v>
      </c>
      <c r="H5714" s="33">
        <f t="shared" si="884"/>
        <v>2019</v>
      </c>
      <c r="I5714" s="34">
        <v>2.12</v>
      </c>
      <c r="K5714" s="32">
        <v>39636</v>
      </c>
      <c r="L5714" s="33">
        <f t="shared" si="877"/>
        <v>7</v>
      </c>
      <c r="M5714" s="33">
        <f t="shared" si="878"/>
        <v>2008</v>
      </c>
      <c r="N5714" s="34">
        <v>141.38</v>
      </c>
      <c r="P5714" s="32">
        <v>40077</v>
      </c>
      <c r="Q5714" s="33">
        <f t="shared" si="879"/>
        <v>9</v>
      </c>
      <c r="R5714" s="33">
        <f t="shared" si="880"/>
        <v>2009</v>
      </c>
      <c r="S5714" s="34">
        <v>68.11</v>
      </c>
    </row>
    <row r="5715" spans="1:19">
      <c r="A5715" s="32">
        <v>42062</v>
      </c>
      <c r="B5715" s="33">
        <f t="shared" si="875"/>
        <v>2</v>
      </c>
      <c r="C5715" s="33">
        <f t="shared" si="876"/>
        <v>2015</v>
      </c>
      <c r="D5715" s="34">
        <v>0.61499999999999999</v>
      </c>
      <c r="F5715" s="32">
        <v>43682</v>
      </c>
      <c r="G5715" s="33">
        <f t="shared" si="883"/>
        <v>8</v>
      </c>
      <c r="H5715" s="33">
        <f t="shared" si="884"/>
        <v>2019</v>
      </c>
      <c r="I5715" s="34">
        <v>2.02</v>
      </c>
      <c r="K5715" s="32">
        <v>39637</v>
      </c>
      <c r="L5715" s="33">
        <f t="shared" si="877"/>
        <v>7</v>
      </c>
      <c r="M5715" s="33">
        <f t="shared" si="878"/>
        <v>2008</v>
      </c>
      <c r="N5715" s="34">
        <v>136.06</v>
      </c>
      <c r="P5715" s="32">
        <v>40078</v>
      </c>
      <c r="Q5715" s="33">
        <f t="shared" si="879"/>
        <v>9</v>
      </c>
      <c r="R5715" s="33">
        <f t="shared" si="880"/>
        <v>2009</v>
      </c>
      <c r="S5715" s="34">
        <v>69.650000000000006</v>
      </c>
    </row>
    <row r="5716" spans="1:19">
      <c r="A5716" s="32">
        <v>42065</v>
      </c>
      <c r="B5716" s="33">
        <f t="shared" si="875"/>
        <v>3</v>
      </c>
      <c r="C5716" s="33">
        <f t="shared" si="876"/>
        <v>2015</v>
      </c>
      <c r="D5716" s="34">
        <v>0.60799999999999998</v>
      </c>
      <c r="F5716" s="32">
        <v>43683</v>
      </c>
      <c r="G5716" s="33">
        <f t="shared" si="883"/>
        <v>8</v>
      </c>
      <c r="H5716" s="33">
        <f t="shared" si="884"/>
        <v>2019</v>
      </c>
      <c r="I5716" s="34">
        <v>2.15</v>
      </c>
      <c r="K5716" s="32">
        <v>39638</v>
      </c>
      <c r="L5716" s="33">
        <f t="shared" si="877"/>
        <v>7</v>
      </c>
      <c r="M5716" s="33">
        <f t="shared" si="878"/>
        <v>2008</v>
      </c>
      <c r="N5716" s="34">
        <v>135.88</v>
      </c>
      <c r="P5716" s="32">
        <v>40079</v>
      </c>
      <c r="Q5716" s="33">
        <f t="shared" si="879"/>
        <v>9</v>
      </c>
      <c r="R5716" s="33">
        <f t="shared" si="880"/>
        <v>2009</v>
      </c>
      <c r="S5716" s="34">
        <v>67.430000000000007</v>
      </c>
    </row>
    <row r="5717" spans="1:19">
      <c r="A5717" s="32">
        <v>42066</v>
      </c>
      <c r="B5717" s="33">
        <f t="shared" si="875"/>
        <v>3</v>
      </c>
      <c r="C5717" s="33">
        <f t="shared" si="876"/>
        <v>2015</v>
      </c>
      <c r="D5717" s="34">
        <v>0.61599999999999999</v>
      </c>
      <c r="F5717" s="32">
        <v>43684</v>
      </c>
      <c r="G5717" s="33">
        <f t="shared" si="883"/>
        <v>8</v>
      </c>
      <c r="H5717" s="33">
        <f t="shared" si="884"/>
        <v>2019</v>
      </c>
      <c r="I5717" s="34">
        <v>2.1800000000000002</v>
      </c>
      <c r="K5717" s="32">
        <v>39639</v>
      </c>
      <c r="L5717" s="33">
        <f t="shared" si="877"/>
        <v>7</v>
      </c>
      <c r="M5717" s="33">
        <f t="shared" si="878"/>
        <v>2008</v>
      </c>
      <c r="N5717" s="34">
        <v>141.47</v>
      </c>
      <c r="P5717" s="32">
        <v>40080</v>
      </c>
      <c r="Q5717" s="33">
        <f t="shared" si="879"/>
        <v>9</v>
      </c>
      <c r="R5717" s="33">
        <f t="shared" si="880"/>
        <v>2009</v>
      </c>
      <c r="S5717" s="34">
        <v>64.989999999999995</v>
      </c>
    </row>
    <row r="5718" spans="1:19">
      <c r="A5718" s="32">
        <v>42067</v>
      </c>
      <c r="B5718" s="33">
        <f t="shared" si="875"/>
        <v>3</v>
      </c>
      <c r="C5718" s="33">
        <f t="shared" si="876"/>
        <v>2015</v>
      </c>
      <c r="D5718" s="34">
        <v>0.61</v>
      </c>
      <c r="F5718" s="32">
        <v>43685</v>
      </c>
      <c r="G5718" s="33">
        <f t="shared" si="883"/>
        <v>8</v>
      </c>
      <c r="H5718" s="33">
        <f t="shared" si="884"/>
        <v>2019</v>
      </c>
      <c r="I5718" s="34">
        <v>2.13</v>
      </c>
      <c r="K5718" s="32">
        <v>39640</v>
      </c>
      <c r="L5718" s="33">
        <f t="shared" si="877"/>
        <v>7</v>
      </c>
      <c r="M5718" s="33">
        <f t="shared" si="878"/>
        <v>2008</v>
      </c>
      <c r="N5718" s="34">
        <v>144.96</v>
      </c>
      <c r="P5718" s="32">
        <v>40081</v>
      </c>
      <c r="Q5718" s="33">
        <f t="shared" si="879"/>
        <v>9</v>
      </c>
      <c r="R5718" s="33">
        <f t="shared" si="880"/>
        <v>2009</v>
      </c>
      <c r="S5718" s="34">
        <v>64.599999999999994</v>
      </c>
    </row>
    <row r="5719" spans="1:19">
      <c r="A5719" s="32">
        <v>42068</v>
      </c>
      <c r="B5719" s="33">
        <f t="shared" si="875"/>
        <v>3</v>
      </c>
      <c r="C5719" s="33">
        <f t="shared" si="876"/>
        <v>2015</v>
      </c>
      <c r="D5719" s="34">
        <v>0.59399999999999997</v>
      </c>
      <c r="F5719" s="32">
        <v>43686</v>
      </c>
      <c r="G5719" s="33">
        <f t="shared" si="883"/>
        <v>8</v>
      </c>
      <c r="H5719" s="33">
        <f t="shared" si="884"/>
        <v>2019</v>
      </c>
      <c r="I5719" s="34">
        <v>2.09</v>
      </c>
      <c r="K5719" s="32">
        <v>39643</v>
      </c>
      <c r="L5719" s="33">
        <f t="shared" si="877"/>
        <v>7</v>
      </c>
      <c r="M5719" s="33">
        <f t="shared" si="878"/>
        <v>2008</v>
      </c>
      <c r="N5719" s="34">
        <v>145.16</v>
      </c>
      <c r="P5719" s="32">
        <v>40084</v>
      </c>
      <c r="Q5719" s="33">
        <f t="shared" si="879"/>
        <v>9</v>
      </c>
      <c r="R5719" s="33">
        <f t="shared" si="880"/>
        <v>2009</v>
      </c>
      <c r="S5719" s="34">
        <v>65.430000000000007</v>
      </c>
    </row>
    <row r="5720" spans="1:19">
      <c r="A5720" s="32">
        <v>42069</v>
      </c>
      <c r="B5720" s="33">
        <f t="shared" si="875"/>
        <v>3</v>
      </c>
      <c r="C5720" s="33">
        <f t="shared" si="876"/>
        <v>2015</v>
      </c>
      <c r="D5720" s="34">
        <v>0.57799999999999996</v>
      </c>
      <c r="F5720" s="32">
        <v>43689</v>
      </c>
      <c r="G5720" s="33">
        <f t="shared" si="883"/>
        <v>8</v>
      </c>
      <c r="H5720" s="33">
        <f t="shared" si="884"/>
        <v>2019</v>
      </c>
      <c r="I5720" s="34">
        <v>2.21</v>
      </c>
      <c r="K5720" s="32">
        <v>39644</v>
      </c>
      <c r="L5720" s="33">
        <f t="shared" si="877"/>
        <v>7</v>
      </c>
      <c r="M5720" s="33">
        <f t="shared" si="878"/>
        <v>2008</v>
      </c>
      <c r="N5720" s="34">
        <v>138.68</v>
      </c>
      <c r="P5720" s="32">
        <v>40085</v>
      </c>
      <c r="Q5720" s="33">
        <f t="shared" si="879"/>
        <v>9</v>
      </c>
      <c r="R5720" s="33">
        <f t="shared" si="880"/>
        <v>2009</v>
      </c>
      <c r="S5720" s="34">
        <v>64.63</v>
      </c>
    </row>
    <row r="5721" spans="1:19">
      <c r="A5721" s="32">
        <v>42072</v>
      </c>
      <c r="B5721" s="33">
        <f t="shared" si="875"/>
        <v>3</v>
      </c>
      <c r="C5721" s="33">
        <f t="shared" si="876"/>
        <v>2015</v>
      </c>
      <c r="D5721" s="34">
        <v>0.55800000000000005</v>
      </c>
      <c r="F5721" s="32">
        <v>43690</v>
      </c>
      <c r="G5721" s="33">
        <f t="shared" si="883"/>
        <v>8</v>
      </c>
      <c r="H5721" s="33">
        <f t="shared" si="884"/>
        <v>2019</v>
      </c>
      <c r="I5721" s="34">
        <v>2.2400000000000002</v>
      </c>
      <c r="K5721" s="32">
        <v>39645</v>
      </c>
      <c r="L5721" s="33">
        <f t="shared" si="877"/>
        <v>7</v>
      </c>
      <c r="M5721" s="33">
        <f t="shared" si="878"/>
        <v>2008</v>
      </c>
      <c r="N5721" s="34">
        <v>134.63</v>
      </c>
      <c r="P5721" s="32">
        <v>40086</v>
      </c>
      <c r="Q5721" s="33">
        <f t="shared" si="879"/>
        <v>9</v>
      </c>
      <c r="R5721" s="33">
        <f t="shared" si="880"/>
        <v>2009</v>
      </c>
      <c r="S5721" s="34">
        <v>65.819999999999993</v>
      </c>
    </row>
    <row r="5722" spans="1:19">
      <c r="A5722" s="32">
        <v>42073</v>
      </c>
      <c r="B5722" s="33">
        <f t="shared" si="875"/>
        <v>3</v>
      </c>
      <c r="C5722" s="33">
        <f t="shared" si="876"/>
        <v>2015</v>
      </c>
      <c r="D5722" s="34">
        <v>0.53400000000000003</v>
      </c>
      <c r="F5722" s="32">
        <v>43691</v>
      </c>
      <c r="G5722" s="33">
        <f t="shared" si="883"/>
        <v>8</v>
      </c>
      <c r="H5722" s="33">
        <f t="shared" si="884"/>
        <v>2019</v>
      </c>
      <c r="I5722" s="34">
        <v>2.2200000000000002</v>
      </c>
      <c r="K5722" s="32">
        <v>39646</v>
      </c>
      <c r="L5722" s="33">
        <f t="shared" si="877"/>
        <v>7</v>
      </c>
      <c r="M5722" s="33">
        <f t="shared" si="878"/>
        <v>2008</v>
      </c>
      <c r="N5722" s="34">
        <v>129.43</v>
      </c>
      <c r="P5722" s="32">
        <v>40087</v>
      </c>
      <c r="Q5722" s="33">
        <f t="shared" si="879"/>
        <v>10</v>
      </c>
      <c r="R5722" s="33">
        <f t="shared" si="880"/>
        <v>2009</v>
      </c>
      <c r="S5722" s="34">
        <v>67.12</v>
      </c>
    </row>
    <row r="5723" spans="1:19">
      <c r="A5723" s="32">
        <v>42074</v>
      </c>
      <c r="B5723" s="33">
        <f t="shared" si="875"/>
        <v>3</v>
      </c>
      <c r="C5723" s="33">
        <f t="shared" si="876"/>
        <v>2015</v>
      </c>
      <c r="D5723" s="34">
        <v>0.53900000000000003</v>
      </c>
      <c r="F5723" s="32">
        <v>43692</v>
      </c>
      <c r="G5723" s="33">
        <f t="shared" si="883"/>
        <v>8</v>
      </c>
      <c r="H5723" s="33">
        <f t="shared" si="884"/>
        <v>2019</v>
      </c>
      <c r="I5723" s="34">
        <v>2.19</v>
      </c>
      <c r="K5723" s="32">
        <v>39647</v>
      </c>
      <c r="L5723" s="33">
        <f t="shared" si="877"/>
        <v>7</v>
      </c>
      <c r="M5723" s="33">
        <f t="shared" si="878"/>
        <v>2008</v>
      </c>
      <c r="N5723" s="34">
        <v>128.94</v>
      </c>
      <c r="P5723" s="32">
        <v>40088</v>
      </c>
      <c r="Q5723" s="33">
        <f t="shared" si="879"/>
        <v>10</v>
      </c>
      <c r="R5723" s="33">
        <f t="shared" si="880"/>
        <v>2009</v>
      </c>
      <c r="S5723" s="34">
        <v>66.5</v>
      </c>
    </row>
    <row r="5724" spans="1:19">
      <c r="A5724" s="32">
        <v>42075</v>
      </c>
      <c r="B5724" s="33">
        <f t="shared" si="875"/>
        <v>3</v>
      </c>
      <c r="C5724" s="33">
        <f t="shared" si="876"/>
        <v>2015</v>
      </c>
      <c r="D5724" s="34">
        <v>0.54400000000000004</v>
      </c>
      <c r="F5724" s="32">
        <v>43693</v>
      </c>
      <c r="G5724" s="33">
        <f t="shared" si="883"/>
        <v>8</v>
      </c>
      <c r="H5724" s="33">
        <f t="shared" si="884"/>
        <v>2019</v>
      </c>
      <c r="I5724" s="34">
        <v>2.2000000000000002</v>
      </c>
      <c r="K5724" s="32">
        <v>39650</v>
      </c>
      <c r="L5724" s="33">
        <f t="shared" si="877"/>
        <v>7</v>
      </c>
      <c r="M5724" s="33">
        <f t="shared" si="878"/>
        <v>2008</v>
      </c>
      <c r="N5724" s="34">
        <v>131.43</v>
      </c>
      <c r="P5724" s="32">
        <v>40091</v>
      </c>
      <c r="Q5724" s="33">
        <f t="shared" si="879"/>
        <v>10</v>
      </c>
      <c r="R5724" s="33">
        <f t="shared" si="880"/>
        <v>2009</v>
      </c>
      <c r="S5724" s="34">
        <v>65.260000000000005</v>
      </c>
    </row>
    <row r="5725" spans="1:19">
      <c r="A5725" s="32">
        <v>42076</v>
      </c>
      <c r="B5725" s="33">
        <f t="shared" si="875"/>
        <v>3</v>
      </c>
      <c r="C5725" s="33">
        <f t="shared" si="876"/>
        <v>2015</v>
      </c>
      <c r="D5725" s="34">
        <v>0.52800000000000002</v>
      </c>
      <c r="F5725" s="32">
        <v>43696</v>
      </c>
      <c r="G5725" s="33">
        <f t="shared" si="883"/>
        <v>8</v>
      </c>
      <c r="H5725" s="33">
        <f t="shared" si="884"/>
        <v>2019</v>
      </c>
      <c r="I5725" s="34">
        <v>2.2599999999999998</v>
      </c>
      <c r="K5725" s="32">
        <v>39651</v>
      </c>
      <c r="L5725" s="33">
        <f t="shared" si="877"/>
        <v>7</v>
      </c>
      <c r="M5725" s="33">
        <f t="shared" si="878"/>
        <v>2008</v>
      </c>
      <c r="N5725" s="34">
        <v>127.25</v>
      </c>
      <c r="P5725" s="32">
        <v>40092</v>
      </c>
      <c r="Q5725" s="33">
        <f t="shared" si="879"/>
        <v>10</v>
      </c>
      <c r="R5725" s="33">
        <f t="shared" si="880"/>
        <v>2009</v>
      </c>
      <c r="S5725" s="34">
        <v>68.510000000000005</v>
      </c>
    </row>
    <row r="5726" spans="1:19">
      <c r="A5726" s="32">
        <v>42079</v>
      </c>
      <c r="B5726" s="33">
        <f t="shared" si="875"/>
        <v>3</v>
      </c>
      <c r="C5726" s="33">
        <f t="shared" si="876"/>
        <v>2015</v>
      </c>
      <c r="D5726" s="34">
        <v>0.51700000000000002</v>
      </c>
      <c r="F5726" s="32">
        <v>43697</v>
      </c>
      <c r="G5726" s="33">
        <f t="shared" si="883"/>
        <v>8</v>
      </c>
      <c r="H5726" s="33">
        <f t="shared" si="884"/>
        <v>2019</v>
      </c>
      <c r="I5726" s="34">
        <v>2.35</v>
      </c>
      <c r="K5726" s="32">
        <v>39652</v>
      </c>
      <c r="L5726" s="33">
        <f t="shared" si="877"/>
        <v>7</v>
      </c>
      <c r="M5726" s="33">
        <f t="shared" si="878"/>
        <v>2008</v>
      </c>
      <c r="N5726" s="34">
        <v>123.73</v>
      </c>
      <c r="P5726" s="32">
        <v>40093</v>
      </c>
      <c r="Q5726" s="33">
        <f t="shared" si="879"/>
        <v>10</v>
      </c>
      <c r="R5726" s="33">
        <f t="shared" si="880"/>
        <v>2009</v>
      </c>
      <c r="S5726" s="34">
        <v>67.650000000000006</v>
      </c>
    </row>
    <row r="5727" spans="1:19">
      <c r="A5727" s="32">
        <v>42080</v>
      </c>
      <c r="B5727" s="33">
        <f t="shared" si="875"/>
        <v>3</v>
      </c>
      <c r="C5727" s="33">
        <f t="shared" si="876"/>
        <v>2015</v>
      </c>
      <c r="D5727" s="34">
        <v>0.505</v>
      </c>
      <c r="F5727" s="32">
        <v>43698</v>
      </c>
      <c r="G5727" s="33">
        <f t="shared" si="883"/>
        <v>8</v>
      </c>
      <c r="H5727" s="33">
        <f t="shared" si="884"/>
        <v>2019</v>
      </c>
      <c r="I5727" s="34">
        <v>2.31</v>
      </c>
      <c r="K5727" s="32">
        <v>39653</v>
      </c>
      <c r="L5727" s="33">
        <f t="shared" si="877"/>
        <v>7</v>
      </c>
      <c r="M5727" s="33">
        <f t="shared" si="878"/>
        <v>2008</v>
      </c>
      <c r="N5727" s="34">
        <v>124.62</v>
      </c>
      <c r="P5727" s="32">
        <v>40094</v>
      </c>
      <c r="Q5727" s="33">
        <f t="shared" si="879"/>
        <v>10</v>
      </c>
      <c r="R5727" s="33">
        <f t="shared" si="880"/>
        <v>2009</v>
      </c>
      <c r="S5727" s="34">
        <v>68.47</v>
      </c>
    </row>
    <row r="5728" spans="1:19">
      <c r="A5728" s="32">
        <v>42081</v>
      </c>
      <c r="B5728" s="33">
        <f t="shared" si="875"/>
        <v>3</v>
      </c>
      <c r="C5728" s="33">
        <f t="shared" si="876"/>
        <v>2015</v>
      </c>
      <c r="D5728" s="34">
        <v>0.51</v>
      </c>
      <c r="F5728" s="32">
        <v>43699</v>
      </c>
      <c r="G5728" s="33">
        <f t="shared" si="883"/>
        <v>8</v>
      </c>
      <c r="H5728" s="33">
        <f t="shared" si="884"/>
        <v>2019</v>
      </c>
      <c r="I5728" s="34">
        <v>2.2799999999999998</v>
      </c>
      <c r="K5728" s="32">
        <v>39654</v>
      </c>
      <c r="L5728" s="33">
        <f t="shared" si="877"/>
        <v>7</v>
      </c>
      <c r="M5728" s="33">
        <f t="shared" si="878"/>
        <v>2008</v>
      </c>
      <c r="N5728" s="34">
        <v>122.59</v>
      </c>
      <c r="P5728" s="32">
        <v>40095</v>
      </c>
      <c r="Q5728" s="33">
        <f t="shared" si="879"/>
        <v>10</v>
      </c>
      <c r="R5728" s="33">
        <f t="shared" si="880"/>
        <v>2009</v>
      </c>
      <c r="S5728" s="34">
        <v>69.45</v>
      </c>
    </row>
    <row r="5729" spans="1:19">
      <c r="A5729" s="32">
        <v>42082</v>
      </c>
      <c r="B5729" s="33">
        <f t="shared" si="875"/>
        <v>3</v>
      </c>
      <c r="C5729" s="33">
        <f t="shared" si="876"/>
        <v>2015</v>
      </c>
      <c r="D5729" s="34">
        <v>0.495</v>
      </c>
      <c r="F5729" s="32">
        <v>43700</v>
      </c>
      <c r="G5729" s="33">
        <f t="shared" si="883"/>
        <v>8</v>
      </c>
      <c r="H5729" s="33">
        <f t="shared" si="884"/>
        <v>2019</v>
      </c>
      <c r="I5729" s="34">
        <v>2.15</v>
      </c>
      <c r="K5729" s="32">
        <v>39657</v>
      </c>
      <c r="L5729" s="33">
        <f t="shared" si="877"/>
        <v>7</v>
      </c>
      <c r="M5729" s="33">
        <f t="shared" si="878"/>
        <v>2008</v>
      </c>
      <c r="N5729" s="34">
        <v>124.72</v>
      </c>
      <c r="P5729" s="32">
        <v>40098</v>
      </c>
      <c r="Q5729" s="33">
        <f t="shared" si="879"/>
        <v>10</v>
      </c>
      <c r="R5729" s="33">
        <f t="shared" si="880"/>
        <v>2009</v>
      </c>
      <c r="S5729" s="34">
        <v>70.75</v>
      </c>
    </row>
    <row r="5730" spans="1:19">
      <c r="A5730" s="32">
        <v>42083</v>
      </c>
      <c r="B5730" s="33">
        <f t="shared" si="875"/>
        <v>3</v>
      </c>
      <c r="C5730" s="33">
        <f t="shared" si="876"/>
        <v>2015</v>
      </c>
      <c r="D5730" s="34">
        <v>0.502</v>
      </c>
      <c r="F5730" s="32">
        <v>43703</v>
      </c>
      <c r="G5730" s="33">
        <f t="shared" si="883"/>
        <v>8</v>
      </c>
      <c r="H5730" s="33">
        <f t="shared" si="884"/>
        <v>2019</v>
      </c>
      <c r="I5730" s="34">
        <v>2.23</v>
      </c>
      <c r="K5730" s="32">
        <v>39658</v>
      </c>
      <c r="L5730" s="33">
        <f t="shared" si="877"/>
        <v>7</v>
      </c>
      <c r="M5730" s="33">
        <f t="shared" si="878"/>
        <v>2008</v>
      </c>
      <c r="N5730" s="34">
        <v>122.21</v>
      </c>
      <c r="P5730" s="32">
        <v>40099</v>
      </c>
      <c r="Q5730" s="33">
        <f t="shared" si="879"/>
        <v>10</v>
      </c>
      <c r="R5730" s="33">
        <f t="shared" si="880"/>
        <v>2009</v>
      </c>
      <c r="S5730" s="34">
        <v>70.81</v>
      </c>
    </row>
    <row r="5731" spans="1:19">
      <c r="A5731" s="32">
        <v>42086</v>
      </c>
      <c r="B5731" s="33">
        <f t="shared" si="875"/>
        <v>3</v>
      </c>
      <c r="C5731" s="33">
        <f t="shared" si="876"/>
        <v>2015</v>
      </c>
      <c r="D5731" s="34">
        <v>0.51100000000000001</v>
      </c>
      <c r="F5731" s="32">
        <v>43704</v>
      </c>
      <c r="G5731" s="33">
        <f t="shared" si="883"/>
        <v>8</v>
      </c>
      <c r="H5731" s="33">
        <f t="shared" si="884"/>
        <v>2019</v>
      </c>
      <c r="I5731" s="34">
        <v>2.2400000000000002</v>
      </c>
      <c r="K5731" s="32">
        <v>39659</v>
      </c>
      <c r="L5731" s="33">
        <f t="shared" si="877"/>
        <v>7</v>
      </c>
      <c r="M5731" s="33">
        <f t="shared" si="878"/>
        <v>2008</v>
      </c>
      <c r="N5731" s="34">
        <v>126.74</v>
      </c>
      <c r="P5731" s="32">
        <v>40100</v>
      </c>
      <c r="Q5731" s="33">
        <f t="shared" si="879"/>
        <v>10</v>
      </c>
      <c r="R5731" s="33">
        <f t="shared" si="880"/>
        <v>2009</v>
      </c>
      <c r="S5731" s="34">
        <v>72.16</v>
      </c>
    </row>
    <row r="5732" spans="1:19">
      <c r="A5732" s="32">
        <v>42087</v>
      </c>
      <c r="B5732" s="33">
        <f t="shared" ref="B5732:B5795" si="885">+MONTH(A5732)</f>
        <v>3</v>
      </c>
      <c r="C5732" s="33">
        <f t="shared" ref="C5732:C5795" si="886">+YEAR(A5732)</f>
        <v>2015</v>
      </c>
      <c r="D5732" s="34">
        <v>0.51600000000000001</v>
      </c>
      <c r="F5732" s="32">
        <v>43705</v>
      </c>
      <c r="G5732" s="33">
        <f t="shared" si="883"/>
        <v>8</v>
      </c>
      <c r="H5732" s="33">
        <f t="shared" si="884"/>
        <v>2019</v>
      </c>
      <c r="I5732" s="34">
        <v>2.2400000000000002</v>
      </c>
      <c r="K5732" s="32">
        <v>39660</v>
      </c>
      <c r="L5732" s="33">
        <f t="shared" ref="L5732:L5795" si="887">+MONTH(K5732)</f>
        <v>7</v>
      </c>
      <c r="M5732" s="33">
        <f t="shared" ref="M5732:M5795" si="888">+YEAR(K5732)</f>
        <v>2008</v>
      </c>
      <c r="N5732" s="34">
        <v>124.17</v>
      </c>
      <c r="P5732" s="32">
        <v>40101</v>
      </c>
      <c r="Q5732" s="33">
        <f t="shared" ref="Q5732:Q5795" si="889">+MONTH(P5732)</f>
        <v>10</v>
      </c>
      <c r="R5732" s="33">
        <f t="shared" si="880"/>
        <v>2009</v>
      </c>
      <c r="S5732" s="34">
        <v>73.14</v>
      </c>
    </row>
    <row r="5733" spans="1:19">
      <c r="A5733" s="32">
        <v>42088</v>
      </c>
      <c r="B5733" s="33">
        <f t="shared" si="885"/>
        <v>3</v>
      </c>
      <c r="C5733" s="33">
        <f t="shared" si="886"/>
        <v>2015</v>
      </c>
      <c r="D5733" s="34">
        <v>0.53300000000000003</v>
      </c>
      <c r="F5733" s="32">
        <v>43706</v>
      </c>
      <c r="G5733" s="33">
        <f t="shared" si="883"/>
        <v>8</v>
      </c>
      <c r="H5733" s="33">
        <f t="shared" si="884"/>
        <v>2019</v>
      </c>
      <c r="I5733" s="34">
        <v>2.36</v>
      </c>
      <c r="K5733" s="32">
        <v>39661</v>
      </c>
      <c r="L5733" s="33">
        <f t="shared" si="887"/>
        <v>8</v>
      </c>
      <c r="M5733" s="33">
        <f t="shared" si="888"/>
        <v>2008</v>
      </c>
      <c r="N5733" s="34">
        <v>125.03</v>
      </c>
      <c r="P5733" s="32">
        <v>40102</v>
      </c>
      <c r="Q5733" s="33">
        <f t="shared" si="889"/>
        <v>10</v>
      </c>
      <c r="R5733" s="33">
        <f t="shared" ref="R5733:R5796" si="890">+YEAR(P5733)</f>
        <v>2009</v>
      </c>
      <c r="S5733" s="34">
        <v>74.58</v>
      </c>
    </row>
    <row r="5734" spans="1:19">
      <c r="A5734" s="32">
        <v>42089</v>
      </c>
      <c r="B5734" s="33">
        <f t="shared" si="885"/>
        <v>3</v>
      </c>
      <c r="C5734" s="33">
        <f t="shared" si="886"/>
        <v>2015</v>
      </c>
      <c r="D5734" s="34">
        <v>0.55800000000000005</v>
      </c>
      <c r="F5734" s="32">
        <v>43707</v>
      </c>
      <c r="G5734" s="33">
        <f t="shared" si="883"/>
        <v>8</v>
      </c>
      <c r="H5734" s="33">
        <f t="shared" si="884"/>
        <v>2019</v>
      </c>
      <c r="I5734" s="34">
        <v>2.33</v>
      </c>
      <c r="K5734" s="32">
        <v>39664</v>
      </c>
      <c r="L5734" s="33">
        <f t="shared" si="887"/>
        <v>8</v>
      </c>
      <c r="M5734" s="33">
        <f t="shared" si="888"/>
        <v>2008</v>
      </c>
      <c r="N5734" s="34">
        <v>121.45</v>
      </c>
      <c r="P5734" s="32">
        <v>40105</v>
      </c>
      <c r="Q5734" s="33">
        <f t="shared" si="889"/>
        <v>10</v>
      </c>
      <c r="R5734" s="33">
        <f t="shared" si="890"/>
        <v>2009</v>
      </c>
      <c r="S5734" s="34">
        <v>75.86</v>
      </c>
    </row>
    <row r="5735" spans="1:19">
      <c r="A5735" s="32">
        <v>42090</v>
      </c>
      <c r="B5735" s="33">
        <f t="shared" si="885"/>
        <v>3</v>
      </c>
      <c r="C5735" s="33">
        <f t="shared" si="886"/>
        <v>2015</v>
      </c>
      <c r="D5735" s="34">
        <v>0.54</v>
      </c>
      <c r="F5735" s="32">
        <v>43710</v>
      </c>
      <c r="G5735" s="33">
        <f t="shared" si="883"/>
        <v>9</v>
      </c>
      <c r="H5735" s="33">
        <f t="shared" si="884"/>
        <v>2019</v>
      </c>
      <c r="I5735" s="34">
        <v>2.33</v>
      </c>
      <c r="K5735" s="32">
        <v>39665</v>
      </c>
      <c r="L5735" s="33">
        <f t="shared" si="887"/>
        <v>8</v>
      </c>
      <c r="M5735" s="33">
        <f t="shared" si="888"/>
        <v>2008</v>
      </c>
      <c r="N5735" s="34">
        <v>118.71</v>
      </c>
      <c r="P5735" s="32">
        <v>40106</v>
      </c>
      <c r="Q5735" s="33">
        <f t="shared" si="889"/>
        <v>10</v>
      </c>
      <c r="R5735" s="33">
        <f t="shared" si="890"/>
        <v>2009</v>
      </c>
      <c r="S5735" s="34">
        <v>76.510000000000005</v>
      </c>
    </row>
    <row r="5736" spans="1:19">
      <c r="A5736" s="32">
        <v>42093</v>
      </c>
      <c r="B5736" s="33">
        <f t="shared" si="885"/>
        <v>3</v>
      </c>
      <c r="C5736" s="33">
        <f t="shared" si="886"/>
        <v>2015</v>
      </c>
      <c r="D5736" s="34">
        <v>0.52300000000000002</v>
      </c>
      <c r="F5736" s="32">
        <v>43711</v>
      </c>
      <c r="G5736" s="33">
        <f t="shared" ref="G5736:G5769" si="891">+MONTH(F5736)</f>
        <v>9</v>
      </c>
      <c r="H5736" s="33">
        <f t="shared" ref="H5736:H5769" si="892">+YEAR(F5736)</f>
        <v>2019</v>
      </c>
      <c r="I5736" s="34">
        <v>2.39</v>
      </c>
      <c r="K5736" s="32">
        <v>39666</v>
      </c>
      <c r="L5736" s="33">
        <f t="shared" si="887"/>
        <v>8</v>
      </c>
      <c r="M5736" s="33">
        <f t="shared" si="888"/>
        <v>2008</v>
      </c>
      <c r="N5736" s="34">
        <v>118.57</v>
      </c>
      <c r="P5736" s="32">
        <v>40107</v>
      </c>
      <c r="Q5736" s="33">
        <f t="shared" si="889"/>
        <v>10</v>
      </c>
      <c r="R5736" s="33">
        <f t="shared" si="890"/>
        <v>2009</v>
      </c>
      <c r="S5736" s="34">
        <v>77.739999999999995</v>
      </c>
    </row>
    <row r="5737" spans="1:19">
      <c r="A5737" s="32">
        <v>42094</v>
      </c>
      <c r="B5737" s="33">
        <f t="shared" si="885"/>
        <v>3</v>
      </c>
      <c r="C5737" s="33">
        <f t="shared" si="886"/>
        <v>2015</v>
      </c>
      <c r="D5737" s="34">
        <v>0.51600000000000001</v>
      </c>
      <c r="F5737" s="32">
        <v>43712</v>
      </c>
      <c r="G5737" s="33">
        <f t="shared" si="891"/>
        <v>9</v>
      </c>
      <c r="H5737" s="33">
        <f t="shared" si="892"/>
        <v>2019</v>
      </c>
      <c r="I5737" s="34">
        <v>2.48</v>
      </c>
      <c r="K5737" s="32">
        <v>39667</v>
      </c>
      <c r="L5737" s="33">
        <f t="shared" si="887"/>
        <v>8</v>
      </c>
      <c r="M5737" s="33">
        <f t="shared" si="888"/>
        <v>2008</v>
      </c>
      <c r="N5737" s="34">
        <v>119.84</v>
      </c>
      <c r="P5737" s="32">
        <v>40108</v>
      </c>
      <c r="Q5737" s="33">
        <f t="shared" si="889"/>
        <v>10</v>
      </c>
      <c r="R5737" s="33">
        <f t="shared" si="890"/>
        <v>2009</v>
      </c>
      <c r="S5737" s="34">
        <v>78.36</v>
      </c>
    </row>
    <row r="5738" spans="1:19">
      <c r="A5738" s="32">
        <v>42095</v>
      </c>
      <c r="B5738" s="33">
        <f t="shared" si="885"/>
        <v>4</v>
      </c>
      <c r="C5738" s="33">
        <f t="shared" si="886"/>
        <v>2015</v>
      </c>
      <c r="D5738" s="34">
        <v>0.53100000000000003</v>
      </c>
      <c r="F5738" s="32">
        <v>43713</v>
      </c>
      <c r="G5738" s="33">
        <f t="shared" si="891"/>
        <v>9</v>
      </c>
      <c r="H5738" s="33">
        <f t="shared" si="892"/>
        <v>2019</v>
      </c>
      <c r="I5738" s="34">
        <v>2.4900000000000002</v>
      </c>
      <c r="K5738" s="32">
        <v>39668</v>
      </c>
      <c r="L5738" s="33">
        <f t="shared" si="887"/>
        <v>8</v>
      </c>
      <c r="M5738" s="33">
        <f t="shared" si="888"/>
        <v>2008</v>
      </c>
      <c r="N5738" s="34">
        <v>115.42</v>
      </c>
      <c r="P5738" s="32">
        <v>40109</v>
      </c>
      <c r="Q5738" s="33">
        <f t="shared" si="889"/>
        <v>10</v>
      </c>
      <c r="R5738" s="33">
        <f t="shared" si="890"/>
        <v>2009</v>
      </c>
      <c r="S5738" s="34">
        <v>77.72</v>
      </c>
    </row>
    <row r="5739" spans="1:19">
      <c r="A5739" s="32">
        <v>42096</v>
      </c>
      <c r="B5739" s="33">
        <f t="shared" si="885"/>
        <v>4</v>
      </c>
      <c r="C5739" s="33">
        <f t="shared" si="886"/>
        <v>2015</v>
      </c>
      <c r="D5739" s="34">
        <v>0.51400000000000001</v>
      </c>
      <c r="F5739" s="32">
        <v>43714</v>
      </c>
      <c r="G5739" s="33">
        <f t="shared" si="891"/>
        <v>9</v>
      </c>
      <c r="H5739" s="33">
        <f t="shared" si="892"/>
        <v>2019</v>
      </c>
      <c r="I5739" s="34">
        <v>2.4900000000000002</v>
      </c>
      <c r="K5739" s="32">
        <v>39671</v>
      </c>
      <c r="L5739" s="33">
        <f t="shared" si="887"/>
        <v>8</v>
      </c>
      <c r="M5739" s="33">
        <f t="shared" si="888"/>
        <v>2008</v>
      </c>
      <c r="N5739" s="34">
        <v>114.44</v>
      </c>
      <c r="P5739" s="32">
        <v>40112</v>
      </c>
      <c r="Q5739" s="33">
        <f t="shared" si="889"/>
        <v>10</v>
      </c>
      <c r="R5739" s="33">
        <f t="shared" si="890"/>
        <v>2009</v>
      </c>
      <c r="S5739" s="34">
        <v>76.45</v>
      </c>
    </row>
    <row r="5740" spans="1:19">
      <c r="A5740" s="32">
        <v>42100</v>
      </c>
      <c r="B5740" s="33">
        <f t="shared" si="885"/>
        <v>4</v>
      </c>
      <c r="C5740" s="33">
        <f t="shared" si="886"/>
        <v>2015</v>
      </c>
      <c r="D5740" s="34">
        <v>0.52900000000000003</v>
      </c>
      <c r="F5740" s="32">
        <v>43717</v>
      </c>
      <c r="G5740" s="33">
        <f t="shared" si="891"/>
        <v>9</v>
      </c>
      <c r="H5740" s="33">
        <f t="shared" si="892"/>
        <v>2019</v>
      </c>
      <c r="I5740" s="34">
        <v>2.65</v>
      </c>
      <c r="K5740" s="32">
        <v>39672</v>
      </c>
      <c r="L5740" s="33">
        <f t="shared" si="887"/>
        <v>8</v>
      </c>
      <c r="M5740" s="33">
        <f t="shared" si="888"/>
        <v>2008</v>
      </c>
      <c r="N5740" s="34">
        <v>113.1</v>
      </c>
      <c r="P5740" s="32">
        <v>40113</v>
      </c>
      <c r="Q5740" s="33">
        <f t="shared" si="889"/>
        <v>10</v>
      </c>
      <c r="R5740" s="33">
        <f t="shared" si="890"/>
        <v>2009</v>
      </c>
      <c r="S5740" s="34">
        <v>76.69</v>
      </c>
    </row>
    <row r="5741" spans="1:19">
      <c r="A5741" s="32">
        <v>42101</v>
      </c>
      <c r="B5741" s="33">
        <f t="shared" si="885"/>
        <v>4</v>
      </c>
      <c r="C5741" s="33">
        <f t="shared" si="886"/>
        <v>2015</v>
      </c>
      <c r="D5741" s="34">
        <v>0.53900000000000003</v>
      </c>
      <c r="F5741" s="32">
        <v>43718</v>
      </c>
      <c r="G5741" s="33">
        <f t="shared" si="891"/>
        <v>9</v>
      </c>
      <c r="H5741" s="33">
        <f t="shared" si="892"/>
        <v>2019</v>
      </c>
      <c r="I5741" s="34">
        <v>2.67</v>
      </c>
      <c r="K5741" s="32">
        <v>39673</v>
      </c>
      <c r="L5741" s="33">
        <f t="shared" si="887"/>
        <v>8</v>
      </c>
      <c r="M5741" s="33">
        <f t="shared" si="888"/>
        <v>2008</v>
      </c>
      <c r="N5741" s="34">
        <v>115.96</v>
      </c>
      <c r="P5741" s="32">
        <v>40114</v>
      </c>
      <c r="Q5741" s="33">
        <f t="shared" si="889"/>
        <v>10</v>
      </c>
      <c r="R5741" s="33">
        <f t="shared" si="890"/>
        <v>2009</v>
      </c>
      <c r="S5741" s="34">
        <v>75.11</v>
      </c>
    </row>
    <row r="5742" spans="1:19">
      <c r="A5742" s="32">
        <v>42102</v>
      </c>
      <c r="B5742" s="33">
        <f t="shared" si="885"/>
        <v>4</v>
      </c>
      <c r="C5742" s="33">
        <f t="shared" si="886"/>
        <v>2015</v>
      </c>
      <c r="D5742" s="34">
        <v>0.51900000000000002</v>
      </c>
      <c r="F5742" s="32">
        <v>43719</v>
      </c>
      <c r="G5742" s="33">
        <f t="shared" si="891"/>
        <v>9</v>
      </c>
      <c r="H5742" s="33">
        <f t="shared" si="892"/>
        <v>2019</v>
      </c>
      <c r="I5742" s="34">
        <v>2.63</v>
      </c>
      <c r="K5742" s="32">
        <v>39674</v>
      </c>
      <c r="L5742" s="33">
        <f t="shared" si="887"/>
        <v>8</v>
      </c>
      <c r="M5742" s="33">
        <f t="shared" si="888"/>
        <v>2008</v>
      </c>
      <c r="N5742" s="34">
        <v>115.05</v>
      </c>
      <c r="P5742" s="32">
        <v>40115</v>
      </c>
      <c r="Q5742" s="33">
        <f t="shared" si="889"/>
        <v>10</v>
      </c>
      <c r="R5742" s="33">
        <f t="shared" si="890"/>
        <v>2009</v>
      </c>
      <c r="S5742" s="34">
        <v>77.180000000000007</v>
      </c>
    </row>
    <row r="5743" spans="1:19">
      <c r="A5743" s="32">
        <v>42103</v>
      </c>
      <c r="B5743" s="33">
        <f t="shared" si="885"/>
        <v>4</v>
      </c>
      <c r="C5743" s="33">
        <f t="shared" si="886"/>
        <v>2015</v>
      </c>
      <c r="D5743" s="34">
        <v>0.52500000000000002</v>
      </c>
      <c r="F5743" s="32">
        <v>43720</v>
      </c>
      <c r="G5743" s="33">
        <f t="shared" si="891"/>
        <v>9</v>
      </c>
      <c r="H5743" s="33">
        <f t="shared" si="892"/>
        <v>2019</v>
      </c>
      <c r="I5743" s="34">
        <v>2.62</v>
      </c>
      <c r="K5743" s="32">
        <v>39675</v>
      </c>
      <c r="L5743" s="33">
        <f t="shared" si="887"/>
        <v>8</v>
      </c>
      <c r="M5743" s="33">
        <f t="shared" si="888"/>
        <v>2008</v>
      </c>
      <c r="N5743" s="34">
        <v>113.46</v>
      </c>
      <c r="P5743" s="32">
        <v>40116</v>
      </c>
      <c r="Q5743" s="33">
        <f t="shared" si="889"/>
        <v>10</v>
      </c>
      <c r="R5743" s="33">
        <f t="shared" si="890"/>
        <v>2009</v>
      </c>
      <c r="S5743" s="34">
        <v>74.91</v>
      </c>
    </row>
    <row r="5744" spans="1:19">
      <c r="A5744" s="32">
        <v>42104</v>
      </c>
      <c r="B5744" s="33">
        <f t="shared" si="885"/>
        <v>4</v>
      </c>
      <c r="C5744" s="33">
        <f t="shared" si="886"/>
        <v>2015</v>
      </c>
      <c r="D5744" s="34">
        <v>0.53300000000000003</v>
      </c>
      <c r="F5744" s="32">
        <v>43721</v>
      </c>
      <c r="G5744" s="33">
        <f t="shared" si="891"/>
        <v>9</v>
      </c>
      <c r="H5744" s="33">
        <f t="shared" si="892"/>
        <v>2019</v>
      </c>
      <c r="I5744" s="34">
        <v>2.61</v>
      </c>
      <c r="K5744" s="32">
        <v>39678</v>
      </c>
      <c r="L5744" s="33">
        <f t="shared" si="887"/>
        <v>8</v>
      </c>
      <c r="M5744" s="33">
        <f t="shared" si="888"/>
        <v>2008</v>
      </c>
      <c r="N5744" s="34">
        <v>112.92</v>
      </c>
      <c r="P5744" s="32">
        <v>40119</v>
      </c>
      <c r="Q5744" s="33">
        <f t="shared" si="889"/>
        <v>11</v>
      </c>
      <c r="R5744" s="33">
        <f t="shared" si="890"/>
        <v>2009</v>
      </c>
      <c r="S5744" s="34">
        <v>75.56</v>
      </c>
    </row>
    <row r="5745" spans="1:19">
      <c r="A5745" s="32">
        <v>42107</v>
      </c>
      <c r="B5745" s="33">
        <f t="shared" si="885"/>
        <v>4</v>
      </c>
      <c r="C5745" s="33">
        <f t="shared" si="886"/>
        <v>2015</v>
      </c>
      <c r="D5745" s="34">
        <v>0.54100000000000004</v>
      </c>
      <c r="F5745" s="32">
        <v>43724</v>
      </c>
      <c r="G5745" s="33">
        <f t="shared" si="891"/>
        <v>9</v>
      </c>
      <c r="H5745" s="33">
        <f t="shared" si="892"/>
        <v>2019</v>
      </c>
      <c r="I5745" s="34">
        <v>2.75</v>
      </c>
      <c r="K5745" s="32">
        <v>39679</v>
      </c>
      <c r="L5745" s="33">
        <f t="shared" si="887"/>
        <v>8</v>
      </c>
      <c r="M5745" s="33">
        <f t="shared" si="888"/>
        <v>2008</v>
      </c>
      <c r="N5745" s="34">
        <v>114.39</v>
      </c>
      <c r="P5745" s="32">
        <v>40120</v>
      </c>
      <c r="Q5745" s="33">
        <f t="shared" si="889"/>
        <v>11</v>
      </c>
      <c r="R5745" s="33">
        <f t="shared" si="890"/>
        <v>2009</v>
      </c>
      <c r="S5745" s="34">
        <v>75.680000000000007</v>
      </c>
    </row>
    <row r="5746" spans="1:19">
      <c r="A5746" s="32">
        <v>42108</v>
      </c>
      <c r="B5746" s="33">
        <f t="shared" si="885"/>
        <v>4</v>
      </c>
      <c r="C5746" s="33">
        <f t="shared" si="886"/>
        <v>2015</v>
      </c>
      <c r="D5746" s="34">
        <v>0.54900000000000004</v>
      </c>
      <c r="F5746" s="32">
        <v>43725</v>
      </c>
      <c r="G5746" s="33">
        <f t="shared" si="891"/>
        <v>9</v>
      </c>
      <c r="H5746" s="33">
        <f t="shared" si="892"/>
        <v>2019</v>
      </c>
      <c r="I5746" s="34">
        <v>2.7</v>
      </c>
      <c r="K5746" s="32">
        <v>39680</v>
      </c>
      <c r="L5746" s="33">
        <f t="shared" si="887"/>
        <v>8</v>
      </c>
      <c r="M5746" s="33">
        <f t="shared" si="888"/>
        <v>2008</v>
      </c>
      <c r="N5746" s="34">
        <v>115.48</v>
      </c>
      <c r="P5746" s="32">
        <v>40121</v>
      </c>
      <c r="Q5746" s="33">
        <f t="shared" si="889"/>
        <v>11</v>
      </c>
      <c r="R5746" s="33">
        <f t="shared" si="890"/>
        <v>2009</v>
      </c>
      <c r="S5746" s="34">
        <v>78.209999999999994</v>
      </c>
    </row>
    <row r="5747" spans="1:19">
      <c r="A5747" s="32">
        <v>42109</v>
      </c>
      <c r="B5747" s="33">
        <f t="shared" si="885"/>
        <v>4</v>
      </c>
      <c r="C5747" s="33">
        <f t="shared" si="886"/>
        <v>2015</v>
      </c>
      <c r="D5747" s="34">
        <v>0.56299999999999994</v>
      </c>
      <c r="F5747" s="32">
        <v>43726</v>
      </c>
      <c r="G5747" s="33">
        <f t="shared" si="891"/>
        <v>9</v>
      </c>
      <c r="H5747" s="33">
        <f t="shared" si="892"/>
        <v>2019</v>
      </c>
      <c r="I5747" s="34">
        <v>2.72</v>
      </c>
      <c r="K5747" s="32">
        <v>39681</v>
      </c>
      <c r="L5747" s="33">
        <f t="shared" si="887"/>
        <v>8</v>
      </c>
      <c r="M5747" s="33">
        <f t="shared" si="888"/>
        <v>2008</v>
      </c>
      <c r="N5747" s="34">
        <v>121.23</v>
      </c>
      <c r="P5747" s="32">
        <v>40122</v>
      </c>
      <c r="Q5747" s="33">
        <f t="shared" si="889"/>
        <v>11</v>
      </c>
      <c r="R5747" s="33">
        <f t="shared" si="890"/>
        <v>2009</v>
      </c>
      <c r="S5747" s="34">
        <v>78.02</v>
      </c>
    </row>
    <row r="5748" spans="1:19">
      <c r="A5748" s="32">
        <v>42110</v>
      </c>
      <c r="B5748" s="33">
        <f t="shared" si="885"/>
        <v>4</v>
      </c>
      <c r="C5748" s="33">
        <f t="shared" si="886"/>
        <v>2015</v>
      </c>
      <c r="D5748" s="34">
        <v>0.57499999999999996</v>
      </c>
      <c r="F5748" s="32">
        <v>43727</v>
      </c>
      <c r="G5748" s="33">
        <f t="shared" si="891"/>
        <v>9</v>
      </c>
      <c r="H5748" s="33">
        <f t="shared" si="892"/>
        <v>2019</v>
      </c>
      <c r="I5748" s="34">
        <v>2.65</v>
      </c>
      <c r="K5748" s="32">
        <v>39682</v>
      </c>
      <c r="L5748" s="33">
        <f t="shared" si="887"/>
        <v>8</v>
      </c>
      <c r="M5748" s="33">
        <f t="shared" si="888"/>
        <v>2008</v>
      </c>
      <c r="N5748" s="34">
        <v>114.48</v>
      </c>
      <c r="P5748" s="32">
        <v>40123</v>
      </c>
      <c r="Q5748" s="33">
        <f t="shared" si="889"/>
        <v>11</v>
      </c>
      <c r="R5748" s="33">
        <f t="shared" si="890"/>
        <v>2009</v>
      </c>
      <c r="S5748" s="34">
        <v>75.510000000000005</v>
      </c>
    </row>
    <row r="5749" spans="1:19">
      <c r="A5749" s="32">
        <v>42111</v>
      </c>
      <c r="B5749" s="33">
        <f t="shared" si="885"/>
        <v>4</v>
      </c>
      <c r="C5749" s="33">
        <f t="shared" si="886"/>
        <v>2015</v>
      </c>
      <c r="D5749" s="34">
        <v>0.56999999999999995</v>
      </c>
      <c r="F5749" s="32">
        <v>43728</v>
      </c>
      <c r="G5749" s="33">
        <f t="shared" si="891"/>
        <v>9</v>
      </c>
      <c r="H5749" s="33">
        <f t="shared" si="892"/>
        <v>2019</v>
      </c>
      <c r="I5749" s="34">
        <v>2.34</v>
      </c>
      <c r="K5749" s="32">
        <v>39685</v>
      </c>
      <c r="L5749" s="33">
        <f t="shared" si="887"/>
        <v>8</v>
      </c>
      <c r="M5749" s="33">
        <f t="shared" si="888"/>
        <v>2008</v>
      </c>
      <c r="N5749" s="34">
        <v>114.85</v>
      </c>
      <c r="P5749" s="32">
        <v>40126</v>
      </c>
      <c r="Q5749" s="33">
        <f t="shared" si="889"/>
        <v>11</v>
      </c>
      <c r="R5749" s="33">
        <f t="shared" si="890"/>
        <v>2009</v>
      </c>
      <c r="S5749" s="34">
        <v>77.180000000000007</v>
      </c>
    </row>
    <row r="5750" spans="1:19">
      <c r="A5750" s="32">
        <v>42114</v>
      </c>
      <c r="B5750" s="33">
        <f t="shared" si="885"/>
        <v>4</v>
      </c>
      <c r="C5750" s="33">
        <f t="shared" si="886"/>
        <v>2015</v>
      </c>
      <c r="D5750" s="34">
        <v>0.56499999999999995</v>
      </c>
      <c r="F5750" s="32">
        <v>43731</v>
      </c>
      <c r="G5750" s="33">
        <f t="shared" si="891"/>
        <v>9</v>
      </c>
      <c r="H5750" s="33">
        <f t="shared" si="892"/>
        <v>2019</v>
      </c>
      <c r="I5750" s="34">
        <v>2.5499999999999998</v>
      </c>
      <c r="K5750" s="32">
        <v>39686</v>
      </c>
      <c r="L5750" s="33">
        <f t="shared" si="887"/>
        <v>8</v>
      </c>
      <c r="M5750" s="33">
        <f t="shared" si="888"/>
        <v>2008</v>
      </c>
      <c r="N5750" s="34">
        <v>116.31</v>
      </c>
      <c r="P5750" s="32">
        <v>40127</v>
      </c>
      <c r="Q5750" s="33">
        <f t="shared" si="889"/>
        <v>11</v>
      </c>
      <c r="R5750" s="33">
        <f t="shared" si="890"/>
        <v>2009</v>
      </c>
      <c r="S5750" s="34">
        <v>77.069999999999993</v>
      </c>
    </row>
    <row r="5751" spans="1:19">
      <c r="A5751" s="32">
        <v>42115</v>
      </c>
      <c r="B5751" s="33">
        <f t="shared" si="885"/>
        <v>4</v>
      </c>
      <c r="C5751" s="33">
        <f t="shared" si="886"/>
        <v>2015</v>
      </c>
      <c r="D5751" s="34">
        <v>0.54500000000000004</v>
      </c>
      <c r="F5751" s="32">
        <v>43732</v>
      </c>
      <c r="G5751" s="33">
        <f t="shared" si="891"/>
        <v>9</v>
      </c>
      <c r="H5751" s="33">
        <f t="shared" si="892"/>
        <v>2019</v>
      </c>
      <c r="I5751" s="34">
        <v>2.5499999999999998</v>
      </c>
      <c r="K5751" s="32">
        <v>39687</v>
      </c>
      <c r="L5751" s="33">
        <f t="shared" si="887"/>
        <v>8</v>
      </c>
      <c r="M5751" s="33">
        <f t="shared" si="888"/>
        <v>2008</v>
      </c>
      <c r="N5751" s="34">
        <v>118.17</v>
      </c>
      <c r="P5751" s="32">
        <v>40128</v>
      </c>
      <c r="Q5751" s="33">
        <f t="shared" si="889"/>
        <v>11</v>
      </c>
      <c r="R5751" s="33">
        <f t="shared" si="890"/>
        <v>2009</v>
      </c>
      <c r="S5751" s="34">
        <v>76.989999999999995</v>
      </c>
    </row>
    <row r="5752" spans="1:19">
      <c r="A5752" s="32">
        <v>42116</v>
      </c>
      <c r="B5752" s="33">
        <f t="shared" si="885"/>
        <v>4</v>
      </c>
      <c r="C5752" s="33">
        <f t="shared" si="886"/>
        <v>2015</v>
      </c>
      <c r="D5752" s="34">
        <v>0.54800000000000004</v>
      </c>
      <c r="F5752" s="32">
        <v>43733</v>
      </c>
      <c r="G5752" s="33">
        <f t="shared" si="891"/>
        <v>9</v>
      </c>
      <c r="H5752" s="33">
        <f t="shared" si="892"/>
        <v>2019</v>
      </c>
      <c r="I5752" s="34">
        <v>2.54</v>
      </c>
      <c r="K5752" s="32">
        <v>39688</v>
      </c>
      <c r="L5752" s="33">
        <f t="shared" si="887"/>
        <v>8</v>
      </c>
      <c r="M5752" s="33">
        <f t="shared" si="888"/>
        <v>2008</v>
      </c>
      <c r="N5752" s="34">
        <v>115.58</v>
      </c>
      <c r="P5752" s="32">
        <v>40129</v>
      </c>
      <c r="Q5752" s="33">
        <f t="shared" si="889"/>
        <v>11</v>
      </c>
      <c r="R5752" s="33">
        <f t="shared" si="890"/>
        <v>2009</v>
      </c>
      <c r="S5752" s="34">
        <v>75.180000000000007</v>
      </c>
    </row>
    <row r="5753" spans="1:19">
      <c r="A5753" s="32">
        <v>42117</v>
      </c>
      <c r="B5753" s="33">
        <f t="shared" si="885"/>
        <v>4</v>
      </c>
      <c r="C5753" s="33">
        <f t="shared" si="886"/>
        <v>2015</v>
      </c>
      <c r="D5753" s="34">
        <v>0.56899999999999995</v>
      </c>
      <c r="F5753" s="32">
        <v>43734</v>
      </c>
      <c r="G5753" s="33">
        <f t="shared" si="891"/>
        <v>9</v>
      </c>
      <c r="H5753" s="33">
        <f t="shared" si="892"/>
        <v>2019</v>
      </c>
      <c r="I5753" s="34">
        <v>2.57</v>
      </c>
      <c r="K5753" s="32">
        <v>39689</v>
      </c>
      <c r="L5753" s="33">
        <f t="shared" si="887"/>
        <v>8</v>
      </c>
      <c r="M5753" s="33">
        <f t="shared" si="888"/>
        <v>2008</v>
      </c>
      <c r="N5753" s="34">
        <v>115.55</v>
      </c>
      <c r="P5753" s="32">
        <v>40130</v>
      </c>
      <c r="Q5753" s="33">
        <f t="shared" si="889"/>
        <v>11</v>
      </c>
      <c r="R5753" s="33">
        <f t="shared" si="890"/>
        <v>2009</v>
      </c>
      <c r="S5753" s="34">
        <v>74.81</v>
      </c>
    </row>
    <row r="5754" spans="1:19">
      <c r="A5754" s="32">
        <v>42118</v>
      </c>
      <c r="B5754" s="33">
        <f t="shared" si="885"/>
        <v>4</v>
      </c>
      <c r="C5754" s="33">
        <f t="shared" si="886"/>
        <v>2015</v>
      </c>
      <c r="D5754" s="34">
        <v>0.56899999999999995</v>
      </c>
      <c r="F5754" s="32">
        <v>43735</v>
      </c>
      <c r="G5754" s="33">
        <f t="shared" si="891"/>
        <v>9</v>
      </c>
      <c r="H5754" s="33">
        <f t="shared" si="892"/>
        <v>2019</v>
      </c>
      <c r="I5754" s="34">
        <v>2.41</v>
      </c>
      <c r="K5754" s="32">
        <v>39693</v>
      </c>
      <c r="L5754" s="33">
        <f t="shared" si="887"/>
        <v>9</v>
      </c>
      <c r="M5754" s="33">
        <f t="shared" si="888"/>
        <v>2008</v>
      </c>
      <c r="N5754" s="34">
        <v>109.63</v>
      </c>
      <c r="P5754" s="32">
        <v>40133</v>
      </c>
      <c r="Q5754" s="33">
        <f t="shared" si="889"/>
        <v>11</v>
      </c>
      <c r="R5754" s="33">
        <f t="shared" si="890"/>
        <v>2009</v>
      </c>
      <c r="S5754" s="34">
        <v>77.14</v>
      </c>
    </row>
    <row r="5755" spans="1:19">
      <c r="A5755" s="32">
        <v>42121</v>
      </c>
      <c r="B5755" s="33">
        <f t="shared" si="885"/>
        <v>4</v>
      </c>
      <c r="C5755" s="33">
        <f t="shared" si="886"/>
        <v>2015</v>
      </c>
      <c r="D5755" s="34">
        <v>0.56100000000000005</v>
      </c>
      <c r="F5755" s="32">
        <v>43738</v>
      </c>
      <c r="G5755" s="33">
        <f t="shared" si="891"/>
        <v>9</v>
      </c>
      <c r="H5755" s="33">
        <f t="shared" si="892"/>
        <v>2019</v>
      </c>
      <c r="I5755" s="34">
        <v>2.37</v>
      </c>
      <c r="K5755" s="32">
        <v>39694</v>
      </c>
      <c r="L5755" s="33">
        <f t="shared" si="887"/>
        <v>9</v>
      </c>
      <c r="M5755" s="33">
        <f t="shared" si="888"/>
        <v>2008</v>
      </c>
      <c r="N5755" s="34">
        <v>109.38</v>
      </c>
      <c r="P5755" s="32">
        <v>40134</v>
      </c>
      <c r="Q5755" s="33">
        <f t="shared" si="889"/>
        <v>11</v>
      </c>
      <c r="R5755" s="33">
        <f t="shared" si="890"/>
        <v>2009</v>
      </c>
      <c r="S5755" s="34">
        <v>77.36</v>
      </c>
    </row>
    <row r="5756" spans="1:19">
      <c r="A5756" s="32">
        <v>42122</v>
      </c>
      <c r="B5756" s="33">
        <f t="shared" si="885"/>
        <v>4</v>
      </c>
      <c r="C5756" s="33">
        <f t="shared" si="886"/>
        <v>2015</v>
      </c>
      <c r="D5756" s="34">
        <v>0.56000000000000005</v>
      </c>
      <c r="F5756" s="32">
        <v>43739</v>
      </c>
      <c r="G5756" s="33">
        <f t="shared" si="891"/>
        <v>10</v>
      </c>
      <c r="H5756" s="33">
        <f t="shared" si="892"/>
        <v>2019</v>
      </c>
      <c r="I5756" s="34">
        <v>2.36</v>
      </c>
      <c r="K5756" s="32">
        <v>39695</v>
      </c>
      <c r="L5756" s="33">
        <f t="shared" si="887"/>
        <v>9</v>
      </c>
      <c r="M5756" s="33">
        <f t="shared" si="888"/>
        <v>2008</v>
      </c>
      <c r="N5756" s="34">
        <v>107.99</v>
      </c>
      <c r="P5756" s="32">
        <v>40135</v>
      </c>
      <c r="Q5756" s="33">
        <f t="shared" si="889"/>
        <v>11</v>
      </c>
      <c r="R5756" s="33">
        <f t="shared" si="890"/>
        <v>2009</v>
      </c>
      <c r="S5756" s="34">
        <v>78.64</v>
      </c>
    </row>
    <row r="5757" spans="1:19">
      <c r="A5757" s="32">
        <v>42123</v>
      </c>
      <c r="B5757" s="33">
        <f t="shared" si="885"/>
        <v>4</v>
      </c>
      <c r="C5757" s="33">
        <f t="shared" si="886"/>
        <v>2015</v>
      </c>
      <c r="D5757" s="34">
        <v>0.55400000000000005</v>
      </c>
      <c r="F5757" s="32">
        <v>43740</v>
      </c>
      <c r="G5757" s="33">
        <f t="shared" si="891"/>
        <v>10</v>
      </c>
      <c r="H5757" s="33">
        <f t="shared" si="892"/>
        <v>2019</v>
      </c>
      <c r="I5757" s="34">
        <v>2.36</v>
      </c>
      <c r="K5757" s="32">
        <v>39696</v>
      </c>
      <c r="L5757" s="33">
        <f t="shared" si="887"/>
        <v>9</v>
      </c>
      <c r="M5757" s="33">
        <f t="shared" si="888"/>
        <v>2008</v>
      </c>
      <c r="N5757" s="34">
        <v>106.47</v>
      </c>
      <c r="P5757" s="32">
        <v>40136</v>
      </c>
      <c r="Q5757" s="33">
        <f t="shared" si="889"/>
        <v>11</v>
      </c>
      <c r="R5757" s="33">
        <f t="shared" si="890"/>
        <v>2009</v>
      </c>
      <c r="S5757" s="34">
        <v>76.45</v>
      </c>
    </row>
    <row r="5758" spans="1:19">
      <c r="A5758" s="32">
        <v>42124</v>
      </c>
      <c r="B5758" s="33">
        <f t="shared" si="885"/>
        <v>4</v>
      </c>
      <c r="C5758" s="33">
        <f t="shared" si="886"/>
        <v>2015</v>
      </c>
      <c r="D5758" s="34">
        <v>0.55400000000000005</v>
      </c>
      <c r="F5758" s="32">
        <v>43741</v>
      </c>
      <c r="G5758" s="33">
        <f t="shared" si="891"/>
        <v>10</v>
      </c>
      <c r="H5758" s="33">
        <f t="shared" si="892"/>
        <v>2019</v>
      </c>
      <c r="I5758" s="34">
        <v>2.31</v>
      </c>
      <c r="K5758" s="32">
        <v>39699</v>
      </c>
      <c r="L5758" s="33">
        <f t="shared" si="887"/>
        <v>9</v>
      </c>
      <c r="M5758" s="33">
        <f t="shared" si="888"/>
        <v>2008</v>
      </c>
      <c r="N5758" s="34">
        <v>106.35</v>
      </c>
      <c r="P5758" s="32">
        <v>40137</v>
      </c>
      <c r="Q5758" s="33">
        <f t="shared" si="889"/>
        <v>11</v>
      </c>
      <c r="R5758" s="33">
        <f t="shared" si="890"/>
        <v>2009</v>
      </c>
      <c r="S5758" s="34">
        <v>75.61</v>
      </c>
    </row>
    <row r="5759" spans="1:19">
      <c r="A5759" s="32">
        <v>42125</v>
      </c>
      <c r="B5759" s="33">
        <f t="shared" si="885"/>
        <v>5</v>
      </c>
      <c r="C5759" s="33">
        <f t="shared" si="886"/>
        <v>2015</v>
      </c>
      <c r="D5759" s="34">
        <v>0.54300000000000004</v>
      </c>
      <c r="F5759" s="32">
        <v>43742</v>
      </c>
      <c r="G5759" s="33">
        <f t="shared" si="891"/>
        <v>10</v>
      </c>
      <c r="H5759" s="33">
        <f t="shared" si="892"/>
        <v>2019</v>
      </c>
      <c r="I5759" s="34">
        <v>2.25</v>
      </c>
      <c r="K5759" s="32">
        <v>39700</v>
      </c>
      <c r="L5759" s="33">
        <f t="shared" si="887"/>
        <v>9</v>
      </c>
      <c r="M5759" s="33">
        <f t="shared" si="888"/>
        <v>2008</v>
      </c>
      <c r="N5759" s="34">
        <v>103.23</v>
      </c>
      <c r="P5759" s="32">
        <v>40140</v>
      </c>
      <c r="Q5759" s="33">
        <f t="shared" si="889"/>
        <v>11</v>
      </c>
      <c r="R5759" s="33">
        <f t="shared" si="890"/>
        <v>2009</v>
      </c>
      <c r="S5759" s="34">
        <v>78.14</v>
      </c>
    </row>
    <row r="5760" spans="1:19">
      <c r="A5760" s="32">
        <v>42128</v>
      </c>
      <c r="B5760" s="33">
        <f t="shared" si="885"/>
        <v>5</v>
      </c>
      <c r="C5760" s="33">
        <f t="shared" si="886"/>
        <v>2015</v>
      </c>
      <c r="D5760" s="34">
        <v>0.52200000000000002</v>
      </c>
      <c r="F5760" s="32">
        <v>43745</v>
      </c>
      <c r="G5760" s="33">
        <f t="shared" si="891"/>
        <v>10</v>
      </c>
      <c r="H5760" s="33">
        <f t="shared" si="892"/>
        <v>2019</v>
      </c>
      <c r="I5760" s="34">
        <v>2.36</v>
      </c>
      <c r="K5760" s="32">
        <v>39701</v>
      </c>
      <c r="L5760" s="33">
        <f t="shared" si="887"/>
        <v>9</v>
      </c>
      <c r="M5760" s="33">
        <f t="shared" si="888"/>
        <v>2008</v>
      </c>
      <c r="N5760" s="34">
        <v>102.66</v>
      </c>
      <c r="P5760" s="32">
        <v>40141</v>
      </c>
      <c r="Q5760" s="33">
        <f t="shared" si="889"/>
        <v>11</v>
      </c>
      <c r="R5760" s="33">
        <f t="shared" si="890"/>
        <v>2009</v>
      </c>
      <c r="S5760" s="34">
        <v>75.349999999999994</v>
      </c>
    </row>
    <row r="5761" spans="1:19">
      <c r="A5761" s="32">
        <v>42129</v>
      </c>
      <c r="B5761" s="33">
        <f t="shared" si="885"/>
        <v>5</v>
      </c>
      <c r="C5761" s="33">
        <f t="shared" si="886"/>
        <v>2015</v>
      </c>
      <c r="D5761" s="34">
        <v>0.52700000000000002</v>
      </c>
      <c r="F5761" s="32">
        <v>43746</v>
      </c>
      <c r="G5761" s="33">
        <f t="shared" si="891"/>
        <v>10</v>
      </c>
      <c r="H5761" s="33">
        <f t="shared" si="892"/>
        <v>2019</v>
      </c>
      <c r="I5761" s="34">
        <v>2.29</v>
      </c>
      <c r="K5761" s="32">
        <v>39702</v>
      </c>
      <c r="L5761" s="33">
        <f t="shared" si="887"/>
        <v>9</v>
      </c>
      <c r="M5761" s="33">
        <f t="shared" si="888"/>
        <v>2008</v>
      </c>
      <c r="N5761" s="34">
        <v>100.95</v>
      </c>
      <c r="P5761" s="32">
        <v>40142</v>
      </c>
      <c r="Q5761" s="33">
        <f t="shared" si="889"/>
        <v>11</v>
      </c>
      <c r="R5761" s="33">
        <f t="shared" si="890"/>
        <v>2009</v>
      </c>
      <c r="S5761" s="34">
        <v>76.569999999999993</v>
      </c>
    </row>
    <row r="5762" spans="1:19">
      <c r="A5762" s="32">
        <v>42130</v>
      </c>
      <c r="B5762" s="33">
        <f t="shared" si="885"/>
        <v>5</v>
      </c>
      <c r="C5762" s="33">
        <f t="shared" si="886"/>
        <v>2015</v>
      </c>
      <c r="D5762" s="34">
        <v>0.51800000000000002</v>
      </c>
      <c r="F5762" s="32">
        <v>43747</v>
      </c>
      <c r="G5762" s="33">
        <f t="shared" si="891"/>
        <v>10</v>
      </c>
      <c r="H5762" s="33">
        <f t="shared" si="892"/>
        <v>2019</v>
      </c>
      <c r="I5762" s="34">
        <v>2.2599999999999998</v>
      </c>
      <c r="K5762" s="32">
        <v>39703</v>
      </c>
      <c r="L5762" s="33">
        <f t="shared" si="887"/>
        <v>9</v>
      </c>
      <c r="M5762" s="33">
        <f t="shared" si="888"/>
        <v>2008</v>
      </c>
      <c r="N5762" s="34">
        <v>101.19</v>
      </c>
      <c r="P5762" s="32">
        <v>40144</v>
      </c>
      <c r="Q5762" s="33">
        <f t="shared" si="889"/>
        <v>11</v>
      </c>
      <c r="R5762" s="33">
        <f t="shared" si="890"/>
        <v>2009</v>
      </c>
      <c r="S5762" s="34">
        <v>76</v>
      </c>
    </row>
    <row r="5763" spans="1:19">
      <c r="A5763" s="32">
        <v>42131</v>
      </c>
      <c r="B5763" s="33">
        <f t="shared" si="885"/>
        <v>5</v>
      </c>
      <c r="C5763" s="33">
        <f t="shared" si="886"/>
        <v>2015</v>
      </c>
      <c r="D5763" s="34">
        <v>0.49099999999999999</v>
      </c>
      <c r="F5763" s="32">
        <v>43748</v>
      </c>
      <c r="G5763" s="33">
        <f t="shared" si="891"/>
        <v>10</v>
      </c>
      <c r="H5763" s="33">
        <f t="shared" si="892"/>
        <v>2019</v>
      </c>
      <c r="I5763" s="34">
        <v>2.2599999999999998</v>
      </c>
      <c r="K5763" s="32">
        <v>39706</v>
      </c>
      <c r="L5763" s="33">
        <f t="shared" si="887"/>
        <v>9</v>
      </c>
      <c r="M5763" s="33">
        <f t="shared" si="888"/>
        <v>2008</v>
      </c>
      <c r="N5763" s="34">
        <v>95.52</v>
      </c>
      <c r="P5763" s="32">
        <v>40147</v>
      </c>
      <c r="Q5763" s="33">
        <f t="shared" si="889"/>
        <v>11</v>
      </c>
      <c r="R5763" s="33">
        <f t="shared" si="890"/>
        <v>2009</v>
      </c>
      <c r="S5763" s="34">
        <v>77.77</v>
      </c>
    </row>
    <row r="5764" spans="1:19">
      <c r="A5764" s="32">
        <v>42132</v>
      </c>
      <c r="B5764" s="33">
        <f t="shared" si="885"/>
        <v>5</v>
      </c>
      <c r="C5764" s="33">
        <f t="shared" si="886"/>
        <v>2015</v>
      </c>
      <c r="D5764" s="34">
        <v>0.49099999999999999</v>
      </c>
      <c r="F5764" s="32">
        <v>43749</v>
      </c>
      <c r="G5764" s="33">
        <f t="shared" si="891"/>
        <v>10</v>
      </c>
      <c r="H5764" s="33">
        <f t="shared" si="892"/>
        <v>2019</v>
      </c>
      <c r="I5764" s="34">
        <v>2.13</v>
      </c>
      <c r="K5764" s="32">
        <v>39707</v>
      </c>
      <c r="L5764" s="33">
        <f t="shared" si="887"/>
        <v>9</v>
      </c>
      <c r="M5764" s="33">
        <f t="shared" si="888"/>
        <v>2008</v>
      </c>
      <c r="N5764" s="34">
        <v>91.49</v>
      </c>
      <c r="P5764" s="32">
        <v>40148</v>
      </c>
      <c r="Q5764" s="33">
        <f t="shared" si="889"/>
        <v>12</v>
      </c>
      <c r="R5764" s="33">
        <f t="shared" si="890"/>
        <v>2009</v>
      </c>
      <c r="S5764" s="34">
        <v>78.680000000000007</v>
      </c>
    </row>
    <row r="5765" spans="1:19">
      <c r="A5765" s="32">
        <v>42135</v>
      </c>
      <c r="B5765" s="33">
        <f t="shared" si="885"/>
        <v>5</v>
      </c>
      <c r="C5765" s="33">
        <f t="shared" si="886"/>
        <v>2015</v>
      </c>
      <c r="D5765" s="34">
        <v>0.496</v>
      </c>
      <c r="F5765" s="32">
        <v>43752</v>
      </c>
      <c r="G5765" s="33">
        <f t="shared" si="891"/>
        <v>10</v>
      </c>
      <c r="H5765" s="33">
        <f t="shared" si="892"/>
        <v>2019</v>
      </c>
      <c r="I5765" s="34">
        <v>2.13</v>
      </c>
      <c r="K5765" s="32">
        <v>39708</v>
      </c>
      <c r="L5765" s="33">
        <f t="shared" si="887"/>
        <v>9</v>
      </c>
      <c r="M5765" s="33">
        <f t="shared" si="888"/>
        <v>2008</v>
      </c>
      <c r="N5765" s="34">
        <v>97.39</v>
      </c>
      <c r="P5765" s="32">
        <v>40149</v>
      </c>
      <c r="Q5765" s="33">
        <f t="shared" si="889"/>
        <v>12</v>
      </c>
      <c r="R5765" s="33">
        <f t="shared" si="890"/>
        <v>2009</v>
      </c>
      <c r="S5765" s="34">
        <v>76.959999999999994</v>
      </c>
    </row>
    <row r="5766" spans="1:19">
      <c r="A5766" s="32">
        <v>42136</v>
      </c>
      <c r="B5766" s="33">
        <f t="shared" si="885"/>
        <v>5</v>
      </c>
      <c r="C5766" s="33">
        <f t="shared" si="886"/>
        <v>2015</v>
      </c>
      <c r="D5766" s="34">
        <v>0.51400000000000001</v>
      </c>
      <c r="F5766" s="32">
        <v>43753</v>
      </c>
      <c r="G5766" s="33">
        <f t="shared" si="891"/>
        <v>10</v>
      </c>
      <c r="H5766" s="33">
        <f t="shared" si="892"/>
        <v>2019</v>
      </c>
      <c r="I5766" s="34">
        <v>2.29</v>
      </c>
      <c r="K5766" s="32">
        <v>39709</v>
      </c>
      <c r="L5766" s="33">
        <f t="shared" si="887"/>
        <v>9</v>
      </c>
      <c r="M5766" s="33">
        <f t="shared" si="888"/>
        <v>2008</v>
      </c>
      <c r="N5766" s="34">
        <v>97.5</v>
      </c>
      <c r="P5766" s="32">
        <v>40150</v>
      </c>
      <c r="Q5766" s="33">
        <f t="shared" si="889"/>
        <v>12</v>
      </c>
      <c r="R5766" s="33">
        <f t="shared" si="890"/>
        <v>2009</v>
      </c>
      <c r="S5766" s="34">
        <v>77.760000000000005</v>
      </c>
    </row>
    <row r="5767" spans="1:19">
      <c r="A5767" s="32">
        <v>42137</v>
      </c>
      <c r="B5767" s="33">
        <f t="shared" si="885"/>
        <v>5</v>
      </c>
      <c r="C5767" s="33">
        <f t="shared" si="886"/>
        <v>2015</v>
      </c>
      <c r="D5767" s="34">
        <v>0.504</v>
      </c>
      <c r="F5767" s="32">
        <v>43754</v>
      </c>
      <c r="G5767" s="33">
        <f t="shared" si="891"/>
        <v>10</v>
      </c>
      <c r="H5767" s="33">
        <f t="shared" si="892"/>
        <v>2019</v>
      </c>
      <c r="I5767" s="34">
        <v>2.44</v>
      </c>
      <c r="K5767" s="32">
        <v>39710</v>
      </c>
      <c r="L5767" s="33">
        <f t="shared" si="887"/>
        <v>9</v>
      </c>
      <c r="M5767" s="33">
        <f t="shared" si="888"/>
        <v>2008</v>
      </c>
      <c r="N5767" s="34">
        <v>104.05</v>
      </c>
      <c r="P5767" s="32">
        <v>40151</v>
      </c>
      <c r="Q5767" s="33">
        <f t="shared" si="889"/>
        <v>12</v>
      </c>
      <c r="R5767" s="33">
        <f t="shared" si="890"/>
        <v>2009</v>
      </c>
      <c r="S5767" s="34">
        <v>77.739999999999995</v>
      </c>
    </row>
    <row r="5768" spans="1:19">
      <c r="A5768" s="32">
        <v>42138</v>
      </c>
      <c r="B5768" s="33">
        <f t="shared" si="885"/>
        <v>5</v>
      </c>
      <c r="C5768" s="33">
        <f t="shared" si="886"/>
        <v>2015</v>
      </c>
      <c r="D5768" s="34">
        <v>0.48</v>
      </c>
      <c r="F5768" s="32">
        <v>43755</v>
      </c>
      <c r="G5768" s="33">
        <f t="shared" si="891"/>
        <v>10</v>
      </c>
      <c r="H5768" s="33">
        <f t="shared" si="892"/>
        <v>2019</v>
      </c>
      <c r="I5768" s="34">
        <v>2.29</v>
      </c>
      <c r="K5768" s="32">
        <v>39713</v>
      </c>
      <c r="L5768" s="33">
        <f t="shared" si="887"/>
        <v>9</v>
      </c>
      <c r="M5768" s="33">
        <f t="shared" si="888"/>
        <v>2008</v>
      </c>
      <c r="N5768" s="34">
        <v>122.61</v>
      </c>
      <c r="P5768" s="32">
        <v>40154</v>
      </c>
      <c r="Q5768" s="33">
        <f t="shared" si="889"/>
        <v>12</v>
      </c>
      <c r="R5768" s="33">
        <f t="shared" si="890"/>
        <v>2009</v>
      </c>
      <c r="S5768" s="34">
        <v>76.180000000000007</v>
      </c>
    </row>
    <row r="5769" spans="1:19">
      <c r="A5769" s="32">
        <v>42139</v>
      </c>
      <c r="B5769" s="33">
        <f t="shared" si="885"/>
        <v>5</v>
      </c>
      <c r="C5769" s="33">
        <f t="shared" si="886"/>
        <v>2015</v>
      </c>
      <c r="D5769" s="34">
        <v>0.47899999999999998</v>
      </c>
      <c r="F5769" s="32">
        <v>43756</v>
      </c>
      <c r="G5769" s="33">
        <f t="shared" si="891"/>
        <v>10</v>
      </c>
      <c r="H5769" s="33">
        <f t="shared" si="892"/>
        <v>2019</v>
      </c>
      <c r="I5769" s="34">
        <v>2.08</v>
      </c>
      <c r="K5769" s="32">
        <v>39714</v>
      </c>
      <c r="L5769" s="33">
        <f t="shared" si="887"/>
        <v>9</v>
      </c>
      <c r="M5769" s="33">
        <f t="shared" si="888"/>
        <v>2008</v>
      </c>
      <c r="N5769" s="34">
        <v>107.85</v>
      </c>
      <c r="P5769" s="32">
        <v>40155</v>
      </c>
      <c r="Q5769" s="33">
        <f t="shared" si="889"/>
        <v>12</v>
      </c>
      <c r="R5769" s="33">
        <f t="shared" si="890"/>
        <v>2009</v>
      </c>
      <c r="S5769" s="34">
        <v>74.930000000000007</v>
      </c>
    </row>
    <row r="5770" spans="1:19">
      <c r="A5770" s="32">
        <v>42142</v>
      </c>
      <c r="B5770" s="33">
        <f t="shared" si="885"/>
        <v>5</v>
      </c>
      <c r="C5770" s="33">
        <f t="shared" si="886"/>
        <v>2015</v>
      </c>
      <c r="D5770" s="34">
        <v>0.46899999999999997</v>
      </c>
      <c r="F5770" s="32">
        <v>43759</v>
      </c>
      <c r="G5770" s="33">
        <f t="shared" ref="G5770:G5789" si="893">+MONTH(F5770)</f>
        <v>10</v>
      </c>
      <c r="H5770" s="33">
        <f t="shared" ref="H5770:H5790" si="894">+YEAR(F5770)</f>
        <v>2019</v>
      </c>
      <c r="I5770" s="34">
        <v>2.13</v>
      </c>
      <c r="K5770" s="32">
        <v>39715</v>
      </c>
      <c r="L5770" s="33">
        <f t="shared" si="887"/>
        <v>9</v>
      </c>
      <c r="M5770" s="33">
        <f t="shared" si="888"/>
        <v>2008</v>
      </c>
      <c r="N5770" s="34">
        <v>106.84</v>
      </c>
      <c r="P5770" s="32">
        <v>40156</v>
      </c>
      <c r="Q5770" s="33">
        <f t="shared" si="889"/>
        <v>12</v>
      </c>
      <c r="R5770" s="33">
        <f t="shared" si="890"/>
        <v>2009</v>
      </c>
      <c r="S5770" s="34">
        <v>73.63</v>
      </c>
    </row>
    <row r="5771" spans="1:19">
      <c r="A5771" s="32">
        <v>42143</v>
      </c>
      <c r="B5771" s="33">
        <f t="shared" si="885"/>
        <v>5</v>
      </c>
      <c r="C5771" s="33">
        <f t="shared" si="886"/>
        <v>2015</v>
      </c>
      <c r="D5771" s="34">
        <v>0.45400000000000001</v>
      </c>
      <c r="F5771" s="32">
        <v>43760</v>
      </c>
      <c r="G5771" s="33">
        <f t="shared" si="893"/>
        <v>10</v>
      </c>
      <c r="H5771" s="33">
        <f t="shared" si="894"/>
        <v>2019</v>
      </c>
      <c r="I5771" s="34">
        <v>2.21</v>
      </c>
      <c r="K5771" s="32">
        <v>39716</v>
      </c>
      <c r="L5771" s="33">
        <f t="shared" si="887"/>
        <v>9</v>
      </c>
      <c r="M5771" s="33">
        <f t="shared" si="888"/>
        <v>2008</v>
      </c>
      <c r="N5771" s="34">
        <v>111.54</v>
      </c>
      <c r="P5771" s="32">
        <v>40157</v>
      </c>
      <c r="Q5771" s="33">
        <f t="shared" si="889"/>
        <v>12</v>
      </c>
      <c r="R5771" s="33">
        <f t="shared" si="890"/>
        <v>2009</v>
      </c>
      <c r="S5771" s="34">
        <v>70.91</v>
      </c>
    </row>
    <row r="5772" spans="1:19">
      <c r="A5772" s="32">
        <v>42144</v>
      </c>
      <c r="B5772" s="33">
        <f t="shared" si="885"/>
        <v>5</v>
      </c>
      <c r="C5772" s="33">
        <f t="shared" si="886"/>
        <v>2015</v>
      </c>
      <c r="D5772" s="34">
        <v>0.441</v>
      </c>
      <c r="F5772" s="32">
        <v>43761</v>
      </c>
      <c r="G5772" s="33">
        <f t="shared" si="893"/>
        <v>10</v>
      </c>
      <c r="H5772" s="33">
        <f t="shared" si="894"/>
        <v>2019</v>
      </c>
      <c r="I5772" s="34">
        <v>2.34</v>
      </c>
      <c r="K5772" s="32">
        <v>39717</v>
      </c>
      <c r="L5772" s="33">
        <f t="shared" si="887"/>
        <v>9</v>
      </c>
      <c r="M5772" s="33">
        <f t="shared" si="888"/>
        <v>2008</v>
      </c>
      <c r="N5772" s="34">
        <v>106.77</v>
      </c>
      <c r="P5772" s="32">
        <v>40158</v>
      </c>
      <c r="Q5772" s="33">
        <f t="shared" si="889"/>
        <v>12</v>
      </c>
      <c r="R5772" s="33">
        <f t="shared" si="890"/>
        <v>2009</v>
      </c>
      <c r="S5772" s="34">
        <v>70.069999999999993</v>
      </c>
    </row>
    <row r="5773" spans="1:19">
      <c r="A5773" s="32">
        <v>42145</v>
      </c>
      <c r="B5773" s="33">
        <f t="shared" si="885"/>
        <v>5</v>
      </c>
      <c r="C5773" s="33">
        <f t="shared" si="886"/>
        <v>2015</v>
      </c>
      <c r="D5773" s="34">
        <v>0.441</v>
      </c>
      <c r="F5773" s="32">
        <v>43762</v>
      </c>
      <c r="G5773" s="33">
        <f t="shared" si="893"/>
        <v>10</v>
      </c>
      <c r="H5773" s="33">
        <f t="shared" si="894"/>
        <v>2019</v>
      </c>
      <c r="I5773" s="34">
        <v>2.33</v>
      </c>
      <c r="K5773" s="32">
        <v>39720</v>
      </c>
      <c r="L5773" s="33">
        <f t="shared" si="887"/>
        <v>9</v>
      </c>
      <c r="M5773" s="33">
        <f t="shared" si="888"/>
        <v>2008</v>
      </c>
      <c r="N5773" s="34">
        <v>96.29</v>
      </c>
      <c r="P5773" s="32">
        <v>40161</v>
      </c>
      <c r="Q5773" s="33">
        <f t="shared" si="889"/>
        <v>12</v>
      </c>
      <c r="R5773" s="33">
        <f t="shared" si="890"/>
        <v>2009</v>
      </c>
      <c r="S5773" s="34">
        <v>71.19</v>
      </c>
    </row>
    <row r="5774" spans="1:19">
      <c r="A5774" s="32">
        <v>42146</v>
      </c>
      <c r="B5774" s="33">
        <f t="shared" si="885"/>
        <v>5</v>
      </c>
      <c r="C5774" s="33">
        <f t="shared" si="886"/>
        <v>2015</v>
      </c>
      <c r="D5774" s="34">
        <v>0.42499999999999999</v>
      </c>
      <c r="F5774" s="32">
        <v>43763</v>
      </c>
      <c r="G5774" s="33">
        <f t="shared" si="893"/>
        <v>10</v>
      </c>
      <c r="H5774" s="33">
        <f t="shared" si="894"/>
        <v>2019</v>
      </c>
      <c r="I5774" s="34">
        <v>2.2599999999999998</v>
      </c>
      <c r="K5774" s="32">
        <v>39721</v>
      </c>
      <c r="L5774" s="33">
        <f t="shared" si="887"/>
        <v>9</v>
      </c>
      <c r="M5774" s="33">
        <f t="shared" si="888"/>
        <v>2008</v>
      </c>
      <c r="N5774" s="34">
        <v>100.7</v>
      </c>
      <c r="P5774" s="32">
        <v>40162</v>
      </c>
      <c r="Q5774" s="33">
        <f t="shared" si="889"/>
        <v>12</v>
      </c>
      <c r="R5774" s="33">
        <f t="shared" si="890"/>
        <v>2009</v>
      </c>
      <c r="S5774" s="34">
        <v>71.33</v>
      </c>
    </row>
    <row r="5775" spans="1:19">
      <c r="A5775" s="32">
        <v>42150</v>
      </c>
      <c r="B5775" s="33">
        <f t="shared" si="885"/>
        <v>5</v>
      </c>
      <c r="C5775" s="33">
        <f t="shared" si="886"/>
        <v>2015</v>
      </c>
      <c r="D5775" s="34">
        <v>0.39</v>
      </c>
      <c r="F5775" s="32">
        <v>43766</v>
      </c>
      <c r="G5775" s="33">
        <f t="shared" si="893"/>
        <v>10</v>
      </c>
      <c r="H5775" s="33">
        <f t="shared" si="894"/>
        <v>2019</v>
      </c>
      <c r="I5775" s="34">
        <v>2.4900000000000002</v>
      </c>
      <c r="K5775" s="32">
        <v>39722</v>
      </c>
      <c r="L5775" s="33">
        <f t="shared" si="887"/>
        <v>10</v>
      </c>
      <c r="M5775" s="33">
        <f t="shared" si="888"/>
        <v>2008</v>
      </c>
      <c r="N5775" s="34">
        <v>98.23</v>
      </c>
      <c r="P5775" s="32">
        <v>40163</v>
      </c>
      <c r="Q5775" s="33">
        <f t="shared" si="889"/>
        <v>12</v>
      </c>
      <c r="R5775" s="33">
        <f t="shared" si="890"/>
        <v>2009</v>
      </c>
      <c r="S5775" s="34">
        <v>73.34</v>
      </c>
    </row>
    <row r="5776" spans="1:19">
      <c r="A5776" s="32">
        <v>42151</v>
      </c>
      <c r="B5776" s="33">
        <f t="shared" si="885"/>
        <v>5</v>
      </c>
      <c r="C5776" s="33">
        <f t="shared" si="886"/>
        <v>2015</v>
      </c>
      <c r="D5776" s="34">
        <v>0.38500000000000001</v>
      </c>
      <c r="F5776" s="32">
        <v>43767</v>
      </c>
      <c r="G5776" s="33">
        <f t="shared" si="893"/>
        <v>10</v>
      </c>
      <c r="H5776" s="33">
        <f t="shared" si="894"/>
        <v>2019</v>
      </c>
      <c r="I5776" s="34">
        <v>2.61</v>
      </c>
      <c r="K5776" s="32">
        <v>39723</v>
      </c>
      <c r="L5776" s="33">
        <f t="shared" si="887"/>
        <v>10</v>
      </c>
      <c r="M5776" s="33">
        <f t="shared" si="888"/>
        <v>2008</v>
      </c>
      <c r="N5776" s="34">
        <v>93.84</v>
      </c>
      <c r="P5776" s="32">
        <v>40164</v>
      </c>
      <c r="Q5776" s="33">
        <f t="shared" si="889"/>
        <v>12</v>
      </c>
      <c r="R5776" s="33">
        <f t="shared" si="890"/>
        <v>2009</v>
      </c>
      <c r="S5776" s="34">
        <v>71.28</v>
      </c>
    </row>
    <row r="5777" spans="1:19">
      <c r="A5777" s="32">
        <v>42152</v>
      </c>
      <c r="B5777" s="33">
        <f t="shared" si="885"/>
        <v>5</v>
      </c>
      <c r="C5777" s="33">
        <f t="shared" si="886"/>
        <v>2015</v>
      </c>
      <c r="D5777" s="34">
        <v>0.39600000000000002</v>
      </c>
      <c r="F5777" s="32">
        <v>43768</v>
      </c>
      <c r="G5777" s="33">
        <f t="shared" si="893"/>
        <v>10</v>
      </c>
      <c r="H5777" s="33">
        <f t="shared" si="894"/>
        <v>2019</v>
      </c>
      <c r="I5777" s="34">
        <v>2.71</v>
      </c>
      <c r="K5777" s="32">
        <v>39724</v>
      </c>
      <c r="L5777" s="33">
        <f t="shared" si="887"/>
        <v>10</v>
      </c>
      <c r="M5777" s="33">
        <f t="shared" si="888"/>
        <v>2008</v>
      </c>
      <c r="N5777" s="34">
        <v>93.91</v>
      </c>
      <c r="P5777" s="32">
        <v>40165</v>
      </c>
      <c r="Q5777" s="33">
        <f t="shared" si="889"/>
        <v>12</v>
      </c>
      <c r="R5777" s="33">
        <f t="shared" si="890"/>
        <v>2009</v>
      </c>
      <c r="S5777" s="34">
        <v>71.87</v>
      </c>
    </row>
    <row r="5778" spans="1:19">
      <c r="A5778" s="32">
        <v>42153</v>
      </c>
      <c r="B5778" s="33">
        <f t="shared" si="885"/>
        <v>5</v>
      </c>
      <c r="C5778" s="33">
        <f t="shared" si="886"/>
        <v>2015</v>
      </c>
      <c r="D5778" s="34">
        <v>0.441</v>
      </c>
      <c r="F5778" s="32">
        <v>43769</v>
      </c>
      <c r="G5778" s="33">
        <f t="shared" si="893"/>
        <v>10</v>
      </c>
      <c r="H5778" s="33">
        <f t="shared" si="894"/>
        <v>2019</v>
      </c>
      <c r="I5778" s="34">
        <v>2.73</v>
      </c>
      <c r="K5778" s="32">
        <v>39727</v>
      </c>
      <c r="L5778" s="33">
        <f t="shared" si="887"/>
        <v>10</v>
      </c>
      <c r="M5778" s="33">
        <f t="shared" si="888"/>
        <v>2008</v>
      </c>
      <c r="N5778" s="34">
        <v>88.15</v>
      </c>
      <c r="P5778" s="32">
        <v>40168</v>
      </c>
      <c r="Q5778" s="33">
        <f t="shared" si="889"/>
        <v>12</v>
      </c>
      <c r="R5778" s="33">
        <f t="shared" si="890"/>
        <v>2009</v>
      </c>
      <c r="S5778" s="34">
        <v>72.739999999999995</v>
      </c>
    </row>
    <row r="5779" spans="1:19">
      <c r="A5779" s="32">
        <v>42156</v>
      </c>
      <c r="B5779" s="33">
        <f t="shared" si="885"/>
        <v>6</v>
      </c>
      <c r="C5779" s="33">
        <f t="shared" si="886"/>
        <v>2015</v>
      </c>
      <c r="D5779" s="34">
        <v>0.45300000000000001</v>
      </c>
      <c r="F5779" s="32">
        <v>43770</v>
      </c>
      <c r="G5779" s="33">
        <f t="shared" si="893"/>
        <v>11</v>
      </c>
      <c r="H5779" s="33">
        <f t="shared" si="894"/>
        <v>2019</v>
      </c>
      <c r="I5779" s="34">
        <v>2.54</v>
      </c>
      <c r="K5779" s="32">
        <v>39728</v>
      </c>
      <c r="L5779" s="33">
        <f t="shared" si="887"/>
        <v>10</v>
      </c>
      <c r="M5779" s="33">
        <f t="shared" si="888"/>
        <v>2008</v>
      </c>
      <c r="N5779" s="34">
        <v>90.18</v>
      </c>
      <c r="P5779" s="32">
        <v>40169</v>
      </c>
      <c r="Q5779" s="33">
        <f t="shared" si="889"/>
        <v>12</v>
      </c>
      <c r="R5779" s="33">
        <f t="shared" si="890"/>
        <v>2009</v>
      </c>
      <c r="S5779" s="34">
        <v>71.64</v>
      </c>
    </row>
    <row r="5780" spans="1:19">
      <c r="A5780" s="32">
        <v>42157</v>
      </c>
      <c r="B5780" s="33">
        <f t="shared" si="885"/>
        <v>6</v>
      </c>
      <c r="C5780" s="33">
        <f t="shared" si="886"/>
        <v>2015</v>
      </c>
      <c r="D5780" s="34">
        <v>0.45300000000000001</v>
      </c>
      <c r="F5780" s="32">
        <v>43773</v>
      </c>
      <c r="G5780" s="33">
        <f t="shared" si="893"/>
        <v>11</v>
      </c>
      <c r="H5780" s="33">
        <f t="shared" si="894"/>
        <v>2019</v>
      </c>
      <c r="I5780" s="34">
        <v>2.77</v>
      </c>
      <c r="K5780" s="32">
        <v>39729</v>
      </c>
      <c r="L5780" s="33">
        <f t="shared" si="887"/>
        <v>10</v>
      </c>
      <c r="M5780" s="33">
        <f t="shared" si="888"/>
        <v>2008</v>
      </c>
      <c r="N5780" s="34">
        <v>88.94</v>
      </c>
      <c r="P5780" s="32">
        <v>40170</v>
      </c>
      <c r="Q5780" s="33">
        <f t="shared" si="889"/>
        <v>12</v>
      </c>
      <c r="R5780" s="33">
        <f t="shared" si="890"/>
        <v>2009</v>
      </c>
      <c r="S5780" s="34">
        <v>73.87</v>
      </c>
    </row>
    <row r="5781" spans="1:19">
      <c r="A5781" s="32">
        <v>42158</v>
      </c>
      <c r="B5781" s="33">
        <f t="shared" si="885"/>
        <v>6</v>
      </c>
      <c r="C5781" s="33">
        <f t="shared" si="886"/>
        <v>2015</v>
      </c>
      <c r="D5781" s="34">
        <v>0.41299999999999998</v>
      </c>
      <c r="F5781" s="32">
        <v>43774</v>
      </c>
      <c r="G5781" s="33">
        <f t="shared" si="893"/>
        <v>11</v>
      </c>
      <c r="H5781" s="33">
        <f t="shared" si="894"/>
        <v>2019</v>
      </c>
      <c r="I5781" s="34">
        <v>2.77</v>
      </c>
      <c r="K5781" s="32">
        <v>39730</v>
      </c>
      <c r="L5781" s="33">
        <f t="shared" si="887"/>
        <v>10</v>
      </c>
      <c r="M5781" s="33">
        <f t="shared" si="888"/>
        <v>2008</v>
      </c>
      <c r="N5781" s="34">
        <v>86.5</v>
      </c>
      <c r="P5781" s="32">
        <v>40171</v>
      </c>
      <c r="Q5781" s="33">
        <f t="shared" si="889"/>
        <v>12</v>
      </c>
      <c r="R5781" s="33">
        <f t="shared" si="890"/>
        <v>2009</v>
      </c>
      <c r="S5781" s="34">
        <v>75.150000000000006</v>
      </c>
    </row>
    <row r="5782" spans="1:19">
      <c r="A5782" s="32">
        <v>42159</v>
      </c>
      <c r="B5782" s="33">
        <f t="shared" si="885"/>
        <v>6</v>
      </c>
      <c r="C5782" s="33">
        <f t="shared" si="886"/>
        <v>2015</v>
      </c>
      <c r="D5782" s="34">
        <v>0.36699999999999999</v>
      </c>
      <c r="F5782" s="32">
        <v>43775</v>
      </c>
      <c r="G5782" s="33">
        <f t="shared" si="893"/>
        <v>11</v>
      </c>
      <c r="H5782" s="33">
        <f t="shared" si="894"/>
        <v>2019</v>
      </c>
      <c r="I5782" s="34">
        <v>2.82</v>
      </c>
      <c r="K5782" s="32">
        <v>39731</v>
      </c>
      <c r="L5782" s="33">
        <f t="shared" si="887"/>
        <v>10</v>
      </c>
      <c r="M5782" s="33">
        <f t="shared" si="888"/>
        <v>2008</v>
      </c>
      <c r="N5782" s="34">
        <v>77.44</v>
      </c>
      <c r="P5782" s="32">
        <v>40175</v>
      </c>
      <c r="Q5782" s="33">
        <f t="shared" si="889"/>
        <v>12</v>
      </c>
      <c r="R5782" s="33">
        <f t="shared" si="890"/>
        <v>2009</v>
      </c>
      <c r="S5782" s="34">
        <v>76.59</v>
      </c>
    </row>
    <row r="5783" spans="1:19">
      <c r="A5783" s="32">
        <v>42160</v>
      </c>
      <c r="B5783" s="33">
        <f t="shared" si="885"/>
        <v>6</v>
      </c>
      <c r="C5783" s="33">
        <f t="shared" si="886"/>
        <v>2015</v>
      </c>
      <c r="D5783" s="34">
        <v>0.33400000000000002</v>
      </c>
      <c r="F5783" s="32">
        <v>43776</v>
      </c>
      <c r="G5783" s="33">
        <f t="shared" si="893"/>
        <v>11</v>
      </c>
      <c r="H5783" s="33">
        <f t="shared" si="894"/>
        <v>2019</v>
      </c>
      <c r="I5783" s="34">
        <v>2.84</v>
      </c>
      <c r="K5783" s="32">
        <v>39734</v>
      </c>
      <c r="L5783" s="33">
        <f t="shared" si="887"/>
        <v>10</v>
      </c>
      <c r="M5783" s="33">
        <f t="shared" si="888"/>
        <v>2008</v>
      </c>
      <c r="N5783" s="34">
        <v>81.17</v>
      </c>
      <c r="P5783" s="32">
        <v>40176</v>
      </c>
      <c r="Q5783" s="33">
        <f t="shared" si="889"/>
        <v>12</v>
      </c>
      <c r="R5783" s="33">
        <f t="shared" si="890"/>
        <v>2009</v>
      </c>
      <c r="S5783" s="34">
        <v>76.650000000000006</v>
      </c>
    </row>
    <row r="5784" spans="1:19">
      <c r="A5784" s="32">
        <v>42163</v>
      </c>
      <c r="B5784" s="33">
        <f t="shared" si="885"/>
        <v>6</v>
      </c>
      <c r="C5784" s="33">
        <f t="shared" si="886"/>
        <v>2015</v>
      </c>
      <c r="D5784" s="34">
        <v>0.34</v>
      </c>
      <c r="F5784" s="32">
        <v>43777</v>
      </c>
      <c r="G5784" s="33">
        <f t="shared" si="893"/>
        <v>11</v>
      </c>
      <c r="H5784" s="33">
        <f t="shared" si="894"/>
        <v>2019</v>
      </c>
      <c r="I5784" s="34">
        <v>2.87</v>
      </c>
      <c r="K5784" s="32">
        <v>39735</v>
      </c>
      <c r="L5784" s="33">
        <f t="shared" si="887"/>
        <v>10</v>
      </c>
      <c r="M5784" s="33">
        <f t="shared" si="888"/>
        <v>2008</v>
      </c>
      <c r="N5784" s="34">
        <v>78.69</v>
      </c>
      <c r="P5784" s="32">
        <v>40177</v>
      </c>
      <c r="Q5784" s="33">
        <f t="shared" si="889"/>
        <v>12</v>
      </c>
      <c r="R5784" s="33">
        <f t="shared" si="890"/>
        <v>2009</v>
      </c>
      <c r="S5784" s="34">
        <v>77.62</v>
      </c>
    </row>
    <row r="5785" spans="1:19">
      <c r="A5785" s="32">
        <v>42164</v>
      </c>
      <c r="B5785" s="33">
        <f t="shared" si="885"/>
        <v>6</v>
      </c>
      <c r="C5785" s="33">
        <f t="shared" si="886"/>
        <v>2015</v>
      </c>
      <c r="D5785" s="34">
        <v>0.379</v>
      </c>
      <c r="F5785" s="32">
        <v>43780</v>
      </c>
      <c r="G5785" s="33">
        <f t="shared" si="893"/>
        <v>11</v>
      </c>
      <c r="H5785" s="33">
        <f t="shared" si="894"/>
        <v>2019</v>
      </c>
      <c r="I5785" s="34">
        <v>2.87</v>
      </c>
      <c r="K5785" s="32">
        <v>39736</v>
      </c>
      <c r="L5785" s="33">
        <f t="shared" si="887"/>
        <v>10</v>
      </c>
      <c r="M5785" s="33">
        <f t="shared" si="888"/>
        <v>2008</v>
      </c>
      <c r="N5785" s="34">
        <v>74.38</v>
      </c>
      <c r="P5785" s="32">
        <v>40178</v>
      </c>
      <c r="Q5785" s="33">
        <f t="shared" si="889"/>
        <v>12</v>
      </c>
      <c r="R5785" s="33">
        <f t="shared" si="890"/>
        <v>2009</v>
      </c>
      <c r="S5785" s="34">
        <v>77.91</v>
      </c>
    </row>
    <row r="5786" spans="1:19">
      <c r="A5786" s="32">
        <v>42165</v>
      </c>
      <c r="B5786" s="33">
        <f t="shared" si="885"/>
        <v>6</v>
      </c>
      <c r="C5786" s="33">
        <f t="shared" si="886"/>
        <v>2015</v>
      </c>
      <c r="D5786" s="34">
        <v>0.39900000000000002</v>
      </c>
      <c r="F5786" s="32">
        <v>43781</v>
      </c>
      <c r="G5786" s="33">
        <f t="shared" si="893"/>
        <v>11</v>
      </c>
      <c r="H5786" s="33">
        <f t="shared" si="894"/>
        <v>2019</v>
      </c>
      <c r="I5786" s="34">
        <v>2.72</v>
      </c>
      <c r="K5786" s="32">
        <v>39737</v>
      </c>
      <c r="L5786" s="33">
        <f t="shared" si="887"/>
        <v>10</v>
      </c>
      <c r="M5786" s="33">
        <f t="shared" si="888"/>
        <v>2008</v>
      </c>
      <c r="N5786" s="34">
        <v>69.81</v>
      </c>
      <c r="P5786" s="32">
        <v>40182</v>
      </c>
      <c r="Q5786" s="33">
        <f t="shared" si="889"/>
        <v>1</v>
      </c>
      <c r="R5786" s="33">
        <f t="shared" si="890"/>
        <v>2010</v>
      </c>
      <c r="S5786" s="34">
        <v>79.05</v>
      </c>
    </row>
    <row r="5787" spans="1:19">
      <c r="A5787" s="32">
        <v>42166</v>
      </c>
      <c r="B5787" s="33">
        <f t="shared" si="885"/>
        <v>6</v>
      </c>
      <c r="C5787" s="33">
        <f t="shared" si="886"/>
        <v>2015</v>
      </c>
      <c r="D5787" s="34">
        <v>0.40899999999999997</v>
      </c>
      <c r="F5787" s="32">
        <v>43782</v>
      </c>
      <c r="G5787" s="33">
        <f t="shared" si="893"/>
        <v>11</v>
      </c>
      <c r="H5787" s="33">
        <f t="shared" si="894"/>
        <v>2019</v>
      </c>
      <c r="I5787" s="34">
        <v>2.66</v>
      </c>
      <c r="K5787" s="32">
        <v>39738</v>
      </c>
      <c r="L5787" s="33">
        <f t="shared" si="887"/>
        <v>10</v>
      </c>
      <c r="M5787" s="33">
        <f t="shared" si="888"/>
        <v>2008</v>
      </c>
      <c r="N5787" s="34">
        <v>71.900000000000006</v>
      </c>
      <c r="P5787" s="32">
        <v>40183</v>
      </c>
      <c r="Q5787" s="33">
        <f t="shared" si="889"/>
        <v>1</v>
      </c>
      <c r="R5787" s="33">
        <f t="shared" si="890"/>
        <v>2010</v>
      </c>
      <c r="S5787" s="34">
        <v>79.27</v>
      </c>
    </row>
    <row r="5788" spans="1:19">
      <c r="A5788" s="32">
        <v>42167</v>
      </c>
      <c r="B5788" s="33">
        <f t="shared" si="885"/>
        <v>6</v>
      </c>
      <c r="C5788" s="33">
        <f t="shared" si="886"/>
        <v>2015</v>
      </c>
      <c r="D5788" s="34">
        <v>0.41399999999999998</v>
      </c>
      <c r="F5788" s="32">
        <v>43783</v>
      </c>
      <c r="G5788" s="33">
        <f t="shared" si="893"/>
        <v>11</v>
      </c>
      <c r="H5788" s="33">
        <f t="shared" si="894"/>
        <v>2019</v>
      </c>
      <c r="I5788" s="34">
        <v>2.68</v>
      </c>
      <c r="K5788" s="32">
        <v>39741</v>
      </c>
      <c r="L5788" s="33">
        <f t="shared" si="887"/>
        <v>10</v>
      </c>
      <c r="M5788" s="33">
        <f t="shared" si="888"/>
        <v>2008</v>
      </c>
      <c r="N5788" s="34">
        <v>74.08</v>
      </c>
      <c r="P5788" s="32">
        <v>40184</v>
      </c>
      <c r="Q5788" s="33">
        <f t="shared" si="889"/>
        <v>1</v>
      </c>
      <c r="R5788" s="33">
        <f t="shared" si="890"/>
        <v>2010</v>
      </c>
      <c r="S5788" s="34">
        <v>80.14</v>
      </c>
    </row>
    <row r="5789" spans="1:19">
      <c r="A5789" s="32">
        <v>42170</v>
      </c>
      <c r="B5789" s="33">
        <f t="shared" si="885"/>
        <v>6</v>
      </c>
      <c r="C5789" s="33">
        <f t="shared" si="886"/>
        <v>2015</v>
      </c>
      <c r="D5789" s="34">
        <v>0.35699999999999998</v>
      </c>
      <c r="F5789" s="32">
        <v>43784</v>
      </c>
      <c r="G5789" s="33">
        <f t="shared" si="893"/>
        <v>11</v>
      </c>
      <c r="H5789" s="33">
        <f t="shared" si="894"/>
        <v>2019</v>
      </c>
      <c r="I5789" s="34">
        <v>2.7</v>
      </c>
      <c r="K5789" s="32">
        <v>39742</v>
      </c>
      <c r="L5789" s="33">
        <f t="shared" si="887"/>
        <v>10</v>
      </c>
      <c r="M5789" s="33">
        <f t="shared" si="888"/>
        <v>2008</v>
      </c>
      <c r="N5789" s="34">
        <v>71.290000000000006</v>
      </c>
      <c r="P5789" s="32">
        <v>40185</v>
      </c>
      <c r="Q5789" s="33">
        <f t="shared" si="889"/>
        <v>1</v>
      </c>
      <c r="R5789" s="33">
        <f t="shared" si="890"/>
        <v>2010</v>
      </c>
      <c r="S5789" s="34">
        <v>80.569999999999993</v>
      </c>
    </row>
    <row r="5790" spans="1:19">
      <c r="A5790" s="32">
        <v>42171</v>
      </c>
      <c r="B5790" s="33">
        <f t="shared" si="885"/>
        <v>6</v>
      </c>
      <c r="C5790" s="33">
        <f t="shared" si="886"/>
        <v>2015</v>
      </c>
      <c r="D5790" s="34">
        <v>0.35</v>
      </c>
      <c r="F5790" s="32">
        <v>43787</v>
      </c>
      <c r="G5790" s="33">
        <f t="shared" ref="G5790:G5798" si="895">+MONTH(F5790)</f>
        <v>11</v>
      </c>
      <c r="H5790" s="33">
        <f t="shared" si="894"/>
        <v>2019</v>
      </c>
      <c r="I5790" s="34">
        <v>2.64</v>
      </c>
      <c r="K5790" s="32">
        <v>39743</v>
      </c>
      <c r="L5790" s="33">
        <f t="shared" si="887"/>
        <v>10</v>
      </c>
      <c r="M5790" s="33">
        <f t="shared" si="888"/>
        <v>2008</v>
      </c>
      <c r="N5790" s="34">
        <v>66.92</v>
      </c>
      <c r="P5790" s="32">
        <v>40186</v>
      </c>
      <c r="Q5790" s="33">
        <f t="shared" si="889"/>
        <v>1</v>
      </c>
      <c r="R5790" s="33">
        <f t="shared" si="890"/>
        <v>2010</v>
      </c>
      <c r="S5790" s="34">
        <v>80.06</v>
      </c>
    </row>
    <row r="5791" spans="1:19">
      <c r="A5791" s="32">
        <v>42172</v>
      </c>
      <c r="B5791" s="33">
        <f t="shared" si="885"/>
        <v>6</v>
      </c>
      <c r="C5791" s="33">
        <f t="shared" si="886"/>
        <v>2015</v>
      </c>
      <c r="D5791" s="34">
        <v>0.35</v>
      </c>
      <c r="F5791" s="32">
        <v>43788</v>
      </c>
      <c r="G5791" s="33">
        <f t="shared" si="895"/>
        <v>11</v>
      </c>
      <c r="H5791" s="33">
        <f t="shared" ref="H5791:H5798" si="896">+YEAR(F5791)</f>
        <v>2019</v>
      </c>
      <c r="I5791" s="34">
        <v>2.64</v>
      </c>
      <c r="K5791" s="32">
        <v>39744</v>
      </c>
      <c r="L5791" s="33">
        <f t="shared" si="887"/>
        <v>10</v>
      </c>
      <c r="M5791" s="33">
        <f t="shared" si="888"/>
        <v>2008</v>
      </c>
      <c r="N5791" s="34">
        <v>67.17</v>
      </c>
      <c r="P5791" s="32">
        <v>40189</v>
      </c>
      <c r="Q5791" s="33">
        <f t="shared" si="889"/>
        <v>1</v>
      </c>
      <c r="R5791" s="33">
        <f t="shared" si="890"/>
        <v>2010</v>
      </c>
      <c r="S5791" s="34">
        <v>80.14</v>
      </c>
    </row>
    <row r="5792" spans="1:19">
      <c r="A5792" s="32">
        <v>42173</v>
      </c>
      <c r="B5792" s="33">
        <f t="shared" si="885"/>
        <v>6</v>
      </c>
      <c r="C5792" s="33">
        <f t="shared" si="886"/>
        <v>2015</v>
      </c>
      <c r="D5792" s="34">
        <v>0.34399999999999997</v>
      </c>
      <c r="F5792" s="32">
        <v>43789</v>
      </c>
      <c r="G5792" s="33">
        <f t="shared" si="895"/>
        <v>11</v>
      </c>
      <c r="H5792" s="33">
        <f t="shared" si="896"/>
        <v>2019</v>
      </c>
      <c r="I5792" s="34">
        <v>2.5299999999999998</v>
      </c>
      <c r="K5792" s="32">
        <v>39745</v>
      </c>
      <c r="L5792" s="33">
        <f t="shared" si="887"/>
        <v>10</v>
      </c>
      <c r="M5792" s="33">
        <f t="shared" si="888"/>
        <v>2008</v>
      </c>
      <c r="N5792" s="34">
        <v>63.34</v>
      </c>
      <c r="P5792" s="32">
        <v>40190</v>
      </c>
      <c r="Q5792" s="33">
        <f t="shared" si="889"/>
        <v>1</v>
      </c>
      <c r="R5792" s="33">
        <f t="shared" si="890"/>
        <v>2010</v>
      </c>
      <c r="S5792" s="34">
        <v>79.38</v>
      </c>
    </row>
    <row r="5793" spans="1:19">
      <c r="A5793" s="32">
        <v>42174</v>
      </c>
      <c r="B5793" s="33">
        <f t="shared" si="885"/>
        <v>6</v>
      </c>
      <c r="C5793" s="33">
        <f t="shared" si="886"/>
        <v>2015</v>
      </c>
      <c r="D5793" s="34">
        <v>0.35099999999999998</v>
      </c>
      <c r="F5793" s="32">
        <v>43790</v>
      </c>
      <c r="G5793" s="33">
        <f t="shared" si="895"/>
        <v>11</v>
      </c>
      <c r="H5793" s="33">
        <f t="shared" si="896"/>
        <v>2019</v>
      </c>
      <c r="I5793" s="34">
        <v>2.56</v>
      </c>
      <c r="K5793" s="32">
        <v>39748</v>
      </c>
      <c r="L5793" s="33">
        <f t="shared" si="887"/>
        <v>10</v>
      </c>
      <c r="M5793" s="33">
        <f t="shared" si="888"/>
        <v>2008</v>
      </c>
      <c r="N5793" s="34">
        <v>61.92</v>
      </c>
      <c r="P5793" s="32">
        <v>40191</v>
      </c>
      <c r="Q5793" s="33">
        <f t="shared" si="889"/>
        <v>1</v>
      </c>
      <c r="R5793" s="33">
        <f t="shared" si="890"/>
        <v>2010</v>
      </c>
      <c r="S5793" s="34">
        <v>77.569999999999993</v>
      </c>
    </row>
    <row r="5794" spans="1:19">
      <c r="A5794" s="32">
        <v>42177</v>
      </c>
      <c r="B5794" s="33">
        <f t="shared" si="885"/>
        <v>6</v>
      </c>
      <c r="C5794" s="33">
        <f t="shared" si="886"/>
        <v>2015</v>
      </c>
      <c r="D5794" s="34">
        <v>0.35399999999999998</v>
      </c>
      <c r="F5794" s="32">
        <v>43791</v>
      </c>
      <c r="G5794" s="33">
        <f t="shared" si="895"/>
        <v>11</v>
      </c>
      <c r="H5794" s="33">
        <f t="shared" si="896"/>
        <v>2019</v>
      </c>
      <c r="I5794" s="34">
        <v>2.5299999999999998</v>
      </c>
      <c r="K5794" s="32">
        <v>39749</v>
      </c>
      <c r="L5794" s="33">
        <f t="shared" si="887"/>
        <v>10</v>
      </c>
      <c r="M5794" s="33">
        <f t="shared" si="888"/>
        <v>2008</v>
      </c>
      <c r="N5794" s="34">
        <v>62.8</v>
      </c>
      <c r="P5794" s="32">
        <v>40192</v>
      </c>
      <c r="Q5794" s="33">
        <f t="shared" si="889"/>
        <v>1</v>
      </c>
      <c r="R5794" s="33">
        <f t="shared" si="890"/>
        <v>2010</v>
      </c>
      <c r="S5794" s="34">
        <v>77.61</v>
      </c>
    </row>
    <row r="5795" spans="1:19">
      <c r="A5795" s="32">
        <v>42178</v>
      </c>
      <c r="B5795" s="33">
        <f t="shared" si="885"/>
        <v>6</v>
      </c>
      <c r="C5795" s="33">
        <f t="shared" si="886"/>
        <v>2015</v>
      </c>
      <c r="D5795" s="34">
        <v>0.38400000000000001</v>
      </c>
      <c r="F5795" s="32">
        <v>43792</v>
      </c>
      <c r="G5795" s="33">
        <f t="shared" si="895"/>
        <v>11</v>
      </c>
      <c r="H5795" s="33">
        <f t="shared" si="896"/>
        <v>2019</v>
      </c>
      <c r="I5795" s="34">
        <v>2.62</v>
      </c>
      <c r="K5795" s="32">
        <v>39750</v>
      </c>
      <c r="L5795" s="33">
        <f t="shared" si="887"/>
        <v>10</v>
      </c>
      <c r="M5795" s="33">
        <f t="shared" si="888"/>
        <v>2008</v>
      </c>
      <c r="N5795" s="34">
        <v>67.45</v>
      </c>
      <c r="P5795" s="32">
        <v>40193</v>
      </c>
      <c r="Q5795" s="33">
        <f t="shared" si="889"/>
        <v>1</v>
      </c>
      <c r="R5795" s="33">
        <f t="shared" si="890"/>
        <v>2010</v>
      </c>
      <c r="S5795" s="34">
        <v>76.849999999999994</v>
      </c>
    </row>
    <row r="5796" spans="1:19">
      <c r="A5796" s="32">
        <v>42179</v>
      </c>
      <c r="B5796" s="33">
        <f t="shared" ref="B5796:B5859" si="897">+MONTH(A5796)</f>
        <v>6</v>
      </c>
      <c r="C5796" s="33">
        <f t="shared" ref="C5796:C5859" si="898">+YEAR(A5796)</f>
        <v>2015</v>
      </c>
      <c r="D5796" s="34">
        <v>0.4</v>
      </c>
      <c r="F5796" s="32">
        <v>43794</v>
      </c>
      <c r="G5796" s="33">
        <f t="shared" si="895"/>
        <v>11</v>
      </c>
      <c r="H5796" s="33">
        <f t="shared" si="896"/>
        <v>2019</v>
      </c>
      <c r="I5796" s="34">
        <v>2.5099999999999998</v>
      </c>
      <c r="K5796" s="32">
        <v>39751</v>
      </c>
      <c r="L5796" s="33">
        <f t="shared" ref="L5796:L5859" si="899">+MONTH(K5796)</f>
        <v>10</v>
      </c>
      <c r="M5796" s="33">
        <f t="shared" ref="M5796:M5859" si="900">+YEAR(K5796)</f>
        <v>2008</v>
      </c>
      <c r="N5796" s="34">
        <v>65.790000000000006</v>
      </c>
      <c r="P5796" s="32">
        <v>40197</v>
      </c>
      <c r="Q5796" s="33">
        <f t="shared" ref="Q5796:Q5859" si="901">+MONTH(P5796)</f>
        <v>1</v>
      </c>
      <c r="R5796" s="33">
        <f t="shared" si="890"/>
        <v>2010</v>
      </c>
      <c r="S5796" s="34">
        <v>75.180000000000007</v>
      </c>
    </row>
    <row r="5797" spans="1:19">
      <c r="A5797" s="32">
        <v>42180</v>
      </c>
      <c r="B5797" s="33">
        <f t="shared" si="897"/>
        <v>6</v>
      </c>
      <c r="C5797" s="33">
        <f t="shared" si="898"/>
        <v>2015</v>
      </c>
      <c r="D5797" s="34">
        <v>0.40500000000000003</v>
      </c>
      <c r="F5797" s="32">
        <v>43795</v>
      </c>
      <c r="G5797" s="33">
        <f t="shared" si="895"/>
        <v>11</v>
      </c>
      <c r="H5797" s="33">
        <f t="shared" si="896"/>
        <v>2019</v>
      </c>
      <c r="I5797" s="34">
        <v>2.5099999999999998</v>
      </c>
      <c r="K5797" s="32">
        <v>39752</v>
      </c>
      <c r="L5797" s="33">
        <f t="shared" si="899"/>
        <v>10</v>
      </c>
      <c r="M5797" s="33">
        <f t="shared" si="900"/>
        <v>2008</v>
      </c>
      <c r="N5797" s="34">
        <v>68.099999999999994</v>
      </c>
      <c r="P5797" s="32">
        <v>40198</v>
      </c>
      <c r="Q5797" s="33">
        <f t="shared" si="901"/>
        <v>1</v>
      </c>
      <c r="R5797" s="33">
        <f t="shared" ref="R5797:R5860" si="902">+YEAR(P5797)</f>
        <v>2010</v>
      </c>
      <c r="S5797" s="34">
        <v>75.09</v>
      </c>
    </row>
    <row r="5798" spans="1:19">
      <c r="A5798" s="32">
        <v>42181</v>
      </c>
      <c r="B5798" s="33">
        <f t="shared" si="897"/>
        <v>6</v>
      </c>
      <c r="C5798" s="33">
        <f t="shared" si="898"/>
        <v>2015</v>
      </c>
      <c r="D5798" s="34">
        <v>0.40799999999999997</v>
      </c>
      <c r="F5798" s="32">
        <v>43796</v>
      </c>
      <c r="G5798" s="33">
        <f t="shared" si="895"/>
        <v>11</v>
      </c>
      <c r="H5798" s="33">
        <f t="shared" si="896"/>
        <v>2019</v>
      </c>
      <c r="I5798" s="34">
        <v>2.46</v>
      </c>
      <c r="K5798" s="32">
        <v>39755</v>
      </c>
      <c r="L5798" s="33">
        <f t="shared" si="899"/>
        <v>11</v>
      </c>
      <c r="M5798" s="33">
        <f t="shared" si="900"/>
        <v>2008</v>
      </c>
      <c r="N5798" s="34">
        <v>63.93</v>
      </c>
      <c r="P5798" s="32">
        <v>40199</v>
      </c>
      <c r="Q5798" s="33">
        <f t="shared" si="901"/>
        <v>1</v>
      </c>
      <c r="R5798" s="33">
        <f t="shared" si="902"/>
        <v>2010</v>
      </c>
      <c r="S5798" s="34">
        <v>74.13</v>
      </c>
    </row>
    <row r="5799" spans="1:19">
      <c r="A5799" s="32">
        <v>42184</v>
      </c>
      <c r="B5799" s="33">
        <f t="shared" si="897"/>
        <v>6</v>
      </c>
      <c r="C5799" s="33">
        <f t="shared" si="898"/>
        <v>2015</v>
      </c>
      <c r="D5799" s="34">
        <v>0.40799999999999997</v>
      </c>
      <c r="F5799" s="32">
        <v>43801</v>
      </c>
      <c r="G5799" s="33">
        <f t="shared" ref="G5799:G5836" si="903">+MONTH(F5799)</f>
        <v>12</v>
      </c>
      <c r="H5799" s="33">
        <f t="shared" ref="H5799:H5836" si="904">+YEAR(F5799)</f>
        <v>2019</v>
      </c>
      <c r="I5799" s="34">
        <v>2.29</v>
      </c>
      <c r="K5799" s="32">
        <v>39756</v>
      </c>
      <c r="L5799" s="33">
        <f t="shared" si="899"/>
        <v>11</v>
      </c>
      <c r="M5799" s="33">
        <f t="shared" si="900"/>
        <v>2008</v>
      </c>
      <c r="N5799" s="34">
        <v>70.41</v>
      </c>
      <c r="P5799" s="32">
        <v>40200</v>
      </c>
      <c r="Q5799" s="33">
        <f t="shared" si="901"/>
        <v>1</v>
      </c>
      <c r="R5799" s="33">
        <f t="shared" si="902"/>
        <v>2010</v>
      </c>
      <c r="S5799" s="34">
        <v>72.73</v>
      </c>
    </row>
    <row r="5800" spans="1:19">
      <c r="A5800" s="32">
        <v>42185</v>
      </c>
      <c r="B5800" s="33">
        <f t="shared" si="897"/>
        <v>6</v>
      </c>
      <c r="C5800" s="33">
        <f t="shared" si="898"/>
        <v>2015</v>
      </c>
      <c r="D5800" s="34">
        <v>0.43099999999999999</v>
      </c>
      <c r="F5800" s="32">
        <v>43802</v>
      </c>
      <c r="G5800" s="33">
        <f t="shared" si="903"/>
        <v>12</v>
      </c>
      <c r="H5800" s="33">
        <f t="shared" si="904"/>
        <v>2019</v>
      </c>
      <c r="I5800" s="34">
        <v>2.42</v>
      </c>
      <c r="K5800" s="32">
        <v>39757</v>
      </c>
      <c r="L5800" s="33">
        <f t="shared" si="899"/>
        <v>11</v>
      </c>
      <c r="M5800" s="33">
        <f t="shared" si="900"/>
        <v>2008</v>
      </c>
      <c r="N5800" s="34">
        <v>65.41</v>
      </c>
      <c r="P5800" s="32">
        <v>40203</v>
      </c>
      <c r="Q5800" s="33">
        <f t="shared" si="901"/>
        <v>1</v>
      </c>
      <c r="R5800" s="33">
        <f t="shared" si="902"/>
        <v>2010</v>
      </c>
      <c r="S5800" s="34">
        <v>72.180000000000007</v>
      </c>
    </row>
    <row r="5801" spans="1:19">
      <c r="A5801" s="32">
        <v>42186</v>
      </c>
      <c r="B5801" s="33">
        <f t="shared" si="897"/>
        <v>7</v>
      </c>
      <c r="C5801" s="33">
        <f t="shared" si="898"/>
        <v>2015</v>
      </c>
      <c r="D5801" s="34">
        <v>0.41799999999999998</v>
      </c>
      <c r="F5801" s="32">
        <v>43803</v>
      </c>
      <c r="G5801" s="33">
        <f t="shared" si="903"/>
        <v>12</v>
      </c>
      <c r="H5801" s="33">
        <f t="shared" si="904"/>
        <v>2019</v>
      </c>
      <c r="I5801" s="34">
        <v>2.4300000000000002</v>
      </c>
      <c r="K5801" s="32">
        <v>39758</v>
      </c>
      <c r="L5801" s="33">
        <f t="shared" si="899"/>
        <v>11</v>
      </c>
      <c r="M5801" s="33">
        <f t="shared" si="900"/>
        <v>2008</v>
      </c>
      <c r="N5801" s="34">
        <v>60.72</v>
      </c>
      <c r="P5801" s="32">
        <v>40204</v>
      </c>
      <c r="Q5801" s="33">
        <f t="shared" si="901"/>
        <v>1</v>
      </c>
      <c r="R5801" s="33">
        <f t="shared" si="902"/>
        <v>2010</v>
      </c>
      <c r="S5801" s="34">
        <v>72.63</v>
      </c>
    </row>
    <row r="5802" spans="1:19">
      <c r="A5802" s="32">
        <v>42187</v>
      </c>
      <c r="B5802" s="33">
        <f t="shared" si="897"/>
        <v>7</v>
      </c>
      <c r="C5802" s="33">
        <f t="shared" si="898"/>
        <v>2015</v>
      </c>
      <c r="D5802" s="34">
        <v>0.42499999999999999</v>
      </c>
      <c r="F5802" s="32">
        <v>43804</v>
      </c>
      <c r="G5802" s="33">
        <f t="shared" si="903"/>
        <v>12</v>
      </c>
      <c r="H5802" s="33">
        <f t="shared" si="904"/>
        <v>2019</v>
      </c>
      <c r="I5802" s="34">
        <v>2.42</v>
      </c>
      <c r="K5802" s="32">
        <v>39759</v>
      </c>
      <c r="L5802" s="33">
        <f t="shared" si="899"/>
        <v>11</v>
      </c>
      <c r="M5802" s="33">
        <f t="shared" si="900"/>
        <v>2008</v>
      </c>
      <c r="N5802" s="34">
        <v>61.06</v>
      </c>
      <c r="P5802" s="32">
        <v>40205</v>
      </c>
      <c r="Q5802" s="33">
        <f t="shared" si="901"/>
        <v>1</v>
      </c>
      <c r="R5802" s="33">
        <f t="shared" si="902"/>
        <v>2010</v>
      </c>
      <c r="S5802" s="34">
        <v>72.75</v>
      </c>
    </row>
    <row r="5803" spans="1:19">
      <c r="A5803" s="32">
        <v>42191</v>
      </c>
      <c r="B5803" s="33">
        <f t="shared" si="897"/>
        <v>7</v>
      </c>
      <c r="C5803" s="33">
        <f t="shared" si="898"/>
        <v>2015</v>
      </c>
      <c r="D5803" s="34">
        <v>0.40100000000000002</v>
      </c>
      <c r="F5803" s="32">
        <v>43805</v>
      </c>
      <c r="G5803" s="33">
        <f t="shared" si="903"/>
        <v>12</v>
      </c>
      <c r="H5803" s="33">
        <f t="shared" si="904"/>
        <v>2019</v>
      </c>
      <c r="I5803" s="34">
        <v>2.31</v>
      </c>
      <c r="K5803" s="32">
        <v>39762</v>
      </c>
      <c r="L5803" s="33">
        <f t="shared" si="899"/>
        <v>11</v>
      </c>
      <c r="M5803" s="33">
        <f t="shared" si="900"/>
        <v>2008</v>
      </c>
      <c r="N5803" s="34">
        <v>62.19</v>
      </c>
      <c r="P5803" s="32">
        <v>40206</v>
      </c>
      <c r="Q5803" s="33">
        <f t="shared" si="901"/>
        <v>1</v>
      </c>
      <c r="R5803" s="33">
        <f t="shared" si="902"/>
        <v>2010</v>
      </c>
      <c r="S5803" s="34">
        <v>70.650000000000006</v>
      </c>
    </row>
    <row r="5804" spans="1:19">
      <c r="A5804" s="32">
        <v>42192</v>
      </c>
      <c r="B5804" s="33">
        <f t="shared" si="897"/>
        <v>7</v>
      </c>
      <c r="C5804" s="33">
        <f t="shared" si="898"/>
        <v>2015</v>
      </c>
      <c r="D5804" s="34">
        <v>0.39500000000000002</v>
      </c>
      <c r="F5804" s="32">
        <v>43808</v>
      </c>
      <c r="G5804" s="33">
        <f t="shared" si="903"/>
        <v>12</v>
      </c>
      <c r="H5804" s="33">
        <f t="shared" si="904"/>
        <v>2019</v>
      </c>
      <c r="I5804" s="34">
        <v>2.17</v>
      </c>
      <c r="K5804" s="32">
        <v>39763</v>
      </c>
      <c r="L5804" s="33">
        <f t="shared" si="899"/>
        <v>11</v>
      </c>
      <c r="M5804" s="33">
        <f t="shared" si="900"/>
        <v>2008</v>
      </c>
      <c r="N5804" s="34">
        <v>59.38</v>
      </c>
      <c r="P5804" s="32">
        <v>40207</v>
      </c>
      <c r="Q5804" s="33">
        <f t="shared" si="901"/>
        <v>1</v>
      </c>
      <c r="R5804" s="33">
        <f t="shared" si="902"/>
        <v>2010</v>
      </c>
      <c r="S5804" s="34">
        <v>71.2</v>
      </c>
    </row>
    <row r="5805" spans="1:19">
      <c r="A5805" s="32">
        <v>42193</v>
      </c>
      <c r="B5805" s="33">
        <f t="shared" si="897"/>
        <v>7</v>
      </c>
      <c r="C5805" s="33">
        <f t="shared" si="898"/>
        <v>2015</v>
      </c>
      <c r="D5805" s="34">
        <v>0.378</v>
      </c>
      <c r="F5805" s="32">
        <v>43809</v>
      </c>
      <c r="G5805" s="33">
        <f t="shared" si="903"/>
        <v>12</v>
      </c>
      <c r="H5805" s="33">
        <f t="shared" si="904"/>
        <v>2019</v>
      </c>
      <c r="I5805" s="34">
        <v>2.1800000000000002</v>
      </c>
      <c r="K5805" s="32">
        <v>39764</v>
      </c>
      <c r="L5805" s="33">
        <f t="shared" si="899"/>
        <v>11</v>
      </c>
      <c r="M5805" s="33">
        <f t="shared" si="900"/>
        <v>2008</v>
      </c>
      <c r="N5805" s="34">
        <v>55.95</v>
      </c>
      <c r="P5805" s="32">
        <v>40210</v>
      </c>
      <c r="Q5805" s="33">
        <f t="shared" si="901"/>
        <v>2</v>
      </c>
      <c r="R5805" s="33">
        <f t="shared" si="902"/>
        <v>2010</v>
      </c>
      <c r="S5805" s="34">
        <v>71.58</v>
      </c>
    </row>
    <row r="5806" spans="1:19">
      <c r="A5806" s="32">
        <v>42194</v>
      </c>
      <c r="B5806" s="33">
        <f t="shared" si="897"/>
        <v>7</v>
      </c>
      <c r="C5806" s="33">
        <f t="shared" si="898"/>
        <v>2015</v>
      </c>
      <c r="D5806" s="34">
        <v>0.42299999999999999</v>
      </c>
      <c r="F5806" s="32">
        <v>43810</v>
      </c>
      <c r="G5806" s="33">
        <f t="shared" si="903"/>
        <v>12</v>
      </c>
      <c r="H5806" s="33">
        <f t="shared" si="904"/>
        <v>2019</v>
      </c>
      <c r="I5806" s="34">
        <v>2.2799999999999998</v>
      </c>
      <c r="K5806" s="32">
        <v>39765</v>
      </c>
      <c r="L5806" s="33">
        <f t="shared" si="899"/>
        <v>11</v>
      </c>
      <c r="M5806" s="33">
        <f t="shared" si="900"/>
        <v>2008</v>
      </c>
      <c r="N5806" s="34">
        <v>58.31</v>
      </c>
      <c r="P5806" s="32">
        <v>40211</v>
      </c>
      <c r="Q5806" s="33">
        <f t="shared" si="901"/>
        <v>2</v>
      </c>
      <c r="R5806" s="33">
        <f t="shared" si="902"/>
        <v>2010</v>
      </c>
      <c r="S5806" s="34">
        <v>73.94</v>
      </c>
    </row>
    <row r="5807" spans="1:19">
      <c r="A5807" s="32">
        <v>42195</v>
      </c>
      <c r="B5807" s="33">
        <f t="shared" si="897"/>
        <v>7</v>
      </c>
      <c r="C5807" s="33">
        <f t="shared" si="898"/>
        <v>2015</v>
      </c>
      <c r="D5807" s="34">
        <v>0.42</v>
      </c>
      <c r="F5807" s="32">
        <v>43811</v>
      </c>
      <c r="G5807" s="33">
        <f t="shared" si="903"/>
        <v>12</v>
      </c>
      <c r="H5807" s="33">
        <f t="shared" si="904"/>
        <v>2019</v>
      </c>
      <c r="I5807" s="34">
        <v>2.2799999999999998</v>
      </c>
      <c r="K5807" s="32">
        <v>39766</v>
      </c>
      <c r="L5807" s="33">
        <f t="shared" si="899"/>
        <v>11</v>
      </c>
      <c r="M5807" s="33">
        <f t="shared" si="900"/>
        <v>2008</v>
      </c>
      <c r="N5807" s="34">
        <v>57.18</v>
      </c>
      <c r="P5807" s="32">
        <v>40212</v>
      </c>
      <c r="Q5807" s="33">
        <f t="shared" si="901"/>
        <v>2</v>
      </c>
      <c r="R5807" s="33">
        <f t="shared" si="902"/>
        <v>2010</v>
      </c>
      <c r="S5807" s="34">
        <v>75.77</v>
      </c>
    </row>
    <row r="5808" spans="1:19">
      <c r="A5808" s="32">
        <v>42198</v>
      </c>
      <c r="B5808" s="33">
        <f t="shared" si="897"/>
        <v>7</v>
      </c>
      <c r="C5808" s="33">
        <f t="shared" si="898"/>
        <v>2015</v>
      </c>
      <c r="D5808" s="34">
        <v>0.40899999999999997</v>
      </c>
      <c r="F5808" s="32">
        <v>43812</v>
      </c>
      <c r="G5808" s="33">
        <f t="shared" si="903"/>
        <v>12</v>
      </c>
      <c r="H5808" s="33">
        <f t="shared" si="904"/>
        <v>2019</v>
      </c>
      <c r="I5808" s="34">
        <v>2.2799999999999998</v>
      </c>
      <c r="K5808" s="32">
        <v>39769</v>
      </c>
      <c r="L5808" s="33">
        <f t="shared" si="899"/>
        <v>11</v>
      </c>
      <c r="M5808" s="33">
        <f t="shared" si="900"/>
        <v>2008</v>
      </c>
      <c r="N5808" s="34">
        <v>55.14</v>
      </c>
      <c r="P5808" s="32">
        <v>40213</v>
      </c>
      <c r="Q5808" s="33">
        <f t="shared" si="901"/>
        <v>2</v>
      </c>
      <c r="R5808" s="33">
        <f t="shared" si="902"/>
        <v>2010</v>
      </c>
      <c r="S5808" s="34">
        <v>71.3</v>
      </c>
    </row>
    <row r="5809" spans="1:19">
      <c r="A5809" s="32">
        <v>42199</v>
      </c>
      <c r="B5809" s="33">
        <f t="shared" si="897"/>
        <v>7</v>
      </c>
      <c r="C5809" s="33">
        <f t="shared" si="898"/>
        <v>2015</v>
      </c>
      <c r="D5809" s="34">
        <v>0.41499999999999998</v>
      </c>
      <c r="F5809" s="32">
        <v>43815</v>
      </c>
      <c r="G5809" s="33">
        <f t="shared" si="903"/>
        <v>12</v>
      </c>
      <c r="H5809" s="33">
        <f t="shared" si="904"/>
        <v>2019</v>
      </c>
      <c r="I5809" s="34">
        <v>2.34</v>
      </c>
      <c r="K5809" s="32">
        <v>39770</v>
      </c>
      <c r="L5809" s="33">
        <f t="shared" si="899"/>
        <v>11</v>
      </c>
      <c r="M5809" s="33">
        <f t="shared" si="900"/>
        <v>2008</v>
      </c>
      <c r="N5809" s="34">
        <v>54.42</v>
      </c>
      <c r="P5809" s="32">
        <v>40214</v>
      </c>
      <c r="Q5809" s="33">
        <f t="shared" si="901"/>
        <v>2</v>
      </c>
      <c r="R5809" s="33">
        <f t="shared" si="902"/>
        <v>2010</v>
      </c>
      <c r="S5809" s="34">
        <v>70.11</v>
      </c>
    </row>
    <row r="5810" spans="1:19">
      <c r="A5810" s="32">
        <v>42200</v>
      </c>
      <c r="B5810" s="33">
        <f t="shared" si="897"/>
        <v>7</v>
      </c>
      <c r="C5810" s="33">
        <f t="shared" si="898"/>
        <v>2015</v>
      </c>
      <c r="D5810" s="34">
        <v>0.42</v>
      </c>
      <c r="F5810" s="32">
        <v>43816</v>
      </c>
      <c r="G5810" s="33">
        <f t="shared" si="903"/>
        <v>12</v>
      </c>
      <c r="H5810" s="33">
        <f t="shared" si="904"/>
        <v>2019</v>
      </c>
      <c r="I5810" s="34">
        <v>2.2999999999999998</v>
      </c>
      <c r="K5810" s="32">
        <v>39771</v>
      </c>
      <c r="L5810" s="33">
        <f t="shared" si="899"/>
        <v>11</v>
      </c>
      <c r="M5810" s="33">
        <f t="shared" si="900"/>
        <v>2008</v>
      </c>
      <c r="N5810" s="34">
        <v>53.64</v>
      </c>
      <c r="P5810" s="32">
        <v>40217</v>
      </c>
      <c r="Q5810" s="33">
        <f t="shared" si="901"/>
        <v>2</v>
      </c>
      <c r="R5810" s="33">
        <f t="shared" si="902"/>
        <v>2010</v>
      </c>
      <c r="S5810" s="34">
        <v>69.62</v>
      </c>
    </row>
    <row r="5811" spans="1:19">
      <c r="A5811" s="32">
        <v>42201</v>
      </c>
      <c r="B5811" s="33">
        <f t="shared" si="897"/>
        <v>7</v>
      </c>
      <c r="C5811" s="33">
        <f t="shared" si="898"/>
        <v>2015</v>
      </c>
      <c r="D5811" s="34">
        <v>0.39800000000000002</v>
      </c>
      <c r="F5811" s="32">
        <v>43817</v>
      </c>
      <c r="G5811" s="33">
        <f t="shared" si="903"/>
        <v>12</v>
      </c>
      <c r="H5811" s="33">
        <f t="shared" si="904"/>
        <v>2019</v>
      </c>
      <c r="I5811" s="34">
        <v>2.2599999999999998</v>
      </c>
      <c r="K5811" s="32">
        <v>39772</v>
      </c>
      <c r="L5811" s="33">
        <f t="shared" si="899"/>
        <v>11</v>
      </c>
      <c r="M5811" s="33">
        <f t="shared" si="900"/>
        <v>2008</v>
      </c>
      <c r="N5811" s="34">
        <v>48.86</v>
      </c>
      <c r="P5811" s="32">
        <v>40218</v>
      </c>
      <c r="Q5811" s="33">
        <f t="shared" si="901"/>
        <v>2</v>
      </c>
      <c r="R5811" s="33">
        <f t="shared" si="902"/>
        <v>2010</v>
      </c>
      <c r="S5811" s="34">
        <v>70.400000000000006</v>
      </c>
    </row>
    <row r="5812" spans="1:19">
      <c r="A5812" s="32">
        <v>42202</v>
      </c>
      <c r="B5812" s="33">
        <f t="shared" si="897"/>
        <v>7</v>
      </c>
      <c r="C5812" s="33">
        <f t="shared" si="898"/>
        <v>2015</v>
      </c>
      <c r="D5812" s="34">
        <v>0.433</v>
      </c>
      <c r="F5812" s="32">
        <v>43818</v>
      </c>
      <c r="G5812" s="33">
        <f t="shared" si="903"/>
        <v>12</v>
      </c>
      <c r="H5812" s="33">
        <f t="shared" si="904"/>
        <v>2019</v>
      </c>
      <c r="I5812" s="34">
        <v>2.21</v>
      </c>
      <c r="K5812" s="32">
        <v>39773</v>
      </c>
      <c r="L5812" s="33">
        <f t="shared" si="899"/>
        <v>11</v>
      </c>
      <c r="M5812" s="33">
        <f t="shared" si="900"/>
        <v>2008</v>
      </c>
      <c r="N5812" s="34">
        <v>49.22</v>
      </c>
      <c r="P5812" s="32">
        <v>40219</v>
      </c>
      <c r="Q5812" s="33">
        <f t="shared" si="901"/>
        <v>2</v>
      </c>
      <c r="R5812" s="33">
        <f t="shared" si="902"/>
        <v>2010</v>
      </c>
      <c r="S5812" s="34">
        <v>70.400000000000006</v>
      </c>
    </row>
    <row r="5813" spans="1:19">
      <c r="A5813" s="32">
        <v>42205</v>
      </c>
      <c r="B5813" s="33">
        <f t="shared" si="897"/>
        <v>7</v>
      </c>
      <c r="C5813" s="33">
        <f t="shared" si="898"/>
        <v>2015</v>
      </c>
      <c r="D5813" s="34">
        <v>0.41799999999999998</v>
      </c>
      <c r="F5813" s="32">
        <v>43819</v>
      </c>
      <c r="G5813" s="33">
        <f t="shared" si="903"/>
        <v>12</v>
      </c>
      <c r="H5813" s="33">
        <f t="shared" si="904"/>
        <v>2019</v>
      </c>
      <c r="I5813" s="34">
        <v>2.27</v>
      </c>
      <c r="K5813" s="32">
        <v>39776</v>
      </c>
      <c r="L5813" s="33">
        <f t="shared" si="899"/>
        <v>11</v>
      </c>
      <c r="M5813" s="33">
        <f t="shared" si="900"/>
        <v>2008</v>
      </c>
      <c r="N5813" s="34">
        <v>53.63</v>
      </c>
      <c r="P5813" s="32">
        <v>40220</v>
      </c>
      <c r="Q5813" s="33">
        <f t="shared" si="901"/>
        <v>2</v>
      </c>
      <c r="R5813" s="33">
        <f t="shared" si="902"/>
        <v>2010</v>
      </c>
      <c r="S5813" s="34">
        <v>72.349999999999994</v>
      </c>
    </row>
    <row r="5814" spans="1:19">
      <c r="A5814" s="32">
        <v>42206</v>
      </c>
      <c r="B5814" s="33">
        <f t="shared" si="897"/>
        <v>7</v>
      </c>
      <c r="C5814" s="33">
        <f t="shared" si="898"/>
        <v>2015</v>
      </c>
      <c r="D5814" s="34">
        <v>0.42099999999999999</v>
      </c>
      <c r="F5814" s="32">
        <v>43822</v>
      </c>
      <c r="G5814" s="33">
        <f t="shared" si="903"/>
        <v>12</v>
      </c>
      <c r="H5814" s="33">
        <f t="shared" si="904"/>
        <v>2019</v>
      </c>
      <c r="I5814" s="34">
        <v>2.17</v>
      </c>
      <c r="K5814" s="32">
        <v>39777</v>
      </c>
      <c r="L5814" s="33">
        <f t="shared" si="899"/>
        <v>11</v>
      </c>
      <c r="M5814" s="33">
        <f t="shared" si="900"/>
        <v>2008</v>
      </c>
      <c r="N5814" s="34">
        <v>50.02</v>
      </c>
      <c r="P5814" s="32">
        <v>40221</v>
      </c>
      <c r="Q5814" s="33">
        <f t="shared" si="901"/>
        <v>2</v>
      </c>
      <c r="R5814" s="33">
        <f t="shared" si="902"/>
        <v>2010</v>
      </c>
      <c r="S5814" s="34">
        <v>71.489999999999995</v>
      </c>
    </row>
    <row r="5815" spans="1:19">
      <c r="A5815" s="32">
        <v>42207</v>
      </c>
      <c r="B5815" s="33">
        <f t="shared" si="897"/>
        <v>7</v>
      </c>
      <c r="C5815" s="33">
        <f t="shared" si="898"/>
        <v>2015</v>
      </c>
      <c r="D5815" s="34">
        <v>0.42599999999999999</v>
      </c>
      <c r="F5815" s="32">
        <v>43823</v>
      </c>
      <c r="G5815" s="33">
        <f t="shared" si="903"/>
        <v>12</v>
      </c>
      <c r="H5815" s="33">
        <f t="shared" si="904"/>
        <v>2019</v>
      </c>
      <c r="I5815" s="34">
        <v>2.11</v>
      </c>
      <c r="K5815" s="32">
        <v>39778</v>
      </c>
      <c r="L5815" s="33">
        <f t="shared" si="899"/>
        <v>11</v>
      </c>
      <c r="M5815" s="33">
        <f t="shared" si="900"/>
        <v>2008</v>
      </c>
      <c r="N5815" s="34">
        <v>54.2</v>
      </c>
      <c r="P5815" s="32">
        <v>40225</v>
      </c>
      <c r="Q5815" s="33">
        <f t="shared" si="901"/>
        <v>2</v>
      </c>
      <c r="R5815" s="33">
        <f t="shared" si="902"/>
        <v>2010</v>
      </c>
      <c r="S5815" s="34">
        <v>74.819999999999993</v>
      </c>
    </row>
    <row r="5816" spans="1:19">
      <c r="A5816" s="32">
        <v>42208</v>
      </c>
      <c r="B5816" s="33">
        <f t="shared" si="897"/>
        <v>7</v>
      </c>
      <c r="C5816" s="33">
        <f t="shared" si="898"/>
        <v>2015</v>
      </c>
      <c r="D5816" s="34">
        <v>0.41899999999999998</v>
      </c>
      <c r="F5816" s="32">
        <v>43825</v>
      </c>
      <c r="G5816" s="33">
        <f t="shared" si="903"/>
        <v>12</v>
      </c>
      <c r="H5816" s="33">
        <f t="shared" si="904"/>
        <v>2019</v>
      </c>
      <c r="I5816" s="34">
        <v>2.09</v>
      </c>
      <c r="K5816" s="32">
        <v>39780</v>
      </c>
      <c r="L5816" s="33">
        <f t="shared" si="899"/>
        <v>11</v>
      </c>
      <c r="M5816" s="33">
        <f t="shared" si="900"/>
        <v>2008</v>
      </c>
      <c r="N5816" s="34">
        <v>55.21</v>
      </c>
      <c r="P5816" s="32">
        <v>40226</v>
      </c>
      <c r="Q5816" s="33">
        <f t="shared" si="901"/>
        <v>2</v>
      </c>
      <c r="R5816" s="33">
        <f t="shared" si="902"/>
        <v>2010</v>
      </c>
      <c r="S5816" s="34">
        <v>74.89</v>
      </c>
    </row>
    <row r="5817" spans="1:19">
      <c r="A5817" s="32">
        <v>42209</v>
      </c>
      <c r="B5817" s="33">
        <f t="shared" si="897"/>
        <v>7</v>
      </c>
      <c r="C5817" s="33">
        <f t="shared" si="898"/>
        <v>2015</v>
      </c>
      <c r="D5817" s="34">
        <v>0.41499999999999998</v>
      </c>
      <c r="F5817" s="32">
        <v>43826</v>
      </c>
      <c r="G5817" s="33">
        <f t="shared" si="903"/>
        <v>12</v>
      </c>
      <c r="H5817" s="33">
        <f t="shared" si="904"/>
        <v>2019</v>
      </c>
      <c r="I5817" s="34">
        <v>1.75</v>
      </c>
      <c r="K5817" s="32">
        <v>39783</v>
      </c>
      <c r="L5817" s="33">
        <f t="shared" si="899"/>
        <v>12</v>
      </c>
      <c r="M5817" s="33">
        <f t="shared" si="900"/>
        <v>2008</v>
      </c>
      <c r="N5817" s="34">
        <v>49.34</v>
      </c>
      <c r="P5817" s="32">
        <v>40227</v>
      </c>
      <c r="Q5817" s="33">
        <f t="shared" si="901"/>
        <v>2</v>
      </c>
      <c r="R5817" s="33">
        <f t="shared" si="902"/>
        <v>2010</v>
      </c>
      <c r="S5817" s="34">
        <v>76.61</v>
      </c>
    </row>
    <row r="5818" spans="1:19">
      <c r="A5818" s="32">
        <v>42212</v>
      </c>
      <c r="B5818" s="33">
        <f t="shared" si="897"/>
        <v>7</v>
      </c>
      <c r="C5818" s="33">
        <f t="shared" si="898"/>
        <v>2015</v>
      </c>
      <c r="D5818" s="34">
        <v>0.39800000000000002</v>
      </c>
      <c r="F5818" s="32">
        <v>43829</v>
      </c>
      <c r="G5818" s="33">
        <f t="shared" si="903"/>
        <v>12</v>
      </c>
      <c r="H5818" s="33">
        <f t="shared" si="904"/>
        <v>2019</v>
      </c>
      <c r="I5818" s="34">
        <v>2.06</v>
      </c>
      <c r="K5818" s="32">
        <v>39784</v>
      </c>
      <c r="L5818" s="33">
        <f t="shared" si="899"/>
        <v>12</v>
      </c>
      <c r="M5818" s="33">
        <f t="shared" si="900"/>
        <v>2008</v>
      </c>
      <c r="N5818" s="34">
        <v>47.05</v>
      </c>
      <c r="P5818" s="32">
        <v>40228</v>
      </c>
      <c r="Q5818" s="33">
        <f t="shared" si="901"/>
        <v>2</v>
      </c>
      <c r="R5818" s="33">
        <f t="shared" si="902"/>
        <v>2010</v>
      </c>
      <c r="S5818" s="34">
        <v>76.88</v>
      </c>
    </row>
    <row r="5819" spans="1:19">
      <c r="A5819" s="32">
        <v>42213</v>
      </c>
      <c r="B5819" s="33">
        <f t="shared" si="897"/>
        <v>7</v>
      </c>
      <c r="C5819" s="33">
        <f t="shared" si="898"/>
        <v>2015</v>
      </c>
      <c r="D5819" s="34">
        <v>0.39700000000000002</v>
      </c>
      <c r="F5819" s="32">
        <v>43830</v>
      </c>
      <c r="G5819" s="33">
        <f t="shared" si="903"/>
        <v>12</v>
      </c>
      <c r="H5819" s="33">
        <f t="shared" si="904"/>
        <v>2019</v>
      </c>
      <c r="I5819" s="34">
        <v>2.09</v>
      </c>
      <c r="K5819" s="32">
        <v>39785</v>
      </c>
      <c r="L5819" s="33">
        <f t="shared" si="899"/>
        <v>12</v>
      </c>
      <c r="M5819" s="33">
        <f t="shared" si="900"/>
        <v>2008</v>
      </c>
      <c r="N5819" s="34">
        <v>46.79</v>
      </c>
      <c r="P5819" s="32">
        <v>40231</v>
      </c>
      <c r="Q5819" s="33">
        <f t="shared" si="901"/>
        <v>2</v>
      </c>
      <c r="R5819" s="33">
        <f t="shared" si="902"/>
        <v>2010</v>
      </c>
      <c r="S5819" s="34">
        <v>76.95</v>
      </c>
    </row>
    <row r="5820" spans="1:19">
      <c r="A5820" s="32">
        <v>42214</v>
      </c>
      <c r="B5820" s="33">
        <f t="shared" si="897"/>
        <v>7</v>
      </c>
      <c r="C5820" s="33">
        <f t="shared" si="898"/>
        <v>2015</v>
      </c>
      <c r="D5820" s="34">
        <v>0.4</v>
      </c>
      <c r="F5820" s="32">
        <v>43832</v>
      </c>
      <c r="G5820" s="33">
        <f t="shared" si="903"/>
        <v>1</v>
      </c>
      <c r="H5820" s="33">
        <f t="shared" si="904"/>
        <v>2020</v>
      </c>
      <c r="I5820" s="34">
        <v>2.0499999999999998</v>
      </c>
      <c r="K5820" s="32">
        <v>39786</v>
      </c>
      <c r="L5820" s="33">
        <f t="shared" si="899"/>
        <v>12</v>
      </c>
      <c r="M5820" s="33">
        <f t="shared" si="900"/>
        <v>2008</v>
      </c>
      <c r="N5820" s="34">
        <v>43.8</v>
      </c>
      <c r="P5820" s="32">
        <v>40232</v>
      </c>
      <c r="Q5820" s="33">
        <f t="shared" si="901"/>
        <v>2</v>
      </c>
      <c r="R5820" s="33">
        <f t="shared" si="902"/>
        <v>2010</v>
      </c>
      <c r="S5820" s="34">
        <v>76.44</v>
      </c>
    </row>
    <row r="5821" spans="1:19">
      <c r="A5821" s="32">
        <v>42215</v>
      </c>
      <c r="B5821" s="33">
        <f t="shared" si="897"/>
        <v>7</v>
      </c>
      <c r="C5821" s="33">
        <f t="shared" si="898"/>
        <v>2015</v>
      </c>
      <c r="D5821" s="34">
        <v>0.38600000000000001</v>
      </c>
      <c r="F5821" s="32">
        <v>43833</v>
      </c>
      <c r="G5821" s="33">
        <f t="shared" si="903"/>
        <v>1</v>
      </c>
      <c r="H5821" s="33">
        <f t="shared" si="904"/>
        <v>2020</v>
      </c>
      <c r="I5821" s="34">
        <v>2.06</v>
      </c>
      <c r="K5821" s="32">
        <v>39787</v>
      </c>
      <c r="L5821" s="33">
        <f t="shared" si="899"/>
        <v>12</v>
      </c>
      <c r="M5821" s="33">
        <f t="shared" si="900"/>
        <v>2008</v>
      </c>
      <c r="N5821" s="34">
        <v>41.01</v>
      </c>
      <c r="P5821" s="32">
        <v>40233</v>
      </c>
      <c r="Q5821" s="33">
        <f t="shared" si="901"/>
        <v>2</v>
      </c>
      <c r="R5821" s="33">
        <f t="shared" si="902"/>
        <v>2010</v>
      </c>
      <c r="S5821" s="34">
        <v>77</v>
      </c>
    </row>
    <row r="5822" spans="1:19">
      <c r="A5822" s="32">
        <v>42216</v>
      </c>
      <c r="B5822" s="33">
        <f t="shared" si="897"/>
        <v>7</v>
      </c>
      <c r="C5822" s="33">
        <f t="shared" si="898"/>
        <v>2015</v>
      </c>
      <c r="D5822" s="34">
        <v>0.379</v>
      </c>
      <c r="F5822" s="32">
        <v>43836</v>
      </c>
      <c r="G5822" s="33">
        <f t="shared" si="903"/>
        <v>1</v>
      </c>
      <c r="H5822" s="33">
        <f t="shared" si="904"/>
        <v>2020</v>
      </c>
      <c r="I5822" s="34">
        <v>2.1</v>
      </c>
      <c r="K5822" s="32">
        <v>39790</v>
      </c>
      <c r="L5822" s="33">
        <f t="shared" si="899"/>
        <v>12</v>
      </c>
      <c r="M5822" s="33">
        <f t="shared" si="900"/>
        <v>2008</v>
      </c>
      <c r="N5822" s="34">
        <v>43.69</v>
      </c>
      <c r="P5822" s="32">
        <v>40234</v>
      </c>
      <c r="Q5822" s="33">
        <f t="shared" si="901"/>
        <v>2</v>
      </c>
      <c r="R5822" s="33">
        <f t="shared" si="902"/>
        <v>2010</v>
      </c>
      <c r="S5822" s="34">
        <v>74.38</v>
      </c>
    </row>
    <row r="5823" spans="1:19">
      <c r="A5823" s="32">
        <v>42219</v>
      </c>
      <c r="B5823" s="33">
        <f t="shared" si="897"/>
        <v>8</v>
      </c>
      <c r="C5823" s="33">
        <f t="shared" si="898"/>
        <v>2015</v>
      </c>
      <c r="D5823" s="34">
        <v>0.36399999999999999</v>
      </c>
      <c r="F5823" s="32">
        <v>43837</v>
      </c>
      <c r="G5823" s="33">
        <f t="shared" si="903"/>
        <v>1</v>
      </c>
      <c r="H5823" s="33">
        <f t="shared" si="904"/>
        <v>2020</v>
      </c>
      <c r="I5823" s="34">
        <v>2.17</v>
      </c>
      <c r="K5823" s="32">
        <v>39791</v>
      </c>
      <c r="L5823" s="33">
        <f t="shared" si="899"/>
        <v>12</v>
      </c>
      <c r="M5823" s="33">
        <f t="shared" si="900"/>
        <v>2008</v>
      </c>
      <c r="N5823" s="34">
        <v>42</v>
      </c>
      <c r="P5823" s="32">
        <v>40235</v>
      </c>
      <c r="Q5823" s="33">
        <f t="shared" si="901"/>
        <v>2</v>
      </c>
      <c r="R5823" s="33">
        <f t="shared" si="902"/>
        <v>2010</v>
      </c>
      <c r="S5823" s="34">
        <v>76.36</v>
      </c>
    </row>
    <row r="5824" spans="1:19">
      <c r="A5824" s="32">
        <v>42220</v>
      </c>
      <c r="B5824" s="33">
        <f t="shared" si="897"/>
        <v>8</v>
      </c>
      <c r="C5824" s="33">
        <f t="shared" si="898"/>
        <v>2015</v>
      </c>
      <c r="D5824" s="34">
        <v>0.376</v>
      </c>
      <c r="F5824" s="32">
        <v>43838</v>
      </c>
      <c r="G5824" s="33">
        <f t="shared" si="903"/>
        <v>1</v>
      </c>
      <c r="H5824" s="33">
        <f t="shared" si="904"/>
        <v>2020</v>
      </c>
      <c r="I5824" s="34">
        <v>2.09</v>
      </c>
      <c r="K5824" s="32">
        <v>39792</v>
      </c>
      <c r="L5824" s="33">
        <f t="shared" si="899"/>
        <v>12</v>
      </c>
      <c r="M5824" s="33">
        <f t="shared" si="900"/>
        <v>2008</v>
      </c>
      <c r="N5824" s="34">
        <v>43.1</v>
      </c>
      <c r="P5824" s="32">
        <v>40238</v>
      </c>
      <c r="Q5824" s="33">
        <f t="shared" si="901"/>
        <v>3</v>
      </c>
      <c r="R5824" s="33">
        <f t="shared" si="902"/>
        <v>2010</v>
      </c>
      <c r="S5824" s="34">
        <v>76.069999999999993</v>
      </c>
    </row>
    <row r="5825" spans="1:19">
      <c r="A5825" s="32">
        <v>42221</v>
      </c>
      <c r="B5825" s="33">
        <f t="shared" si="897"/>
        <v>8</v>
      </c>
      <c r="C5825" s="33">
        <f t="shared" si="898"/>
        <v>2015</v>
      </c>
      <c r="D5825" s="34">
        <v>0.373</v>
      </c>
      <c r="F5825" s="32">
        <v>43839</v>
      </c>
      <c r="G5825" s="33">
        <f t="shared" si="903"/>
        <v>1</v>
      </c>
      <c r="H5825" s="33">
        <f t="shared" si="904"/>
        <v>2020</v>
      </c>
      <c r="I5825" s="34">
        <v>2.09</v>
      </c>
      <c r="K5825" s="32">
        <v>39793</v>
      </c>
      <c r="L5825" s="33">
        <f t="shared" si="899"/>
        <v>12</v>
      </c>
      <c r="M5825" s="33">
        <f t="shared" si="900"/>
        <v>2008</v>
      </c>
      <c r="N5825" s="34">
        <v>47.77</v>
      </c>
      <c r="P5825" s="32">
        <v>40239</v>
      </c>
      <c r="Q5825" s="33">
        <f t="shared" si="901"/>
        <v>3</v>
      </c>
      <c r="R5825" s="33">
        <f t="shared" si="902"/>
        <v>2010</v>
      </c>
      <c r="S5825" s="34">
        <v>77.5</v>
      </c>
    </row>
    <row r="5826" spans="1:19">
      <c r="A5826" s="32">
        <v>42222</v>
      </c>
      <c r="B5826" s="33">
        <f t="shared" si="897"/>
        <v>8</v>
      </c>
      <c r="C5826" s="33">
        <f t="shared" si="898"/>
        <v>2015</v>
      </c>
      <c r="D5826" s="34">
        <v>0.371</v>
      </c>
      <c r="F5826" s="32">
        <v>43840</v>
      </c>
      <c r="G5826" s="33">
        <f t="shared" si="903"/>
        <v>1</v>
      </c>
      <c r="H5826" s="33">
        <f t="shared" si="904"/>
        <v>2020</v>
      </c>
      <c r="I5826" s="34">
        <v>2.0499999999999998</v>
      </c>
      <c r="K5826" s="32">
        <v>39794</v>
      </c>
      <c r="L5826" s="33">
        <f t="shared" si="899"/>
        <v>12</v>
      </c>
      <c r="M5826" s="33">
        <f t="shared" si="900"/>
        <v>2008</v>
      </c>
      <c r="N5826" s="34">
        <v>46.27</v>
      </c>
      <c r="P5826" s="32">
        <v>40240</v>
      </c>
      <c r="Q5826" s="33">
        <f t="shared" si="901"/>
        <v>3</v>
      </c>
      <c r="R5826" s="33">
        <f t="shared" si="902"/>
        <v>2010</v>
      </c>
      <c r="S5826" s="34">
        <v>78.66</v>
      </c>
    </row>
    <row r="5827" spans="1:19">
      <c r="A5827" s="32">
        <v>42223</v>
      </c>
      <c r="B5827" s="33">
        <f t="shared" si="897"/>
        <v>8</v>
      </c>
      <c r="C5827" s="33">
        <f t="shared" si="898"/>
        <v>2015</v>
      </c>
      <c r="D5827" s="34">
        <v>0.36599999999999999</v>
      </c>
      <c r="F5827" s="32">
        <v>43843</v>
      </c>
      <c r="G5827" s="33">
        <f t="shared" si="903"/>
        <v>1</v>
      </c>
      <c r="H5827" s="33">
        <f t="shared" si="904"/>
        <v>2020</v>
      </c>
      <c r="I5827" s="34">
        <v>2.0299999999999998</v>
      </c>
      <c r="K5827" s="32">
        <v>39797</v>
      </c>
      <c r="L5827" s="33">
        <f t="shared" si="899"/>
        <v>12</v>
      </c>
      <c r="M5827" s="33">
        <f t="shared" si="900"/>
        <v>2008</v>
      </c>
      <c r="N5827" s="34">
        <v>44.61</v>
      </c>
      <c r="P5827" s="32">
        <v>40241</v>
      </c>
      <c r="Q5827" s="33">
        <f t="shared" si="901"/>
        <v>3</v>
      </c>
      <c r="R5827" s="33">
        <f t="shared" si="902"/>
        <v>2010</v>
      </c>
      <c r="S5827" s="34">
        <v>77.88</v>
      </c>
    </row>
    <row r="5828" spans="1:19">
      <c r="A5828" s="32">
        <v>42226</v>
      </c>
      <c r="B5828" s="33">
        <f t="shared" si="897"/>
        <v>8</v>
      </c>
      <c r="C5828" s="33">
        <f t="shared" si="898"/>
        <v>2015</v>
      </c>
      <c r="D5828" s="34">
        <v>0.38</v>
      </c>
      <c r="F5828" s="32">
        <v>43844</v>
      </c>
      <c r="G5828" s="33">
        <f t="shared" si="903"/>
        <v>1</v>
      </c>
      <c r="H5828" s="33">
        <f t="shared" si="904"/>
        <v>2020</v>
      </c>
      <c r="I5828" s="34">
        <v>2.15</v>
      </c>
      <c r="K5828" s="32">
        <v>39798</v>
      </c>
      <c r="L5828" s="33">
        <f t="shared" si="899"/>
        <v>12</v>
      </c>
      <c r="M5828" s="33">
        <f t="shared" si="900"/>
        <v>2008</v>
      </c>
      <c r="N5828" s="34">
        <v>43.84</v>
      </c>
      <c r="P5828" s="32">
        <v>40242</v>
      </c>
      <c r="Q5828" s="33">
        <f t="shared" si="901"/>
        <v>3</v>
      </c>
      <c r="R5828" s="33">
        <f t="shared" si="902"/>
        <v>2010</v>
      </c>
      <c r="S5828" s="34">
        <v>79.2</v>
      </c>
    </row>
    <row r="5829" spans="1:19">
      <c r="A5829" s="32">
        <v>42227</v>
      </c>
      <c r="B5829" s="33">
        <f t="shared" si="897"/>
        <v>8</v>
      </c>
      <c r="C5829" s="33">
        <f t="shared" si="898"/>
        <v>2015</v>
      </c>
      <c r="D5829" s="34">
        <v>0.371</v>
      </c>
      <c r="F5829" s="32">
        <v>43845</v>
      </c>
      <c r="G5829" s="33">
        <f t="shared" si="903"/>
        <v>1</v>
      </c>
      <c r="H5829" s="33">
        <f t="shared" si="904"/>
        <v>2020</v>
      </c>
      <c r="I5829" s="34">
        <v>2.0099999999999998</v>
      </c>
      <c r="K5829" s="32">
        <v>39799</v>
      </c>
      <c r="L5829" s="33">
        <f t="shared" si="899"/>
        <v>12</v>
      </c>
      <c r="M5829" s="33">
        <f t="shared" si="900"/>
        <v>2008</v>
      </c>
      <c r="N5829" s="34">
        <v>40.17</v>
      </c>
      <c r="P5829" s="32">
        <v>40245</v>
      </c>
      <c r="Q5829" s="33">
        <f t="shared" si="901"/>
        <v>3</v>
      </c>
      <c r="R5829" s="33">
        <f t="shared" si="902"/>
        <v>2010</v>
      </c>
      <c r="S5829" s="34">
        <v>78.94</v>
      </c>
    </row>
    <row r="5830" spans="1:19">
      <c r="A5830" s="32">
        <v>42228</v>
      </c>
      <c r="B5830" s="33">
        <f t="shared" si="897"/>
        <v>8</v>
      </c>
      <c r="C5830" s="33">
        <f t="shared" si="898"/>
        <v>2015</v>
      </c>
      <c r="D5830" s="34">
        <v>0.374</v>
      </c>
      <c r="F5830" s="32">
        <v>43846</v>
      </c>
      <c r="G5830" s="33">
        <f t="shared" si="903"/>
        <v>1</v>
      </c>
      <c r="H5830" s="33">
        <f t="shared" si="904"/>
        <v>2020</v>
      </c>
      <c r="I5830" s="34">
        <v>2.06</v>
      </c>
      <c r="K5830" s="32">
        <v>39800</v>
      </c>
      <c r="L5830" s="33">
        <f t="shared" si="899"/>
        <v>12</v>
      </c>
      <c r="M5830" s="33">
        <f t="shared" si="900"/>
        <v>2008</v>
      </c>
      <c r="N5830" s="34">
        <v>36.729999999999997</v>
      </c>
      <c r="P5830" s="32">
        <v>40246</v>
      </c>
      <c r="Q5830" s="33">
        <f t="shared" si="901"/>
        <v>3</v>
      </c>
      <c r="R5830" s="33">
        <f t="shared" si="902"/>
        <v>2010</v>
      </c>
      <c r="S5830" s="34">
        <v>78.77</v>
      </c>
    </row>
    <row r="5831" spans="1:19">
      <c r="A5831" s="32">
        <v>42229</v>
      </c>
      <c r="B5831" s="33">
        <f t="shared" si="897"/>
        <v>8</v>
      </c>
      <c r="C5831" s="33">
        <f t="shared" si="898"/>
        <v>2015</v>
      </c>
      <c r="D5831" s="34">
        <v>0.36799999999999999</v>
      </c>
      <c r="F5831" s="32">
        <v>43847</v>
      </c>
      <c r="G5831" s="33">
        <f t="shared" si="903"/>
        <v>1</v>
      </c>
      <c r="H5831" s="33">
        <f t="shared" si="904"/>
        <v>2020</v>
      </c>
      <c r="I5831" s="34">
        <v>2.0699999999999998</v>
      </c>
      <c r="K5831" s="32">
        <v>39801</v>
      </c>
      <c r="L5831" s="33">
        <f t="shared" si="899"/>
        <v>12</v>
      </c>
      <c r="M5831" s="33">
        <f t="shared" si="900"/>
        <v>2008</v>
      </c>
      <c r="N5831" s="34">
        <v>33.17</v>
      </c>
      <c r="P5831" s="32">
        <v>40247</v>
      </c>
      <c r="Q5831" s="33">
        <f t="shared" si="901"/>
        <v>3</v>
      </c>
      <c r="R5831" s="33">
        <f t="shared" si="902"/>
        <v>2010</v>
      </c>
      <c r="S5831" s="34">
        <v>80.290000000000006</v>
      </c>
    </row>
    <row r="5832" spans="1:19">
      <c r="A5832" s="32">
        <v>42230</v>
      </c>
      <c r="B5832" s="33">
        <f t="shared" si="897"/>
        <v>8</v>
      </c>
      <c r="C5832" s="33">
        <f t="shared" si="898"/>
        <v>2015</v>
      </c>
      <c r="D5832" s="34">
        <v>0.378</v>
      </c>
      <c r="F5832" s="32">
        <v>43850</v>
      </c>
      <c r="G5832" s="33">
        <f t="shared" si="903"/>
        <v>1</v>
      </c>
      <c r="H5832" s="33">
        <f t="shared" si="904"/>
        <v>2020</v>
      </c>
      <c r="I5832" s="34">
        <v>2.0699999999999998</v>
      </c>
      <c r="K5832" s="32">
        <v>39804</v>
      </c>
      <c r="L5832" s="33">
        <f t="shared" si="899"/>
        <v>12</v>
      </c>
      <c r="M5832" s="33">
        <f t="shared" si="900"/>
        <v>2008</v>
      </c>
      <c r="N5832" s="34">
        <v>31.1</v>
      </c>
      <c r="P5832" s="32">
        <v>40248</v>
      </c>
      <c r="Q5832" s="33">
        <f t="shared" si="901"/>
        <v>3</v>
      </c>
      <c r="R5832" s="33">
        <f t="shared" si="902"/>
        <v>2010</v>
      </c>
      <c r="S5832" s="34">
        <v>79.44</v>
      </c>
    </row>
    <row r="5833" spans="1:19">
      <c r="A5833" s="32">
        <v>42233</v>
      </c>
      <c r="B5833" s="33">
        <f t="shared" si="897"/>
        <v>8</v>
      </c>
      <c r="C5833" s="33">
        <f t="shared" si="898"/>
        <v>2015</v>
      </c>
      <c r="D5833" s="34">
        <v>0.377</v>
      </c>
      <c r="F5833" s="32">
        <v>43851</v>
      </c>
      <c r="G5833" s="33">
        <f t="shared" si="903"/>
        <v>1</v>
      </c>
      <c r="H5833" s="33">
        <f t="shared" si="904"/>
        <v>2020</v>
      </c>
      <c r="I5833" s="34">
        <v>1.98</v>
      </c>
      <c r="K5833" s="32">
        <v>39805</v>
      </c>
      <c r="L5833" s="33">
        <f t="shared" si="899"/>
        <v>12</v>
      </c>
      <c r="M5833" s="33">
        <f t="shared" si="900"/>
        <v>2008</v>
      </c>
      <c r="N5833" s="34">
        <v>30.28</v>
      </c>
      <c r="P5833" s="32">
        <v>40249</v>
      </c>
      <c r="Q5833" s="33">
        <f t="shared" si="901"/>
        <v>3</v>
      </c>
      <c r="R5833" s="33">
        <f t="shared" si="902"/>
        <v>2010</v>
      </c>
      <c r="S5833" s="34">
        <v>79.38</v>
      </c>
    </row>
    <row r="5834" spans="1:19">
      <c r="A5834" s="32">
        <v>42234</v>
      </c>
      <c r="B5834" s="33">
        <f t="shared" si="897"/>
        <v>8</v>
      </c>
      <c r="C5834" s="33">
        <f t="shared" si="898"/>
        <v>2015</v>
      </c>
      <c r="D5834" s="34">
        <v>0.378</v>
      </c>
      <c r="F5834" s="32">
        <v>43852</v>
      </c>
      <c r="G5834" s="33">
        <f t="shared" si="903"/>
        <v>1</v>
      </c>
      <c r="H5834" s="33">
        <f t="shared" si="904"/>
        <v>2020</v>
      </c>
      <c r="I5834" s="34">
        <v>1.89</v>
      </c>
      <c r="K5834" s="32">
        <v>39806</v>
      </c>
      <c r="L5834" s="33">
        <f t="shared" si="899"/>
        <v>12</v>
      </c>
      <c r="M5834" s="33">
        <f t="shared" si="900"/>
        <v>2008</v>
      </c>
      <c r="N5834" s="34">
        <v>32.94</v>
      </c>
      <c r="P5834" s="32">
        <v>40252</v>
      </c>
      <c r="Q5834" s="33">
        <f t="shared" si="901"/>
        <v>3</v>
      </c>
      <c r="R5834" s="33">
        <f t="shared" si="902"/>
        <v>2010</v>
      </c>
      <c r="S5834" s="34">
        <v>77.08</v>
      </c>
    </row>
    <row r="5835" spans="1:19">
      <c r="A5835" s="32">
        <v>42235</v>
      </c>
      <c r="B5835" s="33">
        <f t="shared" si="897"/>
        <v>8</v>
      </c>
      <c r="C5835" s="33">
        <f t="shared" si="898"/>
        <v>2015</v>
      </c>
      <c r="D5835" s="34">
        <v>0.37</v>
      </c>
      <c r="F5835" s="32">
        <v>43853</v>
      </c>
      <c r="G5835" s="33">
        <f t="shared" si="903"/>
        <v>1</v>
      </c>
      <c r="H5835" s="33">
        <f t="shared" si="904"/>
        <v>2020</v>
      </c>
      <c r="I5835" s="34">
        <v>1.95</v>
      </c>
      <c r="K5835" s="32">
        <v>39808</v>
      </c>
      <c r="L5835" s="33">
        <f t="shared" si="899"/>
        <v>12</v>
      </c>
      <c r="M5835" s="33">
        <f t="shared" si="900"/>
        <v>2008</v>
      </c>
      <c r="N5835" s="34">
        <v>37.58</v>
      </c>
      <c r="P5835" s="32">
        <v>40253</v>
      </c>
      <c r="Q5835" s="33">
        <f t="shared" si="901"/>
        <v>3</v>
      </c>
      <c r="R5835" s="33">
        <f t="shared" si="902"/>
        <v>2010</v>
      </c>
      <c r="S5835" s="34">
        <v>79.45</v>
      </c>
    </row>
    <row r="5836" spans="1:19">
      <c r="A5836" s="32">
        <v>42236</v>
      </c>
      <c r="B5836" s="33">
        <f t="shared" si="897"/>
        <v>8</v>
      </c>
      <c r="C5836" s="33">
        <f t="shared" si="898"/>
        <v>2015</v>
      </c>
      <c r="D5836" s="34">
        <v>0.379</v>
      </c>
      <c r="F5836" s="32">
        <v>43854</v>
      </c>
      <c r="G5836" s="33">
        <f t="shared" si="903"/>
        <v>1</v>
      </c>
      <c r="H5836" s="33">
        <f t="shared" si="904"/>
        <v>2020</v>
      </c>
      <c r="I5836" s="34">
        <v>1.91</v>
      </c>
      <c r="K5836" s="32">
        <v>39811</v>
      </c>
      <c r="L5836" s="33">
        <f t="shared" si="899"/>
        <v>12</v>
      </c>
      <c r="M5836" s="33">
        <f t="shared" si="900"/>
        <v>2008</v>
      </c>
      <c r="N5836" s="34">
        <v>39.89</v>
      </c>
      <c r="P5836" s="32">
        <v>40254</v>
      </c>
      <c r="Q5836" s="33">
        <f t="shared" si="901"/>
        <v>3</v>
      </c>
      <c r="R5836" s="33">
        <f t="shared" si="902"/>
        <v>2010</v>
      </c>
      <c r="S5836" s="34">
        <v>80.28</v>
      </c>
    </row>
    <row r="5837" spans="1:19">
      <c r="A5837" s="32">
        <v>42237</v>
      </c>
      <c r="B5837" s="33">
        <f t="shared" si="897"/>
        <v>8</v>
      </c>
      <c r="C5837" s="33">
        <f t="shared" si="898"/>
        <v>2015</v>
      </c>
      <c r="D5837" s="34">
        <v>0.371</v>
      </c>
      <c r="F5837" s="32">
        <v>43857</v>
      </c>
      <c r="G5837" s="33">
        <f t="shared" ref="G5837:G5842" si="905">+MONTH(F5837)</f>
        <v>1</v>
      </c>
      <c r="H5837" s="33">
        <f t="shared" ref="H5837:H5842" si="906">+YEAR(F5837)</f>
        <v>2020</v>
      </c>
      <c r="I5837" s="34">
        <v>2.0299999999999998</v>
      </c>
      <c r="K5837" s="32">
        <v>39812</v>
      </c>
      <c r="L5837" s="33">
        <f t="shared" si="899"/>
        <v>12</v>
      </c>
      <c r="M5837" s="33">
        <f t="shared" si="900"/>
        <v>2008</v>
      </c>
      <c r="N5837" s="34">
        <v>38.950000000000003</v>
      </c>
      <c r="P5837" s="32">
        <v>40255</v>
      </c>
      <c r="Q5837" s="33">
        <f t="shared" si="901"/>
        <v>3</v>
      </c>
      <c r="R5837" s="33">
        <f t="shared" si="902"/>
        <v>2010</v>
      </c>
      <c r="S5837" s="34">
        <v>80.09</v>
      </c>
    </row>
    <row r="5838" spans="1:19">
      <c r="A5838" s="32">
        <v>42240</v>
      </c>
      <c r="B5838" s="33">
        <f t="shared" si="897"/>
        <v>8</v>
      </c>
      <c r="C5838" s="33">
        <f t="shared" si="898"/>
        <v>2015</v>
      </c>
      <c r="D5838" s="34">
        <v>0.35599999999999998</v>
      </c>
      <c r="F5838" s="32">
        <v>43858</v>
      </c>
      <c r="G5838" s="33">
        <f t="shared" si="905"/>
        <v>1</v>
      </c>
      <c r="H5838" s="33">
        <f t="shared" si="906"/>
        <v>2020</v>
      </c>
      <c r="I5838" s="34">
        <v>1.96</v>
      </c>
      <c r="K5838" s="32">
        <v>39813</v>
      </c>
      <c r="L5838" s="33">
        <f t="shared" si="899"/>
        <v>12</v>
      </c>
      <c r="M5838" s="33">
        <f t="shared" si="900"/>
        <v>2008</v>
      </c>
      <c r="N5838" s="34">
        <v>44.6</v>
      </c>
      <c r="P5838" s="32">
        <v>40256</v>
      </c>
      <c r="Q5838" s="33">
        <f t="shared" si="901"/>
        <v>3</v>
      </c>
      <c r="R5838" s="33">
        <f t="shared" si="902"/>
        <v>2010</v>
      </c>
      <c r="S5838" s="34">
        <v>78.37</v>
      </c>
    </row>
    <row r="5839" spans="1:19">
      <c r="A5839" s="32">
        <v>42241</v>
      </c>
      <c r="B5839" s="33">
        <f t="shared" si="897"/>
        <v>8</v>
      </c>
      <c r="C5839" s="33">
        <f t="shared" si="898"/>
        <v>2015</v>
      </c>
      <c r="D5839" s="34">
        <v>0.35799999999999998</v>
      </c>
      <c r="F5839" s="32">
        <v>43859</v>
      </c>
      <c r="G5839" s="33">
        <f t="shared" si="905"/>
        <v>1</v>
      </c>
      <c r="H5839" s="33">
        <f t="shared" si="906"/>
        <v>2020</v>
      </c>
      <c r="I5839" s="34">
        <v>1.93</v>
      </c>
      <c r="K5839" s="32">
        <v>39815</v>
      </c>
      <c r="L5839" s="33">
        <f t="shared" si="899"/>
        <v>1</v>
      </c>
      <c r="M5839" s="33">
        <f t="shared" si="900"/>
        <v>2009</v>
      </c>
      <c r="N5839" s="34">
        <v>46.17</v>
      </c>
      <c r="P5839" s="32">
        <v>40259</v>
      </c>
      <c r="Q5839" s="33">
        <f t="shared" si="901"/>
        <v>3</v>
      </c>
      <c r="R5839" s="33">
        <f t="shared" si="902"/>
        <v>2010</v>
      </c>
      <c r="S5839" s="34">
        <v>78.09</v>
      </c>
    </row>
    <row r="5840" spans="1:19">
      <c r="A5840" s="32">
        <v>42242</v>
      </c>
      <c r="B5840" s="33">
        <f t="shared" si="897"/>
        <v>8</v>
      </c>
      <c r="C5840" s="33">
        <f t="shared" si="898"/>
        <v>2015</v>
      </c>
      <c r="D5840" s="34">
        <v>0.34100000000000003</v>
      </c>
      <c r="F5840" s="32">
        <v>43860</v>
      </c>
      <c r="G5840" s="33">
        <f t="shared" si="905"/>
        <v>1</v>
      </c>
      <c r="H5840" s="33">
        <f t="shared" si="906"/>
        <v>2020</v>
      </c>
      <c r="I5840" s="34">
        <v>1.94</v>
      </c>
      <c r="K5840" s="32">
        <v>39818</v>
      </c>
      <c r="L5840" s="33">
        <f t="shared" si="899"/>
        <v>1</v>
      </c>
      <c r="M5840" s="33">
        <f t="shared" si="900"/>
        <v>2009</v>
      </c>
      <c r="N5840" s="34">
        <v>48.61</v>
      </c>
      <c r="P5840" s="32">
        <v>40260</v>
      </c>
      <c r="Q5840" s="33">
        <f t="shared" si="901"/>
        <v>3</v>
      </c>
      <c r="R5840" s="33">
        <f t="shared" si="902"/>
        <v>2010</v>
      </c>
      <c r="S5840" s="34">
        <v>79.17</v>
      </c>
    </row>
    <row r="5841" spans="1:19">
      <c r="A5841" s="32">
        <v>42243</v>
      </c>
      <c r="B5841" s="33">
        <f t="shared" si="897"/>
        <v>8</v>
      </c>
      <c r="C5841" s="33">
        <f t="shared" si="898"/>
        <v>2015</v>
      </c>
      <c r="D5841" s="34">
        <v>0.36799999999999999</v>
      </c>
      <c r="F5841" s="32">
        <v>43861</v>
      </c>
      <c r="G5841" s="33">
        <f t="shared" si="905"/>
        <v>1</v>
      </c>
      <c r="H5841" s="33">
        <f t="shared" si="906"/>
        <v>2020</v>
      </c>
      <c r="I5841" s="34">
        <v>1.91</v>
      </c>
      <c r="K5841" s="32">
        <v>39819</v>
      </c>
      <c r="L5841" s="33">
        <f t="shared" si="899"/>
        <v>1</v>
      </c>
      <c r="M5841" s="33">
        <f t="shared" si="900"/>
        <v>2009</v>
      </c>
      <c r="N5841" s="34">
        <v>48.56</v>
      </c>
      <c r="P5841" s="32">
        <v>40261</v>
      </c>
      <c r="Q5841" s="33">
        <f t="shared" si="901"/>
        <v>3</v>
      </c>
      <c r="R5841" s="33">
        <f t="shared" si="902"/>
        <v>2010</v>
      </c>
      <c r="S5841" s="34">
        <v>78.03</v>
      </c>
    </row>
    <row r="5842" spans="1:19">
      <c r="A5842" s="32">
        <v>42244</v>
      </c>
      <c r="B5842" s="33">
        <f t="shared" si="897"/>
        <v>8</v>
      </c>
      <c r="C5842" s="33">
        <f t="shared" si="898"/>
        <v>2015</v>
      </c>
      <c r="D5842" s="34">
        <v>0.40300000000000002</v>
      </c>
      <c r="F5842" s="32">
        <v>43864</v>
      </c>
      <c r="G5842" s="33">
        <f t="shared" si="905"/>
        <v>2</v>
      </c>
      <c r="H5842" s="33">
        <f t="shared" si="906"/>
        <v>2020</v>
      </c>
      <c r="I5842" s="34">
        <v>1.9</v>
      </c>
      <c r="K5842" s="32">
        <v>39820</v>
      </c>
      <c r="L5842" s="33">
        <f t="shared" si="899"/>
        <v>1</v>
      </c>
      <c r="M5842" s="33">
        <f t="shared" si="900"/>
        <v>2009</v>
      </c>
      <c r="N5842" s="34">
        <v>42.75</v>
      </c>
      <c r="P5842" s="32">
        <v>40262</v>
      </c>
      <c r="Q5842" s="33">
        <f t="shared" si="901"/>
        <v>3</v>
      </c>
      <c r="R5842" s="33">
        <f t="shared" si="902"/>
        <v>2010</v>
      </c>
      <c r="S5842" s="34">
        <v>78.64</v>
      </c>
    </row>
    <row r="5843" spans="1:19">
      <c r="A5843" s="32">
        <v>42247</v>
      </c>
      <c r="B5843" s="33">
        <f t="shared" si="897"/>
        <v>8</v>
      </c>
      <c r="C5843" s="33">
        <f t="shared" si="898"/>
        <v>2015</v>
      </c>
      <c r="D5843" s="34">
        <v>0.436</v>
      </c>
      <c r="F5843" s="32">
        <v>43865</v>
      </c>
      <c r="G5843" s="33">
        <f t="shared" ref="G5843:G5872" si="907">+MONTH(F5843)</f>
        <v>2</v>
      </c>
      <c r="H5843" s="33">
        <f t="shared" ref="H5843:H5872" si="908">+YEAR(F5843)</f>
        <v>2020</v>
      </c>
      <c r="I5843" s="34">
        <v>1.89</v>
      </c>
      <c r="K5843" s="32">
        <v>39821</v>
      </c>
      <c r="L5843" s="33">
        <f t="shared" si="899"/>
        <v>1</v>
      </c>
      <c r="M5843" s="33">
        <f t="shared" si="900"/>
        <v>2009</v>
      </c>
      <c r="N5843" s="34">
        <v>41.68</v>
      </c>
      <c r="P5843" s="32">
        <v>40263</v>
      </c>
      <c r="Q5843" s="33">
        <f t="shared" si="901"/>
        <v>3</v>
      </c>
      <c r="R5843" s="33">
        <f t="shared" si="902"/>
        <v>2010</v>
      </c>
      <c r="S5843" s="34">
        <v>77.98</v>
      </c>
    </row>
    <row r="5844" spans="1:19">
      <c r="A5844" s="32">
        <v>42248</v>
      </c>
      <c r="B5844" s="33">
        <f t="shared" si="897"/>
        <v>9</v>
      </c>
      <c r="C5844" s="33">
        <f t="shared" si="898"/>
        <v>2015</v>
      </c>
      <c r="D5844" s="34">
        <v>0.41799999999999998</v>
      </c>
      <c r="F5844" s="32">
        <v>43866</v>
      </c>
      <c r="G5844" s="33">
        <f t="shared" si="907"/>
        <v>2</v>
      </c>
      <c r="H5844" s="33">
        <f t="shared" si="908"/>
        <v>2020</v>
      </c>
      <c r="I5844" s="34">
        <v>1.89</v>
      </c>
      <c r="K5844" s="32">
        <v>39822</v>
      </c>
      <c r="L5844" s="33">
        <f t="shared" si="899"/>
        <v>1</v>
      </c>
      <c r="M5844" s="33">
        <f t="shared" si="900"/>
        <v>2009</v>
      </c>
      <c r="N5844" s="34">
        <v>40.69</v>
      </c>
      <c r="P5844" s="32">
        <v>40266</v>
      </c>
      <c r="Q5844" s="33">
        <f t="shared" si="901"/>
        <v>3</v>
      </c>
      <c r="R5844" s="33">
        <f t="shared" si="902"/>
        <v>2010</v>
      </c>
      <c r="S5844" s="34">
        <v>79.89</v>
      </c>
    </row>
    <row r="5845" spans="1:19">
      <c r="A5845" s="32">
        <v>42249</v>
      </c>
      <c r="B5845" s="33">
        <f t="shared" si="897"/>
        <v>9</v>
      </c>
      <c r="C5845" s="33">
        <f t="shared" si="898"/>
        <v>2015</v>
      </c>
      <c r="D5845" s="34">
        <v>0.44</v>
      </c>
      <c r="F5845" s="32">
        <v>43867</v>
      </c>
      <c r="G5845" s="33">
        <f t="shared" si="907"/>
        <v>2</v>
      </c>
      <c r="H5845" s="33">
        <f t="shared" si="908"/>
        <v>2020</v>
      </c>
      <c r="I5845" s="34">
        <v>1.86</v>
      </c>
      <c r="K5845" s="32">
        <v>39825</v>
      </c>
      <c r="L5845" s="33">
        <f t="shared" si="899"/>
        <v>1</v>
      </c>
      <c r="M5845" s="33">
        <f t="shared" si="900"/>
        <v>2009</v>
      </c>
      <c r="N5845" s="34">
        <v>37.65</v>
      </c>
      <c r="P5845" s="32">
        <v>40267</v>
      </c>
      <c r="Q5845" s="33">
        <f t="shared" si="901"/>
        <v>3</v>
      </c>
      <c r="R5845" s="33">
        <f t="shared" si="902"/>
        <v>2010</v>
      </c>
      <c r="S5845" s="34">
        <v>79.459999999999994</v>
      </c>
    </row>
    <row r="5846" spans="1:19">
      <c r="A5846" s="32">
        <v>42250</v>
      </c>
      <c r="B5846" s="33">
        <f t="shared" si="897"/>
        <v>9</v>
      </c>
      <c r="C5846" s="33">
        <f t="shared" si="898"/>
        <v>2015</v>
      </c>
      <c r="D5846" s="34">
        <v>0.441</v>
      </c>
      <c r="F5846" s="32">
        <v>43868</v>
      </c>
      <c r="G5846" s="33">
        <f t="shared" si="907"/>
        <v>2</v>
      </c>
      <c r="H5846" s="33">
        <f t="shared" si="908"/>
        <v>2020</v>
      </c>
      <c r="I5846" s="34">
        <v>1.93</v>
      </c>
      <c r="K5846" s="32">
        <v>39826</v>
      </c>
      <c r="L5846" s="33">
        <f t="shared" si="899"/>
        <v>1</v>
      </c>
      <c r="M5846" s="33">
        <f t="shared" si="900"/>
        <v>2009</v>
      </c>
      <c r="N5846" s="34">
        <v>37.770000000000003</v>
      </c>
      <c r="P5846" s="32">
        <v>40268</v>
      </c>
      <c r="Q5846" s="33">
        <f t="shared" si="901"/>
        <v>3</v>
      </c>
      <c r="R5846" s="33">
        <f t="shared" si="902"/>
        <v>2010</v>
      </c>
      <c r="S5846" s="34">
        <v>80.37</v>
      </c>
    </row>
    <row r="5847" spans="1:19">
      <c r="A5847" s="32">
        <v>42251</v>
      </c>
      <c r="B5847" s="33">
        <f t="shared" si="897"/>
        <v>9</v>
      </c>
      <c r="C5847" s="33">
        <f t="shared" si="898"/>
        <v>2015</v>
      </c>
      <c r="D5847" s="34">
        <v>0.433</v>
      </c>
      <c r="F5847" s="32">
        <v>43871</v>
      </c>
      <c r="G5847" s="33">
        <f t="shared" si="907"/>
        <v>2</v>
      </c>
      <c r="H5847" s="33">
        <f t="shared" si="908"/>
        <v>2020</v>
      </c>
      <c r="I5847" s="34">
        <v>1.85</v>
      </c>
      <c r="K5847" s="32">
        <v>39827</v>
      </c>
      <c r="L5847" s="33">
        <f t="shared" si="899"/>
        <v>1</v>
      </c>
      <c r="M5847" s="33">
        <f t="shared" si="900"/>
        <v>2009</v>
      </c>
      <c r="N5847" s="34">
        <v>37.43</v>
      </c>
      <c r="P5847" s="32">
        <v>40269</v>
      </c>
      <c r="Q5847" s="33">
        <f t="shared" si="901"/>
        <v>4</v>
      </c>
      <c r="R5847" s="33">
        <f t="shared" si="902"/>
        <v>2010</v>
      </c>
      <c r="S5847" s="34">
        <v>82.63</v>
      </c>
    </row>
    <row r="5848" spans="1:19">
      <c r="A5848" s="32">
        <v>42255</v>
      </c>
      <c r="B5848" s="33">
        <f t="shared" si="897"/>
        <v>9</v>
      </c>
      <c r="C5848" s="33">
        <f t="shared" si="898"/>
        <v>2015</v>
      </c>
      <c r="D5848" s="34">
        <v>0.436</v>
      </c>
      <c r="F5848" s="32">
        <v>43872</v>
      </c>
      <c r="G5848" s="33">
        <f t="shared" si="907"/>
        <v>2</v>
      </c>
      <c r="H5848" s="33">
        <f t="shared" si="908"/>
        <v>2020</v>
      </c>
      <c r="I5848" s="34">
        <v>1.85</v>
      </c>
      <c r="K5848" s="32">
        <v>39828</v>
      </c>
      <c r="L5848" s="33">
        <f t="shared" si="899"/>
        <v>1</v>
      </c>
      <c r="M5848" s="33">
        <f t="shared" si="900"/>
        <v>2009</v>
      </c>
      <c r="N5848" s="34">
        <v>35.409999999999997</v>
      </c>
      <c r="P5848" s="32">
        <v>40273</v>
      </c>
      <c r="Q5848" s="33">
        <f t="shared" si="901"/>
        <v>4</v>
      </c>
      <c r="R5848" s="33">
        <f t="shared" si="902"/>
        <v>2010</v>
      </c>
      <c r="S5848" s="34">
        <v>84.48</v>
      </c>
    </row>
    <row r="5849" spans="1:19">
      <c r="A5849" s="32">
        <v>42256</v>
      </c>
      <c r="B5849" s="33">
        <f t="shared" si="897"/>
        <v>9</v>
      </c>
      <c r="C5849" s="33">
        <f t="shared" si="898"/>
        <v>2015</v>
      </c>
      <c r="D5849" s="34">
        <v>0.434</v>
      </c>
      <c r="F5849" s="32">
        <v>43873</v>
      </c>
      <c r="G5849" s="33">
        <f t="shared" si="907"/>
        <v>2</v>
      </c>
      <c r="H5849" s="33">
        <f t="shared" si="908"/>
        <v>2020</v>
      </c>
      <c r="I5849" s="34">
        <v>1.91</v>
      </c>
      <c r="K5849" s="32">
        <v>39829</v>
      </c>
      <c r="L5849" s="33">
        <f t="shared" si="899"/>
        <v>1</v>
      </c>
      <c r="M5849" s="33">
        <f t="shared" si="900"/>
        <v>2009</v>
      </c>
      <c r="N5849" s="34">
        <v>35.380000000000003</v>
      </c>
      <c r="P5849" s="32">
        <v>40274</v>
      </c>
      <c r="Q5849" s="33">
        <f t="shared" si="901"/>
        <v>4</v>
      </c>
      <c r="R5849" s="33">
        <f t="shared" si="902"/>
        <v>2010</v>
      </c>
      <c r="S5849" s="34">
        <v>85.05</v>
      </c>
    </row>
    <row r="5850" spans="1:19">
      <c r="A5850" s="32">
        <v>42257</v>
      </c>
      <c r="B5850" s="33">
        <f t="shared" si="897"/>
        <v>9</v>
      </c>
      <c r="C5850" s="33">
        <f t="shared" si="898"/>
        <v>2015</v>
      </c>
      <c r="D5850" s="34">
        <v>0.44700000000000001</v>
      </c>
      <c r="F5850" s="32">
        <v>43874</v>
      </c>
      <c r="G5850" s="33">
        <f t="shared" si="907"/>
        <v>2</v>
      </c>
      <c r="H5850" s="33">
        <f t="shared" si="908"/>
        <v>2020</v>
      </c>
      <c r="I5850" s="34">
        <v>1.95</v>
      </c>
      <c r="K5850" s="32">
        <v>39833</v>
      </c>
      <c r="L5850" s="33">
        <f t="shared" si="899"/>
        <v>1</v>
      </c>
      <c r="M5850" s="33">
        <f t="shared" si="900"/>
        <v>2009</v>
      </c>
      <c r="N5850" s="34">
        <v>38.57</v>
      </c>
      <c r="P5850" s="32">
        <v>40275</v>
      </c>
      <c r="Q5850" s="33">
        <f t="shared" si="901"/>
        <v>4</v>
      </c>
      <c r="R5850" s="33">
        <f t="shared" si="902"/>
        <v>2010</v>
      </c>
      <c r="S5850" s="34">
        <v>84.49</v>
      </c>
    </row>
    <row r="5851" spans="1:19">
      <c r="A5851" s="32">
        <v>42258</v>
      </c>
      <c r="B5851" s="33">
        <f t="shared" si="897"/>
        <v>9</v>
      </c>
      <c r="C5851" s="33">
        <f t="shared" si="898"/>
        <v>2015</v>
      </c>
      <c r="D5851" s="34">
        <v>0.44400000000000001</v>
      </c>
      <c r="F5851" s="32">
        <v>43875</v>
      </c>
      <c r="G5851" s="33">
        <f t="shared" si="907"/>
        <v>2</v>
      </c>
      <c r="H5851" s="33">
        <f t="shared" si="908"/>
        <v>2020</v>
      </c>
      <c r="I5851" s="34">
        <v>1.93</v>
      </c>
      <c r="K5851" s="32">
        <v>39834</v>
      </c>
      <c r="L5851" s="33">
        <f t="shared" si="899"/>
        <v>1</v>
      </c>
      <c r="M5851" s="33">
        <f t="shared" si="900"/>
        <v>2009</v>
      </c>
      <c r="N5851" s="34">
        <v>42.56</v>
      </c>
      <c r="P5851" s="32">
        <v>40276</v>
      </c>
      <c r="Q5851" s="33">
        <f t="shared" si="901"/>
        <v>4</v>
      </c>
      <c r="R5851" s="33">
        <f t="shared" si="902"/>
        <v>2010</v>
      </c>
      <c r="S5851" s="34">
        <v>82.63</v>
      </c>
    </row>
    <row r="5852" spans="1:19">
      <c r="A5852" s="32">
        <v>42261</v>
      </c>
      <c r="B5852" s="33">
        <f t="shared" si="897"/>
        <v>9</v>
      </c>
      <c r="C5852" s="33">
        <f t="shared" si="898"/>
        <v>2015</v>
      </c>
      <c r="D5852" s="34">
        <v>0.439</v>
      </c>
      <c r="F5852" s="32">
        <v>43879</v>
      </c>
      <c r="G5852" s="33">
        <f t="shared" si="907"/>
        <v>2</v>
      </c>
      <c r="H5852" s="33">
        <f t="shared" si="908"/>
        <v>2020</v>
      </c>
      <c r="I5852" s="34">
        <v>2.04</v>
      </c>
      <c r="K5852" s="32">
        <v>39835</v>
      </c>
      <c r="L5852" s="33">
        <f t="shared" si="899"/>
        <v>1</v>
      </c>
      <c r="M5852" s="33">
        <f t="shared" si="900"/>
        <v>2009</v>
      </c>
      <c r="N5852" s="34">
        <v>42.33</v>
      </c>
      <c r="P5852" s="32">
        <v>40277</v>
      </c>
      <c r="Q5852" s="33">
        <f t="shared" si="901"/>
        <v>4</v>
      </c>
      <c r="R5852" s="33">
        <f t="shared" si="902"/>
        <v>2010</v>
      </c>
      <c r="S5852" s="34">
        <v>82.77</v>
      </c>
    </row>
    <row r="5853" spans="1:19">
      <c r="A5853" s="32">
        <v>42262</v>
      </c>
      <c r="B5853" s="33">
        <f t="shared" si="897"/>
        <v>9</v>
      </c>
      <c r="C5853" s="33">
        <f t="shared" si="898"/>
        <v>2015</v>
      </c>
      <c r="D5853" s="34">
        <v>0.44500000000000001</v>
      </c>
      <c r="F5853" s="32">
        <v>43880</v>
      </c>
      <c r="G5853" s="33">
        <f t="shared" si="907"/>
        <v>2</v>
      </c>
      <c r="H5853" s="33">
        <f t="shared" si="908"/>
        <v>2020</v>
      </c>
      <c r="I5853" s="34">
        <v>2.0099999999999998</v>
      </c>
      <c r="K5853" s="32">
        <v>39836</v>
      </c>
      <c r="L5853" s="33">
        <f t="shared" si="899"/>
        <v>1</v>
      </c>
      <c r="M5853" s="33">
        <f t="shared" si="900"/>
        <v>2009</v>
      </c>
      <c r="N5853" s="34">
        <v>45.12</v>
      </c>
      <c r="P5853" s="32">
        <v>40280</v>
      </c>
      <c r="Q5853" s="33">
        <f t="shared" si="901"/>
        <v>4</v>
      </c>
      <c r="R5853" s="33">
        <f t="shared" si="902"/>
        <v>2010</v>
      </c>
      <c r="S5853" s="34">
        <v>85.21</v>
      </c>
    </row>
    <row r="5854" spans="1:19">
      <c r="A5854" s="32">
        <v>42263</v>
      </c>
      <c r="B5854" s="33">
        <f t="shared" si="897"/>
        <v>9</v>
      </c>
      <c r="C5854" s="33">
        <f t="shared" si="898"/>
        <v>2015</v>
      </c>
      <c r="D5854" s="34">
        <v>0.46100000000000002</v>
      </c>
      <c r="F5854" s="32">
        <v>43881</v>
      </c>
      <c r="G5854" s="33">
        <f t="shared" si="907"/>
        <v>2</v>
      </c>
      <c r="H5854" s="33">
        <f t="shared" si="908"/>
        <v>2020</v>
      </c>
      <c r="I5854" s="34">
        <v>1.98</v>
      </c>
      <c r="K5854" s="32">
        <v>39839</v>
      </c>
      <c r="L5854" s="33">
        <f t="shared" si="899"/>
        <v>1</v>
      </c>
      <c r="M5854" s="33">
        <f t="shared" si="900"/>
        <v>2009</v>
      </c>
      <c r="N5854" s="34">
        <v>46.5</v>
      </c>
      <c r="P5854" s="32">
        <v>40281</v>
      </c>
      <c r="Q5854" s="33">
        <f t="shared" si="901"/>
        <v>4</v>
      </c>
      <c r="R5854" s="33">
        <f t="shared" si="902"/>
        <v>2010</v>
      </c>
      <c r="S5854" s="34">
        <v>83.44</v>
      </c>
    </row>
    <row r="5855" spans="1:19">
      <c r="A5855" s="32">
        <v>42264</v>
      </c>
      <c r="B5855" s="33">
        <f t="shared" si="897"/>
        <v>9</v>
      </c>
      <c r="C5855" s="33">
        <f t="shared" si="898"/>
        <v>2015</v>
      </c>
      <c r="D5855" s="34">
        <v>0.46100000000000002</v>
      </c>
      <c r="F5855" s="32">
        <v>43882</v>
      </c>
      <c r="G5855" s="33">
        <f t="shared" si="907"/>
        <v>2</v>
      </c>
      <c r="H5855" s="33">
        <f t="shared" si="908"/>
        <v>2020</v>
      </c>
      <c r="I5855" s="34">
        <v>1.96</v>
      </c>
      <c r="K5855" s="32">
        <v>39840</v>
      </c>
      <c r="L5855" s="33">
        <f t="shared" si="899"/>
        <v>1</v>
      </c>
      <c r="M5855" s="33">
        <f t="shared" si="900"/>
        <v>2009</v>
      </c>
      <c r="N5855" s="34">
        <v>41.67</v>
      </c>
      <c r="P5855" s="32">
        <v>40282</v>
      </c>
      <c r="Q5855" s="33">
        <f t="shared" si="901"/>
        <v>4</v>
      </c>
      <c r="R5855" s="33">
        <f t="shared" si="902"/>
        <v>2010</v>
      </c>
      <c r="S5855" s="34">
        <v>85.81</v>
      </c>
    </row>
    <row r="5856" spans="1:19">
      <c r="A5856" s="32">
        <v>42265</v>
      </c>
      <c r="B5856" s="33">
        <f t="shared" si="897"/>
        <v>9</v>
      </c>
      <c r="C5856" s="33">
        <f t="shared" si="898"/>
        <v>2015</v>
      </c>
      <c r="D5856" s="34">
        <v>0.45800000000000002</v>
      </c>
      <c r="F5856" s="32">
        <v>43885</v>
      </c>
      <c r="G5856" s="33">
        <f t="shared" si="907"/>
        <v>2</v>
      </c>
      <c r="H5856" s="33">
        <f t="shared" si="908"/>
        <v>2020</v>
      </c>
      <c r="I5856" s="34">
        <v>1.94</v>
      </c>
      <c r="K5856" s="32">
        <v>39841</v>
      </c>
      <c r="L5856" s="33">
        <f t="shared" si="899"/>
        <v>1</v>
      </c>
      <c r="M5856" s="33">
        <f t="shared" si="900"/>
        <v>2009</v>
      </c>
      <c r="N5856" s="34">
        <v>42.04</v>
      </c>
      <c r="P5856" s="32">
        <v>40283</v>
      </c>
      <c r="Q5856" s="33">
        <f t="shared" si="901"/>
        <v>4</v>
      </c>
      <c r="R5856" s="33">
        <f t="shared" si="902"/>
        <v>2010</v>
      </c>
      <c r="S5856" s="34">
        <v>86.9</v>
      </c>
    </row>
    <row r="5857" spans="1:19">
      <c r="A5857" s="32">
        <v>42268</v>
      </c>
      <c r="B5857" s="33">
        <f t="shared" si="897"/>
        <v>9</v>
      </c>
      <c r="C5857" s="33">
        <f t="shared" si="898"/>
        <v>2015</v>
      </c>
      <c r="D5857" s="34">
        <v>0.46800000000000003</v>
      </c>
      <c r="F5857" s="32">
        <v>43886</v>
      </c>
      <c r="G5857" s="33">
        <f t="shared" si="907"/>
        <v>2</v>
      </c>
      <c r="H5857" s="33">
        <f t="shared" si="908"/>
        <v>2020</v>
      </c>
      <c r="I5857" s="34">
        <v>1.93</v>
      </c>
      <c r="K5857" s="32">
        <v>39842</v>
      </c>
      <c r="L5857" s="33">
        <f t="shared" si="899"/>
        <v>1</v>
      </c>
      <c r="M5857" s="33">
        <f t="shared" si="900"/>
        <v>2009</v>
      </c>
      <c r="N5857" s="34">
        <v>41.58</v>
      </c>
      <c r="P5857" s="32">
        <v>40284</v>
      </c>
      <c r="Q5857" s="33">
        <f t="shared" si="901"/>
        <v>4</v>
      </c>
      <c r="R5857" s="33">
        <f t="shared" si="902"/>
        <v>2010</v>
      </c>
      <c r="S5857" s="34">
        <v>84.81</v>
      </c>
    </row>
    <row r="5858" spans="1:19">
      <c r="A5858" s="32">
        <v>42269</v>
      </c>
      <c r="B5858" s="33">
        <f t="shared" si="897"/>
        <v>9</v>
      </c>
      <c r="C5858" s="33">
        <f t="shared" si="898"/>
        <v>2015</v>
      </c>
      <c r="D5858" s="34">
        <v>0.47299999999999998</v>
      </c>
      <c r="F5858" s="32">
        <v>43887</v>
      </c>
      <c r="G5858" s="33">
        <f t="shared" si="907"/>
        <v>2</v>
      </c>
      <c r="H5858" s="33">
        <f t="shared" si="908"/>
        <v>2020</v>
      </c>
      <c r="I5858" s="34">
        <v>1.96</v>
      </c>
      <c r="K5858" s="32">
        <v>39843</v>
      </c>
      <c r="L5858" s="33">
        <f t="shared" si="899"/>
        <v>1</v>
      </c>
      <c r="M5858" s="33">
        <f t="shared" si="900"/>
        <v>2009</v>
      </c>
      <c r="N5858" s="34">
        <v>41.73</v>
      </c>
      <c r="P5858" s="32">
        <v>40287</v>
      </c>
      <c r="Q5858" s="33">
        <f t="shared" si="901"/>
        <v>4</v>
      </c>
      <c r="R5858" s="33">
        <f t="shared" si="902"/>
        <v>2010</v>
      </c>
      <c r="S5858" s="34">
        <v>83.09</v>
      </c>
    </row>
    <row r="5859" spans="1:19">
      <c r="A5859" s="32">
        <v>42270</v>
      </c>
      <c r="B5859" s="33">
        <f t="shared" si="897"/>
        <v>9</v>
      </c>
      <c r="C5859" s="33">
        <f t="shared" si="898"/>
        <v>2015</v>
      </c>
      <c r="D5859" s="34">
        <v>0.47799999999999998</v>
      </c>
      <c r="F5859" s="32">
        <v>43888</v>
      </c>
      <c r="G5859" s="33">
        <f t="shared" si="907"/>
        <v>2</v>
      </c>
      <c r="H5859" s="33">
        <f t="shared" si="908"/>
        <v>2020</v>
      </c>
      <c r="I5859" s="34">
        <v>1.78</v>
      </c>
      <c r="K5859" s="32">
        <v>39846</v>
      </c>
      <c r="L5859" s="33">
        <f t="shared" si="899"/>
        <v>2</v>
      </c>
      <c r="M5859" s="33">
        <f t="shared" si="900"/>
        <v>2009</v>
      </c>
      <c r="N5859" s="34">
        <v>41.35</v>
      </c>
      <c r="P5859" s="32">
        <v>40288</v>
      </c>
      <c r="Q5859" s="33">
        <f t="shared" si="901"/>
        <v>4</v>
      </c>
      <c r="R5859" s="33">
        <f t="shared" si="902"/>
        <v>2010</v>
      </c>
      <c r="S5859" s="34">
        <v>84.73</v>
      </c>
    </row>
    <row r="5860" spans="1:19">
      <c r="A5860" s="32">
        <v>42271</v>
      </c>
      <c r="B5860" s="33">
        <f t="shared" ref="B5860:B5923" si="909">+MONTH(A5860)</f>
        <v>9</v>
      </c>
      <c r="C5860" s="33">
        <f t="shared" ref="C5860:C5923" si="910">+YEAR(A5860)</f>
        <v>2015</v>
      </c>
      <c r="D5860" s="34">
        <v>0.47899999999999998</v>
      </c>
      <c r="F5860" s="32">
        <v>43889</v>
      </c>
      <c r="G5860" s="33">
        <f t="shared" si="907"/>
        <v>2</v>
      </c>
      <c r="H5860" s="33">
        <f t="shared" si="908"/>
        <v>2020</v>
      </c>
      <c r="I5860" s="34">
        <v>1.79</v>
      </c>
      <c r="K5860" s="32">
        <v>39847</v>
      </c>
      <c r="L5860" s="33">
        <f t="shared" ref="L5860:L5923" si="911">+MONTH(K5860)</f>
        <v>2</v>
      </c>
      <c r="M5860" s="33">
        <f t="shared" ref="M5860:M5923" si="912">+YEAR(K5860)</f>
        <v>2009</v>
      </c>
      <c r="N5860" s="34">
        <v>40.869999999999997</v>
      </c>
      <c r="P5860" s="32">
        <v>40289</v>
      </c>
      <c r="Q5860" s="33">
        <f t="shared" ref="Q5860:Q5923" si="913">+MONTH(P5860)</f>
        <v>4</v>
      </c>
      <c r="R5860" s="33">
        <f t="shared" si="902"/>
        <v>2010</v>
      </c>
      <c r="S5860" s="34">
        <v>84.55</v>
      </c>
    </row>
    <row r="5861" spans="1:19">
      <c r="A5861" s="32">
        <v>42272</v>
      </c>
      <c r="B5861" s="33">
        <f t="shared" si="909"/>
        <v>9</v>
      </c>
      <c r="C5861" s="33">
        <f t="shared" si="910"/>
        <v>2015</v>
      </c>
      <c r="D5861" s="34">
        <v>0.47899999999999998</v>
      </c>
      <c r="F5861" s="32">
        <v>43892</v>
      </c>
      <c r="G5861" s="33">
        <f t="shared" si="907"/>
        <v>3</v>
      </c>
      <c r="H5861" s="33">
        <f t="shared" si="908"/>
        <v>2020</v>
      </c>
      <c r="I5861" s="34">
        <v>1.75</v>
      </c>
      <c r="K5861" s="32">
        <v>39848</v>
      </c>
      <c r="L5861" s="33">
        <f t="shared" si="911"/>
        <v>2</v>
      </c>
      <c r="M5861" s="33">
        <f t="shared" si="912"/>
        <v>2009</v>
      </c>
      <c r="N5861" s="34">
        <v>40.270000000000003</v>
      </c>
      <c r="P5861" s="32">
        <v>40290</v>
      </c>
      <c r="Q5861" s="33">
        <f t="shared" si="913"/>
        <v>4</v>
      </c>
      <c r="R5861" s="33">
        <f t="shared" ref="R5861:R5924" si="914">+YEAR(P5861)</f>
        <v>2010</v>
      </c>
      <c r="S5861" s="34">
        <v>84.58</v>
      </c>
    </row>
    <row r="5862" spans="1:19">
      <c r="A5862" s="32">
        <v>42275</v>
      </c>
      <c r="B5862" s="33">
        <f t="shared" si="909"/>
        <v>9</v>
      </c>
      <c r="C5862" s="33">
        <f t="shared" si="910"/>
        <v>2015</v>
      </c>
      <c r="D5862" s="34">
        <v>0.47299999999999998</v>
      </c>
      <c r="F5862" s="32">
        <v>43893</v>
      </c>
      <c r="G5862" s="33">
        <f t="shared" si="907"/>
        <v>3</v>
      </c>
      <c r="H5862" s="33">
        <f t="shared" si="908"/>
        <v>2020</v>
      </c>
      <c r="I5862" s="34">
        <v>1.78</v>
      </c>
      <c r="K5862" s="32">
        <v>39849</v>
      </c>
      <c r="L5862" s="33">
        <f t="shared" si="911"/>
        <v>2</v>
      </c>
      <c r="M5862" s="33">
        <f t="shared" si="912"/>
        <v>2009</v>
      </c>
      <c r="N5862" s="34">
        <v>41.15</v>
      </c>
      <c r="P5862" s="32">
        <v>40291</v>
      </c>
      <c r="Q5862" s="33">
        <f t="shared" si="913"/>
        <v>4</v>
      </c>
      <c r="R5862" s="33">
        <f t="shared" si="914"/>
        <v>2010</v>
      </c>
      <c r="S5862" s="34">
        <v>86.09</v>
      </c>
    </row>
    <row r="5863" spans="1:19">
      <c r="A5863" s="32">
        <v>42276</v>
      </c>
      <c r="B5863" s="33">
        <f t="shared" si="909"/>
        <v>9</v>
      </c>
      <c r="C5863" s="33">
        <f t="shared" si="910"/>
        <v>2015</v>
      </c>
      <c r="D5863" s="34">
        <v>0.46899999999999997</v>
      </c>
      <c r="F5863" s="32">
        <v>43894</v>
      </c>
      <c r="G5863" s="33">
        <f t="shared" si="907"/>
        <v>3</v>
      </c>
      <c r="H5863" s="33">
        <f t="shared" si="908"/>
        <v>2020</v>
      </c>
      <c r="I5863" s="34">
        <v>1.83</v>
      </c>
      <c r="K5863" s="32">
        <v>39850</v>
      </c>
      <c r="L5863" s="33">
        <f t="shared" si="911"/>
        <v>2</v>
      </c>
      <c r="M5863" s="33">
        <f t="shared" si="912"/>
        <v>2009</v>
      </c>
      <c r="N5863" s="34">
        <v>40.24</v>
      </c>
      <c r="P5863" s="32">
        <v>40294</v>
      </c>
      <c r="Q5863" s="33">
        <f t="shared" si="913"/>
        <v>4</v>
      </c>
      <c r="R5863" s="33">
        <f t="shared" si="914"/>
        <v>2010</v>
      </c>
      <c r="S5863" s="34">
        <v>86.72</v>
      </c>
    </row>
    <row r="5864" spans="1:19">
      <c r="A5864" s="32">
        <v>42277</v>
      </c>
      <c r="B5864" s="33">
        <f t="shared" si="909"/>
        <v>9</v>
      </c>
      <c r="C5864" s="33">
        <f t="shared" si="910"/>
        <v>2015</v>
      </c>
      <c r="D5864" s="34">
        <v>0.46400000000000002</v>
      </c>
      <c r="F5864" s="32">
        <v>43895</v>
      </c>
      <c r="G5864" s="33">
        <f t="shared" si="907"/>
        <v>3</v>
      </c>
      <c r="H5864" s="33">
        <f t="shared" si="908"/>
        <v>2020</v>
      </c>
      <c r="I5864" s="34">
        <v>1.89</v>
      </c>
      <c r="K5864" s="32">
        <v>39853</v>
      </c>
      <c r="L5864" s="33">
        <f t="shared" si="911"/>
        <v>2</v>
      </c>
      <c r="M5864" s="33">
        <f t="shared" si="912"/>
        <v>2009</v>
      </c>
      <c r="N5864" s="34">
        <v>39.58</v>
      </c>
      <c r="P5864" s="32">
        <v>40295</v>
      </c>
      <c r="Q5864" s="33">
        <f t="shared" si="913"/>
        <v>4</v>
      </c>
      <c r="R5864" s="33">
        <f t="shared" si="914"/>
        <v>2010</v>
      </c>
      <c r="S5864" s="34">
        <v>85.59</v>
      </c>
    </row>
    <row r="5865" spans="1:19">
      <c r="A5865" s="32">
        <v>42278</v>
      </c>
      <c r="B5865" s="33">
        <f t="shared" si="909"/>
        <v>10</v>
      </c>
      <c r="C5865" s="33">
        <f t="shared" si="910"/>
        <v>2015</v>
      </c>
      <c r="D5865" s="34">
        <v>0.46600000000000003</v>
      </c>
      <c r="F5865" s="32">
        <v>43896</v>
      </c>
      <c r="G5865" s="33">
        <f t="shared" si="907"/>
        <v>3</v>
      </c>
      <c r="H5865" s="33">
        <f t="shared" si="908"/>
        <v>2020</v>
      </c>
      <c r="I5865" s="34">
        <v>1.76</v>
      </c>
      <c r="K5865" s="32">
        <v>39854</v>
      </c>
      <c r="L5865" s="33">
        <f t="shared" si="911"/>
        <v>2</v>
      </c>
      <c r="M5865" s="33">
        <f t="shared" si="912"/>
        <v>2009</v>
      </c>
      <c r="N5865" s="34">
        <v>37.54</v>
      </c>
      <c r="P5865" s="32">
        <v>40296</v>
      </c>
      <c r="Q5865" s="33">
        <f t="shared" si="913"/>
        <v>4</v>
      </c>
      <c r="R5865" s="33">
        <f t="shared" si="914"/>
        <v>2010</v>
      </c>
      <c r="S5865" s="34">
        <v>84.59</v>
      </c>
    </row>
    <row r="5866" spans="1:19">
      <c r="A5866" s="32">
        <v>42279</v>
      </c>
      <c r="B5866" s="33">
        <f t="shared" si="909"/>
        <v>10</v>
      </c>
      <c r="C5866" s="33">
        <f t="shared" si="910"/>
        <v>2015</v>
      </c>
      <c r="D5866" s="34">
        <v>0.46800000000000003</v>
      </c>
      <c r="F5866" s="32">
        <v>43899</v>
      </c>
      <c r="G5866" s="33">
        <f t="shared" si="907"/>
        <v>3</v>
      </c>
      <c r="H5866" s="33">
        <f t="shared" si="908"/>
        <v>2020</v>
      </c>
      <c r="I5866" s="34">
        <v>1.74</v>
      </c>
      <c r="K5866" s="32">
        <v>39855</v>
      </c>
      <c r="L5866" s="33">
        <f t="shared" si="911"/>
        <v>2</v>
      </c>
      <c r="M5866" s="33">
        <f t="shared" si="912"/>
        <v>2009</v>
      </c>
      <c r="N5866" s="34">
        <v>35.93</v>
      </c>
      <c r="P5866" s="32">
        <v>40297</v>
      </c>
      <c r="Q5866" s="33">
        <f t="shared" si="913"/>
        <v>4</v>
      </c>
      <c r="R5866" s="33">
        <f t="shared" si="914"/>
        <v>2010</v>
      </c>
      <c r="S5866" s="34">
        <v>86.82</v>
      </c>
    </row>
    <row r="5867" spans="1:19">
      <c r="A5867" s="32">
        <v>42282</v>
      </c>
      <c r="B5867" s="33">
        <f t="shared" si="909"/>
        <v>10</v>
      </c>
      <c r="C5867" s="33">
        <f t="shared" si="910"/>
        <v>2015</v>
      </c>
      <c r="D5867" s="34">
        <v>0.48499999999999999</v>
      </c>
      <c r="F5867" s="32">
        <v>43900</v>
      </c>
      <c r="G5867" s="33">
        <f t="shared" si="907"/>
        <v>3</v>
      </c>
      <c r="H5867" s="33">
        <f t="shared" si="908"/>
        <v>2020</v>
      </c>
      <c r="I5867" s="34">
        <v>1.91</v>
      </c>
      <c r="K5867" s="32">
        <v>39856</v>
      </c>
      <c r="L5867" s="33">
        <f t="shared" si="911"/>
        <v>2</v>
      </c>
      <c r="M5867" s="33">
        <f t="shared" si="912"/>
        <v>2009</v>
      </c>
      <c r="N5867" s="34">
        <v>34.03</v>
      </c>
      <c r="P5867" s="32">
        <v>40298</v>
      </c>
      <c r="Q5867" s="33">
        <f t="shared" si="913"/>
        <v>4</v>
      </c>
      <c r="R5867" s="33">
        <f t="shared" si="914"/>
        <v>2010</v>
      </c>
      <c r="S5867" s="34">
        <v>86.19</v>
      </c>
    </row>
    <row r="5868" spans="1:19">
      <c r="A5868" s="32">
        <v>42283</v>
      </c>
      <c r="B5868" s="33">
        <f t="shared" si="909"/>
        <v>10</v>
      </c>
      <c r="C5868" s="33">
        <f t="shared" si="910"/>
        <v>2015</v>
      </c>
      <c r="D5868" s="34">
        <v>0.5</v>
      </c>
      <c r="F5868" s="32">
        <v>43901</v>
      </c>
      <c r="G5868" s="33">
        <f t="shared" si="907"/>
        <v>3</v>
      </c>
      <c r="H5868" s="33">
        <f t="shared" si="908"/>
        <v>2020</v>
      </c>
      <c r="I5868" s="34">
        <v>1.96</v>
      </c>
      <c r="K5868" s="32">
        <v>39857</v>
      </c>
      <c r="L5868" s="33">
        <f t="shared" si="911"/>
        <v>2</v>
      </c>
      <c r="M5868" s="33">
        <f t="shared" si="912"/>
        <v>2009</v>
      </c>
      <c r="N5868" s="34">
        <v>37.630000000000003</v>
      </c>
      <c r="P5868" s="32">
        <v>40301</v>
      </c>
      <c r="Q5868" s="33">
        <f t="shared" si="913"/>
        <v>5</v>
      </c>
      <c r="R5868" s="33">
        <f t="shared" si="914"/>
        <v>2010</v>
      </c>
      <c r="S5868" s="34">
        <v>88.09</v>
      </c>
    </row>
    <row r="5869" spans="1:19">
      <c r="A5869" s="32">
        <v>42284</v>
      </c>
      <c r="B5869" s="33">
        <f t="shared" si="909"/>
        <v>10</v>
      </c>
      <c r="C5869" s="33">
        <f t="shared" si="910"/>
        <v>2015</v>
      </c>
      <c r="D5869" s="34">
        <v>0.497</v>
      </c>
      <c r="F5869" s="32">
        <v>43902</v>
      </c>
      <c r="G5869" s="33">
        <f t="shared" si="907"/>
        <v>3</v>
      </c>
      <c r="H5869" s="33">
        <f t="shared" si="908"/>
        <v>2020</v>
      </c>
      <c r="I5869" s="34">
        <v>1.82</v>
      </c>
      <c r="K5869" s="32">
        <v>39861</v>
      </c>
      <c r="L5869" s="33">
        <f t="shared" si="911"/>
        <v>2</v>
      </c>
      <c r="M5869" s="33">
        <f t="shared" si="912"/>
        <v>2009</v>
      </c>
      <c r="N5869" s="34">
        <v>34.96</v>
      </c>
      <c r="P5869" s="32">
        <v>40302</v>
      </c>
      <c r="Q5869" s="33">
        <f t="shared" si="913"/>
        <v>5</v>
      </c>
      <c r="R5869" s="33">
        <f t="shared" si="914"/>
        <v>2010</v>
      </c>
      <c r="S5869" s="34">
        <v>85.39</v>
      </c>
    </row>
    <row r="5870" spans="1:19">
      <c r="A5870" s="32">
        <v>42285</v>
      </c>
      <c r="B5870" s="33">
        <f t="shared" si="909"/>
        <v>10</v>
      </c>
      <c r="C5870" s="33">
        <f t="shared" si="910"/>
        <v>2015</v>
      </c>
      <c r="D5870" s="34">
        <v>0.503</v>
      </c>
      <c r="F5870" s="32">
        <v>43903</v>
      </c>
      <c r="G5870" s="33">
        <f t="shared" si="907"/>
        <v>3</v>
      </c>
      <c r="H5870" s="33">
        <f t="shared" si="908"/>
        <v>2020</v>
      </c>
      <c r="I5870" s="34">
        <v>1.94</v>
      </c>
      <c r="K5870" s="32">
        <v>39862</v>
      </c>
      <c r="L5870" s="33">
        <f t="shared" si="911"/>
        <v>2</v>
      </c>
      <c r="M5870" s="33">
        <f t="shared" si="912"/>
        <v>2009</v>
      </c>
      <c r="N5870" s="34">
        <v>34.67</v>
      </c>
      <c r="P5870" s="32">
        <v>40303</v>
      </c>
      <c r="Q5870" s="33">
        <f t="shared" si="913"/>
        <v>5</v>
      </c>
      <c r="R5870" s="33">
        <f t="shared" si="914"/>
        <v>2010</v>
      </c>
      <c r="S5870" s="34">
        <v>82.31</v>
      </c>
    </row>
    <row r="5871" spans="1:19">
      <c r="A5871" s="32">
        <v>42286</v>
      </c>
      <c r="B5871" s="33">
        <f t="shared" si="909"/>
        <v>10</v>
      </c>
      <c r="C5871" s="33">
        <f t="shared" si="910"/>
        <v>2015</v>
      </c>
      <c r="D5871" s="34">
        <v>0.49</v>
      </c>
      <c r="F5871" s="32">
        <v>43906</v>
      </c>
      <c r="G5871" s="33">
        <f t="shared" si="907"/>
        <v>3</v>
      </c>
      <c r="H5871" s="33">
        <f t="shared" si="908"/>
        <v>2020</v>
      </c>
      <c r="I5871" s="34">
        <v>1.89</v>
      </c>
      <c r="K5871" s="32">
        <v>39863</v>
      </c>
      <c r="L5871" s="33">
        <f t="shared" si="911"/>
        <v>2</v>
      </c>
      <c r="M5871" s="33">
        <f t="shared" si="912"/>
        <v>2009</v>
      </c>
      <c r="N5871" s="34">
        <v>39.6</v>
      </c>
      <c r="P5871" s="32">
        <v>40304</v>
      </c>
      <c r="Q5871" s="33">
        <f t="shared" si="913"/>
        <v>5</v>
      </c>
      <c r="R5871" s="33">
        <f t="shared" si="914"/>
        <v>2010</v>
      </c>
      <c r="S5871" s="34">
        <v>80.209999999999994</v>
      </c>
    </row>
    <row r="5872" spans="1:19">
      <c r="A5872" s="32">
        <v>42289</v>
      </c>
      <c r="B5872" s="33">
        <f t="shared" si="909"/>
        <v>10</v>
      </c>
      <c r="C5872" s="33">
        <f t="shared" si="910"/>
        <v>2015</v>
      </c>
      <c r="D5872" s="34">
        <v>0.46600000000000003</v>
      </c>
      <c r="F5872" s="32">
        <v>43907</v>
      </c>
      <c r="G5872" s="33">
        <f t="shared" si="907"/>
        <v>3</v>
      </c>
      <c r="H5872" s="33">
        <f t="shared" si="908"/>
        <v>2020</v>
      </c>
      <c r="I5872" s="34">
        <v>1.89</v>
      </c>
      <c r="K5872" s="32">
        <v>39864</v>
      </c>
      <c r="L5872" s="33">
        <f t="shared" si="911"/>
        <v>2</v>
      </c>
      <c r="M5872" s="33">
        <f t="shared" si="912"/>
        <v>2009</v>
      </c>
      <c r="N5872" s="34">
        <v>39.35</v>
      </c>
      <c r="P5872" s="32">
        <v>40305</v>
      </c>
      <c r="Q5872" s="33">
        <f t="shared" si="913"/>
        <v>5</v>
      </c>
      <c r="R5872" s="33">
        <f t="shared" si="914"/>
        <v>2010</v>
      </c>
      <c r="S5872" s="34">
        <v>76.48</v>
      </c>
    </row>
    <row r="5873" spans="1:19">
      <c r="A5873" s="32">
        <v>42290</v>
      </c>
      <c r="B5873" s="33">
        <f t="shared" si="909"/>
        <v>10</v>
      </c>
      <c r="C5873" s="33">
        <f t="shared" si="910"/>
        <v>2015</v>
      </c>
      <c r="D5873" s="34">
        <v>0.45600000000000002</v>
      </c>
      <c r="F5873" s="32">
        <v>43908</v>
      </c>
      <c r="G5873" s="33">
        <f t="shared" ref="G5873:G5881" si="915">+MONTH(F5873)</f>
        <v>3</v>
      </c>
      <c r="H5873" s="33">
        <f t="shared" ref="H5873:H5881" si="916">+YEAR(F5873)</f>
        <v>2020</v>
      </c>
      <c r="I5873" s="34">
        <v>1.73</v>
      </c>
      <c r="K5873" s="32">
        <v>39867</v>
      </c>
      <c r="L5873" s="33">
        <f t="shared" si="911"/>
        <v>2</v>
      </c>
      <c r="M5873" s="33">
        <f t="shared" si="912"/>
        <v>2009</v>
      </c>
      <c r="N5873" s="34">
        <v>37.659999999999997</v>
      </c>
      <c r="P5873" s="32">
        <v>40308</v>
      </c>
      <c r="Q5873" s="33">
        <f t="shared" si="913"/>
        <v>5</v>
      </c>
      <c r="R5873" s="33">
        <f t="shared" si="914"/>
        <v>2010</v>
      </c>
      <c r="S5873" s="34">
        <v>78.08</v>
      </c>
    </row>
    <row r="5874" spans="1:19">
      <c r="A5874" s="32">
        <v>42291</v>
      </c>
      <c r="B5874" s="33">
        <f t="shared" si="909"/>
        <v>10</v>
      </c>
      <c r="C5874" s="33">
        <f t="shared" si="910"/>
        <v>2015</v>
      </c>
      <c r="D5874" s="34">
        <v>0.44400000000000001</v>
      </c>
      <c r="F5874" s="32">
        <v>43909</v>
      </c>
      <c r="G5874" s="33">
        <f t="shared" si="915"/>
        <v>3</v>
      </c>
      <c r="H5874" s="33">
        <f t="shared" si="916"/>
        <v>2020</v>
      </c>
      <c r="I5874" s="34">
        <v>1.68</v>
      </c>
      <c r="K5874" s="32">
        <v>39868</v>
      </c>
      <c r="L5874" s="33">
        <f t="shared" si="911"/>
        <v>2</v>
      </c>
      <c r="M5874" s="33">
        <f t="shared" si="912"/>
        <v>2009</v>
      </c>
      <c r="N5874" s="34">
        <v>38.86</v>
      </c>
      <c r="P5874" s="32">
        <v>40309</v>
      </c>
      <c r="Q5874" s="33">
        <f t="shared" si="913"/>
        <v>5</v>
      </c>
      <c r="R5874" s="33">
        <f t="shared" si="914"/>
        <v>2010</v>
      </c>
      <c r="S5874" s="34">
        <v>79</v>
      </c>
    </row>
    <row r="5875" spans="1:19">
      <c r="A5875" s="32">
        <v>42292</v>
      </c>
      <c r="B5875" s="33">
        <f t="shared" si="909"/>
        <v>10</v>
      </c>
      <c r="C5875" s="33">
        <f t="shared" si="910"/>
        <v>2015</v>
      </c>
      <c r="D5875" s="34">
        <v>0.434</v>
      </c>
      <c r="F5875" s="32">
        <v>43910</v>
      </c>
      <c r="G5875" s="33">
        <f t="shared" si="915"/>
        <v>3</v>
      </c>
      <c r="H5875" s="33">
        <f t="shared" si="916"/>
        <v>2020</v>
      </c>
      <c r="I5875" s="34">
        <v>1.76</v>
      </c>
      <c r="K5875" s="32">
        <v>39869</v>
      </c>
      <c r="L5875" s="33">
        <f t="shared" si="911"/>
        <v>2</v>
      </c>
      <c r="M5875" s="33">
        <f t="shared" si="912"/>
        <v>2009</v>
      </c>
      <c r="N5875" s="34">
        <v>41.64</v>
      </c>
      <c r="P5875" s="32">
        <v>40310</v>
      </c>
      <c r="Q5875" s="33">
        <f t="shared" si="913"/>
        <v>5</v>
      </c>
      <c r="R5875" s="33">
        <f t="shared" si="914"/>
        <v>2010</v>
      </c>
      <c r="S5875" s="34">
        <v>78.7</v>
      </c>
    </row>
    <row r="5876" spans="1:19">
      <c r="A5876" s="32">
        <v>42293</v>
      </c>
      <c r="B5876" s="33">
        <f t="shared" si="909"/>
        <v>10</v>
      </c>
      <c r="C5876" s="33">
        <f t="shared" si="910"/>
        <v>2015</v>
      </c>
      <c r="D5876" s="34">
        <v>0.443</v>
      </c>
      <c r="F5876" s="32">
        <v>43913</v>
      </c>
      <c r="G5876" s="33">
        <f t="shared" si="915"/>
        <v>3</v>
      </c>
      <c r="H5876" s="33">
        <f t="shared" si="916"/>
        <v>2020</v>
      </c>
      <c r="I5876" s="34">
        <v>1.7</v>
      </c>
      <c r="K5876" s="32">
        <v>39870</v>
      </c>
      <c r="L5876" s="33">
        <f t="shared" si="911"/>
        <v>2</v>
      </c>
      <c r="M5876" s="33">
        <f t="shared" si="912"/>
        <v>2009</v>
      </c>
      <c r="N5876" s="34">
        <v>43.18</v>
      </c>
      <c r="P5876" s="32">
        <v>40311</v>
      </c>
      <c r="Q5876" s="33">
        <f t="shared" si="913"/>
        <v>5</v>
      </c>
      <c r="R5876" s="33">
        <f t="shared" si="914"/>
        <v>2010</v>
      </c>
      <c r="S5876" s="34">
        <v>79.41</v>
      </c>
    </row>
    <row r="5877" spans="1:19">
      <c r="A5877" s="32">
        <v>42296</v>
      </c>
      <c r="B5877" s="33">
        <f t="shared" si="909"/>
        <v>10</v>
      </c>
      <c r="C5877" s="33">
        <f t="shared" si="910"/>
        <v>2015</v>
      </c>
      <c r="D5877" s="34">
        <v>0.42299999999999999</v>
      </c>
      <c r="F5877" s="32">
        <v>43914</v>
      </c>
      <c r="G5877" s="33">
        <f t="shared" si="915"/>
        <v>3</v>
      </c>
      <c r="H5877" s="33">
        <f t="shared" si="916"/>
        <v>2020</v>
      </c>
      <c r="I5877" s="34">
        <v>1.73</v>
      </c>
      <c r="K5877" s="32">
        <v>39871</v>
      </c>
      <c r="L5877" s="33">
        <f t="shared" si="911"/>
        <v>2</v>
      </c>
      <c r="M5877" s="33">
        <f t="shared" si="912"/>
        <v>2009</v>
      </c>
      <c r="N5877" s="34">
        <v>44.15</v>
      </c>
      <c r="P5877" s="32">
        <v>40312</v>
      </c>
      <c r="Q5877" s="33">
        <f t="shared" si="913"/>
        <v>5</v>
      </c>
      <c r="R5877" s="33">
        <f t="shared" si="914"/>
        <v>2010</v>
      </c>
      <c r="S5877" s="34">
        <v>76.430000000000007</v>
      </c>
    </row>
    <row r="5878" spans="1:19">
      <c r="A5878" s="32">
        <v>42297</v>
      </c>
      <c r="B5878" s="33">
        <f t="shared" si="909"/>
        <v>10</v>
      </c>
      <c r="C5878" s="33">
        <f t="shared" si="910"/>
        <v>2015</v>
      </c>
      <c r="D5878" s="34">
        <v>0.42399999999999999</v>
      </c>
      <c r="F5878" s="32">
        <v>43915</v>
      </c>
      <c r="G5878" s="33">
        <f t="shared" si="915"/>
        <v>3</v>
      </c>
      <c r="H5878" s="33">
        <f t="shared" si="916"/>
        <v>2020</v>
      </c>
      <c r="I5878" s="34">
        <v>1.8</v>
      </c>
      <c r="K5878" s="32">
        <v>39874</v>
      </c>
      <c r="L5878" s="33">
        <f t="shared" si="911"/>
        <v>3</v>
      </c>
      <c r="M5878" s="33">
        <f t="shared" si="912"/>
        <v>2009</v>
      </c>
      <c r="N5878" s="34">
        <v>40.07</v>
      </c>
      <c r="P5878" s="32">
        <v>40315</v>
      </c>
      <c r="Q5878" s="33">
        <f t="shared" si="913"/>
        <v>5</v>
      </c>
      <c r="R5878" s="33">
        <f t="shared" si="914"/>
        <v>2010</v>
      </c>
      <c r="S5878" s="34">
        <v>73.87</v>
      </c>
    </row>
    <row r="5879" spans="1:19">
      <c r="A5879" s="32">
        <v>42298</v>
      </c>
      <c r="B5879" s="33">
        <f t="shared" si="909"/>
        <v>10</v>
      </c>
      <c r="C5879" s="33">
        <f t="shared" si="910"/>
        <v>2015</v>
      </c>
      <c r="D5879" s="34">
        <v>0.42</v>
      </c>
      <c r="F5879" s="32">
        <v>43916</v>
      </c>
      <c r="G5879" s="33">
        <f t="shared" si="915"/>
        <v>3</v>
      </c>
      <c r="H5879" s="33">
        <f t="shared" si="916"/>
        <v>2020</v>
      </c>
      <c r="I5879" s="34">
        <v>1.73</v>
      </c>
      <c r="K5879" s="32">
        <v>39875</v>
      </c>
      <c r="L5879" s="33">
        <f t="shared" si="911"/>
        <v>3</v>
      </c>
      <c r="M5879" s="33">
        <f t="shared" si="912"/>
        <v>2009</v>
      </c>
      <c r="N5879" s="34">
        <v>41.57</v>
      </c>
      <c r="P5879" s="32">
        <v>40316</v>
      </c>
      <c r="Q5879" s="33">
        <f t="shared" si="913"/>
        <v>5</v>
      </c>
      <c r="R5879" s="33">
        <f t="shared" si="914"/>
        <v>2010</v>
      </c>
      <c r="S5879" s="34">
        <v>75.12</v>
      </c>
    </row>
    <row r="5880" spans="1:19">
      <c r="A5880" s="32">
        <v>42299</v>
      </c>
      <c r="B5880" s="33">
        <f t="shared" si="909"/>
        <v>10</v>
      </c>
      <c r="C5880" s="33">
        <f t="shared" si="910"/>
        <v>2015</v>
      </c>
      <c r="D5880" s="34">
        <v>0.42799999999999999</v>
      </c>
      <c r="F5880" s="32">
        <v>43917</v>
      </c>
      <c r="G5880" s="33">
        <f t="shared" si="915"/>
        <v>3</v>
      </c>
      <c r="H5880" s="33">
        <f t="shared" si="916"/>
        <v>2020</v>
      </c>
      <c r="I5880" s="34">
        <v>1.7</v>
      </c>
      <c r="K5880" s="32">
        <v>39876</v>
      </c>
      <c r="L5880" s="33">
        <f t="shared" si="911"/>
        <v>3</v>
      </c>
      <c r="M5880" s="33">
        <f t="shared" si="912"/>
        <v>2009</v>
      </c>
      <c r="N5880" s="34">
        <v>45.28</v>
      </c>
      <c r="P5880" s="32">
        <v>40317</v>
      </c>
      <c r="Q5880" s="33">
        <f t="shared" si="913"/>
        <v>5</v>
      </c>
      <c r="R5880" s="33">
        <f t="shared" si="914"/>
        <v>2010</v>
      </c>
      <c r="S5880" s="34">
        <v>71.86</v>
      </c>
    </row>
    <row r="5881" spans="1:19">
      <c r="A5881" s="32">
        <v>42300</v>
      </c>
      <c r="B5881" s="33">
        <f t="shared" si="909"/>
        <v>10</v>
      </c>
      <c r="C5881" s="33">
        <f t="shared" si="910"/>
        <v>2015</v>
      </c>
      <c r="D5881" s="34">
        <v>0.42599999999999999</v>
      </c>
      <c r="F5881" s="32">
        <v>43920</v>
      </c>
      <c r="G5881" s="33">
        <f t="shared" si="915"/>
        <v>3</v>
      </c>
      <c r="H5881" s="33">
        <f t="shared" si="916"/>
        <v>2020</v>
      </c>
      <c r="I5881" s="34">
        <v>1.65</v>
      </c>
      <c r="K5881" s="32">
        <v>39877</v>
      </c>
      <c r="L5881" s="33">
        <f t="shared" si="911"/>
        <v>3</v>
      </c>
      <c r="M5881" s="33">
        <f t="shared" si="912"/>
        <v>2009</v>
      </c>
      <c r="N5881" s="34">
        <v>43.54</v>
      </c>
      <c r="P5881" s="32">
        <v>40318</v>
      </c>
      <c r="Q5881" s="33">
        <f t="shared" si="913"/>
        <v>5</v>
      </c>
      <c r="R5881" s="33">
        <f t="shared" si="914"/>
        <v>2010</v>
      </c>
      <c r="S5881" s="34">
        <v>69.56</v>
      </c>
    </row>
    <row r="5882" spans="1:19">
      <c r="A5882" s="32">
        <v>42303</v>
      </c>
      <c r="B5882" s="33">
        <f t="shared" si="909"/>
        <v>10</v>
      </c>
      <c r="C5882" s="33">
        <f t="shared" si="910"/>
        <v>2015</v>
      </c>
      <c r="D5882" s="34">
        <v>0.41799999999999998</v>
      </c>
      <c r="F5882" s="32">
        <v>43922</v>
      </c>
      <c r="G5882" s="33">
        <f t="shared" ref="G5882:G5910" si="917">+MONTH(F5882)</f>
        <v>4</v>
      </c>
      <c r="H5882" s="33">
        <f t="shared" ref="H5882:H5910" si="918">+YEAR(F5882)</f>
        <v>2020</v>
      </c>
      <c r="I5882" s="34">
        <v>1.69</v>
      </c>
      <c r="K5882" s="32">
        <v>39878</v>
      </c>
      <c r="L5882" s="33">
        <f t="shared" si="911"/>
        <v>3</v>
      </c>
      <c r="M5882" s="33">
        <f t="shared" si="912"/>
        <v>2009</v>
      </c>
      <c r="N5882" s="34">
        <v>45.43</v>
      </c>
      <c r="P5882" s="32">
        <v>40319</v>
      </c>
      <c r="Q5882" s="33">
        <f t="shared" si="913"/>
        <v>5</v>
      </c>
      <c r="R5882" s="33">
        <f t="shared" si="914"/>
        <v>2010</v>
      </c>
      <c r="S5882" s="34">
        <v>70.45</v>
      </c>
    </row>
    <row r="5883" spans="1:19">
      <c r="A5883" s="32">
        <v>42304</v>
      </c>
      <c r="B5883" s="33">
        <f t="shared" si="909"/>
        <v>10</v>
      </c>
      <c r="C5883" s="33">
        <f t="shared" si="910"/>
        <v>2015</v>
      </c>
      <c r="D5883" s="34">
        <v>0.41099999999999998</v>
      </c>
      <c r="F5883" s="32">
        <v>43923</v>
      </c>
      <c r="G5883" s="33">
        <f t="shared" si="917"/>
        <v>4</v>
      </c>
      <c r="H5883" s="33">
        <f t="shared" si="918"/>
        <v>2020</v>
      </c>
      <c r="I5883" s="34">
        <v>1.55</v>
      </c>
      <c r="K5883" s="32">
        <v>39881</v>
      </c>
      <c r="L5883" s="33">
        <f t="shared" si="911"/>
        <v>3</v>
      </c>
      <c r="M5883" s="33">
        <f t="shared" si="912"/>
        <v>2009</v>
      </c>
      <c r="N5883" s="34">
        <v>47.01</v>
      </c>
      <c r="P5883" s="32">
        <v>40322</v>
      </c>
      <c r="Q5883" s="33">
        <f t="shared" si="913"/>
        <v>5</v>
      </c>
      <c r="R5883" s="33">
        <f t="shared" si="914"/>
        <v>2010</v>
      </c>
      <c r="S5883" s="34">
        <v>69.62</v>
      </c>
    </row>
    <row r="5884" spans="1:19">
      <c r="A5884" s="32">
        <v>42305</v>
      </c>
      <c r="B5884" s="33">
        <f t="shared" si="909"/>
        <v>10</v>
      </c>
      <c r="C5884" s="33">
        <f t="shared" si="910"/>
        <v>2015</v>
      </c>
      <c r="D5884" s="34">
        <v>0.435</v>
      </c>
      <c r="F5884" s="32">
        <v>43924</v>
      </c>
      <c r="G5884" s="33">
        <f t="shared" si="917"/>
        <v>4</v>
      </c>
      <c r="H5884" s="33">
        <f t="shared" si="918"/>
        <v>2020</v>
      </c>
      <c r="I5884" s="34">
        <v>1.5</v>
      </c>
      <c r="K5884" s="32">
        <v>39882</v>
      </c>
      <c r="L5884" s="33">
        <f t="shared" si="911"/>
        <v>3</v>
      </c>
      <c r="M5884" s="33">
        <f t="shared" si="912"/>
        <v>2009</v>
      </c>
      <c r="N5884" s="34">
        <v>45.68</v>
      </c>
      <c r="P5884" s="32">
        <v>40323</v>
      </c>
      <c r="Q5884" s="33">
        <f t="shared" si="913"/>
        <v>5</v>
      </c>
      <c r="R5884" s="33">
        <f t="shared" si="914"/>
        <v>2010</v>
      </c>
      <c r="S5884" s="34">
        <v>67.180000000000007</v>
      </c>
    </row>
    <row r="5885" spans="1:19">
      <c r="A5885" s="32">
        <v>42306</v>
      </c>
      <c r="B5885" s="33">
        <f t="shared" si="909"/>
        <v>10</v>
      </c>
      <c r="C5885" s="33">
        <f t="shared" si="910"/>
        <v>2015</v>
      </c>
      <c r="D5885" s="34">
        <v>0.44</v>
      </c>
      <c r="F5885" s="32">
        <v>43927</v>
      </c>
      <c r="G5885" s="33">
        <f t="shared" si="917"/>
        <v>4</v>
      </c>
      <c r="H5885" s="33">
        <f t="shared" si="918"/>
        <v>2020</v>
      </c>
      <c r="I5885" s="34">
        <v>1.64</v>
      </c>
      <c r="K5885" s="32">
        <v>39883</v>
      </c>
      <c r="L5885" s="33">
        <f t="shared" si="911"/>
        <v>3</v>
      </c>
      <c r="M5885" s="33">
        <f t="shared" si="912"/>
        <v>2009</v>
      </c>
      <c r="N5885" s="34">
        <v>42.46</v>
      </c>
      <c r="P5885" s="32">
        <v>40324</v>
      </c>
      <c r="Q5885" s="33">
        <f t="shared" si="913"/>
        <v>5</v>
      </c>
      <c r="R5885" s="33">
        <f t="shared" si="914"/>
        <v>2010</v>
      </c>
      <c r="S5885" s="34">
        <v>70.59</v>
      </c>
    </row>
    <row r="5886" spans="1:19">
      <c r="A5886" s="32">
        <v>42307</v>
      </c>
      <c r="B5886" s="33">
        <f t="shared" si="909"/>
        <v>10</v>
      </c>
      <c r="C5886" s="33">
        <f t="shared" si="910"/>
        <v>2015</v>
      </c>
      <c r="D5886" s="34">
        <v>0.44500000000000001</v>
      </c>
      <c r="F5886" s="32">
        <v>43928</v>
      </c>
      <c r="G5886" s="33">
        <f t="shared" si="917"/>
        <v>4</v>
      </c>
      <c r="H5886" s="33">
        <f t="shared" si="918"/>
        <v>2020</v>
      </c>
      <c r="I5886" s="34">
        <v>1.83</v>
      </c>
      <c r="K5886" s="32">
        <v>39884</v>
      </c>
      <c r="L5886" s="33">
        <f t="shared" si="911"/>
        <v>3</v>
      </c>
      <c r="M5886" s="33">
        <f t="shared" si="912"/>
        <v>2009</v>
      </c>
      <c r="N5886" s="34">
        <v>46.91</v>
      </c>
      <c r="P5886" s="32">
        <v>40325</v>
      </c>
      <c r="Q5886" s="33">
        <f t="shared" si="913"/>
        <v>5</v>
      </c>
      <c r="R5886" s="33">
        <f t="shared" si="914"/>
        <v>2010</v>
      </c>
      <c r="S5886" s="34">
        <v>73.56</v>
      </c>
    </row>
    <row r="5887" spans="1:19">
      <c r="A5887" s="32">
        <v>42310</v>
      </c>
      <c r="B5887" s="33">
        <f t="shared" si="909"/>
        <v>11</v>
      </c>
      <c r="C5887" s="33">
        <f t="shared" si="910"/>
        <v>2015</v>
      </c>
      <c r="D5887" s="34">
        <v>0.44800000000000001</v>
      </c>
      <c r="F5887" s="32">
        <v>43929</v>
      </c>
      <c r="G5887" s="33">
        <f t="shared" si="917"/>
        <v>4</v>
      </c>
      <c r="H5887" s="33">
        <f t="shared" si="918"/>
        <v>2020</v>
      </c>
      <c r="I5887" s="34">
        <v>1.86</v>
      </c>
      <c r="K5887" s="32">
        <v>39885</v>
      </c>
      <c r="L5887" s="33">
        <f t="shared" si="911"/>
        <v>3</v>
      </c>
      <c r="M5887" s="33">
        <f t="shared" si="912"/>
        <v>2009</v>
      </c>
      <c r="N5887" s="34">
        <v>46.22</v>
      </c>
      <c r="P5887" s="32">
        <v>40326</v>
      </c>
      <c r="Q5887" s="33">
        <f t="shared" si="913"/>
        <v>5</v>
      </c>
      <c r="R5887" s="33">
        <f t="shared" si="914"/>
        <v>2010</v>
      </c>
      <c r="S5887" s="34">
        <v>73</v>
      </c>
    </row>
    <row r="5888" spans="1:19">
      <c r="A5888" s="32">
        <v>42311</v>
      </c>
      <c r="B5888" s="33">
        <f t="shared" si="909"/>
        <v>11</v>
      </c>
      <c r="C5888" s="33">
        <f t="shared" si="910"/>
        <v>2015</v>
      </c>
      <c r="D5888" s="34">
        <v>0.46700000000000003</v>
      </c>
      <c r="F5888" s="32">
        <v>43930</v>
      </c>
      <c r="G5888" s="33">
        <f t="shared" si="917"/>
        <v>4</v>
      </c>
      <c r="H5888" s="33">
        <f t="shared" si="918"/>
        <v>2020</v>
      </c>
      <c r="I5888" s="34">
        <v>1.74</v>
      </c>
      <c r="K5888" s="32">
        <v>39888</v>
      </c>
      <c r="L5888" s="33">
        <f t="shared" si="911"/>
        <v>3</v>
      </c>
      <c r="M5888" s="33">
        <f t="shared" si="912"/>
        <v>2009</v>
      </c>
      <c r="N5888" s="34">
        <v>47.33</v>
      </c>
      <c r="P5888" s="32">
        <v>40330</v>
      </c>
      <c r="Q5888" s="33">
        <f t="shared" si="913"/>
        <v>6</v>
      </c>
      <c r="R5888" s="33">
        <f t="shared" si="914"/>
        <v>2010</v>
      </c>
      <c r="S5888" s="34">
        <v>73.08</v>
      </c>
    </row>
    <row r="5889" spans="1:19">
      <c r="A5889" s="32">
        <v>42312</v>
      </c>
      <c r="B5889" s="33">
        <f t="shared" si="909"/>
        <v>11</v>
      </c>
      <c r="C5889" s="33">
        <f t="shared" si="910"/>
        <v>2015</v>
      </c>
      <c r="D5889" s="34">
        <v>0.46300000000000002</v>
      </c>
      <c r="F5889" s="32">
        <v>43934</v>
      </c>
      <c r="G5889" s="33">
        <f t="shared" si="917"/>
        <v>4</v>
      </c>
      <c r="H5889" s="33">
        <f t="shared" si="918"/>
        <v>2020</v>
      </c>
      <c r="I5889" s="34">
        <v>1.86</v>
      </c>
      <c r="K5889" s="32">
        <v>39889</v>
      </c>
      <c r="L5889" s="33">
        <f t="shared" si="911"/>
        <v>3</v>
      </c>
      <c r="M5889" s="33">
        <f t="shared" si="912"/>
        <v>2009</v>
      </c>
      <c r="N5889" s="34">
        <v>48.97</v>
      </c>
      <c r="P5889" s="32">
        <v>40331</v>
      </c>
      <c r="Q5889" s="33">
        <f t="shared" si="913"/>
        <v>6</v>
      </c>
      <c r="R5889" s="33">
        <f t="shared" si="914"/>
        <v>2010</v>
      </c>
      <c r="S5889" s="34">
        <v>72.78</v>
      </c>
    </row>
    <row r="5890" spans="1:19">
      <c r="A5890" s="32">
        <v>42313</v>
      </c>
      <c r="B5890" s="33">
        <f t="shared" si="909"/>
        <v>11</v>
      </c>
      <c r="C5890" s="33">
        <f t="shared" si="910"/>
        <v>2015</v>
      </c>
      <c r="D5890" s="34">
        <v>0.45500000000000002</v>
      </c>
      <c r="F5890" s="32">
        <v>43935</v>
      </c>
      <c r="G5890" s="33">
        <f t="shared" si="917"/>
        <v>4</v>
      </c>
      <c r="H5890" s="33">
        <f t="shared" si="918"/>
        <v>2020</v>
      </c>
      <c r="I5890" s="34">
        <v>1.76</v>
      </c>
      <c r="K5890" s="32">
        <v>39890</v>
      </c>
      <c r="L5890" s="33">
        <f t="shared" si="911"/>
        <v>3</v>
      </c>
      <c r="M5890" s="33">
        <f t="shared" si="912"/>
        <v>2009</v>
      </c>
      <c r="N5890" s="34">
        <v>48.12</v>
      </c>
      <c r="P5890" s="32">
        <v>40332</v>
      </c>
      <c r="Q5890" s="33">
        <f t="shared" si="913"/>
        <v>6</v>
      </c>
      <c r="R5890" s="33">
        <f t="shared" si="914"/>
        <v>2010</v>
      </c>
      <c r="S5890" s="34">
        <v>73.12</v>
      </c>
    </row>
    <row r="5891" spans="1:19">
      <c r="A5891" s="32">
        <v>42314</v>
      </c>
      <c r="B5891" s="33">
        <f t="shared" si="909"/>
        <v>11</v>
      </c>
      <c r="C5891" s="33">
        <f t="shared" si="910"/>
        <v>2015</v>
      </c>
      <c r="D5891" s="34">
        <v>0.443</v>
      </c>
      <c r="F5891" s="32">
        <v>43936</v>
      </c>
      <c r="G5891" s="33">
        <f t="shared" si="917"/>
        <v>4</v>
      </c>
      <c r="H5891" s="33">
        <f t="shared" si="918"/>
        <v>2020</v>
      </c>
      <c r="I5891" s="34">
        <v>1.68</v>
      </c>
      <c r="K5891" s="32">
        <v>39891</v>
      </c>
      <c r="L5891" s="33">
        <f t="shared" si="911"/>
        <v>3</v>
      </c>
      <c r="M5891" s="33">
        <f t="shared" si="912"/>
        <v>2009</v>
      </c>
      <c r="N5891" s="34">
        <v>51.46</v>
      </c>
      <c r="P5891" s="32">
        <v>40333</v>
      </c>
      <c r="Q5891" s="33">
        <f t="shared" si="913"/>
        <v>6</v>
      </c>
      <c r="R5891" s="33">
        <f t="shared" si="914"/>
        <v>2010</v>
      </c>
      <c r="S5891" s="34">
        <v>71.84</v>
      </c>
    </row>
    <row r="5892" spans="1:19">
      <c r="A5892" s="32">
        <v>42317</v>
      </c>
      <c r="B5892" s="33">
        <f t="shared" si="909"/>
        <v>11</v>
      </c>
      <c r="C5892" s="33">
        <f t="shared" si="910"/>
        <v>2015</v>
      </c>
      <c r="D5892" s="34">
        <v>0.443</v>
      </c>
      <c r="F5892" s="32">
        <v>43937</v>
      </c>
      <c r="G5892" s="33">
        <f t="shared" si="917"/>
        <v>4</v>
      </c>
      <c r="H5892" s="33">
        <f t="shared" si="918"/>
        <v>2020</v>
      </c>
      <c r="I5892" s="34">
        <v>1.59</v>
      </c>
      <c r="K5892" s="32">
        <v>39892</v>
      </c>
      <c r="L5892" s="33">
        <f t="shared" si="911"/>
        <v>3</v>
      </c>
      <c r="M5892" s="33">
        <f t="shared" si="912"/>
        <v>2009</v>
      </c>
      <c r="N5892" s="34">
        <v>51.55</v>
      </c>
      <c r="P5892" s="32">
        <v>40336</v>
      </c>
      <c r="Q5892" s="33">
        <f t="shared" si="913"/>
        <v>6</v>
      </c>
      <c r="R5892" s="33">
        <f t="shared" si="914"/>
        <v>2010</v>
      </c>
      <c r="S5892" s="34">
        <v>71.09</v>
      </c>
    </row>
    <row r="5893" spans="1:19">
      <c r="A5893" s="32">
        <v>42318</v>
      </c>
      <c r="B5893" s="33">
        <f t="shared" si="909"/>
        <v>11</v>
      </c>
      <c r="C5893" s="33">
        <f t="shared" si="910"/>
        <v>2015</v>
      </c>
      <c r="D5893" s="34">
        <v>0.441</v>
      </c>
      <c r="F5893" s="32">
        <v>43938</v>
      </c>
      <c r="G5893" s="33">
        <f t="shared" si="917"/>
        <v>4</v>
      </c>
      <c r="H5893" s="33">
        <f t="shared" si="918"/>
        <v>2020</v>
      </c>
      <c r="I5893" s="34">
        <v>1.71</v>
      </c>
      <c r="K5893" s="32">
        <v>39895</v>
      </c>
      <c r="L5893" s="33">
        <f t="shared" si="911"/>
        <v>3</v>
      </c>
      <c r="M5893" s="33">
        <f t="shared" si="912"/>
        <v>2009</v>
      </c>
      <c r="N5893" s="34">
        <v>53.05</v>
      </c>
      <c r="P5893" s="32">
        <v>40337</v>
      </c>
      <c r="Q5893" s="33">
        <f t="shared" si="913"/>
        <v>6</v>
      </c>
      <c r="R5893" s="33">
        <f t="shared" si="914"/>
        <v>2010</v>
      </c>
      <c r="S5893" s="34">
        <v>71.430000000000007</v>
      </c>
    </row>
    <row r="5894" spans="1:19">
      <c r="A5894" s="32">
        <v>42319</v>
      </c>
      <c r="B5894" s="33">
        <f t="shared" si="909"/>
        <v>11</v>
      </c>
      <c r="C5894" s="33">
        <f t="shared" si="910"/>
        <v>2015</v>
      </c>
      <c r="D5894" s="34">
        <v>0.435</v>
      </c>
      <c r="F5894" s="32">
        <v>43941</v>
      </c>
      <c r="G5894" s="33">
        <f t="shared" si="917"/>
        <v>4</v>
      </c>
      <c r="H5894" s="33">
        <f t="shared" si="918"/>
        <v>2020</v>
      </c>
      <c r="I5894" s="34">
        <v>1.78</v>
      </c>
      <c r="K5894" s="32">
        <v>39896</v>
      </c>
      <c r="L5894" s="33">
        <f t="shared" si="911"/>
        <v>3</v>
      </c>
      <c r="M5894" s="33">
        <f t="shared" si="912"/>
        <v>2009</v>
      </c>
      <c r="N5894" s="34">
        <v>53.36</v>
      </c>
      <c r="P5894" s="32">
        <v>40338</v>
      </c>
      <c r="Q5894" s="33">
        <f t="shared" si="913"/>
        <v>6</v>
      </c>
      <c r="R5894" s="33">
        <f t="shared" si="914"/>
        <v>2010</v>
      </c>
      <c r="S5894" s="34">
        <v>73.680000000000007</v>
      </c>
    </row>
    <row r="5895" spans="1:19">
      <c r="A5895" s="32">
        <v>42320</v>
      </c>
      <c r="B5895" s="33">
        <f t="shared" si="909"/>
        <v>11</v>
      </c>
      <c r="C5895" s="33">
        <f t="shared" si="910"/>
        <v>2015</v>
      </c>
      <c r="D5895" s="34">
        <v>0.42399999999999999</v>
      </c>
      <c r="F5895" s="32">
        <v>43942</v>
      </c>
      <c r="G5895" s="33">
        <f t="shared" si="917"/>
        <v>4</v>
      </c>
      <c r="H5895" s="33">
        <f t="shared" si="918"/>
        <v>2020</v>
      </c>
      <c r="I5895" s="34">
        <v>1.92</v>
      </c>
      <c r="K5895" s="32">
        <v>39897</v>
      </c>
      <c r="L5895" s="33">
        <f t="shared" si="911"/>
        <v>3</v>
      </c>
      <c r="M5895" s="33">
        <f t="shared" si="912"/>
        <v>2009</v>
      </c>
      <c r="N5895" s="34">
        <v>52.24</v>
      </c>
      <c r="P5895" s="32">
        <v>40339</v>
      </c>
      <c r="Q5895" s="33">
        <f t="shared" si="913"/>
        <v>6</v>
      </c>
      <c r="R5895" s="33">
        <f t="shared" si="914"/>
        <v>2010</v>
      </c>
      <c r="S5895" s="34">
        <v>74.33</v>
      </c>
    </row>
    <row r="5896" spans="1:19">
      <c r="A5896" s="32">
        <v>42321</v>
      </c>
      <c r="B5896" s="33">
        <f t="shared" si="909"/>
        <v>11</v>
      </c>
      <c r="C5896" s="33">
        <f t="shared" si="910"/>
        <v>2015</v>
      </c>
      <c r="D5896" s="34">
        <v>0.40300000000000002</v>
      </c>
      <c r="F5896" s="32">
        <v>43943</v>
      </c>
      <c r="G5896" s="33">
        <f t="shared" si="917"/>
        <v>4</v>
      </c>
      <c r="H5896" s="33">
        <f t="shared" si="918"/>
        <v>2020</v>
      </c>
      <c r="I5896" s="34">
        <v>1.9</v>
      </c>
      <c r="K5896" s="32">
        <v>39898</v>
      </c>
      <c r="L5896" s="33">
        <f t="shared" si="911"/>
        <v>3</v>
      </c>
      <c r="M5896" s="33">
        <f t="shared" si="912"/>
        <v>2009</v>
      </c>
      <c r="N5896" s="34">
        <v>53.87</v>
      </c>
      <c r="P5896" s="32">
        <v>40340</v>
      </c>
      <c r="Q5896" s="33">
        <f t="shared" si="913"/>
        <v>6</v>
      </c>
      <c r="R5896" s="33">
        <f t="shared" si="914"/>
        <v>2010</v>
      </c>
      <c r="S5896" s="34">
        <v>73.28</v>
      </c>
    </row>
    <row r="5897" spans="1:19">
      <c r="A5897" s="32">
        <v>42324</v>
      </c>
      <c r="B5897" s="33">
        <f t="shared" si="909"/>
        <v>11</v>
      </c>
      <c r="C5897" s="33">
        <f t="shared" si="910"/>
        <v>2015</v>
      </c>
      <c r="D5897" s="34">
        <v>0.41</v>
      </c>
      <c r="F5897" s="32">
        <v>43944</v>
      </c>
      <c r="G5897" s="33">
        <f t="shared" si="917"/>
        <v>4</v>
      </c>
      <c r="H5897" s="33">
        <f t="shared" si="918"/>
        <v>2020</v>
      </c>
      <c r="I5897" s="34">
        <v>1.86</v>
      </c>
      <c r="K5897" s="32">
        <v>39899</v>
      </c>
      <c r="L5897" s="33">
        <f t="shared" si="911"/>
        <v>3</v>
      </c>
      <c r="M5897" s="33">
        <f t="shared" si="912"/>
        <v>2009</v>
      </c>
      <c r="N5897" s="34">
        <v>52.41</v>
      </c>
      <c r="P5897" s="32">
        <v>40343</v>
      </c>
      <c r="Q5897" s="33">
        <f t="shared" si="913"/>
        <v>6</v>
      </c>
      <c r="R5897" s="33">
        <f t="shared" si="914"/>
        <v>2010</v>
      </c>
      <c r="S5897" s="34">
        <v>75.11</v>
      </c>
    </row>
    <row r="5898" spans="1:19">
      <c r="A5898" s="32">
        <v>42325</v>
      </c>
      <c r="B5898" s="33">
        <f t="shared" si="909"/>
        <v>11</v>
      </c>
      <c r="C5898" s="33">
        <f t="shared" si="910"/>
        <v>2015</v>
      </c>
      <c r="D5898" s="34">
        <v>0.40500000000000003</v>
      </c>
      <c r="F5898" s="32">
        <v>43945</v>
      </c>
      <c r="G5898" s="33">
        <f t="shared" si="917"/>
        <v>4</v>
      </c>
      <c r="H5898" s="33">
        <f t="shared" si="918"/>
        <v>2020</v>
      </c>
      <c r="I5898" s="34">
        <v>1.81</v>
      </c>
      <c r="K5898" s="32">
        <v>39902</v>
      </c>
      <c r="L5898" s="33">
        <f t="shared" si="911"/>
        <v>3</v>
      </c>
      <c r="M5898" s="33">
        <f t="shared" si="912"/>
        <v>2009</v>
      </c>
      <c r="N5898" s="34">
        <v>48.49</v>
      </c>
      <c r="P5898" s="32">
        <v>40344</v>
      </c>
      <c r="Q5898" s="33">
        <f t="shared" si="913"/>
        <v>6</v>
      </c>
      <c r="R5898" s="33">
        <f t="shared" si="914"/>
        <v>2010</v>
      </c>
      <c r="S5898" s="34">
        <v>75.290000000000006</v>
      </c>
    </row>
    <row r="5899" spans="1:19">
      <c r="A5899" s="32">
        <v>42326</v>
      </c>
      <c r="B5899" s="33">
        <f t="shared" si="909"/>
        <v>11</v>
      </c>
      <c r="C5899" s="33">
        <f t="shared" si="910"/>
        <v>2015</v>
      </c>
      <c r="D5899" s="34">
        <v>0.41099999999999998</v>
      </c>
      <c r="F5899" s="32">
        <v>43948</v>
      </c>
      <c r="G5899" s="33">
        <f t="shared" si="917"/>
        <v>4</v>
      </c>
      <c r="H5899" s="33">
        <f t="shared" si="918"/>
        <v>2020</v>
      </c>
      <c r="I5899" s="34">
        <v>1.68</v>
      </c>
      <c r="K5899" s="32">
        <v>39903</v>
      </c>
      <c r="L5899" s="33">
        <f t="shared" si="911"/>
        <v>3</v>
      </c>
      <c r="M5899" s="33">
        <f t="shared" si="912"/>
        <v>2009</v>
      </c>
      <c r="N5899" s="34">
        <v>49.64</v>
      </c>
      <c r="P5899" s="32">
        <v>40345</v>
      </c>
      <c r="Q5899" s="33">
        <f t="shared" si="913"/>
        <v>6</v>
      </c>
      <c r="R5899" s="33">
        <f t="shared" si="914"/>
        <v>2010</v>
      </c>
      <c r="S5899" s="34">
        <v>76.12</v>
      </c>
    </row>
    <row r="5900" spans="1:19">
      <c r="A5900" s="32">
        <v>42327</v>
      </c>
      <c r="B5900" s="33">
        <f t="shared" si="909"/>
        <v>11</v>
      </c>
      <c r="C5900" s="33">
        <f t="shared" si="910"/>
        <v>2015</v>
      </c>
      <c r="D5900" s="34">
        <v>0.41299999999999998</v>
      </c>
      <c r="F5900" s="32">
        <v>43949</v>
      </c>
      <c r="G5900" s="33">
        <f t="shared" si="917"/>
        <v>4</v>
      </c>
      <c r="H5900" s="33">
        <f t="shared" si="918"/>
        <v>2020</v>
      </c>
      <c r="I5900" s="34">
        <v>1.8</v>
      </c>
      <c r="K5900" s="32">
        <v>39904</v>
      </c>
      <c r="L5900" s="33">
        <f t="shared" si="911"/>
        <v>4</v>
      </c>
      <c r="M5900" s="33">
        <f t="shared" si="912"/>
        <v>2009</v>
      </c>
      <c r="N5900" s="34">
        <v>48.46</v>
      </c>
      <c r="P5900" s="32">
        <v>40346</v>
      </c>
      <c r="Q5900" s="33">
        <f t="shared" si="913"/>
        <v>6</v>
      </c>
      <c r="R5900" s="33">
        <f t="shared" si="914"/>
        <v>2010</v>
      </c>
      <c r="S5900" s="34">
        <v>77.52</v>
      </c>
    </row>
    <row r="5901" spans="1:19">
      <c r="A5901" s="32">
        <v>42328</v>
      </c>
      <c r="B5901" s="33">
        <f t="shared" si="909"/>
        <v>11</v>
      </c>
      <c r="C5901" s="33">
        <f t="shared" si="910"/>
        <v>2015</v>
      </c>
      <c r="D5901" s="34">
        <v>0.41499999999999998</v>
      </c>
      <c r="F5901" s="32">
        <v>43950</v>
      </c>
      <c r="G5901" s="33">
        <f t="shared" si="917"/>
        <v>4</v>
      </c>
      <c r="H5901" s="33">
        <f t="shared" si="918"/>
        <v>2020</v>
      </c>
      <c r="I5901" s="34">
        <v>1.73</v>
      </c>
      <c r="K5901" s="32">
        <v>39905</v>
      </c>
      <c r="L5901" s="33">
        <f t="shared" si="911"/>
        <v>4</v>
      </c>
      <c r="M5901" s="33">
        <f t="shared" si="912"/>
        <v>2009</v>
      </c>
      <c r="N5901" s="34">
        <v>52.61</v>
      </c>
      <c r="P5901" s="32">
        <v>40347</v>
      </c>
      <c r="Q5901" s="33">
        <f t="shared" si="913"/>
        <v>6</v>
      </c>
      <c r="R5901" s="33">
        <f t="shared" si="914"/>
        <v>2010</v>
      </c>
      <c r="S5901" s="34">
        <v>77.05</v>
      </c>
    </row>
    <row r="5902" spans="1:19">
      <c r="A5902" s="32">
        <v>42331</v>
      </c>
      <c r="B5902" s="33">
        <f t="shared" si="909"/>
        <v>11</v>
      </c>
      <c r="C5902" s="33">
        <f t="shared" si="910"/>
        <v>2015</v>
      </c>
      <c r="D5902" s="34">
        <v>0.41799999999999998</v>
      </c>
      <c r="F5902" s="32">
        <v>43951</v>
      </c>
      <c r="G5902" s="33">
        <f t="shared" si="917"/>
        <v>4</v>
      </c>
      <c r="H5902" s="33">
        <f t="shared" si="918"/>
        <v>2020</v>
      </c>
      <c r="I5902" s="34">
        <v>1.63</v>
      </c>
      <c r="K5902" s="32">
        <v>39906</v>
      </c>
      <c r="L5902" s="33">
        <f t="shared" si="911"/>
        <v>4</v>
      </c>
      <c r="M5902" s="33">
        <f t="shared" si="912"/>
        <v>2009</v>
      </c>
      <c r="N5902" s="34">
        <v>52.52</v>
      </c>
      <c r="P5902" s="32">
        <v>40350</v>
      </c>
      <c r="Q5902" s="33">
        <f t="shared" si="913"/>
        <v>6</v>
      </c>
      <c r="R5902" s="33">
        <f t="shared" si="914"/>
        <v>2010</v>
      </c>
      <c r="S5902" s="34">
        <v>78.53</v>
      </c>
    </row>
    <row r="5903" spans="1:19">
      <c r="A5903" s="32">
        <v>42332</v>
      </c>
      <c r="B5903" s="33">
        <f t="shared" si="909"/>
        <v>11</v>
      </c>
      <c r="C5903" s="33">
        <f t="shared" si="910"/>
        <v>2015</v>
      </c>
      <c r="D5903" s="34">
        <v>0.435</v>
      </c>
      <c r="F5903" s="32">
        <v>43952</v>
      </c>
      <c r="G5903" s="33">
        <f t="shared" si="917"/>
        <v>5</v>
      </c>
      <c r="H5903" s="33">
        <f t="shared" si="918"/>
        <v>2020</v>
      </c>
      <c r="I5903" s="34">
        <v>1.69</v>
      </c>
      <c r="K5903" s="32">
        <v>39909</v>
      </c>
      <c r="L5903" s="33">
        <f t="shared" si="911"/>
        <v>4</v>
      </c>
      <c r="M5903" s="33">
        <f t="shared" si="912"/>
        <v>2009</v>
      </c>
      <c r="N5903" s="34">
        <v>51.1</v>
      </c>
      <c r="P5903" s="32">
        <v>40351</v>
      </c>
      <c r="Q5903" s="33">
        <f t="shared" si="913"/>
        <v>6</v>
      </c>
      <c r="R5903" s="33">
        <f t="shared" si="914"/>
        <v>2010</v>
      </c>
      <c r="S5903" s="34">
        <v>78.08</v>
      </c>
    </row>
    <row r="5904" spans="1:19">
      <c r="A5904" s="32">
        <v>42333</v>
      </c>
      <c r="B5904" s="33">
        <f t="shared" si="909"/>
        <v>11</v>
      </c>
      <c r="C5904" s="33">
        <f t="shared" si="910"/>
        <v>2015</v>
      </c>
      <c r="D5904" s="34">
        <v>0.42799999999999999</v>
      </c>
      <c r="F5904" s="32">
        <v>43955</v>
      </c>
      <c r="G5904" s="33">
        <f t="shared" si="917"/>
        <v>5</v>
      </c>
      <c r="H5904" s="33">
        <f t="shared" si="918"/>
        <v>2020</v>
      </c>
      <c r="I5904" s="34">
        <v>1.78</v>
      </c>
      <c r="K5904" s="32">
        <v>39910</v>
      </c>
      <c r="L5904" s="33">
        <f t="shared" si="911"/>
        <v>4</v>
      </c>
      <c r="M5904" s="33">
        <f t="shared" si="912"/>
        <v>2009</v>
      </c>
      <c r="N5904" s="34">
        <v>49.13</v>
      </c>
      <c r="P5904" s="32">
        <v>40352</v>
      </c>
      <c r="Q5904" s="33">
        <f t="shared" si="913"/>
        <v>6</v>
      </c>
      <c r="R5904" s="33">
        <f t="shared" si="914"/>
        <v>2010</v>
      </c>
      <c r="S5904" s="34">
        <v>75.22</v>
      </c>
    </row>
    <row r="5905" spans="1:19">
      <c r="A5905" s="32">
        <v>42335</v>
      </c>
      <c r="B5905" s="33">
        <f t="shared" si="909"/>
        <v>11</v>
      </c>
      <c r="C5905" s="33">
        <f t="shared" si="910"/>
        <v>2015</v>
      </c>
      <c r="D5905" s="34">
        <v>0.42799999999999999</v>
      </c>
      <c r="F5905" s="32">
        <v>43956</v>
      </c>
      <c r="G5905" s="33">
        <f t="shared" si="917"/>
        <v>5</v>
      </c>
      <c r="H5905" s="33">
        <f t="shared" si="918"/>
        <v>2020</v>
      </c>
      <c r="I5905" s="34">
        <v>1.93</v>
      </c>
      <c r="K5905" s="32">
        <v>39911</v>
      </c>
      <c r="L5905" s="33">
        <f t="shared" si="911"/>
        <v>4</v>
      </c>
      <c r="M5905" s="33">
        <f t="shared" si="912"/>
        <v>2009</v>
      </c>
      <c r="N5905" s="34">
        <v>49.37</v>
      </c>
      <c r="P5905" s="32">
        <v>40353</v>
      </c>
      <c r="Q5905" s="33">
        <f t="shared" si="913"/>
        <v>6</v>
      </c>
      <c r="R5905" s="33">
        <f t="shared" si="914"/>
        <v>2010</v>
      </c>
      <c r="S5905" s="34">
        <v>75.17</v>
      </c>
    </row>
    <row r="5906" spans="1:19">
      <c r="A5906" s="32">
        <v>42338</v>
      </c>
      <c r="B5906" s="33">
        <f t="shared" si="909"/>
        <v>11</v>
      </c>
      <c r="C5906" s="33">
        <f t="shared" si="910"/>
        <v>2015</v>
      </c>
      <c r="D5906" s="34">
        <v>0.42799999999999999</v>
      </c>
      <c r="F5906" s="32">
        <v>43957</v>
      </c>
      <c r="G5906" s="33">
        <f t="shared" si="917"/>
        <v>5</v>
      </c>
      <c r="H5906" s="33">
        <f t="shared" si="918"/>
        <v>2020</v>
      </c>
      <c r="I5906" s="34">
        <v>1.9</v>
      </c>
      <c r="K5906" s="32">
        <v>39912</v>
      </c>
      <c r="L5906" s="33">
        <f t="shared" si="911"/>
        <v>4</v>
      </c>
      <c r="M5906" s="33">
        <f t="shared" si="912"/>
        <v>2009</v>
      </c>
      <c r="N5906" s="34">
        <v>52.24</v>
      </c>
      <c r="P5906" s="32">
        <v>40354</v>
      </c>
      <c r="Q5906" s="33">
        <f t="shared" si="913"/>
        <v>6</v>
      </c>
      <c r="R5906" s="33">
        <f t="shared" si="914"/>
        <v>2010</v>
      </c>
      <c r="S5906" s="34">
        <v>76.209999999999994</v>
      </c>
    </row>
    <row r="5907" spans="1:19">
      <c r="A5907" s="32">
        <v>42339</v>
      </c>
      <c r="B5907" s="33">
        <f t="shared" si="909"/>
        <v>12</v>
      </c>
      <c r="C5907" s="33">
        <f t="shared" si="910"/>
        <v>2015</v>
      </c>
      <c r="D5907" s="34">
        <v>0.43099999999999999</v>
      </c>
      <c r="F5907" s="32">
        <v>43958</v>
      </c>
      <c r="G5907" s="33">
        <f t="shared" si="917"/>
        <v>5</v>
      </c>
      <c r="H5907" s="33">
        <f t="shared" si="918"/>
        <v>2020</v>
      </c>
      <c r="I5907" s="34">
        <v>1.84</v>
      </c>
      <c r="K5907" s="32">
        <v>39916</v>
      </c>
      <c r="L5907" s="33">
        <f t="shared" si="911"/>
        <v>4</v>
      </c>
      <c r="M5907" s="33">
        <f t="shared" si="912"/>
        <v>2009</v>
      </c>
      <c r="N5907" s="34">
        <v>50.22</v>
      </c>
      <c r="P5907" s="32">
        <v>40357</v>
      </c>
      <c r="Q5907" s="33">
        <f t="shared" si="913"/>
        <v>6</v>
      </c>
      <c r="R5907" s="33">
        <f t="shared" si="914"/>
        <v>2010</v>
      </c>
      <c r="S5907" s="34">
        <v>76.66</v>
      </c>
    </row>
    <row r="5908" spans="1:19">
      <c r="A5908" s="32">
        <v>42340</v>
      </c>
      <c r="B5908" s="33">
        <f t="shared" si="909"/>
        <v>12</v>
      </c>
      <c r="C5908" s="33">
        <f t="shared" si="910"/>
        <v>2015</v>
      </c>
      <c r="D5908" s="34">
        <v>0.42799999999999999</v>
      </c>
      <c r="F5908" s="32">
        <v>43959</v>
      </c>
      <c r="G5908" s="33">
        <f t="shared" si="917"/>
        <v>5</v>
      </c>
      <c r="H5908" s="33">
        <f t="shared" si="918"/>
        <v>2020</v>
      </c>
      <c r="I5908" s="34">
        <v>1.74</v>
      </c>
      <c r="K5908" s="32">
        <v>39917</v>
      </c>
      <c r="L5908" s="33">
        <f t="shared" si="911"/>
        <v>4</v>
      </c>
      <c r="M5908" s="33">
        <f t="shared" si="912"/>
        <v>2009</v>
      </c>
      <c r="N5908" s="34">
        <v>49.51</v>
      </c>
      <c r="P5908" s="32">
        <v>40358</v>
      </c>
      <c r="Q5908" s="33">
        <f t="shared" si="913"/>
        <v>6</v>
      </c>
      <c r="R5908" s="33">
        <f t="shared" si="914"/>
        <v>2010</v>
      </c>
      <c r="S5908" s="34">
        <v>74.209999999999994</v>
      </c>
    </row>
    <row r="5909" spans="1:19">
      <c r="A5909" s="32">
        <v>42341</v>
      </c>
      <c r="B5909" s="33">
        <f t="shared" si="909"/>
        <v>12</v>
      </c>
      <c r="C5909" s="33">
        <f t="shared" si="910"/>
        <v>2015</v>
      </c>
      <c r="D5909" s="34">
        <v>0.434</v>
      </c>
      <c r="F5909" s="32">
        <v>43962</v>
      </c>
      <c r="G5909" s="33">
        <f t="shared" si="917"/>
        <v>5</v>
      </c>
      <c r="H5909" s="33">
        <f t="shared" si="918"/>
        <v>2020</v>
      </c>
      <c r="I5909" s="34">
        <v>1.7</v>
      </c>
      <c r="K5909" s="32">
        <v>39918</v>
      </c>
      <c r="L5909" s="33">
        <f t="shared" si="911"/>
        <v>4</v>
      </c>
      <c r="M5909" s="33">
        <f t="shared" si="912"/>
        <v>2009</v>
      </c>
      <c r="N5909" s="34">
        <v>49.26</v>
      </c>
      <c r="P5909" s="32">
        <v>40359</v>
      </c>
      <c r="Q5909" s="33">
        <f t="shared" si="913"/>
        <v>6</v>
      </c>
      <c r="R5909" s="33">
        <f t="shared" si="914"/>
        <v>2010</v>
      </c>
      <c r="S5909" s="34">
        <v>74.94</v>
      </c>
    </row>
    <row r="5910" spans="1:19">
      <c r="A5910" s="32">
        <v>42342</v>
      </c>
      <c r="B5910" s="33">
        <f t="shared" si="909"/>
        <v>12</v>
      </c>
      <c r="C5910" s="33">
        <f t="shared" si="910"/>
        <v>2015</v>
      </c>
      <c r="D5910" s="34">
        <v>0.42599999999999999</v>
      </c>
      <c r="F5910" s="32">
        <v>43963</v>
      </c>
      <c r="G5910" s="33">
        <f t="shared" si="917"/>
        <v>5</v>
      </c>
      <c r="H5910" s="33">
        <f t="shared" si="918"/>
        <v>2020</v>
      </c>
      <c r="I5910" s="34">
        <v>1.61</v>
      </c>
      <c r="K5910" s="32">
        <v>39919</v>
      </c>
      <c r="L5910" s="33">
        <f t="shared" si="911"/>
        <v>4</v>
      </c>
      <c r="M5910" s="33">
        <f t="shared" si="912"/>
        <v>2009</v>
      </c>
      <c r="N5910" s="34">
        <v>49.97</v>
      </c>
      <c r="P5910" s="32">
        <v>40360</v>
      </c>
      <c r="Q5910" s="33">
        <f t="shared" si="913"/>
        <v>7</v>
      </c>
      <c r="R5910" s="33">
        <f t="shared" si="914"/>
        <v>2010</v>
      </c>
      <c r="S5910" s="34">
        <v>71.73</v>
      </c>
    </row>
    <row r="5911" spans="1:19">
      <c r="A5911" s="32">
        <v>42345</v>
      </c>
      <c r="B5911" s="33">
        <f t="shared" si="909"/>
        <v>12</v>
      </c>
      <c r="C5911" s="33">
        <f t="shared" si="910"/>
        <v>2015</v>
      </c>
      <c r="D5911" s="34">
        <v>0.41299999999999998</v>
      </c>
      <c r="F5911" s="32">
        <v>43964</v>
      </c>
      <c r="G5911" s="33">
        <f t="shared" ref="G5911:G5944" si="919">+MONTH(F5911)</f>
        <v>5</v>
      </c>
      <c r="H5911" s="33">
        <f t="shared" ref="H5911:H5944" si="920">+YEAR(F5911)</f>
        <v>2020</v>
      </c>
      <c r="I5911" s="34">
        <v>1.56</v>
      </c>
      <c r="K5911" s="32">
        <v>39920</v>
      </c>
      <c r="L5911" s="33">
        <f t="shared" si="911"/>
        <v>4</v>
      </c>
      <c r="M5911" s="33">
        <f t="shared" si="912"/>
        <v>2009</v>
      </c>
      <c r="N5911" s="34">
        <v>50.36</v>
      </c>
      <c r="P5911" s="32">
        <v>40361</v>
      </c>
      <c r="Q5911" s="33">
        <f t="shared" si="913"/>
        <v>7</v>
      </c>
      <c r="R5911" s="33">
        <f t="shared" si="914"/>
        <v>2010</v>
      </c>
      <c r="S5911" s="34">
        <v>71.75</v>
      </c>
    </row>
    <row r="5912" spans="1:19">
      <c r="A5912" s="32">
        <v>42346</v>
      </c>
      <c r="B5912" s="33">
        <f t="shared" si="909"/>
        <v>12</v>
      </c>
      <c r="C5912" s="33">
        <f t="shared" si="910"/>
        <v>2015</v>
      </c>
      <c r="D5912" s="34">
        <v>0.40300000000000002</v>
      </c>
      <c r="F5912" s="32">
        <v>43965</v>
      </c>
      <c r="G5912" s="33">
        <f t="shared" si="919"/>
        <v>5</v>
      </c>
      <c r="H5912" s="33">
        <f t="shared" si="920"/>
        <v>2020</v>
      </c>
      <c r="I5912" s="34">
        <v>1.6</v>
      </c>
      <c r="K5912" s="32">
        <v>39923</v>
      </c>
      <c r="L5912" s="33">
        <f t="shared" si="911"/>
        <v>4</v>
      </c>
      <c r="M5912" s="33">
        <f t="shared" si="912"/>
        <v>2009</v>
      </c>
      <c r="N5912" s="34">
        <v>45.82</v>
      </c>
      <c r="P5912" s="32">
        <v>40365</v>
      </c>
      <c r="Q5912" s="33">
        <f t="shared" si="913"/>
        <v>7</v>
      </c>
      <c r="R5912" s="33">
        <f t="shared" si="914"/>
        <v>2010</v>
      </c>
      <c r="S5912" s="34">
        <v>73.08</v>
      </c>
    </row>
    <row r="5913" spans="1:19">
      <c r="A5913" s="32">
        <v>42347</v>
      </c>
      <c r="B5913" s="33">
        <f t="shared" si="909"/>
        <v>12</v>
      </c>
      <c r="C5913" s="33">
        <f t="shared" si="910"/>
        <v>2015</v>
      </c>
      <c r="D5913" s="34">
        <v>0.40100000000000002</v>
      </c>
      <c r="F5913" s="32">
        <v>43966</v>
      </c>
      <c r="G5913" s="33">
        <f t="shared" si="919"/>
        <v>5</v>
      </c>
      <c r="H5913" s="33">
        <f t="shared" si="920"/>
        <v>2020</v>
      </c>
      <c r="I5913" s="34">
        <v>1.66</v>
      </c>
      <c r="K5913" s="32">
        <v>39924</v>
      </c>
      <c r="L5913" s="33">
        <f t="shared" si="911"/>
        <v>4</v>
      </c>
      <c r="M5913" s="33">
        <f t="shared" si="912"/>
        <v>2009</v>
      </c>
      <c r="N5913" s="34">
        <v>46.65</v>
      </c>
      <c r="P5913" s="32">
        <v>40366</v>
      </c>
      <c r="Q5913" s="33">
        <f t="shared" si="913"/>
        <v>7</v>
      </c>
      <c r="R5913" s="33">
        <f t="shared" si="914"/>
        <v>2010</v>
      </c>
      <c r="S5913" s="34">
        <v>72.97</v>
      </c>
    </row>
    <row r="5914" spans="1:19">
      <c r="A5914" s="32">
        <v>42348</v>
      </c>
      <c r="B5914" s="33">
        <f t="shared" si="909"/>
        <v>12</v>
      </c>
      <c r="C5914" s="33">
        <f t="shared" si="910"/>
        <v>2015</v>
      </c>
      <c r="D5914" s="34">
        <v>0.39800000000000002</v>
      </c>
      <c r="F5914" s="32">
        <v>43969</v>
      </c>
      <c r="G5914" s="33">
        <f t="shared" si="919"/>
        <v>5</v>
      </c>
      <c r="H5914" s="33">
        <f t="shared" si="920"/>
        <v>2020</v>
      </c>
      <c r="I5914" s="34">
        <v>1.77</v>
      </c>
      <c r="K5914" s="32">
        <v>39925</v>
      </c>
      <c r="L5914" s="33">
        <f t="shared" si="911"/>
        <v>4</v>
      </c>
      <c r="M5914" s="33">
        <f t="shared" si="912"/>
        <v>2009</v>
      </c>
      <c r="N5914" s="34">
        <v>47.41</v>
      </c>
      <c r="P5914" s="32">
        <v>40367</v>
      </c>
      <c r="Q5914" s="33">
        <f t="shared" si="913"/>
        <v>7</v>
      </c>
      <c r="R5914" s="33">
        <f t="shared" si="914"/>
        <v>2010</v>
      </c>
      <c r="S5914" s="34">
        <v>74.56</v>
      </c>
    </row>
    <row r="5915" spans="1:19">
      <c r="A5915" s="32">
        <v>42349</v>
      </c>
      <c r="B5915" s="33">
        <f t="shared" si="909"/>
        <v>12</v>
      </c>
      <c r="C5915" s="33">
        <f t="shared" si="910"/>
        <v>2015</v>
      </c>
      <c r="D5915" s="34">
        <v>0.38600000000000001</v>
      </c>
      <c r="F5915" s="32">
        <v>43970</v>
      </c>
      <c r="G5915" s="33">
        <f t="shared" si="919"/>
        <v>5</v>
      </c>
      <c r="H5915" s="33">
        <f t="shared" si="920"/>
        <v>2020</v>
      </c>
      <c r="I5915" s="34">
        <v>1.85</v>
      </c>
      <c r="K5915" s="32">
        <v>39926</v>
      </c>
      <c r="L5915" s="33">
        <f t="shared" si="911"/>
        <v>4</v>
      </c>
      <c r="M5915" s="33">
        <f t="shared" si="912"/>
        <v>2009</v>
      </c>
      <c r="N5915" s="34">
        <v>48.46</v>
      </c>
      <c r="P5915" s="32">
        <v>40368</v>
      </c>
      <c r="Q5915" s="33">
        <f t="shared" si="913"/>
        <v>7</v>
      </c>
      <c r="R5915" s="33">
        <f t="shared" si="914"/>
        <v>2010</v>
      </c>
      <c r="S5915" s="34">
        <v>75.2</v>
      </c>
    </row>
    <row r="5916" spans="1:19">
      <c r="A5916" s="32">
        <v>42352</v>
      </c>
      <c r="B5916" s="33">
        <f t="shared" si="909"/>
        <v>12</v>
      </c>
      <c r="C5916" s="33">
        <f t="shared" si="910"/>
        <v>2015</v>
      </c>
      <c r="D5916" s="34">
        <v>0.36799999999999999</v>
      </c>
      <c r="F5916" s="32">
        <v>43971</v>
      </c>
      <c r="G5916" s="33">
        <f t="shared" si="919"/>
        <v>5</v>
      </c>
      <c r="H5916" s="33">
        <f t="shared" si="920"/>
        <v>2020</v>
      </c>
      <c r="I5916" s="34">
        <v>1.83</v>
      </c>
      <c r="K5916" s="32">
        <v>39927</v>
      </c>
      <c r="L5916" s="33">
        <f t="shared" si="911"/>
        <v>4</v>
      </c>
      <c r="M5916" s="33">
        <f t="shared" si="912"/>
        <v>2009</v>
      </c>
      <c r="N5916" s="34">
        <v>50.65</v>
      </c>
      <c r="P5916" s="32">
        <v>40371</v>
      </c>
      <c r="Q5916" s="33">
        <f t="shared" si="913"/>
        <v>7</v>
      </c>
      <c r="R5916" s="33">
        <f t="shared" si="914"/>
        <v>2010</v>
      </c>
      <c r="S5916" s="34">
        <v>74.349999999999994</v>
      </c>
    </row>
    <row r="5917" spans="1:19">
      <c r="A5917" s="32">
        <v>42353</v>
      </c>
      <c r="B5917" s="33">
        <f t="shared" si="909"/>
        <v>12</v>
      </c>
      <c r="C5917" s="33">
        <f t="shared" si="910"/>
        <v>2015</v>
      </c>
      <c r="D5917" s="34">
        <v>0.36099999999999999</v>
      </c>
      <c r="F5917" s="32">
        <v>43972</v>
      </c>
      <c r="G5917" s="33">
        <f t="shared" si="919"/>
        <v>5</v>
      </c>
      <c r="H5917" s="33">
        <f t="shared" si="920"/>
        <v>2020</v>
      </c>
      <c r="I5917" s="34">
        <v>1.75</v>
      </c>
      <c r="K5917" s="32">
        <v>39930</v>
      </c>
      <c r="L5917" s="33">
        <f t="shared" si="911"/>
        <v>4</v>
      </c>
      <c r="M5917" s="33">
        <f t="shared" si="912"/>
        <v>2009</v>
      </c>
      <c r="N5917" s="34">
        <v>49.29</v>
      </c>
      <c r="P5917" s="32">
        <v>40372</v>
      </c>
      <c r="Q5917" s="33">
        <f t="shared" si="913"/>
        <v>7</v>
      </c>
      <c r="R5917" s="33">
        <f t="shared" si="914"/>
        <v>2010</v>
      </c>
      <c r="S5917" s="34">
        <v>76.45</v>
      </c>
    </row>
    <row r="5918" spans="1:19">
      <c r="A5918" s="32">
        <v>42354</v>
      </c>
      <c r="B5918" s="33">
        <f t="shared" si="909"/>
        <v>12</v>
      </c>
      <c r="C5918" s="33">
        <f t="shared" si="910"/>
        <v>2015</v>
      </c>
      <c r="D5918" s="34">
        <v>0.35</v>
      </c>
      <c r="F5918" s="32">
        <v>43973</v>
      </c>
      <c r="G5918" s="33">
        <f t="shared" si="919"/>
        <v>5</v>
      </c>
      <c r="H5918" s="33">
        <f t="shared" si="920"/>
        <v>2020</v>
      </c>
      <c r="I5918" s="34">
        <v>1.7</v>
      </c>
      <c r="K5918" s="32">
        <v>39931</v>
      </c>
      <c r="L5918" s="33">
        <f t="shared" si="911"/>
        <v>4</v>
      </c>
      <c r="M5918" s="33">
        <f t="shared" si="912"/>
        <v>2009</v>
      </c>
      <c r="N5918" s="34">
        <v>49.01</v>
      </c>
      <c r="P5918" s="32">
        <v>40373</v>
      </c>
      <c r="Q5918" s="33">
        <f t="shared" si="913"/>
        <v>7</v>
      </c>
      <c r="R5918" s="33">
        <f t="shared" si="914"/>
        <v>2010</v>
      </c>
      <c r="S5918" s="34">
        <v>76.63</v>
      </c>
    </row>
    <row r="5919" spans="1:19">
      <c r="A5919" s="32">
        <v>42355</v>
      </c>
      <c r="B5919" s="33">
        <f t="shared" si="909"/>
        <v>12</v>
      </c>
      <c r="C5919" s="33">
        <f t="shared" si="910"/>
        <v>2015</v>
      </c>
      <c r="D5919" s="34">
        <v>0.35099999999999998</v>
      </c>
      <c r="F5919" s="32">
        <v>43977</v>
      </c>
      <c r="G5919" s="33">
        <f t="shared" si="919"/>
        <v>5</v>
      </c>
      <c r="H5919" s="33">
        <f t="shared" si="920"/>
        <v>2020</v>
      </c>
      <c r="I5919" s="34">
        <v>1.79</v>
      </c>
      <c r="K5919" s="32">
        <v>39932</v>
      </c>
      <c r="L5919" s="33">
        <f t="shared" si="911"/>
        <v>4</v>
      </c>
      <c r="M5919" s="33">
        <f t="shared" si="912"/>
        <v>2009</v>
      </c>
      <c r="N5919" s="34">
        <v>50.19</v>
      </c>
      <c r="P5919" s="32">
        <v>40374</v>
      </c>
      <c r="Q5919" s="33">
        <f t="shared" si="913"/>
        <v>7</v>
      </c>
      <c r="R5919" s="33">
        <f t="shared" si="914"/>
        <v>2010</v>
      </c>
      <c r="S5919" s="34">
        <v>75.52</v>
      </c>
    </row>
    <row r="5920" spans="1:19">
      <c r="A5920" s="32">
        <v>42356</v>
      </c>
      <c r="B5920" s="33">
        <f t="shared" si="909"/>
        <v>12</v>
      </c>
      <c r="C5920" s="33">
        <f t="shared" si="910"/>
        <v>2015</v>
      </c>
      <c r="D5920" s="34">
        <v>0.35799999999999998</v>
      </c>
      <c r="F5920" s="32">
        <v>43978</v>
      </c>
      <c r="G5920" s="33">
        <f t="shared" si="919"/>
        <v>5</v>
      </c>
      <c r="H5920" s="33">
        <f t="shared" si="920"/>
        <v>2020</v>
      </c>
      <c r="I5920" s="34">
        <v>1.78</v>
      </c>
      <c r="K5920" s="32">
        <v>39933</v>
      </c>
      <c r="L5920" s="33">
        <f t="shared" si="911"/>
        <v>4</v>
      </c>
      <c r="M5920" s="33">
        <f t="shared" si="912"/>
        <v>2009</v>
      </c>
      <c r="N5920" s="34">
        <v>50.35</v>
      </c>
      <c r="P5920" s="32">
        <v>40375</v>
      </c>
      <c r="Q5920" s="33">
        <f t="shared" si="913"/>
        <v>7</v>
      </c>
      <c r="R5920" s="33">
        <f t="shared" si="914"/>
        <v>2010</v>
      </c>
      <c r="S5920" s="34">
        <v>75.55</v>
      </c>
    </row>
    <row r="5921" spans="1:19">
      <c r="A5921" s="32">
        <v>42359</v>
      </c>
      <c r="B5921" s="33">
        <f t="shared" si="909"/>
        <v>12</v>
      </c>
      <c r="C5921" s="33">
        <f t="shared" si="910"/>
        <v>2015</v>
      </c>
      <c r="D5921" s="34">
        <v>0.35299999999999998</v>
      </c>
      <c r="F5921" s="32">
        <v>43979</v>
      </c>
      <c r="G5921" s="33">
        <f t="shared" si="919"/>
        <v>5</v>
      </c>
      <c r="H5921" s="33">
        <f t="shared" si="920"/>
        <v>2020</v>
      </c>
      <c r="I5921" s="34">
        <v>1.79</v>
      </c>
      <c r="K5921" s="32">
        <v>39934</v>
      </c>
      <c r="L5921" s="33">
        <f t="shared" si="911"/>
        <v>5</v>
      </c>
      <c r="M5921" s="33">
        <f t="shared" si="912"/>
        <v>2009</v>
      </c>
      <c r="N5921" s="34">
        <v>52.18</v>
      </c>
      <c r="P5921" s="32">
        <v>40378</v>
      </c>
      <c r="Q5921" s="33">
        <f t="shared" si="913"/>
        <v>7</v>
      </c>
      <c r="R5921" s="33">
        <f t="shared" si="914"/>
        <v>2010</v>
      </c>
      <c r="S5921" s="34">
        <v>76.290000000000006</v>
      </c>
    </row>
    <row r="5922" spans="1:19">
      <c r="A5922" s="32">
        <v>42360</v>
      </c>
      <c r="B5922" s="33">
        <f t="shared" si="909"/>
        <v>12</v>
      </c>
      <c r="C5922" s="33">
        <f t="shared" si="910"/>
        <v>2015</v>
      </c>
      <c r="D5922" s="34">
        <v>0.36099999999999999</v>
      </c>
      <c r="F5922" s="32">
        <v>43980</v>
      </c>
      <c r="G5922" s="33">
        <f t="shared" si="919"/>
        <v>5</v>
      </c>
      <c r="H5922" s="33">
        <f t="shared" si="920"/>
        <v>2020</v>
      </c>
      <c r="I5922" s="34">
        <v>1.7</v>
      </c>
      <c r="K5922" s="32">
        <v>39937</v>
      </c>
      <c r="L5922" s="33">
        <f t="shared" si="911"/>
        <v>5</v>
      </c>
      <c r="M5922" s="33">
        <f t="shared" si="912"/>
        <v>2009</v>
      </c>
      <c r="N5922" s="34">
        <v>54.45</v>
      </c>
      <c r="P5922" s="32">
        <v>40379</v>
      </c>
      <c r="Q5922" s="33">
        <f t="shared" si="913"/>
        <v>7</v>
      </c>
      <c r="R5922" s="33">
        <f t="shared" si="914"/>
        <v>2010</v>
      </c>
      <c r="S5922" s="34">
        <v>76.31</v>
      </c>
    </row>
    <row r="5923" spans="1:19">
      <c r="A5923" s="32">
        <v>42361</v>
      </c>
      <c r="B5923" s="33">
        <f t="shared" si="909"/>
        <v>12</v>
      </c>
      <c r="C5923" s="33">
        <f t="shared" si="910"/>
        <v>2015</v>
      </c>
      <c r="D5923" s="34">
        <v>0.378</v>
      </c>
      <c r="F5923" s="32">
        <v>43983</v>
      </c>
      <c r="G5923" s="33">
        <f t="shared" si="919"/>
        <v>6</v>
      </c>
      <c r="H5923" s="33">
        <f t="shared" si="920"/>
        <v>2020</v>
      </c>
      <c r="I5923" s="34">
        <v>1.59</v>
      </c>
      <c r="K5923" s="32">
        <v>39938</v>
      </c>
      <c r="L5923" s="33">
        <f t="shared" si="911"/>
        <v>5</v>
      </c>
      <c r="M5923" s="33">
        <f t="shared" si="912"/>
        <v>2009</v>
      </c>
      <c r="N5923" s="34">
        <v>53.81</v>
      </c>
      <c r="P5923" s="32">
        <v>40380</v>
      </c>
      <c r="Q5923" s="33">
        <f t="shared" si="913"/>
        <v>7</v>
      </c>
      <c r="R5923" s="33">
        <f t="shared" si="914"/>
        <v>2010</v>
      </c>
      <c r="S5923" s="34">
        <v>75.75</v>
      </c>
    </row>
    <row r="5924" spans="1:19">
      <c r="A5924" s="32">
        <v>42362</v>
      </c>
      <c r="B5924" s="33">
        <f t="shared" ref="B5924:B5987" si="921">+MONTH(A5924)</f>
        <v>12</v>
      </c>
      <c r="C5924" s="33">
        <f t="shared" ref="C5924:C5987" si="922">+YEAR(A5924)</f>
        <v>2015</v>
      </c>
      <c r="D5924" s="34">
        <v>0.38500000000000001</v>
      </c>
      <c r="F5924" s="32">
        <v>43984</v>
      </c>
      <c r="G5924" s="33">
        <f t="shared" si="919"/>
        <v>6</v>
      </c>
      <c r="H5924" s="33">
        <f t="shared" si="920"/>
        <v>2020</v>
      </c>
      <c r="I5924" s="34">
        <v>1.58</v>
      </c>
      <c r="K5924" s="32">
        <v>39939</v>
      </c>
      <c r="L5924" s="33">
        <f t="shared" ref="L5924:L5987" si="923">+MONTH(K5924)</f>
        <v>5</v>
      </c>
      <c r="M5924" s="33">
        <f t="shared" ref="M5924:M5987" si="924">+YEAR(K5924)</f>
        <v>2009</v>
      </c>
      <c r="N5924" s="34">
        <v>56.29</v>
      </c>
      <c r="P5924" s="32">
        <v>40381</v>
      </c>
      <c r="Q5924" s="33">
        <f t="shared" ref="Q5924:Q5987" si="925">+MONTH(P5924)</f>
        <v>7</v>
      </c>
      <c r="R5924" s="33">
        <f t="shared" si="914"/>
        <v>2010</v>
      </c>
      <c r="S5924" s="34">
        <v>77.59</v>
      </c>
    </row>
    <row r="5925" spans="1:19">
      <c r="A5925" s="32">
        <v>42366</v>
      </c>
      <c r="B5925" s="33">
        <f t="shared" si="921"/>
        <v>12</v>
      </c>
      <c r="C5925" s="33">
        <f t="shared" si="922"/>
        <v>2015</v>
      </c>
      <c r="D5925" s="34">
        <v>0.38</v>
      </c>
      <c r="F5925" s="32">
        <v>43985</v>
      </c>
      <c r="G5925" s="33">
        <f t="shared" si="919"/>
        <v>6</v>
      </c>
      <c r="H5925" s="33">
        <f t="shared" si="920"/>
        <v>2020</v>
      </c>
      <c r="I5925" s="34">
        <v>1.84</v>
      </c>
      <c r="K5925" s="32">
        <v>39940</v>
      </c>
      <c r="L5925" s="33">
        <f t="shared" si="923"/>
        <v>5</v>
      </c>
      <c r="M5925" s="33">
        <f t="shared" si="924"/>
        <v>2009</v>
      </c>
      <c r="N5925" s="34">
        <v>56.67</v>
      </c>
      <c r="P5925" s="32">
        <v>40382</v>
      </c>
      <c r="Q5925" s="33">
        <f t="shared" si="925"/>
        <v>7</v>
      </c>
      <c r="R5925" s="33">
        <f t="shared" ref="R5925:R5988" si="926">+YEAR(P5925)</f>
        <v>2010</v>
      </c>
      <c r="S5925" s="34">
        <v>77.27</v>
      </c>
    </row>
    <row r="5926" spans="1:19">
      <c r="A5926" s="32">
        <v>42367</v>
      </c>
      <c r="B5926" s="33">
        <f t="shared" si="921"/>
        <v>12</v>
      </c>
      <c r="C5926" s="33">
        <f t="shared" si="922"/>
        <v>2015</v>
      </c>
      <c r="D5926" s="34">
        <v>0.379</v>
      </c>
      <c r="F5926" s="32">
        <v>43986</v>
      </c>
      <c r="G5926" s="33">
        <f t="shared" si="919"/>
        <v>6</v>
      </c>
      <c r="H5926" s="33">
        <f t="shared" si="920"/>
        <v>2020</v>
      </c>
      <c r="I5926" s="34">
        <v>1.68</v>
      </c>
      <c r="K5926" s="32">
        <v>39941</v>
      </c>
      <c r="L5926" s="33">
        <f t="shared" si="923"/>
        <v>5</v>
      </c>
      <c r="M5926" s="33">
        <f t="shared" si="924"/>
        <v>2009</v>
      </c>
      <c r="N5926" s="34">
        <v>58.58</v>
      </c>
      <c r="P5926" s="32">
        <v>40385</v>
      </c>
      <c r="Q5926" s="33">
        <f t="shared" si="925"/>
        <v>7</v>
      </c>
      <c r="R5926" s="33">
        <f t="shared" si="926"/>
        <v>2010</v>
      </c>
      <c r="S5926" s="34">
        <v>77.900000000000006</v>
      </c>
    </row>
    <row r="5927" spans="1:19">
      <c r="A5927" s="32">
        <v>42368</v>
      </c>
      <c r="B5927" s="33">
        <f t="shared" si="921"/>
        <v>12</v>
      </c>
      <c r="C5927" s="33">
        <f t="shared" si="922"/>
        <v>2015</v>
      </c>
      <c r="D5927" s="34">
        <v>0.38300000000000001</v>
      </c>
      <c r="F5927" s="32">
        <v>43987</v>
      </c>
      <c r="G5927" s="33">
        <f t="shared" si="919"/>
        <v>6</v>
      </c>
      <c r="H5927" s="33">
        <f t="shared" si="920"/>
        <v>2020</v>
      </c>
      <c r="I5927" s="34">
        <v>1.8</v>
      </c>
      <c r="K5927" s="32">
        <v>39944</v>
      </c>
      <c r="L5927" s="33">
        <f t="shared" si="923"/>
        <v>5</v>
      </c>
      <c r="M5927" s="33">
        <f t="shared" si="924"/>
        <v>2009</v>
      </c>
      <c r="N5927" s="34">
        <v>57.79</v>
      </c>
      <c r="P5927" s="32">
        <v>40386</v>
      </c>
      <c r="Q5927" s="33">
        <f t="shared" si="925"/>
        <v>7</v>
      </c>
      <c r="R5927" s="33">
        <f t="shared" si="926"/>
        <v>2010</v>
      </c>
      <c r="S5927" s="34">
        <v>75.52</v>
      </c>
    </row>
    <row r="5928" spans="1:19">
      <c r="A5928" s="32">
        <v>42369</v>
      </c>
      <c r="B5928" s="33">
        <f t="shared" si="921"/>
        <v>12</v>
      </c>
      <c r="C5928" s="33">
        <f t="shared" si="922"/>
        <v>2015</v>
      </c>
      <c r="D5928" s="34">
        <v>0.40300000000000002</v>
      </c>
      <c r="F5928" s="32">
        <v>43990</v>
      </c>
      <c r="G5928" s="33">
        <f t="shared" si="919"/>
        <v>6</v>
      </c>
      <c r="H5928" s="33">
        <f t="shared" si="920"/>
        <v>2020</v>
      </c>
      <c r="I5928" s="34">
        <v>1.68</v>
      </c>
      <c r="K5928" s="32">
        <v>39945</v>
      </c>
      <c r="L5928" s="33">
        <f t="shared" si="923"/>
        <v>5</v>
      </c>
      <c r="M5928" s="33">
        <f t="shared" si="924"/>
        <v>2009</v>
      </c>
      <c r="N5928" s="34">
        <v>58.81</v>
      </c>
      <c r="P5928" s="32">
        <v>40387</v>
      </c>
      <c r="Q5928" s="33">
        <f t="shared" si="925"/>
        <v>7</v>
      </c>
      <c r="R5928" s="33">
        <f t="shared" si="926"/>
        <v>2010</v>
      </c>
      <c r="S5928" s="34">
        <v>76.66</v>
      </c>
    </row>
    <row r="5929" spans="1:19">
      <c r="A5929" s="32">
        <v>42373</v>
      </c>
      <c r="B5929" s="33">
        <f t="shared" si="921"/>
        <v>1</v>
      </c>
      <c r="C5929" s="33">
        <f t="shared" si="922"/>
        <v>2016</v>
      </c>
      <c r="D5929" s="34">
        <v>0.39800000000000002</v>
      </c>
      <c r="F5929" s="32">
        <v>43991</v>
      </c>
      <c r="G5929" s="33">
        <f t="shared" si="919"/>
        <v>6</v>
      </c>
      <c r="H5929" s="33">
        <f t="shared" si="920"/>
        <v>2020</v>
      </c>
      <c r="I5929" s="34">
        <v>1.68</v>
      </c>
      <c r="K5929" s="32">
        <v>39946</v>
      </c>
      <c r="L5929" s="33">
        <f t="shared" si="923"/>
        <v>5</v>
      </c>
      <c r="M5929" s="33">
        <f t="shared" si="924"/>
        <v>2009</v>
      </c>
      <c r="N5929" s="34">
        <v>58</v>
      </c>
      <c r="P5929" s="32">
        <v>40388</v>
      </c>
      <c r="Q5929" s="33">
        <f t="shared" si="925"/>
        <v>7</v>
      </c>
      <c r="R5929" s="33">
        <f t="shared" si="926"/>
        <v>2010</v>
      </c>
      <c r="S5929" s="34">
        <v>78.599999999999994</v>
      </c>
    </row>
    <row r="5930" spans="1:19">
      <c r="A5930" s="32">
        <v>42374</v>
      </c>
      <c r="B5930" s="33">
        <f t="shared" si="921"/>
        <v>1</v>
      </c>
      <c r="C5930" s="33">
        <f t="shared" si="922"/>
        <v>2016</v>
      </c>
      <c r="D5930" s="34">
        <v>0.39300000000000002</v>
      </c>
      <c r="F5930" s="32">
        <v>43992</v>
      </c>
      <c r="G5930" s="33">
        <f t="shared" si="919"/>
        <v>6</v>
      </c>
      <c r="H5930" s="33">
        <f t="shared" si="920"/>
        <v>2020</v>
      </c>
      <c r="I5930" s="34">
        <v>1.72</v>
      </c>
      <c r="K5930" s="32">
        <v>39947</v>
      </c>
      <c r="L5930" s="33">
        <f t="shared" si="923"/>
        <v>5</v>
      </c>
      <c r="M5930" s="33">
        <f t="shared" si="924"/>
        <v>2009</v>
      </c>
      <c r="N5930" s="34">
        <v>58.58</v>
      </c>
      <c r="P5930" s="32">
        <v>40389</v>
      </c>
      <c r="Q5930" s="33">
        <f t="shared" si="925"/>
        <v>7</v>
      </c>
      <c r="R5930" s="33">
        <f t="shared" si="926"/>
        <v>2010</v>
      </c>
      <c r="S5930" s="34">
        <v>77.5</v>
      </c>
    </row>
    <row r="5931" spans="1:19">
      <c r="A5931" s="32">
        <v>42375</v>
      </c>
      <c r="B5931" s="33">
        <f t="shared" si="921"/>
        <v>1</v>
      </c>
      <c r="C5931" s="33">
        <f t="shared" si="922"/>
        <v>2016</v>
      </c>
      <c r="D5931" s="34">
        <v>0.36499999999999999</v>
      </c>
      <c r="F5931" s="32">
        <v>43993</v>
      </c>
      <c r="G5931" s="33">
        <f t="shared" si="919"/>
        <v>6</v>
      </c>
      <c r="H5931" s="33">
        <f t="shared" si="920"/>
        <v>2020</v>
      </c>
      <c r="I5931" s="34">
        <v>1.77</v>
      </c>
      <c r="K5931" s="32">
        <v>39948</v>
      </c>
      <c r="L5931" s="33">
        <f t="shared" si="923"/>
        <v>5</v>
      </c>
      <c r="M5931" s="33">
        <f t="shared" si="924"/>
        <v>2009</v>
      </c>
      <c r="N5931" s="34">
        <v>56.52</v>
      </c>
      <c r="P5931" s="32">
        <v>40392</v>
      </c>
      <c r="Q5931" s="33">
        <f t="shared" si="925"/>
        <v>8</v>
      </c>
      <c r="R5931" s="33">
        <f t="shared" si="926"/>
        <v>2010</v>
      </c>
      <c r="S5931" s="34">
        <v>81.93</v>
      </c>
    </row>
    <row r="5932" spans="1:19">
      <c r="A5932" s="32">
        <v>42376</v>
      </c>
      <c r="B5932" s="33">
        <f t="shared" si="921"/>
        <v>1</v>
      </c>
      <c r="C5932" s="33">
        <f t="shared" si="922"/>
        <v>2016</v>
      </c>
      <c r="D5932" s="34">
        <v>0.35499999999999998</v>
      </c>
      <c r="F5932" s="32">
        <v>43994</v>
      </c>
      <c r="G5932" s="33">
        <f t="shared" si="919"/>
        <v>6</v>
      </c>
      <c r="H5932" s="33">
        <f t="shared" si="920"/>
        <v>2020</v>
      </c>
      <c r="I5932" s="34">
        <v>1.67</v>
      </c>
      <c r="K5932" s="32">
        <v>39951</v>
      </c>
      <c r="L5932" s="33">
        <f t="shared" si="923"/>
        <v>5</v>
      </c>
      <c r="M5932" s="33">
        <f t="shared" si="924"/>
        <v>2009</v>
      </c>
      <c r="N5932" s="34">
        <v>58.99</v>
      </c>
      <c r="P5932" s="32">
        <v>40393</v>
      </c>
      <c r="Q5932" s="33">
        <f t="shared" si="925"/>
        <v>8</v>
      </c>
      <c r="R5932" s="33">
        <f t="shared" si="926"/>
        <v>2010</v>
      </c>
      <c r="S5932" s="34">
        <v>83.6</v>
      </c>
    </row>
    <row r="5933" spans="1:19">
      <c r="A5933" s="32">
        <v>42377</v>
      </c>
      <c r="B5933" s="33">
        <f t="shared" si="921"/>
        <v>1</v>
      </c>
      <c r="C5933" s="33">
        <f t="shared" si="922"/>
        <v>2016</v>
      </c>
      <c r="D5933" s="34">
        <v>0.34300000000000003</v>
      </c>
      <c r="F5933" s="32">
        <v>43997</v>
      </c>
      <c r="G5933" s="33">
        <f t="shared" si="919"/>
        <v>6</v>
      </c>
      <c r="H5933" s="33">
        <f t="shared" si="920"/>
        <v>2020</v>
      </c>
      <c r="I5933" s="34">
        <v>1.64</v>
      </c>
      <c r="K5933" s="32">
        <v>39952</v>
      </c>
      <c r="L5933" s="33">
        <f t="shared" si="923"/>
        <v>5</v>
      </c>
      <c r="M5933" s="33">
        <f t="shared" si="924"/>
        <v>2009</v>
      </c>
      <c r="N5933" s="34">
        <v>59.52</v>
      </c>
      <c r="P5933" s="32">
        <v>40394</v>
      </c>
      <c r="Q5933" s="33">
        <f t="shared" si="925"/>
        <v>8</v>
      </c>
      <c r="R5933" s="33">
        <f t="shared" si="926"/>
        <v>2010</v>
      </c>
      <c r="S5933" s="34">
        <v>83.76</v>
      </c>
    </row>
    <row r="5934" spans="1:19">
      <c r="A5934" s="32">
        <v>42380</v>
      </c>
      <c r="B5934" s="33">
        <f t="shared" si="921"/>
        <v>1</v>
      </c>
      <c r="C5934" s="33">
        <f t="shared" si="922"/>
        <v>2016</v>
      </c>
      <c r="D5934" s="34">
        <v>0.32800000000000001</v>
      </c>
      <c r="F5934" s="32">
        <v>43998</v>
      </c>
      <c r="G5934" s="33">
        <f t="shared" si="919"/>
        <v>6</v>
      </c>
      <c r="H5934" s="33">
        <f t="shared" si="920"/>
        <v>2020</v>
      </c>
      <c r="I5934" s="34">
        <v>1.43</v>
      </c>
      <c r="K5934" s="32">
        <v>39953</v>
      </c>
      <c r="L5934" s="33">
        <f t="shared" si="923"/>
        <v>5</v>
      </c>
      <c r="M5934" s="33">
        <f t="shared" si="924"/>
        <v>2009</v>
      </c>
      <c r="N5934" s="34">
        <v>61.45</v>
      </c>
      <c r="P5934" s="32">
        <v>40395</v>
      </c>
      <c r="Q5934" s="33">
        <f t="shared" si="925"/>
        <v>8</v>
      </c>
      <c r="R5934" s="33">
        <f t="shared" si="926"/>
        <v>2010</v>
      </c>
      <c r="S5934" s="34">
        <v>82.9</v>
      </c>
    </row>
    <row r="5935" spans="1:19">
      <c r="A5935" s="32">
        <v>42381</v>
      </c>
      <c r="B5935" s="33">
        <f t="shared" si="921"/>
        <v>1</v>
      </c>
      <c r="C5935" s="33">
        <f t="shared" si="922"/>
        <v>2016</v>
      </c>
      <c r="D5935" s="34">
        <v>0.32600000000000001</v>
      </c>
      <c r="F5935" s="32">
        <v>43999</v>
      </c>
      <c r="G5935" s="33">
        <f t="shared" si="919"/>
        <v>6</v>
      </c>
      <c r="H5935" s="33">
        <f t="shared" si="920"/>
        <v>2020</v>
      </c>
      <c r="I5935" s="34">
        <v>1.55</v>
      </c>
      <c r="K5935" s="32">
        <v>39954</v>
      </c>
      <c r="L5935" s="33">
        <f t="shared" si="923"/>
        <v>5</v>
      </c>
      <c r="M5935" s="33">
        <f t="shared" si="924"/>
        <v>2009</v>
      </c>
      <c r="N5935" s="34">
        <v>60.49</v>
      </c>
      <c r="P5935" s="32">
        <v>40396</v>
      </c>
      <c r="Q5935" s="33">
        <f t="shared" si="925"/>
        <v>8</v>
      </c>
      <c r="R5935" s="33">
        <f t="shared" si="926"/>
        <v>2010</v>
      </c>
      <c r="S5935" s="34">
        <v>81.28</v>
      </c>
    </row>
    <row r="5936" spans="1:19">
      <c r="A5936" s="32">
        <v>42382</v>
      </c>
      <c r="B5936" s="33">
        <f t="shared" si="921"/>
        <v>1</v>
      </c>
      <c r="C5936" s="33">
        <f t="shared" si="922"/>
        <v>2016</v>
      </c>
      <c r="D5936" s="34">
        <v>0.33300000000000002</v>
      </c>
      <c r="F5936" s="32">
        <v>44000</v>
      </c>
      <c r="G5936" s="33">
        <f t="shared" si="919"/>
        <v>6</v>
      </c>
      <c r="H5936" s="33">
        <f t="shared" si="920"/>
        <v>2020</v>
      </c>
      <c r="I5936" s="34">
        <v>1.51</v>
      </c>
      <c r="K5936" s="32">
        <v>39955</v>
      </c>
      <c r="L5936" s="33">
        <f t="shared" si="923"/>
        <v>5</v>
      </c>
      <c r="M5936" s="33">
        <f t="shared" si="924"/>
        <v>2009</v>
      </c>
      <c r="N5936" s="34">
        <v>61.15</v>
      </c>
      <c r="P5936" s="32">
        <v>40399</v>
      </c>
      <c r="Q5936" s="33">
        <f t="shared" si="925"/>
        <v>8</v>
      </c>
      <c r="R5936" s="33">
        <f t="shared" si="926"/>
        <v>2010</v>
      </c>
      <c r="S5936" s="34">
        <v>81.540000000000006</v>
      </c>
    </row>
    <row r="5937" spans="1:19">
      <c r="A5937" s="32">
        <v>42383</v>
      </c>
      <c r="B5937" s="33">
        <f t="shared" si="921"/>
        <v>1</v>
      </c>
      <c r="C5937" s="33">
        <f t="shared" si="922"/>
        <v>2016</v>
      </c>
      <c r="D5937" s="34">
        <v>0.32800000000000001</v>
      </c>
      <c r="F5937" s="32">
        <v>44001</v>
      </c>
      <c r="G5937" s="33">
        <f t="shared" si="919"/>
        <v>6</v>
      </c>
      <c r="H5937" s="33">
        <f t="shared" si="920"/>
        <v>2020</v>
      </c>
      <c r="I5937" s="34">
        <v>1.49</v>
      </c>
      <c r="K5937" s="32">
        <v>39959</v>
      </c>
      <c r="L5937" s="33">
        <f t="shared" si="923"/>
        <v>5</v>
      </c>
      <c r="M5937" s="33">
        <f t="shared" si="924"/>
        <v>2009</v>
      </c>
      <c r="N5937" s="34">
        <v>62.48</v>
      </c>
      <c r="P5937" s="32">
        <v>40400</v>
      </c>
      <c r="Q5937" s="33">
        <f t="shared" si="925"/>
        <v>8</v>
      </c>
      <c r="R5937" s="33">
        <f t="shared" si="926"/>
        <v>2010</v>
      </c>
      <c r="S5937" s="34">
        <v>79.89</v>
      </c>
    </row>
    <row r="5938" spans="1:19">
      <c r="A5938" s="32">
        <v>42384</v>
      </c>
      <c r="B5938" s="33">
        <f t="shared" si="921"/>
        <v>1</v>
      </c>
      <c r="C5938" s="33">
        <f t="shared" si="922"/>
        <v>2016</v>
      </c>
      <c r="D5938" s="34">
        <v>0.29599999999999999</v>
      </c>
      <c r="F5938" s="32">
        <v>44004</v>
      </c>
      <c r="G5938" s="33">
        <f t="shared" si="919"/>
        <v>6</v>
      </c>
      <c r="H5938" s="33">
        <f t="shared" si="920"/>
        <v>2020</v>
      </c>
      <c r="I5938" s="34">
        <v>1.64</v>
      </c>
      <c r="K5938" s="32">
        <v>39960</v>
      </c>
      <c r="L5938" s="33">
        <f t="shared" si="923"/>
        <v>5</v>
      </c>
      <c r="M5938" s="33">
        <f t="shared" si="924"/>
        <v>2009</v>
      </c>
      <c r="N5938" s="34">
        <v>63.41</v>
      </c>
      <c r="P5938" s="32">
        <v>40401</v>
      </c>
      <c r="Q5938" s="33">
        <f t="shared" si="925"/>
        <v>8</v>
      </c>
      <c r="R5938" s="33">
        <f t="shared" si="926"/>
        <v>2010</v>
      </c>
      <c r="S5938" s="34">
        <v>77.83</v>
      </c>
    </row>
    <row r="5939" spans="1:19">
      <c r="A5939" s="32">
        <v>42388</v>
      </c>
      <c r="B5939" s="33">
        <f t="shared" si="921"/>
        <v>1</v>
      </c>
      <c r="C5939" s="33">
        <f t="shared" si="922"/>
        <v>2016</v>
      </c>
      <c r="D5939" s="34">
        <v>0.3</v>
      </c>
      <c r="F5939" s="32">
        <v>44005</v>
      </c>
      <c r="G5939" s="33">
        <f t="shared" si="919"/>
        <v>6</v>
      </c>
      <c r="H5939" s="33">
        <f t="shared" si="920"/>
        <v>2020</v>
      </c>
      <c r="I5939" s="34">
        <v>1.61</v>
      </c>
      <c r="K5939" s="32">
        <v>39961</v>
      </c>
      <c r="L5939" s="33">
        <f t="shared" si="923"/>
        <v>5</v>
      </c>
      <c r="M5939" s="33">
        <f t="shared" si="924"/>
        <v>2009</v>
      </c>
      <c r="N5939" s="34">
        <v>65.09</v>
      </c>
      <c r="P5939" s="32">
        <v>40402</v>
      </c>
      <c r="Q5939" s="33">
        <f t="shared" si="925"/>
        <v>8</v>
      </c>
      <c r="R5939" s="33">
        <f t="shared" si="926"/>
        <v>2010</v>
      </c>
      <c r="S5939" s="34">
        <v>76.63</v>
      </c>
    </row>
    <row r="5940" spans="1:19">
      <c r="A5940" s="32">
        <v>42389</v>
      </c>
      <c r="B5940" s="33">
        <f t="shared" si="921"/>
        <v>1</v>
      </c>
      <c r="C5940" s="33">
        <f t="shared" si="922"/>
        <v>2016</v>
      </c>
      <c r="D5940" s="34">
        <v>0.30099999999999999</v>
      </c>
      <c r="F5940" s="32">
        <v>44006</v>
      </c>
      <c r="G5940" s="33">
        <f t="shared" si="919"/>
        <v>6</v>
      </c>
      <c r="H5940" s="33">
        <f t="shared" si="920"/>
        <v>2020</v>
      </c>
      <c r="I5940" s="34">
        <v>1.64</v>
      </c>
      <c r="K5940" s="32">
        <v>39962</v>
      </c>
      <c r="L5940" s="33">
        <f t="shared" si="923"/>
        <v>5</v>
      </c>
      <c r="M5940" s="33">
        <f t="shared" si="924"/>
        <v>2009</v>
      </c>
      <c r="N5940" s="34">
        <v>66.31</v>
      </c>
      <c r="P5940" s="32">
        <v>40403</v>
      </c>
      <c r="Q5940" s="33">
        <f t="shared" si="925"/>
        <v>8</v>
      </c>
      <c r="R5940" s="33">
        <f t="shared" si="926"/>
        <v>2010</v>
      </c>
      <c r="S5940" s="34">
        <v>75.14</v>
      </c>
    </row>
    <row r="5941" spans="1:19">
      <c r="A5941" s="32">
        <v>42390</v>
      </c>
      <c r="B5941" s="33">
        <f t="shared" si="921"/>
        <v>1</v>
      </c>
      <c r="C5941" s="33">
        <f t="shared" si="922"/>
        <v>2016</v>
      </c>
      <c r="D5941" s="34">
        <v>0.309</v>
      </c>
      <c r="F5941" s="32">
        <v>44007</v>
      </c>
      <c r="G5941" s="33">
        <f t="shared" si="919"/>
        <v>6</v>
      </c>
      <c r="H5941" s="33">
        <f t="shared" si="920"/>
        <v>2020</v>
      </c>
      <c r="I5941" s="34">
        <v>1.53</v>
      </c>
      <c r="K5941" s="32">
        <v>39965</v>
      </c>
      <c r="L5941" s="33">
        <f t="shared" si="923"/>
        <v>6</v>
      </c>
      <c r="M5941" s="33">
        <f t="shared" si="924"/>
        <v>2009</v>
      </c>
      <c r="N5941" s="34">
        <v>68.59</v>
      </c>
      <c r="P5941" s="32">
        <v>40406</v>
      </c>
      <c r="Q5941" s="33">
        <f t="shared" si="925"/>
        <v>8</v>
      </c>
      <c r="R5941" s="33">
        <f t="shared" si="926"/>
        <v>2010</v>
      </c>
      <c r="S5941" s="34">
        <v>74.56</v>
      </c>
    </row>
    <row r="5942" spans="1:19">
      <c r="A5942" s="32">
        <v>42391</v>
      </c>
      <c r="B5942" s="33">
        <f t="shared" si="921"/>
        <v>1</v>
      </c>
      <c r="C5942" s="33">
        <f t="shared" si="922"/>
        <v>2016</v>
      </c>
      <c r="D5942" s="34">
        <v>0.33500000000000002</v>
      </c>
      <c r="F5942" s="32">
        <v>44008</v>
      </c>
      <c r="G5942" s="33">
        <f t="shared" si="919"/>
        <v>6</v>
      </c>
      <c r="H5942" s="33">
        <f t="shared" si="920"/>
        <v>2020</v>
      </c>
      <c r="I5942" s="34">
        <v>1.42</v>
      </c>
      <c r="K5942" s="32">
        <v>39966</v>
      </c>
      <c r="L5942" s="33">
        <f t="shared" si="923"/>
        <v>6</v>
      </c>
      <c r="M5942" s="33">
        <f t="shared" si="924"/>
        <v>2009</v>
      </c>
      <c r="N5942" s="34">
        <v>68.58</v>
      </c>
      <c r="P5942" s="32">
        <v>40407</v>
      </c>
      <c r="Q5942" s="33">
        <f t="shared" si="925"/>
        <v>8</v>
      </c>
      <c r="R5942" s="33">
        <f t="shared" si="926"/>
        <v>2010</v>
      </c>
      <c r="S5942" s="34">
        <v>76.739999999999995</v>
      </c>
    </row>
    <row r="5943" spans="1:19">
      <c r="A5943" s="32">
        <v>42394</v>
      </c>
      <c r="B5943" s="33">
        <f t="shared" si="921"/>
        <v>1</v>
      </c>
      <c r="C5943" s="33">
        <f t="shared" si="922"/>
        <v>2016</v>
      </c>
      <c r="D5943" s="34">
        <v>0.32</v>
      </c>
      <c r="F5943" s="32">
        <v>44011</v>
      </c>
      <c r="G5943" s="33">
        <f t="shared" si="919"/>
        <v>6</v>
      </c>
      <c r="H5943" s="33">
        <f t="shared" si="920"/>
        <v>2020</v>
      </c>
      <c r="I5943" s="34">
        <v>1.67</v>
      </c>
      <c r="K5943" s="32">
        <v>39967</v>
      </c>
      <c r="L5943" s="33">
        <f t="shared" si="923"/>
        <v>6</v>
      </c>
      <c r="M5943" s="33">
        <f t="shared" si="924"/>
        <v>2009</v>
      </c>
      <c r="N5943" s="34">
        <v>66.14</v>
      </c>
      <c r="P5943" s="32">
        <v>40408</v>
      </c>
      <c r="Q5943" s="33">
        <f t="shared" si="925"/>
        <v>8</v>
      </c>
      <c r="R5943" s="33">
        <f t="shared" si="926"/>
        <v>2010</v>
      </c>
      <c r="S5943" s="34">
        <v>75.099999999999994</v>
      </c>
    </row>
    <row r="5944" spans="1:19">
      <c r="A5944" s="32">
        <v>42395</v>
      </c>
      <c r="B5944" s="33">
        <f t="shared" si="921"/>
        <v>1</v>
      </c>
      <c r="C5944" s="33">
        <f t="shared" si="922"/>
        <v>2016</v>
      </c>
      <c r="D5944" s="34">
        <v>0.316</v>
      </c>
      <c r="F5944" s="32">
        <v>44012</v>
      </c>
      <c r="G5944" s="33">
        <f t="shared" si="919"/>
        <v>6</v>
      </c>
      <c r="H5944" s="33">
        <f t="shared" si="920"/>
        <v>2020</v>
      </c>
      <c r="I5944" s="34">
        <v>1.76</v>
      </c>
      <c r="K5944" s="32">
        <v>39968</v>
      </c>
      <c r="L5944" s="33">
        <f t="shared" si="923"/>
        <v>6</v>
      </c>
      <c r="M5944" s="33">
        <f t="shared" si="924"/>
        <v>2009</v>
      </c>
      <c r="N5944" s="34">
        <v>68.8</v>
      </c>
      <c r="P5944" s="32">
        <v>40409</v>
      </c>
      <c r="Q5944" s="33">
        <f t="shared" si="925"/>
        <v>8</v>
      </c>
      <c r="R5944" s="33">
        <f t="shared" si="926"/>
        <v>2010</v>
      </c>
      <c r="S5944" s="34">
        <v>74.84</v>
      </c>
    </row>
    <row r="5945" spans="1:19">
      <c r="A5945" s="32">
        <v>42396</v>
      </c>
      <c r="B5945" s="33">
        <f t="shared" si="921"/>
        <v>1</v>
      </c>
      <c r="C5945" s="33">
        <f t="shared" si="922"/>
        <v>2016</v>
      </c>
      <c r="D5945" s="34">
        <v>0.316</v>
      </c>
      <c r="F5945" s="32">
        <v>44013</v>
      </c>
      <c r="G5945" s="33">
        <f t="shared" ref="G5945:G5967" si="927">+MONTH(F5945)</f>
        <v>7</v>
      </c>
      <c r="H5945" s="33">
        <f t="shared" ref="H5945:H5967" si="928">+YEAR(F5945)</f>
        <v>2020</v>
      </c>
      <c r="I5945" s="34">
        <v>1.69</v>
      </c>
      <c r="K5945" s="32">
        <v>39969</v>
      </c>
      <c r="L5945" s="33">
        <f t="shared" si="923"/>
        <v>6</v>
      </c>
      <c r="M5945" s="33">
        <f t="shared" si="924"/>
        <v>2009</v>
      </c>
      <c r="N5945" s="34">
        <v>68.430000000000007</v>
      </c>
      <c r="P5945" s="32">
        <v>40410</v>
      </c>
      <c r="Q5945" s="33">
        <f t="shared" si="925"/>
        <v>8</v>
      </c>
      <c r="R5945" s="33">
        <f t="shared" si="926"/>
        <v>2010</v>
      </c>
      <c r="S5945" s="34">
        <v>73.48</v>
      </c>
    </row>
    <row r="5946" spans="1:19">
      <c r="A5946" s="32">
        <v>42397</v>
      </c>
      <c r="B5946" s="33">
        <f t="shared" si="921"/>
        <v>1</v>
      </c>
      <c r="C5946" s="33">
        <f t="shared" si="922"/>
        <v>2016</v>
      </c>
      <c r="D5946" s="34">
        <v>0.34899999999999998</v>
      </c>
      <c r="F5946" s="32">
        <v>44018</v>
      </c>
      <c r="G5946" s="33">
        <f t="shared" si="927"/>
        <v>7</v>
      </c>
      <c r="H5946" s="33">
        <f t="shared" si="928"/>
        <v>2020</v>
      </c>
      <c r="I5946" s="34">
        <v>1.71</v>
      </c>
      <c r="K5946" s="32">
        <v>39972</v>
      </c>
      <c r="L5946" s="33">
        <f t="shared" si="923"/>
        <v>6</v>
      </c>
      <c r="M5946" s="33">
        <f t="shared" si="924"/>
        <v>2009</v>
      </c>
      <c r="N5946" s="34">
        <v>68.05</v>
      </c>
      <c r="P5946" s="32">
        <v>40413</v>
      </c>
      <c r="Q5946" s="33">
        <f t="shared" si="925"/>
        <v>8</v>
      </c>
      <c r="R5946" s="33">
        <f t="shared" si="926"/>
        <v>2010</v>
      </c>
      <c r="S5946" s="34">
        <v>73.08</v>
      </c>
    </row>
    <row r="5947" spans="1:19">
      <c r="A5947" s="32">
        <v>42398</v>
      </c>
      <c r="B5947" s="33">
        <f t="shared" si="921"/>
        <v>1</v>
      </c>
      <c r="C5947" s="33">
        <f t="shared" si="922"/>
        <v>2016</v>
      </c>
      <c r="D5947" s="34">
        <v>0.34899999999999998</v>
      </c>
      <c r="F5947" s="32">
        <v>44019</v>
      </c>
      <c r="G5947" s="33">
        <f t="shared" si="927"/>
        <v>7</v>
      </c>
      <c r="H5947" s="33">
        <f t="shared" si="928"/>
        <v>2020</v>
      </c>
      <c r="I5947" s="34">
        <v>1.76</v>
      </c>
      <c r="K5947" s="32">
        <v>39973</v>
      </c>
      <c r="L5947" s="33">
        <f t="shared" si="923"/>
        <v>6</v>
      </c>
      <c r="M5947" s="33">
        <f t="shared" si="924"/>
        <v>2009</v>
      </c>
      <c r="N5947" s="34">
        <v>70.02</v>
      </c>
      <c r="P5947" s="32">
        <v>40414</v>
      </c>
      <c r="Q5947" s="33">
        <f t="shared" si="925"/>
        <v>8</v>
      </c>
      <c r="R5947" s="33">
        <f t="shared" si="926"/>
        <v>2010</v>
      </c>
      <c r="S5947" s="34">
        <v>70.61</v>
      </c>
    </row>
    <row r="5948" spans="1:19">
      <c r="A5948" s="32">
        <v>42401</v>
      </c>
      <c r="B5948" s="33">
        <f t="shared" si="921"/>
        <v>2</v>
      </c>
      <c r="C5948" s="33">
        <f t="shared" si="922"/>
        <v>2016</v>
      </c>
      <c r="D5948" s="34">
        <v>0.34499999999999997</v>
      </c>
      <c r="F5948" s="32">
        <v>44020</v>
      </c>
      <c r="G5948" s="33">
        <f t="shared" si="927"/>
        <v>7</v>
      </c>
      <c r="H5948" s="33">
        <f t="shared" si="928"/>
        <v>2020</v>
      </c>
      <c r="I5948" s="34">
        <v>1.78</v>
      </c>
      <c r="K5948" s="32">
        <v>39974</v>
      </c>
      <c r="L5948" s="33">
        <f t="shared" si="923"/>
        <v>6</v>
      </c>
      <c r="M5948" s="33">
        <f t="shared" si="924"/>
        <v>2009</v>
      </c>
      <c r="N5948" s="34">
        <v>71.38</v>
      </c>
      <c r="P5948" s="32">
        <v>40415</v>
      </c>
      <c r="Q5948" s="33">
        <f t="shared" si="925"/>
        <v>8</v>
      </c>
      <c r="R5948" s="33">
        <f t="shared" si="926"/>
        <v>2010</v>
      </c>
      <c r="S5948" s="34">
        <v>70.739999999999995</v>
      </c>
    </row>
    <row r="5949" spans="1:19">
      <c r="A5949" s="32">
        <v>42402</v>
      </c>
      <c r="B5949" s="33">
        <f t="shared" si="921"/>
        <v>2</v>
      </c>
      <c r="C5949" s="33">
        <f t="shared" si="922"/>
        <v>2016</v>
      </c>
      <c r="D5949" s="34">
        <v>0.33300000000000002</v>
      </c>
      <c r="F5949" s="32">
        <v>44021</v>
      </c>
      <c r="G5949" s="33">
        <f t="shared" si="927"/>
        <v>7</v>
      </c>
      <c r="H5949" s="33">
        <f t="shared" si="928"/>
        <v>2020</v>
      </c>
      <c r="I5949" s="34">
        <v>1.88</v>
      </c>
      <c r="K5949" s="32">
        <v>39975</v>
      </c>
      <c r="L5949" s="33">
        <f t="shared" si="923"/>
        <v>6</v>
      </c>
      <c r="M5949" s="33">
        <f t="shared" si="924"/>
        <v>2009</v>
      </c>
      <c r="N5949" s="34">
        <v>72.69</v>
      </c>
      <c r="P5949" s="32">
        <v>40416</v>
      </c>
      <c r="Q5949" s="33">
        <f t="shared" si="925"/>
        <v>8</v>
      </c>
      <c r="R5949" s="33">
        <f t="shared" si="926"/>
        <v>2010</v>
      </c>
      <c r="S5949" s="34">
        <v>74.5</v>
      </c>
    </row>
    <row r="5950" spans="1:19">
      <c r="A5950" s="32">
        <v>42403</v>
      </c>
      <c r="B5950" s="33">
        <f t="shared" si="921"/>
        <v>2</v>
      </c>
      <c r="C5950" s="33">
        <f t="shared" si="922"/>
        <v>2016</v>
      </c>
      <c r="D5950" s="34">
        <v>0.36</v>
      </c>
      <c r="F5950" s="32">
        <v>44022</v>
      </c>
      <c r="G5950" s="33">
        <f t="shared" si="927"/>
        <v>7</v>
      </c>
      <c r="H5950" s="33">
        <f t="shared" si="928"/>
        <v>2020</v>
      </c>
      <c r="I5950" s="34">
        <v>1.79</v>
      </c>
      <c r="K5950" s="32">
        <v>39976</v>
      </c>
      <c r="L5950" s="33">
        <f t="shared" si="923"/>
        <v>6</v>
      </c>
      <c r="M5950" s="33">
        <f t="shared" si="924"/>
        <v>2009</v>
      </c>
      <c r="N5950" s="34">
        <v>72.13</v>
      </c>
      <c r="P5950" s="32">
        <v>40417</v>
      </c>
      <c r="Q5950" s="33">
        <f t="shared" si="925"/>
        <v>8</v>
      </c>
      <c r="R5950" s="33">
        <f t="shared" si="926"/>
        <v>2010</v>
      </c>
      <c r="S5950" s="34">
        <v>75.16</v>
      </c>
    </row>
    <row r="5951" spans="1:19">
      <c r="A5951" s="32">
        <v>42404</v>
      </c>
      <c r="B5951" s="33">
        <f t="shared" si="921"/>
        <v>2</v>
      </c>
      <c r="C5951" s="33">
        <f t="shared" si="922"/>
        <v>2016</v>
      </c>
      <c r="D5951" s="34">
        <v>0.36099999999999999</v>
      </c>
      <c r="F5951" s="32">
        <v>44025</v>
      </c>
      <c r="G5951" s="33">
        <f t="shared" si="927"/>
        <v>7</v>
      </c>
      <c r="H5951" s="33">
        <f t="shared" si="928"/>
        <v>2020</v>
      </c>
      <c r="I5951" s="34">
        <v>1.75</v>
      </c>
      <c r="K5951" s="32">
        <v>39979</v>
      </c>
      <c r="L5951" s="33">
        <f t="shared" si="923"/>
        <v>6</v>
      </c>
      <c r="M5951" s="33">
        <f t="shared" si="924"/>
        <v>2009</v>
      </c>
      <c r="N5951" s="34">
        <v>70.540000000000006</v>
      </c>
      <c r="P5951" s="32">
        <v>40420</v>
      </c>
      <c r="Q5951" s="33">
        <f t="shared" si="925"/>
        <v>8</v>
      </c>
      <c r="R5951" s="33">
        <f t="shared" si="926"/>
        <v>2010</v>
      </c>
      <c r="S5951" s="34">
        <v>76.05</v>
      </c>
    </row>
    <row r="5952" spans="1:19">
      <c r="A5952" s="32">
        <v>42405</v>
      </c>
      <c r="B5952" s="33">
        <f t="shared" si="921"/>
        <v>2</v>
      </c>
      <c r="C5952" s="33">
        <f t="shared" si="922"/>
        <v>2016</v>
      </c>
      <c r="D5952" s="34">
        <v>0.36499999999999999</v>
      </c>
      <c r="F5952" s="32">
        <v>44026</v>
      </c>
      <c r="G5952" s="33">
        <f t="shared" si="927"/>
        <v>7</v>
      </c>
      <c r="H5952" s="33">
        <f t="shared" si="928"/>
        <v>2020</v>
      </c>
      <c r="I5952" s="34">
        <v>1.74</v>
      </c>
      <c r="K5952" s="32">
        <v>39980</v>
      </c>
      <c r="L5952" s="33">
        <f t="shared" si="923"/>
        <v>6</v>
      </c>
      <c r="M5952" s="33">
        <f t="shared" si="924"/>
        <v>2009</v>
      </c>
      <c r="N5952" s="34">
        <v>70.47</v>
      </c>
      <c r="P5952" s="32">
        <v>40421</v>
      </c>
      <c r="Q5952" s="33">
        <f t="shared" si="925"/>
        <v>8</v>
      </c>
      <c r="R5952" s="33">
        <f t="shared" si="926"/>
        <v>2010</v>
      </c>
      <c r="S5952" s="34">
        <v>75.510000000000005</v>
      </c>
    </row>
    <row r="5953" spans="1:19">
      <c r="A5953" s="32">
        <v>42408</v>
      </c>
      <c r="B5953" s="33">
        <f t="shared" si="921"/>
        <v>2</v>
      </c>
      <c r="C5953" s="33">
        <f t="shared" si="922"/>
        <v>2016</v>
      </c>
      <c r="D5953" s="34">
        <v>0.36499999999999999</v>
      </c>
      <c r="F5953" s="32">
        <v>44027</v>
      </c>
      <c r="G5953" s="33">
        <f t="shared" si="927"/>
        <v>7</v>
      </c>
      <c r="H5953" s="33">
        <f t="shared" si="928"/>
        <v>2020</v>
      </c>
      <c r="I5953" s="34">
        <v>1.76</v>
      </c>
      <c r="K5953" s="32">
        <v>39981</v>
      </c>
      <c r="L5953" s="33">
        <f t="shared" si="923"/>
        <v>6</v>
      </c>
      <c r="M5953" s="33">
        <f t="shared" si="924"/>
        <v>2009</v>
      </c>
      <c r="N5953" s="34">
        <v>71.069999999999993</v>
      </c>
      <c r="P5953" s="32">
        <v>40422</v>
      </c>
      <c r="Q5953" s="33">
        <f t="shared" si="925"/>
        <v>9</v>
      </c>
      <c r="R5953" s="33">
        <f t="shared" si="926"/>
        <v>2010</v>
      </c>
      <c r="S5953" s="34">
        <v>75.53</v>
      </c>
    </row>
    <row r="5954" spans="1:19">
      <c r="A5954" s="32">
        <v>42409</v>
      </c>
      <c r="B5954" s="33">
        <f t="shared" si="921"/>
        <v>2</v>
      </c>
      <c r="C5954" s="33">
        <f t="shared" si="922"/>
        <v>2016</v>
      </c>
      <c r="D5954" s="34">
        <v>0.35399999999999998</v>
      </c>
      <c r="F5954" s="32">
        <v>44028</v>
      </c>
      <c r="G5954" s="33">
        <f t="shared" si="927"/>
        <v>7</v>
      </c>
      <c r="H5954" s="33">
        <f t="shared" si="928"/>
        <v>2020</v>
      </c>
      <c r="I5954" s="34">
        <v>1.79</v>
      </c>
      <c r="K5954" s="32">
        <v>39982</v>
      </c>
      <c r="L5954" s="33">
        <f t="shared" si="923"/>
        <v>6</v>
      </c>
      <c r="M5954" s="33">
        <f t="shared" si="924"/>
        <v>2009</v>
      </c>
      <c r="N5954" s="34">
        <v>71.42</v>
      </c>
      <c r="P5954" s="32">
        <v>40423</v>
      </c>
      <c r="Q5954" s="33">
        <f t="shared" si="925"/>
        <v>9</v>
      </c>
      <c r="R5954" s="33">
        <f t="shared" si="926"/>
        <v>2010</v>
      </c>
      <c r="S5954" s="34">
        <v>74.930000000000007</v>
      </c>
    </row>
    <row r="5955" spans="1:19">
      <c r="A5955" s="32">
        <v>42410</v>
      </c>
      <c r="B5955" s="33">
        <f t="shared" si="921"/>
        <v>2</v>
      </c>
      <c r="C5955" s="33">
        <f t="shared" si="922"/>
        <v>2016</v>
      </c>
      <c r="D5955" s="34">
        <v>0.36399999999999999</v>
      </c>
      <c r="F5955" s="32">
        <v>44029</v>
      </c>
      <c r="G5955" s="33">
        <f t="shared" si="927"/>
        <v>7</v>
      </c>
      <c r="H5955" s="33">
        <f t="shared" si="928"/>
        <v>2020</v>
      </c>
      <c r="I5955" s="34">
        <v>1.79</v>
      </c>
      <c r="K5955" s="32">
        <v>39983</v>
      </c>
      <c r="L5955" s="33">
        <f t="shared" si="923"/>
        <v>6</v>
      </c>
      <c r="M5955" s="33">
        <f t="shared" si="924"/>
        <v>2009</v>
      </c>
      <c r="N5955" s="34">
        <v>69.599999999999994</v>
      </c>
      <c r="P5955" s="32">
        <v>40424</v>
      </c>
      <c r="Q5955" s="33">
        <f t="shared" si="925"/>
        <v>9</v>
      </c>
      <c r="R5955" s="33">
        <f t="shared" si="926"/>
        <v>2010</v>
      </c>
      <c r="S5955" s="34">
        <v>75.03</v>
      </c>
    </row>
    <row r="5956" spans="1:19">
      <c r="A5956" s="32">
        <v>42411</v>
      </c>
      <c r="B5956" s="33">
        <f t="shared" si="921"/>
        <v>2</v>
      </c>
      <c r="C5956" s="33">
        <f t="shared" si="922"/>
        <v>2016</v>
      </c>
      <c r="D5956" s="34">
        <v>0.34799999999999998</v>
      </c>
      <c r="F5956" s="32">
        <v>44032</v>
      </c>
      <c r="G5956" s="33">
        <f t="shared" si="927"/>
        <v>7</v>
      </c>
      <c r="H5956" s="33">
        <f t="shared" si="928"/>
        <v>2020</v>
      </c>
      <c r="I5956" s="34">
        <v>1.71</v>
      </c>
      <c r="K5956" s="32">
        <v>39986</v>
      </c>
      <c r="L5956" s="33">
        <f t="shared" si="923"/>
        <v>6</v>
      </c>
      <c r="M5956" s="33">
        <f t="shared" si="924"/>
        <v>2009</v>
      </c>
      <c r="N5956" s="34">
        <v>67.09</v>
      </c>
      <c r="P5956" s="32">
        <v>40428</v>
      </c>
      <c r="Q5956" s="33">
        <f t="shared" si="925"/>
        <v>9</v>
      </c>
      <c r="R5956" s="33">
        <f t="shared" si="926"/>
        <v>2010</v>
      </c>
      <c r="S5956" s="34">
        <v>75.78</v>
      </c>
    </row>
    <row r="5957" spans="1:19">
      <c r="A5957" s="32">
        <v>42412</v>
      </c>
      <c r="B5957" s="33">
        <f t="shared" si="921"/>
        <v>2</v>
      </c>
      <c r="C5957" s="33">
        <f t="shared" si="922"/>
        <v>2016</v>
      </c>
      <c r="D5957" s="34">
        <v>0.371</v>
      </c>
      <c r="F5957" s="32">
        <v>44033</v>
      </c>
      <c r="G5957" s="33">
        <f t="shared" si="927"/>
        <v>7</v>
      </c>
      <c r="H5957" s="33">
        <f t="shared" si="928"/>
        <v>2020</v>
      </c>
      <c r="I5957" s="34">
        <v>1.66</v>
      </c>
      <c r="K5957" s="32">
        <v>39987</v>
      </c>
      <c r="L5957" s="33">
        <f t="shared" si="923"/>
        <v>6</v>
      </c>
      <c r="M5957" s="33">
        <f t="shared" si="924"/>
        <v>2009</v>
      </c>
      <c r="N5957" s="34">
        <v>68.81</v>
      </c>
      <c r="P5957" s="32">
        <v>40429</v>
      </c>
      <c r="Q5957" s="33">
        <f t="shared" si="925"/>
        <v>9</v>
      </c>
      <c r="R5957" s="33">
        <f t="shared" si="926"/>
        <v>2010</v>
      </c>
      <c r="S5957" s="34">
        <v>77.48</v>
      </c>
    </row>
    <row r="5958" spans="1:19">
      <c r="A5958" s="32">
        <v>42416</v>
      </c>
      <c r="B5958" s="33">
        <f t="shared" si="921"/>
        <v>2</v>
      </c>
      <c r="C5958" s="33">
        <f t="shared" si="922"/>
        <v>2016</v>
      </c>
      <c r="D5958" s="34">
        <v>0.36099999999999999</v>
      </c>
      <c r="F5958" s="32">
        <v>44034</v>
      </c>
      <c r="G5958" s="33">
        <f t="shared" si="927"/>
        <v>7</v>
      </c>
      <c r="H5958" s="33">
        <f t="shared" si="928"/>
        <v>2020</v>
      </c>
      <c r="I5958" s="34">
        <v>1.69</v>
      </c>
      <c r="K5958" s="32">
        <v>39988</v>
      </c>
      <c r="L5958" s="33">
        <f t="shared" si="923"/>
        <v>6</v>
      </c>
      <c r="M5958" s="33">
        <f t="shared" si="924"/>
        <v>2009</v>
      </c>
      <c r="N5958" s="34">
        <v>68.14</v>
      </c>
      <c r="P5958" s="32">
        <v>40430</v>
      </c>
      <c r="Q5958" s="33">
        <f t="shared" si="925"/>
        <v>9</v>
      </c>
      <c r="R5958" s="33">
        <f t="shared" si="926"/>
        <v>2010</v>
      </c>
      <c r="S5958" s="34">
        <v>77.87</v>
      </c>
    </row>
    <row r="5959" spans="1:19">
      <c r="A5959" s="32">
        <v>42417</v>
      </c>
      <c r="B5959" s="33">
        <f t="shared" si="921"/>
        <v>2</v>
      </c>
      <c r="C5959" s="33">
        <f t="shared" si="922"/>
        <v>2016</v>
      </c>
      <c r="D5959" s="34">
        <v>0.375</v>
      </c>
      <c r="F5959" s="32">
        <v>44035</v>
      </c>
      <c r="G5959" s="33">
        <f t="shared" si="927"/>
        <v>7</v>
      </c>
      <c r="H5959" s="33">
        <f t="shared" si="928"/>
        <v>2020</v>
      </c>
      <c r="I5959" s="34">
        <v>1.75</v>
      </c>
      <c r="K5959" s="32">
        <v>39989</v>
      </c>
      <c r="L5959" s="33">
        <f t="shared" si="923"/>
        <v>6</v>
      </c>
      <c r="M5959" s="33">
        <f t="shared" si="924"/>
        <v>2009</v>
      </c>
      <c r="N5959" s="34">
        <v>69.7</v>
      </c>
      <c r="P5959" s="32">
        <v>40431</v>
      </c>
      <c r="Q5959" s="33">
        <f t="shared" si="925"/>
        <v>9</v>
      </c>
      <c r="R5959" s="33">
        <f t="shared" si="926"/>
        <v>2010</v>
      </c>
      <c r="S5959" s="34">
        <v>77.540000000000006</v>
      </c>
    </row>
    <row r="5960" spans="1:19">
      <c r="A5960" s="32">
        <v>42418</v>
      </c>
      <c r="B5960" s="33">
        <f t="shared" si="921"/>
        <v>2</v>
      </c>
      <c r="C5960" s="33">
        <f t="shared" si="922"/>
        <v>2016</v>
      </c>
      <c r="D5960" s="34">
        <v>0.38</v>
      </c>
      <c r="F5960" s="32">
        <v>44036</v>
      </c>
      <c r="G5960" s="33">
        <f t="shared" si="927"/>
        <v>7</v>
      </c>
      <c r="H5960" s="33">
        <f t="shared" si="928"/>
        <v>2020</v>
      </c>
      <c r="I5960" s="34">
        <v>1.77</v>
      </c>
      <c r="K5960" s="32">
        <v>39990</v>
      </c>
      <c r="L5960" s="33">
        <f t="shared" si="923"/>
        <v>6</v>
      </c>
      <c r="M5960" s="33">
        <f t="shared" si="924"/>
        <v>2009</v>
      </c>
      <c r="N5960" s="34">
        <v>69.16</v>
      </c>
      <c r="P5960" s="32">
        <v>40434</v>
      </c>
      <c r="Q5960" s="33">
        <f t="shared" si="925"/>
        <v>9</v>
      </c>
      <c r="R5960" s="33">
        <f t="shared" si="926"/>
        <v>2010</v>
      </c>
      <c r="S5960" s="34">
        <v>78.52</v>
      </c>
    </row>
    <row r="5961" spans="1:19">
      <c r="A5961" s="32">
        <v>42419</v>
      </c>
      <c r="B5961" s="33">
        <f t="shared" si="921"/>
        <v>2</v>
      </c>
      <c r="C5961" s="33">
        <f t="shared" si="922"/>
        <v>2016</v>
      </c>
      <c r="D5961" s="34">
        <v>0.38</v>
      </c>
      <c r="F5961" s="32">
        <v>44039</v>
      </c>
      <c r="G5961" s="33">
        <f t="shared" si="927"/>
        <v>7</v>
      </c>
      <c r="H5961" s="33">
        <f t="shared" si="928"/>
        <v>2020</v>
      </c>
      <c r="I5961" s="34">
        <v>1.85</v>
      </c>
      <c r="K5961" s="32">
        <v>39993</v>
      </c>
      <c r="L5961" s="33">
        <f t="shared" si="923"/>
        <v>6</v>
      </c>
      <c r="M5961" s="33">
        <f t="shared" si="924"/>
        <v>2009</v>
      </c>
      <c r="N5961" s="34">
        <v>71.47</v>
      </c>
      <c r="P5961" s="32">
        <v>40435</v>
      </c>
      <c r="Q5961" s="33">
        <f t="shared" si="925"/>
        <v>9</v>
      </c>
      <c r="R5961" s="33">
        <f t="shared" si="926"/>
        <v>2010</v>
      </c>
      <c r="S5961" s="34">
        <v>78.89</v>
      </c>
    </row>
    <row r="5962" spans="1:19">
      <c r="A5962" s="32">
        <v>42422</v>
      </c>
      <c r="B5962" s="33">
        <f t="shared" si="921"/>
        <v>2</v>
      </c>
      <c r="C5962" s="33">
        <f t="shared" si="922"/>
        <v>2016</v>
      </c>
      <c r="D5962" s="34">
        <v>0.39100000000000001</v>
      </c>
      <c r="F5962" s="32">
        <v>44040</v>
      </c>
      <c r="G5962" s="33">
        <f t="shared" si="927"/>
        <v>7</v>
      </c>
      <c r="H5962" s="33">
        <f t="shared" si="928"/>
        <v>2020</v>
      </c>
      <c r="I5962" s="34">
        <v>1.83</v>
      </c>
      <c r="K5962" s="32">
        <v>39994</v>
      </c>
      <c r="L5962" s="33">
        <f t="shared" si="923"/>
        <v>6</v>
      </c>
      <c r="M5962" s="33">
        <f t="shared" si="924"/>
        <v>2009</v>
      </c>
      <c r="N5962" s="34">
        <v>69.819999999999993</v>
      </c>
      <c r="P5962" s="32">
        <v>40436</v>
      </c>
      <c r="Q5962" s="33">
        <f t="shared" si="925"/>
        <v>9</v>
      </c>
      <c r="R5962" s="33">
        <f t="shared" si="926"/>
        <v>2010</v>
      </c>
      <c r="S5962" s="34">
        <v>78.459999999999994</v>
      </c>
    </row>
    <row r="5963" spans="1:19">
      <c r="A5963" s="32">
        <v>42423</v>
      </c>
      <c r="B5963" s="33">
        <f t="shared" si="921"/>
        <v>2</v>
      </c>
      <c r="C5963" s="33">
        <f t="shared" si="922"/>
        <v>2016</v>
      </c>
      <c r="D5963" s="34">
        <v>0.38800000000000001</v>
      </c>
      <c r="F5963" s="32">
        <v>44041</v>
      </c>
      <c r="G5963" s="33">
        <f t="shared" si="927"/>
        <v>7</v>
      </c>
      <c r="H5963" s="33">
        <f t="shared" si="928"/>
        <v>2020</v>
      </c>
      <c r="I5963" s="34">
        <v>1.77</v>
      </c>
      <c r="K5963" s="32">
        <v>39995</v>
      </c>
      <c r="L5963" s="33">
        <f t="shared" si="923"/>
        <v>7</v>
      </c>
      <c r="M5963" s="33">
        <f t="shared" si="924"/>
        <v>2009</v>
      </c>
      <c r="N5963" s="34">
        <v>69.319999999999993</v>
      </c>
      <c r="P5963" s="32">
        <v>40437</v>
      </c>
      <c r="Q5963" s="33">
        <f t="shared" si="925"/>
        <v>9</v>
      </c>
      <c r="R5963" s="33">
        <f t="shared" si="926"/>
        <v>2010</v>
      </c>
      <c r="S5963" s="34">
        <v>78.89</v>
      </c>
    </row>
    <row r="5964" spans="1:19">
      <c r="A5964" s="32">
        <v>42424</v>
      </c>
      <c r="B5964" s="33">
        <f t="shared" si="921"/>
        <v>2</v>
      </c>
      <c r="C5964" s="33">
        <f t="shared" si="922"/>
        <v>2016</v>
      </c>
      <c r="D5964" s="34">
        <v>0.40300000000000002</v>
      </c>
      <c r="F5964" s="32">
        <v>44042</v>
      </c>
      <c r="G5964" s="33">
        <f t="shared" si="927"/>
        <v>7</v>
      </c>
      <c r="H5964" s="33">
        <f t="shared" si="928"/>
        <v>2020</v>
      </c>
      <c r="I5964" s="34">
        <v>1.81</v>
      </c>
      <c r="K5964" s="32">
        <v>39996</v>
      </c>
      <c r="L5964" s="33">
        <f t="shared" si="923"/>
        <v>7</v>
      </c>
      <c r="M5964" s="33">
        <f t="shared" si="924"/>
        <v>2009</v>
      </c>
      <c r="N5964" s="34">
        <v>66.680000000000007</v>
      </c>
      <c r="P5964" s="32">
        <v>40438</v>
      </c>
      <c r="Q5964" s="33">
        <f t="shared" si="925"/>
        <v>9</v>
      </c>
      <c r="R5964" s="33">
        <f t="shared" si="926"/>
        <v>2010</v>
      </c>
      <c r="S5964" s="34">
        <v>77.430000000000007</v>
      </c>
    </row>
    <row r="5965" spans="1:19">
      <c r="A5965" s="32">
        <v>42425</v>
      </c>
      <c r="B5965" s="33">
        <f t="shared" si="921"/>
        <v>2</v>
      </c>
      <c r="C5965" s="33">
        <f t="shared" si="922"/>
        <v>2016</v>
      </c>
      <c r="D5965" s="34">
        <v>0.41</v>
      </c>
      <c r="F5965" s="32">
        <v>44043</v>
      </c>
      <c r="G5965" s="33">
        <f t="shared" si="927"/>
        <v>7</v>
      </c>
      <c r="H5965" s="33">
        <f t="shared" si="928"/>
        <v>2020</v>
      </c>
      <c r="I5965" s="34">
        <v>1.83</v>
      </c>
      <c r="K5965" s="32">
        <v>40000</v>
      </c>
      <c r="L5965" s="33">
        <f t="shared" si="923"/>
        <v>7</v>
      </c>
      <c r="M5965" s="33">
        <f t="shared" si="924"/>
        <v>2009</v>
      </c>
      <c r="N5965" s="34">
        <v>64.06</v>
      </c>
      <c r="P5965" s="32">
        <v>40441</v>
      </c>
      <c r="Q5965" s="33">
        <f t="shared" si="925"/>
        <v>9</v>
      </c>
      <c r="R5965" s="33">
        <f t="shared" si="926"/>
        <v>2010</v>
      </c>
      <c r="S5965" s="34">
        <v>79.42</v>
      </c>
    </row>
    <row r="5966" spans="1:19">
      <c r="A5966" s="32">
        <v>42426</v>
      </c>
      <c r="B5966" s="33">
        <f t="shared" si="921"/>
        <v>2</v>
      </c>
      <c r="C5966" s="33">
        <f t="shared" si="922"/>
        <v>2016</v>
      </c>
      <c r="D5966" s="34">
        <v>0.41899999999999998</v>
      </c>
      <c r="F5966" s="32">
        <v>44046</v>
      </c>
      <c r="G5966" s="33">
        <f t="shared" si="927"/>
        <v>8</v>
      </c>
      <c r="H5966" s="33">
        <f t="shared" si="928"/>
        <v>2020</v>
      </c>
      <c r="I5966" s="34">
        <v>1.95</v>
      </c>
      <c r="K5966" s="32">
        <v>40001</v>
      </c>
      <c r="L5966" s="33">
        <f t="shared" si="923"/>
        <v>7</v>
      </c>
      <c r="M5966" s="33">
        <f t="shared" si="924"/>
        <v>2009</v>
      </c>
      <c r="N5966" s="34">
        <v>62.88</v>
      </c>
      <c r="P5966" s="32">
        <v>40442</v>
      </c>
      <c r="Q5966" s="33">
        <f t="shared" si="925"/>
        <v>9</v>
      </c>
      <c r="R5966" s="33">
        <f t="shared" si="926"/>
        <v>2010</v>
      </c>
      <c r="S5966" s="34">
        <v>78.760000000000005</v>
      </c>
    </row>
    <row r="5967" spans="1:19">
      <c r="A5967" s="32">
        <v>42429</v>
      </c>
      <c r="B5967" s="33">
        <f t="shared" si="921"/>
        <v>2</v>
      </c>
      <c r="C5967" s="33">
        <f t="shared" si="922"/>
        <v>2016</v>
      </c>
      <c r="D5967" s="34">
        <v>0.42499999999999999</v>
      </c>
      <c r="F5967" s="32">
        <v>44047</v>
      </c>
      <c r="G5967" s="33">
        <f t="shared" si="927"/>
        <v>8</v>
      </c>
      <c r="H5967" s="33">
        <f t="shared" si="928"/>
        <v>2020</v>
      </c>
      <c r="I5967" s="34">
        <v>2.0699999999999998</v>
      </c>
      <c r="K5967" s="32">
        <v>40002</v>
      </c>
      <c r="L5967" s="33">
        <f t="shared" si="923"/>
        <v>7</v>
      </c>
      <c r="M5967" s="33">
        <f t="shared" si="924"/>
        <v>2009</v>
      </c>
      <c r="N5967" s="34">
        <v>60.15</v>
      </c>
      <c r="P5967" s="32">
        <v>40443</v>
      </c>
      <c r="Q5967" s="33">
        <f t="shared" si="925"/>
        <v>9</v>
      </c>
      <c r="R5967" s="33">
        <f t="shared" si="926"/>
        <v>2010</v>
      </c>
      <c r="S5967" s="34">
        <v>77.290000000000006</v>
      </c>
    </row>
    <row r="5968" spans="1:19">
      <c r="A5968" s="32">
        <v>42430</v>
      </c>
      <c r="B5968" s="33">
        <f t="shared" si="921"/>
        <v>3</v>
      </c>
      <c r="C5968" s="33">
        <f t="shared" si="922"/>
        <v>2016</v>
      </c>
      <c r="D5968" s="34">
        <v>0.42899999999999999</v>
      </c>
      <c r="F5968" s="32">
        <v>44048</v>
      </c>
      <c r="G5968" s="33">
        <f t="shared" ref="G5968:G5987" si="929">+MONTH(F5968)</f>
        <v>8</v>
      </c>
      <c r="H5968" s="33">
        <f t="shared" ref="H5968:H5987" si="930">+YEAR(F5968)</f>
        <v>2020</v>
      </c>
      <c r="I5968" s="34">
        <v>2.23</v>
      </c>
      <c r="K5968" s="32">
        <v>40003</v>
      </c>
      <c r="L5968" s="33">
        <f t="shared" si="923"/>
        <v>7</v>
      </c>
      <c r="M5968" s="33">
        <f t="shared" si="924"/>
        <v>2009</v>
      </c>
      <c r="N5968" s="34">
        <v>60.36</v>
      </c>
      <c r="P5968" s="32">
        <v>40444</v>
      </c>
      <c r="Q5968" s="33">
        <f t="shared" si="925"/>
        <v>9</v>
      </c>
      <c r="R5968" s="33">
        <f t="shared" si="926"/>
        <v>2010</v>
      </c>
      <c r="S5968" s="34">
        <v>77.69</v>
      </c>
    </row>
    <row r="5969" spans="1:19">
      <c r="A5969" s="32">
        <v>42431</v>
      </c>
      <c r="B5969" s="33">
        <f t="shared" si="921"/>
        <v>3</v>
      </c>
      <c r="C5969" s="33">
        <f t="shared" si="922"/>
        <v>2016</v>
      </c>
      <c r="D5969" s="34">
        <v>0.43</v>
      </c>
      <c r="F5969" s="32">
        <v>44049</v>
      </c>
      <c r="G5969" s="33">
        <f t="shared" si="929"/>
        <v>8</v>
      </c>
      <c r="H5969" s="33">
        <f t="shared" si="930"/>
        <v>2020</v>
      </c>
      <c r="I5969" s="34">
        <v>2.2599999999999998</v>
      </c>
      <c r="K5969" s="32">
        <v>40004</v>
      </c>
      <c r="L5969" s="33">
        <f t="shared" si="923"/>
        <v>7</v>
      </c>
      <c r="M5969" s="33">
        <f t="shared" si="924"/>
        <v>2009</v>
      </c>
      <c r="N5969" s="34">
        <v>59.93</v>
      </c>
      <c r="P5969" s="32">
        <v>40445</v>
      </c>
      <c r="Q5969" s="33">
        <f t="shared" si="925"/>
        <v>9</v>
      </c>
      <c r="R5969" s="33">
        <f t="shared" si="926"/>
        <v>2010</v>
      </c>
      <c r="S5969" s="34">
        <v>78.73</v>
      </c>
    </row>
    <row r="5970" spans="1:19">
      <c r="A5970" s="32">
        <v>42432</v>
      </c>
      <c r="B5970" s="33">
        <f t="shared" si="921"/>
        <v>3</v>
      </c>
      <c r="C5970" s="33">
        <f t="shared" si="922"/>
        <v>2016</v>
      </c>
      <c r="D5970" s="34">
        <v>0.433</v>
      </c>
      <c r="F5970" s="32">
        <v>44050</v>
      </c>
      <c r="G5970" s="33">
        <f t="shared" si="929"/>
        <v>8</v>
      </c>
      <c r="H5970" s="33">
        <f t="shared" si="930"/>
        <v>2020</v>
      </c>
      <c r="I5970" s="34">
        <v>2.15</v>
      </c>
      <c r="K5970" s="32">
        <v>40007</v>
      </c>
      <c r="L5970" s="33">
        <f t="shared" si="923"/>
        <v>7</v>
      </c>
      <c r="M5970" s="33">
        <f t="shared" si="924"/>
        <v>2009</v>
      </c>
      <c r="N5970" s="34">
        <v>59.69</v>
      </c>
      <c r="P5970" s="32">
        <v>40448</v>
      </c>
      <c r="Q5970" s="33">
        <f t="shared" si="925"/>
        <v>9</v>
      </c>
      <c r="R5970" s="33">
        <f t="shared" si="926"/>
        <v>2010</v>
      </c>
      <c r="S5970" s="34">
        <v>77.709999999999994</v>
      </c>
    </row>
    <row r="5971" spans="1:19">
      <c r="A5971" s="32">
        <v>42433</v>
      </c>
      <c r="B5971" s="33">
        <f t="shared" si="921"/>
        <v>3</v>
      </c>
      <c r="C5971" s="33">
        <f t="shared" si="922"/>
        <v>2016</v>
      </c>
      <c r="D5971" s="34">
        <v>0.45</v>
      </c>
      <c r="F5971" s="32">
        <v>44053</v>
      </c>
      <c r="G5971" s="33">
        <f t="shared" si="929"/>
        <v>8</v>
      </c>
      <c r="H5971" s="33">
        <f t="shared" si="930"/>
        <v>2020</v>
      </c>
      <c r="I5971" s="34">
        <v>2.1800000000000002</v>
      </c>
      <c r="K5971" s="32">
        <v>40008</v>
      </c>
      <c r="L5971" s="33">
        <f t="shared" si="923"/>
        <v>7</v>
      </c>
      <c r="M5971" s="33">
        <f t="shared" si="924"/>
        <v>2009</v>
      </c>
      <c r="N5971" s="34">
        <v>59.62</v>
      </c>
      <c r="P5971" s="32">
        <v>40449</v>
      </c>
      <c r="Q5971" s="33">
        <f t="shared" si="925"/>
        <v>9</v>
      </c>
      <c r="R5971" s="33">
        <f t="shared" si="926"/>
        <v>2010</v>
      </c>
      <c r="S5971" s="34">
        <v>79.14</v>
      </c>
    </row>
    <row r="5972" spans="1:19">
      <c r="A5972" s="32">
        <v>42436</v>
      </c>
      <c r="B5972" s="33">
        <f t="shared" si="921"/>
        <v>3</v>
      </c>
      <c r="C5972" s="33">
        <f t="shared" si="922"/>
        <v>2016</v>
      </c>
      <c r="D5972" s="34">
        <v>0.47599999999999998</v>
      </c>
      <c r="F5972" s="32">
        <v>44054</v>
      </c>
      <c r="G5972" s="33">
        <f t="shared" si="929"/>
        <v>8</v>
      </c>
      <c r="H5972" s="33">
        <f t="shared" si="930"/>
        <v>2020</v>
      </c>
      <c r="I5972" s="34">
        <v>2.19</v>
      </c>
      <c r="K5972" s="32">
        <v>40009</v>
      </c>
      <c r="L5972" s="33">
        <f t="shared" si="923"/>
        <v>7</v>
      </c>
      <c r="M5972" s="33">
        <f t="shared" si="924"/>
        <v>2009</v>
      </c>
      <c r="N5972" s="34">
        <v>61.49</v>
      </c>
      <c r="P5972" s="32">
        <v>40450</v>
      </c>
      <c r="Q5972" s="33">
        <f t="shared" si="925"/>
        <v>9</v>
      </c>
      <c r="R5972" s="33">
        <f t="shared" si="926"/>
        <v>2010</v>
      </c>
      <c r="S5972" s="34">
        <v>78.790000000000006</v>
      </c>
    </row>
    <row r="5973" spans="1:19">
      <c r="A5973" s="32">
        <v>42437</v>
      </c>
      <c r="B5973" s="33">
        <f t="shared" si="921"/>
        <v>3</v>
      </c>
      <c r="C5973" s="33">
        <f t="shared" si="922"/>
        <v>2016</v>
      </c>
      <c r="D5973" s="34">
        <v>0.46500000000000002</v>
      </c>
      <c r="F5973" s="32">
        <v>44055</v>
      </c>
      <c r="G5973" s="33">
        <f t="shared" si="929"/>
        <v>8</v>
      </c>
      <c r="H5973" s="33">
        <f t="shared" si="930"/>
        <v>2020</v>
      </c>
      <c r="I5973" s="34">
        <v>2.0499999999999998</v>
      </c>
      <c r="K5973" s="32">
        <v>40010</v>
      </c>
      <c r="L5973" s="33">
        <f t="shared" si="923"/>
        <v>7</v>
      </c>
      <c r="M5973" s="33">
        <f t="shared" si="924"/>
        <v>2009</v>
      </c>
      <c r="N5973" s="34">
        <v>62.07</v>
      </c>
      <c r="P5973" s="32">
        <v>40451</v>
      </c>
      <c r="Q5973" s="33">
        <f t="shared" si="925"/>
        <v>9</v>
      </c>
      <c r="R5973" s="33">
        <f t="shared" si="926"/>
        <v>2010</v>
      </c>
      <c r="S5973" s="34">
        <v>80.77</v>
      </c>
    </row>
    <row r="5974" spans="1:19">
      <c r="A5974" s="32">
        <v>42438</v>
      </c>
      <c r="B5974" s="33">
        <f t="shared" si="921"/>
        <v>3</v>
      </c>
      <c r="C5974" s="33">
        <f t="shared" si="922"/>
        <v>2016</v>
      </c>
      <c r="D5974" s="34">
        <v>0.47799999999999998</v>
      </c>
      <c r="F5974" s="32">
        <v>44056</v>
      </c>
      <c r="G5974" s="33">
        <f t="shared" si="929"/>
        <v>8</v>
      </c>
      <c r="H5974" s="33">
        <f t="shared" si="930"/>
        <v>2020</v>
      </c>
      <c r="I5974" s="34">
        <v>2.19</v>
      </c>
      <c r="K5974" s="32">
        <v>40011</v>
      </c>
      <c r="L5974" s="33">
        <f t="shared" si="923"/>
        <v>7</v>
      </c>
      <c r="M5974" s="33">
        <f t="shared" si="924"/>
        <v>2009</v>
      </c>
      <c r="N5974" s="34">
        <v>63.56</v>
      </c>
      <c r="P5974" s="32">
        <v>40452</v>
      </c>
      <c r="Q5974" s="33">
        <f t="shared" si="925"/>
        <v>10</v>
      </c>
      <c r="R5974" s="33">
        <f t="shared" si="926"/>
        <v>2010</v>
      </c>
      <c r="S5974" s="34">
        <v>82.69</v>
      </c>
    </row>
    <row r="5975" spans="1:19">
      <c r="A5975" s="32">
        <v>42439</v>
      </c>
      <c r="B5975" s="33">
        <f t="shared" si="921"/>
        <v>3</v>
      </c>
      <c r="C5975" s="33">
        <f t="shared" si="922"/>
        <v>2016</v>
      </c>
      <c r="D5975" s="34">
        <v>0.47199999999999998</v>
      </c>
      <c r="F5975" s="32">
        <v>44057</v>
      </c>
      <c r="G5975" s="33">
        <f t="shared" si="929"/>
        <v>8</v>
      </c>
      <c r="H5975" s="33">
        <f t="shared" si="930"/>
        <v>2020</v>
      </c>
      <c r="I5975" s="34">
        <v>2.23</v>
      </c>
      <c r="K5975" s="32">
        <v>40014</v>
      </c>
      <c r="L5975" s="33">
        <f t="shared" si="923"/>
        <v>7</v>
      </c>
      <c r="M5975" s="33">
        <f t="shared" si="924"/>
        <v>2009</v>
      </c>
      <c r="N5975" s="34">
        <v>63.93</v>
      </c>
      <c r="P5975" s="32">
        <v>40455</v>
      </c>
      <c r="Q5975" s="33">
        <f t="shared" si="925"/>
        <v>10</v>
      </c>
      <c r="R5975" s="33">
        <f t="shared" si="926"/>
        <v>2010</v>
      </c>
      <c r="S5975" s="34">
        <v>83.42</v>
      </c>
    </row>
    <row r="5976" spans="1:19">
      <c r="A5976" s="32">
        <v>42440</v>
      </c>
      <c r="B5976" s="33">
        <f t="shared" si="921"/>
        <v>3</v>
      </c>
      <c r="C5976" s="33">
        <f t="shared" si="922"/>
        <v>2016</v>
      </c>
      <c r="D5976" s="34">
        <v>0.47499999999999998</v>
      </c>
      <c r="F5976" s="32">
        <v>44060</v>
      </c>
      <c r="G5976" s="33">
        <f t="shared" si="929"/>
        <v>8</v>
      </c>
      <c r="H5976" s="33">
        <f t="shared" si="930"/>
        <v>2020</v>
      </c>
      <c r="I5976" s="34">
        <v>2.3199999999999998</v>
      </c>
      <c r="K5976" s="32">
        <v>40015</v>
      </c>
      <c r="L5976" s="33">
        <f t="shared" si="923"/>
        <v>7</v>
      </c>
      <c r="M5976" s="33">
        <f t="shared" si="924"/>
        <v>2009</v>
      </c>
      <c r="N5976" s="34">
        <v>64.81</v>
      </c>
      <c r="P5976" s="32">
        <v>40456</v>
      </c>
      <c r="Q5976" s="33">
        <f t="shared" si="925"/>
        <v>10</v>
      </c>
      <c r="R5976" s="33">
        <f t="shared" si="926"/>
        <v>2010</v>
      </c>
      <c r="S5976" s="34">
        <v>83.35</v>
      </c>
    </row>
    <row r="5977" spans="1:19">
      <c r="A5977" s="32">
        <v>42443</v>
      </c>
      <c r="B5977" s="33">
        <f t="shared" si="921"/>
        <v>3</v>
      </c>
      <c r="C5977" s="33">
        <f t="shared" si="922"/>
        <v>2016</v>
      </c>
      <c r="D5977" s="34">
        <v>0.45800000000000002</v>
      </c>
      <c r="F5977" s="32">
        <v>44061</v>
      </c>
      <c r="G5977" s="33">
        <f t="shared" si="929"/>
        <v>8</v>
      </c>
      <c r="H5977" s="33">
        <f t="shared" si="930"/>
        <v>2020</v>
      </c>
      <c r="I5977" s="34">
        <v>2.4500000000000002</v>
      </c>
      <c r="K5977" s="32">
        <v>40016</v>
      </c>
      <c r="L5977" s="33">
        <f t="shared" si="923"/>
        <v>7</v>
      </c>
      <c r="M5977" s="33">
        <f t="shared" si="924"/>
        <v>2009</v>
      </c>
      <c r="N5977" s="34">
        <v>64.58</v>
      </c>
      <c r="P5977" s="32">
        <v>40457</v>
      </c>
      <c r="Q5977" s="33">
        <f t="shared" si="925"/>
        <v>10</v>
      </c>
      <c r="R5977" s="33">
        <f t="shared" si="926"/>
        <v>2010</v>
      </c>
      <c r="S5977" s="34">
        <v>85.01</v>
      </c>
    </row>
    <row r="5978" spans="1:19">
      <c r="A5978" s="32">
        <v>42444</v>
      </c>
      <c r="B5978" s="33">
        <f t="shared" si="921"/>
        <v>3</v>
      </c>
      <c r="C5978" s="33">
        <f t="shared" si="922"/>
        <v>2016</v>
      </c>
      <c r="D5978" s="34">
        <v>0.44800000000000001</v>
      </c>
      <c r="F5978" s="32">
        <v>44062</v>
      </c>
      <c r="G5978" s="33">
        <f t="shared" si="929"/>
        <v>8</v>
      </c>
      <c r="H5978" s="33">
        <f t="shared" si="930"/>
        <v>2020</v>
      </c>
      <c r="I5978" s="34">
        <v>2.4300000000000002</v>
      </c>
      <c r="K5978" s="32">
        <v>40017</v>
      </c>
      <c r="L5978" s="33">
        <f t="shared" si="923"/>
        <v>7</v>
      </c>
      <c r="M5978" s="33">
        <f t="shared" si="924"/>
        <v>2009</v>
      </c>
      <c r="N5978" s="34">
        <v>66.099999999999994</v>
      </c>
      <c r="P5978" s="32">
        <v>40458</v>
      </c>
      <c r="Q5978" s="33">
        <f t="shared" si="925"/>
        <v>10</v>
      </c>
      <c r="R5978" s="33">
        <f t="shared" si="926"/>
        <v>2010</v>
      </c>
      <c r="S5978" s="34">
        <v>83.67</v>
      </c>
    </row>
    <row r="5979" spans="1:19">
      <c r="A5979" s="32">
        <v>42445</v>
      </c>
      <c r="B5979" s="33">
        <f t="shared" si="921"/>
        <v>3</v>
      </c>
      <c r="C5979" s="33">
        <f t="shared" si="922"/>
        <v>2016</v>
      </c>
      <c r="D5979" s="34">
        <v>0.46100000000000002</v>
      </c>
      <c r="F5979" s="32">
        <v>44063</v>
      </c>
      <c r="G5979" s="33">
        <f t="shared" si="929"/>
        <v>8</v>
      </c>
      <c r="H5979" s="33">
        <f t="shared" si="930"/>
        <v>2020</v>
      </c>
      <c r="I5979" s="34">
        <v>2.35</v>
      </c>
      <c r="K5979" s="32">
        <v>40018</v>
      </c>
      <c r="L5979" s="33">
        <f t="shared" si="923"/>
        <v>7</v>
      </c>
      <c r="M5979" s="33">
        <f t="shared" si="924"/>
        <v>2009</v>
      </c>
      <c r="N5979" s="34">
        <v>66.959999999999994</v>
      </c>
      <c r="P5979" s="32">
        <v>40459</v>
      </c>
      <c r="Q5979" s="33">
        <f t="shared" si="925"/>
        <v>10</v>
      </c>
      <c r="R5979" s="33">
        <f t="shared" si="926"/>
        <v>2010</v>
      </c>
      <c r="S5979" s="34">
        <v>83.88</v>
      </c>
    </row>
    <row r="5980" spans="1:19">
      <c r="A5980" s="32">
        <v>42446</v>
      </c>
      <c r="B5980" s="33">
        <f t="shared" si="921"/>
        <v>3</v>
      </c>
      <c r="C5980" s="33">
        <f t="shared" si="922"/>
        <v>2016</v>
      </c>
      <c r="D5980" s="34">
        <v>0.47</v>
      </c>
      <c r="F5980" s="32">
        <v>44064</v>
      </c>
      <c r="G5980" s="33">
        <f t="shared" si="929"/>
        <v>8</v>
      </c>
      <c r="H5980" s="33">
        <f t="shared" si="930"/>
        <v>2020</v>
      </c>
      <c r="I5980" s="34">
        <v>2.39</v>
      </c>
      <c r="K5980" s="32">
        <v>40021</v>
      </c>
      <c r="L5980" s="33">
        <f t="shared" si="923"/>
        <v>7</v>
      </c>
      <c r="M5980" s="33">
        <f t="shared" si="924"/>
        <v>2009</v>
      </c>
      <c r="N5980" s="34">
        <v>68.34</v>
      </c>
      <c r="P5980" s="32">
        <v>40462</v>
      </c>
      <c r="Q5980" s="33">
        <f t="shared" si="925"/>
        <v>10</v>
      </c>
      <c r="R5980" s="33">
        <f t="shared" si="926"/>
        <v>2010</v>
      </c>
      <c r="S5980" s="34">
        <v>83.08</v>
      </c>
    </row>
    <row r="5981" spans="1:19">
      <c r="A5981" s="32">
        <v>42447</v>
      </c>
      <c r="B5981" s="33">
        <f t="shared" si="921"/>
        <v>3</v>
      </c>
      <c r="C5981" s="33">
        <f t="shared" si="922"/>
        <v>2016</v>
      </c>
      <c r="D5981" s="34">
        <v>0.46</v>
      </c>
      <c r="F5981" s="32">
        <v>44067</v>
      </c>
      <c r="G5981" s="33">
        <f t="shared" si="929"/>
        <v>8</v>
      </c>
      <c r="H5981" s="33">
        <f t="shared" si="930"/>
        <v>2020</v>
      </c>
      <c r="I5981" s="34">
        <v>2.57</v>
      </c>
      <c r="K5981" s="32">
        <v>40022</v>
      </c>
      <c r="L5981" s="33">
        <f t="shared" si="923"/>
        <v>7</v>
      </c>
      <c r="M5981" s="33">
        <f t="shared" si="924"/>
        <v>2009</v>
      </c>
      <c r="N5981" s="34">
        <v>67.239999999999995</v>
      </c>
      <c r="P5981" s="32">
        <v>40463</v>
      </c>
      <c r="Q5981" s="33">
        <f t="shared" si="925"/>
        <v>10</v>
      </c>
      <c r="R5981" s="33">
        <f t="shared" si="926"/>
        <v>2010</v>
      </c>
      <c r="S5981" s="34">
        <v>82.99</v>
      </c>
    </row>
    <row r="5982" spans="1:19">
      <c r="A5982" s="32">
        <v>42450</v>
      </c>
      <c r="B5982" s="33">
        <f t="shared" si="921"/>
        <v>3</v>
      </c>
      <c r="C5982" s="33">
        <f t="shared" si="922"/>
        <v>2016</v>
      </c>
      <c r="D5982" s="34">
        <v>0.46100000000000002</v>
      </c>
      <c r="F5982" s="32">
        <v>44068</v>
      </c>
      <c r="G5982" s="33">
        <f t="shared" si="929"/>
        <v>8</v>
      </c>
      <c r="H5982" s="33">
        <f t="shared" si="930"/>
        <v>2020</v>
      </c>
      <c r="I5982" s="34">
        <v>2.54</v>
      </c>
      <c r="K5982" s="32">
        <v>40023</v>
      </c>
      <c r="L5982" s="33">
        <f t="shared" si="923"/>
        <v>7</v>
      </c>
      <c r="M5982" s="33">
        <f t="shared" si="924"/>
        <v>2009</v>
      </c>
      <c r="N5982" s="34">
        <v>63.42</v>
      </c>
      <c r="P5982" s="32">
        <v>40464</v>
      </c>
      <c r="Q5982" s="33">
        <f t="shared" si="925"/>
        <v>10</v>
      </c>
      <c r="R5982" s="33">
        <f t="shared" si="926"/>
        <v>2010</v>
      </c>
      <c r="S5982" s="34">
        <v>84.01</v>
      </c>
    </row>
    <row r="5983" spans="1:19">
      <c r="A5983" s="32">
        <v>42451</v>
      </c>
      <c r="B5983" s="33">
        <f t="shared" si="921"/>
        <v>3</v>
      </c>
      <c r="C5983" s="33">
        <f t="shared" si="922"/>
        <v>2016</v>
      </c>
      <c r="D5983" s="34">
        <v>0.45600000000000002</v>
      </c>
      <c r="F5983" s="32">
        <v>44069</v>
      </c>
      <c r="G5983" s="33">
        <f t="shared" si="929"/>
        <v>8</v>
      </c>
      <c r="H5983" s="33">
        <f t="shared" si="930"/>
        <v>2020</v>
      </c>
      <c r="I5983" s="34">
        <v>2.52</v>
      </c>
      <c r="K5983" s="32">
        <v>40024</v>
      </c>
      <c r="L5983" s="33">
        <f t="shared" si="923"/>
        <v>7</v>
      </c>
      <c r="M5983" s="33">
        <f t="shared" si="924"/>
        <v>2009</v>
      </c>
      <c r="N5983" s="34">
        <v>66.900000000000006</v>
      </c>
      <c r="P5983" s="32">
        <v>40465</v>
      </c>
      <c r="Q5983" s="33">
        <f t="shared" si="925"/>
        <v>10</v>
      </c>
      <c r="R5983" s="33">
        <f t="shared" si="926"/>
        <v>2010</v>
      </c>
      <c r="S5983" s="34">
        <v>83.55</v>
      </c>
    </row>
    <row r="5984" spans="1:19">
      <c r="A5984" s="32">
        <v>42452</v>
      </c>
      <c r="B5984" s="33">
        <f t="shared" si="921"/>
        <v>3</v>
      </c>
      <c r="C5984" s="33">
        <f t="shared" si="922"/>
        <v>2016</v>
      </c>
      <c r="D5984" s="34">
        <v>0.45</v>
      </c>
      <c r="F5984" s="32">
        <v>44070</v>
      </c>
      <c r="G5984" s="33">
        <f t="shared" si="929"/>
        <v>8</v>
      </c>
      <c r="H5984" s="33">
        <f t="shared" si="930"/>
        <v>2020</v>
      </c>
      <c r="I5984" s="34">
        <v>2.52</v>
      </c>
      <c r="K5984" s="32">
        <v>40025</v>
      </c>
      <c r="L5984" s="33">
        <f t="shared" si="923"/>
        <v>7</v>
      </c>
      <c r="M5984" s="33">
        <f t="shared" si="924"/>
        <v>2009</v>
      </c>
      <c r="N5984" s="34">
        <v>69.260000000000005</v>
      </c>
      <c r="P5984" s="32">
        <v>40466</v>
      </c>
      <c r="Q5984" s="33">
        <f t="shared" si="925"/>
        <v>10</v>
      </c>
      <c r="R5984" s="33">
        <f t="shared" si="926"/>
        <v>2010</v>
      </c>
      <c r="S5984" s="34">
        <v>81.94</v>
      </c>
    </row>
    <row r="5985" spans="1:19">
      <c r="A5985" s="32">
        <v>42453</v>
      </c>
      <c r="B5985" s="33">
        <f t="shared" si="921"/>
        <v>3</v>
      </c>
      <c r="C5985" s="33">
        <f t="shared" si="922"/>
        <v>2016</v>
      </c>
      <c r="D5985" s="34">
        <v>0.44500000000000001</v>
      </c>
      <c r="F5985" s="32">
        <v>44071</v>
      </c>
      <c r="G5985" s="33">
        <f t="shared" si="929"/>
        <v>8</v>
      </c>
      <c r="H5985" s="33">
        <f t="shared" si="930"/>
        <v>2020</v>
      </c>
      <c r="I5985" s="34">
        <v>2.46</v>
      </c>
      <c r="K5985" s="32">
        <v>40028</v>
      </c>
      <c r="L5985" s="33">
        <f t="shared" si="923"/>
        <v>8</v>
      </c>
      <c r="M5985" s="33">
        <f t="shared" si="924"/>
        <v>2009</v>
      </c>
      <c r="N5985" s="34">
        <v>71.59</v>
      </c>
      <c r="P5985" s="32">
        <v>40469</v>
      </c>
      <c r="Q5985" s="33">
        <f t="shared" si="925"/>
        <v>10</v>
      </c>
      <c r="R5985" s="33">
        <f t="shared" si="926"/>
        <v>2010</v>
      </c>
      <c r="S5985" s="34">
        <v>82.3</v>
      </c>
    </row>
    <row r="5986" spans="1:19">
      <c r="A5986" s="32">
        <v>42457</v>
      </c>
      <c r="B5986" s="33">
        <f t="shared" si="921"/>
        <v>3</v>
      </c>
      <c r="C5986" s="33">
        <f t="shared" si="922"/>
        <v>2016</v>
      </c>
      <c r="D5986" s="34">
        <v>0.439</v>
      </c>
      <c r="F5986" s="32">
        <v>44074</v>
      </c>
      <c r="G5986" s="33">
        <f t="shared" si="929"/>
        <v>8</v>
      </c>
      <c r="H5986" s="33">
        <f t="shared" si="930"/>
        <v>2020</v>
      </c>
      <c r="I5986" s="34">
        <v>2.2999999999999998</v>
      </c>
      <c r="K5986" s="32">
        <v>40029</v>
      </c>
      <c r="L5986" s="33">
        <f t="shared" si="923"/>
        <v>8</v>
      </c>
      <c r="M5986" s="33">
        <f t="shared" si="924"/>
        <v>2009</v>
      </c>
      <c r="N5986" s="34">
        <v>71.400000000000006</v>
      </c>
      <c r="P5986" s="32">
        <v>40470</v>
      </c>
      <c r="Q5986" s="33">
        <f t="shared" si="925"/>
        <v>10</v>
      </c>
      <c r="R5986" s="33">
        <f t="shared" si="926"/>
        <v>2010</v>
      </c>
      <c r="S5986" s="34">
        <v>81.12</v>
      </c>
    </row>
    <row r="5987" spans="1:19">
      <c r="A5987" s="32">
        <v>42458</v>
      </c>
      <c r="B5987" s="33">
        <f t="shared" si="921"/>
        <v>3</v>
      </c>
      <c r="C5987" s="33">
        <f t="shared" si="922"/>
        <v>2016</v>
      </c>
      <c r="D5987" s="34">
        <v>0.43099999999999999</v>
      </c>
      <c r="F5987" s="32">
        <v>44075</v>
      </c>
      <c r="G5987" s="33">
        <f t="shared" si="929"/>
        <v>9</v>
      </c>
      <c r="H5987" s="33">
        <f t="shared" si="930"/>
        <v>2020</v>
      </c>
      <c r="I5987" s="34">
        <v>2.2200000000000002</v>
      </c>
      <c r="K5987" s="32">
        <v>40030</v>
      </c>
      <c r="L5987" s="33">
        <f t="shared" si="923"/>
        <v>8</v>
      </c>
      <c r="M5987" s="33">
        <f t="shared" si="924"/>
        <v>2009</v>
      </c>
      <c r="N5987" s="34">
        <v>71.97</v>
      </c>
      <c r="P5987" s="32">
        <v>40471</v>
      </c>
      <c r="Q5987" s="33">
        <f t="shared" si="925"/>
        <v>10</v>
      </c>
      <c r="R5987" s="33">
        <f t="shared" si="926"/>
        <v>2010</v>
      </c>
      <c r="S5987" s="34">
        <v>81.680000000000007</v>
      </c>
    </row>
    <row r="5988" spans="1:19">
      <c r="A5988" s="32">
        <v>42459</v>
      </c>
      <c r="B5988" s="33">
        <f t="shared" ref="B5988:B6051" si="931">+MONTH(A5988)</f>
        <v>3</v>
      </c>
      <c r="C5988" s="33">
        <f t="shared" ref="C5988:C6051" si="932">+YEAR(A5988)</f>
        <v>2016</v>
      </c>
      <c r="D5988" s="34">
        <v>0.435</v>
      </c>
      <c r="F5988" s="32">
        <v>44076</v>
      </c>
      <c r="G5988" s="33">
        <f t="shared" ref="G5988:G5996" si="933">+MONTH(F5988)</f>
        <v>9</v>
      </c>
      <c r="H5988" s="33">
        <f t="shared" ref="H5988:H5996" si="934">+YEAR(F5988)</f>
        <v>2020</v>
      </c>
      <c r="I5988" s="34">
        <v>2.15</v>
      </c>
      <c r="K5988" s="32">
        <v>40031</v>
      </c>
      <c r="L5988" s="33">
        <f t="shared" ref="L5988:L6051" si="935">+MONTH(K5988)</f>
        <v>8</v>
      </c>
      <c r="M5988" s="33">
        <f t="shared" ref="M5988:M6051" si="936">+YEAR(K5988)</f>
        <v>2009</v>
      </c>
      <c r="N5988" s="34">
        <v>71.959999999999994</v>
      </c>
      <c r="P5988" s="32">
        <v>40472</v>
      </c>
      <c r="Q5988" s="33">
        <f t="shared" ref="Q5988:Q6051" si="937">+MONTH(P5988)</f>
        <v>10</v>
      </c>
      <c r="R5988" s="33">
        <f t="shared" si="926"/>
        <v>2010</v>
      </c>
      <c r="S5988" s="34">
        <v>81.28</v>
      </c>
    </row>
    <row r="5989" spans="1:19">
      <c r="A5989" s="32">
        <v>42460</v>
      </c>
      <c r="B5989" s="33">
        <f t="shared" si="931"/>
        <v>3</v>
      </c>
      <c r="C5989" s="33">
        <f t="shared" si="932"/>
        <v>2016</v>
      </c>
      <c r="D5989" s="34">
        <v>0.439</v>
      </c>
      <c r="F5989" s="32">
        <v>44077</v>
      </c>
      <c r="G5989" s="33">
        <f t="shared" si="933"/>
        <v>9</v>
      </c>
      <c r="H5989" s="33">
        <f t="shared" si="934"/>
        <v>2020</v>
      </c>
      <c r="I5989" s="34">
        <v>2.3199999999999998</v>
      </c>
      <c r="K5989" s="32">
        <v>40032</v>
      </c>
      <c r="L5989" s="33">
        <f t="shared" si="935"/>
        <v>8</v>
      </c>
      <c r="M5989" s="33">
        <f t="shared" si="936"/>
        <v>2009</v>
      </c>
      <c r="N5989" s="34">
        <v>70.97</v>
      </c>
      <c r="P5989" s="32">
        <v>40473</v>
      </c>
      <c r="Q5989" s="33">
        <f t="shared" si="937"/>
        <v>10</v>
      </c>
      <c r="R5989" s="33">
        <f t="shared" ref="R5989:R6052" si="938">+YEAR(P5989)</f>
        <v>2010</v>
      </c>
      <c r="S5989" s="34">
        <v>80.75</v>
      </c>
    </row>
    <row r="5990" spans="1:19">
      <c r="A5990" s="32">
        <v>42461</v>
      </c>
      <c r="B5990" s="33">
        <f t="shared" si="931"/>
        <v>4</v>
      </c>
      <c r="C5990" s="33">
        <f t="shared" si="932"/>
        <v>2016</v>
      </c>
      <c r="D5990" s="34">
        <v>0.435</v>
      </c>
      <c r="F5990" s="32">
        <v>44078</v>
      </c>
      <c r="G5990" s="33">
        <f t="shared" si="933"/>
        <v>9</v>
      </c>
      <c r="H5990" s="33">
        <f t="shared" si="934"/>
        <v>2020</v>
      </c>
      <c r="I5990" s="34">
        <v>1.8</v>
      </c>
      <c r="K5990" s="32">
        <v>40035</v>
      </c>
      <c r="L5990" s="33">
        <f t="shared" si="935"/>
        <v>8</v>
      </c>
      <c r="M5990" s="33">
        <f t="shared" si="936"/>
        <v>2009</v>
      </c>
      <c r="N5990" s="34">
        <v>70.59</v>
      </c>
      <c r="P5990" s="32">
        <v>40476</v>
      </c>
      <c r="Q5990" s="33">
        <f t="shared" si="937"/>
        <v>10</v>
      </c>
      <c r="R5990" s="33">
        <f t="shared" si="938"/>
        <v>2010</v>
      </c>
      <c r="S5990" s="34">
        <v>81.91</v>
      </c>
    </row>
    <row r="5991" spans="1:19">
      <c r="A5991" s="32">
        <v>42464</v>
      </c>
      <c r="B5991" s="33">
        <f t="shared" si="931"/>
        <v>4</v>
      </c>
      <c r="C5991" s="33">
        <f t="shared" si="932"/>
        <v>2016</v>
      </c>
      <c r="D5991" s="34">
        <v>0.42799999999999999</v>
      </c>
      <c r="F5991" s="32">
        <v>44082</v>
      </c>
      <c r="G5991" s="33">
        <f t="shared" si="933"/>
        <v>9</v>
      </c>
      <c r="H5991" s="33">
        <f t="shared" si="934"/>
        <v>2020</v>
      </c>
      <c r="I5991" s="34">
        <v>2.35</v>
      </c>
      <c r="K5991" s="32">
        <v>40036</v>
      </c>
      <c r="L5991" s="33">
        <f t="shared" si="935"/>
        <v>8</v>
      </c>
      <c r="M5991" s="33">
        <f t="shared" si="936"/>
        <v>2009</v>
      </c>
      <c r="N5991" s="34">
        <v>69.459999999999994</v>
      </c>
      <c r="P5991" s="32">
        <v>40477</v>
      </c>
      <c r="Q5991" s="33">
        <f t="shared" si="937"/>
        <v>10</v>
      </c>
      <c r="R5991" s="33">
        <f t="shared" si="938"/>
        <v>2010</v>
      </c>
      <c r="S5991" s="34">
        <v>82.62</v>
      </c>
    </row>
    <row r="5992" spans="1:19">
      <c r="A5992" s="32">
        <v>42465</v>
      </c>
      <c r="B5992" s="33">
        <f t="shared" si="931"/>
        <v>4</v>
      </c>
      <c r="C5992" s="33">
        <f t="shared" si="932"/>
        <v>2016</v>
      </c>
      <c r="D5992" s="34">
        <v>0.42499999999999999</v>
      </c>
      <c r="F5992" s="32">
        <v>44083</v>
      </c>
      <c r="G5992" s="33">
        <f t="shared" si="933"/>
        <v>9</v>
      </c>
      <c r="H5992" s="33">
        <f t="shared" si="934"/>
        <v>2020</v>
      </c>
      <c r="I5992" s="34">
        <v>2.21</v>
      </c>
      <c r="K5992" s="32">
        <v>40037</v>
      </c>
      <c r="L5992" s="33">
        <f t="shared" si="935"/>
        <v>8</v>
      </c>
      <c r="M5992" s="33">
        <f t="shared" si="936"/>
        <v>2009</v>
      </c>
      <c r="N5992" s="34">
        <v>70.08</v>
      </c>
      <c r="P5992" s="32">
        <v>40478</v>
      </c>
      <c r="Q5992" s="33">
        <f t="shared" si="937"/>
        <v>10</v>
      </c>
      <c r="R5992" s="33">
        <f t="shared" si="938"/>
        <v>2010</v>
      </c>
      <c r="S5992" s="34">
        <v>81.27</v>
      </c>
    </row>
    <row r="5993" spans="1:19">
      <c r="A5993" s="32">
        <v>42466</v>
      </c>
      <c r="B5993" s="33">
        <f t="shared" si="931"/>
        <v>4</v>
      </c>
      <c r="C5993" s="33">
        <f t="shared" si="932"/>
        <v>2016</v>
      </c>
      <c r="D5993" s="34">
        <v>0.43</v>
      </c>
      <c r="F5993" s="32">
        <v>44084</v>
      </c>
      <c r="G5993" s="33">
        <f t="shared" si="933"/>
        <v>9</v>
      </c>
      <c r="H5993" s="33">
        <f t="shared" si="934"/>
        <v>2020</v>
      </c>
      <c r="I5993" s="34">
        <v>2.13</v>
      </c>
      <c r="K5993" s="32">
        <v>40038</v>
      </c>
      <c r="L5993" s="33">
        <f t="shared" si="935"/>
        <v>8</v>
      </c>
      <c r="M5993" s="33">
        <f t="shared" si="936"/>
        <v>2009</v>
      </c>
      <c r="N5993" s="34">
        <v>70.569999999999993</v>
      </c>
      <c r="P5993" s="32">
        <v>40479</v>
      </c>
      <c r="Q5993" s="33">
        <f t="shared" si="937"/>
        <v>10</v>
      </c>
      <c r="R5993" s="33">
        <f t="shared" si="938"/>
        <v>2010</v>
      </c>
      <c r="S5993" s="34">
        <v>82.97</v>
      </c>
    </row>
    <row r="5994" spans="1:19">
      <c r="A5994" s="32">
        <v>42467</v>
      </c>
      <c r="B5994" s="33">
        <f t="shared" si="931"/>
        <v>4</v>
      </c>
      <c r="C5994" s="33">
        <f t="shared" si="932"/>
        <v>2016</v>
      </c>
      <c r="D5994" s="34">
        <v>0.42799999999999999</v>
      </c>
      <c r="F5994" s="32">
        <v>44085</v>
      </c>
      <c r="G5994" s="33">
        <f t="shared" si="933"/>
        <v>9</v>
      </c>
      <c r="H5994" s="33">
        <f t="shared" si="934"/>
        <v>2020</v>
      </c>
      <c r="I5994" s="34">
        <v>1.93</v>
      </c>
      <c r="K5994" s="32">
        <v>40039</v>
      </c>
      <c r="L5994" s="33">
        <f t="shared" si="935"/>
        <v>8</v>
      </c>
      <c r="M5994" s="33">
        <f t="shared" si="936"/>
        <v>2009</v>
      </c>
      <c r="N5994" s="34">
        <v>67.510000000000005</v>
      </c>
      <c r="P5994" s="32">
        <v>40480</v>
      </c>
      <c r="Q5994" s="33">
        <f t="shared" si="937"/>
        <v>10</v>
      </c>
      <c r="R5994" s="33">
        <f t="shared" si="938"/>
        <v>2010</v>
      </c>
      <c r="S5994" s="34">
        <v>82.47</v>
      </c>
    </row>
    <row r="5995" spans="1:19">
      <c r="A5995" s="32">
        <v>42468</v>
      </c>
      <c r="B5995" s="33">
        <f t="shared" si="931"/>
        <v>4</v>
      </c>
      <c r="C5995" s="33">
        <f t="shared" si="932"/>
        <v>2016</v>
      </c>
      <c r="D5995" s="34">
        <v>0.443</v>
      </c>
      <c r="F5995" s="32">
        <v>44088</v>
      </c>
      <c r="G5995" s="33">
        <f t="shared" si="933"/>
        <v>9</v>
      </c>
      <c r="H5995" s="33">
        <f t="shared" si="934"/>
        <v>2020</v>
      </c>
      <c r="I5995" s="34">
        <v>2.1800000000000002</v>
      </c>
      <c r="K5995" s="32">
        <v>40042</v>
      </c>
      <c r="L5995" s="33">
        <f t="shared" si="935"/>
        <v>8</v>
      </c>
      <c r="M5995" s="33">
        <f t="shared" si="936"/>
        <v>2009</v>
      </c>
      <c r="N5995" s="34">
        <v>66.72</v>
      </c>
      <c r="P5995" s="32">
        <v>40483</v>
      </c>
      <c r="Q5995" s="33">
        <f t="shared" si="937"/>
        <v>11</v>
      </c>
      <c r="R5995" s="33">
        <f t="shared" si="938"/>
        <v>2010</v>
      </c>
      <c r="S5995" s="34">
        <v>84.06</v>
      </c>
    </row>
    <row r="5996" spans="1:19">
      <c r="A5996" s="32">
        <v>42471</v>
      </c>
      <c r="B5996" s="33">
        <f t="shared" si="931"/>
        <v>4</v>
      </c>
      <c r="C5996" s="33">
        <f t="shared" si="932"/>
        <v>2016</v>
      </c>
      <c r="D5996" s="34">
        <v>0.44800000000000001</v>
      </c>
      <c r="F5996" s="32">
        <v>44089</v>
      </c>
      <c r="G5996" s="33">
        <f t="shared" si="933"/>
        <v>9</v>
      </c>
      <c r="H5996" s="33">
        <f t="shared" si="934"/>
        <v>2020</v>
      </c>
      <c r="I5996" s="34">
        <v>2.19</v>
      </c>
      <c r="K5996" s="32">
        <v>40043</v>
      </c>
      <c r="L5996" s="33">
        <f t="shared" si="935"/>
        <v>8</v>
      </c>
      <c r="M5996" s="33">
        <f t="shared" si="936"/>
        <v>2009</v>
      </c>
      <c r="N5996" s="34">
        <v>69.22</v>
      </c>
      <c r="P5996" s="32">
        <v>40484</v>
      </c>
      <c r="Q5996" s="33">
        <f t="shared" si="937"/>
        <v>11</v>
      </c>
      <c r="R5996" s="33">
        <f t="shared" si="938"/>
        <v>2010</v>
      </c>
      <c r="S5996" s="34">
        <v>84.71</v>
      </c>
    </row>
    <row r="5997" spans="1:19">
      <c r="A5997" s="32">
        <v>42472</v>
      </c>
      <c r="B5997" s="33">
        <f t="shared" si="931"/>
        <v>4</v>
      </c>
      <c r="C5997" s="33">
        <f t="shared" si="932"/>
        <v>2016</v>
      </c>
      <c r="D5997" s="34">
        <v>0.46300000000000002</v>
      </c>
      <c r="F5997" s="32">
        <v>44090</v>
      </c>
      <c r="G5997" s="33">
        <f t="shared" ref="G5997:G6026" si="939">+MONTH(F5997)</f>
        <v>9</v>
      </c>
      <c r="H5997" s="33">
        <f t="shared" ref="H5997:H6026" si="940">+YEAR(F5997)</f>
        <v>2020</v>
      </c>
      <c r="I5997" s="34">
        <v>2.06</v>
      </c>
      <c r="K5997" s="32">
        <v>40044</v>
      </c>
      <c r="L5997" s="33">
        <f t="shared" si="935"/>
        <v>8</v>
      </c>
      <c r="M5997" s="33">
        <f t="shared" si="936"/>
        <v>2009</v>
      </c>
      <c r="N5997" s="34">
        <v>72.540000000000006</v>
      </c>
      <c r="P5997" s="32">
        <v>40485</v>
      </c>
      <c r="Q5997" s="33">
        <f t="shared" si="937"/>
        <v>11</v>
      </c>
      <c r="R5997" s="33">
        <f t="shared" si="938"/>
        <v>2010</v>
      </c>
      <c r="S5997" s="34">
        <v>85.33</v>
      </c>
    </row>
    <row r="5998" spans="1:19">
      <c r="A5998" s="32">
        <v>42473</v>
      </c>
      <c r="B5998" s="33">
        <f t="shared" si="931"/>
        <v>4</v>
      </c>
      <c r="C5998" s="33">
        <f t="shared" si="932"/>
        <v>2016</v>
      </c>
      <c r="D5998" s="34">
        <v>0.45400000000000001</v>
      </c>
      <c r="F5998" s="32">
        <v>44091</v>
      </c>
      <c r="G5998" s="33">
        <f t="shared" si="939"/>
        <v>9</v>
      </c>
      <c r="H5998" s="33">
        <f t="shared" si="940"/>
        <v>2020</v>
      </c>
      <c r="I5998" s="34">
        <v>1.65</v>
      </c>
      <c r="K5998" s="32">
        <v>40045</v>
      </c>
      <c r="L5998" s="33">
        <f t="shared" si="935"/>
        <v>8</v>
      </c>
      <c r="M5998" s="33">
        <f t="shared" si="936"/>
        <v>2009</v>
      </c>
      <c r="N5998" s="34">
        <v>72.400000000000006</v>
      </c>
      <c r="P5998" s="32">
        <v>40486</v>
      </c>
      <c r="Q5998" s="33">
        <f t="shared" si="937"/>
        <v>11</v>
      </c>
      <c r="R5998" s="33">
        <f t="shared" si="938"/>
        <v>2010</v>
      </c>
      <c r="S5998" s="34">
        <v>86.83</v>
      </c>
    </row>
    <row r="5999" spans="1:19">
      <c r="A5999" s="32">
        <v>42474</v>
      </c>
      <c r="B5999" s="33">
        <f t="shared" si="931"/>
        <v>4</v>
      </c>
      <c r="C5999" s="33">
        <f t="shared" si="932"/>
        <v>2016</v>
      </c>
      <c r="D5999" s="34">
        <v>0.45500000000000002</v>
      </c>
      <c r="F5999" s="32">
        <v>44092</v>
      </c>
      <c r="G5999" s="33">
        <f t="shared" si="939"/>
        <v>9</v>
      </c>
      <c r="H5999" s="33">
        <f t="shared" si="940"/>
        <v>2020</v>
      </c>
      <c r="I5999" s="34">
        <v>1.56</v>
      </c>
      <c r="K5999" s="32">
        <v>40046</v>
      </c>
      <c r="L5999" s="33">
        <f t="shared" si="935"/>
        <v>8</v>
      </c>
      <c r="M5999" s="33">
        <f t="shared" si="936"/>
        <v>2009</v>
      </c>
      <c r="N5999" s="34">
        <v>73.12</v>
      </c>
      <c r="P5999" s="32">
        <v>40487</v>
      </c>
      <c r="Q5999" s="33">
        <f t="shared" si="937"/>
        <v>11</v>
      </c>
      <c r="R5999" s="33">
        <f t="shared" si="938"/>
        <v>2010</v>
      </c>
      <c r="S5999" s="34">
        <v>87.05</v>
      </c>
    </row>
    <row r="6000" spans="1:19">
      <c r="A6000" s="32">
        <v>42475</v>
      </c>
      <c r="B6000" s="33">
        <f t="shared" si="931"/>
        <v>4</v>
      </c>
      <c r="C6000" s="33">
        <f t="shared" si="932"/>
        <v>2016</v>
      </c>
      <c r="D6000" s="34">
        <v>0.45300000000000001</v>
      </c>
      <c r="F6000" s="32">
        <v>44095</v>
      </c>
      <c r="G6000" s="33">
        <f t="shared" si="939"/>
        <v>9</v>
      </c>
      <c r="H6000" s="33">
        <f t="shared" si="940"/>
        <v>2020</v>
      </c>
      <c r="I6000" s="34">
        <v>1.33</v>
      </c>
      <c r="K6000" s="32">
        <v>40049</v>
      </c>
      <c r="L6000" s="33">
        <f t="shared" si="935"/>
        <v>8</v>
      </c>
      <c r="M6000" s="33">
        <f t="shared" si="936"/>
        <v>2009</v>
      </c>
      <c r="N6000" s="34">
        <v>73.680000000000007</v>
      </c>
      <c r="P6000" s="32">
        <v>40490</v>
      </c>
      <c r="Q6000" s="33">
        <f t="shared" si="937"/>
        <v>11</v>
      </c>
      <c r="R6000" s="33">
        <f t="shared" si="938"/>
        <v>2010</v>
      </c>
      <c r="S6000" s="34">
        <v>87.15</v>
      </c>
    </row>
    <row r="6001" spans="1:19">
      <c r="A6001" s="32">
        <v>42478</v>
      </c>
      <c r="B6001" s="33">
        <f t="shared" si="931"/>
        <v>4</v>
      </c>
      <c r="C6001" s="33">
        <f t="shared" si="932"/>
        <v>2016</v>
      </c>
      <c r="D6001" s="34">
        <v>0.44500000000000001</v>
      </c>
      <c r="F6001" s="32">
        <v>44096</v>
      </c>
      <c r="G6001" s="33">
        <f t="shared" si="939"/>
        <v>9</v>
      </c>
      <c r="H6001" s="33">
        <f t="shared" si="940"/>
        <v>2020</v>
      </c>
      <c r="I6001" s="34">
        <v>1.49</v>
      </c>
      <c r="K6001" s="32">
        <v>40050</v>
      </c>
      <c r="L6001" s="33">
        <f t="shared" si="935"/>
        <v>8</v>
      </c>
      <c r="M6001" s="33">
        <f t="shared" si="936"/>
        <v>2009</v>
      </c>
      <c r="N6001" s="34">
        <v>71.599999999999994</v>
      </c>
      <c r="P6001" s="32">
        <v>40491</v>
      </c>
      <c r="Q6001" s="33">
        <f t="shared" si="937"/>
        <v>11</v>
      </c>
      <c r="R6001" s="33">
        <f t="shared" si="938"/>
        <v>2010</v>
      </c>
      <c r="S6001" s="34">
        <v>87.93</v>
      </c>
    </row>
    <row r="6002" spans="1:19">
      <c r="A6002" s="32">
        <v>42479</v>
      </c>
      <c r="B6002" s="33">
        <f t="shared" si="931"/>
        <v>4</v>
      </c>
      <c r="C6002" s="33">
        <f t="shared" si="932"/>
        <v>2016</v>
      </c>
      <c r="D6002" s="34">
        <v>0.45100000000000001</v>
      </c>
      <c r="F6002" s="32">
        <v>44097</v>
      </c>
      <c r="G6002" s="33">
        <f t="shared" si="939"/>
        <v>9</v>
      </c>
      <c r="H6002" s="33">
        <f t="shared" si="940"/>
        <v>2020</v>
      </c>
      <c r="I6002" s="34">
        <v>1.74</v>
      </c>
      <c r="K6002" s="32">
        <v>40051</v>
      </c>
      <c r="L6002" s="33">
        <f t="shared" si="935"/>
        <v>8</v>
      </c>
      <c r="M6002" s="33">
        <f t="shared" si="936"/>
        <v>2009</v>
      </c>
      <c r="N6002" s="34">
        <v>71.38</v>
      </c>
      <c r="P6002" s="32">
        <v>40492</v>
      </c>
      <c r="Q6002" s="33">
        <f t="shared" si="937"/>
        <v>11</v>
      </c>
      <c r="R6002" s="33">
        <f t="shared" si="938"/>
        <v>2010</v>
      </c>
      <c r="S6002" s="34">
        <v>87.92</v>
      </c>
    </row>
    <row r="6003" spans="1:19">
      <c r="A6003" s="32">
        <v>42480</v>
      </c>
      <c r="B6003" s="33">
        <f t="shared" si="931"/>
        <v>4</v>
      </c>
      <c r="C6003" s="33">
        <f t="shared" si="932"/>
        <v>2016</v>
      </c>
      <c r="D6003" s="34">
        <v>0.46100000000000002</v>
      </c>
      <c r="F6003" s="32">
        <v>44098</v>
      </c>
      <c r="G6003" s="33">
        <f t="shared" si="939"/>
        <v>9</v>
      </c>
      <c r="H6003" s="33">
        <f t="shared" si="940"/>
        <v>2020</v>
      </c>
      <c r="I6003" s="34">
        <v>1.93</v>
      </c>
      <c r="K6003" s="32">
        <v>40052</v>
      </c>
      <c r="L6003" s="33">
        <f t="shared" si="935"/>
        <v>8</v>
      </c>
      <c r="M6003" s="33">
        <f t="shared" si="936"/>
        <v>2009</v>
      </c>
      <c r="N6003" s="34">
        <v>72.489999999999995</v>
      </c>
      <c r="P6003" s="32">
        <v>40493</v>
      </c>
      <c r="Q6003" s="33">
        <f t="shared" si="937"/>
        <v>11</v>
      </c>
      <c r="R6003" s="33">
        <f t="shared" si="938"/>
        <v>2010</v>
      </c>
      <c r="S6003" s="34">
        <v>88.08</v>
      </c>
    </row>
    <row r="6004" spans="1:19">
      <c r="A6004" s="32">
        <v>42481</v>
      </c>
      <c r="B6004" s="33">
        <f t="shared" si="931"/>
        <v>4</v>
      </c>
      <c r="C6004" s="33">
        <f t="shared" si="932"/>
        <v>2016</v>
      </c>
      <c r="D6004" s="34">
        <v>0.46300000000000002</v>
      </c>
      <c r="F6004" s="32">
        <v>44099</v>
      </c>
      <c r="G6004" s="33">
        <f t="shared" si="939"/>
        <v>9</v>
      </c>
      <c r="H6004" s="33">
        <f t="shared" si="940"/>
        <v>2020</v>
      </c>
      <c r="I6004" s="34">
        <v>1.9</v>
      </c>
      <c r="K6004" s="32">
        <v>40053</v>
      </c>
      <c r="L6004" s="33">
        <f t="shared" si="935"/>
        <v>8</v>
      </c>
      <c r="M6004" s="33">
        <f t="shared" si="936"/>
        <v>2009</v>
      </c>
      <c r="N6004" s="34">
        <v>72.72</v>
      </c>
      <c r="P6004" s="32">
        <v>40494</v>
      </c>
      <c r="Q6004" s="33">
        <f t="shared" si="937"/>
        <v>11</v>
      </c>
      <c r="R6004" s="33">
        <f t="shared" si="938"/>
        <v>2010</v>
      </c>
      <c r="S6004" s="34">
        <v>86.07</v>
      </c>
    </row>
    <row r="6005" spans="1:19">
      <c r="A6005" s="32">
        <v>42482</v>
      </c>
      <c r="B6005" s="33">
        <f t="shared" si="931"/>
        <v>4</v>
      </c>
      <c r="C6005" s="33">
        <f t="shared" si="932"/>
        <v>2016</v>
      </c>
      <c r="D6005" s="34">
        <v>0.47199999999999998</v>
      </c>
      <c r="F6005" s="32">
        <v>44102</v>
      </c>
      <c r="G6005" s="33">
        <f t="shared" si="939"/>
        <v>9</v>
      </c>
      <c r="H6005" s="33">
        <f t="shared" si="940"/>
        <v>2020</v>
      </c>
      <c r="I6005" s="34">
        <v>1.83</v>
      </c>
      <c r="K6005" s="32">
        <v>40056</v>
      </c>
      <c r="L6005" s="33">
        <f t="shared" si="935"/>
        <v>8</v>
      </c>
      <c r="M6005" s="33">
        <f t="shared" si="936"/>
        <v>2009</v>
      </c>
      <c r="N6005" s="34">
        <v>69.97</v>
      </c>
      <c r="P6005" s="32">
        <v>40497</v>
      </c>
      <c r="Q6005" s="33">
        <f t="shared" si="937"/>
        <v>11</v>
      </c>
      <c r="R6005" s="33">
        <f t="shared" si="938"/>
        <v>2010</v>
      </c>
      <c r="S6005" s="34">
        <v>85.49</v>
      </c>
    </row>
    <row r="6006" spans="1:19">
      <c r="A6006" s="32">
        <v>42485</v>
      </c>
      <c r="B6006" s="33">
        <f t="shared" si="931"/>
        <v>4</v>
      </c>
      <c r="C6006" s="33">
        <f t="shared" si="932"/>
        <v>2016</v>
      </c>
      <c r="D6006" s="34">
        <v>0.47</v>
      </c>
      <c r="F6006" s="32">
        <v>44103</v>
      </c>
      <c r="G6006" s="33">
        <f t="shared" si="939"/>
        <v>9</v>
      </c>
      <c r="H6006" s="33">
        <f t="shared" si="940"/>
        <v>2020</v>
      </c>
      <c r="I6006" s="34">
        <v>1.74</v>
      </c>
      <c r="K6006" s="32">
        <v>40057</v>
      </c>
      <c r="L6006" s="33">
        <f t="shared" si="935"/>
        <v>9</v>
      </c>
      <c r="M6006" s="33">
        <f t="shared" si="936"/>
        <v>2009</v>
      </c>
      <c r="N6006" s="34">
        <v>68.11</v>
      </c>
      <c r="P6006" s="32">
        <v>40498</v>
      </c>
      <c r="Q6006" s="33">
        <f t="shared" si="937"/>
        <v>11</v>
      </c>
      <c r="R6006" s="33">
        <f t="shared" si="938"/>
        <v>2010</v>
      </c>
      <c r="S6006" s="34">
        <v>83.98</v>
      </c>
    </row>
    <row r="6007" spans="1:19">
      <c r="A6007" s="32">
        <v>42486</v>
      </c>
      <c r="B6007" s="33">
        <f t="shared" si="931"/>
        <v>4</v>
      </c>
      <c r="C6007" s="33">
        <f t="shared" si="932"/>
        <v>2016</v>
      </c>
      <c r="D6007" s="34">
        <v>0.48299999999999998</v>
      </c>
      <c r="F6007" s="32">
        <v>44104</v>
      </c>
      <c r="G6007" s="33">
        <f t="shared" si="939"/>
        <v>9</v>
      </c>
      <c r="H6007" s="33">
        <f t="shared" si="940"/>
        <v>2020</v>
      </c>
      <c r="I6007" s="34">
        <v>1.66</v>
      </c>
      <c r="K6007" s="32">
        <v>40058</v>
      </c>
      <c r="L6007" s="33">
        <f t="shared" si="935"/>
        <v>9</v>
      </c>
      <c r="M6007" s="33">
        <f t="shared" si="936"/>
        <v>2009</v>
      </c>
      <c r="N6007" s="34">
        <v>68.03</v>
      </c>
      <c r="P6007" s="32">
        <v>40499</v>
      </c>
      <c r="Q6007" s="33">
        <f t="shared" si="937"/>
        <v>11</v>
      </c>
      <c r="R6007" s="33">
        <f t="shared" si="938"/>
        <v>2010</v>
      </c>
      <c r="S6007" s="34">
        <v>83.36</v>
      </c>
    </row>
    <row r="6008" spans="1:19">
      <c r="A6008" s="32">
        <v>42487</v>
      </c>
      <c r="B6008" s="33">
        <f t="shared" si="931"/>
        <v>4</v>
      </c>
      <c r="C6008" s="33">
        <f t="shared" si="932"/>
        <v>2016</v>
      </c>
      <c r="D6008" s="34">
        <v>0.495</v>
      </c>
      <c r="F6008" s="32">
        <v>44105</v>
      </c>
      <c r="G6008" s="33">
        <f t="shared" si="939"/>
        <v>10</v>
      </c>
      <c r="H6008" s="33">
        <f t="shared" si="940"/>
        <v>2020</v>
      </c>
      <c r="I6008" s="34">
        <v>1.6</v>
      </c>
      <c r="K6008" s="32">
        <v>40059</v>
      </c>
      <c r="L6008" s="33">
        <f t="shared" si="935"/>
        <v>9</v>
      </c>
      <c r="M6008" s="33">
        <f t="shared" si="936"/>
        <v>2009</v>
      </c>
      <c r="N6008" s="34">
        <v>67.900000000000006</v>
      </c>
      <c r="P6008" s="32">
        <v>40500</v>
      </c>
      <c r="Q6008" s="33">
        <f t="shared" si="937"/>
        <v>11</v>
      </c>
      <c r="R6008" s="33">
        <f t="shared" si="938"/>
        <v>2010</v>
      </c>
      <c r="S6008" s="34">
        <v>83.7</v>
      </c>
    </row>
    <row r="6009" spans="1:19">
      <c r="A6009" s="32">
        <v>42488</v>
      </c>
      <c r="B6009" s="33">
        <f t="shared" si="931"/>
        <v>4</v>
      </c>
      <c r="C6009" s="33">
        <f t="shared" si="932"/>
        <v>2016</v>
      </c>
      <c r="D6009" s="34">
        <v>0.498</v>
      </c>
      <c r="F6009" s="32">
        <v>44106</v>
      </c>
      <c r="G6009" s="33">
        <f t="shared" si="939"/>
        <v>10</v>
      </c>
      <c r="H6009" s="33">
        <f t="shared" si="940"/>
        <v>2020</v>
      </c>
      <c r="I6009" s="34">
        <v>1.41</v>
      </c>
      <c r="K6009" s="32">
        <v>40060</v>
      </c>
      <c r="L6009" s="33">
        <f t="shared" si="935"/>
        <v>9</v>
      </c>
      <c r="M6009" s="33">
        <f t="shared" si="936"/>
        <v>2009</v>
      </c>
      <c r="N6009" s="34">
        <v>67.95</v>
      </c>
      <c r="P6009" s="32">
        <v>40501</v>
      </c>
      <c r="Q6009" s="33">
        <f t="shared" si="937"/>
        <v>11</v>
      </c>
      <c r="R6009" s="33">
        <f t="shared" si="938"/>
        <v>2010</v>
      </c>
      <c r="S6009" s="34">
        <v>83.17</v>
      </c>
    </row>
    <row r="6010" spans="1:19">
      <c r="A6010" s="32">
        <v>42489</v>
      </c>
      <c r="B6010" s="33">
        <f t="shared" si="931"/>
        <v>4</v>
      </c>
      <c r="C6010" s="33">
        <f t="shared" si="932"/>
        <v>2016</v>
      </c>
      <c r="D6010" s="34">
        <v>0.498</v>
      </c>
      <c r="F6010" s="32">
        <v>44109</v>
      </c>
      <c r="G6010" s="33">
        <f t="shared" si="939"/>
        <v>10</v>
      </c>
      <c r="H6010" s="33">
        <f t="shared" si="940"/>
        <v>2020</v>
      </c>
      <c r="I6010" s="34">
        <v>1.92</v>
      </c>
      <c r="K6010" s="32">
        <v>40064</v>
      </c>
      <c r="L6010" s="33">
        <f t="shared" si="935"/>
        <v>9</v>
      </c>
      <c r="M6010" s="33">
        <f t="shared" si="936"/>
        <v>2009</v>
      </c>
      <c r="N6010" s="34">
        <v>71.08</v>
      </c>
      <c r="P6010" s="32">
        <v>40504</v>
      </c>
      <c r="Q6010" s="33">
        <f t="shared" si="937"/>
        <v>11</v>
      </c>
      <c r="R6010" s="33">
        <f t="shared" si="938"/>
        <v>2010</v>
      </c>
      <c r="S6010" s="34">
        <v>82.34</v>
      </c>
    </row>
    <row r="6011" spans="1:19">
      <c r="A6011" s="32">
        <v>42492</v>
      </c>
      <c r="B6011" s="33">
        <f t="shared" si="931"/>
        <v>5</v>
      </c>
      <c r="C6011" s="33">
        <f t="shared" si="932"/>
        <v>2016</v>
      </c>
      <c r="D6011" s="34">
        <v>0.49299999999999999</v>
      </c>
      <c r="F6011" s="32">
        <v>44110</v>
      </c>
      <c r="G6011" s="33">
        <f t="shared" si="939"/>
        <v>10</v>
      </c>
      <c r="H6011" s="33">
        <f t="shared" si="940"/>
        <v>2020</v>
      </c>
      <c r="I6011" s="34">
        <v>1.86</v>
      </c>
      <c r="K6011" s="32">
        <v>40065</v>
      </c>
      <c r="L6011" s="33">
        <f t="shared" si="935"/>
        <v>9</v>
      </c>
      <c r="M6011" s="33">
        <f t="shared" si="936"/>
        <v>2009</v>
      </c>
      <c r="N6011" s="34">
        <v>71.27</v>
      </c>
      <c r="P6011" s="32">
        <v>40505</v>
      </c>
      <c r="Q6011" s="33">
        <f t="shared" si="937"/>
        <v>11</v>
      </c>
      <c r="R6011" s="33">
        <f t="shared" si="938"/>
        <v>2010</v>
      </c>
      <c r="S6011" s="34">
        <v>82.37</v>
      </c>
    </row>
    <row r="6012" spans="1:19">
      <c r="A6012" s="32">
        <v>42493</v>
      </c>
      <c r="B6012" s="33">
        <f t="shared" si="931"/>
        <v>5</v>
      </c>
      <c r="C6012" s="33">
        <f t="shared" si="932"/>
        <v>2016</v>
      </c>
      <c r="D6012" s="34">
        <v>0.48899999999999999</v>
      </c>
      <c r="F6012" s="32">
        <v>44111</v>
      </c>
      <c r="G6012" s="33">
        <f t="shared" si="939"/>
        <v>10</v>
      </c>
      <c r="H6012" s="33">
        <f t="shared" si="940"/>
        <v>2020</v>
      </c>
      <c r="I6012" s="34">
        <v>2.0099999999999998</v>
      </c>
      <c r="K6012" s="32">
        <v>40066</v>
      </c>
      <c r="L6012" s="33">
        <f t="shared" si="935"/>
        <v>9</v>
      </c>
      <c r="M6012" s="33">
        <f t="shared" si="936"/>
        <v>2009</v>
      </c>
      <c r="N6012" s="34">
        <v>71.95</v>
      </c>
      <c r="P6012" s="32">
        <v>40506</v>
      </c>
      <c r="Q6012" s="33">
        <f t="shared" si="937"/>
        <v>11</v>
      </c>
      <c r="R6012" s="33">
        <f t="shared" si="938"/>
        <v>2010</v>
      </c>
      <c r="S6012" s="34">
        <v>84.53</v>
      </c>
    </row>
    <row r="6013" spans="1:19">
      <c r="A6013" s="32">
        <v>42494</v>
      </c>
      <c r="B6013" s="33">
        <f t="shared" si="931"/>
        <v>5</v>
      </c>
      <c r="C6013" s="33">
        <f t="shared" si="932"/>
        <v>2016</v>
      </c>
      <c r="D6013" s="34">
        <v>0.48799999999999999</v>
      </c>
      <c r="F6013" s="32">
        <v>44112</v>
      </c>
      <c r="G6013" s="33">
        <f t="shared" si="939"/>
        <v>10</v>
      </c>
      <c r="H6013" s="33">
        <f t="shared" si="940"/>
        <v>2020</v>
      </c>
      <c r="I6013" s="34">
        <v>1.49</v>
      </c>
      <c r="K6013" s="32">
        <v>40067</v>
      </c>
      <c r="L6013" s="33">
        <f t="shared" si="935"/>
        <v>9</v>
      </c>
      <c r="M6013" s="33">
        <f t="shared" si="936"/>
        <v>2009</v>
      </c>
      <c r="N6013" s="34">
        <v>69.34</v>
      </c>
      <c r="P6013" s="32">
        <v>40508</v>
      </c>
      <c r="Q6013" s="33">
        <f t="shared" si="937"/>
        <v>11</v>
      </c>
      <c r="R6013" s="33">
        <f t="shared" si="938"/>
        <v>2010</v>
      </c>
      <c r="S6013" s="34">
        <v>84.78</v>
      </c>
    </row>
    <row r="6014" spans="1:19">
      <c r="A6014" s="32">
        <v>42495</v>
      </c>
      <c r="B6014" s="33">
        <f t="shared" si="931"/>
        <v>5</v>
      </c>
      <c r="C6014" s="33">
        <f t="shared" si="932"/>
        <v>2016</v>
      </c>
      <c r="D6014" s="34">
        <v>0.48899999999999999</v>
      </c>
      <c r="F6014" s="32">
        <v>44113</v>
      </c>
      <c r="G6014" s="33">
        <f t="shared" si="939"/>
        <v>10</v>
      </c>
      <c r="H6014" s="33">
        <f t="shared" si="940"/>
        <v>2020</v>
      </c>
      <c r="I6014" s="34">
        <v>2.25</v>
      </c>
      <c r="K6014" s="32">
        <v>40070</v>
      </c>
      <c r="L6014" s="33">
        <f t="shared" si="935"/>
        <v>9</v>
      </c>
      <c r="M6014" s="33">
        <f t="shared" si="936"/>
        <v>2009</v>
      </c>
      <c r="N6014" s="34">
        <v>68.86</v>
      </c>
      <c r="P6014" s="32">
        <v>40511</v>
      </c>
      <c r="Q6014" s="33">
        <f t="shared" si="937"/>
        <v>11</v>
      </c>
      <c r="R6014" s="33">
        <f t="shared" si="938"/>
        <v>2010</v>
      </c>
      <c r="S6014" s="34">
        <v>85.9</v>
      </c>
    </row>
    <row r="6015" spans="1:19">
      <c r="A6015" s="32">
        <v>42496</v>
      </c>
      <c r="B6015" s="33">
        <f t="shared" si="931"/>
        <v>5</v>
      </c>
      <c r="C6015" s="33">
        <f t="shared" si="932"/>
        <v>2016</v>
      </c>
      <c r="D6015" s="34">
        <v>0.48799999999999999</v>
      </c>
      <c r="F6015" s="32">
        <v>44116</v>
      </c>
      <c r="G6015" s="33">
        <f t="shared" si="939"/>
        <v>10</v>
      </c>
      <c r="H6015" s="33">
        <f t="shared" si="940"/>
        <v>2020</v>
      </c>
      <c r="I6015" s="34">
        <v>2.31</v>
      </c>
      <c r="K6015" s="32">
        <v>40071</v>
      </c>
      <c r="L6015" s="33">
        <f t="shared" si="935"/>
        <v>9</v>
      </c>
      <c r="M6015" s="33">
        <f t="shared" si="936"/>
        <v>2009</v>
      </c>
      <c r="N6015" s="34">
        <v>70.81</v>
      </c>
      <c r="P6015" s="32">
        <v>40512</v>
      </c>
      <c r="Q6015" s="33">
        <f t="shared" si="937"/>
        <v>11</v>
      </c>
      <c r="R6015" s="33">
        <f t="shared" si="938"/>
        <v>2010</v>
      </c>
      <c r="S6015" s="34">
        <v>86.02</v>
      </c>
    </row>
    <row r="6016" spans="1:19">
      <c r="A6016" s="32">
        <v>42499</v>
      </c>
      <c r="B6016" s="33">
        <f t="shared" si="931"/>
        <v>5</v>
      </c>
      <c r="C6016" s="33">
        <f t="shared" si="932"/>
        <v>2016</v>
      </c>
      <c r="D6016" s="34">
        <v>0.46899999999999997</v>
      </c>
      <c r="F6016" s="32">
        <v>44117</v>
      </c>
      <c r="G6016" s="33">
        <f t="shared" si="939"/>
        <v>10</v>
      </c>
      <c r="H6016" s="33">
        <f t="shared" si="940"/>
        <v>2020</v>
      </c>
      <c r="I6016" s="34">
        <v>2.14</v>
      </c>
      <c r="K6016" s="32">
        <v>40072</v>
      </c>
      <c r="L6016" s="33">
        <f t="shared" si="935"/>
        <v>9</v>
      </c>
      <c r="M6016" s="33">
        <f t="shared" si="936"/>
        <v>2009</v>
      </c>
      <c r="N6016" s="34">
        <v>72.5</v>
      </c>
      <c r="P6016" s="32">
        <v>40513</v>
      </c>
      <c r="Q6016" s="33">
        <f t="shared" si="937"/>
        <v>12</v>
      </c>
      <c r="R6016" s="33">
        <f t="shared" si="938"/>
        <v>2010</v>
      </c>
      <c r="S6016" s="34">
        <v>88.56</v>
      </c>
    </row>
    <row r="6017" spans="1:19">
      <c r="A6017" s="32">
        <v>42500</v>
      </c>
      <c r="B6017" s="33">
        <f t="shared" si="931"/>
        <v>5</v>
      </c>
      <c r="C6017" s="33">
        <f t="shared" si="932"/>
        <v>2016</v>
      </c>
      <c r="D6017" s="34">
        <v>0.48399999999999999</v>
      </c>
      <c r="F6017" s="32">
        <v>44118</v>
      </c>
      <c r="G6017" s="33">
        <f t="shared" si="939"/>
        <v>10</v>
      </c>
      <c r="H6017" s="33">
        <f t="shared" si="940"/>
        <v>2020</v>
      </c>
      <c r="I6017" s="34">
        <v>2.02</v>
      </c>
      <c r="K6017" s="32">
        <v>40073</v>
      </c>
      <c r="L6017" s="33">
        <f t="shared" si="935"/>
        <v>9</v>
      </c>
      <c r="M6017" s="33">
        <f t="shared" si="936"/>
        <v>2009</v>
      </c>
      <c r="N6017" s="34">
        <v>72.48</v>
      </c>
      <c r="P6017" s="32">
        <v>40514</v>
      </c>
      <c r="Q6017" s="33">
        <f t="shared" si="937"/>
        <v>12</v>
      </c>
      <c r="R6017" s="33">
        <f t="shared" si="938"/>
        <v>2010</v>
      </c>
      <c r="S6017" s="34">
        <v>89.37</v>
      </c>
    </row>
    <row r="6018" spans="1:19">
      <c r="A6018" s="32">
        <v>42501</v>
      </c>
      <c r="B6018" s="33">
        <f t="shared" si="931"/>
        <v>5</v>
      </c>
      <c r="C6018" s="33">
        <f t="shared" si="932"/>
        <v>2016</v>
      </c>
      <c r="D6018" s="34">
        <v>0.51300000000000001</v>
      </c>
      <c r="F6018" s="32">
        <v>44119</v>
      </c>
      <c r="G6018" s="33">
        <f t="shared" si="939"/>
        <v>10</v>
      </c>
      <c r="H6018" s="33">
        <f t="shared" si="940"/>
        <v>2020</v>
      </c>
      <c r="I6018" s="34">
        <v>2.23</v>
      </c>
      <c r="K6018" s="32">
        <v>40074</v>
      </c>
      <c r="L6018" s="33">
        <f t="shared" si="935"/>
        <v>9</v>
      </c>
      <c r="M6018" s="33">
        <f t="shared" si="936"/>
        <v>2009</v>
      </c>
      <c r="N6018" s="34">
        <v>71.95</v>
      </c>
      <c r="P6018" s="32">
        <v>40515</v>
      </c>
      <c r="Q6018" s="33">
        <f t="shared" si="937"/>
        <v>12</v>
      </c>
      <c r="R6018" s="33">
        <f t="shared" si="938"/>
        <v>2010</v>
      </c>
      <c r="S6018" s="34">
        <v>90.65</v>
      </c>
    </row>
    <row r="6019" spans="1:19">
      <c r="A6019" s="32">
        <v>42502</v>
      </c>
      <c r="B6019" s="33">
        <f t="shared" si="931"/>
        <v>5</v>
      </c>
      <c r="C6019" s="33">
        <f t="shared" si="932"/>
        <v>2016</v>
      </c>
      <c r="D6019" s="34">
        <v>0.52800000000000002</v>
      </c>
      <c r="F6019" s="32">
        <v>44120</v>
      </c>
      <c r="G6019" s="33">
        <f t="shared" si="939"/>
        <v>10</v>
      </c>
      <c r="H6019" s="33">
        <f t="shared" si="940"/>
        <v>2020</v>
      </c>
      <c r="I6019" s="34">
        <v>2.16</v>
      </c>
      <c r="K6019" s="32">
        <v>40077</v>
      </c>
      <c r="L6019" s="33">
        <f t="shared" si="935"/>
        <v>9</v>
      </c>
      <c r="M6019" s="33">
        <f t="shared" si="936"/>
        <v>2009</v>
      </c>
      <c r="N6019" s="34">
        <v>69.739999999999995</v>
      </c>
      <c r="P6019" s="32">
        <v>40518</v>
      </c>
      <c r="Q6019" s="33">
        <f t="shared" si="937"/>
        <v>12</v>
      </c>
      <c r="R6019" s="33">
        <f t="shared" si="938"/>
        <v>2010</v>
      </c>
      <c r="S6019" s="34">
        <v>91.25</v>
      </c>
    </row>
    <row r="6020" spans="1:19">
      <c r="A6020" s="32">
        <v>42503</v>
      </c>
      <c r="B6020" s="33">
        <f t="shared" si="931"/>
        <v>5</v>
      </c>
      <c r="C6020" s="33">
        <f t="shared" si="932"/>
        <v>2016</v>
      </c>
      <c r="D6020" s="34">
        <v>0.52300000000000002</v>
      </c>
      <c r="F6020" s="32">
        <v>44123</v>
      </c>
      <c r="G6020" s="33">
        <f t="shared" si="939"/>
        <v>10</v>
      </c>
      <c r="H6020" s="33">
        <f t="shared" si="940"/>
        <v>2020</v>
      </c>
      <c r="I6020" s="34">
        <v>2.2999999999999998</v>
      </c>
      <c r="K6020" s="32">
        <v>40078</v>
      </c>
      <c r="L6020" s="33">
        <f t="shared" si="935"/>
        <v>9</v>
      </c>
      <c r="M6020" s="33">
        <f t="shared" si="936"/>
        <v>2009</v>
      </c>
      <c r="N6020" s="34">
        <v>71.5</v>
      </c>
      <c r="P6020" s="32">
        <v>40519</v>
      </c>
      <c r="Q6020" s="33">
        <f t="shared" si="937"/>
        <v>12</v>
      </c>
      <c r="R6020" s="33">
        <f t="shared" si="938"/>
        <v>2010</v>
      </c>
      <c r="S6020" s="34">
        <v>90.78</v>
      </c>
    </row>
    <row r="6021" spans="1:19">
      <c r="A6021" s="32">
        <v>42506</v>
      </c>
      <c r="B6021" s="33">
        <f t="shared" si="931"/>
        <v>5</v>
      </c>
      <c r="C6021" s="33">
        <f t="shared" si="932"/>
        <v>2016</v>
      </c>
      <c r="D6021" s="34">
        <v>0.56000000000000005</v>
      </c>
      <c r="F6021" s="32">
        <v>44124</v>
      </c>
      <c r="G6021" s="33">
        <f t="shared" si="939"/>
        <v>10</v>
      </c>
      <c r="H6021" s="33">
        <f t="shared" si="940"/>
        <v>2020</v>
      </c>
      <c r="I6021" s="34">
        <v>2.57</v>
      </c>
      <c r="K6021" s="32">
        <v>40079</v>
      </c>
      <c r="L6021" s="33">
        <f t="shared" si="935"/>
        <v>9</v>
      </c>
      <c r="M6021" s="33">
        <f t="shared" si="936"/>
        <v>2009</v>
      </c>
      <c r="N6021" s="34">
        <v>68.739999999999995</v>
      </c>
      <c r="P6021" s="32">
        <v>40520</v>
      </c>
      <c r="Q6021" s="33">
        <f t="shared" si="937"/>
        <v>12</v>
      </c>
      <c r="R6021" s="33">
        <f t="shared" si="938"/>
        <v>2010</v>
      </c>
      <c r="S6021" s="34">
        <v>89.74</v>
      </c>
    </row>
    <row r="6022" spans="1:19">
      <c r="A6022" s="32">
        <v>42507</v>
      </c>
      <c r="B6022" s="33">
        <f t="shared" si="931"/>
        <v>5</v>
      </c>
      <c r="C6022" s="33">
        <f t="shared" si="932"/>
        <v>2016</v>
      </c>
      <c r="D6022" s="34">
        <v>0.56100000000000005</v>
      </c>
      <c r="F6022" s="32">
        <v>44125</v>
      </c>
      <c r="G6022" s="33">
        <f t="shared" si="939"/>
        <v>10</v>
      </c>
      <c r="H6022" s="33">
        <f t="shared" si="940"/>
        <v>2020</v>
      </c>
      <c r="I6022" s="34">
        <v>2.95</v>
      </c>
      <c r="K6022" s="32">
        <v>40080</v>
      </c>
      <c r="L6022" s="33">
        <f t="shared" si="935"/>
        <v>9</v>
      </c>
      <c r="M6022" s="33">
        <f t="shared" si="936"/>
        <v>2009</v>
      </c>
      <c r="N6022" s="34">
        <v>65.739999999999995</v>
      </c>
      <c r="P6022" s="32">
        <v>40521</v>
      </c>
      <c r="Q6022" s="33">
        <f t="shared" si="937"/>
        <v>12</v>
      </c>
      <c r="R6022" s="33">
        <f t="shared" si="938"/>
        <v>2010</v>
      </c>
      <c r="S6022" s="34">
        <v>89.93</v>
      </c>
    </row>
    <row r="6023" spans="1:19">
      <c r="A6023" s="32">
        <v>42508</v>
      </c>
      <c r="B6023" s="33">
        <f t="shared" si="931"/>
        <v>5</v>
      </c>
      <c r="C6023" s="33">
        <f t="shared" si="932"/>
        <v>2016</v>
      </c>
      <c r="D6023" s="34">
        <v>0.55500000000000005</v>
      </c>
      <c r="F6023" s="32">
        <v>44126</v>
      </c>
      <c r="G6023" s="33">
        <f t="shared" si="939"/>
        <v>10</v>
      </c>
      <c r="H6023" s="33">
        <f t="shared" si="940"/>
        <v>2020</v>
      </c>
      <c r="I6023" s="34">
        <v>2.99</v>
      </c>
      <c r="K6023" s="32">
        <v>40081</v>
      </c>
      <c r="L6023" s="33">
        <f t="shared" si="935"/>
        <v>9</v>
      </c>
      <c r="M6023" s="33">
        <f t="shared" si="936"/>
        <v>2009</v>
      </c>
      <c r="N6023" s="34">
        <v>65.91</v>
      </c>
      <c r="P6023" s="32">
        <v>40522</v>
      </c>
      <c r="Q6023" s="33">
        <f t="shared" si="937"/>
        <v>12</v>
      </c>
      <c r="R6023" s="33">
        <f t="shared" si="938"/>
        <v>2010</v>
      </c>
      <c r="S6023" s="34">
        <v>89.54</v>
      </c>
    </row>
    <row r="6024" spans="1:19">
      <c r="A6024" s="32">
        <v>42509</v>
      </c>
      <c r="B6024" s="33">
        <f t="shared" si="931"/>
        <v>5</v>
      </c>
      <c r="C6024" s="33">
        <f t="shared" si="932"/>
        <v>2016</v>
      </c>
      <c r="D6024" s="34">
        <v>0.54100000000000004</v>
      </c>
      <c r="F6024" s="32">
        <v>44127</v>
      </c>
      <c r="G6024" s="33">
        <f t="shared" si="939"/>
        <v>10</v>
      </c>
      <c r="H6024" s="33">
        <f t="shared" si="940"/>
        <v>2020</v>
      </c>
      <c r="I6024" s="34">
        <v>2.91</v>
      </c>
      <c r="K6024" s="32">
        <v>40084</v>
      </c>
      <c r="L6024" s="33">
        <f t="shared" si="935"/>
        <v>9</v>
      </c>
      <c r="M6024" s="33">
        <f t="shared" si="936"/>
        <v>2009</v>
      </c>
      <c r="N6024" s="34">
        <v>66.69</v>
      </c>
      <c r="P6024" s="32">
        <v>40525</v>
      </c>
      <c r="Q6024" s="33">
        <f t="shared" si="937"/>
        <v>12</v>
      </c>
      <c r="R6024" s="33">
        <f t="shared" si="938"/>
        <v>2010</v>
      </c>
      <c r="S6024" s="34">
        <v>90.4</v>
      </c>
    </row>
    <row r="6025" spans="1:19">
      <c r="A6025" s="32">
        <v>42510</v>
      </c>
      <c r="B6025" s="33">
        <f t="shared" si="931"/>
        <v>5</v>
      </c>
      <c r="C6025" s="33">
        <f t="shared" si="932"/>
        <v>2016</v>
      </c>
      <c r="D6025" s="34">
        <v>0.52300000000000002</v>
      </c>
      <c r="F6025" s="32">
        <v>44130</v>
      </c>
      <c r="G6025" s="33">
        <f t="shared" si="939"/>
        <v>10</v>
      </c>
      <c r="H6025" s="33">
        <f t="shared" si="940"/>
        <v>2020</v>
      </c>
      <c r="I6025" s="34">
        <v>3.14</v>
      </c>
      <c r="K6025" s="32">
        <v>40085</v>
      </c>
      <c r="L6025" s="33">
        <f t="shared" si="935"/>
        <v>9</v>
      </c>
      <c r="M6025" s="33">
        <f t="shared" si="936"/>
        <v>2009</v>
      </c>
      <c r="N6025" s="34">
        <v>66.56</v>
      </c>
      <c r="P6025" s="32">
        <v>40526</v>
      </c>
      <c r="Q6025" s="33">
        <f t="shared" si="937"/>
        <v>12</v>
      </c>
      <c r="R6025" s="33">
        <f t="shared" si="938"/>
        <v>2010</v>
      </c>
      <c r="S6025" s="34">
        <v>90.63</v>
      </c>
    </row>
    <row r="6026" spans="1:19">
      <c r="A6026" s="32">
        <v>42513</v>
      </c>
      <c r="B6026" s="33">
        <f t="shared" si="931"/>
        <v>5</v>
      </c>
      <c r="C6026" s="33">
        <f t="shared" si="932"/>
        <v>2016</v>
      </c>
      <c r="D6026" s="34">
        <v>0.50800000000000001</v>
      </c>
      <c r="F6026" s="32">
        <v>44131</v>
      </c>
      <c r="G6026" s="33">
        <f t="shared" si="939"/>
        <v>10</v>
      </c>
      <c r="H6026" s="33">
        <f t="shared" si="940"/>
        <v>2020</v>
      </c>
      <c r="I6026" s="34">
        <v>3.07</v>
      </c>
      <c r="K6026" s="32">
        <v>40086</v>
      </c>
      <c r="L6026" s="33">
        <f t="shared" si="935"/>
        <v>9</v>
      </c>
      <c r="M6026" s="33">
        <f t="shared" si="936"/>
        <v>2009</v>
      </c>
      <c r="N6026" s="34">
        <v>70.459999999999994</v>
      </c>
      <c r="P6026" s="32">
        <v>40527</v>
      </c>
      <c r="Q6026" s="33">
        <f t="shared" si="937"/>
        <v>12</v>
      </c>
      <c r="R6026" s="33">
        <f t="shared" si="938"/>
        <v>2010</v>
      </c>
      <c r="S6026" s="34">
        <v>91.33</v>
      </c>
    </row>
    <row r="6027" spans="1:19">
      <c r="A6027" s="32">
        <v>42514</v>
      </c>
      <c r="B6027" s="33">
        <f t="shared" si="931"/>
        <v>5</v>
      </c>
      <c r="C6027" s="33">
        <f t="shared" si="932"/>
        <v>2016</v>
      </c>
      <c r="D6027" s="34">
        <v>0.51200000000000001</v>
      </c>
      <c r="F6027" s="32">
        <v>44132</v>
      </c>
      <c r="G6027" s="33">
        <f t="shared" ref="G6027:G6054" si="941">+MONTH(F6027)</f>
        <v>10</v>
      </c>
      <c r="H6027" s="33">
        <f t="shared" ref="H6027:H6054" si="942">+YEAR(F6027)</f>
        <v>2020</v>
      </c>
      <c r="I6027" s="34">
        <v>3.14</v>
      </c>
      <c r="K6027" s="32">
        <v>40087</v>
      </c>
      <c r="L6027" s="33">
        <f t="shared" si="935"/>
        <v>10</v>
      </c>
      <c r="M6027" s="33">
        <f t="shared" si="936"/>
        <v>2009</v>
      </c>
      <c r="N6027" s="34">
        <v>70.67</v>
      </c>
      <c r="P6027" s="32">
        <v>40528</v>
      </c>
      <c r="Q6027" s="33">
        <f t="shared" si="937"/>
        <v>12</v>
      </c>
      <c r="R6027" s="33">
        <f t="shared" si="938"/>
        <v>2010</v>
      </c>
      <c r="S6027" s="34">
        <v>91.09</v>
      </c>
    </row>
    <row r="6028" spans="1:19">
      <c r="A6028" s="32">
        <v>42515</v>
      </c>
      <c r="B6028" s="33">
        <f t="shared" si="931"/>
        <v>5</v>
      </c>
      <c r="C6028" s="33">
        <f t="shared" si="932"/>
        <v>2016</v>
      </c>
      <c r="D6028" s="34">
        <v>0.52700000000000002</v>
      </c>
      <c r="F6028" s="32">
        <v>44133</v>
      </c>
      <c r="G6028" s="33">
        <f t="shared" si="941"/>
        <v>10</v>
      </c>
      <c r="H6028" s="33">
        <f t="shared" si="942"/>
        <v>2020</v>
      </c>
      <c r="I6028" s="34">
        <v>3.06</v>
      </c>
      <c r="K6028" s="32">
        <v>40088</v>
      </c>
      <c r="L6028" s="33">
        <f t="shared" si="935"/>
        <v>10</v>
      </c>
      <c r="M6028" s="33">
        <f t="shared" si="936"/>
        <v>2009</v>
      </c>
      <c r="N6028" s="34">
        <v>69.8</v>
      </c>
      <c r="P6028" s="32">
        <v>40529</v>
      </c>
      <c r="Q6028" s="33">
        <f t="shared" si="937"/>
        <v>12</v>
      </c>
      <c r="R6028" s="33">
        <f t="shared" si="938"/>
        <v>2010</v>
      </c>
      <c r="S6028" s="34">
        <v>91.11</v>
      </c>
    </row>
    <row r="6029" spans="1:19">
      <c r="A6029" s="32">
        <v>42516</v>
      </c>
      <c r="B6029" s="33">
        <f t="shared" si="931"/>
        <v>5</v>
      </c>
      <c r="C6029" s="33">
        <f t="shared" si="932"/>
        <v>2016</v>
      </c>
      <c r="D6029" s="34">
        <v>0.53700000000000003</v>
      </c>
      <c r="F6029" s="32">
        <v>44134</v>
      </c>
      <c r="G6029" s="33">
        <f t="shared" si="941"/>
        <v>10</v>
      </c>
      <c r="H6029" s="33">
        <f t="shared" si="942"/>
        <v>2020</v>
      </c>
      <c r="I6029" s="34">
        <v>3.03</v>
      </c>
      <c r="K6029" s="32">
        <v>40091</v>
      </c>
      <c r="L6029" s="33">
        <f t="shared" si="935"/>
        <v>10</v>
      </c>
      <c r="M6029" s="33">
        <f t="shared" si="936"/>
        <v>2009</v>
      </c>
      <c r="N6029" s="34">
        <v>70.260000000000005</v>
      </c>
      <c r="P6029" s="32">
        <v>40532</v>
      </c>
      <c r="Q6029" s="33">
        <f t="shared" si="937"/>
        <v>12</v>
      </c>
      <c r="R6029" s="33">
        <f t="shared" si="938"/>
        <v>2010</v>
      </c>
      <c r="S6029" s="34">
        <v>91.31</v>
      </c>
    </row>
    <row r="6030" spans="1:19">
      <c r="A6030" s="32">
        <v>42517</v>
      </c>
      <c r="B6030" s="33">
        <f t="shared" si="931"/>
        <v>5</v>
      </c>
      <c r="C6030" s="33">
        <f t="shared" si="932"/>
        <v>2016</v>
      </c>
      <c r="D6030" s="34">
        <v>0.52700000000000002</v>
      </c>
      <c r="F6030" s="32">
        <v>44137</v>
      </c>
      <c r="G6030" s="33">
        <f t="shared" si="941"/>
        <v>11</v>
      </c>
      <c r="H6030" s="33">
        <f t="shared" si="942"/>
        <v>2020</v>
      </c>
      <c r="I6030" s="34">
        <v>3.03</v>
      </c>
      <c r="K6030" s="32">
        <v>40092</v>
      </c>
      <c r="L6030" s="33">
        <f t="shared" si="935"/>
        <v>10</v>
      </c>
      <c r="M6030" s="33">
        <f t="shared" si="936"/>
        <v>2009</v>
      </c>
      <c r="N6030" s="34">
        <v>70.709999999999994</v>
      </c>
      <c r="P6030" s="32">
        <v>40533</v>
      </c>
      <c r="Q6030" s="33">
        <f t="shared" si="937"/>
        <v>12</v>
      </c>
      <c r="R6030" s="33">
        <f t="shared" si="938"/>
        <v>2010</v>
      </c>
      <c r="S6030" s="34">
        <v>93.11</v>
      </c>
    </row>
    <row r="6031" spans="1:19">
      <c r="A6031" s="32">
        <v>42521</v>
      </c>
      <c r="B6031" s="33">
        <f t="shared" si="931"/>
        <v>5</v>
      </c>
      <c r="C6031" s="33">
        <f t="shared" si="932"/>
        <v>2016</v>
      </c>
      <c r="D6031" s="34">
        <v>0.52</v>
      </c>
      <c r="F6031" s="32">
        <v>44138</v>
      </c>
      <c r="G6031" s="33">
        <f t="shared" si="941"/>
        <v>11</v>
      </c>
      <c r="H6031" s="33">
        <f t="shared" si="942"/>
        <v>2020</v>
      </c>
      <c r="I6031" s="34">
        <v>2.88</v>
      </c>
      <c r="K6031" s="32">
        <v>40093</v>
      </c>
      <c r="L6031" s="33">
        <f t="shared" si="935"/>
        <v>10</v>
      </c>
      <c r="M6031" s="33">
        <f t="shared" si="936"/>
        <v>2009</v>
      </c>
      <c r="N6031" s="34">
        <v>69.599999999999994</v>
      </c>
      <c r="P6031" s="32">
        <v>40534</v>
      </c>
      <c r="Q6031" s="33">
        <f t="shared" si="937"/>
        <v>12</v>
      </c>
      <c r="R6031" s="33">
        <f t="shared" si="938"/>
        <v>2010</v>
      </c>
      <c r="S6031" s="34">
        <v>93.55</v>
      </c>
    </row>
    <row r="6032" spans="1:19">
      <c r="A6032" s="32">
        <v>42522</v>
      </c>
      <c r="B6032" s="33">
        <f t="shared" si="931"/>
        <v>6</v>
      </c>
      <c r="C6032" s="33">
        <f t="shared" si="932"/>
        <v>2016</v>
      </c>
      <c r="D6032" s="34">
        <v>0.50600000000000001</v>
      </c>
      <c r="F6032" s="32">
        <v>44139</v>
      </c>
      <c r="G6032" s="33">
        <f t="shared" si="941"/>
        <v>11</v>
      </c>
      <c r="H6032" s="33">
        <f t="shared" si="942"/>
        <v>2020</v>
      </c>
      <c r="I6032" s="34">
        <v>2.63</v>
      </c>
      <c r="K6032" s="32">
        <v>40094</v>
      </c>
      <c r="L6032" s="33">
        <f t="shared" si="935"/>
        <v>10</v>
      </c>
      <c r="M6032" s="33">
        <f t="shared" si="936"/>
        <v>2009</v>
      </c>
      <c r="N6032" s="34">
        <v>71.69</v>
      </c>
      <c r="P6032" s="32">
        <v>40535</v>
      </c>
      <c r="Q6032" s="33">
        <f t="shared" si="937"/>
        <v>12</v>
      </c>
      <c r="R6032" s="33">
        <f t="shared" si="938"/>
        <v>2010</v>
      </c>
      <c r="S6032" s="34">
        <v>93.63</v>
      </c>
    </row>
    <row r="6033" spans="1:19">
      <c r="A6033" s="32">
        <v>42523</v>
      </c>
      <c r="B6033" s="33">
        <f t="shared" si="931"/>
        <v>6</v>
      </c>
      <c r="C6033" s="33">
        <f t="shared" si="932"/>
        <v>2016</v>
      </c>
      <c r="D6033" s="34">
        <v>0.496</v>
      </c>
      <c r="F6033" s="32">
        <v>44140</v>
      </c>
      <c r="G6033" s="33">
        <f t="shared" si="941"/>
        <v>11</v>
      </c>
      <c r="H6033" s="33">
        <f t="shared" si="942"/>
        <v>2020</v>
      </c>
      <c r="I6033" s="34">
        <v>2.69</v>
      </c>
      <c r="K6033" s="32">
        <v>40095</v>
      </c>
      <c r="L6033" s="33">
        <f t="shared" si="935"/>
        <v>10</v>
      </c>
      <c r="M6033" s="33">
        <f t="shared" si="936"/>
        <v>2009</v>
      </c>
      <c r="N6033" s="34">
        <v>71.75</v>
      </c>
      <c r="P6033" s="32">
        <v>40539</v>
      </c>
      <c r="Q6033" s="33">
        <f t="shared" si="937"/>
        <v>12</v>
      </c>
      <c r="R6033" s="33">
        <f t="shared" si="938"/>
        <v>2010</v>
      </c>
      <c r="S6033" s="34">
        <v>93.08</v>
      </c>
    </row>
    <row r="6034" spans="1:19">
      <c r="A6034" s="32">
        <v>42524</v>
      </c>
      <c r="B6034" s="33">
        <f t="shared" si="931"/>
        <v>6</v>
      </c>
      <c r="C6034" s="33">
        <f t="shared" si="932"/>
        <v>2016</v>
      </c>
      <c r="D6034" s="34">
        <v>0.48599999999999999</v>
      </c>
      <c r="F6034" s="32">
        <v>44141</v>
      </c>
      <c r="G6034" s="33">
        <f t="shared" si="941"/>
        <v>11</v>
      </c>
      <c r="H6034" s="33">
        <f t="shared" si="942"/>
        <v>2020</v>
      </c>
      <c r="I6034" s="34">
        <v>2.67</v>
      </c>
      <c r="K6034" s="32">
        <v>40098</v>
      </c>
      <c r="L6034" s="33">
        <f t="shared" si="935"/>
        <v>10</v>
      </c>
      <c r="M6034" s="33">
        <f t="shared" si="936"/>
        <v>2009</v>
      </c>
      <c r="N6034" s="34">
        <v>73.239999999999995</v>
      </c>
      <c r="P6034" s="32">
        <v>40540</v>
      </c>
      <c r="Q6034" s="33">
        <f t="shared" si="937"/>
        <v>12</v>
      </c>
      <c r="R6034" s="33">
        <f t="shared" si="938"/>
        <v>2010</v>
      </c>
      <c r="S6034" s="34">
        <v>93.52</v>
      </c>
    </row>
    <row r="6035" spans="1:19">
      <c r="A6035" s="32">
        <v>42527</v>
      </c>
      <c r="B6035" s="33">
        <f t="shared" si="931"/>
        <v>6</v>
      </c>
      <c r="C6035" s="33">
        <f t="shared" si="932"/>
        <v>2016</v>
      </c>
      <c r="D6035" s="34">
        <v>0.48799999999999999</v>
      </c>
      <c r="F6035" s="32">
        <v>44144</v>
      </c>
      <c r="G6035" s="33">
        <f t="shared" si="941"/>
        <v>11</v>
      </c>
      <c r="H6035" s="33">
        <f t="shared" si="942"/>
        <v>2020</v>
      </c>
      <c r="I6035" s="34">
        <v>2.63</v>
      </c>
      <c r="K6035" s="32">
        <v>40099</v>
      </c>
      <c r="L6035" s="33">
        <f t="shared" si="935"/>
        <v>10</v>
      </c>
      <c r="M6035" s="33">
        <f t="shared" si="936"/>
        <v>2009</v>
      </c>
      <c r="N6035" s="34">
        <v>74.099999999999994</v>
      </c>
      <c r="P6035" s="32">
        <v>40541</v>
      </c>
      <c r="Q6035" s="33">
        <f t="shared" si="937"/>
        <v>12</v>
      </c>
      <c r="R6035" s="33">
        <f t="shared" si="938"/>
        <v>2010</v>
      </c>
      <c r="S6035" s="34">
        <v>93.52</v>
      </c>
    </row>
    <row r="6036" spans="1:19">
      <c r="A6036" s="32">
        <v>42528</v>
      </c>
      <c r="B6036" s="33">
        <f t="shared" si="931"/>
        <v>6</v>
      </c>
      <c r="C6036" s="33">
        <f t="shared" si="932"/>
        <v>2016</v>
      </c>
      <c r="D6036" s="34">
        <v>0.49399999999999999</v>
      </c>
      <c r="F6036" s="32">
        <v>44145</v>
      </c>
      <c r="G6036" s="33">
        <f t="shared" si="941"/>
        <v>11</v>
      </c>
      <c r="H6036" s="33">
        <f t="shared" si="942"/>
        <v>2020</v>
      </c>
      <c r="I6036" s="34">
        <v>2.74</v>
      </c>
      <c r="K6036" s="32">
        <v>40100</v>
      </c>
      <c r="L6036" s="33">
        <f t="shared" si="935"/>
        <v>10</v>
      </c>
      <c r="M6036" s="33">
        <f t="shared" si="936"/>
        <v>2009</v>
      </c>
      <c r="N6036" s="34">
        <v>75.2</v>
      </c>
      <c r="P6036" s="32">
        <v>40542</v>
      </c>
      <c r="Q6036" s="33">
        <f t="shared" si="937"/>
        <v>12</v>
      </c>
      <c r="R6036" s="33">
        <f t="shared" si="938"/>
        <v>2010</v>
      </c>
      <c r="S6036" s="34">
        <v>92.5</v>
      </c>
    </row>
    <row r="6037" spans="1:19">
      <c r="A6037" s="32">
        <v>42529</v>
      </c>
      <c r="B6037" s="33">
        <f t="shared" si="931"/>
        <v>6</v>
      </c>
      <c r="C6037" s="33">
        <f t="shared" si="932"/>
        <v>2016</v>
      </c>
      <c r="D6037" s="34">
        <v>0.51400000000000001</v>
      </c>
      <c r="F6037" s="32">
        <v>44146</v>
      </c>
      <c r="G6037" s="33">
        <f t="shared" si="941"/>
        <v>11</v>
      </c>
      <c r="H6037" s="33">
        <f t="shared" si="942"/>
        <v>2020</v>
      </c>
      <c r="I6037" s="34">
        <v>2.75</v>
      </c>
      <c r="K6037" s="32">
        <v>40101</v>
      </c>
      <c r="L6037" s="33">
        <f t="shared" si="935"/>
        <v>10</v>
      </c>
      <c r="M6037" s="33">
        <f t="shared" si="936"/>
        <v>2009</v>
      </c>
      <c r="N6037" s="34">
        <v>77.55</v>
      </c>
      <c r="P6037" s="32">
        <v>40543</v>
      </c>
      <c r="Q6037" s="33">
        <f t="shared" si="937"/>
        <v>12</v>
      </c>
      <c r="R6037" s="33">
        <f t="shared" si="938"/>
        <v>2010</v>
      </c>
      <c r="S6037" s="34">
        <v>93.23</v>
      </c>
    </row>
    <row r="6038" spans="1:19">
      <c r="A6038" s="32">
        <v>42530</v>
      </c>
      <c r="B6038" s="33">
        <f t="shared" si="931"/>
        <v>6</v>
      </c>
      <c r="C6038" s="33">
        <f t="shared" si="932"/>
        <v>2016</v>
      </c>
      <c r="D6038" s="34">
        <v>0.51100000000000001</v>
      </c>
      <c r="F6038" s="32">
        <v>44147</v>
      </c>
      <c r="G6038" s="33">
        <f t="shared" si="941"/>
        <v>11</v>
      </c>
      <c r="H6038" s="33">
        <f t="shared" si="942"/>
        <v>2020</v>
      </c>
      <c r="I6038" s="34">
        <v>2.81</v>
      </c>
      <c r="K6038" s="32">
        <v>40102</v>
      </c>
      <c r="L6038" s="33">
        <f t="shared" si="935"/>
        <v>10</v>
      </c>
      <c r="M6038" s="33">
        <f t="shared" si="936"/>
        <v>2009</v>
      </c>
      <c r="N6038" s="34">
        <v>78.540000000000006</v>
      </c>
      <c r="P6038" s="32">
        <v>40546</v>
      </c>
      <c r="Q6038" s="33">
        <f t="shared" si="937"/>
        <v>1</v>
      </c>
      <c r="R6038" s="33">
        <f t="shared" si="938"/>
        <v>2011</v>
      </c>
      <c r="S6038" s="34">
        <v>95.82</v>
      </c>
    </row>
    <row r="6039" spans="1:19">
      <c r="A6039" s="32">
        <v>42531</v>
      </c>
      <c r="B6039" s="33">
        <f t="shared" si="931"/>
        <v>6</v>
      </c>
      <c r="C6039" s="33">
        <f t="shared" si="932"/>
        <v>2016</v>
      </c>
      <c r="D6039" s="34">
        <v>0.495</v>
      </c>
      <c r="F6039" s="32">
        <v>44148</v>
      </c>
      <c r="G6039" s="33">
        <f t="shared" si="941"/>
        <v>11</v>
      </c>
      <c r="H6039" s="33">
        <f t="shared" si="942"/>
        <v>2020</v>
      </c>
      <c r="I6039" s="34">
        <v>2.82</v>
      </c>
      <c r="K6039" s="32">
        <v>40105</v>
      </c>
      <c r="L6039" s="33">
        <f t="shared" si="935"/>
        <v>10</v>
      </c>
      <c r="M6039" s="33">
        <f t="shared" si="936"/>
        <v>2009</v>
      </c>
      <c r="N6039" s="34">
        <v>79.47</v>
      </c>
      <c r="P6039" s="32">
        <v>40547</v>
      </c>
      <c r="Q6039" s="33">
        <f t="shared" si="937"/>
        <v>1</v>
      </c>
      <c r="R6039" s="33">
        <f t="shared" si="938"/>
        <v>2011</v>
      </c>
      <c r="S6039" s="34">
        <v>93.52</v>
      </c>
    </row>
    <row r="6040" spans="1:19">
      <c r="A6040" s="32">
        <v>42534</v>
      </c>
      <c r="B6040" s="33">
        <f t="shared" si="931"/>
        <v>6</v>
      </c>
      <c r="C6040" s="33">
        <f t="shared" si="932"/>
        <v>2016</v>
      </c>
      <c r="D6040" s="34">
        <v>0.48099999999999998</v>
      </c>
      <c r="F6040" s="32">
        <v>44151</v>
      </c>
      <c r="G6040" s="33">
        <f t="shared" si="941"/>
        <v>11</v>
      </c>
      <c r="H6040" s="33">
        <f t="shared" si="942"/>
        <v>2020</v>
      </c>
      <c r="I6040" s="34">
        <v>2.62</v>
      </c>
      <c r="K6040" s="32">
        <v>40106</v>
      </c>
      <c r="L6040" s="33">
        <f t="shared" si="935"/>
        <v>10</v>
      </c>
      <c r="M6040" s="33">
        <f t="shared" si="936"/>
        <v>2009</v>
      </c>
      <c r="N6040" s="34">
        <v>78.87</v>
      </c>
      <c r="P6040" s="32">
        <v>40548</v>
      </c>
      <c r="Q6040" s="33">
        <f t="shared" si="937"/>
        <v>1</v>
      </c>
      <c r="R6040" s="33">
        <f t="shared" si="938"/>
        <v>2011</v>
      </c>
      <c r="S6040" s="34">
        <v>95.07</v>
      </c>
    </row>
    <row r="6041" spans="1:19">
      <c r="A6041" s="32">
        <v>42535</v>
      </c>
      <c r="B6041" s="33">
        <f t="shared" si="931"/>
        <v>6</v>
      </c>
      <c r="C6041" s="33">
        <f t="shared" si="932"/>
        <v>2016</v>
      </c>
      <c r="D6041" s="34">
        <v>0.48399999999999999</v>
      </c>
      <c r="F6041" s="32">
        <v>44152</v>
      </c>
      <c r="G6041" s="33">
        <f t="shared" si="941"/>
        <v>11</v>
      </c>
      <c r="H6041" s="33">
        <f t="shared" si="942"/>
        <v>2020</v>
      </c>
      <c r="I6041" s="34">
        <v>2.5499999999999998</v>
      </c>
      <c r="K6041" s="32">
        <v>40107</v>
      </c>
      <c r="L6041" s="33">
        <f t="shared" si="935"/>
        <v>10</v>
      </c>
      <c r="M6041" s="33">
        <f t="shared" si="936"/>
        <v>2009</v>
      </c>
      <c r="N6041" s="34">
        <v>81.03</v>
      </c>
      <c r="P6041" s="32">
        <v>40549</v>
      </c>
      <c r="Q6041" s="33">
        <f t="shared" si="937"/>
        <v>1</v>
      </c>
      <c r="R6041" s="33">
        <f t="shared" si="938"/>
        <v>2011</v>
      </c>
      <c r="S6041" s="34">
        <v>94.95</v>
      </c>
    </row>
    <row r="6042" spans="1:19">
      <c r="A6042" s="32">
        <v>42536</v>
      </c>
      <c r="B6042" s="33">
        <f t="shared" si="931"/>
        <v>6</v>
      </c>
      <c r="C6042" s="33">
        <f t="shared" si="932"/>
        <v>2016</v>
      </c>
      <c r="D6042" s="34">
        <v>0.495</v>
      </c>
      <c r="F6042" s="32">
        <v>44153</v>
      </c>
      <c r="G6042" s="33">
        <f t="shared" si="941"/>
        <v>11</v>
      </c>
      <c r="H6042" s="33">
        <f t="shared" si="942"/>
        <v>2020</v>
      </c>
      <c r="I6042" s="34">
        <v>2.37</v>
      </c>
      <c r="K6042" s="32">
        <v>40108</v>
      </c>
      <c r="L6042" s="33">
        <f t="shared" si="935"/>
        <v>10</v>
      </c>
      <c r="M6042" s="33">
        <f t="shared" si="936"/>
        <v>2009</v>
      </c>
      <c r="N6042" s="34">
        <v>80.819999999999993</v>
      </c>
      <c r="P6042" s="32">
        <v>40550</v>
      </c>
      <c r="Q6042" s="33">
        <f t="shared" si="937"/>
        <v>1</v>
      </c>
      <c r="R6042" s="33">
        <f t="shared" si="938"/>
        <v>2011</v>
      </c>
      <c r="S6042" s="34">
        <v>94.25</v>
      </c>
    </row>
    <row r="6043" spans="1:19">
      <c r="A6043" s="32">
        <v>42537</v>
      </c>
      <c r="B6043" s="33">
        <f t="shared" si="931"/>
        <v>6</v>
      </c>
      <c r="C6043" s="33">
        <f t="shared" si="932"/>
        <v>2016</v>
      </c>
      <c r="D6043" s="34">
        <v>0.48399999999999999</v>
      </c>
      <c r="F6043" s="32">
        <v>44154</v>
      </c>
      <c r="G6043" s="33">
        <f t="shared" si="941"/>
        <v>11</v>
      </c>
      <c r="H6043" s="33">
        <f t="shared" si="942"/>
        <v>2020</v>
      </c>
      <c r="I6043" s="34">
        <v>2.19</v>
      </c>
      <c r="K6043" s="32">
        <v>40109</v>
      </c>
      <c r="L6043" s="33">
        <f t="shared" si="935"/>
        <v>10</v>
      </c>
      <c r="M6043" s="33">
        <f t="shared" si="936"/>
        <v>2009</v>
      </c>
      <c r="N6043" s="34">
        <v>80.11</v>
      </c>
      <c r="P6043" s="32">
        <v>40553</v>
      </c>
      <c r="Q6043" s="33">
        <f t="shared" si="937"/>
        <v>1</v>
      </c>
      <c r="R6043" s="33">
        <f t="shared" si="938"/>
        <v>2011</v>
      </c>
      <c r="S6043" s="34">
        <v>95.05</v>
      </c>
    </row>
    <row r="6044" spans="1:19">
      <c r="A6044" s="32">
        <v>42538</v>
      </c>
      <c r="B6044" s="33">
        <f t="shared" si="931"/>
        <v>6</v>
      </c>
      <c r="C6044" s="33">
        <f t="shared" si="932"/>
        <v>2016</v>
      </c>
      <c r="D6044" s="34">
        <v>0.49299999999999999</v>
      </c>
      <c r="F6044" s="32">
        <v>44155</v>
      </c>
      <c r="G6044" s="33">
        <f t="shared" si="941"/>
        <v>11</v>
      </c>
      <c r="H6044" s="33">
        <f t="shared" si="942"/>
        <v>2020</v>
      </c>
      <c r="I6044" s="34">
        <v>2.2200000000000002</v>
      </c>
      <c r="K6044" s="32">
        <v>40112</v>
      </c>
      <c r="L6044" s="33">
        <f t="shared" si="935"/>
        <v>10</v>
      </c>
      <c r="M6044" s="33">
        <f t="shared" si="936"/>
        <v>2009</v>
      </c>
      <c r="N6044" s="34">
        <v>78.61</v>
      </c>
      <c r="P6044" s="32">
        <v>40554</v>
      </c>
      <c r="Q6044" s="33">
        <f t="shared" si="937"/>
        <v>1</v>
      </c>
      <c r="R6044" s="33">
        <f t="shared" si="938"/>
        <v>2011</v>
      </c>
      <c r="S6044" s="34">
        <v>96.8</v>
      </c>
    </row>
    <row r="6045" spans="1:19">
      <c r="A6045" s="32">
        <v>42541</v>
      </c>
      <c r="B6045" s="33">
        <f t="shared" si="931"/>
        <v>6</v>
      </c>
      <c r="C6045" s="33">
        <f t="shared" si="932"/>
        <v>2016</v>
      </c>
      <c r="D6045" s="34">
        <v>0.51100000000000001</v>
      </c>
      <c r="F6045" s="32">
        <v>44158</v>
      </c>
      <c r="G6045" s="33">
        <f t="shared" si="941"/>
        <v>11</v>
      </c>
      <c r="H6045" s="33">
        <f t="shared" si="942"/>
        <v>2020</v>
      </c>
      <c r="I6045" s="34">
        <v>2.23</v>
      </c>
      <c r="K6045" s="32">
        <v>40113</v>
      </c>
      <c r="L6045" s="33">
        <f t="shared" si="935"/>
        <v>10</v>
      </c>
      <c r="M6045" s="33">
        <f t="shared" si="936"/>
        <v>2009</v>
      </c>
      <c r="N6045" s="34">
        <v>79.45</v>
      </c>
      <c r="P6045" s="32">
        <v>40555</v>
      </c>
      <c r="Q6045" s="33">
        <f t="shared" si="937"/>
        <v>1</v>
      </c>
      <c r="R6045" s="33">
        <f t="shared" si="938"/>
        <v>2011</v>
      </c>
      <c r="S6045" s="34">
        <v>97.86</v>
      </c>
    </row>
    <row r="6046" spans="1:19">
      <c r="A6046" s="32">
        <v>42542</v>
      </c>
      <c r="B6046" s="33">
        <f t="shared" si="931"/>
        <v>6</v>
      </c>
      <c r="C6046" s="33">
        <f t="shared" si="932"/>
        <v>2016</v>
      </c>
      <c r="D6046" s="34">
        <v>0.52900000000000003</v>
      </c>
      <c r="F6046" s="32">
        <v>44159</v>
      </c>
      <c r="G6046" s="33">
        <f t="shared" si="941"/>
        <v>11</v>
      </c>
      <c r="H6046" s="33">
        <f t="shared" si="942"/>
        <v>2020</v>
      </c>
      <c r="I6046" s="34">
        <v>2.4700000000000002</v>
      </c>
      <c r="K6046" s="32">
        <v>40114</v>
      </c>
      <c r="L6046" s="33">
        <f t="shared" si="935"/>
        <v>10</v>
      </c>
      <c r="M6046" s="33">
        <f t="shared" si="936"/>
        <v>2009</v>
      </c>
      <c r="N6046" s="34">
        <v>77.39</v>
      </c>
      <c r="P6046" s="32">
        <v>40556</v>
      </c>
      <c r="Q6046" s="33">
        <f t="shared" si="937"/>
        <v>1</v>
      </c>
      <c r="R6046" s="33">
        <f t="shared" si="938"/>
        <v>2011</v>
      </c>
      <c r="S6046" s="34">
        <v>97.86</v>
      </c>
    </row>
    <row r="6047" spans="1:19">
      <c r="A6047" s="32">
        <v>42543</v>
      </c>
      <c r="B6047" s="33">
        <f t="shared" si="931"/>
        <v>6</v>
      </c>
      <c r="C6047" s="33">
        <f t="shared" si="932"/>
        <v>2016</v>
      </c>
      <c r="D6047" s="34">
        <v>0.51900000000000002</v>
      </c>
      <c r="F6047" s="32">
        <v>44160</v>
      </c>
      <c r="G6047" s="33">
        <f t="shared" si="941"/>
        <v>11</v>
      </c>
      <c r="H6047" s="33">
        <f t="shared" si="942"/>
        <v>2020</v>
      </c>
      <c r="I6047" s="34">
        <v>2.4700000000000002</v>
      </c>
      <c r="K6047" s="32">
        <v>40115</v>
      </c>
      <c r="L6047" s="33">
        <f t="shared" si="935"/>
        <v>10</v>
      </c>
      <c r="M6047" s="33">
        <f t="shared" si="936"/>
        <v>2009</v>
      </c>
      <c r="N6047" s="34">
        <v>79.84</v>
      </c>
      <c r="P6047" s="32">
        <v>40557</v>
      </c>
      <c r="Q6047" s="33">
        <f t="shared" si="937"/>
        <v>1</v>
      </c>
      <c r="R6047" s="33">
        <f t="shared" si="938"/>
        <v>2011</v>
      </c>
      <c r="S6047" s="34">
        <v>97.86</v>
      </c>
    </row>
    <row r="6048" spans="1:19">
      <c r="A6048" s="32">
        <v>42544</v>
      </c>
      <c r="B6048" s="33">
        <f t="shared" si="931"/>
        <v>6</v>
      </c>
      <c r="C6048" s="33">
        <f t="shared" si="932"/>
        <v>2016</v>
      </c>
      <c r="D6048" s="34">
        <v>0.53500000000000003</v>
      </c>
      <c r="F6048" s="32">
        <v>44165</v>
      </c>
      <c r="G6048" s="33">
        <f t="shared" si="941"/>
        <v>11</v>
      </c>
      <c r="H6048" s="33">
        <f t="shared" si="942"/>
        <v>2020</v>
      </c>
      <c r="I6048" s="34">
        <v>2.89</v>
      </c>
      <c r="K6048" s="32">
        <v>40116</v>
      </c>
      <c r="L6048" s="33">
        <f t="shared" si="935"/>
        <v>10</v>
      </c>
      <c r="M6048" s="33">
        <f t="shared" si="936"/>
        <v>2009</v>
      </c>
      <c r="N6048" s="34">
        <v>77.040000000000006</v>
      </c>
      <c r="P6048" s="32">
        <v>40561</v>
      </c>
      <c r="Q6048" s="33">
        <f t="shared" si="937"/>
        <v>1</v>
      </c>
      <c r="R6048" s="33">
        <f t="shared" si="938"/>
        <v>2011</v>
      </c>
      <c r="S6048" s="34">
        <v>97.83</v>
      </c>
    </row>
    <row r="6049" spans="1:19">
      <c r="A6049" s="32">
        <v>42545</v>
      </c>
      <c r="B6049" s="33">
        <f t="shared" si="931"/>
        <v>6</v>
      </c>
      <c r="C6049" s="33">
        <f t="shared" si="932"/>
        <v>2016</v>
      </c>
      <c r="D6049" s="34">
        <v>0.52400000000000002</v>
      </c>
      <c r="F6049" s="32">
        <v>44166</v>
      </c>
      <c r="G6049" s="33">
        <f t="shared" si="941"/>
        <v>12</v>
      </c>
      <c r="H6049" s="33">
        <f t="shared" si="942"/>
        <v>2020</v>
      </c>
      <c r="I6049" s="34">
        <v>2.89</v>
      </c>
      <c r="K6049" s="32">
        <v>40119</v>
      </c>
      <c r="L6049" s="33">
        <f t="shared" si="935"/>
        <v>11</v>
      </c>
      <c r="M6049" s="33">
        <f t="shared" si="936"/>
        <v>2009</v>
      </c>
      <c r="N6049" s="34">
        <v>78.08</v>
      </c>
      <c r="P6049" s="32">
        <v>40562</v>
      </c>
      <c r="Q6049" s="33">
        <f t="shared" si="937"/>
        <v>1</v>
      </c>
      <c r="R6049" s="33">
        <f t="shared" si="938"/>
        <v>2011</v>
      </c>
      <c r="S6049" s="34">
        <v>98.42</v>
      </c>
    </row>
    <row r="6050" spans="1:19">
      <c r="A6050" s="32">
        <v>42548</v>
      </c>
      <c r="B6050" s="33">
        <f t="shared" si="931"/>
        <v>6</v>
      </c>
      <c r="C6050" s="33">
        <f t="shared" si="932"/>
        <v>2016</v>
      </c>
      <c r="D6050" s="34">
        <v>0.51800000000000002</v>
      </c>
      <c r="F6050" s="32">
        <v>44167</v>
      </c>
      <c r="G6050" s="33">
        <f t="shared" si="941"/>
        <v>12</v>
      </c>
      <c r="H6050" s="33">
        <f t="shared" si="942"/>
        <v>2020</v>
      </c>
      <c r="I6050" s="34">
        <v>2.75</v>
      </c>
      <c r="K6050" s="32">
        <v>40120</v>
      </c>
      <c r="L6050" s="33">
        <f t="shared" si="935"/>
        <v>11</v>
      </c>
      <c r="M6050" s="33">
        <f t="shared" si="936"/>
        <v>2009</v>
      </c>
      <c r="N6050" s="34">
        <v>79.58</v>
      </c>
      <c r="P6050" s="32">
        <v>40563</v>
      </c>
      <c r="Q6050" s="33">
        <f t="shared" si="937"/>
        <v>1</v>
      </c>
      <c r="R6050" s="33">
        <f t="shared" si="938"/>
        <v>2011</v>
      </c>
      <c r="S6050" s="34">
        <v>96.27</v>
      </c>
    </row>
    <row r="6051" spans="1:19">
      <c r="A6051" s="32">
        <v>42549</v>
      </c>
      <c r="B6051" s="33">
        <f t="shared" si="931"/>
        <v>6</v>
      </c>
      <c r="C6051" s="33">
        <f t="shared" si="932"/>
        <v>2016</v>
      </c>
      <c r="D6051" s="34">
        <v>0.53300000000000003</v>
      </c>
      <c r="F6051" s="32">
        <v>44168</v>
      </c>
      <c r="G6051" s="33">
        <f t="shared" si="941"/>
        <v>12</v>
      </c>
      <c r="H6051" s="33">
        <f t="shared" si="942"/>
        <v>2020</v>
      </c>
      <c r="I6051" s="34">
        <v>2.46</v>
      </c>
      <c r="K6051" s="32">
        <v>40121</v>
      </c>
      <c r="L6051" s="33">
        <f t="shared" si="935"/>
        <v>11</v>
      </c>
      <c r="M6051" s="33">
        <f t="shared" si="936"/>
        <v>2009</v>
      </c>
      <c r="N6051" s="34">
        <v>80.3</v>
      </c>
      <c r="P6051" s="32">
        <v>40564</v>
      </c>
      <c r="Q6051" s="33">
        <f t="shared" si="937"/>
        <v>1</v>
      </c>
      <c r="R6051" s="33">
        <f t="shared" si="938"/>
        <v>2011</v>
      </c>
      <c r="S6051" s="34">
        <v>96.84</v>
      </c>
    </row>
    <row r="6052" spans="1:19">
      <c r="A6052" s="32">
        <v>42550</v>
      </c>
      <c r="B6052" s="33">
        <f t="shared" ref="B6052:B6115" si="943">+MONTH(A6052)</f>
        <v>6</v>
      </c>
      <c r="C6052" s="33">
        <f t="shared" ref="C6052:C6115" si="944">+YEAR(A6052)</f>
        <v>2016</v>
      </c>
      <c r="D6052" s="34">
        <v>0.54300000000000004</v>
      </c>
      <c r="F6052" s="32">
        <v>44169</v>
      </c>
      <c r="G6052" s="33">
        <f t="shared" si="941"/>
        <v>12</v>
      </c>
      <c r="H6052" s="33">
        <f t="shared" si="942"/>
        <v>2020</v>
      </c>
      <c r="I6052" s="34">
        <v>2.48</v>
      </c>
      <c r="K6052" s="32">
        <v>40122</v>
      </c>
      <c r="L6052" s="33">
        <f t="shared" ref="L6052:L6115" si="945">+MONTH(K6052)</f>
        <v>11</v>
      </c>
      <c r="M6052" s="33">
        <f t="shared" ref="M6052:M6115" si="946">+YEAR(K6052)</f>
        <v>2009</v>
      </c>
      <c r="N6052" s="34">
        <v>79.64</v>
      </c>
      <c r="P6052" s="32">
        <v>40567</v>
      </c>
      <c r="Q6052" s="33">
        <f t="shared" ref="Q6052:Q6115" si="947">+MONTH(P6052)</f>
        <v>1</v>
      </c>
      <c r="R6052" s="33">
        <f t="shared" si="938"/>
        <v>2011</v>
      </c>
      <c r="S6052" s="34">
        <v>96.76</v>
      </c>
    </row>
    <row r="6053" spans="1:19">
      <c r="A6053" s="32">
        <v>42551</v>
      </c>
      <c r="B6053" s="33">
        <f t="shared" si="943"/>
        <v>6</v>
      </c>
      <c r="C6053" s="33">
        <f t="shared" si="944"/>
        <v>2016</v>
      </c>
      <c r="D6053" s="34">
        <v>0.52</v>
      </c>
      <c r="F6053" s="32">
        <v>44172</v>
      </c>
      <c r="G6053" s="33">
        <f t="shared" si="941"/>
        <v>12</v>
      </c>
      <c r="H6053" s="33">
        <f t="shared" si="942"/>
        <v>2020</v>
      </c>
      <c r="I6053" s="34">
        <v>2.39</v>
      </c>
      <c r="K6053" s="32">
        <v>40123</v>
      </c>
      <c r="L6053" s="33">
        <f t="shared" si="945"/>
        <v>11</v>
      </c>
      <c r="M6053" s="33">
        <f t="shared" si="946"/>
        <v>2009</v>
      </c>
      <c r="N6053" s="34">
        <v>77.400000000000006</v>
      </c>
      <c r="P6053" s="32">
        <v>40568</v>
      </c>
      <c r="Q6053" s="33">
        <f t="shared" si="947"/>
        <v>1</v>
      </c>
      <c r="R6053" s="33">
        <f t="shared" ref="R6053:R6116" si="948">+YEAR(P6053)</f>
        <v>2011</v>
      </c>
      <c r="S6053" s="34">
        <v>96.76</v>
      </c>
    </row>
    <row r="6054" spans="1:19">
      <c r="A6054" s="32">
        <v>42552</v>
      </c>
      <c r="B6054" s="33">
        <f t="shared" si="943"/>
        <v>7</v>
      </c>
      <c r="C6054" s="33">
        <f t="shared" si="944"/>
        <v>2016</v>
      </c>
      <c r="D6054" s="34">
        <v>0.50900000000000001</v>
      </c>
      <c r="F6054" s="32">
        <v>44173</v>
      </c>
      <c r="G6054" s="33">
        <f t="shared" si="941"/>
        <v>12</v>
      </c>
      <c r="H6054" s="33">
        <f t="shared" si="942"/>
        <v>2020</v>
      </c>
      <c r="I6054" s="34">
        <v>2.36</v>
      </c>
      <c r="K6054" s="32">
        <v>40126</v>
      </c>
      <c r="L6054" s="33">
        <f t="shared" si="945"/>
        <v>11</v>
      </c>
      <c r="M6054" s="33">
        <f t="shared" si="946"/>
        <v>2009</v>
      </c>
      <c r="N6054" s="34">
        <v>79.44</v>
      </c>
      <c r="P6054" s="32">
        <v>40569</v>
      </c>
      <c r="Q6054" s="33">
        <f t="shared" si="947"/>
        <v>1</v>
      </c>
      <c r="R6054" s="33">
        <f t="shared" si="948"/>
        <v>2011</v>
      </c>
      <c r="S6054" s="34">
        <v>96.04</v>
      </c>
    </row>
    <row r="6055" spans="1:19">
      <c r="A6055" s="32">
        <v>42556</v>
      </c>
      <c r="B6055" s="33">
        <f t="shared" si="943"/>
        <v>7</v>
      </c>
      <c r="C6055" s="33">
        <f t="shared" si="944"/>
        <v>2016</v>
      </c>
      <c r="D6055" s="34">
        <v>0.49299999999999999</v>
      </c>
      <c r="F6055" s="32">
        <v>44174</v>
      </c>
      <c r="G6055" s="33">
        <f t="shared" ref="G6055:G6118" si="949">+MONTH(F6055)</f>
        <v>12</v>
      </c>
      <c r="H6055" s="33">
        <f t="shared" ref="H6055:H6118" si="950">+YEAR(F6055)</f>
        <v>2020</v>
      </c>
      <c r="I6055" s="34">
        <v>2.4500000000000002</v>
      </c>
      <c r="K6055" s="32">
        <v>40127</v>
      </c>
      <c r="L6055" s="33">
        <f t="shared" si="945"/>
        <v>11</v>
      </c>
      <c r="M6055" s="33">
        <f t="shared" si="946"/>
        <v>2009</v>
      </c>
      <c r="N6055" s="34">
        <v>79.010000000000005</v>
      </c>
      <c r="P6055" s="32">
        <v>40570</v>
      </c>
      <c r="Q6055" s="33">
        <f t="shared" si="947"/>
        <v>1</v>
      </c>
      <c r="R6055" s="33">
        <f t="shared" si="948"/>
        <v>2011</v>
      </c>
      <c r="S6055" s="34">
        <v>96.48</v>
      </c>
    </row>
    <row r="6056" spans="1:19">
      <c r="A6056" s="32">
        <v>42557</v>
      </c>
      <c r="B6056" s="33">
        <f t="shared" si="943"/>
        <v>7</v>
      </c>
      <c r="C6056" s="33">
        <f t="shared" si="944"/>
        <v>2016</v>
      </c>
      <c r="D6056" s="34">
        <v>0.49399999999999999</v>
      </c>
      <c r="F6056" s="32">
        <v>44175</v>
      </c>
      <c r="G6056" s="33">
        <f t="shared" si="949"/>
        <v>12</v>
      </c>
      <c r="H6056" s="33">
        <f t="shared" si="950"/>
        <v>2020</v>
      </c>
      <c r="I6056" s="34">
        <v>2.4500000000000002</v>
      </c>
      <c r="K6056" s="32">
        <v>40128</v>
      </c>
      <c r="L6056" s="33">
        <f t="shared" si="945"/>
        <v>11</v>
      </c>
      <c r="M6056" s="33">
        <f t="shared" si="946"/>
        <v>2009</v>
      </c>
      <c r="N6056" s="34">
        <v>79.16</v>
      </c>
      <c r="P6056" s="32">
        <v>40571</v>
      </c>
      <c r="Q6056" s="33">
        <f t="shared" si="947"/>
        <v>1</v>
      </c>
      <c r="R6056" s="33">
        <f t="shared" si="948"/>
        <v>2011</v>
      </c>
      <c r="S6056" s="34">
        <v>97.06</v>
      </c>
    </row>
    <row r="6057" spans="1:19">
      <c r="A6057" s="32">
        <v>42558</v>
      </c>
      <c r="B6057" s="33">
        <f t="shared" si="943"/>
        <v>7</v>
      </c>
      <c r="C6057" s="33">
        <f t="shared" si="944"/>
        <v>2016</v>
      </c>
      <c r="D6057" s="34">
        <v>0.48799999999999999</v>
      </c>
      <c r="F6057" s="32">
        <v>44176</v>
      </c>
      <c r="G6057" s="33">
        <f t="shared" si="949"/>
        <v>12</v>
      </c>
      <c r="H6057" s="33">
        <f t="shared" si="950"/>
        <v>2020</v>
      </c>
      <c r="I6057" s="34">
        <v>2.54</v>
      </c>
      <c r="K6057" s="32">
        <v>40129</v>
      </c>
      <c r="L6057" s="33">
        <f t="shared" si="945"/>
        <v>11</v>
      </c>
      <c r="M6057" s="33">
        <f t="shared" si="946"/>
        <v>2009</v>
      </c>
      <c r="N6057" s="34">
        <v>77.25</v>
      </c>
      <c r="P6057" s="32">
        <v>40574</v>
      </c>
      <c r="Q6057" s="33">
        <f t="shared" si="947"/>
        <v>1</v>
      </c>
      <c r="R6057" s="33">
        <f t="shared" si="948"/>
        <v>2011</v>
      </c>
      <c r="S6057" s="34">
        <v>98.97</v>
      </c>
    </row>
    <row r="6058" spans="1:19">
      <c r="A6058" s="32">
        <v>42559</v>
      </c>
      <c r="B6058" s="33">
        <f t="shared" si="943"/>
        <v>7</v>
      </c>
      <c r="C6058" s="33">
        <f t="shared" si="944"/>
        <v>2016</v>
      </c>
      <c r="D6058" s="34">
        <v>0.49399999999999999</v>
      </c>
      <c r="F6058" s="32">
        <v>44179</v>
      </c>
      <c r="G6058" s="33">
        <f t="shared" si="949"/>
        <v>12</v>
      </c>
      <c r="H6058" s="33">
        <f t="shared" si="950"/>
        <v>2020</v>
      </c>
      <c r="I6058" s="34">
        <v>2.69</v>
      </c>
      <c r="K6058" s="32">
        <v>40130</v>
      </c>
      <c r="L6058" s="33">
        <f t="shared" si="945"/>
        <v>11</v>
      </c>
      <c r="M6058" s="33">
        <f t="shared" si="946"/>
        <v>2009</v>
      </c>
      <c r="N6058" s="34">
        <v>76.34</v>
      </c>
      <c r="P6058" s="32">
        <v>40575</v>
      </c>
      <c r="Q6058" s="33">
        <f t="shared" si="947"/>
        <v>2</v>
      </c>
      <c r="R6058" s="33">
        <f t="shared" si="948"/>
        <v>2011</v>
      </c>
      <c r="S6058" s="34">
        <v>100.4</v>
      </c>
    </row>
    <row r="6059" spans="1:19">
      <c r="A6059" s="32">
        <v>42562</v>
      </c>
      <c r="B6059" s="33">
        <f t="shared" si="943"/>
        <v>7</v>
      </c>
      <c r="C6059" s="33">
        <f t="shared" si="944"/>
        <v>2016</v>
      </c>
      <c r="D6059" s="34">
        <v>0.495</v>
      </c>
      <c r="F6059" s="32">
        <v>44180</v>
      </c>
      <c r="G6059" s="33">
        <f t="shared" si="949"/>
        <v>12</v>
      </c>
      <c r="H6059" s="33">
        <f t="shared" si="950"/>
        <v>2020</v>
      </c>
      <c r="I6059" s="34">
        <v>2.63</v>
      </c>
      <c r="K6059" s="32">
        <v>40133</v>
      </c>
      <c r="L6059" s="33">
        <f t="shared" si="945"/>
        <v>11</v>
      </c>
      <c r="M6059" s="33">
        <f t="shared" si="946"/>
        <v>2009</v>
      </c>
      <c r="N6059" s="34">
        <v>78.91</v>
      </c>
      <c r="P6059" s="32">
        <v>40576</v>
      </c>
      <c r="Q6059" s="33">
        <f t="shared" si="947"/>
        <v>2</v>
      </c>
      <c r="R6059" s="33">
        <f t="shared" si="948"/>
        <v>2011</v>
      </c>
      <c r="S6059" s="34">
        <v>101.3</v>
      </c>
    </row>
    <row r="6060" spans="1:19">
      <c r="A6060" s="32">
        <v>42563</v>
      </c>
      <c r="B6060" s="33">
        <f t="shared" si="943"/>
        <v>7</v>
      </c>
      <c r="C6060" s="33">
        <f t="shared" si="944"/>
        <v>2016</v>
      </c>
      <c r="D6060" s="34">
        <v>0.50800000000000001</v>
      </c>
      <c r="F6060" s="32">
        <v>44181</v>
      </c>
      <c r="G6060" s="33">
        <f t="shared" si="949"/>
        <v>12</v>
      </c>
      <c r="H6060" s="33">
        <f t="shared" si="950"/>
        <v>2020</v>
      </c>
      <c r="I6060" s="34">
        <v>2.73</v>
      </c>
      <c r="K6060" s="32">
        <v>40134</v>
      </c>
      <c r="L6060" s="33">
        <f t="shared" si="945"/>
        <v>11</v>
      </c>
      <c r="M6060" s="33">
        <f t="shared" si="946"/>
        <v>2009</v>
      </c>
      <c r="N6060" s="34">
        <v>79.08</v>
      </c>
      <c r="P6060" s="32">
        <v>40577</v>
      </c>
      <c r="Q6060" s="33">
        <f t="shared" si="947"/>
        <v>2</v>
      </c>
      <c r="R6060" s="33">
        <f t="shared" si="948"/>
        <v>2011</v>
      </c>
      <c r="S6060" s="34">
        <v>101.69</v>
      </c>
    </row>
    <row r="6061" spans="1:19">
      <c r="A6061" s="32">
        <v>42564</v>
      </c>
      <c r="B6061" s="33">
        <f t="shared" si="943"/>
        <v>7</v>
      </c>
      <c r="C6061" s="33">
        <f t="shared" si="944"/>
        <v>2016</v>
      </c>
      <c r="D6061" s="34">
        <v>0.49</v>
      </c>
      <c r="F6061" s="32">
        <v>44182</v>
      </c>
      <c r="G6061" s="33">
        <f t="shared" si="949"/>
        <v>12</v>
      </c>
      <c r="H6061" s="33">
        <f t="shared" si="950"/>
        <v>2020</v>
      </c>
      <c r="I6061" s="34">
        <v>2.7</v>
      </c>
      <c r="K6061" s="32">
        <v>40135</v>
      </c>
      <c r="L6061" s="33">
        <f t="shared" si="945"/>
        <v>11</v>
      </c>
      <c r="M6061" s="33">
        <f t="shared" si="946"/>
        <v>2009</v>
      </c>
      <c r="N6061" s="34">
        <v>79.55</v>
      </c>
      <c r="P6061" s="32">
        <v>40578</v>
      </c>
      <c r="Q6061" s="33">
        <f t="shared" si="947"/>
        <v>2</v>
      </c>
      <c r="R6061" s="33">
        <f t="shared" si="948"/>
        <v>2011</v>
      </c>
      <c r="S6061" s="34">
        <v>99.43</v>
      </c>
    </row>
    <row r="6062" spans="1:19">
      <c r="A6062" s="32">
        <v>42565</v>
      </c>
      <c r="B6062" s="33">
        <f t="shared" si="943"/>
        <v>7</v>
      </c>
      <c r="C6062" s="33">
        <f t="shared" si="944"/>
        <v>2016</v>
      </c>
      <c r="D6062" s="34">
        <v>0.49399999999999999</v>
      </c>
      <c r="F6062" s="32">
        <v>44183</v>
      </c>
      <c r="G6062" s="33">
        <f t="shared" si="949"/>
        <v>12</v>
      </c>
      <c r="H6062" s="33">
        <f t="shared" si="950"/>
        <v>2020</v>
      </c>
      <c r="I6062" s="34">
        <v>2.73</v>
      </c>
      <c r="K6062" s="32">
        <v>40136</v>
      </c>
      <c r="L6062" s="33">
        <f t="shared" si="945"/>
        <v>11</v>
      </c>
      <c r="M6062" s="33">
        <f t="shared" si="946"/>
        <v>2009</v>
      </c>
      <c r="N6062" s="34">
        <v>77.47</v>
      </c>
      <c r="P6062" s="32">
        <v>40581</v>
      </c>
      <c r="Q6062" s="33">
        <f t="shared" si="947"/>
        <v>2</v>
      </c>
      <c r="R6062" s="33">
        <f t="shared" si="948"/>
        <v>2011</v>
      </c>
      <c r="S6062" s="34">
        <v>99.44</v>
      </c>
    </row>
    <row r="6063" spans="1:19">
      <c r="A6063" s="32">
        <v>42566</v>
      </c>
      <c r="B6063" s="33">
        <f t="shared" si="943"/>
        <v>7</v>
      </c>
      <c r="C6063" s="33">
        <f t="shared" si="944"/>
        <v>2016</v>
      </c>
      <c r="D6063" s="34">
        <v>0.48299999999999998</v>
      </c>
      <c r="F6063" s="32">
        <v>44186</v>
      </c>
      <c r="G6063" s="33">
        <f t="shared" si="949"/>
        <v>12</v>
      </c>
      <c r="H6063" s="33">
        <f t="shared" si="950"/>
        <v>2020</v>
      </c>
      <c r="I6063" s="34">
        <v>2.68</v>
      </c>
      <c r="K6063" s="32">
        <v>40137</v>
      </c>
      <c r="L6063" s="33">
        <f t="shared" si="945"/>
        <v>11</v>
      </c>
      <c r="M6063" s="33">
        <f t="shared" si="946"/>
        <v>2009</v>
      </c>
      <c r="N6063" s="34">
        <v>76.83</v>
      </c>
      <c r="P6063" s="32">
        <v>40582</v>
      </c>
      <c r="Q6063" s="33">
        <f t="shared" si="947"/>
        <v>2</v>
      </c>
      <c r="R6063" s="33">
        <f t="shared" si="948"/>
        <v>2011</v>
      </c>
      <c r="S6063" s="34">
        <v>99.25</v>
      </c>
    </row>
    <row r="6064" spans="1:19">
      <c r="A6064" s="32">
        <v>42569</v>
      </c>
      <c r="B6064" s="33">
        <f t="shared" si="943"/>
        <v>7</v>
      </c>
      <c r="C6064" s="33">
        <f t="shared" si="944"/>
        <v>2016</v>
      </c>
      <c r="D6064" s="34">
        <v>0.48</v>
      </c>
      <c r="F6064" s="32">
        <v>44187</v>
      </c>
      <c r="G6064" s="33">
        <f t="shared" si="949"/>
        <v>12</v>
      </c>
      <c r="H6064" s="33">
        <f t="shared" si="950"/>
        <v>2020</v>
      </c>
      <c r="I6064" s="34">
        <v>2.76</v>
      </c>
      <c r="K6064" s="32">
        <v>40140</v>
      </c>
      <c r="L6064" s="33">
        <f t="shared" si="945"/>
        <v>11</v>
      </c>
      <c r="M6064" s="33">
        <f t="shared" si="946"/>
        <v>2009</v>
      </c>
      <c r="N6064" s="34">
        <v>76.489999999999995</v>
      </c>
      <c r="P6064" s="32">
        <v>40583</v>
      </c>
      <c r="Q6064" s="33">
        <f t="shared" si="947"/>
        <v>2</v>
      </c>
      <c r="R6064" s="33">
        <f t="shared" si="948"/>
        <v>2011</v>
      </c>
      <c r="S6064" s="34">
        <v>100.16</v>
      </c>
    </row>
    <row r="6065" spans="1:19">
      <c r="A6065" s="32">
        <v>42570</v>
      </c>
      <c r="B6065" s="33">
        <f t="shared" si="943"/>
        <v>7</v>
      </c>
      <c r="C6065" s="33">
        <f t="shared" si="944"/>
        <v>2016</v>
      </c>
      <c r="D6065" s="34">
        <v>0.47799999999999998</v>
      </c>
      <c r="F6065" s="32">
        <v>44188</v>
      </c>
      <c r="G6065" s="33">
        <f t="shared" si="949"/>
        <v>12</v>
      </c>
      <c r="H6065" s="33">
        <f t="shared" si="950"/>
        <v>2020</v>
      </c>
      <c r="I6065" s="34">
        <v>2.76</v>
      </c>
      <c r="K6065" s="32">
        <v>40141</v>
      </c>
      <c r="L6065" s="33">
        <f t="shared" si="945"/>
        <v>11</v>
      </c>
      <c r="M6065" s="33">
        <f t="shared" si="946"/>
        <v>2009</v>
      </c>
      <c r="N6065" s="34">
        <v>74.88</v>
      </c>
      <c r="P6065" s="32">
        <v>40584</v>
      </c>
      <c r="Q6065" s="33">
        <f t="shared" si="947"/>
        <v>2</v>
      </c>
      <c r="R6065" s="33">
        <f t="shared" si="948"/>
        <v>2011</v>
      </c>
      <c r="S6065" s="34">
        <v>100.74</v>
      </c>
    </row>
    <row r="6066" spans="1:19">
      <c r="A6066" s="32">
        <v>42571</v>
      </c>
      <c r="B6066" s="33">
        <f t="shared" si="943"/>
        <v>7</v>
      </c>
      <c r="C6066" s="33">
        <f t="shared" si="944"/>
        <v>2016</v>
      </c>
      <c r="D6066" s="34">
        <v>0.48199999999999998</v>
      </c>
      <c r="F6066" s="32">
        <v>44189</v>
      </c>
      <c r="G6066" s="33">
        <f t="shared" si="949"/>
        <v>12</v>
      </c>
      <c r="H6066" s="33">
        <f t="shared" si="950"/>
        <v>2020</v>
      </c>
      <c r="I6066" s="34">
        <v>2.68</v>
      </c>
      <c r="K6066" s="32">
        <v>40142</v>
      </c>
      <c r="L6066" s="33">
        <f t="shared" si="945"/>
        <v>11</v>
      </c>
      <c r="M6066" s="33">
        <f t="shared" si="946"/>
        <v>2009</v>
      </c>
      <c r="N6066" s="34">
        <v>77.25</v>
      </c>
      <c r="P6066" s="32">
        <v>40585</v>
      </c>
      <c r="Q6066" s="33">
        <f t="shared" si="947"/>
        <v>2</v>
      </c>
      <c r="R6066" s="33">
        <f t="shared" si="948"/>
        <v>2011</v>
      </c>
      <c r="S6066" s="34">
        <v>99.93</v>
      </c>
    </row>
    <row r="6067" spans="1:19">
      <c r="A6067" s="32">
        <v>42572</v>
      </c>
      <c r="B6067" s="33">
        <f t="shared" si="943"/>
        <v>7</v>
      </c>
      <c r="C6067" s="33">
        <f t="shared" si="944"/>
        <v>2016</v>
      </c>
      <c r="D6067" s="34">
        <v>0.47799999999999998</v>
      </c>
      <c r="F6067" s="32">
        <v>44193</v>
      </c>
      <c r="G6067" s="33">
        <f t="shared" si="949"/>
        <v>12</v>
      </c>
      <c r="H6067" s="33">
        <f t="shared" si="950"/>
        <v>2020</v>
      </c>
      <c r="I6067" s="34">
        <v>2.39</v>
      </c>
      <c r="K6067" s="32">
        <v>40144</v>
      </c>
      <c r="L6067" s="33">
        <f t="shared" si="945"/>
        <v>11</v>
      </c>
      <c r="M6067" s="33">
        <f t="shared" si="946"/>
        <v>2009</v>
      </c>
      <c r="N6067" s="34">
        <v>75.95</v>
      </c>
      <c r="P6067" s="32">
        <v>40588</v>
      </c>
      <c r="Q6067" s="33">
        <f t="shared" si="947"/>
        <v>2</v>
      </c>
      <c r="R6067" s="33">
        <f t="shared" si="948"/>
        <v>2011</v>
      </c>
      <c r="S6067" s="34">
        <v>103.12</v>
      </c>
    </row>
    <row r="6068" spans="1:19">
      <c r="A6068" s="32">
        <v>42573</v>
      </c>
      <c r="B6068" s="33">
        <f t="shared" si="943"/>
        <v>7</v>
      </c>
      <c r="C6068" s="33">
        <f t="shared" si="944"/>
        <v>2016</v>
      </c>
      <c r="D6068" s="34">
        <v>0.47299999999999998</v>
      </c>
      <c r="F6068" s="32">
        <v>44194</v>
      </c>
      <c r="G6068" s="33">
        <f t="shared" si="949"/>
        <v>12</v>
      </c>
      <c r="H6068" s="33">
        <f t="shared" si="950"/>
        <v>2020</v>
      </c>
      <c r="I6068" s="34">
        <v>2.4</v>
      </c>
      <c r="K6068" s="32">
        <v>40147</v>
      </c>
      <c r="L6068" s="33">
        <f t="shared" si="945"/>
        <v>11</v>
      </c>
      <c r="M6068" s="33">
        <f t="shared" si="946"/>
        <v>2009</v>
      </c>
      <c r="N6068" s="34">
        <v>77.19</v>
      </c>
      <c r="P6068" s="32">
        <v>40589</v>
      </c>
      <c r="Q6068" s="33">
        <f t="shared" si="947"/>
        <v>2</v>
      </c>
      <c r="R6068" s="33">
        <f t="shared" si="948"/>
        <v>2011</v>
      </c>
      <c r="S6068" s="34">
        <v>102.48</v>
      </c>
    </row>
    <row r="6069" spans="1:19">
      <c r="A6069" s="32">
        <v>42576</v>
      </c>
      <c r="B6069" s="33">
        <f t="shared" si="943"/>
        <v>7</v>
      </c>
      <c r="C6069" s="33">
        <f t="shared" si="944"/>
        <v>2016</v>
      </c>
      <c r="D6069" s="34">
        <v>0.46600000000000003</v>
      </c>
      <c r="F6069" s="32">
        <v>44195</v>
      </c>
      <c r="G6069" s="33">
        <f t="shared" si="949"/>
        <v>12</v>
      </c>
      <c r="H6069" s="33">
        <f t="shared" si="950"/>
        <v>2020</v>
      </c>
      <c r="I6069" s="34">
        <v>2.36</v>
      </c>
      <c r="K6069" s="32">
        <v>40148</v>
      </c>
      <c r="L6069" s="33">
        <f t="shared" si="945"/>
        <v>12</v>
      </c>
      <c r="M6069" s="33">
        <f t="shared" si="946"/>
        <v>2009</v>
      </c>
      <c r="N6069" s="34">
        <v>78.39</v>
      </c>
      <c r="P6069" s="32">
        <v>40590</v>
      </c>
      <c r="Q6069" s="33">
        <f t="shared" si="947"/>
        <v>2</v>
      </c>
      <c r="R6069" s="33">
        <f t="shared" si="948"/>
        <v>2011</v>
      </c>
      <c r="S6069" s="34">
        <v>102.78</v>
      </c>
    </row>
    <row r="6070" spans="1:19">
      <c r="A6070" s="32">
        <v>42577</v>
      </c>
      <c r="B6070" s="33">
        <f t="shared" si="943"/>
        <v>7</v>
      </c>
      <c r="C6070" s="33">
        <f t="shared" si="944"/>
        <v>2016</v>
      </c>
      <c r="D6070" s="34">
        <v>0.45800000000000002</v>
      </c>
      <c r="F6070" s="32">
        <v>44200</v>
      </c>
      <c r="G6070" s="33">
        <f t="shared" si="949"/>
        <v>1</v>
      </c>
      <c r="H6070" s="33">
        <f t="shared" si="950"/>
        <v>2021</v>
      </c>
      <c r="I6070" s="34">
        <v>2.6</v>
      </c>
      <c r="K6070" s="32">
        <v>40149</v>
      </c>
      <c r="L6070" s="33">
        <f t="shared" si="945"/>
        <v>12</v>
      </c>
      <c r="M6070" s="33">
        <f t="shared" si="946"/>
        <v>2009</v>
      </c>
      <c r="N6070" s="34">
        <v>76.62</v>
      </c>
      <c r="P6070" s="32">
        <v>40591</v>
      </c>
      <c r="Q6070" s="33">
        <f t="shared" si="947"/>
        <v>2</v>
      </c>
      <c r="R6070" s="33">
        <f t="shared" si="948"/>
        <v>2011</v>
      </c>
      <c r="S6070" s="34">
        <v>103.45</v>
      </c>
    </row>
    <row r="6071" spans="1:19">
      <c r="A6071" s="32">
        <v>42578</v>
      </c>
      <c r="B6071" s="33">
        <f t="shared" si="943"/>
        <v>7</v>
      </c>
      <c r="C6071" s="33">
        <f t="shared" si="944"/>
        <v>2016</v>
      </c>
      <c r="D6071" s="34">
        <v>0.435</v>
      </c>
      <c r="F6071" s="32">
        <v>44201</v>
      </c>
      <c r="G6071" s="33">
        <f t="shared" si="949"/>
        <v>1</v>
      </c>
      <c r="H6071" s="33">
        <f t="shared" si="950"/>
        <v>2021</v>
      </c>
      <c r="I6071" s="34">
        <v>2.77</v>
      </c>
      <c r="K6071" s="32">
        <v>40150</v>
      </c>
      <c r="L6071" s="33">
        <f t="shared" si="945"/>
        <v>12</v>
      </c>
      <c r="M6071" s="33">
        <f t="shared" si="946"/>
        <v>2009</v>
      </c>
      <c r="N6071" s="34">
        <v>76.42</v>
      </c>
      <c r="P6071" s="32">
        <v>40592</v>
      </c>
      <c r="Q6071" s="33">
        <f t="shared" si="947"/>
        <v>2</v>
      </c>
      <c r="R6071" s="33">
        <f t="shared" si="948"/>
        <v>2011</v>
      </c>
      <c r="S6071" s="34">
        <v>102.2</v>
      </c>
    </row>
    <row r="6072" spans="1:19">
      <c r="A6072" s="32">
        <v>42579</v>
      </c>
      <c r="B6072" s="33">
        <f t="shared" si="943"/>
        <v>7</v>
      </c>
      <c r="C6072" s="33">
        <f t="shared" si="944"/>
        <v>2016</v>
      </c>
      <c r="D6072" s="34">
        <v>0.42299999999999999</v>
      </c>
      <c r="F6072" s="32">
        <v>44202</v>
      </c>
      <c r="G6072" s="33">
        <f t="shared" si="949"/>
        <v>1</v>
      </c>
      <c r="H6072" s="33">
        <f t="shared" si="950"/>
        <v>2021</v>
      </c>
      <c r="I6072" s="34">
        <v>2.76</v>
      </c>
      <c r="K6072" s="32">
        <v>40151</v>
      </c>
      <c r="L6072" s="33">
        <f t="shared" si="945"/>
        <v>12</v>
      </c>
      <c r="M6072" s="33">
        <f t="shared" si="946"/>
        <v>2009</v>
      </c>
      <c r="N6072" s="34">
        <v>75.41</v>
      </c>
      <c r="P6072" s="32">
        <v>40596</v>
      </c>
      <c r="Q6072" s="33">
        <f t="shared" si="947"/>
        <v>2</v>
      </c>
      <c r="R6072" s="33">
        <f t="shared" si="948"/>
        <v>2011</v>
      </c>
      <c r="S6072" s="34">
        <v>106.82</v>
      </c>
    </row>
    <row r="6073" spans="1:19">
      <c r="A6073" s="32">
        <v>42580</v>
      </c>
      <c r="B6073" s="33">
        <f t="shared" si="943"/>
        <v>7</v>
      </c>
      <c r="C6073" s="33">
        <f t="shared" si="944"/>
        <v>2016</v>
      </c>
      <c r="D6073" s="34">
        <v>0.42299999999999999</v>
      </c>
      <c r="F6073" s="32">
        <v>44203</v>
      </c>
      <c r="G6073" s="33">
        <f t="shared" si="949"/>
        <v>1</v>
      </c>
      <c r="H6073" s="33">
        <f t="shared" si="950"/>
        <v>2021</v>
      </c>
      <c r="I6073" s="34">
        <v>2.81</v>
      </c>
      <c r="K6073" s="32">
        <v>40154</v>
      </c>
      <c r="L6073" s="33">
        <f t="shared" si="945"/>
        <v>12</v>
      </c>
      <c r="M6073" s="33">
        <f t="shared" si="946"/>
        <v>2009</v>
      </c>
      <c r="N6073" s="34">
        <v>73.89</v>
      </c>
      <c r="P6073" s="32">
        <v>40597</v>
      </c>
      <c r="Q6073" s="33">
        <f t="shared" si="947"/>
        <v>2</v>
      </c>
      <c r="R6073" s="33">
        <f t="shared" si="948"/>
        <v>2011</v>
      </c>
      <c r="S6073" s="34">
        <v>109.77</v>
      </c>
    </row>
    <row r="6074" spans="1:19">
      <c r="A6074" s="32">
        <v>42583</v>
      </c>
      <c r="B6074" s="33">
        <f t="shared" si="943"/>
        <v>8</v>
      </c>
      <c r="C6074" s="33">
        <f t="shared" si="944"/>
        <v>2016</v>
      </c>
      <c r="D6074" s="34">
        <v>0.42799999999999999</v>
      </c>
      <c r="F6074" s="32">
        <v>44204</v>
      </c>
      <c r="G6074" s="33">
        <f t="shared" si="949"/>
        <v>1</v>
      </c>
      <c r="H6074" s="33">
        <f t="shared" si="950"/>
        <v>2021</v>
      </c>
      <c r="I6074" s="34">
        <v>2.77</v>
      </c>
      <c r="K6074" s="32">
        <v>40155</v>
      </c>
      <c r="L6074" s="33">
        <f t="shared" si="945"/>
        <v>12</v>
      </c>
      <c r="M6074" s="33">
        <f t="shared" si="946"/>
        <v>2009</v>
      </c>
      <c r="N6074" s="34">
        <v>72.59</v>
      </c>
      <c r="P6074" s="32">
        <v>40598</v>
      </c>
      <c r="Q6074" s="33">
        <f t="shared" si="947"/>
        <v>2</v>
      </c>
      <c r="R6074" s="33">
        <f t="shared" si="948"/>
        <v>2011</v>
      </c>
      <c r="S6074" s="34">
        <v>113.91</v>
      </c>
    </row>
    <row r="6075" spans="1:19">
      <c r="A6075" s="32">
        <v>42584</v>
      </c>
      <c r="B6075" s="33">
        <f t="shared" si="943"/>
        <v>8</v>
      </c>
      <c r="C6075" s="33">
        <f t="shared" si="944"/>
        <v>2016</v>
      </c>
      <c r="D6075" s="34">
        <v>0.42299999999999999</v>
      </c>
      <c r="F6075" s="32">
        <v>44207</v>
      </c>
      <c r="G6075" s="33">
        <f t="shared" si="949"/>
        <v>1</v>
      </c>
      <c r="H6075" s="33">
        <f t="shared" si="950"/>
        <v>2021</v>
      </c>
      <c r="I6075" s="34">
        <v>2.71</v>
      </c>
      <c r="K6075" s="32">
        <v>40156</v>
      </c>
      <c r="L6075" s="33">
        <f t="shared" si="945"/>
        <v>12</v>
      </c>
      <c r="M6075" s="33">
        <f t="shared" si="946"/>
        <v>2009</v>
      </c>
      <c r="N6075" s="34">
        <v>70.67</v>
      </c>
      <c r="P6075" s="32">
        <v>40599</v>
      </c>
      <c r="Q6075" s="33">
        <f t="shared" si="947"/>
        <v>2</v>
      </c>
      <c r="R6075" s="33">
        <f t="shared" si="948"/>
        <v>2011</v>
      </c>
      <c r="S6075" s="34">
        <v>111.47</v>
      </c>
    </row>
    <row r="6076" spans="1:19">
      <c r="A6076" s="32">
        <v>42585</v>
      </c>
      <c r="B6076" s="33">
        <f t="shared" si="943"/>
        <v>8</v>
      </c>
      <c r="C6076" s="33">
        <f t="shared" si="944"/>
        <v>2016</v>
      </c>
      <c r="D6076" s="34">
        <v>0.438</v>
      </c>
      <c r="F6076" s="32">
        <v>44208</v>
      </c>
      <c r="G6076" s="33">
        <f t="shared" si="949"/>
        <v>1</v>
      </c>
      <c r="H6076" s="33">
        <f t="shared" si="950"/>
        <v>2021</v>
      </c>
      <c r="I6076" s="34">
        <v>2.89</v>
      </c>
      <c r="K6076" s="32">
        <v>40157</v>
      </c>
      <c r="L6076" s="33">
        <f t="shared" si="945"/>
        <v>12</v>
      </c>
      <c r="M6076" s="33">
        <f t="shared" si="946"/>
        <v>2009</v>
      </c>
      <c r="N6076" s="34">
        <v>70.540000000000006</v>
      </c>
      <c r="P6076" s="32">
        <v>40602</v>
      </c>
      <c r="Q6076" s="33">
        <f t="shared" si="947"/>
        <v>2</v>
      </c>
      <c r="R6076" s="33">
        <f t="shared" si="948"/>
        <v>2011</v>
      </c>
      <c r="S6076" s="34">
        <v>112.27</v>
      </c>
    </row>
    <row r="6077" spans="1:19">
      <c r="A6077" s="32">
        <v>42586</v>
      </c>
      <c r="B6077" s="33">
        <f t="shared" si="943"/>
        <v>8</v>
      </c>
      <c r="C6077" s="33">
        <f t="shared" si="944"/>
        <v>2016</v>
      </c>
      <c r="D6077" s="34">
        <v>0.42799999999999999</v>
      </c>
      <c r="F6077" s="32">
        <v>44209</v>
      </c>
      <c r="G6077" s="33">
        <f t="shared" si="949"/>
        <v>1</v>
      </c>
      <c r="H6077" s="33">
        <f t="shared" si="950"/>
        <v>2021</v>
      </c>
      <c r="I6077" s="34">
        <v>2.82</v>
      </c>
      <c r="K6077" s="32">
        <v>40158</v>
      </c>
      <c r="L6077" s="33">
        <f t="shared" si="945"/>
        <v>12</v>
      </c>
      <c r="M6077" s="33">
        <f t="shared" si="946"/>
        <v>2009</v>
      </c>
      <c r="N6077" s="34">
        <v>69.86</v>
      </c>
      <c r="P6077" s="32">
        <v>40603</v>
      </c>
      <c r="Q6077" s="33">
        <f t="shared" si="947"/>
        <v>3</v>
      </c>
      <c r="R6077" s="33">
        <f t="shared" si="948"/>
        <v>2011</v>
      </c>
      <c r="S6077" s="34">
        <v>113.34</v>
      </c>
    </row>
    <row r="6078" spans="1:19">
      <c r="A6078" s="32">
        <v>42587</v>
      </c>
      <c r="B6078" s="33">
        <f t="shared" si="943"/>
        <v>8</v>
      </c>
      <c r="C6078" s="33">
        <f t="shared" si="944"/>
        <v>2016</v>
      </c>
      <c r="D6078" s="34">
        <v>0.433</v>
      </c>
      <c r="F6078" s="32">
        <v>44210</v>
      </c>
      <c r="G6078" s="33">
        <f t="shared" si="949"/>
        <v>1</v>
      </c>
      <c r="H6078" s="33">
        <f t="shared" si="950"/>
        <v>2021</v>
      </c>
      <c r="I6078" s="34">
        <v>2.82</v>
      </c>
      <c r="K6078" s="32">
        <v>40161</v>
      </c>
      <c r="L6078" s="33">
        <f t="shared" si="945"/>
        <v>12</v>
      </c>
      <c r="M6078" s="33">
        <f t="shared" si="946"/>
        <v>2009</v>
      </c>
      <c r="N6078" s="34">
        <v>69.48</v>
      </c>
      <c r="P6078" s="32">
        <v>40604</v>
      </c>
      <c r="Q6078" s="33">
        <f t="shared" si="947"/>
        <v>3</v>
      </c>
      <c r="R6078" s="33">
        <f t="shared" si="948"/>
        <v>2011</v>
      </c>
      <c r="S6078" s="34">
        <v>116.89</v>
      </c>
    </row>
    <row r="6079" spans="1:19">
      <c r="A6079" s="32">
        <v>42590</v>
      </c>
      <c r="B6079" s="33">
        <f t="shared" si="943"/>
        <v>8</v>
      </c>
      <c r="C6079" s="33">
        <f t="shared" si="944"/>
        <v>2016</v>
      </c>
      <c r="D6079" s="34">
        <v>0.443</v>
      </c>
      <c r="F6079" s="32">
        <v>44211</v>
      </c>
      <c r="G6079" s="33">
        <f t="shared" si="949"/>
        <v>1</v>
      </c>
      <c r="H6079" s="33">
        <f t="shared" si="950"/>
        <v>2021</v>
      </c>
      <c r="I6079" s="34">
        <v>2.86</v>
      </c>
      <c r="K6079" s="32">
        <v>40162</v>
      </c>
      <c r="L6079" s="33">
        <f t="shared" si="945"/>
        <v>12</v>
      </c>
      <c r="M6079" s="33">
        <f t="shared" si="946"/>
        <v>2009</v>
      </c>
      <c r="N6079" s="34">
        <v>70.62</v>
      </c>
      <c r="P6079" s="32">
        <v>40605</v>
      </c>
      <c r="Q6079" s="33">
        <f t="shared" si="947"/>
        <v>3</v>
      </c>
      <c r="R6079" s="33">
        <f t="shared" si="948"/>
        <v>2011</v>
      </c>
      <c r="S6079" s="34">
        <v>114.42</v>
      </c>
    </row>
    <row r="6080" spans="1:19">
      <c r="A6080" s="32">
        <v>42591</v>
      </c>
      <c r="B6080" s="33">
        <f t="shared" si="943"/>
        <v>8</v>
      </c>
      <c r="C6080" s="33">
        <f t="shared" si="944"/>
        <v>2016</v>
      </c>
      <c r="D6080" s="34">
        <v>0.435</v>
      </c>
      <c r="F6080" s="32">
        <v>44215</v>
      </c>
      <c r="G6080" s="33">
        <f t="shared" si="949"/>
        <v>1</v>
      </c>
      <c r="H6080" s="33">
        <f t="shared" si="950"/>
        <v>2021</v>
      </c>
      <c r="I6080" s="34">
        <v>2.65</v>
      </c>
      <c r="K6080" s="32">
        <v>40163</v>
      </c>
      <c r="L6080" s="33">
        <f t="shared" si="945"/>
        <v>12</v>
      </c>
      <c r="M6080" s="33">
        <f t="shared" si="946"/>
        <v>2009</v>
      </c>
      <c r="N6080" s="34">
        <v>72.64</v>
      </c>
      <c r="P6080" s="32">
        <v>40606</v>
      </c>
      <c r="Q6080" s="33">
        <f t="shared" si="947"/>
        <v>3</v>
      </c>
      <c r="R6080" s="33">
        <f t="shared" si="948"/>
        <v>2011</v>
      </c>
      <c r="S6080" s="34">
        <v>115.71</v>
      </c>
    </row>
    <row r="6081" spans="1:19">
      <c r="A6081" s="32">
        <v>42592</v>
      </c>
      <c r="B6081" s="33">
        <f t="shared" si="943"/>
        <v>8</v>
      </c>
      <c r="C6081" s="33">
        <f t="shared" si="944"/>
        <v>2016</v>
      </c>
      <c r="D6081" s="34">
        <v>0.41599999999999998</v>
      </c>
      <c r="F6081" s="32">
        <v>44216</v>
      </c>
      <c r="G6081" s="33">
        <f t="shared" si="949"/>
        <v>1</v>
      </c>
      <c r="H6081" s="33">
        <f t="shared" si="950"/>
        <v>2021</v>
      </c>
      <c r="I6081" s="34">
        <v>2.57</v>
      </c>
      <c r="K6081" s="32">
        <v>40164</v>
      </c>
      <c r="L6081" s="33">
        <f t="shared" si="945"/>
        <v>12</v>
      </c>
      <c r="M6081" s="33">
        <f t="shared" si="946"/>
        <v>2009</v>
      </c>
      <c r="N6081" s="34">
        <v>72.58</v>
      </c>
      <c r="P6081" s="32">
        <v>40609</v>
      </c>
      <c r="Q6081" s="33">
        <f t="shared" si="947"/>
        <v>3</v>
      </c>
      <c r="R6081" s="33">
        <f t="shared" si="948"/>
        <v>2011</v>
      </c>
      <c r="S6081" s="34">
        <v>116.58</v>
      </c>
    </row>
    <row r="6082" spans="1:19">
      <c r="A6082" s="32">
        <v>42593</v>
      </c>
      <c r="B6082" s="33">
        <f t="shared" si="943"/>
        <v>8</v>
      </c>
      <c r="C6082" s="33">
        <f t="shared" si="944"/>
        <v>2016</v>
      </c>
      <c r="D6082" s="34">
        <v>0.42899999999999999</v>
      </c>
      <c r="F6082" s="32">
        <v>44217</v>
      </c>
      <c r="G6082" s="33">
        <f t="shared" si="949"/>
        <v>1</v>
      </c>
      <c r="H6082" s="33">
        <f t="shared" si="950"/>
        <v>2021</v>
      </c>
      <c r="I6082" s="34">
        <v>2.4900000000000002</v>
      </c>
      <c r="K6082" s="32">
        <v>40165</v>
      </c>
      <c r="L6082" s="33">
        <f t="shared" si="945"/>
        <v>12</v>
      </c>
      <c r="M6082" s="33">
        <f t="shared" si="946"/>
        <v>2009</v>
      </c>
      <c r="N6082" s="34">
        <v>73.3</v>
      </c>
      <c r="P6082" s="32">
        <v>40610</v>
      </c>
      <c r="Q6082" s="33">
        <f t="shared" si="947"/>
        <v>3</v>
      </c>
      <c r="R6082" s="33">
        <f t="shared" si="948"/>
        <v>2011</v>
      </c>
      <c r="S6082" s="34">
        <v>112.32</v>
      </c>
    </row>
    <row r="6083" spans="1:19">
      <c r="A6083" s="32">
        <v>42594</v>
      </c>
      <c r="B6083" s="33">
        <f t="shared" si="943"/>
        <v>8</v>
      </c>
      <c r="C6083" s="33">
        <f t="shared" si="944"/>
        <v>2016</v>
      </c>
      <c r="D6083" s="34">
        <v>0.44600000000000001</v>
      </c>
      <c r="F6083" s="32">
        <v>44218</v>
      </c>
      <c r="G6083" s="33">
        <f t="shared" si="949"/>
        <v>1</v>
      </c>
      <c r="H6083" s="33">
        <f t="shared" si="950"/>
        <v>2021</v>
      </c>
      <c r="I6083" s="34">
        <v>2.4500000000000002</v>
      </c>
      <c r="K6083" s="32">
        <v>40168</v>
      </c>
      <c r="L6083" s="33">
        <f t="shared" si="945"/>
        <v>12</v>
      </c>
      <c r="M6083" s="33">
        <f t="shared" si="946"/>
        <v>2009</v>
      </c>
      <c r="N6083" s="34">
        <v>72.709999999999994</v>
      </c>
      <c r="P6083" s="32">
        <v>40611</v>
      </c>
      <c r="Q6083" s="33">
        <f t="shared" si="947"/>
        <v>3</v>
      </c>
      <c r="R6083" s="33">
        <f t="shared" si="948"/>
        <v>2011</v>
      </c>
      <c r="S6083" s="34">
        <v>115.19</v>
      </c>
    </row>
    <row r="6084" spans="1:19">
      <c r="A6084" s="32">
        <v>42597</v>
      </c>
      <c r="B6084" s="33">
        <f t="shared" si="943"/>
        <v>8</v>
      </c>
      <c r="C6084" s="33">
        <f t="shared" si="944"/>
        <v>2016</v>
      </c>
      <c r="D6084" s="34">
        <v>0.44900000000000001</v>
      </c>
      <c r="F6084" s="32">
        <v>44221</v>
      </c>
      <c r="G6084" s="33">
        <f t="shared" si="949"/>
        <v>1</v>
      </c>
      <c r="H6084" s="33">
        <f t="shared" si="950"/>
        <v>2021</v>
      </c>
      <c r="I6084" s="34">
        <v>2.63</v>
      </c>
      <c r="K6084" s="32">
        <v>40169</v>
      </c>
      <c r="L6084" s="33">
        <f t="shared" si="945"/>
        <v>12</v>
      </c>
      <c r="M6084" s="33">
        <f t="shared" si="946"/>
        <v>2009</v>
      </c>
      <c r="N6084" s="34">
        <v>73.48</v>
      </c>
      <c r="P6084" s="32">
        <v>40612</v>
      </c>
      <c r="Q6084" s="33">
        <f t="shared" si="947"/>
        <v>3</v>
      </c>
      <c r="R6084" s="33">
        <f t="shared" si="948"/>
        <v>2011</v>
      </c>
      <c r="S6084" s="34">
        <v>114.07</v>
      </c>
    </row>
    <row r="6085" spans="1:19">
      <c r="A6085" s="32">
        <v>42598</v>
      </c>
      <c r="B6085" s="33">
        <f t="shared" si="943"/>
        <v>8</v>
      </c>
      <c r="C6085" s="33">
        <f t="shared" si="944"/>
        <v>2016</v>
      </c>
      <c r="D6085" s="34">
        <v>0.45100000000000001</v>
      </c>
      <c r="F6085" s="32">
        <v>44222</v>
      </c>
      <c r="G6085" s="33">
        <f t="shared" si="949"/>
        <v>1</v>
      </c>
      <c r="H6085" s="33">
        <f t="shared" si="950"/>
        <v>2021</v>
      </c>
      <c r="I6085" s="34">
        <v>2.73</v>
      </c>
      <c r="K6085" s="32">
        <v>40170</v>
      </c>
      <c r="L6085" s="33">
        <f t="shared" si="945"/>
        <v>12</v>
      </c>
      <c r="M6085" s="33">
        <f t="shared" si="946"/>
        <v>2009</v>
      </c>
      <c r="N6085" s="34">
        <v>76.03</v>
      </c>
      <c r="P6085" s="32">
        <v>40613</v>
      </c>
      <c r="Q6085" s="33">
        <f t="shared" si="947"/>
        <v>3</v>
      </c>
      <c r="R6085" s="33">
        <f t="shared" si="948"/>
        <v>2011</v>
      </c>
      <c r="S6085" s="34">
        <v>114.07</v>
      </c>
    </row>
    <row r="6086" spans="1:19">
      <c r="A6086" s="32">
        <v>42599</v>
      </c>
      <c r="B6086" s="33">
        <f t="shared" si="943"/>
        <v>8</v>
      </c>
      <c r="C6086" s="33">
        <f t="shared" si="944"/>
        <v>2016</v>
      </c>
      <c r="D6086" s="34">
        <v>0.45</v>
      </c>
      <c r="F6086" s="32">
        <v>44223</v>
      </c>
      <c r="G6086" s="33">
        <f t="shared" si="949"/>
        <v>1</v>
      </c>
      <c r="H6086" s="33">
        <f t="shared" si="950"/>
        <v>2021</v>
      </c>
      <c r="I6086" s="34">
        <v>2.77</v>
      </c>
      <c r="K6086" s="32">
        <v>40171</v>
      </c>
      <c r="L6086" s="33">
        <f t="shared" si="945"/>
        <v>12</v>
      </c>
      <c r="M6086" s="33">
        <f t="shared" si="946"/>
        <v>2009</v>
      </c>
      <c r="N6086" s="34">
        <v>76.83</v>
      </c>
      <c r="P6086" s="32">
        <v>40616</v>
      </c>
      <c r="Q6086" s="33">
        <f t="shared" si="947"/>
        <v>3</v>
      </c>
      <c r="R6086" s="33">
        <f t="shared" si="948"/>
        <v>2011</v>
      </c>
      <c r="S6086" s="34">
        <v>112.95</v>
      </c>
    </row>
    <row r="6087" spans="1:19">
      <c r="A6087" s="32">
        <v>42600</v>
      </c>
      <c r="B6087" s="33">
        <f t="shared" si="943"/>
        <v>8</v>
      </c>
      <c r="C6087" s="33">
        <f t="shared" si="944"/>
        <v>2016</v>
      </c>
      <c r="D6087" s="34">
        <v>0.46100000000000002</v>
      </c>
      <c r="F6087" s="32">
        <v>44224</v>
      </c>
      <c r="G6087" s="33">
        <f t="shared" si="949"/>
        <v>1</v>
      </c>
      <c r="H6087" s="33">
        <f t="shared" si="950"/>
        <v>2021</v>
      </c>
      <c r="I6087" s="34">
        <v>2.76</v>
      </c>
      <c r="K6087" s="32">
        <v>40175</v>
      </c>
      <c r="L6087" s="33">
        <f t="shared" si="945"/>
        <v>12</v>
      </c>
      <c r="M6087" s="33">
        <f t="shared" si="946"/>
        <v>2009</v>
      </c>
      <c r="N6087" s="34">
        <v>78.67</v>
      </c>
      <c r="P6087" s="32">
        <v>40617</v>
      </c>
      <c r="Q6087" s="33">
        <f t="shared" si="947"/>
        <v>3</v>
      </c>
      <c r="R6087" s="33">
        <f t="shared" si="948"/>
        <v>2011</v>
      </c>
      <c r="S6087" s="34">
        <v>111.11</v>
      </c>
    </row>
    <row r="6088" spans="1:19">
      <c r="A6088" s="32">
        <v>42601</v>
      </c>
      <c r="B6088" s="33">
        <f t="shared" si="943"/>
        <v>8</v>
      </c>
      <c r="C6088" s="33">
        <f t="shared" si="944"/>
        <v>2016</v>
      </c>
      <c r="D6088" s="34">
        <v>0.46</v>
      </c>
      <c r="F6088" s="32">
        <v>44225</v>
      </c>
      <c r="G6088" s="33">
        <f t="shared" si="949"/>
        <v>1</v>
      </c>
      <c r="H6088" s="33">
        <f t="shared" si="950"/>
        <v>2021</v>
      </c>
      <c r="I6088" s="34">
        <v>2.68</v>
      </c>
      <c r="K6088" s="32">
        <v>40176</v>
      </c>
      <c r="L6088" s="33">
        <f t="shared" si="945"/>
        <v>12</v>
      </c>
      <c r="M6088" s="33">
        <f t="shared" si="946"/>
        <v>2009</v>
      </c>
      <c r="N6088" s="34">
        <v>78.87</v>
      </c>
      <c r="P6088" s="32">
        <v>40618</v>
      </c>
      <c r="Q6088" s="33">
        <f t="shared" si="947"/>
        <v>3</v>
      </c>
      <c r="R6088" s="33">
        <f t="shared" si="948"/>
        <v>2011</v>
      </c>
      <c r="S6088" s="34">
        <v>110.96</v>
      </c>
    </row>
    <row r="6089" spans="1:19">
      <c r="A6089" s="32">
        <v>42604</v>
      </c>
      <c r="B6089" s="33">
        <f t="shared" si="943"/>
        <v>8</v>
      </c>
      <c r="C6089" s="33">
        <f t="shared" si="944"/>
        <v>2016</v>
      </c>
      <c r="D6089" s="34">
        <v>0.45500000000000002</v>
      </c>
      <c r="F6089" s="32">
        <v>44228</v>
      </c>
      <c r="G6089" s="33">
        <f t="shared" si="949"/>
        <v>2</v>
      </c>
      <c r="H6089" s="33">
        <f t="shared" si="950"/>
        <v>2021</v>
      </c>
      <c r="I6089" s="34">
        <v>2.88</v>
      </c>
      <c r="K6089" s="32">
        <v>40177</v>
      </c>
      <c r="L6089" s="33">
        <f t="shared" si="945"/>
        <v>12</v>
      </c>
      <c r="M6089" s="33">
        <f t="shared" si="946"/>
        <v>2009</v>
      </c>
      <c r="N6089" s="34">
        <v>79.349999999999994</v>
      </c>
      <c r="P6089" s="32">
        <v>40619</v>
      </c>
      <c r="Q6089" s="33">
        <f t="shared" si="947"/>
        <v>3</v>
      </c>
      <c r="R6089" s="33">
        <f t="shared" si="948"/>
        <v>2011</v>
      </c>
      <c r="S6089" s="34">
        <v>114.18</v>
      </c>
    </row>
    <row r="6090" spans="1:19">
      <c r="A6090" s="32">
        <v>42605</v>
      </c>
      <c r="B6090" s="33">
        <f t="shared" si="943"/>
        <v>8</v>
      </c>
      <c r="C6090" s="33">
        <f t="shared" si="944"/>
        <v>2016</v>
      </c>
      <c r="D6090" s="34">
        <v>0.46899999999999997</v>
      </c>
      <c r="F6090" s="32">
        <v>44229</v>
      </c>
      <c r="G6090" s="33">
        <f t="shared" si="949"/>
        <v>2</v>
      </c>
      <c r="H6090" s="33">
        <f t="shared" si="950"/>
        <v>2021</v>
      </c>
      <c r="I6090" s="34">
        <v>3.24</v>
      </c>
      <c r="K6090" s="32">
        <v>40178</v>
      </c>
      <c r="L6090" s="33">
        <f t="shared" si="945"/>
        <v>12</v>
      </c>
      <c r="M6090" s="33">
        <f t="shared" si="946"/>
        <v>2009</v>
      </c>
      <c r="N6090" s="34">
        <v>79.39</v>
      </c>
      <c r="P6090" s="32">
        <v>40620</v>
      </c>
      <c r="Q6090" s="33">
        <f t="shared" si="947"/>
        <v>3</v>
      </c>
      <c r="R6090" s="33">
        <f t="shared" si="948"/>
        <v>2011</v>
      </c>
      <c r="S6090" s="34">
        <v>114.13</v>
      </c>
    </row>
    <row r="6091" spans="1:19">
      <c r="A6091" s="32">
        <v>42606</v>
      </c>
      <c r="B6091" s="33">
        <f t="shared" si="943"/>
        <v>8</v>
      </c>
      <c r="C6091" s="33">
        <f t="shared" si="944"/>
        <v>2016</v>
      </c>
      <c r="D6091" s="34">
        <v>0.46500000000000002</v>
      </c>
      <c r="F6091" s="32">
        <v>44230</v>
      </c>
      <c r="G6091" s="33">
        <f t="shared" si="949"/>
        <v>2</v>
      </c>
      <c r="H6091" s="33">
        <f t="shared" si="950"/>
        <v>2021</v>
      </c>
      <c r="I6091" s="34">
        <v>3.01</v>
      </c>
      <c r="K6091" s="32">
        <v>40182</v>
      </c>
      <c r="L6091" s="33">
        <f t="shared" si="945"/>
        <v>1</v>
      </c>
      <c r="M6091" s="33">
        <f t="shared" si="946"/>
        <v>2010</v>
      </c>
      <c r="N6091" s="34">
        <v>81.52</v>
      </c>
      <c r="P6091" s="32">
        <v>40623</v>
      </c>
      <c r="Q6091" s="33">
        <f t="shared" si="947"/>
        <v>3</v>
      </c>
      <c r="R6091" s="33">
        <f t="shared" si="948"/>
        <v>2011</v>
      </c>
      <c r="S6091" s="34">
        <v>114.92</v>
      </c>
    </row>
    <row r="6092" spans="1:19">
      <c r="A6092" s="32">
        <v>42607</v>
      </c>
      <c r="B6092" s="33">
        <f t="shared" si="943"/>
        <v>8</v>
      </c>
      <c r="C6092" s="33">
        <f t="shared" si="944"/>
        <v>2016</v>
      </c>
      <c r="D6092" s="34">
        <v>0.47499999999999998</v>
      </c>
      <c r="F6092" s="32">
        <v>44231</v>
      </c>
      <c r="G6092" s="33">
        <f t="shared" si="949"/>
        <v>2</v>
      </c>
      <c r="H6092" s="33">
        <f t="shared" si="950"/>
        <v>2021</v>
      </c>
      <c r="I6092" s="34">
        <v>2.99</v>
      </c>
      <c r="K6092" s="32">
        <v>40183</v>
      </c>
      <c r="L6092" s="33">
        <f t="shared" si="945"/>
        <v>1</v>
      </c>
      <c r="M6092" s="33">
        <f t="shared" si="946"/>
        <v>2010</v>
      </c>
      <c r="N6092" s="34">
        <v>81.739999999999995</v>
      </c>
      <c r="P6092" s="32">
        <v>40624</v>
      </c>
      <c r="Q6092" s="33">
        <f t="shared" si="947"/>
        <v>3</v>
      </c>
      <c r="R6092" s="33">
        <f t="shared" si="948"/>
        <v>2011</v>
      </c>
      <c r="S6092" s="34">
        <v>115.63</v>
      </c>
    </row>
    <row r="6093" spans="1:19">
      <c r="A6093" s="32">
        <v>42608</v>
      </c>
      <c r="B6093" s="33">
        <f t="shared" si="943"/>
        <v>8</v>
      </c>
      <c r="C6093" s="33">
        <f t="shared" si="944"/>
        <v>2016</v>
      </c>
      <c r="D6093" s="34">
        <v>0.47799999999999998</v>
      </c>
      <c r="F6093" s="32">
        <v>44232</v>
      </c>
      <c r="G6093" s="33">
        <f t="shared" si="949"/>
        <v>2</v>
      </c>
      <c r="H6093" s="33">
        <f t="shared" si="950"/>
        <v>2021</v>
      </c>
      <c r="I6093" s="34">
        <v>3.49</v>
      </c>
      <c r="K6093" s="32">
        <v>40184</v>
      </c>
      <c r="L6093" s="33">
        <f t="shared" si="945"/>
        <v>1</v>
      </c>
      <c r="M6093" s="33">
        <f t="shared" si="946"/>
        <v>2010</v>
      </c>
      <c r="N6093" s="34">
        <v>83.12</v>
      </c>
      <c r="P6093" s="32">
        <v>40625</v>
      </c>
      <c r="Q6093" s="33">
        <f t="shared" si="947"/>
        <v>3</v>
      </c>
      <c r="R6093" s="33">
        <f t="shared" si="948"/>
        <v>2011</v>
      </c>
      <c r="S6093" s="34">
        <v>115.65</v>
      </c>
    </row>
    <row r="6094" spans="1:19">
      <c r="A6094" s="32">
        <v>42611</v>
      </c>
      <c r="B6094" s="33">
        <f t="shared" si="943"/>
        <v>8</v>
      </c>
      <c r="C6094" s="33">
        <f t="shared" si="944"/>
        <v>2016</v>
      </c>
      <c r="D6094" s="34">
        <v>0.47499999999999998</v>
      </c>
      <c r="F6094" s="32">
        <v>44235</v>
      </c>
      <c r="G6094" s="33">
        <f t="shared" si="949"/>
        <v>2</v>
      </c>
      <c r="H6094" s="33">
        <f t="shared" si="950"/>
        <v>2021</v>
      </c>
      <c r="I6094" s="34">
        <v>3.4</v>
      </c>
      <c r="K6094" s="32">
        <v>40185</v>
      </c>
      <c r="L6094" s="33">
        <f t="shared" si="945"/>
        <v>1</v>
      </c>
      <c r="M6094" s="33">
        <f t="shared" si="946"/>
        <v>2010</v>
      </c>
      <c r="N6094" s="34">
        <v>82.6</v>
      </c>
      <c r="P6094" s="32">
        <v>40626</v>
      </c>
      <c r="Q6094" s="33">
        <f t="shared" si="947"/>
        <v>3</v>
      </c>
      <c r="R6094" s="33">
        <f t="shared" si="948"/>
        <v>2011</v>
      </c>
      <c r="S6094" s="34">
        <v>115.41</v>
      </c>
    </row>
    <row r="6095" spans="1:19">
      <c r="A6095" s="32">
        <v>42612</v>
      </c>
      <c r="B6095" s="33">
        <f t="shared" si="943"/>
        <v>8</v>
      </c>
      <c r="C6095" s="33">
        <f t="shared" si="944"/>
        <v>2016</v>
      </c>
      <c r="D6095" s="34">
        <v>0.47099999999999997</v>
      </c>
      <c r="F6095" s="32">
        <v>44236</v>
      </c>
      <c r="G6095" s="33">
        <f t="shared" si="949"/>
        <v>2</v>
      </c>
      <c r="H6095" s="33">
        <f t="shared" si="950"/>
        <v>2021</v>
      </c>
      <c r="I6095" s="34">
        <v>3.35</v>
      </c>
      <c r="K6095" s="32">
        <v>40186</v>
      </c>
      <c r="L6095" s="33">
        <f t="shared" si="945"/>
        <v>1</v>
      </c>
      <c r="M6095" s="33">
        <f t="shared" si="946"/>
        <v>2010</v>
      </c>
      <c r="N6095" s="34">
        <v>82.74</v>
      </c>
      <c r="P6095" s="32">
        <v>40627</v>
      </c>
      <c r="Q6095" s="33">
        <f t="shared" si="947"/>
        <v>3</v>
      </c>
      <c r="R6095" s="33">
        <f t="shared" si="948"/>
        <v>2011</v>
      </c>
      <c r="S6095" s="34">
        <v>115.45</v>
      </c>
    </row>
    <row r="6096" spans="1:19">
      <c r="A6096" s="32">
        <v>42613</v>
      </c>
      <c r="B6096" s="33">
        <f t="shared" si="943"/>
        <v>8</v>
      </c>
      <c r="C6096" s="33">
        <f t="shared" si="944"/>
        <v>2016</v>
      </c>
      <c r="D6096" s="34">
        <v>0.45</v>
      </c>
      <c r="F6096" s="32">
        <v>44237</v>
      </c>
      <c r="G6096" s="33">
        <f t="shared" si="949"/>
        <v>2</v>
      </c>
      <c r="H6096" s="33">
        <f t="shared" si="950"/>
        <v>2021</v>
      </c>
      <c r="I6096" s="34">
        <v>3.76</v>
      </c>
      <c r="K6096" s="32">
        <v>40189</v>
      </c>
      <c r="L6096" s="33">
        <f t="shared" si="945"/>
        <v>1</v>
      </c>
      <c r="M6096" s="33">
        <f t="shared" si="946"/>
        <v>2010</v>
      </c>
      <c r="N6096" s="34">
        <v>82.54</v>
      </c>
      <c r="P6096" s="32">
        <v>40630</v>
      </c>
      <c r="Q6096" s="33">
        <f t="shared" si="947"/>
        <v>3</v>
      </c>
      <c r="R6096" s="33">
        <f t="shared" si="948"/>
        <v>2011</v>
      </c>
      <c r="S6096" s="34">
        <v>115.95</v>
      </c>
    </row>
    <row r="6097" spans="1:19">
      <c r="A6097" s="32">
        <v>42614</v>
      </c>
      <c r="B6097" s="33">
        <f t="shared" si="943"/>
        <v>9</v>
      </c>
      <c r="C6097" s="33">
        <f t="shared" si="944"/>
        <v>2016</v>
      </c>
      <c r="D6097" s="34">
        <v>0.436</v>
      </c>
      <c r="F6097" s="32">
        <v>44238</v>
      </c>
      <c r="G6097" s="33">
        <f t="shared" si="949"/>
        <v>2</v>
      </c>
      <c r="H6097" s="33">
        <f t="shared" si="950"/>
        <v>2021</v>
      </c>
      <c r="I6097" s="34">
        <v>6.5</v>
      </c>
      <c r="K6097" s="32">
        <v>40190</v>
      </c>
      <c r="L6097" s="33">
        <f t="shared" si="945"/>
        <v>1</v>
      </c>
      <c r="M6097" s="33">
        <f t="shared" si="946"/>
        <v>2010</v>
      </c>
      <c r="N6097" s="34">
        <v>80.790000000000006</v>
      </c>
      <c r="P6097" s="32">
        <v>40631</v>
      </c>
      <c r="Q6097" s="33">
        <f t="shared" si="947"/>
        <v>3</v>
      </c>
      <c r="R6097" s="33">
        <f t="shared" si="948"/>
        <v>2011</v>
      </c>
      <c r="S6097" s="34">
        <v>115.58</v>
      </c>
    </row>
    <row r="6098" spans="1:19">
      <c r="A6098" s="32">
        <v>42615</v>
      </c>
      <c r="B6098" s="33">
        <f t="shared" si="943"/>
        <v>9</v>
      </c>
      <c r="C6098" s="33">
        <f t="shared" si="944"/>
        <v>2016</v>
      </c>
      <c r="D6098" s="34">
        <v>0.45700000000000002</v>
      </c>
      <c r="F6098" s="32">
        <v>44239</v>
      </c>
      <c r="G6098" s="33">
        <f t="shared" si="949"/>
        <v>2</v>
      </c>
      <c r="H6098" s="33">
        <f t="shared" si="950"/>
        <v>2021</v>
      </c>
      <c r="I6098" s="34">
        <v>6.12</v>
      </c>
      <c r="K6098" s="32">
        <v>40191</v>
      </c>
      <c r="L6098" s="33">
        <f t="shared" si="945"/>
        <v>1</v>
      </c>
      <c r="M6098" s="33">
        <f t="shared" si="946"/>
        <v>2010</v>
      </c>
      <c r="N6098" s="34">
        <v>79.66</v>
      </c>
      <c r="P6098" s="32">
        <v>40632</v>
      </c>
      <c r="Q6098" s="33">
        <f t="shared" si="947"/>
        <v>3</v>
      </c>
      <c r="R6098" s="33">
        <f t="shared" si="948"/>
        <v>2011</v>
      </c>
      <c r="S6098" s="34">
        <v>115.35</v>
      </c>
    </row>
    <row r="6099" spans="1:19">
      <c r="A6099" s="32">
        <v>42619</v>
      </c>
      <c r="B6099" s="33">
        <f t="shared" si="943"/>
        <v>9</v>
      </c>
      <c r="C6099" s="33">
        <f t="shared" si="944"/>
        <v>2016</v>
      </c>
      <c r="D6099" s="34">
        <v>0.46100000000000002</v>
      </c>
      <c r="F6099" s="32">
        <v>44243</v>
      </c>
      <c r="G6099" s="33">
        <f t="shared" si="949"/>
        <v>2</v>
      </c>
      <c r="H6099" s="33">
        <f t="shared" si="950"/>
        <v>2021</v>
      </c>
      <c r="I6099" s="34">
        <v>11.32</v>
      </c>
      <c r="K6099" s="32">
        <v>40192</v>
      </c>
      <c r="L6099" s="33">
        <f t="shared" si="945"/>
        <v>1</v>
      </c>
      <c r="M6099" s="33">
        <f t="shared" si="946"/>
        <v>2010</v>
      </c>
      <c r="N6099" s="34">
        <v>79.349999999999994</v>
      </c>
      <c r="P6099" s="32">
        <v>40633</v>
      </c>
      <c r="Q6099" s="33">
        <f t="shared" si="947"/>
        <v>3</v>
      </c>
      <c r="R6099" s="33">
        <f t="shared" si="948"/>
        <v>2011</v>
      </c>
      <c r="S6099" s="34">
        <v>116.94</v>
      </c>
    </row>
    <row r="6100" spans="1:19">
      <c r="A6100" s="32">
        <v>42620</v>
      </c>
      <c r="B6100" s="33">
        <f t="shared" si="943"/>
        <v>9</v>
      </c>
      <c r="C6100" s="33">
        <f t="shared" si="944"/>
        <v>2016</v>
      </c>
      <c r="D6100" s="34">
        <v>0.47</v>
      </c>
      <c r="F6100" s="32">
        <v>44244</v>
      </c>
      <c r="G6100" s="33">
        <f t="shared" si="949"/>
        <v>2</v>
      </c>
      <c r="H6100" s="33">
        <f t="shared" si="950"/>
        <v>2021</v>
      </c>
      <c r="I6100" s="34">
        <v>23.86</v>
      </c>
      <c r="K6100" s="32">
        <v>40193</v>
      </c>
      <c r="L6100" s="33">
        <f t="shared" si="945"/>
        <v>1</v>
      </c>
      <c r="M6100" s="33">
        <f t="shared" si="946"/>
        <v>2010</v>
      </c>
      <c r="N6100" s="34">
        <v>77.959999999999994</v>
      </c>
      <c r="P6100" s="32">
        <v>40634</v>
      </c>
      <c r="Q6100" s="33">
        <f t="shared" si="947"/>
        <v>4</v>
      </c>
      <c r="R6100" s="33">
        <f t="shared" si="948"/>
        <v>2011</v>
      </c>
      <c r="S6100" s="34">
        <v>118.63</v>
      </c>
    </row>
    <row r="6101" spans="1:19">
      <c r="A6101" s="32">
        <v>42621</v>
      </c>
      <c r="B6101" s="33">
        <f t="shared" si="943"/>
        <v>9</v>
      </c>
      <c r="C6101" s="33">
        <f t="shared" si="944"/>
        <v>2016</v>
      </c>
      <c r="D6101" s="34">
        <v>0.48</v>
      </c>
      <c r="F6101" s="32">
        <v>44245</v>
      </c>
      <c r="G6101" s="33">
        <f t="shared" si="949"/>
        <v>2</v>
      </c>
      <c r="H6101" s="33">
        <f t="shared" si="950"/>
        <v>2021</v>
      </c>
      <c r="I6101" s="34">
        <v>8.56</v>
      </c>
      <c r="K6101" s="32">
        <v>40197</v>
      </c>
      <c r="L6101" s="33">
        <f t="shared" si="945"/>
        <v>1</v>
      </c>
      <c r="M6101" s="33">
        <f t="shared" si="946"/>
        <v>2010</v>
      </c>
      <c r="N6101" s="34">
        <v>78.98</v>
      </c>
      <c r="P6101" s="32">
        <v>40637</v>
      </c>
      <c r="Q6101" s="33">
        <f t="shared" si="947"/>
        <v>4</v>
      </c>
      <c r="R6101" s="33">
        <f t="shared" si="948"/>
        <v>2011</v>
      </c>
      <c r="S6101" s="34">
        <v>120.07</v>
      </c>
    </row>
    <row r="6102" spans="1:19">
      <c r="A6102" s="32">
        <v>42622</v>
      </c>
      <c r="B6102" s="33">
        <f t="shared" si="943"/>
        <v>9</v>
      </c>
      <c r="C6102" s="33">
        <f t="shared" si="944"/>
        <v>2016</v>
      </c>
      <c r="D6102" s="34">
        <v>0.48599999999999999</v>
      </c>
      <c r="F6102" s="32">
        <v>44246</v>
      </c>
      <c r="G6102" s="33">
        <f t="shared" si="949"/>
        <v>2</v>
      </c>
      <c r="H6102" s="33">
        <f t="shared" si="950"/>
        <v>2021</v>
      </c>
      <c r="I6102" s="34">
        <v>4.96</v>
      </c>
      <c r="K6102" s="32">
        <v>40198</v>
      </c>
      <c r="L6102" s="33">
        <f t="shared" si="945"/>
        <v>1</v>
      </c>
      <c r="M6102" s="33">
        <f t="shared" si="946"/>
        <v>2010</v>
      </c>
      <c r="N6102" s="34">
        <v>77.42</v>
      </c>
      <c r="P6102" s="32">
        <v>40638</v>
      </c>
      <c r="Q6102" s="33">
        <f t="shared" si="947"/>
        <v>4</v>
      </c>
      <c r="R6102" s="33">
        <f t="shared" si="948"/>
        <v>2011</v>
      </c>
      <c r="S6102" s="34">
        <v>122.87</v>
      </c>
    </row>
    <row r="6103" spans="1:19">
      <c r="A6103" s="32">
        <v>42625</v>
      </c>
      <c r="B6103" s="33">
        <f t="shared" si="943"/>
        <v>9</v>
      </c>
      <c r="C6103" s="33">
        <f t="shared" si="944"/>
        <v>2016</v>
      </c>
      <c r="D6103" s="34">
        <v>0.48799999999999999</v>
      </c>
      <c r="F6103" s="32">
        <v>44249</v>
      </c>
      <c r="G6103" s="33">
        <f t="shared" si="949"/>
        <v>2</v>
      </c>
      <c r="H6103" s="33">
        <f t="shared" si="950"/>
        <v>2021</v>
      </c>
      <c r="I6103" s="34">
        <v>3.16</v>
      </c>
      <c r="K6103" s="32">
        <v>40199</v>
      </c>
      <c r="L6103" s="33">
        <f t="shared" si="945"/>
        <v>1</v>
      </c>
      <c r="M6103" s="33">
        <f t="shared" si="946"/>
        <v>2010</v>
      </c>
      <c r="N6103" s="34">
        <v>75.84</v>
      </c>
      <c r="P6103" s="32">
        <v>40639</v>
      </c>
      <c r="Q6103" s="33">
        <f t="shared" si="947"/>
        <v>4</v>
      </c>
      <c r="R6103" s="33">
        <f t="shared" si="948"/>
        <v>2011</v>
      </c>
      <c r="S6103" s="34">
        <v>123.01</v>
      </c>
    </row>
    <row r="6104" spans="1:19">
      <c r="A6104" s="32">
        <v>42626</v>
      </c>
      <c r="B6104" s="33">
        <f t="shared" si="943"/>
        <v>9</v>
      </c>
      <c r="C6104" s="33">
        <f t="shared" si="944"/>
        <v>2016</v>
      </c>
      <c r="D6104" s="34">
        <v>0.47799999999999998</v>
      </c>
      <c r="F6104" s="32">
        <v>44250</v>
      </c>
      <c r="G6104" s="33">
        <f t="shared" si="949"/>
        <v>2</v>
      </c>
      <c r="H6104" s="33">
        <f t="shared" si="950"/>
        <v>2021</v>
      </c>
      <c r="I6104" s="34">
        <v>2.94</v>
      </c>
      <c r="K6104" s="32">
        <v>40200</v>
      </c>
      <c r="L6104" s="33">
        <f t="shared" si="945"/>
        <v>1</v>
      </c>
      <c r="M6104" s="33">
        <f t="shared" si="946"/>
        <v>2010</v>
      </c>
      <c r="N6104" s="34">
        <v>74.25</v>
      </c>
      <c r="P6104" s="32">
        <v>40640</v>
      </c>
      <c r="Q6104" s="33">
        <f t="shared" si="947"/>
        <v>4</v>
      </c>
      <c r="R6104" s="33">
        <f t="shared" si="948"/>
        <v>2011</v>
      </c>
      <c r="S6104" s="34">
        <v>122.9</v>
      </c>
    </row>
    <row r="6105" spans="1:19">
      <c r="A6105" s="32">
        <v>42627</v>
      </c>
      <c r="B6105" s="33">
        <f t="shared" si="943"/>
        <v>9</v>
      </c>
      <c r="C6105" s="33">
        <f t="shared" si="944"/>
        <v>2016</v>
      </c>
      <c r="D6105" s="34">
        <v>0.47799999999999998</v>
      </c>
      <c r="F6105" s="32">
        <v>44251</v>
      </c>
      <c r="G6105" s="33">
        <f t="shared" si="949"/>
        <v>2</v>
      </c>
      <c r="H6105" s="33">
        <f t="shared" si="950"/>
        <v>2021</v>
      </c>
      <c r="I6105" s="34">
        <v>2.8</v>
      </c>
      <c r="K6105" s="32">
        <v>40203</v>
      </c>
      <c r="L6105" s="33">
        <f t="shared" si="945"/>
        <v>1</v>
      </c>
      <c r="M6105" s="33">
        <f t="shared" si="946"/>
        <v>2010</v>
      </c>
      <c r="N6105" s="34">
        <v>74.900000000000006</v>
      </c>
      <c r="P6105" s="32">
        <v>40641</v>
      </c>
      <c r="Q6105" s="33">
        <f t="shared" si="947"/>
        <v>4</v>
      </c>
      <c r="R6105" s="33">
        <f t="shared" si="948"/>
        <v>2011</v>
      </c>
      <c r="S6105" s="34">
        <v>126.3</v>
      </c>
    </row>
    <row r="6106" spans="1:19">
      <c r="A6106" s="32">
        <v>42628</v>
      </c>
      <c r="B6106" s="33">
        <f t="shared" si="943"/>
        <v>9</v>
      </c>
      <c r="C6106" s="33">
        <f t="shared" si="944"/>
        <v>2016</v>
      </c>
      <c r="D6106" s="34">
        <v>0.498</v>
      </c>
      <c r="F6106" s="32">
        <v>44252</v>
      </c>
      <c r="G6106" s="33">
        <f t="shared" si="949"/>
        <v>2</v>
      </c>
      <c r="H6106" s="33">
        <f t="shared" si="950"/>
        <v>2021</v>
      </c>
      <c r="I6106" s="34">
        <v>2.72</v>
      </c>
      <c r="K6106" s="32">
        <v>40204</v>
      </c>
      <c r="L6106" s="33">
        <f t="shared" si="945"/>
        <v>1</v>
      </c>
      <c r="M6106" s="33">
        <f t="shared" si="946"/>
        <v>2010</v>
      </c>
      <c r="N6106" s="34">
        <v>74.67</v>
      </c>
      <c r="P6106" s="32">
        <v>40644</v>
      </c>
      <c r="Q6106" s="33">
        <f t="shared" si="947"/>
        <v>4</v>
      </c>
      <c r="R6106" s="33">
        <f t="shared" si="948"/>
        <v>2011</v>
      </c>
      <c r="S6106" s="34">
        <v>126.46</v>
      </c>
    </row>
    <row r="6107" spans="1:19">
      <c r="A6107" s="32">
        <v>42629</v>
      </c>
      <c r="B6107" s="33">
        <f t="shared" si="943"/>
        <v>9</v>
      </c>
      <c r="C6107" s="33">
        <f t="shared" si="944"/>
        <v>2016</v>
      </c>
      <c r="D6107" s="34">
        <v>0.48799999999999999</v>
      </c>
      <c r="F6107" s="32">
        <v>44253</v>
      </c>
      <c r="G6107" s="33">
        <f t="shared" si="949"/>
        <v>2</v>
      </c>
      <c r="H6107" s="33">
        <f t="shared" si="950"/>
        <v>2021</v>
      </c>
      <c r="I6107" s="34">
        <v>2.66</v>
      </c>
      <c r="K6107" s="32">
        <v>40205</v>
      </c>
      <c r="L6107" s="33">
        <f t="shared" si="945"/>
        <v>1</v>
      </c>
      <c r="M6107" s="33">
        <f t="shared" si="946"/>
        <v>2010</v>
      </c>
      <c r="N6107" s="34">
        <v>73.64</v>
      </c>
      <c r="P6107" s="32">
        <v>40645</v>
      </c>
      <c r="Q6107" s="33">
        <f t="shared" si="947"/>
        <v>4</v>
      </c>
      <c r="R6107" s="33">
        <f t="shared" si="948"/>
        <v>2011</v>
      </c>
      <c r="S6107" s="34">
        <v>121.33</v>
      </c>
    </row>
    <row r="6108" spans="1:19">
      <c r="A6108" s="32">
        <v>42632</v>
      </c>
      <c r="B6108" s="33">
        <f t="shared" si="943"/>
        <v>9</v>
      </c>
      <c r="C6108" s="33">
        <f t="shared" si="944"/>
        <v>2016</v>
      </c>
      <c r="D6108" s="34">
        <v>0.504</v>
      </c>
      <c r="F6108" s="32">
        <v>44256</v>
      </c>
      <c r="G6108" s="33">
        <f t="shared" si="949"/>
        <v>3</v>
      </c>
      <c r="H6108" s="33">
        <f t="shared" si="950"/>
        <v>2021</v>
      </c>
      <c r="I6108" s="34">
        <v>2.7</v>
      </c>
      <c r="K6108" s="32">
        <v>40206</v>
      </c>
      <c r="L6108" s="33">
        <f t="shared" si="945"/>
        <v>1</v>
      </c>
      <c r="M6108" s="33">
        <f t="shared" si="946"/>
        <v>2010</v>
      </c>
      <c r="N6108" s="34">
        <v>73.62</v>
      </c>
      <c r="P6108" s="32">
        <v>40646</v>
      </c>
      <c r="Q6108" s="33">
        <f t="shared" si="947"/>
        <v>4</v>
      </c>
      <c r="R6108" s="33">
        <f t="shared" si="948"/>
        <v>2011</v>
      </c>
      <c r="S6108" s="34">
        <v>122.7</v>
      </c>
    </row>
    <row r="6109" spans="1:19">
      <c r="A6109" s="32">
        <v>42633</v>
      </c>
      <c r="B6109" s="33">
        <f t="shared" si="943"/>
        <v>9</v>
      </c>
      <c r="C6109" s="33">
        <f t="shared" si="944"/>
        <v>2016</v>
      </c>
      <c r="D6109" s="34">
        <v>0.505</v>
      </c>
      <c r="F6109" s="32">
        <v>44257</v>
      </c>
      <c r="G6109" s="33">
        <f t="shared" si="949"/>
        <v>3</v>
      </c>
      <c r="H6109" s="33">
        <f t="shared" si="950"/>
        <v>2021</v>
      </c>
      <c r="I6109" s="34">
        <v>2.87</v>
      </c>
      <c r="K6109" s="32">
        <v>40207</v>
      </c>
      <c r="L6109" s="33">
        <f t="shared" si="945"/>
        <v>1</v>
      </c>
      <c r="M6109" s="33">
        <f t="shared" si="946"/>
        <v>2010</v>
      </c>
      <c r="N6109" s="34">
        <v>72.849999999999994</v>
      </c>
      <c r="P6109" s="32">
        <v>40647</v>
      </c>
      <c r="Q6109" s="33">
        <f t="shared" si="947"/>
        <v>4</v>
      </c>
      <c r="R6109" s="33">
        <f t="shared" si="948"/>
        <v>2011</v>
      </c>
      <c r="S6109" s="34">
        <v>122.74</v>
      </c>
    </row>
    <row r="6110" spans="1:19">
      <c r="A6110" s="32">
        <v>42634</v>
      </c>
      <c r="B6110" s="33">
        <f t="shared" si="943"/>
        <v>9</v>
      </c>
      <c r="C6110" s="33">
        <f t="shared" si="944"/>
        <v>2016</v>
      </c>
      <c r="D6110" s="34">
        <v>0.52400000000000002</v>
      </c>
      <c r="F6110" s="32">
        <v>44258</v>
      </c>
      <c r="G6110" s="33">
        <f t="shared" si="949"/>
        <v>3</v>
      </c>
      <c r="H6110" s="33">
        <f t="shared" si="950"/>
        <v>2021</v>
      </c>
      <c r="I6110" s="34">
        <v>2.86</v>
      </c>
      <c r="K6110" s="32">
        <v>40210</v>
      </c>
      <c r="L6110" s="33">
        <f t="shared" si="945"/>
        <v>2</v>
      </c>
      <c r="M6110" s="33">
        <f t="shared" si="946"/>
        <v>2010</v>
      </c>
      <c r="N6110" s="34">
        <v>74.41</v>
      </c>
      <c r="P6110" s="32">
        <v>40648</v>
      </c>
      <c r="Q6110" s="33">
        <f t="shared" si="947"/>
        <v>4</v>
      </c>
      <c r="R6110" s="33">
        <f t="shared" si="948"/>
        <v>2011</v>
      </c>
      <c r="S6110" s="34">
        <v>124.63</v>
      </c>
    </row>
    <row r="6111" spans="1:19">
      <c r="A6111" s="32">
        <v>42635</v>
      </c>
      <c r="B6111" s="33">
        <f t="shared" si="943"/>
        <v>9</v>
      </c>
      <c r="C6111" s="33">
        <f t="shared" si="944"/>
        <v>2016</v>
      </c>
      <c r="D6111" s="34">
        <v>0.52400000000000002</v>
      </c>
      <c r="F6111" s="32">
        <v>44259</v>
      </c>
      <c r="G6111" s="33">
        <f t="shared" si="949"/>
        <v>3</v>
      </c>
      <c r="H6111" s="33">
        <f t="shared" si="950"/>
        <v>2021</v>
      </c>
      <c r="I6111" s="34">
        <v>2.79</v>
      </c>
      <c r="K6111" s="32">
        <v>40211</v>
      </c>
      <c r="L6111" s="33">
        <f t="shared" si="945"/>
        <v>2</v>
      </c>
      <c r="M6111" s="33">
        <f t="shared" si="946"/>
        <v>2010</v>
      </c>
      <c r="N6111" s="34">
        <v>77.209999999999994</v>
      </c>
      <c r="P6111" s="32">
        <v>40651</v>
      </c>
      <c r="Q6111" s="33">
        <f t="shared" si="947"/>
        <v>4</v>
      </c>
      <c r="R6111" s="33">
        <f t="shared" si="948"/>
        <v>2011</v>
      </c>
      <c r="S6111" s="34">
        <v>121.69</v>
      </c>
    </row>
    <row r="6112" spans="1:19">
      <c r="A6112" s="32">
        <v>42636</v>
      </c>
      <c r="B6112" s="33">
        <f t="shared" si="943"/>
        <v>9</v>
      </c>
      <c r="C6112" s="33">
        <f t="shared" si="944"/>
        <v>2016</v>
      </c>
      <c r="D6112" s="34">
        <v>0.52500000000000002</v>
      </c>
      <c r="F6112" s="32">
        <v>44260</v>
      </c>
      <c r="G6112" s="33">
        <f t="shared" si="949"/>
        <v>3</v>
      </c>
      <c r="H6112" s="33">
        <f t="shared" si="950"/>
        <v>2021</v>
      </c>
      <c r="I6112" s="34">
        <v>2.72</v>
      </c>
      <c r="K6112" s="32">
        <v>40212</v>
      </c>
      <c r="L6112" s="33">
        <f t="shared" si="945"/>
        <v>2</v>
      </c>
      <c r="M6112" s="33">
        <f t="shared" si="946"/>
        <v>2010</v>
      </c>
      <c r="N6112" s="34">
        <v>76.959999999999994</v>
      </c>
      <c r="P6112" s="32">
        <v>40652</v>
      </c>
      <c r="Q6112" s="33">
        <f t="shared" si="947"/>
        <v>4</v>
      </c>
      <c r="R6112" s="33">
        <f t="shared" si="948"/>
        <v>2011</v>
      </c>
      <c r="S6112" s="34">
        <v>121.35</v>
      </c>
    </row>
    <row r="6113" spans="1:19">
      <c r="A6113" s="32">
        <v>42639</v>
      </c>
      <c r="B6113" s="33">
        <f t="shared" si="943"/>
        <v>9</v>
      </c>
      <c r="C6113" s="33">
        <f t="shared" si="944"/>
        <v>2016</v>
      </c>
      <c r="D6113" s="34">
        <v>0.52800000000000002</v>
      </c>
      <c r="F6113" s="32">
        <v>44263</v>
      </c>
      <c r="G6113" s="33">
        <f t="shared" si="949"/>
        <v>3</v>
      </c>
      <c r="H6113" s="33">
        <f t="shared" si="950"/>
        <v>2021</v>
      </c>
      <c r="I6113" s="34">
        <v>2.67</v>
      </c>
      <c r="K6113" s="32">
        <v>40213</v>
      </c>
      <c r="L6113" s="33">
        <f t="shared" si="945"/>
        <v>2</v>
      </c>
      <c r="M6113" s="33">
        <f t="shared" si="946"/>
        <v>2010</v>
      </c>
      <c r="N6113" s="34">
        <v>73.13</v>
      </c>
      <c r="P6113" s="32">
        <v>40653</v>
      </c>
      <c r="Q6113" s="33">
        <f t="shared" si="947"/>
        <v>4</v>
      </c>
      <c r="R6113" s="33">
        <f t="shared" si="948"/>
        <v>2011</v>
      </c>
      <c r="S6113" s="34">
        <v>124.26</v>
      </c>
    </row>
    <row r="6114" spans="1:19">
      <c r="A6114" s="32">
        <v>42640</v>
      </c>
      <c r="B6114" s="33">
        <f t="shared" si="943"/>
        <v>9</v>
      </c>
      <c r="C6114" s="33">
        <f t="shared" si="944"/>
        <v>2016</v>
      </c>
      <c r="D6114" s="34">
        <v>0.51</v>
      </c>
      <c r="F6114" s="32">
        <v>44264</v>
      </c>
      <c r="G6114" s="33">
        <f t="shared" si="949"/>
        <v>3</v>
      </c>
      <c r="H6114" s="33">
        <f t="shared" si="950"/>
        <v>2021</v>
      </c>
      <c r="I6114" s="34">
        <v>2.62</v>
      </c>
      <c r="K6114" s="32">
        <v>40214</v>
      </c>
      <c r="L6114" s="33">
        <f t="shared" si="945"/>
        <v>2</v>
      </c>
      <c r="M6114" s="33">
        <f t="shared" si="946"/>
        <v>2010</v>
      </c>
      <c r="N6114" s="34">
        <v>71.150000000000006</v>
      </c>
      <c r="P6114" s="32">
        <v>40654</v>
      </c>
      <c r="Q6114" s="33">
        <f t="shared" si="947"/>
        <v>4</v>
      </c>
      <c r="R6114" s="33">
        <f t="shared" si="948"/>
        <v>2011</v>
      </c>
      <c r="S6114" s="34">
        <v>123.64</v>
      </c>
    </row>
    <row r="6115" spans="1:19">
      <c r="A6115" s="32">
        <v>42641</v>
      </c>
      <c r="B6115" s="33">
        <f t="shared" si="943"/>
        <v>9</v>
      </c>
      <c r="C6115" s="33">
        <f t="shared" si="944"/>
        <v>2016</v>
      </c>
      <c r="D6115" s="34">
        <v>0.52</v>
      </c>
      <c r="F6115" s="32">
        <v>44265</v>
      </c>
      <c r="G6115" s="33">
        <f t="shared" si="949"/>
        <v>3</v>
      </c>
      <c r="H6115" s="33">
        <f t="shared" si="950"/>
        <v>2021</v>
      </c>
      <c r="I6115" s="34">
        <v>2.62</v>
      </c>
      <c r="K6115" s="32">
        <v>40217</v>
      </c>
      <c r="L6115" s="33">
        <f t="shared" si="945"/>
        <v>2</v>
      </c>
      <c r="M6115" s="33">
        <f t="shared" si="946"/>
        <v>2010</v>
      </c>
      <c r="N6115" s="34">
        <v>71.87</v>
      </c>
      <c r="P6115" s="32">
        <v>40659</v>
      </c>
      <c r="Q6115" s="33">
        <f t="shared" si="947"/>
        <v>4</v>
      </c>
      <c r="R6115" s="33">
        <f t="shared" si="948"/>
        <v>2011</v>
      </c>
      <c r="S6115" s="34">
        <v>124.55</v>
      </c>
    </row>
    <row r="6116" spans="1:19">
      <c r="A6116" s="32">
        <v>42642</v>
      </c>
      <c r="B6116" s="33">
        <f t="shared" ref="B6116:B6179" si="951">+MONTH(A6116)</f>
        <v>9</v>
      </c>
      <c r="C6116" s="33">
        <f t="shared" ref="C6116:C6179" si="952">+YEAR(A6116)</f>
        <v>2016</v>
      </c>
      <c r="D6116" s="34">
        <v>0.53500000000000003</v>
      </c>
      <c r="F6116" s="32">
        <v>44266</v>
      </c>
      <c r="G6116" s="33">
        <f t="shared" si="949"/>
        <v>3</v>
      </c>
      <c r="H6116" s="33">
        <f t="shared" si="950"/>
        <v>2021</v>
      </c>
      <c r="I6116" s="34">
        <v>2.7</v>
      </c>
      <c r="K6116" s="32">
        <v>40218</v>
      </c>
      <c r="L6116" s="33">
        <f t="shared" ref="L6116:L6179" si="953">+MONTH(K6116)</f>
        <v>2</v>
      </c>
      <c r="M6116" s="33">
        <f t="shared" ref="M6116:M6179" si="954">+YEAR(K6116)</f>
        <v>2010</v>
      </c>
      <c r="N6116" s="34">
        <v>73.709999999999994</v>
      </c>
      <c r="P6116" s="32">
        <v>40660</v>
      </c>
      <c r="Q6116" s="33">
        <f t="shared" ref="Q6116:Q6179" si="955">+MONTH(P6116)</f>
        <v>4</v>
      </c>
      <c r="R6116" s="33">
        <f t="shared" si="948"/>
        <v>2011</v>
      </c>
      <c r="S6116" s="34">
        <v>124.94</v>
      </c>
    </row>
    <row r="6117" spans="1:19">
      <c r="A6117" s="32">
        <v>42643</v>
      </c>
      <c r="B6117" s="33">
        <f t="shared" si="951"/>
        <v>9</v>
      </c>
      <c r="C6117" s="33">
        <f t="shared" si="952"/>
        <v>2016</v>
      </c>
      <c r="D6117" s="34">
        <v>0.54500000000000004</v>
      </c>
      <c r="F6117" s="32">
        <v>44267</v>
      </c>
      <c r="G6117" s="33">
        <f t="shared" si="949"/>
        <v>3</v>
      </c>
      <c r="H6117" s="33">
        <f t="shared" si="950"/>
        <v>2021</v>
      </c>
      <c r="I6117" s="34">
        <v>2.65</v>
      </c>
      <c r="K6117" s="32">
        <v>40219</v>
      </c>
      <c r="L6117" s="33">
        <f t="shared" si="953"/>
        <v>2</v>
      </c>
      <c r="M6117" s="33">
        <f t="shared" si="954"/>
        <v>2010</v>
      </c>
      <c r="N6117" s="34">
        <v>74.48</v>
      </c>
      <c r="P6117" s="32">
        <v>40661</v>
      </c>
      <c r="Q6117" s="33">
        <f t="shared" si="955"/>
        <v>4</v>
      </c>
      <c r="R6117" s="33">
        <f t="shared" ref="R6117:R6180" si="956">+YEAR(P6117)</f>
        <v>2011</v>
      </c>
      <c r="S6117" s="34">
        <v>126.59</v>
      </c>
    </row>
    <row r="6118" spans="1:19">
      <c r="A6118" s="32">
        <v>42646</v>
      </c>
      <c r="B6118" s="33">
        <f t="shared" si="951"/>
        <v>10</v>
      </c>
      <c r="C6118" s="33">
        <f t="shared" si="952"/>
        <v>2016</v>
      </c>
      <c r="D6118" s="34">
        <v>0.55000000000000004</v>
      </c>
      <c r="F6118" s="32">
        <v>44270</v>
      </c>
      <c r="G6118" s="33">
        <f t="shared" si="949"/>
        <v>3</v>
      </c>
      <c r="H6118" s="33">
        <f t="shared" si="950"/>
        <v>2021</v>
      </c>
      <c r="I6118" s="34">
        <v>2.58</v>
      </c>
      <c r="K6118" s="32">
        <v>40220</v>
      </c>
      <c r="L6118" s="33">
        <f t="shared" si="953"/>
        <v>2</v>
      </c>
      <c r="M6118" s="33">
        <f t="shared" si="954"/>
        <v>2010</v>
      </c>
      <c r="N6118" s="34">
        <v>75.23</v>
      </c>
      <c r="P6118" s="32">
        <v>40665</v>
      </c>
      <c r="Q6118" s="33">
        <f t="shared" si="955"/>
        <v>5</v>
      </c>
      <c r="R6118" s="33">
        <f t="shared" si="956"/>
        <v>2011</v>
      </c>
      <c r="S6118" s="34">
        <v>126.64</v>
      </c>
    </row>
    <row r="6119" spans="1:19">
      <c r="A6119" s="32">
        <v>42647</v>
      </c>
      <c r="B6119" s="33">
        <f t="shared" si="951"/>
        <v>10</v>
      </c>
      <c r="C6119" s="33">
        <f t="shared" si="952"/>
        <v>2016</v>
      </c>
      <c r="D6119" s="34">
        <v>0.55400000000000005</v>
      </c>
      <c r="F6119" s="32">
        <v>44271</v>
      </c>
      <c r="G6119" s="33">
        <f t="shared" ref="G6119:G6136" si="957">+MONTH(F6119)</f>
        <v>3</v>
      </c>
      <c r="H6119" s="33">
        <f t="shared" ref="H6119:H6136" si="958">+YEAR(F6119)</f>
        <v>2021</v>
      </c>
      <c r="I6119" s="34">
        <v>2.5</v>
      </c>
      <c r="K6119" s="32">
        <v>40221</v>
      </c>
      <c r="L6119" s="33">
        <f t="shared" si="953"/>
        <v>2</v>
      </c>
      <c r="M6119" s="33">
        <f t="shared" si="954"/>
        <v>2010</v>
      </c>
      <c r="N6119" s="34">
        <v>74.11</v>
      </c>
      <c r="P6119" s="32">
        <v>40666</v>
      </c>
      <c r="Q6119" s="33">
        <f t="shared" si="955"/>
        <v>5</v>
      </c>
      <c r="R6119" s="33">
        <f t="shared" si="956"/>
        <v>2011</v>
      </c>
      <c r="S6119" s="34">
        <v>124.01</v>
      </c>
    </row>
    <row r="6120" spans="1:19">
      <c r="A6120" s="32">
        <v>42648</v>
      </c>
      <c r="B6120" s="33">
        <f t="shared" si="951"/>
        <v>10</v>
      </c>
      <c r="C6120" s="33">
        <f t="shared" si="952"/>
        <v>2016</v>
      </c>
      <c r="D6120" s="34">
        <v>0.55400000000000005</v>
      </c>
      <c r="F6120" s="32">
        <v>44272</v>
      </c>
      <c r="G6120" s="33">
        <f t="shared" si="957"/>
        <v>3</v>
      </c>
      <c r="H6120" s="33">
        <f t="shared" si="958"/>
        <v>2021</v>
      </c>
      <c r="I6120" s="34">
        <v>2.6</v>
      </c>
      <c r="K6120" s="32">
        <v>40225</v>
      </c>
      <c r="L6120" s="33">
        <f t="shared" si="953"/>
        <v>2</v>
      </c>
      <c r="M6120" s="33">
        <f t="shared" si="954"/>
        <v>2010</v>
      </c>
      <c r="N6120" s="34">
        <v>76.98</v>
      </c>
      <c r="P6120" s="32">
        <v>40667</v>
      </c>
      <c r="Q6120" s="33">
        <f t="shared" si="955"/>
        <v>5</v>
      </c>
      <c r="R6120" s="33">
        <f t="shared" si="956"/>
        <v>2011</v>
      </c>
      <c r="S6120" s="34">
        <v>121.55</v>
      </c>
    </row>
    <row r="6121" spans="1:19">
      <c r="A6121" s="32">
        <v>42649</v>
      </c>
      <c r="B6121" s="33">
        <f t="shared" si="951"/>
        <v>10</v>
      </c>
      <c r="C6121" s="33">
        <f t="shared" si="952"/>
        <v>2016</v>
      </c>
      <c r="D6121" s="34">
        <v>0.57399999999999995</v>
      </c>
      <c r="F6121" s="32">
        <v>44273</v>
      </c>
      <c r="G6121" s="33">
        <f t="shared" si="957"/>
        <v>3</v>
      </c>
      <c r="H6121" s="33">
        <f t="shared" si="958"/>
        <v>2021</v>
      </c>
      <c r="I6121" s="34">
        <v>2.4500000000000002</v>
      </c>
      <c r="K6121" s="32">
        <v>40226</v>
      </c>
      <c r="L6121" s="33">
        <f t="shared" si="953"/>
        <v>2</v>
      </c>
      <c r="M6121" s="33">
        <f t="shared" si="954"/>
        <v>2010</v>
      </c>
      <c r="N6121" s="34">
        <v>77.27</v>
      </c>
      <c r="P6121" s="32">
        <v>40668</v>
      </c>
      <c r="Q6121" s="33">
        <f t="shared" si="955"/>
        <v>5</v>
      </c>
      <c r="R6121" s="33">
        <f t="shared" si="956"/>
        <v>2011</v>
      </c>
      <c r="S6121" s="34">
        <v>111.93</v>
      </c>
    </row>
    <row r="6122" spans="1:19">
      <c r="A6122" s="32">
        <v>42650</v>
      </c>
      <c r="B6122" s="33">
        <f t="shared" si="951"/>
        <v>10</v>
      </c>
      <c r="C6122" s="33">
        <f t="shared" si="952"/>
        <v>2016</v>
      </c>
      <c r="D6122" s="34">
        <v>0.57499999999999996</v>
      </c>
      <c r="F6122" s="32">
        <v>44274</v>
      </c>
      <c r="G6122" s="33">
        <f t="shared" si="957"/>
        <v>3</v>
      </c>
      <c r="H6122" s="33">
        <f t="shared" si="958"/>
        <v>2021</v>
      </c>
      <c r="I6122" s="34">
        <v>2.5299999999999998</v>
      </c>
      <c r="K6122" s="32">
        <v>40227</v>
      </c>
      <c r="L6122" s="33">
        <f t="shared" si="953"/>
        <v>2</v>
      </c>
      <c r="M6122" s="33">
        <f t="shared" si="954"/>
        <v>2010</v>
      </c>
      <c r="N6122" s="34">
        <v>78.97</v>
      </c>
      <c r="P6122" s="32">
        <v>40669</v>
      </c>
      <c r="Q6122" s="33">
        <f t="shared" si="955"/>
        <v>5</v>
      </c>
      <c r="R6122" s="33">
        <f t="shared" si="956"/>
        <v>2011</v>
      </c>
      <c r="S6122" s="34">
        <v>113.69</v>
      </c>
    </row>
    <row r="6123" spans="1:19">
      <c r="A6123" s="32">
        <v>42653</v>
      </c>
      <c r="B6123" s="33">
        <f t="shared" si="951"/>
        <v>10</v>
      </c>
      <c r="C6123" s="33">
        <f t="shared" si="952"/>
        <v>2016</v>
      </c>
      <c r="D6123" s="34">
        <v>0.58799999999999997</v>
      </c>
      <c r="F6123" s="32">
        <v>44277</v>
      </c>
      <c r="G6123" s="33">
        <f t="shared" si="957"/>
        <v>3</v>
      </c>
      <c r="H6123" s="33">
        <f t="shared" si="958"/>
        <v>2021</v>
      </c>
      <c r="I6123" s="34">
        <v>2.5499999999999998</v>
      </c>
      <c r="K6123" s="32">
        <v>40228</v>
      </c>
      <c r="L6123" s="33">
        <f t="shared" si="953"/>
        <v>2</v>
      </c>
      <c r="M6123" s="33">
        <f t="shared" si="954"/>
        <v>2010</v>
      </c>
      <c r="N6123" s="34">
        <v>79.77</v>
      </c>
      <c r="P6123" s="32">
        <v>40672</v>
      </c>
      <c r="Q6123" s="33">
        <f t="shared" si="955"/>
        <v>5</v>
      </c>
      <c r="R6123" s="33">
        <f t="shared" si="956"/>
        <v>2011</v>
      </c>
      <c r="S6123" s="34">
        <v>113.21</v>
      </c>
    </row>
    <row r="6124" spans="1:19">
      <c r="A6124" s="32">
        <v>42654</v>
      </c>
      <c r="B6124" s="33">
        <f t="shared" si="951"/>
        <v>10</v>
      </c>
      <c r="C6124" s="33">
        <f t="shared" si="952"/>
        <v>2016</v>
      </c>
      <c r="D6124" s="34">
        <v>0.57999999999999996</v>
      </c>
      <c r="F6124" s="32">
        <v>44278</v>
      </c>
      <c r="G6124" s="33">
        <f t="shared" si="957"/>
        <v>3</v>
      </c>
      <c r="H6124" s="33">
        <f t="shared" si="958"/>
        <v>2021</v>
      </c>
      <c r="I6124" s="34">
        <v>2.56</v>
      </c>
      <c r="K6124" s="32">
        <v>40231</v>
      </c>
      <c r="L6124" s="33">
        <f t="shared" si="953"/>
        <v>2</v>
      </c>
      <c r="M6124" s="33">
        <f t="shared" si="954"/>
        <v>2010</v>
      </c>
      <c r="N6124" s="34">
        <v>80.040000000000006</v>
      </c>
      <c r="P6124" s="32">
        <v>40673</v>
      </c>
      <c r="Q6124" s="33">
        <f t="shared" si="955"/>
        <v>5</v>
      </c>
      <c r="R6124" s="33">
        <f t="shared" si="956"/>
        <v>2011</v>
      </c>
      <c r="S6124" s="34">
        <v>117.82</v>
      </c>
    </row>
    <row r="6125" spans="1:19">
      <c r="A6125" s="32">
        <v>42655</v>
      </c>
      <c r="B6125" s="33">
        <f t="shared" si="951"/>
        <v>10</v>
      </c>
      <c r="C6125" s="33">
        <f t="shared" si="952"/>
        <v>2016</v>
      </c>
      <c r="D6125" s="34">
        <v>0.57799999999999996</v>
      </c>
      <c r="F6125" s="32">
        <v>44279</v>
      </c>
      <c r="G6125" s="33">
        <f t="shared" si="957"/>
        <v>3</v>
      </c>
      <c r="H6125" s="33">
        <f t="shared" si="958"/>
        <v>2021</v>
      </c>
      <c r="I6125" s="34">
        <v>2.56</v>
      </c>
      <c r="K6125" s="32">
        <v>40232</v>
      </c>
      <c r="L6125" s="33">
        <f t="shared" si="953"/>
        <v>2</v>
      </c>
      <c r="M6125" s="33">
        <f t="shared" si="954"/>
        <v>2010</v>
      </c>
      <c r="N6125" s="34">
        <v>78.61</v>
      </c>
      <c r="P6125" s="32">
        <v>40674</v>
      </c>
      <c r="Q6125" s="33">
        <f t="shared" si="955"/>
        <v>5</v>
      </c>
      <c r="R6125" s="33">
        <f t="shared" si="956"/>
        <v>2011</v>
      </c>
      <c r="S6125" s="34">
        <v>115.66</v>
      </c>
    </row>
    <row r="6126" spans="1:19">
      <c r="A6126" s="32">
        <v>42656</v>
      </c>
      <c r="B6126" s="33">
        <f t="shared" si="951"/>
        <v>10</v>
      </c>
      <c r="C6126" s="33">
        <f t="shared" si="952"/>
        <v>2016</v>
      </c>
      <c r="D6126" s="34">
        <v>0.58299999999999996</v>
      </c>
      <c r="F6126" s="32">
        <v>44280</v>
      </c>
      <c r="G6126" s="33">
        <f t="shared" si="957"/>
        <v>3</v>
      </c>
      <c r="H6126" s="33">
        <f t="shared" si="958"/>
        <v>2021</v>
      </c>
      <c r="I6126" s="34">
        <v>2.52</v>
      </c>
      <c r="K6126" s="32">
        <v>40233</v>
      </c>
      <c r="L6126" s="33">
        <f t="shared" si="953"/>
        <v>2</v>
      </c>
      <c r="M6126" s="33">
        <f t="shared" si="954"/>
        <v>2010</v>
      </c>
      <c r="N6126" s="34">
        <v>79.75</v>
      </c>
      <c r="P6126" s="32">
        <v>40675</v>
      </c>
      <c r="Q6126" s="33">
        <f t="shared" si="955"/>
        <v>5</v>
      </c>
      <c r="R6126" s="33">
        <f t="shared" si="956"/>
        <v>2011</v>
      </c>
      <c r="S6126" s="34">
        <v>112.87</v>
      </c>
    </row>
    <row r="6127" spans="1:19">
      <c r="A6127" s="32">
        <v>42657</v>
      </c>
      <c r="B6127" s="33">
        <f t="shared" si="951"/>
        <v>10</v>
      </c>
      <c r="C6127" s="33">
        <f t="shared" si="952"/>
        <v>2016</v>
      </c>
      <c r="D6127" s="34">
        <v>0.58399999999999996</v>
      </c>
      <c r="F6127" s="32">
        <v>44281</v>
      </c>
      <c r="G6127" s="33">
        <f t="shared" si="957"/>
        <v>3</v>
      </c>
      <c r="H6127" s="33">
        <f t="shared" si="958"/>
        <v>2021</v>
      </c>
      <c r="I6127" s="34">
        <v>2.52</v>
      </c>
      <c r="K6127" s="32">
        <v>40234</v>
      </c>
      <c r="L6127" s="33">
        <f t="shared" si="953"/>
        <v>2</v>
      </c>
      <c r="M6127" s="33">
        <f t="shared" si="954"/>
        <v>2010</v>
      </c>
      <c r="N6127" s="34">
        <v>77.989999999999995</v>
      </c>
      <c r="P6127" s="32">
        <v>40676</v>
      </c>
      <c r="Q6127" s="33">
        <f t="shared" si="955"/>
        <v>5</v>
      </c>
      <c r="R6127" s="33">
        <f t="shared" si="956"/>
        <v>2011</v>
      </c>
      <c r="S6127" s="34">
        <v>113.08</v>
      </c>
    </row>
    <row r="6128" spans="1:19">
      <c r="A6128" s="32">
        <v>42660</v>
      </c>
      <c r="B6128" s="33">
        <f t="shared" si="951"/>
        <v>10</v>
      </c>
      <c r="C6128" s="33">
        <f t="shared" si="952"/>
        <v>2016</v>
      </c>
      <c r="D6128" s="34">
        <v>0.53100000000000003</v>
      </c>
      <c r="F6128" s="32">
        <v>44284</v>
      </c>
      <c r="G6128" s="33">
        <f t="shared" si="957"/>
        <v>3</v>
      </c>
      <c r="H6128" s="33">
        <f t="shared" si="958"/>
        <v>2021</v>
      </c>
      <c r="I6128" s="34">
        <v>2.58</v>
      </c>
      <c r="K6128" s="32">
        <v>40235</v>
      </c>
      <c r="L6128" s="33">
        <f t="shared" si="953"/>
        <v>2</v>
      </c>
      <c r="M6128" s="33">
        <f t="shared" si="954"/>
        <v>2010</v>
      </c>
      <c r="N6128" s="34">
        <v>79.72</v>
      </c>
      <c r="P6128" s="32">
        <v>40679</v>
      </c>
      <c r="Q6128" s="33">
        <f t="shared" si="955"/>
        <v>5</v>
      </c>
      <c r="R6128" s="33">
        <f t="shared" si="956"/>
        <v>2011</v>
      </c>
      <c r="S6128" s="34">
        <v>113.72</v>
      </c>
    </row>
    <row r="6129" spans="1:19">
      <c r="A6129" s="32">
        <v>42661</v>
      </c>
      <c r="B6129" s="33">
        <f t="shared" si="951"/>
        <v>10</v>
      </c>
      <c r="C6129" s="33">
        <f t="shared" si="952"/>
        <v>2016</v>
      </c>
      <c r="D6129" s="34">
        <v>0.53100000000000003</v>
      </c>
      <c r="F6129" s="32">
        <v>44285</v>
      </c>
      <c r="G6129" s="33">
        <f t="shared" si="957"/>
        <v>3</v>
      </c>
      <c r="H6129" s="33">
        <f t="shared" si="958"/>
        <v>2021</v>
      </c>
      <c r="I6129" s="34">
        <v>2.5499999999999998</v>
      </c>
      <c r="K6129" s="32">
        <v>40238</v>
      </c>
      <c r="L6129" s="33">
        <f t="shared" si="953"/>
        <v>3</v>
      </c>
      <c r="M6129" s="33">
        <f t="shared" si="954"/>
        <v>2010</v>
      </c>
      <c r="N6129" s="34">
        <v>78.709999999999994</v>
      </c>
      <c r="P6129" s="32">
        <v>40680</v>
      </c>
      <c r="Q6129" s="33">
        <f t="shared" si="955"/>
        <v>5</v>
      </c>
      <c r="R6129" s="33">
        <f t="shared" si="956"/>
        <v>2011</v>
      </c>
      <c r="S6129" s="34">
        <v>109.39</v>
      </c>
    </row>
    <row r="6130" spans="1:19">
      <c r="A6130" s="32">
        <v>42662</v>
      </c>
      <c r="B6130" s="33">
        <f t="shared" si="951"/>
        <v>10</v>
      </c>
      <c r="C6130" s="33">
        <f t="shared" si="952"/>
        <v>2016</v>
      </c>
      <c r="D6130" s="34">
        <v>0.60499999999999998</v>
      </c>
      <c r="F6130" s="32">
        <v>44286</v>
      </c>
      <c r="G6130" s="33">
        <f t="shared" si="957"/>
        <v>3</v>
      </c>
      <c r="H6130" s="33">
        <f t="shared" si="958"/>
        <v>2021</v>
      </c>
      <c r="I6130" s="34">
        <v>2.52</v>
      </c>
      <c r="K6130" s="32">
        <v>40239</v>
      </c>
      <c r="L6130" s="33">
        <f t="shared" si="953"/>
        <v>3</v>
      </c>
      <c r="M6130" s="33">
        <f t="shared" si="954"/>
        <v>2010</v>
      </c>
      <c r="N6130" s="34">
        <v>79.62</v>
      </c>
      <c r="P6130" s="32">
        <v>40681</v>
      </c>
      <c r="Q6130" s="33">
        <f t="shared" si="955"/>
        <v>5</v>
      </c>
      <c r="R6130" s="33">
        <f t="shared" si="956"/>
        <v>2011</v>
      </c>
      <c r="S6130" s="34">
        <v>112.54</v>
      </c>
    </row>
    <row r="6131" spans="1:19">
      <c r="A6131" s="32">
        <v>42663</v>
      </c>
      <c r="B6131" s="33">
        <f t="shared" si="951"/>
        <v>10</v>
      </c>
      <c r="C6131" s="33">
        <f t="shared" si="952"/>
        <v>2016</v>
      </c>
      <c r="D6131" s="34">
        <v>0.59299999999999997</v>
      </c>
      <c r="F6131" s="32">
        <v>44287</v>
      </c>
      <c r="G6131" s="33">
        <f t="shared" si="957"/>
        <v>4</v>
      </c>
      <c r="H6131" s="33">
        <f t="shared" si="958"/>
        <v>2021</v>
      </c>
      <c r="I6131" s="34">
        <v>2.52</v>
      </c>
      <c r="K6131" s="32">
        <v>40240</v>
      </c>
      <c r="L6131" s="33">
        <f t="shared" si="953"/>
        <v>3</v>
      </c>
      <c r="M6131" s="33">
        <f t="shared" si="954"/>
        <v>2010</v>
      </c>
      <c r="N6131" s="34">
        <v>80.91</v>
      </c>
      <c r="P6131" s="32">
        <v>40682</v>
      </c>
      <c r="Q6131" s="33">
        <f t="shared" si="955"/>
        <v>5</v>
      </c>
      <c r="R6131" s="33">
        <f t="shared" si="956"/>
        <v>2011</v>
      </c>
      <c r="S6131" s="34">
        <v>113.2</v>
      </c>
    </row>
    <row r="6132" spans="1:19">
      <c r="A6132" s="32">
        <v>42664</v>
      </c>
      <c r="B6132" s="33">
        <f t="shared" si="951"/>
        <v>10</v>
      </c>
      <c r="C6132" s="33">
        <f t="shared" si="952"/>
        <v>2016</v>
      </c>
      <c r="D6132" s="34">
        <v>0.59599999999999997</v>
      </c>
      <c r="F6132" s="32">
        <v>44291</v>
      </c>
      <c r="G6132" s="33">
        <f t="shared" si="957"/>
        <v>4</v>
      </c>
      <c r="H6132" s="33">
        <f t="shared" si="958"/>
        <v>2021</v>
      </c>
      <c r="I6132" s="34">
        <v>2.4300000000000002</v>
      </c>
      <c r="K6132" s="32">
        <v>40241</v>
      </c>
      <c r="L6132" s="33">
        <f t="shared" si="953"/>
        <v>3</v>
      </c>
      <c r="M6132" s="33">
        <f t="shared" si="954"/>
        <v>2010</v>
      </c>
      <c r="N6132" s="34">
        <v>80.209999999999994</v>
      </c>
      <c r="P6132" s="32">
        <v>40683</v>
      </c>
      <c r="Q6132" s="33">
        <f t="shared" si="955"/>
        <v>5</v>
      </c>
      <c r="R6132" s="33">
        <f t="shared" si="956"/>
        <v>2011</v>
      </c>
      <c r="S6132" s="34">
        <v>111.25</v>
      </c>
    </row>
    <row r="6133" spans="1:19">
      <c r="A6133" s="32">
        <v>42667</v>
      </c>
      <c r="B6133" s="33">
        <f t="shared" si="951"/>
        <v>10</v>
      </c>
      <c r="C6133" s="33">
        <f t="shared" si="952"/>
        <v>2016</v>
      </c>
      <c r="D6133" s="34">
        <v>0.59499999999999997</v>
      </c>
      <c r="F6133" s="32">
        <v>44292</v>
      </c>
      <c r="G6133" s="33">
        <f t="shared" si="957"/>
        <v>4</v>
      </c>
      <c r="H6133" s="33">
        <f t="shared" si="958"/>
        <v>2021</v>
      </c>
      <c r="I6133" s="34">
        <v>2.44</v>
      </c>
      <c r="K6133" s="32">
        <v>40242</v>
      </c>
      <c r="L6133" s="33">
        <f t="shared" si="953"/>
        <v>3</v>
      </c>
      <c r="M6133" s="33">
        <f t="shared" si="954"/>
        <v>2010</v>
      </c>
      <c r="N6133" s="34">
        <v>81.5</v>
      </c>
      <c r="P6133" s="32">
        <v>40686</v>
      </c>
      <c r="Q6133" s="33">
        <f t="shared" si="955"/>
        <v>5</v>
      </c>
      <c r="R6133" s="33">
        <f t="shared" si="956"/>
        <v>2011</v>
      </c>
      <c r="S6133" s="34">
        <v>110.13</v>
      </c>
    </row>
    <row r="6134" spans="1:19">
      <c r="A6134" s="32">
        <v>42668</v>
      </c>
      <c r="B6134" s="33">
        <f t="shared" si="951"/>
        <v>10</v>
      </c>
      <c r="C6134" s="33">
        <f t="shared" si="952"/>
        <v>2016</v>
      </c>
      <c r="D6134" s="34">
        <v>0.58799999999999997</v>
      </c>
      <c r="F6134" s="32">
        <v>44293</v>
      </c>
      <c r="G6134" s="33">
        <f t="shared" si="957"/>
        <v>4</v>
      </c>
      <c r="H6134" s="33">
        <f t="shared" si="958"/>
        <v>2021</v>
      </c>
      <c r="I6134" s="34">
        <v>2.4300000000000002</v>
      </c>
      <c r="K6134" s="32">
        <v>40245</v>
      </c>
      <c r="L6134" s="33">
        <f t="shared" si="953"/>
        <v>3</v>
      </c>
      <c r="M6134" s="33">
        <f t="shared" si="954"/>
        <v>2010</v>
      </c>
      <c r="N6134" s="34">
        <v>81.849999999999994</v>
      </c>
      <c r="P6134" s="32">
        <v>40687</v>
      </c>
      <c r="Q6134" s="33">
        <f t="shared" si="955"/>
        <v>5</v>
      </c>
      <c r="R6134" s="33">
        <f t="shared" si="956"/>
        <v>2011</v>
      </c>
      <c r="S6134" s="34">
        <v>112.52</v>
      </c>
    </row>
    <row r="6135" spans="1:19">
      <c r="A6135" s="32">
        <v>42669</v>
      </c>
      <c r="B6135" s="33">
        <f t="shared" si="951"/>
        <v>10</v>
      </c>
      <c r="C6135" s="33">
        <f t="shared" si="952"/>
        <v>2016</v>
      </c>
      <c r="D6135" s="34">
        <v>0.58299999999999996</v>
      </c>
      <c r="F6135" s="32">
        <v>44294</v>
      </c>
      <c r="G6135" s="33">
        <f t="shared" si="957"/>
        <v>4</v>
      </c>
      <c r="H6135" s="33">
        <f t="shared" si="958"/>
        <v>2021</v>
      </c>
      <c r="I6135" s="34">
        <v>2.4700000000000002</v>
      </c>
      <c r="K6135" s="32">
        <v>40246</v>
      </c>
      <c r="L6135" s="33">
        <f t="shared" si="953"/>
        <v>3</v>
      </c>
      <c r="M6135" s="33">
        <f t="shared" si="954"/>
        <v>2010</v>
      </c>
      <c r="N6135" s="34">
        <v>81.5</v>
      </c>
      <c r="P6135" s="32">
        <v>40688</v>
      </c>
      <c r="Q6135" s="33">
        <f t="shared" si="955"/>
        <v>5</v>
      </c>
      <c r="R6135" s="33">
        <f t="shared" si="956"/>
        <v>2011</v>
      </c>
      <c r="S6135" s="34">
        <v>114.47</v>
      </c>
    </row>
    <row r="6136" spans="1:19">
      <c r="A6136" s="32">
        <v>42670</v>
      </c>
      <c r="B6136" s="33">
        <f t="shared" si="951"/>
        <v>10</v>
      </c>
      <c r="C6136" s="33">
        <f t="shared" si="952"/>
        <v>2016</v>
      </c>
      <c r="D6136" s="34">
        <v>0.57299999999999995</v>
      </c>
      <c r="F6136" s="32">
        <v>44295</v>
      </c>
      <c r="G6136" s="33">
        <f t="shared" si="957"/>
        <v>4</v>
      </c>
      <c r="H6136" s="33">
        <f t="shared" si="958"/>
        <v>2021</v>
      </c>
      <c r="I6136" s="34">
        <v>2.48</v>
      </c>
      <c r="K6136" s="32">
        <v>40247</v>
      </c>
      <c r="L6136" s="33">
        <f t="shared" si="953"/>
        <v>3</v>
      </c>
      <c r="M6136" s="33">
        <f t="shared" si="954"/>
        <v>2010</v>
      </c>
      <c r="N6136" s="34">
        <v>82.07</v>
      </c>
      <c r="P6136" s="32">
        <v>40689</v>
      </c>
      <c r="Q6136" s="33">
        <f t="shared" si="955"/>
        <v>5</v>
      </c>
      <c r="R6136" s="33">
        <f t="shared" si="956"/>
        <v>2011</v>
      </c>
      <c r="S6136" s="34">
        <v>115.06</v>
      </c>
    </row>
    <row r="6137" spans="1:19">
      <c r="A6137" s="32">
        <v>42671</v>
      </c>
      <c r="B6137" s="33">
        <f t="shared" si="951"/>
        <v>10</v>
      </c>
      <c r="C6137" s="33">
        <f t="shared" si="952"/>
        <v>2016</v>
      </c>
      <c r="D6137" s="34">
        <v>0.57299999999999995</v>
      </c>
      <c r="F6137" s="32">
        <v>44298</v>
      </c>
      <c r="G6137" s="33">
        <f t="shared" ref="G6137:G6162" si="959">+MONTH(F6137)</f>
        <v>4</v>
      </c>
      <c r="H6137" s="33">
        <f t="shared" ref="H6137:H6162" si="960">+YEAR(F6137)</f>
        <v>2021</v>
      </c>
      <c r="I6137" s="34">
        <v>2.5</v>
      </c>
      <c r="K6137" s="32">
        <v>40248</v>
      </c>
      <c r="L6137" s="33">
        <f t="shared" si="953"/>
        <v>3</v>
      </c>
      <c r="M6137" s="33">
        <f t="shared" si="954"/>
        <v>2010</v>
      </c>
      <c r="N6137" s="34">
        <v>82.1</v>
      </c>
      <c r="P6137" s="32">
        <v>40690</v>
      </c>
      <c r="Q6137" s="33">
        <f t="shared" si="955"/>
        <v>5</v>
      </c>
      <c r="R6137" s="33">
        <f t="shared" si="956"/>
        <v>2011</v>
      </c>
      <c r="S6137" s="34">
        <v>114.85</v>
      </c>
    </row>
    <row r="6138" spans="1:19">
      <c r="A6138" s="32">
        <v>42674</v>
      </c>
      <c r="B6138" s="33">
        <f t="shared" si="951"/>
        <v>10</v>
      </c>
      <c r="C6138" s="33">
        <f t="shared" si="952"/>
        <v>2016</v>
      </c>
      <c r="D6138" s="34">
        <v>0.55500000000000005</v>
      </c>
      <c r="F6138" s="32">
        <v>44299</v>
      </c>
      <c r="G6138" s="33">
        <f t="shared" si="959"/>
        <v>4</v>
      </c>
      <c r="H6138" s="33">
        <f t="shared" si="960"/>
        <v>2021</v>
      </c>
      <c r="I6138" s="34">
        <v>2.57</v>
      </c>
      <c r="K6138" s="32">
        <v>40249</v>
      </c>
      <c r="L6138" s="33">
        <f t="shared" si="953"/>
        <v>3</v>
      </c>
      <c r="M6138" s="33">
        <f t="shared" si="954"/>
        <v>2010</v>
      </c>
      <c r="N6138" s="34">
        <v>81.260000000000005</v>
      </c>
      <c r="P6138" s="32">
        <v>40694</v>
      </c>
      <c r="Q6138" s="33">
        <f t="shared" si="955"/>
        <v>5</v>
      </c>
      <c r="R6138" s="33">
        <f t="shared" si="956"/>
        <v>2011</v>
      </c>
      <c r="S6138" s="34">
        <v>117.18</v>
      </c>
    </row>
    <row r="6139" spans="1:19">
      <c r="A6139" s="32">
        <v>42675</v>
      </c>
      <c r="B6139" s="33">
        <f t="shared" si="951"/>
        <v>11</v>
      </c>
      <c r="C6139" s="33">
        <f t="shared" si="952"/>
        <v>2016</v>
      </c>
      <c r="D6139" s="34">
        <v>0.56599999999999995</v>
      </c>
      <c r="F6139" s="32">
        <v>44300</v>
      </c>
      <c r="G6139" s="33">
        <f t="shared" si="959"/>
        <v>4</v>
      </c>
      <c r="H6139" s="33">
        <f t="shared" si="960"/>
        <v>2021</v>
      </c>
      <c r="I6139" s="34">
        <v>2.65</v>
      </c>
      <c r="K6139" s="32">
        <v>40252</v>
      </c>
      <c r="L6139" s="33">
        <f t="shared" si="953"/>
        <v>3</v>
      </c>
      <c r="M6139" s="33">
        <f t="shared" si="954"/>
        <v>2010</v>
      </c>
      <c r="N6139" s="34">
        <v>79.790000000000006</v>
      </c>
      <c r="P6139" s="32">
        <v>40695</v>
      </c>
      <c r="Q6139" s="33">
        <f t="shared" si="955"/>
        <v>6</v>
      </c>
      <c r="R6139" s="33">
        <f t="shared" si="956"/>
        <v>2011</v>
      </c>
      <c r="S6139" s="34">
        <v>116.15</v>
      </c>
    </row>
    <row r="6140" spans="1:19">
      <c r="A6140" s="32">
        <v>42676</v>
      </c>
      <c r="B6140" s="33">
        <f t="shared" si="951"/>
        <v>11</v>
      </c>
      <c r="C6140" s="33">
        <f t="shared" si="952"/>
        <v>2016</v>
      </c>
      <c r="D6140" s="34">
        <v>0.55800000000000005</v>
      </c>
      <c r="F6140" s="32">
        <v>44301</v>
      </c>
      <c r="G6140" s="33">
        <f t="shared" si="959"/>
        <v>4</v>
      </c>
      <c r="H6140" s="33">
        <f t="shared" si="960"/>
        <v>2021</v>
      </c>
      <c r="I6140" s="34">
        <v>2.62</v>
      </c>
      <c r="K6140" s="32">
        <v>40253</v>
      </c>
      <c r="L6140" s="33">
        <f t="shared" si="953"/>
        <v>3</v>
      </c>
      <c r="M6140" s="33">
        <f t="shared" si="954"/>
        <v>2010</v>
      </c>
      <c r="N6140" s="34">
        <v>81.75</v>
      </c>
      <c r="P6140" s="32">
        <v>40696</v>
      </c>
      <c r="Q6140" s="33">
        <f t="shared" si="955"/>
        <v>6</v>
      </c>
      <c r="R6140" s="33">
        <f t="shared" si="956"/>
        <v>2011</v>
      </c>
      <c r="S6140" s="34">
        <v>114.3</v>
      </c>
    </row>
    <row r="6141" spans="1:19">
      <c r="A6141" s="32">
        <v>42677</v>
      </c>
      <c r="B6141" s="33">
        <f t="shared" si="951"/>
        <v>11</v>
      </c>
      <c r="C6141" s="33">
        <f t="shared" si="952"/>
        <v>2016</v>
      </c>
      <c r="D6141" s="34">
        <v>0.55800000000000005</v>
      </c>
      <c r="F6141" s="32">
        <v>44302</v>
      </c>
      <c r="G6141" s="33">
        <f t="shared" si="959"/>
        <v>4</v>
      </c>
      <c r="H6141" s="33">
        <f t="shared" si="960"/>
        <v>2021</v>
      </c>
      <c r="I6141" s="34">
        <v>2.63</v>
      </c>
      <c r="K6141" s="32">
        <v>40254</v>
      </c>
      <c r="L6141" s="33">
        <f t="shared" si="953"/>
        <v>3</v>
      </c>
      <c r="M6141" s="33">
        <f t="shared" si="954"/>
        <v>2010</v>
      </c>
      <c r="N6141" s="34">
        <v>82.93</v>
      </c>
      <c r="P6141" s="32">
        <v>40697</v>
      </c>
      <c r="Q6141" s="33">
        <f t="shared" si="955"/>
        <v>6</v>
      </c>
      <c r="R6141" s="33">
        <f t="shared" si="956"/>
        <v>2011</v>
      </c>
      <c r="S6141" s="34">
        <v>115.09</v>
      </c>
    </row>
    <row r="6142" spans="1:19">
      <c r="A6142" s="32">
        <v>42678</v>
      </c>
      <c r="B6142" s="33">
        <f t="shared" si="951"/>
        <v>11</v>
      </c>
      <c r="C6142" s="33">
        <f t="shared" si="952"/>
        <v>2016</v>
      </c>
      <c r="D6142" s="34">
        <v>0.55800000000000005</v>
      </c>
      <c r="F6142" s="32">
        <v>44305</v>
      </c>
      <c r="G6142" s="33">
        <f t="shared" si="959"/>
        <v>4</v>
      </c>
      <c r="H6142" s="33">
        <f t="shared" si="960"/>
        <v>2021</v>
      </c>
      <c r="I6142" s="34">
        <v>2.75</v>
      </c>
      <c r="K6142" s="32">
        <v>40255</v>
      </c>
      <c r="L6142" s="33">
        <f t="shared" si="953"/>
        <v>3</v>
      </c>
      <c r="M6142" s="33">
        <f t="shared" si="954"/>
        <v>2010</v>
      </c>
      <c r="N6142" s="34">
        <v>82.16</v>
      </c>
      <c r="P6142" s="32">
        <v>40700</v>
      </c>
      <c r="Q6142" s="33">
        <f t="shared" si="955"/>
        <v>6</v>
      </c>
      <c r="R6142" s="33">
        <f t="shared" si="956"/>
        <v>2011</v>
      </c>
      <c r="S6142" s="34">
        <v>115.4</v>
      </c>
    </row>
    <row r="6143" spans="1:19">
      <c r="A6143" s="32">
        <v>42681</v>
      </c>
      <c r="B6143" s="33">
        <f t="shared" si="951"/>
        <v>11</v>
      </c>
      <c r="C6143" s="33">
        <f t="shared" si="952"/>
        <v>2016</v>
      </c>
      <c r="D6143" s="34">
        <v>0.55300000000000005</v>
      </c>
      <c r="F6143" s="32">
        <v>44306</v>
      </c>
      <c r="G6143" s="33">
        <f t="shared" si="959"/>
        <v>4</v>
      </c>
      <c r="H6143" s="33">
        <f t="shared" si="960"/>
        <v>2021</v>
      </c>
      <c r="I6143" s="34">
        <v>2.76</v>
      </c>
      <c r="K6143" s="32">
        <v>40256</v>
      </c>
      <c r="L6143" s="33">
        <f t="shared" si="953"/>
        <v>3</v>
      </c>
      <c r="M6143" s="33">
        <f t="shared" si="954"/>
        <v>2010</v>
      </c>
      <c r="N6143" s="34">
        <v>80.58</v>
      </c>
      <c r="P6143" s="32">
        <v>40701</v>
      </c>
      <c r="Q6143" s="33">
        <f t="shared" si="955"/>
        <v>6</v>
      </c>
      <c r="R6143" s="33">
        <f t="shared" si="956"/>
        <v>2011</v>
      </c>
      <c r="S6143" s="34">
        <v>116.14</v>
      </c>
    </row>
    <row r="6144" spans="1:19">
      <c r="A6144" s="32">
        <v>42682</v>
      </c>
      <c r="B6144" s="33">
        <f t="shared" si="951"/>
        <v>11</v>
      </c>
      <c r="C6144" s="33">
        <f t="shared" si="952"/>
        <v>2016</v>
      </c>
      <c r="D6144" s="34">
        <v>0.55000000000000004</v>
      </c>
      <c r="F6144" s="32">
        <v>44307</v>
      </c>
      <c r="G6144" s="33">
        <f t="shared" si="959"/>
        <v>4</v>
      </c>
      <c r="H6144" s="33">
        <f t="shared" si="960"/>
        <v>2021</v>
      </c>
      <c r="I6144" s="34">
        <v>2.72</v>
      </c>
      <c r="K6144" s="32">
        <v>40259</v>
      </c>
      <c r="L6144" s="33">
        <f t="shared" si="953"/>
        <v>3</v>
      </c>
      <c r="M6144" s="33">
        <f t="shared" si="954"/>
        <v>2010</v>
      </c>
      <c r="N6144" s="34">
        <v>81.260000000000005</v>
      </c>
      <c r="P6144" s="32">
        <v>40702</v>
      </c>
      <c r="Q6144" s="33">
        <f t="shared" si="955"/>
        <v>6</v>
      </c>
      <c r="R6144" s="33">
        <f t="shared" si="956"/>
        <v>2011</v>
      </c>
      <c r="S6144" s="34">
        <v>118.43</v>
      </c>
    </row>
    <row r="6145" spans="1:19">
      <c r="A6145" s="32">
        <v>42683</v>
      </c>
      <c r="B6145" s="33">
        <f t="shared" si="951"/>
        <v>11</v>
      </c>
      <c r="C6145" s="33">
        <f t="shared" si="952"/>
        <v>2016</v>
      </c>
      <c r="D6145" s="34">
        <v>0.51800000000000002</v>
      </c>
      <c r="F6145" s="32">
        <v>44308</v>
      </c>
      <c r="G6145" s="33">
        <f t="shared" si="959"/>
        <v>4</v>
      </c>
      <c r="H6145" s="33">
        <f t="shared" si="960"/>
        <v>2021</v>
      </c>
      <c r="I6145" s="34">
        <v>2.77</v>
      </c>
      <c r="K6145" s="32">
        <v>40260</v>
      </c>
      <c r="L6145" s="33">
        <f t="shared" si="953"/>
        <v>3</v>
      </c>
      <c r="M6145" s="33">
        <f t="shared" si="954"/>
        <v>2010</v>
      </c>
      <c r="N6145" s="34">
        <v>81.680000000000007</v>
      </c>
      <c r="P6145" s="32">
        <v>40703</v>
      </c>
      <c r="Q6145" s="33">
        <f t="shared" si="955"/>
        <v>6</v>
      </c>
      <c r="R6145" s="33">
        <f t="shared" si="956"/>
        <v>2011</v>
      </c>
      <c r="S6145" s="34">
        <v>119.95</v>
      </c>
    </row>
    <row r="6146" spans="1:19">
      <c r="A6146" s="32">
        <v>42684</v>
      </c>
      <c r="B6146" s="33">
        <f t="shared" si="951"/>
        <v>11</v>
      </c>
      <c r="C6146" s="33">
        <f t="shared" si="952"/>
        <v>2016</v>
      </c>
      <c r="D6146" s="34">
        <v>0.50800000000000001</v>
      </c>
      <c r="F6146" s="32">
        <v>44309</v>
      </c>
      <c r="G6146" s="33">
        <f t="shared" si="959"/>
        <v>4</v>
      </c>
      <c r="H6146" s="33">
        <f t="shared" si="960"/>
        <v>2021</v>
      </c>
      <c r="I6146" s="34">
        <v>2.79</v>
      </c>
      <c r="K6146" s="32">
        <v>40261</v>
      </c>
      <c r="L6146" s="33">
        <f t="shared" si="953"/>
        <v>3</v>
      </c>
      <c r="M6146" s="33">
        <f t="shared" si="954"/>
        <v>2010</v>
      </c>
      <c r="N6146" s="34">
        <v>80.290000000000006</v>
      </c>
      <c r="P6146" s="32">
        <v>40704</v>
      </c>
      <c r="Q6146" s="33">
        <f t="shared" si="955"/>
        <v>6</v>
      </c>
      <c r="R6146" s="33">
        <f t="shared" si="956"/>
        <v>2011</v>
      </c>
      <c r="S6146" s="34">
        <v>118.71</v>
      </c>
    </row>
    <row r="6147" spans="1:19">
      <c r="A6147" s="32">
        <v>42685</v>
      </c>
      <c r="B6147" s="33">
        <f t="shared" si="951"/>
        <v>11</v>
      </c>
      <c r="C6147" s="33">
        <f t="shared" si="952"/>
        <v>2016</v>
      </c>
      <c r="D6147" s="34">
        <v>0.52</v>
      </c>
      <c r="F6147" s="32">
        <v>44312</v>
      </c>
      <c r="G6147" s="33">
        <f t="shared" si="959"/>
        <v>4</v>
      </c>
      <c r="H6147" s="33">
        <f t="shared" si="960"/>
        <v>2021</v>
      </c>
      <c r="I6147" s="34">
        <v>2.73</v>
      </c>
      <c r="K6147" s="32">
        <v>40262</v>
      </c>
      <c r="L6147" s="33">
        <f t="shared" si="953"/>
        <v>3</v>
      </c>
      <c r="M6147" s="33">
        <f t="shared" si="954"/>
        <v>2010</v>
      </c>
      <c r="N6147" s="34">
        <v>80.25</v>
      </c>
      <c r="P6147" s="32">
        <v>40707</v>
      </c>
      <c r="Q6147" s="33">
        <f t="shared" si="955"/>
        <v>6</v>
      </c>
      <c r="R6147" s="33">
        <f t="shared" si="956"/>
        <v>2011</v>
      </c>
      <c r="S6147" s="34">
        <v>120.49</v>
      </c>
    </row>
    <row r="6148" spans="1:19">
      <c r="A6148" s="32">
        <v>42688</v>
      </c>
      <c r="B6148" s="33">
        <f t="shared" si="951"/>
        <v>11</v>
      </c>
      <c r="C6148" s="33">
        <f t="shared" si="952"/>
        <v>2016</v>
      </c>
      <c r="D6148" s="34">
        <v>0.51</v>
      </c>
      <c r="F6148" s="32">
        <v>44313</v>
      </c>
      <c r="G6148" s="33">
        <f t="shared" si="959"/>
        <v>4</v>
      </c>
      <c r="H6148" s="33">
        <f t="shared" si="960"/>
        <v>2021</v>
      </c>
      <c r="I6148" s="34">
        <v>2.91</v>
      </c>
      <c r="K6148" s="32">
        <v>40263</v>
      </c>
      <c r="L6148" s="33">
        <f t="shared" si="953"/>
        <v>3</v>
      </c>
      <c r="M6148" s="33">
        <f t="shared" si="954"/>
        <v>2010</v>
      </c>
      <c r="N6148" s="34">
        <v>79.75</v>
      </c>
      <c r="P6148" s="32">
        <v>40708</v>
      </c>
      <c r="Q6148" s="33">
        <f t="shared" si="955"/>
        <v>6</v>
      </c>
      <c r="R6148" s="33">
        <f t="shared" si="956"/>
        <v>2011</v>
      </c>
      <c r="S6148" s="34">
        <v>120.35</v>
      </c>
    </row>
    <row r="6149" spans="1:19">
      <c r="A6149" s="32">
        <v>42689</v>
      </c>
      <c r="B6149" s="33">
        <f t="shared" si="951"/>
        <v>11</v>
      </c>
      <c r="C6149" s="33">
        <f t="shared" si="952"/>
        <v>2016</v>
      </c>
      <c r="D6149" s="34">
        <v>0.52300000000000002</v>
      </c>
      <c r="F6149" s="32">
        <v>44314</v>
      </c>
      <c r="G6149" s="33">
        <f t="shared" si="959"/>
        <v>4</v>
      </c>
      <c r="H6149" s="33">
        <f t="shared" si="960"/>
        <v>2021</v>
      </c>
      <c r="I6149" s="34">
        <v>2.98</v>
      </c>
      <c r="K6149" s="32">
        <v>40266</v>
      </c>
      <c r="L6149" s="33">
        <f t="shared" si="953"/>
        <v>3</v>
      </c>
      <c r="M6149" s="33">
        <f t="shared" si="954"/>
        <v>2010</v>
      </c>
      <c r="N6149" s="34">
        <v>81.92</v>
      </c>
      <c r="P6149" s="32">
        <v>40709</v>
      </c>
      <c r="Q6149" s="33">
        <f t="shared" si="955"/>
        <v>6</v>
      </c>
      <c r="R6149" s="33">
        <f t="shared" si="956"/>
        <v>2011</v>
      </c>
      <c r="S6149" s="34">
        <v>114.67</v>
      </c>
    </row>
    <row r="6150" spans="1:19">
      <c r="A6150" s="32">
        <v>42690</v>
      </c>
      <c r="B6150" s="33">
        <f t="shared" si="951"/>
        <v>11</v>
      </c>
      <c r="C6150" s="33">
        <f t="shared" si="952"/>
        <v>2016</v>
      </c>
      <c r="D6150" s="34">
        <v>0.53500000000000003</v>
      </c>
      <c r="F6150" s="32">
        <v>44315</v>
      </c>
      <c r="G6150" s="33">
        <f t="shared" si="959"/>
        <v>4</v>
      </c>
      <c r="H6150" s="33">
        <f t="shared" si="960"/>
        <v>2021</v>
      </c>
      <c r="I6150" s="34">
        <v>2.91</v>
      </c>
      <c r="K6150" s="32">
        <v>40267</v>
      </c>
      <c r="L6150" s="33">
        <f t="shared" si="953"/>
        <v>3</v>
      </c>
      <c r="M6150" s="33">
        <f t="shared" si="954"/>
        <v>2010</v>
      </c>
      <c r="N6150" s="34">
        <v>82.14</v>
      </c>
      <c r="P6150" s="32">
        <v>40710</v>
      </c>
      <c r="Q6150" s="33">
        <f t="shared" si="955"/>
        <v>6</v>
      </c>
      <c r="R6150" s="33">
        <f t="shared" si="956"/>
        <v>2011</v>
      </c>
      <c r="S6150" s="34">
        <v>114.69</v>
      </c>
    </row>
    <row r="6151" spans="1:19">
      <c r="A6151" s="32">
        <v>42691</v>
      </c>
      <c r="B6151" s="33">
        <f t="shared" si="951"/>
        <v>11</v>
      </c>
      <c r="C6151" s="33">
        <f t="shared" si="952"/>
        <v>2016</v>
      </c>
      <c r="D6151" s="34">
        <v>0.504</v>
      </c>
      <c r="F6151" s="32">
        <v>44316</v>
      </c>
      <c r="G6151" s="33">
        <f t="shared" si="959"/>
        <v>4</v>
      </c>
      <c r="H6151" s="33">
        <f t="shared" si="960"/>
        <v>2021</v>
      </c>
      <c r="I6151" s="34">
        <v>2.86</v>
      </c>
      <c r="K6151" s="32">
        <v>40268</v>
      </c>
      <c r="L6151" s="33">
        <f t="shared" si="953"/>
        <v>3</v>
      </c>
      <c r="M6151" s="33">
        <f t="shared" si="954"/>
        <v>2010</v>
      </c>
      <c r="N6151" s="34">
        <v>83.45</v>
      </c>
      <c r="P6151" s="32">
        <v>40711</v>
      </c>
      <c r="Q6151" s="33">
        <f t="shared" si="955"/>
        <v>6</v>
      </c>
      <c r="R6151" s="33">
        <f t="shared" si="956"/>
        <v>2011</v>
      </c>
      <c r="S6151" s="34">
        <v>113.74</v>
      </c>
    </row>
    <row r="6152" spans="1:19">
      <c r="A6152" s="32">
        <v>42692</v>
      </c>
      <c r="B6152" s="33">
        <f t="shared" si="951"/>
        <v>11</v>
      </c>
      <c r="C6152" s="33">
        <f t="shared" si="952"/>
        <v>2016</v>
      </c>
      <c r="D6152" s="34">
        <v>0.52300000000000002</v>
      </c>
      <c r="F6152" s="32">
        <v>44319</v>
      </c>
      <c r="G6152" s="33">
        <f t="shared" si="959"/>
        <v>5</v>
      </c>
      <c r="H6152" s="33">
        <f t="shared" si="960"/>
        <v>2021</v>
      </c>
      <c r="I6152" s="34">
        <v>2.96</v>
      </c>
      <c r="K6152" s="32">
        <v>40269</v>
      </c>
      <c r="L6152" s="33">
        <f t="shared" si="953"/>
        <v>4</v>
      </c>
      <c r="M6152" s="33">
        <f t="shared" si="954"/>
        <v>2010</v>
      </c>
      <c r="N6152" s="34">
        <v>84.53</v>
      </c>
      <c r="P6152" s="32">
        <v>40714</v>
      </c>
      <c r="Q6152" s="33">
        <f t="shared" si="955"/>
        <v>6</v>
      </c>
      <c r="R6152" s="33">
        <f t="shared" si="956"/>
        <v>2011</v>
      </c>
      <c r="S6152" s="34">
        <v>112.21</v>
      </c>
    </row>
    <row r="6153" spans="1:19">
      <c r="A6153" s="32">
        <v>42695</v>
      </c>
      <c r="B6153" s="33">
        <f t="shared" si="951"/>
        <v>11</v>
      </c>
      <c r="C6153" s="33">
        <f t="shared" si="952"/>
        <v>2016</v>
      </c>
      <c r="D6153" s="34">
        <v>0.54300000000000004</v>
      </c>
      <c r="F6153" s="32">
        <v>44320</v>
      </c>
      <c r="G6153" s="33">
        <f t="shared" si="959"/>
        <v>5</v>
      </c>
      <c r="H6153" s="33">
        <f t="shared" si="960"/>
        <v>2021</v>
      </c>
      <c r="I6153" s="34">
        <v>3</v>
      </c>
      <c r="K6153" s="32">
        <v>40273</v>
      </c>
      <c r="L6153" s="33">
        <f t="shared" si="953"/>
        <v>4</v>
      </c>
      <c r="M6153" s="33">
        <f t="shared" si="954"/>
        <v>2010</v>
      </c>
      <c r="N6153" s="34">
        <v>86.36</v>
      </c>
      <c r="P6153" s="32">
        <v>40715</v>
      </c>
      <c r="Q6153" s="33">
        <f t="shared" si="955"/>
        <v>6</v>
      </c>
      <c r="R6153" s="33">
        <f t="shared" si="956"/>
        <v>2011</v>
      </c>
      <c r="S6153" s="34">
        <v>112.02</v>
      </c>
    </row>
    <row r="6154" spans="1:19">
      <c r="A6154" s="32">
        <v>42696</v>
      </c>
      <c r="B6154" s="33">
        <f t="shared" si="951"/>
        <v>11</v>
      </c>
      <c r="C6154" s="33">
        <f t="shared" si="952"/>
        <v>2016</v>
      </c>
      <c r="D6154" s="34">
        <v>0.54500000000000004</v>
      </c>
      <c r="F6154" s="32">
        <v>44321</v>
      </c>
      <c r="G6154" s="33">
        <f t="shared" si="959"/>
        <v>5</v>
      </c>
      <c r="H6154" s="33">
        <f t="shared" si="960"/>
        <v>2021</v>
      </c>
      <c r="I6154" s="34">
        <v>2.99</v>
      </c>
      <c r="K6154" s="32">
        <v>40274</v>
      </c>
      <c r="L6154" s="33">
        <f t="shared" si="953"/>
        <v>4</v>
      </c>
      <c r="M6154" s="33">
        <f t="shared" si="954"/>
        <v>2010</v>
      </c>
      <c r="N6154" s="34">
        <v>86.54</v>
      </c>
      <c r="P6154" s="32">
        <v>40716</v>
      </c>
      <c r="Q6154" s="33">
        <f t="shared" si="955"/>
        <v>6</v>
      </c>
      <c r="R6154" s="33">
        <f t="shared" si="956"/>
        <v>2011</v>
      </c>
      <c r="S6154" s="34">
        <v>113.59</v>
      </c>
    </row>
    <row r="6155" spans="1:19">
      <c r="A6155" s="32">
        <v>42697</v>
      </c>
      <c r="B6155" s="33">
        <f t="shared" si="951"/>
        <v>11</v>
      </c>
      <c r="C6155" s="33">
        <f t="shared" si="952"/>
        <v>2016</v>
      </c>
      <c r="D6155" s="34">
        <v>0.54100000000000004</v>
      </c>
      <c r="F6155" s="32">
        <v>44322</v>
      </c>
      <c r="G6155" s="33">
        <f t="shared" si="959"/>
        <v>5</v>
      </c>
      <c r="H6155" s="33">
        <f t="shared" si="960"/>
        <v>2021</v>
      </c>
      <c r="I6155" s="34">
        <v>2.9</v>
      </c>
      <c r="K6155" s="32">
        <v>40275</v>
      </c>
      <c r="L6155" s="33">
        <f t="shared" si="953"/>
        <v>4</v>
      </c>
      <c r="M6155" s="33">
        <f t="shared" si="954"/>
        <v>2010</v>
      </c>
      <c r="N6155" s="34">
        <v>85.64</v>
      </c>
      <c r="P6155" s="32">
        <v>40717</v>
      </c>
      <c r="Q6155" s="33">
        <f t="shared" si="955"/>
        <v>6</v>
      </c>
      <c r="R6155" s="33">
        <f t="shared" si="956"/>
        <v>2011</v>
      </c>
      <c r="S6155" s="34">
        <v>108.27</v>
      </c>
    </row>
    <row r="6156" spans="1:19">
      <c r="A6156" s="32">
        <v>42699</v>
      </c>
      <c r="B6156" s="33">
        <f t="shared" si="951"/>
        <v>11</v>
      </c>
      <c r="C6156" s="33">
        <f t="shared" si="952"/>
        <v>2016</v>
      </c>
      <c r="D6156" s="34">
        <v>0.54100000000000004</v>
      </c>
      <c r="F6156" s="32">
        <v>44323</v>
      </c>
      <c r="G6156" s="33">
        <f t="shared" si="959"/>
        <v>5</v>
      </c>
      <c r="H6156" s="33">
        <f t="shared" si="960"/>
        <v>2021</v>
      </c>
      <c r="I6156" s="34">
        <v>2.9</v>
      </c>
      <c r="K6156" s="32">
        <v>40276</v>
      </c>
      <c r="L6156" s="33">
        <f t="shared" si="953"/>
        <v>4</v>
      </c>
      <c r="M6156" s="33">
        <f t="shared" si="954"/>
        <v>2010</v>
      </c>
      <c r="N6156" s="34">
        <v>85.17</v>
      </c>
      <c r="P6156" s="32">
        <v>40718</v>
      </c>
      <c r="Q6156" s="33">
        <f t="shared" si="955"/>
        <v>6</v>
      </c>
      <c r="R6156" s="33">
        <f t="shared" si="956"/>
        <v>2011</v>
      </c>
      <c r="S6156" s="34">
        <v>104.79</v>
      </c>
    </row>
    <row r="6157" spans="1:19">
      <c r="A6157" s="32">
        <v>42702</v>
      </c>
      <c r="B6157" s="33">
        <f t="shared" si="951"/>
        <v>11</v>
      </c>
      <c r="C6157" s="33">
        <f t="shared" si="952"/>
        <v>2016</v>
      </c>
      <c r="D6157" s="34">
        <v>0.54300000000000004</v>
      </c>
      <c r="F6157" s="32">
        <v>44326</v>
      </c>
      <c r="G6157" s="33">
        <f t="shared" si="959"/>
        <v>5</v>
      </c>
      <c r="H6157" s="33">
        <f t="shared" si="960"/>
        <v>2021</v>
      </c>
      <c r="I6157" s="34">
        <v>2.93</v>
      </c>
      <c r="K6157" s="32">
        <v>40277</v>
      </c>
      <c r="L6157" s="33">
        <f t="shared" si="953"/>
        <v>4</v>
      </c>
      <c r="M6157" s="33">
        <f t="shared" si="954"/>
        <v>2010</v>
      </c>
      <c r="N6157" s="34">
        <v>84.6</v>
      </c>
      <c r="P6157" s="32">
        <v>40721</v>
      </c>
      <c r="Q6157" s="33">
        <f t="shared" si="955"/>
        <v>6</v>
      </c>
      <c r="R6157" s="33">
        <f t="shared" si="956"/>
        <v>2011</v>
      </c>
      <c r="S6157" s="34">
        <v>104.57</v>
      </c>
    </row>
    <row r="6158" spans="1:19">
      <c r="A6158" s="32">
        <v>42703</v>
      </c>
      <c r="B6158" s="33">
        <f t="shared" si="951"/>
        <v>11</v>
      </c>
      <c r="C6158" s="33">
        <f t="shared" si="952"/>
        <v>2016</v>
      </c>
      <c r="D6158" s="34">
        <v>0.53800000000000003</v>
      </c>
      <c r="F6158" s="32">
        <v>44327</v>
      </c>
      <c r="G6158" s="33">
        <f t="shared" si="959"/>
        <v>5</v>
      </c>
      <c r="H6158" s="33">
        <f t="shared" si="960"/>
        <v>2021</v>
      </c>
      <c r="I6158" s="34">
        <v>2.91</v>
      </c>
      <c r="K6158" s="32">
        <v>40280</v>
      </c>
      <c r="L6158" s="33">
        <f t="shared" si="953"/>
        <v>4</v>
      </c>
      <c r="M6158" s="33">
        <f t="shared" si="954"/>
        <v>2010</v>
      </c>
      <c r="N6158" s="34">
        <v>84.07</v>
      </c>
      <c r="P6158" s="32">
        <v>40722</v>
      </c>
      <c r="Q6158" s="33">
        <f t="shared" si="955"/>
        <v>6</v>
      </c>
      <c r="R6158" s="33">
        <f t="shared" si="956"/>
        <v>2011</v>
      </c>
      <c r="S6158" s="34">
        <v>107.57</v>
      </c>
    </row>
    <row r="6159" spans="1:19">
      <c r="A6159" s="32">
        <v>42704</v>
      </c>
      <c r="B6159" s="33">
        <f t="shared" si="951"/>
        <v>11</v>
      </c>
      <c r="C6159" s="33">
        <f t="shared" si="952"/>
        <v>2016</v>
      </c>
      <c r="D6159" s="34">
        <v>0.57299999999999995</v>
      </c>
      <c r="F6159" s="32">
        <v>44328</v>
      </c>
      <c r="G6159" s="33">
        <f t="shared" si="959"/>
        <v>5</v>
      </c>
      <c r="H6159" s="33">
        <f t="shared" si="960"/>
        <v>2021</v>
      </c>
      <c r="I6159" s="34">
        <v>2.91</v>
      </c>
      <c r="K6159" s="32">
        <v>40281</v>
      </c>
      <c r="L6159" s="33">
        <f t="shared" si="953"/>
        <v>4</v>
      </c>
      <c r="M6159" s="33">
        <f t="shared" si="954"/>
        <v>2010</v>
      </c>
      <c r="N6159" s="34">
        <v>83.8</v>
      </c>
      <c r="P6159" s="32">
        <v>40723</v>
      </c>
      <c r="Q6159" s="33">
        <f t="shared" si="955"/>
        <v>6</v>
      </c>
      <c r="R6159" s="33">
        <f t="shared" si="956"/>
        <v>2011</v>
      </c>
      <c r="S6159" s="34">
        <v>111.49</v>
      </c>
    </row>
    <row r="6160" spans="1:19">
      <c r="A6160" s="32">
        <v>42705</v>
      </c>
      <c r="B6160" s="33">
        <f t="shared" si="951"/>
        <v>12</v>
      </c>
      <c r="C6160" s="33">
        <f t="shared" si="952"/>
        <v>2016</v>
      </c>
      <c r="D6160" s="34">
        <v>0.60399999999999998</v>
      </c>
      <c r="F6160" s="32">
        <v>44329</v>
      </c>
      <c r="G6160" s="33">
        <f t="shared" si="959"/>
        <v>5</v>
      </c>
      <c r="H6160" s="33">
        <f t="shared" si="960"/>
        <v>2021</v>
      </c>
      <c r="I6160" s="34">
        <v>2.95</v>
      </c>
      <c r="K6160" s="32">
        <v>40282</v>
      </c>
      <c r="L6160" s="33">
        <f t="shared" si="953"/>
        <v>4</v>
      </c>
      <c r="M6160" s="33">
        <f t="shared" si="954"/>
        <v>2010</v>
      </c>
      <c r="N6160" s="34">
        <v>85.62</v>
      </c>
      <c r="P6160" s="32">
        <v>40724</v>
      </c>
      <c r="Q6160" s="33">
        <f t="shared" si="955"/>
        <v>6</v>
      </c>
      <c r="R6160" s="33">
        <f t="shared" si="956"/>
        <v>2011</v>
      </c>
      <c r="S6160" s="34">
        <v>111.71</v>
      </c>
    </row>
    <row r="6161" spans="1:19">
      <c r="A6161" s="32">
        <v>42706</v>
      </c>
      <c r="B6161" s="33">
        <f t="shared" si="951"/>
        <v>12</v>
      </c>
      <c r="C6161" s="33">
        <f t="shared" si="952"/>
        <v>2016</v>
      </c>
      <c r="D6161" s="34">
        <v>0.59899999999999998</v>
      </c>
      <c r="F6161" s="32">
        <v>44330</v>
      </c>
      <c r="G6161" s="33">
        <f t="shared" si="959"/>
        <v>5</v>
      </c>
      <c r="H6161" s="33">
        <f t="shared" si="960"/>
        <v>2021</v>
      </c>
      <c r="I6161" s="34">
        <v>2.95</v>
      </c>
      <c r="K6161" s="32">
        <v>40283</v>
      </c>
      <c r="L6161" s="33">
        <f t="shared" si="953"/>
        <v>4</v>
      </c>
      <c r="M6161" s="33">
        <f t="shared" si="954"/>
        <v>2010</v>
      </c>
      <c r="N6161" s="34">
        <v>85.25</v>
      </c>
      <c r="P6161" s="32">
        <v>40725</v>
      </c>
      <c r="Q6161" s="33">
        <f t="shared" si="955"/>
        <v>7</v>
      </c>
      <c r="R6161" s="33">
        <f t="shared" si="956"/>
        <v>2011</v>
      </c>
      <c r="S6161" s="34">
        <v>109.82</v>
      </c>
    </row>
    <row r="6162" spans="1:19">
      <c r="A6162" s="32">
        <v>42709</v>
      </c>
      <c r="B6162" s="33">
        <f t="shared" si="951"/>
        <v>12</v>
      </c>
      <c r="C6162" s="33">
        <f t="shared" si="952"/>
        <v>2016</v>
      </c>
      <c r="D6162" s="34">
        <v>0.61799999999999999</v>
      </c>
      <c r="F6162" s="32">
        <v>44333</v>
      </c>
      <c r="G6162" s="33">
        <f t="shared" si="959"/>
        <v>5</v>
      </c>
      <c r="H6162" s="33">
        <f t="shared" si="960"/>
        <v>2021</v>
      </c>
      <c r="I6162" s="34">
        <v>2.99</v>
      </c>
      <c r="K6162" s="32">
        <v>40284</v>
      </c>
      <c r="L6162" s="33">
        <f t="shared" si="953"/>
        <v>4</v>
      </c>
      <c r="M6162" s="33">
        <f t="shared" si="954"/>
        <v>2010</v>
      </c>
      <c r="N6162" s="34">
        <v>82.97</v>
      </c>
      <c r="P6162" s="32">
        <v>40729</v>
      </c>
      <c r="Q6162" s="33">
        <f t="shared" si="955"/>
        <v>7</v>
      </c>
      <c r="R6162" s="33">
        <f t="shared" si="956"/>
        <v>2011</v>
      </c>
      <c r="S6162" s="34">
        <v>113.21</v>
      </c>
    </row>
    <row r="6163" spans="1:19">
      <c r="A6163" s="32">
        <v>42710</v>
      </c>
      <c r="B6163" s="33">
        <f t="shared" si="951"/>
        <v>12</v>
      </c>
      <c r="C6163" s="33">
        <f t="shared" si="952"/>
        <v>2016</v>
      </c>
      <c r="D6163" s="34">
        <v>0.61799999999999999</v>
      </c>
      <c r="F6163" s="32">
        <v>44334</v>
      </c>
      <c r="G6163" s="33">
        <f t="shared" ref="G6163:G6188" si="961">+MONTH(F6163)</f>
        <v>5</v>
      </c>
      <c r="H6163" s="33">
        <f t="shared" ref="H6163:H6188" si="962">+YEAR(F6163)</f>
        <v>2021</v>
      </c>
      <c r="I6163" s="34">
        <v>2.96</v>
      </c>
      <c r="K6163" s="32">
        <v>40287</v>
      </c>
      <c r="L6163" s="33">
        <f t="shared" si="953"/>
        <v>4</v>
      </c>
      <c r="M6163" s="33">
        <f t="shared" si="954"/>
        <v>2010</v>
      </c>
      <c r="N6163" s="34">
        <v>81.52</v>
      </c>
      <c r="P6163" s="32">
        <v>40730</v>
      </c>
      <c r="Q6163" s="33">
        <f t="shared" si="955"/>
        <v>7</v>
      </c>
      <c r="R6163" s="33">
        <f t="shared" si="956"/>
        <v>2011</v>
      </c>
      <c r="S6163" s="34">
        <v>113.55</v>
      </c>
    </row>
    <row r="6164" spans="1:19">
      <c r="A6164" s="32">
        <v>42711</v>
      </c>
      <c r="B6164" s="33">
        <f t="shared" si="951"/>
        <v>12</v>
      </c>
      <c r="C6164" s="33">
        <f t="shared" si="952"/>
        <v>2016</v>
      </c>
      <c r="D6164" s="34">
        <v>0.61499999999999999</v>
      </c>
      <c r="F6164" s="32">
        <v>44335</v>
      </c>
      <c r="G6164" s="33">
        <f t="shared" si="961"/>
        <v>5</v>
      </c>
      <c r="H6164" s="33">
        <f t="shared" si="962"/>
        <v>2021</v>
      </c>
      <c r="I6164" s="34">
        <v>2.88</v>
      </c>
      <c r="K6164" s="32">
        <v>40288</v>
      </c>
      <c r="L6164" s="33">
        <f t="shared" si="953"/>
        <v>4</v>
      </c>
      <c r="M6164" s="33">
        <f t="shared" si="954"/>
        <v>2010</v>
      </c>
      <c r="N6164" s="34">
        <v>82.98</v>
      </c>
      <c r="P6164" s="32">
        <v>40731</v>
      </c>
      <c r="Q6164" s="33">
        <f t="shared" si="955"/>
        <v>7</v>
      </c>
      <c r="R6164" s="33">
        <f t="shared" si="956"/>
        <v>2011</v>
      </c>
      <c r="S6164" s="34">
        <v>117.4</v>
      </c>
    </row>
    <row r="6165" spans="1:19">
      <c r="A6165" s="32">
        <v>42712</v>
      </c>
      <c r="B6165" s="33">
        <f t="shared" si="951"/>
        <v>12</v>
      </c>
      <c r="C6165" s="33">
        <f t="shared" si="952"/>
        <v>2016</v>
      </c>
      <c r="D6165" s="34">
        <v>0.61799999999999999</v>
      </c>
      <c r="F6165" s="32">
        <v>44336</v>
      </c>
      <c r="G6165" s="33">
        <f t="shared" si="961"/>
        <v>5</v>
      </c>
      <c r="H6165" s="33">
        <f t="shared" si="962"/>
        <v>2021</v>
      </c>
      <c r="I6165" s="34">
        <v>2.86</v>
      </c>
      <c r="K6165" s="32">
        <v>40289</v>
      </c>
      <c r="L6165" s="33">
        <f t="shared" si="953"/>
        <v>4</v>
      </c>
      <c r="M6165" s="33">
        <f t="shared" si="954"/>
        <v>2010</v>
      </c>
      <c r="N6165" s="34">
        <v>82.78</v>
      </c>
      <c r="P6165" s="32">
        <v>40732</v>
      </c>
      <c r="Q6165" s="33">
        <f t="shared" si="955"/>
        <v>7</v>
      </c>
      <c r="R6165" s="33">
        <f t="shared" si="956"/>
        <v>2011</v>
      </c>
      <c r="S6165" s="34">
        <v>117.4</v>
      </c>
    </row>
    <row r="6166" spans="1:19">
      <c r="A6166" s="32">
        <v>42713</v>
      </c>
      <c r="B6166" s="33">
        <f t="shared" si="951"/>
        <v>12</v>
      </c>
      <c r="C6166" s="33">
        <f t="shared" si="952"/>
        <v>2016</v>
      </c>
      <c r="D6166" s="34">
        <v>0.626</v>
      </c>
      <c r="F6166" s="32">
        <v>44337</v>
      </c>
      <c r="G6166" s="33">
        <f t="shared" si="961"/>
        <v>5</v>
      </c>
      <c r="H6166" s="33">
        <f t="shared" si="962"/>
        <v>2021</v>
      </c>
      <c r="I6166" s="34">
        <v>2.84</v>
      </c>
      <c r="K6166" s="32">
        <v>40290</v>
      </c>
      <c r="L6166" s="33">
        <f t="shared" si="953"/>
        <v>4</v>
      </c>
      <c r="M6166" s="33">
        <f t="shared" si="954"/>
        <v>2010</v>
      </c>
      <c r="N6166" s="34">
        <v>82.89</v>
      </c>
      <c r="P6166" s="32">
        <v>40735</v>
      </c>
      <c r="Q6166" s="33">
        <f t="shared" si="955"/>
        <v>7</v>
      </c>
      <c r="R6166" s="33">
        <f t="shared" si="956"/>
        <v>2011</v>
      </c>
      <c r="S6166" s="34">
        <v>117.35</v>
      </c>
    </row>
    <row r="6167" spans="1:19">
      <c r="A6167" s="32">
        <v>42716</v>
      </c>
      <c r="B6167" s="33">
        <f t="shared" si="951"/>
        <v>12</v>
      </c>
      <c r="C6167" s="33">
        <f t="shared" si="952"/>
        <v>2016</v>
      </c>
      <c r="D6167" s="34">
        <v>0.629</v>
      </c>
      <c r="F6167" s="32">
        <v>44340</v>
      </c>
      <c r="G6167" s="33">
        <f t="shared" si="961"/>
        <v>5</v>
      </c>
      <c r="H6167" s="33">
        <f t="shared" si="962"/>
        <v>2021</v>
      </c>
      <c r="I6167" s="34">
        <v>2.78</v>
      </c>
      <c r="K6167" s="32">
        <v>40291</v>
      </c>
      <c r="L6167" s="33">
        <f t="shared" si="953"/>
        <v>4</v>
      </c>
      <c r="M6167" s="33">
        <f t="shared" si="954"/>
        <v>2010</v>
      </c>
      <c r="N6167" s="34">
        <v>84.34</v>
      </c>
      <c r="P6167" s="32">
        <v>40736</v>
      </c>
      <c r="Q6167" s="33">
        <f t="shared" si="955"/>
        <v>7</v>
      </c>
      <c r="R6167" s="33">
        <f t="shared" si="956"/>
        <v>2011</v>
      </c>
      <c r="S6167" s="34">
        <v>117.36</v>
      </c>
    </row>
    <row r="6168" spans="1:19">
      <c r="A6168" s="32">
        <v>42717</v>
      </c>
      <c r="B6168" s="33">
        <f t="shared" si="951"/>
        <v>12</v>
      </c>
      <c r="C6168" s="33">
        <f t="shared" si="952"/>
        <v>2016</v>
      </c>
      <c r="D6168" s="34">
        <v>0.621</v>
      </c>
      <c r="F6168" s="32">
        <v>44341</v>
      </c>
      <c r="G6168" s="33">
        <f t="shared" si="961"/>
        <v>5</v>
      </c>
      <c r="H6168" s="33">
        <f t="shared" si="962"/>
        <v>2021</v>
      </c>
      <c r="I6168" s="34">
        <v>2.87</v>
      </c>
      <c r="K6168" s="32">
        <v>40294</v>
      </c>
      <c r="L6168" s="33">
        <f t="shared" si="953"/>
        <v>4</v>
      </c>
      <c r="M6168" s="33">
        <f t="shared" si="954"/>
        <v>2010</v>
      </c>
      <c r="N6168" s="34">
        <v>84.2</v>
      </c>
      <c r="P6168" s="32">
        <v>40737</v>
      </c>
      <c r="Q6168" s="33">
        <f t="shared" si="955"/>
        <v>7</v>
      </c>
      <c r="R6168" s="33">
        <f t="shared" si="956"/>
        <v>2011</v>
      </c>
      <c r="S6168" s="34">
        <v>118.46</v>
      </c>
    </row>
    <row r="6169" spans="1:19">
      <c r="A6169" s="32">
        <v>42718</v>
      </c>
      <c r="B6169" s="33">
        <f t="shared" si="951"/>
        <v>12</v>
      </c>
      <c r="C6169" s="33">
        <f t="shared" si="952"/>
        <v>2016</v>
      </c>
      <c r="D6169" s="34">
        <v>0.621</v>
      </c>
      <c r="F6169" s="32">
        <v>44342</v>
      </c>
      <c r="G6169" s="33">
        <f t="shared" si="961"/>
        <v>5</v>
      </c>
      <c r="H6169" s="33">
        <f t="shared" si="962"/>
        <v>2021</v>
      </c>
      <c r="I6169" s="34">
        <v>2.91</v>
      </c>
      <c r="K6169" s="32">
        <v>40295</v>
      </c>
      <c r="L6169" s="33">
        <f t="shared" si="953"/>
        <v>4</v>
      </c>
      <c r="M6169" s="33">
        <f t="shared" si="954"/>
        <v>2010</v>
      </c>
      <c r="N6169" s="34">
        <v>82.43</v>
      </c>
      <c r="P6169" s="32">
        <v>40738</v>
      </c>
      <c r="Q6169" s="33">
        <f t="shared" si="955"/>
        <v>7</v>
      </c>
      <c r="R6169" s="33">
        <f t="shared" si="956"/>
        <v>2011</v>
      </c>
      <c r="S6169" s="34">
        <v>117.38</v>
      </c>
    </row>
    <row r="6170" spans="1:19">
      <c r="A6170" s="32">
        <v>42719</v>
      </c>
      <c r="B6170" s="33">
        <f t="shared" si="951"/>
        <v>12</v>
      </c>
      <c r="C6170" s="33">
        <f t="shared" si="952"/>
        <v>2016</v>
      </c>
      <c r="D6170" s="34">
        <v>0.61799999999999999</v>
      </c>
      <c r="F6170" s="32">
        <v>44343</v>
      </c>
      <c r="G6170" s="33">
        <f t="shared" si="961"/>
        <v>5</v>
      </c>
      <c r="H6170" s="33">
        <f t="shared" si="962"/>
        <v>2021</v>
      </c>
      <c r="I6170" s="34">
        <v>2.85</v>
      </c>
      <c r="K6170" s="32">
        <v>40296</v>
      </c>
      <c r="L6170" s="33">
        <f t="shared" si="953"/>
        <v>4</v>
      </c>
      <c r="M6170" s="33">
        <f t="shared" si="954"/>
        <v>2010</v>
      </c>
      <c r="N6170" s="34">
        <v>83.22</v>
      </c>
      <c r="P6170" s="32">
        <v>40739</v>
      </c>
      <c r="Q6170" s="33">
        <f t="shared" si="955"/>
        <v>7</v>
      </c>
      <c r="R6170" s="33">
        <f t="shared" si="956"/>
        <v>2011</v>
      </c>
      <c r="S6170" s="34">
        <v>118.06</v>
      </c>
    </row>
    <row r="6171" spans="1:19">
      <c r="A6171" s="32">
        <v>42720</v>
      </c>
      <c r="B6171" s="33">
        <f t="shared" si="951"/>
        <v>12</v>
      </c>
      <c r="C6171" s="33">
        <f t="shared" si="952"/>
        <v>2016</v>
      </c>
      <c r="D6171" s="34">
        <v>0.629</v>
      </c>
      <c r="F6171" s="32">
        <v>44344</v>
      </c>
      <c r="G6171" s="33">
        <f t="shared" si="961"/>
        <v>5</v>
      </c>
      <c r="H6171" s="33">
        <f t="shared" si="962"/>
        <v>2021</v>
      </c>
      <c r="I6171" s="34">
        <v>2.91</v>
      </c>
      <c r="K6171" s="32">
        <v>40297</v>
      </c>
      <c r="L6171" s="33">
        <f t="shared" si="953"/>
        <v>4</v>
      </c>
      <c r="M6171" s="33">
        <f t="shared" si="954"/>
        <v>2010</v>
      </c>
      <c r="N6171" s="34">
        <v>85.17</v>
      </c>
      <c r="P6171" s="32">
        <v>40742</v>
      </c>
      <c r="Q6171" s="33">
        <f t="shared" si="955"/>
        <v>7</v>
      </c>
      <c r="R6171" s="33">
        <f t="shared" si="956"/>
        <v>2011</v>
      </c>
      <c r="S6171" s="34">
        <v>117.05</v>
      </c>
    </row>
    <row r="6172" spans="1:19">
      <c r="A6172" s="32">
        <v>42723</v>
      </c>
      <c r="B6172" s="33">
        <f t="shared" si="951"/>
        <v>12</v>
      </c>
      <c r="C6172" s="33">
        <f t="shared" si="952"/>
        <v>2016</v>
      </c>
      <c r="D6172" s="34">
        <v>0.625</v>
      </c>
      <c r="F6172" s="32">
        <v>44348</v>
      </c>
      <c r="G6172" s="33">
        <f t="shared" si="961"/>
        <v>6</v>
      </c>
      <c r="H6172" s="33">
        <f t="shared" si="962"/>
        <v>2021</v>
      </c>
      <c r="I6172" s="34">
        <v>3.02</v>
      </c>
      <c r="K6172" s="32">
        <v>40298</v>
      </c>
      <c r="L6172" s="33">
        <f t="shared" si="953"/>
        <v>4</v>
      </c>
      <c r="M6172" s="33">
        <f t="shared" si="954"/>
        <v>2010</v>
      </c>
      <c r="N6172" s="34">
        <v>86.07</v>
      </c>
      <c r="P6172" s="32">
        <v>40743</v>
      </c>
      <c r="Q6172" s="33">
        <f t="shared" si="955"/>
        <v>7</v>
      </c>
      <c r="R6172" s="33">
        <f t="shared" si="956"/>
        <v>2011</v>
      </c>
      <c r="S6172" s="34">
        <v>118.18</v>
      </c>
    </row>
    <row r="6173" spans="1:19">
      <c r="A6173" s="32">
        <v>42724</v>
      </c>
      <c r="B6173" s="33">
        <f t="shared" si="951"/>
        <v>12</v>
      </c>
      <c r="C6173" s="33">
        <f t="shared" si="952"/>
        <v>2016</v>
      </c>
      <c r="D6173" s="34">
        <v>0.64300000000000002</v>
      </c>
      <c r="F6173" s="32">
        <v>44349</v>
      </c>
      <c r="G6173" s="33">
        <f t="shared" si="961"/>
        <v>6</v>
      </c>
      <c r="H6173" s="33">
        <f t="shared" si="962"/>
        <v>2021</v>
      </c>
      <c r="I6173" s="34">
        <v>3.09</v>
      </c>
      <c r="K6173" s="32">
        <v>40301</v>
      </c>
      <c r="L6173" s="33">
        <f t="shared" si="953"/>
        <v>5</v>
      </c>
      <c r="M6173" s="33">
        <f t="shared" si="954"/>
        <v>2010</v>
      </c>
      <c r="N6173" s="34">
        <v>86.19</v>
      </c>
      <c r="P6173" s="32">
        <v>40744</v>
      </c>
      <c r="Q6173" s="33">
        <f t="shared" si="955"/>
        <v>7</v>
      </c>
      <c r="R6173" s="33">
        <f t="shared" si="956"/>
        <v>2011</v>
      </c>
      <c r="S6173" s="34">
        <v>118.52</v>
      </c>
    </row>
    <row r="6174" spans="1:19">
      <c r="A6174" s="32">
        <v>42725</v>
      </c>
      <c r="B6174" s="33">
        <f t="shared" si="951"/>
        <v>12</v>
      </c>
      <c r="C6174" s="33">
        <f t="shared" si="952"/>
        <v>2016</v>
      </c>
      <c r="D6174" s="34">
        <v>0.63800000000000001</v>
      </c>
      <c r="F6174" s="32">
        <v>44350</v>
      </c>
      <c r="G6174" s="33">
        <f t="shared" si="961"/>
        <v>6</v>
      </c>
      <c r="H6174" s="33">
        <f t="shared" si="962"/>
        <v>2021</v>
      </c>
      <c r="I6174" s="34">
        <v>3.01</v>
      </c>
      <c r="K6174" s="32">
        <v>40302</v>
      </c>
      <c r="L6174" s="33">
        <f t="shared" si="953"/>
        <v>5</v>
      </c>
      <c r="M6174" s="33">
        <f t="shared" si="954"/>
        <v>2010</v>
      </c>
      <c r="N6174" s="34">
        <v>82.73</v>
      </c>
      <c r="P6174" s="32">
        <v>40745</v>
      </c>
      <c r="Q6174" s="33">
        <f t="shared" si="955"/>
        <v>7</v>
      </c>
      <c r="R6174" s="33">
        <f t="shared" si="956"/>
        <v>2011</v>
      </c>
      <c r="S6174" s="34">
        <v>118.25</v>
      </c>
    </row>
    <row r="6175" spans="1:19">
      <c r="A6175" s="32">
        <v>42726</v>
      </c>
      <c r="B6175" s="33">
        <f t="shared" si="951"/>
        <v>12</v>
      </c>
      <c r="C6175" s="33">
        <f t="shared" si="952"/>
        <v>2016</v>
      </c>
      <c r="D6175" s="34">
        <v>0.64500000000000002</v>
      </c>
      <c r="F6175" s="32">
        <v>44351</v>
      </c>
      <c r="G6175" s="33">
        <f t="shared" si="961"/>
        <v>6</v>
      </c>
      <c r="H6175" s="33">
        <f t="shared" si="962"/>
        <v>2021</v>
      </c>
      <c r="I6175" s="34">
        <v>3.01</v>
      </c>
      <c r="K6175" s="32">
        <v>40303</v>
      </c>
      <c r="L6175" s="33">
        <f t="shared" si="953"/>
        <v>5</v>
      </c>
      <c r="M6175" s="33">
        <f t="shared" si="954"/>
        <v>2010</v>
      </c>
      <c r="N6175" s="34">
        <v>80</v>
      </c>
      <c r="P6175" s="32">
        <v>40746</v>
      </c>
      <c r="Q6175" s="33">
        <f t="shared" si="955"/>
        <v>7</v>
      </c>
      <c r="R6175" s="33">
        <f t="shared" si="956"/>
        <v>2011</v>
      </c>
      <c r="S6175" s="34">
        <v>118.99</v>
      </c>
    </row>
    <row r="6176" spans="1:19">
      <c r="A6176" s="32">
        <v>42727</v>
      </c>
      <c r="B6176" s="33">
        <f t="shared" si="951"/>
        <v>12</v>
      </c>
      <c r="C6176" s="33">
        <f t="shared" si="952"/>
        <v>2016</v>
      </c>
      <c r="D6176" s="34">
        <v>0.65</v>
      </c>
      <c r="F6176" s="32">
        <v>44354</v>
      </c>
      <c r="G6176" s="33">
        <f t="shared" si="961"/>
        <v>6</v>
      </c>
      <c r="H6176" s="33">
        <f t="shared" si="962"/>
        <v>2021</v>
      </c>
      <c r="I6176" s="34">
        <v>2.98</v>
      </c>
      <c r="K6176" s="32">
        <v>40304</v>
      </c>
      <c r="L6176" s="33">
        <f t="shared" si="953"/>
        <v>5</v>
      </c>
      <c r="M6176" s="33">
        <f t="shared" si="954"/>
        <v>2010</v>
      </c>
      <c r="N6176" s="34">
        <v>77.180000000000007</v>
      </c>
      <c r="P6176" s="32">
        <v>40749</v>
      </c>
      <c r="Q6176" s="33">
        <f t="shared" si="955"/>
        <v>7</v>
      </c>
      <c r="R6176" s="33">
        <f t="shared" si="956"/>
        <v>2011</v>
      </c>
      <c r="S6176" s="34">
        <v>118.27</v>
      </c>
    </row>
    <row r="6177" spans="1:19">
      <c r="A6177" s="32">
        <v>42731</v>
      </c>
      <c r="B6177" s="33">
        <f t="shared" si="951"/>
        <v>12</v>
      </c>
      <c r="C6177" s="33">
        <f t="shared" si="952"/>
        <v>2016</v>
      </c>
      <c r="D6177" s="34">
        <v>0.65900000000000003</v>
      </c>
      <c r="F6177" s="32">
        <v>44355</v>
      </c>
      <c r="G6177" s="33">
        <f t="shared" si="961"/>
        <v>6</v>
      </c>
      <c r="H6177" s="33">
        <f t="shared" si="962"/>
        <v>2021</v>
      </c>
      <c r="I6177" s="34">
        <v>3.11</v>
      </c>
      <c r="K6177" s="32">
        <v>40305</v>
      </c>
      <c r="L6177" s="33">
        <f t="shared" si="953"/>
        <v>5</v>
      </c>
      <c r="M6177" s="33">
        <f t="shared" si="954"/>
        <v>2010</v>
      </c>
      <c r="N6177" s="34">
        <v>75.099999999999994</v>
      </c>
      <c r="P6177" s="32">
        <v>40750</v>
      </c>
      <c r="Q6177" s="33">
        <f t="shared" si="955"/>
        <v>7</v>
      </c>
      <c r="R6177" s="33">
        <f t="shared" si="956"/>
        <v>2011</v>
      </c>
      <c r="S6177" s="34">
        <v>118.14</v>
      </c>
    </row>
    <row r="6178" spans="1:19">
      <c r="A6178" s="32">
        <v>42732</v>
      </c>
      <c r="B6178" s="33">
        <f t="shared" si="951"/>
        <v>12</v>
      </c>
      <c r="C6178" s="33">
        <f t="shared" si="952"/>
        <v>2016</v>
      </c>
      <c r="D6178" s="34">
        <v>0.68899999999999995</v>
      </c>
      <c r="F6178" s="32">
        <v>44356</v>
      </c>
      <c r="G6178" s="33">
        <f t="shared" si="961"/>
        <v>6</v>
      </c>
      <c r="H6178" s="33">
        <f t="shared" si="962"/>
        <v>2021</v>
      </c>
      <c r="I6178" s="34">
        <v>3.13</v>
      </c>
      <c r="K6178" s="32">
        <v>40308</v>
      </c>
      <c r="L6178" s="33">
        <f t="shared" si="953"/>
        <v>5</v>
      </c>
      <c r="M6178" s="33">
        <f t="shared" si="954"/>
        <v>2010</v>
      </c>
      <c r="N6178" s="34">
        <v>76.89</v>
      </c>
      <c r="P6178" s="32">
        <v>40751</v>
      </c>
      <c r="Q6178" s="33">
        <f t="shared" si="955"/>
        <v>7</v>
      </c>
      <c r="R6178" s="33">
        <f t="shared" si="956"/>
        <v>2011</v>
      </c>
      <c r="S6178" s="34">
        <v>117.99</v>
      </c>
    </row>
    <row r="6179" spans="1:19">
      <c r="A6179" s="32">
        <v>42733</v>
      </c>
      <c r="B6179" s="33">
        <f t="shared" si="951"/>
        <v>12</v>
      </c>
      <c r="C6179" s="33">
        <f t="shared" si="952"/>
        <v>2016</v>
      </c>
      <c r="D6179" s="34">
        <v>0.71299999999999997</v>
      </c>
      <c r="F6179" s="32">
        <v>44357</v>
      </c>
      <c r="G6179" s="33">
        <f t="shared" si="961"/>
        <v>6</v>
      </c>
      <c r="H6179" s="33">
        <f t="shared" si="962"/>
        <v>2021</v>
      </c>
      <c r="I6179" s="34">
        <v>3.13</v>
      </c>
      <c r="K6179" s="32">
        <v>40309</v>
      </c>
      <c r="L6179" s="33">
        <f t="shared" si="953"/>
        <v>5</v>
      </c>
      <c r="M6179" s="33">
        <f t="shared" si="954"/>
        <v>2010</v>
      </c>
      <c r="N6179" s="34">
        <v>76.37</v>
      </c>
      <c r="P6179" s="32">
        <v>40752</v>
      </c>
      <c r="Q6179" s="33">
        <f t="shared" si="955"/>
        <v>7</v>
      </c>
      <c r="R6179" s="33">
        <f t="shared" si="956"/>
        <v>2011</v>
      </c>
      <c r="S6179" s="34">
        <v>118.16</v>
      </c>
    </row>
    <row r="6180" spans="1:19">
      <c r="A6180" s="32">
        <v>42734</v>
      </c>
      <c r="B6180" s="33">
        <f t="shared" ref="B6180:B6243" si="963">+MONTH(A6180)</f>
        <v>12</v>
      </c>
      <c r="C6180" s="33">
        <f t="shared" ref="C6180:C6243" si="964">+YEAR(A6180)</f>
        <v>2016</v>
      </c>
      <c r="D6180" s="34">
        <v>0.69899999999999995</v>
      </c>
      <c r="F6180" s="32">
        <v>44358</v>
      </c>
      <c r="G6180" s="33">
        <f t="shared" si="961"/>
        <v>6</v>
      </c>
      <c r="H6180" s="33">
        <f t="shared" si="962"/>
        <v>2021</v>
      </c>
      <c r="I6180" s="34">
        <v>3.23</v>
      </c>
      <c r="K6180" s="32">
        <v>40310</v>
      </c>
      <c r="L6180" s="33">
        <f t="shared" ref="L6180:L6243" si="965">+MONTH(K6180)</f>
        <v>5</v>
      </c>
      <c r="M6180" s="33">
        <f t="shared" ref="M6180:M6243" si="966">+YEAR(K6180)</f>
        <v>2010</v>
      </c>
      <c r="N6180" s="34">
        <v>75.650000000000006</v>
      </c>
      <c r="P6180" s="32">
        <v>40753</v>
      </c>
      <c r="Q6180" s="33">
        <f t="shared" ref="Q6180:Q6243" si="967">+MONTH(P6180)</f>
        <v>7</v>
      </c>
      <c r="R6180" s="33">
        <f t="shared" si="956"/>
        <v>2011</v>
      </c>
      <c r="S6180" s="34">
        <v>115.93</v>
      </c>
    </row>
    <row r="6181" spans="1:19">
      <c r="A6181" s="32">
        <v>42738</v>
      </c>
      <c r="B6181" s="33">
        <f t="shared" si="963"/>
        <v>1</v>
      </c>
      <c r="C6181" s="33">
        <f t="shared" si="964"/>
        <v>2017</v>
      </c>
      <c r="D6181" s="34">
        <v>0.69799999999999995</v>
      </c>
      <c r="F6181" s="32">
        <v>44361</v>
      </c>
      <c r="G6181" s="33">
        <f t="shared" si="961"/>
        <v>6</v>
      </c>
      <c r="H6181" s="33">
        <f t="shared" si="962"/>
        <v>2021</v>
      </c>
      <c r="I6181" s="34">
        <v>3.36</v>
      </c>
      <c r="K6181" s="32">
        <v>40311</v>
      </c>
      <c r="L6181" s="33">
        <f t="shared" si="965"/>
        <v>5</v>
      </c>
      <c r="M6181" s="33">
        <f t="shared" si="966"/>
        <v>2010</v>
      </c>
      <c r="N6181" s="34">
        <v>74.38</v>
      </c>
      <c r="P6181" s="32">
        <v>40756</v>
      </c>
      <c r="Q6181" s="33">
        <f t="shared" si="967"/>
        <v>8</v>
      </c>
      <c r="R6181" s="33">
        <f t="shared" ref="R6181:R6244" si="968">+YEAR(P6181)</f>
        <v>2011</v>
      </c>
      <c r="S6181" s="34">
        <v>116.37</v>
      </c>
    </row>
    <row r="6182" spans="1:19">
      <c r="A6182" s="32">
        <v>42739</v>
      </c>
      <c r="B6182" s="33">
        <f t="shared" si="963"/>
        <v>1</v>
      </c>
      <c r="C6182" s="33">
        <f t="shared" si="964"/>
        <v>2017</v>
      </c>
      <c r="D6182" s="34">
        <v>0.69599999999999995</v>
      </c>
      <c r="F6182" s="32">
        <v>44362</v>
      </c>
      <c r="G6182" s="33">
        <f t="shared" si="961"/>
        <v>6</v>
      </c>
      <c r="H6182" s="33">
        <f t="shared" si="962"/>
        <v>2021</v>
      </c>
      <c r="I6182" s="34">
        <v>3.31</v>
      </c>
      <c r="K6182" s="32">
        <v>40312</v>
      </c>
      <c r="L6182" s="33">
        <f t="shared" si="965"/>
        <v>5</v>
      </c>
      <c r="M6182" s="33">
        <f t="shared" si="966"/>
        <v>2010</v>
      </c>
      <c r="N6182" s="34">
        <v>71.61</v>
      </c>
      <c r="P6182" s="32">
        <v>40757</v>
      </c>
      <c r="Q6182" s="33">
        <f t="shared" si="967"/>
        <v>8</v>
      </c>
      <c r="R6182" s="33">
        <f t="shared" si="968"/>
        <v>2011</v>
      </c>
      <c r="S6182" s="34">
        <v>116.02</v>
      </c>
    </row>
    <row r="6183" spans="1:19">
      <c r="A6183" s="32">
        <v>42740</v>
      </c>
      <c r="B6183" s="33">
        <f t="shared" si="963"/>
        <v>1</v>
      </c>
      <c r="C6183" s="33">
        <f t="shared" si="964"/>
        <v>2017</v>
      </c>
      <c r="D6183" s="34">
        <v>0.70499999999999996</v>
      </c>
      <c r="F6183" s="32">
        <v>44363</v>
      </c>
      <c r="G6183" s="33">
        <f t="shared" si="961"/>
        <v>6</v>
      </c>
      <c r="H6183" s="33">
        <f t="shared" si="962"/>
        <v>2021</v>
      </c>
      <c r="I6183" s="34">
        <v>3.25</v>
      </c>
      <c r="K6183" s="32">
        <v>40315</v>
      </c>
      <c r="L6183" s="33">
        <f t="shared" si="965"/>
        <v>5</v>
      </c>
      <c r="M6183" s="33">
        <f t="shared" si="966"/>
        <v>2010</v>
      </c>
      <c r="N6183" s="34">
        <v>70.08</v>
      </c>
      <c r="P6183" s="32">
        <v>40758</v>
      </c>
      <c r="Q6183" s="33">
        <f t="shared" si="967"/>
        <v>8</v>
      </c>
      <c r="R6183" s="33">
        <f t="shared" si="968"/>
        <v>2011</v>
      </c>
      <c r="S6183" s="34">
        <v>113.74</v>
      </c>
    </row>
    <row r="6184" spans="1:19">
      <c r="A6184" s="32">
        <v>42741</v>
      </c>
      <c r="B6184" s="33">
        <f t="shared" si="963"/>
        <v>1</v>
      </c>
      <c r="C6184" s="33">
        <f t="shared" si="964"/>
        <v>2017</v>
      </c>
      <c r="D6184" s="34">
        <v>0.71799999999999997</v>
      </c>
      <c r="F6184" s="32">
        <v>44364</v>
      </c>
      <c r="G6184" s="33">
        <f t="shared" si="961"/>
        <v>6</v>
      </c>
      <c r="H6184" s="33">
        <f t="shared" si="962"/>
        <v>2021</v>
      </c>
      <c r="I6184" s="34">
        <v>3.24</v>
      </c>
      <c r="K6184" s="32">
        <v>40316</v>
      </c>
      <c r="L6184" s="33">
        <f t="shared" si="965"/>
        <v>5</v>
      </c>
      <c r="M6184" s="33">
        <f t="shared" si="966"/>
        <v>2010</v>
      </c>
      <c r="N6184" s="34">
        <v>69.38</v>
      </c>
      <c r="P6184" s="32">
        <v>40759</v>
      </c>
      <c r="Q6184" s="33">
        <f t="shared" si="967"/>
        <v>8</v>
      </c>
      <c r="R6184" s="33">
        <f t="shared" si="968"/>
        <v>2011</v>
      </c>
      <c r="S6184" s="34">
        <v>110.22</v>
      </c>
    </row>
    <row r="6185" spans="1:19">
      <c r="A6185" s="32">
        <v>42744</v>
      </c>
      <c r="B6185" s="33">
        <f t="shared" si="963"/>
        <v>1</v>
      </c>
      <c r="C6185" s="33">
        <f t="shared" si="964"/>
        <v>2017</v>
      </c>
      <c r="D6185" s="34">
        <v>0.70199999999999996</v>
      </c>
      <c r="F6185" s="32">
        <v>44365</v>
      </c>
      <c r="G6185" s="33">
        <f t="shared" si="961"/>
        <v>6</v>
      </c>
      <c r="H6185" s="33">
        <f t="shared" si="962"/>
        <v>2021</v>
      </c>
      <c r="I6185" s="34">
        <v>3.23</v>
      </c>
      <c r="K6185" s="32">
        <v>40317</v>
      </c>
      <c r="L6185" s="33">
        <f t="shared" si="965"/>
        <v>5</v>
      </c>
      <c r="M6185" s="33">
        <f t="shared" si="966"/>
        <v>2010</v>
      </c>
      <c r="N6185" s="34">
        <v>69.91</v>
      </c>
      <c r="P6185" s="32">
        <v>40760</v>
      </c>
      <c r="Q6185" s="33">
        <f t="shared" si="967"/>
        <v>8</v>
      </c>
      <c r="R6185" s="33">
        <f t="shared" si="968"/>
        <v>2011</v>
      </c>
      <c r="S6185" s="34">
        <v>106.92</v>
      </c>
    </row>
    <row r="6186" spans="1:19">
      <c r="A6186" s="32">
        <v>42745</v>
      </c>
      <c r="B6186" s="33">
        <f t="shared" si="963"/>
        <v>1</v>
      </c>
      <c r="C6186" s="33">
        <f t="shared" si="964"/>
        <v>2017</v>
      </c>
      <c r="D6186" s="34">
        <v>0.7</v>
      </c>
      <c r="F6186" s="32">
        <v>44368</v>
      </c>
      <c r="G6186" s="33">
        <f t="shared" si="961"/>
        <v>6</v>
      </c>
      <c r="H6186" s="33">
        <f t="shared" si="962"/>
        <v>2021</v>
      </c>
      <c r="I6186" s="34">
        <v>3.15</v>
      </c>
      <c r="K6186" s="32">
        <v>40318</v>
      </c>
      <c r="L6186" s="33">
        <f t="shared" si="965"/>
        <v>5</v>
      </c>
      <c r="M6186" s="33">
        <f t="shared" si="966"/>
        <v>2010</v>
      </c>
      <c r="N6186" s="34">
        <v>68.28</v>
      </c>
      <c r="P6186" s="32">
        <v>40763</v>
      </c>
      <c r="Q6186" s="33">
        <f t="shared" si="967"/>
        <v>8</v>
      </c>
      <c r="R6186" s="33">
        <f t="shared" si="968"/>
        <v>2011</v>
      </c>
      <c r="S6186" s="34">
        <v>103.06</v>
      </c>
    </row>
    <row r="6187" spans="1:19">
      <c r="A6187" s="32">
        <v>42746</v>
      </c>
      <c r="B6187" s="33">
        <f t="shared" si="963"/>
        <v>1</v>
      </c>
      <c r="C6187" s="33">
        <f t="shared" si="964"/>
        <v>2017</v>
      </c>
      <c r="D6187" s="34">
        <v>0.72499999999999998</v>
      </c>
      <c r="F6187" s="32">
        <v>44369</v>
      </c>
      <c r="G6187" s="33">
        <f t="shared" si="961"/>
        <v>6</v>
      </c>
      <c r="H6187" s="33">
        <f t="shared" si="962"/>
        <v>2021</v>
      </c>
      <c r="I6187" s="34">
        <v>3.21</v>
      </c>
      <c r="K6187" s="32">
        <v>40319</v>
      </c>
      <c r="L6187" s="33">
        <f t="shared" si="965"/>
        <v>5</v>
      </c>
      <c r="M6187" s="33">
        <f t="shared" si="966"/>
        <v>2010</v>
      </c>
      <c r="N6187" s="34">
        <v>68.03</v>
      </c>
      <c r="P6187" s="32">
        <v>40764</v>
      </c>
      <c r="Q6187" s="33">
        <f t="shared" si="967"/>
        <v>8</v>
      </c>
      <c r="R6187" s="33">
        <f t="shared" si="968"/>
        <v>2011</v>
      </c>
      <c r="S6187" s="34">
        <v>103.63</v>
      </c>
    </row>
    <row r="6188" spans="1:19">
      <c r="A6188" s="32">
        <v>42747</v>
      </c>
      <c r="B6188" s="33">
        <f t="shared" si="963"/>
        <v>1</v>
      </c>
      <c r="C6188" s="33">
        <f t="shared" si="964"/>
        <v>2017</v>
      </c>
      <c r="D6188" s="34">
        <v>0.73799999999999999</v>
      </c>
      <c r="F6188" s="32">
        <v>44370</v>
      </c>
      <c r="G6188" s="33">
        <f t="shared" si="961"/>
        <v>6</v>
      </c>
      <c r="H6188" s="33">
        <f t="shared" si="962"/>
        <v>2021</v>
      </c>
      <c r="I6188" s="34">
        <v>3.36</v>
      </c>
      <c r="K6188" s="32">
        <v>40322</v>
      </c>
      <c r="L6188" s="33">
        <f t="shared" si="965"/>
        <v>5</v>
      </c>
      <c r="M6188" s="33">
        <f t="shared" si="966"/>
        <v>2010</v>
      </c>
      <c r="N6188" s="34">
        <v>68.23</v>
      </c>
      <c r="P6188" s="32">
        <v>40765</v>
      </c>
      <c r="Q6188" s="33">
        <f t="shared" si="967"/>
        <v>8</v>
      </c>
      <c r="R6188" s="33">
        <f t="shared" si="968"/>
        <v>2011</v>
      </c>
      <c r="S6188" s="34">
        <v>103.84</v>
      </c>
    </row>
    <row r="6189" spans="1:19">
      <c r="A6189" s="32">
        <v>42748</v>
      </c>
      <c r="B6189" s="33">
        <f t="shared" si="963"/>
        <v>1</v>
      </c>
      <c r="C6189" s="33">
        <f t="shared" si="964"/>
        <v>2017</v>
      </c>
      <c r="D6189" s="34">
        <v>0.72499999999999998</v>
      </c>
      <c r="F6189" s="32">
        <v>44371</v>
      </c>
      <c r="G6189" s="33">
        <f t="shared" ref="G6189:G6215" si="969">+MONTH(F6189)</f>
        <v>6</v>
      </c>
      <c r="H6189" s="33">
        <f t="shared" ref="H6189:H6215" si="970">+YEAR(F6189)</f>
        <v>2021</v>
      </c>
      <c r="I6189" s="34">
        <v>3.3</v>
      </c>
      <c r="K6189" s="32">
        <v>40323</v>
      </c>
      <c r="L6189" s="33">
        <f t="shared" si="965"/>
        <v>5</v>
      </c>
      <c r="M6189" s="33">
        <f t="shared" si="966"/>
        <v>2010</v>
      </c>
      <c r="N6189" s="34">
        <v>64.78</v>
      </c>
      <c r="P6189" s="32">
        <v>40766</v>
      </c>
      <c r="Q6189" s="33">
        <f t="shared" si="967"/>
        <v>8</v>
      </c>
      <c r="R6189" s="33">
        <f t="shared" si="968"/>
        <v>2011</v>
      </c>
      <c r="S6189" s="34">
        <v>107.82</v>
      </c>
    </row>
    <row r="6190" spans="1:19">
      <c r="A6190" s="32">
        <v>42752</v>
      </c>
      <c r="B6190" s="33">
        <f t="shared" si="963"/>
        <v>1</v>
      </c>
      <c r="C6190" s="33">
        <f t="shared" si="964"/>
        <v>2017</v>
      </c>
      <c r="D6190" s="34">
        <v>0.73799999999999999</v>
      </c>
      <c r="F6190" s="32">
        <v>44372</v>
      </c>
      <c r="G6190" s="33">
        <f t="shared" si="969"/>
        <v>6</v>
      </c>
      <c r="H6190" s="33">
        <f t="shared" si="970"/>
        <v>2021</v>
      </c>
      <c r="I6190" s="34">
        <v>3.4</v>
      </c>
      <c r="K6190" s="32">
        <v>40324</v>
      </c>
      <c r="L6190" s="33">
        <f t="shared" si="965"/>
        <v>5</v>
      </c>
      <c r="M6190" s="33">
        <f t="shared" si="966"/>
        <v>2010</v>
      </c>
      <c r="N6190" s="34">
        <v>71.52</v>
      </c>
      <c r="P6190" s="32">
        <v>40767</v>
      </c>
      <c r="Q6190" s="33">
        <f t="shared" si="967"/>
        <v>8</v>
      </c>
      <c r="R6190" s="33">
        <f t="shared" si="968"/>
        <v>2011</v>
      </c>
      <c r="S6190" s="34">
        <v>108.17</v>
      </c>
    </row>
    <row r="6191" spans="1:19">
      <c r="A6191" s="32">
        <v>42753</v>
      </c>
      <c r="B6191" s="33">
        <f t="shared" si="963"/>
        <v>1</v>
      </c>
      <c r="C6191" s="33">
        <f t="shared" si="964"/>
        <v>2017</v>
      </c>
      <c r="D6191" s="34">
        <v>0.72799999999999998</v>
      </c>
      <c r="F6191" s="32">
        <v>44375</v>
      </c>
      <c r="G6191" s="33">
        <f t="shared" si="969"/>
        <v>6</v>
      </c>
      <c r="H6191" s="33">
        <f t="shared" si="970"/>
        <v>2021</v>
      </c>
      <c r="I6191" s="34">
        <v>3.62</v>
      </c>
      <c r="K6191" s="32">
        <v>40325</v>
      </c>
      <c r="L6191" s="33">
        <f t="shared" si="965"/>
        <v>5</v>
      </c>
      <c r="M6191" s="33">
        <f t="shared" si="966"/>
        <v>2010</v>
      </c>
      <c r="N6191" s="34">
        <v>74.56</v>
      </c>
      <c r="P6191" s="32">
        <v>40770</v>
      </c>
      <c r="Q6191" s="33">
        <f t="shared" si="967"/>
        <v>8</v>
      </c>
      <c r="R6191" s="33">
        <f t="shared" si="968"/>
        <v>2011</v>
      </c>
      <c r="S6191" s="34">
        <v>108.89</v>
      </c>
    </row>
    <row r="6192" spans="1:19">
      <c r="A6192" s="32">
        <v>42754</v>
      </c>
      <c r="B6192" s="33">
        <f t="shared" si="963"/>
        <v>1</v>
      </c>
      <c r="C6192" s="33">
        <f t="shared" si="964"/>
        <v>2017</v>
      </c>
      <c r="D6192" s="34">
        <v>0.746</v>
      </c>
      <c r="F6192" s="32">
        <v>44376</v>
      </c>
      <c r="G6192" s="33">
        <f t="shared" si="969"/>
        <v>6</v>
      </c>
      <c r="H6192" s="33">
        <f t="shared" si="970"/>
        <v>2021</v>
      </c>
      <c r="I6192" s="34">
        <v>3.75</v>
      </c>
      <c r="K6192" s="32">
        <v>40326</v>
      </c>
      <c r="L6192" s="33">
        <f t="shared" si="965"/>
        <v>5</v>
      </c>
      <c r="M6192" s="33">
        <f t="shared" si="966"/>
        <v>2010</v>
      </c>
      <c r="N6192" s="34">
        <v>74</v>
      </c>
      <c r="P6192" s="32">
        <v>40771</v>
      </c>
      <c r="Q6192" s="33">
        <f t="shared" si="967"/>
        <v>8</v>
      </c>
      <c r="R6192" s="33">
        <f t="shared" si="968"/>
        <v>2011</v>
      </c>
      <c r="S6192" s="34">
        <v>109.69</v>
      </c>
    </row>
    <row r="6193" spans="1:19">
      <c r="A6193" s="32">
        <v>42755</v>
      </c>
      <c r="B6193" s="33">
        <f t="shared" si="963"/>
        <v>1</v>
      </c>
      <c r="C6193" s="33">
        <f t="shared" si="964"/>
        <v>2017</v>
      </c>
      <c r="D6193" s="34">
        <v>0.76100000000000001</v>
      </c>
      <c r="F6193" s="32">
        <v>44377</v>
      </c>
      <c r="G6193" s="33">
        <f t="shared" si="969"/>
        <v>6</v>
      </c>
      <c r="H6193" s="33">
        <f t="shared" si="970"/>
        <v>2021</v>
      </c>
      <c r="I6193" s="34">
        <v>3.79</v>
      </c>
      <c r="K6193" s="32">
        <v>40330</v>
      </c>
      <c r="L6193" s="33">
        <f t="shared" si="965"/>
        <v>6</v>
      </c>
      <c r="M6193" s="33">
        <f t="shared" si="966"/>
        <v>2010</v>
      </c>
      <c r="N6193" s="34">
        <v>72.7</v>
      </c>
      <c r="P6193" s="32">
        <v>40772</v>
      </c>
      <c r="Q6193" s="33">
        <f t="shared" si="967"/>
        <v>8</v>
      </c>
      <c r="R6193" s="33">
        <f t="shared" si="968"/>
        <v>2011</v>
      </c>
      <c r="S6193" s="34">
        <v>111.37</v>
      </c>
    </row>
    <row r="6194" spans="1:19">
      <c r="A6194" s="32">
        <v>42758</v>
      </c>
      <c r="B6194" s="33">
        <f t="shared" si="963"/>
        <v>1</v>
      </c>
      <c r="C6194" s="33">
        <f t="shared" si="964"/>
        <v>2017</v>
      </c>
      <c r="D6194" s="34">
        <v>0.77100000000000002</v>
      </c>
      <c r="F6194" s="32">
        <v>44378</v>
      </c>
      <c r="G6194" s="33">
        <f t="shared" si="969"/>
        <v>7</v>
      </c>
      <c r="H6194" s="33">
        <f t="shared" si="970"/>
        <v>2021</v>
      </c>
      <c r="I6194" s="34">
        <v>3.76</v>
      </c>
      <c r="K6194" s="32">
        <v>40331</v>
      </c>
      <c r="L6194" s="33">
        <f t="shared" si="965"/>
        <v>6</v>
      </c>
      <c r="M6194" s="33">
        <f t="shared" si="966"/>
        <v>2010</v>
      </c>
      <c r="N6194" s="34">
        <v>72.88</v>
      </c>
      <c r="P6194" s="32">
        <v>40773</v>
      </c>
      <c r="Q6194" s="33">
        <f t="shared" si="967"/>
        <v>8</v>
      </c>
      <c r="R6194" s="33">
        <f t="shared" si="968"/>
        <v>2011</v>
      </c>
      <c r="S6194" s="34">
        <v>108.36</v>
      </c>
    </row>
    <row r="6195" spans="1:19">
      <c r="A6195" s="32">
        <v>42759</v>
      </c>
      <c r="B6195" s="33">
        <f t="shared" si="963"/>
        <v>1</v>
      </c>
      <c r="C6195" s="33">
        <f t="shared" si="964"/>
        <v>2017</v>
      </c>
      <c r="D6195" s="34">
        <v>0.77400000000000002</v>
      </c>
      <c r="F6195" s="32">
        <v>44379</v>
      </c>
      <c r="G6195" s="33">
        <f t="shared" si="969"/>
        <v>7</v>
      </c>
      <c r="H6195" s="33">
        <f t="shared" si="970"/>
        <v>2021</v>
      </c>
      <c r="I6195" s="34">
        <v>3.67</v>
      </c>
      <c r="K6195" s="32">
        <v>40332</v>
      </c>
      <c r="L6195" s="33">
        <f t="shared" si="965"/>
        <v>6</v>
      </c>
      <c r="M6195" s="33">
        <f t="shared" si="966"/>
        <v>2010</v>
      </c>
      <c r="N6195" s="34">
        <v>74.62</v>
      </c>
      <c r="P6195" s="32">
        <v>40774</v>
      </c>
      <c r="Q6195" s="33">
        <f t="shared" si="967"/>
        <v>8</v>
      </c>
      <c r="R6195" s="33">
        <f t="shared" si="968"/>
        <v>2011</v>
      </c>
      <c r="S6195" s="34">
        <v>109.37</v>
      </c>
    </row>
    <row r="6196" spans="1:19">
      <c r="A6196" s="32">
        <v>42760</v>
      </c>
      <c r="B6196" s="33">
        <f t="shared" si="963"/>
        <v>1</v>
      </c>
      <c r="C6196" s="33">
        <f t="shared" si="964"/>
        <v>2017</v>
      </c>
      <c r="D6196" s="34">
        <v>0.78400000000000003</v>
      </c>
      <c r="F6196" s="32">
        <v>44383</v>
      </c>
      <c r="G6196" s="33">
        <f t="shared" si="969"/>
        <v>7</v>
      </c>
      <c r="H6196" s="33">
        <f t="shared" si="970"/>
        <v>2021</v>
      </c>
      <c r="I6196" s="34">
        <v>3.68</v>
      </c>
      <c r="K6196" s="32">
        <v>40333</v>
      </c>
      <c r="L6196" s="33">
        <f t="shared" si="965"/>
        <v>6</v>
      </c>
      <c r="M6196" s="33">
        <f t="shared" si="966"/>
        <v>2010</v>
      </c>
      <c r="N6196" s="34">
        <v>71.430000000000007</v>
      </c>
      <c r="P6196" s="32">
        <v>40777</v>
      </c>
      <c r="Q6196" s="33">
        <f t="shared" si="967"/>
        <v>8</v>
      </c>
      <c r="R6196" s="33">
        <f t="shared" si="968"/>
        <v>2011</v>
      </c>
      <c r="S6196" s="34">
        <v>108.83</v>
      </c>
    </row>
    <row r="6197" spans="1:19">
      <c r="A6197" s="32">
        <v>42761</v>
      </c>
      <c r="B6197" s="33">
        <f t="shared" si="963"/>
        <v>1</v>
      </c>
      <c r="C6197" s="33">
        <f t="shared" si="964"/>
        <v>2017</v>
      </c>
      <c r="D6197" s="34">
        <v>0.81799999999999995</v>
      </c>
      <c r="F6197" s="32">
        <v>44384</v>
      </c>
      <c r="G6197" s="33">
        <f t="shared" si="969"/>
        <v>7</v>
      </c>
      <c r="H6197" s="33">
        <f t="shared" si="970"/>
        <v>2021</v>
      </c>
      <c r="I6197" s="34">
        <v>3.66</v>
      </c>
      <c r="K6197" s="32">
        <v>40336</v>
      </c>
      <c r="L6197" s="33">
        <f t="shared" si="965"/>
        <v>6</v>
      </c>
      <c r="M6197" s="33">
        <f t="shared" si="966"/>
        <v>2010</v>
      </c>
      <c r="N6197" s="34">
        <v>71.55</v>
      </c>
      <c r="P6197" s="32">
        <v>40778</v>
      </c>
      <c r="Q6197" s="33">
        <f t="shared" si="967"/>
        <v>8</v>
      </c>
      <c r="R6197" s="33">
        <f t="shared" si="968"/>
        <v>2011</v>
      </c>
      <c r="S6197" s="34">
        <v>110.35</v>
      </c>
    </row>
    <row r="6198" spans="1:19">
      <c r="A6198" s="32">
        <v>42762</v>
      </c>
      <c r="B6198" s="33">
        <f t="shared" si="963"/>
        <v>1</v>
      </c>
      <c r="C6198" s="33">
        <f t="shared" si="964"/>
        <v>2017</v>
      </c>
      <c r="D6198" s="34">
        <v>0.83399999999999996</v>
      </c>
      <c r="F6198" s="32">
        <v>44385</v>
      </c>
      <c r="G6198" s="33">
        <f t="shared" si="969"/>
        <v>7</v>
      </c>
      <c r="H6198" s="33">
        <f t="shared" si="970"/>
        <v>2021</v>
      </c>
      <c r="I6198" s="34">
        <v>3.56</v>
      </c>
      <c r="K6198" s="32">
        <v>40337</v>
      </c>
      <c r="L6198" s="33">
        <f t="shared" si="965"/>
        <v>6</v>
      </c>
      <c r="M6198" s="33">
        <f t="shared" si="966"/>
        <v>2010</v>
      </c>
      <c r="N6198" s="34">
        <v>71.88</v>
      </c>
      <c r="P6198" s="32">
        <v>40779</v>
      </c>
      <c r="Q6198" s="33">
        <f t="shared" si="967"/>
        <v>8</v>
      </c>
      <c r="R6198" s="33">
        <f t="shared" si="968"/>
        <v>2011</v>
      </c>
      <c r="S6198" s="34">
        <v>111.91</v>
      </c>
    </row>
    <row r="6199" spans="1:19">
      <c r="A6199" s="32">
        <v>42765</v>
      </c>
      <c r="B6199" s="33">
        <f t="shared" si="963"/>
        <v>1</v>
      </c>
      <c r="C6199" s="33">
        <f t="shared" si="964"/>
        <v>2017</v>
      </c>
      <c r="D6199" s="34">
        <v>0.82</v>
      </c>
      <c r="F6199" s="32">
        <v>44386</v>
      </c>
      <c r="G6199" s="33">
        <f t="shared" si="969"/>
        <v>7</v>
      </c>
      <c r="H6199" s="33">
        <f t="shared" si="970"/>
        <v>2021</v>
      </c>
      <c r="I6199" s="34">
        <v>3.71</v>
      </c>
      <c r="K6199" s="32">
        <v>40338</v>
      </c>
      <c r="L6199" s="33">
        <f t="shared" si="965"/>
        <v>6</v>
      </c>
      <c r="M6199" s="33">
        <f t="shared" si="966"/>
        <v>2010</v>
      </c>
      <c r="N6199" s="34">
        <v>74.38</v>
      </c>
      <c r="P6199" s="32">
        <v>40780</v>
      </c>
      <c r="Q6199" s="33">
        <f t="shared" si="967"/>
        <v>8</v>
      </c>
      <c r="R6199" s="33">
        <f t="shared" si="968"/>
        <v>2011</v>
      </c>
      <c r="S6199" s="34">
        <v>111.91</v>
      </c>
    </row>
    <row r="6200" spans="1:19">
      <c r="A6200" s="32">
        <v>42766</v>
      </c>
      <c r="B6200" s="33">
        <f t="shared" si="963"/>
        <v>1</v>
      </c>
      <c r="C6200" s="33">
        <f t="shared" si="964"/>
        <v>2017</v>
      </c>
      <c r="D6200" s="34">
        <v>0.84</v>
      </c>
      <c r="F6200" s="32">
        <v>44389</v>
      </c>
      <c r="G6200" s="33">
        <f t="shared" si="969"/>
        <v>7</v>
      </c>
      <c r="H6200" s="33">
        <f t="shared" si="970"/>
        <v>2021</v>
      </c>
      <c r="I6200" s="34">
        <v>3.7</v>
      </c>
      <c r="K6200" s="32">
        <v>40339</v>
      </c>
      <c r="L6200" s="33">
        <f t="shared" si="965"/>
        <v>6</v>
      </c>
      <c r="M6200" s="33">
        <f t="shared" si="966"/>
        <v>2010</v>
      </c>
      <c r="N6200" s="34">
        <v>75.48</v>
      </c>
      <c r="P6200" s="32">
        <v>40781</v>
      </c>
      <c r="Q6200" s="33">
        <f t="shared" si="967"/>
        <v>8</v>
      </c>
      <c r="R6200" s="33">
        <f t="shared" si="968"/>
        <v>2011</v>
      </c>
      <c r="S6200" s="34">
        <v>112.29</v>
      </c>
    </row>
    <row r="6201" spans="1:19">
      <c r="A6201" s="32">
        <v>42767</v>
      </c>
      <c r="B6201" s="33">
        <f t="shared" si="963"/>
        <v>2</v>
      </c>
      <c r="C6201" s="33">
        <f t="shared" si="964"/>
        <v>2017</v>
      </c>
      <c r="D6201" s="34">
        <v>0.91500000000000004</v>
      </c>
      <c r="F6201" s="32">
        <v>44390</v>
      </c>
      <c r="G6201" s="33">
        <f t="shared" si="969"/>
        <v>7</v>
      </c>
      <c r="H6201" s="33">
        <f t="shared" si="970"/>
        <v>2021</v>
      </c>
      <c r="I6201" s="34">
        <v>3.78</v>
      </c>
      <c r="K6201" s="32">
        <v>40340</v>
      </c>
      <c r="L6201" s="33">
        <f t="shared" si="965"/>
        <v>6</v>
      </c>
      <c r="M6201" s="33">
        <f t="shared" si="966"/>
        <v>2010</v>
      </c>
      <c r="N6201" s="34">
        <v>73.89</v>
      </c>
      <c r="P6201" s="32">
        <v>40785</v>
      </c>
      <c r="Q6201" s="33">
        <f t="shared" si="967"/>
        <v>8</v>
      </c>
      <c r="R6201" s="33">
        <f t="shared" si="968"/>
        <v>2011</v>
      </c>
      <c r="S6201" s="34">
        <v>115.59</v>
      </c>
    </row>
    <row r="6202" spans="1:19">
      <c r="A6202" s="32">
        <v>42768</v>
      </c>
      <c r="B6202" s="33">
        <f t="shared" si="963"/>
        <v>2</v>
      </c>
      <c r="C6202" s="33">
        <f t="shared" si="964"/>
        <v>2017</v>
      </c>
      <c r="D6202" s="34">
        <v>0.91800000000000004</v>
      </c>
      <c r="F6202" s="32">
        <v>44391</v>
      </c>
      <c r="G6202" s="33">
        <f t="shared" si="969"/>
        <v>7</v>
      </c>
      <c r="H6202" s="33">
        <f t="shared" si="970"/>
        <v>2021</v>
      </c>
      <c r="I6202" s="34">
        <v>3.8</v>
      </c>
      <c r="K6202" s="32">
        <v>40343</v>
      </c>
      <c r="L6202" s="33">
        <f t="shared" si="965"/>
        <v>6</v>
      </c>
      <c r="M6202" s="33">
        <f t="shared" si="966"/>
        <v>2010</v>
      </c>
      <c r="N6202" s="34">
        <v>74.989999999999995</v>
      </c>
      <c r="P6202" s="32">
        <v>40786</v>
      </c>
      <c r="Q6202" s="33">
        <f t="shared" si="967"/>
        <v>8</v>
      </c>
      <c r="R6202" s="33">
        <f t="shared" si="968"/>
        <v>2011</v>
      </c>
      <c r="S6202" s="34">
        <v>116.48</v>
      </c>
    </row>
    <row r="6203" spans="1:19">
      <c r="A6203" s="32">
        <v>42769</v>
      </c>
      <c r="B6203" s="33">
        <f t="shared" si="963"/>
        <v>2</v>
      </c>
      <c r="C6203" s="33">
        <f t="shared" si="964"/>
        <v>2017</v>
      </c>
      <c r="D6203" s="34">
        <v>0.88300000000000001</v>
      </c>
      <c r="F6203" s="32">
        <v>44392</v>
      </c>
      <c r="G6203" s="33">
        <f t="shared" si="969"/>
        <v>7</v>
      </c>
      <c r="H6203" s="33">
        <f t="shared" si="970"/>
        <v>2021</v>
      </c>
      <c r="I6203" s="34">
        <v>3.68</v>
      </c>
      <c r="K6203" s="32">
        <v>40344</v>
      </c>
      <c r="L6203" s="33">
        <f t="shared" si="965"/>
        <v>6</v>
      </c>
      <c r="M6203" s="33">
        <f t="shared" si="966"/>
        <v>2010</v>
      </c>
      <c r="N6203" s="34">
        <v>76.84</v>
      </c>
      <c r="P6203" s="32">
        <v>40787</v>
      </c>
      <c r="Q6203" s="33">
        <f t="shared" si="967"/>
        <v>9</v>
      </c>
      <c r="R6203" s="33">
        <f t="shared" si="968"/>
        <v>2011</v>
      </c>
      <c r="S6203" s="34">
        <v>116.43</v>
      </c>
    </row>
    <row r="6204" spans="1:19">
      <c r="A6204" s="32">
        <v>42772</v>
      </c>
      <c r="B6204" s="33">
        <f t="shared" si="963"/>
        <v>2</v>
      </c>
      <c r="C6204" s="33">
        <f t="shared" si="964"/>
        <v>2017</v>
      </c>
      <c r="D6204" s="34">
        <v>0.81399999999999995</v>
      </c>
      <c r="F6204" s="32">
        <v>44393</v>
      </c>
      <c r="G6204" s="33">
        <f t="shared" si="969"/>
        <v>7</v>
      </c>
      <c r="H6204" s="33">
        <f t="shared" si="970"/>
        <v>2021</v>
      </c>
      <c r="I6204" s="34">
        <v>3.7</v>
      </c>
      <c r="K6204" s="32">
        <v>40345</v>
      </c>
      <c r="L6204" s="33">
        <f t="shared" si="965"/>
        <v>6</v>
      </c>
      <c r="M6204" s="33">
        <f t="shared" si="966"/>
        <v>2010</v>
      </c>
      <c r="N6204" s="34">
        <v>77.67</v>
      </c>
      <c r="P6204" s="32">
        <v>40788</v>
      </c>
      <c r="Q6204" s="33">
        <f t="shared" si="967"/>
        <v>9</v>
      </c>
      <c r="R6204" s="33">
        <f t="shared" si="968"/>
        <v>2011</v>
      </c>
      <c r="S6204" s="34">
        <v>115.92</v>
      </c>
    </row>
    <row r="6205" spans="1:19">
      <c r="A6205" s="32">
        <v>42773</v>
      </c>
      <c r="B6205" s="33">
        <f t="shared" si="963"/>
        <v>2</v>
      </c>
      <c r="C6205" s="33">
        <f t="shared" si="964"/>
        <v>2017</v>
      </c>
      <c r="D6205" s="34">
        <v>0.77600000000000002</v>
      </c>
      <c r="F6205" s="32">
        <v>44396</v>
      </c>
      <c r="G6205" s="33">
        <f t="shared" si="969"/>
        <v>7</v>
      </c>
      <c r="H6205" s="33">
        <f t="shared" si="970"/>
        <v>2021</v>
      </c>
      <c r="I6205" s="34">
        <v>3.75</v>
      </c>
      <c r="K6205" s="32">
        <v>40346</v>
      </c>
      <c r="L6205" s="33">
        <f t="shared" si="965"/>
        <v>6</v>
      </c>
      <c r="M6205" s="33">
        <f t="shared" si="966"/>
        <v>2010</v>
      </c>
      <c r="N6205" s="34">
        <v>76.819999999999993</v>
      </c>
      <c r="P6205" s="32">
        <v>40792</v>
      </c>
      <c r="Q6205" s="33">
        <f t="shared" si="967"/>
        <v>9</v>
      </c>
      <c r="R6205" s="33">
        <f t="shared" si="968"/>
        <v>2011</v>
      </c>
      <c r="S6205" s="34">
        <v>113.29</v>
      </c>
    </row>
    <row r="6206" spans="1:19">
      <c r="A6206" s="32">
        <v>42774</v>
      </c>
      <c r="B6206" s="33">
        <f t="shared" si="963"/>
        <v>2</v>
      </c>
      <c r="C6206" s="33">
        <f t="shared" si="964"/>
        <v>2017</v>
      </c>
      <c r="D6206" s="34">
        <v>0.81</v>
      </c>
      <c r="F6206" s="32">
        <v>44397</v>
      </c>
      <c r="G6206" s="33">
        <f t="shared" si="969"/>
        <v>7</v>
      </c>
      <c r="H6206" s="33">
        <f t="shared" si="970"/>
        <v>2021</v>
      </c>
      <c r="I6206" s="34">
        <v>3.82</v>
      </c>
      <c r="K6206" s="32">
        <v>40347</v>
      </c>
      <c r="L6206" s="33">
        <f t="shared" si="965"/>
        <v>6</v>
      </c>
      <c r="M6206" s="33">
        <f t="shared" si="966"/>
        <v>2010</v>
      </c>
      <c r="N6206" s="34">
        <v>77.180000000000007</v>
      </c>
      <c r="P6206" s="32">
        <v>40793</v>
      </c>
      <c r="Q6206" s="33">
        <f t="shared" si="967"/>
        <v>9</v>
      </c>
      <c r="R6206" s="33">
        <f t="shared" si="968"/>
        <v>2011</v>
      </c>
      <c r="S6206" s="34">
        <v>117.5</v>
      </c>
    </row>
    <row r="6207" spans="1:19">
      <c r="A6207" s="32">
        <v>42775</v>
      </c>
      <c r="B6207" s="33">
        <f t="shared" si="963"/>
        <v>2</v>
      </c>
      <c r="C6207" s="33">
        <f t="shared" si="964"/>
        <v>2017</v>
      </c>
      <c r="D6207" s="34">
        <v>0.81</v>
      </c>
      <c r="F6207" s="32">
        <v>44398</v>
      </c>
      <c r="G6207" s="33">
        <f t="shared" si="969"/>
        <v>7</v>
      </c>
      <c r="H6207" s="33">
        <f t="shared" si="970"/>
        <v>2021</v>
      </c>
      <c r="I6207" s="34">
        <v>3.94</v>
      </c>
      <c r="K6207" s="32">
        <v>40350</v>
      </c>
      <c r="L6207" s="33">
        <f t="shared" si="965"/>
        <v>6</v>
      </c>
      <c r="M6207" s="33">
        <f t="shared" si="966"/>
        <v>2010</v>
      </c>
      <c r="N6207" s="34">
        <v>77.84</v>
      </c>
      <c r="P6207" s="32">
        <v>40794</v>
      </c>
      <c r="Q6207" s="33">
        <f t="shared" si="967"/>
        <v>9</v>
      </c>
      <c r="R6207" s="33">
        <f t="shared" si="968"/>
        <v>2011</v>
      </c>
      <c r="S6207" s="34">
        <v>117.99</v>
      </c>
    </row>
    <row r="6208" spans="1:19">
      <c r="A6208" s="32">
        <v>42776</v>
      </c>
      <c r="B6208" s="33">
        <f t="shared" si="963"/>
        <v>2</v>
      </c>
      <c r="C6208" s="33">
        <f t="shared" si="964"/>
        <v>2017</v>
      </c>
      <c r="D6208" s="34">
        <v>0.80800000000000005</v>
      </c>
      <c r="F6208" s="32">
        <v>44399</v>
      </c>
      <c r="G6208" s="33">
        <f t="shared" si="969"/>
        <v>7</v>
      </c>
      <c r="H6208" s="33">
        <f t="shared" si="970"/>
        <v>2021</v>
      </c>
      <c r="I6208" s="34">
        <v>4.0199999999999996</v>
      </c>
      <c r="K6208" s="32">
        <v>40351</v>
      </c>
      <c r="L6208" s="33">
        <f t="shared" si="965"/>
        <v>6</v>
      </c>
      <c r="M6208" s="33">
        <f t="shared" si="966"/>
        <v>2010</v>
      </c>
      <c r="N6208" s="34">
        <v>77.150000000000006</v>
      </c>
      <c r="P6208" s="32">
        <v>40795</v>
      </c>
      <c r="Q6208" s="33">
        <f t="shared" si="967"/>
        <v>9</v>
      </c>
      <c r="R6208" s="33">
        <f t="shared" si="968"/>
        <v>2011</v>
      </c>
      <c r="S6208" s="34">
        <v>115.1</v>
      </c>
    </row>
    <row r="6209" spans="1:19">
      <c r="A6209" s="32">
        <v>42779</v>
      </c>
      <c r="B6209" s="33">
        <f t="shared" si="963"/>
        <v>2</v>
      </c>
      <c r="C6209" s="33">
        <f t="shared" si="964"/>
        <v>2017</v>
      </c>
      <c r="D6209" s="34">
        <v>0.77100000000000002</v>
      </c>
      <c r="F6209" s="32">
        <v>44400</v>
      </c>
      <c r="G6209" s="33">
        <f t="shared" si="969"/>
        <v>7</v>
      </c>
      <c r="H6209" s="33">
        <f t="shared" si="970"/>
        <v>2021</v>
      </c>
      <c r="I6209" s="34">
        <v>4.1100000000000003</v>
      </c>
      <c r="K6209" s="32">
        <v>40352</v>
      </c>
      <c r="L6209" s="33">
        <f t="shared" si="965"/>
        <v>6</v>
      </c>
      <c r="M6209" s="33">
        <f t="shared" si="966"/>
        <v>2010</v>
      </c>
      <c r="N6209" s="34">
        <v>75.900000000000006</v>
      </c>
      <c r="P6209" s="32">
        <v>40798</v>
      </c>
      <c r="Q6209" s="33">
        <f t="shared" si="967"/>
        <v>9</v>
      </c>
      <c r="R6209" s="33">
        <f t="shared" si="968"/>
        <v>2011</v>
      </c>
      <c r="S6209" s="34">
        <v>114.75</v>
      </c>
    </row>
    <row r="6210" spans="1:19">
      <c r="A6210" s="32">
        <v>42780</v>
      </c>
      <c r="B6210" s="33">
        <f t="shared" si="963"/>
        <v>2</v>
      </c>
      <c r="C6210" s="33">
        <f t="shared" si="964"/>
        <v>2017</v>
      </c>
      <c r="D6210" s="34">
        <v>0.80500000000000005</v>
      </c>
      <c r="F6210" s="32">
        <v>44403</v>
      </c>
      <c r="G6210" s="33">
        <f t="shared" si="969"/>
        <v>7</v>
      </c>
      <c r="H6210" s="33">
        <f t="shared" si="970"/>
        <v>2021</v>
      </c>
      <c r="I6210" s="34">
        <v>4.09</v>
      </c>
      <c r="K6210" s="32">
        <v>40353</v>
      </c>
      <c r="L6210" s="33">
        <f t="shared" si="965"/>
        <v>6</v>
      </c>
      <c r="M6210" s="33">
        <f t="shared" si="966"/>
        <v>2010</v>
      </c>
      <c r="N6210" s="34">
        <v>75.959999999999994</v>
      </c>
      <c r="P6210" s="32">
        <v>40799</v>
      </c>
      <c r="Q6210" s="33">
        <f t="shared" si="967"/>
        <v>9</v>
      </c>
      <c r="R6210" s="33">
        <f t="shared" si="968"/>
        <v>2011</v>
      </c>
      <c r="S6210" s="34">
        <v>114.08</v>
      </c>
    </row>
    <row r="6211" spans="1:19">
      <c r="A6211" s="32">
        <v>42781</v>
      </c>
      <c r="B6211" s="33">
        <f t="shared" si="963"/>
        <v>2</v>
      </c>
      <c r="C6211" s="33">
        <f t="shared" si="964"/>
        <v>2017</v>
      </c>
      <c r="D6211" s="34">
        <v>0.81399999999999995</v>
      </c>
      <c r="F6211" s="32">
        <v>44404</v>
      </c>
      <c r="G6211" s="33">
        <f t="shared" si="969"/>
        <v>7</v>
      </c>
      <c r="H6211" s="33">
        <f t="shared" si="970"/>
        <v>2021</v>
      </c>
      <c r="I6211" s="34">
        <v>4.1500000000000004</v>
      </c>
      <c r="K6211" s="32">
        <v>40354</v>
      </c>
      <c r="L6211" s="33">
        <f t="shared" si="965"/>
        <v>6</v>
      </c>
      <c r="M6211" s="33">
        <f t="shared" si="966"/>
        <v>2010</v>
      </c>
      <c r="N6211" s="34">
        <v>78.45</v>
      </c>
      <c r="P6211" s="32">
        <v>40800</v>
      </c>
      <c r="Q6211" s="33">
        <f t="shared" si="967"/>
        <v>9</v>
      </c>
      <c r="R6211" s="33">
        <f t="shared" si="968"/>
        <v>2011</v>
      </c>
      <c r="S6211" s="34">
        <v>113.1</v>
      </c>
    </row>
    <row r="6212" spans="1:19">
      <c r="A6212" s="32">
        <v>42782</v>
      </c>
      <c r="B6212" s="33">
        <f t="shared" si="963"/>
        <v>2</v>
      </c>
      <c r="C6212" s="33">
        <f t="shared" si="964"/>
        <v>2017</v>
      </c>
      <c r="D6212" s="34">
        <v>0.77</v>
      </c>
      <c r="F6212" s="32">
        <v>44405</v>
      </c>
      <c r="G6212" s="33">
        <f t="shared" si="969"/>
        <v>7</v>
      </c>
      <c r="H6212" s="33">
        <f t="shared" si="970"/>
        <v>2021</v>
      </c>
      <c r="I6212" s="34">
        <v>4.0999999999999996</v>
      </c>
      <c r="K6212" s="32">
        <v>40357</v>
      </c>
      <c r="L6212" s="33">
        <f t="shared" si="965"/>
        <v>6</v>
      </c>
      <c r="M6212" s="33">
        <f t="shared" si="966"/>
        <v>2010</v>
      </c>
      <c r="N6212" s="34">
        <v>78.260000000000005</v>
      </c>
      <c r="P6212" s="32">
        <v>40801</v>
      </c>
      <c r="Q6212" s="33">
        <f t="shared" si="967"/>
        <v>9</v>
      </c>
      <c r="R6212" s="33">
        <f t="shared" si="968"/>
        <v>2011</v>
      </c>
      <c r="S6212" s="34">
        <v>116.71</v>
      </c>
    </row>
    <row r="6213" spans="1:19">
      <c r="A6213" s="32">
        <v>42783</v>
      </c>
      <c r="B6213" s="33">
        <f t="shared" si="963"/>
        <v>2</v>
      </c>
      <c r="C6213" s="33">
        <f t="shared" si="964"/>
        <v>2017</v>
      </c>
      <c r="D6213" s="34">
        <v>0.73299999999999998</v>
      </c>
      <c r="F6213" s="32">
        <v>44406</v>
      </c>
      <c r="G6213" s="33">
        <f t="shared" si="969"/>
        <v>7</v>
      </c>
      <c r="H6213" s="33">
        <f t="shared" si="970"/>
        <v>2021</v>
      </c>
      <c r="I6213" s="34">
        <v>4.03</v>
      </c>
      <c r="K6213" s="32">
        <v>40358</v>
      </c>
      <c r="L6213" s="33">
        <f t="shared" si="965"/>
        <v>6</v>
      </c>
      <c r="M6213" s="33">
        <f t="shared" si="966"/>
        <v>2010</v>
      </c>
      <c r="N6213" s="34">
        <v>75.930000000000007</v>
      </c>
      <c r="P6213" s="32">
        <v>40802</v>
      </c>
      <c r="Q6213" s="33">
        <f t="shared" si="967"/>
        <v>9</v>
      </c>
      <c r="R6213" s="33">
        <f t="shared" si="968"/>
        <v>2011</v>
      </c>
      <c r="S6213" s="34">
        <v>116.26</v>
      </c>
    </row>
    <row r="6214" spans="1:19">
      <c r="A6214" s="32">
        <v>42787</v>
      </c>
      <c r="B6214" s="33">
        <f t="shared" si="963"/>
        <v>2</v>
      </c>
      <c r="C6214" s="33">
        <f t="shared" si="964"/>
        <v>2017</v>
      </c>
      <c r="D6214" s="34">
        <v>0.72899999999999998</v>
      </c>
      <c r="F6214" s="32">
        <v>44407</v>
      </c>
      <c r="G6214" s="33">
        <f t="shared" si="969"/>
        <v>7</v>
      </c>
      <c r="H6214" s="33">
        <f t="shared" si="970"/>
        <v>2021</v>
      </c>
      <c r="I6214" s="34">
        <v>3.94</v>
      </c>
      <c r="K6214" s="32">
        <v>40359</v>
      </c>
      <c r="L6214" s="33">
        <f t="shared" si="965"/>
        <v>6</v>
      </c>
      <c r="M6214" s="33">
        <f t="shared" si="966"/>
        <v>2010</v>
      </c>
      <c r="N6214" s="34">
        <v>75.59</v>
      </c>
      <c r="P6214" s="32">
        <v>40805</v>
      </c>
      <c r="Q6214" s="33">
        <f t="shared" si="967"/>
        <v>9</v>
      </c>
      <c r="R6214" s="33">
        <f t="shared" si="968"/>
        <v>2011</v>
      </c>
      <c r="S6214" s="34">
        <v>112.89</v>
      </c>
    </row>
    <row r="6215" spans="1:19">
      <c r="A6215" s="32">
        <v>42788</v>
      </c>
      <c r="B6215" s="33">
        <f t="shared" si="963"/>
        <v>2</v>
      </c>
      <c r="C6215" s="33">
        <f t="shared" si="964"/>
        <v>2017</v>
      </c>
      <c r="D6215" s="34">
        <v>0.65800000000000003</v>
      </c>
      <c r="F6215" s="32">
        <v>44410</v>
      </c>
      <c r="G6215" s="33">
        <f t="shared" si="969"/>
        <v>8</v>
      </c>
      <c r="H6215" s="33">
        <f t="shared" si="970"/>
        <v>2021</v>
      </c>
      <c r="I6215" s="34">
        <v>4.0199999999999996</v>
      </c>
      <c r="K6215" s="32">
        <v>40360</v>
      </c>
      <c r="L6215" s="33">
        <f t="shared" si="965"/>
        <v>7</v>
      </c>
      <c r="M6215" s="33">
        <f t="shared" si="966"/>
        <v>2010</v>
      </c>
      <c r="N6215" s="34">
        <v>72.95</v>
      </c>
      <c r="P6215" s="32">
        <v>40806</v>
      </c>
      <c r="Q6215" s="33">
        <f t="shared" si="967"/>
        <v>9</v>
      </c>
      <c r="R6215" s="33">
        <f t="shared" si="968"/>
        <v>2011</v>
      </c>
      <c r="S6215" s="34">
        <v>114.39</v>
      </c>
    </row>
    <row r="6216" spans="1:19">
      <c r="A6216" s="32">
        <v>42789</v>
      </c>
      <c r="B6216" s="33">
        <f t="shared" si="963"/>
        <v>2</v>
      </c>
      <c r="C6216" s="33">
        <f t="shared" si="964"/>
        <v>2017</v>
      </c>
      <c r="D6216" s="34">
        <v>0.65900000000000003</v>
      </c>
      <c r="F6216" s="32">
        <v>44411</v>
      </c>
      <c r="G6216" s="33">
        <f t="shared" ref="G6216:G6279" si="971">+MONTH(F6216)</f>
        <v>8</v>
      </c>
      <c r="H6216" s="33">
        <f t="shared" ref="H6216:H6279" si="972">+YEAR(F6216)</f>
        <v>2021</v>
      </c>
      <c r="I6216" s="34">
        <v>4.0599999999999996</v>
      </c>
      <c r="K6216" s="32">
        <v>40361</v>
      </c>
      <c r="L6216" s="33">
        <f t="shared" si="965"/>
        <v>7</v>
      </c>
      <c r="M6216" s="33">
        <f t="shared" si="966"/>
        <v>2010</v>
      </c>
      <c r="N6216" s="34">
        <v>72.06</v>
      </c>
      <c r="P6216" s="32">
        <v>40807</v>
      </c>
      <c r="Q6216" s="33">
        <f t="shared" si="967"/>
        <v>9</v>
      </c>
      <c r="R6216" s="33">
        <f t="shared" si="968"/>
        <v>2011</v>
      </c>
      <c r="S6216" s="34">
        <v>114.26</v>
      </c>
    </row>
    <row r="6217" spans="1:19">
      <c r="A6217" s="32">
        <v>42790</v>
      </c>
      <c r="B6217" s="33">
        <f t="shared" si="963"/>
        <v>2</v>
      </c>
      <c r="C6217" s="33">
        <f t="shared" si="964"/>
        <v>2017</v>
      </c>
      <c r="D6217" s="34">
        <v>0.65300000000000002</v>
      </c>
      <c r="F6217" s="32">
        <v>44412</v>
      </c>
      <c r="G6217" s="33">
        <f t="shared" si="971"/>
        <v>8</v>
      </c>
      <c r="H6217" s="33">
        <f t="shared" si="972"/>
        <v>2021</v>
      </c>
      <c r="I6217" s="34">
        <v>4.2</v>
      </c>
      <c r="K6217" s="32">
        <v>40365</v>
      </c>
      <c r="L6217" s="33">
        <f t="shared" si="965"/>
        <v>7</v>
      </c>
      <c r="M6217" s="33">
        <f t="shared" si="966"/>
        <v>2010</v>
      </c>
      <c r="N6217" s="34">
        <v>71.959999999999994</v>
      </c>
      <c r="P6217" s="32">
        <v>40808</v>
      </c>
      <c r="Q6217" s="33">
        <f t="shared" si="967"/>
        <v>9</v>
      </c>
      <c r="R6217" s="33">
        <f t="shared" si="968"/>
        <v>2011</v>
      </c>
      <c r="S6217" s="34">
        <v>109.21</v>
      </c>
    </row>
    <row r="6218" spans="1:19">
      <c r="A6218" s="32">
        <v>42793</v>
      </c>
      <c r="B6218" s="33">
        <f t="shared" si="963"/>
        <v>2</v>
      </c>
      <c r="C6218" s="33">
        <f t="shared" si="964"/>
        <v>2017</v>
      </c>
      <c r="D6218" s="34">
        <v>0.65500000000000003</v>
      </c>
      <c r="F6218" s="32">
        <v>44413</v>
      </c>
      <c r="G6218" s="33">
        <f t="shared" si="971"/>
        <v>8</v>
      </c>
      <c r="H6218" s="33">
        <f t="shared" si="972"/>
        <v>2021</v>
      </c>
      <c r="I6218" s="34">
        <v>4.2699999999999996</v>
      </c>
      <c r="K6218" s="32">
        <v>40366</v>
      </c>
      <c r="L6218" s="33">
        <f t="shared" si="965"/>
        <v>7</v>
      </c>
      <c r="M6218" s="33">
        <f t="shared" si="966"/>
        <v>2010</v>
      </c>
      <c r="N6218" s="34">
        <v>74.05</v>
      </c>
      <c r="P6218" s="32">
        <v>40809</v>
      </c>
      <c r="Q6218" s="33">
        <f t="shared" si="967"/>
        <v>9</v>
      </c>
      <c r="R6218" s="33">
        <f t="shared" si="968"/>
        <v>2011</v>
      </c>
      <c r="S6218" s="34">
        <v>109.17</v>
      </c>
    </row>
    <row r="6219" spans="1:19">
      <c r="A6219" s="32">
        <v>42794</v>
      </c>
      <c r="B6219" s="33">
        <f t="shared" si="963"/>
        <v>2</v>
      </c>
      <c r="C6219" s="33">
        <f t="shared" si="964"/>
        <v>2017</v>
      </c>
      <c r="D6219" s="34">
        <v>0.65100000000000002</v>
      </c>
      <c r="F6219" s="32">
        <v>44414</v>
      </c>
      <c r="G6219" s="33">
        <f t="shared" si="971"/>
        <v>8</v>
      </c>
      <c r="H6219" s="33">
        <f t="shared" si="972"/>
        <v>2021</v>
      </c>
      <c r="I6219" s="34">
        <v>4.21</v>
      </c>
      <c r="K6219" s="32">
        <v>40367</v>
      </c>
      <c r="L6219" s="33">
        <f t="shared" si="965"/>
        <v>7</v>
      </c>
      <c r="M6219" s="33">
        <f t="shared" si="966"/>
        <v>2010</v>
      </c>
      <c r="N6219" s="34">
        <v>75.459999999999994</v>
      </c>
      <c r="P6219" s="32">
        <v>40812</v>
      </c>
      <c r="Q6219" s="33">
        <f t="shared" si="967"/>
        <v>9</v>
      </c>
      <c r="R6219" s="33">
        <f t="shared" si="968"/>
        <v>2011</v>
      </c>
      <c r="S6219" s="34">
        <v>107.9</v>
      </c>
    </row>
    <row r="6220" spans="1:19">
      <c r="A6220" s="32">
        <v>42795</v>
      </c>
      <c r="B6220" s="33">
        <f t="shared" si="963"/>
        <v>3</v>
      </c>
      <c r="C6220" s="33">
        <f t="shared" si="964"/>
        <v>2017</v>
      </c>
      <c r="D6220" s="34">
        <v>0.61799999999999999</v>
      </c>
      <c r="F6220" s="32">
        <v>44417</v>
      </c>
      <c r="G6220" s="33">
        <f t="shared" si="971"/>
        <v>8</v>
      </c>
      <c r="H6220" s="33">
        <f t="shared" si="972"/>
        <v>2021</v>
      </c>
      <c r="I6220" s="34">
        <v>4.24</v>
      </c>
      <c r="K6220" s="32">
        <v>40368</v>
      </c>
      <c r="L6220" s="33">
        <f t="shared" si="965"/>
        <v>7</v>
      </c>
      <c r="M6220" s="33">
        <f t="shared" si="966"/>
        <v>2010</v>
      </c>
      <c r="N6220" s="34">
        <v>76.08</v>
      </c>
      <c r="P6220" s="32">
        <v>40813</v>
      </c>
      <c r="Q6220" s="33">
        <f t="shared" si="967"/>
        <v>9</v>
      </c>
      <c r="R6220" s="33">
        <f t="shared" si="968"/>
        <v>2011</v>
      </c>
      <c r="S6220" s="34">
        <v>109.54</v>
      </c>
    </row>
    <row r="6221" spans="1:19">
      <c r="A6221" s="32">
        <v>42796</v>
      </c>
      <c r="B6221" s="33">
        <f t="shared" si="963"/>
        <v>3</v>
      </c>
      <c r="C6221" s="33">
        <f t="shared" si="964"/>
        <v>2017</v>
      </c>
      <c r="D6221" s="34">
        <v>0.59099999999999997</v>
      </c>
      <c r="F6221" s="32">
        <v>44418</v>
      </c>
      <c r="G6221" s="33">
        <f t="shared" si="971"/>
        <v>8</v>
      </c>
      <c r="H6221" s="33">
        <f t="shared" si="972"/>
        <v>2021</v>
      </c>
      <c r="I6221" s="34">
        <v>4.12</v>
      </c>
      <c r="K6221" s="32">
        <v>40371</v>
      </c>
      <c r="L6221" s="33">
        <f t="shared" si="965"/>
        <v>7</v>
      </c>
      <c r="M6221" s="33">
        <f t="shared" si="966"/>
        <v>2010</v>
      </c>
      <c r="N6221" s="34">
        <v>74.930000000000007</v>
      </c>
      <c r="P6221" s="32">
        <v>40814</v>
      </c>
      <c r="Q6221" s="33">
        <f t="shared" si="967"/>
        <v>9</v>
      </c>
      <c r="R6221" s="33">
        <f t="shared" si="968"/>
        <v>2011</v>
      </c>
      <c r="S6221" s="34">
        <v>108.52</v>
      </c>
    </row>
    <row r="6222" spans="1:19">
      <c r="A6222" s="32">
        <v>42797</v>
      </c>
      <c r="B6222" s="33">
        <f t="shared" si="963"/>
        <v>3</v>
      </c>
      <c r="C6222" s="33">
        <f t="shared" si="964"/>
        <v>2017</v>
      </c>
      <c r="D6222" s="34">
        <v>0.61299999999999999</v>
      </c>
      <c r="F6222" s="32">
        <v>44419</v>
      </c>
      <c r="G6222" s="33">
        <f t="shared" si="971"/>
        <v>8</v>
      </c>
      <c r="H6222" s="33">
        <f t="shared" si="972"/>
        <v>2021</v>
      </c>
      <c r="I6222" s="34">
        <v>4.07</v>
      </c>
      <c r="K6222" s="32">
        <v>40372</v>
      </c>
      <c r="L6222" s="33">
        <f t="shared" si="965"/>
        <v>7</v>
      </c>
      <c r="M6222" s="33">
        <f t="shared" si="966"/>
        <v>2010</v>
      </c>
      <c r="N6222" s="34">
        <v>77.16</v>
      </c>
      <c r="P6222" s="32">
        <v>40815</v>
      </c>
      <c r="Q6222" s="33">
        <f t="shared" si="967"/>
        <v>9</v>
      </c>
      <c r="R6222" s="33">
        <f t="shared" si="968"/>
        <v>2011</v>
      </c>
      <c r="S6222" s="34">
        <v>107.08</v>
      </c>
    </row>
    <row r="6223" spans="1:19">
      <c r="A6223" s="32">
        <v>42800</v>
      </c>
      <c r="B6223" s="33">
        <f t="shared" si="963"/>
        <v>3</v>
      </c>
      <c r="C6223" s="33">
        <f t="shared" si="964"/>
        <v>2017</v>
      </c>
      <c r="D6223" s="34">
        <v>0.628</v>
      </c>
      <c r="F6223" s="32">
        <v>44420</v>
      </c>
      <c r="G6223" s="33">
        <f t="shared" si="971"/>
        <v>8</v>
      </c>
      <c r="H6223" s="33">
        <f t="shared" si="972"/>
        <v>2021</v>
      </c>
      <c r="I6223" s="34">
        <v>4.0999999999999996</v>
      </c>
      <c r="K6223" s="32">
        <v>40373</v>
      </c>
      <c r="L6223" s="33">
        <f t="shared" si="965"/>
        <v>7</v>
      </c>
      <c r="M6223" s="33">
        <f t="shared" si="966"/>
        <v>2010</v>
      </c>
      <c r="N6223" s="34">
        <v>77.02</v>
      </c>
      <c r="P6223" s="32">
        <v>40816</v>
      </c>
      <c r="Q6223" s="33">
        <f t="shared" si="967"/>
        <v>9</v>
      </c>
      <c r="R6223" s="33">
        <f t="shared" si="968"/>
        <v>2011</v>
      </c>
      <c r="S6223" s="34">
        <v>105.42</v>
      </c>
    </row>
    <row r="6224" spans="1:19">
      <c r="A6224" s="32">
        <v>42801</v>
      </c>
      <c r="B6224" s="33">
        <f t="shared" si="963"/>
        <v>3</v>
      </c>
      <c r="C6224" s="33">
        <f t="shared" si="964"/>
        <v>2017</v>
      </c>
      <c r="D6224" s="34">
        <v>0.64</v>
      </c>
      <c r="F6224" s="32">
        <v>44421</v>
      </c>
      <c r="G6224" s="33">
        <f t="shared" si="971"/>
        <v>8</v>
      </c>
      <c r="H6224" s="33">
        <f t="shared" si="972"/>
        <v>2021</v>
      </c>
      <c r="I6224" s="34">
        <v>3.95</v>
      </c>
      <c r="K6224" s="32">
        <v>40374</v>
      </c>
      <c r="L6224" s="33">
        <f t="shared" si="965"/>
        <v>7</v>
      </c>
      <c r="M6224" s="33">
        <f t="shared" si="966"/>
        <v>2010</v>
      </c>
      <c r="N6224" s="34">
        <v>76.67</v>
      </c>
      <c r="P6224" s="32">
        <v>40819</v>
      </c>
      <c r="Q6224" s="33">
        <f t="shared" si="967"/>
        <v>10</v>
      </c>
      <c r="R6224" s="33">
        <f t="shared" si="968"/>
        <v>2011</v>
      </c>
      <c r="S6224" s="34">
        <v>103.61</v>
      </c>
    </row>
    <row r="6225" spans="1:19">
      <c r="A6225" s="32">
        <v>42802</v>
      </c>
      <c r="B6225" s="33">
        <f t="shared" si="963"/>
        <v>3</v>
      </c>
      <c r="C6225" s="33">
        <f t="shared" si="964"/>
        <v>2017</v>
      </c>
      <c r="D6225" s="34">
        <v>0.64300000000000002</v>
      </c>
      <c r="F6225" s="32">
        <v>44424</v>
      </c>
      <c r="G6225" s="33">
        <f t="shared" si="971"/>
        <v>8</v>
      </c>
      <c r="H6225" s="33">
        <f t="shared" si="972"/>
        <v>2021</v>
      </c>
      <c r="I6225" s="34">
        <v>3.93</v>
      </c>
      <c r="K6225" s="32">
        <v>40375</v>
      </c>
      <c r="L6225" s="33">
        <f t="shared" si="965"/>
        <v>7</v>
      </c>
      <c r="M6225" s="33">
        <f t="shared" si="966"/>
        <v>2010</v>
      </c>
      <c r="N6225" s="34">
        <v>75.959999999999994</v>
      </c>
      <c r="P6225" s="32">
        <v>40820</v>
      </c>
      <c r="Q6225" s="33">
        <f t="shared" si="967"/>
        <v>10</v>
      </c>
      <c r="R6225" s="33">
        <f t="shared" si="968"/>
        <v>2011</v>
      </c>
      <c r="S6225" s="34">
        <v>101.84</v>
      </c>
    </row>
    <row r="6226" spans="1:19">
      <c r="A6226" s="32">
        <v>42803</v>
      </c>
      <c r="B6226" s="33">
        <f t="shared" si="963"/>
        <v>3</v>
      </c>
      <c r="C6226" s="33">
        <f t="shared" si="964"/>
        <v>2017</v>
      </c>
      <c r="D6226" s="34">
        <v>0.65500000000000003</v>
      </c>
      <c r="F6226" s="32">
        <v>44425</v>
      </c>
      <c r="G6226" s="33">
        <f t="shared" si="971"/>
        <v>8</v>
      </c>
      <c r="H6226" s="33">
        <f t="shared" si="972"/>
        <v>2021</v>
      </c>
      <c r="I6226" s="34">
        <v>3.92</v>
      </c>
      <c r="K6226" s="32">
        <v>40378</v>
      </c>
      <c r="L6226" s="33">
        <f t="shared" si="965"/>
        <v>7</v>
      </c>
      <c r="M6226" s="33">
        <f t="shared" si="966"/>
        <v>2010</v>
      </c>
      <c r="N6226" s="34">
        <v>76.53</v>
      </c>
      <c r="P6226" s="32">
        <v>40821</v>
      </c>
      <c r="Q6226" s="33">
        <f t="shared" si="967"/>
        <v>10</v>
      </c>
      <c r="R6226" s="33">
        <f t="shared" si="968"/>
        <v>2011</v>
      </c>
      <c r="S6226" s="34">
        <v>103.77</v>
      </c>
    </row>
    <row r="6227" spans="1:19">
      <c r="A6227" s="32">
        <v>42804</v>
      </c>
      <c r="B6227" s="33">
        <f t="shared" si="963"/>
        <v>3</v>
      </c>
      <c r="C6227" s="33">
        <f t="shared" si="964"/>
        <v>2017</v>
      </c>
      <c r="D6227" s="34">
        <v>0.66500000000000004</v>
      </c>
      <c r="F6227" s="32">
        <v>44426</v>
      </c>
      <c r="G6227" s="33">
        <f t="shared" si="971"/>
        <v>8</v>
      </c>
      <c r="H6227" s="33">
        <f t="shared" si="972"/>
        <v>2021</v>
      </c>
      <c r="I6227" s="34">
        <v>3.86</v>
      </c>
      <c r="K6227" s="32">
        <v>40379</v>
      </c>
      <c r="L6227" s="33">
        <f t="shared" si="965"/>
        <v>7</v>
      </c>
      <c r="M6227" s="33">
        <f t="shared" si="966"/>
        <v>2010</v>
      </c>
      <c r="N6227" s="34">
        <v>77.319999999999993</v>
      </c>
      <c r="P6227" s="32">
        <v>40822</v>
      </c>
      <c r="Q6227" s="33">
        <f t="shared" si="967"/>
        <v>10</v>
      </c>
      <c r="R6227" s="33">
        <f t="shared" si="968"/>
        <v>2011</v>
      </c>
      <c r="S6227" s="34">
        <v>104.38</v>
      </c>
    </row>
    <row r="6228" spans="1:19">
      <c r="A6228" s="32">
        <v>42807</v>
      </c>
      <c r="B6228" s="33">
        <f t="shared" si="963"/>
        <v>3</v>
      </c>
      <c r="C6228" s="33">
        <f t="shared" si="964"/>
        <v>2017</v>
      </c>
      <c r="D6228" s="34">
        <v>0.67600000000000005</v>
      </c>
      <c r="F6228" s="32">
        <v>44427</v>
      </c>
      <c r="G6228" s="33">
        <f t="shared" si="971"/>
        <v>8</v>
      </c>
      <c r="H6228" s="33">
        <f t="shared" si="972"/>
        <v>2021</v>
      </c>
      <c r="I6228" s="34">
        <v>3.83</v>
      </c>
      <c r="K6228" s="32">
        <v>40380</v>
      </c>
      <c r="L6228" s="33">
        <f t="shared" si="965"/>
        <v>7</v>
      </c>
      <c r="M6228" s="33">
        <f t="shared" si="966"/>
        <v>2010</v>
      </c>
      <c r="N6228" s="34">
        <v>76.27</v>
      </c>
      <c r="P6228" s="32">
        <v>40823</v>
      </c>
      <c r="Q6228" s="33">
        <f t="shared" si="967"/>
        <v>10</v>
      </c>
      <c r="R6228" s="33">
        <f t="shared" si="968"/>
        <v>2011</v>
      </c>
      <c r="S6228" s="34">
        <v>106.56</v>
      </c>
    </row>
    <row r="6229" spans="1:19">
      <c r="A6229" s="32">
        <v>42808</v>
      </c>
      <c r="B6229" s="33">
        <f t="shared" si="963"/>
        <v>3</v>
      </c>
      <c r="C6229" s="33">
        <f t="shared" si="964"/>
        <v>2017</v>
      </c>
      <c r="D6229" s="34">
        <v>0.66800000000000004</v>
      </c>
      <c r="F6229" s="32">
        <v>44428</v>
      </c>
      <c r="G6229" s="33">
        <f t="shared" si="971"/>
        <v>8</v>
      </c>
      <c r="H6229" s="33">
        <f t="shared" si="972"/>
        <v>2021</v>
      </c>
      <c r="I6229" s="34">
        <v>3.94</v>
      </c>
      <c r="K6229" s="32">
        <v>40381</v>
      </c>
      <c r="L6229" s="33">
        <f t="shared" si="965"/>
        <v>7</v>
      </c>
      <c r="M6229" s="33">
        <f t="shared" si="966"/>
        <v>2010</v>
      </c>
      <c r="N6229" s="34">
        <v>79.010000000000005</v>
      </c>
      <c r="P6229" s="32">
        <v>40826</v>
      </c>
      <c r="Q6229" s="33">
        <f t="shared" si="967"/>
        <v>10</v>
      </c>
      <c r="R6229" s="33">
        <f t="shared" si="968"/>
        <v>2011</v>
      </c>
      <c r="S6229" s="34">
        <v>109.49</v>
      </c>
    </row>
    <row r="6230" spans="1:19">
      <c r="A6230" s="32">
        <v>42809</v>
      </c>
      <c r="B6230" s="33">
        <f t="shared" si="963"/>
        <v>3</v>
      </c>
      <c r="C6230" s="33">
        <f t="shared" si="964"/>
        <v>2017</v>
      </c>
      <c r="D6230" s="34">
        <v>0.63300000000000001</v>
      </c>
      <c r="F6230" s="32">
        <v>44431</v>
      </c>
      <c r="G6230" s="33">
        <f t="shared" si="971"/>
        <v>8</v>
      </c>
      <c r="H6230" s="33">
        <f t="shared" si="972"/>
        <v>2021</v>
      </c>
      <c r="I6230" s="34">
        <v>3.93</v>
      </c>
      <c r="K6230" s="32">
        <v>40382</v>
      </c>
      <c r="L6230" s="33">
        <f t="shared" si="965"/>
        <v>7</v>
      </c>
      <c r="M6230" s="33">
        <f t="shared" si="966"/>
        <v>2010</v>
      </c>
      <c r="N6230" s="34">
        <v>78.680000000000007</v>
      </c>
      <c r="P6230" s="32">
        <v>40827</v>
      </c>
      <c r="Q6230" s="33">
        <f t="shared" si="967"/>
        <v>10</v>
      </c>
      <c r="R6230" s="33">
        <f t="shared" si="968"/>
        <v>2011</v>
      </c>
      <c r="S6230" s="34">
        <v>109.22</v>
      </c>
    </row>
    <row r="6231" spans="1:19">
      <c r="A6231" s="32">
        <v>42810</v>
      </c>
      <c r="B6231" s="33">
        <f t="shared" si="963"/>
        <v>3</v>
      </c>
      <c r="C6231" s="33">
        <f t="shared" si="964"/>
        <v>2017</v>
      </c>
      <c r="D6231" s="34">
        <v>0.61</v>
      </c>
      <c r="F6231" s="32">
        <v>44432</v>
      </c>
      <c r="G6231" s="33">
        <f t="shared" si="971"/>
        <v>8</v>
      </c>
      <c r="H6231" s="33">
        <f t="shared" si="972"/>
        <v>2021</v>
      </c>
      <c r="I6231" s="34">
        <v>3.95</v>
      </c>
      <c r="K6231" s="32">
        <v>40385</v>
      </c>
      <c r="L6231" s="33">
        <f t="shared" si="965"/>
        <v>7</v>
      </c>
      <c r="M6231" s="33">
        <f t="shared" si="966"/>
        <v>2010</v>
      </c>
      <c r="N6231" s="34">
        <v>78.930000000000007</v>
      </c>
      <c r="P6231" s="32">
        <v>40828</v>
      </c>
      <c r="Q6231" s="33">
        <f t="shared" si="967"/>
        <v>10</v>
      </c>
      <c r="R6231" s="33">
        <f t="shared" si="968"/>
        <v>2011</v>
      </c>
      <c r="S6231" s="34">
        <v>112.44</v>
      </c>
    </row>
    <row r="6232" spans="1:19">
      <c r="A6232" s="32">
        <v>42811</v>
      </c>
      <c r="B6232" s="33">
        <f t="shared" si="963"/>
        <v>3</v>
      </c>
      <c r="C6232" s="33">
        <f t="shared" si="964"/>
        <v>2017</v>
      </c>
      <c r="D6232" s="34">
        <v>0.6</v>
      </c>
      <c r="F6232" s="32">
        <v>44433</v>
      </c>
      <c r="G6232" s="33">
        <f t="shared" si="971"/>
        <v>8</v>
      </c>
      <c r="H6232" s="33">
        <f t="shared" si="972"/>
        <v>2021</v>
      </c>
      <c r="I6232" s="34">
        <v>4.03</v>
      </c>
      <c r="K6232" s="32">
        <v>40386</v>
      </c>
      <c r="L6232" s="33">
        <f t="shared" si="965"/>
        <v>7</v>
      </c>
      <c r="M6232" s="33">
        <f t="shared" si="966"/>
        <v>2010</v>
      </c>
      <c r="N6232" s="34">
        <v>77.459999999999994</v>
      </c>
      <c r="P6232" s="32">
        <v>40829</v>
      </c>
      <c r="Q6232" s="33">
        <f t="shared" si="967"/>
        <v>10</v>
      </c>
      <c r="R6232" s="33">
        <f t="shared" si="968"/>
        <v>2011</v>
      </c>
      <c r="S6232" s="34">
        <v>112.45</v>
      </c>
    </row>
    <row r="6233" spans="1:19">
      <c r="A6233" s="32">
        <v>42814</v>
      </c>
      <c r="B6233" s="33">
        <f t="shared" si="963"/>
        <v>3</v>
      </c>
      <c r="C6233" s="33">
        <f t="shared" si="964"/>
        <v>2017</v>
      </c>
      <c r="D6233" s="34">
        <v>0.59799999999999998</v>
      </c>
      <c r="F6233" s="32">
        <v>44434</v>
      </c>
      <c r="G6233" s="33">
        <f t="shared" si="971"/>
        <v>8</v>
      </c>
      <c r="H6233" s="33">
        <f t="shared" si="972"/>
        <v>2021</v>
      </c>
      <c r="I6233" s="34">
        <v>4.07</v>
      </c>
      <c r="K6233" s="32">
        <v>40387</v>
      </c>
      <c r="L6233" s="33">
        <f t="shared" si="965"/>
        <v>7</v>
      </c>
      <c r="M6233" s="33">
        <f t="shared" si="966"/>
        <v>2010</v>
      </c>
      <c r="N6233" s="34">
        <v>77.06</v>
      </c>
      <c r="P6233" s="32">
        <v>40830</v>
      </c>
      <c r="Q6233" s="33">
        <f t="shared" si="967"/>
        <v>10</v>
      </c>
      <c r="R6233" s="33">
        <f t="shared" si="968"/>
        <v>2011</v>
      </c>
      <c r="S6233" s="34">
        <v>114.33</v>
      </c>
    </row>
    <row r="6234" spans="1:19">
      <c r="A6234" s="32">
        <v>42815</v>
      </c>
      <c r="B6234" s="33">
        <f t="shared" si="963"/>
        <v>3</v>
      </c>
      <c r="C6234" s="33">
        <f t="shared" si="964"/>
        <v>2017</v>
      </c>
      <c r="D6234" s="34">
        <v>0.60499999999999998</v>
      </c>
      <c r="F6234" s="32">
        <v>44435</v>
      </c>
      <c r="G6234" s="33">
        <f t="shared" si="971"/>
        <v>8</v>
      </c>
      <c r="H6234" s="33">
        <f t="shared" si="972"/>
        <v>2021</v>
      </c>
      <c r="I6234" s="34">
        <v>4.3499999999999996</v>
      </c>
      <c r="K6234" s="32">
        <v>40388</v>
      </c>
      <c r="L6234" s="33">
        <f t="shared" si="965"/>
        <v>7</v>
      </c>
      <c r="M6234" s="33">
        <f t="shared" si="966"/>
        <v>2010</v>
      </c>
      <c r="N6234" s="34">
        <v>78.3</v>
      </c>
      <c r="P6234" s="32">
        <v>40833</v>
      </c>
      <c r="Q6234" s="33">
        <f t="shared" si="967"/>
        <v>10</v>
      </c>
      <c r="R6234" s="33">
        <f t="shared" si="968"/>
        <v>2011</v>
      </c>
      <c r="S6234" s="34">
        <v>112.92</v>
      </c>
    </row>
    <row r="6235" spans="1:19">
      <c r="A6235" s="32">
        <v>42816</v>
      </c>
      <c r="B6235" s="33">
        <f t="shared" si="963"/>
        <v>3</v>
      </c>
      <c r="C6235" s="33">
        <f t="shared" si="964"/>
        <v>2017</v>
      </c>
      <c r="D6235" s="34">
        <v>0.59399999999999997</v>
      </c>
      <c r="F6235" s="32">
        <v>44438</v>
      </c>
      <c r="G6235" s="33">
        <f t="shared" si="971"/>
        <v>8</v>
      </c>
      <c r="H6235" s="33">
        <f t="shared" si="972"/>
        <v>2021</v>
      </c>
      <c r="I6235" s="34">
        <v>4.25</v>
      </c>
      <c r="K6235" s="32">
        <v>40389</v>
      </c>
      <c r="L6235" s="33">
        <f t="shared" si="965"/>
        <v>7</v>
      </c>
      <c r="M6235" s="33">
        <f t="shared" si="966"/>
        <v>2010</v>
      </c>
      <c r="N6235" s="34">
        <v>78.849999999999994</v>
      </c>
      <c r="P6235" s="32">
        <v>40834</v>
      </c>
      <c r="Q6235" s="33">
        <f t="shared" si="967"/>
        <v>10</v>
      </c>
      <c r="R6235" s="33">
        <f t="shared" si="968"/>
        <v>2011</v>
      </c>
      <c r="S6235" s="34">
        <v>112.08</v>
      </c>
    </row>
    <row r="6236" spans="1:19">
      <c r="A6236" s="32">
        <v>42817</v>
      </c>
      <c r="B6236" s="33">
        <f t="shared" si="963"/>
        <v>3</v>
      </c>
      <c r="C6236" s="33">
        <f t="shared" si="964"/>
        <v>2017</v>
      </c>
      <c r="D6236" s="34">
        <v>0.58099999999999996</v>
      </c>
      <c r="F6236" s="32">
        <v>44439</v>
      </c>
      <c r="G6236" s="33">
        <f t="shared" si="971"/>
        <v>8</v>
      </c>
      <c r="H6236" s="33">
        <f t="shared" si="972"/>
        <v>2021</v>
      </c>
      <c r="I6236" s="34">
        <v>4.33</v>
      </c>
      <c r="K6236" s="32">
        <v>40392</v>
      </c>
      <c r="L6236" s="33">
        <f t="shared" si="965"/>
        <v>8</v>
      </c>
      <c r="M6236" s="33">
        <f t="shared" si="966"/>
        <v>2010</v>
      </c>
      <c r="N6236" s="34">
        <v>81.25</v>
      </c>
      <c r="P6236" s="32">
        <v>40835</v>
      </c>
      <c r="Q6236" s="33">
        <f t="shared" si="967"/>
        <v>10</v>
      </c>
      <c r="R6236" s="33">
        <f t="shared" si="968"/>
        <v>2011</v>
      </c>
      <c r="S6236" s="34">
        <v>111.76</v>
      </c>
    </row>
    <row r="6237" spans="1:19">
      <c r="A6237" s="32">
        <v>42818</v>
      </c>
      <c r="B6237" s="33">
        <f t="shared" si="963"/>
        <v>3</v>
      </c>
      <c r="C6237" s="33">
        <f t="shared" si="964"/>
        <v>2017</v>
      </c>
      <c r="D6237" s="34">
        <v>0.57099999999999995</v>
      </c>
      <c r="F6237" s="32">
        <v>44440</v>
      </c>
      <c r="G6237" s="33">
        <f t="shared" si="971"/>
        <v>9</v>
      </c>
      <c r="H6237" s="33">
        <f t="shared" si="972"/>
        <v>2021</v>
      </c>
      <c r="I6237" s="34">
        <v>4.45</v>
      </c>
      <c r="K6237" s="32">
        <v>40393</v>
      </c>
      <c r="L6237" s="33">
        <f t="shared" si="965"/>
        <v>8</v>
      </c>
      <c r="M6237" s="33">
        <f t="shared" si="966"/>
        <v>2010</v>
      </c>
      <c r="N6237" s="34">
        <v>82.52</v>
      </c>
      <c r="P6237" s="32">
        <v>40836</v>
      </c>
      <c r="Q6237" s="33">
        <f t="shared" si="967"/>
        <v>10</v>
      </c>
      <c r="R6237" s="33">
        <f t="shared" si="968"/>
        <v>2011</v>
      </c>
      <c r="S6237" s="34">
        <v>109</v>
      </c>
    </row>
    <row r="6238" spans="1:19">
      <c r="A6238" s="32">
        <v>42821</v>
      </c>
      <c r="B6238" s="33">
        <f t="shared" si="963"/>
        <v>3</v>
      </c>
      <c r="C6238" s="33">
        <f t="shared" si="964"/>
        <v>2017</v>
      </c>
      <c r="D6238" s="34">
        <v>0.55600000000000005</v>
      </c>
      <c r="F6238" s="32">
        <v>44441</v>
      </c>
      <c r="G6238" s="33">
        <f t="shared" si="971"/>
        <v>9</v>
      </c>
      <c r="H6238" s="33">
        <f t="shared" si="972"/>
        <v>2021</v>
      </c>
      <c r="I6238" s="34">
        <v>4.6500000000000004</v>
      </c>
      <c r="K6238" s="32">
        <v>40394</v>
      </c>
      <c r="L6238" s="33">
        <f t="shared" si="965"/>
        <v>8</v>
      </c>
      <c r="M6238" s="33">
        <f t="shared" si="966"/>
        <v>2010</v>
      </c>
      <c r="N6238" s="34">
        <v>82.49</v>
      </c>
      <c r="P6238" s="32">
        <v>40837</v>
      </c>
      <c r="Q6238" s="33">
        <f t="shared" si="967"/>
        <v>10</v>
      </c>
      <c r="R6238" s="33">
        <f t="shared" si="968"/>
        <v>2011</v>
      </c>
      <c r="S6238" s="34">
        <v>111.6</v>
      </c>
    </row>
    <row r="6239" spans="1:19">
      <c r="A6239" s="32">
        <v>42822</v>
      </c>
      <c r="B6239" s="33">
        <f t="shared" si="963"/>
        <v>3</v>
      </c>
      <c r="C6239" s="33">
        <f t="shared" si="964"/>
        <v>2017</v>
      </c>
      <c r="D6239" s="34">
        <v>0.59</v>
      </c>
      <c r="F6239" s="32">
        <v>44442</v>
      </c>
      <c r="G6239" s="33">
        <f t="shared" si="971"/>
        <v>9</v>
      </c>
      <c r="H6239" s="33">
        <f t="shared" si="972"/>
        <v>2021</v>
      </c>
      <c r="I6239" s="34">
        <v>4.7699999999999996</v>
      </c>
      <c r="K6239" s="32">
        <v>40395</v>
      </c>
      <c r="L6239" s="33">
        <f t="shared" si="965"/>
        <v>8</v>
      </c>
      <c r="M6239" s="33">
        <f t="shared" si="966"/>
        <v>2010</v>
      </c>
      <c r="N6239" s="34">
        <v>82</v>
      </c>
      <c r="P6239" s="32">
        <v>40840</v>
      </c>
      <c r="Q6239" s="33">
        <f t="shared" si="967"/>
        <v>10</v>
      </c>
      <c r="R6239" s="33">
        <f t="shared" si="968"/>
        <v>2011</v>
      </c>
      <c r="S6239" s="34">
        <v>111.67</v>
      </c>
    </row>
    <row r="6240" spans="1:19">
      <c r="A6240" s="32">
        <v>42823</v>
      </c>
      <c r="B6240" s="33">
        <f t="shared" si="963"/>
        <v>3</v>
      </c>
      <c r="C6240" s="33">
        <f t="shared" si="964"/>
        <v>2017</v>
      </c>
      <c r="D6240" s="34">
        <v>0.59</v>
      </c>
      <c r="F6240" s="32">
        <v>44446</v>
      </c>
      <c r="G6240" s="33">
        <f t="shared" si="971"/>
        <v>9</v>
      </c>
      <c r="H6240" s="33">
        <f t="shared" si="972"/>
        <v>2021</v>
      </c>
      <c r="I6240" s="34">
        <v>4.71</v>
      </c>
      <c r="K6240" s="32">
        <v>40396</v>
      </c>
      <c r="L6240" s="33">
        <f t="shared" si="965"/>
        <v>8</v>
      </c>
      <c r="M6240" s="33">
        <f t="shared" si="966"/>
        <v>2010</v>
      </c>
      <c r="N6240" s="34">
        <v>80.67</v>
      </c>
      <c r="P6240" s="32">
        <v>40841</v>
      </c>
      <c r="Q6240" s="33">
        <f t="shared" si="967"/>
        <v>10</v>
      </c>
      <c r="R6240" s="33">
        <f t="shared" si="968"/>
        <v>2011</v>
      </c>
      <c r="S6240" s="34">
        <v>112.11</v>
      </c>
    </row>
    <row r="6241" spans="1:19">
      <c r="A6241" s="32">
        <v>42824</v>
      </c>
      <c r="B6241" s="33">
        <f t="shared" si="963"/>
        <v>3</v>
      </c>
      <c r="C6241" s="33">
        <f t="shared" si="964"/>
        <v>2017</v>
      </c>
      <c r="D6241" s="34">
        <v>0.61099999999999999</v>
      </c>
      <c r="F6241" s="32">
        <v>44447</v>
      </c>
      <c r="G6241" s="33">
        <f t="shared" si="971"/>
        <v>9</v>
      </c>
      <c r="H6241" s="33">
        <f t="shared" si="972"/>
        <v>2021</v>
      </c>
      <c r="I6241" s="34">
        <v>4.66</v>
      </c>
      <c r="K6241" s="32">
        <v>40399</v>
      </c>
      <c r="L6241" s="33">
        <f t="shared" si="965"/>
        <v>8</v>
      </c>
      <c r="M6241" s="33">
        <f t="shared" si="966"/>
        <v>2010</v>
      </c>
      <c r="N6241" s="34">
        <v>81.459999999999994</v>
      </c>
      <c r="P6241" s="32">
        <v>40842</v>
      </c>
      <c r="Q6241" s="33">
        <f t="shared" si="967"/>
        <v>10</v>
      </c>
      <c r="R6241" s="33">
        <f t="shared" si="968"/>
        <v>2011</v>
      </c>
      <c r="S6241" s="34">
        <v>110.43</v>
      </c>
    </row>
    <row r="6242" spans="1:19">
      <c r="A6242" s="32">
        <v>42825</v>
      </c>
      <c r="B6242" s="33">
        <f t="shared" si="963"/>
        <v>3</v>
      </c>
      <c r="C6242" s="33">
        <f t="shared" si="964"/>
        <v>2017</v>
      </c>
      <c r="D6242" s="34">
        <v>0.61</v>
      </c>
      <c r="F6242" s="32">
        <v>44448</v>
      </c>
      <c r="G6242" s="33">
        <f t="shared" si="971"/>
        <v>9</v>
      </c>
      <c r="H6242" s="33">
        <f t="shared" si="972"/>
        <v>2021</v>
      </c>
      <c r="I6242" s="34">
        <v>4.97</v>
      </c>
      <c r="K6242" s="32">
        <v>40400</v>
      </c>
      <c r="L6242" s="33">
        <f t="shared" si="965"/>
        <v>8</v>
      </c>
      <c r="M6242" s="33">
        <f t="shared" si="966"/>
        <v>2010</v>
      </c>
      <c r="N6242" s="34">
        <v>80.239999999999995</v>
      </c>
      <c r="P6242" s="32">
        <v>40843</v>
      </c>
      <c r="Q6242" s="33">
        <f t="shared" si="967"/>
        <v>10</v>
      </c>
      <c r="R6242" s="33">
        <f t="shared" si="968"/>
        <v>2011</v>
      </c>
      <c r="S6242" s="34">
        <v>112.45</v>
      </c>
    </row>
    <row r="6243" spans="1:19">
      <c r="A6243" s="32">
        <v>42828</v>
      </c>
      <c r="B6243" s="33">
        <f t="shared" si="963"/>
        <v>4</v>
      </c>
      <c r="C6243" s="33">
        <f t="shared" si="964"/>
        <v>2017</v>
      </c>
      <c r="D6243" s="34">
        <v>0.60799999999999998</v>
      </c>
      <c r="F6243" s="32">
        <v>44449</v>
      </c>
      <c r="G6243" s="33">
        <f t="shared" si="971"/>
        <v>9</v>
      </c>
      <c r="H6243" s="33">
        <f t="shared" si="972"/>
        <v>2021</v>
      </c>
      <c r="I6243" s="34">
        <v>5.13</v>
      </c>
      <c r="K6243" s="32">
        <v>40401</v>
      </c>
      <c r="L6243" s="33">
        <f t="shared" si="965"/>
        <v>8</v>
      </c>
      <c r="M6243" s="33">
        <f t="shared" si="966"/>
        <v>2010</v>
      </c>
      <c r="N6243" s="34">
        <v>78.09</v>
      </c>
      <c r="P6243" s="32">
        <v>40844</v>
      </c>
      <c r="Q6243" s="33">
        <f t="shared" si="967"/>
        <v>10</v>
      </c>
      <c r="R6243" s="33">
        <f t="shared" si="968"/>
        <v>2011</v>
      </c>
      <c r="S6243" s="34">
        <v>110.01</v>
      </c>
    </row>
    <row r="6244" spans="1:19">
      <c r="A6244" s="32">
        <v>42829</v>
      </c>
      <c r="B6244" s="33">
        <f t="shared" ref="B6244:B6307" si="973">+MONTH(A6244)</f>
        <v>4</v>
      </c>
      <c r="C6244" s="33">
        <f t="shared" ref="C6244:C6307" si="974">+YEAR(A6244)</f>
        <v>2017</v>
      </c>
      <c r="D6244" s="34">
        <v>0.61299999999999999</v>
      </c>
      <c r="F6244" s="32">
        <v>44452</v>
      </c>
      <c r="G6244" s="33">
        <f t="shared" si="971"/>
        <v>9</v>
      </c>
      <c r="H6244" s="33">
        <f t="shared" si="972"/>
        <v>2021</v>
      </c>
      <c r="I6244" s="34">
        <v>5.21</v>
      </c>
      <c r="K6244" s="32">
        <v>40402</v>
      </c>
      <c r="L6244" s="33">
        <f t="shared" ref="L6244:L6307" si="975">+MONTH(K6244)</f>
        <v>8</v>
      </c>
      <c r="M6244" s="33">
        <f t="shared" ref="M6244:M6307" si="976">+YEAR(K6244)</f>
        <v>2010</v>
      </c>
      <c r="N6244" s="34">
        <v>75.680000000000007</v>
      </c>
      <c r="P6244" s="32">
        <v>40847</v>
      </c>
      <c r="Q6244" s="33">
        <f t="shared" ref="Q6244:Q6307" si="977">+MONTH(P6244)</f>
        <v>10</v>
      </c>
      <c r="R6244" s="33">
        <f t="shared" si="968"/>
        <v>2011</v>
      </c>
      <c r="S6244" s="34">
        <v>108.43</v>
      </c>
    </row>
    <row r="6245" spans="1:19">
      <c r="A6245" s="32">
        <v>42830</v>
      </c>
      <c r="B6245" s="33">
        <f t="shared" si="973"/>
        <v>4</v>
      </c>
      <c r="C6245" s="33">
        <f t="shared" si="974"/>
        <v>2017</v>
      </c>
      <c r="D6245" s="34">
        <v>0.63300000000000001</v>
      </c>
      <c r="F6245" s="32">
        <v>44453</v>
      </c>
      <c r="G6245" s="33">
        <f t="shared" si="971"/>
        <v>9</v>
      </c>
      <c r="H6245" s="33">
        <f t="shared" si="972"/>
        <v>2021</v>
      </c>
      <c r="I6245" s="34">
        <v>5.39</v>
      </c>
      <c r="K6245" s="32">
        <v>40403</v>
      </c>
      <c r="L6245" s="33">
        <f t="shared" si="975"/>
        <v>8</v>
      </c>
      <c r="M6245" s="33">
        <f t="shared" si="976"/>
        <v>2010</v>
      </c>
      <c r="N6245" s="34">
        <v>75.39</v>
      </c>
      <c r="P6245" s="32">
        <v>40848</v>
      </c>
      <c r="Q6245" s="33">
        <f t="shared" si="977"/>
        <v>11</v>
      </c>
      <c r="R6245" s="33">
        <f t="shared" ref="R6245:R6308" si="978">+YEAR(P6245)</f>
        <v>2011</v>
      </c>
      <c r="S6245" s="34">
        <v>106.97</v>
      </c>
    </row>
    <row r="6246" spans="1:19">
      <c r="A6246" s="32">
        <v>42831</v>
      </c>
      <c r="B6246" s="33">
        <f t="shared" si="973"/>
        <v>4</v>
      </c>
      <c r="C6246" s="33">
        <f t="shared" si="974"/>
        <v>2017</v>
      </c>
      <c r="D6246" s="34">
        <v>0.64</v>
      </c>
      <c r="F6246" s="32">
        <v>44454</v>
      </c>
      <c r="G6246" s="33">
        <f t="shared" si="971"/>
        <v>9</v>
      </c>
      <c r="H6246" s="33">
        <f t="shared" si="972"/>
        <v>2021</v>
      </c>
      <c r="I6246" s="34">
        <v>5.66</v>
      </c>
      <c r="K6246" s="32">
        <v>40406</v>
      </c>
      <c r="L6246" s="33">
        <f t="shared" si="975"/>
        <v>8</v>
      </c>
      <c r="M6246" s="33">
        <f t="shared" si="976"/>
        <v>2010</v>
      </c>
      <c r="N6246" s="34">
        <v>75.17</v>
      </c>
      <c r="P6246" s="32">
        <v>40849</v>
      </c>
      <c r="Q6246" s="33">
        <f t="shared" si="977"/>
        <v>11</v>
      </c>
      <c r="R6246" s="33">
        <f t="shared" si="978"/>
        <v>2011</v>
      </c>
      <c r="S6246" s="34">
        <v>110.82</v>
      </c>
    </row>
    <row r="6247" spans="1:19">
      <c r="A6247" s="32">
        <v>42832</v>
      </c>
      <c r="B6247" s="33">
        <f t="shared" si="973"/>
        <v>4</v>
      </c>
      <c r="C6247" s="33">
        <f t="shared" si="974"/>
        <v>2017</v>
      </c>
      <c r="D6247" s="34">
        <v>0.65</v>
      </c>
      <c r="F6247" s="32">
        <v>44455</v>
      </c>
      <c r="G6247" s="33">
        <f t="shared" si="971"/>
        <v>9</v>
      </c>
      <c r="H6247" s="33">
        <f t="shared" si="972"/>
        <v>2021</v>
      </c>
      <c r="I6247" s="34">
        <v>5.52</v>
      </c>
      <c r="K6247" s="32">
        <v>40407</v>
      </c>
      <c r="L6247" s="33">
        <f t="shared" si="975"/>
        <v>8</v>
      </c>
      <c r="M6247" s="33">
        <f t="shared" si="976"/>
        <v>2010</v>
      </c>
      <c r="N6247" s="34">
        <v>75.760000000000005</v>
      </c>
      <c r="P6247" s="32">
        <v>40850</v>
      </c>
      <c r="Q6247" s="33">
        <f t="shared" si="977"/>
        <v>11</v>
      </c>
      <c r="R6247" s="33">
        <f t="shared" si="978"/>
        <v>2011</v>
      </c>
      <c r="S6247" s="34">
        <v>110.76</v>
      </c>
    </row>
    <row r="6248" spans="1:19">
      <c r="A6248" s="32">
        <v>42835</v>
      </c>
      <c r="B6248" s="33">
        <f t="shared" si="973"/>
        <v>4</v>
      </c>
      <c r="C6248" s="33">
        <f t="shared" si="974"/>
        <v>2017</v>
      </c>
      <c r="D6248" s="34">
        <v>0.67</v>
      </c>
      <c r="F6248" s="32">
        <v>44456</v>
      </c>
      <c r="G6248" s="33">
        <f t="shared" si="971"/>
        <v>9</v>
      </c>
      <c r="H6248" s="33">
        <f t="shared" si="972"/>
        <v>2021</v>
      </c>
      <c r="I6248" s="34">
        <v>5.32</v>
      </c>
      <c r="K6248" s="32">
        <v>40408</v>
      </c>
      <c r="L6248" s="33">
        <f t="shared" si="975"/>
        <v>8</v>
      </c>
      <c r="M6248" s="33">
        <f t="shared" si="976"/>
        <v>2010</v>
      </c>
      <c r="N6248" s="34">
        <v>75.39</v>
      </c>
      <c r="P6248" s="32">
        <v>40851</v>
      </c>
      <c r="Q6248" s="33">
        <f t="shared" si="977"/>
        <v>11</v>
      </c>
      <c r="R6248" s="33">
        <f t="shared" si="978"/>
        <v>2011</v>
      </c>
      <c r="S6248" s="34">
        <v>112.22</v>
      </c>
    </row>
    <row r="6249" spans="1:19">
      <c r="A6249" s="32">
        <v>42836</v>
      </c>
      <c r="B6249" s="33">
        <f t="shared" si="973"/>
        <v>4</v>
      </c>
      <c r="C6249" s="33">
        <f t="shared" si="974"/>
        <v>2017</v>
      </c>
      <c r="D6249" s="34">
        <v>0.67400000000000004</v>
      </c>
      <c r="F6249" s="32">
        <v>44459</v>
      </c>
      <c r="G6249" s="33">
        <f t="shared" si="971"/>
        <v>9</v>
      </c>
      <c r="H6249" s="33">
        <f t="shared" si="972"/>
        <v>2021</v>
      </c>
      <c r="I6249" s="34">
        <v>5.25</v>
      </c>
      <c r="K6249" s="32">
        <v>40409</v>
      </c>
      <c r="L6249" s="33">
        <f t="shared" si="975"/>
        <v>8</v>
      </c>
      <c r="M6249" s="33">
        <f t="shared" si="976"/>
        <v>2010</v>
      </c>
      <c r="N6249" s="34">
        <v>74.45</v>
      </c>
      <c r="P6249" s="32">
        <v>40854</v>
      </c>
      <c r="Q6249" s="33">
        <f t="shared" si="977"/>
        <v>11</v>
      </c>
      <c r="R6249" s="33">
        <f t="shared" si="978"/>
        <v>2011</v>
      </c>
      <c r="S6249" s="34">
        <v>114.75</v>
      </c>
    </row>
    <row r="6250" spans="1:19">
      <c r="A6250" s="32">
        <v>42837</v>
      </c>
      <c r="B6250" s="33">
        <f t="shared" si="973"/>
        <v>4</v>
      </c>
      <c r="C6250" s="33">
        <f t="shared" si="974"/>
        <v>2017</v>
      </c>
      <c r="D6250" s="34">
        <v>0.68600000000000005</v>
      </c>
      <c r="F6250" s="32">
        <v>44460</v>
      </c>
      <c r="G6250" s="33">
        <f t="shared" si="971"/>
        <v>9</v>
      </c>
      <c r="H6250" s="33">
        <f t="shared" si="972"/>
        <v>2021</v>
      </c>
      <c r="I6250" s="34">
        <v>4.96</v>
      </c>
      <c r="K6250" s="32">
        <v>40410</v>
      </c>
      <c r="L6250" s="33">
        <f t="shared" si="975"/>
        <v>8</v>
      </c>
      <c r="M6250" s="33">
        <f t="shared" si="976"/>
        <v>2010</v>
      </c>
      <c r="N6250" s="34">
        <v>73.45</v>
      </c>
      <c r="P6250" s="32">
        <v>40855</v>
      </c>
      <c r="Q6250" s="33">
        <f t="shared" si="977"/>
        <v>11</v>
      </c>
      <c r="R6250" s="33">
        <f t="shared" si="978"/>
        <v>2011</v>
      </c>
      <c r="S6250" s="34">
        <v>115.61</v>
      </c>
    </row>
    <row r="6251" spans="1:19">
      <c r="A6251" s="32">
        <v>42838</v>
      </c>
      <c r="B6251" s="33">
        <f t="shared" si="973"/>
        <v>4</v>
      </c>
      <c r="C6251" s="33">
        <f t="shared" si="974"/>
        <v>2017</v>
      </c>
      <c r="D6251" s="34">
        <v>0.68600000000000005</v>
      </c>
      <c r="F6251" s="32">
        <v>44461</v>
      </c>
      <c r="G6251" s="33">
        <f t="shared" si="971"/>
        <v>9</v>
      </c>
      <c r="H6251" s="33">
        <f t="shared" si="972"/>
        <v>2021</v>
      </c>
      <c r="I6251" s="34">
        <v>4.92</v>
      </c>
      <c r="K6251" s="32">
        <v>40413</v>
      </c>
      <c r="L6251" s="33">
        <f t="shared" si="975"/>
        <v>8</v>
      </c>
      <c r="M6251" s="33">
        <f t="shared" si="976"/>
        <v>2010</v>
      </c>
      <c r="N6251" s="34">
        <v>72.709999999999994</v>
      </c>
      <c r="P6251" s="32">
        <v>40856</v>
      </c>
      <c r="Q6251" s="33">
        <f t="shared" si="977"/>
        <v>11</v>
      </c>
      <c r="R6251" s="33">
        <f t="shared" si="978"/>
        <v>2011</v>
      </c>
      <c r="S6251" s="34">
        <v>115.29</v>
      </c>
    </row>
    <row r="6252" spans="1:19">
      <c r="A6252" s="32">
        <v>42842</v>
      </c>
      <c r="B6252" s="33">
        <f t="shared" si="973"/>
        <v>4</v>
      </c>
      <c r="C6252" s="33">
        <f t="shared" si="974"/>
        <v>2017</v>
      </c>
      <c r="D6252" s="34">
        <v>0.68500000000000005</v>
      </c>
      <c r="F6252" s="32">
        <v>44462</v>
      </c>
      <c r="G6252" s="33">
        <f t="shared" si="971"/>
        <v>9</v>
      </c>
      <c r="H6252" s="33">
        <f t="shared" si="972"/>
        <v>2021</v>
      </c>
      <c r="I6252" s="34">
        <v>4.9400000000000004</v>
      </c>
      <c r="K6252" s="32">
        <v>40414</v>
      </c>
      <c r="L6252" s="33">
        <f t="shared" si="975"/>
        <v>8</v>
      </c>
      <c r="M6252" s="33">
        <f t="shared" si="976"/>
        <v>2010</v>
      </c>
      <c r="N6252" s="34">
        <v>71.239999999999995</v>
      </c>
      <c r="P6252" s="32">
        <v>40857</v>
      </c>
      <c r="Q6252" s="33">
        <f t="shared" si="977"/>
        <v>11</v>
      </c>
      <c r="R6252" s="33">
        <f t="shared" si="978"/>
        <v>2011</v>
      </c>
      <c r="S6252" s="34">
        <v>113.32</v>
      </c>
    </row>
    <row r="6253" spans="1:19">
      <c r="A6253" s="32">
        <v>42843</v>
      </c>
      <c r="B6253" s="33">
        <f t="shared" si="973"/>
        <v>4</v>
      </c>
      <c r="C6253" s="33">
        <f t="shared" si="974"/>
        <v>2017</v>
      </c>
      <c r="D6253" s="34">
        <v>0.68799999999999994</v>
      </c>
      <c r="F6253" s="32">
        <v>44463</v>
      </c>
      <c r="G6253" s="33">
        <f t="shared" si="971"/>
        <v>9</v>
      </c>
      <c r="H6253" s="33">
        <f t="shared" si="972"/>
        <v>2021</v>
      </c>
      <c r="I6253" s="34">
        <v>5.0999999999999996</v>
      </c>
      <c r="K6253" s="32">
        <v>40415</v>
      </c>
      <c r="L6253" s="33">
        <f t="shared" si="975"/>
        <v>8</v>
      </c>
      <c r="M6253" s="33">
        <f t="shared" si="976"/>
        <v>2010</v>
      </c>
      <c r="N6253" s="34">
        <v>72.069999999999993</v>
      </c>
      <c r="P6253" s="32">
        <v>40858</v>
      </c>
      <c r="Q6253" s="33">
        <f t="shared" si="977"/>
        <v>11</v>
      </c>
      <c r="R6253" s="33">
        <f t="shared" si="978"/>
        <v>2011</v>
      </c>
      <c r="S6253" s="34">
        <v>114.43</v>
      </c>
    </row>
    <row r="6254" spans="1:19">
      <c r="A6254" s="32">
        <v>42844</v>
      </c>
      <c r="B6254" s="33">
        <f t="shared" si="973"/>
        <v>4</v>
      </c>
      <c r="C6254" s="33">
        <f t="shared" si="974"/>
        <v>2017</v>
      </c>
      <c r="D6254" s="34">
        <v>0.65900000000000003</v>
      </c>
      <c r="F6254" s="32">
        <v>44466</v>
      </c>
      <c r="G6254" s="33">
        <f t="shared" si="971"/>
        <v>9</v>
      </c>
      <c r="H6254" s="33">
        <f t="shared" si="972"/>
        <v>2021</v>
      </c>
      <c r="I6254" s="34">
        <v>5.53</v>
      </c>
      <c r="K6254" s="32">
        <v>40416</v>
      </c>
      <c r="L6254" s="33">
        <f t="shared" si="975"/>
        <v>8</v>
      </c>
      <c r="M6254" s="33">
        <f t="shared" si="976"/>
        <v>2010</v>
      </c>
      <c r="N6254" s="34">
        <v>73.36</v>
      </c>
      <c r="P6254" s="32">
        <v>40861</v>
      </c>
      <c r="Q6254" s="33">
        <f t="shared" si="977"/>
        <v>11</v>
      </c>
      <c r="R6254" s="33">
        <f t="shared" si="978"/>
        <v>2011</v>
      </c>
      <c r="S6254" s="34">
        <v>112.57</v>
      </c>
    </row>
    <row r="6255" spans="1:19">
      <c r="A6255" s="32">
        <v>42845</v>
      </c>
      <c r="B6255" s="33">
        <f t="shared" si="973"/>
        <v>4</v>
      </c>
      <c r="C6255" s="33">
        <f t="shared" si="974"/>
        <v>2017</v>
      </c>
      <c r="D6255" s="34">
        <v>0.65800000000000003</v>
      </c>
      <c r="F6255" s="32">
        <v>44467</v>
      </c>
      <c r="G6255" s="33">
        <f t="shared" si="971"/>
        <v>9</v>
      </c>
      <c r="H6255" s="33">
        <f t="shared" si="972"/>
        <v>2021</v>
      </c>
      <c r="I6255" s="34">
        <v>5.94</v>
      </c>
      <c r="K6255" s="32">
        <v>40417</v>
      </c>
      <c r="L6255" s="33">
        <f t="shared" si="975"/>
        <v>8</v>
      </c>
      <c r="M6255" s="33">
        <f t="shared" si="976"/>
        <v>2010</v>
      </c>
      <c r="N6255" s="34">
        <v>75.17</v>
      </c>
      <c r="P6255" s="32">
        <v>40862</v>
      </c>
      <c r="Q6255" s="33">
        <f t="shared" si="977"/>
        <v>11</v>
      </c>
      <c r="R6255" s="33">
        <f t="shared" si="978"/>
        <v>2011</v>
      </c>
      <c r="S6255" s="34">
        <v>111.9</v>
      </c>
    </row>
    <row r="6256" spans="1:19">
      <c r="A6256" s="32">
        <v>42846</v>
      </c>
      <c r="B6256" s="33">
        <f t="shared" si="973"/>
        <v>4</v>
      </c>
      <c r="C6256" s="33">
        <f t="shared" si="974"/>
        <v>2017</v>
      </c>
      <c r="D6256" s="34">
        <v>0.63</v>
      </c>
      <c r="F6256" s="32">
        <v>44468</v>
      </c>
      <c r="G6256" s="33">
        <f t="shared" si="971"/>
        <v>9</v>
      </c>
      <c r="H6256" s="33">
        <f t="shared" si="972"/>
        <v>2021</v>
      </c>
      <c r="I6256" s="34">
        <v>5.73</v>
      </c>
      <c r="K6256" s="32">
        <v>40420</v>
      </c>
      <c r="L6256" s="33">
        <f t="shared" si="975"/>
        <v>8</v>
      </c>
      <c r="M6256" s="33">
        <f t="shared" si="976"/>
        <v>2010</v>
      </c>
      <c r="N6256" s="34">
        <v>74.69</v>
      </c>
      <c r="P6256" s="32">
        <v>40863</v>
      </c>
      <c r="Q6256" s="33">
        <f t="shared" si="977"/>
        <v>11</v>
      </c>
      <c r="R6256" s="33">
        <f t="shared" si="978"/>
        <v>2011</v>
      </c>
      <c r="S6256" s="34">
        <v>111.91</v>
      </c>
    </row>
    <row r="6257" spans="1:19">
      <c r="A6257" s="32">
        <v>42849</v>
      </c>
      <c r="B6257" s="33">
        <f t="shared" si="973"/>
        <v>4</v>
      </c>
      <c r="C6257" s="33">
        <f t="shared" si="974"/>
        <v>2017</v>
      </c>
      <c r="D6257" s="34">
        <v>0.63400000000000001</v>
      </c>
      <c r="F6257" s="32">
        <v>44469</v>
      </c>
      <c r="G6257" s="33">
        <f t="shared" si="971"/>
        <v>9</v>
      </c>
      <c r="H6257" s="33">
        <f t="shared" si="972"/>
        <v>2021</v>
      </c>
      <c r="I6257" s="34">
        <v>5.58</v>
      </c>
      <c r="K6257" s="32">
        <v>40421</v>
      </c>
      <c r="L6257" s="33">
        <f t="shared" si="975"/>
        <v>8</v>
      </c>
      <c r="M6257" s="33">
        <f t="shared" si="976"/>
        <v>2010</v>
      </c>
      <c r="N6257" s="34">
        <v>71.930000000000007</v>
      </c>
      <c r="P6257" s="32">
        <v>40864</v>
      </c>
      <c r="Q6257" s="33">
        <f t="shared" si="977"/>
        <v>11</v>
      </c>
      <c r="R6257" s="33">
        <f t="shared" si="978"/>
        <v>2011</v>
      </c>
      <c r="S6257" s="34">
        <v>109.25</v>
      </c>
    </row>
    <row r="6258" spans="1:19">
      <c r="A6258" s="32">
        <v>42850</v>
      </c>
      <c r="B6258" s="33">
        <f t="shared" si="973"/>
        <v>4</v>
      </c>
      <c r="C6258" s="33">
        <f t="shared" si="974"/>
        <v>2017</v>
      </c>
      <c r="D6258" s="34">
        <v>0.63800000000000001</v>
      </c>
      <c r="F6258" s="32">
        <v>44470</v>
      </c>
      <c r="G6258" s="33">
        <f t="shared" si="971"/>
        <v>10</v>
      </c>
      <c r="H6258" s="33">
        <f t="shared" si="972"/>
        <v>2021</v>
      </c>
      <c r="I6258" s="34">
        <v>5.61</v>
      </c>
      <c r="K6258" s="32">
        <v>40422</v>
      </c>
      <c r="L6258" s="33">
        <f t="shared" si="975"/>
        <v>9</v>
      </c>
      <c r="M6258" s="33">
        <f t="shared" si="976"/>
        <v>2010</v>
      </c>
      <c r="N6258" s="34">
        <v>73.97</v>
      </c>
      <c r="P6258" s="32">
        <v>40865</v>
      </c>
      <c r="Q6258" s="33">
        <f t="shared" si="977"/>
        <v>11</v>
      </c>
      <c r="R6258" s="33">
        <f t="shared" si="978"/>
        <v>2011</v>
      </c>
      <c r="S6258" s="34">
        <v>107.82</v>
      </c>
    </row>
    <row r="6259" spans="1:19">
      <c r="A6259" s="32">
        <v>42851</v>
      </c>
      <c r="B6259" s="33">
        <f t="shared" si="973"/>
        <v>4</v>
      </c>
      <c r="C6259" s="33">
        <f t="shared" si="974"/>
        <v>2017</v>
      </c>
      <c r="D6259" s="34">
        <v>0.63500000000000001</v>
      </c>
      <c r="F6259" s="32">
        <v>44473</v>
      </c>
      <c r="G6259" s="33">
        <f t="shared" si="971"/>
        <v>10</v>
      </c>
      <c r="H6259" s="33">
        <f t="shared" si="972"/>
        <v>2021</v>
      </c>
      <c r="I6259" s="34">
        <v>5.8</v>
      </c>
      <c r="K6259" s="32">
        <v>40423</v>
      </c>
      <c r="L6259" s="33">
        <f t="shared" si="975"/>
        <v>9</v>
      </c>
      <c r="M6259" s="33">
        <f t="shared" si="976"/>
        <v>2010</v>
      </c>
      <c r="N6259" s="34">
        <v>74.989999999999995</v>
      </c>
      <c r="P6259" s="32">
        <v>40868</v>
      </c>
      <c r="Q6259" s="33">
        <f t="shared" si="977"/>
        <v>11</v>
      </c>
      <c r="R6259" s="33">
        <f t="shared" si="978"/>
        <v>2011</v>
      </c>
      <c r="S6259" s="34">
        <v>105.98</v>
      </c>
    </row>
    <row r="6260" spans="1:19">
      <c r="A6260" s="32">
        <v>42852</v>
      </c>
      <c r="B6260" s="33">
        <f t="shared" si="973"/>
        <v>4</v>
      </c>
      <c r="C6260" s="33">
        <f t="shared" si="974"/>
        <v>2017</v>
      </c>
      <c r="D6260" s="34">
        <v>0.621</v>
      </c>
      <c r="F6260" s="32">
        <v>44474</v>
      </c>
      <c r="G6260" s="33">
        <f t="shared" si="971"/>
        <v>10</v>
      </c>
      <c r="H6260" s="33">
        <f t="shared" si="972"/>
        <v>2021</v>
      </c>
      <c r="I6260" s="34">
        <v>6.37</v>
      </c>
      <c r="K6260" s="32">
        <v>40424</v>
      </c>
      <c r="L6260" s="33">
        <f t="shared" si="975"/>
        <v>9</v>
      </c>
      <c r="M6260" s="33">
        <f t="shared" si="976"/>
        <v>2010</v>
      </c>
      <c r="N6260" s="34">
        <v>74.52</v>
      </c>
      <c r="P6260" s="32">
        <v>40869</v>
      </c>
      <c r="Q6260" s="33">
        <f t="shared" si="977"/>
        <v>11</v>
      </c>
      <c r="R6260" s="33">
        <f t="shared" si="978"/>
        <v>2011</v>
      </c>
      <c r="S6260" s="34">
        <v>107.77</v>
      </c>
    </row>
    <row r="6261" spans="1:19">
      <c r="A6261" s="32">
        <v>42853</v>
      </c>
      <c r="B6261" s="33">
        <f t="shared" si="973"/>
        <v>4</v>
      </c>
      <c r="C6261" s="33">
        <f t="shared" si="974"/>
        <v>2017</v>
      </c>
      <c r="D6261" s="34">
        <v>0.62</v>
      </c>
      <c r="F6261" s="32">
        <v>44475</v>
      </c>
      <c r="G6261" s="33">
        <f t="shared" si="971"/>
        <v>10</v>
      </c>
      <c r="H6261" s="33">
        <f t="shared" si="972"/>
        <v>2021</v>
      </c>
      <c r="I6261" s="34">
        <v>6</v>
      </c>
      <c r="K6261" s="32">
        <v>40428</v>
      </c>
      <c r="L6261" s="33">
        <f t="shared" si="975"/>
        <v>9</v>
      </c>
      <c r="M6261" s="33">
        <f t="shared" si="976"/>
        <v>2010</v>
      </c>
      <c r="N6261" s="34">
        <v>73.98</v>
      </c>
      <c r="P6261" s="32">
        <v>40870</v>
      </c>
      <c r="Q6261" s="33">
        <f t="shared" si="977"/>
        <v>11</v>
      </c>
      <c r="R6261" s="33">
        <f t="shared" si="978"/>
        <v>2011</v>
      </c>
      <c r="S6261" s="34">
        <v>106.83</v>
      </c>
    </row>
    <row r="6262" spans="1:19">
      <c r="A6262" s="32">
        <v>42856</v>
      </c>
      <c r="B6262" s="33">
        <f t="shared" si="973"/>
        <v>5</v>
      </c>
      <c r="C6262" s="33">
        <f t="shared" si="974"/>
        <v>2017</v>
      </c>
      <c r="D6262" s="34">
        <v>0.60499999999999998</v>
      </c>
      <c r="F6262" s="32">
        <v>44476</v>
      </c>
      <c r="G6262" s="33">
        <f t="shared" si="971"/>
        <v>10</v>
      </c>
      <c r="H6262" s="33">
        <f t="shared" si="972"/>
        <v>2021</v>
      </c>
      <c r="I6262" s="34">
        <v>5.71</v>
      </c>
      <c r="K6262" s="32">
        <v>40429</v>
      </c>
      <c r="L6262" s="33">
        <f t="shared" si="975"/>
        <v>9</v>
      </c>
      <c r="M6262" s="33">
        <f t="shared" si="976"/>
        <v>2010</v>
      </c>
      <c r="N6262" s="34">
        <v>74.650000000000006</v>
      </c>
      <c r="P6262" s="32">
        <v>40872</v>
      </c>
      <c r="Q6262" s="33">
        <f t="shared" si="977"/>
        <v>11</v>
      </c>
      <c r="R6262" s="33">
        <f t="shared" si="978"/>
        <v>2011</v>
      </c>
      <c r="S6262" s="34">
        <v>106.08</v>
      </c>
    </row>
    <row r="6263" spans="1:19">
      <c r="A6263" s="32">
        <v>42857</v>
      </c>
      <c r="B6263" s="33">
        <f t="shared" si="973"/>
        <v>5</v>
      </c>
      <c r="C6263" s="33">
        <f t="shared" si="974"/>
        <v>2017</v>
      </c>
      <c r="D6263" s="34">
        <v>0.6</v>
      </c>
      <c r="F6263" s="32">
        <v>44477</v>
      </c>
      <c r="G6263" s="33">
        <f t="shared" si="971"/>
        <v>10</v>
      </c>
      <c r="H6263" s="33">
        <f t="shared" si="972"/>
        <v>2021</v>
      </c>
      <c r="I6263" s="34">
        <v>5.46</v>
      </c>
      <c r="K6263" s="32">
        <v>40430</v>
      </c>
      <c r="L6263" s="33">
        <f t="shared" si="975"/>
        <v>9</v>
      </c>
      <c r="M6263" s="33">
        <f t="shared" si="976"/>
        <v>2010</v>
      </c>
      <c r="N6263" s="34">
        <v>74.25</v>
      </c>
      <c r="P6263" s="32">
        <v>40875</v>
      </c>
      <c r="Q6263" s="33">
        <f t="shared" si="977"/>
        <v>11</v>
      </c>
      <c r="R6263" s="33">
        <f t="shared" si="978"/>
        <v>2011</v>
      </c>
      <c r="S6263" s="34">
        <v>109.38</v>
      </c>
    </row>
    <row r="6264" spans="1:19">
      <c r="A6264" s="32">
        <v>42858</v>
      </c>
      <c r="B6264" s="33">
        <f t="shared" si="973"/>
        <v>5</v>
      </c>
      <c r="C6264" s="33">
        <f t="shared" si="974"/>
        <v>2017</v>
      </c>
      <c r="D6264" s="34">
        <v>0.61799999999999999</v>
      </c>
      <c r="F6264" s="32">
        <v>44480</v>
      </c>
      <c r="G6264" s="33">
        <f t="shared" si="971"/>
        <v>10</v>
      </c>
      <c r="H6264" s="33">
        <f t="shared" si="972"/>
        <v>2021</v>
      </c>
      <c r="I6264" s="34">
        <v>5.46</v>
      </c>
      <c r="K6264" s="32">
        <v>40431</v>
      </c>
      <c r="L6264" s="33">
        <f t="shared" si="975"/>
        <v>9</v>
      </c>
      <c r="M6264" s="33">
        <f t="shared" si="976"/>
        <v>2010</v>
      </c>
      <c r="N6264" s="34">
        <v>76.400000000000006</v>
      </c>
      <c r="P6264" s="32">
        <v>40876</v>
      </c>
      <c r="Q6264" s="33">
        <f t="shared" si="977"/>
        <v>11</v>
      </c>
      <c r="R6264" s="33">
        <f t="shared" si="978"/>
        <v>2011</v>
      </c>
      <c r="S6264" s="34">
        <v>111.25</v>
      </c>
    </row>
    <row r="6265" spans="1:19">
      <c r="A6265" s="32">
        <v>42859</v>
      </c>
      <c r="B6265" s="33">
        <f t="shared" si="973"/>
        <v>5</v>
      </c>
      <c r="C6265" s="33">
        <f t="shared" si="974"/>
        <v>2017</v>
      </c>
      <c r="D6265" s="34">
        <v>0.58299999999999996</v>
      </c>
      <c r="F6265" s="32">
        <v>44481</v>
      </c>
      <c r="G6265" s="33">
        <f t="shared" si="971"/>
        <v>10</v>
      </c>
      <c r="H6265" s="33">
        <f t="shared" si="972"/>
        <v>2021</v>
      </c>
      <c r="I6265" s="34">
        <v>5.34</v>
      </c>
      <c r="K6265" s="32">
        <v>40434</v>
      </c>
      <c r="L6265" s="33">
        <f t="shared" si="975"/>
        <v>9</v>
      </c>
      <c r="M6265" s="33">
        <f t="shared" si="976"/>
        <v>2010</v>
      </c>
      <c r="N6265" s="34">
        <v>77.17</v>
      </c>
      <c r="P6265" s="32">
        <v>40877</v>
      </c>
      <c r="Q6265" s="33">
        <f t="shared" si="977"/>
        <v>11</v>
      </c>
      <c r="R6265" s="33">
        <f t="shared" si="978"/>
        <v>2011</v>
      </c>
      <c r="S6265" s="34">
        <v>111.22</v>
      </c>
    </row>
    <row r="6266" spans="1:19">
      <c r="A6266" s="32">
        <v>42860</v>
      </c>
      <c r="B6266" s="33">
        <f t="shared" si="973"/>
        <v>5</v>
      </c>
      <c r="C6266" s="33">
        <f t="shared" si="974"/>
        <v>2017</v>
      </c>
      <c r="D6266" s="34">
        <v>0.63</v>
      </c>
      <c r="F6266" s="32">
        <v>44482</v>
      </c>
      <c r="G6266" s="33">
        <f t="shared" si="971"/>
        <v>10</v>
      </c>
      <c r="H6266" s="33">
        <f t="shared" si="972"/>
        <v>2021</v>
      </c>
      <c r="I6266" s="34">
        <v>5.56</v>
      </c>
      <c r="K6266" s="32">
        <v>40435</v>
      </c>
      <c r="L6266" s="33">
        <f t="shared" si="975"/>
        <v>9</v>
      </c>
      <c r="M6266" s="33">
        <f t="shared" si="976"/>
        <v>2010</v>
      </c>
      <c r="N6266" s="34">
        <v>76.78</v>
      </c>
      <c r="P6266" s="32">
        <v>40878</v>
      </c>
      <c r="Q6266" s="33">
        <f t="shared" si="977"/>
        <v>12</v>
      </c>
      <c r="R6266" s="33">
        <f t="shared" si="978"/>
        <v>2011</v>
      </c>
      <c r="S6266" s="34">
        <v>108.83</v>
      </c>
    </row>
    <row r="6267" spans="1:19">
      <c r="A6267" s="32">
        <v>42863</v>
      </c>
      <c r="B6267" s="33">
        <f t="shared" si="973"/>
        <v>5</v>
      </c>
      <c r="C6267" s="33">
        <f t="shared" si="974"/>
        <v>2017</v>
      </c>
      <c r="D6267" s="34">
        <v>0.63100000000000001</v>
      </c>
      <c r="F6267" s="32">
        <v>44483</v>
      </c>
      <c r="G6267" s="33">
        <f t="shared" si="971"/>
        <v>10</v>
      </c>
      <c r="H6267" s="33">
        <f t="shared" si="972"/>
        <v>2021</v>
      </c>
      <c r="I6267" s="34">
        <v>5.92</v>
      </c>
      <c r="K6267" s="32">
        <v>40436</v>
      </c>
      <c r="L6267" s="33">
        <f t="shared" si="975"/>
        <v>9</v>
      </c>
      <c r="M6267" s="33">
        <f t="shared" si="976"/>
        <v>2010</v>
      </c>
      <c r="N6267" s="34">
        <v>75.92</v>
      </c>
      <c r="P6267" s="32">
        <v>40879</v>
      </c>
      <c r="Q6267" s="33">
        <f t="shared" si="977"/>
        <v>12</v>
      </c>
      <c r="R6267" s="33">
        <f t="shared" si="978"/>
        <v>2011</v>
      </c>
      <c r="S6267" s="34">
        <v>109.59</v>
      </c>
    </row>
    <row r="6268" spans="1:19">
      <c r="A6268" s="32">
        <v>42864</v>
      </c>
      <c r="B6268" s="33">
        <f t="shared" si="973"/>
        <v>5</v>
      </c>
      <c r="C6268" s="33">
        <f t="shared" si="974"/>
        <v>2017</v>
      </c>
      <c r="D6268" s="34">
        <v>0.63100000000000001</v>
      </c>
      <c r="F6268" s="32">
        <v>44484</v>
      </c>
      <c r="G6268" s="33">
        <f t="shared" si="971"/>
        <v>10</v>
      </c>
      <c r="H6268" s="33">
        <f t="shared" si="972"/>
        <v>2021</v>
      </c>
      <c r="I6268" s="34">
        <v>5.44</v>
      </c>
      <c r="K6268" s="32">
        <v>40437</v>
      </c>
      <c r="L6268" s="33">
        <f t="shared" si="975"/>
        <v>9</v>
      </c>
      <c r="M6268" s="33">
        <f t="shared" si="976"/>
        <v>2010</v>
      </c>
      <c r="N6268" s="34">
        <v>74.58</v>
      </c>
      <c r="P6268" s="32">
        <v>40882</v>
      </c>
      <c r="Q6268" s="33">
        <f t="shared" si="977"/>
        <v>12</v>
      </c>
      <c r="R6268" s="33">
        <f t="shared" si="978"/>
        <v>2011</v>
      </c>
      <c r="S6268" s="34">
        <v>110.18</v>
      </c>
    </row>
    <row r="6269" spans="1:19">
      <c r="A6269" s="32">
        <v>42865</v>
      </c>
      <c r="B6269" s="33">
        <f t="shared" si="973"/>
        <v>5</v>
      </c>
      <c r="C6269" s="33">
        <f t="shared" si="974"/>
        <v>2017</v>
      </c>
      <c r="D6269" s="34">
        <v>0.64</v>
      </c>
      <c r="F6269" s="32">
        <v>44487</v>
      </c>
      <c r="G6269" s="33">
        <f t="shared" si="971"/>
        <v>10</v>
      </c>
      <c r="H6269" s="33">
        <f t="shared" si="972"/>
        <v>2021</v>
      </c>
      <c r="I6269" s="34">
        <v>5.01</v>
      </c>
      <c r="K6269" s="32">
        <v>40438</v>
      </c>
      <c r="L6269" s="33">
        <f t="shared" si="975"/>
        <v>9</v>
      </c>
      <c r="M6269" s="33">
        <f t="shared" si="976"/>
        <v>2010</v>
      </c>
      <c r="N6269" s="34">
        <v>73.63</v>
      </c>
      <c r="P6269" s="32">
        <v>40883</v>
      </c>
      <c r="Q6269" s="33">
        <f t="shared" si="977"/>
        <v>12</v>
      </c>
      <c r="R6269" s="33">
        <f t="shared" si="978"/>
        <v>2011</v>
      </c>
      <c r="S6269" s="34">
        <v>110.16</v>
      </c>
    </row>
    <row r="6270" spans="1:19">
      <c r="A6270" s="32">
        <v>42866</v>
      </c>
      <c r="B6270" s="33">
        <f t="shared" si="973"/>
        <v>5</v>
      </c>
      <c r="C6270" s="33">
        <f t="shared" si="974"/>
        <v>2017</v>
      </c>
      <c r="D6270" s="34">
        <v>0.629</v>
      </c>
      <c r="F6270" s="32">
        <v>44488</v>
      </c>
      <c r="G6270" s="33">
        <f t="shared" si="971"/>
        <v>10</v>
      </c>
      <c r="H6270" s="33">
        <f t="shared" si="972"/>
        <v>2021</v>
      </c>
      <c r="I6270" s="34">
        <v>4.8099999999999996</v>
      </c>
      <c r="K6270" s="32">
        <v>40441</v>
      </c>
      <c r="L6270" s="33">
        <f t="shared" si="975"/>
        <v>9</v>
      </c>
      <c r="M6270" s="33">
        <f t="shared" si="976"/>
        <v>2010</v>
      </c>
      <c r="N6270" s="34">
        <v>74.81</v>
      </c>
      <c r="P6270" s="32">
        <v>40884</v>
      </c>
      <c r="Q6270" s="33">
        <f t="shared" si="977"/>
        <v>12</v>
      </c>
      <c r="R6270" s="33">
        <f t="shared" si="978"/>
        <v>2011</v>
      </c>
      <c r="S6270" s="34">
        <v>110.07</v>
      </c>
    </row>
    <row r="6271" spans="1:19">
      <c r="A6271" s="32">
        <v>42867</v>
      </c>
      <c r="B6271" s="33">
        <f t="shared" si="973"/>
        <v>5</v>
      </c>
      <c r="C6271" s="33">
        <f t="shared" si="974"/>
        <v>2017</v>
      </c>
      <c r="D6271" s="34">
        <v>0.629</v>
      </c>
      <c r="F6271" s="32">
        <v>44489</v>
      </c>
      <c r="G6271" s="33">
        <f t="shared" si="971"/>
        <v>10</v>
      </c>
      <c r="H6271" s="33">
        <f t="shared" si="972"/>
        <v>2021</v>
      </c>
      <c r="I6271" s="34">
        <v>4.87</v>
      </c>
      <c r="K6271" s="32">
        <v>40442</v>
      </c>
      <c r="L6271" s="33">
        <f t="shared" si="975"/>
        <v>9</v>
      </c>
      <c r="M6271" s="33">
        <f t="shared" si="976"/>
        <v>2010</v>
      </c>
      <c r="N6271" s="34">
        <v>72.959999999999994</v>
      </c>
      <c r="P6271" s="32">
        <v>40885</v>
      </c>
      <c r="Q6271" s="33">
        <f t="shared" si="977"/>
        <v>12</v>
      </c>
      <c r="R6271" s="33">
        <f t="shared" si="978"/>
        <v>2011</v>
      </c>
      <c r="S6271" s="34">
        <v>108.23</v>
      </c>
    </row>
    <row r="6272" spans="1:19">
      <c r="A6272" s="32">
        <v>42870</v>
      </c>
      <c r="B6272" s="33">
        <f t="shared" si="973"/>
        <v>5</v>
      </c>
      <c r="C6272" s="33">
        <f t="shared" si="974"/>
        <v>2017</v>
      </c>
      <c r="D6272" s="34">
        <v>0.64100000000000001</v>
      </c>
      <c r="F6272" s="32">
        <v>44490</v>
      </c>
      <c r="G6272" s="33">
        <f t="shared" si="971"/>
        <v>10</v>
      </c>
      <c r="H6272" s="33">
        <f t="shared" si="972"/>
        <v>2021</v>
      </c>
      <c r="I6272" s="34">
        <v>4.9400000000000004</v>
      </c>
      <c r="K6272" s="32">
        <v>40443</v>
      </c>
      <c r="L6272" s="33">
        <f t="shared" si="975"/>
        <v>9</v>
      </c>
      <c r="M6272" s="33">
        <f t="shared" si="976"/>
        <v>2010</v>
      </c>
      <c r="N6272" s="34">
        <v>72.98</v>
      </c>
      <c r="P6272" s="32">
        <v>40886</v>
      </c>
      <c r="Q6272" s="33">
        <f t="shared" si="977"/>
        <v>12</v>
      </c>
      <c r="R6272" s="33">
        <f t="shared" si="978"/>
        <v>2011</v>
      </c>
      <c r="S6272" s="34">
        <v>107.91</v>
      </c>
    </row>
    <row r="6273" spans="1:19">
      <c r="A6273" s="32">
        <v>42871</v>
      </c>
      <c r="B6273" s="33">
        <f t="shared" si="973"/>
        <v>5</v>
      </c>
      <c r="C6273" s="33">
        <f t="shared" si="974"/>
        <v>2017</v>
      </c>
      <c r="D6273" s="34">
        <v>0.63900000000000001</v>
      </c>
      <c r="F6273" s="32">
        <v>44491</v>
      </c>
      <c r="G6273" s="33">
        <f t="shared" si="971"/>
        <v>10</v>
      </c>
      <c r="H6273" s="33">
        <f t="shared" si="972"/>
        <v>2021</v>
      </c>
      <c r="I6273" s="34">
        <v>5.0999999999999996</v>
      </c>
      <c r="K6273" s="32">
        <v>40444</v>
      </c>
      <c r="L6273" s="33">
        <f t="shared" si="975"/>
        <v>9</v>
      </c>
      <c r="M6273" s="33">
        <f t="shared" si="976"/>
        <v>2010</v>
      </c>
      <c r="N6273" s="34">
        <v>73.400000000000006</v>
      </c>
      <c r="P6273" s="32">
        <v>40889</v>
      </c>
      <c r="Q6273" s="33">
        <f t="shared" si="977"/>
        <v>12</v>
      </c>
      <c r="R6273" s="33">
        <f t="shared" si="978"/>
        <v>2011</v>
      </c>
      <c r="S6273" s="34">
        <v>107.82</v>
      </c>
    </row>
    <row r="6274" spans="1:19">
      <c r="A6274" s="32">
        <v>42872</v>
      </c>
      <c r="B6274" s="33">
        <f t="shared" si="973"/>
        <v>5</v>
      </c>
      <c r="C6274" s="33">
        <f t="shared" si="974"/>
        <v>2017</v>
      </c>
      <c r="D6274" s="34">
        <v>0.64900000000000002</v>
      </c>
      <c r="F6274" s="32">
        <v>44494</v>
      </c>
      <c r="G6274" s="33">
        <f t="shared" si="971"/>
        <v>10</v>
      </c>
      <c r="H6274" s="33">
        <f t="shared" si="972"/>
        <v>2021</v>
      </c>
      <c r="I6274" s="34">
        <v>5.72</v>
      </c>
      <c r="K6274" s="32">
        <v>40445</v>
      </c>
      <c r="L6274" s="33">
        <f t="shared" si="975"/>
        <v>9</v>
      </c>
      <c r="M6274" s="33">
        <f t="shared" si="976"/>
        <v>2010</v>
      </c>
      <c r="N6274" s="34">
        <v>74.63</v>
      </c>
      <c r="P6274" s="32">
        <v>40890</v>
      </c>
      <c r="Q6274" s="33">
        <f t="shared" si="977"/>
        <v>12</v>
      </c>
      <c r="R6274" s="33">
        <f t="shared" si="978"/>
        <v>2011</v>
      </c>
      <c r="S6274" s="34">
        <v>109.25</v>
      </c>
    </row>
    <row r="6275" spans="1:19">
      <c r="A6275" s="32">
        <v>42873</v>
      </c>
      <c r="B6275" s="33">
        <f t="shared" si="973"/>
        <v>5</v>
      </c>
      <c r="C6275" s="33">
        <f t="shared" si="974"/>
        <v>2017</v>
      </c>
      <c r="D6275" s="34">
        <v>0.66</v>
      </c>
      <c r="F6275" s="32">
        <v>44495</v>
      </c>
      <c r="G6275" s="33">
        <f t="shared" si="971"/>
        <v>10</v>
      </c>
      <c r="H6275" s="33">
        <f t="shared" si="972"/>
        <v>2021</v>
      </c>
      <c r="I6275" s="34">
        <v>5.59</v>
      </c>
      <c r="K6275" s="32">
        <v>40448</v>
      </c>
      <c r="L6275" s="33">
        <f t="shared" si="975"/>
        <v>9</v>
      </c>
      <c r="M6275" s="33">
        <f t="shared" si="976"/>
        <v>2010</v>
      </c>
      <c r="N6275" s="34">
        <v>76.510000000000005</v>
      </c>
      <c r="P6275" s="32">
        <v>40891</v>
      </c>
      <c r="Q6275" s="33">
        <f t="shared" si="977"/>
        <v>12</v>
      </c>
      <c r="R6275" s="33">
        <f t="shared" si="978"/>
        <v>2011</v>
      </c>
      <c r="S6275" s="34">
        <v>105.72</v>
      </c>
    </row>
    <row r="6276" spans="1:19">
      <c r="A6276" s="32">
        <v>42874</v>
      </c>
      <c r="B6276" s="33">
        <f t="shared" si="973"/>
        <v>5</v>
      </c>
      <c r="C6276" s="33">
        <f t="shared" si="974"/>
        <v>2017</v>
      </c>
      <c r="D6276" s="34">
        <v>0.66900000000000004</v>
      </c>
      <c r="F6276" s="32">
        <v>44496</v>
      </c>
      <c r="G6276" s="33">
        <f t="shared" si="971"/>
        <v>10</v>
      </c>
      <c r="H6276" s="33">
        <f t="shared" si="972"/>
        <v>2021</v>
      </c>
      <c r="I6276" s="34">
        <v>5.91</v>
      </c>
      <c r="K6276" s="32">
        <v>40449</v>
      </c>
      <c r="L6276" s="33">
        <f t="shared" si="975"/>
        <v>9</v>
      </c>
      <c r="M6276" s="33">
        <f t="shared" si="976"/>
        <v>2010</v>
      </c>
      <c r="N6276" s="34">
        <v>76.150000000000006</v>
      </c>
      <c r="P6276" s="32">
        <v>40892</v>
      </c>
      <c r="Q6276" s="33">
        <f t="shared" si="977"/>
        <v>12</v>
      </c>
      <c r="R6276" s="33">
        <f t="shared" si="978"/>
        <v>2011</v>
      </c>
      <c r="S6276" s="34">
        <v>104.52</v>
      </c>
    </row>
    <row r="6277" spans="1:19">
      <c r="A6277" s="32">
        <v>42877</v>
      </c>
      <c r="B6277" s="33">
        <f t="shared" si="973"/>
        <v>5</v>
      </c>
      <c r="C6277" s="33">
        <f t="shared" si="974"/>
        <v>2017</v>
      </c>
      <c r="D6277" s="34">
        <v>0.66900000000000004</v>
      </c>
      <c r="F6277" s="32">
        <v>44497</v>
      </c>
      <c r="G6277" s="33">
        <f t="shared" si="971"/>
        <v>10</v>
      </c>
      <c r="H6277" s="33">
        <f t="shared" si="972"/>
        <v>2021</v>
      </c>
      <c r="I6277" s="34">
        <v>5.68</v>
      </c>
      <c r="K6277" s="32">
        <v>40450</v>
      </c>
      <c r="L6277" s="33">
        <f t="shared" si="975"/>
        <v>9</v>
      </c>
      <c r="M6277" s="33">
        <f t="shared" si="976"/>
        <v>2010</v>
      </c>
      <c r="N6277" s="34">
        <v>77.849999999999994</v>
      </c>
      <c r="P6277" s="32">
        <v>40893</v>
      </c>
      <c r="Q6277" s="33">
        <f t="shared" si="977"/>
        <v>12</v>
      </c>
      <c r="R6277" s="33">
        <f t="shared" si="978"/>
        <v>2011</v>
      </c>
      <c r="S6277" s="34">
        <v>104</v>
      </c>
    </row>
    <row r="6278" spans="1:19">
      <c r="A6278" s="32">
        <v>42878</v>
      </c>
      <c r="B6278" s="33">
        <f t="shared" si="973"/>
        <v>5</v>
      </c>
      <c r="C6278" s="33">
        <f t="shared" si="974"/>
        <v>2017</v>
      </c>
      <c r="D6278" s="34">
        <v>0.66</v>
      </c>
      <c r="F6278" s="32">
        <v>44498</v>
      </c>
      <c r="G6278" s="33">
        <f t="shared" si="971"/>
        <v>10</v>
      </c>
      <c r="H6278" s="33">
        <f t="shared" si="972"/>
        <v>2021</v>
      </c>
      <c r="I6278" s="34">
        <v>5.49</v>
      </c>
      <c r="K6278" s="32">
        <v>40451</v>
      </c>
      <c r="L6278" s="33">
        <f t="shared" si="975"/>
        <v>9</v>
      </c>
      <c r="M6278" s="33">
        <f t="shared" si="976"/>
        <v>2010</v>
      </c>
      <c r="N6278" s="34">
        <v>79.95</v>
      </c>
      <c r="P6278" s="32">
        <v>40896</v>
      </c>
      <c r="Q6278" s="33">
        <f t="shared" si="977"/>
        <v>12</v>
      </c>
      <c r="R6278" s="33">
        <f t="shared" si="978"/>
        <v>2011</v>
      </c>
      <c r="S6278" s="34">
        <v>104.55</v>
      </c>
    </row>
    <row r="6279" spans="1:19">
      <c r="A6279" s="32">
        <v>42879</v>
      </c>
      <c r="B6279" s="33">
        <f t="shared" si="973"/>
        <v>5</v>
      </c>
      <c r="C6279" s="33">
        <f t="shared" si="974"/>
        <v>2017</v>
      </c>
      <c r="D6279" s="34">
        <v>0.66500000000000004</v>
      </c>
      <c r="F6279" s="32">
        <v>44501</v>
      </c>
      <c r="G6279" s="33">
        <f t="shared" si="971"/>
        <v>11</v>
      </c>
      <c r="H6279" s="33">
        <f t="shared" si="972"/>
        <v>2021</v>
      </c>
      <c r="I6279" s="34">
        <v>5.22</v>
      </c>
      <c r="K6279" s="32">
        <v>40452</v>
      </c>
      <c r="L6279" s="33">
        <f t="shared" si="975"/>
        <v>10</v>
      </c>
      <c r="M6279" s="33">
        <f t="shared" si="976"/>
        <v>2010</v>
      </c>
      <c r="N6279" s="34">
        <v>81.569999999999993</v>
      </c>
      <c r="P6279" s="32">
        <v>40897</v>
      </c>
      <c r="Q6279" s="33">
        <f t="shared" si="977"/>
        <v>12</v>
      </c>
      <c r="R6279" s="33">
        <f t="shared" si="978"/>
        <v>2011</v>
      </c>
      <c r="S6279" s="34">
        <v>107.8</v>
      </c>
    </row>
    <row r="6280" spans="1:19">
      <c r="A6280" s="32">
        <v>42880</v>
      </c>
      <c r="B6280" s="33">
        <f t="shared" si="973"/>
        <v>5</v>
      </c>
      <c r="C6280" s="33">
        <f t="shared" si="974"/>
        <v>2017</v>
      </c>
      <c r="D6280" s="34">
        <v>0.65500000000000003</v>
      </c>
      <c r="F6280" s="32">
        <v>44502</v>
      </c>
      <c r="G6280" s="33">
        <f t="shared" ref="G6280:G6298" si="979">+MONTH(F6280)</f>
        <v>11</v>
      </c>
      <c r="H6280" s="33">
        <f t="shared" ref="H6280:H6298" si="980">+YEAR(F6280)</f>
        <v>2021</v>
      </c>
      <c r="I6280" s="34">
        <v>5.33</v>
      </c>
      <c r="K6280" s="32">
        <v>40455</v>
      </c>
      <c r="L6280" s="33">
        <f t="shared" si="975"/>
        <v>10</v>
      </c>
      <c r="M6280" s="33">
        <f t="shared" si="976"/>
        <v>2010</v>
      </c>
      <c r="N6280" s="34">
        <v>81.430000000000007</v>
      </c>
      <c r="P6280" s="32">
        <v>40898</v>
      </c>
      <c r="Q6280" s="33">
        <f t="shared" si="977"/>
        <v>12</v>
      </c>
      <c r="R6280" s="33">
        <f t="shared" si="978"/>
        <v>2011</v>
      </c>
      <c r="S6280" s="34">
        <v>108</v>
      </c>
    </row>
    <row r="6281" spans="1:19">
      <c r="A6281" s="32">
        <v>42881</v>
      </c>
      <c r="B6281" s="33">
        <f t="shared" si="973"/>
        <v>5</v>
      </c>
      <c r="C6281" s="33">
        <f t="shared" si="974"/>
        <v>2017</v>
      </c>
      <c r="D6281" s="34">
        <v>0.66300000000000003</v>
      </c>
      <c r="F6281" s="32">
        <v>44503</v>
      </c>
      <c r="G6281" s="33">
        <f t="shared" si="979"/>
        <v>11</v>
      </c>
      <c r="H6281" s="33">
        <f t="shared" si="980"/>
        <v>2021</v>
      </c>
      <c r="I6281" s="34">
        <v>5.59</v>
      </c>
      <c r="K6281" s="32">
        <v>40456</v>
      </c>
      <c r="L6281" s="33">
        <f t="shared" si="975"/>
        <v>10</v>
      </c>
      <c r="M6281" s="33">
        <f t="shared" si="976"/>
        <v>2010</v>
      </c>
      <c r="N6281" s="34">
        <v>82.83</v>
      </c>
      <c r="P6281" s="32">
        <v>40899</v>
      </c>
      <c r="Q6281" s="33">
        <f t="shared" si="977"/>
        <v>12</v>
      </c>
      <c r="R6281" s="33">
        <f t="shared" si="978"/>
        <v>2011</v>
      </c>
      <c r="S6281" s="34">
        <v>108.98</v>
      </c>
    </row>
    <row r="6282" spans="1:19">
      <c r="A6282" s="32">
        <v>42885</v>
      </c>
      <c r="B6282" s="33">
        <f t="shared" si="973"/>
        <v>5</v>
      </c>
      <c r="C6282" s="33">
        <f t="shared" si="974"/>
        <v>2017</v>
      </c>
      <c r="D6282" s="34">
        <v>0.65300000000000002</v>
      </c>
      <c r="F6282" s="32">
        <v>44504</v>
      </c>
      <c r="G6282" s="33">
        <f t="shared" si="979"/>
        <v>11</v>
      </c>
      <c r="H6282" s="33">
        <f t="shared" si="980"/>
        <v>2021</v>
      </c>
      <c r="I6282" s="34">
        <v>5.73</v>
      </c>
      <c r="K6282" s="32">
        <v>40457</v>
      </c>
      <c r="L6282" s="33">
        <f t="shared" si="975"/>
        <v>10</v>
      </c>
      <c r="M6282" s="33">
        <f t="shared" si="976"/>
        <v>2010</v>
      </c>
      <c r="N6282" s="34">
        <v>83.21</v>
      </c>
      <c r="P6282" s="32">
        <v>40900</v>
      </c>
      <c r="Q6282" s="33">
        <f t="shared" si="977"/>
        <v>12</v>
      </c>
      <c r="R6282" s="33">
        <f t="shared" si="978"/>
        <v>2011</v>
      </c>
      <c r="S6282" s="34">
        <v>109.28</v>
      </c>
    </row>
    <row r="6283" spans="1:19">
      <c r="A6283" s="32">
        <v>42886</v>
      </c>
      <c r="B6283" s="33">
        <f t="shared" si="973"/>
        <v>5</v>
      </c>
      <c r="C6283" s="33">
        <f t="shared" si="974"/>
        <v>2017</v>
      </c>
      <c r="D6283" s="34">
        <v>0.63400000000000001</v>
      </c>
      <c r="F6283" s="32">
        <v>44505</v>
      </c>
      <c r="G6283" s="33">
        <f t="shared" si="979"/>
        <v>11</v>
      </c>
      <c r="H6283" s="33">
        <f t="shared" si="980"/>
        <v>2021</v>
      </c>
      <c r="I6283" s="34">
        <v>5.51</v>
      </c>
      <c r="K6283" s="32">
        <v>40458</v>
      </c>
      <c r="L6283" s="33">
        <f t="shared" si="975"/>
        <v>10</v>
      </c>
      <c r="M6283" s="33">
        <f t="shared" si="976"/>
        <v>2010</v>
      </c>
      <c r="N6283" s="34">
        <v>81.34</v>
      </c>
      <c r="P6283" s="32">
        <v>40905</v>
      </c>
      <c r="Q6283" s="33">
        <f t="shared" si="977"/>
        <v>12</v>
      </c>
      <c r="R6283" s="33">
        <f t="shared" si="978"/>
        <v>2011</v>
      </c>
      <c r="S6283" s="34">
        <v>107.54</v>
      </c>
    </row>
    <row r="6284" spans="1:19">
      <c r="A6284" s="32">
        <v>42887</v>
      </c>
      <c r="B6284" s="33">
        <f t="shared" si="973"/>
        <v>6</v>
      </c>
      <c r="C6284" s="33">
        <f t="shared" si="974"/>
        <v>2017</v>
      </c>
      <c r="D6284" s="34">
        <v>0.62</v>
      </c>
      <c r="F6284" s="32">
        <v>44508</v>
      </c>
      <c r="G6284" s="33">
        <f t="shared" si="979"/>
        <v>11</v>
      </c>
      <c r="H6284" s="33">
        <f t="shared" si="980"/>
        <v>2021</v>
      </c>
      <c r="I6284" s="34">
        <v>5.53</v>
      </c>
      <c r="K6284" s="32">
        <v>40459</v>
      </c>
      <c r="L6284" s="33">
        <f t="shared" si="975"/>
        <v>10</v>
      </c>
      <c r="M6284" s="33">
        <f t="shared" si="976"/>
        <v>2010</v>
      </c>
      <c r="N6284" s="34">
        <v>82.66</v>
      </c>
      <c r="P6284" s="32">
        <v>40906</v>
      </c>
      <c r="Q6284" s="33">
        <f t="shared" si="977"/>
        <v>12</v>
      </c>
      <c r="R6284" s="33">
        <f t="shared" si="978"/>
        <v>2011</v>
      </c>
      <c r="S6284" s="34">
        <v>106.89</v>
      </c>
    </row>
    <row r="6285" spans="1:19">
      <c r="A6285" s="32">
        <v>42888</v>
      </c>
      <c r="B6285" s="33">
        <f t="shared" si="973"/>
        <v>6</v>
      </c>
      <c r="C6285" s="33">
        <f t="shared" si="974"/>
        <v>2017</v>
      </c>
      <c r="D6285" s="34">
        <v>0.61</v>
      </c>
      <c r="F6285" s="32">
        <v>44509</v>
      </c>
      <c r="G6285" s="33">
        <f t="shared" si="979"/>
        <v>11</v>
      </c>
      <c r="H6285" s="33">
        <f t="shared" si="980"/>
        <v>2021</v>
      </c>
      <c r="I6285" s="34">
        <v>5.08</v>
      </c>
      <c r="K6285" s="32">
        <v>40462</v>
      </c>
      <c r="L6285" s="33">
        <f t="shared" si="975"/>
        <v>10</v>
      </c>
      <c r="M6285" s="33">
        <f t="shared" si="976"/>
        <v>2010</v>
      </c>
      <c r="N6285" s="34">
        <v>82.18</v>
      </c>
      <c r="P6285" s="32">
        <v>40907</v>
      </c>
      <c r="Q6285" s="33">
        <f t="shared" si="977"/>
        <v>12</v>
      </c>
      <c r="R6285" s="33">
        <f t="shared" si="978"/>
        <v>2011</v>
      </c>
      <c r="S6285" s="34">
        <v>108.09</v>
      </c>
    </row>
    <row r="6286" spans="1:19">
      <c r="A6286" s="32">
        <v>42891</v>
      </c>
      <c r="B6286" s="33">
        <f t="shared" si="973"/>
        <v>6</v>
      </c>
      <c r="C6286" s="33">
        <f t="shared" si="974"/>
        <v>2017</v>
      </c>
      <c r="D6286" s="34">
        <v>0.60799999999999998</v>
      </c>
      <c r="F6286" s="32">
        <v>44510</v>
      </c>
      <c r="G6286" s="33">
        <f t="shared" si="979"/>
        <v>11</v>
      </c>
      <c r="H6286" s="33">
        <f t="shared" si="980"/>
        <v>2021</v>
      </c>
      <c r="I6286" s="34">
        <v>4.5599999999999996</v>
      </c>
      <c r="K6286" s="32">
        <v>40463</v>
      </c>
      <c r="L6286" s="33">
        <f t="shared" si="975"/>
        <v>10</v>
      </c>
      <c r="M6286" s="33">
        <f t="shared" si="976"/>
        <v>2010</v>
      </c>
      <c r="N6286" s="34">
        <v>81.67</v>
      </c>
      <c r="P6286" s="32">
        <v>40911</v>
      </c>
      <c r="Q6286" s="33">
        <f t="shared" si="977"/>
        <v>1</v>
      </c>
      <c r="R6286" s="33">
        <f t="shared" si="978"/>
        <v>2012</v>
      </c>
      <c r="S6286" s="34">
        <v>111.12</v>
      </c>
    </row>
    <row r="6287" spans="1:19">
      <c r="A6287" s="32">
        <v>42892</v>
      </c>
      <c r="B6287" s="33">
        <f t="shared" si="973"/>
        <v>6</v>
      </c>
      <c r="C6287" s="33">
        <f t="shared" si="974"/>
        <v>2017</v>
      </c>
      <c r="D6287" s="34">
        <v>0.60799999999999998</v>
      </c>
      <c r="F6287" s="32">
        <v>44511</v>
      </c>
      <c r="G6287" s="33">
        <f t="shared" si="979"/>
        <v>11</v>
      </c>
      <c r="H6287" s="33">
        <f t="shared" si="980"/>
        <v>2021</v>
      </c>
      <c r="I6287" s="34">
        <v>4.8099999999999996</v>
      </c>
      <c r="K6287" s="32">
        <v>40464</v>
      </c>
      <c r="L6287" s="33">
        <f t="shared" si="975"/>
        <v>10</v>
      </c>
      <c r="M6287" s="33">
        <f t="shared" si="976"/>
        <v>2010</v>
      </c>
      <c r="N6287" s="34">
        <v>83.03</v>
      </c>
      <c r="P6287" s="32">
        <v>40912</v>
      </c>
      <c r="Q6287" s="33">
        <f t="shared" si="977"/>
        <v>1</v>
      </c>
      <c r="R6287" s="33">
        <f t="shared" si="978"/>
        <v>2012</v>
      </c>
      <c r="S6287" s="34">
        <v>113.37</v>
      </c>
    </row>
    <row r="6288" spans="1:19">
      <c r="A6288" s="32">
        <v>42893</v>
      </c>
      <c r="B6288" s="33">
        <f t="shared" si="973"/>
        <v>6</v>
      </c>
      <c r="C6288" s="33">
        <f t="shared" si="974"/>
        <v>2017</v>
      </c>
      <c r="D6288" s="34">
        <v>0.58599999999999997</v>
      </c>
      <c r="F6288" s="32">
        <v>44512</v>
      </c>
      <c r="G6288" s="33">
        <f t="shared" si="979"/>
        <v>11</v>
      </c>
      <c r="H6288" s="33">
        <f t="shared" si="980"/>
        <v>2021</v>
      </c>
      <c r="I6288" s="34">
        <v>4.97</v>
      </c>
      <c r="K6288" s="32">
        <v>40465</v>
      </c>
      <c r="L6288" s="33">
        <f t="shared" si="975"/>
        <v>10</v>
      </c>
      <c r="M6288" s="33">
        <f t="shared" si="976"/>
        <v>2010</v>
      </c>
      <c r="N6288" s="34">
        <v>82.71</v>
      </c>
      <c r="P6288" s="32">
        <v>40913</v>
      </c>
      <c r="Q6288" s="33">
        <f t="shared" si="977"/>
        <v>1</v>
      </c>
      <c r="R6288" s="33">
        <f t="shared" si="978"/>
        <v>2012</v>
      </c>
      <c r="S6288" s="34">
        <v>113.59</v>
      </c>
    </row>
    <row r="6289" spans="1:19">
      <c r="A6289" s="32">
        <v>42894</v>
      </c>
      <c r="B6289" s="33">
        <f t="shared" si="973"/>
        <v>6</v>
      </c>
      <c r="C6289" s="33">
        <f t="shared" si="974"/>
        <v>2017</v>
      </c>
      <c r="D6289" s="34">
        <v>0.58299999999999996</v>
      </c>
      <c r="F6289" s="32">
        <v>44515</v>
      </c>
      <c r="G6289" s="33">
        <f t="shared" si="979"/>
        <v>11</v>
      </c>
      <c r="H6289" s="33">
        <f t="shared" si="980"/>
        <v>2021</v>
      </c>
      <c r="I6289" s="34">
        <v>4.7699999999999996</v>
      </c>
      <c r="K6289" s="32">
        <v>40466</v>
      </c>
      <c r="L6289" s="33">
        <f t="shared" si="975"/>
        <v>10</v>
      </c>
      <c r="M6289" s="33">
        <f t="shared" si="976"/>
        <v>2010</v>
      </c>
      <c r="N6289" s="34">
        <v>81.23</v>
      </c>
      <c r="P6289" s="32">
        <v>40914</v>
      </c>
      <c r="Q6289" s="33">
        <f t="shared" si="977"/>
        <v>1</v>
      </c>
      <c r="R6289" s="33">
        <f t="shared" si="978"/>
        <v>2012</v>
      </c>
      <c r="S6289" s="34">
        <v>111.96</v>
      </c>
    </row>
    <row r="6290" spans="1:19">
      <c r="A6290" s="32">
        <v>42895</v>
      </c>
      <c r="B6290" s="33">
        <f t="shared" si="973"/>
        <v>6</v>
      </c>
      <c r="C6290" s="33">
        <f t="shared" si="974"/>
        <v>2017</v>
      </c>
      <c r="D6290" s="34">
        <v>0.59499999999999997</v>
      </c>
      <c r="F6290" s="32">
        <v>44516</v>
      </c>
      <c r="G6290" s="33">
        <f t="shared" si="979"/>
        <v>11</v>
      </c>
      <c r="H6290" s="33">
        <f t="shared" si="980"/>
        <v>2021</v>
      </c>
      <c r="I6290" s="34">
        <v>5.1100000000000003</v>
      </c>
      <c r="K6290" s="32">
        <v>40469</v>
      </c>
      <c r="L6290" s="33">
        <f t="shared" si="975"/>
        <v>10</v>
      </c>
      <c r="M6290" s="33">
        <f t="shared" si="976"/>
        <v>2010</v>
      </c>
      <c r="N6290" s="34">
        <v>83.06</v>
      </c>
      <c r="P6290" s="32">
        <v>40917</v>
      </c>
      <c r="Q6290" s="33">
        <f t="shared" si="977"/>
        <v>1</v>
      </c>
      <c r="R6290" s="33">
        <f t="shared" si="978"/>
        <v>2012</v>
      </c>
      <c r="S6290" s="34">
        <v>111.07</v>
      </c>
    </row>
    <row r="6291" spans="1:19">
      <c r="A6291" s="32">
        <v>42898</v>
      </c>
      <c r="B6291" s="33">
        <f t="shared" si="973"/>
        <v>6</v>
      </c>
      <c r="C6291" s="33">
        <f t="shared" si="974"/>
        <v>2017</v>
      </c>
      <c r="D6291" s="34">
        <v>0.60599999999999998</v>
      </c>
      <c r="F6291" s="32">
        <v>44517</v>
      </c>
      <c r="G6291" s="33">
        <f t="shared" si="979"/>
        <v>11</v>
      </c>
      <c r="H6291" s="33">
        <f t="shared" si="980"/>
        <v>2021</v>
      </c>
      <c r="I6291" s="34">
        <v>4.82</v>
      </c>
      <c r="K6291" s="32">
        <v>40470</v>
      </c>
      <c r="L6291" s="33">
        <f t="shared" si="975"/>
        <v>10</v>
      </c>
      <c r="M6291" s="33">
        <f t="shared" si="976"/>
        <v>2010</v>
      </c>
      <c r="N6291" s="34">
        <v>79.569999999999993</v>
      </c>
      <c r="P6291" s="32">
        <v>40918</v>
      </c>
      <c r="Q6291" s="33">
        <f t="shared" si="977"/>
        <v>1</v>
      </c>
      <c r="R6291" s="33">
        <f t="shared" si="978"/>
        <v>2012</v>
      </c>
      <c r="S6291" s="34">
        <v>113.3</v>
      </c>
    </row>
    <row r="6292" spans="1:19">
      <c r="A6292" s="32">
        <v>42899</v>
      </c>
      <c r="B6292" s="33">
        <f t="shared" si="973"/>
        <v>6</v>
      </c>
      <c r="C6292" s="33">
        <f t="shared" si="974"/>
        <v>2017</v>
      </c>
      <c r="D6292" s="34">
        <v>0.61</v>
      </c>
      <c r="F6292" s="32">
        <v>44518</v>
      </c>
      <c r="G6292" s="33">
        <f t="shared" si="979"/>
        <v>11</v>
      </c>
      <c r="H6292" s="33">
        <f t="shared" si="980"/>
        <v>2021</v>
      </c>
      <c r="I6292" s="34">
        <v>4.95</v>
      </c>
      <c r="K6292" s="32">
        <v>40471</v>
      </c>
      <c r="L6292" s="33">
        <f t="shared" si="975"/>
        <v>10</v>
      </c>
      <c r="M6292" s="33">
        <f t="shared" si="976"/>
        <v>2010</v>
      </c>
      <c r="N6292" s="34">
        <v>81.93</v>
      </c>
      <c r="P6292" s="32">
        <v>40919</v>
      </c>
      <c r="Q6292" s="33">
        <f t="shared" si="977"/>
        <v>1</v>
      </c>
      <c r="R6292" s="33">
        <f t="shared" si="978"/>
        <v>2012</v>
      </c>
      <c r="S6292" s="34">
        <v>111.66</v>
      </c>
    </row>
    <row r="6293" spans="1:19">
      <c r="A6293" s="32">
        <v>42900</v>
      </c>
      <c r="B6293" s="33">
        <f t="shared" si="973"/>
        <v>6</v>
      </c>
      <c r="C6293" s="33">
        <f t="shared" si="974"/>
        <v>2017</v>
      </c>
      <c r="D6293" s="34">
        <v>0.59299999999999997</v>
      </c>
      <c r="F6293" s="32">
        <v>44519</v>
      </c>
      <c r="G6293" s="33">
        <f t="shared" si="979"/>
        <v>11</v>
      </c>
      <c r="H6293" s="33">
        <f t="shared" si="980"/>
        <v>2021</v>
      </c>
      <c r="I6293" s="34">
        <v>4.9000000000000004</v>
      </c>
      <c r="K6293" s="32">
        <v>40472</v>
      </c>
      <c r="L6293" s="33">
        <f t="shared" si="975"/>
        <v>10</v>
      </c>
      <c r="M6293" s="33">
        <f t="shared" si="976"/>
        <v>2010</v>
      </c>
      <c r="N6293" s="34">
        <v>80.03</v>
      </c>
      <c r="P6293" s="32">
        <v>40920</v>
      </c>
      <c r="Q6293" s="33">
        <f t="shared" si="977"/>
        <v>1</v>
      </c>
      <c r="R6293" s="33">
        <f t="shared" si="978"/>
        <v>2012</v>
      </c>
      <c r="S6293" s="34">
        <v>112.97</v>
      </c>
    </row>
    <row r="6294" spans="1:19">
      <c r="A6294" s="32">
        <v>42901</v>
      </c>
      <c r="B6294" s="33">
        <f t="shared" si="973"/>
        <v>6</v>
      </c>
      <c r="C6294" s="33">
        <f t="shared" si="974"/>
        <v>2017</v>
      </c>
      <c r="D6294" s="34">
        <v>0.59</v>
      </c>
      <c r="F6294" s="32">
        <v>44522</v>
      </c>
      <c r="G6294" s="33">
        <f t="shared" si="979"/>
        <v>11</v>
      </c>
      <c r="H6294" s="33">
        <f t="shared" si="980"/>
        <v>2021</v>
      </c>
      <c r="I6294" s="34">
        <v>4.83</v>
      </c>
      <c r="K6294" s="32">
        <v>40473</v>
      </c>
      <c r="L6294" s="33">
        <f t="shared" si="975"/>
        <v>10</v>
      </c>
      <c r="M6294" s="33">
        <f t="shared" si="976"/>
        <v>2010</v>
      </c>
      <c r="N6294" s="34">
        <v>81.150000000000006</v>
      </c>
      <c r="P6294" s="32">
        <v>40921</v>
      </c>
      <c r="Q6294" s="33">
        <f t="shared" si="977"/>
        <v>1</v>
      </c>
      <c r="R6294" s="33">
        <f t="shared" si="978"/>
        <v>2012</v>
      </c>
      <c r="S6294" s="34">
        <v>109.88</v>
      </c>
    </row>
    <row r="6295" spans="1:19">
      <c r="A6295" s="32">
        <v>42902</v>
      </c>
      <c r="B6295" s="33">
        <f t="shared" si="973"/>
        <v>6</v>
      </c>
      <c r="C6295" s="33">
        <f t="shared" si="974"/>
        <v>2017</v>
      </c>
      <c r="D6295" s="34">
        <v>0.59299999999999997</v>
      </c>
      <c r="F6295" s="32">
        <v>44523</v>
      </c>
      <c r="G6295" s="33">
        <f t="shared" si="979"/>
        <v>11</v>
      </c>
      <c r="H6295" s="33">
        <f t="shared" si="980"/>
        <v>2021</v>
      </c>
      <c r="I6295" s="34">
        <v>4.95</v>
      </c>
      <c r="K6295" s="32">
        <v>40476</v>
      </c>
      <c r="L6295" s="33">
        <f t="shared" si="975"/>
        <v>10</v>
      </c>
      <c r="M6295" s="33">
        <f t="shared" si="976"/>
        <v>2010</v>
      </c>
      <c r="N6295" s="34">
        <v>82</v>
      </c>
      <c r="P6295" s="32">
        <v>40925</v>
      </c>
      <c r="Q6295" s="33">
        <f t="shared" si="977"/>
        <v>1</v>
      </c>
      <c r="R6295" s="33">
        <f t="shared" si="978"/>
        <v>2012</v>
      </c>
      <c r="S6295" s="34">
        <v>110.55</v>
      </c>
    </row>
    <row r="6296" spans="1:19">
      <c r="A6296" s="32">
        <v>42905</v>
      </c>
      <c r="B6296" s="33">
        <f t="shared" si="973"/>
        <v>6</v>
      </c>
      <c r="C6296" s="33">
        <f t="shared" si="974"/>
        <v>2017</v>
      </c>
      <c r="D6296" s="34">
        <v>0.58799999999999997</v>
      </c>
      <c r="F6296" s="32">
        <v>44524</v>
      </c>
      <c r="G6296" s="33">
        <f t="shared" si="979"/>
        <v>11</v>
      </c>
      <c r="H6296" s="33">
        <f t="shared" si="980"/>
        <v>2021</v>
      </c>
      <c r="I6296" s="34">
        <v>4.93</v>
      </c>
      <c r="K6296" s="32">
        <v>40477</v>
      </c>
      <c r="L6296" s="33">
        <f t="shared" si="975"/>
        <v>10</v>
      </c>
      <c r="M6296" s="33">
        <f t="shared" si="976"/>
        <v>2010</v>
      </c>
      <c r="N6296" s="34">
        <v>82.6</v>
      </c>
      <c r="P6296" s="32">
        <v>40926</v>
      </c>
      <c r="Q6296" s="33">
        <f t="shared" si="977"/>
        <v>1</v>
      </c>
      <c r="R6296" s="33">
        <f t="shared" si="978"/>
        <v>2012</v>
      </c>
      <c r="S6296" s="34">
        <v>109.81</v>
      </c>
    </row>
    <row r="6297" spans="1:19">
      <c r="A6297" s="32">
        <v>42906</v>
      </c>
      <c r="B6297" s="33">
        <f t="shared" si="973"/>
        <v>6</v>
      </c>
      <c r="C6297" s="33">
        <f t="shared" si="974"/>
        <v>2017</v>
      </c>
      <c r="D6297" s="34">
        <v>0.57799999999999996</v>
      </c>
      <c r="F6297" s="32">
        <v>44529</v>
      </c>
      <c r="G6297" s="33">
        <f t="shared" si="979"/>
        <v>11</v>
      </c>
      <c r="H6297" s="33">
        <f t="shared" si="980"/>
        <v>2021</v>
      </c>
      <c r="I6297" s="34">
        <v>4.9000000000000004</v>
      </c>
      <c r="K6297" s="32">
        <v>40478</v>
      </c>
      <c r="L6297" s="33">
        <f t="shared" si="975"/>
        <v>10</v>
      </c>
      <c r="M6297" s="33">
        <f t="shared" si="976"/>
        <v>2010</v>
      </c>
      <c r="N6297" s="34">
        <v>81.900000000000006</v>
      </c>
      <c r="P6297" s="32">
        <v>40927</v>
      </c>
      <c r="Q6297" s="33">
        <f t="shared" si="977"/>
        <v>1</v>
      </c>
      <c r="R6297" s="33">
        <f t="shared" si="978"/>
        <v>2012</v>
      </c>
      <c r="S6297" s="34">
        <v>109.54</v>
      </c>
    </row>
    <row r="6298" spans="1:19">
      <c r="A6298" s="32">
        <v>42907</v>
      </c>
      <c r="B6298" s="33">
        <f t="shared" si="973"/>
        <v>6</v>
      </c>
      <c r="C6298" s="33">
        <f t="shared" si="974"/>
        <v>2017</v>
      </c>
      <c r="D6298" s="34">
        <v>0.56499999999999995</v>
      </c>
      <c r="F6298" s="32">
        <v>44530</v>
      </c>
      <c r="G6298" s="33">
        <f t="shared" si="979"/>
        <v>11</v>
      </c>
      <c r="H6298" s="33">
        <f t="shared" si="980"/>
        <v>2021</v>
      </c>
      <c r="I6298" s="34">
        <v>4.5199999999999996</v>
      </c>
      <c r="K6298" s="32">
        <v>40479</v>
      </c>
      <c r="L6298" s="33">
        <f t="shared" si="975"/>
        <v>10</v>
      </c>
      <c r="M6298" s="33">
        <f t="shared" si="976"/>
        <v>2010</v>
      </c>
      <c r="N6298" s="34">
        <v>82.2</v>
      </c>
      <c r="P6298" s="32">
        <v>40928</v>
      </c>
      <c r="Q6298" s="33">
        <f t="shared" si="977"/>
        <v>1</v>
      </c>
      <c r="R6298" s="33">
        <f t="shared" si="978"/>
        <v>2012</v>
      </c>
      <c r="S6298" s="34">
        <v>108.5</v>
      </c>
    </row>
    <row r="6299" spans="1:19">
      <c r="A6299" s="32">
        <v>42908</v>
      </c>
      <c r="B6299" s="33">
        <f t="shared" si="973"/>
        <v>6</v>
      </c>
      <c r="C6299" s="33">
        <f t="shared" si="974"/>
        <v>2017</v>
      </c>
      <c r="D6299" s="34">
        <v>0.56499999999999995</v>
      </c>
      <c r="F6299" s="32">
        <v>44531</v>
      </c>
      <c r="G6299" s="33">
        <f t="shared" ref="G6299:G6336" si="981">+MONTH(F6299)</f>
        <v>12</v>
      </c>
      <c r="H6299" s="33">
        <f t="shared" ref="H6299:H6336" si="982">+YEAR(F6299)</f>
        <v>2021</v>
      </c>
      <c r="I6299" s="34">
        <v>4.3099999999999996</v>
      </c>
      <c r="K6299" s="32">
        <v>40480</v>
      </c>
      <c r="L6299" s="33">
        <f t="shared" si="975"/>
        <v>10</v>
      </c>
      <c r="M6299" s="33">
        <f t="shared" si="976"/>
        <v>2010</v>
      </c>
      <c r="N6299" s="34">
        <v>81.45</v>
      </c>
      <c r="P6299" s="32">
        <v>40931</v>
      </c>
      <c r="Q6299" s="33">
        <f t="shared" si="977"/>
        <v>1</v>
      </c>
      <c r="R6299" s="33">
        <f t="shared" si="978"/>
        <v>2012</v>
      </c>
      <c r="S6299" s="34">
        <v>109.46</v>
      </c>
    </row>
    <row r="6300" spans="1:19">
      <c r="A6300" s="32">
        <v>42909</v>
      </c>
      <c r="B6300" s="33">
        <f t="shared" si="973"/>
        <v>6</v>
      </c>
      <c r="C6300" s="33">
        <f t="shared" si="974"/>
        <v>2017</v>
      </c>
      <c r="D6300" s="34">
        <v>0.57499999999999996</v>
      </c>
      <c r="F6300" s="32">
        <v>44532</v>
      </c>
      <c r="G6300" s="33">
        <f>+MONTH(F6300)</f>
        <v>12</v>
      </c>
      <c r="H6300" s="33">
        <f t="shared" si="982"/>
        <v>2021</v>
      </c>
      <c r="I6300" s="34">
        <v>4.08</v>
      </c>
      <c r="K6300" s="32">
        <v>40483</v>
      </c>
      <c r="L6300" s="33">
        <f t="shared" si="975"/>
        <v>11</v>
      </c>
      <c r="M6300" s="33">
        <f t="shared" si="976"/>
        <v>2010</v>
      </c>
      <c r="N6300" s="34">
        <v>82.94</v>
      </c>
      <c r="P6300" s="32">
        <v>40932</v>
      </c>
      <c r="Q6300" s="33">
        <f t="shared" si="977"/>
        <v>1</v>
      </c>
      <c r="R6300" s="33">
        <f t="shared" si="978"/>
        <v>2012</v>
      </c>
      <c r="S6300" s="34">
        <v>108.38</v>
      </c>
    </row>
    <row r="6301" spans="1:19">
      <c r="A6301" s="32">
        <v>42912</v>
      </c>
      <c r="B6301" s="33">
        <f t="shared" si="973"/>
        <v>6</v>
      </c>
      <c r="C6301" s="33">
        <f t="shared" si="974"/>
        <v>2017</v>
      </c>
      <c r="D6301" s="34">
        <v>0.57499999999999996</v>
      </c>
      <c r="F6301" s="32">
        <v>44533</v>
      </c>
      <c r="G6301" s="33">
        <f t="shared" si="981"/>
        <v>12</v>
      </c>
      <c r="H6301" s="33">
        <f t="shared" si="982"/>
        <v>2021</v>
      </c>
      <c r="I6301" s="34">
        <v>3.79</v>
      </c>
      <c r="K6301" s="32">
        <v>40484</v>
      </c>
      <c r="L6301" s="33">
        <f t="shared" si="975"/>
        <v>11</v>
      </c>
      <c r="M6301" s="33">
        <f t="shared" si="976"/>
        <v>2010</v>
      </c>
      <c r="N6301" s="34">
        <v>83.91</v>
      </c>
      <c r="P6301" s="32">
        <v>40933</v>
      </c>
      <c r="Q6301" s="33">
        <f t="shared" si="977"/>
        <v>1</v>
      </c>
      <c r="R6301" s="33">
        <f t="shared" si="978"/>
        <v>2012</v>
      </c>
      <c r="S6301" s="34">
        <v>108.48</v>
      </c>
    </row>
    <row r="6302" spans="1:19">
      <c r="A6302" s="32">
        <v>42913</v>
      </c>
      <c r="B6302" s="33">
        <f t="shared" si="973"/>
        <v>6</v>
      </c>
      <c r="C6302" s="33">
        <f t="shared" si="974"/>
        <v>2017</v>
      </c>
      <c r="D6302" s="34">
        <v>0.57299999999999995</v>
      </c>
      <c r="F6302" s="32">
        <v>44536</v>
      </c>
      <c r="G6302" s="33">
        <f t="shared" si="981"/>
        <v>12</v>
      </c>
      <c r="H6302" s="33">
        <f t="shared" si="982"/>
        <v>2021</v>
      </c>
      <c r="I6302" s="34">
        <v>3.66</v>
      </c>
      <c r="K6302" s="32">
        <v>40485</v>
      </c>
      <c r="L6302" s="33">
        <f t="shared" si="975"/>
        <v>11</v>
      </c>
      <c r="M6302" s="33">
        <f t="shared" si="976"/>
        <v>2010</v>
      </c>
      <c r="N6302" s="34">
        <v>84.45</v>
      </c>
      <c r="P6302" s="32">
        <v>40934</v>
      </c>
      <c r="Q6302" s="33">
        <f t="shared" si="977"/>
        <v>1</v>
      </c>
      <c r="R6302" s="33">
        <f t="shared" si="978"/>
        <v>2012</v>
      </c>
      <c r="S6302" s="34">
        <v>109.08</v>
      </c>
    </row>
    <row r="6303" spans="1:19">
      <c r="A6303" s="32">
        <v>42914</v>
      </c>
      <c r="B6303" s="33">
        <f t="shared" si="973"/>
        <v>6</v>
      </c>
      <c r="C6303" s="33">
        <f t="shared" si="974"/>
        <v>2017</v>
      </c>
      <c r="D6303" s="34">
        <v>0.57999999999999996</v>
      </c>
      <c r="F6303" s="32">
        <v>44537</v>
      </c>
      <c r="G6303" s="33">
        <f t="shared" si="981"/>
        <v>12</v>
      </c>
      <c r="H6303" s="33">
        <f t="shared" si="982"/>
        <v>2021</v>
      </c>
      <c r="I6303" s="34">
        <v>3.6</v>
      </c>
      <c r="K6303" s="32">
        <v>40486</v>
      </c>
      <c r="L6303" s="33">
        <f t="shared" si="975"/>
        <v>11</v>
      </c>
      <c r="M6303" s="33">
        <f t="shared" si="976"/>
        <v>2010</v>
      </c>
      <c r="N6303" s="34">
        <v>86.49</v>
      </c>
      <c r="P6303" s="32">
        <v>40935</v>
      </c>
      <c r="Q6303" s="33">
        <f t="shared" si="977"/>
        <v>1</v>
      </c>
      <c r="R6303" s="33">
        <f t="shared" si="978"/>
        <v>2012</v>
      </c>
      <c r="S6303" s="34">
        <v>110.5</v>
      </c>
    </row>
    <row r="6304" spans="1:19">
      <c r="A6304" s="32">
        <v>42915</v>
      </c>
      <c r="B6304" s="33">
        <f t="shared" si="973"/>
        <v>6</v>
      </c>
      <c r="C6304" s="33">
        <f t="shared" si="974"/>
        <v>2017</v>
      </c>
      <c r="D6304" s="34">
        <v>0.58499999999999996</v>
      </c>
      <c r="F6304" s="32">
        <v>44538</v>
      </c>
      <c r="G6304" s="33">
        <f t="shared" si="981"/>
        <v>12</v>
      </c>
      <c r="H6304" s="33">
        <f t="shared" si="982"/>
        <v>2021</v>
      </c>
      <c r="I6304" s="34">
        <v>3.79</v>
      </c>
      <c r="K6304" s="32">
        <v>40487</v>
      </c>
      <c r="L6304" s="33">
        <f t="shared" si="975"/>
        <v>11</v>
      </c>
      <c r="M6304" s="33">
        <f t="shared" si="976"/>
        <v>2010</v>
      </c>
      <c r="N6304" s="34">
        <v>86.85</v>
      </c>
      <c r="P6304" s="32">
        <v>40938</v>
      </c>
      <c r="Q6304" s="33">
        <f t="shared" si="977"/>
        <v>1</v>
      </c>
      <c r="R6304" s="33">
        <f t="shared" si="978"/>
        <v>2012</v>
      </c>
      <c r="S6304" s="34">
        <v>110.24</v>
      </c>
    </row>
    <row r="6305" spans="1:19">
      <c r="A6305" s="32">
        <v>42916</v>
      </c>
      <c r="B6305" s="33">
        <f t="shared" si="973"/>
        <v>6</v>
      </c>
      <c r="C6305" s="33">
        <f t="shared" si="974"/>
        <v>2017</v>
      </c>
      <c r="D6305" s="34">
        <v>0.60299999999999998</v>
      </c>
      <c r="F6305" s="32">
        <v>44539</v>
      </c>
      <c r="G6305" s="33">
        <f t="shared" si="981"/>
        <v>12</v>
      </c>
      <c r="H6305" s="33">
        <f t="shared" si="982"/>
        <v>2021</v>
      </c>
      <c r="I6305" s="34">
        <v>3.67</v>
      </c>
      <c r="K6305" s="32">
        <v>40490</v>
      </c>
      <c r="L6305" s="33">
        <f t="shared" si="975"/>
        <v>11</v>
      </c>
      <c r="M6305" s="33">
        <f t="shared" si="976"/>
        <v>2010</v>
      </c>
      <c r="N6305" s="34">
        <v>87.07</v>
      </c>
      <c r="P6305" s="32">
        <v>40939</v>
      </c>
      <c r="Q6305" s="33">
        <f t="shared" si="977"/>
        <v>1</v>
      </c>
      <c r="R6305" s="33">
        <f t="shared" si="978"/>
        <v>2012</v>
      </c>
      <c r="S6305" s="34">
        <v>110.26</v>
      </c>
    </row>
    <row r="6306" spans="1:19">
      <c r="A6306" s="32">
        <v>42921</v>
      </c>
      <c r="B6306" s="33">
        <f t="shared" si="973"/>
        <v>7</v>
      </c>
      <c r="C6306" s="33">
        <f t="shared" si="974"/>
        <v>2017</v>
      </c>
      <c r="D6306" s="34">
        <v>0.60299999999999998</v>
      </c>
      <c r="F6306" s="32">
        <v>44540</v>
      </c>
      <c r="G6306" s="33">
        <f t="shared" si="981"/>
        <v>12</v>
      </c>
      <c r="H6306" s="33">
        <f t="shared" si="982"/>
        <v>2021</v>
      </c>
      <c r="I6306" s="34">
        <v>3.65</v>
      </c>
      <c r="K6306" s="32">
        <v>40491</v>
      </c>
      <c r="L6306" s="33">
        <f t="shared" si="975"/>
        <v>11</v>
      </c>
      <c r="M6306" s="33">
        <f t="shared" si="976"/>
        <v>2010</v>
      </c>
      <c r="N6306" s="34">
        <v>87.04</v>
      </c>
      <c r="P6306" s="32">
        <v>40940</v>
      </c>
      <c r="Q6306" s="33">
        <f t="shared" si="977"/>
        <v>2</v>
      </c>
      <c r="R6306" s="33">
        <f t="shared" si="978"/>
        <v>2012</v>
      </c>
      <c r="S6306" s="34">
        <v>111.96</v>
      </c>
    </row>
    <row r="6307" spans="1:19">
      <c r="A6307" s="32">
        <v>42922</v>
      </c>
      <c r="B6307" s="33">
        <f t="shared" si="973"/>
        <v>7</v>
      </c>
      <c r="C6307" s="33">
        <f t="shared" si="974"/>
        <v>2017</v>
      </c>
      <c r="D6307" s="34">
        <v>0.60799999999999998</v>
      </c>
      <c r="F6307" s="32">
        <v>44543</v>
      </c>
      <c r="G6307" s="33">
        <f t="shared" si="981"/>
        <v>12</v>
      </c>
      <c r="H6307" s="33">
        <f t="shared" si="982"/>
        <v>2021</v>
      </c>
      <c r="I6307" s="34">
        <v>4.05</v>
      </c>
      <c r="K6307" s="32">
        <v>40492</v>
      </c>
      <c r="L6307" s="33">
        <f t="shared" si="975"/>
        <v>11</v>
      </c>
      <c r="M6307" s="33">
        <f t="shared" si="976"/>
        <v>2010</v>
      </c>
      <c r="N6307" s="34">
        <v>87.77</v>
      </c>
      <c r="P6307" s="32">
        <v>40941</v>
      </c>
      <c r="Q6307" s="33">
        <f t="shared" si="977"/>
        <v>2</v>
      </c>
      <c r="R6307" s="33">
        <f t="shared" si="978"/>
        <v>2012</v>
      </c>
      <c r="S6307" s="34">
        <v>110.96</v>
      </c>
    </row>
    <row r="6308" spans="1:19">
      <c r="A6308" s="32">
        <v>42923</v>
      </c>
      <c r="B6308" s="33">
        <f t="shared" ref="B6308:B6371" si="983">+MONTH(A6308)</f>
        <v>7</v>
      </c>
      <c r="C6308" s="33">
        <f t="shared" ref="C6308:C6371" si="984">+YEAR(A6308)</f>
        <v>2017</v>
      </c>
      <c r="D6308" s="34">
        <v>0.6</v>
      </c>
      <c r="F6308" s="32">
        <v>44544</v>
      </c>
      <c r="G6308" s="33">
        <f t="shared" si="981"/>
        <v>12</v>
      </c>
      <c r="H6308" s="33">
        <f t="shared" si="982"/>
        <v>2021</v>
      </c>
      <c r="I6308" s="34">
        <v>3.71</v>
      </c>
      <c r="K6308" s="32">
        <v>40493</v>
      </c>
      <c r="L6308" s="33">
        <f t="shared" ref="L6308:L6371" si="985">+MONTH(K6308)</f>
        <v>11</v>
      </c>
      <c r="M6308" s="33">
        <f t="shared" ref="M6308:M6371" si="986">+YEAR(K6308)</f>
        <v>2010</v>
      </c>
      <c r="N6308" s="34">
        <v>87.77</v>
      </c>
      <c r="P6308" s="32">
        <v>40942</v>
      </c>
      <c r="Q6308" s="33">
        <f t="shared" ref="Q6308:Q6371" si="987">+MONTH(P6308)</f>
        <v>2</v>
      </c>
      <c r="R6308" s="33">
        <f t="shared" si="978"/>
        <v>2012</v>
      </c>
      <c r="S6308" s="34">
        <v>112.56</v>
      </c>
    </row>
    <row r="6309" spans="1:19">
      <c r="A6309" s="32">
        <v>42926</v>
      </c>
      <c r="B6309" s="33">
        <f t="shared" si="983"/>
        <v>7</v>
      </c>
      <c r="C6309" s="33">
        <f t="shared" si="984"/>
        <v>2017</v>
      </c>
      <c r="D6309" s="34">
        <v>0.60599999999999998</v>
      </c>
      <c r="F6309" s="32">
        <v>44545</v>
      </c>
      <c r="G6309" s="33">
        <f t="shared" si="981"/>
        <v>12</v>
      </c>
      <c r="H6309" s="33">
        <f t="shared" si="982"/>
        <v>2021</v>
      </c>
      <c r="I6309" s="34">
        <v>3.79</v>
      </c>
      <c r="K6309" s="32">
        <v>40494</v>
      </c>
      <c r="L6309" s="33">
        <f t="shared" si="985"/>
        <v>11</v>
      </c>
      <c r="M6309" s="33">
        <f t="shared" si="986"/>
        <v>2010</v>
      </c>
      <c r="N6309" s="34">
        <v>84.89</v>
      </c>
      <c r="P6309" s="32">
        <v>40945</v>
      </c>
      <c r="Q6309" s="33">
        <f t="shared" si="987"/>
        <v>2</v>
      </c>
      <c r="R6309" s="33">
        <f t="shared" ref="R6309:R6372" si="988">+YEAR(P6309)</f>
        <v>2012</v>
      </c>
      <c r="S6309" s="34">
        <v>115.47</v>
      </c>
    </row>
    <row r="6310" spans="1:19">
      <c r="A6310" s="32">
        <v>42927</v>
      </c>
      <c r="B6310" s="33">
        <f t="shared" si="983"/>
        <v>7</v>
      </c>
      <c r="C6310" s="33">
        <f t="shared" si="984"/>
        <v>2017</v>
      </c>
      <c r="D6310" s="34">
        <v>0.52</v>
      </c>
      <c r="F6310" s="32">
        <v>44546</v>
      </c>
      <c r="G6310" s="33">
        <f t="shared" si="981"/>
        <v>12</v>
      </c>
      <c r="H6310" s="33">
        <f t="shared" si="982"/>
        <v>2021</v>
      </c>
      <c r="I6310" s="34">
        <v>3.67</v>
      </c>
      <c r="K6310" s="32">
        <v>40497</v>
      </c>
      <c r="L6310" s="33">
        <f t="shared" si="985"/>
        <v>11</v>
      </c>
      <c r="M6310" s="33">
        <f t="shared" si="986"/>
        <v>2010</v>
      </c>
      <c r="N6310" s="34">
        <v>84.88</v>
      </c>
      <c r="P6310" s="32">
        <v>40946</v>
      </c>
      <c r="Q6310" s="33">
        <f t="shared" si="987"/>
        <v>2</v>
      </c>
      <c r="R6310" s="33">
        <f t="shared" si="988"/>
        <v>2012</v>
      </c>
      <c r="S6310" s="34">
        <v>116.86</v>
      </c>
    </row>
    <row r="6311" spans="1:19">
      <c r="A6311" s="32">
        <v>42928</v>
      </c>
      <c r="B6311" s="33">
        <f t="shared" si="983"/>
        <v>7</v>
      </c>
      <c r="C6311" s="33">
        <f t="shared" si="984"/>
        <v>2017</v>
      </c>
      <c r="D6311" s="34">
        <v>0.63500000000000001</v>
      </c>
      <c r="F6311" s="32">
        <v>44547</v>
      </c>
      <c r="G6311" s="33">
        <f t="shared" si="981"/>
        <v>12</v>
      </c>
      <c r="H6311" s="33">
        <f t="shared" si="982"/>
        <v>2021</v>
      </c>
      <c r="I6311" s="34">
        <v>3.71</v>
      </c>
      <c r="K6311" s="32">
        <v>40498</v>
      </c>
      <c r="L6311" s="33">
        <f t="shared" si="985"/>
        <v>11</v>
      </c>
      <c r="M6311" s="33">
        <f t="shared" si="986"/>
        <v>2010</v>
      </c>
      <c r="N6311" s="34">
        <v>82.33</v>
      </c>
      <c r="P6311" s="32">
        <v>40947</v>
      </c>
      <c r="Q6311" s="33">
        <f t="shared" si="987"/>
        <v>2</v>
      </c>
      <c r="R6311" s="33">
        <f t="shared" si="988"/>
        <v>2012</v>
      </c>
      <c r="S6311" s="34">
        <v>117.18</v>
      </c>
    </row>
    <row r="6312" spans="1:19">
      <c r="A6312" s="32">
        <v>42929</v>
      </c>
      <c r="B6312" s="33">
        <f t="shared" si="983"/>
        <v>7</v>
      </c>
      <c r="C6312" s="33">
        <f t="shared" si="984"/>
        <v>2017</v>
      </c>
      <c r="D6312" s="34">
        <v>0.63900000000000001</v>
      </c>
      <c r="F6312" s="32">
        <v>44550</v>
      </c>
      <c r="G6312" s="33">
        <f t="shared" si="981"/>
        <v>12</v>
      </c>
      <c r="H6312" s="33">
        <f t="shared" si="982"/>
        <v>2021</v>
      </c>
      <c r="I6312" s="34">
        <v>3.91</v>
      </c>
      <c r="K6312" s="32">
        <v>40499</v>
      </c>
      <c r="L6312" s="33">
        <f t="shared" si="985"/>
        <v>11</v>
      </c>
      <c r="M6312" s="33">
        <f t="shared" si="986"/>
        <v>2010</v>
      </c>
      <c r="N6312" s="34">
        <v>80.430000000000007</v>
      </c>
      <c r="P6312" s="32">
        <v>40948</v>
      </c>
      <c r="Q6312" s="33">
        <f t="shared" si="987"/>
        <v>2</v>
      </c>
      <c r="R6312" s="33">
        <f t="shared" si="988"/>
        <v>2012</v>
      </c>
      <c r="S6312" s="34">
        <v>118.4</v>
      </c>
    </row>
    <row r="6313" spans="1:19">
      <c r="A6313" s="32">
        <v>42930</v>
      </c>
      <c r="B6313" s="33">
        <f t="shared" si="983"/>
        <v>7</v>
      </c>
      <c r="C6313" s="33">
        <f t="shared" si="984"/>
        <v>2017</v>
      </c>
      <c r="D6313" s="34">
        <v>0.64300000000000002</v>
      </c>
      <c r="F6313" s="32">
        <v>44551</v>
      </c>
      <c r="G6313" s="33">
        <f t="shared" si="981"/>
        <v>12</v>
      </c>
      <c r="H6313" s="33">
        <f t="shared" si="982"/>
        <v>2021</v>
      </c>
      <c r="I6313" s="34">
        <v>3.96</v>
      </c>
      <c r="K6313" s="32">
        <v>40500</v>
      </c>
      <c r="L6313" s="33">
        <f t="shared" si="985"/>
        <v>11</v>
      </c>
      <c r="M6313" s="33">
        <f t="shared" si="986"/>
        <v>2010</v>
      </c>
      <c r="N6313" s="34">
        <v>81.88</v>
      </c>
      <c r="P6313" s="32">
        <v>40949</v>
      </c>
      <c r="Q6313" s="33">
        <f t="shared" si="987"/>
        <v>2</v>
      </c>
      <c r="R6313" s="33">
        <f t="shared" si="988"/>
        <v>2012</v>
      </c>
      <c r="S6313" s="34">
        <v>118.13</v>
      </c>
    </row>
    <row r="6314" spans="1:19">
      <c r="A6314" s="32">
        <v>42933</v>
      </c>
      <c r="B6314" s="33">
        <f t="shared" si="983"/>
        <v>7</v>
      </c>
      <c r="C6314" s="33">
        <f t="shared" si="984"/>
        <v>2017</v>
      </c>
      <c r="D6314" s="34">
        <v>0.63900000000000001</v>
      </c>
      <c r="F6314" s="32">
        <v>44552</v>
      </c>
      <c r="G6314" s="33">
        <f t="shared" si="981"/>
        <v>12</v>
      </c>
      <c r="H6314" s="33">
        <f t="shared" si="982"/>
        <v>2021</v>
      </c>
      <c r="I6314" s="34">
        <v>3.95</v>
      </c>
      <c r="K6314" s="32">
        <v>40501</v>
      </c>
      <c r="L6314" s="33">
        <f t="shared" si="985"/>
        <v>11</v>
      </c>
      <c r="M6314" s="33">
        <f t="shared" si="986"/>
        <v>2010</v>
      </c>
      <c r="N6314" s="34">
        <v>81.650000000000006</v>
      </c>
      <c r="P6314" s="32">
        <v>40952</v>
      </c>
      <c r="Q6314" s="33">
        <f t="shared" si="987"/>
        <v>2</v>
      </c>
      <c r="R6314" s="33">
        <f t="shared" si="988"/>
        <v>2012</v>
      </c>
      <c r="S6314" s="34">
        <v>118.73</v>
      </c>
    </row>
    <row r="6315" spans="1:19">
      <c r="A6315" s="32">
        <v>42934</v>
      </c>
      <c r="B6315" s="33">
        <f t="shared" si="983"/>
        <v>7</v>
      </c>
      <c r="C6315" s="33">
        <f t="shared" si="984"/>
        <v>2017</v>
      </c>
      <c r="D6315" s="34">
        <v>0.65400000000000003</v>
      </c>
      <c r="F6315" s="32">
        <v>44553</v>
      </c>
      <c r="G6315" s="33">
        <f t="shared" si="981"/>
        <v>12</v>
      </c>
      <c r="H6315" s="33">
        <f t="shared" si="982"/>
        <v>2021</v>
      </c>
      <c r="I6315" s="34">
        <v>3.56</v>
      </c>
      <c r="K6315" s="32">
        <v>40504</v>
      </c>
      <c r="L6315" s="33">
        <f t="shared" si="985"/>
        <v>11</v>
      </c>
      <c r="M6315" s="33">
        <f t="shared" si="986"/>
        <v>2010</v>
      </c>
      <c r="N6315" s="34">
        <v>81.239999999999995</v>
      </c>
      <c r="P6315" s="32">
        <v>40953</v>
      </c>
      <c r="Q6315" s="33">
        <f t="shared" si="987"/>
        <v>2</v>
      </c>
      <c r="R6315" s="33">
        <f t="shared" si="988"/>
        <v>2012</v>
      </c>
      <c r="S6315" s="34">
        <v>118.3</v>
      </c>
    </row>
    <row r="6316" spans="1:19">
      <c r="A6316" s="32">
        <v>42935</v>
      </c>
      <c r="B6316" s="33">
        <f t="shared" si="983"/>
        <v>7</v>
      </c>
      <c r="C6316" s="33">
        <f t="shared" si="984"/>
        <v>2017</v>
      </c>
      <c r="D6316" s="34">
        <v>0.66400000000000003</v>
      </c>
      <c r="F6316" s="32">
        <v>44557</v>
      </c>
      <c r="G6316" s="33">
        <f t="shared" si="981"/>
        <v>12</v>
      </c>
      <c r="H6316" s="33">
        <f t="shared" si="982"/>
        <v>2021</v>
      </c>
      <c r="I6316" s="34">
        <v>3.45</v>
      </c>
      <c r="K6316" s="32">
        <v>40505</v>
      </c>
      <c r="L6316" s="33">
        <f t="shared" si="985"/>
        <v>11</v>
      </c>
      <c r="M6316" s="33">
        <f t="shared" si="986"/>
        <v>2010</v>
      </c>
      <c r="N6316" s="34">
        <v>80.790000000000006</v>
      </c>
      <c r="P6316" s="32">
        <v>40954</v>
      </c>
      <c r="Q6316" s="33">
        <f t="shared" si="987"/>
        <v>2</v>
      </c>
      <c r="R6316" s="33">
        <f t="shared" si="988"/>
        <v>2012</v>
      </c>
      <c r="S6316" s="34">
        <v>120.25</v>
      </c>
    </row>
    <row r="6317" spans="1:19">
      <c r="A6317" s="32">
        <v>42936</v>
      </c>
      <c r="B6317" s="33">
        <f t="shared" si="983"/>
        <v>7</v>
      </c>
      <c r="C6317" s="33">
        <f t="shared" si="984"/>
        <v>2017</v>
      </c>
      <c r="D6317" s="34">
        <v>0.67500000000000004</v>
      </c>
      <c r="F6317" s="32">
        <v>44558</v>
      </c>
      <c r="G6317" s="33">
        <f t="shared" si="981"/>
        <v>12</v>
      </c>
      <c r="H6317" s="33">
        <f t="shared" si="982"/>
        <v>2021</v>
      </c>
      <c r="I6317" s="34">
        <v>3.32</v>
      </c>
      <c r="K6317" s="32">
        <v>40506</v>
      </c>
      <c r="L6317" s="33">
        <f t="shared" si="985"/>
        <v>11</v>
      </c>
      <c r="M6317" s="33">
        <f t="shared" si="986"/>
        <v>2010</v>
      </c>
      <c r="N6317" s="34">
        <v>83.21</v>
      </c>
      <c r="P6317" s="32">
        <v>40955</v>
      </c>
      <c r="Q6317" s="33">
        <f t="shared" si="987"/>
        <v>2</v>
      </c>
      <c r="R6317" s="33">
        <f t="shared" si="988"/>
        <v>2012</v>
      </c>
      <c r="S6317" s="34">
        <v>121</v>
      </c>
    </row>
    <row r="6318" spans="1:19">
      <c r="A6318" s="32">
        <v>42937</v>
      </c>
      <c r="B6318" s="33">
        <f t="shared" si="983"/>
        <v>7</v>
      </c>
      <c r="C6318" s="33">
        <f t="shared" si="984"/>
        <v>2017</v>
      </c>
      <c r="D6318" s="34">
        <v>0.65900000000000003</v>
      </c>
      <c r="F6318" s="32">
        <v>44559</v>
      </c>
      <c r="G6318" s="33">
        <f t="shared" si="981"/>
        <v>12</v>
      </c>
      <c r="H6318" s="33">
        <f t="shared" si="982"/>
        <v>2021</v>
      </c>
      <c r="I6318" s="34">
        <v>3.4</v>
      </c>
      <c r="K6318" s="32">
        <v>40508</v>
      </c>
      <c r="L6318" s="33">
        <f t="shared" si="985"/>
        <v>11</v>
      </c>
      <c r="M6318" s="33">
        <f t="shared" si="986"/>
        <v>2010</v>
      </c>
      <c r="N6318" s="34">
        <v>83.87</v>
      </c>
      <c r="P6318" s="32">
        <v>40956</v>
      </c>
      <c r="Q6318" s="33">
        <f t="shared" si="987"/>
        <v>2</v>
      </c>
      <c r="R6318" s="33">
        <f t="shared" si="988"/>
        <v>2012</v>
      </c>
      <c r="S6318" s="34">
        <v>120.69</v>
      </c>
    </row>
    <row r="6319" spans="1:19">
      <c r="A6319" s="32">
        <v>42940</v>
      </c>
      <c r="B6319" s="33">
        <f t="shared" si="983"/>
        <v>7</v>
      </c>
      <c r="C6319" s="33">
        <f t="shared" si="984"/>
        <v>2017</v>
      </c>
      <c r="D6319" s="34">
        <v>0.66500000000000004</v>
      </c>
      <c r="F6319" s="32">
        <v>44560</v>
      </c>
      <c r="G6319" s="33">
        <f t="shared" si="981"/>
        <v>12</v>
      </c>
      <c r="H6319" s="33">
        <f t="shared" si="982"/>
        <v>2021</v>
      </c>
      <c r="I6319" s="34">
        <v>3.82</v>
      </c>
      <c r="K6319" s="32">
        <v>40511</v>
      </c>
      <c r="L6319" s="33">
        <f t="shared" si="985"/>
        <v>11</v>
      </c>
      <c r="M6319" s="33">
        <f t="shared" si="986"/>
        <v>2010</v>
      </c>
      <c r="N6319" s="34">
        <v>85.73</v>
      </c>
      <c r="P6319" s="32">
        <v>40960</v>
      </c>
      <c r="Q6319" s="33">
        <f t="shared" si="987"/>
        <v>2</v>
      </c>
      <c r="R6319" s="33">
        <f t="shared" si="988"/>
        <v>2012</v>
      </c>
      <c r="S6319" s="34">
        <v>120.85</v>
      </c>
    </row>
    <row r="6320" spans="1:19">
      <c r="A6320" s="32">
        <v>42941</v>
      </c>
      <c r="B6320" s="33">
        <f t="shared" si="983"/>
        <v>7</v>
      </c>
      <c r="C6320" s="33">
        <f t="shared" si="984"/>
        <v>2017</v>
      </c>
      <c r="D6320" s="34">
        <v>0.68400000000000005</v>
      </c>
      <c r="F6320" s="32">
        <v>44561</v>
      </c>
      <c r="G6320" s="33">
        <f t="shared" si="981"/>
        <v>12</v>
      </c>
      <c r="H6320" s="33">
        <f t="shared" si="982"/>
        <v>2021</v>
      </c>
      <c r="I6320" s="34">
        <v>3.82</v>
      </c>
      <c r="K6320" s="32">
        <v>40512</v>
      </c>
      <c r="L6320" s="33">
        <f t="shared" si="985"/>
        <v>11</v>
      </c>
      <c r="M6320" s="33">
        <f t="shared" si="986"/>
        <v>2010</v>
      </c>
      <c r="N6320" s="34">
        <v>84.12</v>
      </c>
      <c r="P6320" s="32">
        <v>40961</v>
      </c>
      <c r="Q6320" s="33">
        <f t="shared" si="987"/>
        <v>2</v>
      </c>
      <c r="R6320" s="33">
        <f t="shared" si="988"/>
        <v>2012</v>
      </c>
      <c r="S6320" s="34">
        <v>123.07</v>
      </c>
    </row>
    <row r="6321" spans="1:19">
      <c r="A6321" s="32">
        <v>42942</v>
      </c>
      <c r="B6321" s="33">
        <f t="shared" si="983"/>
        <v>7</v>
      </c>
      <c r="C6321" s="33">
        <f t="shared" si="984"/>
        <v>2017</v>
      </c>
      <c r="D6321" s="34">
        <v>0.70499999999999996</v>
      </c>
      <c r="F6321" s="32">
        <v>44564</v>
      </c>
      <c r="G6321" s="33">
        <f t="shared" si="981"/>
        <v>1</v>
      </c>
      <c r="H6321" s="33">
        <f t="shared" si="982"/>
        <v>2022</v>
      </c>
      <c r="I6321" s="34">
        <v>3.74</v>
      </c>
      <c r="K6321" s="32">
        <v>40513</v>
      </c>
      <c r="L6321" s="33">
        <f t="shared" si="985"/>
        <v>12</v>
      </c>
      <c r="M6321" s="33">
        <f t="shared" si="986"/>
        <v>2010</v>
      </c>
      <c r="N6321" s="34">
        <v>86.75</v>
      </c>
      <c r="P6321" s="32">
        <v>40962</v>
      </c>
      <c r="Q6321" s="33">
        <f t="shared" si="987"/>
        <v>2</v>
      </c>
      <c r="R6321" s="33">
        <f t="shared" si="988"/>
        <v>2012</v>
      </c>
      <c r="S6321" s="34">
        <v>124.53</v>
      </c>
    </row>
    <row r="6322" spans="1:19">
      <c r="A6322" s="32">
        <v>42943</v>
      </c>
      <c r="B6322" s="33">
        <f t="shared" si="983"/>
        <v>7</v>
      </c>
      <c r="C6322" s="33">
        <f t="shared" si="984"/>
        <v>2017</v>
      </c>
      <c r="D6322" s="34">
        <v>0.72399999999999998</v>
      </c>
      <c r="F6322" s="32">
        <v>44565</v>
      </c>
      <c r="G6322" s="33">
        <f t="shared" si="981"/>
        <v>1</v>
      </c>
      <c r="H6322" s="33">
        <f t="shared" si="982"/>
        <v>2022</v>
      </c>
      <c r="I6322" s="34">
        <v>3.73</v>
      </c>
      <c r="K6322" s="32">
        <v>40514</v>
      </c>
      <c r="L6322" s="33">
        <f t="shared" si="985"/>
        <v>12</v>
      </c>
      <c r="M6322" s="33">
        <f t="shared" si="986"/>
        <v>2010</v>
      </c>
      <c r="N6322" s="34">
        <v>87.98</v>
      </c>
      <c r="P6322" s="32">
        <v>40963</v>
      </c>
      <c r="Q6322" s="33">
        <f t="shared" si="987"/>
        <v>2</v>
      </c>
      <c r="R6322" s="33">
        <f t="shared" si="988"/>
        <v>2012</v>
      </c>
      <c r="S6322" s="34">
        <v>124.89</v>
      </c>
    </row>
    <row r="6323" spans="1:19">
      <c r="A6323" s="32">
        <v>42944</v>
      </c>
      <c r="B6323" s="33">
        <f t="shared" si="983"/>
        <v>7</v>
      </c>
      <c r="C6323" s="33">
        <f t="shared" si="984"/>
        <v>2017</v>
      </c>
      <c r="D6323" s="34">
        <v>0.72599999999999998</v>
      </c>
      <c r="F6323" s="32">
        <v>44566</v>
      </c>
      <c r="G6323" s="33">
        <f t="shared" si="981"/>
        <v>1</v>
      </c>
      <c r="H6323" s="33">
        <f t="shared" si="982"/>
        <v>2022</v>
      </c>
      <c r="I6323" s="34">
        <v>3.78</v>
      </c>
      <c r="K6323" s="32">
        <v>40515</v>
      </c>
      <c r="L6323" s="33">
        <f t="shared" si="985"/>
        <v>12</v>
      </c>
      <c r="M6323" s="33">
        <f t="shared" si="986"/>
        <v>2010</v>
      </c>
      <c r="N6323" s="34">
        <v>89.18</v>
      </c>
      <c r="P6323" s="32">
        <v>40966</v>
      </c>
      <c r="Q6323" s="33">
        <f t="shared" si="987"/>
        <v>2</v>
      </c>
      <c r="R6323" s="33">
        <f t="shared" si="988"/>
        <v>2012</v>
      </c>
      <c r="S6323" s="34">
        <v>126.46</v>
      </c>
    </row>
    <row r="6324" spans="1:19">
      <c r="A6324" s="32">
        <v>42947</v>
      </c>
      <c r="B6324" s="33">
        <f t="shared" si="983"/>
        <v>7</v>
      </c>
      <c r="C6324" s="33">
        <f t="shared" si="984"/>
        <v>2017</v>
      </c>
      <c r="D6324" s="34">
        <v>0.73399999999999999</v>
      </c>
      <c r="F6324" s="32">
        <v>44567</v>
      </c>
      <c r="G6324" s="33">
        <f t="shared" si="981"/>
        <v>1</v>
      </c>
      <c r="H6324" s="33">
        <f t="shared" si="982"/>
        <v>2022</v>
      </c>
      <c r="I6324" s="34">
        <v>3.94</v>
      </c>
      <c r="K6324" s="32">
        <v>40518</v>
      </c>
      <c r="L6324" s="33">
        <f t="shared" si="985"/>
        <v>12</v>
      </c>
      <c r="M6324" s="33">
        <f t="shared" si="986"/>
        <v>2010</v>
      </c>
      <c r="N6324" s="34">
        <v>89.33</v>
      </c>
      <c r="P6324" s="32">
        <v>40967</v>
      </c>
      <c r="Q6324" s="33">
        <f t="shared" si="987"/>
        <v>2</v>
      </c>
      <c r="R6324" s="33">
        <f t="shared" si="988"/>
        <v>2012</v>
      </c>
      <c r="S6324" s="34">
        <v>124.02</v>
      </c>
    </row>
    <row r="6325" spans="1:19">
      <c r="A6325" s="32">
        <v>42948</v>
      </c>
      <c r="B6325" s="33">
        <f t="shared" si="983"/>
        <v>8</v>
      </c>
      <c r="C6325" s="33">
        <f t="shared" si="984"/>
        <v>2017</v>
      </c>
      <c r="D6325" s="34">
        <v>0.73899999999999999</v>
      </c>
      <c r="F6325" s="32">
        <v>44568</v>
      </c>
      <c r="G6325" s="33">
        <f t="shared" si="981"/>
        <v>1</v>
      </c>
      <c r="H6325" s="33">
        <f t="shared" si="982"/>
        <v>2022</v>
      </c>
      <c r="I6325" s="34">
        <v>3.83</v>
      </c>
      <c r="K6325" s="32">
        <v>40519</v>
      </c>
      <c r="L6325" s="33">
        <f t="shared" si="985"/>
        <v>12</v>
      </c>
      <c r="M6325" s="33">
        <f t="shared" si="986"/>
        <v>2010</v>
      </c>
      <c r="N6325" s="34">
        <v>88.69</v>
      </c>
      <c r="P6325" s="32">
        <v>40968</v>
      </c>
      <c r="Q6325" s="33">
        <f t="shared" si="987"/>
        <v>2</v>
      </c>
      <c r="R6325" s="33">
        <f t="shared" si="988"/>
        <v>2012</v>
      </c>
      <c r="S6325" s="34">
        <v>122.23</v>
      </c>
    </row>
    <row r="6326" spans="1:19">
      <c r="A6326" s="32">
        <v>42949</v>
      </c>
      <c r="B6326" s="33">
        <f t="shared" si="983"/>
        <v>8</v>
      </c>
      <c r="C6326" s="33">
        <f t="shared" si="984"/>
        <v>2017</v>
      </c>
      <c r="D6326" s="34">
        <v>0.754</v>
      </c>
      <c r="F6326" s="32">
        <v>44571</v>
      </c>
      <c r="G6326" s="33">
        <f t="shared" si="981"/>
        <v>1</v>
      </c>
      <c r="H6326" s="33">
        <f t="shared" si="982"/>
        <v>2022</v>
      </c>
      <c r="I6326" s="34">
        <v>4.16</v>
      </c>
      <c r="K6326" s="32">
        <v>40520</v>
      </c>
      <c r="L6326" s="33">
        <f t="shared" si="985"/>
        <v>12</v>
      </c>
      <c r="M6326" s="33">
        <f t="shared" si="986"/>
        <v>2010</v>
      </c>
      <c r="N6326" s="34">
        <v>88.3</v>
      </c>
      <c r="P6326" s="32">
        <v>40969</v>
      </c>
      <c r="Q6326" s="33">
        <f t="shared" si="987"/>
        <v>3</v>
      </c>
      <c r="R6326" s="33">
        <f t="shared" si="988"/>
        <v>2012</v>
      </c>
      <c r="S6326" s="34">
        <v>125.76</v>
      </c>
    </row>
    <row r="6327" spans="1:19">
      <c r="A6327" s="32">
        <v>42950</v>
      </c>
      <c r="B6327" s="33">
        <f t="shared" si="983"/>
        <v>8</v>
      </c>
      <c r="C6327" s="33">
        <f t="shared" si="984"/>
        <v>2017</v>
      </c>
      <c r="D6327" s="34">
        <v>0.72599999999999998</v>
      </c>
      <c r="F6327" s="32">
        <v>44572</v>
      </c>
      <c r="G6327" s="33">
        <f t="shared" si="981"/>
        <v>1</v>
      </c>
      <c r="H6327" s="33">
        <f t="shared" si="982"/>
        <v>2022</v>
      </c>
      <c r="I6327" s="34">
        <v>4.16</v>
      </c>
      <c r="K6327" s="32">
        <v>40521</v>
      </c>
      <c r="L6327" s="33">
        <f t="shared" si="985"/>
        <v>12</v>
      </c>
      <c r="M6327" s="33">
        <f t="shared" si="986"/>
        <v>2010</v>
      </c>
      <c r="N6327" s="34">
        <v>88.35</v>
      </c>
      <c r="P6327" s="32">
        <v>40970</v>
      </c>
      <c r="Q6327" s="33">
        <f t="shared" si="987"/>
        <v>3</v>
      </c>
      <c r="R6327" s="33">
        <f t="shared" si="988"/>
        <v>2012</v>
      </c>
      <c r="S6327" s="34">
        <v>125.93</v>
      </c>
    </row>
    <row r="6328" spans="1:19">
      <c r="A6328" s="32">
        <v>42951</v>
      </c>
      <c r="B6328" s="33">
        <f t="shared" si="983"/>
        <v>8</v>
      </c>
      <c r="C6328" s="33">
        <f t="shared" si="984"/>
        <v>2017</v>
      </c>
      <c r="D6328" s="34">
        <v>0.73899999999999999</v>
      </c>
      <c r="F6328" s="32">
        <v>44573</v>
      </c>
      <c r="G6328" s="33">
        <f t="shared" si="981"/>
        <v>1</v>
      </c>
      <c r="H6328" s="33">
        <f t="shared" si="982"/>
        <v>2022</v>
      </c>
      <c r="I6328" s="34">
        <v>4.62</v>
      </c>
      <c r="K6328" s="32">
        <v>40522</v>
      </c>
      <c r="L6328" s="33">
        <f t="shared" si="985"/>
        <v>12</v>
      </c>
      <c r="M6328" s="33">
        <f t="shared" si="986"/>
        <v>2010</v>
      </c>
      <c r="N6328" s="34">
        <v>87.81</v>
      </c>
      <c r="P6328" s="32">
        <v>40973</v>
      </c>
      <c r="Q6328" s="33">
        <f t="shared" si="987"/>
        <v>3</v>
      </c>
      <c r="R6328" s="33">
        <f t="shared" si="988"/>
        <v>2012</v>
      </c>
      <c r="S6328" s="34">
        <v>126.68</v>
      </c>
    </row>
    <row r="6329" spans="1:19">
      <c r="A6329" s="32">
        <v>42954</v>
      </c>
      <c r="B6329" s="33">
        <f t="shared" si="983"/>
        <v>8</v>
      </c>
      <c r="C6329" s="33">
        <f t="shared" si="984"/>
        <v>2017</v>
      </c>
      <c r="D6329" s="34">
        <v>0.72799999999999998</v>
      </c>
      <c r="F6329" s="32">
        <v>44574</v>
      </c>
      <c r="G6329" s="33">
        <f t="shared" si="981"/>
        <v>1</v>
      </c>
      <c r="H6329" s="33">
        <f t="shared" si="982"/>
        <v>2022</v>
      </c>
      <c r="I6329" s="34">
        <v>4.78</v>
      </c>
      <c r="K6329" s="32">
        <v>40525</v>
      </c>
      <c r="L6329" s="33">
        <f t="shared" si="985"/>
        <v>12</v>
      </c>
      <c r="M6329" s="33">
        <f t="shared" si="986"/>
        <v>2010</v>
      </c>
      <c r="N6329" s="34">
        <v>88.62</v>
      </c>
      <c r="P6329" s="32">
        <v>40974</v>
      </c>
      <c r="Q6329" s="33">
        <f t="shared" si="987"/>
        <v>3</v>
      </c>
      <c r="R6329" s="33">
        <f t="shared" si="988"/>
        <v>2012</v>
      </c>
      <c r="S6329" s="34">
        <v>125.03</v>
      </c>
    </row>
    <row r="6330" spans="1:19">
      <c r="A6330" s="32">
        <v>42955</v>
      </c>
      <c r="B6330" s="33">
        <f t="shared" si="983"/>
        <v>8</v>
      </c>
      <c r="C6330" s="33">
        <f t="shared" si="984"/>
        <v>2017</v>
      </c>
      <c r="D6330" s="34">
        <v>0.72099999999999997</v>
      </c>
      <c r="F6330" s="32">
        <v>44575</v>
      </c>
      <c r="G6330" s="33">
        <f t="shared" si="981"/>
        <v>1</v>
      </c>
      <c r="H6330" s="33">
        <f t="shared" si="982"/>
        <v>2022</v>
      </c>
      <c r="I6330" s="34">
        <v>4.37</v>
      </c>
      <c r="K6330" s="32">
        <v>40526</v>
      </c>
      <c r="L6330" s="33">
        <f t="shared" si="985"/>
        <v>12</v>
      </c>
      <c r="M6330" s="33">
        <f t="shared" si="986"/>
        <v>2010</v>
      </c>
      <c r="N6330" s="34">
        <v>88.33</v>
      </c>
      <c r="P6330" s="32">
        <v>40975</v>
      </c>
      <c r="Q6330" s="33">
        <f t="shared" si="987"/>
        <v>3</v>
      </c>
      <c r="R6330" s="33">
        <f t="shared" si="988"/>
        <v>2012</v>
      </c>
      <c r="S6330" s="34">
        <v>125.37</v>
      </c>
    </row>
    <row r="6331" spans="1:19">
      <c r="A6331" s="32">
        <v>42956</v>
      </c>
      <c r="B6331" s="33">
        <f t="shared" si="983"/>
        <v>8</v>
      </c>
      <c r="C6331" s="33">
        <f t="shared" si="984"/>
        <v>2017</v>
      </c>
      <c r="D6331" s="34">
        <v>0.76</v>
      </c>
      <c r="F6331" s="32">
        <v>44579</v>
      </c>
      <c r="G6331" s="33">
        <f t="shared" si="981"/>
        <v>1</v>
      </c>
      <c r="H6331" s="33">
        <f t="shared" si="982"/>
        <v>2022</v>
      </c>
      <c r="I6331" s="34">
        <v>4.55</v>
      </c>
      <c r="K6331" s="32">
        <v>40527</v>
      </c>
      <c r="L6331" s="33">
        <f t="shared" si="985"/>
        <v>12</v>
      </c>
      <c r="M6331" s="33">
        <f t="shared" si="986"/>
        <v>2010</v>
      </c>
      <c r="N6331" s="34">
        <v>88.66</v>
      </c>
      <c r="P6331" s="32">
        <v>40976</v>
      </c>
      <c r="Q6331" s="33">
        <f t="shared" si="987"/>
        <v>3</v>
      </c>
      <c r="R6331" s="33">
        <f t="shared" si="988"/>
        <v>2012</v>
      </c>
      <c r="S6331" s="34">
        <v>127.96</v>
      </c>
    </row>
    <row r="6332" spans="1:19">
      <c r="A6332" s="32">
        <v>42957</v>
      </c>
      <c r="B6332" s="33">
        <f t="shared" si="983"/>
        <v>8</v>
      </c>
      <c r="C6332" s="33">
        <f t="shared" si="984"/>
        <v>2017</v>
      </c>
      <c r="D6332" s="34">
        <v>0.77</v>
      </c>
      <c r="F6332" s="32">
        <v>44580</v>
      </c>
      <c r="G6332" s="33">
        <f t="shared" si="981"/>
        <v>1</v>
      </c>
      <c r="H6332" s="33">
        <f t="shared" si="982"/>
        <v>2022</v>
      </c>
      <c r="I6332" s="34">
        <v>4.8899999999999997</v>
      </c>
      <c r="K6332" s="32">
        <v>40528</v>
      </c>
      <c r="L6332" s="33">
        <f t="shared" si="985"/>
        <v>12</v>
      </c>
      <c r="M6332" s="33">
        <f t="shared" si="986"/>
        <v>2010</v>
      </c>
      <c r="N6332" s="34">
        <v>87.71</v>
      </c>
      <c r="P6332" s="32">
        <v>40977</v>
      </c>
      <c r="Q6332" s="33">
        <f t="shared" si="987"/>
        <v>3</v>
      </c>
      <c r="R6332" s="33">
        <f t="shared" si="988"/>
        <v>2012</v>
      </c>
      <c r="S6332" s="34">
        <v>128.08000000000001</v>
      </c>
    </row>
    <row r="6333" spans="1:19">
      <c r="A6333" s="32">
        <v>42958</v>
      </c>
      <c r="B6333" s="33">
        <f t="shared" si="983"/>
        <v>8</v>
      </c>
      <c r="C6333" s="33">
        <f t="shared" si="984"/>
        <v>2017</v>
      </c>
      <c r="D6333" s="34">
        <v>0.77500000000000002</v>
      </c>
      <c r="F6333" s="32">
        <v>44581</v>
      </c>
      <c r="G6333" s="33">
        <f t="shared" si="981"/>
        <v>1</v>
      </c>
      <c r="H6333" s="33">
        <f t="shared" si="982"/>
        <v>2022</v>
      </c>
      <c r="I6333" s="34">
        <v>4.45</v>
      </c>
      <c r="K6333" s="32">
        <v>40529</v>
      </c>
      <c r="L6333" s="33">
        <f t="shared" si="985"/>
        <v>12</v>
      </c>
      <c r="M6333" s="33">
        <f t="shared" si="986"/>
        <v>2010</v>
      </c>
      <c r="N6333" s="34">
        <v>88.02</v>
      </c>
      <c r="P6333" s="32">
        <v>40980</v>
      </c>
      <c r="Q6333" s="33">
        <f t="shared" si="987"/>
        <v>3</v>
      </c>
      <c r="R6333" s="33">
        <f t="shared" si="988"/>
        <v>2012</v>
      </c>
      <c r="S6333" s="34">
        <v>127.27</v>
      </c>
    </row>
    <row r="6334" spans="1:19">
      <c r="A6334" s="32">
        <v>42961</v>
      </c>
      <c r="B6334" s="33">
        <f t="shared" si="983"/>
        <v>8</v>
      </c>
      <c r="C6334" s="33">
        <f t="shared" si="984"/>
        <v>2017</v>
      </c>
      <c r="D6334" s="34">
        <v>0.755</v>
      </c>
      <c r="F6334" s="32">
        <v>44582</v>
      </c>
      <c r="G6334" s="33">
        <f t="shared" si="981"/>
        <v>1</v>
      </c>
      <c r="H6334" s="33">
        <f t="shared" si="982"/>
        <v>2022</v>
      </c>
      <c r="I6334" s="34">
        <v>4.1100000000000003</v>
      </c>
      <c r="K6334" s="32">
        <v>40532</v>
      </c>
      <c r="L6334" s="33">
        <f t="shared" si="985"/>
        <v>12</v>
      </c>
      <c r="M6334" s="33">
        <f t="shared" si="986"/>
        <v>2010</v>
      </c>
      <c r="N6334" s="34">
        <v>88.68</v>
      </c>
      <c r="P6334" s="32">
        <v>40981</v>
      </c>
      <c r="Q6334" s="33">
        <f t="shared" si="987"/>
        <v>3</v>
      </c>
      <c r="R6334" s="33">
        <f t="shared" si="988"/>
        <v>2012</v>
      </c>
      <c r="S6334" s="34">
        <v>128.13999999999999</v>
      </c>
    </row>
    <row r="6335" spans="1:19">
      <c r="A6335" s="32">
        <v>42962</v>
      </c>
      <c r="B6335" s="33">
        <f t="shared" si="983"/>
        <v>8</v>
      </c>
      <c r="C6335" s="33">
        <f t="shared" si="984"/>
        <v>2017</v>
      </c>
      <c r="D6335" s="34">
        <v>0.74099999999999999</v>
      </c>
      <c r="F6335" s="32">
        <v>44585</v>
      </c>
      <c r="G6335" s="33">
        <f t="shared" si="981"/>
        <v>1</v>
      </c>
      <c r="H6335" s="33">
        <f t="shared" si="982"/>
        <v>2022</v>
      </c>
      <c r="I6335" s="34">
        <v>4.2</v>
      </c>
      <c r="K6335" s="32">
        <v>40533</v>
      </c>
      <c r="L6335" s="33">
        <f t="shared" si="985"/>
        <v>12</v>
      </c>
      <c r="M6335" s="33">
        <f t="shared" si="986"/>
        <v>2010</v>
      </c>
      <c r="N6335" s="34">
        <v>89.3</v>
      </c>
      <c r="P6335" s="32">
        <v>40982</v>
      </c>
      <c r="Q6335" s="33">
        <f t="shared" si="987"/>
        <v>3</v>
      </c>
      <c r="R6335" s="33">
        <f t="shared" si="988"/>
        <v>2012</v>
      </c>
      <c r="S6335" s="34">
        <v>126.98</v>
      </c>
    </row>
    <row r="6336" spans="1:19">
      <c r="A6336" s="32">
        <v>42963</v>
      </c>
      <c r="B6336" s="33">
        <f t="shared" si="983"/>
        <v>8</v>
      </c>
      <c r="C6336" s="33">
        <f t="shared" si="984"/>
        <v>2017</v>
      </c>
      <c r="D6336" s="34">
        <v>0.748</v>
      </c>
      <c r="F6336" s="32">
        <v>44586</v>
      </c>
      <c r="G6336" s="33">
        <f t="shared" si="981"/>
        <v>1</v>
      </c>
      <c r="H6336" s="33">
        <f t="shared" si="982"/>
        <v>2022</v>
      </c>
      <c r="I6336" s="34">
        <v>4.24</v>
      </c>
      <c r="K6336" s="32">
        <v>40534</v>
      </c>
      <c r="L6336" s="33">
        <f t="shared" si="985"/>
        <v>12</v>
      </c>
      <c r="M6336" s="33">
        <f t="shared" si="986"/>
        <v>2010</v>
      </c>
      <c r="N6336" s="34">
        <v>89.83</v>
      </c>
      <c r="P6336" s="32">
        <v>40983</v>
      </c>
      <c r="Q6336" s="33">
        <f t="shared" si="987"/>
        <v>3</v>
      </c>
      <c r="R6336" s="33">
        <f t="shared" si="988"/>
        <v>2012</v>
      </c>
      <c r="S6336" s="34">
        <v>123.63</v>
      </c>
    </row>
    <row r="6337" spans="1:19">
      <c r="A6337" s="32">
        <v>42964</v>
      </c>
      <c r="B6337" s="33">
        <f t="shared" si="983"/>
        <v>8</v>
      </c>
      <c r="C6337" s="33">
        <f t="shared" si="984"/>
        <v>2017</v>
      </c>
      <c r="D6337" s="34">
        <v>0.745</v>
      </c>
      <c r="F6337" s="32">
        <v>44587</v>
      </c>
      <c r="G6337" s="33">
        <f t="shared" ref="G6337:G6380" si="989">+MONTH(F6337)</f>
        <v>1</v>
      </c>
      <c r="H6337" s="33">
        <f t="shared" ref="H6337:H6380" si="990">+YEAR(F6337)</f>
        <v>2022</v>
      </c>
      <c r="I6337" s="34">
        <v>4.43</v>
      </c>
      <c r="K6337" s="32">
        <v>40535</v>
      </c>
      <c r="L6337" s="33">
        <f t="shared" si="985"/>
        <v>12</v>
      </c>
      <c r="M6337" s="33">
        <f t="shared" si="986"/>
        <v>2010</v>
      </c>
      <c r="N6337" s="34">
        <v>90.84</v>
      </c>
      <c r="P6337" s="32">
        <v>40984</v>
      </c>
      <c r="Q6337" s="33">
        <f t="shared" si="987"/>
        <v>3</v>
      </c>
      <c r="R6337" s="33">
        <f t="shared" si="988"/>
        <v>2012</v>
      </c>
      <c r="S6337" s="34">
        <v>125.09</v>
      </c>
    </row>
    <row r="6338" spans="1:19">
      <c r="A6338" s="32">
        <v>42965</v>
      </c>
      <c r="B6338" s="33">
        <f t="shared" si="983"/>
        <v>8</v>
      </c>
      <c r="C6338" s="33">
        <f t="shared" si="984"/>
        <v>2017</v>
      </c>
      <c r="D6338" s="34">
        <v>0.77</v>
      </c>
      <c r="F6338" s="32">
        <v>44588</v>
      </c>
      <c r="G6338" s="33">
        <f t="shared" si="989"/>
        <v>1</v>
      </c>
      <c r="H6338" s="33">
        <f t="shared" si="990"/>
        <v>2022</v>
      </c>
      <c r="I6338" s="34">
        <v>4.43</v>
      </c>
      <c r="K6338" s="32">
        <v>40539</v>
      </c>
      <c r="L6338" s="33">
        <f t="shared" si="985"/>
        <v>12</v>
      </c>
      <c r="M6338" s="33">
        <f t="shared" si="986"/>
        <v>2010</v>
      </c>
      <c r="N6338" s="34">
        <v>90.99</v>
      </c>
      <c r="P6338" s="32">
        <v>40987</v>
      </c>
      <c r="Q6338" s="33">
        <f t="shared" si="987"/>
        <v>3</v>
      </c>
      <c r="R6338" s="33">
        <f t="shared" si="988"/>
        <v>2012</v>
      </c>
      <c r="S6338" s="34">
        <v>125.76</v>
      </c>
    </row>
    <row r="6339" spans="1:19">
      <c r="A6339" s="32">
        <v>42968</v>
      </c>
      <c r="B6339" s="33">
        <f t="shared" si="983"/>
        <v>8</v>
      </c>
      <c r="C6339" s="33">
        <f t="shared" si="984"/>
        <v>2017</v>
      </c>
      <c r="D6339" s="34">
        <v>0.755</v>
      </c>
      <c r="F6339" s="32">
        <v>44589</v>
      </c>
      <c r="G6339" s="33">
        <f t="shared" si="989"/>
        <v>1</v>
      </c>
      <c r="H6339" s="33">
        <f t="shared" si="990"/>
        <v>2022</v>
      </c>
      <c r="I6339" s="34">
        <v>5.69</v>
      </c>
      <c r="K6339" s="32">
        <v>40540</v>
      </c>
      <c r="L6339" s="33">
        <f t="shared" si="985"/>
        <v>12</v>
      </c>
      <c r="M6339" s="33">
        <f t="shared" si="986"/>
        <v>2010</v>
      </c>
      <c r="N6339" s="34">
        <v>91.48</v>
      </c>
      <c r="P6339" s="32">
        <v>40988</v>
      </c>
      <c r="Q6339" s="33">
        <f t="shared" si="987"/>
        <v>3</v>
      </c>
      <c r="R6339" s="33">
        <f t="shared" si="988"/>
        <v>2012</v>
      </c>
      <c r="S6339" s="34">
        <v>124.38</v>
      </c>
    </row>
    <row r="6340" spans="1:19">
      <c r="A6340" s="32">
        <v>42969</v>
      </c>
      <c r="B6340" s="33">
        <f t="shared" si="983"/>
        <v>8</v>
      </c>
      <c r="C6340" s="33">
        <f t="shared" si="984"/>
        <v>2017</v>
      </c>
      <c r="D6340" s="34">
        <v>0.76</v>
      </c>
      <c r="F6340" s="32">
        <v>44592</v>
      </c>
      <c r="G6340" s="33">
        <f t="shared" si="989"/>
        <v>1</v>
      </c>
      <c r="H6340" s="33">
        <f t="shared" si="990"/>
        <v>2022</v>
      </c>
      <c r="I6340" s="34">
        <v>5.56</v>
      </c>
      <c r="K6340" s="32">
        <v>40541</v>
      </c>
      <c r="L6340" s="33">
        <f t="shared" si="985"/>
        <v>12</v>
      </c>
      <c r="M6340" s="33">
        <f t="shared" si="986"/>
        <v>2010</v>
      </c>
      <c r="N6340" s="34">
        <v>91.13</v>
      </c>
      <c r="P6340" s="32">
        <v>40989</v>
      </c>
      <c r="Q6340" s="33">
        <f t="shared" si="987"/>
        <v>3</v>
      </c>
      <c r="R6340" s="33">
        <f t="shared" si="988"/>
        <v>2012</v>
      </c>
      <c r="S6340" s="34">
        <v>123.89</v>
      </c>
    </row>
    <row r="6341" spans="1:19">
      <c r="A6341" s="32">
        <v>42970</v>
      </c>
      <c r="B6341" s="33">
        <f t="shared" si="983"/>
        <v>8</v>
      </c>
      <c r="C6341" s="33">
        <f t="shared" si="984"/>
        <v>2017</v>
      </c>
      <c r="D6341" s="34">
        <v>0.76900000000000002</v>
      </c>
      <c r="F6341" s="32">
        <v>44593</v>
      </c>
      <c r="G6341" s="33">
        <f t="shared" si="989"/>
        <v>2</v>
      </c>
      <c r="H6341" s="33">
        <f t="shared" si="990"/>
        <v>2022</v>
      </c>
      <c r="I6341" s="34">
        <v>5.45</v>
      </c>
      <c r="K6341" s="32">
        <v>40542</v>
      </c>
      <c r="L6341" s="33">
        <f t="shared" si="985"/>
        <v>12</v>
      </c>
      <c r="M6341" s="33">
        <f t="shared" si="986"/>
        <v>2010</v>
      </c>
      <c r="N6341" s="34">
        <v>89.85</v>
      </c>
      <c r="P6341" s="32">
        <v>40990</v>
      </c>
      <c r="Q6341" s="33">
        <f t="shared" si="987"/>
        <v>3</v>
      </c>
      <c r="R6341" s="33">
        <f t="shared" si="988"/>
        <v>2012</v>
      </c>
      <c r="S6341" s="34">
        <v>122.49</v>
      </c>
    </row>
    <row r="6342" spans="1:19">
      <c r="A6342" s="32">
        <v>42971</v>
      </c>
      <c r="B6342" s="33">
        <f t="shared" si="983"/>
        <v>8</v>
      </c>
      <c r="C6342" s="33">
        <f t="shared" si="984"/>
        <v>2017</v>
      </c>
      <c r="D6342" s="34">
        <v>0.76</v>
      </c>
      <c r="F6342" s="32">
        <v>44594</v>
      </c>
      <c r="G6342" s="33">
        <f t="shared" si="989"/>
        <v>2</v>
      </c>
      <c r="H6342" s="33">
        <f t="shared" si="990"/>
        <v>2022</v>
      </c>
      <c r="I6342" s="34">
        <v>6.7</v>
      </c>
      <c r="K6342" s="32">
        <v>40543</v>
      </c>
      <c r="L6342" s="33">
        <f t="shared" si="985"/>
        <v>12</v>
      </c>
      <c r="M6342" s="33">
        <f t="shared" si="986"/>
        <v>2010</v>
      </c>
      <c r="N6342" s="34">
        <v>91.38</v>
      </c>
      <c r="P6342" s="32">
        <v>40991</v>
      </c>
      <c r="Q6342" s="33">
        <f t="shared" si="987"/>
        <v>3</v>
      </c>
      <c r="R6342" s="33">
        <f t="shared" si="988"/>
        <v>2012</v>
      </c>
      <c r="S6342" s="34">
        <v>125.21</v>
      </c>
    </row>
    <row r="6343" spans="1:19">
      <c r="A6343" s="32">
        <v>42972</v>
      </c>
      <c r="B6343" s="33">
        <f t="shared" si="983"/>
        <v>8</v>
      </c>
      <c r="C6343" s="33">
        <f t="shared" si="984"/>
        <v>2017</v>
      </c>
      <c r="D6343" s="34">
        <v>0.77800000000000002</v>
      </c>
      <c r="F6343" s="32">
        <v>44595</v>
      </c>
      <c r="G6343" s="33">
        <f t="shared" si="989"/>
        <v>2</v>
      </c>
      <c r="H6343" s="33">
        <f t="shared" si="990"/>
        <v>2022</v>
      </c>
      <c r="I6343" s="34">
        <v>5.84</v>
      </c>
      <c r="K6343" s="32">
        <v>40546</v>
      </c>
      <c r="L6343" s="33">
        <f t="shared" si="985"/>
        <v>1</v>
      </c>
      <c r="M6343" s="33">
        <f t="shared" si="986"/>
        <v>2011</v>
      </c>
      <c r="N6343" s="34">
        <v>91.59</v>
      </c>
      <c r="P6343" s="32">
        <v>40994</v>
      </c>
      <c r="Q6343" s="33">
        <f t="shared" si="987"/>
        <v>3</v>
      </c>
      <c r="R6343" s="33">
        <f t="shared" si="988"/>
        <v>2012</v>
      </c>
      <c r="S6343" s="34">
        <v>125.85</v>
      </c>
    </row>
    <row r="6344" spans="1:19">
      <c r="A6344" s="32">
        <v>42975</v>
      </c>
      <c r="B6344" s="33">
        <f t="shared" si="983"/>
        <v>8</v>
      </c>
      <c r="C6344" s="33">
        <f t="shared" si="984"/>
        <v>2017</v>
      </c>
      <c r="D6344" s="34">
        <v>0.77800000000000002</v>
      </c>
      <c r="F6344" s="32">
        <v>44596</v>
      </c>
      <c r="G6344" s="33">
        <f t="shared" si="989"/>
        <v>2</v>
      </c>
      <c r="H6344" s="33">
        <f t="shared" si="990"/>
        <v>2022</v>
      </c>
      <c r="I6344" s="34">
        <v>5.34</v>
      </c>
      <c r="K6344" s="32">
        <v>40547</v>
      </c>
      <c r="L6344" s="33">
        <f t="shared" si="985"/>
        <v>1</v>
      </c>
      <c r="M6344" s="33">
        <f t="shared" si="986"/>
        <v>2011</v>
      </c>
      <c r="N6344" s="34">
        <v>89.39</v>
      </c>
      <c r="P6344" s="32">
        <v>40995</v>
      </c>
      <c r="Q6344" s="33">
        <f t="shared" si="987"/>
        <v>3</v>
      </c>
      <c r="R6344" s="33">
        <f t="shared" si="988"/>
        <v>2012</v>
      </c>
      <c r="S6344" s="34">
        <v>125.25</v>
      </c>
    </row>
    <row r="6345" spans="1:19">
      <c r="A6345" s="32">
        <v>42976</v>
      </c>
      <c r="B6345" s="33">
        <f t="shared" si="983"/>
        <v>8</v>
      </c>
      <c r="C6345" s="33">
        <f t="shared" si="984"/>
        <v>2017</v>
      </c>
      <c r="D6345" s="34">
        <v>0.77800000000000002</v>
      </c>
      <c r="F6345" s="32">
        <v>44599</v>
      </c>
      <c r="G6345" s="33">
        <f t="shared" si="989"/>
        <v>2</v>
      </c>
      <c r="H6345" s="33">
        <f t="shared" si="990"/>
        <v>2022</v>
      </c>
      <c r="I6345" s="34">
        <v>4.4400000000000004</v>
      </c>
      <c r="K6345" s="32">
        <v>40548</v>
      </c>
      <c r="L6345" s="33">
        <f t="shared" si="985"/>
        <v>1</v>
      </c>
      <c r="M6345" s="33">
        <f t="shared" si="986"/>
        <v>2011</v>
      </c>
      <c r="N6345" s="34">
        <v>90.3</v>
      </c>
      <c r="P6345" s="32">
        <v>40996</v>
      </c>
      <c r="Q6345" s="33">
        <f t="shared" si="987"/>
        <v>3</v>
      </c>
      <c r="R6345" s="33">
        <f t="shared" si="988"/>
        <v>2012</v>
      </c>
      <c r="S6345" s="34">
        <v>124.41</v>
      </c>
    </row>
    <row r="6346" spans="1:19">
      <c r="A6346" s="32">
        <v>42977</v>
      </c>
      <c r="B6346" s="33">
        <f t="shared" si="983"/>
        <v>8</v>
      </c>
      <c r="C6346" s="33">
        <f t="shared" si="984"/>
        <v>2017</v>
      </c>
      <c r="D6346" s="34">
        <v>0.79500000000000004</v>
      </c>
      <c r="F6346" s="32">
        <v>44600</v>
      </c>
      <c r="G6346" s="33">
        <f t="shared" si="989"/>
        <v>2</v>
      </c>
      <c r="H6346" s="33">
        <f t="shared" si="990"/>
        <v>2022</v>
      </c>
      <c r="I6346" s="34">
        <v>4.3</v>
      </c>
      <c r="K6346" s="32">
        <v>40549</v>
      </c>
      <c r="L6346" s="33">
        <f t="shared" si="985"/>
        <v>1</v>
      </c>
      <c r="M6346" s="33">
        <f t="shared" si="986"/>
        <v>2011</v>
      </c>
      <c r="N6346" s="34">
        <v>88.37</v>
      </c>
      <c r="P6346" s="32">
        <v>40997</v>
      </c>
      <c r="Q6346" s="33">
        <f t="shared" si="987"/>
        <v>3</v>
      </c>
      <c r="R6346" s="33">
        <f t="shared" si="988"/>
        <v>2012</v>
      </c>
      <c r="S6346" s="34">
        <v>123.23</v>
      </c>
    </row>
    <row r="6347" spans="1:19">
      <c r="A6347" s="32">
        <v>42978</v>
      </c>
      <c r="B6347" s="33">
        <f t="shared" si="983"/>
        <v>8</v>
      </c>
      <c r="C6347" s="33">
        <f t="shared" si="984"/>
        <v>2017</v>
      </c>
      <c r="D6347" s="34">
        <v>0.8</v>
      </c>
      <c r="F6347" s="32">
        <v>44601</v>
      </c>
      <c r="G6347" s="33">
        <f t="shared" si="989"/>
        <v>2</v>
      </c>
      <c r="H6347" s="33">
        <f t="shared" si="990"/>
        <v>2022</v>
      </c>
      <c r="I6347" s="34">
        <v>4.13</v>
      </c>
      <c r="K6347" s="32">
        <v>40550</v>
      </c>
      <c r="L6347" s="33">
        <f t="shared" si="985"/>
        <v>1</v>
      </c>
      <c r="M6347" s="33">
        <f t="shared" si="986"/>
        <v>2011</v>
      </c>
      <c r="N6347" s="34">
        <v>88.07</v>
      </c>
      <c r="P6347" s="32">
        <v>40998</v>
      </c>
      <c r="Q6347" s="33">
        <f t="shared" si="987"/>
        <v>3</v>
      </c>
      <c r="R6347" s="33">
        <f t="shared" si="988"/>
        <v>2012</v>
      </c>
      <c r="S6347" s="34">
        <v>123.41</v>
      </c>
    </row>
    <row r="6348" spans="1:19">
      <c r="A6348" s="32">
        <v>42979</v>
      </c>
      <c r="B6348" s="33">
        <f t="shared" si="983"/>
        <v>9</v>
      </c>
      <c r="C6348" s="33">
        <f t="shared" si="984"/>
        <v>2017</v>
      </c>
      <c r="D6348" s="34">
        <v>0.81100000000000005</v>
      </c>
      <c r="F6348" s="32">
        <v>44602</v>
      </c>
      <c r="G6348" s="33">
        <f t="shared" si="989"/>
        <v>2</v>
      </c>
      <c r="H6348" s="33">
        <f t="shared" si="990"/>
        <v>2022</v>
      </c>
      <c r="I6348" s="34">
        <v>4.03</v>
      </c>
      <c r="K6348" s="32">
        <v>40553</v>
      </c>
      <c r="L6348" s="33">
        <f t="shared" si="985"/>
        <v>1</v>
      </c>
      <c r="M6348" s="33">
        <f t="shared" si="986"/>
        <v>2011</v>
      </c>
      <c r="N6348" s="34">
        <v>89.24</v>
      </c>
      <c r="P6348" s="32">
        <v>41001</v>
      </c>
      <c r="Q6348" s="33">
        <f t="shared" si="987"/>
        <v>4</v>
      </c>
      <c r="R6348" s="33">
        <f t="shared" si="988"/>
        <v>2012</v>
      </c>
      <c r="S6348" s="34">
        <v>124.44</v>
      </c>
    </row>
    <row r="6349" spans="1:19">
      <c r="A6349" s="32">
        <v>42983</v>
      </c>
      <c r="B6349" s="33">
        <f t="shared" si="983"/>
        <v>9</v>
      </c>
      <c r="C6349" s="33">
        <f t="shared" si="984"/>
        <v>2017</v>
      </c>
      <c r="D6349" s="34">
        <v>0.81599999999999995</v>
      </c>
      <c r="F6349" s="32">
        <v>44603</v>
      </c>
      <c r="G6349" s="33">
        <f t="shared" si="989"/>
        <v>2</v>
      </c>
      <c r="H6349" s="33">
        <f t="shared" si="990"/>
        <v>2022</v>
      </c>
      <c r="I6349" s="34">
        <v>4.04</v>
      </c>
      <c r="K6349" s="32">
        <v>40554</v>
      </c>
      <c r="L6349" s="33">
        <f t="shared" si="985"/>
        <v>1</v>
      </c>
      <c r="M6349" s="33">
        <f t="shared" si="986"/>
        <v>2011</v>
      </c>
      <c r="N6349" s="34">
        <v>91.11</v>
      </c>
      <c r="P6349" s="32">
        <v>41003</v>
      </c>
      <c r="Q6349" s="33">
        <f t="shared" si="987"/>
        <v>4</v>
      </c>
      <c r="R6349" s="33">
        <f t="shared" si="988"/>
        <v>2012</v>
      </c>
      <c r="S6349" s="34">
        <v>123.04</v>
      </c>
    </row>
    <row r="6350" spans="1:19">
      <c r="A6350" s="32">
        <v>42984</v>
      </c>
      <c r="B6350" s="33">
        <f t="shared" si="983"/>
        <v>9</v>
      </c>
      <c r="C6350" s="33">
        <f t="shared" si="984"/>
        <v>2017</v>
      </c>
      <c r="D6350" s="34">
        <v>0.83</v>
      </c>
      <c r="F6350" s="32">
        <v>44606</v>
      </c>
      <c r="G6350" s="33">
        <f t="shared" si="989"/>
        <v>2</v>
      </c>
      <c r="H6350" s="33">
        <f t="shared" si="990"/>
        <v>2022</v>
      </c>
      <c r="I6350" s="34">
        <v>4.05</v>
      </c>
      <c r="K6350" s="32">
        <v>40555</v>
      </c>
      <c r="L6350" s="33">
        <f t="shared" si="985"/>
        <v>1</v>
      </c>
      <c r="M6350" s="33">
        <f t="shared" si="986"/>
        <v>2011</v>
      </c>
      <c r="N6350" s="34">
        <v>91.85</v>
      </c>
      <c r="P6350" s="32">
        <v>41004</v>
      </c>
      <c r="Q6350" s="33">
        <f t="shared" si="987"/>
        <v>4</v>
      </c>
      <c r="R6350" s="33">
        <f t="shared" si="988"/>
        <v>2012</v>
      </c>
      <c r="S6350" s="34">
        <v>123.58</v>
      </c>
    </row>
    <row r="6351" spans="1:19">
      <c r="A6351" s="32">
        <v>42985</v>
      </c>
      <c r="B6351" s="33">
        <f t="shared" si="983"/>
        <v>9</v>
      </c>
      <c r="C6351" s="33">
        <f t="shared" si="984"/>
        <v>2017</v>
      </c>
      <c r="D6351" s="34">
        <v>0.83</v>
      </c>
      <c r="F6351" s="32">
        <v>44607</v>
      </c>
      <c r="G6351" s="33">
        <f t="shared" si="989"/>
        <v>2</v>
      </c>
      <c r="H6351" s="33">
        <f t="shared" si="990"/>
        <v>2022</v>
      </c>
      <c r="I6351" s="34">
        <v>4.3099999999999996</v>
      </c>
      <c r="K6351" s="32">
        <v>40556</v>
      </c>
      <c r="L6351" s="33">
        <f t="shared" si="985"/>
        <v>1</v>
      </c>
      <c r="M6351" s="33">
        <f t="shared" si="986"/>
        <v>2011</v>
      </c>
      <c r="N6351" s="34">
        <v>91.39</v>
      </c>
      <c r="P6351" s="32">
        <v>41009</v>
      </c>
      <c r="Q6351" s="33">
        <f t="shared" si="987"/>
        <v>4</v>
      </c>
      <c r="R6351" s="33">
        <f t="shared" si="988"/>
        <v>2012</v>
      </c>
      <c r="S6351" s="34">
        <v>121.89</v>
      </c>
    </row>
    <row r="6352" spans="1:19">
      <c r="A6352" s="32">
        <v>42986</v>
      </c>
      <c r="B6352" s="33">
        <f t="shared" si="983"/>
        <v>9</v>
      </c>
      <c r="C6352" s="33">
        <f t="shared" si="984"/>
        <v>2017</v>
      </c>
      <c r="D6352" s="34">
        <v>0.83599999999999997</v>
      </c>
      <c r="F6352" s="32">
        <v>44608</v>
      </c>
      <c r="G6352" s="33">
        <f t="shared" si="989"/>
        <v>2</v>
      </c>
      <c r="H6352" s="33">
        <f t="shared" si="990"/>
        <v>2022</v>
      </c>
      <c r="I6352" s="34">
        <v>4.3899999999999997</v>
      </c>
      <c r="K6352" s="32">
        <v>40557</v>
      </c>
      <c r="L6352" s="33">
        <f t="shared" si="985"/>
        <v>1</v>
      </c>
      <c r="M6352" s="33">
        <f t="shared" si="986"/>
        <v>2011</v>
      </c>
      <c r="N6352" s="34">
        <v>91.53</v>
      </c>
      <c r="P6352" s="32">
        <v>41010</v>
      </c>
      <c r="Q6352" s="33">
        <f t="shared" si="987"/>
        <v>4</v>
      </c>
      <c r="R6352" s="33">
        <f t="shared" si="988"/>
        <v>2012</v>
      </c>
      <c r="S6352" s="34">
        <v>120.41</v>
      </c>
    </row>
    <row r="6353" spans="1:19">
      <c r="A6353" s="32">
        <v>42989</v>
      </c>
      <c r="B6353" s="33">
        <f t="shared" si="983"/>
        <v>9</v>
      </c>
      <c r="C6353" s="33">
        <f t="shared" si="984"/>
        <v>2017</v>
      </c>
      <c r="D6353" s="34">
        <v>0.84499999999999997</v>
      </c>
      <c r="F6353" s="32">
        <v>44609</v>
      </c>
      <c r="G6353" s="33">
        <f t="shared" si="989"/>
        <v>2</v>
      </c>
      <c r="H6353" s="33">
        <f t="shared" si="990"/>
        <v>2022</v>
      </c>
      <c r="I6353" s="34">
        <v>4.57</v>
      </c>
      <c r="K6353" s="32">
        <v>40561</v>
      </c>
      <c r="L6353" s="33">
        <f t="shared" si="985"/>
        <v>1</v>
      </c>
      <c r="M6353" s="33">
        <f t="shared" si="986"/>
        <v>2011</v>
      </c>
      <c r="N6353" s="34">
        <v>91.38</v>
      </c>
      <c r="P6353" s="32">
        <v>41011</v>
      </c>
      <c r="Q6353" s="33">
        <f t="shared" si="987"/>
        <v>4</v>
      </c>
      <c r="R6353" s="33">
        <f t="shared" si="988"/>
        <v>2012</v>
      </c>
      <c r="S6353" s="34">
        <v>120.57</v>
      </c>
    </row>
    <row r="6354" spans="1:19">
      <c r="A6354" s="32">
        <v>42990</v>
      </c>
      <c r="B6354" s="33">
        <f t="shared" si="983"/>
        <v>9</v>
      </c>
      <c r="C6354" s="33">
        <f t="shared" si="984"/>
        <v>2017</v>
      </c>
      <c r="D6354" s="34">
        <v>0.85899999999999999</v>
      </c>
      <c r="F6354" s="32">
        <v>44610</v>
      </c>
      <c r="G6354" s="33">
        <f t="shared" si="989"/>
        <v>2</v>
      </c>
      <c r="H6354" s="33">
        <f t="shared" si="990"/>
        <v>2022</v>
      </c>
      <c r="I6354" s="34">
        <v>4.6100000000000003</v>
      </c>
      <c r="K6354" s="32">
        <v>40562</v>
      </c>
      <c r="L6354" s="33">
        <f t="shared" si="985"/>
        <v>1</v>
      </c>
      <c r="M6354" s="33">
        <f t="shared" si="986"/>
        <v>2011</v>
      </c>
      <c r="N6354" s="34">
        <v>90.85</v>
      </c>
      <c r="P6354" s="32">
        <v>41012</v>
      </c>
      <c r="Q6354" s="33">
        <f t="shared" si="987"/>
        <v>4</v>
      </c>
      <c r="R6354" s="33">
        <f t="shared" si="988"/>
        <v>2012</v>
      </c>
      <c r="S6354" s="34">
        <v>120.62</v>
      </c>
    </row>
    <row r="6355" spans="1:19">
      <c r="A6355" s="32">
        <v>42991</v>
      </c>
      <c r="B6355" s="33">
        <f t="shared" si="983"/>
        <v>9</v>
      </c>
      <c r="C6355" s="33">
        <f t="shared" si="984"/>
        <v>2017</v>
      </c>
      <c r="D6355" s="34">
        <v>0.876</v>
      </c>
      <c r="F6355" s="32">
        <v>44614</v>
      </c>
      <c r="G6355" s="33">
        <f t="shared" si="989"/>
        <v>2</v>
      </c>
      <c r="H6355" s="33">
        <f t="shared" si="990"/>
        <v>2022</v>
      </c>
      <c r="I6355" s="34">
        <v>4.4800000000000004</v>
      </c>
      <c r="K6355" s="32">
        <v>40563</v>
      </c>
      <c r="L6355" s="33">
        <f t="shared" si="985"/>
        <v>1</v>
      </c>
      <c r="M6355" s="33">
        <f t="shared" si="986"/>
        <v>2011</v>
      </c>
      <c r="N6355" s="34">
        <v>88.56</v>
      </c>
      <c r="P6355" s="32">
        <v>41015</v>
      </c>
      <c r="Q6355" s="33">
        <f t="shared" si="987"/>
        <v>4</v>
      </c>
      <c r="R6355" s="33">
        <f t="shared" si="988"/>
        <v>2012</v>
      </c>
      <c r="S6355" s="34">
        <v>118.23</v>
      </c>
    </row>
    <row r="6356" spans="1:19">
      <c r="A6356" s="32">
        <v>42992</v>
      </c>
      <c r="B6356" s="33">
        <f t="shared" si="983"/>
        <v>9</v>
      </c>
      <c r="C6356" s="33">
        <f t="shared" si="984"/>
        <v>2017</v>
      </c>
      <c r="D6356" s="34">
        <v>0.879</v>
      </c>
      <c r="F6356" s="32">
        <v>44615</v>
      </c>
      <c r="G6356" s="33">
        <f t="shared" si="989"/>
        <v>2</v>
      </c>
      <c r="H6356" s="33">
        <f t="shared" si="990"/>
        <v>2022</v>
      </c>
      <c r="I6356" s="34">
        <v>4.59</v>
      </c>
      <c r="K6356" s="32">
        <v>40564</v>
      </c>
      <c r="L6356" s="33">
        <f t="shared" si="985"/>
        <v>1</v>
      </c>
      <c r="M6356" s="33">
        <f t="shared" si="986"/>
        <v>2011</v>
      </c>
      <c r="N6356" s="34">
        <v>88.22</v>
      </c>
      <c r="P6356" s="32">
        <v>41016</v>
      </c>
      <c r="Q6356" s="33">
        <f t="shared" si="987"/>
        <v>4</v>
      </c>
      <c r="R6356" s="33">
        <f t="shared" si="988"/>
        <v>2012</v>
      </c>
      <c r="S6356" s="34">
        <v>117.41</v>
      </c>
    </row>
    <row r="6357" spans="1:19">
      <c r="A6357" s="32">
        <v>42993</v>
      </c>
      <c r="B6357" s="33">
        <f t="shared" si="983"/>
        <v>9</v>
      </c>
      <c r="C6357" s="33">
        <f t="shared" si="984"/>
        <v>2017</v>
      </c>
      <c r="D6357" s="34">
        <v>0.876</v>
      </c>
      <c r="F6357" s="32">
        <v>44616</v>
      </c>
      <c r="G6357" s="33">
        <f t="shared" si="989"/>
        <v>2</v>
      </c>
      <c r="H6357" s="33">
        <f t="shared" si="990"/>
        <v>2022</v>
      </c>
      <c r="I6357" s="34">
        <v>4.78</v>
      </c>
      <c r="K6357" s="32">
        <v>40567</v>
      </c>
      <c r="L6357" s="33">
        <f t="shared" si="985"/>
        <v>1</v>
      </c>
      <c r="M6357" s="33">
        <f t="shared" si="986"/>
        <v>2011</v>
      </c>
      <c r="N6357" s="34">
        <v>86.74</v>
      </c>
      <c r="P6357" s="32">
        <v>41017</v>
      </c>
      <c r="Q6357" s="33">
        <f t="shared" si="987"/>
        <v>4</v>
      </c>
      <c r="R6357" s="33">
        <f t="shared" si="988"/>
        <v>2012</v>
      </c>
      <c r="S6357" s="34">
        <v>115.18</v>
      </c>
    </row>
    <row r="6358" spans="1:19">
      <c r="A6358" s="32">
        <v>42996</v>
      </c>
      <c r="B6358" s="33">
        <f t="shared" si="983"/>
        <v>9</v>
      </c>
      <c r="C6358" s="33">
        <f t="shared" si="984"/>
        <v>2017</v>
      </c>
      <c r="D6358" s="34">
        <v>0.878</v>
      </c>
      <c r="F6358" s="32">
        <v>44617</v>
      </c>
      <c r="G6358" s="33">
        <f t="shared" si="989"/>
        <v>2</v>
      </c>
      <c r="H6358" s="33">
        <f t="shared" si="990"/>
        <v>2022</v>
      </c>
      <c r="I6358" s="34">
        <v>4.63</v>
      </c>
      <c r="K6358" s="32">
        <v>40568</v>
      </c>
      <c r="L6358" s="33">
        <f t="shared" si="985"/>
        <v>1</v>
      </c>
      <c r="M6358" s="33">
        <f t="shared" si="986"/>
        <v>2011</v>
      </c>
      <c r="N6358" s="34">
        <v>85.08</v>
      </c>
      <c r="P6358" s="32">
        <v>41018</v>
      </c>
      <c r="Q6358" s="33">
        <f t="shared" si="987"/>
        <v>4</v>
      </c>
      <c r="R6358" s="33">
        <f t="shared" si="988"/>
        <v>2012</v>
      </c>
      <c r="S6358" s="34">
        <v>117</v>
      </c>
    </row>
    <row r="6359" spans="1:19">
      <c r="A6359" s="32">
        <v>42997</v>
      </c>
      <c r="B6359" s="33">
        <f t="shared" si="983"/>
        <v>9</v>
      </c>
      <c r="C6359" s="33">
        <f t="shared" si="984"/>
        <v>2017</v>
      </c>
      <c r="D6359" s="34">
        <v>0.879</v>
      </c>
      <c r="F6359" s="32">
        <v>44620</v>
      </c>
      <c r="G6359" s="33">
        <f t="shared" si="989"/>
        <v>2</v>
      </c>
      <c r="H6359" s="33">
        <f t="shared" si="990"/>
        <v>2022</v>
      </c>
      <c r="I6359" s="34">
        <v>4.46</v>
      </c>
      <c r="K6359" s="32">
        <v>40569</v>
      </c>
      <c r="L6359" s="33">
        <f t="shared" si="985"/>
        <v>1</v>
      </c>
      <c r="M6359" s="33">
        <f t="shared" si="986"/>
        <v>2011</v>
      </c>
      <c r="N6359" s="34">
        <v>86.15</v>
      </c>
      <c r="P6359" s="32">
        <v>41019</v>
      </c>
      <c r="Q6359" s="33">
        <f t="shared" si="987"/>
        <v>4</v>
      </c>
      <c r="R6359" s="33">
        <f t="shared" si="988"/>
        <v>2012</v>
      </c>
      <c r="S6359" s="34">
        <v>118.08</v>
      </c>
    </row>
    <row r="6360" spans="1:19">
      <c r="A6360" s="32">
        <v>42998</v>
      </c>
      <c r="B6360" s="33">
        <f t="shared" si="983"/>
        <v>9</v>
      </c>
      <c r="C6360" s="33">
        <f t="shared" si="984"/>
        <v>2017</v>
      </c>
      <c r="D6360" s="34">
        <v>0.91</v>
      </c>
      <c r="F6360" s="32">
        <v>44621</v>
      </c>
      <c r="G6360" s="33">
        <f t="shared" si="989"/>
        <v>3</v>
      </c>
      <c r="H6360" s="33">
        <f t="shared" si="990"/>
        <v>2022</v>
      </c>
      <c r="I6360" s="34">
        <v>4.3600000000000003</v>
      </c>
      <c r="K6360" s="32">
        <v>40570</v>
      </c>
      <c r="L6360" s="33">
        <f t="shared" si="985"/>
        <v>1</v>
      </c>
      <c r="M6360" s="33">
        <f t="shared" si="986"/>
        <v>2011</v>
      </c>
      <c r="N6360" s="34">
        <v>84.45</v>
      </c>
      <c r="P6360" s="32">
        <v>41022</v>
      </c>
      <c r="Q6360" s="33">
        <f t="shared" si="987"/>
        <v>4</v>
      </c>
      <c r="R6360" s="33">
        <f t="shared" si="988"/>
        <v>2012</v>
      </c>
      <c r="S6360" s="34">
        <v>116.66</v>
      </c>
    </row>
    <row r="6361" spans="1:19">
      <c r="A6361" s="32">
        <v>42999</v>
      </c>
      <c r="B6361" s="33">
        <f t="shared" si="983"/>
        <v>9</v>
      </c>
      <c r="C6361" s="33">
        <f t="shared" si="984"/>
        <v>2017</v>
      </c>
      <c r="D6361" s="34">
        <v>0.92800000000000005</v>
      </c>
      <c r="F6361" s="32">
        <v>44622</v>
      </c>
      <c r="G6361" s="33">
        <f t="shared" si="989"/>
        <v>3</v>
      </c>
      <c r="H6361" s="33">
        <f t="shared" si="990"/>
        <v>2022</v>
      </c>
      <c r="I6361" s="34">
        <v>4.6500000000000004</v>
      </c>
      <c r="K6361" s="32">
        <v>40571</v>
      </c>
      <c r="L6361" s="33">
        <f t="shared" si="985"/>
        <v>1</v>
      </c>
      <c r="M6361" s="33">
        <f t="shared" si="986"/>
        <v>2011</v>
      </c>
      <c r="N6361" s="34">
        <v>88.15</v>
      </c>
      <c r="P6361" s="32">
        <v>41023</v>
      </c>
      <c r="Q6361" s="33">
        <f t="shared" si="987"/>
        <v>4</v>
      </c>
      <c r="R6361" s="33">
        <f t="shared" si="988"/>
        <v>2012</v>
      </c>
      <c r="S6361" s="34">
        <v>117.74</v>
      </c>
    </row>
    <row r="6362" spans="1:19">
      <c r="A6362" s="32">
        <v>43000</v>
      </c>
      <c r="B6362" s="33">
        <f t="shared" si="983"/>
        <v>9</v>
      </c>
      <c r="C6362" s="33">
        <f t="shared" si="984"/>
        <v>2017</v>
      </c>
      <c r="D6362" s="34">
        <v>0.93</v>
      </c>
      <c r="F6362" s="32">
        <v>44623</v>
      </c>
      <c r="G6362" s="33">
        <f t="shared" si="989"/>
        <v>3</v>
      </c>
      <c r="H6362" s="33">
        <f t="shared" si="990"/>
        <v>2022</v>
      </c>
      <c r="I6362" s="34">
        <v>4.63</v>
      </c>
      <c r="K6362" s="32">
        <v>40574</v>
      </c>
      <c r="L6362" s="33">
        <f t="shared" si="985"/>
        <v>1</v>
      </c>
      <c r="M6362" s="33">
        <f t="shared" si="986"/>
        <v>2011</v>
      </c>
      <c r="N6362" s="34">
        <v>90.99</v>
      </c>
      <c r="P6362" s="32">
        <v>41024</v>
      </c>
      <c r="Q6362" s="33">
        <f t="shared" si="987"/>
        <v>4</v>
      </c>
      <c r="R6362" s="33">
        <f t="shared" si="988"/>
        <v>2012</v>
      </c>
      <c r="S6362" s="34">
        <v>117.45</v>
      </c>
    </row>
    <row r="6363" spans="1:19">
      <c r="A6363" s="32">
        <v>43003</v>
      </c>
      <c r="B6363" s="33">
        <f t="shared" si="983"/>
        <v>9</v>
      </c>
      <c r="C6363" s="33">
        <f t="shared" si="984"/>
        <v>2017</v>
      </c>
      <c r="D6363" s="34">
        <v>0.97</v>
      </c>
      <c r="F6363" s="32">
        <v>44624</v>
      </c>
      <c r="G6363" s="33">
        <f t="shared" si="989"/>
        <v>3</v>
      </c>
      <c r="H6363" s="33">
        <f t="shared" si="990"/>
        <v>2022</v>
      </c>
      <c r="I6363" s="34">
        <v>4.74</v>
      </c>
      <c r="K6363" s="32">
        <v>40575</v>
      </c>
      <c r="L6363" s="33">
        <f t="shared" si="985"/>
        <v>2</v>
      </c>
      <c r="M6363" s="33">
        <f t="shared" si="986"/>
        <v>2011</v>
      </c>
      <c r="N6363" s="34">
        <v>89.54</v>
      </c>
      <c r="P6363" s="32">
        <v>41025</v>
      </c>
      <c r="Q6363" s="33">
        <f t="shared" si="987"/>
        <v>4</v>
      </c>
      <c r="R6363" s="33">
        <f t="shared" si="988"/>
        <v>2012</v>
      </c>
      <c r="S6363" s="34">
        <v>119.33</v>
      </c>
    </row>
    <row r="6364" spans="1:19">
      <c r="A6364" s="32">
        <v>43004</v>
      </c>
      <c r="B6364" s="33">
        <f t="shared" si="983"/>
        <v>9</v>
      </c>
      <c r="C6364" s="33">
        <f t="shared" si="984"/>
        <v>2017</v>
      </c>
      <c r="D6364" s="34">
        <v>0.97</v>
      </c>
      <c r="F6364" s="32">
        <v>44627</v>
      </c>
      <c r="G6364" s="33">
        <f t="shared" si="989"/>
        <v>3</v>
      </c>
      <c r="H6364" s="33">
        <f t="shared" si="990"/>
        <v>2022</v>
      </c>
      <c r="I6364" s="34">
        <v>4.93</v>
      </c>
      <c r="K6364" s="32">
        <v>40576</v>
      </c>
      <c r="L6364" s="33">
        <f t="shared" si="985"/>
        <v>2</v>
      </c>
      <c r="M6364" s="33">
        <f t="shared" si="986"/>
        <v>2011</v>
      </c>
      <c r="N6364" s="34">
        <v>89.78</v>
      </c>
      <c r="P6364" s="32">
        <v>41026</v>
      </c>
      <c r="Q6364" s="33">
        <f t="shared" si="987"/>
        <v>4</v>
      </c>
      <c r="R6364" s="33">
        <f t="shared" si="988"/>
        <v>2012</v>
      </c>
      <c r="S6364" s="34">
        <v>119.3</v>
      </c>
    </row>
    <row r="6365" spans="1:19">
      <c r="A6365" s="32">
        <v>43005</v>
      </c>
      <c r="B6365" s="33">
        <f t="shared" si="983"/>
        <v>9</v>
      </c>
      <c r="C6365" s="33">
        <f t="shared" si="984"/>
        <v>2017</v>
      </c>
      <c r="D6365" s="34">
        <v>0.96299999999999997</v>
      </c>
      <c r="F6365" s="32">
        <v>44628</v>
      </c>
      <c r="G6365" s="33">
        <f t="shared" si="989"/>
        <v>3</v>
      </c>
      <c r="H6365" s="33">
        <f t="shared" si="990"/>
        <v>2022</v>
      </c>
      <c r="I6365" s="34">
        <v>4.6100000000000003</v>
      </c>
      <c r="K6365" s="32">
        <v>40577</v>
      </c>
      <c r="L6365" s="33">
        <f t="shared" si="985"/>
        <v>2</v>
      </c>
      <c r="M6365" s="33">
        <f t="shared" si="986"/>
        <v>2011</v>
      </c>
      <c r="N6365" s="34">
        <v>89.42</v>
      </c>
      <c r="P6365" s="32">
        <v>41029</v>
      </c>
      <c r="Q6365" s="33">
        <f t="shared" si="987"/>
        <v>4</v>
      </c>
      <c r="R6365" s="33">
        <f t="shared" si="988"/>
        <v>2012</v>
      </c>
      <c r="S6365" s="34">
        <v>118.66</v>
      </c>
    </row>
    <row r="6366" spans="1:19">
      <c r="A6366" s="32">
        <v>43006</v>
      </c>
      <c r="B6366" s="33">
        <f t="shared" si="983"/>
        <v>9</v>
      </c>
      <c r="C6366" s="33">
        <f t="shared" si="984"/>
        <v>2017</v>
      </c>
      <c r="D6366" s="34">
        <v>0.94099999999999995</v>
      </c>
      <c r="F6366" s="32">
        <v>44629</v>
      </c>
      <c r="G6366" s="33">
        <f t="shared" si="989"/>
        <v>3</v>
      </c>
      <c r="H6366" s="33">
        <f t="shared" si="990"/>
        <v>2022</v>
      </c>
      <c r="I6366" s="34">
        <v>4.55</v>
      </c>
      <c r="K6366" s="32">
        <v>40578</v>
      </c>
      <c r="L6366" s="33">
        <f t="shared" si="985"/>
        <v>2</v>
      </c>
      <c r="M6366" s="33">
        <f t="shared" si="986"/>
        <v>2011</v>
      </c>
      <c r="N6366" s="34">
        <v>87.87</v>
      </c>
      <c r="P6366" s="32">
        <v>41030</v>
      </c>
      <c r="Q6366" s="33">
        <f t="shared" si="987"/>
        <v>5</v>
      </c>
      <c r="R6366" s="33">
        <f t="shared" si="988"/>
        <v>2012</v>
      </c>
      <c r="S6366" s="34">
        <v>119.57</v>
      </c>
    </row>
    <row r="6367" spans="1:19">
      <c r="A6367" s="32">
        <v>43007</v>
      </c>
      <c r="B6367" s="33">
        <f t="shared" si="983"/>
        <v>9</v>
      </c>
      <c r="C6367" s="33">
        <f t="shared" si="984"/>
        <v>2017</v>
      </c>
      <c r="D6367" s="34">
        <v>0.91500000000000004</v>
      </c>
      <c r="F6367" s="32">
        <v>44630</v>
      </c>
      <c r="G6367" s="33">
        <f t="shared" si="989"/>
        <v>3</v>
      </c>
      <c r="H6367" s="33">
        <f t="shared" si="990"/>
        <v>2022</v>
      </c>
      <c r="I6367" s="34">
        <v>4.6500000000000004</v>
      </c>
      <c r="K6367" s="32">
        <v>40581</v>
      </c>
      <c r="L6367" s="33">
        <f t="shared" si="985"/>
        <v>2</v>
      </c>
      <c r="M6367" s="33">
        <f t="shared" si="986"/>
        <v>2011</v>
      </c>
      <c r="N6367" s="34">
        <v>86.3</v>
      </c>
      <c r="P6367" s="32">
        <v>41031</v>
      </c>
      <c r="Q6367" s="33">
        <f t="shared" si="987"/>
        <v>5</v>
      </c>
      <c r="R6367" s="33">
        <f t="shared" si="988"/>
        <v>2012</v>
      </c>
      <c r="S6367" s="34">
        <v>117.57</v>
      </c>
    </row>
    <row r="6368" spans="1:19">
      <c r="A6368" s="32">
        <v>43010</v>
      </c>
      <c r="B6368" s="33">
        <f t="shared" si="983"/>
        <v>10</v>
      </c>
      <c r="C6368" s="33">
        <f t="shared" si="984"/>
        <v>2017</v>
      </c>
      <c r="D6368" s="34">
        <v>0.87</v>
      </c>
      <c r="F6368" s="32">
        <v>44631</v>
      </c>
      <c r="G6368" s="33">
        <f t="shared" si="989"/>
        <v>3</v>
      </c>
      <c r="H6368" s="33">
        <f t="shared" si="990"/>
        <v>2022</v>
      </c>
      <c r="I6368" s="34">
        <v>4.79</v>
      </c>
      <c r="K6368" s="32">
        <v>40582</v>
      </c>
      <c r="L6368" s="33">
        <f t="shared" si="985"/>
        <v>2</v>
      </c>
      <c r="M6368" s="33">
        <f t="shared" si="986"/>
        <v>2011</v>
      </c>
      <c r="N6368" s="34">
        <v>85.85</v>
      </c>
      <c r="P6368" s="32">
        <v>41032</v>
      </c>
      <c r="Q6368" s="33">
        <f t="shared" si="987"/>
        <v>5</v>
      </c>
      <c r="R6368" s="33">
        <f t="shared" si="988"/>
        <v>2012</v>
      </c>
      <c r="S6368" s="34">
        <v>115.91</v>
      </c>
    </row>
    <row r="6369" spans="1:19">
      <c r="A6369" s="32">
        <v>43011</v>
      </c>
      <c r="B6369" s="33">
        <f t="shared" si="983"/>
        <v>10</v>
      </c>
      <c r="C6369" s="33">
        <f t="shared" si="984"/>
        <v>2017</v>
      </c>
      <c r="D6369" s="34">
        <v>0.87</v>
      </c>
      <c r="F6369" s="32">
        <v>44634</v>
      </c>
      <c r="G6369" s="33">
        <f t="shared" si="989"/>
        <v>3</v>
      </c>
      <c r="H6369" s="33">
        <f t="shared" si="990"/>
        <v>2022</v>
      </c>
      <c r="I6369" s="34">
        <v>4.59</v>
      </c>
      <c r="K6369" s="32">
        <v>40583</v>
      </c>
      <c r="L6369" s="33">
        <f t="shared" si="985"/>
        <v>2</v>
      </c>
      <c r="M6369" s="33">
        <f t="shared" si="986"/>
        <v>2011</v>
      </c>
      <c r="N6369" s="34">
        <v>85.59</v>
      </c>
      <c r="P6369" s="32">
        <v>41033</v>
      </c>
      <c r="Q6369" s="33">
        <f t="shared" si="987"/>
        <v>5</v>
      </c>
      <c r="R6369" s="33">
        <f t="shared" si="988"/>
        <v>2012</v>
      </c>
      <c r="S6369" s="34">
        <v>111.66</v>
      </c>
    </row>
    <row r="6370" spans="1:19">
      <c r="A6370" s="32">
        <v>43012</v>
      </c>
      <c r="B6370" s="33">
        <f t="shared" si="983"/>
        <v>10</v>
      </c>
      <c r="C6370" s="33">
        <f t="shared" si="984"/>
        <v>2017</v>
      </c>
      <c r="D6370" s="34">
        <v>0.91400000000000003</v>
      </c>
      <c r="F6370" s="32">
        <v>44635</v>
      </c>
      <c r="G6370" s="33">
        <f t="shared" si="989"/>
        <v>3</v>
      </c>
      <c r="H6370" s="33">
        <f t="shared" si="990"/>
        <v>2022</v>
      </c>
      <c r="I6370" s="34">
        <v>4.46</v>
      </c>
      <c r="K6370" s="32">
        <v>40584</v>
      </c>
      <c r="L6370" s="33">
        <f t="shared" si="985"/>
        <v>2</v>
      </c>
      <c r="M6370" s="33">
        <f t="shared" si="986"/>
        <v>2011</v>
      </c>
      <c r="N6370" s="34">
        <v>85.44</v>
      </c>
      <c r="P6370" s="32">
        <v>41037</v>
      </c>
      <c r="Q6370" s="33">
        <f t="shared" si="987"/>
        <v>5</v>
      </c>
      <c r="R6370" s="33">
        <f t="shared" si="988"/>
        <v>2012</v>
      </c>
      <c r="S6370" s="34">
        <v>110.48</v>
      </c>
    </row>
    <row r="6371" spans="1:19">
      <c r="A6371" s="32">
        <v>43013</v>
      </c>
      <c r="B6371" s="33">
        <f t="shared" si="983"/>
        <v>10</v>
      </c>
      <c r="C6371" s="33">
        <f t="shared" si="984"/>
        <v>2017</v>
      </c>
      <c r="D6371" s="34">
        <v>0.94</v>
      </c>
      <c r="F6371" s="32">
        <v>44636</v>
      </c>
      <c r="G6371" s="33">
        <f t="shared" si="989"/>
        <v>3</v>
      </c>
      <c r="H6371" s="33">
        <f t="shared" si="990"/>
        <v>2022</v>
      </c>
      <c r="I6371" s="34">
        <v>4.68</v>
      </c>
      <c r="K6371" s="32">
        <v>40585</v>
      </c>
      <c r="L6371" s="33">
        <f t="shared" si="985"/>
        <v>2</v>
      </c>
      <c r="M6371" s="33">
        <f t="shared" si="986"/>
        <v>2011</v>
      </c>
      <c r="N6371" s="34">
        <v>84.39</v>
      </c>
      <c r="P6371" s="32">
        <v>41038</v>
      </c>
      <c r="Q6371" s="33">
        <f t="shared" si="987"/>
        <v>5</v>
      </c>
      <c r="R6371" s="33">
        <f t="shared" si="988"/>
        <v>2012</v>
      </c>
      <c r="S6371" s="34">
        <v>111.89</v>
      </c>
    </row>
    <row r="6372" spans="1:19">
      <c r="A6372" s="32">
        <v>43014</v>
      </c>
      <c r="B6372" s="33">
        <f t="shared" ref="B6372:B6435" si="991">+MONTH(A6372)</f>
        <v>10</v>
      </c>
      <c r="C6372" s="33">
        <f t="shared" ref="C6372:C6435" si="992">+YEAR(A6372)</f>
        <v>2017</v>
      </c>
      <c r="D6372" s="34">
        <v>0.93</v>
      </c>
      <c r="F6372" s="32">
        <v>44637</v>
      </c>
      <c r="G6372" s="33">
        <f t="shared" si="989"/>
        <v>3</v>
      </c>
      <c r="H6372" s="33">
        <f t="shared" si="990"/>
        <v>2022</v>
      </c>
      <c r="I6372" s="34">
        <v>4.8</v>
      </c>
      <c r="K6372" s="32">
        <v>40588</v>
      </c>
      <c r="L6372" s="33">
        <f t="shared" ref="L6372:L6435" si="993">+MONTH(K6372)</f>
        <v>2</v>
      </c>
      <c r="M6372" s="33">
        <f t="shared" ref="M6372:M6435" si="994">+YEAR(K6372)</f>
        <v>2011</v>
      </c>
      <c r="N6372" s="34">
        <v>83.66</v>
      </c>
      <c r="P6372" s="32">
        <v>41039</v>
      </c>
      <c r="Q6372" s="33">
        <f t="shared" ref="Q6372:Q6435" si="995">+MONTH(P6372)</f>
        <v>5</v>
      </c>
      <c r="R6372" s="33">
        <f t="shared" si="988"/>
        <v>2012</v>
      </c>
      <c r="S6372" s="34">
        <v>112.24</v>
      </c>
    </row>
    <row r="6373" spans="1:19">
      <c r="A6373" s="32">
        <v>43017</v>
      </c>
      <c r="B6373" s="33">
        <f t="shared" si="991"/>
        <v>10</v>
      </c>
      <c r="C6373" s="33">
        <f t="shared" si="992"/>
        <v>2017</v>
      </c>
      <c r="D6373" s="34">
        <v>0.94399999999999995</v>
      </c>
      <c r="F6373" s="32">
        <v>44638</v>
      </c>
      <c r="G6373" s="33">
        <f t="shared" si="989"/>
        <v>3</v>
      </c>
      <c r="H6373" s="33">
        <f t="shared" si="990"/>
        <v>2022</v>
      </c>
      <c r="I6373" s="34">
        <v>4.87</v>
      </c>
      <c r="K6373" s="32">
        <v>40589</v>
      </c>
      <c r="L6373" s="33">
        <f t="shared" si="993"/>
        <v>2</v>
      </c>
      <c r="M6373" s="33">
        <f t="shared" si="994"/>
        <v>2011</v>
      </c>
      <c r="N6373" s="34">
        <v>83.13</v>
      </c>
      <c r="P6373" s="32">
        <v>41040</v>
      </c>
      <c r="Q6373" s="33">
        <f t="shared" si="995"/>
        <v>5</v>
      </c>
      <c r="R6373" s="33">
        <f t="shared" ref="R6373:R6436" si="996">+YEAR(P6373)</f>
        <v>2012</v>
      </c>
      <c r="S6373" s="34">
        <v>112.5</v>
      </c>
    </row>
    <row r="6374" spans="1:19">
      <c r="A6374" s="32">
        <v>43018</v>
      </c>
      <c r="B6374" s="33">
        <f t="shared" si="991"/>
        <v>10</v>
      </c>
      <c r="C6374" s="33">
        <f t="shared" si="992"/>
        <v>2017</v>
      </c>
      <c r="D6374" s="34">
        <v>0.95499999999999996</v>
      </c>
      <c r="F6374" s="32">
        <v>44641</v>
      </c>
      <c r="G6374" s="33">
        <f t="shared" si="989"/>
        <v>3</v>
      </c>
      <c r="H6374" s="33">
        <f t="shared" si="990"/>
        <v>2022</v>
      </c>
      <c r="I6374" s="34">
        <v>4.7699999999999996</v>
      </c>
      <c r="K6374" s="32">
        <v>40590</v>
      </c>
      <c r="L6374" s="33">
        <f t="shared" si="993"/>
        <v>2</v>
      </c>
      <c r="M6374" s="33">
        <f t="shared" si="994"/>
        <v>2011</v>
      </c>
      <c r="N6374" s="34">
        <v>83.8</v>
      </c>
      <c r="P6374" s="32">
        <v>41043</v>
      </c>
      <c r="Q6374" s="33">
        <f t="shared" si="995"/>
        <v>5</v>
      </c>
      <c r="R6374" s="33">
        <f t="shared" si="996"/>
        <v>2012</v>
      </c>
      <c r="S6374" s="34">
        <v>110.79</v>
      </c>
    </row>
    <row r="6375" spans="1:19">
      <c r="A6375" s="32">
        <v>43019</v>
      </c>
      <c r="B6375" s="33">
        <f t="shared" si="991"/>
        <v>10</v>
      </c>
      <c r="C6375" s="33">
        <f t="shared" si="992"/>
        <v>2017</v>
      </c>
      <c r="D6375" s="34">
        <v>0.96</v>
      </c>
      <c r="F6375" s="32">
        <v>44642</v>
      </c>
      <c r="G6375" s="33">
        <f t="shared" si="989"/>
        <v>3</v>
      </c>
      <c r="H6375" s="33">
        <f t="shared" si="990"/>
        <v>2022</v>
      </c>
      <c r="I6375" s="34">
        <v>5</v>
      </c>
      <c r="K6375" s="32">
        <v>40591</v>
      </c>
      <c r="L6375" s="33">
        <f t="shared" si="993"/>
        <v>2</v>
      </c>
      <c r="M6375" s="33">
        <f t="shared" si="994"/>
        <v>2011</v>
      </c>
      <c r="N6375" s="34">
        <v>85.05</v>
      </c>
      <c r="P6375" s="32">
        <v>41044</v>
      </c>
      <c r="Q6375" s="33">
        <f t="shared" si="995"/>
        <v>5</v>
      </c>
      <c r="R6375" s="33">
        <f t="shared" si="996"/>
        <v>2012</v>
      </c>
      <c r="S6375" s="34">
        <v>111.4</v>
      </c>
    </row>
    <row r="6376" spans="1:19">
      <c r="A6376" s="32">
        <v>43020</v>
      </c>
      <c r="B6376" s="33">
        <f t="shared" si="991"/>
        <v>10</v>
      </c>
      <c r="C6376" s="33">
        <f t="shared" si="992"/>
        <v>2017</v>
      </c>
      <c r="D6376" s="34">
        <v>0.95399999999999996</v>
      </c>
      <c r="F6376" s="32">
        <v>44643</v>
      </c>
      <c r="G6376" s="33">
        <f t="shared" si="989"/>
        <v>3</v>
      </c>
      <c r="H6376" s="33">
        <f t="shared" si="990"/>
        <v>2022</v>
      </c>
      <c r="I6376" s="34">
        <v>5.26</v>
      </c>
      <c r="K6376" s="32">
        <v>40592</v>
      </c>
      <c r="L6376" s="33">
        <f t="shared" si="993"/>
        <v>2</v>
      </c>
      <c r="M6376" s="33">
        <f t="shared" si="994"/>
        <v>2011</v>
      </c>
      <c r="N6376" s="34">
        <v>85.03</v>
      </c>
      <c r="P6376" s="32">
        <v>41045</v>
      </c>
      <c r="Q6376" s="33">
        <f t="shared" si="995"/>
        <v>5</v>
      </c>
      <c r="R6376" s="33">
        <f t="shared" si="996"/>
        <v>2012</v>
      </c>
      <c r="S6376" s="34">
        <v>109.8</v>
      </c>
    </row>
    <row r="6377" spans="1:19">
      <c r="A6377" s="32">
        <v>43021</v>
      </c>
      <c r="B6377" s="33">
        <f t="shared" si="991"/>
        <v>10</v>
      </c>
      <c r="C6377" s="33">
        <f t="shared" si="992"/>
        <v>2017</v>
      </c>
      <c r="D6377" s="34">
        <v>0.94499999999999995</v>
      </c>
      <c r="F6377" s="32">
        <v>44644</v>
      </c>
      <c r="G6377" s="33">
        <f t="shared" si="989"/>
        <v>3</v>
      </c>
      <c r="H6377" s="33">
        <f t="shared" si="990"/>
        <v>2022</v>
      </c>
      <c r="I6377" s="34">
        <v>5.19</v>
      </c>
      <c r="K6377" s="32">
        <v>40596</v>
      </c>
      <c r="L6377" s="33">
        <f t="shared" si="993"/>
        <v>2</v>
      </c>
      <c r="M6377" s="33">
        <f t="shared" si="994"/>
        <v>2011</v>
      </c>
      <c r="N6377" s="34">
        <v>92.65</v>
      </c>
      <c r="P6377" s="32">
        <v>41046</v>
      </c>
      <c r="Q6377" s="33">
        <f t="shared" si="995"/>
        <v>5</v>
      </c>
      <c r="R6377" s="33">
        <f t="shared" si="996"/>
        <v>2012</v>
      </c>
      <c r="S6377" s="34">
        <v>109.31</v>
      </c>
    </row>
    <row r="6378" spans="1:19">
      <c r="A6378" s="32">
        <v>43024</v>
      </c>
      <c r="B6378" s="33">
        <f t="shared" si="991"/>
        <v>10</v>
      </c>
      <c r="C6378" s="33">
        <f t="shared" si="992"/>
        <v>2017</v>
      </c>
      <c r="D6378" s="34">
        <v>0.93500000000000005</v>
      </c>
      <c r="F6378" s="32">
        <v>44645</v>
      </c>
      <c r="G6378" s="33">
        <f t="shared" si="989"/>
        <v>3</v>
      </c>
      <c r="H6378" s="33">
        <f t="shared" si="990"/>
        <v>2022</v>
      </c>
      <c r="I6378" s="34">
        <v>5.51</v>
      </c>
      <c r="K6378" s="32">
        <v>40597</v>
      </c>
      <c r="L6378" s="33">
        <f t="shared" si="993"/>
        <v>2</v>
      </c>
      <c r="M6378" s="33">
        <f t="shared" si="994"/>
        <v>2011</v>
      </c>
      <c r="N6378" s="34">
        <v>96.04</v>
      </c>
      <c r="P6378" s="32">
        <v>41047</v>
      </c>
      <c r="Q6378" s="33">
        <f t="shared" si="995"/>
        <v>5</v>
      </c>
      <c r="R6378" s="33">
        <f t="shared" si="996"/>
        <v>2012</v>
      </c>
      <c r="S6378" s="34">
        <v>108.03</v>
      </c>
    </row>
    <row r="6379" spans="1:19">
      <c r="A6379" s="32">
        <v>43025</v>
      </c>
      <c r="B6379" s="33">
        <f t="shared" si="991"/>
        <v>10</v>
      </c>
      <c r="C6379" s="33">
        <f t="shared" si="992"/>
        <v>2017</v>
      </c>
      <c r="D6379" s="34">
        <v>0.92500000000000004</v>
      </c>
      <c r="F6379" s="32">
        <v>44648</v>
      </c>
      <c r="G6379" s="33">
        <f t="shared" si="989"/>
        <v>3</v>
      </c>
      <c r="H6379" s="33">
        <f t="shared" si="990"/>
        <v>2022</v>
      </c>
      <c r="I6379" s="34">
        <v>5.52</v>
      </c>
      <c r="K6379" s="32">
        <v>40598</v>
      </c>
      <c r="L6379" s="33">
        <f t="shared" si="993"/>
        <v>2</v>
      </c>
      <c r="M6379" s="33">
        <f t="shared" si="994"/>
        <v>2011</v>
      </c>
      <c r="N6379" s="34">
        <v>95.83</v>
      </c>
      <c r="P6379" s="32">
        <v>41050</v>
      </c>
      <c r="Q6379" s="33">
        <f t="shared" si="995"/>
        <v>5</v>
      </c>
      <c r="R6379" s="33">
        <f t="shared" si="996"/>
        <v>2012</v>
      </c>
      <c r="S6379" s="34">
        <v>109.02</v>
      </c>
    </row>
    <row r="6380" spans="1:19">
      <c r="A6380" s="32">
        <v>43026</v>
      </c>
      <c r="B6380" s="33">
        <f t="shared" si="991"/>
        <v>10</v>
      </c>
      <c r="C6380" s="33">
        <f t="shared" si="992"/>
        <v>2017</v>
      </c>
      <c r="D6380" s="34">
        <v>0.91400000000000003</v>
      </c>
      <c r="F6380" s="32">
        <v>44649</v>
      </c>
      <c r="G6380" s="33">
        <f t="shared" si="989"/>
        <v>3</v>
      </c>
      <c r="H6380" s="33">
        <f t="shared" si="990"/>
        <v>2022</v>
      </c>
      <c r="I6380" s="34">
        <v>5.32</v>
      </c>
      <c r="K6380" s="32">
        <v>40599</v>
      </c>
      <c r="L6380" s="33">
        <f t="shared" si="993"/>
        <v>2</v>
      </c>
      <c r="M6380" s="33">
        <f t="shared" si="994"/>
        <v>2011</v>
      </c>
      <c r="N6380" s="34">
        <v>96.52</v>
      </c>
      <c r="P6380" s="32">
        <v>41051</v>
      </c>
      <c r="Q6380" s="33">
        <f t="shared" si="995"/>
        <v>5</v>
      </c>
      <c r="R6380" s="33">
        <f t="shared" si="996"/>
        <v>2012</v>
      </c>
      <c r="S6380" s="34">
        <v>109.76</v>
      </c>
    </row>
    <row r="6381" spans="1:19">
      <c r="A6381" s="32">
        <v>43027</v>
      </c>
      <c r="B6381" s="33">
        <f t="shared" si="991"/>
        <v>10</v>
      </c>
      <c r="C6381" s="33">
        <f t="shared" si="992"/>
        <v>2017</v>
      </c>
      <c r="D6381" s="34">
        <v>0.90300000000000002</v>
      </c>
      <c r="F6381" s="32">
        <v>44650</v>
      </c>
      <c r="G6381" s="33">
        <f t="shared" ref="G6381:G6391" si="997">+MONTH(F6381)</f>
        <v>3</v>
      </c>
      <c r="H6381" s="33">
        <f t="shared" ref="H6381:H6391" si="998">+YEAR(F6381)</f>
        <v>2022</v>
      </c>
      <c r="I6381" s="34">
        <v>5.32</v>
      </c>
      <c r="K6381" s="32">
        <v>40602</v>
      </c>
      <c r="L6381" s="33">
        <f t="shared" si="993"/>
        <v>2</v>
      </c>
      <c r="M6381" s="33">
        <f t="shared" si="994"/>
        <v>2011</v>
      </c>
      <c r="N6381" s="34">
        <v>97.1</v>
      </c>
      <c r="P6381" s="32">
        <v>41052</v>
      </c>
      <c r="Q6381" s="33">
        <f t="shared" si="995"/>
        <v>5</v>
      </c>
      <c r="R6381" s="33">
        <f t="shared" si="996"/>
        <v>2012</v>
      </c>
      <c r="S6381" s="34">
        <v>106.88</v>
      </c>
    </row>
    <row r="6382" spans="1:19">
      <c r="A6382" s="32">
        <v>43028</v>
      </c>
      <c r="B6382" s="33">
        <f t="shared" si="991"/>
        <v>10</v>
      </c>
      <c r="C6382" s="33">
        <f t="shared" si="992"/>
        <v>2017</v>
      </c>
      <c r="D6382" s="34">
        <v>0.89500000000000002</v>
      </c>
      <c r="F6382" s="32">
        <v>44651</v>
      </c>
      <c r="G6382" s="33">
        <f t="shared" si="997"/>
        <v>3</v>
      </c>
      <c r="H6382" s="33">
        <f t="shared" si="998"/>
        <v>2022</v>
      </c>
      <c r="I6382" s="34">
        <v>5.46</v>
      </c>
      <c r="K6382" s="32">
        <v>40603</v>
      </c>
      <c r="L6382" s="33">
        <f t="shared" si="993"/>
        <v>3</v>
      </c>
      <c r="M6382" s="33">
        <f t="shared" si="994"/>
        <v>2011</v>
      </c>
      <c r="N6382" s="34">
        <v>99.63</v>
      </c>
      <c r="P6382" s="32">
        <v>41053</v>
      </c>
      <c r="Q6382" s="33">
        <f t="shared" si="995"/>
        <v>5</v>
      </c>
      <c r="R6382" s="33">
        <f t="shared" si="996"/>
        <v>2012</v>
      </c>
      <c r="S6382" s="34">
        <v>107.2</v>
      </c>
    </row>
    <row r="6383" spans="1:19">
      <c r="A6383" s="32">
        <v>43031</v>
      </c>
      <c r="B6383" s="33">
        <f t="shared" si="991"/>
        <v>10</v>
      </c>
      <c r="C6383" s="33">
        <f t="shared" si="992"/>
        <v>2017</v>
      </c>
      <c r="D6383" s="34">
        <v>0.93300000000000005</v>
      </c>
      <c r="F6383" s="32">
        <v>44652</v>
      </c>
      <c r="G6383" s="33">
        <f t="shared" si="997"/>
        <v>4</v>
      </c>
      <c r="H6383" s="33">
        <f t="shared" si="998"/>
        <v>2022</v>
      </c>
      <c r="I6383" s="34">
        <v>5.43</v>
      </c>
      <c r="K6383" s="32">
        <v>40604</v>
      </c>
      <c r="L6383" s="33">
        <f t="shared" si="993"/>
        <v>3</v>
      </c>
      <c r="M6383" s="33">
        <f t="shared" si="994"/>
        <v>2011</v>
      </c>
      <c r="N6383" s="34">
        <v>102.27</v>
      </c>
      <c r="P6383" s="32">
        <v>41054</v>
      </c>
      <c r="Q6383" s="33">
        <f t="shared" si="995"/>
        <v>5</v>
      </c>
      <c r="R6383" s="33">
        <f t="shared" si="996"/>
        <v>2012</v>
      </c>
      <c r="S6383" s="34">
        <v>107.86</v>
      </c>
    </row>
    <row r="6384" spans="1:19">
      <c r="A6384" s="32">
        <v>43032</v>
      </c>
      <c r="B6384" s="33">
        <f t="shared" si="991"/>
        <v>10</v>
      </c>
      <c r="C6384" s="33">
        <f t="shared" si="992"/>
        <v>2017</v>
      </c>
      <c r="D6384" s="34">
        <v>0.91800000000000004</v>
      </c>
      <c r="F6384" s="32">
        <v>44655</v>
      </c>
      <c r="G6384" s="33">
        <f t="shared" si="997"/>
        <v>4</v>
      </c>
      <c r="H6384" s="33">
        <f t="shared" si="998"/>
        <v>2022</v>
      </c>
      <c r="I6384" s="34">
        <v>5.72</v>
      </c>
      <c r="K6384" s="32">
        <v>40605</v>
      </c>
      <c r="L6384" s="33">
        <f t="shared" si="993"/>
        <v>3</v>
      </c>
      <c r="M6384" s="33">
        <f t="shared" si="994"/>
        <v>2011</v>
      </c>
      <c r="N6384" s="34">
        <v>101.92</v>
      </c>
      <c r="P6384" s="32">
        <v>41058</v>
      </c>
      <c r="Q6384" s="33">
        <f t="shared" si="995"/>
        <v>5</v>
      </c>
      <c r="R6384" s="33">
        <f t="shared" si="996"/>
        <v>2012</v>
      </c>
      <c r="S6384" s="34">
        <v>107.55</v>
      </c>
    </row>
    <row r="6385" spans="1:19">
      <c r="A6385" s="32">
        <v>43033</v>
      </c>
      <c r="B6385" s="33">
        <f t="shared" si="991"/>
        <v>10</v>
      </c>
      <c r="C6385" s="33">
        <f t="shared" si="992"/>
        <v>2017</v>
      </c>
      <c r="D6385" s="34">
        <v>0.91800000000000004</v>
      </c>
      <c r="F6385" s="32">
        <v>44656</v>
      </c>
      <c r="G6385" s="33">
        <f t="shared" si="997"/>
        <v>4</v>
      </c>
      <c r="H6385" s="33">
        <f t="shared" si="998"/>
        <v>2022</v>
      </c>
      <c r="I6385" s="34">
        <v>5.95</v>
      </c>
      <c r="K6385" s="32">
        <v>40606</v>
      </c>
      <c r="L6385" s="33">
        <f t="shared" si="993"/>
        <v>3</v>
      </c>
      <c r="M6385" s="33">
        <f t="shared" si="994"/>
        <v>2011</v>
      </c>
      <c r="N6385" s="34">
        <v>104.34</v>
      </c>
      <c r="P6385" s="32">
        <v>41059</v>
      </c>
      <c r="Q6385" s="33">
        <f t="shared" si="995"/>
        <v>5</v>
      </c>
      <c r="R6385" s="33">
        <f t="shared" si="996"/>
        <v>2012</v>
      </c>
      <c r="S6385" s="34">
        <v>103.85</v>
      </c>
    </row>
    <row r="6386" spans="1:19">
      <c r="A6386" s="32">
        <v>43034</v>
      </c>
      <c r="B6386" s="33">
        <f t="shared" si="991"/>
        <v>10</v>
      </c>
      <c r="C6386" s="33">
        <f t="shared" si="992"/>
        <v>2017</v>
      </c>
      <c r="D6386" s="34">
        <v>0.98</v>
      </c>
      <c r="F6386" s="32">
        <v>44657</v>
      </c>
      <c r="G6386" s="33">
        <f t="shared" si="997"/>
        <v>4</v>
      </c>
      <c r="H6386" s="33">
        <f t="shared" si="998"/>
        <v>2022</v>
      </c>
      <c r="I6386" s="34">
        <v>6.29</v>
      </c>
      <c r="K6386" s="32">
        <v>40609</v>
      </c>
      <c r="L6386" s="33">
        <f t="shared" si="993"/>
        <v>3</v>
      </c>
      <c r="M6386" s="33">
        <f t="shared" si="994"/>
        <v>2011</v>
      </c>
      <c r="N6386" s="34">
        <v>105.37</v>
      </c>
      <c r="P6386" s="32">
        <v>41060</v>
      </c>
      <c r="Q6386" s="33">
        <f t="shared" si="995"/>
        <v>5</v>
      </c>
      <c r="R6386" s="33">
        <f t="shared" si="996"/>
        <v>2012</v>
      </c>
      <c r="S6386" s="34">
        <v>103.86</v>
      </c>
    </row>
    <row r="6387" spans="1:19">
      <c r="A6387" s="32">
        <v>43035</v>
      </c>
      <c r="B6387" s="33">
        <f t="shared" si="991"/>
        <v>10</v>
      </c>
      <c r="C6387" s="33">
        <f t="shared" si="992"/>
        <v>2017</v>
      </c>
      <c r="D6387" s="34">
        <v>0.998</v>
      </c>
      <c r="F6387" s="32">
        <v>44658</v>
      </c>
      <c r="G6387" s="33">
        <f t="shared" si="997"/>
        <v>4</v>
      </c>
      <c r="H6387" s="33">
        <f t="shared" si="998"/>
        <v>2022</v>
      </c>
      <c r="I6387" s="34">
        <v>6.05</v>
      </c>
      <c r="K6387" s="32">
        <v>40610</v>
      </c>
      <c r="L6387" s="33">
        <f t="shared" si="993"/>
        <v>3</v>
      </c>
      <c r="M6387" s="33">
        <f t="shared" si="994"/>
        <v>2011</v>
      </c>
      <c r="N6387" s="34">
        <v>105.06</v>
      </c>
      <c r="P6387" s="32">
        <v>41061</v>
      </c>
      <c r="Q6387" s="33">
        <f t="shared" si="995"/>
        <v>6</v>
      </c>
      <c r="R6387" s="33">
        <f t="shared" si="996"/>
        <v>2012</v>
      </c>
      <c r="S6387" s="34">
        <v>98.63</v>
      </c>
    </row>
    <row r="6388" spans="1:19">
      <c r="A6388" s="32">
        <v>43038</v>
      </c>
      <c r="B6388" s="33">
        <f t="shared" si="991"/>
        <v>10</v>
      </c>
      <c r="C6388" s="33">
        <f t="shared" si="992"/>
        <v>2017</v>
      </c>
      <c r="D6388" s="34">
        <v>0.98499999999999999</v>
      </c>
      <c r="F6388" s="32">
        <v>44659</v>
      </c>
      <c r="G6388" s="33">
        <f t="shared" si="997"/>
        <v>4</v>
      </c>
      <c r="H6388" s="33">
        <f t="shared" si="998"/>
        <v>2022</v>
      </c>
      <c r="I6388" s="34">
        <v>6.38</v>
      </c>
      <c r="K6388" s="32">
        <v>40611</v>
      </c>
      <c r="L6388" s="33">
        <f t="shared" si="993"/>
        <v>3</v>
      </c>
      <c r="M6388" s="33">
        <f t="shared" si="994"/>
        <v>2011</v>
      </c>
      <c r="N6388" s="34">
        <v>104.39</v>
      </c>
      <c r="P6388" s="32">
        <v>41064</v>
      </c>
      <c r="Q6388" s="33">
        <f t="shared" si="995"/>
        <v>6</v>
      </c>
      <c r="R6388" s="33">
        <f t="shared" si="996"/>
        <v>2012</v>
      </c>
      <c r="S6388" s="34">
        <v>97.74</v>
      </c>
    </row>
    <row r="6389" spans="1:19">
      <c r="A6389" s="32">
        <v>43039</v>
      </c>
      <c r="B6389" s="33">
        <f t="shared" si="991"/>
        <v>10</v>
      </c>
      <c r="C6389" s="33">
        <f t="shared" si="992"/>
        <v>2017</v>
      </c>
      <c r="D6389" s="34">
        <v>0.97299999999999998</v>
      </c>
      <c r="F6389" s="32">
        <v>44662</v>
      </c>
      <c r="G6389" s="33">
        <f t="shared" si="997"/>
        <v>4</v>
      </c>
      <c r="H6389" s="33">
        <f t="shared" si="998"/>
        <v>2022</v>
      </c>
      <c r="I6389" s="34">
        <v>6.35</v>
      </c>
      <c r="K6389" s="32">
        <v>40612</v>
      </c>
      <c r="L6389" s="33">
        <f t="shared" si="993"/>
        <v>3</v>
      </c>
      <c r="M6389" s="33">
        <f t="shared" si="994"/>
        <v>2011</v>
      </c>
      <c r="N6389" s="34">
        <v>102.73</v>
      </c>
      <c r="P6389" s="32">
        <v>41065</v>
      </c>
      <c r="Q6389" s="33">
        <f t="shared" si="995"/>
        <v>6</v>
      </c>
      <c r="R6389" s="33">
        <f t="shared" si="996"/>
        <v>2012</v>
      </c>
      <c r="S6389" s="34">
        <v>98.65</v>
      </c>
    </row>
    <row r="6390" spans="1:19">
      <c r="A6390" s="32">
        <v>43040</v>
      </c>
      <c r="B6390" s="33">
        <f t="shared" si="991"/>
        <v>11</v>
      </c>
      <c r="C6390" s="33">
        <f t="shared" si="992"/>
        <v>2017</v>
      </c>
      <c r="D6390" s="34">
        <v>0.96499999999999997</v>
      </c>
      <c r="F6390" s="32">
        <v>44663</v>
      </c>
      <c r="G6390" s="33">
        <f t="shared" si="997"/>
        <v>4</v>
      </c>
      <c r="H6390" s="33">
        <f t="shared" si="998"/>
        <v>2022</v>
      </c>
      <c r="I6390" s="34">
        <v>6.59</v>
      </c>
      <c r="K6390" s="32">
        <v>40613</v>
      </c>
      <c r="L6390" s="33">
        <f t="shared" si="993"/>
        <v>3</v>
      </c>
      <c r="M6390" s="33">
        <f t="shared" si="994"/>
        <v>2011</v>
      </c>
      <c r="N6390" s="34">
        <v>101.14</v>
      </c>
      <c r="P6390" s="32">
        <v>41066</v>
      </c>
      <c r="Q6390" s="33">
        <f t="shared" si="995"/>
        <v>6</v>
      </c>
      <c r="R6390" s="33">
        <f t="shared" si="996"/>
        <v>2012</v>
      </c>
      <c r="S6390" s="34">
        <v>101.14</v>
      </c>
    </row>
    <row r="6391" spans="1:19">
      <c r="A6391" s="32">
        <v>43041</v>
      </c>
      <c r="B6391" s="33">
        <f t="shared" si="991"/>
        <v>11</v>
      </c>
      <c r="C6391" s="33">
        <f t="shared" si="992"/>
        <v>2017</v>
      </c>
      <c r="D6391" s="34">
        <v>0.95</v>
      </c>
      <c r="F6391" s="32">
        <v>44664</v>
      </c>
      <c r="G6391" s="33">
        <f t="shared" si="997"/>
        <v>4</v>
      </c>
      <c r="H6391" s="33">
        <f t="shared" si="998"/>
        <v>2022</v>
      </c>
      <c r="I6391" s="34">
        <v>6.68</v>
      </c>
      <c r="K6391" s="32">
        <v>40616</v>
      </c>
      <c r="L6391" s="33">
        <f t="shared" si="993"/>
        <v>3</v>
      </c>
      <c r="M6391" s="33">
        <f t="shared" si="994"/>
        <v>2011</v>
      </c>
      <c r="N6391" s="34">
        <v>101.2</v>
      </c>
      <c r="P6391" s="32">
        <v>41067</v>
      </c>
      <c r="Q6391" s="33">
        <f t="shared" si="995"/>
        <v>6</v>
      </c>
      <c r="R6391" s="33">
        <f t="shared" si="996"/>
        <v>2012</v>
      </c>
      <c r="S6391" s="34">
        <v>100.05</v>
      </c>
    </row>
    <row r="6392" spans="1:19">
      <c r="A6392" s="32">
        <v>43042</v>
      </c>
      <c r="B6392" s="33">
        <f t="shared" si="991"/>
        <v>11</v>
      </c>
      <c r="C6392" s="33">
        <f t="shared" si="992"/>
        <v>2017</v>
      </c>
      <c r="D6392" s="34">
        <v>0.95</v>
      </c>
      <c r="F6392" s="32">
        <v>44665</v>
      </c>
      <c r="G6392" s="33">
        <f t="shared" ref="G6392:G6404" si="999">+MONTH(F6392)</f>
        <v>4</v>
      </c>
      <c r="H6392" s="33">
        <f t="shared" ref="H6392:H6404" si="1000">+YEAR(F6392)</f>
        <v>2022</v>
      </c>
      <c r="I6392" s="34">
        <v>6.94</v>
      </c>
      <c r="K6392" s="32">
        <v>40617</v>
      </c>
      <c r="L6392" s="33">
        <f t="shared" si="993"/>
        <v>3</v>
      </c>
      <c r="M6392" s="33">
        <f t="shared" si="994"/>
        <v>2011</v>
      </c>
      <c r="N6392" s="34">
        <v>97.23</v>
      </c>
      <c r="P6392" s="32">
        <v>41068</v>
      </c>
      <c r="Q6392" s="33">
        <f t="shared" si="995"/>
        <v>6</v>
      </c>
      <c r="R6392" s="33">
        <f t="shared" si="996"/>
        <v>2012</v>
      </c>
      <c r="S6392" s="34">
        <v>97.57</v>
      </c>
    </row>
    <row r="6393" spans="1:19">
      <c r="A6393" s="32">
        <v>43045</v>
      </c>
      <c r="B6393" s="33">
        <f t="shared" si="991"/>
        <v>11</v>
      </c>
      <c r="C6393" s="33">
        <f t="shared" si="992"/>
        <v>2017</v>
      </c>
      <c r="D6393" s="34">
        <v>0.95</v>
      </c>
      <c r="F6393" s="32">
        <v>44669</v>
      </c>
      <c r="G6393" s="33">
        <f t="shared" si="999"/>
        <v>4</v>
      </c>
      <c r="H6393" s="33">
        <f t="shared" si="1000"/>
        <v>2022</v>
      </c>
      <c r="I6393" s="34">
        <v>7.48</v>
      </c>
      <c r="K6393" s="32">
        <v>40618</v>
      </c>
      <c r="L6393" s="33">
        <f t="shared" si="993"/>
        <v>3</v>
      </c>
      <c r="M6393" s="33">
        <f t="shared" si="994"/>
        <v>2011</v>
      </c>
      <c r="N6393" s="34">
        <v>97.99</v>
      </c>
      <c r="P6393" s="32">
        <v>41071</v>
      </c>
      <c r="Q6393" s="33">
        <f t="shared" si="995"/>
        <v>6</v>
      </c>
      <c r="R6393" s="33">
        <f t="shared" si="996"/>
        <v>2012</v>
      </c>
      <c r="S6393" s="34">
        <v>98.6</v>
      </c>
    </row>
    <row r="6394" spans="1:19">
      <c r="A6394" s="32">
        <v>43046</v>
      </c>
      <c r="B6394" s="33">
        <f t="shared" si="991"/>
        <v>11</v>
      </c>
      <c r="C6394" s="33">
        <f t="shared" si="992"/>
        <v>2017</v>
      </c>
      <c r="D6394" s="34">
        <v>0.95</v>
      </c>
      <c r="F6394" s="32">
        <v>44670</v>
      </c>
      <c r="G6394" s="33">
        <f t="shared" si="999"/>
        <v>4</v>
      </c>
      <c r="H6394" s="33">
        <f t="shared" si="1000"/>
        <v>2022</v>
      </c>
      <c r="I6394" s="34">
        <v>7.44</v>
      </c>
      <c r="K6394" s="32">
        <v>40619</v>
      </c>
      <c r="L6394" s="33">
        <f t="shared" si="993"/>
        <v>3</v>
      </c>
      <c r="M6394" s="33">
        <f t="shared" si="994"/>
        <v>2011</v>
      </c>
      <c r="N6394" s="34">
        <v>101.47</v>
      </c>
      <c r="P6394" s="32">
        <v>41072</v>
      </c>
      <c r="Q6394" s="33">
        <f t="shared" si="995"/>
        <v>6</v>
      </c>
      <c r="R6394" s="33">
        <f t="shared" si="996"/>
        <v>2012</v>
      </c>
      <c r="S6394" s="34">
        <v>96.59</v>
      </c>
    </row>
    <row r="6395" spans="1:19">
      <c r="A6395" s="32">
        <v>43047</v>
      </c>
      <c r="B6395" s="33">
        <f t="shared" si="991"/>
        <v>11</v>
      </c>
      <c r="C6395" s="33">
        <f t="shared" si="992"/>
        <v>2017</v>
      </c>
      <c r="D6395" s="34">
        <v>0.95</v>
      </c>
      <c r="F6395" s="32">
        <v>44671</v>
      </c>
      <c r="G6395" s="33">
        <f t="shared" si="999"/>
        <v>4</v>
      </c>
      <c r="H6395" s="33">
        <f t="shared" si="1000"/>
        <v>2022</v>
      </c>
      <c r="I6395" s="34">
        <v>7.12</v>
      </c>
      <c r="K6395" s="32">
        <v>40620</v>
      </c>
      <c r="L6395" s="33">
        <f t="shared" si="993"/>
        <v>3</v>
      </c>
      <c r="M6395" s="33">
        <f t="shared" si="994"/>
        <v>2011</v>
      </c>
      <c r="N6395" s="34">
        <v>101.06</v>
      </c>
      <c r="P6395" s="32">
        <v>41073</v>
      </c>
      <c r="Q6395" s="33">
        <f t="shared" si="995"/>
        <v>6</v>
      </c>
      <c r="R6395" s="33">
        <f t="shared" si="996"/>
        <v>2012</v>
      </c>
      <c r="S6395" s="34">
        <v>97.29</v>
      </c>
    </row>
    <row r="6396" spans="1:19">
      <c r="A6396" s="32">
        <v>43048</v>
      </c>
      <c r="B6396" s="33">
        <f t="shared" si="991"/>
        <v>11</v>
      </c>
      <c r="C6396" s="33">
        <f t="shared" si="992"/>
        <v>2017</v>
      </c>
      <c r="D6396" s="34">
        <v>0.95</v>
      </c>
      <c r="F6396" s="32">
        <v>44672</v>
      </c>
      <c r="G6396" s="33">
        <f t="shared" si="999"/>
        <v>4</v>
      </c>
      <c r="H6396" s="33">
        <f t="shared" si="1000"/>
        <v>2022</v>
      </c>
      <c r="I6396" s="34">
        <v>6.88</v>
      </c>
      <c r="K6396" s="32">
        <v>40623</v>
      </c>
      <c r="L6396" s="33">
        <f t="shared" si="993"/>
        <v>3</v>
      </c>
      <c r="M6396" s="33">
        <f t="shared" si="994"/>
        <v>2011</v>
      </c>
      <c r="N6396" s="34">
        <v>102.36</v>
      </c>
      <c r="P6396" s="32">
        <v>41074</v>
      </c>
      <c r="Q6396" s="33">
        <f t="shared" si="995"/>
        <v>6</v>
      </c>
      <c r="R6396" s="33">
        <f t="shared" si="996"/>
        <v>2012</v>
      </c>
      <c r="S6396" s="34">
        <v>96.46</v>
      </c>
    </row>
    <row r="6397" spans="1:19">
      <c r="A6397" s="32">
        <v>43049</v>
      </c>
      <c r="B6397" s="33">
        <f t="shared" si="991"/>
        <v>11</v>
      </c>
      <c r="C6397" s="33">
        <f t="shared" si="992"/>
        <v>2017</v>
      </c>
      <c r="D6397" s="34">
        <v>0.97899999999999998</v>
      </c>
      <c r="F6397" s="32">
        <v>44673</v>
      </c>
      <c r="G6397" s="33">
        <f t="shared" si="999"/>
        <v>4</v>
      </c>
      <c r="H6397" s="33">
        <f t="shared" si="1000"/>
        <v>2022</v>
      </c>
      <c r="I6397" s="34">
        <v>6.59</v>
      </c>
      <c r="K6397" s="32">
        <v>40624</v>
      </c>
      <c r="L6397" s="33">
        <f t="shared" si="993"/>
        <v>3</v>
      </c>
      <c r="M6397" s="33">
        <f t="shared" si="994"/>
        <v>2011</v>
      </c>
      <c r="N6397" s="34">
        <v>104.53</v>
      </c>
      <c r="P6397" s="32">
        <v>41075</v>
      </c>
      <c r="Q6397" s="33">
        <f t="shared" si="995"/>
        <v>6</v>
      </c>
      <c r="R6397" s="33">
        <f t="shared" si="996"/>
        <v>2012</v>
      </c>
      <c r="S6397" s="34">
        <v>97.13</v>
      </c>
    </row>
    <row r="6398" spans="1:19">
      <c r="A6398" s="32">
        <v>43052</v>
      </c>
      <c r="B6398" s="33">
        <f t="shared" si="991"/>
        <v>11</v>
      </c>
      <c r="C6398" s="33">
        <f t="shared" si="992"/>
        <v>2017</v>
      </c>
      <c r="D6398" s="34">
        <v>0.98399999999999999</v>
      </c>
      <c r="F6398" s="32">
        <v>44676</v>
      </c>
      <c r="G6398" s="33">
        <f t="shared" si="999"/>
        <v>4</v>
      </c>
      <c r="H6398" s="33">
        <f t="shared" si="1000"/>
        <v>2022</v>
      </c>
      <c r="I6398" s="34">
        <v>6.42</v>
      </c>
      <c r="K6398" s="32">
        <v>40625</v>
      </c>
      <c r="L6398" s="33">
        <f t="shared" si="993"/>
        <v>3</v>
      </c>
      <c r="M6398" s="33">
        <f t="shared" si="994"/>
        <v>2011</v>
      </c>
      <c r="N6398" s="34">
        <v>105.21</v>
      </c>
      <c r="P6398" s="32">
        <v>41078</v>
      </c>
      <c r="Q6398" s="33">
        <f t="shared" si="995"/>
        <v>6</v>
      </c>
      <c r="R6398" s="33">
        <f t="shared" si="996"/>
        <v>2012</v>
      </c>
      <c r="S6398" s="34">
        <v>95.21</v>
      </c>
    </row>
    <row r="6399" spans="1:19">
      <c r="A6399" s="32">
        <v>43053</v>
      </c>
      <c r="B6399" s="33">
        <f t="shared" si="991"/>
        <v>11</v>
      </c>
      <c r="C6399" s="33">
        <f t="shared" si="992"/>
        <v>2017</v>
      </c>
      <c r="D6399" s="34">
        <v>0.97299999999999998</v>
      </c>
      <c r="F6399" s="32">
        <v>44677</v>
      </c>
      <c r="G6399" s="33">
        <f t="shared" si="999"/>
        <v>4</v>
      </c>
      <c r="H6399" s="33">
        <f t="shared" si="1000"/>
        <v>2022</v>
      </c>
      <c r="I6399" s="34">
        <v>6.89</v>
      </c>
      <c r="K6399" s="32">
        <v>40626</v>
      </c>
      <c r="L6399" s="33">
        <f t="shared" si="993"/>
        <v>3</v>
      </c>
      <c r="M6399" s="33">
        <f t="shared" si="994"/>
        <v>2011</v>
      </c>
      <c r="N6399" s="34">
        <v>105.04</v>
      </c>
      <c r="P6399" s="32">
        <v>41079</v>
      </c>
      <c r="Q6399" s="33">
        <f t="shared" si="995"/>
        <v>6</v>
      </c>
      <c r="R6399" s="33">
        <f t="shared" si="996"/>
        <v>2012</v>
      </c>
      <c r="S6399" s="34">
        <v>95.14</v>
      </c>
    </row>
    <row r="6400" spans="1:19">
      <c r="A6400" s="32">
        <v>43054</v>
      </c>
      <c r="B6400" s="33">
        <f t="shared" si="991"/>
        <v>11</v>
      </c>
      <c r="C6400" s="33">
        <f t="shared" si="992"/>
        <v>2017</v>
      </c>
      <c r="D6400" s="34">
        <v>0.98899999999999999</v>
      </c>
      <c r="F6400" s="32">
        <v>44678</v>
      </c>
      <c r="G6400" s="33">
        <f t="shared" si="999"/>
        <v>4</v>
      </c>
      <c r="H6400" s="33">
        <f t="shared" si="1000"/>
        <v>2022</v>
      </c>
      <c r="I6400" s="34">
        <v>6.91</v>
      </c>
      <c r="K6400" s="32">
        <v>40627</v>
      </c>
      <c r="L6400" s="33">
        <f t="shared" si="993"/>
        <v>3</v>
      </c>
      <c r="M6400" s="33">
        <f t="shared" si="994"/>
        <v>2011</v>
      </c>
      <c r="N6400" s="34">
        <v>104.89</v>
      </c>
      <c r="P6400" s="32">
        <v>41080</v>
      </c>
      <c r="Q6400" s="33">
        <f t="shared" si="995"/>
        <v>6</v>
      </c>
      <c r="R6400" s="33">
        <f t="shared" si="996"/>
        <v>2012</v>
      </c>
      <c r="S6400" s="34">
        <v>93.5</v>
      </c>
    </row>
    <row r="6401" spans="1:19">
      <c r="A6401" s="32">
        <v>43055</v>
      </c>
      <c r="B6401" s="33">
        <f t="shared" si="991"/>
        <v>11</v>
      </c>
      <c r="C6401" s="33">
        <f t="shared" si="992"/>
        <v>2017</v>
      </c>
      <c r="D6401" s="34">
        <v>0.995</v>
      </c>
      <c r="F6401" s="32">
        <v>44679</v>
      </c>
      <c r="G6401" s="33">
        <f t="shared" si="999"/>
        <v>4</v>
      </c>
      <c r="H6401" s="33">
        <f t="shared" si="1000"/>
        <v>2022</v>
      </c>
      <c r="I6401" s="34">
        <v>6.97</v>
      </c>
      <c r="K6401" s="32">
        <v>40630</v>
      </c>
      <c r="L6401" s="33">
        <f t="shared" si="993"/>
        <v>3</v>
      </c>
      <c r="M6401" s="33">
        <f t="shared" si="994"/>
        <v>2011</v>
      </c>
      <c r="N6401" s="34">
        <v>103.54</v>
      </c>
      <c r="P6401" s="32">
        <v>41081</v>
      </c>
      <c r="Q6401" s="33">
        <f t="shared" si="995"/>
        <v>6</v>
      </c>
      <c r="R6401" s="33">
        <f t="shared" si="996"/>
        <v>2012</v>
      </c>
      <c r="S6401" s="34">
        <v>89.22</v>
      </c>
    </row>
    <row r="6402" spans="1:19">
      <c r="A6402" s="32">
        <v>43056</v>
      </c>
      <c r="B6402" s="33">
        <f t="shared" si="991"/>
        <v>11</v>
      </c>
      <c r="C6402" s="33">
        <f t="shared" si="992"/>
        <v>2017</v>
      </c>
      <c r="D6402" s="34">
        <v>0.998</v>
      </c>
      <c r="F6402" s="32">
        <v>44680</v>
      </c>
      <c r="G6402" s="33">
        <f t="shared" si="999"/>
        <v>4</v>
      </c>
      <c r="H6402" s="33">
        <f t="shared" si="1000"/>
        <v>2022</v>
      </c>
      <c r="I6402" s="34">
        <v>6.84</v>
      </c>
      <c r="K6402" s="32">
        <v>40631</v>
      </c>
      <c r="L6402" s="33">
        <f t="shared" si="993"/>
        <v>3</v>
      </c>
      <c r="M6402" s="33">
        <f t="shared" si="994"/>
        <v>2011</v>
      </c>
      <c r="N6402" s="34">
        <v>104.34</v>
      </c>
      <c r="P6402" s="32">
        <v>41082</v>
      </c>
      <c r="Q6402" s="33">
        <f t="shared" si="995"/>
        <v>6</v>
      </c>
      <c r="R6402" s="33">
        <f t="shared" si="996"/>
        <v>2012</v>
      </c>
      <c r="S6402" s="34">
        <v>89.22</v>
      </c>
    </row>
    <row r="6403" spans="1:19">
      <c r="A6403" s="32">
        <v>43059</v>
      </c>
      <c r="B6403" s="33">
        <f t="shared" si="991"/>
        <v>11</v>
      </c>
      <c r="C6403" s="33">
        <f t="shared" si="992"/>
        <v>2017</v>
      </c>
      <c r="D6403" s="34">
        <v>0.998</v>
      </c>
      <c r="F6403" s="32">
        <v>44683</v>
      </c>
      <c r="G6403" s="33">
        <f t="shared" si="999"/>
        <v>5</v>
      </c>
      <c r="H6403" s="33">
        <f t="shared" si="1000"/>
        <v>2022</v>
      </c>
      <c r="I6403" s="34">
        <v>7.3</v>
      </c>
      <c r="K6403" s="32">
        <v>40632</v>
      </c>
      <c r="L6403" s="33">
        <f t="shared" si="993"/>
        <v>3</v>
      </c>
      <c r="M6403" s="33">
        <f t="shared" si="994"/>
        <v>2011</v>
      </c>
      <c r="N6403" s="34">
        <v>103.8</v>
      </c>
      <c r="P6403" s="32">
        <v>41085</v>
      </c>
      <c r="Q6403" s="33">
        <f t="shared" si="995"/>
        <v>6</v>
      </c>
      <c r="R6403" s="33">
        <f t="shared" si="996"/>
        <v>2012</v>
      </c>
      <c r="S6403" s="34">
        <v>88.69</v>
      </c>
    </row>
    <row r="6404" spans="1:19">
      <c r="A6404" s="32">
        <v>43060</v>
      </c>
      <c r="B6404" s="33">
        <f t="shared" si="991"/>
        <v>11</v>
      </c>
      <c r="C6404" s="33">
        <f t="shared" si="992"/>
        <v>2017</v>
      </c>
      <c r="D6404" s="34">
        <v>1</v>
      </c>
      <c r="F6404" s="32">
        <v>44684</v>
      </c>
      <c r="G6404" s="33">
        <f t="shared" si="999"/>
        <v>5</v>
      </c>
      <c r="H6404" s="33">
        <f t="shared" si="1000"/>
        <v>2022</v>
      </c>
      <c r="I6404" s="34">
        <v>7.84</v>
      </c>
      <c r="K6404" s="32">
        <v>40633</v>
      </c>
      <c r="L6404" s="33">
        <f t="shared" si="993"/>
        <v>3</v>
      </c>
      <c r="M6404" s="33">
        <f t="shared" si="994"/>
        <v>2011</v>
      </c>
      <c r="N6404" s="34">
        <v>106.19</v>
      </c>
      <c r="P6404" s="32">
        <v>41086</v>
      </c>
      <c r="Q6404" s="33">
        <f t="shared" si="995"/>
        <v>6</v>
      </c>
      <c r="R6404" s="33">
        <f t="shared" si="996"/>
        <v>2012</v>
      </c>
      <c r="S6404" s="34">
        <v>90.19</v>
      </c>
    </row>
    <row r="6405" spans="1:19">
      <c r="A6405" s="32">
        <v>43061</v>
      </c>
      <c r="B6405" s="33">
        <f t="shared" si="991"/>
        <v>11</v>
      </c>
      <c r="C6405" s="33">
        <f t="shared" si="992"/>
        <v>2017</v>
      </c>
      <c r="D6405" s="34">
        <v>1</v>
      </c>
      <c r="F6405" s="32">
        <v>44685</v>
      </c>
      <c r="G6405" s="33">
        <f t="shared" ref="G6405:G6433" si="1001">+MONTH(F6405)</f>
        <v>5</v>
      </c>
      <c r="H6405" s="33">
        <f t="shared" ref="H6405:H6433" si="1002">+YEAR(F6405)</f>
        <v>2022</v>
      </c>
      <c r="I6405" s="34">
        <v>8.3000000000000007</v>
      </c>
      <c r="K6405" s="32">
        <v>40634</v>
      </c>
      <c r="L6405" s="33">
        <f t="shared" si="993"/>
        <v>4</v>
      </c>
      <c r="M6405" s="33">
        <f t="shared" si="994"/>
        <v>2011</v>
      </c>
      <c r="N6405" s="34">
        <v>107.55</v>
      </c>
      <c r="P6405" s="32">
        <v>41087</v>
      </c>
      <c r="Q6405" s="33">
        <f t="shared" si="995"/>
        <v>6</v>
      </c>
      <c r="R6405" s="33">
        <f t="shared" si="996"/>
        <v>2012</v>
      </c>
      <c r="S6405" s="34">
        <v>92.06</v>
      </c>
    </row>
    <row r="6406" spans="1:19">
      <c r="A6406" s="32">
        <v>43063</v>
      </c>
      <c r="B6406" s="33">
        <f t="shared" si="991"/>
        <v>11</v>
      </c>
      <c r="C6406" s="33">
        <f t="shared" si="992"/>
        <v>2017</v>
      </c>
      <c r="D6406" s="34">
        <v>1</v>
      </c>
      <c r="F6406" s="32">
        <v>44686</v>
      </c>
      <c r="G6406" s="33">
        <f t="shared" si="1001"/>
        <v>5</v>
      </c>
      <c r="H6406" s="33">
        <f t="shared" si="1002"/>
        <v>2022</v>
      </c>
      <c r="I6406" s="34">
        <v>8.42</v>
      </c>
      <c r="K6406" s="32">
        <v>40637</v>
      </c>
      <c r="L6406" s="33">
        <f t="shared" si="993"/>
        <v>4</v>
      </c>
      <c r="M6406" s="33">
        <f t="shared" si="994"/>
        <v>2011</v>
      </c>
      <c r="N6406" s="34">
        <v>108.14</v>
      </c>
      <c r="P6406" s="32">
        <v>41088</v>
      </c>
      <c r="Q6406" s="33">
        <f t="shared" si="995"/>
        <v>6</v>
      </c>
      <c r="R6406" s="33">
        <f t="shared" si="996"/>
        <v>2012</v>
      </c>
      <c r="S6406" s="34">
        <v>91.02</v>
      </c>
    </row>
    <row r="6407" spans="1:19">
      <c r="A6407" s="32">
        <v>43066</v>
      </c>
      <c r="B6407" s="33">
        <f t="shared" si="991"/>
        <v>11</v>
      </c>
      <c r="C6407" s="33">
        <f t="shared" si="992"/>
        <v>2017</v>
      </c>
      <c r="D6407" s="34">
        <v>1.018</v>
      </c>
      <c r="F6407" s="32">
        <v>44687</v>
      </c>
      <c r="G6407" s="33">
        <f t="shared" si="1001"/>
        <v>5</v>
      </c>
      <c r="H6407" s="33">
        <f t="shared" si="1002"/>
        <v>2022</v>
      </c>
      <c r="I6407" s="34">
        <v>8.35</v>
      </c>
      <c r="K6407" s="32">
        <v>40638</v>
      </c>
      <c r="L6407" s="33">
        <f t="shared" si="993"/>
        <v>4</v>
      </c>
      <c r="M6407" s="33">
        <f t="shared" si="994"/>
        <v>2011</v>
      </c>
      <c r="N6407" s="34">
        <v>107.82</v>
      </c>
      <c r="P6407" s="32">
        <v>41089</v>
      </c>
      <c r="Q6407" s="33">
        <f t="shared" si="995"/>
        <v>6</v>
      </c>
      <c r="R6407" s="33">
        <f t="shared" si="996"/>
        <v>2012</v>
      </c>
      <c r="S6407" s="34">
        <v>94.17</v>
      </c>
    </row>
    <row r="6408" spans="1:19">
      <c r="A6408" s="32">
        <v>43067</v>
      </c>
      <c r="B6408" s="33">
        <f t="shared" si="991"/>
        <v>11</v>
      </c>
      <c r="C6408" s="33">
        <f t="shared" si="992"/>
        <v>2017</v>
      </c>
      <c r="D6408" s="34">
        <v>1.0049999999999999</v>
      </c>
      <c r="F6408" s="32">
        <v>44690</v>
      </c>
      <c r="G6408" s="33">
        <f t="shared" si="1001"/>
        <v>5</v>
      </c>
      <c r="H6408" s="33">
        <f t="shared" si="1002"/>
        <v>2022</v>
      </c>
      <c r="I6408" s="34">
        <v>8.06</v>
      </c>
      <c r="K6408" s="32">
        <v>40639</v>
      </c>
      <c r="L6408" s="33">
        <f t="shared" si="993"/>
        <v>4</v>
      </c>
      <c r="M6408" s="33">
        <f t="shared" si="994"/>
        <v>2011</v>
      </c>
      <c r="N6408" s="34">
        <v>108.38</v>
      </c>
      <c r="P6408" s="32">
        <v>41092</v>
      </c>
      <c r="Q6408" s="33">
        <f t="shared" si="995"/>
        <v>7</v>
      </c>
      <c r="R6408" s="33">
        <f t="shared" si="996"/>
        <v>2012</v>
      </c>
      <c r="S6408" s="34">
        <v>95.28</v>
      </c>
    </row>
    <row r="6409" spans="1:19">
      <c r="A6409" s="32">
        <v>43068</v>
      </c>
      <c r="B6409" s="33">
        <f t="shared" si="991"/>
        <v>11</v>
      </c>
      <c r="C6409" s="33">
        <f t="shared" si="992"/>
        <v>2017</v>
      </c>
      <c r="D6409" s="34">
        <v>0.98799999999999999</v>
      </c>
      <c r="F6409" s="32">
        <v>44691</v>
      </c>
      <c r="G6409" s="33">
        <f t="shared" si="1001"/>
        <v>5</v>
      </c>
      <c r="H6409" s="33">
        <f t="shared" si="1002"/>
        <v>2022</v>
      </c>
      <c r="I6409" s="34">
        <v>6.78</v>
      </c>
      <c r="K6409" s="32">
        <v>40640</v>
      </c>
      <c r="L6409" s="33">
        <f t="shared" si="993"/>
        <v>4</v>
      </c>
      <c r="M6409" s="33">
        <f t="shared" si="994"/>
        <v>2011</v>
      </c>
      <c r="N6409" s="34">
        <v>109.82</v>
      </c>
      <c r="P6409" s="32">
        <v>41093</v>
      </c>
      <c r="Q6409" s="33">
        <f t="shared" si="995"/>
        <v>7</v>
      </c>
      <c r="R6409" s="33">
        <f t="shared" si="996"/>
        <v>2012</v>
      </c>
      <c r="S6409" s="34">
        <v>99.89</v>
      </c>
    </row>
    <row r="6410" spans="1:19">
      <c r="A6410" s="32">
        <v>43069</v>
      </c>
      <c r="B6410" s="33">
        <f t="shared" si="991"/>
        <v>11</v>
      </c>
      <c r="C6410" s="33">
        <f t="shared" si="992"/>
        <v>2017</v>
      </c>
      <c r="D6410" s="34">
        <v>0.98</v>
      </c>
      <c r="F6410" s="32">
        <v>44692</v>
      </c>
      <c r="G6410" s="33">
        <f t="shared" si="1001"/>
        <v>5</v>
      </c>
      <c r="H6410" s="33">
        <f t="shared" si="1002"/>
        <v>2022</v>
      </c>
      <c r="I6410" s="34">
        <v>7.53</v>
      </c>
      <c r="K6410" s="32">
        <v>40641</v>
      </c>
      <c r="L6410" s="33">
        <f t="shared" si="993"/>
        <v>4</v>
      </c>
      <c r="M6410" s="33">
        <f t="shared" si="994"/>
        <v>2011</v>
      </c>
      <c r="N6410" s="34">
        <v>112.27</v>
      </c>
      <c r="P6410" s="32">
        <v>41095</v>
      </c>
      <c r="Q6410" s="33">
        <f t="shared" si="995"/>
        <v>7</v>
      </c>
      <c r="R6410" s="33">
        <f t="shared" si="996"/>
        <v>2012</v>
      </c>
      <c r="S6410" s="34">
        <v>101.54</v>
      </c>
    </row>
    <row r="6411" spans="1:19">
      <c r="A6411" s="32">
        <v>43070</v>
      </c>
      <c r="B6411" s="33">
        <f t="shared" si="991"/>
        <v>12</v>
      </c>
      <c r="C6411" s="33">
        <f t="shared" si="992"/>
        <v>2017</v>
      </c>
      <c r="D6411" s="34">
        <v>0.99</v>
      </c>
      <c r="F6411" s="32">
        <v>44693</v>
      </c>
      <c r="G6411" s="33">
        <f t="shared" si="1001"/>
        <v>5</v>
      </c>
      <c r="H6411" s="33">
        <f t="shared" si="1002"/>
        <v>2022</v>
      </c>
      <c r="I6411" s="34">
        <v>7.25</v>
      </c>
      <c r="K6411" s="32">
        <v>40644</v>
      </c>
      <c r="L6411" s="33">
        <f t="shared" si="993"/>
        <v>4</v>
      </c>
      <c r="M6411" s="33">
        <f t="shared" si="994"/>
        <v>2011</v>
      </c>
      <c r="N6411" s="34">
        <v>109.5</v>
      </c>
      <c r="P6411" s="32">
        <v>41096</v>
      </c>
      <c r="Q6411" s="33">
        <f t="shared" si="995"/>
        <v>7</v>
      </c>
      <c r="R6411" s="33">
        <f t="shared" si="996"/>
        <v>2012</v>
      </c>
      <c r="S6411" s="34">
        <v>98.5</v>
      </c>
    </row>
    <row r="6412" spans="1:19">
      <c r="A6412" s="32">
        <v>43073</v>
      </c>
      <c r="B6412" s="33">
        <f t="shared" si="991"/>
        <v>12</v>
      </c>
      <c r="C6412" s="33">
        <f t="shared" si="992"/>
        <v>2017</v>
      </c>
      <c r="D6412" s="34">
        <v>0.97499999999999998</v>
      </c>
      <c r="F6412" s="32">
        <v>44694</v>
      </c>
      <c r="G6412" s="33">
        <f t="shared" si="1001"/>
        <v>5</v>
      </c>
      <c r="H6412" s="33">
        <f t="shared" si="1002"/>
        <v>2022</v>
      </c>
      <c r="I6412" s="34">
        <v>7.75</v>
      </c>
      <c r="K6412" s="32">
        <v>40645</v>
      </c>
      <c r="L6412" s="33">
        <f t="shared" si="993"/>
        <v>4</v>
      </c>
      <c r="M6412" s="33">
        <f t="shared" si="994"/>
        <v>2011</v>
      </c>
      <c r="N6412" s="34">
        <v>105.75</v>
      </c>
      <c r="P6412" s="32">
        <v>41099</v>
      </c>
      <c r="Q6412" s="33">
        <f t="shared" si="995"/>
        <v>7</v>
      </c>
      <c r="R6412" s="33">
        <f t="shared" si="996"/>
        <v>2012</v>
      </c>
      <c r="S6412" s="34">
        <v>99.94</v>
      </c>
    </row>
    <row r="6413" spans="1:19">
      <c r="A6413" s="32">
        <v>43074</v>
      </c>
      <c r="B6413" s="33">
        <f t="shared" si="991"/>
        <v>12</v>
      </c>
      <c r="C6413" s="33">
        <f t="shared" si="992"/>
        <v>2017</v>
      </c>
      <c r="D6413" s="34">
        <v>0.98799999999999999</v>
      </c>
      <c r="F6413" s="32">
        <v>44697</v>
      </c>
      <c r="G6413" s="33">
        <f t="shared" si="1001"/>
        <v>5</v>
      </c>
      <c r="H6413" s="33">
        <f t="shared" si="1002"/>
        <v>2022</v>
      </c>
      <c r="I6413" s="34">
        <v>8.07</v>
      </c>
      <c r="K6413" s="32">
        <v>40646</v>
      </c>
      <c r="L6413" s="33">
        <f t="shared" si="993"/>
        <v>4</v>
      </c>
      <c r="M6413" s="33">
        <f t="shared" si="994"/>
        <v>2011</v>
      </c>
      <c r="N6413" s="34">
        <v>106.6</v>
      </c>
      <c r="P6413" s="32">
        <v>41100</v>
      </c>
      <c r="Q6413" s="33">
        <f t="shared" si="995"/>
        <v>7</v>
      </c>
      <c r="R6413" s="33">
        <f t="shared" si="996"/>
        <v>2012</v>
      </c>
      <c r="S6413" s="34">
        <v>99.15</v>
      </c>
    </row>
    <row r="6414" spans="1:19">
      <c r="A6414" s="32">
        <v>43075</v>
      </c>
      <c r="B6414" s="33">
        <f t="shared" si="991"/>
        <v>12</v>
      </c>
      <c r="C6414" s="33">
        <f t="shared" si="992"/>
        <v>2017</v>
      </c>
      <c r="D6414" s="34">
        <v>0.97699999999999998</v>
      </c>
      <c r="F6414" s="32">
        <v>44698</v>
      </c>
      <c r="G6414" s="33">
        <f t="shared" si="1001"/>
        <v>5</v>
      </c>
      <c r="H6414" s="33">
        <f t="shared" si="1002"/>
        <v>2022</v>
      </c>
      <c r="I6414" s="34">
        <v>8.26</v>
      </c>
      <c r="K6414" s="32">
        <v>40647</v>
      </c>
      <c r="L6414" s="33">
        <f t="shared" si="993"/>
        <v>4</v>
      </c>
      <c r="M6414" s="33">
        <f t="shared" si="994"/>
        <v>2011</v>
      </c>
      <c r="N6414" s="34">
        <v>107.73</v>
      </c>
      <c r="P6414" s="32">
        <v>41101</v>
      </c>
      <c r="Q6414" s="33">
        <f t="shared" si="995"/>
        <v>7</v>
      </c>
      <c r="R6414" s="33">
        <f t="shared" si="996"/>
        <v>2012</v>
      </c>
      <c r="S6414" s="34">
        <v>99.23</v>
      </c>
    </row>
    <row r="6415" spans="1:19">
      <c r="A6415" s="32">
        <v>43076</v>
      </c>
      <c r="B6415" s="33">
        <f t="shared" si="991"/>
        <v>12</v>
      </c>
      <c r="C6415" s="33">
        <f t="shared" si="992"/>
        <v>2017</v>
      </c>
      <c r="D6415" s="34">
        <v>0.97299999999999998</v>
      </c>
      <c r="F6415" s="32">
        <v>44699</v>
      </c>
      <c r="G6415" s="33">
        <f t="shared" si="1001"/>
        <v>5</v>
      </c>
      <c r="H6415" s="33">
        <f t="shared" si="1002"/>
        <v>2022</v>
      </c>
      <c r="I6415" s="34">
        <v>8.5299999999999994</v>
      </c>
      <c r="K6415" s="32">
        <v>40648</v>
      </c>
      <c r="L6415" s="33">
        <f t="shared" si="993"/>
        <v>4</v>
      </c>
      <c r="M6415" s="33">
        <f t="shared" si="994"/>
        <v>2011</v>
      </c>
      <c r="N6415" s="34">
        <v>109.17</v>
      </c>
      <c r="P6415" s="32">
        <v>41102</v>
      </c>
      <c r="Q6415" s="33">
        <f t="shared" si="995"/>
        <v>7</v>
      </c>
      <c r="R6415" s="33">
        <f t="shared" si="996"/>
        <v>2012</v>
      </c>
      <c r="S6415" s="34">
        <v>99.18</v>
      </c>
    </row>
    <row r="6416" spans="1:19">
      <c r="A6416" s="32">
        <v>43077</v>
      </c>
      <c r="B6416" s="33">
        <f t="shared" si="991"/>
        <v>12</v>
      </c>
      <c r="C6416" s="33">
        <f t="shared" si="992"/>
        <v>2017</v>
      </c>
      <c r="D6416" s="34">
        <v>0.97399999999999998</v>
      </c>
      <c r="F6416" s="32">
        <v>44700</v>
      </c>
      <c r="G6416" s="33">
        <f t="shared" si="1001"/>
        <v>5</v>
      </c>
      <c r="H6416" s="33">
        <f t="shared" si="1002"/>
        <v>2022</v>
      </c>
      <c r="I6416" s="34">
        <v>8.2100000000000009</v>
      </c>
      <c r="K6416" s="32">
        <v>40651</v>
      </c>
      <c r="L6416" s="33">
        <f t="shared" si="993"/>
        <v>4</v>
      </c>
      <c r="M6416" s="33">
        <f t="shared" si="994"/>
        <v>2011</v>
      </c>
      <c r="N6416" s="34">
        <v>106.7</v>
      </c>
      <c r="P6416" s="32">
        <v>41103</v>
      </c>
      <c r="Q6416" s="33">
        <f t="shared" si="995"/>
        <v>7</v>
      </c>
      <c r="R6416" s="33">
        <f t="shared" si="996"/>
        <v>2012</v>
      </c>
      <c r="S6416" s="34">
        <v>101.91</v>
      </c>
    </row>
    <row r="6417" spans="1:19">
      <c r="A6417" s="32">
        <v>43080</v>
      </c>
      <c r="B6417" s="33">
        <f t="shared" si="991"/>
        <v>12</v>
      </c>
      <c r="C6417" s="33">
        <f t="shared" si="992"/>
        <v>2017</v>
      </c>
      <c r="D6417" s="34">
        <v>0.95499999999999996</v>
      </c>
      <c r="F6417" s="32">
        <v>44701</v>
      </c>
      <c r="G6417" s="33">
        <f t="shared" si="1001"/>
        <v>5</v>
      </c>
      <c r="H6417" s="33">
        <f t="shared" si="1002"/>
        <v>2022</v>
      </c>
      <c r="I6417" s="34">
        <v>7.97</v>
      </c>
      <c r="K6417" s="32">
        <v>40652</v>
      </c>
      <c r="L6417" s="33">
        <f t="shared" si="993"/>
        <v>4</v>
      </c>
      <c r="M6417" s="33">
        <f t="shared" si="994"/>
        <v>2011</v>
      </c>
      <c r="N6417" s="34">
        <v>107.18</v>
      </c>
      <c r="P6417" s="32">
        <v>41106</v>
      </c>
      <c r="Q6417" s="33">
        <f t="shared" si="995"/>
        <v>7</v>
      </c>
      <c r="R6417" s="33">
        <f t="shared" si="996"/>
        <v>2012</v>
      </c>
      <c r="S6417" s="34">
        <v>102.1</v>
      </c>
    </row>
    <row r="6418" spans="1:19">
      <c r="A6418" s="32">
        <v>43081</v>
      </c>
      <c r="B6418" s="33">
        <f t="shared" si="991"/>
        <v>12</v>
      </c>
      <c r="C6418" s="33">
        <f t="shared" si="992"/>
        <v>2017</v>
      </c>
      <c r="D6418" s="34">
        <v>0.93</v>
      </c>
      <c r="F6418" s="32">
        <v>44704</v>
      </c>
      <c r="G6418" s="33">
        <f t="shared" si="1001"/>
        <v>5</v>
      </c>
      <c r="H6418" s="33">
        <f t="shared" si="1002"/>
        <v>2022</v>
      </c>
      <c r="I6418" s="34">
        <v>8.16</v>
      </c>
      <c r="K6418" s="32">
        <v>40653</v>
      </c>
      <c r="L6418" s="33">
        <f t="shared" si="993"/>
        <v>4</v>
      </c>
      <c r="M6418" s="33">
        <f t="shared" si="994"/>
        <v>2011</v>
      </c>
      <c r="N6418" s="34">
        <v>110.84</v>
      </c>
      <c r="P6418" s="32">
        <v>41107</v>
      </c>
      <c r="Q6418" s="33">
        <f t="shared" si="995"/>
        <v>7</v>
      </c>
      <c r="R6418" s="33">
        <f t="shared" si="996"/>
        <v>2012</v>
      </c>
      <c r="S6418" s="34">
        <v>104.21</v>
      </c>
    </row>
    <row r="6419" spans="1:19">
      <c r="A6419" s="32">
        <v>43082</v>
      </c>
      <c r="B6419" s="33">
        <f t="shared" si="991"/>
        <v>12</v>
      </c>
      <c r="C6419" s="33">
        <f t="shared" si="992"/>
        <v>2017</v>
      </c>
      <c r="D6419" s="34">
        <v>0.91600000000000004</v>
      </c>
      <c r="F6419" s="32">
        <v>44705</v>
      </c>
      <c r="G6419" s="33">
        <f t="shared" si="1001"/>
        <v>5</v>
      </c>
      <c r="H6419" s="33">
        <f t="shared" si="1002"/>
        <v>2022</v>
      </c>
      <c r="I6419" s="34">
        <v>8.8699999999999992</v>
      </c>
      <c r="K6419" s="32">
        <v>40654</v>
      </c>
      <c r="L6419" s="33">
        <f t="shared" si="993"/>
        <v>4</v>
      </c>
      <c r="M6419" s="33">
        <f t="shared" si="994"/>
        <v>2011</v>
      </c>
      <c r="N6419" s="34">
        <v>111.72</v>
      </c>
      <c r="P6419" s="32">
        <v>41108</v>
      </c>
      <c r="Q6419" s="33">
        <f t="shared" si="995"/>
        <v>7</v>
      </c>
      <c r="R6419" s="33">
        <f t="shared" si="996"/>
        <v>2012</v>
      </c>
      <c r="S6419" s="34">
        <v>105.92</v>
      </c>
    </row>
    <row r="6420" spans="1:19">
      <c r="A6420" s="32">
        <v>43083</v>
      </c>
      <c r="B6420" s="33">
        <f t="shared" si="991"/>
        <v>12</v>
      </c>
      <c r="C6420" s="33">
        <f t="shared" si="992"/>
        <v>2017</v>
      </c>
      <c r="D6420" s="34">
        <v>0.89100000000000001</v>
      </c>
      <c r="F6420" s="32">
        <v>44706</v>
      </c>
      <c r="G6420" s="33">
        <f t="shared" si="1001"/>
        <v>5</v>
      </c>
      <c r="H6420" s="33">
        <f t="shared" si="1002"/>
        <v>2022</v>
      </c>
      <c r="I6420" s="34">
        <v>9.44</v>
      </c>
      <c r="K6420" s="32">
        <v>40658</v>
      </c>
      <c r="L6420" s="33">
        <f t="shared" si="993"/>
        <v>4</v>
      </c>
      <c r="M6420" s="33">
        <f t="shared" si="994"/>
        <v>2011</v>
      </c>
      <c r="N6420" s="34">
        <v>111.68</v>
      </c>
      <c r="P6420" s="32">
        <v>41109</v>
      </c>
      <c r="Q6420" s="33">
        <f t="shared" si="995"/>
        <v>7</v>
      </c>
      <c r="R6420" s="33">
        <f t="shared" si="996"/>
        <v>2012</v>
      </c>
      <c r="S6420" s="34">
        <v>107.79</v>
      </c>
    </row>
    <row r="6421" spans="1:19">
      <c r="A6421" s="32">
        <v>43084</v>
      </c>
      <c r="B6421" s="33">
        <f t="shared" si="991"/>
        <v>12</v>
      </c>
      <c r="C6421" s="33">
        <f t="shared" si="992"/>
        <v>2017</v>
      </c>
      <c r="D6421" s="34">
        <v>0.90800000000000003</v>
      </c>
      <c r="F6421" s="32">
        <v>44707</v>
      </c>
      <c r="G6421" s="33">
        <f t="shared" si="1001"/>
        <v>5</v>
      </c>
      <c r="H6421" s="33">
        <f t="shared" si="1002"/>
        <v>2022</v>
      </c>
      <c r="I6421" s="34">
        <v>9.19</v>
      </c>
      <c r="K6421" s="32">
        <v>40659</v>
      </c>
      <c r="L6421" s="33">
        <f t="shared" si="993"/>
        <v>4</v>
      </c>
      <c r="M6421" s="33">
        <f t="shared" si="994"/>
        <v>2011</v>
      </c>
      <c r="N6421" s="34">
        <v>111.72</v>
      </c>
      <c r="P6421" s="32">
        <v>41110</v>
      </c>
      <c r="Q6421" s="33">
        <f t="shared" si="995"/>
        <v>7</v>
      </c>
      <c r="R6421" s="33">
        <f t="shared" si="996"/>
        <v>2012</v>
      </c>
      <c r="S6421" s="34">
        <v>106.98</v>
      </c>
    </row>
    <row r="6422" spans="1:19">
      <c r="A6422" s="32">
        <v>43087</v>
      </c>
      <c r="B6422" s="33">
        <f t="shared" si="991"/>
        <v>12</v>
      </c>
      <c r="C6422" s="33">
        <f t="shared" si="992"/>
        <v>2017</v>
      </c>
      <c r="D6422" s="34">
        <v>0.92</v>
      </c>
      <c r="F6422" s="32">
        <v>44708</v>
      </c>
      <c r="G6422" s="33">
        <f t="shared" si="1001"/>
        <v>5</v>
      </c>
      <c r="H6422" s="33">
        <f t="shared" si="1002"/>
        <v>2022</v>
      </c>
      <c r="I6422" s="34">
        <v>8.3000000000000007</v>
      </c>
      <c r="K6422" s="32">
        <v>40660</v>
      </c>
      <c r="L6422" s="33">
        <f t="shared" si="993"/>
        <v>4</v>
      </c>
      <c r="M6422" s="33">
        <f t="shared" si="994"/>
        <v>2011</v>
      </c>
      <c r="N6422" s="34">
        <v>112.31</v>
      </c>
      <c r="P6422" s="32">
        <v>41113</v>
      </c>
      <c r="Q6422" s="33">
        <f t="shared" si="995"/>
        <v>7</v>
      </c>
      <c r="R6422" s="33">
        <f t="shared" si="996"/>
        <v>2012</v>
      </c>
      <c r="S6422" s="34">
        <v>103.91</v>
      </c>
    </row>
    <row r="6423" spans="1:19">
      <c r="A6423" s="32">
        <v>43088</v>
      </c>
      <c r="B6423" s="33">
        <f t="shared" si="991"/>
        <v>12</v>
      </c>
      <c r="C6423" s="33">
        <f t="shared" si="992"/>
        <v>2017</v>
      </c>
      <c r="D6423" s="34">
        <v>0.93</v>
      </c>
      <c r="F6423" s="32">
        <v>44712</v>
      </c>
      <c r="G6423" s="33">
        <f t="shared" si="1001"/>
        <v>5</v>
      </c>
      <c r="H6423" s="33">
        <f t="shared" si="1002"/>
        <v>2022</v>
      </c>
      <c r="I6423" s="34">
        <v>8.4600000000000009</v>
      </c>
      <c r="K6423" s="32">
        <v>40661</v>
      </c>
      <c r="L6423" s="33">
        <f t="shared" si="993"/>
        <v>4</v>
      </c>
      <c r="M6423" s="33">
        <f t="shared" si="994"/>
        <v>2011</v>
      </c>
      <c r="N6423" s="34">
        <v>112.38</v>
      </c>
      <c r="P6423" s="32">
        <v>41114</v>
      </c>
      <c r="Q6423" s="33">
        <f t="shared" si="995"/>
        <v>7</v>
      </c>
      <c r="R6423" s="33">
        <f t="shared" si="996"/>
        <v>2012</v>
      </c>
      <c r="S6423" s="34">
        <v>103.57</v>
      </c>
    </row>
    <row r="6424" spans="1:19">
      <c r="A6424" s="32">
        <v>43089</v>
      </c>
      <c r="B6424" s="33">
        <f t="shared" si="991"/>
        <v>12</v>
      </c>
      <c r="C6424" s="33">
        <f t="shared" si="992"/>
        <v>2017</v>
      </c>
      <c r="D6424" s="34">
        <v>0.96</v>
      </c>
      <c r="F6424" s="32">
        <v>44713</v>
      </c>
      <c r="G6424" s="33">
        <f t="shared" si="1001"/>
        <v>6</v>
      </c>
      <c r="H6424" s="33">
        <f t="shared" si="1002"/>
        <v>2022</v>
      </c>
      <c r="I6424" s="34">
        <v>8.4700000000000006</v>
      </c>
      <c r="K6424" s="32">
        <v>40662</v>
      </c>
      <c r="L6424" s="33">
        <f t="shared" si="993"/>
        <v>4</v>
      </c>
      <c r="M6424" s="33">
        <f t="shared" si="994"/>
        <v>2011</v>
      </c>
      <c r="N6424" s="34">
        <v>113.39</v>
      </c>
      <c r="P6424" s="32">
        <v>41115</v>
      </c>
      <c r="Q6424" s="33">
        <f t="shared" si="995"/>
        <v>7</v>
      </c>
      <c r="R6424" s="33">
        <f t="shared" si="996"/>
        <v>2012</v>
      </c>
      <c r="S6424" s="34">
        <v>102.35</v>
      </c>
    </row>
    <row r="6425" spans="1:19">
      <c r="A6425" s="32">
        <v>43090</v>
      </c>
      <c r="B6425" s="33">
        <f t="shared" si="991"/>
        <v>12</v>
      </c>
      <c r="C6425" s="33">
        <f t="shared" si="992"/>
        <v>2017</v>
      </c>
      <c r="D6425" s="34">
        <v>0.96299999999999997</v>
      </c>
      <c r="F6425" s="32">
        <v>44714</v>
      </c>
      <c r="G6425" s="33">
        <f t="shared" si="1001"/>
        <v>6</v>
      </c>
      <c r="H6425" s="33">
        <f t="shared" si="1002"/>
        <v>2022</v>
      </c>
      <c r="I6425" s="34">
        <v>8.9</v>
      </c>
      <c r="K6425" s="32">
        <v>40665</v>
      </c>
      <c r="L6425" s="33">
        <f t="shared" si="993"/>
        <v>5</v>
      </c>
      <c r="M6425" s="33">
        <f t="shared" si="994"/>
        <v>2011</v>
      </c>
      <c r="N6425" s="34">
        <v>113.03</v>
      </c>
      <c r="P6425" s="32">
        <v>41116</v>
      </c>
      <c r="Q6425" s="33">
        <f t="shared" si="995"/>
        <v>7</v>
      </c>
      <c r="R6425" s="33">
        <f t="shared" si="996"/>
        <v>2012</v>
      </c>
      <c r="S6425" s="34">
        <v>104.77</v>
      </c>
    </row>
    <row r="6426" spans="1:19">
      <c r="A6426" s="32">
        <v>43091</v>
      </c>
      <c r="B6426" s="33">
        <f t="shared" si="991"/>
        <v>12</v>
      </c>
      <c r="C6426" s="33">
        <f t="shared" si="992"/>
        <v>2017</v>
      </c>
      <c r="D6426" s="34">
        <v>0.96499999999999997</v>
      </c>
      <c r="F6426" s="32">
        <v>44715</v>
      </c>
      <c r="G6426" s="33">
        <f t="shared" si="1001"/>
        <v>6</v>
      </c>
      <c r="H6426" s="33">
        <f t="shared" si="1002"/>
        <v>2022</v>
      </c>
      <c r="I6426" s="34">
        <v>8.34</v>
      </c>
      <c r="K6426" s="32">
        <v>40666</v>
      </c>
      <c r="L6426" s="33">
        <f t="shared" si="993"/>
        <v>5</v>
      </c>
      <c r="M6426" s="33">
        <f t="shared" si="994"/>
        <v>2011</v>
      </c>
      <c r="N6426" s="34">
        <v>110.6</v>
      </c>
      <c r="P6426" s="32">
        <v>41117</v>
      </c>
      <c r="Q6426" s="33">
        <f t="shared" si="995"/>
        <v>7</v>
      </c>
      <c r="R6426" s="33">
        <f t="shared" si="996"/>
        <v>2012</v>
      </c>
      <c r="S6426" s="34">
        <v>106.3</v>
      </c>
    </row>
    <row r="6427" spans="1:19">
      <c r="A6427" s="32">
        <v>43095</v>
      </c>
      <c r="B6427" s="33">
        <f t="shared" si="991"/>
        <v>12</v>
      </c>
      <c r="C6427" s="33">
        <f t="shared" si="992"/>
        <v>2017</v>
      </c>
      <c r="D6427" s="34">
        <v>0.99</v>
      </c>
      <c r="F6427" s="32">
        <v>44718</v>
      </c>
      <c r="G6427" s="33">
        <f t="shared" si="1001"/>
        <v>6</v>
      </c>
      <c r="H6427" s="33">
        <f t="shared" si="1002"/>
        <v>2022</v>
      </c>
      <c r="I6427" s="34">
        <v>9.08</v>
      </c>
      <c r="K6427" s="32">
        <v>40667</v>
      </c>
      <c r="L6427" s="33">
        <f t="shared" si="993"/>
        <v>5</v>
      </c>
      <c r="M6427" s="33">
        <f t="shared" si="994"/>
        <v>2011</v>
      </c>
      <c r="N6427" s="34">
        <v>108.79</v>
      </c>
      <c r="P6427" s="32">
        <v>41120</v>
      </c>
      <c r="Q6427" s="33">
        <f t="shared" si="995"/>
        <v>7</v>
      </c>
      <c r="R6427" s="33">
        <f t="shared" si="996"/>
        <v>2012</v>
      </c>
      <c r="S6427" s="34">
        <v>106.54</v>
      </c>
    </row>
    <row r="6428" spans="1:19">
      <c r="A6428" s="32">
        <v>43096</v>
      </c>
      <c r="B6428" s="33">
        <f t="shared" si="991"/>
        <v>12</v>
      </c>
      <c r="C6428" s="33">
        <f t="shared" si="992"/>
        <v>2017</v>
      </c>
      <c r="D6428" s="34">
        <v>0.98299999999999998</v>
      </c>
      <c r="F6428" s="32">
        <v>44719</v>
      </c>
      <c r="G6428" s="33">
        <f t="shared" si="1001"/>
        <v>6</v>
      </c>
      <c r="H6428" s="33">
        <f t="shared" si="1002"/>
        <v>2022</v>
      </c>
      <c r="I6428" s="34">
        <v>9.2799999999999994</v>
      </c>
      <c r="K6428" s="32">
        <v>40668</v>
      </c>
      <c r="L6428" s="33">
        <f t="shared" si="993"/>
        <v>5</v>
      </c>
      <c r="M6428" s="33">
        <f t="shared" si="994"/>
        <v>2011</v>
      </c>
      <c r="N6428" s="34">
        <v>99.89</v>
      </c>
      <c r="P6428" s="32">
        <v>41121</v>
      </c>
      <c r="Q6428" s="33">
        <f t="shared" si="995"/>
        <v>7</v>
      </c>
      <c r="R6428" s="33">
        <f t="shared" si="996"/>
        <v>2012</v>
      </c>
      <c r="S6428" s="34">
        <v>105.93</v>
      </c>
    </row>
    <row r="6429" spans="1:19">
      <c r="A6429" s="32">
        <v>43097</v>
      </c>
      <c r="B6429" s="33">
        <f t="shared" si="991"/>
        <v>12</v>
      </c>
      <c r="C6429" s="33">
        <f t="shared" si="992"/>
        <v>2017</v>
      </c>
      <c r="D6429" s="34">
        <v>0.97299999999999998</v>
      </c>
      <c r="F6429" s="32">
        <v>44720</v>
      </c>
      <c r="G6429" s="33">
        <f t="shared" si="1001"/>
        <v>6</v>
      </c>
      <c r="H6429" s="33">
        <f t="shared" si="1002"/>
        <v>2022</v>
      </c>
      <c r="I6429" s="34">
        <v>9.43</v>
      </c>
      <c r="K6429" s="32">
        <v>40669</v>
      </c>
      <c r="L6429" s="33">
        <f t="shared" si="993"/>
        <v>5</v>
      </c>
      <c r="M6429" s="33">
        <f t="shared" si="994"/>
        <v>2011</v>
      </c>
      <c r="N6429" s="34">
        <v>96.87</v>
      </c>
      <c r="P6429" s="32">
        <v>41122</v>
      </c>
      <c r="Q6429" s="33">
        <f t="shared" si="995"/>
        <v>8</v>
      </c>
      <c r="R6429" s="33">
        <f t="shared" si="996"/>
        <v>2012</v>
      </c>
      <c r="S6429" s="34">
        <v>106.78</v>
      </c>
    </row>
    <row r="6430" spans="1:19">
      <c r="A6430" s="32">
        <v>43098</v>
      </c>
      <c r="B6430" s="33">
        <f t="shared" si="991"/>
        <v>12</v>
      </c>
      <c r="C6430" s="33">
        <f t="shared" si="992"/>
        <v>2017</v>
      </c>
      <c r="D6430" s="34">
        <v>0.98299999999999998</v>
      </c>
      <c r="F6430" s="32">
        <v>44721</v>
      </c>
      <c r="G6430" s="33">
        <f t="shared" si="1001"/>
        <v>6</v>
      </c>
      <c r="H6430" s="33">
        <f t="shared" si="1002"/>
        <v>2022</v>
      </c>
      <c r="I6430" s="34">
        <v>8.16</v>
      </c>
      <c r="K6430" s="32">
        <v>40672</v>
      </c>
      <c r="L6430" s="33">
        <f t="shared" si="993"/>
        <v>5</v>
      </c>
      <c r="M6430" s="33">
        <f t="shared" si="994"/>
        <v>2011</v>
      </c>
      <c r="N6430" s="34">
        <v>100.32</v>
      </c>
      <c r="P6430" s="32">
        <v>41123</v>
      </c>
      <c r="Q6430" s="33">
        <f t="shared" si="995"/>
        <v>8</v>
      </c>
      <c r="R6430" s="33">
        <f t="shared" si="996"/>
        <v>2012</v>
      </c>
      <c r="S6430" s="34">
        <v>107.55</v>
      </c>
    </row>
    <row r="6431" spans="1:19">
      <c r="A6431" s="32">
        <v>43102</v>
      </c>
      <c r="B6431" s="33">
        <f t="shared" si="991"/>
        <v>1</v>
      </c>
      <c r="C6431" s="33">
        <f t="shared" si="992"/>
        <v>2018</v>
      </c>
      <c r="D6431" s="34">
        <v>0.98799999999999999</v>
      </c>
      <c r="F6431" s="32">
        <v>44722</v>
      </c>
      <c r="G6431" s="33">
        <f t="shared" si="1001"/>
        <v>6</v>
      </c>
      <c r="H6431" s="33">
        <f t="shared" si="1002"/>
        <v>2022</v>
      </c>
      <c r="I6431" s="34">
        <v>8.7799999999999994</v>
      </c>
      <c r="K6431" s="32">
        <v>40673</v>
      </c>
      <c r="L6431" s="33">
        <f t="shared" si="993"/>
        <v>5</v>
      </c>
      <c r="M6431" s="33">
        <f t="shared" si="994"/>
        <v>2011</v>
      </c>
      <c r="N6431" s="34">
        <v>103.39</v>
      </c>
      <c r="P6431" s="32">
        <v>41124</v>
      </c>
      <c r="Q6431" s="33">
        <f t="shared" si="995"/>
        <v>8</v>
      </c>
      <c r="R6431" s="33">
        <f t="shared" si="996"/>
        <v>2012</v>
      </c>
      <c r="S6431" s="34">
        <v>109.57</v>
      </c>
    </row>
    <row r="6432" spans="1:19">
      <c r="A6432" s="32">
        <v>43103</v>
      </c>
      <c r="B6432" s="33">
        <f t="shared" si="991"/>
        <v>1</v>
      </c>
      <c r="C6432" s="33">
        <f t="shared" si="992"/>
        <v>2018</v>
      </c>
      <c r="D6432" s="34">
        <v>0.97899999999999998</v>
      </c>
      <c r="F6432" s="32">
        <v>44725</v>
      </c>
      <c r="G6432" s="33">
        <f t="shared" si="1001"/>
        <v>6</v>
      </c>
      <c r="H6432" s="33">
        <f t="shared" si="1002"/>
        <v>2022</v>
      </c>
      <c r="I6432" s="34">
        <v>9</v>
      </c>
      <c r="K6432" s="32">
        <v>40674</v>
      </c>
      <c r="L6432" s="33">
        <f t="shared" si="993"/>
        <v>5</v>
      </c>
      <c r="M6432" s="33">
        <f t="shared" si="994"/>
        <v>2011</v>
      </c>
      <c r="N6432" s="34">
        <v>97.88</v>
      </c>
      <c r="P6432" s="32">
        <v>41127</v>
      </c>
      <c r="Q6432" s="33">
        <f t="shared" si="995"/>
        <v>8</v>
      </c>
      <c r="R6432" s="33">
        <f t="shared" si="996"/>
        <v>2012</v>
      </c>
      <c r="S6432" s="34">
        <v>110.01</v>
      </c>
    </row>
    <row r="6433" spans="1:19">
      <c r="A6433" s="32">
        <v>43104</v>
      </c>
      <c r="B6433" s="33">
        <f t="shared" si="991"/>
        <v>1</v>
      </c>
      <c r="C6433" s="33">
        <f t="shared" si="992"/>
        <v>2018</v>
      </c>
      <c r="D6433" s="34">
        <v>0.93400000000000005</v>
      </c>
      <c r="F6433" s="32">
        <v>44726</v>
      </c>
      <c r="G6433" s="33">
        <f t="shared" si="1001"/>
        <v>6</v>
      </c>
      <c r="H6433" s="33">
        <f t="shared" si="1002"/>
        <v>2022</v>
      </c>
      <c r="I6433" s="34">
        <v>7.68</v>
      </c>
      <c r="K6433" s="32">
        <v>40675</v>
      </c>
      <c r="L6433" s="33">
        <f t="shared" si="993"/>
        <v>5</v>
      </c>
      <c r="M6433" s="33">
        <f t="shared" si="994"/>
        <v>2011</v>
      </c>
      <c r="N6433" s="34">
        <v>98.53</v>
      </c>
      <c r="P6433" s="32">
        <v>41128</v>
      </c>
      <c r="Q6433" s="33">
        <f t="shared" si="995"/>
        <v>8</v>
      </c>
      <c r="R6433" s="33">
        <f t="shared" si="996"/>
        <v>2012</v>
      </c>
      <c r="S6433" s="34">
        <v>112.39</v>
      </c>
    </row>
    <row r="6434" spans="1:19">
      <c r="A6434" s="32">
        <v>43105</v>
      </c>
      <c r="B6434" s="33">
        <f t="shared" si="991"/>
        <v>1</v>
      </c>
      <c r="C6434" s="33">
        <f t="shared" si="992"/>
        <v>2018</v>
      </c>
      <c r="D6434" s="34">
        <v>0.93100000000000005</v>
      </c>
      <c r="F6434" s="32">
        <v>44727</v>
      </c>
      <c r="G6434" s="33">
        <f t="shared" ref="G6434:G6461" si="1003">+MONTH(F6434)</f>
        <v>6</v>
      </c>
      <c r="H6434" s="33">
        <f t="shared" ref="H6434:H6461" si="1004">+YEAR(F6434)</f>
        <v>2022</v>
      </c>
      <c r="I6434" s="34">
        <v>7.72</v>
      </c>
      <c r="K6434" s="32">
        <v>40676</v>
      </c>
      <c r="L6434" s="33">
        <f t="shared" si="993"/>
        <v>5</v>
      </c>
      <c r="M6434" s="33">
        <f t="shared" si="994"/>
        <v>2011</v>
      </c>
      <c r="N6434" s="34">
        <v>99.21</v>
      </c>
      <c r="P6434" s="32">
        <v>41129</v>
      </c>
      <c r="Q6434" s="33">
        <f t="shared" si="995"/>
        <v>8</v>
      </c>
      <c r="R6434" s="33">
        <f t="shared" si="996"/>
        <v>2012</v>
      </c>
      <c r="S6434" s="34">
        <v>113.42</v>
      </c>
    </row>
    <row r="6435" spans="1:19">
      <c r="A6435" s="32">
        <v>43108</v>
      </c>
      <c r="B6435" s="33">
        <f t="shared" si="991"/>
        <v>1</v>
      </c>
      <c r="C6435" s="33">
        <f t="shared" si="992"/>
        <v>2018</v>
      </c>
      <c r="D6435" s="34">
        <v>0.94299999999999995</v>
      </c>
      <c r="F6435" s="32">
        <v>44728</v>
      </c>
      <c r="G6435" s="33">
        <f t="shared" si="1003"/>
        <v>6</v>
      </c>
      <c r="H6435" s="33">
        <f t="shared" si="1004"/>
        <v>2022</v>
      </c>
      <c r="I6435" s="34">
        <v>7.88</v>
      </c>
      <c r="K6435" s="32">
        <v>40679</v>
      </c>
      <c r="L6435" s="33">
        <f t="shared" si="993"/>
        <v>5</v>
      </c>
      <c r="M6435" s="33">
        <f t="shared" si="994"/>
        <v>2011</v>
      </c>
      <c r="N6435" s="34">
        <v>96.91</v>
      </c>
      <c r="P6435" s="32">
        <v>41130</v>
      </c>
      <c r="Q6435" s="33">
        <f t="shared" si="995"/>
        <v>8</v>
      </c>
      <c r="R6435" s="33">
        <f t="shared" si="996"/>
        <v>2012</v>
      </c>
      <c r="S6435" s="34">
        <v>113.52</v>
      </c>
    </row>
    <row r="6436" spans="1:19">
      <c r="A6436" s="32">
        <v>43109</v>
      </c>
      <c r="B6436" s="33">
        <f t="shared" ref="B6436:B6494" si="1005">+MONTH(A6436)</f>
        <v>1</v>
      </c>
      <c r="C6436" s="33">
        <f t="shared" ref="C6436:C6494" si="1006">+YEAR(A6436)</f>
        <v>2018</v>
      </c>
      <c r="D6436" s="34">
        <v>0.94499999999999995</v>
      </c>
      <c r="F6436" s="32">
        <v>44729</v>
      </c>
      <c r="G6436" s="33">
        <f t="shared" si="1003"/>
        <v>6</v>
      </c>
      <c r="H6436" s="33">
        <f t="shared" si="1004"/>
        <v>2022</v>
      </c>
      <c r="I6436" s="34">
        <v>7.37</v>
      </c>
      <c r="K6436" s="32">
        <v>40680</v>
      </c>
      <c r="L6436" s="33">
        <f t="shared" ref="L6436:L6499" si="1007">+MONTH(K6436)</f>
        <v>5</v>
      </c>
      <c r="M6436" s="33">
        <f t="shared" ref="M6436:M6499" si="1008">+YEAR(K6436)</f>
        <v>2011</v>
      </c>
      <c r="N6436" s="34">
        <v>96.4</v>
      </c>
      <c r="P6436" s="32">
        <v>41131</v>
      </c>
      <c r="Q6436" s="33">
        <f t="shared" ref="Q6436:Q6499" si="1009">+MONTH(P6436)</f>
        <v>8</v>
      </c>
      <c r="R6436" s="33">
        <f t="shared" si="996"/>
        <v>2012</v>
      </c>
      <c r="S6436" s="34">
        <v>113.13</v>
      </c>
    </row>
    <row r="6437" spans="1:19">
      <c r="A6437" s="32">
        <v>43110</v>
      </c>
      <c r="B6437" s="33">
        <f t="shared" si="1005"/>
        <v>1</v>
      </c>
      <c r="C6437" s="33">
        <f t="shared" si="1006"/>
        <v>2018</v>
      </c>
      <c r="D6437" s="34">
        <v>0.88800000000000001</v>
      </c>
      <c r="F6437" s="32">
        <v>44733</v>
      </c>
      <c r="G6437" s="33">
        <f t="shared" si="1003"/>
        <v>6</v>
      </c>
      <c r="H6437" s="33">
        <f t="shared" si="1004"/>
        <v>2022</v>
      </c>
      <c r="I6437" s="34">
        <v>6.6</v>
      </c>
      <c r="K6437" s="32">
        <v>40681</v>
      </c>
      <c r="L6437" s="33">
        <f t="shared" si="1007"/>
        <v>5</v>
      </c>
      <c r="M6437" s="33">
        <f t="shared" si="1008"/>
        <v>2011</v>
      </c>
      <c r="N6437" s="34">
        <v>99.52</v>
      </c>
      <c r="P6437" s="32">
        <v>41134</v>
      </c>
      <c r="Q6437" s="33">
        <f t="shared" si="1009"/>
        <v>8</v>
      </c>
      <c r="R6437" s="33">
        <f t="shared" ref="R6437:R6500" si="1010">+YEAR(P6437)</f>
        <v>2012</v>
      </c>
      <c r="S6437" s="34">
        <v>114.48</v>
      </c>
    </row>
    <row r="6438" spans="1:19">
      <c r="A6438" s="32">
        <v>43111</v>
      </c>
      <c r="B6438" s="33">
        <f t="shared" si="1005"/>
        <v>1</v>
      </c>
      <c r="C6438" s="33">
        <f t="shared" si="1006"/>
        <v>2018</v>
      </c>
      <c r="D6438" s="34">
        <v>0.9</v>
      </c>
      <c r="F6438" s="32">
        <v>44734</v>
      </c>
      <c r="G6438" s="33">
        <f t="shared" si="1003"/>
        <v>6</v>
      </c>
      <c r="H6438" s="33">
        <f t="shared" si="1004"/>
        <v>2022</v>
      </c>
      <c r="I6438" s="34">
        <v>6.76</v>
      </c>
      <c r="K6438" s="32">
        <v>40682</v>
      </c>
      <c r="L6438" s="33">
        <f t="shared" si="1007"/>
        <v>5</v>
      </c>
      <c r="M6438" s="33">
        <f t="shared" si="1008"/>
        <v>2011</v>
      </c>
      <c r="N6438" s="34">
        <v>97.99</v>
      </c>
      <c r="P6438" s="32">
        <v>41135</v>
      </c>
      <c r="Q6438" s="33">
        <f t="shared" si="1009"/>
        <v>8</v>
      </c>
      <c r="R6438" s="33">
        <f t="shared" si="1010"/>
        <v>2012</v>
      </c>
      <c r="S6438" s="34">
        <v>113.9</v>
      </c>
    </row>
    <row r="6439" spans="1:19">
      <c r="A6439" s="32">
        <v>43112</v>
      </c>
      <c r="B6439" s="33">
        <f t="shared" si="1005"/>
        <v>1</v>
      </c>
      <c r="C6439" s="33">
        <f t="shared" si="1006"/>
        <v>2018</v>
      </c>
      <c r="D6439" s="34">
        <v>0.92300000000000004</v>
      </c>
      <c r="F6439" s="32">
        <v>44735</v>
      </c>
      <c r="G6439" s="33">
        <f t="shared" si="1003"/>
        <v>6</v>
      </c>
      <c r="H6439" s="33">
        <f t="shared" si="1004"/>
        <v>2022</v>
      </c>
      <c r="I6439" s="34">
        <v>6.54</v>
      </c>
      <c r="K6439" s="32">
        <v>40683</v>
      </c>
      <c r="L6439" s="33">
        <f t="shared" si="1007"/>
        <v>5</v>
      </c>
      <c r="M6439" s="33">
        <f t="shared" si="1008"/>
        <v>2011</v>
      </c>
      <c r="N6439" s="34">
        <v>99.15</v>
      </c>
      <c r="P6439" s="32">
        <v>41136</v>
      </c>
      <c r="Q6439" s="33">
        <f t="shared" si="1009"/>
        <v>8</v>
      </c>
      <c r="R6439" s="33">
        <f t="shared" si="1010"/>
        <v>2012</v>
      </c>
      <c r="S6439" s="34">
        <v>115.51</v>
      </c>
    </row>
    <row r="6440" spans="1:19">
      <c r="A6440" s="32">
        <v>43116</v>
      </c>
      <c r="B6440" s="33">
        <f t="shared" si="1005"/>
        <v>1</v>
      </c>
      <c r="C6440" s="33">
        <f t="shared" si="1006"/>
        <v>2018</v>
      </c>
      <c r="D6440" s="34">
        <v>0.92300000000000004</v>
      </c>
      <c r="F6440" s="32">
        <v>44736</v>
      </c>
      <c r="G6440" s="33">
        <f t="shared" si="1003"/>
        <v>6</v>
      </c>
      <c r="H6440" s="33">
        <f t="shared" si="1004"/>
        <v>2022</v>
      </c>
      <c r="I6440" s="34">
        <v>5.8</v>
      </c>
      <c r="K6440" s="32">
        <v>40686</v>
      </c>
      <c r="L6440" s="33">
        <f t="shared" si="1007"/>
        <v>5</v>
      </c>
      <c r="M6440" s="33">
        <f t="shared" si="1008"/>
        <v>2011</v>
      </c>
      <c r="N6440" s="34">
        <v>97.06</v>
      </c>
      <c r="P6440" s="32">
        <v>41137</v>
      </c>
      <c r="Q6440" s="33">
        <f t="shared" si="1009"/>
        <v>8</v>
      </c>
      <c r="R6440" s="33">
        <f t="shared" si="1010"/>
        <v>2012</v>
      </c>
      <c r="S6440" s="34">
        <v>116.12</v>
      </c>
    </row>
    <row r="6441" spans="1:19">
      <c r="A6441" s="32">
        <v>43117</v>
      </c>
      <c r="B6441" s="33">
        <f t="shared" si="1005"/>
        <v>1</v>
      </c>
      <c r="C6441" s="33">
        <f t="shared" si="1006"/>
        <v>2018</v>
      </c>
      <c r="D6441" s="34">
        <v>0.93600000000000005</v>
      </c>
      <c r="F6441" s="32">
        <v>44739</v>
      </c>
      <c r="G6441" s="33">
        <f t="shared" si="1003"/>
        <v>6</v>
      </c>
      <c r="H6441" s="33">
        <f t="shared" si="1004"/>
        <v>2022</v>
      </c>
      <c r="I6441" s="34">
        <v>6.09</v>
      </c>
      <c r="K6441" s="32">
        <v>40687</v>
      </c>
      <c r="L6441" s="33">
        <f t="shared" si="1007"/>
        <v>5</v>
      </c>
      <c r="M6441" s="33">
        <f t="shared" si="1008"/>
        <v>2011</v>
      </c>
      <c r="N6441" s="34">
        <v>99.13</v>
      </c>
      <c r="P6441" s="32">
        <v>41138</v>
      </c>
      <c r="Q6441" s="33">
        <f t="shared" si="1009"/>
        <v>8</v>
      </c>
      <c r="R6441" s="33">
        <f t="shared" si="1010"/>
        <v>2012</v>
      </c>
      <c r="S6441" s="34">
        <v>115.2</v>
      </c>
    </row>
    <row r="6442" spans="1:19">
      <c r="A6442" s="32">
        <v>43118</v>
      </c>
      <c r="B6442" s="33">
        <f t="shared" si="1005"/>
        <v>1</v>
      </c>
      <c r="C6442" s="33">
        <f t="shared" si="1006"/>
        <v>2018</v>
      </c>
      <c r="D6442" s="34">
        <v>0.93799999999999994</v>
      </c>
      <c r="F6442" s="32">
        <v>44740</v>
      </c>
      <c r="G6442" s="33">
        <f t="shared" si="1003"/>
        <v>6</v>
      </c>
      <c r="H6442" s="33">
        <f t="shared" si="1004"/>
        <v>2022</v>
      </c>
      <c r="I6442" s="34">
        <v>6.66</v>
      </c>
      <c r="K6442" s="32">
        <v>40688</v>
      </c>
      <c r="L6442" s="33">
        <f t="shared" si="1007"/>
        <v>5</v>
      </c>
      <c r="M6442" s="33">
        <f t="shared" si="1008"/>
        <v>2011</v>
      </c>
      <c r="N6442" s="34">
        <v>100.78</v>
      </c>
      <c r="P6442" s="32">
        <v>41141</v>
      </c>
      <c r="Q6442" s="33">
        <f t="shared" si="1009"/>
        <v>8</v>
      </c>
      <c r="R6442" s="33">
        <f t="shared" si="1010"/>
        <v>2012</v>
      </c>
      <c r="S6442" s="34">
        <v>115.5</v>
      </c>
    </row>
    <row r="6443" spans="1:19">
      <c r="A6443" s="32">
        <v>43119</v>
      </c>
      <c r="B6443" s="33">
        <f t="shared" si="1005"/>
        <v>1</v>
      </c>
      <c r="C6443" s="33">
        <f t="shared" si="1006"/>
        <v>2018</v>
      </c>
      <c r="D6443" s="34">
        <v>0.91800000000000004</v>
      </c>
      <c r="F6443" s="32">
        <v>44741</v>
      </c>
      <c r="G6443" s="33">
        <f t="shared" si="1003"/>
        <v>6</v>
      </c>
      <c r="H6443" s="33">
        <f t="shared" si="1004"/>
        <v>2022</v>
      </c>
      <c r="I6443" s="34">
        <v>6.69</v>
      </c>
      <c r="K6443" s="32">
        <v>40689</v>
      </c>
      <c r="L6443" s="33">
        <f t="shared" si="1007"/>
        <v>5</v>
      </c>
      <c r="M6443" s="33">
        <f t="shared" si="1008"/>
        <v>2011</v>
      </c>
      <c r="N6443" s="34">
        <v>100.18</v>
      </c>
      <c r="P6443" s="32">
        <v>41142</v>
      </c>
      <c r="Q6443" s="33">
        <f t="shared" si="1009"/>
        <v>8</v>
      </c>
      <c r="R6443" s="33">
        <f t="shared" si="1010"/>
        <v>2012</v>
      </c>
      <c r="S6443" s="34">
        <v>116.03</v>
      </c>
    </row>
    <row r="6444" spans="1:19">
      <c r="A6444" s="32">
        <v>43122</v>
      </c>
      <c r="B6444" s="33">
        <f t="shared" si="1005"/>
        <v>1</v>
      </c>
      <c r="C6444" s="33">
        <f t="shared" si="1006"/>
        <v>2018</v>
      </c>
      <c r="D6444" s="34">
        <v>0.86599999999999999</v>
      </c>
      <c r="F6444" s="32">
        <v>44742</v>
      </c>
      <c r="G6444" s="33">
        <f t="shared" si="1003"/>
        <v>6</v>
      </c>
      <c r="H6444" s="33">
        <f t="shared" si="1004"/>
        <v>2022</v>
      </c>
      <c r="I6444" s="34">
        <v>6.54</v>
      </c>
      <c r="K6444" s="32">
        <v>40690</v>
      </c>
      <c r="L6444" s="33">
        <f t="shared" si="1007"/>
        <v>5</v>
      </c>
      <c r="M6444" s="33">
        <f t="shared" si="1008"/>
        <v>2011</v>
      </c>
      <c r="N6444" s="34">
        <v>100.58</v>
      </c>
      <c r="P6444" s="32">
        <v>41143</v>
      </c>
      <c r="Q6444" s="33">
        <f t="shared" si="1009"/>
        <v>8</v>
      </c>
      <c r="R6444" s="33">
        <f t="shared" si="1010"/>
        <v>2012</v>
      </c>
      <c r="S6444" s="34">
        <v>115.77</v>
      </c>
    </row>
    <row r="6445" spans="1:19">
      <c r="A6445" s="32">
        <v>43123</v>
      </c>
      <c r="B6445" s="33">
        <f t="shared" si="1005"/>
        <v>1</v>
      </c>
      <c r="C6445" s="33">
        <f t="shared" si="1006"/>
        <v>2018</v>
      </c>
      <c r="D6445" s="34">
        <v>0.84499999999999997</v>
      </c>
      <c r="F6445" s="32">
        <v>44743</v>
      </c>
      <c r="G6445" s="33">
        <f t="shared" si="1003"/>
        <v>7</v>
      </c>
      <c r="H6445" s="33">
        <f t="shared" si="1004"/>
        <v>2022</v>
      </c>
      <c r="I6445" s="34">
        <v>5.75</v>
      </c>
      <c r="K6445" s="32">
        <v>40694</v>
      </c>
      <c r="L6445" s="33">
        <f t="shared" si="1007"/>
        <v>5</v>
      </c>
      <c r="M6445" s="33">
        <f t="shared" si="1008"/>
        <v>2011</v>
      </c>
      <c r="N6445" s="34">
        <v>102.7</v>
      </c>
      <c r="P6445" s="32">
        <v>41144</v>
      </c>
      <c r="Q6445" s="33">
        <f t="shared" si="1009"/>
        <v>8</v>
      </c>
      <c r="R6445" s="33">
        <f t="shared" si="1010"/>
        <v>2012</v>
      </c>
      <c r="S6445" s="34">
        <v>117.45</v>
      </c>
    </row>
    <row r="6446" spans="1:19">
      <c r="A6446" s="32">
        <v>43124</v>
      </c>
      <c r="B6446" s="33">
        <f t="shared" si="1005"/>
        <v>1</v>
      </c>
      <c r="C6446" s="33">
        <f t="shared" si="1006"/>
        <v>2018</v>
      </c>
      <c r="D6446" s="34">
        <v>0.86</v>
      </c>
      <c r="F6446" s="32">
        <v>44747</v>
      </c>
      <c r="G6446" s="33">
        <f t="shared" si="1003"/>
        <v>7</v>
      </c>
      <c r="H6446" s="33">
        <f t="shared" si="1004"/>
        <v>2022</v>
      </c>
      <c r="I6446" s="34">
        <v>5.72</v>
      </c>
      <c r="K6446" s="32">
        <v>40695</v>
      </c>
      <c r="L6446" s="33">
        <f t="shared" si="1007"/>
        <v>6</v>
      </c>
      <c r="M6446" s="33">
        <f t="shared" si="1008"/>
        <v>2011</v>
      </c>
      <c r="N6446" s="34">
        <v>100.3</v>
      </c>
      <c r="P6446" s="32">
        <v>41145</v>
      </c>
      <c r="Q6446" s="33">
        <f t="shared" si="1009"/>
        <v>8</v>
      </c>
      <c r="R6446" s="33">
        <f t="shared" si="1010"/>
        <v>2012</v>
      </c>
      <c r="S6446" s="34">
        <v>115.76</v>
      </c>
    </row>
    <row r="6447" spans="1:19">
      <c r="A6447" s="32">
        <v>43125</v>
      </c>
      <c r="B6447" s="33">
        <f t="shared" si="1005"/>
        <v>1</v>
      </c>
      <c r="C6447" s="33">
        <f t="shared" si="1006"/>
        <v>2018</v>
      </c>
      <c r="D6447" s="34">
        <v>0.81799999999999995</v>
      </c>
      <c r="F6447" s="32">
        <v>44748</v>
      </c>
      <c r="G6447" s="33">
        <f t="shared" si="1003"/>
        <v>7</v>
      </c>
      <c r="H6447" s="33">
        <f t="shared" si="1004"/>
        <v>2022</v>
      </c>
      <c r="I6447" s="34">
        <v>5.65</v>
      </c>
      <c r="K6447" s="32">
        <v>40696</v>
      </c>
      <c r="L6447" s="33">
        <f t="shared" si="1007"/>
        <v>6</v>
      </c>
      <c r="M6447" s="33">
        <f t="shared" si="1008"/>
        <v>2011</v>
      </c>
      <c r="N6447" s="34">
        <v>100.41</v>
      </c>
      <c r="P6447" s="32">
        <v>41148</v>
      </c>
      <c r="Q6447" s="33">
        <f t="shared" si="1009"/>
        <v>8</v>
      </c>
      <c r="R6447" s="33">
        <f t="shared" si="1010"/>
        <v>2012</v>
      </c>
      <c r="S6447" s="34">
        <v>113.74</v>
      </c>
    </row>
    <row r="6448" spans="1:19">
      <c r="A6448" s="32">
        <v>43126</v>
      </c>
      <c r="B6448" s="33">
        <f t="shared" si="1005"/>
        <v>1</v>
      </c>
      <c r="C6448" s="33">
        <f t="shared" si="1006"/>
        <v>2018</v>
      </c>
      <c r="D6448" s="34">
        <v>0.82299999999999995</v>
      </c>
      <c r="F6448" s="32">
        <v>44749</v>
      </c>
      <c r="G6448" s="33">
        <f t="shared" si="1003"/>
        <v>7</v>
      </c>
      <c r="H6448" s="33">
        <f t="shared" si="1004"/>
        <v>2022</v>
      </c>
      <c r="I6448" s="34">
        <v>5.83</v>
      </c>
      <c r="K6448" s="32">
        <v>40697</v>
      </c>
      <c r="L6448" s="33">
        <f t="shared" si="1007"/>
        <v>6</v>
      </c>
      <c r="M6448" s="33">
        <f t="shared" si="1008"/>
        <v>2011</v>
      </c>
      <c r="N6448" s="34">
        <v>100.28</v>
      </c>
      <c r="P6448" s="32">
        <v>41149</v>
      </c>
      <c r="Q6448" s="33">
        <f t="shared" si="1009"/>
        <v>8</v>
      </c>
      <c r="R6448" s="33">
        <f t="shared" si="1010"/>
        <v>2012</v>
      </c>
      <c r="S6448" s="34">
        <v>112.62</v>
      </c>
    </row>
    <row r="6449" spans="1:19">
      <c r="A6449" s="32">
        <v>43129</v>
      </c>
      <c r="B6449" s="33">
        <f t="shared" si="1005"/>
        <v>1</v>
      </c>
      <c r="C6449" s="33">
        <f t="shared" si="1006"/>
        <v>2018</v>
      </c>
      <c r="D6449" s="34">
        <v>0.83299999999999996</v>
      </c>
      <c r="F6449" s="32">
        <v>44750</v>
      </c>
      <c r="G6449" s="33">
        <f t="shared" si="1003"/>
        <v>7</v>
      </c>
      <c r="H6449" s="33">
        <f t="shared" si="1004"/>
        <v>2022</v>
      </c>
      <c r="I6449" s="34">
        <v>6.4</v>
      </c>
      <c r="K6449" s="32">
        <v>40700</v>
      </c>
      <c r="L6449" s="33">
        <f t="shared" si="1007"/>
        <v>6</v>
      </c>
      <c r="M6449" s="33">
        <f t="shared" si="1008"/>
        <v>2011</v>
      </c>
      <c r="N6449" s="34">
        <v>99.07</v>
      </c>
      <c r="P6449" s="32">
        <v>41150</v>
      </c>
      <c r="Q6449" s="33">
        <f t="shared" si="1009"/>
        <v>8</v>
      </c>
      <c r="R6449" s="33">
        <f t="shared" si="1010"/>
        <v>2012</v>
      </c>
      <c r="S6449" s="34">
        <v>112.53</v>
      </c>
    </row>
    <row r="6450" spans="1:19">
      <c r="A6450" s="32">
        <v>43130</v>
      </c>
      <c r="B6450" s="33">
        <f t="shared" si="1005"/>
        <v>1</v>
      </c>
      <c r="C6450" s="33">
        <f t="shared" si="1006"/>
        <v>2018</v>
      </c>
      <c r="D6450" s="34">
        <v>0.85299999999999998</v>
      </c>
      <c r="F6450" s="32">
        <v>44753</v>
      </c>
      <c r="G6450" s="33">
        <f t="shared" si="1003"/>
        <v>7</v>
      </c>
      <c r="H6450" s="33">
        <f t="shared" si="1004"/>
        <v>2022</v>
      </c>
      <c r="I6450" s="34">
        <v>6.82</v>
      </c>
      <c r="K6450" s="32">
        <v>40701</v>
      </c>
      <c r="L6450" s="33">
        <f t="shared" si="1007"/>
        <v>6</v>
      </c>
      <c r="M6450" s="33">
        <f t="shared" si="1008"/>
        <v>2011</v>
      </c>
      <c r="N6450" s="34">
        <v>99.18</v>
      </c>
      <c r="P6450" s="32">
        <v>41151</v>
      </c>
      <c r="Q6450" s="33">
        <f t="shared" si="1009"/>
        <v>8</v>
      </c>
      <c r="R6450" s="33">
        <f t="shared" si="1010"/>
        <v>2012</v>
      </c>
      <c r="S6450" s="34">
        <v>112.28</v>
      </c>
    </row>
    <row r="6451" spans="1:19">
      <c r="A6451" s="32">
        <v>43131</v>
      </c>
      <c r="B6451" s="33">
        <f t="shared" si="1005"/>
        <v>1</v>
      </c>
      <c r="C6451" s="33">
        <f t="shared" si="1006"/>
        <v>2018</v>
      </c>
      <c r="D6451" s="34">
        <v>0.86899999999999999</v>
      </c>
      <c r="F6451" s="32">
        <v>44754</v>
      </c>
      <c r="G6451" s="33">
        <f t="shared" si="1003"/>
        <v>7</v>
      </c>
      <c r="H6451" s="33">
        <f t="shared" si="1004"/>
        <v>2022</v>
      </c>
      <c r="I6451" s="34">
        <v>6.81</v>
      </c>
      <c r="K6451" s="32">
        <v>40702</v>
      </c>
      <c r="L6451" s="33">
        <f t="shared" si="1007"/>
        <v>6</v>
      </c>
      <c r="M6451" s="33">
        <f t="shared" si="1008"/>
        <v>2011</v>
      </c>
      <c r="N6451" s="34">
        <v>100.77</v>
      </c>
      <c r="P6451" s="32">
        <v>41152</v>
      </c>
      <c r="Q6451" s="33">
        <f t="shared" si="1009"/>
        <v>8</v>
      </c>
      <c r="R6451" s="33">
        <f t="shared" si="1010"/>
        <v>2012</v>
      </c>
      <c r="S6451" s="34">
        <v>113.93</v>
      </c>
    </row>
    <row r="6452" spans="1:19">
      <c r="A6452" s="32">
        <v>43132</v>
      </c>
      <c r="B6452" s="33">
        <f t="shared" si="1005"/>
        <v>2</v>
      </c>
      <c r="C6452" s="33">
        <f t="shared" si="1006"/>
        <v>2018</v>
      </c>
      <c r="D6452" s="34">
        <v>0.85599999999999998</v>
      </c>
      <c r="F6452" s="32">
        <v>44755</v>
      </c>
      <c r="G6452" s="33">
        <f t="shared" si="1003"/>
        <v>7</v>
      </c>
      <c r="H6452" s="33">
        <f t="shared" si="1004"/>
        <v>2022</v>
      </c>
      <c r="I6452" s="34">
        <v>6.68</v>
      </c>
      <c r="K6452" s="32">
        <v>40703</v>
      </c>
      <c r="L6452" s="33">
        <f t="shared" si="1007"/>
        <v>6</v>
      </c>
      <c r="M6452" s="33">
        <f t="shared" si="1008"/>
        <v>2011</v>
      </c>
      <c r="N6452" s="34">
        <v>101.95</v>
      </c>
      <c r="P6452" s="32">
        <v>41156</v>
      </c>
      <c r="Q6452" s="33">
        <f t="shared" si="1009"/>
        <v>9</v>
      </c>
      <c r="R6452" s="33">
        <f t="shared" si="1010"/>
        <v>2012</v>
      </c>
      <c r="S6452" s="34">
        <v>114.98</v>
      </c>
    </row>
    <row r="6453" spans="1:19">
      <c r="A6453" s="32">
        <v>43133</v>
      </c>
      <c r="B6453" s="33">
        <f t="shared" si="1005"/>
        <v>2</v>
      </c>
      <c r="C6453" s="33">
        <f t="shared" si="1006"/>
        <v>2018</v>
      </c>
      <c r="D6453" s="34">
        <v>0.84</v>
      </c>
      <c r="F6453" s="32">
        <v>44756</v>
      </c>
      <c r="G6453" s="33">
        <f t="shared" si="1003"/>
        <v>7</v>
      </c>
      <c r="H6453" s="33">
        <f t="shared" si="1004"/>
        <v>2022</v>
      </c>
      <c r="I6453" s="34">
        <v>6.9</v>
      </c>
      <c r="K6453" s="32">
        <v>40704</v>
      </c>
      <c r="L6453" s="33">
        <f t="shared" si="1007"/>
        <v>6</v>
      </c>
      <c r="M6453" s="33">
        <f t="shared" si="1008"/>
        <v>2011</v>
      </c>
      <c r="N6453" s="34">
        <v>99.3</v>
      </c>
      <c r="P6453" s="32">
        <v>41157</v>
      </c>
      <c r="Q6453" s="33">
        <f t="shared" si="1009"/>
        <v>9</v>
      </c>
      <c r="R6453" s="33">
        <f t="shared" si="1010"/>
        <v>2012</v>
      </c>
      <c r="S6453" s="34">
        <v>113.32</v>
      </c>
    </row>
    <row r="6454" spans="1:19">
      <c r="A6454" s="32">
        <v>43136</v>
      </c>
      <c r="B6454" s="33">
        <f t="shared" si="1005"/>
        <v>2</v>
      </c>
      <c r="C6454" s="33">
        <f t="shared" si="1006"/>
        <v>2018</v>
      </c>
      <c r="D6454" s="34">
        <v>0.79300000000000004</v>
      </c>
      <c r="F6454" s="32">
        <v>44757</v>
      </c>
      <c r="G6454" s="33">
        <f t="shared" si="1003"/>
        <v>7</v>
      </c>
      <c r="H6454" s="33">
        <f t="shared" si="1004"/>
        <v>2022</v>
      </c>
      <c r="I6454" s="34">
        <v>6.6</v>
      </c>
      <c r="K6454" s="32">
        <v>40707</v>
      </c>
      <c r="L6454" s="33">
        <f t="shared" si="1007"/>
        <v>6</v>
      </c>
      <c r="M6454" s="33">
        <f t="shared" si="1008"/>
        <v>2011</v>
      </c>
      <c r="N6454" s="34">
        <v>97.2</v>
      </c>
      <c r="P6454" s="32">
        <v>41158</v>
      </c>
      <c r="Q6454" s="33">
        <f t="shared" si="1009"/>
        <v>9</v>
      </c>
      <c r="R6454" s="33">
        <f t="shared" si="1010"/>
        <v>2012</v>
      </c>
      <c r="S6454" s="34">
        <v>114.5</v>
      </c>
    </row>
    <row r="6455" spans="1:19">
      <c r="A6455" s="32">
        <v>43137</v>
      </c>
      <c r="B6455" s="33">
        <f t="shared" si="1005"/>
        <v>2</v>
      </c>
      <c r="C6455" s="33">
        <f t="shared" si="1006"/>
        <v>2018</v>
      </c>
      <c r="D6455" s="34">
        <v>0.76500000000000001</v>
      </c>
      <c r="F6455" s="32">
        <v>44760</v>
      </c>
      <c r="G6455" s="33">
        <f t="shared" si="1003"/>
        <v>7</v>
      </c>
      <c r="H6455" s="33">
        <f t="shared" si="1004"/>
        <v>2022</v>
      </c>
      <c r="I6455" s="34">
        <v>7.65</v>
      </c>
      <c r="K6455" s="32">
        <v>40708</v>
      </c>
      <c r="L6455" s="33">
        <f t="shared" si="1007"/>
        <v>6</v>
      </c>
      <c r="M6455" s="33">
        <f t="shared" si="1008"/>
        <v>2011</v>
      </c>
      <c r="N6455" s="34">
        <v>99.37</v>
      </c>
      <c r="P6455" s="32">
        <v>41159</v>
      </c>
      <c r="Q6455" s="33">
        <f t="shared" si="1009"/>
        <v>9</v>
      </c>
      <c r="R6455" s="33">
        <f t="shared" si="1010"/>
        <v>2012</v>
      </c>
      <c r="S6455" s="34">
        <v>113.64</v>
      </c>
    </row>
    <row r="6456" spans="1:19">
      <c r="A6456" s="32">
        <v>43138</v>
      </c>
      <c r="B6456" s="33">
        <f t="shared" si="1005"/>
        <v>2</v>
      </c>
      <c r="C6456" s="33">
        <f t="shared" si="1006"/>
        <v>2018</v>
      </c>
      <c r="D6456" s="34">
        <v>0.755</v>
      </c>
      <c r="F6456" s="32">
        <v>44761</v>
      </c>
      <c r="G6456" s="33">
        <f t="shared" si="1003"/>
        <v>7</v>
      </c>
      <c r="H6456" s="33">
        <f t="shared" si="1004"/>
        <v>2022</v>
      </c>
      <c r="I6456" s="34">
        <v>7.35</v>
      </c>
      <c r="K6456" s="32">
        <v>40709</v>
      </c>
      <c r="L6456" s="33">
        <f t="shared" si="1007"/>
        <v>6</v>
      </c>
      <c r="M6456" s="33">
        <f t="shared" si="1008"/>
        <v>2011</v>
      </c>
      <c r="N6456" s="34">
        <v>94.83</v>
      </c>
      <c r="P6456" s="32">
        <v>41162</v>
      </c>
      <c r="Q6456" s="33">
        <f t="shared" si="1009"/>
        <v>9</v>
      </c>
      <c r="R6456" s="33">
        <f t="shared" si="1010"/>
        <v>2012</v>
      </c>
      <c r="S6456" s="34">
        <v>113.84</v>
      </c>
    </row>
    <row r="6457" spans="1:19">
      <c r="A6457" s="32">
        <v>43139</v>
      </c>
      <c r="B6457" s="33">
        <f t="shared" si="1005"/>
        <v>2</v>
      </c>
      <c r="C6457" s="33">
        <f t="shared" si="1006"/>
        <v>2018</v>
      </c>
      <c r="D6457" s="34">
        <v>0.75</v>
      </c>
      <c r="F6457" s="32">
        <v>44762</v>
      </c>
      <c r="G6457" s="33">
        <f t="shared" si="1003"/>
        <v>7</v>
      </c>
      <c r="H6457" s="33">
        <f t="shared" si="1004"/>
        <v>2022</v>
      </c>
      <c r="I6457" s="34">
        <v>7.58</v>
      </c>
      <c r="K6457" s="32">
        <v>40710</v>
      </c>
      <c r="L6457" s="33">
        <f t="shared" si="1007"/>
        <v>6</v>
      </c>
      <c r="M6457" s="33">
        <f t="shared" si="1008"/>
        <v>2011</v>
      </c>
      <c r="N6457" s="34">
        <v>94.95</v>
      </c>
      <c r="P6457" s="32">
        <v>41163</v>
      </c>
      <c r="Q6457" s="33">
        <f t="shared" si="1009"/>
        <v>9</v>
      </c>
      <c r="R6457" s="33">
        <f t="shared" si="1010"/>
        <v>2012</v>
      </c>
      <c r="S6457" s="34">
        <v>114.86</v>
      </c>
    </row>
    <row r="6458" spans="1:19">
      <c r="A6458" s="32">
        <v>43140</v>
      </c>
      <c r="B6458" s="33">
        <f t="shared" si="1005"/>
        <v>2</v>
      </c>
      <c r="C6458" s="33">
        <f t="shared" si="1006"/>
        <v>2018</v>
      </c>
      <c r="D6458" s="34">
        <v>0.81499999999999995</v>
      </c>
      <c r="F6458" s="32">
        <v>44763</v>
      </c>
      <c r="G6458" s="33">
        <f t="shared" si="1003"/>
        <v>7</v>
      </c>
      <c r="H6458" s="33">
        <f t="shared" si="1004"/>
        <v>2022</v>
      </c>
      <c r="I6458" s="34">
        <v>7.99</v>
      </c>
      <c r="K6458" s="32">
        <v>40711</v>
      </c>
      <c r="L6458" s="33">
        <f t="shared" si="1007"/>
        <v>6</v>
      </c>
      <c r="M6458" s="33">
        <f t="shared" si="1008"/>
        <v>2011</v>
      </c>
      <c r="N6458" s="34">
        <v>93.02</v>
      </c>
      <c r="P6458" s="32">
        <v>41164</v>
      </c>
      <c r="Q6458" s="33">
        <f t="shared" si="1009"/>
        <v>9</v>
      </c>
      <c r="R6458" s="33">
        <f t="shared" si="1010"/>
        <v>2012</v>
      </c>
      <c r="S6458" s="34">
        <v>114.86</v>
      </c>
    </row>
    <row r="6459" spans="1:19">
      <c r="A6459" s="32">
        <v>43143</v>
      </c>
      <c r="B6459" s="33">
        <f t="shared" si="1005"/>
        <v>2</v>
      </c>
      <c r="C6459" s="33">
        <f t="shared" si="1006"/>
        <v>2018</v>
      </c>
      <c r="D6459" s="34">
        <v>0.89</v>
      </c>
      <c r="F6459" s="32">
        <v>44764</v>
      </c>
      <c r="G6459" s="33">
        <f t="shared" si="1003"/>
        <v>7</v>
      </c>
      <c r="H6459" s="33">
        <f t="shared" si="1004"/>
        <v>2022</v>
      </c>
      <c r="I6459" s="34">
        <v>8.25</v>
      </c>
      <c r="K6459" s="32">
        <v>40714</v>
      </c>
      <c r="L6459" s="33">
        <f t="shared" si="1007"/>
        <v>6</v>
      </c>
      <c r="M6459" s="33">
        <f t="shared" si="1008"/>
        <v>2011</v>
      </c>
      <c r="N6459" s="34">
        <v>93.23</v>
      </c>
      <c r="P6459" s="32">
        <v>41165</v>
      </c>
      <c r="Q6459" s="33">
        <f t="shared" si="1009"/>
        <v>9</v>
      </c>
      <c r="R6459" s="33">
        <f t="shared" si="1010"/>
        <v>2012</v>
      </c>
      <c r="S6459" s="34">
        <v>116</v>
      </c>
    </row>
    <row r="6460" spans="1:19">
      <c r="A6460" s="32">
        <v>43144</v>
      </c>
      <c r="B6460" s="33">
        <f t="shared" si="1005"/>
        <v>2</v>
      </c>
      <c r="C6460" s="33">
        <f t="shared" si="1006"/>
        <v>2018</v>
      </c>
      <c r="D6460" s="34">
        <v>0.82499999999999996</v>
      </c>
      <c r="F6460" s="32">
        <v>44767</v>
      </c>
      <c r="G6460" s="33">
        <f t="shared" si="1003"/>
        <v>7</v>
      </c>
      <c r="H6460" s="33">
        <f t="shared" si="1004"/>
        <v>2022</v>
      </c>
      <c r="I6460" s="34">
        <v>8.52</v>
      </c>
      <c r="K6460" s="32">
        <v>40715</v>
      </c>
      <c r="L6460" s="33">
        <f t="shared" si="1007"/>
        <v>6</v>
      </c>
      <c r="M6460" s="33">
        <f t="shared" si="1008"/>
        <v>2011</v>
      </c>
      <c r="N6460" s="34">
        <v>93.7</v>
      </c>
      <c r="P6460" s="32">
        <v>41166</v>
      </c>
      <c r="Q6460" s="33">
        <f t="shared" si="1009"/>
        <v>9</v>
      </c>
      <c r="R6460" s="33">
        <f t="shared" si="1010"/>
        <v>2012</v>
      </c>
      <c r="S6460" s="34">
        <v>117.48</v>
      </c>
    </row>
    <row r="6461" spans="1:19">
      <c r="A6461" s="32">
        <v>43145</v>
      </c>
      <c r="B6461" s="33">
        <f t="shared" si="1005"/>
        <v>2</v>
      </c>
      <c r="C6461" s="33">
        <f t="shared" si="1006"/>
        <v>2018</v>
      </c>
      <c r="D6461" s="34">
        <v>0.84299999999999997</v>
      </c>
      <c r="F6461" s="32">
        <v>44768</v>
      </c>
      <c r="G6461" s="33">
        <f t="shared" si="1003"/>
        <v>7</v>
      </c>
      <c r="H6461" s="33">
        <f t="shared" si="1004"/>
        <v>2022</v>
      </c>
      <c r="I6461" s="34">
        <v>9.4600000000000009</v>
      </c>
      <c r="K6461" s="32">
        <v>40716</v>
      </c>
      <c r="L6461" s="33">
        <f t="shared" si="1007"/>
        <v>6</v>
      </c>
      <c r="M6461" s="33">
        <f t="shared" si="1008"/>
        <v>2011</v>
      </c>
      <c r="N6461" s="34">
        <v>94.96</v>
      </c>
      <c r="P6461" s="32">
        <v>41169</v>
      </c>
      <c r="Q6461" s="33">
        <f t="shared" si="1009"/>
        <v>9</v>
      </c>
      <c r="R6461" s="33">
        <f t="shared" si="1010"/>
        <v>2012</v>
      </c>
      <c r="S6461" s="34">
        <v>116.7</v>
      </c>
    </row>
    <row r="6462" spans="1:19">
      <c r="A6462" s="32">
        <v>43146</v>
      </c>
      <c r="B6462" s="33">
        <f t="shared" si="1005"/>
        <v>2</v>
      </c>
      <c r="C6462" s="33">
        <f t="shared" si="1006"/>
        <v>2018</v>
      </c>
      <c r="D6462" s="34">
        <v>0.81</v>
      </c>
      <c r="F6462" s="32">
        <v>44769</v>
      </c>
      <c r="G6462" s="33">
        <f t="shared" ref="G6462:G6486" si="1011">+MONTH(F6462)</f>
        <v>7</v>
      </c>
      <c r="H6462" s="33">
        <f t="shared" ref="H6462:H6486" si="1012">+YEAR(F6462)</f>
        <v>2022</v>
      </c>
      <c r="I6462" s="34">
        <v>8.65</v>
      </c>
      <c r="K6462" s="32">
        <v>40717</v>
      </c>
      <c r="L6462" s="33">
        <f t="shared" si="1007"/>
        <v>6</v>
      </c>
      <c r="M6462" s="33">
        <f t="shared" si="1008"/>
        <v>2011</v>
      </c>
      <c r="N6462" s="34">
        <v>90.7</v>
      </c>
      <c r="P6462" s="32">
        <v>41170</v>
      </c>
      <c r="Q6462" s="33">
        <f t="shared" si="1009"/>
        <v>9</v>
      </c>
      <c r="R6462" s="33">
        <f t="shared" si="1010"/>
        <v>2012</v>
      </c>
      <c r="S6462" s="34">
        <v>113.29</v>
      </c>
    </row>
    <row r="6463" spans="1:19">
      <c r="A6463" s="32">
        <v>43147</v>
      </c>
      <c r="B6463" s="33">
        <f t="shared" si="1005"/>
        <v>2</v>
      </c>
      <c r="C6463" s="33">
        <f t="shared" si="1006"/>
        <v>2018</v>
      </c>
      <c r="D6463" s="34">
        <v>0.83799999999999997</v>
      </c>
      <c r="F6463" s="32">
        <v>44770</v>
      </c>
      <c r="G6463" s="33">
        <f t="shared" si="1011"/>
        <v>7</v>
      </c>
      <c r="H6463" s="33">
        <f t="shared" si="1012"/>
        <v>2022</v>
      </c>
      <c r="I6463" s="34">
        <v>8.75</v>
      </c>
      <c r="K6463" s="32">
        <v>40718</v>
      </c>
      <c r="L6463" s="33">
        <f t="shared" si="1007"/>
        <v>6</v>
      </c>
      <c r="M6463" s="33">
        <f t="shared" si="1008"/>
        <v>2011</v>
      </c>
      <c r="N6463" s="34">
        <v>90.89</v>
      </c>
      <c r="P6463" s="32">
        <v>41171</v>
      </c>
      <c r="Q6463" s="33">
        <f t="shared" si="1009"/>
        <v>9</v>
      </c>
      <c r="R6463" s="33">
        <f t="shared" si="1010"/>
        <v>2012</v>
      </c>
      <c r="S6463" s="34">
        <v>108.49</v>
      </c>
    </row>
    <row r="6464" spans="1:19">
      <c r="A6464" s="32">
        <v>43151</v>
      </c>
      <c r="B6464" s="33">
        <f t="shared" si="1005"/>
        <v>2</v>
      </c>
      <c r="C6464" s="33">
        <f t="shared" si="1006"/>
        <v>2018</v>
      </c>
      <c r="D6464" s="34">
        <v>0.83799999999999997</v>
      </c>
      <c r="F6464" s="32">
        <v>44771</v>
      </c>
      <c r="G6464" s="33">
        <f t="shared" si="1011"/>
        <v>7</v>
      </c>
      <c r="H6464" s="33">
        <f t="shared" si="1012"/>
        <v>2022</v>
      </c>
      <c r="I6464" s="34">
        <v>8.33</v>
      </c>
      <c r="K6464" s="32">
        <v>40721</v>
      </c>
      <c r="L6464" s="33">
        <f t="shared" si="1007"/>
        <v>6</v>
      </c>
      <c r="M6464" s="33">
        <f t="shared" si="1008"/>
        <v>2011</v>
      </c>
      <c r="N6464" s="34">
        <v>90.65</v>
      </c>
      <c r="P6464" s="32">
        <v>41172</v>
      </c>
      <c r="Q6464" s="33">
        <f t="shared" si="1009"/>
        <v>9</v>
      </c>
      <c r="R6464" s="33">
        <f t="shared" si="1010"/>
        <v>2012</v>
      </c>
      <c r="S6464" s="34">
        <v>109.41</v>
      </c>
    </row>
    <row r="6465" spans="1:19">
      <c r="A6465" s="32">
        <v>43152</v>
      </c>
      <c r="B6465" s="33">
        <f t="shared" si="1005"/>
        <v>2</v>
      </c>
      <c r="C6465" s="33">
        <f t="shared" si="1006"/>
        <v>2018</v>
      </c>
      <c r="D6465" s="34">
        <v>0.83499999999999996</v>
      </c>
      <c r="F6465" s="32">
        <v>44774</v>
      </c>
      <c r="G6465" s="33">
        <f t="shared" si="1011"/>
        <v>8</v>
      </c>
      <c r="H6465" s="33">
        <f t="shared" si="1012"/>
        <v>2022</v>
      </c>
      <c r="I6465" s="34">
        <v>8.1999999999999993</v>
      </c>
      <c r="K6465" s="32">
        <v>40722</v>
      </c>
      <c r="L6465" s="33">
        <f t="shared" si="1007"/>
        <v>6</v>
      </c>
      <c r="M6465" s="33">
        <f t="shared" si="1008"/>
        <v>2011</v>
      </c>
      <c r="N6465" s="34">
        <v>92.9</v>
      </c>
      <c r="P6465" s="32">
        <v>41173</v>
      </c>
      <c r="Q6465" s="33">
        <f t="shared" si="1009"/>
        <v>9</v>
      </c>
      <c r="R6465" s="33">
        <f t="shared" si="1010"/>
        <v>2012</v>
      </c>
      <c r="S6465" s="34">
        <v>111.27</v>
      </c>
    </row>
    <row r="6466" spans="1:19">
      <c r="A6466" s="32">
        <v>43153</v>
      </c>
      <c r="B6466" s="33">
        <f t="shared" si="1005"/>
        <v>2</v>
      </c>
      <c r="C6466" s="33">
        <f t="shared" si="1006"/>
        <v>2018</v>
      </c>
      <c r="D6466" s="34">
        <v>0.83499999999999996</v>
      </c>
      <c r="F6466" s="32">
        <v>44775</v>
      </c>
      <c r="G6466" s="33">
        <f t="shared" si="1011"/>
        <v>8</v>
      </c>
      <c r="H6466" s="33">
        <f t="shared" si="1012"/>
        <v>2022</v>
      </c>
      <c r="I6466" s="34">
        <v>8.01</v>
      </c>
      <c r="K6466" s="32">
        <v>40723</v>
      </c>
      <c r="L6466" s="33">
        <f t="shared" si="1007"/>
        <v>6</v>
      </c>
      <c r="M6466" s="33">
        <f t="shared" si="1008"/>
        <v>2011</v>
      </c>
      <c r="N6466" s="34">
        <v>94.85</v>
      </c>
      <c r="P6466" s="32">
        <v>41176</v>
      </c>
      <c r="Q6466" s="33">
        <f t="shared" si="1009"/>
        <v>9</v>
      </c>
      <c r="R6466" s="33">
        <f t="shared" si="1010"/>
        <v>2012</v>
      </c>
      <c r="S6466" s="34">
        <v>109.2</v>
      </c>
    </row>
    <row r="6467" spans="1:19">
      <c r="A6467" s="32">
        <v>43154</v>
      </c>
      <c r="B6467" s="33">
        <f t="shared" si="1005"/>
        <v>2</v>
      </c>
      <c r="C6467" s="33">
        <f t="shared" si="1006"/>
        <v>2018</v>
      </c>
      <c r="D6467" s="34">
        <v>0.83499999999999996</v>
      </c>
      <c r="F6467" s="32">
        <v>44776</v>
      </c>
      <c r="G6467" s="33">
        <f t="shared" si="1011"/>
        <v>8</v>
      </c>
      <c r="H6467" s="33">
        <f t="shared" si="1012"/>
        <v>2022</v>
      </c>
      <c r="I6467" s="34">
        <v>7.81</v>
      </c>
      <c r="K6467" s="32">
        <v>40724</v>
      </c>
      <c r="L6467" s="33">
        <f t="shared" si="1007"/>
        <v>6</v>
      </c>
      <c r="M6467" s="33">
        <f t="shared" si="1008"/>
        <v>2011</v>
      </c>
      <c r="N6467" s="34">
        <v>95.3</v>
      </c>
      <c r="P6467" s="32">
        <v>41177</v>
      </c>
      <c r="Q6467" s="33">
        <f t="shared" si="1009"/>
        <v>9</v>
      </c>
      <c r="R6467" s="33">
        <f t="shared" si="1010"/>
        <v>2012</v>
      </c>
      <c r="S6467" s="34">
        <v>110.77</v>
      </c>
    </row>
    <row r="6468" spans="1:19">
      <c r="A6468" s="32">
        <v>43157</v>
      </c>
      <c r="B6468" s="33">
        <f t="shared" si="1005"/>
        <v>2</v>
      </c>
      <c r="C6468" s="33">
        <f t="shared" si="1006"/>
        <v>2018</v>
      </c>
      <c r="D6468" s="34">
        <v>0.92800000000000005</v>
      </c>
      <c r="F6468" s="32">
        <v>44777</v>
      </c>
      <c r="G6468" s="33">
        <f t="shared" si="1011"/>
        <v>8</v>
      </c>
      <c r="H6468" s="33">
        <f t="shared" si="1012"/>
        <v>2022</v>
      </c>
      <c r="I6468" s="34">
        <v>8.4</v>
      </c>
      <c r="K6468" s="32">
        <v>40725</v>
      </c>
      <c r="L6468" s="33">
        <f t="shared" si="1007"/>
        <v>7</v>
      </c>
      <c r="M6468" s="33">
        <f t="shared" si="1008"/>
        <v>2011</v>
      </c>
      <c r="N6468" s="34">
        <v>94.81</v>
      </c>
      <c r="P6468" s="32">
        <v>41178</v>
      </c>
      <c r="Q6468" s="33">
        <f t="shared" si="1009"/>
        <v>9</v>
      </c>
      <c r="R6468" s="33">
        <f t="shared" si="1010"/>
        <v>2012</v>
      </c>
      <c r="S6468" s="34">
        <v>108.99</v>
      </c>
    </row>
    <row r="6469" spans="1:19">
      <c r="A6469" s="32">
        <v>43158</v>
      </c>
      <c r="B6469" s="33">
        <f t="shared" si="1005"/>
        <v>2</v>
      </c>
      <c r="C6469" s="33">
        <f t="shared" si="1006"/>
        <v>2018</v>
      </c>
      <c r="D6469" s="34">
        <v>0.84</v>
      </c>
      <c r="F6469" s="32">
        <v>44778</v>
      </c>
      <c r="G6469" s="33">
        <f t="shared" si="1011"/>
        <v>8</v>
      </c>
      <c r="H6469" s="33">
        <f t="shared" si="1012"/>
        <v>2022</v>
      </c>
      <c r="I6469" s="34">
        <v>8.3000000000000007</v>
      </c>
      <c r="K6469" s="32">
        <v>40729</v>
      </c>
      <c r="L6469" s="33">
        <f t="shared" si="1007"/>
        <v>7</v>
      </c>
      <c r="M6469" s="33">
        <f t="shared" si="1008"/>
        <v>2011</v>
      </c>
      <c r="N6469" s="34">
        <v>96.92</v>
      </c>
      <c r="P6469" s="32">
        <v>41179</v>
      </c>
      <c r="Q6469" s="33">
        <f t="shared" si="1009"/>
        <v>9</v>
      </c>
      <c r="R6469" s="33">
        <f t="shared" si="1010"/>
        <v>2012</v>
      </c>
      <c r="S6469" s="34">
        <v>111.45</v>
      </c>
    </row>
    <row r="6470" spans="1:19">
      <c r="A6470" s="32">
        <v>43159</v>
      </c>
      <c r="B6470" s="33">
        <f t="shared" si="1005"/>
        <v>2</v>
      </c>
      <c r="C6470" s="33">
        <f t="shared" si="1006"/>
        <v>2018</v>
      </c>
      <c r="D6470" s="34">
        <v>0.81</v>
      </c>
      <c r="F6470" s="32">
        <v>44781</v>
      </c>
      <c r="G6470" s="33">
        <f t="shared" si="1011"/>
        <v>8</v>
      </c>
      <c r="H6470" s="33">
        <f t="shared" si="1012"/>
        <v>2022</v>
      </c>
      <c r="I6470" s="34">
        <v>7.76</v>
      </c>
      <c r="K6470" s="32">
        <v>40730</v>
      </c>
      <c r="L6470" s="33">
        <f t="shared" si="1007"/>
        <v>7</v>
      </c>
      <c r="M6470" s="33">
        <f t="shared" si="1008"/>
        <v>2011</v>
      </c>
      <c r="N6470" s="34">
        <v>96.67</v>
      </c>
      <c r="P6470" s="32">
        <v>41180</v>
      </c>
      <c r="Q6470" s="33">
        <f t="shared" si="1009"/>
        <v>9</v>
      </c>
      <c r="R6470" s="33">
        <f t="shared" si="1010"/>
        <v>2012</v>
      </c>
      <c r="S6470" s="34">
        <v>111.36</v>
      </c>
    </row>
    <row r="6471" spans="1:19">
      <c r="A6471" s="32">
        <v>43160</v>
      </c>
      <c r="B6471" s="33">
        <f t="shared" si="1005"/>
        <v>3</v>
      </c>
      <c r="C6471" s="33">
        <f t="shared" si="1006"/>
        <v>2018</v>
      </c>
      <c r="D6471" s="34">
        <v>0.755</v>
      </c>
      <c r="F6471" s="32">
        <v>44782</v>
      </c>
      <c r="G6471" s="33">
        <f t="shared" si="1011"/>
        <v>8</v>
      </c>
      <c r="H6471" s="33">
        <f t="shared" si="1012"/>
        <v>2022</v>
      </c>
      <c r="I6471" s="34">
        <v>7.87</v>
      </c>
      <c r="K6471" s="32">
        <v>40731</v>
      </c>
      <c r="L6471" s="33">
        <f t="shared" si="1007"/>
        <v>7</v>
      </c>
      <c r="M6471" s="33">
        <f t="shared" si="1008"/>
        <v>2011</v>
      </c>
      <c r="N6471" s="34">
        <v>98.7</v>
      </c>
      <c r="P6471" s="32">
        <v>41183</v>
      </c>
      <c r="Q6471" s="33">
        <f t="shared" si="1009"/>
        <v>10</v>
      </c>
      <c r="R6471" s="33">
        <f t="shared" si="1010"/>
        <v>2012</v>
      </c>
      <c r="S6471" s="34">
        <v>112.58</v>
      </c>
    </row>
    <row r="6472" spans="1:19">
      <c r="A6472" s="32">
        <v>43161</v>
      </c>
      <c r="B6472" s="33">
        <f t="shared" si="1005"/>
        <v>3</v>
      </c>
      <c r="C6472" s="33">
        <f t="shared" si="1006"/>
        <v>2018</v>
      </c>
      <c r="D6472" s="34">
        <v>0.755</v>
      </c>
      <c r="F6472" s="32">
        <v>44783</v>
      </c>
      <c r="G6472" s="33">
        <f t="shared" si="1011"/>
        <v>8</v>
      </c>
      <c r="H6472" s="33">
        <f t="shared" si="1012"/>
        <v>2022</v>
      </c>
      <c r="I6472" s="34">
        <v>7.86</v>
      </c>
      <c r="K6472" s="32">
        <v>40732</v>
      </c>
      <c r="L6472" s="33">
        <f t="shared" si="1007"/>
        <v>7</v>
      </c>
      <c r="M6472" s="33">
        <f t="shared" si="1008"/>
        <v>2011</v>
      </c>
      <c r="N6472" s="34">
        <v>96.2</v>
      </c>
      <c r="P6472" s="32">
        <v>41184</v>
      </c>
      <c r="Q6472" s="33">
        <f t="shared" si="1009"/>
        <v>10</v>
      </c>
      <c r="R6472" s="33">
        <f t="shared" si="1010"/>
        <v>2012</v>
      </c>
      <c r="S6472" s="34">
        <v>112.49</v>
      </c>
    </row>
    <row r="6473" spans="1:19">
      <c r="A6473" s="32">
        <v>43164</v>
      </c>
      <c r="B6473" s="33">
        <f t="shared" si="1005"/>
        <v>3</v>
      </c>
      <c r="C6473" s="33">
        <f t="shared" si="1006"/>
        <v>2018</v>
      </c>
      <c r="D6473" s="34">
        <v>0.76</v>
      </c>
      <c r="F6473" s="32">
        <v>44784</v>
      </c>
      <c r="G6473" s="33">
        <f t="shared" si="1011"/>
        <v>8</v>
      </c>
      <c r="H6473" s="33">
        <f t="shared" si="1012"/>
        <v>2022</v>
      </c>
      <c r="I6473" s="34">
        <v>8.5299999999999994</v>
      </c>
      <c r="K6473" s="32">
        <v>40735</v>
      </c>
      <c r="L6473" s="33">
        <f t="shared" si="1007"/>
        <v>7</v>
      </c>
      <c r="M6473" s="33">
        <f t="shared" si="1008"/>
        <v>2011</v>
      </c>
      <c r="N6473" s="34">
        <v>95.16</v>
      </c>
      <c r="P6473" s="32">
        <v>41185</v>
      </c>
      <c r="Q6473" s="33">
        <f t="shared" si="1009"/>
        <v>10</v>
      </c>
      <c r="R6473" s="33">
        <f t="shared" si="1010"/>
        <v>2012</v>
      </c>
      <c r="S6473" s="34">
        <v>109.32</v>
      </c>
    </row>
    <row r="6474" spans="1:19">
      <c r="A6474" s="32">
        <v>43165</v>
      </c>
      <c r="B6474" s="33">
        <f t="shared" si="1005"/>
        <v>3</v>
      </c>
      <c r="C6474" s="33">
        <f t="shared" si="1006"/>
        <v>2018</v>
      </c>
      <c r="D6474" s="34">
        <v>0.76400000000000001</v>
      </c>
      <c r="F6474" s="32">
        <v>44785</v>
      </c>
      <c r="G6474" s="33">
        <f t="shared" si="1011"/>
        <v>8</v>
      </c>
      <c r="H6474" s="33">
        <f t="shared" si="1012"/>
        <v>2022</v>
      </c>
      <c r="I6474" s="34">
        <v>8.73</v>
      </c>
      <c r="K6474" s="32">
        <v>40736</v>
      </c>
      <c r="L6474" s="33">
        <f t="shared" si="1007"/>
        <v>7</v>
      </c>
      <c r="M6474" s="33">
        <f t="shared" si="1008"/>
        <v>2011</v>
      </c>
      <c r="N6474" s="34">
        <v>97.41</v>
      </c>
      <c r="P6474" s="32">
        <v>41186</v>
      </c>
      <c r="Q6474" s="33">
        <f t="shared" si="1009"/>
        <v>10</v>
      </c>
      <c r="R6474" s="33">
        <f t="shared" si="1010"/>
        <v>2012</v>
      </c>
      <c r="S6474" s="34">
        <v>110.48</v>
      </c>
    </row>
    <row r="6475" spans="1:19">
      <c r="A6475" s="32">
        <v>43166</v>
      </c>
      <c r="B6475" s="33">
        <f t="shared" si="1005"/>
        <v>3</v>
      </c>
      <c r="C6475" s="33">
        <f t="shared" si="1006"/>
        <v>2018</v>
      </c>
      <c r="D6475" s="34">
        <v>0.73499999999999999</v>
      </c>
      <c r="F6475" s="32">
        <v>44788</v>
      </c>
      <c r="G6475" s="33">
        <f t="shared" si="1011"/>
        <v>8</v>
      </c>
      <c r="H6475" s="33">
        <f t="shared" si="1012"/>
        <v>2022</v>
      </c>
      <c r="I6475" s="34">
        <v>8.6199999999999992</v>
      </c>
      <c r="K6475" s="32">
        <v>40737</v>
      </c>
      <c r="L6475" s="33">
        <f t="shared" si="1007"/>
        <v>7</v>
      </c>
      <c r="M6475" s="33">
        <f t="shared" si="1008"/>
        <v>2011</v>
      </c>
      <c r="N6475" s="34">
        <v>98.04</v>
      </c>
      <c r="P6475" s="32">
        <v>41187</v>
      </c>
      <c r="Q6475" s="33">
        <f t="shared" si="1009"/>
        <v>10</v>
      </c>
      <c r="R6475" s="33">
        <f t="shared" si="1010"/>
        <v>2012</v>
      </c>
      <c r="S6475" s="34">
        <v>112.17</v>
      </c>
    </row>
    <row r="6476" spans="1:19">
      <c r="A6476" s="32">
        <v>43167</v>
      </c>
      <c r="B6476" s="33">
        <f t="shared" si="1005"/>
        <v>3</v>
      </c>
      <c r="C6476" s="33">
        <f t="shared" si="1006"/>
        <v>2018</v>
      </c>
      <c r="D6476" s="34">
        <v>0.73299999999999998</v>
      </c>
      <c r="F6476" s="32">
        <v>44789</v>
      </c>
      <c r="G6476" s="33">
        <f t="shared" si="1011"/>
        <v>8</v>
      </c>
      <c r="H6476" s="33">
        <f t="shared" si="1012"/>
        <v>2022</v>
      </c>
      <c r="I6476" s="34">
        <v>9.2799999999999994</v>
      </c>
      <c r="K6476" s="32">
        <v>40738</v>
      </c>
      <c r="L6476" s="33">
        <f t="shared" si="1007"/>
        <v>7</v>
      </c>
      <c r="M6476" s="33">
        <f t="shared" si="1008"/>
        <v>2011</v>
      </c>
      <c r="N6476" s="34">
        <v>95.75</v>
      </c>
      <c r="P6476" s="32">
        <v>41190</v>
      </c>
      <c r="Q6476" s="33">
        <f t="shared" si="1009"/>
        <v>10</v>
      </c>
      <c r="R6476" s="33">
        <f t="shared" si="1010"/>
        <v>2012</v>
      </c>
      <c r="S6476" s="34">
        <v>112.6</v>
      </c>
    </row>
    <row r="6477" spans="1:19">
      <c r="A6477" s="32">
        <v>43168</v>
      </c>
      <c r="B6477" s="33">
        <f t="shared" si="1005"/>
        <v>3</v>
      </c>
      <c r="C6477" s="33">
        <f t="shared" si="1006"/>
        <v>2018</v>
      </c>
      <c r="D6477" s="34">
        <v>0.76300000000000001</v>
      </c>
      <c r="F6477" s="32">
        <v>44790</v>
      </c>
      <c r="G6477" s="33">
        <f t="shared" si="1011"/>
        <v>8</v>
      </c>
      <c r="H6477" s="33">
        <f t="shared" si="1012"/>
        <v>2022</v>
      </c>
      <c r="I6477" s="34">
        <v>9.51</v>
      </c>
      <c r="K6477" s="32">
        <v>40739</v>
      </c>
      <c r="L6477" s="33">
        <f t="shared" si="1007"/>
        <v>7</v>
      </c>
      <c r="M6477" s="33">
        <f t="shared" si="1008"/>
        <v>2011</v>
      </c>
      <c r="N6477" s="34">
        <v>97.24</v>
      </c>
      <c r="P6477" s="32">
        <v>41191</v>
      </c>
      <c r="Q6477" s="33">
        <f t="shared" si="1009"/>
        <v>10</v>
      </c>
      <c r="R6477" s="33">
        <f t="shared" si="1010"/>
        <v>2012</v>
      </c>
      <c r="S6477" s="34">
        <v>114.32</v>
      </c>
    </row>
    <row r="6478" spans="1:19">
      <c r="A6478" s="32">
        <v>43171</v>
      </c>
      <c r="B6478" s="33">
        <f t="shared" si="1005"/>
        <v>3</v>
      </c>
      <c r="C6478" s="33">
        <f t="shared" si="1006"/>
        <v>2018</v>
      </c>
      <c r="D6478" s="34">
        <v>0.76300000000000001</v>
      </c>
      <c r="F6478" s="32">
        <v>44791</v>
      </c>
      <c r="G6478" s="33">
        <f t="shared" si="1011"/>
        <v>8</v>
      </c>
      <c r="H6478" s="33">
        <f t="shared" si="1012"/>
        <v>2022</v>
      </c>
      <c r="I6478" s="34">
        <v>9.42</v>
      </c>
      <c r="K6478" s="32">
        <v>40742</v>
      </c>
      <c r="L6478" s="33">
        <f t="shared" si="1007"/>
        <v>7</v>
      </c>
      <c r="M6478" s="33">
        <f t="shared" si="1008"/>
        <v>2011</v>
      </c>
      <c r="N6478" s="34">
        <v>95.94</v>
      </c>
      <c r="P6478" s="32">
        <v>41192</v>
      </c>
      <c r="Q6478" s="33">
        <f t="shared" si="1009"/>
        <v>10</v>
      </c>
      <c r="R6478" s="33">
        <f t="shared" si="1010"/>
        <v>2012</v>
      </c>
      <c r="S6478" s="34">
        <v>116.11</v>
      </c>
    </row>
    <row r="6479" spans="1:19">
      <c r="A6479" s="32">
        <v>43172</v>
      </c>
      <c r="B6479" s="33">
        <f t="shared" si="1005"/>
        <v>3</v>
      </c>
      <c r="C6479" s="33">
        <f t="shared" si="1006"/>
        <v>2018</v>
      </c>
      <c r="D6479" s="34">
        <v>0.79600000000000004</v>
      </c>
      <c r="F6479" s="32">
        <v>44792</v>
      </c>
      <c r="G6479" s="33">
        <f t="shared" si="1011"/>
        <v>8</v>
      </c>
      <c r="H6479" s="33">
        <f t="shared" si="1012"/>
        <v>2022</v>
      </c>
      <c r="I6479" s="34">
        <v>9.14</v>
      </c>
      <c r="K6479" s="32">
        <v>40743</v>
      </c>
      <c r="L6479" s="33">
        <f t="shared" si="1007"/>
        <v>7</v>
      </c>
      <c r="M6479" s="33">
        <f t="shared" si="1008"/>
        <v>2011</v>
      </c>
      <c r="N6479" s="34">
        <v>97.49</v>
      </c>
      <c r="P6479" s="32">
        <v>41193</v>
      </c>
      <c r="Q6479" s="33">
        <f t="shared" si="1009"/>
        <v>10</v>
      </c>
      <c r="R6479" s="33">
        <f t="shared" si="1010"/>
        <v>2012</v>
      </c>
      <c r="S6479" s="34">
        <v>116.18</v>
      </c>
    </row>
    <row r="6480" spans="1:19">
      <c r="A6480" s="32">
        <v>43173</v>
      </c>
      <c r="B6480" s="33">
        <f t="shared" si="1005"/>
        <v>3</v>
      </c>
      <c r="C6480" s="33">
        <f t="shared" si="1006"/>
        <v>2018</v>
      </c>
      <c r="D6480" s="34">
        <v>0.79600000000000004</v>
      </c>
      <c r="F6480" s="32">
        <v>44795</v>
      </c>
      <c r="G6480" s="33">
        <f t="shared" si="1011"/>
        <v>8</v>
      </c>
      <c r="H6480" s="33">
        <f t="shared" si="1012"/>
        <v>2022</v>
      </c>
      <c r="I6480" s="34">
        <v>9.85</v>
      </c>
      <c r="K6480" s="32">
        <v>40744</v>
      </c>
      <c r="L6480" s="33">
        <f t="shared" si="1007"/>
        <v>7</v>
      </c>
      <c r="M6480" s="33">
        <f t="shared" si="1008"/>
        <v>2011</v>
      </c>
      <c r="N6480" s="34">
        <v>98.11</v>
      </c>
      <c r="P6480" s="32">
        <v>41194</v>
      </c>
      <c r="Q6480" s="33">
        <f t="shared" si="1009"/>
        <v>10</v>
      </c>
      <c r="R6480" s="33">
        <f t="shared" si="1010"/>
        <v>2012</v>
      </c>
      <c r="S6480" s="34">
        <v>115.17</v>
      </c>
    </row>
    <row r="6481" spans="1:19">
      <c r="A6481" s="32">
        <v>43174</v>
      </c>
      <c r="B6481" s="33">
        <f t="shared" si="1005"/>
        <v>3</v>
      </c>
      <c r="C6481" s="33">
        <f t="shared" si="1006"/>
        <v>2018</v>
      </c>
      <c r="D6481" s="34">
        <v>0.82</v>
      </c>
      <c r="F6481" s="32">
        <v>44796</v>
      </c>
      <c r="G6481" s="33">
        <f t="shared" si="1011"/>
        <v>8</v>
      </c>
      <c r="H6481" s="33">
        <f t="shared" si="1012"/>
        <v>2022</v>
      </c>
      <c r="I6481" s="34">
        <v>9.75</v>
      </c>
      <c r="K6481" s="32">
        <v>40745</v>
      </c>
      <c r="L6481" s="33">
        <f t="shared" si="1007"/>
        <v>7</v>
      </c>
      <c r="M6481" s="33">
        <f t="shared" si="1008"/>
        <v>2011</v>
      </c>
      <c r="N6481" s="34">
        <v>98.96</v>
      </c>
      <c r="P6481" s="32">
        <v>41197</v>
      </c>
      <c r="Q6481" s="33">
        <f t="shared" si="1009"/>
        <v>10</v>
      </c>
      <c r="R6481" s="33">
        <f t="shared" si="1010"/>
        <v>2012</v>
      </c>
      <c r="S6481" s="34">
        <v>115</v>
      </c>
    </row>
    <row r="6482" spans="1:19">
      <c r="A6482" s="32">
        <v>43175</v>
      </c>
      <c r="B6482" s="33">
        <f t="shared" si="1005"/>
        <v>3</v>
      </c>
      <c r="C6482" s="33">
        <f t="shared" si="1006"/>
        <v>2018</v>
      </c>
      <c r="D6482" s="34">
        <v>0.80500000000000005</v>
      </c>
      <c r="F6482" s="32">
        <v>44797</v>
      </c>
      <c r="G6482" s="33">
        <f t="shared" si="1011"/>
        <v>8</v>
      </c>
      <c r="H6482" s="33">
        <f t="shared" si="1012"/>
        <v>2022</v>
      </c>
      <c r="I6482" s="34">
        <v>9.27</v>
      </c>
      <c r="K6482" s="32">
        <v>40746</v>
      </c>
      <c r="L6482" s="33">
        <f t="shared" si="1007"/>
        <v>7</v>
      </c>
      <c r="M6482" s="33">
        <f t="shared" si="1008"/>
        <v>2011</v>
      </c>
      <c r="N6482" s="34">
        <v>99.53</v>
      </c>
      <c r="P6482" s="32">
        <v>41198</v>
      </c>
      <c r="Q6482" s="33">
        <f t="shared" si="1009"/>
        <v>10</v>
      </c>
      <c r="R6482" s="33">
        <f t="shared" si="1010"/>
        <v>2012</v>
      </c>
      <c r="S6482" s="34">
        <v>115</v>
      </c>
    </row>
    <row r="6483" spans="1:19">
      <c r="A6483" s="32">
        <v>43178</v>
      </c>
      <c r="B6483" s="33">
        <f t="shared" si="1005"/>
        <v>3</v>
      </c>
      <c r="C6483" s="33">
        <f t="shared" si="1006"/>
        <v>2018</v>
      </c>
      <c r="D6483" s="34">
        <v>0.78800000000000003</v>
      </c>
      <c r="F6483" s="32">
        <v>44798</v>
      </c>
      <c r="G6483" s="33">
        <f t="shared" si="1011"/>
        <v>8</v>
      </c>
      <c r="H6483" s="33">
        <f t="shared" si="1012"/>
        <v>2022</v>
      </c>
      <c r="I6483" s="34">
        <v>9.4700000000000006</v>
      </c>
      <c r="K6483" s="32">
        <v>40749</v>
      </c>
      <c r="L6483" s="33">
        <f t="shared" si="1007"/>
        <v>7</v>
      </c>
      <c r="M6483" s="33">
        <f t="shared" si="1008"/>
        <v>2011</v>
      </c>
      <c r="N6483" s="34">
        <v>98.97</v>
      </c>
      <c r="P6483" s="32">
        <v>41199</v>
      </c>
      <c r="Q6483" s="33">
        <f t="shared" si="1009"/>
        <v>10</v>
      </c>
      <c r="R6483" s="33">
        <f t="shared" si="1010"/>
        <v>2012</v>
      </c>
      <c r="S6483" s="34">
        <v>113.49</v>
      </c>
    </row>
    <row r="6484" spans="1:19">
      <c r="A6484" s="32">
        <v>43179</v>
      </c>
      <c r="B6484" s="33">
        <f t="shared" si="1005"/>
        <v>3</v>
      </c>
      <c r="C6484" s="33">
        <f t="shared" si="1006"/>
        <v>2018</v>
      </c>
      <c r="D6484" s="34">
        <v>0.80300000000000005</v>
      </c>
      <c r="F6484" s="32">
        <v>44799</v>
      </c>
      <c r="G6484" s="33">
        <f t="shared" si="1011"/>
        <v>8</v>
      </c>
      <c r="H6484" s="33">
        <f t="shared" si="1012"/>
        <v>2022</v>
      </c>
      <c r="I6484" s="34">
        <v>9.48</v>
      </c>
      <c r="K6484" s="32">
        <v>40750</v>
      </c>
      <c r="L6484" s="33">
        <f t="shared" si="1007"/>
        <v>7</v>
      </c>
      <c r="M6484" s="33">
        <f t="shared" si="1008"/>
        <v>2011</v>
      </c>
      <c r="N6484" s="34">
        <v>99.61</v>
      </c>
      <c r="P6484" s="32">
        <v>41200</v>
      </c>
      <c r="Q6484" s="33">
        <f t="shared" si="1009"/>
        <v>10</v>
      </c>
      <c r="R6484" s="33">
        <f t="shared" si="1010"/>
        <v>2012</v>
      </c>
      <c r="S6484" s="34">
        <v>112.58</v>
      </c>
    </row>
    <row r="6485" spans="1:19">
      <c r="A6485" s="32">
        <v>43180</v>
      </c>
      <c r="B6485" s="33">
        <f t="shared" si="1005"/>
        <v>3</v>
      </c>
      <c r="C6485" s="33">
        <f t="shared" si="1006"/>
        <v>2018</v>
      </c>
      <c r="D6485" s="34">
        <v>0.81799999999999995</v>
      </c>
      <c r="F6485" s="32">
        <v>44802</v>
      </c>
      <c r="G6485" s="33">
        <f t="shared" si="1011"/>
        <v>8</v>
      </c>
      <c r="H6485" s="33">
        <f t="shared" si="1012"/>
        <v>2022</v>
      </c>
      <c r="I6485" s="34">
        <v>9.24</v>
      </c>
      <c r="K6485" s="32">
        <v>40751</v>
      </c>
      <c r="L6485" s="33">
        <f t="shared" si="1007"/>
        <v>7</v>
      </c>
      <c r="M6485" s="33">
        <f t="shared" si="1008"/>
        <v>2011</v>
      </c>
      <c r="N6485" s="34">
        <v>97.4</v>
      </c>
      <c r="P6485" s="32">
        <v>41201</v>
      </c>
      <c r="Q6485" s="33">
        <f t="shared" si="1009"/>
        <v>10</v>
      </c>
      <c r="R6485" s="33">
        <f t="shared" si="1010"/>
        <v>2012</v>
      </c>
      <c r="S6485" s="34">
        <v>111.89</v>
      </c>
    </row>
    <row r="6486" spans="1:19">
      <c r="A6486" s="32">
        <v>43181</v>
      </c>
      <c r="B6486" s="33">
        <f t="shared" si="1005"/>
        <v>3</v>
      </c>
      <c r="C6486" s="33">
        <f t="shared" si="1006"/>
        <v>2018</v>
      </c>
      <c r="D6486" s="34">
        <v>0.80500000000000005</v>
      </c>
      <c r="F6486" s="32">
        <v>44803</v>
      </c>
      <c r="G6486" s="33">
        <f t="shared" si="1011"/>
        <v>8</v>
      </c>
      <c r="H6486" s="33">
        <f t="shared" si="1012"/>
        <v>2022</v>
      </c>
      <c r="I6486" s="34">
        <v>9.1</v>
      </c>
      <c r="K6486" s="32">
        <v>40752</v>
      </c>
      <c r="L6486" s="33">
        <f t="shared" si="1007"/>
        <v>7</v>
      </c>
      <c r="M6486" s="33">
        <f t="shared" si="1008"/>
        <v>2011</v>
      </c>
      <c r="N6486" s="34">
        <v>97.48</v>
      </c>
      <c r="P6486" s="32">
        <v>41204</v>
      </c>
      <c r="Q6486" s="33">
        <f t="shared" si="1009"/>
        <v>10</v>
      </c>
      <c r="R6486" s="33">
        <f t="shared" si="1010"/>
        <v>2012</v>
      </c>
      <c r="S6486" s="34">
        <v>109.62</v>
      </c>
    </row>
    <row r="6487" spans="1:19">
      <c r="A6487" s="32">
        <v>43182</v>
      </c>
      <c r="B6487" s="33">
        <f t="shared" si="1005"/>
        <v>3</v>
      </c>
      <c r="C6487" s="33">
        <f t="shared" si="1006"/>
        <v>2018</v>
      </c>
      <c r="D6487" s="34">
        <v>0.82799999999999996</v>
      </c>
      <c r="F6487" s="32">
        <v>44804</v>
      </c>
      <c r="G6487" s="33">
        <f t="shared" ref="G6487:G6510" si="1013">+MONTH(F6487)</f>
        <v>8</v>
      </c>
      <c r="H6487" s="33">
        <f t="shared" ref="H6487:H6510" si="1014">+YEAR(F6487)</f>
        <v>2022</v>
      </c>
      <c r="I6487" s="34">
        <v>8.93</v>
      </c>
      <c r="K6487" s="32">
        <v>40753</v>
      </c>
      <c r="L6487" s="33">
        <f t="shared" si="1007"/>
        <v>7</v>
      </c>
      <c r="M6487" s="33">
        <f t="shared" si="1008"/>
        <v>2011</v>
      </c>
      <c r="N6487" s="34">
        <v>95.68</v>
      </c>
      <c r="P6487" s="32">
        <v>41205</v>
      </c>
      <c r="Q6487" s="33">
        <f t="shared" si="1009"/>
        <v>10</v>
      </c>
      <c r="R6487" s="33">
        <f t="shared" si="1010"/>
        <v>2012</v>
      </c>
      <c r="S6487" s="34">
        <v>107.53</v>
      </c>
    </row>
    <row r="6488" spans="1:19">
      <c r="A6488" s="32">
        <v>43185</v>
      </c>
      <c r="B6488" s="33">
        <f t="shared" si="1005"/>
        <v>3</v>
      </c>
      <c r="C6488" s="33">
        <f t="shared" si="1006"/>
        <v>2018</v>
      </c>
      <c r="D6488" s="34">
        <v>0.82499999999999996</v>
      </c>
      <c r="F6488" s="32">
        <v>44805</v>
      </c>
      <c r="G6488" s="33">
        <f t="shared" si="1013"/>
        <v>9</v>
      </c>
      <c r="H6488" s="33">
        <f t="shared" si="1014"/>
        <v>2022</v>
      </c>
      <c r="I6488" s="34">
        <v>9.3800000000000008</v>
      </c>
      <c r="K6488" s="32">
        <v>40756</v>
      </c>
      <c r="L6488" s="33">
        <f t="shared" si="1007"/>
        <v>8</v>
      </c>
      <c r="M6488" s="33">
        <f t="shared" si="1008"/>
        <v>2011</v>
      </c>
      <c r="N6488" s="34">
        <v>94.98</v>
      </c>
      <c r="P6488" s="32">
        <v>41206</v>
      </c>
      <c r="Q6488" s="33">
        <f t="shared" si="1009"/>
        <v>10</v>
      </c>
      <c r="R6488" s="33">
        <f t="shared" si="1010"/>
        <v>2012</v>
      </c>
      <c r="S6488" s="34">
        <v>107.66</v>
      </c>
    </row>
    <row r="6489" spans="1:19">
      <c r="A6489" s="32">
        <v>43186</v>
      </c>
      <c r="B6489" s="33">
        <f t="shared" si="1005"/>
        <v>3</v>
      </c>
      <c r="C6489" s="33">
        <f t="shared" si="1006"/>
        <v>2018</v>
      </c>
      <c r="D6489" s="34">
        <v>0.81</v>
      </c>
      <c r="F6489" s="32">
        <v>44806</v>
      </c>
      <c r="G6489" s="33">
        <f t="shared" si="1013"/>
        <v>9</v>
      </c>
      <c r="H6489" s="33">
        <f t="shared" si="1014"/>
        <v>2022</v>
      </c>
      <c r="I6489" s="34">
        <v>9.18</v>
      </c>
      <c r="K6489" s="32">
        <v>40757</v>
      </c>
      <c r="L6489" s="33">
        <f t="shared" si="1007"/>
        <v>8</v>
      </c>
      <c r="M6489" s="33">
        <f t="shared" si="1008"/>
        <v>2011</v>
      </c>
      <c r="N6489" s="34">
        <v>93.78</v>
      </c>
      <c r="P6489" s="32">
        <v>41207</v>
      </c>
      <c r="Q6489" s="33">
        <f t="shared" si="1009"/>
        <v>10</v>
      </c>
      <c r="R6489" s="33">
        <f t="shared" si="1010"/>
        <v>2012</v>
      </c>
      <c r="S6489" s="34">
        <v>107.64</v>
      </c>
    </row>
    <row r="6490" spans="1:19">
      <c r="A6490" s="32">
        <v>43187</v>
      </c>
      <c r="B6490" s="33">
        <f t="shared" si="1005"/>
        <v>3</v>
      </c>
      <c r="C6490" s="33">
        <f t="shared" si="1006"/>
        <v>2018</v>
      </c>
      <c r="D6490" s="34">
        <v>0.81</v>
      </c>
      <c r="F6490" s="32">
        <v>44810</v>
      </c>
      <c r="G6490" s="33">
        <f t="shared" si="1013"/>
        <v>9</v>
      </c>
      <c r="H6490" s="33">
        <f t="shared" si="1014"/>
        <v>2022</v>
      </c>
      <c r="I6490" s="34">
        <v>8.52</v>
      </c>
      <c r="K6490" s="32">
        <v>40758</v>
      </c>
      <c r="L6490" s="33">
        <f t="shared" si="1007"/>
        <v>8</v>
      </c>
      <c r="M6490" s="33">
        <f t="shared" si="1008"/>
        <v>2011</v>
      </c>
      <c r="N6490" s="34">
        <v>91.87</v>
      </c>
      <c r="P6490" s="32">
        <v>41208</v>
      </c>
      <c r="Q6490" s="33">
        <f t="shared" si="1009"/>
        <v>10</v>
      </c>
      <c r="R6490" s="33">
        <f t="shared" si="1010"/>
        <v>2012</v>
      </c>
      <c r="S6490" s="34">
        <v>108.9</v>
      </c>
    </row>
    <row r="6491" spans="1:19">
      <c r="A6491" s="32">
        <v>43188</v>
      </c>
      <c r="B6491" s="33">
        <f t="shared" si="1005"/>
        <v>3</v>
      </c>
      <c r="C6491" s="33">
        <f t="shared" si="1006"/>
        <v>2018</v>
      </c>
      <c r="D6491" s="34">
        <v>0.80100000000000005</v>
      </c>
      <c r="F6491" s="32">
        <v>44811</v>
      </c>
      <c r="G6491" s="33">
        <f t="shared" si="1013"/>
        <v>9</v>
      </c>
      <c r="H6491" s="33">
        <f t="shared" si="1014"/>
        <v>2022</v>
      </c>
      <c r="I6491" s="34">
        <v>8.1199999999999992</v>
      </c>
      <c r="K6491" s="32">
        <v>40759</v>
      </c>
      <c r="L6491" s="33">
        <f t="shared" si="1007"/>
        <v>8</v>
      </c>
      <c r="M6491" s="33">
        <f t="shared" si="1008"/>
        <v>2011</v>
      </c>
      <c r="N6491" s="34">
        <v>86.75</v>
      </c>
      <c r="P6491" s="32">
        <v>41211</v>
      </c>
      <c r="Q6491" s="33">
        <f t="shared" si="1009"/>
        <v>10</v>
      </c>
      <c r="R6491" s="33">
        <f t="shared" si="1010"/>
        <v>2012</v>
      </c>
      <c r="S6491" s="34">
        <v>109.33</v>
      </c>
    </row>
    <row r="6492" spans="1:19">
      <c r="A6492" s="32">
        <v>43192</v>
      </c>
      <c r="B6492" s="33">
        <f t="shared" si="1005"/>
        <v>4</v>
      </c>
      <c r="C6492" s="33">
        <f t="shared" si="1006"/>
        <v>2018</v>
      </c>
      <c r="D6492" s="34">
        <v>0.77</v>
      </c>
      <c r="F6492" s="32">
        <v>44812</v>
      </c>
      <c r="G6492" s="33">
        <f t="shared" si="1013"/>
        <v>9</v>
      </c>
      <c r="H6492" s="33">
        <f t="shared" si="1014"/>
        <v>2022</v>
      </c>
      <c r="I6492" s="34">
        <v>8.27</v>
      </c>
      <c r="K6492" s="32">
        <v>40760</v>
      </c>
      <c r="L6492" s="33">
        <f t="shared" si="1007"/>
        <v>8</v>
      </c>
      <c r="M6492" s="33">
        <f t="shared" si="1008"/>
        <v>2011</v>
      </c>
      <c r="N6492" s="34">
        <v>86.89</v>
      </c>
      <c r="P6492" s="32">
        <v>41212</v>
      </c>
      <c r="Q6492" s="33">
        <f t="shared" si="1009"/>
        <v>10</v>
      </c>
      <c r="R6492" s="33">
        <f t="shared" si="1010"/>
        <v>2012</v>
      </c>
      <c r="S6492" s="34">
        <v>109.4</v>
      </c>
    </row>
    <row r="6493" spans="1:19">
      <c r="A6493" s="32">
        <v>43193</v>
      </c>
      <c r="B6493" s="33">
        <f t="shared" si="1005"/>
        <v>4</v>
      </c>
      <c r="C6493" s="33">
        <f t="shared" si="1006"/>
        <v>2018</v>
      </c>
      <c r="D6493" s="34">
        <v>0.76800000000000002</v>
      </c>
      <c r="F6493" s="32">
        <v>44813</v>
      </c>
      <c r="G6493" s="33">
        <f t="shared" si="1013"/>
        <v>9</v>
      </c>
      <c r="H6493" s="33">
        <f t="shared" si="1014"/>
        <v>2022</v>
      </c>
      <c r="I6493" s="34">
        <v>8.31</v>
      </c>
      <c r="K6493" s="32">
        <v>40763</v>
      </c>
      <c r="L6493" s="33">
        <f t="shared" si="1007"/>
        <v>8</v>
      </c>
      <c r="M6493" s="33">
        <f t="shared" si="1008"/>
        <v>2011</v>
      </c>
      <c r="N6493" s="34">
        <v>81.27</v>
      </c>
      <c r="P6493" s="32">
        <v>41213</v>
      </c>
      <c r="Q6493" s="33">
        <f t="shared" si="1009"/>
        <v>10</v>
      </c>
      <c r="R6493" s="33">
        <f t="shared" si="1010"/>
        <v>2012</v>
      </c>
      <c r="S6493" s="34">
        <v>109.89</v>
      </c>
    </row>
    <row r="6494" spans="1:19">
      <c r="A6494" s="32">
        <v>43194</v>
      </c>
      <c r="B6494" s="33">
        <f t="shared" si="1005"/>
        <v>4</v>
      </c>
      <c r="C6494" s="33">
        <f t="shared" si="1006"/>
        <v>2018</v>
      </c>
      <c r="D6494" s="34">
        <v>0.76800000000000002</v>
      </c>
      <c r="F6494" s="32">
        <v>44816</v>
      </c>
      <c r="G6494" s="33">
        <f t="shared" si="1013"/>
        <v>9</v>
      </c>
      <c r="H6494" s="33">
        <f t="shared" si="1014"/>
        <v>2022</v>
      </c>
      <c r="I6494" s="34">
        <v>8.1999999999999993</v>
      </c>
      <c r="K6494" s="32">
        <v>40764</v>
      </c>
      <c r="L6494" s="33">
        <f t="shared" si="1007"/>
        <v>8</v>
      </c>
      <c r="M6494" s="33">
        <f t="shared" si="1008"/>
        <v>2011</v>
      </c>
      <c r="N6494" s="34">
        <v>79.319999999999993</v>
      </c>
      <c r="P6494" s="32">
        <v>41214</v>
      </c>
      <c r="Q6494" s="33">
        <f t="shared" si="1009"/>
        <v>11</v>
      </c>
      <c r="R6494" s="33">
        <f t="shared" si="1010"/>
        <v>2012</v>
      </c>
      <c r="S6494" s="34">
        <v>108.84</v>
      </c>
    </row>
    <row r="6495" spans="1:19">
      <c r="A6495" s="32">
        <v>43195</v>
      </c>
      <c r="B6495" s="33">
        <f>+MONTH(A6495)</f>
        <v>4</v>
      </c>
      <c r="C6495" s="33">
        <f>+YEAR(A6495)</f>
        <v>2018</v>
      </c>
      <c r="D6495" s="34">
        <v>0.73499999999999999</v>
      </c>
      <c r="F6495" s="32">
        <v>44817</v>
      </c>
      <c r="G6495" s="33">
        <f t="shared" si="1013"/>
        <v>9</v>
      </c>
      <c r="H6495" s="33">
        <f t="shared" si="1014"/>
        <v>2022</v>
      </c>
      <c r="I6495" s="34">
        <v>8.49</v>
      </c>
      <c r="K6495" s="32">
        <v>40765</v>
      </c>
      <c r="L6495" s="33">
        <f t="shared" si="1007"/>
        <v>8</v>
      </c>
      <c r="M6495" s="33">
        <f t="shared" si="1008"/>
        <v>2011</v>
      </c>
      <c r="N6495" s="34">
        <v>83.05</v>
      </c>
      <c r="P6495" s="32">
        <v>41215</v>
      </c>
      <c r="Q6495" s="33">
        <f t="shared" si="1009"/>
        <v>11</v>
      </c>
      <c r="R6495" s="33">
        <f t="shared" si="1010"/>
        <v>2012</v>
      </c>
      <c r="S6495" s="34">
        <v>106.79</v>
      </c>
    </row>
    <row r="6496" spans="1:19">
      <c r="A6496" s="32">
        <v>43196</v>
      </c>
      <c r="B6496" s="33">
        <f>+MONTH(A6496)</f>
        <v>4</v>
      </c>
      <c r="C6496" s="33">
        <f>+YEAR(A6496)</f>
        <v>2018</v>
      </c>
      <c r="D6496" s="34">
        <v>0.73499999999999999</v>
      </c>
      <c r="F6496" s="32">
        <v>44818</v>
      </c>
      <c r="G6496" s="33">
        <f t="shared" si="1013"/>
        <v>9</v>
      </c>
      <c r="H6496" s="33">
        <f t="shared" si="1014"/>
        <v>2022</v>
      </c>
      <c r="I6496" s="34">
        <v>8.6999999999999993</v>
      </c>
      <c r="K6496" s="32">
        <v>40766</v>
      </c>
      <c r="L6496" s="33">
        <f t="shared" si="1007"/>
        <v>8</v>
      </c>
      <c r="M6496" s="33">
        <f t="shared" si="1008"/>
        <v>2011</v>
      </c>
      <c r="N6496" s="34">
        <v>85.48</v>
      </c>
      <c r="P6496" s="32">
        <v>41218</v>
      </c>
      <c r="Q6496" s="33">
        <f t="shared" si="1009"/>
        <v>11</v>
      </c>
      <c r="R6496" s="33">
        <f t="shared" si="1010"/>
        <v>2012</v>
      </c>
      <c r="S6496" s="34">
        <v>105.59</v>
      </c>
    </row>
    <row r="6497" spans="1:19">
      <c r="A6497" s="32">
        <v>43199</v>
      </c>
      <c r="B6497" s="33">
        <f>+MONTH(A6497)</f>
        <v>4</v>
      </c>
      <c r="C6497" s="33">
        <f>+YEAR(A6497)</f>
        <v>2018</v>
      </c>
      <c r="D6497" s="34">
        <v>0.76100000000000001</v>
      </c>
      <c r="F6497" s="32">
        <v>44819</v>
      </c>
      <c r="G6497" s="33">
        <f t="shared" si="1013"/>
        <v>9</v>
      </c>
      <c r="H6497" s="33">
        <f t="shared" si="1014"/>
        <v>2022</v>
      </c>
      <c r="I6497" s="34">
        <v>8.6</v>
      </c>
      <c r="K6497" s="32">
        <v>40767</v>
      </c>
      <c r="L6497" s="33">
        <f t="shared" si="1007"/>
        <v>8</v>
      </c>
      <c r="M6497" s="33">
        <f t="shared" si="1008"/>
        <v>2011</v>
      </c>
      <c r="N6497" s="34">
        <v>85.19</v>
      </c>
      <c r="P6497" s="32">
        <v>41219</v>
      </c>
      <c r="Q6497" s="33">
        <f t="shared" si="1009"/>
        <v>11</v>
      </c>
      <c r="R6497" s="33">
        <f t="shared" si="1010"/>
        <v>2012</v>
      </c>
      <c r="S6497" s="34">
        <v>109.27</v>
      </c>
    </row>
    <row r="6498" spans="1:19">
      <c r="A6498" s="32">
        <v>43200</v>
      </c>
      <c r="B6498" s="33">
        <f t="shared" ref="B6498:B6521" si="1015">+MONTH(A6498)</f>
        <v>4</v>
      </c>
      <c r="C6498" s="33">
        <f t="shared" ref="C6498:C6521" si="1016">+YEAR(A6498)</f>
        <v>2018</v>
      </c>
      <c r="D6498" s="34">
        <v>0.78800000000000003</v>
      </c>
      <c r="F6498" s="32">
        <v>44820</v>
      </c>
      <c r="G6498" s="33">
        <f t="shared" si="1013"/>
        <v>9</v>
      </c>
      <c r="H6498" s="33">
        <f t="shared" si="1014"/>
        <v>2022</v>
      </c>
      <c r="I6498" s="34">
        <v>8.11</v>
      </c>
      <c r="K6498" s="32">
        <v>40770</v>
      </c>
      <c r="L6498" s="33">
        <f t="shared" si="1007"/>
        <v>8</v>
      </c>
      <c r="M6498" s="33">
        <f t="shared" si="1008"/>
        <v>2011</v>
      </c>
      <c r="N6498" s="34">
        <v>87.88</v>
      </c>
      <c r="P6498" s="32">
        <v>41220</v>
      </c>
      <c r="Q6498" s="33">
        <f t="shared" si="1009"/>
        <v>11</v>
      </c>
      <c r="R6498" s="33">
        <f t="shared" si="1010"/>
        <v>2012</v>
      </c>
      <c r="S6498" s="34">
        <v>108.21</v>
      </c>
    </row>
    <row r="6499" spans="1:19">
      <c r="A6499" s="32">
        <v>43201</v>
      </c>
      <c r="B6499" s="33">
        <f t="shared" si="1015"/>
        <v>4</v>
      </c>
      <c r="C6499" s="33">
        <f t="shared" si="1016"/>
        <v>2018</v>
      </c>
      <c r="D6499" s="34">
        <v>0.79500000000000004</v>
      </c>
      <c r="F6499" s="32">
        <v>44823</v>
      </c>
      <c r="G6499" s="33">
        <f t="shared" si="1013"/>
        <v>9</v>
      </c>
      <c r="H6499" s="33">
        <f t="shared" si="1014"/>
        <v>2022</v>
      </c>
      <c r="I6499" s="34">
        <v>7.96</v>
      </c>
      <c r="K6499" s="32">
        <v>40771</v>
      </c>
      <c r="L6499" s="33">
        <f t="shared" si="1007"/>
        <v>8</v>
      </c>
      <c r="M6499" s="33">
        <f t="shared" si="1008"/>
        <v>2011</v>
      </c>
      <c r="N6499" s="34">
        <v>86.65</v>
      </c>
      <c r="P6499" s="32">
        <v>41221</v>
      </c>
      <c r="Q6499" s="33">
        <f t="shared" si="1009"/>
        <v>11</v>
      </c>
      <c r="R6499" s="33">
        <f t="shared" si="1010"/>
        <v>2012</v>
      </c>
      <c r="S6499" s="34">
        <v>107.23</v>
      </c>
    </row>
    <row r="6500" spans="1:19">
      <c r="A6500" s="32">
        <v>43202</v>
      </c>
      <c r="B6500" s="33">
        <f t="shared" si="1015"/>
        <v>4</v>
      </c>
      <c r="C6500" s="33">
        <f t="shared" si="1016"/>
        <v>2018</v>
      </c>
      <c r="D6500" s="34">
        <v>0.79500000000000004</v>
      </c>
      <c r="F6500" s="32">
        <v>44824</v>
      </c>
      <c r="G6500" s="33">
        <f t="shared" si="1013"/>
        <v>9</v>
      </c>
      <c r="H6500" s="33">
        <f t="shared" si="1014"/>
        <v>2022</v>
      </c>
      <c r="I6500" s="34">
        <v>8.01</v>
      </c>
      <c r="K6500" s="32">
        <v>40772</v>
      </c>
      <c r="L6500" s="33">
        <f t="shared" ref="L6500:L6563" si="1017">+MONTH(K6500)</f>
        <v>8</v>
      </c>
      <c r="M6500" s="33">
        <f t="shared" ref="M6500:M6563" si="1018">+YEAR(K6500)</f>
        <v>2011</v>
      </c>
      <c r="N6500" s="34">
        <v>87.58</v>
      </c>
      <c r="P6500" s="32">
        <v>41222</v>
      </c>
      <c r="Q6500" s="33">
        <f t="shared" ref="Q6500:Q6563" si="1019">+MONTH(P6500)</f>
        <v>11</v>
      </c>
      <c r="R6500" s="33">
        <f t="shared" si="1010"/>
        <v>2012</v>
      </c>
      <c r="S6500" s="34">
        <v>108.61</v>
      </c>
    </row>
    <row r="6501" spans="1:19">
      <c r="A6501" s="32">
        <v>43203</v>
      </c>
      <c r="B6501" s="33">
        <f t="shared" si="1015"/>
        <v>4</v>
      </c>
      <c r="C6501" s="33">
        <f t="shared" si="1016"/>
        <v>2018</v>
      </c>
      <c r="D6501" s="34">
        <v>0.83799999999999997</v>
      </c>
      <c r="F6501" s="32">
        <v>44825</v>
      </c>
      <c r="G6501" s="33">
        <f t="shared" si="1013"/>
        <v>9</v>
      </c>
      <c r="H6501" s="33">
        <f t="shared" si="1014"/>
        <v>2022</v>
      </c>
      <c r="I6501" s="34">
        <v>7.99</v>
      </c>
      <c r="K6501" s="32">
        <v>40773</v>
      </c>
      <c r="L6501" s="33">
        <f t="shared" si="1017"/>
        <v>8</v>
      </c>
      <c r="M6501" s="33">
        <f t="shared" si="1018"/>
        <v>2011</v>
      </c>
      <c r="N6501" s="34">
        <v>82.38</v>
      </c>
      <c r="P6501" s="32">
        <v>41225</v>
      </c>
      <c r="Q6501" s="33">
        <f t="shared" si="1019"/>
        <v>11</v>
      </c>
      <c r="R6501" s="33">
        <f t="shared" ref="R6501:R6564" si="1020">+YEAR(P6501)</f>
        <v>2012</v>
      </c>
      <c r="S6501" s="34">
        <v>110.23</v>
      </c>
    </row>
    <row r="6502" spans="1:19">
      <c r="A6502" s="32">
        <v>43206</v>
      </c>
      <c r="B6502" s="33">
        <f t="shared" si="1015"/>
        <v>4</v>
      </c>
      <c r="C6502" s="33">
        <f t="shared" si="1016"/>
        <v>2018</v>
      </c>
      <c r="D6502" s="34">
        <v>0.81499999999999995</v>
      </c>
      <c r="F6502" s="32">
        <v>44826</v>
      </c>
      <c r="G6502" s="33">
        <f t="shared" si="1013"/>
        <v>9</v>
      </c>
      <c r="H6502" s="33">
        <f t="shared" si="1014"/>
        <v>2022</v>
      </c>
      <c r="I6502" s="34">
        <v>7.76</v>
      </c>
      <c r="K6502" s="32">
        <v>40774</v>
      </c>
      <c r="L6502" s="33">
        <f t="shared" si="1017"/>
        <v>8</v>
      </c>
      <c r="M6502" s="33">
        <f t="shared" si="1018"/>
        <v>2011</v>
      </c>
      <c r="N6502" s="34">
        <v>82.33</v>
      </c>
      <c r="P6502" s="32">
        <v>41226</v>
      </c>
      <c r="Q6502" s="33">
        <f t="shared" si="1019"/>
        <v>11</v>
      </c>
      <c r="R6502" s="33">
        <f t="shared" si="1020"/>
        <v>2012</v>
      </c>
      <c r="S6502" s="34">
        <v>108.82</v>
      </c>
    </row>
    <row r="6503" spans="1:19">
      <c r="A6503" s="32">
        <v>43207</v>
      </c>
      <c r="B6503" s="33">
        <f t="shared" si="1015"/>
        <v>4</v>
      </c>
      <c r="C6503" s="33">
        <f t="shared" si="1016"/>
        <v>2018</v>
      </c>
      <c r="D6503" s="34">
        <v>0.82299999999999995</v>
      </c>
      <c r="F6503" s="32">
        <v>44827</v>
      </c>
      <c r="G6503" s="33">
        <f t="shared" si="1013"/>
        <v>9</v>
      </c>
      <c r="H6503" s="33">
        <f t="shared" si="1014"/>
        <v>2022</v>
      </c>
      <c r="I6503" s="34">
        <v>6.75</v>
      </c>
      <c r="K6503" s="32">
        <v>40777</v>
      </c>
      <c r="L6503" s="33">
        <f t="shared" si="1017"/>
        <v>8</v>
      </c>
      <c r="M6503" s="33">
        <f t="shared" si="1018"/>
        <v>2011</v>
      </c>
      <c r="N6503" s="34">
        <v>84.42</v>
      </c>
      <c r="P6503" s="32">
        <v>41227</v>
      </c>
      <c r="Q6503" s="33">
        <f t="shared" si="1019"/>
        <v>11</v>
      </c>
      <c r="R6503" s="33">
        <f t="shared" si="1020"/>
        <v>2012</v>
      </c>
      <c r="S6503" s="34">
        <v>109.66</v>
      </c>
    </row>
    <row r="6504" spans="1:19">
      <c r="A6504" s="32">
        <v>43208</v>
      </c>
      <c r="B6504" s="33">
        <f t="shared" si="1015"/>
        <v>4</v>
      </c>
      <c r="C6504" s="33">
        <f t="shared" si="1016"/>
        <v>2018</v>
      </c>
      <c r="D6504" s="34">
        <v>0.83299999999999996</v>
      </c>
      <c r="F6504" s="32">
        <v>44830</v>
      </c>
      <c r="G6504" s="33">
        <f t="shared" si="1013"/>
        <v>9</v>
      </c>
      <c r="H6504" s="33">
        <f t="shared" si="1014"/>
        <v>2022</v>
      </c>
      <c r="I6504" s="34">
        <v>6.75</v>
      </c>
      <c r="K6504" s="32">
        <v>40778</v>
      </c>
      <c r="L6504" s="33">
        <f t="shared" si="1017"/>
        <v>8</v>
      </c>
      <c r="M6504" s="33">
        <f t="shared" si="1018"/>
        <v>2011</v>
      </c>
      <c r="N6504" s="34">
        <v>85.35</v>
      </c>
      <c r="P6504" s="32">
        <v>41228</v>
      </c>
      <c r="Q6504" s="33">
        <f t="shared" si="1019"/>
        <v>11</v>
      </c>
      <c r="R6504" s="33">
        <f t="shared" si="1020"/>
        <v>2012</v>
      </c>
      <c r="S6504" s="34">
        <v>110.07</v>
      </c>
    </row>
    <row r="6505" spans="1:19">
      <c r="A6505" s="32">
        <v>43209</v>
      </c>
      <c r="B6505" s="33">
        <f t="shared" si="1015"/>
        <v>4</v>
      </c>
      <c r="C6505" s="33">
        <f t="shared" si="1016"/>
        <v>2018</v>
      </c>
      <c r="D6505" s="34">
        <v>0.83</v>
      </c>
      <c r="F6505" s="32">
        <v>44831</v>
      </c>
      <c r="G6505" s="33">
        <f t="shared" si="1013"/>
        <v>9</v>
      </c>
      <c r="H6505" s="33">
        <f t="shared" si="1014"/>
        <v>2022</v>
      </c>
      <c r="I6505" s="34">
        <v>6.83</v>
      </c>
      <c r="K6505" s="32">
        <v>40779</v>
      </c>
      <c r="L6505" s="33">
        <f t="shared" si="1017"/>
        <v>8</v>
      </c>
      <c r="M6505" s="33">
        <f t="shared" si="1018"/>
        <v>2011</v>
      </c>
      <c r="N6505" s="34">
        <v>84.99</v>
      </c>
      <c r="P6505" s="32">
        <v>41229</v>
      </c>
      <c r="Q6505" s="33">
        <f t="shared" si="1019"/>
        <v>11</v>
      </c>
      <c r="R6505" s="33">
        <f t="shared" si="1020"/>
        <v>2012</v>
      </c>
      <c r="S6505" s="34">
        <v>106.81</v>
      </c>
    </row>
    <row r="6506" spans="1:19">
      <c r="A6506" s="32">
        <v>43210</v>
      </c>
      <c r="B6506" s="33">
        <f t="shared" si="1015"/>
        <v>4</v>
      </c>
      <c r="C6506" s="33">
        <f t="shared" si="1016"/>
        <v>2018</v>
      </c>
      <c r="D6506" s="34">
        <v>0.82799999999999996</v>
      </c>
      <c r="F6506" s="32">
        <v>44832</v>
      </c>
      <c r="G6506" s="33">
        <f t="shared" si="1013"/>
        <v>9</v>
      </c>
      <c r="H6506" s="33">
        <f t="shared" si="1014"/>
        <v>2022</v>
      </c>
      <c r="I6506" s="34">
        <v>6.59</v>
      </c>
      <c r="K6506" s="32">
        <v>40780</v>
      </c>
      <c r="L6506" s="33">
        <f t="shared" si="1017"/>
        <v>8</v>
      </c>
      <c r="M6506" s="33">
        <f t="shared" si="1018"/>
        <v>2011</v>
      </c>
      <c r="N6506" s="34">
        <v>85.15</v>
      </c>
      <c r="P6506" s="32">
        <v>41232</v>
      </c>
      <c r="Q6506" s="33">
        <f t="shared" si="1019"/>
        <v>11</v>
      </c>
      <c r="R6506" s="33">
        <f t="shared" si="1020"/>
        <v>2012</v>
      </c>
      <c r="S6506" s="34">
        <v>110.06</v>
      </c>
    </row>
    <row r="6507" spans="1:19">
      <c r="A6507" s="32">
        <v>43213</v>
      </c>
      <c r="B6507" s="33">
        <f t="shared" si="1015"/>
        <v>4</v>
      </c>
      <c r="C6507" s="33">
        <f t="shared" si="1016"/>
        <v>2018</v>
      </c>
      <c r="D6507" s="34">
        <v>0.83799999999999997</v>
      </c>
      <c r="F6507" s="32">
        <v>44833</v>
      </c>
      <c r="G6507" s="33">
        <f t="shared" si="1013"/>
        <v>9</v>
      </c>
      <c r="H6507" s="33">
        <f t="shared" si="1014"/>
        <v>2022</v>
      </c>
      <c r="I6507" s="34">
        <v>6.57</v>
      </c>
      <c r="K6507" s="32">
        <v>40781</v>
      </c>
      <c r="L6507" s="33">
        <f t="shared" si="1017"/>
        <v>8</v>
      </c>
      <c r="M6507" s="33">
        <f t="shared" si="1018"/>
        <v>2011</v>
      </c>
      <c r="N6507" s="34">
        <v>85.37</v>
      </c>
      <c r="P6507" s="32">
        <v>41233</v>
      </c>
      <c r="Q6507" s="33">
        <f t="shared" si="1019"/>
        <v>11</v>
      </c>
      <c r="R6507" s="33">
        <f t="shared" si="1020"/>
        <v>2012</v>
      </c>
      <c r="S6507" s="34">
        <v>110.01</v>
      </c>
    </row>
    <row r="6508" spans="1:19">
      <c r="A6508" s="32">
        <v>43214</v>
      </c>
      <c r="B6508" s="33">
        <f t="shared" si="1015"/>
        <v>4</v>
      </c>
      <c r="C6508" s="33">
        <f t="shared" si="1016"/>
        <v>2018</v>
      </c>
      <c r="D6508" s="34">
        <v>0.84899999999999998</v>
      </c>
      <c r="F6508" s="32">
        <v>44834</v>
      </c>
      <c r="G6508" s="33">
        <f t="shared" si="1013"/>
        <v>9</v>
      </c>
      <c r="H6508" s="33">
        <f t="shared" si="1014"/>
        <v>2022</v>
      </c>
      <c r="I6508" s="34">
        <v>6.4</v>
      </c>
      <c r="K6508" s="32">
        <v>40784</v>
      </c>
      <c r="L6508" s="33">
        <f t="shared" si="1017"/>
        <v>8</v>
      </c>
      <c r="M6508" s="33">
        <f t="shared" si="1018"/>
        <v>2011</v>
      </c>
      <c r="N6508" s="34">
        <v>87.27</v>
      </c>
      <c r="P6508" s="32">
        <v>41234</v>
      </c>
      <c r="Q6508" s="33">
        <f t="shared" si="1019"/>
        <v>11</v>
      </c>
      <c r="R6508" s="33">
        <f t="shared" si="1020"/>
        <v>2012</v>
      </c>
      <c r="S6508" s="34">
        <v>110.81</v>
      </c>
    </row>
    <row r="6509" spans="1:19">
      <c r="A6509" s="32">
        <v>43215</v>
      </c>
      <c r="B6509" s="33">
        <f t="shared" si="1015"/>
        <v>4</v>
      </c>
      <c r="C6509" s="33">
        <f t="shared" si="1016"/>
        <v>2018</v>
      </c>
      <c r="D6509" s="34">
        <v>0.875</v>
      </c>
      <c r="F6509" s="32">
        <v>44807</v>
      </c>
      <c r="G6509" s="33">
        <f t="shared" si="1013"/>
        <v>9</v>
      </c>
      <c r="H6509" s="33">
        <f t="shared" si="1014"/>
        <v>2022</v>
      </c>
      <c r="I6509" s="34">
        <v>5.64</v>
      </c>
      <c r="K6509" s="32">
        <v>40785</v>
      </c>
      <c r="L6509" s="33">
        <f t="shared" si="1017"/>
        <v>8</v>
      </c>
      <c r="M6509" s="33">
        <f t="shared" si="1018"/>
        <v>2011</v>
      </c>
      <c r="N6509" s="34">
        <v>88.9</v>
      </c>
      <c r="P6509" s="32">
        <v>41236</v>
      </c>
      <c r="Q6509" s="33">
        <f t="shared" si="1019"/>
        <v>11</v>
      </c>
      <c r="R6509" s="33">
        <f t="shared" si="1020"/>
        <v>2012</v>
      </c>
      <c r="S6509" s="34">
        <v>110.14</v>
      </c>
    </row>
    <row r="6510" spans="1:19">
      <c r="A6510" s="32">
        <v>43216</v>
      </c>
      <c r="B6510" s="33">
        <f t="shared" si="1015"/>
        <v>4</v>
      </c>
      <c r="C6510" s="33">
        <f t="shared" si="1016"/>
        <v>2018</v>
      </c>
      <c r="D6510" s="34">
        <v>0.91</v>
      </c>
      <c r="F6510" s="32">
        <v>44808</v>
      </c>
      <c r="G6510" s="33">
        <f t="shared" si="1013"/>
        <v>9</v>
      </c>
      <c r="H6510" s="33">
        <f t="shared" si="1014"/>
        <v>2022</v>
      </c>
      <c r="I6510" s="34">
        <v>5.4</v>
      </c>
      <c r="K6510" s="32">
        <v>40786</v>
      </c>
      <c r="L6510" s="33">
        <f t="shared" si="1017"/>
        <v>8</v>
      </c>
      <c r="M6510" s="33">
        <f t="shared" si="1018"/>
        <v>2011</v>
      </c>
      <c r="N6510" s="34">
        <v>88.81</v>
      </c>
      <c r="P6510" s="32">
        <v>41239</v>
      </c>
      <c r="Q6510" s="33">
        <f t="shared" si="1019"/>
        <v>11</v>
      </c>
      <c r="R6510" s="33">
        <f t="shared" si="1020"/>
        <v>2012</v>
      </c>
      <c r="S6510" s="34">
        <v>110.18</v>
      </c>
    </row>
    <row r="6511" spans="1:19">
      <c r="A6511" s="32">
        <v>43217</v>
      </c>
      <c r="B6511" s="33">
        <f t="shared" si="1015"/>
        <v>4</v>
      </c>
      <c r="C6511" s="33">
        <f t="shared" si="1016"/>
        <v>2018</v>
      </c>
      <c r="D6511" s="34">
        <v>0.93500000000000005</v>
      </c>
      <c r="F6511" s="32">
        <v>44810</v>
      </c>
      <c r="G6511" s="33">
        <f t="shared" ref="G6511:G6537" si="1021">+MONTH(F6511)</f>
        <v>9</v>
      </c>
      <c r="H6511" s="33">
        <f t="shared" ref="H6511:H6536" si="1022">+YEAR(F6511)</f>
        <v>2022</v>
      </c>
      <c r="I6511" s="34">
        <v>8.52</v>
      </c>
      <c r="K6511" s="32">
        <v>40787</v>
      </c>
      <c r="L6511" s="33">
        <f t="shared" si="1017"/>
        <v>9</v>
      </c>
      <c r="M6511" s="33">
        <f t="shared" si="1018"/>
        <v>2011</v>
      </c>
      <c r="N6511" s="34">
        <v>88.93</v>
      </c>
      <c r="P6511" s="32">
        <v>41240</v>
      </c>
      <c r="Q6511" s="33">
        <f t="shared" si="1019"/>
        <v>11</v>
      </c>
      <c r="R6511" s="33">
        <f t="shared" si="1020"/>
        <v>2012</v>
      </c>
      <c r="S6511" s="34">
        <v>109.33</v>
      </c>
    </row>
    <row r="6512" spans="1:19">
      <c r="A6512" s="32">
        <v>43220</v>
      </c>
      <c r="B6512" s="33">
        <f t="shared" si="1015"/>
        <v>4</v>
      </c>
      <c r="C6512" s="33">
        <f t="shared" si="1016"/>
        <v>2018</v>
      </c>
      <c r="D6512" s="34">
        <v>0.96299999999999997</v>
      </c>
      <c r="F6512" s="32">
        <v>44811</v>
      </c>
      <c r="G6512" s="33">
        <f t="shared" si="1021"/>
        <v>9</v>
      </c>
      <c r="H6512" s="33">
        <f t="shared" si="1022"/>
        <v>2022</v>
      </c>
      <c r="I6512" s="34">
        <v>8.52</v>
      </c>
      <c r="K6512" s="32">
        <v>40788</v>
      </c>
      <c r="L6512" s="33">
        <f t="shared" si="1017"/>
        <v>9</v>
      </c>
      <c r="M6512" s="33">
        <f t="shared" si="1018"/>
        <v>2011</v>
      </c>
      <c r="N6512" s="34">
        <v>86.45</v>
      </c>
      <c r="P6512" s="32">
        <v>41241</v>
      </c>
      <c r="Q6512" s="33">
        <f t="shared" si="1019"/>
        <v>11</v>
      </c>
      <c r="R6512" s="33">
        <f t="shared" si="1020"/>
        <v>2012</v>
      </c>
      <c r="S6512" s="34">
        <v>108.26</v>
      </c>
    </row>
    <row r="6513" spans="1:19">
      <c r="A6513" s="32">
        <v>43221</v>
      </c>
      <c r="B6513" s="33">
        <f t="shared" si="1015"/>
        <v>5</v>
      </c>
      <c r="C6513" s="33">
        <f t="shared" si="1016"/>
        <v>2018</v>
      </c>
      <c r="D6513" s="34">
        <v>0.90800000000000003</v>
      </c>
      <c r="F6513" s="32">
        <v>44812</v>
      </c>
      <c r="G6513" s="33">
        <f t="shared" si="1021"/>
        <v>9</v>
      </c>
      <c r="H6513" s="33">
        <f t="shared" si="1022"/>
        <v>2022</v>
      </c>
      <c r="I6513" s="34">
        <v>8.27</v>
      </c>
      <c r="K6513" s="32">
        <v>40792</v>
      </c>
      <c r="L6513" s="33">
        <f t="shared" si="1017"/>
        <v>9</v>
      </c>
      <c r="M6513" s="33">
        <f t="shared" si="1018"/>
        <v>2011</v>
      </c>
      <c r="N6513" s="34">
        <v>85.99</v>
      </c>
      <c r="P6513" s="32">
        <v>41242</v>
      </c>
      <c r="Q6513" s="33">
        <f t="shared" si="1019"/>
        <v>11</v>
      </c>
      <c r="R6513" s="33">
        <f t="shared" si="1020"/>
        <v>2012</v>
      </c>
      <c r="S6513" s="34">
        <v>110.47</v>
      </c>
    </row>
    <row r="6514" spans="1:19">
      <c r="A6514" s="32">
        <v>43222</v>
      </c>
      <c r="B6514" s="33">
        <f t="shared" si="1015"/>
        <v>5</v>
      </c>
      <c r="C6514" s="33">
        <f t="shared" si="1016"/>
        <v>2018</v>
      </c>
      <c r="D6514" s="34">
        <v>0.89800000000000002</v>
      </c>
      <c r="F6514" s="32">
        <v>44813</v>
      </c>
      <c r="G6514" s="33">
        <f t="shared" si="1021"/>
        <v>9</v>
      </c>
      <c r="H6514" s="33">
        <f t="shared" si="1022"/>
        <v>2022</v>
      </c>
      <c r="I6514" s="34">
        <v>8.31</v>
      </c>
      <c r="K6514" s="32">
        <v>40793</v>
      </c>
      <c r="L6514" s="33">
        <f t="shared" si="1017"/>
        <v>9</v>
      </c>
      <c r="M6514" s="33">
        <f t="shared" si="1018"/>
        <v>2011</v>
      </c>
      <c r="N6514" s="34">
        <v>89.34</v>
      </c>
      <c r="P6514" s="32">
        <v>41243</v>
      </c>
      <c r="Q6514" s="33">
        <f t="shared" si="1019"/>
        <v>11</v>
      </c>
      <c r="R6514" s="33">
        <f t="shared" si="1020"/>
        <v>2012</v>
      </c>
      <c r="S6514" s="34">
        <v>110.84</v>
      </c>
    </row>
    <row r="6515" spans="1:19">
      <c r="A6515" s="32">
        <v>43223</v>
      </c>
      <c r="B6515" s="33">
        <f t="shared" si="1015"/>
        <v>5</v>
      </c>
      <c r="C6515" s="33">
        <f t="shared" si="1016"/>
        <v>2018</v>
      </c>
      <c r="D6515" s="34">
        <v>0.88500000000000001</v>
      </c>
      <c r="F6515" s="32">
        <v>44816</v>
      </c>
      <c r="G6515" s="33">
        <f t="shared" si="1021"/>
        <v>9</v>
      </c>
      <c r="H6515" s="33">
        <f t="shared" si="1022"/>
        <v>2022</v>
      </c>
      <c r="I6515" s="34">
        <v>8.1999999999999993</v>
      </c>
      <c r="K6515" s="32">
        <v>40794</v>
      </c>
      <c r="L6515" s="33">
        <f t="shared" si="1017"/>
        <v>9</v>
      </c>
      <c r="M6515" s="33">
        <f t="shared" si="1018"/>
        <v>2011</v>
      </c>
      <c r="N6515" s="34">
        <v>89.05</v>
      </c>
      <c r="P6515" s="32">
        <v>41246</v>
      </c>
      <c r="Q6515" s="33">
        <f t="shared" si="1019"/>
        <v>12</v>
      </c>
      <c r="R6515" s="33">
        <f t="shared" si="1020"/>
        <v>2012</v>
      </c>
      <c r="S6515" s="34">
        <v>111.27</v>
      </c>
    </row>
    <row r="6516" spans="1:19">
      <c r="A6516" s="32">
        <v>43224</v>
      </c>
      <c r="B6516" s="33">
        <f t="shared" si="1015"/>
        <v>5</v>
      </c>
      <c r="C6516" s="33">
        <f t="shared" si="1016"/>
        <v>2018</v>
      </c>
      <c r="D6516" s="34">
        <v>0.878</v>
      </c>
      <c r="F6516" s="32">
        <v>44817</v>
      </c>
      <c r="G6516" s="33">
        <f t="shared" si="1021"/>
        <v>9</v>
      </c>
      <c r="H6516" s="33">
        <f t="shared" si="1022"/>
        <v>2022</v>
      </c>
      <c r="I6516" s="34">
        <v>8.49</v>
      </c>
      <c r="K6516" s="32">
        <v>40795</v>
      </c>
      <c r="L6516" s="33">
        <f t="shared" si="1017"/>
        <v>9</v>
      </c>
      <c r="M6516" s="33">
        <f t="shared" si="1018"/>
        <v>2011</v>
      </c>
      <c r="N6516" s="34">
        <v>87.24</v>
      </c>
      <c r="P6516" s="32">
        <v>41247</v>
      </c>
      <c r="Q6516" s="33">
        <f t="shared" si="1019"/>
        <v>12</v>
      </c>
      <c r="R6516" s="33">
        <f t="shared" si="1020"/>
        <v>2012</v>
      </c>
      <c r="S6516" s="34">
        <v>109.99</v>
      </c>
    </row>
    <row r="6517" spans="1:19">
      <c r="A6517" s="32">
        <v>43227</v>
      </c>
      <c r="B6517" s="33">
        <f t="shared" si="1015"/>
        <v>5</v>
      </c>
      <c r="C6517" s="33">
        <f t="shared" si="1016"/>
        <v>2018</v>
      </c>
      <c r="D6517" s="34">
        <v>0.873</v>
      </c>
      <c r="F6517" s="32">
        <v>44818</v>
      </c>
      <c r="G6517" s="33">
        <f t="shared" si="1021"/>
        <v>9</v>
      </c>
      <c r="H6517" s="33">
        <f t="shared" si="1022"/>
        <v>2022</v>
      </c>
      <c r="I6517" s="34">
        <v>8.6999999999999993</v>
      </c>
      <c r="K6517" s="32">
        <v>40798</v>
      </c>
      <c r="L6517" s="33">
        <f t="shared" si="1017"/>
        <v>9</v>
      </c>
      <c r="M6517" s="33">
        <f t="shared" si="1018"/>
        <v>2011</v>
      </c>
      <c r="N6517" s="34">
        <v>88.19</v>
      </c>
      <c r="P6517" s="32">
        <v>41248</v>
      </c>
      <c r="Q6517" s="33">
        <f t="shared" si="1019"/>
        <v>12</v>
      </c>
      <c r="R6517" s="33">
        <f t="shared" si="1020"/>
        <v>2012</v>
      </c>
      <c r="S6517" s="34">
        <v>108.96</v>
      </c>
    </row>
    <row r="6518" spans="1:19">
      <c r="A6518" s="32">
        <v>43228</v>
      </c>
      <c r="B6518" s="33">
        <f t="shared" si="1015"/>
        <v>5</v>
      </c>
      <c r="C6518" s="33">
        <f t="shared" si="1016"/>
        <v>2018</v>
      </c>
      <c r="D6518" s="34">
        <v>0.85299999999999998</v>
      </c>
      <c r="F6518" s="32">
        <v>44819</v>
      </c>
      <c r="G6518" s="33">
        <f t="shared" si="1021"/>
        <v>9</v>
      </c>
      <c r="H6518" s="33">
        <f t="shared" si="1022"/>
        <v>2022</v>
      </c>
      <c r="I6518" s="34">
        <v>8.6</v>
      </c>
      <c r="K6518" s="32">
        <v>40799</v>
      </c>
      <c r="L6518" s="33">
        <f t="shared" si="1017"/>
        <v>9</v>
      </c>
      <c r="M6518" s="33">
        <f t="shared" si="1018"/>
        <v>2011</v>
      </c>
      <c r="N6518" s="34">
        <v>90.21</v>
      </c>
      <c r="P6518" s="32">
        <v>41249</v>
      </c>
      <c r="Q6518" s="33">
        <f t="shared" si="1019"/>
        <v>12</v>
      </c>
      <c r="R6518" s="33">
        <f t="shared" si="1020"/>
        <v>2012</v>
      </c>
      <c r="S6518" s="34">
        <v>108.01</v>
      </c>
    </row>
    <row r="6519" spans="1:19">
      <c r="A6519" s="32">
        <v>43229</v>
      </c>
      <c r="B6519" s="33">
        <f t="shared" si="1015"/>
        <v>5</v>
      </c>
      <c r="C6519" s="33">
        <f t="shared" si="1016"/>
        <v>2018</v>
      </c>
      <c r="D6519" s="34">
        <v>0.875</v>
      </c>
      <c r="F6519" s="32">
        <v>44820</v>
      </c>
      <c r="G6519" s="33">
        <f t="shared" si="1021"/>
        <v>9</v>
      </c>
      <c r="H6519" s="33">
        <f t="shared" si="1022"/>
        <v>2022</v>
      </c>
      <c r="I6519" s="34">
        <v>8.11</v>
      </c>
      <c r="K6519" s="32">
        <v>40800</v>
      </c>
      <c r="L6519" s="33">
        <f t="shared" si="1017"/>
        <v>9</v>
      </c>
      <c r="M6519" s="33">
        <f t="shared" si="1018"/>
        <v>2011</v>
      </c>
      <c r="N6519" s="34">
        <v>88.91</v>
      </c>
      <c r="P6519" s="32">
        <v>41250</v>
      </c>
      <c r="Q6519" s="33">
        <f t="shared" si="1019"/>
        <v>12</v>
      </c>
      <c r="R6519" s="33">
        <f t="shared" si="1020"/>
        <v>2012</v>
      </c>
      <c r="S6519" s="34">
        <v>107.16</v>
      </c>
    </row>
    <row r="6520" spans="1:19">
      <c r="A6520" s="32">
        <v>43230</v>
      </c>
      <c r="B6520" s="33">
        <f t="shared" si="1015"/>
        <v>5</v>
      </c>
      <c r="C6520" s="33">
        <f t="shared" si="1016"/>
        <v>2018</v>
      </c>
      <c r="D6520" s="34">
        <v>0.88100000000000001</v>
      </c>
      <c r="F6520" s="32">
        <v>44823</v>
      </c>
      <c r="G6520" s="33">
        <f t="shared" si="1021"/>
        <v>9</v>
      </c>
      <c r="H6520" s="33">
        <f t="shared" si="1022"/>
        <v>2022</v>
      </c>
      <c r="I6520" s="34">
        <v>7.96</v>
      </c>
      <c r="K6520" s="32">
        <v>40801</v>
      </c>
      <c r="L6520" s="33">
        <f t="shared" si="1017"/>
        <v>9</v>
      </c>
      <c r="M6520" s="33">
        <f t="shared" si="1018"/>
        <v>2011</v>
      </c>
      <c r="N6520" s="34">
        <v>89.4</v>
      </c>
      <c r="P6520" s="32">
        <v>41253</v>
      </c>
      <c r="Q6520" s="33">
        <f t="shared" si="1019"/>
        <v>12</v>
      </c>
      <c r="R6520" s="33">
        <f t="shared" si="1020"/>
        <v>2012</v>
      </c>
      <c r="S6520" s="34">
        <v>108.25</v>
      </c>
    </row>
    <row r="6521" spans="1:19">
      <c r="A6521" s="32">
        <v>43231</v>
      </c>
      <c r="B6521" s="33">
        <f t="shared" si="1015"/>
        <v>5</v>
      </c>
      <c r="C6521" s="33">
        <f t="shared" si="1016"/>
        <v>2018</v>
      </c>
      <c r="D6521" s="34">
        <v>0.89</v>
      </c>
      <c r="F6521" s="32">
        <v>44824</v>
      </c>
      <c r="G6521" s="33">
        <f t="shared" si="1021"/>
        <v>9</v>
      </c>
      <c r="H6521" s="33">
        <f t="shared" si="1022"/>
        <v>2022</v>
      </c>
      <c r="I6521" s="34">
        <v>8.01</v>
      </c>
      <c r="K6521" s="32">
        <v>40802</v>
      </c>
      <c r="L6521" s="33">
        <f t="shared" si="1017"/>
        <v>9</v>
      </c>
      <c r="M6521" s="33">
        <f t="shared" si="1018"/>
        <v>2011</v>
      </c>
      <c r="N6521" s="34">
        <v>87.96</v>
      </c>
      <c r="P6521" s="32">
        <v>41254</v>
      </c>
      <c r="Q6521" s="33">
        <f t="shared" si="1019"/>
        <v>12</v>
      </c>
      <c r="R6521" s="33">
        <f t="shared" si="1020"/>
        <v>2012</v>
      </c>
      <c r="S6521" s="34">
        <v>107.6</v>
      </c>
    </row>
    <row r="6522" spans="1:19">
      <c r="A6522" s="32">
        <v>43234</v>
      </c>
      <c r="B6522" s="33">
        <f>+MONTH(A6522)</f>
        <v>5</v>
      </c>
      <c r="C6522" s="33">
        <f>+YEAR(A6522)</f>
        <v>2018</v>
      </c>
      <c r="D6522" s="34">
        <v>0.90500000000000003</v>
      </c>
      <c r="F6522" s="32">
        <v>44825</v>
      </c>
      <c r="G6522" s="33">
        <f t="shared" si="1021"/>
        <v>9</v>
      </c>
      <c r="H6522" s="33">
        <f t="shared" si="1022"/>
        <v>2022</v>
      </c>
      <c r="I6522" s="34">
        <v>7.99</v>
      </c>
      <c r="K6522" s="32">
        <v>40805</v>
      </c>
      <c r="L6522" s="33">
        <f t="shared" si="1017"/>
        <v>9</v>
      </c>
      <c r="M6522" s="33">
        <f t="shared" si="1018"/>
        <v>2011</v>
      </c>
      <c r="N6522" s="34">
        <v>85.7</v>
      </c>
      <c r="P6522" s="32">
        <v>41255</v>
      </c>
      <c r="Q6522" s="33">
        <f t="shared" si="1019"/>
        <v>12</v>
      </c>
      <c r="R6522" s="33">
        <f t="shared" si="1020"/>
        <v>2012</v>
      </c>
      <c r="S6522" s="34">
        <v>110.17</v>
      </c>
    </row>
    <row r="6523" spans="1:19">
      <c r="A6523" s="32">
        <v>43235</v>
      </c>
      <c r="B6523" s="33">
        <f>+MONTH(A6523)</f>
        <v>5</v>
      </c>
      <c r="C6523" s="33">
        <f>+YEAR(A6523)</f>
        <v>2018</v>
      </c>
      <c r="D6523" s="34">
        <v>0.93500000000000005</v>
      </c>
      <c r="F6523" s="32">
        <v>44826</v>
      </c>
      <c r="G6523" s="33">
        <f t="shared" si="1021"/>
        <v>9</v>
      </c>
      <c r="H6523" s="33">
        <f t="shared" si="1022"/>
        <v>2022</v>
      </c>
      <c r="I6523" s="34">
        <v>7.76</v>
      </c>
      <c r="K6523" s="32">
        <v>40806</v>
      </c>
      <c r="L6523" s="33">
        <f t="shared" si="1017"/>
        <v>9</v>
      </c>
      <c r="M6523" s="33">
        <f t="shared" si="1018"/>
        <v>2011</v>
      </c>
      <c r="N6523" s="34">
        <v>86.92</v>
      </c>
      <c r="P6523" s="32">
        <v>41256</v>
      </c>
      <c r="Q6523" s="33">
        <f t="shared" si="1019"/>
        <v>12</v>
      </c>
      <c r="R6523" s="33">
        <f t="shared" si="1020"/>
        <v>2012</v>
      </c>
      <c r="S6523" s="34">
        <v>110.18</v>
      </c>
    </row>
    <row r="6524" spans="1:19">
      <c r="A6524" s="32">
        <v>43236</v>
      </c>
      <c r="B6524" s="33">
        <f t="shared" ref="B6524:B6587" si="1023">+MONTH(A6524)</f>
        <v>5</v>
      </c>
      <c r="C6524" s="33">
        <f t="shared" ref="C6524:C6587" si="1024">+YEAR(A6524)</f>
        <v>2018</v>
      </c>
      <c r="D6524" s="34">
        <v>0.96</v>
      </c>
      <c r="F6524" s="32">
        <v>44827</v>
      </c>
      <c r="G6524" s="33">
        <f t="shared" si="1021"/>
        <v>9</v>
      </c>
      <c r="H6524" s="33">
        <f t="shared" si="1022"/>
        <v>2022</v>
      </c>
      <c r="I6524" s="34">
        <v>6.75</v>
      </c>
      <c r="K6524" s="32">
        <v>40807</v>
      </c>
      <c r="L6524" s="33">
        <f t="shared" si="1017"/>
        <v>9</v>
      </c>
      <c r="M6524" s="33">
        <f t="shared" si="1018"/>
        <v>2011</v>
      </c>
      <c r="N6524" s="34">
        <v>85.77</v>
      </c>
      <c r="P6524" s="32">
        <v>41257</v>
      </c>
      <c r="Q6524" s="33">
        <f t="shared" si="1019"/>
        <v>12</v>
      </c>
      <c r="R6524" s="33">
        <f t="shared" si="1020"/>
        <v>2012</v>
      </c>
      <c r="S6524" s="34">
        <v>109.28</v>
      </c>
    </row>
    <row r="6525" spans="1:19">
      <c r="A6525" s="32">
        <v>43237</v>
      </c>
      <c r="B6525" s="33">
        <f t="shared" si="1023"/>
        <v>5</v>
      </c>
      <c r="C6525" s="33">
        <f t="shared" si="1024"/>
        <v>2018</v>
      </c>
      <c r="D6525" s="34">
        <v>0.97799999999999998</v>
      </c>
      <c r="F6525" s="32">
        <v>44830</v>
      </c>
      <c r="G6525" s="33">
        <f t="shared" si="1021"/>
        <v>9</v>
      </c>
      <c r="H6525" s="33">
        <f t="shared" si="1022"/>
        <v>2022</v>
      </c>
      <c r="I6525" s="34">
        <v>6.75</v>
      </c>
      <c r="K6525" s="32">
        <v>40808</v>
      </c>
      <c r="L6525" s="33">
        <f t="shared" si="1017"/>
        <v>9</v>
      </c>
      <c r="M6525" s="33">
        <f t="shared" si="1018"/>
        <v>2011</v>
      </c>
      <c r="N6525" s="34">
        <v>80.290000000000006</v>
      </c>
      <c r="P6525" s="32">
        <v>41260</v>
      </c>
      <c r="Q6525" s="33">
        <f t="shared" si="1019"/>
        <v>12</v>
      </c>
      <c r="R6525" s="33">
        <f t="shared" si="1020"/>
        <v>2012</v>
      </c>
      <c r="S6525" s="34">
        <v>109.35</v>
      </c>
    </row>
    <row r="6526" spans="1:19">
      <c r="A6526" s="32">
        <v>43238</v>
      </c>
      <c r="B6526" s="33">
        <f t="shared" si="1023"/>
        <v>5</v>
      </c>
      <c r="C6526" s="33">
        <f t="shared" si="1024"/>
        <v>2018</v>
      </c>
      <c r="D6526" s="34">
        <v>0.94299999999999995</v>
      </c>
      <c r="F6526" s="32">
        <v>44831</v>
      </c>
      <c r="G6526" s="33">
        <f t="shared" si="1021"/>
        <v>9</v>
      </c>
      <c r="H6526" s="33">
        <f t="shared" si="1022"/>
        <v>2022</v>
      </c>
      <c r="I6526" s="34">
        <v>6.83</v>
      </c>
      <c r="K6526" s="32">
        <v>40809</v>
      </c>
      <c r="L6526" s="33">
        <f t="shared" si="1017"/>
        <v>9</v>
      </c>
      <c r="M6526" s="33">
        <f t="shared" si="1018"/>
        <v>2011</v>
      </c>
      <c r="N6526" s="34">
        <v>79.58</v>
      </c>
      <c r="P6526" s="32">
        <v>41261</v>
      </c>
      <c r="Q6526" s="33">
        <f t="shared" si="1019"/>
        <v>12</v>
      </c>
      <c r="R6526" s="33">
        <f t="shared" si="1020"/>
        <v>2012</v>
      </c>
      <c r="S6526" s="34">
        <v>109.96</v>
      </c>
    </row>
    <row r="6527" spans="1:19">
      <c r="A6527" s="32">
        <v>43241</v>
      </c>
      <c r="B6527" s="33">
        <f t="shared" si="1023"/>
        <v>5</v>
      </c>
      <c r="C6527" s="33">
        <f t="shared" si="1024"/>
        <v>2018</v>
      </c>
      <c r="D6527" s="34">
        <v>0.94099999999999995</v>
      </c>
      <c r="F6527" s="32">
        <v>44832</v>
      </c>
      <c r="G6527" s="33">
        <f t="shared" si="1021"/>
        <v>9</v>
      </c>
      <c r="H6527" s="33">
        <f t="shared" si="1022"/>
        <v>2022</v>
      </c>
      <c r="I6527" s="34">
        <v>6.59</v>
      </c>
      <c r="K6527" s="32">
        <v>40812</v>
      </c>
      <c r="L6527" s="33">
        <f t="shared" si="1017"/>
        <v>9</v>
      </c>
      <c r="M6527" s="33">
        <f t="shared" si="1018"/>
        <v>2011</v>
      </c>
      <c r="N6527" s="34">
        <v>79.97</v>
      </c>
      <c r="P6527" s="32">
        <v>41262</v>
      </c>
      <c r="Q6527" s="33">
        <f t="shared" si="1019"/>
        <v>12</v>
      </c>
      <c r="R6527" s="33">
        <f t="shared" si="1020"/>
        <v>2012</v>
      </c>
      <c r="S6527" s="34">
        <v>109.95</v>
      </c>
    </row>
    <row r="6528" spans="1:19">
      <c r="A6528" s="32">
        <v>43242</v>
      </c>
      <c r="B6528" s="33">
        <f t="shared" si="1023"/>
        <v>5</v>
      </c>
      <c r="C6528" s="33">
        <f t="shared" si="1024"/>
        <v>2018</v>
      </c>
      <c r="D6528" s="34">
        <v>0.94</v>
      </c>
      <c r="F6528" s="32">
        <v>44833</v>
      </c>
      <c r="G6528" s="33">
        <f t="shared" si="1021"/>
        <v>9</v>
      </c>
      <c r="H6528" s="33">
        <f t="shared" si="1022"/>
        <v>2022</v>
      </c>
      <c r="I6528" s="34">
        <v>6.57</v>
      </c>
      <c r="K6528" s="32">
        <v>40813</v>
      </c>
      <c r="L6528" s="33">
        <f t="shared" si="1017"/>
        <v>9</v>
      </c>
      <c r="M6528" s="33">
        <f t="shared" si="1018"/>
        <v>2011</v>
      </c>
      <c r="N6528" s="34">
        <v>84.18</v>
      </c>
      <c r="P6528" s="32">
        <v>41263</v>
      </c>
      <c r="Q6528" s="33">
        <f t="shared" si="1019"/>
        <v>12</v>
      </c>
      <c r="R6528" s="33">
        <f t="shared" si="1020"/>
        <v>2012</v>
      </c>
      <c r="S6528" s="34">
        <v>110.57</v>
      </c>
    </row>
    <row r="6529" spans="1:19">
      <c r="A6529" s="32">
        <v>43243</v>
      </c>
      <c r="B6529" s="33">
        <f t="shared" si="1023"/>
        <v>5</v>
      </c>
      <c r="C6529" s="33">
        <f t="shared" si="1024"/>
        <v>2018</v>
      </c>
      <c r="D6529" s="34">
        <v>0.94299999999999995</v>
      </c>
      <c r="F6529" s="32">
        <v>44834</v>
      </c>
      <c r="G6529" s="33">
        <f t="shared" si="1021"/>
        <v>9</v>
      </c>
      <c r="H6529" s="33">
        <f t="shared" si="1022"/>
        <v>2022</v>
      </c>
      <c r="I6529" s="34">
        <v>6.4</v>
      </c>
      <c r="K6529" s="32">
        <v>40814</v>
      </c>
      <c r="L6529" s="33">
        <f t="shared" si="1017"/>
        <v>9</v>
      </c>
      <c r="M6529" s="33">
        <f t="shared" si="1018"/>
        <v>2011</v>
      </c>
      <c r="N6529" s="34">
        <v>80.94</v>
      </c>
      <c r="P6529" s="32">
        <v>41264</v>
      </c>
      <c r="Q6529" s="33">
        <f t="shared" si="1019"/>
        <v>12</v>
      </c>
      <c r="R6529" s="33">
        <f t="shared" si="1020"/>
        <v>2012</v>
      </c>
      <c r="S6529" s="34">
        <v>109.13</v>
      </c>
    </row>
    <row r="6530" spans="1:19">
      <c r="A6530" s="32">
        <v>43244</v>
      </c>
      <c r="B6530" s="33">
        <f t="shared" si="1023"/>
        <v>5</v>
      </c>
      <c r="C6530" s="33">
        <f t="shared" si="1024"/>
        <v>2018</v>
      </c>
      <c r="D6530" s="34">
        <v>0.95</v>
      </c>
      <c r="F6530" s="32">
        <v>44837</v>
      </c>
      <c r="G6530" s="33">
        <f t="shared" si="1021"/>
        <v>10</v>
      </c>
      <c r="H6530" s="33">
        <f t="shared" si="1022"/>
        <v>2022</v>
      </c>
      <c r="I6530" s="34">
        <v>5.64</v>
      </c>
      <c r="K6530" s="32">
        <v>40815</v>
      </c>
      <c r="L6530" s="33">
        <f t="shared" si="1017"/>
        <v>9</v>
      </c>
      <c r="M6530" s="33">
        <f t="shared" si="1018"/>
        <v>2011</v>
      </c>
      <c r="N6530" s="34">
        <v>81.87</v>
      </c>
      <c r="P6530" s="32">
        <v>41267</v>
      </c>
      <c r="Q6530" s="33">
        <f t="shared" si="1019"/>
        <v>12</v>
      </c>
      <c r="R6530" s="33">
        <f t="shared" si="1020"/>
        <v>2012</v>
      </c>
      <c r="S6530" s="34">
        <v>108.44</v>
      </c>
    </row>
    <row r="6531" spans="1:19">
      <c r="A6531" s="32">
        <v>43245</v>
      </c>
      <c r="B6531" s="33">
        <f t="shared" si="1023"/>
        <v>5</v>
      </c>
      <c r="C6531" s="33">
        <f t="shared" si="1024"/>
        <v>2018</v>
      </c>
      <c r="D6531" s="34">
        <v>0.92800000000000005</v>
      </c>
      <c r="F6531" s="32">
        <v>44838</v>
      </c>
      <c r="G6531" s="33">
        <f t="shared" si="1021"/>
        <v>10</v>
      </c>
      <c r="H6531" s="33">
        <f t="shared" si="1022"/>
        <v>2022</v>
      </c>
      <c r="I6531" s="34">
        <v>5.4</v>
      </c>
      <c r="K6531" s="32">
        <v>40816</v>
      </c>
      <c r="L6531" s="33">
        <f t="shared" si="1017"/>
        <v>9</v>
      </c>
      <c r="M6531" s="33">
        <f t="shared" si="1018"/>
        <v>2011</v>
      </c>
      <c r="N6531" s="34">
        <v>78.930000000000007</v>
      </c>
      <c r="P6531" s="32">
        <v>41269</v>
      </c>
      <c r="Q6531" s="33">
        <f t="shared" si="1019"/>
        <v>12</v>
      </c>
      <c r="R6531" s="33">
        <f t="shared" si="1020"/>
        <v>2012</v>
      </c>
      <c r="S6531" s="34">
        <v>110.72</v>
      </c>
    </row>
    <row r="6532" spans="1:19">
      <c r="A6532" s="32">
        <v>43249</v>
      </c>
      <c r="B6532" s="33">
        <f t="shared" si="1023"/>
        <v>5</v>
      </c>
      <c r="C6532" s="33">
        <f t="shared" si="1024"/>
        <v>2018</v>
      </c>
      <c r="D6532" s="34">
        <v>0.91800000000000004</v>
      </c>
      <c r="F6532" s="32">
        <v>44839</v>
      </c>
      <c r="G6532" s="33">
        <f t="shared" si="1021"/>
        <v>10</v>
      </c>
      <c r="H6532" s="33">
        <f t="shared" si="1022"/>
        <v>2022</v>
      </c>
      <c r="I6532" s="34">
        <v>5.84</v>
      </c>
      <c r="K6532" s="32">
        <v>40819</v>
      </c>
      <c r="L6532" s="33">
        <f t="shared" si="1017"/>
        <v>10</v>
      </c>
      <c r="M6532" s="33">
        <f t="shared" si="1018"/>
        <v>2011</v>
      </c>
      <c r="N6532" s="34">
        <v>77.34</v>
      </c>
      <c r="P6532" s="32">
        <v>41270</v>
      </c>
      <c r="Q6532" s="33">
        <f t="shared" si="1019"/>
        <v>12</v>
      </c>
      <c r="R6532" s="33">
        <f t="shared" si="1020"/>
        <v>2012</v>
      </c>
      <c r="S6532" s="34">
        <v>110.04</v>
      </c>
    </row>
    <row r="6533" spans="1:19">
      <c r="A6533" s="32">
        <v>43250</v>
      </c>
      <c r="B6533" s="33">
        <f t="shared" si="1023"/>
        <v>5</v>
      </c>
      <c r="C6533" s="33">
        <f t="shared" si="1024"/>
        <v>2018</v>
      </c>
      <c r="D6533" s="34">
        <v>0.93</v>
      </c>
      <c r="F6533" s="32">
        <v>44840</v>
      </c>
      <c r="G6533" s="33">
        <f t="shared" si="1021"/>
        <v>10</v>
      </c>
      <c r="H6533" s="33">
        <f t="shared" si="1022"/>
        <v>2022</v>
      </c>
      <c r="I6533" s="34">
        <v>6.91</v>
      </c>
      <c r="K6533" s="32">
        <v>40820</v>
      </c>
      <c r="L6533" s="33">
        <f t="shared" si="1017"/>
        <v>10</v>
      </c>
      <c r="M6533" s="33">
        <f t="shared" si="1018"/>
        <v>2011</v>
      </c>
      <c r="N6533" s="34">
        <v>75.400000000000006</v>
      </c>
      <c r="P6533" s="32">
        <v>41271</v>
      </c>
      <c r="Q6533" s="33">
        <f t="shared" si="1019"/>
        <v>12</v>
      </c>
      <c r="R6533" s="33">
        <f t="shared" si="1020"/>
        <v>2012</v>
      </c>
      <c r="S6533" s="34">
        <v>110.05</v>
      </c>
    </row>
    <row r="6534" spans="1:19">
      <c r="A6534" s="32">
        <v>43251</v>
      </c>
      <c r="B6534" s="33">
        <f t="shared" si="1023"/>
        <v>5</v>
      </c>
      <c r="C6534" s="33">
        <f t="shared" si="1024"/>
        <v>2018</v>
      </c>
      <c r="D6534" s="34">
        <v>0.94899999999999995</v>
      </c>
      <c r="F6534" s="32">
        <v>44841</v>
      </c>
      <c r="G6534" s="33">
        <f t="shared" si="1021"/>
        <v>10</v>
      </c>
      <c r="H6534" s="33">
        <f t="shared" si="1022"/>
        <v>2022</v>
      </c>
      <c r="I6534" s="34">
        <v>6.25</v>
      </c>
      <c r="K6534" s="32">
        <v>40821</v>
      </c>
      <c r="L6534" s="33">
        <f t="shared" si="1017"/>
        <v>10</v>
      </c>
      <c r="M6534" s="33">
        <f t="shared" si="1018"/>
        <v>2011</v>
      </c>
      <c r="N6534" s="34">
        <v>79.41</v>
      </c>
      <c r="P6534" s="32">
        <v>41274</v>
      </c>
      <c r="Q6534" s="33">
        <f t="shared" si="1019"/>
        <v>12</v>
      </c>
      <c r="R6534" s="33">
        <f t="shared" si="1020"/>
        <v>2012</v>
      </c>
      <c r="S6534" s="34">
        <v>110.8</v>
      </c>
    </row>
    <row r="6535" spans="1:19">
      <c r="A6535" s="32">
        <v>43252</v>
      </c>
      <c r="B6535" s="33">
        <f t="shared" si="1023"/>
        <v>6</v>
      </c>
      <c r="C6535" s="33">
        <f t="shared" si="1024"/>
        <v>2018</v>
      </c>
      <c r="D6535" s="34">
        <v>0.92</v>
      </c>
      <c r="F6535" s="32">
        <v>44845</v>
      </c>
      <c r="G6535" s="33">
        <f t="shared" si="1021"/>
        <v>10</v>
      </c>
      <c r="H6535" s="33">
        <f t="shared" si="1022"/>
        <v>2022</v>
      </c>
      <c r="I6535" s="34">
        <v>6.2</v>
      </c>
      <c r="K6535" s="32">
        <v>40822</v>
      </c>
      <c r="L6535" s="33">
        <f t="shared" si="1017"/>
        <v>10</v>
      </c>
      <c r="M6535" s="33">
        <f t="shared" si="1018"/>
        <v>2011</v>
      </c>
      <c r="N6535" s="34">
        <v>82.32</v>
      </c>
      <c r="P6535" s="32">
        <v>41276</v>
      </c>
      <c r="Q6535" s="33">
        <f t="shared" si="1019"/>
        <v>1</v>
      </c>
      <c r="R6535" s="33">
        <f t="shared" si="1020"/>
        <v>2013</v>
      </c>
      <c r="S6535" s="34">
        <v>112.98</v>
      </c>
    </row>
    <row r="6536" spans="1:19">
      <c r="A6536" s="32">
        <v>43255</v>
      </c>
      <c r="B6536" s="33">
        <f t="shared" si="1023"/>
        <v>6</v>
      </c>
      <c r="C6536" s="33">
        <f t="shared" si="1024"/>
        <v>2018</v>
      </c>
      <c r="D6536" s="34">
        <v>0.89600000000000002</v>
      </c>
      <c r="F6536" s="32">
        <v>44846</v>
      </c>
      <c r="G6536" s="33">
        <f t="shared" si="1021"/>
        <v>10</v>
      </c>
      <c r="H6536" s="33">
        <f t="shared" si="1022"/>
        <v>2022</v>
      </c>
      <c r="I6536" s="34">
        <v>6.6</v>
      </c>
      <c r="K6536" s="32">
        <v>40823</v>
      </c>
      <c r="L6536" s="33">
        <f t="shared" si="1017"/>
        <v>10</v>
      </c>
      <c r="M6536" s="33">
        <f t="shared" si="1018"/>
        <v>2011</v>
      </c>
      <c r="N6536" s="34">
        <v>82.7</v>
      </c>
      <c r="P6536" s="32">
        <v>41277</v>
      </c>
      <c r="Q6536" s="33">
        <f t="shared" si="1019"/>
        <v>1</v>
      </c>
      <c r="R6536" s="33">
        <f t="shared" si="1020"/>
        <v>2013</v>
      </c>
      <c r="S6536" s="34">
        <v>113.03</v>
      </c>
    </row>
    <row r="6537" spans="1:19">
      <c r="A6537" s="32">
        <v>43256</v>
      </c>
      <c r="B6537" s="33">
        <f t="shared" si="1023"/>
        <v>6</v>
      </c>
      <c r="C6537" s="33">
        <f t="shared" si="1024"/>
        <v>2018</v>
      </c>
      <c r="D6537" s="34">
        <v>0.88300000000000001</v>
      </c>
      <c r="F6537" s="32">
        <v>44847</v>
      </c>
      <c r="G6537" s="33">
        <f t="shared" si="1021"/>
        <v>10</v>
      </c>
      <c r="H6537" s="33">
        <f t="shared" ref="H6537:H6538" si="1025">+YEAR(F6537)</f>
        <v>2022</v>
      </c>
      <c r="I6537" s="34">
        <v>6.25</v>
      </c>
      <c r="K6537" s="32">
        <v>40826</v>
      </c>
      <c r="L6537" s="33">
        <f t="shared" si="1017"/>
        <v>10</v>
      </c>
      <c r="M6537" s="33">
        <f t="shared" si="1018"/>
        <v>2011</v>
      </c>
      <c r="N6537" s="34">
        <v>85.14</v>
      </c>
      <c r="P6537" s="32">
        <v>41278</v>
      </c>
      <c r="Q6537" s="33">
        <f t="shared" si="1019"/>
        <v>1</v>
      </c>
      <c r="R6537" s="33">
        <f t="shared" si="1020"/>
        <v>2013</v>
      </c>
      <c r="S6537" s="34">
        <v>112.58</v>
      </c>
    </row>
    <row r="6538" spans="1:19">
      <c r="A6538" s="32">
        <v>43257</v>
      </c>
      <c r="B6538" s="33">
        <f t="shared" si="1023"/>
        <v>6</v>
      </c>
      <c r="C6538" s="33">
        <f t="shared" si="1024"/>
        <v>2018</v>
      </c>
      <c r="D6538" s="34">
        <v>0.86399999999999999</v>
      </c>
      <c r="F6538" s="32">
        <v>44848</v>
      </c>
      <c r="G6538" s="33">
        <f t="shared" ref="G6538" si="1026">+MONTH(F6538)</f>
        <v>10</v>
      </c>
      <c r="H6538" s="33">
        <f t="shared" si="1025"/>
        <v>2022</v>
      </c>
      <c r="I6538" s="34">
        <v>6.1</v>
      </c>
      <c r="K6538" s="32">
        <v>40827</v>
      </c>
      <c r="L6538" s="33">
        <f t="shared" si="1017"/>
        <v>10</v>
      </c>
      <c r="M6538" s="33">
        <f t="shared" si="1018"/>
        <v>2011</v>
      </c>
      <c r="N6538" s="34">
        <v>85.54</v>
      </c>
      <c r="P6538" s="32">
        <v>41281</v>
      </c>
      <c r="Q6538" s="33">
        <f t="shared" si="1019"/>
        <v>1</v>
      </c>
      <c r="R6538" s="33">
        <f t="shared" si="1020"/>
        <v>2013</v>
      </c>
      <c r="S6538" s="34">
        <v>112.49</v>
      </c>
    </row>
    <row r="6539" spans="1:19">
      <c r="A6539" s="32">
        <v>43258</v>
      </c>
      <c r="B6539" s="33">
        <f t="shared" si="1023"/>
        <v>6</v>
      </c>
      <c r="C6539" s="33">
        <f t="shared" si="1024"/>
        <v>2018</v>
      </c>
      <c r="D6539" s="34">
        <v>0.88800000000000001</v>
      </c>
      <c r="F6539" s="32">
        <v>44851</v>
      </c>
      <c r="G6539" s="33">
        <f>+MONTH(F6539)</f>
        <v>10</v>
      </c>
      <c r="H6539" s="33">
        <f>+YEAR(F6539)</f>
        <v>2022</v>
      </c>
      <c r="I6539" s="34">
        <v>6.08</v>
      </c>
      <c r="K6539" s="32">
        <v>40828</v>
      </c>
      <c r="L6539" s="33">
        <f t="shared" si="1017"/>
        <v>10</v>
      </c>
      <c r="M6539" s="33">
        <f t="shared" si="1018"/>
        <v>2011</v>
      </c>
      <c r="N6539" s="34">
        <v>85.3</v>
      </c>
      <c r="P6539" s="32">
        <v>41282</v>
      </c>
      <c r="Q6539" s="33">
        <f t="shared" si="1019"/>
        <v>1</v>
      </c>
      <c r="R6539" s="33">
        <f t="shared" si="1020"/>
        <v>2013</v>
      </c>
      <c r="S6539" s="34">
        <v>113.03</v>
      </c>
    </row>
    <row r="6540" spans="1:19">
      <c r="A6540" s="32">
        <v>43259</v>
      </c>
      <c r="B6540" s="33">
        <f t="shared" si="1023"/>
        <v>6</v>
      </c>
      <c r="C6540" s="33">
        <f t="shared" si="1024"/>
        <v>2018</v>
      </c>
      <c r="D6540" s="34">
        <v>0.88800000000000001</v>
      </c>
      <c r="F6540" s="32">
        <v>44852</v>
      </c>
      <c r="G6540" s="33">
        <f>+MONTH(F6540)</f>
        <v>10</v>
      </c>
      <c r="H6540" s="33">
        <f>+YEAR(F6540)</f>
        <v>2022</v>
      </c>
      <c r="I6540" s="34">
        <v>6.16</v>
      </c>
      <c r="K6540" s="32">
        <v>40829</v>
      </c>
      <c r="L6540" s="33">
        <f t="shared" si="1017"/>
        <v>10</v>
      </c>
      <c r="M6540" s="33">
        <f t="shared" si="1018"/>
        <v>2011</v>
      </c>
      <c r="N6540" s="34">
        <v>83.96</v>
      </c>
      <c r="P6540" s="32">
        <v>41283</v>
      </c>
      <c r="Q6540" s="33">
        <f t="shared" si="1019"/>
        <v>1</v>
      </c>
      <c r="R6540" s="33">
        <f t="shared" si="1020"/>
        <v>2013</v>
      </c>
      <c r="S6540" s="34">
        <v>113.07</v>
      </c>
    </row>
    <row r="6541" spans="1:19">
      <c r="A6541" s="32">
        <v>43262</v>
      </c>
      <c r="B6541" s="33">
        <f t="shared" si="1023"/>
        <v>6</v>
      </c>
      <c r="C6541" s="33">
        <f t="shared" si="1024"/>
        <v>2018</v>
      </c>
      <c r="D6541" s="34">
        <v>0.89600000000000002</v>
      </c>
      <c r="F6541" s="32">
        <v>44853</v>
      </c>
      <c r="G6541" s="33">
        <f>+MONTH(F6541)</f>
        <v>10</v>
      </c>
      <c r="H6541" s="33">
        <f>+YEAR(F6541)</f>
        <v>2022</v>
      </c>
      <c r="I6541" s="34">
        <v>5.63</v>
      </c>
      <c r="K6541" s="32">
        <v>40830</v>
      </c>
      <c r="L6541" s="33">
        <f t="shared" si="1017"/>
        <v>10</v>
      </c>
      <c r="M6541" s="33">
        <f t="shared" si="1018"/>
        <v>2011</v>
      </c>
      <c r="N6541" s="34">
        <v>86.8</v>
      </c>
      <c r="P6541" s="32">
        <v>41284</v>
      </c>
      <c r="Q6541" s="33">
        <f t="shared" si="1019"/>
        <v>1</v>
      </c>
      <c r="R6541" s="33">
        <f t="shared" si="1020"/>
        <v>2013</v>
      </c>
      <c r="S6541" s="34">
        <v>112.97</v>
      </c>
    </row>
    <row r="6542" spans="1:19">
      <c r="A6542" s="32">
        <v>43263</v>
      </c>
      <c r="B6542" s="33">
        <f t="shared" si="1023"/>
        <v>6</v>
      </c>
      <c r="C6542" s="33">
        <f t="shared" si="1024"/>
        <v>2018</v>
      </c>
      <c r="D6542" s="34">
        <v>0.88800000000000001</v>
      </c>
      <c r="F6542" s="32">
        <v>44854</v>
      </c>
      <c r="G6542" s="33">
        <f t="shared" ref="G6542:G6543" si="1027">+MONTH(F6542)</f>
        <v>10</v>
      </c>
      <c r="H6542" s="33">
        <f t="shared" ref="H6542:H6543" si="1028">+YEAR(F6542)</f>
        <v>2022</v>
      </c>
      <c r="I6542" s="34">
        <v>5.0999999999999996</v>
      </c>
      <c r="K6542" s="32">
        <v>40833</v>
      </c>
      <c r="L6542" s="33">
        <f t="shared" si="1017"/>
        <v>10</v>
      </c>
      <c r="M6542" s="33">
        <f t="shared" si="1018"/>
        <v>2011</v>
      </c>
      <c r="N6542" s="34">
        <v>86.38</v>
      </c>
      <c r="P6542" s="32">
        <v>41285</v>
      </c>
      <c r="Q6542" s="33">
        <f t="shared" si="1019"/>
        <v>1</v>
      </c>
      <c r="R6542" s="33">
        <f t="shared" si="1020"/>
        <v>2013</v>
      </c>
      <c r="S6542" s="34">
        <v>110.3</v>
      </c>
    </row>
    <row r="6543" spans="1:19">
      <c r="A6543" s="32">
        <v>43264</v>
      </c>
      <c r="B6543" s="33">
        <f t="shared" si="1023"/>
        <v>6</v>
      </c>
      <c r="C6543" s="33">
        <f t="shared" si="1024"/>
        <v>2018</v>
      </c>
      <c r="D6543" s="34">
        <v>0.88300000000000001</v>
      </c>
      <c r="F6543" s="32">
        <v>44855</v>
      </c>
      <c r="G6543" s="33">
        <f t="shared" si="1027"/>
        <v>10</v>
      </c>
      <c r="H6543" s="33">
        <f t="shared" si="1028"/>
        <v>2022</v>
      </c>
      <c r="I6543" s="34">
        <v>4.45</v>
      </c>
      <c r="K6543" s="32">
        <v>40834</v>
      </c>
      <c r="L6543" s="33">
        <f t="shared" si="1017"/>
        <v>10</v>
      </c>
      <c r="M6543" s="33">
        <f t="shared" si="1018"/>
        <v>2011</v>
      </c>
      <c r="N6543" s="34">
        <v>88.34</v>
      </c>
      <c r="P6543" s="32">
        <v>41288</v>
      </c>
      <c r="Q6543" s="33">
        <f t="shared" si="1019"/>
        <v>1</v>
      </c>
      <c r="R6543" s="33">
        <f t="shared" si="1020"/>
        <v>2013</v>
      </c>
      <c r="S6543" s="34">
        <v>111.32</v>
      </c>
    </row>
    <row r="6544" spans="1:19">
      <c r="A6544" s="32">
        <v>43265</v>
      </c>
      <c r="B6544" s="33">
        <f t="shared" si="1023"/>
        <v>6</v>
      </c>
      <c r="C6544" s="33">
        <f t="shared" si="1024"/>
        <v>2018</v>
      </c>
      <c r="D6544" s="34">
        <v>0.878</v>
      </c>
      <c r="F6544" s="32">
        <v>44858</v>
      </c>
      <c r="G6544" s="33">
        <f>+MONTH(F6544)</f>
        <v>10</v>
      </c>
      <c r="H6544" s="33">
        <f>+YEAR(F6544)</f>
        <v>2022</v>
      </c>
      <c r="I6544" s="34">
        <v>4.8099999999999996</v>
      </c>
      <c r="K6544" s="32">
        <v>40835</v>
      </c>
      <c r="L6544" s="33">
        <f t="shared" si="1017"/>
        <v>10</v>
      </c>
      <c r="M6544" s="33">
        <f t="shared" si="1018"/>
        <v>2011</v>
      </c>
      <c r="N6544" s="34">
        <v>86.11</v>
      </c>
      <c r="P6544" s="32">
        <v>41289</v>
      </c>
      <c r="Q6544" s="33">
        <f t="shared" si="1019"/>
        <v>1</v>
      </c>
      <c r="R6544" s="33">
        <f t="shared" si="1020"/>
        <v>2013</v>
      </c>
      <c r="S6544" s="34">
        <v>111.72</v>
      </c>
    </row>
    <row r="6545" spans="1:19">
      <c r="A6545" s="32">
        <v>43266</v>
      </c>
      <c r="B6545" s="33">
        <f t="shared" si="1023"/>
        <v>6</v>
      </c>
      <c r="C6545" s="33">
        <f t="shared" si="1024"/>
        <v>2018</v>
      </c>
      <c r="D6545" s="34">
        <v>0.85799999999999998</v>
      </c>
      <c r="F6545" s="32">
        <v>44859</v>
      </c>
      <c r="G6545" s="33">
        <f>+MONTH(F6545)</f>
        <v>10</v>
      </c>
      <c r="H6545" s="33">
        <f>+YEAR(F6545)</f>
        <v>2022</v>
      </c>
      <c r="I6545" s="34">
        <v>5.17</v>
      </c>
      <c r="K6545" s="32">
        <v>40836</v>
      </c>
      <c r="L6545" s="33">
        <f t="shared" si="1017"/>
        <v>10</v>
      </c>
      <c r="M6545" s="33">
        <f t="shared" si="1018"/>
        <v>2011</v>
      </c>
      <c r="N6545" s="34">
        <v>86.07</v>
      </c>
      <c r="P6545" s="32">
        <v>41290</v>
      </c>
      <c r="Q6545" s="33">
        <f t="shared" si="1019"/>
        <v>1</v>
      </c>
      <c r="R6545" s="33">
        <f t="shared" si="1020"/>
        <v>2013</v>
      </c>
      <c r="S6545" s="34">
        <v>110.97</v>
      </c>
    </row>
    <row r="6546" spans="1:19">
      <c r="A6546" s="32">
        <v>43269</v>
      </c>
      <c r="B6546" s="33">
        <f t="shared" si="1023"/>
        <v>6</v>
      </c>
      <c r="C6546" s="33">
        <f t="shared" si="1024"/>
        <v>2018</v>
      </c>
      <c r="D6546" s="34">
        <v>0.86099999999999999</v>
      </c>
      <c r="F6546" s="32">
        <v>44860</v>
      </c>
      <c r="G6546" s="33">
        <f>+MONTH(F6546)</f>
        <v>10</v>
      </c>
      <c r="H6546" s="33">
        <f>+YEAR(F6546)</f>
        <v>2022</v>
      </c>
      <c r="I6546" s="34">
        <v>5.28</v>
      </c>
      <c r="K6546" s="32">
        <v>40837</v>
      </c>
      <c r="L6546" s="33">
        <f t="shared" si="1017"/>
        <v>10</v>
      </c>
      <c r="M6546" s="33">
        <f t="shared" si="1018"/>
        <v>2011</v>
      </c>
      <c r="N6546" s="34">
        <v>87.19</v>
      </c>
      <c r="P6546" s="32">
        <v>41291</v>
      </c>
      <c r="Q6546" s="33">
        <f t="shared" si="1019"/>
        <v>1</v>
      </c>
      <c r="R6546" s="33">
        <f t="shared" si="1020"/>
        <v>2013</v>
      </c>
      <c r="S6546" s="34">
        <v>111.01</v>
      </c>
    </row>
    <row r="6547" spans="1:19">
      <c r="A6547" s="32">
        <v>43270</v>
      </c>
      <c r="B6547" s="33">
        <f t="shared" si="1023"/>
        <v>6</v>
      </c>
      <c r="C6547" s="33">
        <f t="shared" si="1024"/>
        <v>2018</v>
      </c>
      <c r="D6547" s="34">
        <v>0.85499999999999998</v>
      </c>
      <c r="F6547" s="32">
        <v>44861</v>
      </c>
      <c r="G6547" s="33">
        <f t="shared" ref="G6547:G6548" si="1029">+MONTH(F6547)</f>
        <v>10</v>
      </c>
      <c r="H6547" s="33">
        <f t="shared" ref="H6547:H6548" si="1030">+YEAR(F6547)</f>
        <v>2022</v>
      </c>
      <c r="I6547" s="34">
        <v>5.3</v>
      </c>
      <c r="K6547" s="32">
        <v>40840</v>
      </c>
      <c r="L6547" s="33">
        <f t="shared" si="1017"/>
        <v>10</v>
      </c>
      <c r="M6547" s="33">
        <f t="shared" si="1018"/>
        <v>2011</v>
      </c>
      <c r="N6547" s="34">
        <v>91.12</v>
      </c>
      <c r="P6547" s="32">
        <v>41292</v>
      </c>
      <c r="Q6547" s="33">
        <f t="shared" si="1019"/>
        <v>1</v>
      </c>
      <c r="R6547" s="33">
        <f t="shared" si="1020"/>
        <v>2013</v>
      </c>
      <c r="S6547" s="34">
        <v>111.71</v>
      </c>
    </row>
    <row r="6548" spans="1:19">
      <c r="A6548" s="32">
        <v>43271</v>
      </c>
      <c r="B6548" s="33">
        <f t="shared" si="1023"/>
        <v>6</v>
      </c>
      <c r="C6548" s="33">
        <f t="shared" si="1024"/>
        <v>2018</v>
      </c>
      <c r="D6548" s="34">
        <v>0.85299999999999998</v>
      </c>
      <c r="F6548" s="32">
        <v>44862</v>
      </c>
      <c r="G6548" s="33">
        <f t="shared" si="1029"/>
        <v>10</v>
      </c>
      <c r="H6548" s="33">
        <f t="shared" si="1030"/>
        <v>2022</v>
      </c>
      <c r="I6548" s="34">
        <v>5.0199999999999996</v>
      </c>
      <c r="K6548" s="32">
        <v>40841</v>
      </c>
      <c r="L6548" s="33">
        <f t="shared" si="1017"/>
        <v>10</v>
      </c>
      <c r="M6548" s="33">
        <f t="shared" si="1018"/>
        <v>2011</v>
      </c>
      <c r="N6548" s="34">
        <v>92.98</v>
      </c>
      <c r="P6548" s="32">
        <v>41296</v>
      </c>
      <c r="Q6548" s="33">
        <f t="shared" si="1019"/>
        <v>1</v>
      </c>
      <c r="R6548" s="33">
        <f t="shared" si="1020"/>
        <v>2013</v>
      </c>
      <c r="S6548" s="34">
        <v>112.72</v>
      </c>
    </row>
    <row r="6549" spans="1:19">
      <c r="A6549" s="32">
        <v>43272</v>
      </c>
      <c r="B6549" s="33">
        <f t="shared" si="1023"/>
        <v>6</v>
      </c>
      <c r="C6549" s="33">
        <f t="shared" si="1024"/>
        <v>2018</v>
      </c>
      <c r="D6549" s="34">
        <v>0.83899999999999997</v>
      </c>
      <c r="F6549" s="32">
        <v>44865</v>
      </c>
      <c r="G6549" s="33">
        <f t="shared" ref="G6549:G6556" si="1031">+MONTH(F6549)</f>
        <v>10</v>
      </c>
      <c r="H6549" s="33">
        <f t="shared" ref="H6549:H6556" si="1032">+YEAR(F6549)</f>
        <v>2022</v>
      </c>
      <c r="I6549" s="34">
        <v>5.0199999999999996</v>
      </c>
      <c r="K6549" s="32">
        <v>40842</v>
      </c>
      <c r="L6549" s="33">
        <f t="shared" si="1017"/>
        <v>10</v>
      </c>
      <c r="M6549" s="33">
        <f t="shared" si="1018"/>
        <v>2011</v>
      </c>
      <c r="N6549" s="34">
        <v>90.2</v>
      </c>
      <c r="P6549" s="32">
        <v>41297</v>
      </c>
      <c r="Q6549" s="33">
        <f t="shared" si="1019"/>
        <v>1</v>
      </c>
      <c r="R6549" s="33">
        <f t="shared" si="1020"/>
        <v>2013</v>
      </c>
      <c r="S6549" s="34">
        <v>113.68</v>
      </c>
    </row>
    <row r="6550" spans="1:19">
      <c r="A6550" s="32">
        <v>43273</v>
      </c>
      <c r="B6550" s="33">
        <f t="shared" si="1023"/>
        <v>6</v>
      </c>
      <c r="C6550" s="33">
        <f t="shared" si="1024"/>
        <v>2018</v>
      </c>
      <c r="D6550" s="34">
        <v>0.85399999999999998</v>
      </c>
      <c r="F6550" s="32">
        <v>44866</v>
      </c>
      <c r="G6550" s="33">
        <f t="shared" si="1031"/>
        <v>11</v>
      </c>
      <c r="H6550" s="33">
        <f t="shared" si="1032"/>
        <v>2022</v>
      </c>
      <c r="I6550" s="34">
        <v>4.57</v>
      </c>
      <c r="K6550" s="32">
        <v>40843</v>
      </c>
      <c r="L6550" s="33">
        <f t="shared" si="1017"/>
        <v>10</v>
      </c>
      <c r="M6550" s="33">
        <f t="shared" si="1018"/>
        <v>2011</v>
      </c>
      <c r="N6550" s="34">
        <v>93.96</v>
      </c>
      <c r="P6550" s="32">
        <v>41298</v>
      </c>
      <c r="Q6550" s="33">
        <f t="shared" si="1019"/>
        <v>1</v>
      </c>
      <c r="R6550" s="33">
        <f t="shared" si="1020"/>
        <v>2013</v>
      </c>
      <c r="S6550" s="34">
        <v>114.59</v>
      </c>
    </row>
    <row r="6551" spans="1:19">
      <c r="A6551" s="32">
        <v>43276</v>
      </c>
      <c r="B6551" s="33">
        <f t="shared" si="1023"/>
        <v>6</v>
      </c>
      <c r="C6551" s="33">
        <f t="shared" si="1024"/>
        <v>2018</v>
      </c>
      <c r="D6551" s="34">
        <v>0.85299999999999998</v>
      </c>
      <c r="F6551" s="32">
        <v>44867</v>
      </c>
      <c r="G6551" s="33">
        <f t="shared" si="1031"/>
        <v>11</v>
      </c>
      <c r="H6551" s="33">
        <f t="shared" si="1032"/>
        <v>2022</v>
      </c>
      <c r="I6551" s="34">
        <v>4.58</v>
      </c>
      <c r="K6551" s="32">
        <v>40844</v>
      </c>
      <c r="L6551" s="33">
        <f t="shared" si="1017"/>
        <v>10</v>
      </c>
      <c r="M6551" s="33">
        <f t="shared" si="1018"/>
        <v>2011</v>
      </c>
      <c r="N6551" s="34">
        <v>93.32</v>
      </c>
      <c r="P6551" s="32">
        <v>41299</v>
      </c>
      <c r="Q6551" s="33">
        <f t="shared" si="1019"/>
        <v>1</v>
      </c>
      <c r="R6551" s="33">
        <f t="shared" si="1020"/>
        <v>2013</v>
      </c>
      <c r="S6551" s="34">
        <v>113.88</v>
      </c>
    </row>
    <row r="6552" spans="1:19">
      <c r="A6552" s="32">
        <v>43277</v>
      </c>
      <c r="B6552" s="33">
        <f t="shared" si="1023"/>
        <v>6</v>
      </c>
      <c r="C6552" s="33">
        <f t="shared" si="1024"/>
        <v>2018</v>
      </c>
      <c r="D6552" s="34">
        <v>0.88</v>
      </c>
      <c r="F6552" s="32">
        <v>44868</v>
      </c>
      <c r="G6552" s="33">
        <f t="shared" si="1031"/>
        <v>11</v>
      </c>
      <c r="H6552" s="33">
        <f t="shared" si="1032"/>
        <v>2022</v>
      </c>
      <c r="I6552" s="34">
        <v>4.6500000000000004</v>
      </c>
      <c r="K6552" s="32">
        <v>40847</v>
      </c>
      <c r="L6552" s="33">
        <f t="shared" si="1017"/>
        <v>10</v>
      </c>
      <c r="M6552" s="33">
        <f t="shared" si="1018"/>
        <v>2011</v>
      </c>
      <c r="N6552" s="34">
        <v>93.19</v>
      </c>
      <c r="P6552" s="32">
        <v>41302</v>
      </c>
      <c r="Q6552" s="33">
        <f t="shared" si="1019"/>
        <v>1</v>
      </c>
      <c r="R6552" s="33">
        <f t="shared" si="1020"/>
        <v>2013</v>
      </c>
      <c r="S6552" s="34">
        <v>113.92</v>
      </c>
    </row>
    <row r="6553" spans="1:19">
      <c r="A6553" s="32">
        <v>43278</v>
      </c>
      <c r="B6553" s="33">
        <f t="shared" si="1023"/>
        <v>6</v>
      </c>
      <c r="C6553" s="33">
        <f t="shared" si="1024"/>
        <v>2018</v>
      </c>
      <c r="D6553" s="34">
        <v>0.9</v>
      </c>
      <c r="F6553" s="32">
        <v>44869</v>
      </c>
      <c r="G6553" s="33">
        <f t="shared" si="1031"/>
        <v>11</v>
      </c>
      <c r="H6553" s="33">
        <f t="shared" si="1032"/>
        <v>2022</v>
      </c>
      <c r="I6553" s="34">
        <v>4</v>
      </c>
      <c r="K6553" s="32">
        <v>40848</v>
      </c>
      <c r="L6553" s="33">
        <f t="shared" si="1017"/>
        <v>11</v>
      </c>
      <c r="M6553" s="33">
        <f t="shared" si="1018"/>
        <v>2011</v>
      </c>
      <c r="N6553" s="34">
        <v>92.19</v>
      </c>
      <c r="P6553" s="32">
        <v>41303</v>
      </c>
      <c r="Q6553" s="33">
        <f t="shared" si="1019"/>
        <v>1</v>
      </c>
      <c r="R6553" s="33">
        <f t="shared" si="1020"/>
        <v>2013</v>
      </c>
      <c r="S6553" s="34">
        <v>115.22</v>
      </c>
    </row>
    <row r="6554" spans="1:19">
      <c r="A6554" s="32">
        <v>43279</v>
      </c>
      <c r="B6554" s="33">
        <f t="shared" si="1023"/>
        <v>6</v>
      </c>
      <c r="C6554" s="33">
        <f t="shared" si="1024"/>
        <v>2018</v>
      </c>
      <c r="D6554" s="34">
        <v>0.91</v>
      </c>
      <c r="F6554" s="32">
        <v>44872</v>
      </c>
      <c r="G6554" s="33">
        <f t="shared" si="1031"/>
        <v>11</v>
      </c>
      <c r="H6554" s="33">
        <f t="shared" si="1032"/>
        <v>2022</v>
      </c>
      <c r="I6554" s="34">
        <v>4.62</v>
      </c>
      <c r="K6554" s="32">
        <v>40849</v>
      </c>
      <c r="L6554" s="33">
        <f t="shared" si="1017"/>
        <v>11</v>
      </c>
      <c r="M6554" s="33">
        <f t="shared" si="1018"/>
        <v>2011</v>
      </c>
      <c r="N6554" s="34">
        <v>92.51</v>
      </c>
      <c r="P6554" s="32">
        <v>41304</v>
      </c>
      <c r="Q6554" s="33">
        <f t="shared" si="1019"/>
        <v>1</v>
      </c>
      <c r="R6554" s="33">
        <f t="shared" si="1020"/>
        <v>2013</v>
      </c>
      <c r="S6554" s="34">
        <v>115.42</v>
      </c>
    </row>
    <row r="6555" spans="1:19">
      <c r="A6555" s="32">
        <v>43280</v>
      </c>
      <c r="B6555" s="33">
        <f t="shared" si="1023"/>
        <v>6</v>
      </c>
      <c r="C6555" s="33">
        <f t="shared" si="1024"/>
        <v>2018</v>
      </c>
      <c r="D6555" s="34">
        <v>0.93799999999999994</v>
      </c>
      <c r="F6555" s="32">
        <v>44873</v>
      </c>
      <c r="G6555" s="33">
        <f t="shared" si="1031"/>
        <v>11</v>
      </c>
      <c r="H6555" s="33">
        <f t="shared" si="1032"/>
        <v>2022</v>
      </c>
      <c r="I6555" s="34">
        <v>4</v>
      </c>
      <c r="K6555" s="32">
        <v>40850</v>
      </c>
      <c r="L6555" s="33">
        <f t="shared" si="1017"/>
        <v>11</v>
      </c>
      <c r="M6555" s="33">
        <f t="shared" si="1018"/>
        <v>2011</v>
      </c>
      <c r="N6555" s="34">
        <v>94.07</v>
      </c>
      <c r="P6555" s="32">
        <v>41305</v>
      </c>
      <c r="Q6555" s="33">
        <f t="shared" si="1019"/>
        <v>1</v>
      </c>
      <c r="R6555" s="33">
        <f t="shared" si="1020"/>
        <v>2013</v>
      </c>
      <c r="S6555" s="34">
        <v>115.55</v>
      </c>
    </row>
    <row r="6556" spans="1:19">
      <c r="A6556" s="32">
        <v>43283</v>
      </c>
      <c r="B6556" s="33">
        <f t="shared" si="1023"/>
        <v>7</v>
      </c>
      <c r="C6556" s="33">
        <f t="shared" si="1024"/>
        <v>2018</v>
      </c>
      <c r="D6556" s="34">
        <v>0.93799999999999994</v>
      </c>
      <c r="F6556" s="32">
        <v>44874</v>
      </c>
      <c r="G6556" s="33">
        <f t="shared" si="1031"/>
        <v>11</v>
      </c>
      <c r="H6556" s="33">
        <f t="shared" si="1032"/>
        <v>2022</v>
      </c>
      <c r="I6556" s="34">
        <v>3.46</v>
      </c>
      <c r="K6556" s="32">
        <v>40851</v>
      </c>
      <c r="L6556" s="33">
        <f t="shared" si="1017"/>
        <v>11</v>
      </c>
      <c r="M6556" s="33">
        <f t="shared" si="1018"/>
        <v>2011</v>
      </c>
      <c r="N6556" s="34">
        <v>94.26</v>
      </c>
      <c r="P6556" s="32">
        <v>41306</v>
      </c>
      <c r="Q6556" s="33">
        <f t="shared" si="1019"/>
        <v>2</v>
      </c>
      <c r="R6556" s="33">
        <f t="shared" si="1020"/>
        <v>2013</v>
      </c>
      <c r="S6556" s="34">
        <v>115.55</v>
      </c>
    </row>
    <row r="6557" spans="1:19">
      <c r="A6557" s="32">
        <v>43284</v>
      </c>
      <c r="B6557" s="33">
        <f t="shared" si="1023"/>
        <v>7</v>
      </c>
      <c r="C6557" s="33">
        <f t="shared" si="1024"/>
        <v>2018</v>
      </c>
      <c r="D6557" s="34">
        <v>0.95</v>
      </c>
      <c r="F6557" s="32">
        <v>44875</v>
      </c>
      <c r="G6557" s="33">
        <f t="shared" ref="G6557:G6558" si="1033">+MONTH(F6557)</f>
        <v>11</v>
      </c>
      <c r="H6557" s="33">
        <f t="shared" ref="H6557:H6558" si="1034">+YEAR(F6557)</f>
        <v>2022</v>
      </c>
      <c r="I6557" s="34">
        <v>4.8</v>
      </c>
      <c r="K6557" s="32">
        <v>40854</v>
      </c>
      <c r="L6557" s="33">
        <f t="shared" si="1017"/>
        <v>11</v>
      </c>
      <c r="M6557" s="33">
        <f t="shared" si="1018"/>
        <v>2011</v>
      </c>
      <c r="N6557" s="34">
        <v>95.52</v>
      </c>
      <c r="P6557" s="32">
        <v>41309</v>
      </c>
      <c r="Q6557" s="33">
        <f t="shared" si="1019"/>
        <v>2</v>
      </c>
      <c r="R6557" s="33">
        <f t="shared" si="1020"/>
        <v>2013</v>
      </c>
      <c r="S6557" s="34">
        <v>116.06</v>
      </c>
    </row>
    <row r="6558" spans="1:19">
      <c r="A6558" s="32">
        <v>43285</v>
      </c>
      <c r="B6558" s="33">
        <f t="shared" si="1023"/>
        <v>7</v>
      </c>
      <c r="C6558" s="33">
        <f t="shared" si="1024"/>
        <v>2018</v>
      </c>
      <c r="D6558" s="34">
        <v>0.95</v>
      </c>
      <c r="F6558" s="32">
        <v>44876</v>
      </c>
      <c r="G6558" s="33">
        <f t="shared" si="1033"/>
        <v>11</v>
      </c>
      <c r="H6558" s="33">
        <f t="shared" si="1034"/>
        <v>2022</v>
      </c>
      <c r="I6558" s="34">
        <v>4.8</v>
      </c>
      <c r="K6558" s="32">
        <v>40855</v>
      </c>
      <c r="L6558" s="33">
        <f t="shared" si="1017"/>
        <v>11</v>
      </c>
      <c r="M6558" s="33">
        <f t="shared" si="1018"/>
        <v>2011</v>
      </c>
      <c r="N6558" s="34">
        <v>96.8</v>
      </c>
      <c r="P6558" s="32">
        <v>41310</v>
      </c>
      <c r="Q6558" s="33">
        <f t="shared" si="1019"/>
        <v>2</v>
      </c>
      <c r="R6558" s="33">
        <f t="shared" si="1020"/>
        <v>2013</v>
      </c>
      <c r="S6558" s="34">
        <v>117.03</v>
      </c>
    </row>
    <row r="6559" spans="1:19">
      <c r="A6559" s="32">
        <v>43286</v>
      </c>
      <c r="B6559" s="33">
        <f t="shared" si="1023"/>
        <v>7</v>
      </c>
      <c r="C6559" s="33">
        <f t="shared" si="1024"/>
        <v>2018</v>
      </c>
      <c r="D6559" s="34">
        <v>0.96799999999999997</v>
      </c>
      <c r="F6559" s="32">
        <v>44879</v>
      </c>
      <c r="G6559" s="33">
        <f>+MONTH(F6559)</f>
        <v>11</v>
      </c>
      <c r="H6559" s="33">
        <f>+YEAR(F6559)</f>
        <v>2022</v>
      </c>
      <c r="I6559" s="34">
        <v>6.24</v>
      </c>
      <c r="K6559" s="32">
        <v>40856</v>
      </c>
      <c r="L6559" s="33">
        <f t="shared" si="1017"/>
        <v>11</v>
      </c>
      <c r="M6559" s="33">
        <f t="shared" si="1018"/>
        <v>2011</v>
      </c>
      <c r="N6559" s="34">
        <v>95.74</v>
      </c>
      <c r="P6559" s="32">
        <v>41311</v>
      </c>
      <c r="Q6559" s="33">
        <f t="shared" si="1019"/>
        <v>2</v>
      </c>
      <c r="R6559" s="33">
        <f t="shared" si="1020"/>
        <v>2013</v>
      </c>
      <c r="S6559" s="34">
        <v>116.61</v>
      </c>
    </row>
    <row r="6560" spans="1:19">
      <c r="A6560" s="32">
        <v>43287</v>
      </c>
      <c r="B6560" s="33">
        <f t="shared" si="1023"/>
        <v>7</v>
      </c>
      <c r="C6560" s="33">
        <f t="shared" si="1024"/>
        <v>2018</v>
      </c>
      <c r="D6560" s="34">
        <v>0.95499999999999996</v>
      </c>
      <c r="F6560" s="32">
        <v>44880</v>
      </c>
      <c r="G6560" s="33">
        <f>+MONTH(F6560)</f>
        <v>11</v>
      </c>
      <c r="H6560" s="33">
        <f>+YEAR(F6560)</f>
        <v>2022</v>
      </c>
      <c r="I6560" s="34">
        <v>5.9</v>
      </c>
      <c r="K6560" s="32">
        <v>40857</v>
      </c>
      <c r="L6560" s="33">
        <f t="shared" si="1017"/>
        <v>11</v>
      </c>
      <c r="M6560" s="33">
        <f t="shared" si="1018"/>
        <v>2011</v>
      </c>
      <c r="N6560" s="34">
        <v>97.78</v>
      </c>
      <c r="P6560" s="32">
        <v>41312</v>
      </c>
      <c r="Q6560" s="33">
        <f t="shared" si="1019"/>
        <v>2</v>
      </c>
      <c r="R6560" s="33">
        <f t="shared" si="1020"/>
        <v>2013</v>
      </c>
      <c r="S6560" s="34">
        <v>117.17</v>
      </c>
    </row>
    <row r="6561" spans="1:19">
      <c r="A6561" s="32">
        <v>43290</v>
      </c>
      <c r="B6561" s="33">
        <f t="shared" si="1023"/>
        <v>7</v>
      </c>
      <c r="C6561" s="33">
        <f t="shared" si="1024"/>
        <v>2018</v>
      </c>
      <c r="D6561" s="34">
        <v>0.95799999999999996</v>
      </c>
      <c r="F6561" s="32">
        <v>44881</v>
      </c>
      <c r="G6561" s="33">
        <f>+MONTH(F6561)</f>
        <v>11</v>
      </c>
      <c r="H6561" s="33">
        <f>+YEAR(F6561)</f>
        <v>2022</v>
      </c>
      <c r="I6561" s="34">
        <v>5.88</v>
      </c>
      <c r="K6561" s="32">
        <v>40858</v>
      </c>
      <c r="L6561" s="33">
        <f t="shared" si="1017"/>
        <v>11</v>
      </c>
      <c r="M6561" s="33">
        <f t="shared" si="1018"/>
        <v>2011</v>
      </c>
      <c r="N6561" s="34">
        <v>98.99</v>
      </c>
      <c r="P6561" s="32">
        <v>41313</v>
      </c>
      <c r="Q6561" s="33">
        <f t="shared" si="1019"/>
        <v>2</v>
      </c>
      <c r="R6561" s="33">
        <f t="shared" si="1020"/>
        <v>2013</v>
      </c>
      <c r="S6561" s="34">
        <v>118.9</v>
      </c>
    </row>
    <row r="6562" spans="1:19">
      <c r="A6562" s="32">
        <v>43291</v>
      </c>
      <c r="B6562" s="33">
        <f t="shared" si="1023"/>
        <v>7</v>
      </c>
      <c r="C6562" s="33">
        <f t="shared" si="1024"/>
        <v>2018</v>
      </c>
      <c r="D6562" s="34">
        <v>0.97499999999999998</v>
      </c>
      <c r="F6562" s="32">
        <v>44882</v>
      </c>
      <c r="G6562" s="33">
        <f>+MONTH(F6562)</f>
        <v>11</v>
      </c>
      <c r="H6562" s="33">
        <f>+YEAR(F6562)</f>
        <v>2022</v>
      </c>
      <c r="I6562" s="34">
        <v>6.2</v>
      </c>
      <c r="K6562" s="32">
        <v>40861</v>
      </c>
      <c r="L6562" s="33">
        <f t="shared" si="1017"/>
        <v>11</v>
      </c>
      <c r="M6562" s="33">
        <f t="shared" si="1018"/>
        <v>2011</v>
      </c>
      <c r="N6562" s="34">
        <v>98.14</v>
      </c>
      <c r="P6562" s="32">
        <v>41316</v>
      </c>
      <c r="Q6562" s="33">
        <f t="shared" si="1019"/>
        <v>2</v>
      </c>
      <c r="R6562" s="33">
        <f t="shared" si="1020"/>
        <v>2013</v>
      </c>
      <c r="S6562" s="34">
        <v>118.29</v>
      </c>
    </row>
    <row r="6563" spans="1:19">
      <c r="A6563" s="32">
        <v>43292</v>
      </c>
      <c r="B6563" s="33">
        <f t="shared" si="1023"/>
        <v>7</v>
      </c>
      <c r="C6563" s="33">
        <f t="shared" si="1024"/>
        <v>2018</v>
      </c>
      <c r="D6563" s="34">
        <v>0.94299999999999995</v>
      </c>
      <c r="F6563" s="32">
        <v>44883</v>
      </c>
      <c r="G6563" s="33">
        <f t="shared" ref="G6563" si="1035">+MONTH(F6563)</f>
        <v>11</v>
      </c>
      <c r="H6563" s="33">
        <f t="shared" ref="H6563" si="1036">+YEAR(F6563)</f>
        <v>2022</v>
      </c>
      <c r="I6563" s="34">
        <v>6.1</v>
      </c>
      <c r="K6563" s="32">
        <v>40862</v>
      </c>
      <c r="L6563" s="33">
        <f t="shared" si="1017"/>
        <v>11</v>
      </c>
      <c r="M6563" s="33">
        <f t="shared" si="1018"/>
        <v>2011</v>
      </c>
      <c r="N6563" s="34">
        <v>99.37</v>
      </c>
      <c r="P6563" s="32">
        <v>41317</v>
      </c>
      <c r="Q6563" s="33">
        <f t="shared" si="1019"/>
        <v>2</v>
      </c>
      <c r="R6563" s="33">
        <f t="shared" si="1020"/>
        <v>2013</v>
      </c>
      <c r="S6563" s="34">
        <v>117.89</v>
      </c>
    </row>
    <row r="6564" spans="1:19">
      <c r="A6564" s="32">
        <v>43293</v>
      </c>
      <c r="B6564" s="33">
        <f t="shared" si="1023"/>
        <v>7</v>
      </c>
      <c r="C6564" s="33">
        <f t="shared" si="1024"/>
        <v>2018</v>
      </c>
      <c r="D6564" s="34">
        <v>0.93</v>
      </c>
      <c r="F6564" s="32">
        <v>44886</v>
      </c>
      <c r="G6564" s="33">
        <f t="shared" ref="G6564:G6569" si="1037">+MONTH(F6564)</f>
        <v>11</v>
      </c>
      <c r="H6564" s="33">
        <f t="shared" ref="H6564:H6569" si="1038">+YEAR(F6564)</f>
        <v>2022</v>
      </c>
      <c r="I6564" s="34">
        <v>6.23</v>
      </c>
      <c r="K6564" s="32">
        <v>40863</v>
      </c>
      <c r="L6564" s="33">
        <f t="shared" ref="L6564:L6627" si="1039">+MONTH(K6564)</f>
        <v>11</v>
      </c>
      <c r="M6564" s="33">
        <f t="shared" ref="M6564:M6627" si="1040">+YEAR(K6564)</f>
        <v>2011</v>
      </c>
      <c r="N6564" s="34">
        <v>102.59</v>
      </c>
      <c r="P6564" s="32">
        <v>41318</v>
      </c>
      <c r="Q6564" s="33">
        <f t="shared" ref="Q6564:Q6627" si="1041">+MONTH(P6564)</f>
        <v>2</v>
      </c>
      <c r="R6564" s="33">
        <f t="shared" si="1020"/>
        <v>2013</v>
      </c>
      <c r="S6564" s="34">
        <v>118.43</v>
      </c>
    </row>
    <row r="6565" spans="1:19">
      <c r="A6565" s="32">
        <v>43294</v>
      </c>
      <c r="B6565" s="33">
        <f t="shared" si="1023"/>
        <v>7</v>
      </c>
      <c r="C6565" s="33">
        <f t="shared" si="1024"/>
        <v>2018</v>
      </c>
      <c r="D6565" s="34">
        <v>0.91300000000000003</v>
      </c>
      <c r="F6565" s="32">
        <v>44887</v>
      </c>
      <c r="G6565" s="33">
        <f t="shared" si="1037"/>
        <v>11</v>
      </c>
      <c r="H6565" s="33">
        <f t="shared" si="1038"/>
        <v>2022</v>
      </c>
      <c r="I6565" s="34">
        <v>6.27</v>
      </c>
      <c r="K6565" s="32">
        <v>40864</v>
      </c>
      <c r="L6565" s="33">
        <f t="shared" si="1039"/>
        <v>11</v>
      </c>
      <c r="M6565" s="33">
        <f t="shared" si="1040"/>
        <v>2011</v>
      </c>
      <c r="N6565" s="34">
        <v>98.82</v>
      </c>
      <c r="P6565" s="32">
        <v>41319</v>
      </c>
      <c r="Q6565" s="33">
        <f t="shared" si="1041"/>
        <v>2</v>
      </c>
      <c r="R6565" s="33">
        <f t="shared" ref="R6565:R6628" si="1042">+YEAR(P6565)</f>
        <v>2013</v>
      </c>
      <c r="S6565" s="34">
        <v>118.48</v>
      </c>
    </row>
    <row r="6566" spans="1:19">
      <c r="A6566" s="32">
        <v>43297</v>
      </c>
      <c r="B6566" s="33">
        <f t="shared" si="1023"/>
        <v>7</v>
      </c>
      <c r="C6566" s="33">
        <f t="shared" si="1024"/>
        <v>2018</v>
      </c>
      <c r="D6566" s="34">
        <v>0.878</v>
      </c>
      <c r="F6566" s="32">
        <v>44888</v>
      </c>
      <c r="G6566" s="33">
        <f t="shared" si="1037"/>
        <v>11</v>
      </c>
      <c r="H6566" s="33">
        <f t="shared" si="1038"/>
        <v>2022</v>
      </c>
      <c r="I6566" s="34">
        <v>6.57</v>
      </c>
      <c r="K6566" s="32">
        <v>40865</v>
      </c>
      <c r="L6566" s="33">
        <f t="shared" si="1039"/>
        <v>11</v>
      </c>
      <c r="M6566" s="33">
        <f t="shared" si="1040"/>
        <v>2011</v>
      </c>
      <c r="N6566" s="34">
        <v>97.67</v>
      </c>
      <c r="P6566" s="32">
        <v>41320</v>
      </c>
      <c r="Q6566" s="33">
        <f t="shared" si="1041"/>
        <v>2</v>
      </c>
      <c r="R6566" s="33">
        <f t="shared" si="1042"/>
        <v>2013</v>
      </c>
      <c r="S6566" s="34">
        <v>117.4</v>
      </c>
    </row>
    <row r="6567" spans="1:19">
      <c r="A6567" s="32">
        <v>43298</v>
      </c>
      <c r="B6567" s="33">
        <f t="shared" si="1023"/>
        <v>7</v>
      </c>
      <c r="C6567" s="33">
        <f t="shared" si="1024"/>
        <v>2018</v>
      </c>
      <c r="D6567" s="34">
        <v>0.875</v>
      </c>
      <c r="F6567" s="32">
        <v>44890</v>
      </c>
      <c r="G6567" s="33">
        <f t="shared" si="1037"/>
        <v>11</v>
      </c>
      <c r="H6567" s="33">
        <f t="shared" si="1038"/>
        <v>2022</v>
      </c>
      <c r="I6567" s="34">
        <v>6.57</v>
      </c>
      <c r="K6567" s="32">
        <v>40868</v>
      </c>
      <c r="L6567" s="33">
        <f t="shared" si="1039"/>
        <v>11</v>
      </c>
      <c r="M6567" s="33">
        <f t="shared" si="1040"/>
        <v>2011</v>
      </c>
      <c r="N6567" s="34">
        <v>96.73</v>
      </c>
      <c r="P6567" s="32">
        <v>41324</v>
      </c>
      <c r="Q6567" s="33">
        <f t="shared" si="1041"/>
        <v>2</v>
      </c>
      <c r="R6567" s="33">
        <f t="shared" si="1042"/>
        <v>2013</v>
      </c>
      <c r="S6567" s="34">
        <v>117.04</v>
      </c>
    </row>
    <row r="6568" spans="1:19">
      <c r="A6568" s="32">
        <v>43299</v>
      </c>
      <c r="B6568" s="33">
        <f t="shared" si="1023"/>
        <v>7</v>
      </c>
      <c r="C6568" s="33">
        <f t="shared" si="1024"/>
        <v>2018</v>
      </c>
      <c r="D6568" s="34">
        <v>0.88800000000000001</v>
      </c>
      <c r="F6568" s="32">
        <v>44893</v>
      </c>
      <c r="G6568" s="33">
        <f t="shared" si="1037"/>
        <v>11</v>
      </c>
      <c r="H6568" s="33">
        <f t="shared" si="1038"/>
        <v>2022</v>
      </c>
      <c r="I6568" s="34">
        <v>6</v>
      </c>
      <c r="K6568" s="32">
        <v>40869</v>
      </c>
      <c r="L6568" s="33">
        <f t="shared" si="1039"/>
        <v>11</v>
      </c>
      <c r="M6568" s="33">
        <f t="shared" si="1040"/>
        <v>2011</v>
      </c>
      <c r="N6568" s="34">
        <v>97.76</v>
      </c>
      <c r="P6568" s="32">
        <v>41325</v>
      </c>
      <c r="Q6568" s="33">
        <f t="shared" si="1041"/>
        <v>2</v>
      </c>
      <c r="R6568" s="33">
        <f t="shared" si="1042"/>
        <v>2013</v>
      </c>
      <c r="S6568" s="34">
        <v>116.23</v>
      </c>
    </row>
    <row r="6569" spans="1:19">
      <c r="A6569" s="32">
        <v>43300</v>
      </c>
      <c r="B6569" s="33">
        <f t="shared" si="1023"/>
        <v>7</v>
      </c>
      <c r="C6569" s="33">
        <f t="shared" si="1024"/>
        <v>2018</v>
      </c>
      <c r="D6569" s="34">
        <v>0.88600000000000001</v>
      </c>
      <c r="F6569" s="32">
        <v>44894</v>
      </c>
      <c r="G6569" s="33">
        <f t="shared" si="1037"/>
        <v>11</v>
      </c>
      <c r="H6569" s="33">
        <f t="shared" si="1038"/>
        <v>2022</v>
      </c>
      <c r="I6569" s="34">
        <v>6.03</v>
      </c>
      <c r="K6569" s="32">
        <v>40870</v>
      </c>
      <c r="L6569" s="33">
        <f t="shared" si="1039"/>
        <v>11</v>
      </c>
      <c r="M6569" s="33">
        <f t="shared" si="1040"/>
        <v>2011</v>
      </c>
      <c r="N6569" s="34">
        <v>96.16</v>
      </c>
      <c r="P6569" s="32">
        <v>41326</v>
      </c>
      <c r="Q6569" s="33">
        <f t="shared" si="1041"/>
        <v>2</v>
      </c>
      <c r="R6569" s="33">
        <f t="shared" si="1042"/>
        <v>2013</v>
      </c>
      <c r="S6569" s="34">
        <v>114.19</v>
      </c>
    </row>
    <row r="6570" spans="1:19">
      <c r="A6570" s="32">
        <v>43301</v>
      </c>
      <c r="B6570" s="33">
        <f t="shared" si="1023"/>
        <v>7</v>
      </c>
      <c r="C6570" s="33">
        <f t="shared" si="1024"/>
        <v>2018</v>
      </c>
      <c r="D6570" s="34">
        <v>0.90800000000000003</v>
      </c>
      <c r="F6570" s="32">
        <v>44895</v>
      </c>
      <c r="G6570" s="33">
        <f t="shared" ref="G6570:G6572" si="1043">+MONTH(F6570)</f>
        <v>11</v>
      </c>
      <c r="H6570" s="33">
        <f t="shared" ref="H6570:H6572" si="1044">+YEAR(F6570)</f>
        <v>2022</v>
      </c>
      <c r="I6570" s="34">
        <v>7</v>
      </c>
      <c r="K6570" s="32">
        <v>40872</v>
      </c>
      <c r="L6570" s="33">
        <f t="shared" si="1039"/>
        <v>11</v>
      </c>
      <c r="M6570" s="33">
        <f t="shared" si="1040"/>
        <v>2011</v>
      </c>
      <c r="N6570" s="34">
        <v>96.91</v>
      </c>
      <c r="P6570" s="32">
        <v>41327</v>
      </c>
      <c r="Q6570" s="33">
        <f t="shared" si="1041"/>
        <v>2</v>
      </c>
      <c r="R6570" s="33">
        <f t="shared" si="1042"/>
        <v>2013</v>
      </c>
      <c r="S6570" s="34">
        <v>113.74</v>
      </c>
    </row>
    <row r="6571" spans="1:19">
      <c r="A6571" s="32">
        <v>43304</v>
      </c>
      <c r="B6571" s="33">
        <f t="shared" si="1023"/>
        <v>7</v>
      </c>
      <c r="C6571" s="33">
        <f t="shared" si="1024"/>
        <v>2018</v>
      </c>
      <c r="D6571" s="34">
        <v>0.93300000000000005</v>
      </c>
      <c r="F6571" s="32">
        <v>44896</v>
      </c>
      <c r="G6571" s="33">
        <f t="shared" si="1043"/>
        <v>12</v>
      </c>
      <c r="H6571" s="33">
        <f t="shared" si="1044"/>
        <v>2022</v>
      </c>
      <c r="I6571" s="34">
        <v>6.33</v>
      </c>
      <c r="K6571" s="32">
        <v>40875</v>
      </c>
      <c r="L6571" s="33">
        <f t="shared" si="1039"/>
        <v>11</v>
      </c>
      <c r="M6571" s="33">
        <f t="shared" si="1040"/>
        <v>2011</v>
      </c>
      <c r="N6571" s="34">
        <v>98.21</v>
      </c>
      <c r="P6571" s="32">
        <v>41330</v>
      </c>
      <c r="Q6571" s="33">
        <f t="shared" si="1041"/>
        <v>2</v>
      </c>
      <c r="R6571" s="33">
        <f t="shared" si="1042"/>
        <v>2013</v>
      </c>
      <c r="S6571" s="34">
        <v>114.55</v>
      </c>
    </row>
    <row r="6572" spans="1:19">
      <c r="A6572" s="32">
        <v>43305</v>
      </c>
      <c r="B6572" s="33">
        <f t="shared" si="1023"/>
        <v>7</v>
      </c>
      <c r="C6572" s="33">
        <f t="shared" si="1024"/>
        <v>2018</v>
      </c>
      <c r="D6572" s="34">
        <v>0.94599999999999995</v>
      </c>
      <c r="F6572" s="32">
        <v>44897</v>
      </c>
      <c r="G6572" s="33">
        <f t="shared" si="1043"/>
        <v>12</v>
      </c>
      <c r="H6572" s="33">
        <f t="shared" si="1044"/>
        <v>2022</v>
      </c>
      <c r="I6572" s="34">
        <v>6.33</v>
      </c>
      <c r="K6572" s="32">
        <v>40876</v>
      </c>
      <c r="L6572" s="33">
        <f t="shared" si="1039"/>
        <v>11</v>
      </c>
      <c r="M6572" s="33">
        <f t="shared" si="1040"/>
        <v>2011</v>
      </c>
      <c r="N6572" s="34">
        <v>99.79</v>
      </c>
      <c r="P6572" s="32">
        <v>41331</v>
      </c>
      <c r="Q6572" s="33">
        <f t="shared" si="1041"/>
        <v>2</v>
      </c>
      <c r="R6572" s="33">
        <f t="shared" si="1042"/>
        <v>2013</v>
      </c>
      <c r="S6572" s="34">
        <v>112.96</v>
      </c>
    </row>
    <row r="6573" spans="1:19">
      <c r="A6573" s="32">
        <v>43306</v>
      </c>
      <c r="B6573" s="33">
        <f t="shared" si="1023"/>
        <v>7</v>
      </c>
      <c r="C6573" s="33">
        <f t="shared" si="1024"/>
        <v>2018</v>
      </c>
      <c r="D6573" s="34">
        <v>0.98</v>
      </c>
      <c r="F6573" s="32">
        <v>44900</v>
      </c>
      <c r="G6573" s="33">
        <f t="shared" ref="G6573:G6595" si="1045">+MONTH(F6573)</f>
        <v>12</v>
      </c>
      <c r="H6573" s="33">
        <f t="shared" ref="H6573:H6595" si="1046">+YEAR(F6573)</f>
        <v>2022</v>
      </c>
      <c r="I6573" s="34">
        <v>4.1500000000000004</v>
      </c>
      <c r="K6573" s="32">
        <v>40877</v>
      </c>
      <c r="L6573" s="33">
        <f t="shared" si="1039"/>
        <v>11</v>
      </c>
      <c r="M6573" s="33">
        <f t="shared" si="1040"/>
        <v>2011</v>
      </c>
      <c r="N6573" s="34">
        <v>100.36</v>
      </c>
      <c r="P6573" s="32">
        <v>41332</v>
      </c>
      <c r="Q6573" s="33">
        <f t="shared" si="1041"/>
        <v>2</v>
      </c>
      <c r="R6573" s="33">
        <f t="shared" si="1042"/>
        <v>2013</v>
      </c>
      <c r="S6573" s="34">
        <v>112.24</v>
      </c>
    </row>
    <row r="6574" spans="1:19">
      <c r="A6574" s="32">
        <v>43307</v>
      </c>
      <c r="B6574" s="33">
        <f t="shared" si="1023"/>
        <v>7</v>
      </c>
      <c r="C6574" s="33">
        <f t="shared" si="1024"/>
        <v>2018</v>
      </c>
      <c r="D6574" s="34">
        <v>0.97399999999999998</v>
      </c>
      <c r="F6574" s="32">
        <v>44901</v>
      </c>
      <c r="G6574" s="33">
        <f t="shared" si="1045"/>
        <v>12</v>
      </c>
      <c r="H6574" s="33">
        <f t="shared" si="1046"/>
        <v>2022</v>
      </c>
      <c r="I6574" s="34">
        <v>4.58</v>
      </c>
      <c r="K6574" s="32">
        <v>40878</v>
      </c>
      <c r="L6574" s="33">
        <f t="shared" si="1039"/>
        <v>12</v>
      </c>
      <c r="M6574" s="33">
        <f t="shared" si="1040"/>
        <v>2011</v>
      </c>
      <c r="N6574" s="34">
        <v>100.2</v>
      </c>
      <c r="P6574" s="32">
        <v>41333</v>
      </c>
      <c r="Q6574" s="33">
        <f t="shared" si="1041"/>
        <v>2</v>
      </c>
      <c r="R6574" s="33">
        <f t="shared" si="1042"/>
        <v>2013</v>
      </c>
      <c r="S6574" s="34">
        <v>112.2</v>
      </c>
    </row>
    <row r="6575" spans="1:19">
      <c r="A6575" s="32">
        <v>43308</v>
      </c>
      <c r="B6575" s="33">
        <f t="shared" si="1023"/>
        <v>7</v>
      </c>
      <c r="C6575" s="33">
        <f t="shared" si="1024"/>
        <v>2018</v>
      </c>
      <c r="D6575" s="34">
        <v>0.97</v>
      </c>
      <c r="F6575" s="32">
        <v>44902</v>
      </c>
      <c r="G6575" s="33">
        <f t="shared" si="1045"/>
        <v>12</v>
      </c>
      <c r="H6575" s="33">
        <f t="shared" si="1046"/>
        <v>2022</v>
      </c>
      <c r="I6575" s="34">
        <v>4.49</v>
      </c>
      <c r="K6575" s="32">
        <v>40879</v>
      </c>
      <c r="L6575" s="33">
        <f t="shared" si="1039"/>
        <v>12</v>
      </c>
      <c r="M6575" s="33">
        <f t="shared" si="1040"/>
        <v>2011</v>
      </c>
      <c r="N6575" s="34">
        <v>100.97</v>
      </c>
      <c r="P6575" s="32">
        <v>41334</v>
      </c>
      <c r="Q6575" s="33">
        <f t="shared" si="1041"/>
        <v>3</v>
      </c>
      <c r="R6575" s="33">
        <f t="shared" si="1042"/>
        <v>2013</v>
      </c>
      <c r="S6575" s="34">
        <v>110.14</v>
      </c>
    </row>
    <row r="6576" spans="1:19">
      <c r="A6576" s="32">
        <v>43311</v>
      </c>
      <c r="B6576" s="33">
        <f t="shared" si="1023"/>
        <v>7</v>
      </c>
      <c r="C6576" s="33">
        <f t="shared" si="1024"/>
        <v>2018</v>
      </c>
      <c r="D6576" s="34">
        <v>0.97799999999999998</v>
      </c>
      <c r="F6576" s="32">
        <v>44903</v>
      </c>
      <c r="G6576" s="33">
        <f t="shared" si="1045"/>
        <v>12</v>
      </c>
      <c r="H6576" s="33">
        <f t="shared" si="1046"/>
        <v>2022</v>
      </c>
      <c r="I6576" s="34">
        <v>4.79</v>
      </c>
      <c r="K6576" s="32">
        <v>40882</v>
      </c>
      <c r="L6576" s="33">
        <f t="shared" si="1039"/>
        <v>12</v>
      </c>
      <c r="M6576" s="33">
        <f t="shared" si="1040"/>
        <v>2011</v>
      </c>
      <c r="N6576" s="34">
        <v>100.94</v>
      </c>
      <c r="P6576" s="32">
        <v>41337</v>
      </c>
      <c r="Q6576" s="33">
        <f t="shared" si="1041"/>
        <v>3</v>
      </c>
      <c r="R6576" s="33">
        <f t="shared" si="1042"/>
        <v>2013</v>
      </c>
      <c r="S6576" s="34">
        <v>109.9</v>
      </c>
    </row>
    <row r="6577" spans="1:19">
      <c r="A6577" s="32">
        <v>43312</v>
      </c>
      <c r="B6577" s="33">
        <f t="shared" si="1023"/>
        <v>7</v>
      </c>
      <c r="C6577" s="33">
        <f t="shared" si="1024"/>
        <v>2018</v>
      </c>
      <c r="D6577" s="34">
        <v>0.95399999999999996</v>
      </c>
      <c r="F6577" s="32">
        <v>44904</v>
      </c>
      <c r="G6577" s="33">
        <f t="shared" si="1045"/>
        <v>12</v>
      </c>
      <c r="H6577" s="33">
        <f t="shared" si="1046"/>
        <v>2022</v>
      </c>
      <c r="I6577" s="34">
        <v>4.9800000000000004</v>
      </c>
      <c r="K6577" s="32">
        <v>40883</v>
      </c>
      <c r="L6577" s="33">
        <f t="shared" si="1039"/>
        <v>12</v>
      </c>
      <c r="M6577" s="33">
        <f t="shared" si="1040"/>
        <v>2011</v>
      </c>
      <c r="N6577" s="34">
        <v>101.25</v>
      </c>
      <c r="P6577" s="32">
        <v>41338</v>
      </c>
      <c r="Q6577" s="33">
        <f t="shared" si="1041"/>
        <v>3</v>
      </c>
      <c r="R6577" s="33">
        <f t="shared" si="1042"/>
        <v>2013</v>
      </c>
      <c r="S6577" s="34">
        <v>110.42</v>
      </c>
    </row>
    <row r="6578" spans="1:19">
      <c r="A6578" s="32">
        <v>43313</v>
      </c>
      <c r="B6578" s="33">
        <f t="shared" si="1023"/>
        <v>8</v>
      </c>
      <c r="C6578" s="33">
        <f t="shared" si="1024"/>
        <v>2018</v>
      </c>
      <c r="D6578" s="34">
        <v>0.93600000000000005</v>
      </c>
      <c r="F6578" s="32">
        <v>44907</v>
      </c>
      <c r="G6578" s="33">
        <f t="shared" si="1045"/>
        <v>12</v>
      </c>
      <c r="H6578" s="33">
        <f t="shared" si="1046"/>
        <v>2022</v>
      </c>
      <c r="I6578" s="34">
        <v>6.73</v>
      </c>
      <c r="K6578" s="32">
        <v>40884</v>
      </c>
      <c r="L6578" s="33">
        <f t="shared" si="1039"/>
        <v>12</v>
      </c>
      <c r="M6578" s="33">
        <f t="shared" si="1040"/>
        <v>2011</v>
      </c>
      <c r="N6578" s="34">
        <v>100.45</v>
      </c>
      <c r="P6578" s="32">
        <v>41339</v>
      </c>
      <c r="Q6578" s="33">
        <f t="shared" si="1041"/>
        <v>3</v>
      </c>
      <c r="R6578" s="33">
        <f t="shared" si="1042"/>
        <v>2013</v>
      </c>
      <c r="S6578" s="34">
        <v>110.27</v>
      </c>
    </row>
    <row r="6579" spans="1:19">
      <c r="A6579" s="32">
        <v>43314</v>
      </c>
      <c r="B6579" s="33">
        <f t="shared" si="1023"/>
        <v>8</v>
      </c>
      <c r="C6579" s="33">
        <f t="shared" si="1024"/>
        <v>2018</v>
      </c>
      <c r="D6579" s="34">
        <v>0.94299999999999995</v>
      </c>
      <c r="F6579" s="32">
        <v>44908</v>
      </c>
      <c r="G6579" s="33">
        <f t="shared" si="1045"/>
        <v>12</v>
      </c>
      <c r="H6579" s="33">
        <f t="shared" si="1046"/>
        <v>2022</v>
      </c>
      <c r="I6579" s="34">
        <v>6.73</v>
      </c>
      <c r="K6579" s="32">
        <v>40885</v>
      </c>
      <c r="L6579" s="33">
        <f t="shared" si="1039"/>
        <v>12</v>
      </c>
      <c r="M6579" s="33">
        <f t="shared" si="1040"/>
        <v>2011</v>
      </c>
      <c r="N6579" s="34">
        <v>98.35</v>
      </c>
      <c r="P6579" s="32">
        <v>41340</v>
      </c>
      <c r="Q6579" s="33">
        <f t="shared" si="1041"/>
        <v>3</v>
      </c>
      <c r="R6579" s="33">
        <f t="shared" si="1042"/>
        <v>2013</v>
      </c>
      <c r="S6579" s="34">
        <v>110.42</v>
      </c>
    </row>
    <row r="6580" spans="1:19">
      <c r="A6580" s="32">
        <v>43315</v>
      </c>
      <c r="B6580" s="33">
        <f t="shared" si="1023"/>
        <v>8</v>
      </c>
      <c r="C6580" s="33">
        <f t="shared" si="1024"/>
        <v>2018</v>
      </c>
      <c r="D6580" s="34">
        <v>0.94299999999999995</v>
      </c>
      <c r="F6580" s="32">
        <v>44909</v>
      </c>
      <c r="G6580" s="33">
        <f t="shared" si="1045"/>
        <v>12</v>
      </c>
      <c r="H6580" s="33">
        <f t="shared" si="1046"/>
        <v>2022</v>
      </c>
      <c r="I6580" s="34">
        <v>6.54</v>
      </c>
      <c r="K6580" s="32">
        <v>40886</v>
      </c>
      <c r="L6580" s="33">
        <f t="shared" si="1039"/>
        <v>12</v>
      </c>
      <c r="M6580" s="33">
        <f t="shared" si="1040"/>
        <v>2011</v>
      </c>
      <c r="N6580" s="34">
        <v>99.4</v>
      </c>
      <c r="P6580" s="32">
        <v>41341</v>
      </c>
      <c r="Q6580" s="33">
        <f t="shared" si="1041"/>
        <v>3</v>
      </c>
      <c r="R6580" s="33">
        <f t="shared" si="1042"/>
        <v>2013</v>
      </c>
      <c r="S6580" s="34">
        <v>108.91</v>
      </c>
    </row>
    <row r="6581" spans="1:19">
      <c r="A6581" s="32">
        <v>43318</v>
      </c>
      <c r="B6581" s="33">
        <f t="shared" si="1023"/>
        <v>8</v>
      </c>
      <c r="C6581" s="33">
        <f t="shared" si="1024"/>
        <v>2018</v>
      </c>
      <c r="D6581" s="34">
        <v>0.96799999999999997</v>
      </c>
      <c r="F6581" s="32">
        <v>44910</v>
      </c>
      <c r="G6581" s="33">
        <f t="shared" si="1045"/>
        <v>12</v>
      </c>
      <c r="H6581" s="33">
        <f t="shared" si="1046"/>
        <v>2022</v>
      </c>
      <c r="I6581" s="34">
        <v>6.8</v>
      </c>
      <c r="K6581" s="32">
        <v>40889</v>
      </c>
      <c r="L6581" s="33">
        <f t="shared" si="1039"/>
        <v>12</v>
      </c>
      <c r="M6581" s="33">
        <f t="shared" si="1040"/>
        <v>2011</v>
      </c>
      <c r="N6581" s="34">
        <v>97.77</v>
      </c>
      <c r="P6581" s="32">
        <v>41344</v>
      </c>
      <c r="Q6581" s="33">
        <f t="shared" si="1041"/>
        <v>3</v>
      </c>
      <c r="R6581" s="33">
        <f t="shared" si="1042"/>
        <v>2013</v>
      </c>
      <c r="S6581" s="34">
        <v>108.64</v>
      </c>
    </row>
    <row r="6582" spans="1:19">
      <c r="A6582" s="32">
        <v>43319</v>
      </c>
      <c r="B6582" s="33">
        <f t="shared" si="1023"/>
        <v>8</v>
      </c>
      <c r="C6582" s="33">
        <f t="shared" si="1024"/>
        <v>2018</v>
      </c>
      <c r="D6582" s="34">
        <v>0.98399999999999999</v>
      </c>
      <c r="F6582" s="32">
        <v>44911</v>
      </c>
      <c r="G6582" s="33">
        <f t="shared" si="1045"/>
        <v>12</v>
      </c>
      <c r="H6582" s="33">
        <f t="shared" si="1046"/>
        <v>2022</v>
      </c>
      <c r="I6582" s="34">
        <v>6.63</v>
      </c>
      <c r="K6582" s="32">
        <v>40890</v>
      </c>
      <c r="L6582" s="33">
        <f t="shared" si="1039"/>
        <v>12</v>
      </c>
      <c r="M6582" s="33">
        <f t="shared" si="1040"/>
        <v>2011</v>
      </c>
      <c r="N6582" s="34">
        <v>100.24</v>
      </c>
      <c r="P6582" s="32">
        <v>41345</v>
      </c>
      <c r="Q6582" s="33">
        <f t="shared" si="1041"/>
        <v>3</v>
      </c>
      <c r="R6582" s="33">
        <f t="shared" si="1042"/>
        <v>2013</v>
      </c>
      <c r="S6582" s="34">
        <v>108.48</v>
      </c>
    </row>
    <row r="6583" spans="1:19">
      <c r="A6583" s="32">
        <v>43320</v>
      </c>
      <c r="B6583" s="33">
        <f t="shared" si="1023"/>
        <v>8</v>
      </c>
      <c r="C6583" s="33">
        <f t="shared" si="1024"/>
        <v>2018</v>
      </c>
      <c r="D6583" s="34">
        <v>0.95599999999999996</v>
      </c>
      <c r="F6583" s="32">
        <v>44914</v>
      </c>
      <c r="G6583" s="33">
        <f t="shared" si="1045"/>
        <v>12</v>
      </c>
      <c r="H6583" s="33">
        <f t="shared" si="1046"/>
        <v>2022</v>
      </c>
      <c r="I6583" s="34">
        <v>6.08</v>
      </c>
      <c r="K6583" s="32">
        <v>40891</v>
      </c>
      <c r="L6583" s="33">
        <f t="shared" si="1039"/>
        <v>12</v>
      </c>
      <c r="M6583" s="33">
        <f t="shared" si="1040"/>
        <v>2011</v>
      </c>
      <c r="N6583" s="34">
        <v>94.92</v>
      </c>
      <c r="P6583" s="32">
        <v>41346</v>
      </c>
      <c r="Q6583" s="33">
        <f t="shared" si="1041"/>
        <v>3</v>
      </c>
      <c r="R6583" s="33">
        <f t="shared" si="1042"/>
        <v>2013</v>
      </c>
      <c r="S6583" s="34">
        <v>107.51</v>
      </c>
    </row>
    <row r="6584" spans="1:19">
      <c r="A6584" s="32">
        <v>43321</v>
      </c>
      <c r="B6584" s="33">
        <f t="shared" si="1023"/>
        <v>8</v>
      </c>
      <c r="C6584" s="33">
        <f t="shared" si="1024"/>
        <v>2018</v>
      </c>
      <c r="D6584" s="34">
        <v>0.95599999999999996</v>
      </c>
      <c r="F6584" s="32">
        <v>44915</v>
      </c>
      <c r="G6584" s="33">
        <f t="shared" si="1045"/>
        <v>12</v>
      </c>
      <c r="H6584" s="33">
        <f t="shared" si="1046"/>
        <v>2022</v>
      </c>
      <c r="I6584" s="34">
        <v>5.28</v>
      </c>
      <c r="K6584" s="32">
        <v>40892</v>
      </c>
      <c r="L6584" s="33">
        <f t="shared" si="1039"/>
        <v>12</v>
      </c>
      <c r="M6584" s="33">
        <f t="shared" si="1040"/>
        <v>2011</v>
      </c>
      <c r="N6584" s="34">
        <v>93.84</v>
      </c>
      <c r="P6584" s="32">
        <v>41347</v>
      </c>
      <c r="Q6584" s="33">
        <f t="shared" si="1041"/>
        <v>3</v>
      </c>
      <c r="R6584" s="33">
        <f t="shared" si="1042"/>
        <v>2013</v>
      </c>
      <c r="S6584" s="34">
        <v>108.1</v>
      </c>
    </row>
    <row r="6585" spans="1:19">
      <c r="A6585" s="32">
        <v>43322</v>
      </c>
      <c r="B6585" s="33">
        <f t="shared" si="1023"/>
        <v>8</v>
      </c>
      <c r="C6585" s="33">
        <f t="shared" si="1024"/>
        <v>2018</v>
      </c>
      <c r="D6585" s="34">
        <v>0.96399999999999997</v>
      </c>
      <c r="F6585" s="32">
        <v>44916</v>
      </c>
      <c r="G6585" s="33">
        <f t="shared" si="1045"/>
        <v>12</v>
      </c>
      <c r="H6585" s="33">
        <f t="shared" si="1046"/>
        <v>2022</v>
      </c>
      <c r="I6585" s="34">
        <v>6.13</v>
      </c>
      <c r="K6585" s="32">
        <v>40893</v>
      </c>
      <c r="L6585" s="33">
        <f t="shared" si="1039"/>
        <v>12</v>
      </c>
      <c r="M6585" s="33">
        <f t="shared" si="1040"/>
        <v>2011</v>
      </c>
      <c r="N6585" s="34">
        <v>93.55</v>
      </c>
      <c r="P6585" s="32">
        <v>41348</v>
      </c>
      <c r="Q6585" s="33">
        <f t="shared" si="1041"/>
        <v>3</v>
      </c>
      <c r="R6585" s="33">
        <f t="shared" si="1042"/>
        <v>2013</v>
      </c>
      <c r="S6585" s="34">
        <v>109.32</v>
      </c>
    </row>
    <row r="6586" spans="1:19">
      <c r="A6586" s="32">
        <v>43325</v>
      </c>
      <c r="B6586" s="33">
        <f t="shared" si="1023"/>
        <v>8</v>
      </c>
      <c r="C6586" s="33">
        <f t="shared" si="1024"/>
        <v>2018</v>
      </c>
      <c r="D6586" s="34">
        <v>0.95299999999999996</v>
      </c>
      <c r="F6586" s="32">
        <v>44917</v>
      </c>
      <c r="G6586" s="33">
        <f t="shared" si="1045"/>
        <v>12</v>
      </c>
      <c r="H6586" s="33">
        <f t="shared" si="1046"/>
        <v>2022</v>
      </c>
      <c r="I6586" s="34">
        <v>7.1</v>
      </c>
      <c r="K6586" s="32">
        <v>40896</v>
      </c>
      <c r="L6586" s="33">
        <f t="shared" si="1039"/>
        <v>12</v>
      </c>
      <c r="M6586" s="33">
        <f t="shared" si="1040"/>
        <v>2011</v>
      </c>
      <c r="N6586" s="34">
        <v>93.86</v>
      </c>
      <c r="P6586" s="32">
        <v>41351</v>
      </c>
      <c r="Q6586" s="33">
        <f t="shared" si="1041"/>
        <v>3</v>
      </c>
      <c r="R6586" s="33">
        <f t="shared" si="1042"/>
        <v>2013</v>
      </c>
      <c r="S6586" s="34">
        <v>108.54</v>
      </c>
    </row>
    <row r="6587" spans="1:19">
      <c r="A6587" s="32">
        <v>43326</v>
      </c>
      <c r="B6587" s="33">
        <f t="shared" si="1023"/>
        <v>8</v>
      </c>
      <c r="C6587" s="33">
        <f t="shared" si="1024"/>
        <v>2018</v>
      </c>
      <c r="D6587" s="34">
        <v>0.94799999999999995</v>
      </c>
      <c r="F6587" s="32">
        <v>44918</v>
      </c>
      <c r="G6587" s="33">
        <f t="shared" si="1045"/>
        <v>12</v>
      </c>
      <c r="H6587" s="33">
        <f t="shared" si="1046"/>
        <v>2022</v>
      </c>
      <c r="I6587" s="34">
        <v>7.15</v>
      </c>
      <c r="K6587" s="32">
        <v>40897</v>
      </c>
      <c r="L6587" s="33">
        <f t="shared" si="1039"/>
        <v>12</v>
      </c>
      <c r="M6587" s="33">
        <f t="shared" si="1040"/>
        <v>2011</v>
      </c>
      <c r="N6587" s="34">
        <v>97.16</v>
      </c>
      <c r="P6587" s="32">
        <v>41352</v>
      </c>
      <c r="Q6587" s="33">
        <f t="shared" si="1041"/>
        <v>3</v>
      </c>
      <c r="R6587" s="33">
        <f t="shared" si="1042"/>
        <v>2013</v>
      </c>
      <c r="S6587" s="34">
        <v>106.91</v>
      </c>
    </row>
    <row r="6588" spans="1:19">
      <c r="A6588" s="32">
        <v>43327</v>
      </c>
      <c r="B6588" s="33">
        <f t="shared" ref="B6588:B6614" si="1047">+MONTH(A6588)</f>
        <v>8</v>
      </c>
      <c r="C6588" s="33">
        <f t="shared" ref="C6588:C6614" si="1048">+YEAR(A6588)</f>
        <v>2018</v>
      </c>
      <c r="D6588" s="34">
        <v>0.92900000000000005</v>
      </c>
      <c r="F6588" s="32">
        <v>44922</v>
      </c>
      <c r="G6588" s="33">
        <f t="shared" si="1045"/>
        <v>12</v>
      </c>
      <c r="H6588" s="33">
        <f t="shared" si="1046"/>
        <v>2022</v>
      </c>
      <c r="I6588" s="34">
        <v>4.88</v>
      </c>
      <c r="K6588" s="32">
        <v>40898</v>
      </c>
      <c r="L6588" s="33">
        <f t="shared" si="1039"/>
        <v>12</v>
      </c>
      <c r="M6588" s="33">
        <f t="shared" si="1040"/>
        <v>2011</v>
      </c>
      <c r="N6588" s="34">
        <v>98.54</v>
      </c>
      <c r="P6588" s="32">
        <v>41353</v>
      </c>
      <c r="Q6588" s="33">
        <f t="shared" si="1041"/>
        <v>3</v>
      </c>
      <c r="R6588" s="33">
        <f t="shared" si="1042"/>
        <v>2013</v>
      </c>
      <c r="S6588" s="34">
        <v>108.27</v>
      </c>
    </row>
    <row r="6589" spans="1:19">
      <c r="A6589" s="32">
        <v>43328</v>
      </c>
      <c r="B6589" s="33">
        <f t="shared" si="1047"/>
        <v>8</v>
      </c>
      <c r="C6589" s="33">
        <f t="shared" si="1048"/>
        <v>2018</v>
      </c>
      <c r="D6589" s="34">
        <v>0.94</v>
      </c>
      <c r="F6589" s="32">
        <v>44923</v>
      </c>
      <c r="G6589" s="33">
        <f t="shared" si="1045"/>
        <v>12</v>
      </c>
      <c r="H6589" s="33">
        <f t="shared" si="1046"/>
        <v>2022</v>
      </c>
      <c r="I6589" s="34">
        <v>4.0599999999999996</v>
      </c>
      <c r="K6589" s="32">
        <v>40899</v>
      </c>
      <c r="L6589" s="33">
        <f t="shared" si="1039"/>
        <v>12</v>
      </c>
      <c r="M6589" s="33">
        <f t="shared" si="1040"/>
        <v>2011</v>
      </c>
      <c r="N6589" s="34">
        <v>99.42</v>
      </c>
      <c r="P6589" s="32">
        <v>41354</v>
      </c>
      <c r="Q6589" s="33">
        <f t="shared" si="1041"/>
        <v>3</v>
      </c>
      <c r="R6589" s="33">
        <f t="shared" si="1042"/>
        <v>2013</v>
      </c>
      <c r="S6589" s="34">
        <v>106.41</v>
      </c>
    </row>
    <row r="6590" spans="1:19">
      <c r="A6590" s="32">
        <v>43329</v>
      </c>
      <c r="B6590" s="33">
        <f t="shared" si="1047"/>
        <v>8</v>
      </c>
      <c r="C6590" s="33">
        <f t="shared" si="1048"/>
        <v>2018</v>
      </c>
      <c r="D6590" s="34">
        <v>0.94799999999999995</v>
      </c>
      <c r="F6590" s="32">
        <v>44924</v>
      </c>
      <c r="G6590" s="33">
        <f t="shared" si="1045"/>
        <v>12</v>
      </c>
      <c r="H6590" s="33">
        <f t="shared" si="1046"/>
        <v>2022</v>
      </c>
      <c r="I6590" s="34">
        <v>3.78</v>
      </c>
      <c r="K6590" s="32">
        <v>40900</v>
      </c>
      <c r="L6590" s="33">
        <f t="shared" si="1039"/>
        <v>12</v>
      </c>
      <c r="M6590" s="33">
        <f t="shared" si="1040"/>
        <v>2011</v>
      </c>
      <c r="N6590" s="34">
        <v>99.72</v>
      </c>
      <c r="P6590" s="32">
        <v>41355</v>
      </c>
      <c r="Q6590" s="33">
        <f t="shared" si="1041"/>
        <v>3</v>
      </c>
      <c r="R6590" s="33">
        <f t="shared" si="1042"/>
        <v>2013</v>
      </c>
      <c r="S6590" s="34">
        <v>106.51</v>
      </c>
    </row>
    <row r="6591" spans="1:19">
      <c r="A6591" s="32">
        <v>43332</v>
      </c>
      <c r="B6591" s="33">
        <f t="shared" si="1047"/>
        <v>8</v>
      </c>
      <c r="C6591" s="33">
        <f t="shared" si="1048"/>
        <v>2018</v>
      </c>
      <c r="D6591" s="34">
        <v>0.95799999999999996</v>
      </c>
      <c r="F6591" s="32">
        <v>44925</v>
      </c>
      <c r="G6591" s="33">
        <f t="shared" si="1045"/>
        <v>12</v>
      </c>
      <c r="H6591" s="33">
        <f t="shared" si="1046"/>
        <v>2022</v>
      </c>
      <c r="I6591" s="34">
        <v>3.52</v>
      </c>
      <c r="K6591" s="32">
        <v>40904</v>
      </c>
      <c r="L6591" s="33">
        <f t="shared" si="1039"/>
        <v>12</v>
      </c>
      <c r="M6591" s="33">
        <f t="shared" si="1040"/>
        <v>2011</v>
      </c>
      <c r="N6591" s="34">
        <v>101.29</v>
      </c>
      <c r="P6591" s="32">
        <v>41358</v>
      </c>
      <c r="Q6591" s="33">
        <f t="shared" si="1041"/>
        <v>3</v>
      </c>
      <c r="R6591" s="33">
        <f t="shared" si="1042"/>
        <v>2013</v>
      </c>
      <c r="S6591" s="34">
        <v>106.66</v>
      </c>
    </row>
    <row r="6592" spans="1:19">
      <c r="A6592" s="32">
        <v>43333</v>
      </c>
      <c r="B6592" s="33">
        <f t="shared" si="1047"/>
        <v>8</v>
      </c>
      <c r="C6592" s="33">
        <f t="shared" si="1048"/>
        <v>2018</v>
      </c>
      <c r="D6592" s="34">
        <v>0.96299999999999997</v>
      </c>
      <c r="F6592" s="32">
        <v>44929</v>
      </c>
      <c r="G6592" s="33">
        <f t="shared" si="1045"/>
        <v>1</v>
      </c>
      <c r="H6592" s="33">
        <f t="shared" si="1046"/>
        <v>2023</v>
      </c>
      <c r="I6592" s="34">
        <v>3.64</v>
      </c>
      <c r="K6592" s="32">
        <v>40905</v>
      </c>
      <c r="L6592" s="33">
        <f t="shared" si="1039"/>
        <v>12</v>
      </c>
      <c r="M6592" s="33">
        <f t="shared" si="1040"/>
        <v>2011</v>
      </c>
      <c r="N6592" s="34">
        <v>99.44</v>
      </c>
      <c r="P6592" s="32">
        <v>41359</v>
      </c>
      <c r="Q6592" s="33">
        <f t="shared" si="1041"/>
        <v>3</v>
      </c>
      <c r="R6592" s="33">
        <f t="shared" si="1042"/>
        <v>2013</v>
      </c>
      <c r="S6592" s="34">
        <v>107.1</v>
      </c>
    </row>
    <row r="6593" spans="1:19">
      <c r="A6593" s="32">
        <v>43334</v>
      </c>
      <c r="B6593" s="33">
        <f t="shared" si="1047"/>
        <v>8</v>
      </c>
      <c r="C6593" s="33">
        <f t="shared" si="1048"/>
        <v>2018</v>
      </c>
      <c r="D6593" s="34">
        <v>0.98399999999999999</v>
      </c>
      <c r="F6593" s="32">
        <v>44930</v>
      </c>
      <c r="G6593" s="33">
        <f t="shared" si="1045"/>
        <v>1</v>
      </c>
      <c r="H6593" s="33">
        <f t="shared" si="1046"/>
        <v>2023</v>
      </c>
      <c r="I6593" s="34">
        <v>3.75</v>
      </c>
      <c r="K6593" s="32">
        <v>40906</v>
      </c>
      <c r="L6593" s="33">
        <f t="shared" si="1039"/>
        <v>12</v>
      </c>
      <c r="M6593" s="33">
        <f t="shared" si="1040"/>
        <v>2011</v>
      </c>
      <c r="N6593" s="34">
        <v>99.68</v>
      </c>
      <c r="P6593" s="32">
        <v>41360</v>
      </c>
      <c r="Q6593" s="33">
        <f t="shared" si="1041"/>
        <v>3</v>
      </c>
      <c r="R6593" s="33">
        <f t="shared" si="1042"/>
        <v>2013</v>
      </c>
      <c r="S6593" s="34">
        <v>108.51</v>
      </c>
    </row>
    <row r="6594" spans="1:19">
      <c r="A6594" s="32">
        <v>43335</v>
      </c>
      <c r="B6594" s="33">
        <f t="shared" si="1047"/>
        <v>8</v>
      </c>
      <c r="C6594" s="33">
        <f t="shared" si="1048"/>
        <v>2018</v>
      </c>
      <c r="D6594" s="34">
        <v>0.98299999999999998</v>
      </c>
      <c r="F6594" s="32">
        <v>44931</v>
      </c>
      <c r="G6594" s="33">
        <f t="shared" si="1045"/>
        <v>1</v>
      </c>
      <c r="H6594" s="33">
        <f t="shared" si="1046"/>
        <v>2023</v>
      </c>
      <c r="I6594" s="34">
        <v>3.78</v>
      </c>
      <c r="K6594" s="32">
        <v>40907</v>
      </c>
      <c r="L6594" s="33">
        <f t="shared" si="1039"/>
        <v>12</v>
      </c>
      <c r="M6594" s="33">
        <f t="shared" si="1040"/>
        <v>2011</v>
      </c>
      <c r="N6594" s="34">
        <v>98.83</v>
      </c>
      <c r="P6594" s="32">
        <v>41361</v>
      </c>
      <c r="Q6594" s="33">
        <f t="shared" si="1041"/>
        <v>3</v>
      </c>
      <c r="R6594" s="33">
        <f t="shared" si="1042"/>
        <v>2013</v>
      </c>
      <c r="S6594" s="34">
        <v>108.46</v>
      </c>
    </row>
    <row r="6595" spans="1:19">
      <c r="A6595" s="32">
        <v>43336</v>
      </c>
      <c r="B6595" s="33">
        <f t="shared" si="1047"/>
        <v>8</v>
      </c>
      <c r="C6595" s="33">
        <f t="shared" si="1048"/>
        <v>2018</v>
      </c>
      <c r="D6595" s="34">
        <v>1.01</v>
      </c>
      <c r="F6595" s="32">
        <v>44932</v>
      </c>
      <c r="G6595" s="33">
        <f t="shared" si="1045"/>
        <v>1</v>
      </c>
      <c r="H6595" s="33">
        <f t="shared" si="1046"/>
        <v>2023</v>
      </c>
      <c r="I6595" s="34">
        <v>3.43</v>
      </c>
      <c r="K6595" s="32">
        <v>40911</v>
      </c>
      <c r="L6595" s="33">
        <f t="shared" si="1039"/>
        <v>1</v>
      </c>
      <c r="M6595" s="33">
        <f t="shared" si="1040"/>
        <v>2012</v>
      </c>
      <c r="N6595" s="34">
        <v>102.96</v>
      </c>
      <c r="P6595" s="32">
        <v>41365</v>
      </c>
      <c r="Q6595" s="33">
        <f t="shared" si="1041"/>
        <v>4</v>
      </c>
      <c r="R6595" s="33">
        <f t="shared" si="1042"/>
        <v>2013</v>
      </c>
      <c r="S6595" s="34">
        <v>108.76</v>
      </c>
    </row>
    <row r="6596" spans="1:19">
      <c r="A6596" s="32">
        <v>43339</v>
      </c>
      <c r="B6596" s="33">
        <f t="shared" si="1047"/>
        <v>8</v>
      </c>
      <c r="C6596" s="33">
        <f t="shared" si="1048"/>
        <v>2018</v>
      </c>
      <c r="D6596" s="34">
        <v>1.0129999999999999</v>
      </c>
      <c r="F6596" s="32">
        <v>44935</v>
      </c>
      <c r="G6596" s="33">
        <f t="shared" ref="G6596:G6597" si="1049">+MONTH(F6596)</f>
        <v>1</v>
      </c>
      <c r="H6596" s="33">
        <f t="shared" ref="H6596:H6597" si="1050">+YEAR(F6596)</f>
        <v>2023</v>
      </c>
      <c r="I6596" s="34">
        <v>3.65</v>
      </c>
      <c r="K6596" s="32">
        <v>40912</v>
      </c>
      <c r="L6596" s="33">
        <f t="shared" si="1039"/>
        <v>1</v>
      </c>
      <c r="M6596" s="33">
        <f t="shared" si="1040"/>
        <v>2012</v>
      </c>
      <c r="N6596" s="34">
        <v>103.22</v>
      </c>
      <c r="P6596" s="32">
        <v>41366</v>
      </c>
      <c r="Q6596" s="33">
        <f t="shared" si="1041"/>
        <v>4</v>
      </c>
      <c r="R6596" s="33">
        <f t="shared" si="1042"/>
        <v>2013</v>
      </c>
      <c r="S6596" s="34">
        <v>109.66</v>
      </c>
    </row>
    <row r="6597" spans="1:19">
      <c r="A6597" s="32">
        <v>43340</v>
      </c>
      <c r="B6597" s="33">
        <f t="shared" si="1047"/>
        <v>8</v>
      </c>
      <c r="C6597" s="33">
        <f t="shared" si="1048"/>
        <v>2018</v>
      </c>
      <c r="D6597" s="34">
        <v>1.014</v>
      </c>
      <c r="F6597" s="32">
        <v>44936</v>
      </c>
      <c r="G6597" s="33">
        <f t="shared" si="1049"/>
        <v>1</v>
      </c>
      <c r="H6597" s="33">
        <f t="shared" si="1050"/>
        <v>2023</v>
      </c>
      <c r="I6597" s="34">
        <v>3.32</v>
      </c>
      <c r="K6597" s="32">
        <v>40913</v>
      </c>
      <c r="L6597" s="33">
        <f t="shared" si="1039"/>
        <v>1</v>
      </c>
      <c r="M6597" s="33">
        <f t="shared" si="1040"/>
        <v>2012</v>
      </c>
      <c r="N6597" s="34">
        <v>101.81</v>
      </c>
      <c r="P6597" s="32">
        <v>41367</v>
      </c>
      <c r="Q6597" s="33">
        <f t="shared" si="1041"/>
        <v>4</v>
      </c>
      <c r="R6597" s="33">
        <f t="shared" si="1042"/>
        <v>2013</v>
      </c>
      <c r="S6597" s="34">
        <v>107.82</v>
      </c>
    </row>
    <row r="6598" spans="1:19">
      <c r="A6598" s="32">
        <v>43341</v>
      </c>
      <c r="B6598" s="33">
        <f t="shared" si="1047"/>
        <v>8</v>
      </c>
      <c r="C6598" s="33">
        <f t="shared" si="1048"/>
        <v>2018</v>
      </c>
      <c r="D6598" s="34">
        <v>1.0329999999999999</v>
      </c>
      <c r="F6598" s="32">
        <v>44937</v>
      </c>
      <c r="G6598" s="33">
        <f t="shared" ref="G6598:G6600" si="1051">+MONTH(F6598)</f>
        <v>1</v>
      </c>
      <c r="H6598" s="33">
        <f t="shared" ref="H6598:H6600" si="1052">+YEAR(F6598)</f>
        <v>2023</v>
      </c>
      <c r="I6598" s="34">
        <v>3.41</v>
      </c>
      <c r="K6598" s="32">
        <v>40914</v>
      </c>
      <c r="L6598" s="33">
        <f t="shared" si="1039"/>
        <v>1</v>
      </c>
      <c r="M6598" s="33">
        <f t="shared" si="1040"/>
        <v>2012</v>
      </c>
      <c r="N6598" s="34">
        <v>101.56</v>
      </c>
      <c r="P6598" s="32">
        <v>41368</v>
      </c>
      <c r="Q6598" s="33">
        <f t="shared" si="1041"/>
        <v>4</v>
      </c>
      <c r="R6598" s="33">
        <f t="shared" si="1042"/>
        <v>2013</v>
      </c>
      <c r="S6598" s="34">
        <v>105.09</v>
      </c>
    </row>
    <row r="6599" spans="1:19">
      <c r="A6599" s="32">
        <v>43342</v>
      </c>
      <c r="B6599" s="33">
        <f t="shared" si="1047"/>
        <v>8</v>
      </c>
      <c r="C6599" s="33">
        <f t="shared" si="1048"/>
        <v>2018</v>
      </c>
      <c r="D6599" s="34">
        <v>1.038</v>
      </c>
      <c r="F6599" s="32">
        <v>44938</v>
      </c>
      <c r="G6599" s="33">
        <f t="shared" si="1051"/>
        <v>1</v>
      </c>
      <c r="H6599" s="33">
        <f t="shared" si="1052"/>
        <v>2023</v>
      </c>
      <c r="I6599" s="34">
        <v>3.47</v>
      </c>
      <c r="K6599" s="32">
        <v>40917</v>
      </c>
      <c r="L6599" s="33">
        <f t="shared" si="1039"/>
        <v>1</v>
      </c>
      <c r="M6599" s="33">
        <f t="shared" si="1040"/>
        <v>2012</v>
      </c>
      <c r="N6599" s="34">
        <v>101.31</v>
      </c>
      <c r="P6599" s="32">
        <v>41369</v>
      </c>
      <c r="Q6599" s="33">
        <f t="shared" si="1041"/>
        <v>4</v>
      </c>
      <c r="R6599" s="33">
        <f t="shared" si="1042"/>
        <v>2013</v>
      </c>
      <c r="S6599" s="34">
        <v>103.98</v>
      </c>
    </row>
    <row r="6600" spans="1:19">
      <c r="A6600" s="32">
        <v>43343</v>
      </c>
      <c r="B6600" s="33">
        <f t="shared" si="1047"/>
        <v>8</v>
      </c>
      <c r="C6600" s="33">
        <f t="shared" si="1048"/>
        <v>2018</v>
      </c>
      <c r="D6600" s="34">
        <v>1.038</v>
      </c>
      <c r="F6600" s="32">
        <v>44939</v>
      </c>
      <c r="G6600" s="33">
        <f t="shared" si="1051"/>
        <v>1</v>
      </c>
      <c r="H6600" s="33">
        <f t="shared" si="1052"/>
        <v>2023</v>
      </c>
      <c r="I6600" s="34">
        <v>3.43</v>
      </c>
      <c r="K6600" s="32">
        <v>40918</v>
      </c>
      <c r="L6600" s="33">
        <f t="shared" si="1039"/>
        <v>1</v>
      </c>
      <c r="M6600" s="33">
        <f t="shared" si="1040"/>
        <v>2012</v>
      </c>
      <c r="N6600" s="34">
        <v>102.24</v>
      </c>
      <c r="P6600" s="32">
        <v>41372</v>
      </c>
      <c r="Q6600" s="33">
        <f t="shared" si="1041"/>
        <v>4</v>
      </c>
      <c r="R6600" s="33">
        <f t="shared" si="1042"/>
        <v>2013</v>
      </c>
      <c r="S6600" s="34">
        <v>103.16</v>
      </c>
    </row>
    <row r="6601" spans="1:19">
      <c r="A6601" s="32">
        <v>43347</v>
      </c>
      <c r="B6601" s="33">
        <f t="shared" si="1047"/>
        <v>9</v>
      </c>
      <c r="C6601" s="33">
        <f t="shared" si="1048"/>
        <v>2018</v>
      </c>
      <c r="D6601" s="34">
        <v>1.0549999999999999</v>
      </c>
      <c r="F6601" s="32">
        <v>44943</v>
      </c>
      <c r="G6601" s="33">
        <f t="shared" ref="G6601:G6606" si="1053">+MONTH(F6601)</f>
        <v>1</v>
      </c>
      <c r="H6601" s="33">
        <f t="shared" ref="H6601:H6606" si="1054">+YEAR(F6601)</f>
        <v>2023</v>
      </c>
      <c r="I6601" s="34">
        <v>3.43</v>
      </c>
      <c r="K6601" s="32">
        <v>40919</v>
      </c>
      <c r="L6601" s="33">
        <f t="shared" si="1039"/>
        <v>1</v>
      </c>
      <c r="M6601" s="33">
        <f t="shared" si="1040"/>
        <v>2012</v>
      </c>
      <c r="N6601" s="34">
        <v>100.89</v>
      </c>
      <c r="P6601" s="32">
        <v>41373</v>
      </c>
      <c r="Q6601" s="33">
        <f t="shared" si="1041"/>
        <v>4</v>
      </c>
      <c r="R6601" s="33">
        <f t="shared" si="1042"/>
        <v>2013</v>
      </c>
      <c r="S6601" s="34">
        <v>104.08</v>
      </c>
    </row>
    <row r="6602" spans="1:19">
      <c r="A6602" s="32">
        <v>43348</v>
      </c>
      <c r="B6602" s="33">
        <f t="shared" si="1047"/>
        <v>9</v>
      </c>
      <c r="C6602" s="33">
        <f t="shared" si="1048"/>
        <v>2018</v>
      </c>
      <c r="D6602" s="34">
        <v>1.0549999999999999</v>
      </c>
      <c r="F6602" s="32">
        <v>44944</v>
      </c>
      <c r="G6602" s="33">
        <f t="shared" si="1053"/>
        <v>1</v>
      </c>
      <c r="H6602" s="33">
        <f t="shared" si="1054"/>
        <v>2023</v>
      </c>
      <c r="I6602" s="34">
        <v>3.2</v>
      </c>
      <c r="K6602" s="32">
        <v>40920</v>
      </c>
      <c r="L6602" s="33">
        <f t="shared" si="1039"/>
        <v>1</v>
      </c>
      <c r="M6602" s="33">
        <f t="shared" si="1040"/>
        <v>2012</v>
      </c>
      <c r="N6602" s="34">
        <v>99.03</v>
      </c>
      <c r="P6602" s="32">
        <v>41374</v>
      </c>
      <c r="Q6602" s="33">
        <f t="shared" si="1041"/>
        <v>4</v>
      </c>
      <c r="R6602" s="33">
        <f t="shared" si="1042"/>
        <v>2013</v>
      </c>
      <c r="S6602" s="34">
        <v>104.8</v>
      </c>
    </row>
    <row r="6603" spans="1:19">
      <c r="A6603" s="32">
        <v>43349</v>
      </c>
      <c r="B6603" s="33">
        <f t="shared" si="1047"/>
        <v>9</v>
      </c>
      <c r="C6603" s="33">
        <f t="shared" si="1048"/>
        <v>2018</v>
      </c>
      <c r="D6603" s="34">
        <v>1.0549999999999999</v>
      </c>
      <c r="F6603" s="32">
        <v>44945</v>
      </c>
      <c r="G6603" s="33">
        <f t="shared" si="1053"/>
        <v>1</v>
      </c>
      <c r="H6603" s="33">
        <f t="shared" si="1054"/>
        <v>2023</v>
      </c>
      <c r="I6603" s="34">
        <v>2.91</v>
      </c>
      <c r="K6603" s="32">
        <v>40921</v>
      </c>
      <c r="L6603" s="33">
        <f t="shared" si="1039"/>
        <v>1</v>
      </c>
      <c r="M6603" s="33">
        <f t="shared" si="1040"/>
        <v>2012</v>
      </c>
      <c r="N6603" s="34">
        <v>98.69</v>
      </c>
      <c r="P6603" s="32">
        <v>41375</v>
      </c>
      <c r="Q6603" s="33">
        <f t="shared" si="1041"/>
        <v>4</v>
      </c>
      <c r="R6603" s="33">
        <f t="shared" si="1042"/>
        <v>2013</v>
      </c>
      <c r="S6603" s="34">
        <v>103.62</v>
      </c>
    </row>
    <row r="6604" spans="1:19">
      <c r="A6604" s="32">
        <v>43350</v>
      </c>
      <c r="B6604" s="33">
        <f t="shared" si="1047"/>
        <v>9</v>
      </c>
      <c r="C6604" s="33">
        <f t="shared" si="1048"/>
        <v>2018</v>
      </c>
      <c r="D6604" s="34">
        <v>1.0529999999999999</v>
      </c>
      <c r="F6604" s="32">
        <v>44946</v>
      </c>
      <c r="G6604" s="33">
        <f t="shared" si="1053"/>
        <v>1</v>
      </c>
      <c r="H6604" s="33">
        <f t="shared" si="1054"/>
        <v>2023</v>
      </c>
      <c r="I6604" s="34">
        <v>3.15</v>
      </c>
      <c r="K6604" s="32">
        <v>40925</v>
      </c>
      <c r="L6604" s="33">
        <f t="shared" si="1039"/>
        <v>1</v>
      </c>
      <c r="M6604" s="33">
        <f t="shared" si="1040"/>
        <v>2012</v>
      </c>
      <c r="N6604" s="34">
        <v>100.7</v>
      </c>
      <c r="P6604" s="32">
        <v>41376</v>
      </c>
      <c r="Q6604" s="33">
        <f t="shared" si="1041"/>
        <v>4</v>
      </c>
      <c r="R6604" s="33">
        <f t="shared" si="1042"/>
        <v>2013</v>
      </c>
      <c r="S6604" s="34">
        <v>100.58</v>
      </c>
    </row>
    <row r="6605" spans="1:19">
      <c r="A6605" s="32">
        <v>43353</v>
      </c>
      <c r="B6605" s="33">
        <f t="shared" si="1047"/>
        <v>9</v>
      </c>
      <c r="C6605" s="33">
        <f t="shared" si="1048"/>
        <v>2018</v>
      </c>
      <c r="D6605" s="34">
        <v>1.056</v>
      </c>
      <c r="F6605" s="32">
        <v>44949</v>
      </c>
      <c r="G6605" s="33">
        <f t="shared" si="1053"/>
        <v>1</v>
      </c>
      <c r="H6605" s="33">
        <f t="shared" si="1054"/>
        <v>2023</v>
      </c>
      <c r="I6605" s="34">
        <v>3.43</v>
      </c>
      <c r="K6605" s="32">
        <v>40926</v>
      </c>
      <c r="L6605" s="33">
        <f t="shared" si="1039"/>
        <v>1</v>
      </c>
      <c r="M6605" s="33">
        <f t="shared" si="1040"/>
        <v>2012</v>
      </c>
      <c r="N6605" s="34">
        <v>100.61</v>
      </c>
      <c r="P6605" s="32">
        <v>41379</v>
      </c>
      <c r="Q6605" s="33">
        <f t="shared" si="1041"/>
        <v>4</v>
      </c>
      <c r="R6605" s="33">
        <f t="shared" si="1042"/>
        <v>2013</v>
      </c>
      <c r="S6605" s="34">
        <v>99.32</v>
      </c>
    </row>
    <row r="6606" spans="1:19">
      <c r="A6606" s="32">
        <v>43354</v>
      </c>
      <c r="B6606" s="33">
        <f t="shared" si="1047"/>
        <v>9</v>
      </c>
      <c r="C6606" s="33">
        <f t="shared" si="1048"/>
        <v>2018</v>
      </c>
      <c r="D6606" s="34">
        <v>1.073</v>
      </c>
      <c r="F6606" s="32">
        <v>44950</v>
      </c>
      <c r="G6606" s="33">
        <f t="shared" si="1053"/>
        <v>1</v>
      </c>
      <c r="H6606" s="33">
        <f t="shared" si="1054"/>
        <v>2023</v>
      </c>
      <c r="I6606" s="34">
        <v>3.35</v>
      </c>
      <c r="K6606" s="32">
        <v>40927</v>
      </c>
      <c r="L6606" s="33">
        <f t="shared" si="1039"/>
        <v>1</v>
      </c>
      <c r="M6606" s="33">
        <f t="shared" si="1040"/>
        <v>2012</v>
      </c>
      <c r="N6606" s="34">
        <v>100.32</v>
      </c>
      <c r="P6606" s="32">
        <v>41380</v>
      </c>
      <c r="Q6606" s="33">
        <f t="shared" si="1041"/>
        <v>4</v>
      </c>
      <c r="R6606" s="33">
        <f t="shared" si="1042"/>
        <v>2013</v>
      </c>
      <c r="S6606" s="34">
        <v>97.88</v>
      </c>
    </row>
    <row r="6607" spans="1:19">
      <c r="A6607" s="32">
        <v>43355</v>
      </c>
      <c r="B6607" s="33">
        <f t="shared" si="1047"/>
        <v>9</v>
      </c>
      <c r="C6607" s="33">
        <f t="shared" si="1048"/>
        <v>2018</v>
      </c>
      <c r="D6607" s="34">
        <v>1.073</v>
      </c>
      <c r="F6607" s="32">
        <v>44951</v>
      </c>
      <c r="G6607" s="33">
        <f t="shared" ref="G6607:G6609" si="1055">+MONTH(F6607)</f>
        <v>1</v>
      </c>
      <c r="H6607" s="33">
        <f t="shared" ref="H6607:H6609" si="1056">+YEAR(F6607)</f>
        <v>2023</v>
      </c>
      <c r="I6607" s="34">
        <v>3.09</v>
      </c>
      <c r="K6607" s="32">
        <v>40928</v>
      </c>
      <c r="L6607" s="33">
        <f t="shared" si="1039"/>
        <v>1</v>
      </c>
      <c r="M6607" s="33">
        <f t="shared" si="1040"/>
        <v>2012</v>
      </c>
      <c r="N6607" s="34">
        <v>98.15</v>
      </c>
      <c r="P6607" s="32">
        <v>41381</v>
      </c>
      <c r="Q6607" s="33">
        <f t="shared" si="1041"/>
        <v>4</v>
      </c>
      <c r="R6607" s="33">
        <f t="shared" si="1042"/>
        <v>2013</v>
      </c>
      <c r="S6607" s="34">
        <v>96.84</v>
      </c>
    </row>
    <row r="6608" spans="1:19">
      <c r="A6608" s="32">
        <v>43356</v>
      </c>
      <c r="B6608" s="33">
        <f t="shared" si="1047"/>
        <v>9</v>
      </c>
      <c r="C6608" s="33">
        <f t="shared" si="1048"/>
        <v>2018</v>
      </c>
      <c r="D6608" s="34">
        <v>1.054</v>
      </c>
      <c r="F6608" s="32">
        <v>44952</v>
      </c>
      <c r="G6608" s="33">
        <f t="shared" si="1055"/>
        <v>1</v>
      </c>
      <c r="H6608" s="33">
        <f t="shared" si="1056"/>
        <v>2023</v>
      </c>
      <c r="I6608" s="34">
        <v>2.72</v>
      </c>
      <c r="K6608" s="32">
        <v>40931</v>
      </c>
      <c r="L6608" s="33">
        <f t="shared" si="1039"/>
        <v>1</v>
      </c>
      <c r="M6608" s="33">
        <f t="shared" si="1040"/>
        <v>2012</v>
      </c>
      <c r="N6608" s="34">
        <v>99.47</v>
      </c>
      <c r="P6608" s="32">
        <v>41382</v>
      </c>
      <c r="Q6608" s="33">
        <f t="shared" si="1041"/>
        <v>4</v>
      </c>
      <c r="R6608" s="33">
        <f t="shared" si="1042"/>
        <v>2013</v>
      </c>
      <c r="S6608" s="34">
        <v>97.48</v>
      </c>
    </row>
    <row r="6609" spans="1:19">
      <c r="A6609" s="32">
        <v>43357</v>
      </c>
      <c r="B6609" s="33">
        <f t="shared" si="1047"/>
        <v>9</v>
      </c>
      <c r="C6609" s="33">
        <f t="shared" si="1048"/>
        <v>2018</v>
      </c>
      <c r="D6609" s="34">
        <v>1.0580000000000001</v>
      </c>
      <c r="F6609" s="32">
        <v>44953</v>
      </c>
      <c r="G6609" s="33">
        <f t="shared" si="1055"/>
        <v>1</v>
      </c>
      <c r="H6609" s="33">
        <f t="shared" si="1056"/>
        <v>2023</v>
      </c>
      <c r="I6609" s="34">
        <v>2.83</v>
      </c>
      <c r="K6609" s="32">
        <v>40932</v>
      </c>
      <c r="L6609" s="33">
        <f t="shared" si="1039"/>
        <v>1</v>
      </c>
      <c r="M6609" s="33">
        <f t="shared" si="1040"/>
        <v>2012</v>
      </c>
      <c r="N6609" s="34">
        <v>98.84</v>
      </c>
      <c r="P6609" s="32">
        <v>41383</v>
      </c>
      <c r="Q6609" s="33">
        <f t="shared" si="1041"/>
        <v>4</v>
      </c>
      <c r="R6609" s="33">
        <f t="shared" si="1042"/>
        <v>2013</v>
      </c>
      <c r="S6609" s="34">
        <v>98.94</v>
      </c>
    </row>
    <row r="6610" spans="1:19">
      <c r="A6610" s="32">
        <v>43360</v>
      </c>
      <c r="B6610" s="33">
        <f t="shared" si="1047"/>
        <v>9</v>
      </c>
      <c r="C6610" s="33">
        <f t="shared" si="1048"/>
        <v>2018</v>
      </c>
      <c r="D6610" s="34">
        <v>1.0629999999999999</v>
      </c>
      <c r="F6610" s="32">
        <v>44956</v>
      </c>
      <c r="G6610" s="33">
        <f t="shared" ref="G6610:G6616" si="1057">+MONTH(F6610)</f>
        <v>1</v>
      </c>
      <c r="H6610" s="33">
        <f t="shared" ref="H6610:H6616" si="1058">+YEAR(F6610)</f>
        <v>2023</v>
      </c>
      <c r="I6610" s="34">
        <v>2.82</v>
      </c>
      <c r="K6610" s="32">
        <v>40933</v>
      </c>
      <c r="L6610" s="33">
        <f t="shared" si="1039"/>
        <v>1</v>
      </c>
      <c r="M6610" s="33">
        <f t="shared" si="1040"/>
        <v>2012</v>
      </c>
      <c r="N6610" s="34">
        <v>99.23</v>
      </c>
      <c r="P6610" s="32">
        <v>41386</v>
      </c>
      <c r="Q6610" s="33">
        <f t="shared" si="1041"/>
        <v>4</v>
      </c>
      <c r="R6610" s="33">
        <f t="shared" si="1042"/>
        <v>2013</v>
      </c>
      <c r="S6610" s="34">
        <v>99.07</v>
      </c>
    </row>
    <row r="6611" spans="1:19">
      <c r="A6611" s="32">
        <v>43361</v>
      </c>
      <c r="B6611" s="33">
        <f t="shared" si="1047"/>
        <v>9</v>
      </c>
      <c r="C6611" s="33">
        <f t="shared" si="1048"/>
        <v>2018</v>
      </c>
      <c r="D6611" s="34">
        <v>1.0640000000000001</v>
      </c>
      <c r="F6611" s="32">
        <v>44957</v>
      </c>
      <c r="G6611" s="33">
        <f t="shared" si="1057"/>
        <v>1</v>
      </c>
      <c r="H6611" s="33">
        <f t="shared" si="1058"/>
        <v>2023</v>
      </c>
      <c r="I6611" s="34">
        <v>2.65</v>
      </c>
      <c r="K6611" s="32">
        <v>40934</v>
      </c>
      <c r="L6611" s="33">
        <f t="shared" si="1039"/>
        <v>1</v>
      </c>
      <c r="M6611" s="33">
        <f t="shared" si="1040"/>
        <v>2012</v>
      </c>
      <c r="N6611" s="34">
        <v>99.76</v>
      </c>
      <c r="P6611" s="32">
        <v>41387</v>
      </c>
      <c r="Q6611" s="33">
        <f t="shared" si="1041"/>
        <v>4</v>
      </c>
      <c r="R6611" s="33">
        <f t="shared" si="1042"/>
        <v>2013</v>
      </c>
      <c r="S6611" s="34">
        <v>99.25</v>
      </c>
    </row>
    <row r="6612" spans="1:19">
      <c r="A6612" s="32">
        <v>43362</v>
      </c>
      <c r="B6612" s="33">
        <f t="shared" si="1047"/>
        <v>9</v>
      </c>
      <c r="C6612" s="33">
        <f t="shared" si="1048"/>
        <v>2018</v>
      </c>
      <c r="D6612" s="34">
        <v>1.0580000000000001</v>
      </c>
      <c r="F6612" s="32">
        <v>44958</v>
      </c>
      <c r="G6612" s="33">
        <f t="shared" si="1057"/>
        <v>2</v>
      </c>
      <c r="H6612" s="33">
        <f t="shared" si="1058"/>
        <v>2023</v>
      </c>
      <c r="I6612" s="34">
        <v>2.65</v>
      </c>
      <c r="K6612" s="32">
        <v>40935</v>
      </c>
      <c r="L6612" s="33">
        <f t="shared" si="1039"/>
        <v>1</v>
      </c>
      <c r="M6612" s="33">
        <f t="shared" si="1040"/>
        <v>2012</v>
      </c>
      <c r="N6612" s="34">
        <v>99.47</v>
      </c>
      <c r="P6612" s="32">
        <v>41388</v>
      </c>
      <c r="Q6612" s="33">
        <f t="shared" si="1041"/>
        <v>4</v>
      </c>
      <c r="R6612" s="33">
        <f t="shared" si="1042"/>
        <v>2013</v>
      </c>
      <c r="S6612" s="34">
        <v>100.71</v>
      </c>
    </row>
    <row r="6613" spans="1:19">
      <c r="A6613" s="32">
        <v>43363</v>
      </c>
      <c r="B6613" s="33">
        <f t="shared" si="1047"/>
        <v>9</v>
      </c>
      <c r="C6613" s="33">
        <f t="shared" si="1048"/>
        <v>2018</v>
      </c>
      <c r="D6613" s="34">
        <v>1.04</v>
      </c>
      <c r="F6613" s="32">
        <v>44959</v>
      </c>
      <c r="G6613" s="33">
        <f t="shared" si="1057"/>
        <v>2</v>
      </c>
      <c r="H6613" s="33">
        <f t="shared" si="1058"/>
        <v>2023</v>
      </c>
      <c r="I6613" s="34">
        <v>2.67</v>
      </c>
      <c r="K6613" s="32">
        <v>40938</v>
      </c>
      <c r="L6613" s="33">
        <f t="shared" si="1039"/>
        <v>1</v>
      </c>
      <c r="M6613" s="33">
        <f t="shared" si="1040"/>
        <v>2012</v>
      </c>
      <c r="N6613" s="34">
        <v>98.75</v>
      </c>
      <c r="P6613" s="32">
        <v>41389</v>
      </c>
      <c r="Q6613" s="33">
        <f t="shared" si="1041"/>
        <v>4</v>
      </c>
      <c r="R6613" s="33">
        <f t="shared" si="1042"/>
        <v>2013</v>
      </c>
      <c r="S6613" s="34">
        <v>101.62</v>
      </c>
    </row>
    <row r="6614" spans="1:19">
      <c r="A6614" s="32">
        <v>43364</v>
      </c>
      <c r="B6614" s="33">
        <f t="shared" si="1047"/>
        <v>9</v>
      </c>
      <c r="C6614" s="33">
        <f t="shared" si="1048"/>
        <v>2018</v>
      </c>
      <c r="D6614" s="34">
        <v>1.0449999999999999</v>
      </c>
      <c r="F6614" s="32">
        <v>44960</v>
      </c>
      <c r="G6614" s="33">
        <f t="shared" si="1057"/>
        <v>2</v>
      </c>
      <c r="H6614" s="33">
        <f t="shared" si="1058"/>
        <v>2023</v>
      </c>
      <c r="I6614" s="34">
        <v>2.4</v>
      </c>
      <c r="K6614" s="32">
        <v>40939</v>
      </c>
      <c r="L6614" s="33">
        <f t="shared" si="1039"/>
        <v>1</v>
      </c>
      <c r="M6614" s="33">
        <f t="shared" si="1040"/>
        <v>2012</v>
      </c>
      <c r="N6614" s="34">
        <v>98.46</v>
      </c>
      <c r="P6614" s="32">
        <v>41390</v>
      </c>
      <c r="Q6614" s="33">
        <f t="shared" si="1041"/>
        <v>4</v>
      </c>
      <c r="R6614" s="33">
        <f t="shared" si="1042"/>
        <v>2013</v>
      </c>
      <c r="S6614" s="34">
        <v>102.39</v>
      </c>
    </row>
    <row r="6615" spans="1:19">
      <c r="A6615" s="32">
        <v>43367</v>
      </c>
      <c r="B6615" s="33">
        <f>+MONTH(A6615)</f>
        <v>9</v>
      </c>
      <c r="C6615" s="33">
        <f>+YEAR(A6615)</f>
        <v>2018</v>
      </c>
      <c r="D6615" s="34">
        <v>1.0580000000000001</v>
      </c>
      <c r="F6615" s="32">
        <v>44963</v>
      </c>
      <c r="G6615" s="33">
        <f t="shared" si="1057"/>
        <v>2</v>
      </c>
      <c r="H6615" s="33">
        <f t="shared" si="1058"/>
        <v>2023</v>
      </c>
      <c r="I6615" s="34">
        <v>2.17</v>
      </c>
      <c r="K6615" s="32">
        <v>40940</v>
      </c>
      <c r="L6615" s="33">
        <f t="shared" si="1039"/>
        <v>2</v>
      </c>
      <c r="M6615" s="33">
        <f t="shared" si="1040"/>
        <v>2012</v>
      </c>
      <c r="N6615" s="34">
        <v>97.63</v>
      </c>
      <c r="P6615" s="32">
        <v>41393</v>
      </c>
      <c r="Q6615" s="33">
        <f t="shared" si="1041"/>
        <v>4</v>
      </c>
      <c r="R6615" s="33">
        <f t="shared" si="1042"/>
        <v>2013</v>
      </c>
      <c r="S6615" s="34">
        <v>102.88</v>
      </c>
    </row>
    <row r="6616" spans="1:19">
      <c r="A6616" s="32">
        <v>43368</v>
      </c>
      <c r="B6616" s="33">
        <f>+MONTH(A6616)</f>
        <v>9</v>
      </c>
      <c r="C6616" s="33">
        <f>+YEAR(A6616)</f>
        <v>2018</v>
      </c>
      <c r="D6616" s="34">
        <v>1.0580000000000001</v>
      </c>
      <c r="F6616" s="32">
        <v>44964</v>
      </c>
      <c r="G6616" s="33">
        <f t="shared" si="1057"/>
        <v>2</v>
      </c>
      <c r="H6616" s="33">
        <f t="shared" si="1058"/>
        <v>2023</v>
      </c>
      <c r="I6616" s="34">
        <v>2.35</v>
      </c>
      <c r="K6616" s="32">
        <v>40941</v>
      </c>
      <c r="L6616" s="33">
        <f t="shared" si="1039"/>
        <v>2</v>
      </c>
      <c r="M6616" s="33">
        <f t="shared" si="1040"/>
        <v>2012</v>
      </c>
      <c r="N6616" s="34">
        <v>96.36</v>
      </c>
      <c r="P6616" s="32">
        <v>41394</v>
      </c>
      <c r="Q6616" s="33">
        <f t="shared" si="1041"/>
        <v>4</v>
      </c>
      <c r="R6616" s="33">
        <f t="shared" si="1042"/>
        <v>2013</v>
      </c>
      <c r="S6616" s="34">
        <v>101.53</v>
      </c>
    </row>
    <row r="6617" spans="1:19">
      <c r="A6617" s="32">
        <v>43369</v>
      </c>
      <c r="B6617" s="33">
        <f>+MONTH(A6617)</f>
        <v>9</v>
      </c>
      <c r="C6617" s="33">
        <f>+YEAR(A6617)</f>
        <v>2018</v>
      </c>
      <c r="D6617" s="34">
        <v>1.05</v>
      </c>
      <c r="F6617" s="32">
        <v>44965</v>
      </c>
      <c r="G6617" s="33">
        <f t="shared" ref="G6617:G6619" si="1059">+MONTH(F6617)</f>
        <v>2</v>
      </c>
      <c r="H6617" s="33">
        <f t="shared" ref="H6617:H6619" si="1060">+YEAR(F6617)</f>
        <v>2023</v>
      </c>
      <c r="I6617" s="34">
        <v>2.4</v>
      </c>
      <c r="K6617" s="32">
        <v>40942</v>
      </c>
      <c r="L6617" s="33">
        <f t="shared" si="1039"/>
        <v>2</v>
      </c>
      <c r="M6617" s="33">
        <f t="shared" si="1040"/>
        <v>2012</v>
      </c>
      <c r="N6617" s="34">
        <v>97.8</v>
      </c>
      <c r="P6617" s="32">
        <v>41395</v>
      </c>
      <c r="Q6617" s="33">
        <f t="shared" si="1041"/>
        <v>5</v>
      </c>
      <c r="R6617" s="33">
        <f t="shared" si="1042"/>
        <v>2013</v>
      </c>
      <c r="S6617" s="34">
        <v>98.34</v>
      </c>
    </row>
    <row r="6618" spans="1:19">
      <c r="A6618" s="32">
        <v>43370</v>
      </c>
      <c r="B6618" s="33">
        <f>+MONTH(A6618)</f>
        <v>9</v>
      </c>
      <c r="C6618" s="33">
        <f>+YEAR(A6618)</f>
        <v>2018</v>
      </c>
      <c r="D6618" s="34">
        <v>1.06</v>
      </c>
      <c r="F6618" s="32">
        <v>44966</v>
      </c>
      <c r="G6618" s="33">
        <f t="shared" si="1059"/>
        <v>2</v>
      </c>
      <c r="H6618" s="33">
        <f t="shared" si="1060"/>
        <v>2023</v>
      </c>
      <c r="I6618" s="34">
        <v>2.4</v>
      </c>
      <c r="K6618" s="32">
        <v>40945</v>
      </c>
      <c r="L6618" s="33">
        <f t="shared" si="1039"/>
        <v>2</v>
      </c>
      <c r="M6618" s="33">
        <f t="shared" si="1040"/>
        <v>2012</v>
      </c>
      <c r="N6618" s="34">
        <v>96.89</v>
      </c>
      <c r="P6618" s="32">
        <v>41396</v>
      </c>
      <c r="Q6618" s="33">
        <f t="shared" si="1041"/>
        <v>5</v>
      </c>
      <c r="R6618" s="33">
        <f t="shared" si="1042"/>
        <v>2013</v>
      </c>
      <c r="S6618" s="34">
        <v>100.32</v>
      </c>
    </row>
    <row r="6619" spans="1:19">
      <c r="A6619" s="32">
        <v>43371</v>
      </c>
      <c r="B6619" s="33">
        <f t="shared" ref="B6619:B6682" si="1061">+MONTH(A6619)</f>
        <v>9</v>
      </c>
      <c r="C6619" s="33">
        <f t="shared" ref="C6619:C6682" si="1062">+YEAR(A6619)</f>
        <v>2018</v>
      </c>
      <c r="D6619" s="34">
        <v>1.083</v>
      </c>
      <c r="F6619" s="32">
        <v>44967</v>
      </c>
      <c r="G6619" s="33">
        <f t="shared" si="1059"/>
        <v>2</v>
      </c>
      <c r="H6619" s="33">
        <f t="shared" si="1060"/>
        <v>2023</v>
      </c>
      <c r="I6619" s="34">
        <v>2.37</v>
      </c>
      <c r="K6619" s="32">
        <v>40946</v>
      </c>
      <c r="L6619" s="33">
        <f t="shared" si="1039"/>
        <v>2</v>
      </c>
      <c r="M6619" s="33">
        <f t="shared" si="1040"/>
        <v>2012</v>
      </c>
      <c r="N6619" s="34">
        <v>98.55</v>
      </c>
      <c r="P6619" s="32">
        <v>41397</v>
      </c>
      <c r="Q6619" s="33">
        <f t="shared" si="1041"/>
        <v>5</v>
      </c>
      <c r="R6619" s="33">
        <f t="shared" si="1042"/>
        <v>2013</v>
      </c>
      <c r="S6619" s="34">
        <v>104.6</v>
      </c>
    </row>
    <row r="6620" spans="1:19">
      <c r="A6620" s="32">
        <v>43374</v>
      </c>
      <c r="B6620" s="33">
        <f t="shared" si="1061"/>
        <v>10</v>
      </c>
      <c r="C6620" s="33">
        <f t="shared" si="1062"/>
        <v>2018</v>
      </c>
      <c r="D6620" s="34">
        <v>1.1000000000000001</v>
      </c>
      <c r="F6620" s="32">
        <v>44970</v>
      </c>
      <c r="G6620" s="33">
        <f t="shared" ref="G6620:G6659" si="1063">+MONTH(F6620)</f>
        <v>2</v>
      </c>
      <c r="H6620" s="33">
        <f t="shared" ref="H6620:H6659" si="1064">+YEAR(F6620)</f>
        <v>2023</v>
      </c>
      <c r="I6620" s="34">
        <v>2.42</v>
      </c>
      <c r="K6620" s="32">
        <v>40947</v>
      </c>
      <c r="L6620" s="33">
        <f t="shared" si="1039"/>
        <v>2</v>
      </c>
      <c r="M6620" s="33">
        <f t="shared" si="1040"/>
        <v>2012</v>
      </c>
      <c r="N6620" s="34">
        <v>98.8</v>
      </c>
      <c r="P6620" s="32">
        <v>41400</v>
      </c>
      <c r="Q6620" s="33">
        <f t="shared" si="1041"/>
        <v>5</v>
      </c>
      <c r="R6620" s="33">
        <f t="shared" si="1042"/>
        <v>2013</v>
      </c>
      <c r="S6620" s="34">
        <v>105</v>
      </c>
    </row>
    <row r="6621" spans="1:19">
      <c r="A6621" s="32">
        <v>43375</v>
      </c>
      <c r="B6621" s="33">
        <f t="shared" si="1061"/>
        <v>10</v>
      </c>
      <c r="C6621" s="33">
        <f t="shared" si="1062"/>
        <v>2018</v>
      </c>
      <c r="D6621" s="34">
        <v>1.075</v>
      </c>
      <c r="F6621" s="32">
        <v>44971</v>
      </c>
      <c r="G6621" s="33">
        <f t="shared" si="1063"/>
        <v>2</v>
      </c>
      <c r="H6621" s="33">
        <f t="shared" si="1064"/>
        <v>2023</v>
      </c>
      <c r="I6621" s="34">
        <v>2.42</v>
      </c>
      <c r="K6621" s="32">
        <v>40948</v>
      </c>
      <c r="L6621" s="33">
        <f t="shared" si="1039"/>
        <v>2</v>
      </c>
      <c r="M6621" s="33">
        <f t="shared" si="1040"/>
        <v>2012</v>
      </c>
      <c r="N6621" s="34">
        <v>99.88</v>
      </c>
      <c r="P6621" s="32">
        <v>41401</v>
      </c>
      <c r="Q6621" s="33">
        <f t="shared" si="1041"/>
        <v>5</v>
      </c>
      <c r="R6621" s="33">
        <f t="shared" si="1042"/>
        <v>2013</v>
      </c>
      <c r="S6621" s="34">
        <v>105.18</v>
      </c>
    </row>
    <row r="6622" spans="1:19">
      <c r="A6622" s="32">
        <v>43376</v>
      </c>
      <c r="B6622" s="33">
        <f t="shared" si="1061"/>
        <v>10</v>
      </c>
      <c r="C6622" s="33">
        <f t="shared" si="1062"/>
        <v>2018</v>
      </c>
      <c r="D6622" s="34">
        <v>1.0629999999999999</v>
      </c>
      <c r="F6622" s="32">
        <v>44972</v>
      </c>
      <c r="G6622" s="33">
        <f t="shared" si="1063"/>
        <v>2</v>
      </c>
      <c r="H6622" s="33">
        <f t="shared" si="1064"/>
        <v>2023</v>
      </c>
      <c r="I6622" s="34">
        <v>2.4500000000000002</v>
      </c>
      <c r="K6622" s="32">
        <v>40949</v>
      </c>
      <c r="L6622" s="33">
        <f t="shared" si="1039"/>
        <v>2</v>
      </c>
      <c r="M6622" s="33">
        <f t="shared" si="1040"/>
        <v>2012</v>
      </c>
      <c r="N6622" s="34">
        <v>98.68</v>
      </c>
      <c r="P6622" s="32">
        <v>41402</v>
      </c>
      <c r="Q6622" s="33">
        <f t="shared" si="1041"/>
        <v>5</v>
      </c>
      <c r="R6622" s="33">
        <f t="shared" si="1042"/>
        <v>2013</v>
      </c>
      <c r="S6622" s="34">
        <v>103.79</v>
      </c>
    </row>
    <row r="6623" spans="1:19">
      <c r="A6623" s="32">
        <v>43377</v>
      </c>
      <c r="B6623" s="33">
        <f t="shared" si="1061"/>
        <v>10</v>
      </c>
      <c r="C6623" s="33">
        <f t="shared" si="1062"/>
        <v>2018</v>
      </c>
      <c r="D6623" s="34">
        <v>1.0349999999999999</v>
      </c>
      <c r="F6623" s="32">
        <v>44973</v>
      </c>
      <c r="G6623" s="33">
        <f t="shared" si="1063"/>
        <v>2</v>
      </c>
      <c r="H6623" s="33">
        <f t="shared" si="1064"/>
        <v>2023</v>
      </c>
      <c r="I6623" s="34">
        <v>2.48</v>
      </c>
      <c r="K6623" s="32">
        <v>40952</v>
      </c>
      <c r="L6623" s="33">
        <f t="shared" si="1039"/>
        <v>2</v>
      </c>
      <c r="M6623" s="33">
        <f t="shared" si="1040"/>
        <v>2012</v>
      </c>
      <c r="N6623" s="34">
        <v>100.39</v>
      </c>
      <c r="P6623" s="32">
        <v>41403</v>
      </c>
      <c r="Q6623" s="33">
        <f t="shared" si="1041"/>
        <v>5</v>
      </c>
      <c r="R6623" s="33">
        <f t="shared" si="1042"/>
        <v>2013</v>
      </c>
      <c r="S6623" s="34">
        <v>103.59</v>
      </c>
    </row>
    <row r="6624" spans="1:19">
      <c r="A6624" s="32">
        <v>43378</v>
      </c>
      <c r="B6624" s="33">
        <f t="shared" si="1061"/>
        <v>10</v>
      </c>
      <c r="C6624" s="33">
        <f t="shared" si="1062"/>
        <v>2018</v>
      </c>
      <c r="D6624" s="34">
        <v>1.04</v>
      </c>
      <c r="F6624" s="32">
        <v>44974</v>
      </c>
      <c r="G6624" s="33">
        <f t="shared" si="1063"/>
        <v>2</v>
      </c>
      <c r="H6624" s="33">
        <f t="shared" si="1064"/>
        <v>2023</v>
      </c>
      <c r="I6624" s="34">
        <v>2.2799999999999998</v>
      </c>
      <c r="K6624" s="32">
        <v>40953</v>
      </c>
      <c r="L6624" s="33">
        <f t="shared" si="1039"/>
        <v>2</v>
      </c>
      <c r="M6624" s="33">
        <f t="shared" si="1040"/>
        <v>2012</v>
      </c>
      <c r="N6624" s="34">
        <v>100.82</v>
      </c>
      <c r="P6624" s="32">
        <v>41404</v>
      </c>
      <c r="Q6624" s="33">
        <f t="shared" si="1041"/>
        <v>5</v>
      </c>
      <c r="R6624" s="33">
        <f t="shared" si="1042"/>
        <v>2013</v>
      </c>
      <c r="S6624" s="34">
        <v>101.31</v>
      </c>
    </row>
    <row r="6625" spans="1:19">
      <c r="A6625" s="32">
        <v>43381</v>
      </c>
      <c r="B6625" s="33">
        <f t="shared" si="1061"/>
        <v>10</v>
      </c>
      <c r="C6625" s="33">
        <f t="shared" si="1062"/>
        <v>2018</v>
      </c>
      <c r="D6625" s="34">
        <v>1.0409999999999999</v>
      </c>
      <c r="F6625" s="32">
        <v>44978</v>
      </c>
      <c r="G6625" s="33">
        <f t="shared" si="1063"/>
        <v>2</v>
      </c>
      <c r="H6625" s="33">
        <f t="shared" si="1064"/>
        <v>2023</v>
      </c>
      <c r="I6625" s="34">
        <v>2.12</v>
      </c>
      <c r="K6625" s="32">
        <v>40954</v>
      </c>
      <c r="L6625" s="33">
        <f t="shared" si="1039"/>
        <v>2</v>
      </c>
      <c r="M6625" s="33">
        <f t="shared" si="1040"/>
        <v>2012</v>
      </c>
      <c r="N6625" s="34">
        <v>101.82</v>
      </c>
      <c r="P6625" s="32">
        <v>41407</v>
      </c>
      <c r="Q6625" s="33">
        <f t="shared" si="1041"/>
        <v>5</v>
      </c>
      <c r="R6625" s="33">
        <f t="shared" si="1042"/>
        <v>2013</v>
      </c>
      <c r="S6625" s="34">
        <v>102.17</v>
      </c>
    </row>
    <row r="6626" spans="1:19">
      <c r="A6626" s="32">
        <v>43382</v>
      </c>
      <c r="B6626" s="33">
        <f t="shared" si="1061"/>
        <v>10</v>
      </c>
      <c r="C6626" s="33">
        <f t="shared" si="1062"/>
        <v>2018</v>
      </c>
      <c r="D6626" s="34">
        <v>1.04</v>
      </c>
      <c r="F6626" s="32">
        <v>44979</v>
      </c>
      <c r="G6626" s="33">
        <f t="shared" si="1063"/>
        <v>2</v>
      </c>
      <c r="H6626" s="33">
        <f t="shared" si="1064"/>
        <v>2023</v>
      </c>
      <c r="I6626" s="34">
        <v>2.0699999999999998</v>
      </c>
      <c r="K6626" s="32">
        <v>40955</v>
      </c>
      <c r="L6626" s="33">
        <f t="shared" si="1039"/>
        <v>2</v>
      </c>
      <c r="M6626" s="33">
        <f t="shared" si="1040"/>
        <v>2012</v>
      </c>
      <c r="N6626" s="34">
        <v>102.33</v>
      </c>
      <c r="P6626" s="32">
        <v>41408</v>
      </c>
      <c r="Q6626" s="33">
        <f t="shared" si="1041"/>
        <v>5</v>
      </c>
      <c r="R6626" s="33">
        <f t="shared" si="1042"/>
        <v>2013</v>
      </c>
      <c r="S6626" s="34">
        <v>102.7</v>
      </c>
    </row>
    <row r="6627" spans="1:19">
      <c r="A6627" s="32">
        <v>43383</v>
      </c>
      <c r="B6627" s="33">
        <f t="shared" si="1061"/>
        <v>10</v>
      </c>
      <c r="C6627" s="33">
        <f t="shared" si="1062"/>
        <v>2018</v>
      </c>
      <c r="D6627" s="34">
        <v>1.0049999999999999</v>
      </c>
      <c r="F6627" s="32">
        <v>44980</v>
      </c>
      <c r="G6627" s="33">
        <f t="shared" si="1063"/>
        <v>2</v>
      </c>
      <c r="H6627" s="33">
        <f t="shared" si="1064"/>
        <v>2023</v>
      </c>
      <c r="I6627" s="34">
        <v>2.17</v>
      </c>
      <c r="K6627" s="32">
        <v>40956</v>
      </c>
      <c r="L6627" s="33">
        <f t="shared" si="1039"/>
        <v>2</v>
      </c>
      <c r="M6627" s="33">
        <f t="shared" si="1040"/>
        <v>2012</v>
      </c>
      <c r="N6627" s="34">
        <v>103.27</v>
      </c>
      <c r="P6627" s="32">
        <v>41409</v>
      </c>
      <c r="Q6627" s="33">
        <f t="shared" si="1041"/>
        <v>5</v>
      </c>
      <c r="R6627" s="33">
        <f t="shared" si="1042"/>
        <v>2013</v>
      </c>
      <c r="S6627" s="34">
        <v>101.57</v>
      </c>
    </row>
    <row r="6628" spans="1:19">
      <c r="A6628" s="32">
        <v>43384</v>
      </c>
      <c r="B6628" s="33">
        <f t="shared" si="1061"/>
        <v>10</v>
      </c>
      <c r="C6628" s="33">
        <f t="shared" si="1062"/>
        <v>2018</v>
      </c>
      <c r="D6628" s="34">
        <v>0.96299999999999997</v>
      </c>
      <c r="F6628" s="32">
        <v>44981</v>
      </c>
      <c r="G6628" s="33">
        <f t="shared" si="1063"/>
        <v>2</v>
      </c>
      <c r="H6628" s="33">
        <f t="shared" si="1064"/>
        <v>2023</v>
      </c>
      <c r="I6628" s="34">
        <v>2.36</v>
      </c>
      <c r="K6628" s="32">
        <v>40960</v>
      </c>
      <c r="L6628" s="33">
        <f t="shared" ref="L6628:L6691" si="1065">+MONTH(K6628)</f>
        <v>2</v>
      </c>
      <c r="M6628" s="33">
        <f t="shared" ref="M6628:M6691" si="1066">+YEAR(K6628)</f>
        <v>2012</v>
      </c>
      <c r="N6628" s="34">
        <v>105.88</v>
      </c>
      <c r="P6628" s="32">
        <v>41410</v>
      </c>
      <c r="Q6628" s="33">
        <f t="shared" ref="Q6628:Q6691" si="1067">+MONTH(P6628)</f>
        <v>5</v>
      </c>
      <c r="R6628" s="33">
        <f t="shared" si="1042"/>
        <v>2013</v>
      </c>
      <c r="S6628" s="34">
        <v>104.27</v>
      </c>
    </row>
    <row r="6629" spans="1:19">
      <c r="A6629" s="32">
        <v>43385</v>
      </c>
      <c r="B6629" s="33">
        <f t="shared" si="1061"/>
        <v>10</v>
      </c>
      <c r="C6629" s="33">
        <f t="shared" si="1062"/>
        <v>2018</v>
      </c>
      <c r="D6629" s="34">
        <v>0.96</v>
      </c>
      <c r="F6629" s="32">
        <v>44984</v>
      </c>
      <c r="G6629" s="33">
        <f t="shared" si="1063"/>
        <v>2</v>
      </c>
      <c r="H6629" s="33">
        <f t="shared" si="1064"/>
        <v>2023</v>
      </c>
      <c r="I6629" s="34">
        <v>2.5499999999999998</v>
      </c>
      <c r="K6629" s="32">
        <v>40961</v>
      </c>
      <c r="L6629" s="33">
        <f t="shared" si="1065"/>
        <v>2</v>
      </c>
      <c r="M6629" s="33">
        <f t="shared" si="1066"/>
        <v>2012</v>
      </c>
      <c r="N6629" s="34">
        <v>105.99</v>
      </c>
      <c r="P6629" s="32">
        <v>41411</v>
      </c>
      <c r="Q6629" s="33">
        <f t="shared" si="1067"/>
        <v>5</v>
      </c>
      <c r="R6629" s="33">
        <f t="shared" ref="R6629:R6692" si="1068">+YEAR(P6629)</f>
        <v>2013</v>
      </c>
      <c r="S6629" s="34">
        <v>103.83</v>
      </c>
    </row>
    <row r="6630" spans="1:19">
      <c r="A6630" s="32">
        <v>43388</v>
      </c>
      <c r="B6630" s="33">
        <f t="shared" si="1061"/>
        <v>10</v>
      </c>
      <c r="C6630" s="33">
        <f t="shared" si="1062"/>
        <v>2018</v>
      </c>
      <c r="D6630" s="34">
        <v>0.97499999999999998</v>
      </c>
      <c r="F6630" s="32">
        <v>44985</v>
      </c>
      <c r="G6630" s="33">
        <f t="shared" si="1063"/>
        <v>2</v>
      </c>
      <c r="H6630" s="33">
        <f t="shared" si="1064"/>
        <v>2023</v>
      </c>
      <c r="I6630" s="34">
        <v>2.5</v>
      </c>
      <c r="K6630" s="32">
        <v>40962</v>
      </c>
      <c r="L6630" s="33">
        <f t="shared" si="1065"/>
        <v>2</v>
      </c>
      <c r="M6630" s="33">
        <f t="shared" si="1066"/>
        <v>2012</v>
      </c>
      <c r="N6630" s="34">
        <v>107.44</v>
      </c>
      <c r="P6630" s="32">
        <v>41414</v>
      </c>
      <c r="Q6630" s="33">
        <f t="shared" si="1067"/>
        <v>5</v>
      </c>
      <c r="R6630" s="33">
        <f t="shared" si="1068"/>
        <v>2013</v>
      </c>
      <c r="S6630" s="34">
        <v>104.55</v>
      </c>
    </row>
    <row r="6631" spans="1:19">
      <c r="A6631" s="32">
        <v>43389</v>
      </c>
      <c r="B6631" s="33">
        <f t="shared" si="1061"/>
        <v>10</v>
      </c>
      <c r="C6631" s="33">
        <f t="shared" si="1062"/>
        <v>2018</v>
      </c>
      <c r="D6631" s="34">
        <v>1.004</v>
      </c>
      <c r="F6631" s="32">
        <v>44986</v>
      </c>
      <c r="G6631" s="33">
        <f t="shared" si="1063"/>
        <v>3</v>
      </c>
      <c r="H6631" s="33">
        <f t="shared" si="1064"/>
        <v>2023</v>
      </c>
      <c r="I6631" s="34">
        <v>2.59</v>
      </c>
      <c r="K6631" s="32">
        <v>40963</v>
      </c>
      <c r="L6631" s="33">
        <f t="shared" si="1065"/>
        <v>2</v>
      </c>
      <c r="M6631" s="33">
        <f t="shared" si="1066"/>
        <v>2012</v>
      </c>
      <c r="N6631" s="34">
        <v>109.39</v>
      </c>
      <c r="P6631" s="32">
        <v>41415</v>
      </c>
      <c r="Q6631" s="33">
        <f t="shared" si="1067"/>
        <v>5</v>
      </c>
      <c r="R6631" s="33">
        <f t="shared" si="1068"/>
        <v>2013</v>
      </c>
      <c r="S6631" s="34">
        <v>103.1</v>
      </c>
    </row>
    <row r="6632" spans="1:19">
      <c r="A6632" s="32">
        <v>43390</v>
      </c>
      <c r="B6632" s="33">
        <f t="shared" si="1061"/>
        <v>10</v>
      </c>
      <c r="C6632" s="33">
        <f t="shared" si="1062"/>
        <v>2018</v>
      </c>
      <c r="D6632" s="34">
        <v>0.98499999999999999</v>
      </c>
      <c r="F6632" s="32">
        <v>44987</v>
      </c>
      <c r="G6632" s="33">
        <f t="shared" si="1063"/>
        <v>3</v>
      </c>
      <c r="H6632" s="33">
        <f t="shared" si="1064"/>
        <v>2023</v>
      </c>
      <c r="I6632" s="34">
        <v>2.67</v>
      </c>
      <c r="K6632" s="32">
        <v>40966</v>
      </c>
      <c r="L6632" s="33">
        <f t="shared" si="1065"/>
        <v>2</v>
      </c>
      <c r="M6632" s="33">
        <f t="shared" si="1066"/>
        <v>2012</v>
      </c>
      <c r="N6632" s="34">
        <v>108.49</v>
      </c>
      <c r="P6632" s="32">
        <v>41416</v>
      </c>
      <c r="Q6632" s="33">
        <f t="shared" si="1067"/>
        <v>5</v>
      </c>
      <c r="R6632" s="33">
        <f t="shared" si="1068"/>
        <v>2013</v>
      </c>
      <c r="S6632" s="34">
        <v>102.14</v>
      </c>
    </row>
    <row r="6633" spans="1:19">
      <c r="A6633" s="32">
        <v>43391</v>
      </c>
      <c r="B6633" s="33">
        <f t="shared" si="1061"/>
        <v>10</v>
      </c>
      <c r="C6633" s="33">
        <f t="shared" si="1062"/>
        <v>2018</v>
      </c>
      <c r="D6633" s="34">
        <v>0.95299999999999996</v>
      </c>
      <c r="F6633" s="32">
        <v>44988</v>
      </c>
      <c r="G6633" s="33">
        <f t="shared" si="1063"/>
        <v>3</v>
      </c>
      <c r="H6633" s="33">
        <f t="shared" si="1064"/>
        <v>2023</v>
      </c>
      <c r="I6633" s="34">
        <v>2.66</v>
      </c>
      <c r="K6633" s="32">
        <v>40967</v>
      </c>
      <c r="L6633" s="33">
        <f t="shared" si="1065"/>
        <v>2</v>
      </c>
      <c r="M6633" s="33">
        <f t="shared" si="1066"/>
        <v>2012</v>
      </c>
      <c r="N6633" s="34">
        <v>106.59</v>
      </c>
      <c r="P6633" s="32">
        <v>41417</v>
      </c>
      <c r="Q6633" s="33">
        <f t="shared" si="1067"/>
        <v>5</v>
      </c>
      <c r="R6633" s="33">
        <f t="shared" si="1068"/>
        <v>2013</v>
      </c>
      <c r="S6633" s="34">
        <v>100.46</v>
      </c>
    </row>
    <row r="6634" spans="1:19">
      <c r="A6634" s="32">
        <v>43392</v>
      </c>
      <c r="B6634" s="33">
        <f t="shared" si="1061"/>
        <v>10</v>
      </c>
      <c r="C6634" s="33">
        <f t="shared" si="1062"/>
        <v>2018</v>
      </c>
      <c r="D6634" s="34">
        <v>0.93500000000000005</v>
      </c>
      <c r="F6634" s="32">
        <v>44991</v>
      </c>
      <c r="G6634" s="33">
        <f t="shared" si="1063"/>
        <v>3</v>
      </c>
      <c r="H6634" s="33">
        <f t="shared" si="1064"/>
        <v>2023</v>
      </c>
      <c r="I6634" s="34">
        <v>2.46</v>
      </c>
      <c r="K6634" s="32">
        <v>40968</v>
      </c>
      <c r="L6634" s="33">
        <f t="shared" si="1065"/>
        <v>2</v>
      </c>
      <c r="M6634" s="33">
        <f t="shared" si="1066"/>
        <v>2012</v>
      </c>
      <c r="N6634" s="34">
        <v>107.08</v>
      </c>
      <c r="P6634" s="32">
        <v>41418</v>
      </c>
      <c r="Q6634" s="33">
        <f t="shared" si="1067"/>
        <v>5</v>
      </c>
      <c r="R6634" s="33">
        <f t="shared" si="1068"/>
        <v>2013</v>
      </c>
      <c r="S6634" s="34">
        <v>101.24</v>
      </c>
    </row>
    <row r="6635" spans="1:19">
      <c r="A6635" s="32">
        <v>43395</v>
      </c>
      <c r="B6635" s="33">
        <f t="shared" si="1061"/>
        <v>10</v>
      </c>
      <c r="C6635" s="33">
        <f t="shared" si="1062"/>
        <v>2018</v>
      </c>
      <c r="D6635" s="34">
        <v>0.91800000000000004</v>
      </c>
      <c r="F6635" s="32">
        <v>44992</v>
      </c>
      <c r="G6635" s="33">
        <f t="shared" si="1063"/>
        <v>3</v>
      </c>
      <c r="H6635" s="33">
        <f t="shared" si="1064"/>
        <v>2023</v>
      </c>
      <c r="I6635" s="34">
        <v>2.52</v>
      </c>
      <c r="K6635" s="32">
        <v>40969</v>
      </c>
      <c r="L6635" s="33">
        <f t="shared" si="1065"/>
        <v>3</v>
      </c>
      <c r="M6635" s="33">
        <f t="shared" si="1066"/>
        <v>2012</v>
      </c>
      <c r="N6635" s="34">
        <v>108.76</v>
      </c>
      <c r="P6635" s="32">
        <v>41422</v>
      </c>
      <c r="Q6635" s="33">
        <f t="shared" si="1067"/>
        <v>5</v>
      </c>
      <c r="R6635" s="33">
        <f t="shared" si="1068"/>
        <v>2013</v>
      </c>
      <c r="S6635" s="34">
        <v>103.77</v>
      </c>
    </row>
    <row r="6636" spans="1:19">
      <c r="A6636" s="32">
        <v>43396</v>
      </c>
      <c r="B6636" s="33">
        <f t="shared" si="1061"/>
        <v>10</v>
      </c>
      <c r="C6636" s="33">
        <f t="shared" si="1062"/>
        <v>2018</v>
      </c>
      <c r="D6636" s="34">
        <v>0.82299999999999995</v>
      </c>
      <c r="F6636" s="32">
        <v>44993</v>
      </c>
      <c r="G6636" s="33">
        <f t="shared" si="1063"/>
        <v>3</v>
      </c>
      <c r="H6636" s="33">
        <f t="shared" si="1064"/>
        <v>2023</v>
      </c>
      <c r="I6636" s="34">
        <v>2.5</v>
      </c>
      <c r="K6636" s="32">
        <v>40970</v>
      </c>
      <c r="L6636" s="33">
        <f t="shared" si="1065"/>
        <v>3</v>
      </c>
      <c r="M6636" s="33">
        <f t="shared" si="1066"/>
        <v>2012</v>
      </c>
      <c r="N6636" s="34">
        <v>106.68</v>
      </c>
      <c r="P6636" s="32">
        <v>41423</v>
      </c>
      <c r="Q6636" s="33">
        <f t="shared" si="1067"/>
        <v>5</v>
      </c>
      <c r="R6636" s="33">
        <f t="shared" si="1068"/>
        <v>2013</v>
      </c>
      <c r="S6636" s="34">
        <v>102.14</v>
      </c>
    </row>
    <row r="6637" spans="1:19">
      <c r="A6637" s="32">
        <v>43397</v>
      </c>
      <c r="B6637" s="33">
        <f t="shared" si="1061"/>
        <v>10</v>
      </c>
      <c r="C6637" s="33">
        <f t="shared" si="1062"/>
        <v>2018</v>
      </c>
      <c r="D6637" s="34">
        <v>0.85399999999999998</v>
      </c>
      <c r="F6637" s="32">
        <v>44994</v>
      </c>
      <c r="G6637" s="33">
        <f t="shared" si="1063"/>
        <v>3</v>
      </c>
      <c r="H6637" s="33">
        <f t="shared" si="1064"/>
        <v>2023</v>
      </c>
      <c r="I6637" s="34">
        <v>2.5</v>
      </c>
      <c r="K6637" s="32">
        <v>40973</v>
      </c>
      <c r="L6637" s="33">
        <f t="shared" si="1065"/>
        <v>3</v>
      </c>
      <c r="M6637" s="33">
        <f t="shared" si="1066"/>
        <v>2012</v>
      </c>
      <c r="N6637" s="34">
        <v>106.7</v>
      </c>
      <c r="P6637" s="32">
        <v>41424</v>
      </c>
      <c r="Q6637" s="33">
        <f t="shared" si="1067"/>
        <v>5</v>
      </c>
      <c r="R6637" s="33">
        <f t="shared" si="1068"/>
        <v>2013</v>
      </c>
      <c r="S6637" s="34">
        <v>101.79</v>
      </c>
    </row>
    <row r="6638" spans="1:19">
      <c r="A6638" s="32">
        <v>43398</v>
      </c>
      <c r="B6638" s="33">
        <f t="shared" si="1061"/>
        <v>10</v>
      </c>
      <c r="C6638" s="33">
        <f t="shared" si="1062"/>
        <v>2018</v>
      </c>
      <c r="D6638" s="34">
        <v>0.85799999999999998</v>
      </c>
      <c r="F6638" s="32">
        <v>44995</v>
      </c>
      <c r="G6638" s="33">
        <f t="shared" si="1063"/>
        <v>3</v>
      </c>
      <c r="H6638" s="33">
        <f t="shared" si="1064"/>
        <v>2023</v>
      </c>
      <c r="I6638" s="34">
        <v>2.4</v>
      </c>
      <c r="K6638" s="32">
        <v>40974</v>
      </c>
      <c r="L6638" s="33">
        <f t="shared" si="1065"/>
        <v>3</v>
      </c>
      <c r="M6638" s="33">
        <f t="shared" si="1066"/>
        <v>2012</v>
      </c>
      <c r="N6638" s="34">
        <v>104.71</v>
      </c>
      <c r="P6638" s="32">
        <v>41425</v>
      </c>
      <c r="Q6638" s="33">
        <f t="shared" si="1067"/>
        <v>5</v>
      </c>
      <c r="R6638" s="33">
        <f t="shared" si="1068"/>
        <v>2013</v>
      </c>
      <c r="S6638" s="34">
        <v>100.43</v>
      </c>
    </row>
    <row r="6639" spans="1:19">
      <c r="A6639" s="32">
        <v>43399</v>
      </c>
      <c r="B6639" s="33">
        <f t="shared" si="1061"/>
        <v>10</v>
      </c>
      <c r="C6639" s="33">
        <f t="shared" si="1062"/>
        <v>2018</v>
      </c>
      <c r="D6639" s="34">
        <v>0.85</v>
      </c>
      <c r="F6639" s="32">
        <v>44998</v>
      </c>
      <c r="G6639" s="33">
        <f t="shared" si="1063"/>
        <v>3</v>
      </c>
      <c r="H6639" s="33">
        <f t="shared" si="1064"/>
        <v>2023</v>
      </c>
      <c r="I6639" s="34">
        <v>2.4</v>
      </c>
      <c r="K6639" s="32">
        <v>40975</v>
      </c>
      <c r="L6639" s="33">
        <f t="shared" si="1065"/>
        <v>3</v>
      </c>
      <c r="M6639" s="33">
        <f t="shared" si="1066"/>
        <v>2012</v>
      </c>
      <c r="N6639" s="34">
        <v>106.16</v>
      </c>
      <c r="P6639" s="32">
        <v>41428</v>
      </c>
      <c r="Q6639" s="33">
        <f t="shared" si="1067"/>
        <v>6</v>
      </c>
      <c r="R6639" s="33">
        <f t="shared" si="1068"/>
        <v>2013</v>
      </c>
      <c r="S6639" s="34">
        <v>101.63</v>
      </c>
    </row>
    <row r="6640" spans="1:19">
      <c r="A6640" s="32">
        <v>43402</v>
      </c>
      <c r="B6640" s="33">
        <f t="shared" si="1061"/>
        <v>10</v>
      </c>
      <c r="C6640" s="33">
        <f t="shared" si="1062"/>
        <v>2018</v>
      </c>
      <c r="D6640" s="34">
        <v>0.86499999999999999</v>
      </c>
      <c r="F6640" s="32">
        <v>44999</v>
      </c>
      <c r="G6640" s="33">
        <f t="shared" si="1063"/>
        <v>3</v>
      </c>
      <c r="H6640" s="33">
        <f t="shared" si="1064"/>
        <v>2023</v>
      </c>
      <c r="I6640" s="34">
        <v>2.65</v>
      </c>
      <c r="K6640" s="32">
        <v>40976</v>
      </c>
      <c r="L6640" s="33">
        <f t="shared" si="1065"/>
        <v>3</v>
      </c>
      <c r="M6640" s="33">
        <f t="shared" si="1066"/>
        <v>2012</v>
      </c>
      <c r="N6640" s="34">
        <v>106.65</v>
      </c>
      <c r="P6640" s="32">
        <v>41429</v>
      </c>
      <c r="Q6640" s="33">
        <f t="shared" si="1067"/>
        <v>6</v>
      </c>
      <c r="R6640" s="33">
        <f t="shared" si="1068"/>
        <v>2013</v>
      </c>
      <c r="S6640" s="34">
        <v>102.04</v>
      </c>
    </row>
    <row r="6641" spans="1:19">
      <c r="A6641" s="32">
        <v>43403</v>
      </c>
      <c r="B6641" s="33">
        <f t="shared" si="1061"/>
        <v>10</v>
      </c>
      <c r="C6641" s="33">
        <f t="shared" si="1062"/>
        <v>2018</v>
      </c>
      <c r="D6641" s="34">
        <v>0.86</v>
      </c>
      <c r="F6641" s="32">
        <v>45000</v>
      </c>
      <c r="G6641" s="33">
        <f t="shared" si="1063"/>
        <v>3</v>
      </c>
      <c r="H6641" s="33">
        <f t="shared" si="1064"/>
        <v>2023</v>
      </c>
      <c r="I6641" s="34">
        <v>2.4500000000000002</v>
      </c>
      <c r="K6641" s="32">
        <v>40977</v>
      </c>
      <c r="L6641" s="33">
        <f t="shared" si="1065"/>
        <v>3</v>
      </c>
      <c r="M6641" s="33">
        <f t="shared" si="1066"/>
        <v>2012</v>
      </c>
      <c r="N6641" s="34">
        <v>107.4</v>
      </c>
      <c r="P6641" s="32">
        <v>41430</v>
      </c>
      <c r="Q6641" s="33">
        <f t="shared" si="1067"/>
        <v>6</v>
      </c>
      <c r="R6641" s="33">
        <f t="shared" si="1068"/>
        <v>2013</v>
      </c>
      <c r="S6641" s="34">
        <v>103.51</v>
      </c>
    </row>
    <row r="6642" spans="1:19">
      <c r="A6642" s="32">
        <v>43404</v>
      </c>
      <c r="B6642" s="33">
        <f t="shared" si="1061"/>
        <v>10</v>
      </c>
      <c r="C6642" s="33">
        <f t="shared" si="1062"/>
        <v>2018</v>
      </c>
      <c r="D6642" s="34">
        <v>0.85299999999999998</v>
      </c>
      <c r="F6642" s="32">
        <v>45001</v>
      </c>
      <c r="G6642" s="33">
        <f t="shared" si="1063"/>
        <v>3</v>
      </c>
      <c r="H6642" s="33">
        <f t="shared" si="1064"/>
        <v>2023</v>
      </c>
      <c r="I6642" s="34">
        <v>2.4500000000000002</v>
      </c>
      <c r="K6642" s="32">
        <v>40980</v>
      </c>
      <c r="L6642" s="33">
        <f t="shared" si="1065"/>
        <v>3</v>
      </c>
      <c r="M6642" s="33">
        <f t="shared" si="1066"/>
        <v>2012</v>
      </c>
      <c r="N6642" s="34">
        <v>106.34</v>
      </c>
      <c r="P6642" s="32">
        <v>41431</v>
      </c>
      <c r="Q6642" s="33">
        <f t="shared" si="1067"/>
        <v>6</v>
      </c>
      <c r="R6642" s="33">
        <f t="shared" si="1068"/>
        <v>2013</v>
      </c>
      <c r="S6642" s="34">
        <v>103.37</v>
      </c>
    </row>
    <row r="6643" spans="1:19">
      <c r="A6643" s="32">
        <v>43405</v>
      </c>
      <c r="B6643" s="33">
        <f t="shared" si="1061"/>
        <v>11</v>
      </c>
      <c r="C6643" s="33">
        <f t="shared" si="1062"/>
        <v>2018</v>
      </c>
      <c r="D6643" s="34">
        <v>0.81799999999999995</v>
      </c>
      <c r="F6643" s="32">
        <v>45002</v>
      </c>
      <c r="G6643" s="33">
        <f t="shared" si="1063"/>
        <v>3</v>
      </c>
      <c r="H6643" s="33">
        <f t="shared" si="1064"/>
        <v>2023</v>
      </c>
      <c r="I6643" s="34">
        <v>2.42</v>
      </c>
      <c r="K6643" s="32">
        <v>40981</v>
      </c>
      <c r="L6643" s="33">
        <f t="shared" si="1065"/>
        <v>3</v>
      </c>
      <c r="M6643" s="33">
        <f t="shared" si="1066"/>
        <v>2012</v>
      </c>
      <c r="N6643" s="34">
        <v>106.7</v>
      </c>
      <c r="P6643" s="32">
        <v>41432</v>
      </c>
      <c r="Q6643" s="33">
        <f t="shared" si="1067"/>
        <v>6</v>
      </c>
      <c r="R6643" s="33">
        <f t="shared" si="1068"/>
        <v>2013</v>
      </c>
      <c r="S6643" s="34">
        <v>104.07</v>
      </c>
    </row>
    <row r="6644" spans="1:19">
      <c r="A6644" s="32">
        <v>43406</v>
      </c>
      <c r="B6644" s="33">
        <f t="shared" si="1061"/>
        <v>11</v>
      </c>
      <c r="C6644" s="33">
        <f t="shared" si="1062"/>
        <v>2018</v>
      </c>
      <c r="D6644" s="34">
        <v>0.81299999999999994</v>
      </c>
      <c r="F6644" s="32">
        <v>45005</v>
      </c>
      <c r="G6644" s="33">
        <f t="shared" si="1063"/>
        <v>3</v>
      </c>
      <c r="H6644" s="33">
        <f t="shared" si="1064"/>
        <v>2023</v>
      </c>
      <c r="I6644" s="34">
        <v>2.23</v>
      </c>
      <c r="K6644" s="32">
        <v>40982</v>
      </c>
      <c r="L6644" s="33">
        <f t="shared" si="1065"/>
        <v>3</v>
      </c>
      <c r="M6644" s="33">
        <f t="shared" si="1066"/>
        <v>2012</v>
      </c>
      <c r="N6644" s="34">
        <v>105.49</v>
      </c>
      <c r="P6644" s="32">
        <v>41435</v>
      </c>
      <c r="Q6644" s="33">
        <f t="shared" si="1067"/>
        <v>6</v>
      </c>
      <c r="R6644" s="33">
        <f t="shared" si="1068"/>
        <v>2013</v>
      </c>
      <c r="S6644" s="34">
        <v>103.87</v>
      </c>
    </row>
    <row r="6645" spans="1:19">
      <c r="A6645" s="32">
        <v>43409</v>
      </c>
      <c r="B6645" s="33">
        <f t="shared" si="1061"/>
        <v>11</v>
      </c>
      <c r="C6645" s="33">
        <f t="shared" si="1062"/>
        <v>2018</v>
      </c>
      <c r="D6645" s="34">
        <v>0.81799999999999995</v>
      </c>
      <c r="F6645" s="32">
        <v>45006</v>
      </c>
      <c r="G6645" s="33">
        <f t="shared" si="1063"/>
        <v>3</v>
      </c>
      <c r="H6645" s="33">
        <f t="shared" si="1064"/>
        <v>2023</v>
      </c>
      <c r="I6645" s="34">
        <v>1.93</v>
      </c>
      <c r="K6645" s="32">
        <v>40983</v>
      </c>
      <c r="L6645" s="33">
        <f t="shared" si="1065"/>
        <v>3</v>
      </c>
      <c r="M6645" s="33">
        <f t="shared" si="1066"/>
        <v>2012</v>
      </c>
      <c r="N6645" s="34">
        <v>105.19</v>
      </c>
      <c r="P6645" s="32">
        <v>41436</v>
      </c>
      <c r="Q6645" s="33">
        <f t="shared" si="1067"/>
        <v>6</v>
      </c>
      <c r="R6645" s="33">
        <f t="shared" si="1068"/>
        <v>2013</v>
      </c>
      <c r="S6645" s="34">
        <v>101.5</v>
      </c>
    </row>
    <row r="6646" spans="1:19">
      <c r="A6646" s="32">
        <v>43410</v>
      </c>
      <c r="B6646" s="33">
        <f t="shared" si="1061"/>
        <v>11</v>
      </c>
      <c r="C6646" s="33">
        <f t="shared" si="1062"/>
        <v>2018</v>
      </c>
      <c r="D6646" s="34">
        <v>0.81</v>
      </c>
      <c r="F6646" s="32">
        <v>45007</v>
      </c>
      <c r="G6646" s="33">
        <f t="shared" si="1063"/>
        <v>3</v>
      </c>
      <c r="H6646" s="33">
        <f t="shared" si="1064"/>
        <v>2023</v>
      </c>
      <c r="I6646" s="34">
        <v>2.0299999999999998</v>
      </c>
      <c r="K6646" s="32">
        <v>40984</v>
      </c>
      <c r="L6646" s="33">
        <f t="shared" si="1065"/>
        <v>3</v>
      </c>
      <c r="M6646" s="33">
        <f t="shared" si="1066"/>
        <v>2012</v>
      </c>
      <c r="N6646" s="34">
        <v>107.03</v>
      </c>
      <c r="P6646" s="32">
        <v>41437</v>
      </c>
      <c r="Q6646" s="33">
        <f t="shared" si="1067"/>
        <v>6</v>
      </c>
      <c r="R6646" s="33">
        <f t="shared" si="1068"/>
        <v>2013</v>
      </c>
      <c r="S6646" s="34">
        <v>103.11</v>
      </c>
    </row>
    <row r="6647" spans="1:19">
      <c r="A6647" s="32">
        <v>43411</v>
      </c>
      <c r="B6647" s="33">
        <f t="shared" si="1061"/>
        <v>11</v>
      </c>
      <c r="C6647" s="33">
        <f t="shared" si="1062"/>
        <v>2018</v>
      </c>
      <c r="D6647" s="34">
        <v>0.77</v>
      </c>
      <c r="F6647" s="32">
        <v>45008</v>
      </c>
      <c r="G6647" s="33">
        <f t="shared" si="1063"/>
        <v>3</v>
      </c>
      <c r="H6647" s="33">
        <f t="shared" si="1064"/>
        <v>2023</v>
      </c>
      <c r="I6647" s="34">
        <v>2.08</v>
      </c>
      <c r="K6647" s="32">
        <v>40987</v>
      </c>
      <c r="L6647" s="33">
        <f t="shared" si="1065"/>
        <v>3</v>
      </c>
      <c r="M6647" s="33">
        <f t="shared" si="1066"/>
        <v>2012</v>
      </c>
      <c r="N6647" s="34">
        <v>108.09</v>
      </c>
      <c r="P6647" s="32">
        <v>41438</v>
      </c>
      <c r="Q6647" s="33">
        <f t="shared" si="1067"/>
        <v>6</v>
      </c>
      <c r="R6647" s="33">
        <f t="shared" si="1068"/>
        <v>2013</v>
      </c>
      <c r="S6647" s="34">
        <v>103.38</v>
      </c>
    </row>
    <row r="6648" spans="1:19">
      <c r="A6648" s="32">
        <v>43412</v>
      </c>
      <c r="B6648" s="33">
        <f t="shared" si="1061"/>
        <v>11</v>
      </c>
      <c r="C6648" s="33">
        <f t="shared" si="1062"/>
        <v>2018</v>
      </c>
      <c r="D6648" s="34">
        <v>0.76</v>
      </c>
      <c r="F6648" s="32">
        <v>45009</v>
      </c>
      <c r="G6648" s="33">
        <f t="shared" si="1063"/>
        <v>3</v>
      </c>
      <c r="H6648" s="33">
        <f t="shared" si="1064"/>
        <v>2023</v>
      </c>
      <c r="I6648" s="34">
        <v>2.04</v>
      </c>
      <c r="K6648" s="32">
        <v>40988</v>
      </c>
      <c r="L6648" s="33">
        <f t="shared" si="1065"/>
        <v>3</v>
      </c>
      <c r="M6648" s="33">
        <f t="shared" si="1066"/>
        <v>2012</v>
      </c>
      <c r="N6648" s="34">
        <v>105.68</v>
      </c>
      <c r="P6648" s="32">
        <v>41439</v>
      </c>
      <c r="Q6648" s="33">
        <f t="shared" si="1067"/>
        <v>6</v>
      </c>
      <c r="R6648" s="33">
        <f t="shared" si="1068"/>
        <v>2013</v>
      </c>
      <c r="S6648" s="34">
        <v>105.1</v>
      </c>
    </row>
    <row r="6649" spans="1:19">
      <c r="A6649" s="32">
        <v>43413</v>
      </c>
      <c r="B6649" s="33">
        <f t="shared" si="1061"/>
        <v>11</v>
      </c>
      <c r="C6649" s="33">
        <f t="shared" si="1062"/>
        <v>2018</v>
      </c>
      <c r="D6649" s="34">
        <v>0.72799999999999998</v>
      </c>
      <c r="F6649" s="32">
        <v>45012</v>
      </c>
      <c r="G6649" s="33">
        <f t="shared" si="1063"/>
        <v>3</v>
      </c>
      <c r="H6649" s="33">
        <f t="shared" si="1064"/>
        <v>2023</v>
      </c>
      <c r="I6649" s="34">
        <v>2.04</v>
      </c>
      <c r="K6649" s="32">
        <v>40989</v>
      </c>
      <c r="L6649" s="33">
        <f t="shared" si="1065"/>
        <v>3</v>
      </c>
      <c r="M6649" s="33">
        <f t="shared" si="1066"/>
        <v>2012</v>
      </c>
      <c r="N6649" s="34">
        <v>106.87</v>
      </c>
      <c r="P6649" s="32">
        <v>41442</v>
      </c>
      <c r="Q6649" s="33">
        <f t="shared" si="1067"/>
        <v>6</v>
      </c>
      <c r="R6649" s="33">
        <f t="shared" si="1068"/>
        <v>2013</v>
      </c>
      <c r="S6649" s="34">
        <v>105.8</v>
      </c>
    </row>
    <row r="6650" spans="1:19">
      <c r="A6650" s="32">
        <v>43416</v>
      </c>
      <c r="B6650" s="33">
        <f t="shared" si="1061"/>
        <v>11</v>
      </c>
      <c r="C6650" s="33">
        <f t="shared" si="1062"/>
        <v>2018</v>
      </c>
      <c r="D6650" s="34">
        <v>0.73</v>
      </c>
      <c r="F6650" s="32">
        <v>45013</v>
      </c>
      <c r="G6650" s="33">
        <f t="shared" si="1063"/>
        <v>3</v>
      </c>
      <c r="H6650" s="33">
        <f t="shared" si="1064"/>
        <v>2023</v>
      </c>
      <c r="I6650" s="34">
        <v>2.02</v>
      </c>
      <c r="K6650" s="32">
        <v>40990</v>
      </c>
      <c r="L6650" s="33">
        <f t="shared" si="1065"/>
        <v>3</v>
      </c>
      <c r="M6650" s="33">
        <f t="shared" si="1066"/>
        <v>2012</v>
      </c>
      <c r="N6650" s="34">
        <v>104.98</v>
      </c>
      <c r="P6650" s="32">
        <v>41443</v>
      </c>
      <c r="Q6650" s="33">
        <f t="shared" si="1067"/>
        <v>6</v>
      </c>
      <c r="R6650" s="33">
        <f t="shared" si="1068"/>
        <v>2013</v>
      </c>
      <c r="S6650" s="34">
        <v>105.21</v>
      </c>
    </row>
    <row r="6651" spans="1:19">
      <c r="A6651" s="32">
        <v>43417</v>
      </c>
      <c r="B6651" s="33">
        <f t="shared" si="1061"/>
        <v>11</v>
      </c>
      <c r="C6651" s="33">
        <f t="shared" si="1062"/>
        <v>2018</v>
      </c>
      <c r="D6651" s="34">
        <v>0.68300000000000005</v>
      </c>
      <c r="F6651" s="32">
        <v>45014</v>
      </c>
      <c r="G6651" s="33">
        <f t="shared" si="1063"/>
        <v>3</v>
      </c>
      <c r="H6651" s="33">
        <f t="shared" si="1064"/>
        <v>2023</v>
      </c>
      <c r="I6651" s="34">
        <v>1.94</v>
      </c>
      <c r="K6651" s="32">
        <v>40991</v>
      </c>
      <c r="L6651" s="33">
        <f t="shared" si="1065"/>
        <v>3</v>
      </c>
      <c r="M6651" s="33">
        <f t="shared" si="1066"/>
        <v>2012</v>
      </c>
      <c r="N6651" s="34">
        <v>106.43</v>
      </c>
      <c r="P6651" s="32">
        <v>41444</v>
      </c>
      <c r="Q6651" s="33">
        <f t="shared" si="1067"/>
        <v>6</v>
      </c>
      <c r="R6651" s="33">
        <f t="shared" si="1068"/>
        <v>2013</v>
      </c>
      <c r="S6651" s="34">
        <v>105.56</v>
      </c>
    </row>
    <row r="6652" spans="1:19">
      <c r="A6652" s="32">
        <v>43418</v>
      </c>
      <c r="B6652" s="33">
        <f t="shared" si="1061"/>
        <v>11</v>
      </c>
      <c r="C6652" s="33">
        <f t="shared" si="1062"/>
        <v>2018</v>
      </c>
      <c r="D6652" s="34">
        <v>0.73299999999999998</v>
      </c>
      <c r="F6652" s="32">
        <v>45015</v>
      </c>
      <c r="G6652" s="33">
        <f t="shared" si="1063"/>
        <v>3</v>
      </c>
      <c r="H6652" s="33">
        <f t="shared" si="1064"/>
        <v>2023</v>
      </c>
      <c r="I6652" s="34">
        <v>1.95</v>
      </c>
      <c r="K6652" s="32">
        <v>40994</v>
      </c>
      <c r="L6652" s="33">
        <f t="shared" si="1065"/>
        <v>3</v>
      </c>
      <c r="M6652" s="33">
        <f t="shared" si="1066"/>
        <v>2012</v>
      </c>
      <c r="N6652" s="34">
        <v>107.07</v>
      </c>
      <c r="P6652" s="32">
        <v>41445</v>
      </c>
      <c r="Q6652" s="33">
        <f t="shared" si="1067"/>
        <v>6</v>
      </c>
      <c r="R6652" s="33">
        <f t="shared" si="1068"/>
        <v>2013</v>
      </c>
      <c r="S6652" s="34">
        <v>102.72</v>
      </c>
    </row>
    <row r="6653" spans="1:19">
      <c r="A6653" s="32">
        <v>43419</v>
      </c>
      <c r="B6653" s="33">
        <f t="shared" si="1061"/>
        <v>11</v>
      </c>
      <c r="C6653" s="33">
        <f t="shared" si="1062"/>
        <v>2018</v>
      </c>
      <c r="D6653" s="34">
        <v>0.73299999999999998</v>
      </c>
      <c r="F6653" s="32">
        <v>45016</v>
      </c>
      <c r="G6653" s="33">
        <f t="shared" si="1063"/>
        <v>3</v>
      </c>
      <c r="H6653" s="33">
        <f t="shared" si="1064"/>
        <v>2023</v>
      </c>
      <c r="I6653" s="34">
        <v>2.1</v>
      </c>
      <c r="K6653" s="32">
        <v>40995</v>
      </c>
      <c r="L6653" s="33">
        <f t="shared" si="1065"/>
        <v>3</v>
      </c>
      <c r="M6653" s="33">
        <f t="shared" si="1066"/>
        <v>2012</v>
      </c>
      <c r="N6653" s="34">
        <v>107.32</v>
      </c>
      <c r="P6653" s="32">
        <v>41446</v>
      </c>
      <c r="Q6653" s="33">
        <f t="shared" si="1067"/>
        <v>6</v>
      </c>
      <c r="R6653" s="33">
        <f t="shared" si="1068"/>
        <v>2013</v>
      </c>
      <c r="S6653" s="34">
        <v>100.36</v>
      </c>
    </row>
    <row r="6654" spans="1:19">
      <c r="A6654" s="32">
        <v>43420</v>
      </c>
      <c r="B6654" s="33">
        <f t="shared" si="1061"/>
        <v>11</v>
      </c>
      <c r="C6654" s="33">
        <f t="shared" si="1062"/>
        <v>2018</v>
      </c>
      <c r="D6654" s="34">
        <v>0.77300000000000002</v>
      </c>
      <c r="F6654" s="32">
        <v>45019</v>
      </c>
      <c r="G6654" s="33">
        <f t="shared" si="1063"/>
        <v>4</v>
      </c>
      <c r="H6654" s="33">
        <f t="shared" si="1064"/>
        <v>2023</v>
      </c>
      <c r="I6654" s="34">
        <v>2.09</v>
      </c>
      <c r="K6654" s="32">
        <v>40996</v>
      </c>
      <c r="L6654" s="33">
        <f t="shared" si="1065"/>
        <v>3</v>
      </c>
      <c r="M6654" s="33">
        <f t="shared" si="1066"/>
        <v>2012</v>
      </c>
      <c r="N6654" s="34">
        <v>105.4</v>
      </c>
      <c r="P6654" s="32">
        <v>41449</v>
      </c>
      <c r="Q6654" s="33">
        <f t="shared" si="1067"/>
        <v>6</v>
      </c>
      <c r="R6654" s="33">
        <f t="shared" si="1068"/>
        <v>2013</v>
      </c>
      <c r="S6654" s="34">
        <v>99.8</v>
      </c>
    </row>
    <row r="6655" spans="1:19">
      <c r="A6655" s="32">
        <v>43423</v>
      </c>
      <c r="B6655" s="33">
        <f t="shared" si="1061"/>
        <v>11</v>
      </c>
      <c r="C6655" s="33">
        <f t="shared" si="1062"/>
        <v>2018</v>
      </c>
      <c r="D6655" s="34">
        <v>0.78500000000000003</v>
      </c>
      <c r="F6655" s="32">
        <v>45020</v>
      </c>
      <c r="G6655" s="33">
        <f t="shared" si="1063"/>
        <v>4</v>
      </c>
      <c r="H6655" s="33">
        <f t="shared" si="1064"/>
        <v>2023</v>
      </c>
      <c r="I6655" s="34">
        <v>2.13</v>
      </c>
      <c r="K6655" s="32">
        <v>40997</v>
      </c>
      <c r="L6655" s="33">
        <f t="shared" si="1065"/>
        <v>3</v>
      </c>
      <c r="M6655" s="33">
        <f t="shared" si="1066"/>
        <v>2012</v>
      </c>
      <c r="N6655" s="34">
        <v>102.79</v>
      </c>
      <c r="P6655" s="32">
        <v>41450</v>
      </c>
      <c r="Q6655" s="33">
        <f t="shared" si="1067"/>
        <v>6</v>
      </c>
      <c r="R6655" s="33">
        <f t="shared" si="1068"/>
        <v>2013</v>
      </c>
      <c r="S6655" s="34">
        <v>101.51</v>
      </c>
    </row>
    <row r="6656" spans="1:19">
      <c r="A6656" s="32">
        <v>43424</v>
      </c>
      <c r="B6656" s="33">
        <f t="shared" si="1061"/>
        <v>11</v>
      </c>
      <c r="C6656" s="33">
        <f t="shared" si="1062"/>
        <v>2018</v>
      </c>
      <c r="D6656" s="34">
        <v>0.72499999999999998</v>
      </c>
      <c r="F6656" s="32">
        <v>45021</v>
      </c>
      <c r="G6656" s="33">
        <f t="shared" si="1063"/>
        <v>4</v>
      </c>
      <c r="H6656" s="33">
        <f t="shared" si="1064"/>
        <v>2023</v>
      </c>
      <c r="I6656" s="34">
        <v>2.13</v>
      </c>
      <c r="K6656" s="32">
        <v>40998</v>
      </c>
      <c r="L6656" s="33">
        <f t="shared" si="1065"/>
        <v>3</v>
      </c>
      <c r="M6656" s="33">
        <f t="shared" si="1066"/>
        <v>2012</v>
      </c>
      <c r="N6656" s="34">
        <v>103.03</v>
      </c>
      <c r="P6656" s="32">
        <v>41451</v>
      </c>
      <c r="Q6656" s="33">
        <f t="shared" si="1067"/>
        <v>6</v>
      </c>
      <c r="R6656" s="33">
        <f t="shared" si="1068"/>
        <v>2013</v>
      </c>
      <c r="S6656" s="34">
        <v>100.62</v>
      </c>
    </row>
    <row r="6657" spans="1:19">
      <c r="A6657" s="32">
        <v>43425</v>
      </c>
      <c r="B6657" s="33">
        <f t="shared" si="1061"/>
        <v>11</v>
      </c>
      <c r="C6657" s="33">
        <f t="shared" si="1062"/>
        <v>2018</v>
      </c>
      <c r="D6657" s="34">
        <v>0.72899999999999998</v>
      </c>
      <c r="F6657" s="32">
        <v>45022</v>
      </c>
      <c r="G6657" s="33">
        <f t="shared" si="1063"/>
        <v>4</v>
      </c>
      <c r="H6657" s="33">
        <f t="shared" si="1064"/>
        <v>2023</v>
      </c>
      <c r="I6657" s="34">
        <v>2.1800000000000002</v>
      </c>
      <c r="K6657" s="32">
        <v>41001</v>
      </c>
      <c r="L6657" s="33">
        <f t="shared" si="1065"/>
        <v>4</v>
      </c>
      <c r="M6657" s="33">
        <f t="shared" si="1066"/>
        <v>2012</v>
      </c>
      <c r="N6657" s="34">
        <v>105.25</v>
      </c>
      <c r="P6657" s="32">
        <v>41452</v>
      </c>
      <c r="Q6657" s="33">
        <f t="shared" si="1067"/>
        <v>6</v>
      </c>
      <c r="R6657" s="33">
        <f t="shared" si="1068"/>
        <v>2013</v>
      </c>
      <c r="S6657" s="34">
        <v>102.74</v>
      </c>
    </row>
    <row r="6658" spans="1:19">
      <c r="A6658" s="32">
        <v>43430</v>
      </c>
      <c r="B6658" s="33">
        <f t="shared" si="1061"/>
        <v>11</v>
      </c>
      <c r="C6658" s="33">
        <f t="shared" si="1062"/>
        <v>2018</v>
      </c>
      <c r="D6658" s="34">
        <v>0.72899999999999998</v>
      </c>
      <c r="F6658" s="32">
        <v>45026</v>
      </c>
      <c r="G6658" s="33">
        <f t="shared" si="1063"/>
        <v>4</v>
      </c>
      <c r="H6658" s="33">
        <f t="shared" si="1064"/>
        <v>2023</v>
      </c>
      <c r="I6658" s="34">
        <v>2.15</v>
      </c>
      <c r="K6658" s="32">
        <v>41002</v>
      </c>
      <c r="L6658" s="33">
        <f t="shared" si="1065"/>
        <v>4</v>
      </c>
      <c r="M6658" s="33">
        <f t="shared" si="1066"/>
        <v>2012</v>
      </c>
      <c r="N6658" s="34">
        <v>104.02</v>
      </c>
      <c r="P6658" s="32">
        <v>41453</v>
      </c>
      <c r="Q6658" s="33">
        <f t="shared" si="1067"/>
        <v>6</v>
      </c>
      <c r="R6658" s="33">
        <f t="shared" si="1068"/>
        <v>2013</v>
      </c>
      <c r="S6658" s="34">
        <v>102.49</v>
      </c>
    </row>
    <row r="6659" spans="1:19">
      <c r="A6659" s="32">
        <v>43431</v>
      </c>
      <c r="B6659" s="33">
        <f t="shared" si="1061"/>
        <v>11</v>
      </c>
      <c r="C6659" s="33">
        <f t="shared" si="1062"/>
        <v>2018</v>
      </c>
      <c r="D6659" s="34">
        <v>0.72899999999999998</v>
      </c>
      <c r="F6659" s="32">
        <v>45027</v>
      </c>
      <c r="G6659" s="33">
        <f t="shared" si="1063"/>
        <v>4</v>
      </c>
      <c r="H6659" s="33">
        <f t="shared" si="1064"/>
        <v>2023</v>
      </c>
      <c r="I6659" s="34">
        <v>2.19</v>
      </c>
      <c r="K6659" s="32">
        <v>41003</v>
      </c>
      <c r="L6659" s="33">
        <f t="shared" si="1065"/>
        <v>4</v>
      </c>
      <c r="M6659" s="33">
        <f t="shared" si="1066"/>
        <v>2012</v>
      </c>
      <c r="N6659" s="34">
        <v>101.53</v>
      </c>
      <c r="P6659" s="32">
        <v>41456</v>
      </c>
      <c r="Q6659" s="33">
        <f t="shared" si="1067"/>
        <v>7</v>
      </c>
      <c r="R6659" s="33">
        <f t="shared" si="1068"/>
        <v>2013</v>
      </c>
      <c r="S6659" s="34">
        <v>103.19</v>
      </c>
    </row>
    <row r="6660" spans="1:19">
      <c r="A6660" s="32">
        <v>43432</v>
      </c>
      <c r="B6660" s="33">
        <f t="shared" si="1061"/>
        <v>11</v>
      </c>
      <c r="C6660" s="33">
        <f t="shared" si="1062"/>
        <v>2018</v>
      </c>
      <c r="D6660" s="34">
        <v>0.68300000000000005</v>
      </c>
      <c r="F6660" s="32">
        <v>45028</v>
      </c>
      <c r="G6660" s="33">
        <f t="shared" ref="G6660" si="1069">+MONTH(F6660)</f>
        <v>4</v>
      </c>
      <c r="H6660" s="33">
        <f t="shared" ref="H6660" si="1070">+YEAR(F6660)</f>
        <v>2023</v>
      </c>
      <c r="I6660" s="34">
        <v>2.2200000000000002</v>
      </c>
      <c r="K6660" s="32">
        <v>41004</v>
      </c>
      <c r="L6660" s="33">
        <f t="shared" si="1065"/>
        <v>4</v>
      </c>
      <c r="M6660" s="33">
        <f t="shared" si="1066"/>
        <v>2012</v>
      </c>
      <c r="N6660" s="34">
        <v>103.29</v>
      </c>
      <c r="P6660" s="32">
        <v>41457</v>
      </c>
      <c r="Q6660" s="33">
        <f t="shared" si="1067"/>
        <v>7</v>
      </c>
      <c r="R6660" s="33">
        <f t="shared" si="1068"/>
        <v>2013</v>
      </c>
      <c r="S6660" s="34">
        <v>103.96</v>
      </c>
    </row>
    <row r="6661" spans="1:19">
      <c r="A6661" s="32">
        <v>43433</v>
      </c>
      <c r="B6661" s="33">
        <f t="shared" si="1061"/>
        <v>11</v>
      </c>
      <c r="C6661" s="33">
        <f t="shared" si="1062"/>
        <v>2018</v>
      </c>
      <c r="D6661" s="34">
        <v>0.69499999999999995</v>
      </c>
      <c r="F6661" s="32">
        <v>45029</v>
      </c>
      <c r="G6661" s="33">
        <f t="shared" ref="G6661:G6682" si="1071">+MONTH(F6661)</f>
        <v>4</v>
      </c>
      <c r="H6661" s="33">
        <f t="shared" ref="H6661:H6679" si="1072">+YEAR(F6661)</f>
        <v>2023</v>
      </c>
      <c r="I6661" s="34">
        <v>2.04</v>
      </c>
      <c r="K6661" s="32">
        <v>41008</v>
      </c>
      <c r="L6661" s="33">
        <f t="shared" si="1065"/>
        <v>4</v>
      </c>
      <c r="M6661" s="33">
        <f t="shared" si="1066"/>
        <v>2012</v>
      </c>
      <c r="N6661" s="34">
        <v>102.45</v>
      </c>
      <c r="P6661" s="32">
        <v>41458</v>
      </c>
      <c r="Q6661" s="33">
        <f t="shared" si="1067"/>
        <v>7</v>
      </c>
      <c r="R6661" s="33">
        <f t="shared" si="1068"/>
        <v>2013</v>
      </c>
      <c r="S6661" s="34">
        <v>106.12</v>
      </c>
    </row>
    <row r="6662" spans="1:19">
      <c r="A6662" s="32">
        <v>43434</v>
      </c>
      <c r="B6662" s="33">
        <f t="shared" si="1061"/>
        <v>11</v>
      </c>
      <c r="C6662" s="33">
        <f t="shared" si="1062"/>
        <v>2018</v>
      </c>
      <c r="D6662" s="34">
        <v>0.68500000000000005</v>
      </c>
      <c r="F6662" s="32">
        <v>45030</v>
      </c>
      <c r="G6662" s="33">
        <f t="shared" si="1071"/>
        <v>4</v>
      </c>
      <c r="H6662" s="33">
        <f t="shared" si="1072"/>
        <v>2023</v>
      </c>
      <c r="I6662" s="34">
        <v>1.87</v>
      </c>
      <c r="K6662" s="32">
        <v>41009</v>
      </c>
      <c r="L6662" s="33">
        <f t="shared" si="1065"/>
        <v>4</v>
      </c>
      <c r="M6662" s="33">
        <f t="shared" si="1066"/>
        <v>2012</v>
      </c>
      <c r="N6662" s="34">
        <v>101.12</v>
      </c>
      <c r="P6662" s="32">
        <v>41460</v>
      </c>
      <c r="Q6662" s="33">
        <f t="shared" si="1067"/>
        <v>7</v>
      </c>
      <c r="R6662" s="33">
        <f t="shared" si="1068"/>
        <v>2013</v>
      </c>
      <c r="S6662" s="34">
        <v>107.46</v>
      </c>
    </row>
    <row r="6663" spans="1:19">
      <c r="A6663" s="32">
        <v>43437</v>
      </c>
      <c r="B6663" s="33">
        <f t="shared" si="1061"/>
        <v>12</v>
      </c>
      <c r="C6663" s="33">
        <f t="shared" si="1062"/>
        <v>2018</v>
      </c>
      <c r="D6663" s="34">
        <v>0.71499999999999997</v>
      </c>
      <c r="F6663" s="32">
        <v>45033</v>
      </c>
      <c r="G6663" s="33">
        <f t="shared" si="1071"/>
        <v>4</v>
      </c>
      <c r="H6663" s="33">
        <f t="shared" si="1072"/>
        <v>2023</v>
      </c>
      <c r="I6663" s="34">
        <v>2.21</v>
      </c>
      <c r="K6663" s="32">
        <v>41010</v>
      </c>
      <c r="L6663" s="33">
        <f t="shared" si="1065"/>
        <v>4</v>
      </c>
      <c r="M6663" s="33">
        <f t="shared" si="1066"/>
        <v>2012</v>
      </c>
      <c r="N6663" s="34">
        <v>102.66</v>
      </c>
      <c r="P6663" s="32">
        <v>41463</v>
      </c>
      <c r="Q6663" s="33">
        <f t="shared" si="1067"/>
        <v>7</v>
      </c>
      <c r="R6663" s="33">
        <f t="shared" si="1068"/>
        <v>2013</v>
      </c>
      <c r="S6663" s="34">
        <v>107.75</v>
      </c>
    </row>
    <row r="6664" spans="1:19">
      <c r="A6664" s="32">
        <v>43438</v>
      </c>
      <c r="B6664" s="33">
        <f t="shared" si="1061"/>
        <v>12</v>
      </c>
      <c r="C6664" s="33">
        <f t="shared" si="1062"/>
        <v>2018</v>
      </c>
      <c r="D6664" s="34">
        <v>0.73799999999999999</v>
      </c>
      <c r="F6664" s="32">
        <v>45034</v>
      </c>
      <c r="G6664" s="33">
        <f t="shared" si="1071"/>
        <v>4</v>
      </c>
      <c r="H6664" s="33">
        <f t="shared" si="1072"/>
        <v>2023</v>
      </c>
      <c r="I6664" s="34">
        <v>2.23</v>
      </c>
      <c r="K6664" s="32">
        <v>41011</v>
      </c>
      <c r="L6664" s="33">
        <f t="shared" si="1065"/>
        <v>4</v>
      </c>
      <c r="M6664" s="33">
        <f t="shared" si="1066"/>
        <v>2012</v>
      </c>
      <c r="N6664" s="34">
        <v>103.69</v>
      </c>
      <c r="P6664" s="32">
        <v>41464</v>
      </c>
      <c r="Q6664" s="33">
        <f t="shared" si="1067"/>
        <v>7</v>
      </c>
      <c r="R6664" s="33">
        <f t="shared" si="1068"/>
        <v>2013</v>
      </c>
      <c r="S6664" s="34">
        <v>107.9</v>
      </c>
    </row>
    <row r="6665" spans="1:19">
      <c r="A6665" s="32">
        <v>43439</v>
      </c>
      <c r="B6665" s="33">
        <f t="shared" si="1061"/>
        <v>12</v>
      </c>
      <c r="C6665" s="33">
        <f t="shared" si="1062"/>
        <v>2018</v>
      </c>
      <c r="D6665" s="34">
        <v>0.74299999999999999</v>
      </c>
      <c r="F6665" s="32">
        <v>45035</v>
      </c>
      <c r="G6665" s="33">
        <f t="shared" si="1071"/>
        <v>4</v>
      </c>
      <c r="H6665" s="33">
        <f t="shared" si="1072"/>
        <v>2023</v>
      </c>
      <c r="I6665" s="34">
        <v>2.2000000000000002</v>
      </c>
      <c r="K6665" s="32">
        <v>41012</v>
      </c>
      <c r="L6665" s="33">
        <f t="shared" si="1065"/>
        <v>4</v>
      </c>
      <c r="M6665" s="33">
        <f t="shared" si="1066"/>
        <v>2012</v>
      </c>
      <c r="N6665" s="34">
        <v>102.84</v>
      </c>
      <c r="P6665" s="32">
        <v>41465</v>
      </c>
      <c r="Q6665" s="33">
        <f t="shared" si="1067"/>
        <v>7</v>
      </c>
      <c r="R6665" s="33">
        <f t="shared" si="1068"/>
        <v>2013</v>
      </c>
      <c r="S6665" s="34">
        <v>108.43</v>
      </c>
    </row>
    <row r="6666" spans="1:19">
      <c r="A6666" s="32">
        <v>43440</v>
      </c>
      <c r="B6666" s="33">
        <f t="shared" si="1061"/>
        <v>12</v>
      </c>
      <c r="C6666" s="33">
        <f t="shared" si="1062"/>
        <v>2018</v>
      </c>
      <c r="D6666" s="34">
        <v>0.71799999999999997</v>
      </c>
      <c r="F6666" s="32">
        <v>45036</v>
      </c>
      <c r="G6666" s="33">
        <f t="shared" si="1071"/>
        <v>4</v>
      </c>
      <c r="H6666" s="33">
        <f t="shared" si="1072"/>
        <v>2023</v>
      </c>
      <c r="I6666" s="34">
        <v>2.19</v>
      </c>
      <c r="K6666" s="32">
        <v>41015</v>
      </c>
      <c r="L6666" s="33">
        <f t="shared" si="1065"/>
        <v>4</v>
      </c>
      <c r="M6666" s="33">
        <f t="shared" si="1066"/>
        <v>2012</v>
      </c>
      <c r="N6666" s="34">
        <v>102.92</v>
      </c>
      <c r="P6666" s="32">
        <v>41466</v>
      </c>
      <c r="Q6666" s="33">
        <f t="shared" si="1067"/>
        <v>7</v>
      </c>
      <c r="R6666" s="33">
        <f t="shared" si="1068"/>
        <v>2013</v>
      </c>
      <c r="S6666" s="34">
        <v>108.18</v>
      </c>
    </row>
    <row r="6667" spans="1:19">
      <c r="A6667" s="32">
        <v>43441</v>
      </c>
      <c r="B6667" s="33">
        <f t="shared" si="1061"/>
        <v>12</v>
      </c>
      <c r="C6667" s="33">
        <f t="shared" si="1062"/>
        <v>2018</v>
      </c>
      <c r="D6667" s="34">
        <v>0.73</v>
      </c>
      <c r="F6667" s="32">
        <v>45037</v>
      </c>
      <c r="G6667" s="33">
        <f t="shared" si="1071"/>
        <v>4</v>
      </c>
      <c r="H6667" s="33">
        <f t="shared" si="1072"/>
        <v>2023</v>
      </c>
      <c r="I6667" s="34">
        <v>2.2000000000000002</v>
      </c>
      <c r="K6667" s="32">
        <v>41016</v>
      </c>
      <c r="L6667" s="33">
        <f t="shared" si="1065"/>
        <v>4</v>
      </c>
      <c r="M6667" s="33">
        <f t="shared" si="1066"/>
        <v>2012</v>
      </c>
      <c r="N6667" s="34">
        <v>104.23</v>
      </c>
      <c r="P6667" s="32">
        <v>41467</v>
      </c>
      <c r="Q6667" s="33">
        <f t="shared" si="1067"/>
        <v>7</v>
      </c>
      <c r="R6667" s="33">
        <f t="shared" si="1068"/>
        <v>2013</v>
      </c>
      <c r="S6667" s="34">
        <v>109.03</v>
      </c>
    </row>
    <row r="6668" spans="1:19">
      <c r="A6668" s="32">
        <v>43444</v>
      </c>
      <c r="B6668" s="33">
        <f t="shared" si="1061"/>
        <v>12</v>
      </c>
      <c r="C6668" s="33">
        <f t="shared" si="1062"/>
        <v>2018</v>
      </c>
      <c r="D6668" s="34">
        <v>0.69599999999999995</v>
      </c>
      <c r="F6668" s="32">
        <v>45040</v>
      </c>
      <c r="G6668" s="33">
        <f t="shared" si="1071"/>
        <v>4</v>
      </c>
      <c r="H6668" s="33">
        <f t="shared" si="1072"/>
        <v>2023</v>
      </c>
      <c r="I6668" s="34">
        <v>2.19</v>
      </c>
      <c r="K6668" s="32">
        <v>41017</v>
      </c>
      <c r="L6668" s="33">
        <f t="shared" si="1065"/>
        <v>4</v>
      </c>
      <c r="M6668" s="33">
        <f t="shared" si="1066"/>
        <v>2012</v>
      </c>
      <c r="N6668" s="34">
        <v>102.65</v>
      </c>
      <c r="P6668" s="32">
        <v>41470</v>
      </c>
      <c r="Q6668" s="33">
        <f t="shared" si="1067"/>
        <v>7</v>
      </c>
      <c r="R6668" s="33">
        <f t="shared" si="1068"/>
        <v>2013</v>
      </c>
      <c r="S6668" s="34">
        <v>109.05</v>
      </c>
    </row>
    <row r="6669" spans="1:19">
      <c r="A6669" s="32">
        <v>43445</v>
      </c>
      <c r="B6669" s="33">
        <f t="shared" si="1061"/>
        <v>12</v>
      </c>
      <c r="C6669" s="33">
        <f t="shared" si="1062"/>
        <v>2018</v>
      </c>
      <c r="D6669" s="34">
        <v>0.69399999999999995</v>
      </c>
      <c r="F6669" s="32">
        <v>45041</v>
      </c>
      <c r="G6669" s="33">
        <f t="shared" si="1071"/>
        <v>4</v>
      </c>
      <c r="H6669" s="33">
        <f t="shared" si="1072"/>
        <v>2023</v>
      </c>
      <c r="I6669" s="34">
        <v>2.21</v>
      </c>
      <c r="K6669" s="32">
        <v>41018</v>
      </c>
      <c r="L6669" s="33">
        <f t="shared" si="1065"/>
        <v>4</v>
      </c>
      <c r="M6669" s="33">
        <f t="shared" si="1066"/>
        <v>2012</v>
      </c>
      <c r="N6669" s="34">
        <v>102.38</v>
      </c>
      <c r="P6669" s="32">
        <v>41471</v>
      </c>
      <c r="Q6669" s="33">
        <f t="shared" si="1067"/>
        <v>7</v>
      </c>
      <c r="R6669" s="33">
        <f t="shared" si="1068"/>
        <v>2013</v>
      </c>
      <c r="S6669" s="34">
        <v>109.29</v>
      </c>
    </row>
    <row r="6670" spans="1:19">
      <c r="A6670" s="32">
        <v>43446</v>
      </c>
      <c r="B6670" s="33">
        <f t="shared" si="1061"/>
        <v>12</v>
      </c>
      <c r="C6670" s="33">
        <f t="shared" si="1062"/>
        <v>2018</v>
      </c>
      <c r="D6670" s="34">
        <v>0.69899999999999995</v>
      </c>
      <c r="F6670" s="32">
        <v>45042</v>
      </c>
      <c r="G6670" s="33">
        <f t="shared" si="1071"/>
        <v>4</v>
      </c>
      <c r="H6670" s="33">
        <f t="shared" si="1072"/>
        <v>2023</v>
      </c>
      <c r="I6670" s="34">
        <v>2.19</v>
      </c>
      <c r="K6670" s="32">
        <v>41019</v>
      </c>
      <c r="L6670" s="33">
        <f t="shared" si="1065"/>
        <v>4</v>
      </c>
      <c r="M6670" s="33">
        <f t="shared" si="1066"/>
        <v>2012</v>
      </c>
      <c r="N6670" s="34">
        <v>103.58</v>
      </c>
      <c r="P6670" s="32">
        <v>41472</v>
      </c>
      <c r="Q6670" s="33">
        <f t="shared" si="1067"/>
        <v>7</v>
      </c>
      <c r="R6670" s="33">
        <f t="shared" si="1068"/>
        <v>2013</v>
      </c>
      <c r="S6670" s="34">
        <v>109.67</v>
      </c>
    </row>
    <row r="6671" spans="1:19">
      <c r="A6671" s="32">
        <v>43447</v>
      </c>
      <c r="B6671" s="33">
        <f t="shared" si="1061"/>
        <v>12</v>
      </c>
      <c r="C6671" s="33">
        <f t="shared" si="1062"/>
        <v>2018</v>
      </c>
      <c r="D6671" s="34">
        <v>0.69799999999999995</v>
      </c>
      <c r="F6671" s="32">
        <v>45043</v>
      </c>
      <c r="G6671" s="33">
        <f t="shared" si="1071"/>
        <v>4</v>
      </c>
      <c r="H6671" s="33">
        <f t="shared" si="1072"/>
        <v>2023</v>
      </c>
      <c r="I6671" s="34">
        <v>2.17</v>
      </c>
      <c r="K6671" s="32">
        <v>41022</v>
      </c>
      <c r="L6671" s="33">
        <f t="shared" si="1065"/>
        <v>4</v>
      </c>
      <c r="M6671" s="33">
        <f t="shared" si="1066"/>
        <v>2012</v>
      </c>
      <c r="N6671" s="34">
        <v>102.68</v>
      </c>
      <c r="P6671" s="32">
        <v>41473</v>
      </c>
      <c r="Q6671" s="33">
        <f t="shared" si="1067"/>
        <v>7</v>
      </c>
      <c r="R6671" s="33">
        <f t="shared" si="1068"/>
        <v>2013</v>
      </c>
      <c r="S6671" s="34">
        <v>109.71</v>
      </c>
    </row>
    <row r="6672" spans="1:19">
      <c r="A6672" s="32">
        <v>43448</v>
      </c>
      <c r="B6672" s="33">
        <f t="shared" si="1061"/>
        <v>12</v>
      </c>
      <c r="C6672" s="33">
        <f t="shared" si="1062"/>
        <v>2018</v>
      </c>
      <c r="D6672" s="34">
        <v>0.69</v>
      </c>
      <c r="F6672" s="32">
        <v>45044</v>
      </c>
      <c r="G6672" s="33">
        <f t="shared" si="1071"/>
        <v>4</v>
      </c>
      <c r="H6672" s="33">
        <f t="shared" si="1072"/>
        <v>2023</v>
      </c>
      <c r="I6672" s="34">
        <v>2.27</v>
      </c>
      <c r="K6672" s="32">
        <v>41023</v>
      </c>
      <c r="L6672" s="33">
        <f t="shared" si="1065"/>
        <v>4</v>
      </c>
      <c r="M6672" s="33">
        <f t="shared" si="1066"/>
        <v>2012</v>
      </c>
      <c r="N6672" s="34">
        <v>103.1</v>
      </c>
      <c r="P6672" s="32">
        <v>41474</v>
      </c>
      <c r="Q6672" s="33">
        <f t="shared" si="1067"/>
        <v>7</v>
      </c>
      <c r="R6672" s="33">
        <f t="shared" si="1068"/>
        <v>2013</v>
      </c>
      <c r="S6672" s="34">
        <v>109.34</v>
      </c>
    </row>
    <row r="6673" spans="1:19">
      <c r="A6673" s="32">
        <v>43451</v>
      </c>
      <c r="B6673" s="33">
        <f t="shared" si="1061"/>
        <v>12</v>
      </c>
      <c r="C6673" s="33">
        <f t="shared" si="1062"/>
        <v>2018</v>
      </c>
      <c r="D6673" s="34">
        <v>0.68</v>
      </c>
      <c r="F6673" s="32">
        <v>45047</v>
      </c>
      <c r="G6673" s="33">
        <f t="shared" si="1071"/>
        <v>5</v>
      </c>
      <c r="H6673" s="33">
        <f t="shared" si="1072"/>
        <v>2023</v>
      </c>
      <c r="I6673" s="34">
        <v>2.2400000000000002</v>
      </c>
      <c r="K6673" s="32">
        <v>41024</v>
      </c>
      <c r="L6673" s="33">
        <f t="shared" si="1065"/>
        <v>4</v>
      </c>
      <c r="M6673" s="33">
        <f t="shared" si="1066"/>
        <v>2012</v>
      </c>
      <c r="N6673" s="34">
        <v>103.72</v>
      </c>
      <c r="P6673" s="32">
        <v>41477</v>
      </c>
      <c r="Q6673" s="33">
        <f t="shared" si="1067"/>
        <v>7</v>
      </c>
      <c r="R6673" s="33">
        <f t="shared" si="1068"/>
        <v>2013</v>
      </c>
      <c r="S6673" s="34">
        <v>108.82</v>
      </c>
    </row>
    <row r="6674" spans="1:19">
      <c r="A6674" s="32">
        <v>43452</v>
      </c>
      <c r="B6674" s="33">
        <f t="shared" si="1061"/>
        <v>12</v>
      </c>
      <c r="C6674" s="33">
        <f t="shared" si="1062"/>
        <v>2018</v>
      </c>
      <c r="D6674" s="34">
        <v>0.63500000000000001</v>
      </c>
      <c r="F6674" s="32">
        <v>45048</v>
      </c>
      <c r="G6674" s="33">
        <f t="shared" si="1071"/>
        <v>5</v>
      </c>
      <c r="H6674" s="33">
        <f t="shared" si="1072"/>
        <v>2023</v>
      </c>
      <c r="I6674" s="34">
        <v>2.12</v>
      </c>
      <c r="K6674" s="32">
        <v>41025</v>
      </c>
      <c r="L6674" s="33">
        <f t="shared" si="1065"/>
        <v>4</v>
      </c>
      <c r="M6674" s="33">
        <f t="shared" si="1066"/>
        <v>2012</v>
      </c>
      <c r="N6674" s="34">
        <v>104.56</v>
      </c>
      <c r="P6674" s="32">
        <v>41478</v>
      </c>
      <c r="Q6674" s="33">
        <f t="shared" si="1067"/>
        <v>7</v>
      </c>
      <c r="R6674" s="33">
        <f t="shared" si="1068"/>
        <v>2013</v>
      </c>
      <c r="S6674" s="34">
        <v>109.27</v>
      </c>
    </row>
    <row r="6675" spans="1:19">
      <c r="A6675" s="32">
        <v>43453</v>
      </c>
      <c r="B6675" s="33">
        <f t="shared" si="1061"/>
        <v>12</v>
      </c>
      <c r="C6675" s="33">
        <f t="shared" si="1062"/>
        <v>2018</v>
      </c>
      <c r="D6675" s="34">
        <v>0.64300000000000002</v>
      </c>
      <c r="F6675" s="32">
        <v>45049</v>
      </c>
      <c r="G6675" s="33">
        <f t="shared" si="1071"/>
        <v>5</v>
      </c>
      <c r="H6675" s="33">
        <f t="shared" si="1072"/>
        <v>2023</v>
      </c>
      <c r="I6675" s="34">
        <v>2.0099999999999998</v>
      </c>
      <c r="K6675" s="32">
        <v>41026</v>
      </c>
      <c r="L6675" s="33">
        <f t="shared" si="1065"/>
        <v>4</v>
      </c>
      <c r="M6675" s="33">
        <f t="shared" si="1066"/>
        <v>2012</v>
      </c>
      <c r="N6675" s="34">
        <v>104.86</v>
      </c>
      <c r="P6675" s="32">
        <v>41479</v>
      </c>
      <c r="Q6675" s="33">
        <f t="shared" si="1067"/>
        <v>7</v>
      </c>
      <c r="R6675" s="33">
        <f t="shared" si="1068"/>
        <v>2013</v>
      </c>
      <c r="S6675" s="34">
        <v>108.23</v>
      </c>
    </row>
    <row r="6676" spans="1:19">
      <c r="A6676" s="32">
        <v>43454</v>
      </c>
      <c r="B6676" s="33">
        <f t="shared" si="1061"/>
        <v>12</v>
      </c>
      <c r="C6676" s="33">
        <f t="shared" si="1062"/>
        <v>2018</v>
      </c>
      <c r="D6676" s="34">
        <v>0.64500000000000002</v>
      </c>
      <c r="F6676" s="32">
        <v>45050</v>
      </c>
      <c r="G6676" s="33">
        <f t="shared" si="1071"/>
        <v>5</v>
      </c>
      <c r="H6676" s="33">
        <f t="shared" si="1072"/>
        <v>2023</v>
      </c>
      <c r="I6676" s="34">
        <v>1.96</v>
      </c>
      <c r="K6676" s="32">
        <v>41029</v>
      </c>
      <c r="L6676" s="33">
        <f t="shared" si="1065"/>
        <v>4</v>
      </c>
      <c r="M6676" s="33">
        <f t="shared" si="1066"/>
        <v>2012</v>
      </c>
      <c r="N6676" s="34">
        <v>104.89</v>
      </c>
      <c r="P6676" s="32">
        <v>41480</v>
      </c>
      <c r="Q6676" s="33">
        <f t="shared" si="1067"/>
        <v>7</v>
      </c>
      <c r="R6676" s="33">
        <f t="shared" si="1068"/>
        <v>2013</v>
      </c>
      <c r="S6676" s="34">
        <v>108.1</v>
      </c>
    </row>
    <row r="6677" spans="1:19">
      <c r="A6677" s="32">
        <v>43455</v>
      </c>
      <c r="B6677" s="33">
        <f t="shared" si="1061"/>
        <v>12</v>
      </c>
      <c r="C6677" s="33">
        <f t="shared" si="1062"/>
        <v>2018</v>
      </c>
      <c r="D6677" s="34">
        <v>0.64</v>
      </c>
      <c r="F6677" s="32">
        <v>45051</v>
      </c>
      <c r="G6677" s="33">
        <f t="shared" si="1071"/>
        <v>5</v>
      </c>
      <c r="H6677" s="33">
        <f t="shared" si="1072"/>
        <v>2023</v>
      </c>
      <c r="I6677" s="34">
        <v>1.96</v>
      </c>
      <c r="K6677" s="32">
        <v>41030</v>
      </c>
      <c r="L6677" s="33">
        <f t="shared" si="1065"/>
        <v>5</v>
      </c>
      <c r="M6677" s="33">
        <f t="shared" si="1066"/>
        <v>2012</v>
      </c>
      <c r="N6677" s="34">
        <v>106.17</v>
      </c>
      <c r="P6677" s="32">
        <v>41481</v>
      </c>
      <c r="Q6677" s="33">
        <f t="shared" si="1067"/>
        <v>7</v>
      </c>
      <c r="R6677" s="33">
        <f t="shared" si="1068"/>
        <v>2013</v>
      </c>
      <c r="S6677" s="34">
        <v>107.57</v>
      </c>
    </row>
    <row r="6678" spans="1:19">
      <c r="A6678" s="32">
        <v>43460</v>
      </c>
      <c r="B6678" s="33">
        <f t="shared" si="1061"/>
        <v>12</v>
      </c>
      <c r="C6678" s="33">
        <f t="shared" si="1062"/>
        <v>2018</v>
      </c>
      <c r="D6678" s="34">
        <v>0.65</v>
      </c>
      <c r="F6678" s="32">
        <v>45054</v>
      </c>
      <c r="G6678" s="33">
        <f t="shared" si="1071"/>
        <v>5</v>
      </c>
      <c r="H6678" s="33">
        <f t="shared" si="1072"/>
        <v>2023</v>
      </c>
      <c r="I6678" s="34">
        <v>2.12</v>
      </c>
      <c r="K6678" s="32">
        <v>41031</v>
      </c>
      <c r="L6678" s="33">
        <f t="shared" si="1065"/>
        <v>5</v>
      </c>
      <c r="M6678" s="33">
        <f t="shared" si="1066"/>
        <v>2012</v>
      </c>
      <c r="N6678" s="34">
        <v>105.25</v>
      </c>
      <c r="P6678" s="32">
        <v>41484</v>
      </c>
      <c r="Q6678" s="33">
        <f t="shared" si="1067"/>
        <v>7</v>
      </c>
      <c r="R6678" s="33">
        <f t="shared" si="1068"/>
        <v>2013</v>
      </c>
      <c r="S6678" s="34">
        <v>108.1</v>
      </c>
    </row>
    <row r="6679" spans="1:19">
      <c r="A6679" s="32">
        <v>43461</v>
      </c>
      <c r="B6679" s="33">
        <f t="shared" si="1061"/>
        <v>12</v>
      </c>
      <c r="C6679" s="33">
        <f t="shared" si="1062"/>
        <v>2018</v>
      </c>
      <c r="D6679" s="34">
        <v>0.64800000000000002</v>
      </c>
      <c r="F6679" s="32">
        <v>45055</v>
      </c>
      <c r="G6679" s="33">
        <f t="shared" si="1071"/>
        <v>5</v>
      </c>
      <c r="H6679" s="33">
        <f t="shared" si="1072"/>
        <v>2023</v>
      </c>
      <c r="I6679" s="34">
        <v>2.2200000000000002</v>
      </c>
      <c r="K6679" s="32">
        <v>41032</v>
      </c>
      <c r="L6679" s="33">
        <f t="shared" si="1065"/>
        <v>5</v>
      </c>
      <c r="M6679" s="33">
        <f t="shared" si="1066"/>
        <v>2012</v>
      </c>
      <c r="N6679" s="34">
        <v>102.56</v>
      </c>
      <c r="P6679" s="32">
        <v>41485</v>
      </c>
      <c r="Q6679" s="33">
        <f t="shared" si="1067"/>
        <v>7</v>
      </c>
      <c r="R6679" s="33">
        <f t="shared" si="1068"/>
        <v>2013</v>
      </c>
      <c r="S6679" s="34">
        <v>107.47</v>
      </c>
    </row>
    <row r="6680" spans="1:19">
      <c r="A6680" s="32">
        <v>43462</v>
      </c>
      <c r="B6680" s="33">
        <f t="shared" si="1061"/>
        <v>12</v>
      </c>
      <c r="C6680" s="33">
        <f t="shared" si="1062"/>
        <v>2018</v>
      </c>
      <c r="D6680" s="34">
        <v>0.63500000000000001</v>
      </c>
      <c r="F6680" s="32">
        <v>45056</v>
      </c>
      <c r="G6680" s="33">
        <f t="shared" si="1071"/>
        <v>5</v>
      </c>
      <c r="H6680" s="33">
        <f t="shared" ref="H6680:H6682" si="1073">+YEAR(F6680)</f>
        <v>2023</v>
      </c>
      <c r="I6680" s="34">
        <v>2.12</v>
      </c>
      <c r="K6680" s="32">
        <v>41033</v>
      </c>
      <c r="L6680" s="33">
        <f t="shared" si="1065"/>
        <v>5</v>
      </c>
      <c r="M6680" s="33">
        <f t="shared" si="1066"/>
        <v>2012</v>
      </c>
      <c r="N6680" s="34">
        <v>98.49</v>
      </c>
      <c r="P6680" s="32">
        <v>41486</v>
      </c>
      <c r="Q6680" s="33">
        <f t="shared" si="1067"/>
        <v>7</v>
      </c>
      <c r="R6680" s="33">
        <f t="shared" si="1068"/>
        <v>2013</v>
      </c>
      <c r="S6680" s="34">
        <v>107.89</v>
      </c>
    </row>
    <row r="6681" spans="1:19">
      <c r="A6681" s="32">
        <v>43467</v>
      </c>
      <c r="B6681" s="33">
        <f t="shared" si="1061"/>
        <v>1</v>
      </c>
      <c r="C6681" s="33">
        <f t="shared" si="1062"/>
        <v>2019</v>
      </c>
      <c r="D6681" s="34">
        <v>0.64100000000000001</v>
      </c>
      <c r="F6681" s="32">
        <v>45057</v>
      </c>
      <c r="G6681" s="33">
        <f t="shared" si="1071"/>
        <v>5</v>
      </c>
      <c r="H6681" s="33">
        <f t="shared" si="1073"/>
        <v>2023</v>
      </c>
      <c r="I6681" s="34">
        <v>2.0699999999999998</v>
      </c>
      <c r="K6681" s="32">
        <v>41036</v>
      </c>
      <c r="L6681" s="33">
        <f t="shared" si="1065"/>
        <v>5</v>
      </c>
      <c r="M6681" s="33">
        <f t="shared" si="1066"/>
        <v>2012</v>
      </c>
      <c r="N6681" s="34">
        <v>97.86</v>
      </c>
      <c r="P6681" s="32">
        <v>41487</v>
      </c>
      <c r="Q6681" s="33">
        <f t="shared" si="1067"/>
        <v>8</v>
      </c>
      <c r="R6681" s="33">
        <f t="shared" si="1068"/>
        <v>2013</v>
      </c>
      <c r="S6681" s="34">
        <v>109.94</v>
      </c>
    </row>
    <row r="6682" spans="1:19">
      <c r="A6682" s="32">
        <v>43468</v>
      </c>
      <c r="B6682" s="33">
        <f t="shared" si="1061"/>
        <v>1</v>
      </c>
      <c r="C6682" s="33">
        <f t="shared" si="1062"/>
        <v>2019</v>
      </c>
      <c r="D6682" s="34">
        <v>0.63</v>
      </c>
      <c r="F6682" s="32">
        <v>45058</v>
      </c>
      <c r="G6682" s="33">
        <f t="shared" si="1071"/>
        <v>5</v>
      </c>
      <c r="H6682" s="33">
        <f t="shared" si="1073"/>
        <v>2023</v>
      </c>
      <c r="I6682" s="34">
        <v>1.98</v>
      </c>
      <c r="K6682" s="32">
        <v>41037</v>
      </c>
      <c r="L6682" s="33">
        <f t="shared" si="1065"/>
        <v>5</v>
      </c>
      <c r="M6682" s="33">
        <f t="shared" si="1066"/>
        <v>2012</v>
      </c>
      <c r="N6682" s="34">
        <v>97.13</v>
      </c>
      <c r="P6682" s="32">
        <v>41488</v>
      </c>
      <c r="Q6682" s="33">
        <f t="shared" si="1067"/>
        <v>8</v>
      </c>
      <c r="R6682" s="33">
        <f t="shared" si="1068"/>
        <v>2013</v>
      </c>
      <c r="S6682" s="34">
        <v>109.63</v>
      </c>
    </row>
    <row r="6683" spans="1:19">
      <c r="A6683" s="32">
        <v>43469</v>
      </c>
      <c r="B6683" s="33">
        <f t="shared" ref="B6683:B6746" si="1074">+MONTH(A6683)</f>
        <v>1</v>
      </c>
      <c r="C6683" s="33">
        <f t="shared" ref="C6683:C6746" si="1075">+YEAR(A6683)</f>
        <v>2019</v>
      </c>
      <c r="D6683" s="34">
        <v>0.63500000000000001</v>
      </c>
      <c r="F6683" s="32">
        <v>45061</v>
      </c>
      <c r="G6683" s="33">
        <f t="shared" ref="G6683:G6696" si="1076">+MONTH(F6683)</f>
        <v>5</v>
      </c>
      <c r="H6683" s="33">
        <f t="shared" ref="H6683:H6696" si="1077">+YEAR(F6683)</f>
        <v>2023</v>
      </c>
      <c r="I6683" s="34">
        <v>2.25</v>
      </c>
      <c r="K6683" s="32">
        <v>41038</v>
      </c>
      <c r="L6683" s="33">
        <f t="shared" si="1065"/>
        <v>5</v>
      </c>
      <c r="M6683" s="33">
        <f t="shared" si="1066"/>
        <v>2012</v>
      </c>
      <c r="N6683" s="34">
        <v>96.8</v>
      </c>
      <c r="P6683" s="32">
        <v>41491</v>
      </c>
      <c r="Q6683" s="33">
        <f t="shared" si="1067"/>
        <v>8</v>
      </c>
      <c r="R6683" s="33">
        <f t="shared" si="1068"/>
        <v>2013</v>
      </c>
      <c r="S6683" s="34">
        <v>109.81</v>
      </c>
    </row>
    <row r="6684" spans="1:19">
      <c r="A6684" s="32">
        <v>43472</v>
      </c>
      <c r="B6684" s="33">
        <f t="shared" si="1074"/>
        <v>1</v>
      </c>
      <c r="C6684" s="33">
        <f t="shared" si="1075"/>
        <v>2019</v>
      </c>
      <c r="D6684" s="34">
        <v>0.623</v>
      </c>
      <c r="F6684" s="32">
        <v>45062</v>
      </c>
      <c r="G6684" s="33">
        <f t="shared" si="1076"/>
        <v>5</v>
      </c>
      <c r="H6684" s="33">
        <f t="shared" si="1077"/>
        <v>2023</v>
      </c>
      <c r="I6684" s="34">
        <v>2.2799999999999998</v>
      </c>
      <c r="K6684" s="32">
        <v>41039</v>
      </c>
      <c r="L6684" s="33">
        <f t="shared" si="1065"/>
        <v>5</v>
      </c>
      <c r="M6684" s="33">
        <f t="shared" si="1066"/>
        <v>2012</v>
      </c>
      <c r="N6684" s="34">
        <v>97.1</v>
      </c>
      <c r="P6684" s="32">
        <v>41492</v>
      </c>
      <c r="Q6684" s="33">
        <f t="shared" si="1067"/>
        <v>8</v>
      </c>
      <c r="R6684" s="33">
        <f t="shared" si="1068"/>
        <v>2013</v>
      </c>
      <c r="S6684" s="34">
        <v>108.77</v>
      </c>
    </row>
    <row r="6685" spans="1:19">
      <c r="A6685" s="32">
        <v>43473</v>
      </c>
      <c r="B6685" s="33">
        <f t="shared" si="1074"/>
        <v>1</v>
      </c>
      <c r="C6685" s="33">
        <f t="shared" si="1075"/>
        <v>2019</v>
      </c>
      <c r="D6685" s="34">
        <v>0.628</v>
      </c>
      <c r="F6685" s="32">
        <v>45063</v>
      </c>
      <c r="G6685" s="33">
        <f t="shared" si="1076"/>
        <v>5</v>
      </c>
      <c r="H6685" s="33">
        <f t="shared" si="1077"/>
        <v>2023</v>
      </c>
      <c r="I6685" s="34">
        <v>2.25</v>
      </c>
      <c r="K6685" s="32">
        <v>41040</v>
      </c>
      <c r="L6685" s="33">
        <f t="shared" si="1065"/>
        <v>5</v>
      </c>
      <c r="M6685" s="33">
        <f t="shared" si="1066"/>
        <v>2012</v>
      </c>
      <c r="N6685" s="34">
        <v>96.03</v>
      </c>
      <c r="P6685" s="32">
        <v>41493</v>
      </c>
      <c r="Q6685" s="33">
        <f t="shared" si="1067"/>
        <v>8</v>
      </c>
      <c r="R6685" s="33">
        <f t="shared" si="1068"/>
        <v>2013</v>
      </c>
      <c r="S6685" s="34">
        <v>108.39</v>
      </c>
    </row>
    <row r="6686" spans="1:19">
      <c r="A6686" s="32">
        <v>43474</v>
      </c>
      <c r="B6686" s="33">
        <f t="shared" si="1074"/>
        <v>1</v>
      </c>
      <c r="C6686" s="33">
        <f t="shared" si="1075"/>
        <v>2019</v>
      </c>
      <c r="D6686" s="34">
        <v>0.65800000000000003</v>
      </c>
      <c r="F6686" s="32">
        <v>45064</v>
      </c>
      <c r="G6686" s="33">
        <f t="shared" si="1076"/>
        <v>5</v>
      </c>
      <c r="H6686" s="33">
        <f t="shared" si="1077"/>
        <v>2023</v>
      </c>
      <c r="I6686" s="34">
        <v>2.2999999999999998</v>
      </c>
      <c r="K6686" s="32">
        <v>41043</v>
      </c>
      <c r="L6686" s="33">
        <f t="shared" si="1065"/>
        <v>5</v>
      </c>
      <c r="M6686" s="33">
        <f t="shared" si="1066"/>
        <v>2012</v>
      </c>
      <c r="N6686" s="34">
        <v>94.75</v>
      </c>
      <c r="P6686" s="32">
        <v>41494</v>
      </c>
      <c r="Q6686" s="33">
        <f t="shared" si="1067"/>
        <v>8</v>
      </c>
      <c r="R6686" s="33">
        <f t="shared" si="1068"/>
        <v>2013</v>
      </c>
      <c r="S6686" s="34">
        <v>107.32</v>
      </c>
    </row>
    <row r="6687" spans="1:19">
      <c r="A6687" s="32">
        <v>43475</v>
      </c>
      <c r="B6687" s="33">
        <f t="shared" si="1074"/>
        <v>1</v>
      </c>
      <c r="C6687" s="33">
        <f t="shared" si="1075"/>
        <v>2019</v>
      </c>
      <c r="D6687" s="34">
        <v>0.67</v>
      </c>
      <c r="F6687" s="32">
        <v>45065</v>
      </c>
      <c r="G6687" s="33">
        <f t="shared" si="1076"/>
        <v>5</v>
      </c>
      <c r="H6687" s="33">
        <f t="shared" si="1077"/>
        <v>2023</v>
      </c>
      <c r="I6687" s="34">
        <v>2.37</v>
      </c>
      <c r="K6687" s="32">
        <v>41044</v>
      </c>
      <c r="L6687" s="33">
        <f t="shared" si="1065"/>
        <v>5</v>
      </c>
      <c r="M6687" s="33">
        <f t="shared" si="1066"/>
        <v>2012</v>
      </c>
      <c r="N6687" s="34">
        <v>93.97</v>
      </c>
      <c r="P6687" s="32">
        <v>41495</v>
      </c>
      <c r="Q6687" s="33">
        <f t="shared" si="1067"/>
        <v>8</v>
      </c>
      <c r="R6687" s="33">
        <f t="shared" si="1068"/>
        <v>2013</v>
      </c>
      <c r="S6687" s="34">
        <v>108.49</v>
      </c>
    </row>
    <row r="6688" spans="1:19">
      <c r="A6688" s="32">
        <v>43476</v>
      </c>
      <c r="B6688" s="33">
        <f t="shared" si="1074"/>
        <v>1</v>
      </c>
      <c r="C6688" s="33">
        <f t="shared" si="1075"/>
        <v>2019</v>
      </c>
      <c r="D6688" s="34">
        <v>0.69</v>
      </c>
      <c r="F6688" s="32">
        <v>45068</v>
      </c>
      <c r="G6688" s="33">
        <f t="shared" si="1076"/>
        <v>5</v>
      </c>
      <c r="H6688" s="33">
        <f t="shared" si="1077"/>
        <v>2023</v>
      </c>
      <c r="I6688" s="34">
        <v>2.2999999999999998</v>
      </c>
      <c r="K6688" s="32">
        <v>41045</v>
      </c>
      <c r="L6688" s="33">
        <f t="shared" si="1065"/>
        <v>5</v>
      </c>
      <c r="M6688" s="33">
        <f t="shared" si="1066"/>
        <v>2012</v>
      </c>
      <c r="N6688" s="34">
        <v>92.78</v>
      </c>
      <c r="P6688" s="32">
        <v>41498</v>
      </c>
      <c r="Q6688" s="33">
        <f t="shared" si="1067"/>
        <v>8</v>
      </c>
      <c r="R6688" s="33">
        <f t="shared" si="1068"/>
        <v>2013</v>
      </c>
      <c r="S6688" s="34">
        <v>109.28</v>
      </c>
    </row>
    <row r="6689" spans="1:19">
      <c r="A6689" s="32">
        <v>43479</v>
      </c>
      <c r="B6689" s="33">
        <f t="shared" si="1074"/>
        <v>1</v>
      </c>
      <c r="C6689" s="33">
        <f t="shared" si="1075"/>
        <v>2019</v>
      </c>
      <c r="D6689" s="34">
        <v>0.68500000000000005</v>
      </c>
      <c r="F6689" s="32">
        <v>45069</v>
      </c>
      <c r="G6689" s="33">
        <f t="shared" si="1076"/>
        <v>5</v>
      </c>
      <c r="H6689" s="33">
        <f t="shared" si="1077"/>
        <v>2023</v>
      </c>
      <c r="I6689" s="34">
        <v>2.2200000000000002</v>
      </c>
      <c r="K6689" s="32">
        <v>41046</v>
      </c>
      <c r="L6689" s="33">
        <f t="shared" si="1065"/>
        <v>5</v>
      </c>
      <c r="M6689" s="33">
        <f t="shared" si="1066"/>
        <v>2012</v>
      </c>
      <c r="N6689" s="34">
        <v>92.53</v>
      </c>
      <c r="P6689" s="32">
        <v>41499</v>
      </c>
      <c r="Q6689" s="33">
        <f t="shared" si="1067"/>
        <v>8</v>
      </c>
      <c r="R6689" s="33">
        <f t="shared" si="1068"/>
        <v>2013</v>
      </c>
      <c r="S6689" s="34">
        <v>110.69</v>
      </c>
    </row>
    <row r="6690" spans="1:19">
      <c r="A6690" s="32">
        <v>43480</v>
      </c>
      <c r="B6690" s="33">
        <f t="shared" si="1074"/>
        <v>1</v>
      </c>
      <c r="C6690" s="33">
        <f t="shared" si="1075"/>
        <v>2019</v>
      </c>
      <c r="D6690" s="34">
        <v>0.67800000000000005</v>
      </c>
      <c r="F6690" s="32">
        <v>45070</v>
      </c>
      <c r="G6690" s="33">
        <f t="shared" si="1076"/>
        <v>5</v>
      </c>
      <c r="H6690" s="33">
        <f t="shared" si="1077"/>
        <v>2023</v>
      </c>
      <c r="I6690" s="34">
        <v>2.25</v>
      </c>
      <c r="K6690" s="32">
        <v>41047</v>
      </c>
      <c r="L6690" s="33">
        <f t="shared" si="1065"/>
        <v>5</v>
      </c>
      <c r="M6690" s="33">
        <f t="shared" si="1066"/>
        <v>2012</v>
      </c>
      <c r="N6690" s="34">
        <v>91.51</v>
      </c>
      <c r="P6690" s="32">
        <v>41500</v>
      </c>
      <c r="Q6690" s="33">
        <f t="shared" si="1067"/>
        <v>8</v>
      </c>
      <c r="R6690" s="33">
        <f t="shared" si="1068"/>
        <v>2013</v>
      </c>
      <c r="S6690" s="34">
        <v>110.26</v>
      </c>
    </row>
    <row r="6691" spans="1:19">
      <c r="A6691" s="32">
        <v>43481</v>
      </c>
      <c r="B6691" s="33">
        <f t="shared" si="1074"/>
        <v>1</v>
      </c>
      <c r="C6691" s="33">
        <f t="shared" si="1075"/>
        <v>2019</v>
      </c>
      <c r="D6691" s="34">
        <v>0.68</v>
      </c>
      <c r="F6691" s="32">
        <v>45071</v>
      </c>
      <c r="G6691" s="33">
        <f t="shared" si="1076"/>
        <v>5</v>
      </c>
      <c r="H6691" s="33">
        <f t="shared" si="1077"/>
        <v>2023</v>
      </c>
      <c r="I6691" s="34">
        <v>2.23</v>
      </c>
      <c r="K6691" s="32">
        <v>41050</v>
      </c>
      <c r="L6691" s="33">
        <f t="shared" si="1065"/>
        <v>5</v>
      </c>
      <c r="M6691" s="33">
        <f t="shared" si="1066"/>
        <v>2012</v>
      </c>
      <c r="N6691" s="34">
        <v>92.57</v>
      </c>
      <c r="P6691" s="32">
        <v>41501</v>
      </c>
      <c r="Q6691" s="33">
        <f t="shared" si="1067"/>
        <v>8</v>
      </c>
      <c r="R6691" s="33">
        <f t="shared" si="1068"/>
        <v>2013</v>
      </c>
      <c r="S6691" s="34">
        <v>111.58</v>
      </c>
    </row>
    <row r="6692" spans="1:19">
      <c r="A6692" s="32">
        <v>43482</v>
      </c>
      <c r="B6692" s="33">
        <f t="shared" si="1074"/>
        <v>1</v>
      </c>
      <c r="C6692" s="33">
        <f t="shared" si="1075"/>
        <v>2019</v>
      </c>
      <c r="D6692" s="34">
        <v>0.67800000000000005</v>
      </c>
      <c r="F6692" s="32">
        <v>45072</v>
      </c>
      <c r="G6692" s="33">
        <f t="shared" si="1076"/>
        <v>5</v>
      </c>
      <c r="H6692" s="33">
        <f t="shared" si="1077"/>
        <v>2023</v>
      </c>
      <c r="I6692" s="34">
        <v>1.88</v>
      </c>
      <c r="K6692" s="32">
        <v>41051</v>
      </c>
      <c r="L6692" s="33">
        <f t="shared" ref="L6692:L6755" si="1078">+MONTH(K6692)</f>
        <v>5</v>
      </c>
      <c r="M6692" s="33">
        <f t="shared" ref="M6692:M6755" si="1079">+YEAR(K6692)</f>
        <v>2012</v>
      </c>
      <c r="N6692" s="34">
        <v>91.44</v>
      </c>
      <c r="P6692" s="32">
        <v>41502</v>
      </c>
      <c r="Q6692" s="33">
        <f t="shared" ref="Q6692:Q6755" si="1080">+MONTH(P6692)</f>
        <v>8</v>
      </c>
      <c r="R6692" s="33">
        <f t="shared" si="1068"/>
        <v>2013</v>
      </c>
      <c r="S6692" s="34">
        <v>111.82</v>
      </c>
    </row>
    <row r="6693" spans="1:19">
      <c r="A6693" s="32">
        <v>43483</v>
      </c>
      <c r="B6693" s="33">
        <f t="shared" si="1074"/>
        <v>1</v>
      </c>
      <c r="C6693" s="33">
        <f t="shared" si="1075"/>
        <v>2019</v>
      </c>
      <c r="D6693" s="34">
        <v>0.68500000000000005</v>
      </c>
      <c r="F6693" s="32">
        <v>45076</v>
      </c>
      <c r="G6693" s="33">
        <f t="shared" si="1076"/>
        <v>5</v>
      </c>
      <c r="H6693" s="33">
        <f t="shared" si="1077"/>
        <v>2023</v>
      </c>
      <c r="I6693" s="34">
        <v>2.11</v>
      </c>
      <c r="K6693" s="32">
        <v>41052</v>
      </c>
      <c r="L6693" s="33">
        <f t="shared" si="1078"/>
        <v>5</v>
      </c>
      <c r="M6693" s="33">
        <f t="shared" si="1079"/>
        <v>2012</v>
      </c>
      <c r="N6693" s="34">
        <v>89.4</v>
      </c>
      <c r="P6693" s="32">
        <v>41505</v>
      </c>
      <c r="Q6693" s="33">
        <f t="shared" si="1080"/>
        <v>8</v>
      </c>
      <c r="R6693" s="33">
        <f t="shared" ref="R6693:R6756" si="1081">+YEAR(P6693)</f>
        <v>2013</v>
      </c>
      <c r="S6693" s="34">
        <v>111.41</v>
      </c>
    </row>
    <row r="6694" spans="1:19">
      <c r="A6694" s="32">
        <v>43487</v>
      </c>
      <c r="B6694" s="33">
        <f t="shared" si="1074"/>
        <v>1</v>
      </c>
      <c r="C6694" s="33">
        <f t="shared" si="1075"/>
        <v>2019</v>
      </c>
      <c r="D6694" s="34">
        <v>0.68100000000000005</v>
      </c>
      <c r="F6694" s="32">
        <v>45077</v>
      </c>
      <c r="G6694" s="33">
        <f t="shared" si="1076"/>
        <v>5</v>
      </c>
      <c r="H6694" s="33">
        <f t="shared" si="1077"/>
        <v>2023</v>
      </c>
      <c r="I6694" s="34">
        <v>2.1</v>
      </c>
      <c r="K6694" s="32">
        <v>41053</v>
      </c>
      <c r="L6694" s="33">
        <f t="shared" si="1078"/>
        <v>5</v>
      </c>
      <c r="M6694" s="33">
        <f t="shared" si="1079"/>
        <v>2012</v>
      </c>
      <c r="N6694" s="34">
        <v>90.36</v>
      </c>
      <c r="P6694" s="32">
        <v>41506</v>
      </c>
      <c r="Q6694" s="33">
        <f t="shared" si="1080"/>
        <v>8</v>
      </c>
      <c r="R6694" s="33">
        <f t="shared" si="1081"/>
        <v>2013</v>
      </c>
      <c r="S6694" s="34">
        <v>110.74</v>
      </c>
    </row>
    <row r="6695" spans="1:19">
      <c r="A6695" s="32">
        <v>43488</v>
      </c>
      <c r="B6695" s="33">
        <f t="shared" si="1074"/>
        <v>1</v>
      </c>
      <c r="C6695" s="33">
        <f t="shared" si="1075"/>
        <v>2019</v>
      </c>
      <c r="D6695" s="34">
        <v>0.67500000000000004</v>
      </c>
      <c r="F6695" s="32">
        <v>45078</v>
      </c>
      <c r="G6695" s="33">
        <f t="shared" si="1076"/>
        <v>6</v>
      </c>
      <c r="H6695" s="33">
        <f t="shared" si="1077"/>
        <v>2023</v>
      </c>
      <c r="I6695" s="34">
        <v>1.77</v>
      </c>
      <c r="K6695" s="32">
        <v>41054</v>
      </c>
      <c r="L6695" s="33">
        <f t="shared" si="1078"/>
        <v>5</v>
      </c>
      <c r="M6695" s="33">
        <f t="shared" si="1079"/>
        <v>2012</v>
      </c>
      <c r="N6695" s="34">
        <v>90.64</v>
      </c>
      <c r="P6695" s="32">
        <v>41507</v>
      </c>
      <c r="Q6695" s="33">
        <f t="shared" si="1080"/>
        <v>8</v>
      </c>
      <c r="R6695" s="33">
        <f t="shared" si="1081"/>
        <v>2013</v>
      </c>
      <c r="S6695" s="34">
        <v>110.82</v>
      </c>
    </row>
    <row r="6696" spans="1:19">
      <c r="A6696" s="32">
        <v>43489</v>
      </c>
      <c r="B6696" s="33">
        <f t="shared" si="1074"/>
        <v>1</v>
      </c>
      <c r="C6696" s="33">
        <f t="shared" si="1075"/>
        <v>2019</v>
      </c>
      <c r="D6696" s="34">
        <v>0.68</v>
      </c>
      <c r="F6696" s="32">
        <v>45079</v>
      </c>
      <c r="G6696" s="33">
        <f t="shared" si="1076"/>
        <v>6</v>
      </c>
      <c r="H6696" s="33">
        <f t="shared" si="1077"/>
        <v>2023</v>
      </c>
      <c r="I6696" s="34">
        <v>1.74</v>
      </c>
      <c r="K6696" s="32">
        <v>41058</v>
      </c>
      <c r="L6696" s="33">
        <f t="shared" si="1078"/>
        <v>5</v>
      </c>
      <c r="M6696" s="33">
        <f t="shared" si="1079"/>
        <v>2012</v>
      </c>
      <c r="N6696" s="34">
        <v>90.75</v>
      </c>
      <c r="P6696" s="32">
        <v>41508</v>
      </c>
      <c r="Q6696" s="33">
        <f t="shared" si="1080"/>
        <v>8</v>
      </c>
      <c r="R6696" s="33">
        <f t="shared" si="1081"/>
        <v>2013</v>
      </c>
      <c r="S6696" s="34">
        <v>110.51</v>
      </c>
    </row>
    <row r="6697" spans="1:19">
      <c r="A6697" s="32">
        <v>43490</v>
      </c>
      <c r="B6697" s="33">
        <f t="shared" si="1074"/>
        <v>1</v>
      </c>
      <c r="C6697" s="33">
        <f t="shared" si="1075"/>
        <v>2019</v>
      </c>
      <c r="D6697" s="34">
        <v>0.68</v>
      </c>
      <c r="F6697" s="32">
        <v>45080</v>
      </c>
      <c r="G6697" s="33">
        <f t="shared" ref="G6697:G6701" si="1082">+MONTH(F6697)</f>
        <v>6</v>
      </c>
      <c r="H6697" s="33">
        <f t="shared" ref="H6697:H6701" si="1083">+YEAR(F6697)</f>
        <v>2023</v>
      </c>
      <c r="I6697" s="34">
        <v>1.92</v>
      </c>
      <c r="K6697" s="32">
        <v>41059</v>
      </c>
      <c r="L6697" s="33">
        <f t="shared" si="1078"/>
        <v>5</v>
      </c>
      <c r="M6697" s="33">
        <f t="shared" si="1079"/>
        <v>2012</v>
      </c>
      <c r="N6697" s="34">
        <v>87.79</v>
      </c>
      <c r="P6697" s="32">
        <v>41509</v>
      </c>
      <c r="Q6697" s="33">
        <f t="shared" si="1080"/>
        <v>8</v>
      </c>
      <c r="R6697" s="33">
        <f t="shared" si="1081"/>
        <v>2013</v>
      </c>
      <c r="S6697" s="34">
        <v>112.12</v>
      </c>
    </row>
    <row r="6698" spans="1:19">
      <c r="A6698" s="32">
        <v>43493</v>
      </c>
      <c r="B6698" s="33">
        <f t="shared" si="1074"/>
        <v>1</v>
      </c>
      <c r="C6698" s="33">
        <f t="shared" si="1075"/>
        <v>2019</v>
      </c>
      <c r="D6698" s="34">
        <v>0.65</v>
      </c>
      <c r="F6698" s="32">
        <v>45081</v>
      </c>
      <c r="G6698" s="33">
        <f t="shared" si="1082"/>
        <v>6</v>
      </c>
      <c r="H6698" s="33">
        <f t="shared" si="1083"/>
        <v>2023</v>
      </c>
      <c r="I6698" s="34">
        <v>1.95</v>
      </c>
      <c r="K6698" s="32">
        <v>41060</v>
      </c>
      <c r="L6698" s="33">
        <f t="shared" si="1078"/>
        <v>5</v>
      </c>
      <c r="M6698" s="33">
        <f t="shared" si="1079"/>
        <v>2012</v>
      </c>
      <c r="N6698" s="34">
        <v>86.52</v>
      </c>
      <c r="P6698" s="32">
        <v>41512</v>
      </c>
      <c r="Q6698" s="33">
        <f t="shared" si="1080"/>
        <v>8</v>
      </c>
      <c r="R6698" s="33">
        <f t="shared" si="1081"/>
        <v>2013</v>
      </c>
      <c r="S6698" s="34">
        <v>112.23</v>
      </c>
    </row>
    <row r="6699" spans="1:19">
      <c r="A6699" s="32">
        <v>43494</v>
      </c>
      <c r="B6699" s="33">
        <f t="shared" si="1074"/>
        <v>1</v>
      </c>
      <c r="C6699" s="33">
        <f t="shared" si="1075"/>
        <v>2019</v>
      </c>
      <c r="D6699" s="34">
        <v>0.66400000000000003</v>
      </c>
      <c r="F6699" s="32">
        <v>45082</v>
      </c>
      <c r="G6699" s="33">
        <f t="shared" si="1082"/>
        <v>6</v>
      </c>
      <c r="H6699" s="33">
        <f t="shared" si="1083"/>
        <v>2023</v>
      </c>
      <c r="I6699" s="34">
        <v>2.13</v>
      </c>
      <c r="K6699" s="32">
        <v>41061</v>
      </c>
      <c r="L6699" s="33">
        <f t="shared" si="1078"/>
        <v>6</v>
      </c>
      <c r="M6699" s="33">
        <f t="shared" si="1079"/>
        <v>2012</v>
      </c>
      <c r="N6699" s="34">
        <v>83.17</v>
      </c>
      <c r="P6699" s="32">
        <v>41513</v>
      </c>
      <c r="Q6699" s="33">
        <f t="shared" si="1080"/>
        <v>8</v>
      </c>
      <c r="R6699" s="33">
        <f t="shared" si="1081"/>
        <v>2013</v>
      </c>
      <c r="S6699" s="34">
        <v>115.21</v>
      </c>
    </row>
    <row r="6700" spans="1:19">
      <c r="A6700" s="32">
        <v>43495</v>
      </c>
      <c r="B6700" s="33">
        <f t="shared" si="1074"/>
        <v>1</v>
      </c>
      <c r="C6700" s="33">
        <f t="shared" si="1075"/>
        <v>2019</v>
      </c>
      <c r="D6700" s="34">
        <v>0.68</v>
      </c>
      <c r="F6700" s="32">
        <v>45083</v>
      </c>
      <c r="G6700" s="33">
        <f t="shared" si="1082"/>
        <v>6</v>
      </c>
      <c r="H6700" s="33">
        <f t="shared" si="1083"/>
        <v>2023</v>
      </c>
      <c r="I6700" s="34">
        <v>2.1</v>
      </c>
      <c r="K6700" s="32">
        <v>41064</v>
      </c>
      <c r="L6700" s="33">
        <f t="shared" si="1078"/>
        <v>6</v>
      </c>
      <c r="M6700" s="33">
        <f t="shared" si="1079"/>
        <v>2012</v>
      </c>
      <c r="N6700" s="34">
        <v>83.95</v>
      </c>
      <c r="P6700" s="32">
        <v>41514</v>
      </c>
      <c r="Q6700" s="33">
        <f t="shared" si="1080"/>
        <v>8</v>
      </c>
      <c r="R6700" s="33">
        <f t="shared" si="1081"/>
        <v>2013</v>
      </c>
      <c r="S6700" s="34">
        <v>116.27</v>
      </c>
    </row>
    <row r="6701" spans="1:19">
      <c r="A6701" s="32">
        <v>43496</v>
      </c>
      <c r="B6701" s="33">
        <f t="shared" si="1074"/>
        <v>1</v>
      </c>
      <c r="C6701" s="33">
        <f t="shared" si="1075"/>
        <v>2019</v>
      </c>
      <c r="D6701" s="34">
        <v>0.69</v>
      </c>
      <c r="F6701" s="32">
        <v>45084</v>
      </c>
      <c r="G6701" s="33">
        <f t="shared" si="1082"/>
        <v>6</v>
      </c>
      <c r="H6701" s="33">
        <f t="shared" si="1083"/>
        <v>2023</v>
      </c>
      <c r="I6701" s="34">
        <v>1.85</v>
      </c>
      <c r="K6701" s="32">
        <v>41065</v>
      </c>
      <c r="L6701" s="33">
        <f t="shared" si="1078"/>
        <v>6</v>
      </c>
      <c r="M6701" s="33">
        <f t="shared" si="1079"/>
        <v>2012</v>
      </c>
      <c r="N6701" s="34">
        <v>84.31</v>
      </c>
      <c r="P6701" s="32">
        <v>41515</v>
      </c>
      <c r="Q6701" s="33">
        <f t="shared" si="1080"/>
        <v>8</v>
      </c>
      <c r="R6701" s="33">
        <f t="shared" si="1081"/>
        <v>2013</v>
      </c>
      <c r="S6701" s="34">
        <v>116.91</v>
      </c>
    </row>
    <row r="6702" spans="1:19">
      <c r="A6702" s="32">
        <v>43497</v>
      </c>
      <c r="B6702" s="33">
        <f t="shared" si="1074"/>
        <v>2</v>
      </c>
      <c r="C6702" s="33">
        <f t="shared" si="1075"/>
        <v>2019</v>
      </c>
      <c r="D6702" s="34">
        <v>0.7</v>
      </c>
      <c r="F6702" s="32">
        <v>45089</v>
      </c>
      <c r="G6702" s="33">
        <f t="shared" ref="G6702:G6709" si="1084">+MONTH(F6702)</f>
        <v>6</v>
      </c>
      <c r="H6702" s="33">
        <f t="shared" ref="H6702:H6709" si="1085">+YEAR(F6702)</f>
        <v>2023</v>
      </c>
      <c r="I6702" s="34">
        <v>1.9</v>
      </c>
      <c r="K6702" s="32">
        <v>41066</v>
      </c>
      <c r="L6702" s="33">
        <f t="shared" si="1078"/>
        <v>6</v>
      </c>
      <c r="M6702" s="33">
        <f t="shared" si="1079"/>
        <v>2012</v>
      </c>
      <c r="N6702" s="34">
        <v>85.05</v>
      </c>
      <c r="P6702" s="32">
        <v>41516</v>
      </c>
      <c r="Q6702" s="33">
        <f t="shared" si="1080"/>
        <v>8</v>
      </c>
      <c r="R6702" s="33">
        <f t="shared" si="1081"/>
        <v>2013</v>
      </c>
      <c r="S6702" s="34">
        <v>115.97</v>
      </c>
    </row>
    <row r="6703" spans="1:19">
      <c r="A6703" s="32">
        <v>43500</v>
      </c>
      <c r="B6703" s="33">
        <f t="shared" si="1074"/>
        <v>2</v>
      </c>
      <c r="C6703" s="33">
        <f t="shared" si="1075"/>
        <v>2019</v>
      </c>
      <c r="D6703" s="34">
        <v>0.68</v>
      </c>
      <c r="F6703" s="32">
        <v>45090</v>
      </c>
      <c r="G6703" s="33">
        <f t="shared" si="1084"/>
        <v>6</v>
      </c>
      <c r="H6703" s="33">
        <f t="shared" si="1085"/>
        <v>2023</v>
      </c>
      <c r="I6703" s="34">
        <v>2</v>
      </c>
      <c r="K6703" s="32">
        <v>41067</v>
      </c>
      <c r="L6703" s="33">
        <f t="shared" si="1078"/>
        <v>6</v>
      </c>
      <c r="M6703" s="33">
        <f t="shared" si="1079"/>
        <v>2012</v>
      </c>
      <c r="N6703" s="34">
        <v>84.78</v>
      </c>
      <c r="P6703" s="32">
        <v>41520</v>
      </c>
      <c r="Q6703" s="33">
        <f t="shared" si="1080"/>
        <v>9</v>
      </c>
      <c r="R6703" s="33">
        <f t="shared" si="1081"/>
        <v>2013</v>
      </c>
      <c r="S6703" s="34">
        <v>115.49</v>
      </c>
    </row>
    <row r="6704" spans="1:19">
      <c r="A6704" s="32">
        <v>43501</v>
      </c>
      <c r="B6704" s="33">
        <f t="shared" si="1074"/>
        <v>2</v>
      </c>
      <c r="C6704" s="33">
        <f t="shared" si="1075"/>
        <v>2019</v>
      </c>
      <c r="D6704" s="34">
        <v>0.66400000000000003</v>
      </c>
      <c r="F6704" s="32">
        <v>45091</v>
      </c>
      <c r="G6704" s="33">
        <f t="shared" si="1084"/>
        <v>6</v>
      </c>
      <c r="H6704" s="33">
        <f t="shared" si="1085"/>
        <v>2023</v>
      </c>
      <c r="I6704" s="34">
        <v>2.0499999999999998</v>
      </c>
      <c r="K6704" s="32">
        <v>41068</v>
      </c>
      <c r="L6704" s="33">
        <f t="shared" si="1078"/>
        <v>6</v>
      </c>
      <c r="M6704" s="33">
        <f t="shared" si="1079"/>
        <v>2012</v>
      </c>
      <c r="N6704" s="34">
        <v>84.08</v>
      </c>
      <c r="P6704" s="32">
        <v>41521</v>
      </c>
      <c r="Q6704" s="33">
        <f t="shared" si="1080"/>
        <v>9</v>
      </c>
      <c r="R6704" s="33">
        <f t="shared" si="1081"/>
        <v>2013</v>
      </c>
      <c r="S6704" s="34">
        <v>115.65</v>
      </c>
    </row>
    <row r="6705" spans="1:19">
      <c r="A6705" s="32">
        <v>43502</v>
      </c>
      <c r="B6705" s="33">
        <f t="shared" si="1074"/>
        <v>2</v>
      </c>
      <c r="C6705" s="33">
        <f t="shared" si="1075"/>
        <v>2019</v>
      </c>
      <c r="D6705" s="34">
        <v>0.64</v>
      </c>
      <c r="F6705" s="32">
        <v>45092</v>
      </c>
      <c r="G6705" s="33">
        <f t="shared" si="1084"/>
        <v>6</v>
      </c>
      <c r="H6705" s="33">
        <f t="shared" si="1085"/>
        <v>2023</v>
      </c>
      <c r="I6705" s="34">
        <v>2.1800000000000002</v>
      </c>
      <c r="K6705" s="32">
        <v>41071</v>
      </c>
      <c r="L6705" s="33">
        <f t="shared" si="1078"/>
        <v>6</v>
      </c>
      <c r="M6705" s="33">
        <f t="shared" si="1079"/>
        <v>2012</v>
      </c>
      <c r="N6705" s="34">
        <v>82.58</v>
      </c>
      <c r="P6705" s="32">
        <v>41522</v>
      </c>
      <c r="Q6705" s="33">
        <f t="shared" si="1080"/>
        <v>9</v>
      </c>
      <c r="R6705" s="33">
        <f t="shared" si="1081"/>
        <v>2013</v>
      </c>
      <c r="S6705" s="34">
        <v>115.81</v>
      </c>
    </row>
    <row r="6706" spans="1:19">
      <c r="A6706" s="32">
        <v>43503</v>
      </c>
      <c r="B6706" s="33">
        <f t="shared" si="1074"/>
        <v>2</v>
      </c>
      <c r="C6706" s="33">
        <f t="shared" si="1075"/>
        <v>2019</v>
      </c>
      <c r="D6706" s="34">
        <v>0.60299999999999998</v>
      </c>
      <c r="F6706" s="32">
        <v>45093</v>
      </c>
      <c r="G6706" s="33">
        <f t="shared" si="1084"/>
        <v>6</v>
      </c>
      <c r="H6706" s="33">
        <f t="shared" si="1085"/>
        <v>2023</v>
      </c>
      <c r="I6706" s="34">
        <v>2.13</v>
      </c>
      <c r="K6706" s="32">
        <v>41072</v>
      </c>
      <c r="L6706" s="33">
        <f t="shared" si="1078"/>
        <v>6</v>
      </c>
      <c r="M6706" s="33">
        <f t="shared" si="1079"/>
        <v>2012</v>
      </c>
      <c r="N6706" s="34">
        <v>83.35</v>
      </c>
      <c r="P6706" s="32">
        <v>41523</v>
      </c>
      <c r="Q6706" s="33">
        <f t="shared" si="1080"/>
        <v>9</v>
      </c>
      <c r="R6706" s="33">
        <f t="shared" si="1081"/>
        <v>2013</v>
      </c>
      <c r="S6706" s="34">
        <v>117.15</v>
      </c>
    </row>
    <row r="6707" spans="1:19">
      <c r="A6707" s="32">
        <v>43504</v>
      </c>
      <c r="B6707" s="33">
        <f t="shared" si="1074"/>
        <v>2</v>
      </c>
      <c r="C6707" s="33">
        <f t="shared" si="1075"/>
        <v>2019</v>
      </c>
      <c r="D6707" s="34">
        <v>0.60699999999999998</v>
      </c>
      <c r="F6707" s="32">
        <v>45097</v>
      </c>
      <c r="G6707" s="33">
        <f t="shared" si="1084"/>
        <v>6</v>
      </c>
      <c r="H6707" s="33">
        <f t="shared" si="1085"/>
        <v>2023</v>
      </c>
      <c r="I6707" s="34">
        <v>2.38</v>
      </c>
      <c r="K6707" s="32">
        <v>41073</v>
      </c>
      <c r="L6707" s="33">
        <f t="shared" si="1078"/>
        <v>6</v>
      </c>
      <c r="M6707" s="33">
        <f t="shared" si="1079"/>
        <v>2012</v>
      </c>
      <c r="N6707" s="34">
        <v>82.56</v>
      </c>
      <c r="P6707" s="32">
        <v>41526</v>
      </c>
      <c r="Q6707" s="33">
        <f t="shared" si="1080"/>
        <v>9</v>
      </c>
      <c r="R6707" s="33">
        <f t="shared" si="1081"/>
        <v>2013</v>
      </c>
      <c r="S6707" s="34">
        <v>115.2</v>
      </c>
    </row>
    <row r="6708" spans="1:19">
      <c r="A6708" s="32">
        <v>43507</v>
      </c>
      <c r="B6708" s="33">
        <f t="shared" si="1074"/>
        <v>2</v>
      </c>
      <c r="C6708" s="33">
        <f t="shared" si="1075"/>
        <v>2019</v>
      </c>
      <c r="D6708" s="34">
        <v>0.61899999999999999</v>
      </c>
      <c r="F6708" s="32">
        <v>45098</v>
      </c>
      <c r="G6708" s="33">
        <f t="shared" si="1084"/>
        <v>6</v>
      </c>
      <c r="H6708" s="33">
        <f t="shared" si="1085"/>
        <v>2023</v>
      </c>
      <c r="I6708" s="34">
        <v>2.2400000000000002</v>
      </c>
      <c r="K6708" s="32">
        <v>41074</v>
      </c>
      <c r="L6708" s="33">
        <f t="shared" si="1078"/>
        <v>6</v>
      </c>
      <c r="M6708" s="33">
        <f t="shared" si="1079"/>
        <v>2012</v>
      </c>
      <c r="N6708" s="34">
        <v>83.83</v>
      </c>
      <c r="P6708" s="32">
        <v>41527</v>
      </c>
      <c r="Q6708" s="33">
        <f t="shared" si="1080"/>
        <v>9</v>
      </c>
      <c r="R6708" s="33">
        <f t="shared" si="1081"/>
        <v>2013</v>
      </c>
      <c r="S6708" s="34">
        <v>112.1</v>
      </c>
    </row>
    <row r="6709" spans="1:19">
      <c r="A6709" s="32">
        <v>43508</v>
      </c>
      <c r="B6709" s="33">
        <f t="shared" si="1074"/>
        <v>2</v>
      </c>
      <c r="C6709" s="33">
        <f t="shared" si="1075"/>
        <v>2019</v>
      </c>
      <c r="D6709" s="34">
        <v>0.64100000000000001</v>
      </c>
      <c r="F6709" s="32">
        <v>45099</v>
      </c>
      <c r="G6709" s="33">
        <f t="shared" si="1084"/>
        <v>6</v>
      </c>
      <c r="H6709" s="33">
        <f t="shared" si="1085"/>
        <v>2023</v>
      </c>
      <c r="I6709" s="34">
        <v>2.27</v>
      </c>
      <c r="K6709" s="32">
        <v>41075</v>
      </c>
      <c r="L6709" s="33">
        <f t="shared" si="1078"/>
        <v>6</v>
      </c>
      <c r="M6709" s="33">
        <f t="shared" si="1079"/>
        <v>2012</v>
      </c>
      <c r="N6709" s="34">
        <v>84.03</v>
      </c>
      <c r="P6709" s="32">
        <v>41528</v>
      </c>
      <c r="Q6709" s="33">
        <f t="shared" si="1080"/>
        <v>9</v>
      </c>
      <c r="R6709" s="33">
        <f t="shared" si="1081"/>
        <v>2013</v>
      </c>
      <c r="S6709" s="34">
        <v>112.37</v>
      </c>
    </row>
    <row r="6710" spans="1:19">
      <c r="A6710" s="32">
        <v>43509</v>
      </c>
      <c r="B6710" s="33">
        <f t="shared" si="1074"/>
        <v>2</v>
      </c>
      <c r="C6710" s="33">
        <f t="shared" si="1075"/>
        <v>2019</v>
      </c>
      <c r="D6710" s="34">
        <v>0.65</v>
      </c>
      <c r="F6710" s="32">
        <v>45100</v>
      </c>
      <c r="G6710" s="33">
        <f t="shared" ref="G6710" si="1086">+MONTH(F6710)</f>
        <v>6</v>
      </c>
      <c r="H6710" s="33">
        <f t="shared" ref="H6710" si="1087">+YEAR(F6710)</f>
        <v>2023</v>
      </c>
      <c r="I6710" s="34">
        <v>2.2200000000000002</v>
      </c>
      <c r="K6710" s="32">
        <v>41078</v>
      </c>
      <c r="L6710" s="33">
        <f t="shared" si="1078"/>
        <v>6</v>
      </c>
      <c r="M6710" s="33">
        <f t="shared" si="1079"/>
        <v>2012</v>
      </c>
      <c r="N6710" s="34">
        <v>83.26</v>
      </c>
      <c r="P6710" s="32">
        <v>41529</v>
      </c>
      <c r="Q6710" s="33">
        <f t="shared" si="1080"/>
        <v>9</v>
      </c>
      <c r="R6710" s="33">
        <f t="shared" si="1081"/>
        <v>2013</v>
      </c>
      <c r="S6710" s="34">
        <v>113.11</v>
      </c>
    </row>
    <row r="6711" spans="1:19">
      <c r="A6711" s="32">
        <v>43510</v>
      </c>
      <c r="B6711" s="33">
        <f t="shared" si="1074"/>
        <v>2</v>
      </c>
      <c r="C6711" s="33">
        <f t="shared" si="1075"/>
        <v>2019</v>
      </c>
      <c r="D6711" s="34">
        <v>0.66100000000000003</v>
      </c>
      <c r="F6711" s="32">
        <v>45103</v>
      </c>
      <c r="G6711" s="33">
        <f t="shared" ref="G6711:G6736" si="1088">+MONTH(F6711)</f>
        <v>6</v>
      </c>
      <c r="H6711" s="33">
        <f t="shared" ref="H6711:H6736" si="1089">+YEAR(F6711)</f>
        <v>2023</v>
      </c>
      <c r="I6711" s="34">
        <v>2.62</v>
      </c>
      <c r="K6711" s="32">
        <v>41079</v>
      </c>
      <c r="L6711" s="33">
        <f t="shared" si="1078"/>
        <v>6</v>
      </c>
      <c r="M6711" s="33">
        <f t="shared" si="1079"/>
        <v>2012</v>
      </c>
      <c r="N6711" s="34">
        <v>83.99</v>
      </c>
      <c r="P6711" s="32">
        <v>41530</v>
      </c>
      <c r="Q6711" s="33">
        <f t="shared" si="1080"/>
        <v>9</v>
      </c>
      <c r="R6711" s="33">
        <f t="shared" si="1081"/>
        <v>2013</v>
      </c>
      <c r="S6711" s="34">
        <v>113.31</v>
      </c>
    </row>
    <row r="6712" spans="1:19">
      <c r="A6712" s="32">
        <v>43511</v>
      </c>
      <c r="B6712" s="33">
        <f t="shared" si="1074"/>
        <v>2</v>
      </c>
      <c r="C6712" s="33">
        <f t="shared" si="1075"/>
        <v>2019</v>
      </c>
      <c r="D6712" s="34">
        <v>0.66400000000000003</v>
      </c>
      <c r="F6712" s="32">
        <v>45104</v>
      </c>
      <c r="G6712" s="33">
        <f t="shared" si="1088"/>
        <v>6</v>
      </c>
      <c r="H6712" s="33">
        <f t="shared" si="1089"/>
        <v>2023</v>
      </c>
      <c r="I6712" s="34">
        <v>2.68</v>
      </c>
      <c r="K6712" s="32">
        <v>41080</v>
      </c>
      <c r="L6712" s="33">
        <f t="shared" si="1078"/>
        <v>6</v>
      </c>
      <c r="M6712" s="33">
        <f t="shared" si="1079"/>
        <v>2012</v>
      </c>
      <c r="N6712" s="34">
        <v>81.06</v>
      </c>
      <c r="P6712" s="32">
        <v>41533</v>
      </c>
      <c r="Q6712" s="33">
        <f t="shared" si="1080"/>
        <v>9</v>
      </c>
      <c r="R6712" s="33">
        <f t="shared" si="1081"/>
        <v>2013</v>
      </c>
      <c r="S6712" s="34">
        <v>110.86</v>
      </c>
    </row>
    <row r="6713" spans="1:19">
      <c r="A6713" s="32">
        <v>43514</v>
      </c>
      <c r="B6713" s="33">
        <f t="shared" si="1074"/>
        <v>2</v>
      </c>
      <c r="C6713" s="33">
        <f t="shared" si="1075"/>
        <v>2019</v>
      </c>
      <c r="D6713" s="34">
        <v>0.66400000000000003</v>
      </c>
      <c r="F6713" s="32">
        <v>45105</v>
      </c>
      <c r="G6713" s="33">
        <f t="shared" si="1088"/>
        <v>6</v>
      </c>
      <c r="H6713" s="33">
        <f t="shared" si="1089"/>
        <v>2023</v>
      </c>
      <c r="I6713" s="34">
        <v>2.71</v>
      </c>
      <c r="K6713" s="32">
        <v>41081</v>
      </c>
      <c r="L6713" s="33">
        <f t="shared" si="1078"/>
        <v>6</v>
      </c>
      <c r="M6713" s="33">
        <f t="shared" si="1079"/>
        <v>2012</v>
      </c>
      <c r="N6713" s="34">
        <v>77.91</v>
      </c>
      <c r="P6713" s="32">
        <v>41534</v>
      </c>
      <c r="Q6713" s="33">
        <f t="shared" si="1080"/>
        <v>9</v>
      </c>
      <c r="R6713" s="33">
        <f t="shared" si="1081"/>
        <v>2013</v>
      </c>
      <c r="S6713" s="34">
        <v>109.05</v>
      </c>
    </row>
    <row r="6714" spans="1:19">
      <c r="A6714" s="32">
        <v>43515</v>
      </c>
      <c r="B6714" s="33">
        <f t="shared" si="1074"/>
        <v>2</v>
      </c>
      <c r="C6714" s="33">
        <f t="shared" si="1075"/>
        <v>2019</v>
      </c>
      <c r="D6714" s="34">
        <v>0.69599999999999995</v>
      </c>
      <c r="F6714" s="32">
        <v>45106</v>
      </c>
      <c r="G6714" s="33">
        <f t="shared" si="1088"/>
        <v>6</v>
      </c>
      <c r="H6714" s="33">
        <f t="shared" si="1089"/>
        <v>2023</v>
      </c>
      <c r="I6714" s="34">
        <v>2.4</v>
      </c>
      <c r="K6714" s="32">
        <v>41082</v>
      </c>
      <c r="L6714" s="33">
        <f t="shared" si="1078"/>
        <v>6</v>
      </c>
      <c r="M6714" s="33">
        <f t="shared" si="1079"/>
        <v>2012</v>
      </c>
      <c r="N6714" s="34">
        <v>79.33</v>
      </c>
      <c r="P6714" s="32">
        <v>41535</v>
      </c>
      <c r="Q6714" s="33">
        <f t="shared" si="1080"/>
        <v>9</v>
      </c>
      <c r="R6714" s="33">
        <f t="shared" si="1081"/>
        <v>2013</v>
      </c>
      <c r="S6714" s="34">
        <v>109.09</v>
      </c>
    </row>
    <row r="6715" spans="1:19">
      <c r="A6715" s="32">
        <v>43516</v>
      </c>
      <c r="B6715" s="33">
        <f t="shared" si="1074"/>
        <v>2</v>
      </c>
      <c r="C6715" s="33">
        <f t="shared" si="1075"/>
        <v>2019</v>
      </c>
      <c r="D6715" s="34">
        <v>0.70799999999999996</v>
      </c>
      <c r="F6715" s="32">
        <v>45107</v>
      </c>
      <c r="G6715" s="33">
        <f t="shared" si="1088"/>
        <v>6</v>
      </c>
      <c r="H6715" s="33">
        <f t="shared" si="1089"/>
        <v>2023</v>
      </c>
      <c r="I6715" s="34">
        <v>2.48</v>
      </c>
      <c r="K6715" s="32">
        <v>41085</v>
      </c>
      <c r="L6715" s="33">
        <f t="shared" si="1078"/>
        <v>6</v>
      </c>
      <c r="M6715" s="33">
        <f t="shared" si="1079"/>
        <v>2012</v>
      </c>
      <c r="N6715" s="34">
        <v>78.760000000000005</v>
      </c>
      <c r="P6715" s="32">
        <v>41536</v>
      </c>
      <c r="Q6715" s="33">
        <f t="shared" si="1080"/>
        <v>9</v>
      </c>
      <c r="R6715" s="33">
        <f t="shared" si="1081"/>
        <v>2013</v>
      </c>
      <c r="S6715" s="34">
        <v>110.66</v>
      </c>
    </row>
    <row r="6716" spans="1:19">
      <c r="A6716" s="32">
        <v>43517</v>
      </c>
      <c r="B6716" s="33">
        <f t="shared" si="1074"/>
        <v>2</v>
      </c>
      <c r="C6716" s="33">
        <f t="shared" si="1075"/>
        <v>2019</v>
      </c>
      <c r="D6716" s="34">
        <v>0.71</v>
      </c>
      <c r="F6716" s="32">
        <v>45110</v>
      </c>
      <c r="G6716" s="33">
        <f t="shared" si="1088"/>
        <v>7</v>
      </c>
      <c r="H6716" s="33">
        <f t="shared" si="1089"/>
        <v>2023</v>
      </c>
      <c r="I6716" s="34">
        <v>2.48</v>
      </c>
      <c r="K6716" s="32">
        <v>41086</v>
      </c>
      <c r="L6716" s="33">
        <f t="shared" si="1078"/>
        <v>6</v>
      </c>
      <c r="M6716" s="33">
        <f t="shared" si="1079"/>
        <v>2012</v>
      </c>
      <c r="N6716" s="34">
        <v>79.34</v>
      </c>
      <c r="P6716" s="32">
        <v>41537</v>
      </c>
      <c r="Q6716" s="33">
        <f t="shared" si="1080"/>
        <v>9</v>
      </c>
      <c r="R6716" s="33">
        <f t="shared" si="1081"/>
        <v>2013</v>
      </c>
      <c r="S6716" s="34">
        <v>110.22</v>
      </c>
    </row>
    <row r="6717" spans="1:19">
      <c r="A6717" s="32">
        <v>43518</v>
      </c>
      <c r="B6717" s="33">
        <f t="shared" si="1074"/>
        <v>2</v>
      </c>
      <c r="C6717" s="33">
        <f t="shared" si="1075"/>
        <v>2019</v>
      </c>
      <c r="D6717" s="34">
        <v>0.72</v>
      </c>
      <c r="F6717" s="32">
        <v>45112</v>
      </c>
      <c r="G6717" s="33">
        <f t="shared" si="1088"/>
        <v>7</v>
      </c>
      <c r="H6717" s="33">
        <f t="shared" si="1089"/>
        <v>2023</v>
      </c>
      <c r="I6717" s="34">
        <v>2.65</v>
      </c>
      <c r="K6717" s="32">
        <v>41087</v>
      </c>
      <c r="L6717" s="33">
        <f t="shared" si="1078"/>
        <v>6</v>
      </c>
      <c r="M6717" s="33">
        <f t="shared" si="1079"/>
        <v>2012</v>
      </c>
      <c r="N6717" s="34">
        <v>80.27</v>
      </c>
      <c r="P6717" s="32">
        <v>41540</v>
      </c>
      <c r="Q6717" s="33">
        <f t="shared" si="1080"/>
        <v>9</v>
      </c>
      <c r="R6717" s="33">
        <f t="shared" si="1081"/>
        <v>2013</v>
      </c>
      <c r="S6717" s="34">
        <v>108.56</v>
      </c>
    </row>
    <row r="6718" spans="1:19">
      <c r="A6718" s="32">
        <v>43521</v>
      </c>
      <c r="B6718" s="33">
        <f t="shared" si="1074"/>
        <v>2</v>
      </c>
      <c r="C6718" s="33">
        <f t="shared" si="1075"/>
        <v>2019</v>
      </c>
      <c r="D6718" s="34">
        <v>0.69499999999999995</v>
      </c>
      <c r="F6718" s="32">
        <v>45113</v>
      </c>
      <c r="G6718" s="33">
        <f t="shared" si="1088"/>
        <v>7</v>
      </c>
      <c r="H6718" s="33">
        <f t="shared" si="1089"/>
        <v>2023</v>
      </c>
      <c r="I6718" s="34">
        <v>2.5</v>
      </c>
      <c r="K6718" s="32">
        <v>41088</v>
      </c>
      <c r="L6718" s="33">
        <f t="shared" si="1078"/>
        <v>6</v>
      </c>
      <c r="M6718" s="33">
        <f t="shared" si="1079"/>
        <v>2012</v>
      </c>
      <c r="N6718" s="34">
        <v>77.72</v>
      </c>
      <c r="P6718" s="32">
        <v>41541</v>
      </c>
      <c r="Q6718" s="33">
        <f t="shared" si="1080"/>
        <v>9</v>
      </c>
      <c r="R6718" s="33">
        <f t="shared" si="1081"/>
        <v>2013</v>
      </c>
      <c r="S6718" s="34">
        <v>107.68</v>
      </c>
    </row>
    <row r="6719" spans="1:19">
      <c r="A6719" s="32">
        <v>43522</v>
      </c>
      <c r="B6719" s="33">
        <f t="shared" si="1074"/>
        <v>2</v>
      </c>
      <c r="C6719" s="33">
        <f t="shared" si="1075"/>
        <v>2019</v>
      </c>
      <c r="D6719" s="34">
        <v>0.69299999999999995</v>
      </c>
      <c r="F6719" s="32">
        <v>45114</v>
      </c>
      <c r="G6719" s="33">
        <f t="shared" si="1088"/>
        <v>7</v>
      </c>
      <c r="H6719" s="33">
        <f t="shared" si="1089"/>
        <v>2023</v>
      </c>
      <c r="I6719" s="34">
        <v>2.4900000000000002</v>
      </c>
      <c r="K6719" s="32">
        <v>41089</v>
      </c>
      <c r="L6719" s="33">
        <f t="shared" si="1078"/>
        <v>6</v>
      </c>
      <c r="M6719" s="33">
        <f t="shared" si="1079"/>
        <v>2012</v>
      </c>
      <c r="N6719" s="34">
        <v>85.04</v>
      </c>
      <c r="P6719" s="32">
        <v>41542</v>
      </c>
      <c r="Q6719" s="33">
        <f t="shared" si="1080"/>
        <v>9</v>
      </c>
      <c r="R6719" s="33">
        <f t="shared" si="1081"/>
        <v>2013</v>
      </c>
      <c r="S6719" s="34">
        <v>109.46</v>
      </c>
    </row>
    <row r="6720" spans="1:19">
      <c r="A6720" s="32">
        <v>43523</v>
      </c>
      <c r="B6720" s="33">
        <f t="shared" si="1074"/>
        <v>2</v>
      </c>
      <c r="C6720" s="33">
        <f t="shared" si="1075"/>
        <v>2019</v>
      </c>
      <c r="D6720" s="34">
        <v>0.69299999999999995</v>
      </c>
      <c r="F6720" s="32">
        <v>45117</v>
      </c>
      <c r="G6720" s="33">
        <f t="shared" si="1088"/>
        <v>7</v>
      </c>
      <c r="H6720" s="33">
        <f t="shared" si="1089"/>
        <v>2023</v>
      </c>
      <c r="I6720" s="34">
        <v>2.5499999999999998</v>
      </c>
      <c r="K6720" s="32">
        <v>41092</v>
      </c>
      <c r="L6720" s="33">
        <f t="shared" si="1078"/>
        <v>7</v>
      </c>
      <c r="M6720" s="33">
        <f t="shared" si="1079"/>
        <v>2012</v>
      </c>
      <c r="N6720" s="34">
        <v>83.72</v>
      </c>
      <c r="P6720" s="32">
        <v>41543</v>
      </c>
      <c r="Q6720" s="33">
        <f t="shared" si="1080"/>
        <v>9</v>
      </c>
      <c r="R6720" s="33">
        <f t="shared" si="1081"/>
        <v>2013</v>
      </c>
      <c r="S6720" s="34">
        <v>108.86</v>
      </c>
    </row>
    <row r="6721" spans="1:19">
      <c r="A6721" s="32">
        <v>43524</v>
      </c>
      <c r="B6721" s="33">
        <f t="shared" si="1074"/>
        <v>2</v>
      </c>
      <c r="C6721" s="33">
        <f t="shared" si="1075"/>
        <v>2019</v>
      </c>
      <c r="D6721" s="34">
        <v>0.68</v>
      </c>
      <c r="F6721" s="32">
        <v>45118</v>
      </c>
      <c r="G6721" s="33">
        <f t="shared" si="1088"/>
        <v>7</v>
      </c>
      <c r="H6721" s="33">
        <f t="shared" si="1089"/>
        <v>2023</v>
      </c>
      <c r="I6721" s="34">
        <v>2.57</v>
      </c>
      <c r="K6721" s="32">
        <v>41093</v>
      </c>
      <c r="L6721" s="33">
        <f t="shared" si="1078"/>
        <v>7</v>
      </c>
      <c r="M6721" s="33">
        <f t="shared" si="1079"/>
        <v>2012</v>
      </c>
      <c r="N6721" s="34">
        <v>87.74</v>
      </c>
      <c r="P6721" s="32">
        <v>41544</v>
      </c>
      <c r="Q6721" s="33">
        <f t="shared" si="1080"/>
        <v>9</v>
      </c>
      <c r="R6721" s="33">
        <f t="shared" si="1081"/>
        <v>2013</v>
      </c>
      <c r="S6721" s="34">
        <v>109.45</v>
      </c>
    </row>
    <row r="6722" spans="1:19">
      <c r="A6722" s="32">
        <v>43525</v>
      </c>
      <c r="B6722" s="33">
        <f t="shared" si="1074"/>
        <v>3</v>
      </c>
      <c r="C6722" s="33">
        <f t="shared" si="1075"/>
        <v>2019</v>
      </c>
      <c r="D6722" s="34">
        <v>0.67</v>
      </c>
      <c r="F6722" s="32">
        <v>45119</v>
      </c>
      <c r="G6722" s="33">
        <f t="shared" si="1088"/>
        <v>7</v>
      </c>
      <c r="H6722" s="33">
        <f t="shared" si="1089"/>
        <v>2023</v>
      </c>
      <c r="I6722" s="34">
        <v>2.5499999999999998</v>
      </c>
      <c r="K6722" s="32">
        <v>41095</v>
      </c>
      <c r="L6722" s="33">
        <f t="shared" si="1078"/>
        <v>7</v>
      </c>
      <c r="M6722" s="33">
        <f t="shared" si="1079"/>
        <v>2012</v>
      </c>
      <c r="N6722" s="34">
        <v>87.11</v>
      </c>
      <c r="P6722" s="32">
        <v>41547</v>
      </c>
      <c r="Q6722" s="33">
        <f t="shared" si="1080"/>
        <v>9</v>
      </c>
      <c r="R6722" s="33">
        <f t="shared" si="1081"/>
        <v>2013</v>
      </c>
      <c r="S6722" s="34">
        <v>107.85</v>
      </c>
    </row>
    <row r="6723" spans="1:19">
      <c r="A6723" s="32">
        <v>43528</v>
      </c>
      <c r="B6723" s="33">
        <f t="shared" si="1074"/>
        <v>3</v>
      </c>
      <c r="C6723" s="33">
        <f t="shared" si="1075"/>
        <v>2019</v>
      </c>
      <c r="D6723" s="34">
        <v>0.68</v>
      </c>
      <c r="F6723" s="32">
        <v>45120</v>
      </c>
      <c r="G6723" s="33">
        <f t="shared" si="1088"/>
        <v>7</v>
      </c>
      <c r="H6723" s="33">
        <f t="shared" si="1089"/>
        <v>2023</v>
      </c>
      <c r="I6723" s="34">
        <v>2.5</v>
      </c>
      <c r="K6723" s="32">
        <v>41096</v>
      </c>
      <c r="L6723" s="33">
        <f t="shared" si="1078"/>
        <v>7</v>
      </c>
      <c r="M6723" s="33">
        <f t="shared" si="1079"/>
        <v>2012</v>
      </c>
      <c r="N6723" s="34">
        <v>84.37</v>
      </c>
      <c r="P6723" s="32">
        <v>41548</v>
      </c>
      <c r="Q6723" s="33">
        <f t="shared" si="1080"/>
        <v>10</v>
      </c>
      <c r="R6723" s="33">
        <f t="shared" si="1081"/>
        <v>2013</v>
      </c>
      <c r="S6723" s="34">
        <v>107.32</v>
      </c>
    </row>
    <row r="6724" spans="1:19">
      <c r="A6724" s="32">
        <v>43529</v>
      </c>
      <c r="B6724" s="33">
        <f t="shared" si="1074"/>
        <v>3</v>
      </c>
      <c r="C6724" s="33">
        <f t="shared" si="1075"/>
        <v>2019</v>
      </c>
      <c r="D6724" s="34">
        <v>0.68500000000000005</v>
      </c>
      <c r="F6724" s="32">
        <v>45121</v>
      </c>
      <c r="G6724" s="33">
        <f t="shared" si="1088"/>
        <v>7</v>
      </c>
      <c r="H6724" s="33">
        <f t="shared" si="1089"/>
        <v>2023</v>
      </c>
      <c r="I6724" s="34">
        <v>2.5</v>
      </c>
      <c r="K6724" s="32">
        <v>41099</v>
      </c>
      <c r="L6724" s="33">
        <f t="shared" si="1078"/>
        <v>7</v>
      </c>
      <c r="M6724" s="33">
        <f t="shared" si="1079"/>
        <v>2012</v>
      </c>
      <c r="N6724" s="34">
        <v>85.93</v>
      </c>
      <c r="P6724" s="32">
        <v>41549</v>
      </c>
      <c r="Q6724" s="33">
        <f t="shared" si="1080"/>
        <v>10</v>
      </c>
      <c r="R6724" s="33">
        <f t="shared" si="1081"/>
        <v>2013</v>
      </c>
      <c r="S6724" s="34">
        <v>109.09</v>
      </c>
    </row>
    <row r="6725" spans="1:19">
      <c r="A6725" s="32">
        <v>43530</v>
      </c>
      <c r="B6725" s="33">
        <f t="shared" si="1074"/>
        <v>3</v>
      </c>
      <c r="C6725" s="33">
        <f t="shared" si="1075"/>
        <v>2019</v>
      </c>
      <c r="D6725" s="34">
        <v>0.69</v>
      </c>
      <c r="F6725" s="32">
        <v>45124</v>
      </c>
      <c r="G6725" s="33">
        <f t="shared" si="1088"/>
        <v>7</v>
      </c>
      <c r="H6725" s="33">
        <f t="shared" si="1089"/>
        <v>2023</v>
      </c>
      <c r="I6725" s="34">
        <v>2.46</v>
      </c>
      <c r="K6725" s="32">
        <v>41100</v>
      </c>
      <c r="L6725" s="33">
        <f t="shared" si="1078"/>
        <v>7</v>
      </c>
      <c r="M6725" s="33">
        <f t="shared" si="1079"/>
        <v>2012</v>
      </c>
      <c r="N6725" s="34">
        <v>83.92</v>
      </c>
      <c r="P6725" s="32">
        <v>41550</v>
      </c>
      <c r="Q6725" s="33">
        <f t="shared" si="1080"/>
        <v>10</v>
      </c>
      <c r="R6725" s="33">
        <f t="shared" si="1081"/>
        <v>2013</v>
      </c>
      <c r="S6725" s="34">
        <v>109.49</v>
      </c>
    </row>
    <row r="6726" spans="1:19">
      <c r="A6726" s="32">
        <v>43531</v>
      </c>
      <c r="B6726" s="33">
        <f t="shared" si="1074"/>
        <v>3</v>
      </c>
      <c r="C6726" s="33">
        <f t="shared" si="1075"/>
        <v>2019</v>
      </c>
      <c r="D6726" s="34">
        <v>0.69</v>
      </c>
      <c r="F6726" s="32">
        <v>45125</v>
      </c>
      <c r="G6726" s="33">
        <f t="shared" si="1088"/>
        <v>7</v>
      </c>
      <c r="H6726" s="33">
        <f t="shared" si="1089"/>
        <v>2023</v>
      </c>
      <c r="I6726" s="34">
        <v>2.52</v>
      </c>
      <c r="K6726" s="32">
        <v>41101</v>
      </c>
      <c r="L6726" s="33">
        <f t="shared" si="1078"/>
        <v>7</v>
      </c>
      <c r="M6726" s="33">
        <f t="shared" si="1079"/>
        <v>2012</v>
      </c>
      <c r="N6726" s="34">
        <v>85.88</v>
      </c>
      <c r="P6726" s="32">
        <v>41551</v>
      </c>
      <c r="Q6726" s="33">
        <f t="shared" si="1080"/>
        <v>10</v>
      </c>
      <c r="R6726" s="33">
        <f t="shared" si="1081"/>
        <v>2013</v>
      </c>
      <c r="S6726" s="34">
        <v>109.42</v>
      </c>
    </row>
    <row r="6727" spans="1:19">
      <c r="A6727" s="32">
        <v>43532</v>
      </c>
      <c r="B6727" s="33">
        <f t="shared" si="1074"/>
        <v>3</v>
      </c>
      <c r="C6727" s="33">
        <f t="shared" si="1075"/>
        <v>2019</v>
      </c>
      <c r="D6727" s="34">
        <v>0.69</v>
      </c>
      <c r="F6727" s="32">
        <v>45126</v>
      </c>
      <c r="G6727" s="33">
        <f t="shared" si="1088"/>
        <v>7</v>
      </c>
      <c r="H6727" s="33">
        <f t="shared" si="1089"/>
        <v>2023</v>
      </c>
      <c r="I6727" s="34">
        <v>2.5099999999999998</v>
      </c>
      <c r="K6727" s="32">
        <v>41102</v>
      </c>
      <c r="L6727" s="33">
        <f t="shared" si="1078"/>
        <v>7</v>
      </c>
      <c r="M6727" s="33">
        <f t="shared" si="1079"/>
        <v>2012</v>
      </c>
      <c r="N6727" s="34">
        <v>86.02</v>
      </c>
      <c r="P6727" s="32">
        <v>41554</v>
      </c>
      <c r="Q6727" s="33">
        <f t="shared" si="1080"/>
        <v>10</v>
      </c>
      <c r="R6727" s="33">
        <f t="shared" si="1081"/>
        <v>2013</v>
      </c>
      <c r="S6727" s="34">
        <v>109.66</v>
      </c>
    </row>
    <row r="6728" spans="1:19">
      <c r="A6728" s="32">
        <v>43535</v>
      </c>
      <c r="B6728" s="33">
        <f t="shared" si="1074"/>
        <v>3</v>
      </c>
      <c r="C6728" s="33">
        <f t="shared" si="1075"/>
        <v>2019</v>
      </c>
      <c r="D6728" s="34">
        <v>0.69299999999999995</v>
      </c>
      <c r="F6728" s="32">
        <v>45127</v>
      </c>
      <c r="G6728" s="33">
        <f t="shared" si="1088"/>
        <v>7</v>
      </c>
      <c r="H6728" s="33">
        <f t="shared" si="1089"/>
        <v>2023</v>
      </c>
      <c r="I6728" s="34">
        <v>2.61</v>
      </c>
      <c r="K6728" s="32">
        <v>41103</v>
      </c>
      <c r="L6728" s="33">
        <f t="shared" si="1078"/>
        <v>7</v>
      </c>
      <c r="M6728" s="33">
        <f t="shared" si="1079"/>
        <v>2012</v>
      </c>
      <c r="N6728" s="34">
        <v>87.15</v>
      </c>
      <c r="P6728" s="32">
        <v>41555</v>
      </c>
      <c r="Q6728" s="33">
        <f t="shared" si="1080"/>
        <v>10</v>
      </c>
      <c r="R6728" s="33">
        <f t="shared" si="1081"/>
        <v>2013</v>
      </c>
      <c r="S6728" s="34">
        <v>110.56</v>
      </c>
    </row>
    <row r="6729" spans="1:19">
      <c r="A6729" s="32">
        <v>43536</v>
      </c>
      <c r="B6729" s="33">
        <f t="shared" si="1074"/>
        <v>3</v>
      </c>
      <c r="C6729" s="33">
        <f t="shared" si="1075"/>
        <v>2019</v>
      </c>
      <c r="D6729" s="34">
        <v>0.68799999999999994</v>
      </c>
      <c r="F6729" s="32">
        <v>45128</v>
      </c>
      <c r="G6729" s="33">
        <f t="shared" si="1088"/>
        <v>7</v>
      </c>
      <c r="H6729" s="33">
        <f t="shared" si="1089"/>
        <v>2023</v>
      </c>
      <c r="I6729" s="34">
        <v>2.61</v>
      </c>
      <c r="K6729" s="32">
        <v>41106</v>
      </c>
      <c r="L6729" s="33">
        <f t="shared" si="1078"/>
        <v>7</v>
      </c>
      <c r="M6729" s="33">
        <f t="shared" si="1079"/>
        <v>2012</v>
      </c>
      <c r="N6729" s="34">
        <v>88.41</v>
      </c>
      <c r="P6729" s="32">
        <v>41556</v>
      </c>
      <c r="Q6729" s="33">
        <f t="shared" si="1080"/>
        <v>10</v>
      </c>
      <c r="R6729" s="33">
        <f t="shared" si="1081"/>
        <v>2013</v>
      </c>
      <c r="S6729" s="34">
        <v>109.02</v>
      </c>
    </row>
    <row r="6730" spans="1:19">
      <c r="A6730" s="32">
        <v>43537</v>
      </c>
      <c r="B6730" s="33">
        <f t="shared" si="1074"/>
        <v>3</v>
      </c>
      <c r="C6730" s="33">
        <f t="shared" si="1075"/>
        <v>2019</v>
      </c>
      <c r="D6730" s="34">
        <v>0.68600000000000005</v>
      </c>
      <c r="F6730" s="32">
        <v>45131</v>
      </c>
      <c r="G6730" s="33">
        <f t="shared" si="1088"/>
        <v>7</v>
      </c>
      <c r="H6730" s="33">
        <f t="shared" si="1089"/>
        <v>2023</v>
      </c>
      <c r="I6730" s="34">
        <v>2.68</v>
      </c>
      <c r="K6730" s="32">
        <v>41107</v>
      </c>
      <c r="L6730" s="33">
        <f t="shared" si="1078"/>
        <v>7</v>
      </c>
      <c r="M6730" s="33">
        <f t="shared" si="1079"/>
        <v>2012</v>
      </c>
      <c r="N6730" s="34">
        <v>89.07</v>
      </c>
      <c r="P6730" s="32">
        <v>41557</v>
      </c>
      <c r="Q6730" s="33">
        <f t="shared" si="1080"/>
        <v>10</v>
      </c>
      <c r="R6730" s="33">
        <f t="shared" si="1081"/>
        <v>2013</v>
      </c>
      <c r="S6730" s="34">
        <v>111.63</v>
      </c>
    </row>
    <row r="6731" spans="1:19">
      <c r="A6731" s="32">
        <v>43538</v>
      </c>
      <c r="B6731" s="33">
        <f t="shared" si="1074"/>
        <v>3</v>
      </c>
      <c r="C6731" s="33">
        <f t="shared" si="1075"/>
        <v>2019</v>
      </c>
      <c r="D6731" s="34">
        <v>0.69299999999999995</v>
      </c>
      <c r="F6731" s="32">
        <v>45132</v>
      </c>
      <c r="G6731" s="33">
        <f t="shared" si="1088"/>
        <v>7</v>
      </c>
      <c r="H6731" s="33">
        <f t="shared" si="1089"/>
        <v>2023</v>
      </c>
      <c r="I6731" s="34">
        <v>2.66</v>
      </c>
      <c r="K6731" s="32">
        <v>41108</v>
      </c>
      <c r="L6731" s="33">
        <f t="shared" si="1078"/>
        <v>7</v>
      </c>
      <c r="M6731" s="33">
        <f t="shared" si="1079"/>
        <v>2012</v>
      </c>
      <c r="N6731" s="34">
        <v>89.88</v>
      </c>
      <c r="P6731" s="32">
        <v>41558</v>
      </c>
      <c r="Q6731" s="33">
        <f t="shared" si="1080"/>
        <v>10</v>
      </c>
      <c r="R6731" s="33">
        <f t="shared" si="1081"/>
        <v>2013</v>
      </c>
      <c r="S6731" s="34">
        <v>110.65</v>
      </c>
    </row>
    <row r="6732" spans="1:19">
      <c r="A6732" s="32">
        <v>43539</v>
      </c>
      <c r="B6732" s="33">
        <f t="shared" si="1074"/>
        <v>3</v>
      </c>
      <c r="C6732" s="33">
        <f t="shared" si="1075"/>
        <v>2019</v>
      </c>
      <c r="D6732" s="34">
        <v>0.68500000000000005</v>
      </c>
      <c r="F6732" s="32">
        <v>45133</v>
      </c>
      <c r="G6732" s="33">
        <f t="shared" si="1088"/>
        <v>7</v>
      </c>
      <c r="H6732" s="33">
        <f t="shared" si="1089"/>
        <v>2023</v>
      </c>
      <c r="I6732" s="34">
        <v>2.6</v>
      </c>
      <c r="K6732" s="32">
        <v>41109</v>
      </c>
      <c r="L6732" s="33">
        <f t="shared" si="1078"/>
        <v>7</v>
      </c>
      <c r="M6732" s="33">
        <f t="shared" si="1079"/>
        <v>2012</v>
      </c>
      <c r="N6732" s="34">
        <v>92.78</v>
      </c>
      <c r="P6732" s="32">
        <v>41561</v>
      </c>
      <c r="Q6732" s="33">
        <f t="shared" si="1080"/>
        <v>10</v>
      </c>
      <c r="R6732" s="33">
        <f t="shared" si="1081"/>
        <v>2013</v>
      </c>
      <c r="S6732" s="34">
        <v>110.13</v>
      </c>
    </row>
    <row r="6733" spans="1:19">
      <c r="A6733" s="32">
        <v>43542</v>
      </c>
      <c r="B6733" s="33">
        <f t="shared" si="1074"/>
        <v>3</v>
      </c>
      <c r="C6733" s="33">
        <f t="shared" si="1075"/>
        <v>2019</v>
      </c>
      <c r="D6733" s="34">
        <v>0.68500000000000005</v>
      </c>
      <c r="F6733" s="32">
        <v>45134</v>
      </c>
      <c r="G6733" s="33">
        <f t="shared" si="1088"/>
        <v>7</v>
      </c>
      <c r="H6733" s="33">
        <f t="shared" si="1089"/>
        <v>2023</v>
      </c>
      <c r="I6733" s="34">
        <v>2.4700000000000002</v>
      </c>
      <c r="K6733" s="32">
        <v>41110</v>
      </c>
      <c r="L6733" s="33">
        <f t="shared" si="1078"/>
        <v>7</v>
      </c>
      <c r="M6733" s="33">
        <f t="shared" si="1079"/>
        <v>2012</v>
      </c>
      <c r="N6733" s="34">
        <v>91.56</v>
      </c>
      <c r="P6733" s="32">
        <v>41562</v>
      </c>
      <c r="Q6733" s="33">
        <f t="shared" si="1080"/>
        <v>10</v>
      </c>
      <c r="R6733" s="33">
        <f t="shared" si="1081"/>
        <v>2013</v>
      </c>
      <c r="S6733" s="34">
        <v>110.67</v>
      </c>
    </row>
    <row r="6734" spans="1:19">
      <c r="A6734" s="32">
        <v>43543</v>
      </c>
      <c r="B6734" s="33">
        <f t="shared" si="1074"/>
        <v>3</v>
      </c>
      <c r="C6734" s="33">
        <f t="shared" si="1075"/>
        <v>2019</v>
      </c>
      <c r="D6734" s="34">
        <v>0.68</v>
      </c>
      <c r="F6734" s="32">
        <v>45135</v>
      </c>
      <c r="G6734" s="33">
        <f t="shared" si="1088"/>
        <v>7</v>
      </c>
      <c r="H6734" s="33">
        <f t="shared" si="1089"/>
        <v>2023</v>
      </c>
      <c r="I6734" s="34">
        <v>2.5299999999999998</v>
      </c>
      <c r="K6734" s="32">
        <v>41113</v>
      </c>
      <c r="L6734" s="33">
        <f t="shared" si="1078"/>
        <v>7</v>
      </c>
      <c r="M6734" s="33">
        <f t="shared" si="1079"/>
        <v>2012</v>
      </c>
      <c r="N6734" s="34">
        <v>87.77</v>
      </c>
      <c r="P6734" s="32">
        <v>41563</v>
      </c>
      <c r="Q6734" s="33">
        <f t="shared" si="1080"/>
        <v>10</v>
      </c>
      <c r="R6734" s="33">
        <f t="shared" si="1081"/>
        <v>2013</v>
      </c>
      <c r="S6734" s="34">
        <v>110.79</v>
      </c>
    </row>
    <row r="6735" spans="1:19">
      <c r="A6735" s="32">
        <v>43544</v>
      </c>
      <c r="B6735" s="33">
        <f t="shared" si="1074"/>
        <v>3</v>
      </c>
      <c r="C6735" s="33">
        <f t="shared" si="1075"/>
        <v>2019</v>
      </c>
      <c r="D6735" s="34">
        <v>0.66400000000000003</v>
      </c>
      <c r="F6735" s="32">
        <v>45138</v>
      </c>
      <c r="G6735" s="33">
        <f t="shared" si="1088"/>
        <v>7</v>
      </c>
      <c r="H6735" s="33">
        <f t="shared" si="1089"/>
        <v>2023</v>
      </c>
      <c r="I6735" s="34">
        <v>2.5299999999999998</v>
      </c>
      <c r="K6735" s="32">
        <v>41114</v>
      </c>
      <c r="L6735" s="33">
        <f t="shared" si="1078"/>
        <v>7</v>
      </c>
      <c r="M6735" s="33">
        <f t="shared" si="1079"/>
        <v>2012</v>
      </c>
      <c r="N6735" s="34">
        <v>88.28</v>
      </c>
      <c r="P6735" s="32">
        <v>41564</v>
      </c>
      <c r="Q6735" s="33">
        <f t="shared" si="1080"/>
        <v>10</v>
      </c>
      <c r="R6735" s="33">
        <f t="shared" si="1081"/>
        <v>2013</v>
      </c>
      <c r="S6735" s="34">
        <v>109.55</v>
      </c>
    </row>
    <row r="6736" spans="1:19">
      <c r="A6736" s="32">
        <v>43545</v>
      </c>
      <c r="B6736" s="33">
        <f t="shared" si="1074"/>
        <v>3</v>
      </c>
      <c r="C6736" s="33">
        <f t="shared" si="1075"/>
        <v>2019</v>
      </c>
      <c r="D6736" s="34">
        <v>0.64600000000000002</v>
      </c>
      <c r="F6736" s="32">
        <v>45139</v>
      </c>
      <c r="G6736" s="33">
        <f t="shared" si="1088"/>
        <v>8</v>
      </c>
      <c r="H6736" s="33">
        <f t="shared" si="1089"/>
        <v>2023</v>
      </c>
      <c r="I6736" s="34">
        <v>2.54</v>
      </c>
      <c r="K6736" s="32">
        <v>41115</v>
      </c>
      <c r="L6736" s="33">
        <f t="shared" si="1078"/>
        <v>7</v>
      </c>
      <c r="M6736" s="33">
        <f t="shared" si="1079"/>
        <v>2012</v>
      </c>
      <c r="N6736" s="34">
        <v>88.8</v>
      </c>
      <c r="P6736" s="32">
        <v>41565</v>
      </c>
      <c r="Q6736" s="33">
        <f t="shared" si="1080"/>
        <v>10</v>
      </c>
      <c r="R6736" s="33">
        <f t="shared" si="1081"/>
        <v>2013</v>
      </c>
      <c r="S6736" s="34">
        <v>109.4</v>
      </c>
    </row>
    <row r="6737" spans="1:19">
      <c r="A6737" s="32">
        <v>43546</v>
      </c>
      <c r="B6737" s="33">
        <f t="shared" si="1074"/>
        <v>3</v>
      </c>
      <c r="C6737" s="33">
        <f t="shared" si="1075"/>
        <v>2019</v>
      </c>
      <c r="D6737" s="34">
        <v>0.63800000000000001</v>
      </c>
      <c r="F6737" s="32">
        <v>45140</v>
      </c>
      <c r="G6737" s="33">
        <f t="shared" ref="G6737:G6739" si="1090">+MONTH(F6737)</f>
        <v>8</v>
      </c>
      <c r="H6737" s="33">
        <f t="shared" ref="H6737:H6739" si="1091">+YEAR(F6737)</f>
        <v>2023</v>
      </c>
      <c r="I6737" s="34">
        <v>2.4300000000000002</v>
      </c>
      <c r="K6737" s="32">
        <v>41116</v>
      </c>
      <c r="L6737" s="33">
        <f t="shared" si="1078"/>
        <v>7</v>
      </c>
      <c r="M6737" s="33">
        <f t="shared" si="1079"/>
        <v>2012</v>
      </c>
      <c r="N6737" s="34">
        <v>89.4</v>
      </c>
      <c r="P6737" s="32">
        <v>41568</v>
      </c>
      <c r="Q6737" s="33">
        <f t="shared" si="1080"/>
        <v>10</v>
      </c>
      <c r="R6737" s="33">
        <f t="shared" si="1081"/>
        <v>2013</v>
      </c>
      <c r="S6737" s="34">
        <v>109.47</v>
      </c>
    </row>
    <row r="6738" spans="1:19">
      <c r="A6738" s="32">
        <v>43549</v>
      </c>
      <c r="B6738" s="33">
        <f t="shared" si="1074"/>
        <v>3</v>
      </c>
      <c r="C6738" s="33">
        <f t="shared" si="1075"/>
        <v>2019</v>
      </c>
      <c r="D6738" s="34">
        <v>0.63300000000000001</v>
      </c>
      <c r="F6738" s="32">
        <v>45141</v>
      </c>
      <c r="G6738" s="33">
        <f t="shared" si="1090"/>
        <v>8</v>
      </c>
      <c r="H6738" s="33">
        <f t="shared" si="1091"/>
        <v>2023</v>
      </c>
      <c r="I6738" s="34">
        <v>2.44</v>
      </c>
      <c r="K6738" s="32">
        <v>41117</v>
      </c>
      <c r="L6738" s="33">
        <f t="shared" si="1078"/>
        <v>7</v>
      </c>
      <c r="M6738" s="33">
        <f t="shared" si="1079"/>
        <v>2012</v>
      </c>
      <c r="N6738" s="34">
        <v>90.13</v>
      </c>
      <c r="P6738" s="32">
        <v>41569</v>
      </c>
      <c r="Q6738" s="33">
        <f t="shared" si="1080"/>
        <v>10</v>
      </c>
      <c r="R6738" s="33">
        <f t="shared" si="1081"/>
        <v>2013</v>
      </c>
      <c r="S6738" s="34">
        <v>109.57</v>
      </c>
    </row>
    <row r="6739" spans="1:19">
      <c r="A6739" s="32">
        <v>43550</v>
      </c>
      <c r="B6739" s="33">
        <f t="shared" si="1074"/>
        <v>3</v>
      </c>
      <c r="C6739" s="33">
        <f t="shared" si="1075"/>
        <v>2019</v>
      </c>
      <c r="D6739" s="34">
        <v>0.64100000000000001</v>
      </c>
      <c r="F6739" s="32">
        <v>45142</v>
      </c>
      <c r="G6739" s="33">
        <f t="shared" si="1090"/>
        <v>8</v>
      </c>
      <c r="H6739" s="33">
        <f t="shared" si="1091"/>
        <v>2023</v>
      </c>
      <c r="I6739" s="34">
        <v>2.5299999999999998</v>
      </c>
      <c r="K6739" s="32">
        <v>41120</v>
      </c>
      <c r="L6739" s="33">
        <f t="shared" si="1078"/>
        <v>7</v>
      </c>
      <c r="M6739" s="33">
        <f t="shared" si="1079"/>
        <v>2012</v>
      </c>
      <c r="N6739" s="34">
        <v>89.8</v>
      </c>
      <c r="P6739" s="32">
        <v>41570</v>
      </c>
      <c r="Q6739" s="33">
        <f t="shared" si="1080"/>
        <v>10</v>
      </c>
      <c r="R6739" s="33">
        <f t="shared" si="1081"/>
        <v>2013</v>
      </c>
      <c r="S6739" s="34">
        <v>107.74</v>
      </c>
    </row>
    <row r="6740" spans="1:19">
      <c r="A6740" s="32">
        <v>43551</v>
      </c>
      <c r="B6740" s="33">
        <f t="shared" si="1074"/>
        <v>3</v>
      </c>
      <c r="C6740" s="33">
        <f t="shared" si="1075"/>
        <v>2019</v>
      </c>
      <c r="D6740" s="34">
        <v>0.63800000000000001</v>
      </c>
      <c r="F6740" s="32">
        <v>45145</v>
      </c>
      <c r="G6740" s="33">
        <f t="shared" ref="G6740:G6759" si="1092">+MONTH(F6740)</f>
        <v>8</v>
      </c>
      <c r="H6740" s="33">
        <f t="shared" ref="H6740:H6759" si="1093">+YEAR(F6740)</f>
        <v>2023</v>
      </c>
      <c r="I6740" s="34">
        <v>2.65</v>
      </c>
      <c r="K6740" s="32">
        <v>41121</v>
      </c>
      <c r="L6740" s="33">
        <f t="shared" si="1078"/>
        <v>7</v>
      </c>
      <c r="M6740" s="33">
        <f t="shared" si="1079"/>
        <v>2012</v>
      </c>
      <c r="N6740" s="34">
        <v>88.08</v>
      </c>
      <c r="P6740" s="32">
        <v>41571</v>
      </c>
      <c r="Q6740" s="33">
        <f t="shared" si="1080"/>
        <v>10</v>
      </c>
      <c r="R6740" s="33">
        <f t="shared" si="1081"/>
        <v>2013</v>
      </c>
      <c r="S6740" s="34">
        <v>106.63</v>
      </c>
    </row>
    <row r="6741" spans="1:19">
      <c r="A6741" s="32">
        <v>43552</v>
      </c>
      <c r="B6741" s="33">
        <f t="shared" si="1074"/>
        <v>3</v>
      </c>
      <c r="C6741" s="33">
        <f t="shared" si="1075"/>
        <v>2019</v>
      </c>
      <c r="D6741" s="34">
        <v>0.63800000000000001</v>
      </c>
      <c r="F6741" s="32">
        <v>45146</v>
      </c>
      <c r="G6741" s="33">
        <f t="shared" si="1092"/>
        <v>8</v>
      </c>
      <c r="H6741" s="33">
        <f t="shared" si="1093"/>
        <v>2023</v>
      </c>
      <c r="I6741" s="34">
        <v>2.77</v>
      </c>
      <c r="K6741" s="32">
        <v>41122</v>
      </c>
      <c r="L6741" s="33">
        <f t="shared" si="1078"/>
        <v>8</v>
      </c>
      <c r="M6741" s="33">
        <f t="shared" si="1079"/>
        <v>2012</v>
      </c>
      <c r="N6741" s="34">
        <v>88.99</v>
      </c>
      <c r="P6741" s="32">
        <v>41572</v>
      </c>
      <c r="Q6741" s="33">
        <f t="shared" si="1080"/>
        <v>10</v>
      </c>
      <c r="R6741" s="33">
        <f t="shared" si="1081"/>
        <v>2013</v>
      </c>
      <c r="S6741" s="34">
        <v>105.7</v>
      </c>
    </row>
    <row r="6742" spans="1:19">
      <c r="A6742" s="32">
        <v>43553</v>
      </c>
      <c r="B6742" s="33">
        <f t="shared" si="1074"/>
        <v>3</v>
      </c>
      <c r="C6742" s="33">
        <f t="shared" si="1075"/>
        <v>2019</v>
      </c>
      <c r="D6742" s="34">
        <v>0.64</v>
      </c>
      <c r="F6742" s="32">
        <v>45147</v>
      </c>
      <c r="G6742" s="33">
        <f t="shared" si="1092"/>
        <v>8</v>
      </c>
      <c r="H6742" s="33">
        <f t="shared" si="1093"/>
        <v>2023</v>
      </c>
      <c r="I6742" s="34">
        <v>2.92</v>
      </c>
      <c r="K6742" s="32">
        <v>41123</v>
      </c>
      <c r="L6742" s="33">
        <f t="shared" si="1078"/>
        <v>8</v>
      </c>
      <c r="M6742" s="33">
        <f t="shared" si="1079"/>
        <v>2012</v>
      </c>
      <c r="N6742" s="34">
        <v>87.22</v>
      </c>
      <c r="P6742" s="32">
        <v>41575</v>
      </c>
      <c r="Q6742" s="33">
        <f t="shared" si="1080"/>
        <v>10</v>
      </c>
      <c r="R6742" s="33">
        <f t="shared" si="1081"/>
        <v>2013</v>
      </c>
      <c r="S6742" s="34">
        <v>108.29</v>
      </c>
    </row>
    <row r="6743" spans="1:19">
      <c r="A6743" s="32">
        <v>43556</v>
      </c>
      <c r="B6743" s="33">
        <f t="shared" si="1074"/>
        <v>4</v>
      </c>
      <c r="C6743" s="33">
        <f t="shared" si="1075"/>
        <v>2019</v>
      </c>
      <c r="D6743" s="34">
        <v>0.64</v>
      </c>
      <c r="F6743" s="32">
        <v>45148</v>
      </c>
      <c r="G6743" s="33">
        <f t="shared" si="1092"/>
        <v>8</v>
      </c>
      <c r="H6743" s="33">
        <f t="shared" si="1093"/>
        <v>2023</v>
      </c>
      <c r="I6743" s="34">
        <v>2.83</v>
      </c>
      <c r="K6743" s="32">
        <v>41124</v>
      </c>
      <c r="L6743" s="33">
        <f t="shared" si="1078"/>
        <v>8</v>
      </c>
      <c r="M6743" s="33">
        <f t="shared" si="1079"/>
        <v>2012</v>
      </c>
      <c r="N6743" s="34">
        <v>91.4</v>
      </c>
      <c r="P6743" s="32">
        <v>41576</v>
      </c>
      <c r="Q6743" s="33">
        <f t="shared" si="1080"/>
        <v>10</v>
      </c>
      <c r="R6743" s="33">
        <f t="shared" si="1081"/>
        <v>2013</v>
      </c>
      <c r="S6743" s="34">
        <v>108.04</v>
      </c>
    </row>
    <row r="6744" spans="1:19">
      <c r="A6744" s="32">
        <v>43557</v>
      </c>
      <c r="B6744" s="33">
        <f t="shared" si="1074"/>
        <v>4</v>
      </c>
      <c r="C6744" s="33">
        <f t="shared" si="1075"/>
        <v>2019</v>
      </c>
      <c r="D6744" s="34">
        <v>0.64</v>
      </c>
      <c r="F6744" s="32">
        <v>45149</v>
      </c>
      <c r="G6744" s="33">
        <f t="shared" si="1092"/>
        <v>8</v>
      </c>
      <c r="H6744" s="33">
        <f t="shared" si="1093"/>
        <v>2023</v>
      </c>
      <c r="I6744" s="34">
        <v>2.61</v>
      </c>
      <c r="K6744" s="32">
        <v>41127</v>
      </c>
      <c r="L6744" s="33">
        <f t="shared" si="1078"/>
        <v>8</v>
      </c>
      <c r="M6744" s="33">
        <f t="shared" si="1079"/>
        <v>2012</v>
      </c>
      <c r="N6744" s="34">
        <v>92.3</v>
      </c>
      <c r="P6744" s="32">
        <v>41577</v>
      </c>
      <c r="Q6744" s="33">
        <f t="shared" si="1080"/>
        <v>10</v>
      </c>
      <c r="R6744" s="33">
        <f t="shared" si="1081"/>
        <v>2013</v>
      </c>
      <c r="S6744" s="34">
        <v>108.41</v>
      </c>
    </row>
    <row r="6745" spans="1:19">
      <c r="A6745" s="32">
        <v>43558</v>
      </c>
      <c r="B6745" s="33">
        <f t="shared" si="1074"/>
        <v>4</v>
      </c>
      <c r="C6745" s="33">
        <f t="shared" si="1075"/>
        <v>2019</v>
      </c>
      <c r="D6745" s="34">
        <v>0.61799999999999999</v>
      </c>
      <c r="F6745" s="32">
        <v>45152</v>
      </c>
      <c r="G6745" s="33">
        <f t="shared" si="1092"/>
        <v>8</v>
      </c>
      <c r="H6745" s="33">
        <f t="shared" si="1093"/>
        <v>2023</v>
      </c>
      <c r="I6745" s="34">
        <v>2.61</v>
      </c>
      <c r="K6745" s="32">
        <v>41128</v>
      </c>
      <c r="L6745" s="33">
        <f t="shared" si="1078"/>
        <v>8</v>
      </c>
      <c r="M6745" s="33">
        <f t="shared" si="1079"/>
        <v>2012</v>
      </c>
      <c r="N6745" s="34">
        <v>93.68</v>
      </c>
      <c r="P6745" s="32">
        <v>41578</v>
      </c>
      <c r="Q6745" s="33">
        <f t="shared" si="1080"/>
        <v>10</v>
      </c>
      <c r="R6745" s="33">
        <f t="shared" si="1081"/>
        <v>2013</v>
      </c>
      <c r="S6745" s="34">
        <v>107.53</v>
      </c>
    </row>
    <row r="6746" spans="1:19">
      <c r="A6746" s="32">
        <v>43559</v>
      </c>
      <c r="B6746" s="33">
        <f t="shared" si="1074"/>
        <v>4</v>
      </c>
      <c r="C6746" s="33">
        <f t="shared" si="1075"/>
        <v>2019</v>
      </c>
      <c r="D6746" s="34">
        <v>0.61799999999999999</v>
      </c>
      <c r="F6746" s="32">
        <v>45153</v>
      </c>
      <c r="G6746" s="33">
        <f t="shared" si="1092"/>
        <v>8</v>
      </c>
      <c r="H6746" s="33">
        <f t="shared" si="1093"/>
        <v>2023</v>
      </c>
      <c r="I6746" s="34">
        <v>2.65</v>
      </c>
      <c r="K6746" s="32">
        <v>41129</v>
      </c>
      <c r="L6746" s="33">
        <f t="shared" si="1078"/>
        <v>8</v>
      </c>
      <c r="M6746" s="33">
        <f t="shared" si="1079"/>
        <v>2012</v>
      </c>
      <c r="N6746" s="34">
        <v>93.39</v>
      </c>
      <c r="P6746" s="32">
        <v>41579</v>
      </c>
      <c r="Q6746" s="33">
        <f t="shared" si="1080"/>
        <v>11</v>
      </c>
      <c r="R6746" s="33">
        <f t="shared" si="1081"/>
        <v>2013</v>
      </c>
      <c r="S6746" s="34">
        <v>105.78</v>
      </c>
    </row>
    <row r="6747" spans="1:19">
      <c r="A6747" s="32">
        <v>43560</v>
      </c>
      <c r="B6747" s="33">
        <f t="shared" ref="B6747:B6757" si="1094">+MONTH(A6747)</f>
        <v>4</v>
      </c>
      <c r="C6747" s="33">
        <f t="shared" ref="C6747:C6757" si="1095">+YEAR(A6747)</f>
        <v>2019</v>
      </c>
      <c r="D6747" s="34">
        <v>0.61799999999999999</v>
      </c>
      <c r="F6747" s="32">
        <v>45154</v>
      </c>
      <c r="G6747" s="33">
        <f t="shared" si="1092"/>
        <v>8</v>
      </c>
      <c r="H6747" s="33">
        <f t="shared" si="1093"/>
        <v>2023</v>
      </c>
      <c r="I6747" s="34">
        <v>2.5499999999999998</v>
      </c>
      <c r="K6747" s="32">
        <v>41130</v>
      </c>
      <c r="L6747" s="33">
        <f t="shared" si="1078"/>
        <v>8</v>
      </c>
      <c r="M6747" s="33">
        <f t="shared" si="1079"/>
        <v>2012</v>
      </c>
      <c r="N6747" s="34">
        <v>93.39</v>
      </c>
      <c r="P6747" s="32">
        <v>41582</v>
      </c>
      <c r="Q6747" s="33">
        <f t="shared" si="1080"/>
        <v>11</v>
      </c>
      <c r="R6747" s="33">
        <f t="shared" si="1081"/>
        <v>2013</v>
      </c>
      <c r="S6747" s="34">
        <v>104.85</v>
      </c>
    </row>
    <row r="6748" spans="1:19">
      <c r="A6748" s="32">
        <v>43563</v>
      </c>
      <c r="B6748" s="33">
        <f t="shared" si="1094"/>
        <v>4</v>
      </c>
      <c r="C6748" s="33">
        <f t="shared" si="1095"/>
        <v>2019</v>
      </c>
      <c r="D6748" s="34">
        <v>0.63600000000000001</v>
      </c>
      <c r="F6748" s="32">
        <v>45155</v>
      </c>
      <c r="G6748" s="33">
        <f t="shared" si="1092"/>
        <v>8</v>
      </c>
      <c r="H6748" s="33">
        <f t="shared" si="1093"/>
        <v>2023</v>
      </c>
      <c r="I6748" s="34">
        <v>2.56</v>
      </c>
      <c r="K6748" s="32">
        <v>41131</v>
      </c>
      <c r="L6748" s="33">
        <f t="shared" si="1078"/>
        <v>8</v>
      </c>
      <c r="M6748" s="33">
        <f t="shared" si="1079"/>
        <v>2012</v>
      </c>
      <c r="N6748" s="34">
        <v>92.94</v>
      </c>
      <c r="P6748" s="32">
        <v>41583</v>
      </c>
      <c r="Q6748" s="33">
        <f t="shared" si="1080"/>
        <v>11</v>
      </c>
      <c r="R6748" s="33">
        <f t="shared" si="1081"/>
        <v>2013</v>
      </c>
      <c r="S6748" s="34">
        <v>105.01</v>
      </c>
    </row>
    <row r="6749" spans="1:19">
      <c r="A6749" s="32">
        <v>43564</v>
      </c>
      <c r="B6749" s="33">
        <f t="shared" si="1094"/>
        <v>4</v>
      </c>
      <c r="C6749" s="33">
        <f t="shared" si="1095"/>
        <v>2019</v>
      </c>
      <c r="D6749" s="34">
        <v>0.65100000000000002</v>
      </c>
      <c r="F6749" s="32">
        <v>45156</v>
      </c>
      <c r="G6749" s="33">
        <f t="shared" si="1092"/>
        <v>8</v>
      </c>
      <c r="H6749" s="33">
        <f t="shared" si="1093"/>
        <v>2023</v>
      </c>
      <c r="I6749" s="34">
        <v>2.44</v>
      </c>
      <c r="K6749" s="32">
        <v>41134</v>
      </c>
      <c r="L6749" s="33">
        <f t="shared" si="1078"/>
        <v>8</v>
      </c>
      <c r="M6749" s="33">
        <f t="shared" si="1079"/>
        <v>2012</v>
      </c>
      <c r="N6749" s="34">
        <v>92.76</v>
      </c>
      <c r="P6749" s="32">
        <v>41584</v>
      </c>
      <c r="Q6749" s="33">
        <f t="shared" si="1080"/>
        <v>11</v>
      </c>
      <c r="R6749" s="33">
        <f t="shared" si="1081"/>
        <v>2013</v>
      </c>
      <c r="S6749" s="34">
        <v>105.46</v>
      </c>
    </row>
    <row r="6750" spans="1:19">
      <c r="A6750" s="32">
        <v>43565</v>
      </c>
      <c r="B6750" s="33">
        <f t="shared" si="1094"/>
        <v>4</v>
      </c>
      <c r="C6750" s="33">
        <f t="shared" si="1095"/>
        <v>2019</v>
      </c>
      <c r="D6750" s="34">
        <v>0.67900000000000005</v>
      </c>
      <c r="F6750" s="32">
        <v>45159</v>
      </c>
      <c r="G6750" s="33">
        <f t="shared" si="1092"/>
        <v>8</v>
      </c>
      <c r="H6750" s="33">
        <f t="shared" si="1093"/>
        <v>2023</v>
      </c>
      <c r="I6750" s="34">
        <v>2.6</v>
      </c>
      <c r="K6750" s="32">
        <v>41135</v>
      </c>
      <c r="L6750" s="33">
        <f t="shared" si="1078"/>
        <v>8</v>
      </c>
      <c r="M6750" s="33">
        <f t="shared" si="1079"/>
        <v>2012</v>
      </c>
      <c r="N6750" s="34">
        <v>93.4</v>
      </c>
      <c r="P6750" s="32">
        <v>41585</v>
      </c>
      <c r="Q6750" s="33">
        <f t="shared" si="1080"/>
        <v>11</v>
      </c>
      <c r="R6750" s="33">
        <f t="shared" si="1081"/>
        <v>2013</v>
      </c>
      <c r="S6750" s="34">
        <v>103.08</v>
      </c>
    </row>
    <row r="6751" spans="1:19">
      <c r="A6751" s="32">
        <v>43566</v>
      </c>
      <c r="B6751" s="33">
        <f t="shared" si="1094"/>
        <v>4</v>
      </c>
      <c r="C6751" s="33">
        <f t="shared" si="1095"/>
        <v>2019</v>
      </c>
      <c r="D6751" s="34">
        <v>0.67100000000000004</v>
      </c>
      <c r="F6751" s="32">
        <v>45160</v>
      </c>
      <c r="G6751" s="33">
        <f t="shared" si="1092"/>
        <v>8</v>
      </c>
      <c r="H6751" s="33">
        <f t="shared" si="1093"/>
        <v>2023</v>
      </c>
      <c r="I6751" s="34">
        <v>2.58</v>
      </c>
      <c r="K6751" s="32">
        <v>41136</v>
      </c>
      <c r="L6751" s="33">
        <f t="shared" si="1078"/>
        <v>8</v>
      </c>
      <c r="M6751" s="33">
        <f t="shared" si="1079"/>
        <v>2012</v>
      </c>
      <c r="N6751" s="34">
        <v>94.35</v>
      </c>
      <c r="P6751" s="32">
        <v>41586</v>
      </c>
      <c r="Q6751" s="33">
        <f t="shared" si="1080"/>
        <v>11</v>
      </c>
      <c r="R6751" s="33">
        <f t="shared" si="1081"/>
        <v>2013</v>
      </c>
      <c r="S6751" s="34">
        <v>104.29</v>
      </c>
    </row>
    <row r="6752" spans="1:19">
      <c r="A6752" s="32">
        <v>43567</v>
      </c>
      <c r="B6752" s="33">
        <f t="shared" si="1094"/>
        <v>4</v>
      </c>
      <c r="C6752" s="33">
        <f t="shared" si="1095"/>
        <v>2019</v>
      </c>
      <c r="D6752" s="34">
        <v>0.66800000000000004</v>
      </c>
      <c r="F6752" s="32">
        <v>45161</v>
      </c>
      <c r="G6752" s="33">
        <f t="shared" si="1092"/>
        <v>8</v>
      </c>
      <c r="H6752" s="33">
        <f t="shared" si="1093"/>
        <v>2023</v>
      </c>
      <c r="I6752" s="34">
        <v>2.6</v>
      </c>
      <c r="K6752" s="32">
        <v>41137</v>
      </c>
      <c r="L6752" s="33">
        <f t="shared" si="1078"/>
        <v>8</v>
      </c>
      <c r="M6752" s="33">
        <f t="shared" si="1079"/>
        <v>2012</v>
      </c>
      <c r="N6752" s="34">
        <v>95.66</v>
      </c>
      <c r="P6752" s="32">
        <v>41589</v>
      </c>
      <c r="Q6752" s="33">
        <f t="shared" si="1080"/>
        <v>11</v>
      </c>
      <c r="R6752" s="33">
        <f t="shared" si="1081"/>
        <v>2013</v>
      </c>
      <c r="S6752" s="34">
        <v>105.76</v>
      </c>
    </row>
    <row r="6753" spans="1:19">
      <c r="A6753" s="32">
        <v>43570</v>
      </c>
      <c r="B6753" s="33">
        <f t="shared" si="1094"/>
        <v>4</v>
      </c>
      <c r="C6753" s="33">
        <f t="shared" si="1095"/>
        <v>2019</v>
      </c>
      <c r="D6753" s="34">
        <v>0.64500000000000002</v>
      </c>
      <c r="F6753" s="32">
        <v>45162</v>
      </c>
      <c r="G6753" s="33">
        <f t="shared" si="1092"/>
        <v>8</v>
      </c>
      <c r="H6753" s="33">
        <f t="shared" si="1093"/>
        <v>2023</v>
      </c>
      <c r="I6753" s="34">
        <v>2.42</v>
      </c>
      <c r="K6753" s="32">
        <v>41138</v>
      </c>
      <c r="L6753" s="33">
        <f t="shared" si="1078"/>
        <v>8</v>
      </c>
      <c r="M6753" s="33">
        <f t="shared" si="1079"/>
        <v>2012</v>
      </c>
      <c r="N6753" s="34">
        <v>96</v>
      </c>
      <c r="P6753" s="32">
        <v>41590</v>
      </c>
      <c r="Q6753" s="33">
        <f t="shared" si="1080"/>
        <v>11</v>
      </c>
      <c r="R6753" s="33">
        <f t="shared" si="1081"/>
        <v>2013</v>
      </c>
      <c r="S6753" s="34">
        <v>106.29</v>
      </c>
    </row>
    <row r="6754" spans="1:19">
      <c r="A6754" s="32">
        <v>43571</v>
      </c>
      <c r="B6754" s="33">
        <f t="shared" si="1094"/>
        <v>4</v>
      </c>
      <c r="C6754" s="33">
        <f t="shared" si="1095"/>
        <v>2019</v>
      </c>
      <c r="D6754" s="34">
        <v>0.63300000000000001</v>
      </c>
      <c r="F6754" s="32">
        <v>45163</v>
      </c>
      <c r="G6754" s="33">
        <f t="shared" si="1092"/>
        <v>8</v>
      </c>
      <c r="H6754" s="33">
        <f t="shared" si="1093"/>
        <v>2023</v>
      </c>
      <c r="I6754" s="34">
        <v>2.46</v>
      </c>
      <c r="K6754" s="32">
        <v>41141</v>
      </c>
      <c r="L6754" s="33">
        <f t="shared" si="1078"/>
        <v>8</v>
      </c>
      <c r="M6754" s="33">
        <f t="shared" si="1079"/>
        <v>2012</v>
      </c>
      <c r="N6754" s="34">
        <v>96.03</v>
      </c>
      <c r="P6754" s="32">
        <v>41591</v>
      </c>
      <c r="Q6754" s="33">
        <f t="shared" si="1080"/>
        <v>11</v>
      </c>
      <c r="R6754" s="33">
        <f t="shared" si="1081"/>
        <v>2013</v>
      </c>
      <c r="S6754" s="34">
        <v>106.9</v>
      </c>
    </row>
    <row r="6755" spans="1:19">
      <c r="A6755" s="32">
        <v>43572</v>
      </c>
      <c r="B6755" s="33">
        <f t="shared" si="1094"/>
        <v>4</v>
      </c>
      <c r="C6755" s="33">
        <f t="shared" si="1095"/>
        <v>2019</v>
      </c>
      <c r="D6755" s="34">
        <v>0.625</v>
      </c>
      <c r="F6755" s="32">
        <v>45166</v>
      </c>
      <c r="G6755" s="33">
        <f t="shared" si="1092"/>
        <v>8</v>
      </c>
      <c r="H6755" s="33">
        <f t="shared" si="1093"/>
        <v>2023</v>
      </c>
      <c r="I6755" s="34">
        <v>2.6</v>
      </c>
      <c r="K6755" s="32">
        <v>41142</v>
      </c>
      <c r="L6755" s="33">
        <f t="shared" si="1078"/>
        <v>8</v>
      </c>
      <c r="M6755" s="33">
        <f t="shared" si="1079"/>
        <v>2012</v>
      </c>
      <c r="N6755" s="34">
        <v>96.55</v>
      </c>
      <c r="P6755" s="32">
        <v>41592</v>
      </c>
      <c r="Q6755" s="33">
        <f t="shared" si="1080"/>
        <v>11</v>
      </c>
      <c r="R6755" s="33">
        <f t="shared" si="1081"/>
        <v>2013</v>
      </c>
      <c r="S6755" s="34">
        <v>108.29</v>
      </c>
    </row>
    <row r="6756" spans="1:19">
      <c r="A6756" s="32">
        <v>43573</v>
      </c>
      <c r="B6756" s="33">
        <f t="shared" si="1094"/>
        <v>4</v>
      </c>
      <c r="C6756" s="33">
        <f t="shared" si="1095"/>
        <v>2019</v>
      </c>
      <c r="D6756" s="34">
        <v>0.62</v>
      </c>
      <c r="F6756" s="32">
        <v>45167</v>
      </c>
      <c r="G6756" s="33">
        <f t="shared" si="1092"/>
        <v>8</v>
      </c>
      <c r="H6756" s="33">
        <f t="shared" si="1093"/>
        <v>2023</v>
      </c>
      <c r="I6756" s="34">
        <v>2.5</v>
      </c>
      <c r="K6756" s="32">
        <v>41143</v>
      </c>
      <c r="L6756" s="33">
        <f t="shared" ref="L6756:L6819" si="1096">+MONTH(K6756)</f>
        <v>8</v>
      </c>
      <c r="M6756" s="33">
        <f t="shared" ref="M6756:M6819" si="1097">+YEAR(K6756)</f>
        <v>2012</v>
      </c>
      <c r="N6756" s="34">
        <v>96.89</v>
      </c>
      <c r="P6756" s="32">
        <v>41593</v>
      </c>
      <c r="Q6756" s="33">
        <f t="shared" ref="Q6756:Q6819" si="1098">+MONTH(P6756)</f>
        <v>11</v>
      </c>
      <c r="R6756" s="33">
        <f t="shared" si="1081"/>
        <v>2013</v>
      </c>
      <c r="S6756" s="34">
        <v>108.25</v>
      </c>
    </row>
    <row r="6757" spans="1:19">
      <c r="A6757" s="32">
        <v>43574</v>
      </c>
      <c r="B6757" s="33">
        <f t="shared" si="1094"/>
        <v>4</v>
      </c>
      <c r="C6757" s="33">
        <f t="shared" si="1095"/>
        <v>2019</v>
      </c>
      <c r="D6757" s="34">
        <v>0.62</v>
      </c>
      <c r="F6757" s="32">
        <v>45168</v>
      </c>
      <c r="G6757" s="33">
        <f t="shared" si="1092"/>
        <v>8</v>
      </c>
      <c r="H6757" s="33">
        <f t="shared" si="1093"/>
        <v>2023</v>
      </c>
      <c r="I6757" s="34">
        <v>2.48</v>
      </c>
      <c r="K6757" s="32">
        <v>41144</v>
      </c>
      <c r="L6757" s="33">
        <f t="shared" si="1096"/>
        <v>8</v>
      </c>
      <c r="M6757" s="33">
        <f t="shared" si="1097"/>
        <v>2012</v>
      </c>
      <c r="N6757" s="34">
        <v>95.87</v>
      </c>
      <c r="P6757" s="32">
        <v>41596</v>
      </c>
      <c r="Q6757" s="33">
        <f t="shared" si="1098"/>
        <v>11</v>
      </c>
      <c r="R6757" s="33">
        <f t="shared" ref="R6757:R6820" si="1099">+YEAR(P6757)</f>
        <v>2013</v>
      </c>
      <c r="S6757" s="34">
        <v>108.8</v>
      </c>
    </row>
    <row r="6758" spans="1:19">
      <c r="A6758" s="32">
        <v>43577</v>
      </c>
      <c r="B6758" s="33">
        <f t="shared" ref="B6758:B6786" si="1100">+MONTH(A6758)</f>
        <v>4</v>
      </c>
      <c r="C6758" s="33">
        <f t="shared" ref="C6758:C6786" si="1101">+YEAR(A6758)</f>
        <v>2019</v>
      </c>
      <c r="D6758" s="34">
        <v>0.63500000000000001</v>
      </c>
      <c r="F6758" s="32">
        <v>45169</v>
      </c>
      <c r="G6758" s="33">
        <f t="shared" si="1092"/>
        <v>8</v>
      </c>
      <c r="H6758" s="33">
        <f t="shared" si="1093"/>
        <v>2023</v>
      </c>
      <c r="I6758" s="34">
        <v>2.56</v>
      </c>
      <c r="K6758" s="32">
        <v>41145</v>
      </c>
      <c r="L6758" s="33">
        <f t="shared" si="1096"/>
        <v>8</v>
      </c>
      <c r="M6758" s="33">
        <f t="shared" si="1097"/>
        <v>2012</v>
      </c>
      <c r="N6758" s="34">
        <v>95.78</v>
      </c>
      <c r="P6758" s="32">
        <v>41597</v>
      </c>
      <c r="Q6758" s="33">
        <f t="shared" si="1098"/>
        <v>11</v>
      </c>
      <c r="R6758" s="33">
        <f t="shared" si="1099"/>
        <v>2013</v>
      </c>
      <c r="S6758" s="34">
        <v>108.29</v>
      </c>
    </row>
    <row r="6759" spans="1:19">
      <c r="A6759" s="32">
        <v>43578</v>
      </c>
      <c r="B6759" s="33">
        <f t="shared" si="1100"/>
        <v>4</v>
      </c>
      <c r="C6759" s="33">
        <f t="shared" si="1101"/>
        <v>2019</v>
      </c>
      <c r="D6759" s="34">
        <v>0.66300000000000003</v>
      </c>
      <c r="F6759" s="32">
        <v>45170</v>
      </c>
      <c r="G6759" s="33">
        <f t="shared" si="1092"/>
        <v>9</v>
      </c>
      <c r="H6759" s="33">
        <f t="shared" si="1093"/>
        <v>2023</v>
      </c>
      <c r="I6759" s="34">
        <v>2.7</v>
      </c>
      <c r="K6759" s="32">
        <v>41148</v>
      </c>
      <c r="L6759" s="33">
        <f t="shared" si="1096"/>
        <v>8</v>
      </c>
      <c r="M6759" s="33">
        <f t="shared" si="1097"/>
        <v>2012</v>
      </c>
      <c r="N6759" s="34">
        <v>95.54</v>
      </c>
      <c r="P6759" s="32">
        <v>41598</v>
      </c>
      <c r="Q6759" s="33">
        <f t="shared" si="1098"/>
        <v>11</v>
      </c>
      <c r="R6759" s="33">
        <f t="shared" si="1099"/>
        <v>2013</v>
      </c>
      <c r="S6759" s="34">
        <v>108.27</v>
      </c>
    </row>
    <row r="6760" spans="1:19">
      <c r="A6760" s="32">
        <v>43579</v>
      </c>
      <c r="B6760" s="33">
        <f t="shared" si="1100"/>
        <v>4</v>
      </c>
      <c r="C6760" s="33">
        <f t="shared" si="1101"/>
        <v>2019</v>
      </c>
      <c r="D6760" s="34">
        <v>0.65500000000000003</v>
      </c>
      <c r="F6760" s="32">
        <v>45174</v>
      </c>
      <c r="G6760" s="33">
        <f t="shared" ref="G6760:G6778" si="1102">+MONTH(F6760)</f>
        <v>9</v>
      </c>
      <c r="H6760" s="33">
        <f t="shared" ref="H6760:H6778" si="1103">+YEAR(F6760)</f>
        <v>2023</v>
      </c>
      <c r="I6760" s="34">
        <v>2.6</v>
      </c>
      <c r="K6760" s="32">
        <v>41149</v>
      </c>
      <c r="L6760" s="33">
        <f t="shared" si="1096"/>
        <v>8</v>
      </c>
      <c r="M6760" s="33">
        <f t="shared" si="1097"/>
        <v>2012</v>
      </c>
      <c r="N6760" s="34">
        <v>96.3</v>
      </c>
      <c r="P6760" s="32">
        <v>41599</v>
      </c>
      <c r="Q6760" s="33">
        <f t="shared" si="1098"/>
        <v>11</v>
      </c>
      <c r="R6760" s="33">
        <f t="shared" si="1099"/>
        <v>2013</v>
      </c>
      <c r="S6760" s="34">
        <v>109.9</v>
      </c>
    </row>
    <row r="6761" spans="1:19">
      <c r="A6761" s="32">
        <v>43580</v>
      </c>
      <c r="B6761" s="33">
        <f t="shared" si="1100"/>
        <v>4</v>
      </c>
      <c r="C6761" s="33">
        <f t="shared" si="1101"/>
        <v>2019</v>
      </c>
      <c r="D6761" s="34">
        <v>0.67300000000000004</v>
      </c>
      <c r="F6761" s="32">
        <v>45175</v>
      </c>
      <c r="G6761" s="33">
        <f t="shared" si="1102"/>
        <v>9</v>
      </c>
      <c r="H6761" s="33">
        <f t="shared" si="1103"/>
        <v>2023</v>
      </c>
      <c r="I6761" s="34">
        <v>2.4900000000000002</v>
      </c>
      <c r="K6761" s="32">
        <v>41150</v>
      </c>
      <c r="L6761" s="33">
        <f t="shared" si="1096"/>
        <v>8</v>
      </c>
      <c r="M6761" s="33">
        <f t="shared" si="1097"/>
        <v>2012</v>
      </c>
      <c r="N6761" s="34">
        <v>95.5</v>
      </c>
      <c r="P6761" s="32">
        <v>41600</v>
      </c>
      <c r="Q6761" s="33">
        <f t="shared" si="1098"/>
        <v>11</v>
      </c>
      <c r="R6761" s="33">
        <f t="shared" si="1099"/>
        <v>2013</v>
      </c>
      <c r="S6761" s="34">
        <v>111.36</v>
      </c>
    </row>
    <row r="6762" spans="1:19">
      <c r="A6762" s="32">
        <v>43581</v>
      </c>
      <c r="B6762" s="33">
        <f t="shared" si="1100"/>
        <v>4</v>
      </c>
      <c r="C6762" s="33">
        <f t="shared" si="1101"/>
        <v>2019</v>
      </c>
      <c r="D6762" s="34">
        <v>0.65300000000000002</v>
      </c>
      <c r="F6762" s="32">
        <v>45176</v>
      </c>
      <c r="G6762" s="33">
        <f t="shared" si="1102"/>
        <v>9</v>
      </c>
      <c r="H6762" s="33">
        <f t="shared" si="1103"/>
        <v>2023</v>
      </c>
      <c r="I6762" s="34">
        <v>2.4500000000000002</v>
      </c>
      <c r="K6762" s="32">
        <v>41151</v>
      </c>
      <c r="L6762" s="33">
        <f t="shared" si="1096"/>
        <v>8</v>
      </c>
      <c r="M6762" s="33">
        <f t="shared" si="1097"/>
        <v>2012</v>
      </c>
      <c r="N6762" s="34">
        <v>94.61</v>
      </c>
      <c r="P6762" s="32">
        <v>41603</v>
      </c>
      <c r="Q6762" s="33">
        <f t="shared" si="1098"/>
        <v>11</v>
      </c>
      <c r="R6762" s="33">
        <f t="shared" si="1099"/>
        <v>2013</v>
      </c>
      <c r="S6762" s="34">
        <v>110.83</v>
      </c>
    </row>
    <row r="6763" spans="1:19">
      <c r="A6763" s="32">
        <v>43584</v>
      </c>
      <c r="B6763" s="33">
        <f t="shared" si="1100"/>
        <v>4</v>
      </c>
      <c r="C6763" s="33">
        <f t="shared" si="1101"/>
        <v>2019</v>
      </c>
      <c r="D6763" s="34">
        <v>0.63800000000000001</v>
      </c>
      <c r="F6763" s="32">
        <v>45177</v>
      </c>
      <c r="G6763" s="33">
        <f t="shared" si="1102"/>
        <v>9</v>
      </c>
      <c r="H6763" s="33">
        <f t="shared" si="1103"/>
        <v>2023</v>
      </c>
      <c r="I6763" s="34">
        <v>2.5299999999999998</v>
      </c>
      <c r="K6763" s="32">
        <v>41152</v>
      </c>
      <c r="L6763" s="33">
        <f t="shared" si="1096"/>
        <v>8</v>
      </c>
      <c r="M6763" s="33">
        <f t="shared" si="1097"/>
        <v>2012</v>
      </c>
      <c r="N6763" s="34">
        <v>96.47</v>
      </c>
      <c r="P6763" s="32">
        <v>41604</v>
      </c>
      <c r="Q6763" s="33">
        <f t="shared" si="1098"/>
        <v>11</v>
      </c>
      <c r="R6763" s="33">
        <f t="shared" si="1099"/>
        <v>2013</v>
      </c>
      <c r="S6763" s="34">
        <v>112.04</v>
      </c>
    </row>
    <row r="6764" spans="1:19">
      <c r="A6764" s="32">
        <v>43585</v>
      </c>
      <c r="B6764" s="33">
        <f t="shared" si="1100"/>
        <v>4</v>
      </c>
      <c r="C6764" s="33">
        <f t="shared" si="1101"/>
        <v>2019</v>
      </c>
      <c r="D6764" s="34">
        <v>0.63300000000000001</v>
      </c>
      <c r="F6764" s="32">
        <v>45180</v>
      </c>
      <c r="G6764" s="33">
        <f t="shared" si="1102"/>
        <v>9</v>
      </c>
      <c r="H6764" s="33">
        <f t="shared" si="1103"/>
        <v>2023</v>
      </c>
      <c r="I6764" s="34">
        <v>2.5</v>
      </c>
      <c r="K6764" s="32">
        <v>41156</v>
      </c>
      <c r="L6764" s="33">
        <f t="shared" si="1096"/>
        <v>9</v>
      </c>
      <c r="M6764" s="33">
        <f t="shared" si="1097"/>
        <v>2012</v>
      </c>
      <c r="N6764" s="34">
        <v>95.34</v>
      </c>
      <c r="P6764" s="32">
        <v>41605</v>
      </c>
      <c r="Q6764" s="33">
        <f t="shared" si="1098"/>
        <v>11</v>
      </c>
      <c r="R6764" s="33">
        <f t="shared" si="1099"/>
        <v>2013</v>
      </c>
      <c r="S6764" s="34">
        <v>111.32</v>
      </c>
    </row>
    <row r="6765" spans="1:19">
      <c r="A6765" s="32">
        <v>43586</v>
      </c>
      <c r="B6765" s="33">
        <f t="shared" si="1100"/>
        <v>5</v>
      </c>
      <c r="C6765" s="33">
        <f t="shared" si="1101"/>
        <v>2019</v>
      </c>
      <c r="D6765" s="34">
        <v>0.61799999999999999</v>
      </c>
      <c r="F6765" s="32">
        <v>45181</v>
      </c>
      <c r="G6765" s="33">
        <f t="shared" si="1102"/>
        <v>9</v>
      </c>
      <c r="H6765" s="33">
        <f t="shared" si="1103"/>
        <v>2023</v>
      </c>
      <c r="I6765" s="34">
        <v>2.72</v>
      </c>
      <c r="K6765" s="32">
        <v>41157</v>
      </c>
      <c r="L6765" s="33">
        <f t="shared" si="1096"/>
        <v>9</v>
      </c>
      <c r="M6765" s="33">
        <f t="shared" si="1097"/>
        <v>2012</v>
      </c>
      <c r="N6765" s="34">
        <v>95.37</v>
      </c>
      <c r="P6765" s="32">
        <v>41607</v>
      </c>
      <c r="Q6765" s="33">
        <f t="shared" si="1098"/>
        <v>11</v>
      </c>
      <c r="R6765" s="33">
        <f t="shared" si="1099"/>
        <v>2013</v>
      </c>
      <c r="S6765" s="34">
        <v>111.07</v>
      </c>
    </row>
    <row r="6766" spans="1:19">
      <c r="A6766" s="32">
        <v>43587</v>
      </c>
      <c r="B6766" s="33">
        <f t="shared" si="1100"/>
        <v>5</v>
      </c>
      <c r="C6766" s="33">
        <f t="shared" si="1101"/>
        <v>2019</v>
      </c>
      <c r="D6766" s="34">
        <v>0.59</v>
      </c>
      <c r="F6766" s="32">
        <v>45182</v>
      </c>
      <c r="G6766" s="33">
        <f t="shared" si="1102"/>
        <v>9</v>
      </c>
      <c r="H6766" s="33">
        <f t="shared" si="1103"/>
        <v>2023</v>
      </c>
      <c r="I6766" s="34">
        <v>2.76</v>
      </c>
      <c r="K6766" s="32">
        <v>41158</v>
      </c>
      <c r="L6766" s="33">
        <f t="shared" si="1096"/>
        <v>9</v>
      </c>
      <c r="M6766" s="33">
        <f t="shared" si="1097"/>
        <v>2012</v>
      </c>
      <c r="N6766" s="34">
        <v>95.58</v>
      </c>
      <c r="P6766" s="32">
        <v>41610</v>
      </c>
      <c r="Q6766" s="33">
        <f t="shared" si="1098"/>
        <v>12</v>
      </c>
      <c r="R6766" s="33">
        <f t="shared" si="1099"/>
        <v>2013</v>
      </c>
      <c r="S6766" s="34">
        <v>111.49</v>
      </c>
    </row>
    <row r="6767" spans="1:19">
      <c r="A6767" s="32">
        <v>43588</v>
      </c>
      <c r="B6767" s="33">
        <f t="shared" si="1100"/>
        <v>5</v>
      </c>
      <c r="C6767" s="33">
        <f t="shared" si="1101"/>
        <v>2019</v>
      </c>
      <c r="D6767" s="34">
        <v>0.59799999999999998</v>
      </c>
      <c r="F6767" s="32">
        <v>45183</v>
      </c>
      <c r="G6767" s="33">
        <f t="shared" si="1102"/>
        <v>9</v>
      </c>
      <c r="H6767" s="33">
        <f t="shared" si="1103"/>
        <v>2023</v>
      </c>
      <c r="I6767" s="34">
        <v>2.81</v>
      </c>
      <c r="K6767" s="32">
        <v>41159</v>
      </c>
      <c r="L6767" s="33">
        <f t="shared" si="1096"/>
        <v>9</v>
      </c>
      <c r="M6767" s="33">
        <f t="shared" si="1097"/>
        <v>2012</v>
      </c>
      <c r="N6767" s="34">
        <v>96.41</v>
      </c>
      <c r="P6767" s="32">
        <v>41611</v>
      </c>
      <c r="Q6767" s="33">
        <f t="shared" si="1098"/>
        <v>12</v>
      </c>
      <c r="R6767" s="33">
        <f t="shared" si="1099"/>
        <v>2013</v>
      </c>
      <c r="S6767" s="34">
        <v>113.06</v>
      </c>
    </row>
    <row r="6768" spans="1:19">
      <c r="A6768" s="32">
        <v>43591</v>
      </c>
      <c r="B6768" s="33">
        <f t="shared" si="1100"/>
        <v>5</v>
      </c>
      <c r="C6768" s="33">
        <f t="shared" si="1101"/>
        <v>2019</v>
      </c>
      <c r="D6768" s="34">
        <v>0.58399999999999996</v>
      </c>
      <c r="F6768" s="32">
        <v>45184</v>
      </c>
      <c r="G6768" s="33">
        <f t="shared" si="1102"/>
        <v>9</v>
      </c>
      <c r="H6768" s="33">
        <f t="shared" si="1103"/>
        <v>2023</v>
      </c>
      <c r="I6768" s="34">
        <v>2.74</v>
      </c>
      <c r="K6768" s="32">
        <v>41162</v>
      </c>
      <c r="L6768" s="33">
        <f t="shared" si="1096"/>
        <v>9</v>
      </c>
      <c r="M6768" s="33">
        <f t="shared" si="1097"/>
        <v>2012</v>
      </c>
      <c r="N6768" s="34">
        <v>96.52</v>
      </c>
      <c r="P6768" s="32">
        <v>41612</v>
      </c>
      <c r="Q6768" s="33">
        <f t="shared" si="1098"/>
        <v>12</v>
      </c>
      <c r="R6768" s="33">
        <f t="shared" si="1099"/>
        <v>2013</v>
      </c>
      <c r="S6768" s="34">
        <v>113.27</v>
      </c>
    </row>
    <row r="6769" spans="1:19">
      <c r="A6769" s="32">
        <v>43592</v>
      </c>
      <c r="B6769" s="33">
        <f t="shared" si="1100"/>
        <v>5</v>
      </c>
      <c r="C6769" s="33">
        <f t="shared" si="1101"/>
        <v>2019</v>
      </c>
      <c r="D6769" s="34">
        <v>0.59</v>
      </c>
      <c r="F6769" s="32">
        <v>45187</v>
      </c>
      <c r="G6769" s="33">
        <f t="shared" si="1102"/>
        <v>9</v>
      </c>
      <c r="H6769" s="33">
        <f t="shared" si="1103"/>
        <v>2023</v>
      </c>
      <c r="I6769" s="34">
        <v>2.54</v>
      </c>
      <c r="K6769" s="32">
        <v>41163</v>
      </c>
      <c r="L6769" s="33">
        <f t="shared" si="1096"/>
        <v>9</v>
      </c>
      <c r="M6769" s="33">
        <f t="shared" si="1097"/>
        <v>2012</v>
      </c>
      <c r="N6769" s="34">
        <v>97.03</v>
      </c>
      <c r="P6769" s="32">
        <v>41613</v>
      </c>
      <c r="Q6769" s="33">
        <f t="shared" si="1098"/>
        <v>12</v>
      </c>
      <c r="R6769" s="33">
        <f t="shared" si="1099"/>
        <v>2013</v>
      </c>
      <c r="S6769" s="34">
        <v>112.07</v>
      </c>
    </row>
    <row r="6770" spans="1:19">
      <c r="A6770" s="32">
        <v>43593</v>
      </c>
      <c r="B6770" s="33">
        <f t="shared" si="1100"/>
        <v>5</v>
      </c>
      <c r="C6770" s="33">
        <f t="shared" si="1101"/>
        <v>2019</v>
      </c>
      <c r="D6770" s="34">
        <v>0.59</v>
      </c>
      <c r="F6770" s="32">
        <v>45188</v>
      </c>
      <c r="G6770" s="33">
        <f t="shared" si="1102"/>
        <v>9</v>
      </c>
      <c r="H6770" s="33">
        <f t="shared" si="1103"/>
        <v>2023</v>
      </c>
      <c r="I6770" s="34">
        <v>2.46</v>
      </c>
      <c r="K6770" s="32">
        <v>41164</v>
      </c>
      <c r="L6770" s="33">
        <f t="shared" si="1096"/>
        <v>9</v>
      </c>
      <c r="M6770" s="33">
        <f t="shared" si="1097"/>
        <v>2012</v>
      </c>
      <c r="N6770" s="34">
        <v>97.02</v>
      </c>
      <c r="P6770" s="32">
        <v>41614</v>
      </c>
      <c r="Q6770" s="33">
        <f t="shared" si="1098"/>
        <v>12</v>
      </c>
      <c r="R6770" s="33">
        <f t="shared" si="1099"/>
        <v>2013</v>
      </c>
      <c r="S6770" s="34">
        <v>111.5</v>
      </c>
    </row>
    <row r="6771" spans="1:19">
      <c r="A6771" s="32">
        <v>43594</v>
      </c>
      <c r="B6771" s="33">
        <f t="shared" si="1100"/>
        <v>5</v>
      </c>
      <c r="C6771" s="33">
        <f t="shared" si="1101"/>
        <v>2019</v>
      </c>
      <c r="D6771" s="34">
        <v>0.60399999999999998</v>
      </c>
      <c r="F6771" s="32">
        <v>45189</v>
      </c>
      <c r="G6771" s="33">
        <f t="shared" si="1102"/>
        <v>9</v>
      </c>
      <c r="H6771" s="33">
        <f t="shared" si="1103"/>
        <v>2023</v>
      </c>
      <c r="I6771" s="34">
        <v>2.78</v>
      </c>
      <c r="K6771" s="32">
        <v>41165</v>
      </c>
      <c r="L6771" s="33">
        <f t="shared" si="1096"/>
        <v>9</v>
      </c>
      <c r="M6771" s="33">
        <f t="shared" si="1097"/>
        <v>2012</v>
      </c>
      <c r="N6771" s="34">
        <v>98.3</v>
      </c>
      <c r="P6771" s="32">
        <v>41617</v>
      </c>
      <c r="Q6771" s="33">
        <f t="shared" si="1098"/>
        <v>12</v>
      </c>
      <c r="R6771" s="33">
        <f t="shared" si="1099"/>
        <v>2013</v>
      </c>
      <c r="S6771" s="34">
        <v>110.07</v>
      </c>
    </row>
    <row r="6772" spans="1:19">
      <c r="A6772" s="32">
        <v>43595</v>
      </c>
      <c r="B6772" s="33">
        <f t="shared" si="1100"/>
        <v>5</v>
      </c>
      <c r="C6772" s="33">
        <f t="shared" si="1101"/>
        <v>2019</v>
      </c>
      <c r="D6772" s="34">
        <v>0.623</v>
      </c>
      <c r="F6772" s="32">
        <v>45190</v>
      </c>
      <c r="G6772" s="33">
        <f t="shared" si="1102"/>
        <v>9</v>
      </c>
      <c r="H6772" s="33">
        <f t="shared" si="1103"/>
        <v>2023</v>
      </c>
      <c r="I6772" s="34">
        <v>2.7</v>
      </c>
      <c r="K6772" s="32">
        <v>41166</v>
      </c>
      <c r="L6772" s="33">
        <f t="shared" si="1096"/>
        <v>9</v>
      </c>
      <c r="M6772" s="33">
        <f t="shared" si="1097"/>
        <v>2012</v>
      </c>
      <c r="N6772" s="34">
        <v>98.94</v>
      </c>
      <c r="P6772" s="32">
        <v>41618</v>
      </c>
      <c r="Q6772" s="33">
        <f t="shared" si="1098"/>
        <v>12</v>
      </c>
      <c r="R6772" s="33">
        <f t="shared" si="1099"/>
        <v>2013</v>
      </c>
      <c r="S6772" s="34">
        <v>108.91</v>
      </c>
    </row>
    <row r="6773" spans="1:19">
      <c r="A6773" s="32">
        <v>43598</v>
      </c>
      <c r="B6773" s="33">
        <f t="shared" si="1100"/>
        <v>5</v>
      </c>
      <c r="C6773" s="33">
        <f t="shared" si="1101"/>
        <v>2019</v>
      </c>
      <c r="D6773" s="34">
        <v>0.63</v>
      </c>
      <c r="F6773" s="32">
        <v>45191</v>
      </c>
      <c r="G6773" s="33">
        <f t="shared" si="1102"/>
        <v>9</v>
      </c>
      <c r="H6773" s="33">
        <f t="shared" si="1103"/>
        <v>2023</v>
      </c>
      <c r="I6773" s="34">
        <v>2.63</v>
      </c>
      <c r="K6773" s="32">
        <v>41169</v>
      </c>
      <c r="L6773" s="33">
        <f t="shared" si="1096"/>
        <v>9</v>
      </c>
      <c r="M6773" s="33">
        <f t="shared" si="1097"/>
        <v>2012</v>
      </c>
      <c r="N6773" s="34">
        <v>96.51</v>
      </c>
      <c r="P6773" s="32">
        <v>41619</v>
      </c>
      <c r="Q6773" s="33">
        <f t="shared" si="1098"/>
        <v>12</v>
      </c>
      <c r="R6773" s="33">
        <f t="shared" si="1099"/>
        <v>2013</v>
      </c>
      <c r="S6773" s="34">
        <v>109.47</v>
      </c>
    </row>
    <row r="6774" spans="1:19">
      <c r="A6774" s="32">
        <v>43599</v>
      </c>
      <c r="B6774" s="33">
        <f t="shared" si="1100"/>
        <v>5</v>
      </c>
      <c r="C6774" s="33">
        <f t="shared" si="1101"/>
        <v>2019</v>
      </c>
      <c r="D6774" s="34">
        <v>0.624</v>
      </c>
      <c r="F6774" s="32">
        <v>45194</v>
      </c>
      <c r="G6774" s="33">
        <f t="shared" si="1102"/>
        <v>9</v>
      </c>
      <c r="H6774" s="33">
        <f t="shared" si="1103"/>
        <v>2023</v>
      </c>
      <c r="I6774" s="34">
        <v>2.63</v>
      </c>
      <c r="K6774" s="32">
        <v>41170</v>
      </c>
      <c r="L6774" s="33">
        <f t="shared" si="1096"/>
        <v>9</v>
      </c>
      <c r="M6774" s="33">
        <f t="shared" si="1097"/>
        <v>2012</v>
      </c>
      <c r="N6774" s="34">
        <v>95.25</v>
      </c>
      <c r="P6774" s="32">
        <v>41620</v>
      </c>
      <c r="Q6774" s="33">
        <f t="shared" si="1098"/>
        <v>12</v>
      </c>
      <c r="R6774" s="33">
        <f t="shared" si="1099"/>
        <v>2013</v>
      </c>
      <c r="S6774" s="34">
        <v>108.99</v>
      </c>
    </row>
    <row r="6775" spans="1:19">
      <c r="A6775" s="32">
        <v>43600</v>
      </c>
      <c r="B6775" s="33">
        <f t="shared" si="1100"/>
        <v>5</v>
      </c>
      <c r="C6775" s="33">
        <f t="shared" si="1101"/>
        <v>2019</v>
      </c>
      <c r="D6775" s="34">
        <v>0.6</v>
      </c>
      <c r="F6775" s="32">
        <v>45195</v>
      </c>
      <c r="G6775" s="33">
        <f t="shared" si="1102"/>
        <v>9</v>
      </c>
      <c r="H6775" s="33">
        <f t="shared" si="1103"/>
        <v>2023</v>
      </c>
      <c r="I6775" s="34">
        <v>2.5499999999999998</v>
      </c>
      <c r="K6775" s="32">
        <v>41171</v>
      </c>
      <c r="L6775" s="33">
        <f t="shared" si="1096"/>
        <v>9</v>
      </c>
      <c r="M6775" s="33">
        <f t="shared" si="1097"/>
        <v>2012</v>
      </c>
      <c r="N6775" s="34">
        <v>91.97</v>
      </c>
      <c r="P6775" s="32">
        <v>41621</v>
      </c>
      <c r="Q6775" s="33">
        <f t="shared" si="1098"/>
        <v>12</v>
      </c>
      <c r="R6775" s="33">
        <f t="shared" si="1099"/>
        <v>2013</v>
      </c>
      <c r="S6775" s="34">
        <v>108.08</v>
      </c>
    </row>
    <row r="6776" spans="1:19">
      <c r="A6776" s="32">
        <v>43601</v>
      </c>
      <c r="B6776" s="33">
        <f t="shared" si="1100"/>
        <v>5</v>
      </c>
      <c r="C6776" s="33">
        <f t="shared" si="1101"/>
        <v>2019</v>
      </c>
      <c r="D6776" s="34">
        <v>0.60299999999999998</v>
      </c>
      <c r="F6776" s="32">
        <v>45196</v>
      </c>
      <c r="G6776" s="33">
        <f t="shared" si="1102"/>
        <v>9</v>
      </c>
      <c r="H6776" s="33">
        <f t="shared" si="1103"/>
        <v>2023</v>
      </c>
      <c r="I6776" s="34">
        <v>2.72</v>
      </c>
      <c r="K6776" s="32">
        <v>41172</v>
      </c>
      <c r="L6776" s="33">
        <f t="shared" si="1096"/>
        <v>9</v>
      </c>
      <c r="M6776" s="33">
        <f t="shared" si="1097"/>
        <v>2012</v>
      </c>
      <c r="N6776" s="34">
        <v>92.14</v>
      </c>
      <c r="P6776" s="32">
        <v>41624</v>
      </c>
      <c r="Q6776" s="33">
        <f t="shared" si="1098"/>
        <v>12</v>
      </c>
      <c r="R6776" s="33">
        <f t="shared" si="1099"/>
        <v>2013</v>
      </c>
      <c r="S6776" s="34">
        <v>110.3</v>
      </c>
    </row>
    <row r="6777" spans="1:19">
      <c r="A6777" s="32">
        <v>43602</v>
      </c>
      <c r="B6777" s="33">
        <f t="shared" si="1100"/>
        <v>5</v>
      </c>
      <c r="C6777" s="33">
        <f t="shared" si="1101"/>
        <v>2019</v>
      </c>
      <c r="D6777" s="34">
        <v>0.59399999999999997</v>
      </c>
      <c r="F6777" s="32">
        <v>45197</v>
      </c>
      <c r="G6777" s="33">
        <f t="shared" si="1102"/>
        <v>9</v>
      </c>
      <c r="H6777" s="33">
        <f t="shared" si="1103"/>
        <v>2023</v>
      </c>
      <c r="I6777" s="34">
        <v>2.74</v>
      </c>
      <c r="K6777" s="32">
        <v>41173</v>
      </c>
      <c r="L6777" s="33">
        <f t="shared" si="1096"/>
        <v>9</v>
      </c>
      <c r="M6777" s="33">
        <f t="shared" si="1097"/>
        <v>2012</v>
      </c>
      <c r="N6777" s="34">
        <v>92.64</v>
      </c>
      <c r="P6777" s="32">
        <v>41625</v>
      </c>
      <c r="Q6777" s="33">
        <f t="shared" si="1098"/>
        <v>12</v>
      </c>
      <c r="R6777" s="33">
        <f t="shared" si="1099"/>
        <v>2013</v>
      </c>
      <c r="S6777" s="34">
        <v>108.91</v>
      </c>
    </row>
    <row r="6778" spans="1:19">
      <c r="A6778" s="32">
        <v>43605</v>
      </c>
      <c r="B6778" s="33">
        <f t="shared" si="1100"/>
        <v>5</v>
      </c>
      <c r="C6778" s="33">
        <f t="shared" si="1101"/>
        <v>2019</v>
      </c>
      <c r="D6778" s="34">
        <v>0.57999999999999996</v>
      </c>
      <c r="F6778" s="32">
        <v>45198</v>
      </c>
      <c r="G6778" s="33">
        <f t="shared" si="1102"/>
        <v>9</v>
      </c>
      <c r="H6778" s="33">
        <f t="shared" si="1103"/>
        <v>2023</v>
      </c>
      <c r="I6778" s="34">
        <v>2.68</v>
      </c>
      <c r="K6778" s="32">
        <v>41176</v>
      </c>
      <c r="L6778" s="33">
        <f t="shared" si="1096"/>
        <v>9</v>
      </c>
      <c r="M6778" s="33">
        <f t="shared" si="1097"/>
        <v>2012</v>
      </c>
      <c r="N6778" s="34">
        <v>91.68</v>
      </c>
      <c r="P6778" s="32">
        <v>41626</v>
      </c>
      <c r="Q6778" s="33">
        <f t="shared" si="1098"/>
        <v>12</v>
      </c>
      <c r="R6778" s="33">
        <f t="shared" si="1099"/>
        <v>2013</v>
      </c>
      <c r="S6778" s="34">
        <v>109.56</v>
      </c>
    </row>
    <row r="6779" spans="1:19">
      <c r="A6779" s="32">
        <v>43606</v>
      </c>
      <c r="B6779" s="33">
        <f t="shared" si="1100"/>
        <v>5</v>
      </c>
      <c r="C6779" s="33">
        <f t="shared" si="1101"/>
        <v>2019</v>
      </c>
      <c r="D6779" s="34">
        <v>0.57799999999999996</v>
      </c>
      <c r="F6779" s="32">
        <v>45201</v>
      </c>
      <c r="G6779" s="33">
        <f t="shared" ref="G6779:G6792" si="1104">+MONTH(F6779)</f>
        <v>10</v>
      </c>
      <c r="H6779" s="33">
        <f t="shared" ref="H6779:H6792" si="1105">+YEAR(F6779)</f>
        <v>2023</v>
      </c>
      <c r="I6779" s="34">
        <v>2.7</v>
      </c>
      <c r="K6779" s="32">
        <v>41177</v>
      </c>
      <c r="L6779" s="33">
        <f t="shared" si="1096"/>
        <v>9</v>
      </c>
      <c r="M6779" s="33">
        <f t="shared" si="1097"/>
        <v>2012</v>
      </c>
      <c r="N6779" s="34">
        <v>91.07</v>
      </c>
      <c r="P6779" s="32">
        <v>41627</v>
      </c>
      <c r="Q6779" s="33">
        <f t="shared" si="1098"/>
        <v>12</v>
      </c>
      <c r="R6779" s="33">
        <f t="shared" si="1099"/>
        <v>2013</v>
      </c>
      <c r="S6779" s="34">
        <v>110.78</v>
      </c>
    </row>
    <row r="6780" spans="1:19">
      <c r="A6780" s="32">
        <v>43607</v>
      </c>
      <c r="B6780" s="33">
        <f t="shared" si="1100"/>
        <v>5</v>
      </c>
      <c r="C6780" s="33">
        <f t="shared" si="1101"/>
        <v>2019</v>
      </c>
      <c r="D6780" s="34">
        <v>0.55500000000000005</v>
      </c>
      <c r="F6780" s="32">
        <v>45202</v>
      </c>
      <c r="G6780" s="33">
        <f t="shared" si="1104"/>
        <v>10</v>
      </c>
      <c r="H6780" s="33">
        <f t="shared" si="1105"/>
        <v>2023</v>
      </c>
      <c r="I6780" s="34">
        <v>2.71</v>
      </c>
      <c r="K6780" s="32">
        <v>41178</v>
      </c>
      <c r="L6780" s="33">
        <f t="shared" si="1096"/>
        <v>9</v>
      </c>
      <c r="M6780" s="33">
        <f t="shared" si="1097"/>
        <v>2012</v>
      </c>
      <c r="N6780" s="34">
        <v>89.92</v>
      </c>
      <c r="P6780" s="32">
        <v>41628</v>
      </c>
      <c r="Q6780" s="33">
        <f t="shared" si="1098"/>
        <v>12</v>
      </c>
      <c r="R6780" s="33">
        <f t="shared" si="1099"/>
        <v>2013</v>
      </c>
      <c r="S6780" s="34">
        <v>112.15</v>
      </c>
    </row>
    <row r="6781" spans="1:19">
      <c r="A6781" s="32">
        <v>43608</v>
      </c>
      <c r="B6781" s="33">
        <f t="shared" si="1100"/>
        <v>5</v>
      </c>
      <c r="C6781" s="33">
        <f t="shared" si="1101"/>
        <v>2019</v>
      </c>
      <c r="D6781" s="34">
        <v>0.51900000000000002</v>
      </c>
      <c r="F6781" s="32">
        <v>45203</v>
      </c>
      <c r="G6781" s="33">
        <f t="shared" si="1104"/>
        <v>10</v>
      </c>
      <c r="H6781" s="33">
        <f t="shared" si="1105"/>
        <v>2023</v>
      </c>
      <c r="I6781" s="34">
        <v>2.92</v>
      </c>
      <c r="K6781" s="32">
        <v>41179</v>
      </c>
      <c r="L6781" s="33">
        <f t="shared" si="1096"/>
        <v>9</v>
      </c>
      <c r="M6781" s="33">
        <f t="shared" si="1097"/>
        <v>2012</v>
      </c>
      <c r="N6781" s="34">
        <v>91.89</v>
      </c>
      <c r="P6781" s="32">
        <v>41631</v>
      </c>
      <c r="Q6781" s="33">
        <f t="shared" si="1098"/>
        <v>12</v>
      </c>
      <c r="R6781" s="33">
        <f t="shared" si="1099"/>
        <v>2013</v>
      </c>
      <c r="S6781" s="34">
        <v>111.58</v>
      </c>
    </row>
    <row r="6782" spans="1:19">
      <c r="A6782" s="32">
        <v>43609</v>
      </c>
      <c r="B6782" s="33">
        <f t="shared" si="1100"/>
        <v>5</v>
      </c>
      <c r="C6782" s="33">
        <f t="shared" si="1101"/>
        <v>2019</v>
      </c>
      <c r="D6782" s="34">
        <v>0.53</v>
      </c>
      <c r="F6782" s="32">
        <v>45204</v>
      </c>
      <c r="G6782" s="33">
        <f t="shared" si="1104"/>
        <v>10</v>
      </c>
      <c r="H6782" s="33">
        <f t="shared" si="1105"/>
        <v>2023</v>
      </c>
      <c r="I6782" s="34">
        <v>2.92</v>
      </c>
      <c r="K6782" s="32">
        <v>41180</v>
      </c>
      <c r="L6782" s="33">
        <f t="shared" si="1096"/>
        <v>9</v>
      </c>
      <c r="M6782" s="33">
        <f t="shared" si="1097"/>
        <v>2012</v>
      </c>
      <c r="N6782" s="34">
        <v>92.18</v>
      </c>
      <c r="P6782" s="32">
        <v>41632</v>
      </c>
      <c r="Q6782" s="33">
        <f t="shared" si="1098"/>
        <v>12</v>
      </c>
      <c r="R6782" s="33">
        <f t="shared" si="1099"/>
        <v>2013</v>
      </c>
      <c r="S6782" s="34">
        <v>111.57</v>
      </c>
    </row>
    <row r="6783" spans="1:19">
      <c r="A6783" s="32">
        <v>43613</v>
      </c>
      <c r="B6783" s="33">
        <f t="shared" si="1100"/>
        <v>5</v>
      </c>
      <c r="C6783" s="33">
        <f t="shared" si="1101"/>
        <v>2019</v>
      </c>
      <c r="D6783" s="34">
        <v>0.55400000000000005</v>
      </c>
      <c r="F6783" s="32">
        <v>45205</v>
      </c>
      <c r="G6783" s="33">
        <f t="shared" si="1104"/>
        <v>10</v>
      </c>
      <c r="H6783" s="33">
        <f t="shared" si="1105"/>
        <v>2023</v>
      </c>
      <c r="I6783" s="34">
        <v>3.3</v>
      </c>
      <c r="K6783" s="32">
        <v>41183</v>
      </c>
      <c r="L6783" s="33">
        <f t="shared" si="1096"/>
        <v>10</v>
      </c>
      <c r="M6783" s="33">
        <f t="shared" si="1097"/>
        <v>2012</v>
      </c>
      <c r="N6783" s="34">
        <v>92.44</v>
      </c>
      <c r="P6783" s="32">
        <v>41634</v>
      </c>
      <c r="Q6783" s="33">
        <f t="shared" si="1098"/>
        <v>12</v>
      </c>
      <c r="R6783" s="33">
        <f t="shared" si="1099"/>
        <v>2013</v>
      </c>
      <c r="S6783" s="34">
        <v>111.65</v>
      </c>
    </row>
    <row r="6784" spans="1:19">
      <c r="A6784" s="32">
        <v>43614</v>
      </c>
      <c r="B6784" s="33">
        <f t="shared" si="1100"/>
        <v>5</v>
      </c>
      <c r="C6784" s="33">
        <f t="shared" si="1101"/>
        <v>2019</v>
      </c>
      <c r="D6784" s="34">
        <v>0.54</v>
      </c>
      <c r="F6784" s="32">
        <v>45209</v>
      </c>
      <c r="G6784" s="33">
        <f t="shared" si="1104"/>
        <v>10</v>
      </c>
      <c r="H6784" s="33">
        <f t="shared" si="1105"/>
        <v>2023</v>
      </c>
      <c r="I6784" s="34">
        <v>3.34</v>
      </c>
      <c r="K6784" s="32">
        <v>41184</v>
      </c>
      <c r="L6784" s="33">
        <f t="shared" si="1096"/>
        <v>10</v>
      </c>
      <c r="M6784" s="33">
        <f t="shared" si="1097"/>
        <v>2012</v>
      </c>
      <c r="N6784" s="34">
        <v>91.88</v>
      </c>
      <c r="P6784" s="32">
        <v>41635</v>
      </c>
      <c r="Q6784" s="33">
        <f t="shared" si="1098"/>
        <v>12</v>
      </c>
      <c r="R6784" s="33">
        <f t="shared" si="1099"/>
        <v>2013</v>
      </c>
      <c r="S6784" s="34">
        <v>112.06</v>
      </c>
    </row>
    <row r="6785" spans="1:19">
      <c r="A6785" s="32">
        <v>43615</v>
      </c>
      <c r="B6785" s="33">
        <f t="shared" si="1100"/>
        <v>5</v>
      </c>
      <c r="C6785" s="33">
        <f t="shared" si="1101"/>
        <v>2019</v>
      </c>
      <c r="D6785" s="34">
        <v>0.54</v>
      </c>
      <c r="F6785" s="32">
        <v>45210</v>
      </c>
      <c r="G6785" s="33">
        <f t="shared" si="1104"/>
        <v>10</v>
      </c>
      <c r="H6785" s="33">
        <f t="shared" si="1105"/>
        <v>2023</v>
      </c>
      <c r="I6785" s="34">
        <v>3.19</v>
      </c>
      <c r="K6785" s="32">
        <v>41185</v>
      </c>
      <c r="L6785" s="33">
        <f t="shared" si="1096"/>
        <v>10</v>
      </c>
      <c r="M6785" s="33">
        <f t="shared" si="1097"/>
        <v>2012</v>
      </c>
      <c r="N6785" s="34">
        <v>88.19</v>
      </c>
      <c r="P6785" s="32">
        <v>41638</v>
      </c>
      <c r="Q6785" s="33">
        <f t="shared" si="1098"/>
        <v>12</v>
      </c>
      <c r="R6785" s="33">
        <f t="shared" si="1099"/>
        <v>2013</v>
      </c>
      <c r="S6785" s="34">
        <v>110.47</v>
      </c>
    </row>
    <row r="6786" spans="1:19">
      <c r="A6786" s="32">
        <v>43616</v>
      </c>
      <c r="B6786" s="33">
        <f t="shared" si="1100"/>
        <v>5</v>
      </c>
      <c r="C6786" s="33">
        <f t="shared" si="1101"/>
        <v>2019</v>
      </c>
      <c r="D6786" s="34">
        <v>0.505</v>
      </c>
      <c r="F6786" s="32">
        <v>45211</v>
      </c>
      <c r="G6786" s="33">
        <f t="shared" si="1104"/>
        <v>10</v>
      </c>
      <c r="H6786" s="33">
        <f t="shared" si="1105"/>
        <v>2023</v>
      </c>
      <c r="I6786" s="34">
        <v>3.16</v>
      </c>
      <c r="K6786" s="32">
        <v>41186</v>
      </c>
      <c r="L6786" s="33">
        <f t="shared" si="1096"/>
        <v>10</v>
      </c>
      <c r="M6786" s="33">
        <f t="shared" si="1097"/>
        <v>2012</v>
      </c>
      <c r="N6786" s="34">
        <v>91.69</v>
      </c>
      <c r="P6786" s="32">
        <v>41639</v>
      </c>
      <c r="Q6786" s="33">
        <f t="shared" si="1098"/>
        <v>12</v>
      </c>
      <c r="R6786" s="33">
        <f t="shared" si="1099"/>
        <v>2013</v>
      </c>
      <c r="S6786" s="34">
        <v>109.95</v>
      </c>
    </row>
    <row r="6787" spans="1:19">
      <c r="A6787" s="32">
        <v>43619</v>
      </c>
      <c r="B6787" s="33">
        <f t="shared" ref="B6787:B6807" si="1106">+MONTH(A6787)</f>
        <v>6</v>
      </c>
      <c r="C6787" s="33">
        <f t="shared" ref="C6787:C6807" si="1107">+YEAR(A6787)</f>
        <v>2019</v>
      </c>
      <c r="D6787" s="34">
        <v>0.47799999999999998</v>
      </c>
      <c r="F6787" s="32">
        <v>45212</v>
      </c>
      <c r="G6787" s="33">
        <f t="shared" si="1104"/>
        <v>10</v>
      </c>
      <c r="H6787" s="33">
        <f t="shared" si="1105"/>
        <v>2023</v>
      </c>
      <c r="I6787" s="34">
        <v>3.11</v>
      </c>
      <c r="K6787" s="32">
        <v>41187</v>
      </c>
      <c r="L6787" s="33">
        <f t="shared" si="1096"/>
        <v>10</v>
      </c>
      <c r="M6787" s="33">
        <f t="shared" si="1097"/>
        <v>2012</v>
      </c>
      <c r="N6787" s="34">
        <v>89.87</v>
      </c>
      <c r="P6787" s="32">
        <v>41641</v>
      </c>
      <c r="Q6787" s="33">
        <f t="shared" si="1098"/>
        <v>1</v>
      </c>
      <c r="R6787" s="33">
        <f t="shared" si="1099"/>
        <v>2014</v>
      </c>
      <c r="S6787" s="34">
        <v>107.94</v>
      </c>
    </row>
    <row r="6788" spans="1:19">
      <c r="A6788" s="32">
        <v>43620</v>
      </c>
      <c r="B6788" s="33">
        <f t="shared" si="1106"/>
        <v>6</v>
      </c>
      <c r="C6788" s="33">
        <f t="shared" si="1107"/>
        <v>2019</v>
      </c>
      <c r="D6788" s="34">
        <v>0.44400000000000001</v>
      </c>
      <c r="F6788" s="32">
        <v>45215</v>
      </c>
      <c r="G6788" s="33">
        <f t="shared" si="1104"/>
        <v>10</v>
      </c>
      <c r="H6788" s="33">
        <f t="shared" si="1105"/>
        <v>2023</v>
      </c>
      <c r="I6788" s="34">
        <v>2.98</v>
      </c>
      <c r="K6788" s="32">
        <v>41190</v>
      </c>
      <c r="L6788" s="33">
        <f t="shared" si="1096"/>
        <v>10</v>
      </c>
      <c r="M6788" s="33">
        <f t="shared" si="1097"/>
        <v>2012</v>
      </c>
      <c r="N6788" s="34">
        <v>89.43</v>
      </c>
      <c r="P6788" s="32">
        <v>41642</v>
      </c>
      <c r="Q6788" s="33">
        <f t="shared" si="1098"/>
        <v>1</v>
      </c>
      <c r="R6788" s="33">
        <f t="shared" si="1099"/>
        <v>2014</v>
      </c>
      <c r="S6788" s="34">
        <v>106.57</v>
      </c>
    </row>
    <row r="6789" spans="1:19">
      <c r="A6789" s="32">
        <v>43621</v>
      </c>
      <c r="B6789" s="33">
        <f t="shared" si="1106"/>
        <v>6</v>
      </c>
      <c r="C6789" s="33">
        <f t="shared" si="1107"/>
        <v>2019</v>
      </c>
      <c r="D6789" s="34">
        <v>0.41799999999999998</v>
      </c>
      <c r="F6789" s="32">
        <v>45216</v>
      </c>
      <c r="G6789" s="33">
        <f t="shared" si="1104"/>
        <v>10</v>
      </c>
      <c r="H6789" s="33">
        <f t="shared" si="1105"/>
        <v>2023</v>
      </c>
      <c r="I6789" s="34">
        <v>2.94</v>
      </c>
      <c r="K6789" s="32">
        <v>41191</v>
      </c>
      <c r="L6789" s="33">
        <f t="shared" si="1096"/>
        <v>10</v>
      </c>
      <c r="M6789" s="33">
        <f t="shared" si="1097"/>
        <v>2012</v>
      </c>
      <c r="N6789" s="34">
        <v>92.42</v>
      </c>
      <c r="P6789" s="32">
        <v>41645</v>
      </c>
      <c r="Q6789" s="33">
        <f t="shared" si="1098"/>
        <v>1</v>
      </c>
      <c r="R6789" s="33">
        <f t="shared" si="1099"/>
        <v>2014</v>
      </c>
      <c r="S6789" s="34">
        <v>106.71</v>
      </c>
    </row>
    <row r="6790" spans="1:19">
      <c r="A6790" s="32">
        <v>43622</v>
      </c>
      <c r="B6790" s="33">
        <f t="shared" si="1106"/>
        <v>6</v>
      </c>
      <c r="C6790" s="33">
        <f t="shared" si="1107"/>
        <v>2019</v>
      </c>
      <c r="D6790" s="34">
        <v>0.45</v>
      </c>
      <c r="F6790" s="32">
        <v>45217</v>
      </c>
      <c r="G6790" s="33">
        <f t="shared" si="1104"/>
        <v>10</v>
      </c>
      <c r="H6790" s="33">
        <f t="shared" si="1105"/>
        <v>2023</v>
      </c>
      <c r="I6790" s="34">
        <v>2.92</v>
      </c>
      <c r="K6790" s="32">
        <v>41192</v>
      </c>
      <c r="L6790" s="33">
        <f t="shared" si="1096"/>
        <v>10</v>
      </c>
      <c r="M6790" s="33">
        <f t="shared" si="1097"/>
        <v>2012</v>
      </c>
      <c r="N6790" s="34">
        <v>91.24</v>
      </c>
      <c r="P6790" s="32">
        <v>41646</v>
      </c>
      <c r="Q6790" s="33">
        <f t="shared" si="1098"/>
        <v>1</v>
      </c>
      <c r="R6790" s="33">
        <f t="shared" si="1099"/>
        <v>2014</v>
      </c>
      <c r="S6790" s="34">
        <v>107.01</v>
      </c>
    </row>
    <row r="6791" spans="1:19">
      <c r="A6791" s="32">
        <v>43623</v>
      </c>
      <c r="B6791" s="33">
        <f t="shared" si="1106"/>
        <v>6</v>
      </c>
      <c r="C6791" s="33">
        <f t="shared" si="1107"/>
        <v>2019</v>
      </c>
      <c r="D6791" s="34">
        <v>0.47499999999999998</v>
      </c>
      <c r="F6791" s="32">
        <v>45218</v>
      </c>
      <c r="G6791" s="33">
        <f t="shared" si="1104"/>
        <v>10</v>
      </c>
      <c r="H6791" s="33">
        <f t="shared" si="1105"/>
        <v>2023</v>
      </c>
      <c r="I6791" s="34">
        <v>2.84</v>
      </c>
      <c r="K6791" s="32">
        <v>41193</v>
      </c>
      <c r="L6791" s="33">
        <f t="shared" si="1096"/>
        <v>10</v>
      </c>
      <c r="M6791" s="33">
        <f t="shared" si="1097"/>
        <v>2012</v>
      </c>
      <c r="N6791" s="34">
        <v>92.19</v>
      </c>
      <c r="P6791" s="32">
        <v>41647</v>
      </c>
      <c r="Q6791" s="33">
        <f t="shared" si="1098"/>
        <v>1</v>
      </c>
      <c r="R6791" s="33">
        <f t="shared" si="1099"/>
        <v>2014</v>
      </c>
      <c r="S6791" s="34">
        <v>107.42</v>
      </c>
    </row>
    <row r="6792" spans="1:19">
      <c r="A6792" s="32">
        <v>43626</v>
      </c>
      <c r="B6792" s="33">
        <f t="shared" si="1106"/>
        <v>6</v>
      </c>
      <c r="C6792" s="33">
        <f t="shared" si="1107"/>
        <v>2019</v>
      </c>
      <c r="D6792" s="34">
        <v>0.438</v>
      </c>
      <c r="F6792" s="32">
        <v>45219</v>
      </c>
      <c r="G6792" s="33">
        <f t="shared" si="1104"/>
        <v>10</v>
      </c>
      <c r="H6792" s="33">
        <f t="shared" si="1105"/>
        <v>2023</v>
      </c>
      <c r="I6792" s="34">
        <v>2.6</v>
      </c>
      <c r="K6792" s="32">
        <v>41194</v>
      </c>
      <c r="L6792" s="33">
        <f t="shared" si="1096"/>
        <v>10</v>
      </c>
      <c r="M6792" s="33">
        <f t="shared" si="1097"/>
        <v>2012</v>
      </c>
      <c r="N6792" s="34">
        <v>91.83</v>
      </c>
      <c r="P6792" s="32">
        <v>41648</v>
      </c>
      <c r="Q6792" s="33">
        <f t="shared" si="1098"/>
        <v>1</v>
      </c>
      <c r="R6792" s="33">
        <f t="shared" si="1099"/>
        <v>2014</v>
      </c>
      <c r="S6792" s="34">
        <v>107.49</v>
      </c>
    </row>
    <row r="6793" spans="1:19">
      <c r="A6793" s="32">
        <v>43627</v>
      </c>
      <c r="B6793" s="33">
        <f t="shared" si="1106"/>
        <v>6</v>
      </c>
      <c r="C6793" s="33">
        <f t="shared" si="1107"/>
        <v>2019</v>
      </c>
      <c r="D6793" s="34">
        <v>0.42399999999999999</v>
      </c>
      <c r="F6793" s="32">
        <v>45222</v>
      </c>
      <c r="G6793" s="33">
        <f t="shared" ref="G6793:G6799" si="1108">+MONTH(F6793)</f>
        <v>10</v>
      </c>
      <c r="H6793" s="33">
        <f t="shared" ref="H6793:H6799" si="1109">+YEAR(F6793)</f>
        <v>2023</v>
      </c>
      <c r="I6793" s="34">
        <v>2.65</v>
      </c>
      <c r="K6793" s="32">
        <v>41197</v>
      </c>
      <c r="L6793" s="33">
        <f t="shared" si="1096"/>
        <v>10</v>
      </c>
      <c r="M6793" s="33">
        <f t="shared" si="1097"/>
        <v>2012</v>
      </c>
      <c r="N6793" s="34">
        <v>91.84</v>
      </c>
      <c r="P6793" s="32">
        <v>41649</v>
      </c>
      <c r="Q6793" s="33">
        <f t="shared" si="1098"/>
        <v>1</v>
      </c>
      <c r="R6793" s="33">
        <f t="shared" si="1099"/>
        <v>2014</v>
      </c>
      <c r="S6793" s="34">
        <v>106.44</v>
      </c>
    </row>
    <row r="6794" spans="1:19">
      <c r="A6794" s="32">
        <v>43628</v>
      </c>
      <c r="B6794" s="33">
        <f t="shared" si="1106"/>
        <v>6</v>
      </c>
      <c r="C6794" s="33">
        <f t="shared" si="1107"/>
        <v>2019</v>
      </c>
      <c r="D6794" s="34">
        <v>0.40300000000000002</v>
      </c>
      <c r="F6794" s="32">
        <v>45223</v>
      </c>
      <c r="G6794" s="33">
        <f t="shared" si="1108"/>
        <v>10</v>
      </c>
      <c r="H6794" s="33">
        <f t="shared" si="1109"/>
        <v>2023</v>
      </c>
      <c r="I6794" s="34">
        <v>2.85</v>
      </c>
      <c r="K6794" s="32">
        <v>41198</v>
      </c>
      <c r="L6794" s="33">
        <f t="shared" si="1096"/>
        <v>10</v>
      </c>
      <c r="M6794" s="33">
        <f t="shared" si="1097"/>
        <v>2012</v>
      </c>
      <c r="N6794" s="34">
        <v>92.07</v>
      </c>
      <c r="P6794" s="32">
        <v>41652</v>
      </c>
      <c r="Q6794" s="33">
        <f t="shared" si="1098"/>
        <v>1</v>
      </c>
      <c r="R6794" s="33">
        <f t="shared" si="1099"/>
        <v>2014</v>
      </c>
      <c r="S6794" s="34">
        <v>108.02</v>
      </c>
    </row>
    <row r="6795" spans="1:19">
      <c r="A6795" s="32">
        <v>43629</v>
      </c>
      <c r="B6795" s="33">
        <f t="shared" si="1106"/>
        <v>6</v>
      </c>
      <c r="C6795" s="33">
        <f t="shared" si="1107"/>
        <v>2019</v>
      </c>
      <c r="D6795" s="34">
        <v>0.41599999999999998</v>
      </c>
      <c r="F6795" s="32">
        <v>45224</v>
      </c>
      <c r="G6795" s="33">
        <f t="shared" si="1108"/>
        <v>10</v>
      </c>
      <c r="H6795" s="33">
        <f t="shared" si="1109"/>
        <v>2023</v>
      </c>
      <c r="I6795" s="34">
        <v>2.86</v>
      </c>
      <c r="K6795" s="32">
        <v>41199</v>
      </c>
      <c r="L6795" s="33">
        <f t="shared" si="1096"/>
        <v>10</v>
      </c>
      <c r="M6795" s="33">
        <f t="shared" si="1097"/>
        <v>2012</v>
      </c>
      <c r="N6795" s="34">
        <v>92.04</v>
      </c>
      <c r="P6795" s="32">
        <v>41653</v>
      </c>
      <c r="Q6795" s="33">
        <f t="shared" si="1098"/>
        <v>1</v>
      </c>
      <c r="R6795" s="33">
        <f t="shared" si="1099"/>
        <v>2014</v>
      </c>
      <c r="S6795" s="34">
        <v>107.12</v>
      </c>
    </row>
    <row r="6796" spans="1:19">
      <c r="A6796" s="32">
        <v>43630</v>
      </c>
      <c r="B6796" s="33">
        <f t="shared" si="1106"/>
        <v>6</v>
      </c>
      <c r="C6796" s="33">
        <f t="shared" si="1107"/>
        <v>2019</v>
      </c>
      <c r="D6796" s="34">
        <v>0.438</v>
      </c>
      <c r="F6796" s="32">
        <v>45225</v>
      </c>
      <c r="G6796" s="33">
        <f t="shared" si="1108"/>
        <v>10</v>
      </c>
      <c r="H6796" s="33">
        <f t="shared" si="1109"/>
        <v>2023</v>
      </c>
      <c r="I6796" s="34">
        <v>2.87</v>
      </c>
      <c r="K6796" s="32">
        <v>41200</v>
      </c>
      <c r="L6796" s="33">
        <f t="shared" si="1096"/>
        <v>10</v>
      </c>
      <c r="M6796" s="33">
        <f t="shared" si="1097"/>
        <v>2012</v>
      </c>
      <c r="N6796" s="34">
        <v>92</v>
      </c>
      <c r="P6796" s="32">
        <v>41654</v>
      </c>
      <c r="Q6796" s="33">
        <f t="shared" si="1098"/>
        <v>1</v>
      </c>
      <c r="R6796" s="33">
        <f t="shared" si="1099"/>
        <v>2014</v>
      </c>
      <c r="S6796" s="34">
        <v>108.09</v>
      </c>
    </row>
    <row r="6797" spans="1:19">
      <c r="A6797" s="32">
        <v>43633</v>
      </c>
      <c r="B6797" s="33">
        <f t="shared" si="1106"/>
        <v>6</v>
      </c>
      <c r="C6797" s="33">
        <f t="shared" si="1107"/>
        <v>2019</v>
      </c>
      <c r="D6797" s="34">
        <v>0.41499999999999998</v>
      </c>
      <c r="F6797" s="32">
        <v>45226</v>
      </c>
      <c r="G6797" s="33">
        <f t="shared" si="1108"/>
        <v>10</v>
      </c>
      <c r="H6797" s="33">
        <f t="shared" si="1109"/>
        <v>2023</v>
      </c>
      <c r="I6797" s="34">
        <v>3.24</v>
      </c>
      <c r="K6797" s="32">
        <v>41201</v>
      </c>
      <c r="L6797" s="33">
        <f t="shared" si="1096"/>
        <v>10</v>
      </c>
      <c r="M6797" s="33">
        <f t="shared" si="1097"/>
        <v>2012</v>
      </c>
      <c r="N6797" s="34">
        <v>90</v>
      </c>
      <c r="P6797" s="32">
        <v>41655</v>
      </c>
      <c r="Q6797" s="33">
        <f t="shared" si="1098"/>
        <v>1</v>
      </c>
      <c r="R6797" s="33">
        <f t="shared" si="1099"/>
        <v>2014</v>
      </c>
      <c r="S6797" s="34">
        <v>107.46</v>
      </c>
    </row>
    <row r="6798" spans="1:19">
      <c r="A6798" s="32">
        <v>43634</v>
      </c>
      <c r="B6798" s="33">
        <f t="shared" si="1106"/>
        <v>6</v>
      </c>
      <c r="C6798" s="33">
        <f t="shared" si="1107"/>
        <v>2019</v>
      </c>
      <c r="D6798" s="34">
        <v>0.42799999999999999</v>
      </c>
      <c r="F6798" s="32">
        <v>45229</v>
      </c>
      <c r="G6798" s="33">
        <f t="shared" si="1108"/>
        <v>10</v>
      </c>
      <c r="H6798" s="33">
        <f t="shared" si="1109"/>
        <v>2023</v>
      </c>
      <c r="I6798" s="34">
        <v>3.17</v>
      </c>
      <c r="K6798" s="32">
        <v>41204</v>
      </c>
      <c r="L6798" s="33">
        <f t="shared" si="1096"/>
        <v>10</v>
      </c>
      <c r="M6798" s="33">
        <f t="shared" si="1097"/>
        <v>2012</v>
      </c>
      <c r="N6798" s="34">
        <v>88.3</v>
      </c>
      <c r="P6798" s="32">
        <v>41656</v>
      </c>
      <c r="Q6798" s="33">
        <f t="shared" si="1098"/>
        <v>1</v>
      </c>
      <c r="R6798" s="33">
        <f t="shared" si="1099"/>
        <v>2014</v>
      </c>
      <c r="S6798" s="34">
        <v>108.45</v>
      </c>
    </row>
    <row r="6799" spans="1:19">
      <c r="A6799" s="32">
        <v>43635</v>
      </c>
      <c r="B6799" s="33">
        <f t="shared" si="1106"/>
        <v>6</v>
      </c>
      <c r="C6799" s="33">
        <f t="shared" si="1107"/>
        <v>2019</v>
      </c>
      <c r="D6799" s="34">
        <v>0.42799999999999999</v>
      </c>
      <c r="F6799" s="32">
        <v>45230</v>
      </c>
      <c r="G6799" s="33">
        <f t="shared" si="1108"/>
        <v>10</v>
      </c>
      <c r="H6799" s="33">
        <f t="shared" si="1109"/>
        <v>2023</v>
      </c>
      <c r="I6799" s="34">
        <v>3.34</v>
      </c>
      <c r="K6799" s="32">
        <v>41205</v>
      </c>
      <c r="L6799" s="33">
        <f t="shared" si="1096"/>
        <v>10</v>
      </c>
      <c r="M6799" s="33">
        <f t="shared" si="1097"/>
        <v>2012</v>
      </c>
      <c r="N6799" s="34">
        <v>86.65</v>
      </c>
      <c r="P6799" s="32">
        <v>41659</v>
      </c>
      <c r="Q6799" s="33">
        <f t="shared" si="1098"/>
        <v>1</v>
      </c>
      <c r="R6799" s="33">
        <f t="shared" si="1099"/>
        <v>2014</v>
      </c>
      <c r="S6799" s="34">
        <v>108.01</v>
      </c>
    </row>
    <row r="6800" spans="1:19">
      <c r="A6800" s="32">
        <v>43636</v>
      </c>
      <c r="B6800" s="33">
        <f t="shared" si="1106"/>
        <v>6</v>
      </c>
      <c r="C6800" s="33">
        <f t="shared" si="1107"/>
        <v>2019</v>
      </c>
      <c r="D6800" s="34">
        <v>0.45600000000000002</v>
      </c>
      <c r="F6800" s="32">
        <v>45231</v>
      </c>
      <c r="G6800" s="33">
        <f t="shared" ref="G6800:G6802" si="1110">+MONTH(F6800)</f>
        <v>11</v>
      </c>
      <c r="H6800" s="33">
        <f t="shared" ref="H6800:H6802" si="1111">+YEAR(F6800)</f>
        <v>2023</v>
      </c>
      <c r="I6800" s="34">
        <v>3.19</v>
      </c>
      <c r="K6800" s="32">
        <v>41206</v>
      </c>
      <c r="L6800" s="33">
        <f t="shared" si="1096"/>
        <v>10</v>
      </c>
      <c r="M6800" s="33">
        <f t="shared" si="1097"/>
        <v>2012</v>
      </c>
      <c r="N6800" s="34">
        <v>85.39</v>
      </c>
      <c r="P6800" s="32">
        <v>41660</v>
      </c>
      <c r="Q6800" s="33">
        <f t="shared" si="1098"/>
        <v>1</v>
      </c>
      <c r="R6800" s="33">
        <f t="shared" si="1099"/>
        <v>2014</v>
      </c>
      <c r="S6800" s="34">
        <v>109.17</v>
      </c>
    </row>
    <row r="6801" spans="1:19">
      <c r="A6801" s="32">
        <v>43637</v>
      </c>
      <c r="B6801" s="33">
        <f t="shared" si="1106"/>
        <v>6</v>
      </c>
      <c r="C6801" s="33">
        <f t="shared" si="1107"/>
        <v>2019</v>
      </c>
      <c r="D6801" s="34">
        <v>0.47299999999999998</v>
      </c>
      <c r="F6801" s="32">
        <v>45232</v>
      </c>
      <c r="G6801" s="33">
        <f t="shared" si="1110"/>
        <v>11</v>
      </c>
      <c r="H6801" s="33">
        <f t="shared" si="1111"/>
        <v>2023</v>
      </c>
      <c r="I6801" s="34">
        <v>3.12</v>
      </c>
      <c r="K6801" s="32">
        <v>41207</v>
      </c>
      <c r="L6801" s="33">
        <f t="shared" si="1096"/>
        <v>10</v>
      </c>
      <c r="M6801" s="33">
        <f t="shared" si="1097"/>
        <v>2012</v>
      </c>
      <c r="N6801" s="34">
        <v>85.59</v>
      </c>
      <c r="P6801" s="32">
        <v>41661</v>
      </c>
      <c r="Q6801" s="33">
        <f t="shared" si="1098"/>
        <v>1</v>
      </c>
      <c r="R6801" s="33">
        <f t="shared" si="1099"/>
        <v>2014</v>
      </c>
      <c r="S6801" s="34">
        <v>109.69</v>
      </c>
    </row>
    <row r="6802" spans="1:19">
      <c r="A6802" s="32">
        <v>43640</v>
      </c>
      <c r="B6802" s="33">
        <f t="shared" si="1106"/>
        <v>6</v>
      </c>
      <c r="C6802" s="33">
        <f t="shared" si="1107"/>
        <v>2019</v>
      </c>
      <c r="D6802" s="34">
        <v>0.46500000000000002</v>
      </c>
      <c r="F6802" s="32">
        <v>45233</v>
      </c>
      <c r="G6802" s="33">
        <f t="shared" si="1110"/>
        <v>11</v>
      </c>
      <c r="H6802" s="33">
        <f t="shared" si="1111"/>
        <v>2023</v>
      </c>
      <c r="I6802" s="34">
        <v>3</v>
      </c>
      <c r="K6802" s="32">
        <v>41208</v>
      </c>
      <c r="L6802" s="33">
        <f t="shared" si="1096"/>
        <v>10</v>
      </c>
      <c r="M6802" s="33">
        <f t="shared" si="1097"/>
        <v>2012</v>
      </c>
      <c r="N6802" s="34">
        <v>85.84</v>
      </c>
      <c r="P6802" s="32">
        <v>41662</v>
      </c>
      <c r="Q6802" s="33">
        <f t="shared" si="1098"/>
        <v>1</v>
      </c>
      <c r="R6802" s="33">
        <f t="shared" si="1099"/>
        <v>2014</v>
      </c>
      <c r="S6802" s="34">
        <v>109.69</v>
      </c>
    </row>
    <row r="6803" spans="1:19">
      <c r="A6803" s="32">
        <v>43641</v>
      </c>
      <c r="B6803" s="33">
        <f t="shared" si="1106"/>
        <v>6</v>
      </c>
      <c r="C6803" s="33">
        <f t="shared" si="1107"/>
        <v>2019</v>
      </c>
      <c r="D6803" s="34">
        <v>0.46800000000000003</v>
      </c>
      <c r="F6803" s="32">
        <v>45236</v>
      </c>
      <c r="G6803" s="33">
        <f t="shared" ref="G6803:G6816" si="1112">+MONTH(F6803)</f>
        <v>11</v>
      </c>
      <c r="H6803" s="33">
        <f t="shared" ref="H6803:H6816" si="1113">+YEAR(F6803)</f>
        <v>2023</v>
      </c>
      <c r="I6803" s="34">
        <v>2.71</v>
      </c>
      <c r="K6803" s="32">
        <v>41211</v>
      </c>
      <c r="L6803" s="33">
        <f t="shared" si="1096"/>
        <v>10</v>
      </c>
      <c r="M6803" s="33">
        <f t="shared" si="1097"/>
        <v>2012</v>
      </c>
      <c r="N6803" s="34">
        <v>85.52</v>
      </c>
      <c r="P6803" s="32">
        <v>41663</v>
      </c>
      <c r="Q6803" s="33">
        <f t="shared" si="1098"/>
        <v>1</v>
      </c>
      <c r="R6803" s="33">
        <f t="shared" si="1099"/>
        <v>2014</v>
      </c>
      <c r="S6803" s="34">
        <v>109.14</v>
      </c>
    </row>
    <row r="6804" spans="1:19">
      <c r="A6804" s="32">
        <v>43642</v>
      </c>
      <c r="B6804" s="33">
        <f t="shared" si="1106"/>
        <v>6</v>
      </c>
      <c r="C6804" s="33">
        <f t="shared" si="1107"/>
        <v>2019</v>
      </c>
      <c r="D6804" s="34">
        <v>0.495</v>
      </c>
      <c r="F6804" s="32">
        <v>45237</v>
      </c>
      <c r="G6804" s="33">
        <f t="shared" si="1112"/>
        <v>11</v>
      </c>
      <c r="H6804" s="33">
        <f t="shared" si="1113"/>
        <v>2023</v>
      </c>
      <c r="I6804" s="34">
        <v>2</v>
      </c>
      <c r="K6804" s="32">
        <v>41212</v>
      </c>
      <c r="L6804" s="33">
        <f t="shared" si="1096"/>
        <v>10</v>
      </c>
      <c r="M6804" s="33">
        <f t="shared" si="1097"/>
        <v>2012</v>
      </c>
      <c r="N6804" s="34">
        <v>85.65</v>
      </c>
      <c r="P6804" s="32">
        <v>41666</v>
      </c>
      <c r="Q6804" s="33">
        <f t="shared" si="1098"/>
        <v>1</v>
      </c>
      <c r="R6804" s="33">
        <f t="shared" si="1099"/>
        <v>2014</v>
      </c>
      <c r="S6804" s="34">
        <v>108.72</v>
      </c>
    </row>
    <row r="6805" spans="1:19">
      <c r="A6805" s="32">
        <v>43643</v>
      </c>
      <c r="B6805" s="33">
        <f t="shared" si="1106"/>
        <v>6</v>
      </c>
      <c r="C6805" s="33">
        <f t="shared" si="1107"/>
        <v>2019</v>
      </c>
      <c r="D6805" s="34">
        <v>0.48799999999999999</v>
      </c>
      <c r="F6805" s="32">
        <v>45238</v>
      </c>
      <c r="G6805" s="33">
        <f t="shared" si="1112"/>
        <v>11</v>
      </c>
      <c r="H6805" s="33">
        <f t="shared" si="1113"/>
        <v>2023</v>
      </c>
      <c r="I6805" s="34">
        <v>2.1800000000000002</v>
      </c>
      <c r="K6805" s="32">
        <v>41213</v>
      </c>
      <c r="L6805" s="33">
        <f t="shared" si="1096"/>
        <v>10</v>
      </c>
      <c r="M6805" s="33">
        <f t="shared" si="1097"/>
        <v>2012</v>
      </c>
      <c r="N6805" s="34">
        <v>86.23</v>
      </c>
      <c r="P6805" s="32">
        <v>41667</v>
      </c>
      <c r="Q6805" s="33">
        <f t="shared" si="1098"/>
        <v>1</v>
      </c>
      <c r="R6805" s="33">
        <f t="shared" si="1099"/>
        <v>2014</v>
      </c>
      <c r="S6805" s="34">
        <v>109.1</v>
      </c>
    </row>
    <row r="6806" spans="1:19">
      <c r="A6806" s="32">
        <v>43644</v>
      </c>
      <c r="B6806" s="33">
        <f t="shared" si="1106"/>
        <v>6</v>
      </c>
      <c r="C6806" s="33">
        <f t="shared" si="1107"/>
        <v>2019</v>
      </c>
      <c r="D6806" s="34">
        <v>0.48399999999999999</v>
      </c>
      <c r="F6806" s="32">
        <v>45239</v>
      </c>
      <c r="G6806" s="33">
        <f t="shared" si="1112"/>
        <v>11</v>
      </c>
      <c r="H6806" s="33">
        <f t="shared" si="1113"/>
        <v>2023</v>
      </c>
      <c r="I6806" s="34">
        <v>2.71</v>
      </c>
      <c r="K6806" s="32">
        <v>41214</v>
      </c>
      <c r="L6806" s="33">
        <f t="shared" si="1096"/>
        <v>11</v>
      </c>
      <c r="M6806" s="33">
        <f t="shared" si="1097"/>
        <v>2012</v>
      </c>
      <c r="N6806" s="34">
        <v>87.05</v>
      </c>
      <c r="P6806" s="32">
        <v>41668</v>
      </c>
      <c r="Q6806" s="33">
        <f t="shared" si="1098"/>
        <v>1</v>
      </c>
      <c r="R6806" s="33">
        <f t="shared" si="1099"/>
        <v>2014</v>
      </c>
      <c r="S6806" s="34">
        <v>108.83</v>
      </c>
    </row>
    <row r="6807" spans="1:19">
      <c r="A6807" s="32">
        <v>43647</v>
      </c>
      <c r="B6807" s="33">
        <f t="shared" si="1106"/>
        <v>7</v>
      </c>
      <c r="C6807" s="33">
        <f t="shared" si="1107"/>
        <v>2019</v>
      </c>
      <c r="D6807" s="34">
        <v>0.48299999999999998</v>
      </c>
      <c r="F6807" s="32">
        <v>45240</v>
      </c>
      <c r="G6807" s="33">
        <f t="shared" si="1112"/>
        <v>11</v>
      </c>
      <c r="H6807" s="33">
        <f t="shared" si="1113"/>
        <v>2023</v>
      </c>
      <c r="I6807" s="34">
        <v>2.71</v>
      </c>
      <c r="K6807" s="32">
        <v>41215</v>
      </c>
      <c r="L6807" s="33">
        <f t="shared" si="1096"/>
        <v>11</v>
      </c>
      <c r="M6807" s="33">
        <f t="shared" si="1097"/>
        <v>2012</v>
      </c>
      <c r="N6807" s="34">
        <v>84.9</v>
      </c>
      <c r="P6807" s="32">
        <v>41669</v>
      </c>
      <c r="Q6807" s="33">
        <f t="shared" si="1098"/>
        <v>1</v>
      </c>
      <c r="R6807" s="33">
        <f t="shared" si="1099"/>
        <v>2014</v>
      </c>
      <c r="S6807" s="34">
        <v>109.36</v>
      </c>
    </row>
    <row r="6808" spans="1:19">
      <c r="A6808" s="32">
        <v>43648</v>
      </c>
      <c r="B6808" s="33">
        <f t="shared" ref="B6808:B6850" si="1114">+MONTH(A6808)</f>
        <v>7</v>
      </c>
      <c r="C6808" s="33">
        <f t="shared" ref="C6808:C6850" si="1115">+YEAR(A6808)</f>
        <v>2019</v>
      </c>
      <c r="D6808" s="34">
        <v>0.45</v>
      </c>
      <c r="F6808" s="32">
        <v>45243</v>
      </c>
      <c r="G6808" s="33">
        <f t="shared" si="1112"/>
        <v>11</v>
      </c>
      <c r="H6808" s="33">
        <f t="shared" si="1113"/>
        <v>2023</v>
      </c>
      <c r="I6808" s="34">
        <v>2.61</v>
      </c>
      <c r="K6808" s="32">
        <v>41218</v>
      </c>
      <c r="L6808" s="33">
        <f t="shared" si="1096"/>
        <v>11</v>
      </c>
      <c r="M6808" s="33">
        <f t="shared" si="1097"/>
        <v>2012</v>
      </c>
      <c r="N6808" s="34">
        <v>85.64</v>
      </c>
      <c r="P6808" s="32">
        <v>41670</v>
      </c>
      <c r="Q6808" s="33">
        <f t="shared" si="1098"/>
        <v>1</v>
      </c>
      <c r="R6808" s="33">
        <f t="shared" si="1099"/>
        <v>2014</v>
      </c>
      <c r="S6808" s="34">
        <v>108.16</v>
      </c>
    </row>
    <row r="6809" spans="1:19">
      <c r="A6809" s="32">
        <v>43649</v>
      </c>
      <c r="B6809" s="33">
        <f t="shared" si="1114"/>
        <v>7</v>
      </c>
      <c r="C6809" s="33">
        <f t="shared" si="1115"/>
        <v>2019</v>
      </c>
      <c r="D6809" s="34">
        <v>0.47799999999999998</v>
      </c>
      <c r="F6809" s="32">
        <v>45244</v>
      </c>
      <c r="G6809" s="33">
        <f t="shared" si="1112"/>
        <v>11</v>
      </c>
      <c r="H6809" s="33">
        <f t="shared" si="1113"/>
        <v>2023</v>
      </c>
      <c r="I6809" s="34">
        <v>2.69</v>
      </c>
      <c r="K6809" s="32">
        <v>41219</v>
      </c>
      <c r="L6809" s="33">
        <f t="shared" si="1096"/>
        <v>11</v>
      </c>
      <c r="M6809" s="33">
        <f t="shared" si="1097"/>
        <v>2012</v>
      </c>
      <c r="N6809" s="34">
        <v>88.62</v>
      </c>
      <c r="P6809" s="32">
        <v>41673</v>
      </c>
      <c r="Q6809" s="33">
        <f t="shared" si="1098"/>
        <v>2</v>
      </c>
      <c r="R6809" s="33">
        <f t="shared" si="1099"/>
        <v>2014</v>
      </c>
      <c r="S6809" s="34">
        <v>106.55</v>
      </c>
    </row>
    <row r="6810" spans="1:19">
      <c r="A6810" s="32">
        <v>43654</v>
      </c>
      <c r="B6810" s="33">
        <f t="shared" si="1114"/>
        <v>7</v>
      </c>
      <c r="C6810" s="33">
        <f t="shared" si="1115"/>
        <v>2019</v>
      </c>
      <c r="D6810" s="34">
        <v>0.47499999999999998</v>
      </c>
      <c r="F6810" s="32">
        <v>45245</v>
      </c>
      <c r="G6810" s="33">
        <f t="shared" si="1112"/>
        <v>11</v>
      </c>
      <c r="H6810" s="33">
        <f t="shared" si="1113"/>
        <v>2023</v>
      </c>
      <c r="I6810" s="34">
        <v>2.88</v>
      </c>
      <c r="K6810" s="32">
        <v>41220</v>
      </c>
      <c r="L6810" s="33">
        <f t="shared" si="1096"/>
        <v>11</v>
      </c>
      <c r="M6810" s="33">
        <f t="shared" si="1097"/>
        <v>2012</v>
      </c>
      <c r="N6810" s="34">
        <v>84.5</v>
      </c>
      <c r="P6810" s="32">
        <v>41674</v>
      </c>
      <c r="Q6810" s="33">
        <f t="shared" si="1098"/>
        <v>2</v>
      </c>
      <c r="R6810" s="33">
        <f t="shared" si="1099"/>
        <v>2014</v>
      </c>
      <c r="S6810" s="34">
        <v>107.04</v>
      </c>
    </row>
    <row r="6811" spans="1:19">
      <c r="A6811" s="32">
        <v>43655</v>
      </c>
      <c r="B6811" s="33">
        <f t="shared" si="1114"/>
        <v>7</v>
      </c>
      <c r="C6811" s="33">
        <f t="shared" si="1115"/>
        <v>2019</v>
      </c>
      <c r="D6811" s="34">
        <v>0.46800000000000003</v>
      </c>
      <c r="F6811" s="32">
        <v>45246</v>
      </c>
      <c r="G6811" s="33">
        <f t="shared" si="1112"/>
        <v>11</v>
      </c>
      <c r="H6811" s="33">
        <f t="shared" si="1113"/>
        <v>2023</v>
      </c>
      <c r="I6811" s="34">
        <v>2.91</v>
      </c>
      <c r="K6811" s="32">
        <v>41221</v>
      </c>
      <c r="L6811" s="33">
        <f t="shared" si="1096"/>
        <v>11</v>
      </c>
      <c r="M6811" s="33">
        <f t="shared" si="1097"/>
        <v>2012</v>
      </c>
      <c r="N6811" s="34">
        <v>85.07</v>
      </c>
      <c r="P6811" s="32">
        <v>41675</v>
      </c>
      <c r="Q6811" s="33">
        <f t="shared" si="1098"/>
        <v>2</v>
      </c>
      <c r="R6811" s="33">
        <f t="shared" si="1099"/>
        <v>2014</v>
      </c>
      <c r="S6811" s="34">
        <v>106.81</v>
      </c>
    </row>
    <row r="6812" spans="1:19">
      <c r="A6812" s="32">
        <v>43656</v>
      </c>
      <c r="B6812" s="33">
        <f t="shared" si="1114"/>
        <v>7</v>
      </c>
      <c r="C6812" s="33">
        <f t="shared" si="1115"/>
        <v>2019</v>
      </c>
      <c r="D6812" s="34">
        <v>0.505</v>
      </c>
      <c r="F6812" s="32">
        <v>45247</v>
      </c>
      <c r="G6812" s="33">
        <f t="shared" si="1112"/>
        <v>11</v>
      </c>
      <c r="H6812" s="33">
        <f t="shared" si="1113"/>
        <v>2023</v>
      </c>
      <c r="I6812" s="34">
        <v>2.62</v>
      </c>
      <c r="K6812" s="32">
        <v>41222</v>
      </c>
      <c r="L6812" s="33">
        <f t="shared" si="1096"/>
        <v>11</v>
      </c>
      <c r="M6812" s="33">
        <f t="shared" si="1097"/>
        <v>2012</v>
      </c>
      <c r="N6812" s="34">
        <v>86.08</v>
      </c>
      <c r="P6812" s="32">
        <v>41676</v>
      </c>
      <c r="Q6812" s="33">
        <f t="shared" si="1098"/>
        <v>2</v>
      </c>
      <c r="R6812" s="33">
        <f t="shared" si="1099"/>
        <v>2014</v>
      </c>
      <c r="S6812" s="34">
        <v>108.15</v>
      </c>
    </row>
    <row r="6813" spans="1:19">
      <c r="A6813" s="32">
        <v>43657</v>
      </c>
      <c r="B6813" s="33">
        <f t="shared" si="1114"/>
        <v>7</v>
      </c>
      <c r="C6813" s="33">
        <f t="shared" si="1115"/>
        <v>2019</v>
      </c>
      <c r="D6813" s="34">
        <v>0.50800000000000001</v>
      </c>
      <c r="F6813" s="32">
        <v>45250</v>
      </c>
      <c r="G6813" s="33">
        <f t="shared" si="1112"/>
        <v>11</v>
      </c>
      <c r="H6813" s="33">
        <f t="shared" si="1113"/>
        <v>2023</v>
      </c>
      <c r="I6813" s="34">
        <v>2.4900000000000002</v>
      </c>
      <c r="K6813" s="32">
        <v>41225</v>
      </c>
      <c r="L6813" s="33">
        <f t="shared" si="1096"/>
        <v>11</v>
      </c>
      <c r="M6813" s="33">
        <f t="shared" si="1097"/>
        <v>2012</v>
      </c>
      <c r="N6813" s="34">
        <v>85.56</v>
      </c>
      <c r="P6813" s="32">
        <v>41677</v>
      </c>
      <c r="Q6813" s="33">
        <f t="shared" si="1098"/>
        <v>2</v>
      </c>
      <c r="R6813" s="33">
        <f t="shared" si="1099"/>
        <v>2014</v>
      </c>
      <c r="S6813" s="34">
        <v>110.12</v>
      </c>
    </row>
    <row r="6814" spans="1:19">
      <c r="A6814" s="32">
        <v>43658</v>
      </c>
      <c r="B6814" s="33">
        <f t="shared" si="1114"/>
        <v>7</v>
      </c>
      <c r="C6814" s="33">
        <f t="shared" si="1115"/>
        <v>2019</v>
      </c>
      <c r="D6814" s="34">
        <v>0.47</v>
      </c>
      <c r="F6814" s="32">
        <v>45251</v>
      </c>
      <c r="G6814" s="33">
        <f t="shared" si="1112"/>
        <v>11</v>
      </c>
      <c r="H6814" s="33">
        <f t="shared" si="1113"/>
        <v>2023</v>
      </c>
      <c r="I6814" s="34">
        <v>2.63</v>
      </c>
      <c r="K6814" s="32">
        <v>41226</v>
      </c>
      <c r="L6814" s="33">
        <f t="shared" si="1096"/>
        <v>11</v>
      </c>
      <c r="M6814" s="33">
        <f t="shared" si="1097"/>
        <v>2012</v>
      </c>
      <c r="N6814" s="34">
        <v>85.38</v>
      </c>
      <c r="P6814" s="32">
        <v>41680</v>
      </c>
      <c r="Q6814" s="33">
        <f t="shared" si="1098"/>
        <v>2</v>
      </c>
      <c r="R6814" s="33">
        <f t="shared" si="1099"/>
        <v>2014</v>
      </c>
      <c r="S6814" s="34">
        <v>110.18</v>
      </c>
    </row>
    <row r="6815" spans="1:19">
      <c r="A6815" s="32">
        <v>43661</v>
      </c>
      <c r="B6815" s="33">
        <f t="shared" si="1114"/>
        <v>7</v>
      </c>
      <c r="C6815" s="33">
        <f t="shared" si="1115"/>
        <v>2019</v>
      </c>
      <c r="D6815" s="34">
        <v>0.49299999999999999</v>
      </c>
      <c r="F6815" s="32">
        <v>45252</v>
      </c>
      <c r="G6815" s="33">
        <f t="shared" si="1112"/>
        <v>11</v>
      </c>
      <c r="H6815" s="33">
        <f t="shared" si="1113"/>
        <v>2023</v>
      </c>
      <c r="I6815" s="34">
        <v>2.72</v>
      </c>
      <c r="K6815" s="32">
        <v>41227</v>
      </c>
      <c r="L6815" s="33">
        <f t="shared" si="1096"/>
        <v>11</v>
      </c>
      <c r="M6815" s="33">
        <f t="shared" si="1097"/>
        <v>2012</v>
      </c>
      <c r="N6815" s="34">
        <v>86.32</v>
      </c>
      <c r="P6815" s="32">
        <v>41681</v>
      </c>
      <c r="Q6815" s="33">
        <f t="shared" si="1098"/>
        <v>2</v>
      </c>
      <c r="R6815" s="33">
        <f t="shared" si="1099"/>
        <v>2014</v>
      </c>
      <c r="S6815" s="34">
        <v>109.21</v>
      </c>
    </row>
    <row r="6816" spans="1:19">
      <c r="A6816" s="32">
        <v>43662</v>
      </c>
      <c r="B6816" s="33">
        <f t="shared" si="1114"/>
        <v>7</v>
      </c>
      <c r="C6816" s="33">
        <f t="shared" si="1115"/>
        <v>2019</v>
      </c>
      <c r="D6816" s="34">
        <v>0.496</v>
      </c>
      <c r="F6816" s="32">
        <v>45254</v>
      </c>
      <c r="G6816" s="33">
        <f t="shared" si="1112"/>
        <v>11</v>
      </c>
      <c r="H6816" s="33">
        <f t="shared" si="1113"/>
        <v>2023</v>
      </c>
      <c r="I6816" s="34">
        <v>2.72</v>
      </c>
      <c r="K6816" s="32">
        <v>41228</v>
      </c>
      <c r="L6816" s="33">
        <f t="shared" si="1096"/>
        <v>11</v>
      </c>
      <c r="M6816" s="33">
        <f t="shared" si="1097"/>
        <v>2012</v>
      </c>
      <c r="N6816" s="34">
        <v>85.45</v>
      </c>
      <c r="P6816" s="32">
        <v>41682</v>
      </c>
      <c r="Q6816" s="33">
        <f t="shared" si="1098"/>
        <v>2</v>
      </c>
      <c r="R6816" s="33">
        <f t="shared" si="1099"/>
        <v>2014</v>
      </c>
      <c r="S6816" s="34">
        <v>108.62</v>
      </c>
    </row>
    <row r="6817" spans="1:19">
      <c r="A6817" s="32">
        <v>43663</v>
      </c>
      <c r="B6817" s="33">
        <f t="shared" si="1114"/>
        <v>7</v>
      </c>
      <c r="C6817" s="33">
        <f t="shared" si="1115"/>
        <v>2019</v>
      </c>
      <c r="D6817" s="34">
        <v>0.51600000000000001</v>
      </c>
      <c r="F6817" s="32">
        <v>45257</v>
      </c>
      <c r="G6817" s="33">
        <f t="shared" ref="G6817:G6840" si="1116">+MONTH(F6817)</f>
        <v>11</v>
      </c>
      <c r="H6817" s="33">
        <f t="shared" ref="H6817:H6840" si="1117">+YEAR(F6817)</f>
        <v>2023</v>
      </c>
      <c r="I6817" s="34">
        <v>2.74</v>
      </c>
      <c r="K6817" s="32">
        <v>41229</v>
      </c>
      <c r="L6817" s="33">
        <f t="shared" si="1096"/>
        <v>11</v>
      </c>
      <c r="M6817" s="33">
        <f t="shared" si="1097"/>
        <v>2012</v>
      </c>
      <c r="N6817" s="34">
        <v>86.62</v>
      </c>
      <c r="P6817" s="32">
        <v>41683</v>
      </c>
      <c r="Q6817" s="33">
        <f t="shared" si="1098"/>
        <v>2</v>
      </c>
      <c r="R6817" s="33">
        <f t="shared" si="1099"/>
        <v>2014</v>
      </c>
      <c r="S6817" s="34">
        <v>108.98</v>
      </c>
    </row>
    <row r="6818" spans="1:19">
      <c r="A6818" s="32">
        <v>43664</v>
      </c>
      <c r="B6818" s="33">
        <f t="shared" si="1114"/>
        <v>7</v>
      </c>
      <c r="C6818" s="33">
        <f t="shared" si="1115"/>
        <v>2019</v>
      </c>
      <c r="D6818" s="34">
        <v>0.51100000000000001</v>
      </c>
      <c r="F6818" s="32">
        <v>45258</v>
      </c>
      <c r="G6818" s="33">
        <f t="shared" si="1116"/>
        <v>11</v>
      </c>
      <c r="H6818" s="33">
        <f t="shared" si="1117"/>
        <v>2023</v>
      </c>
      <c r="I6818" s="34">
        <v>2.78</v>
      </c>
      <c r="K6818" s="32">
        <v>41232</v>
      </c>
      <c r="L6818" s="33">
        <f t="shared" si="1096"/>
        <v>11</v>
      </c>
      <c r="M6818" s="33">
        <f t="shared" si="1097"/>
        <v>2012</v>
      </c>
      <c r="N6818" s="34">
        <v>89.05</v>
      </c>
      <c r="P6818" s="32">
        <v>41684</v>
      </c>
      <c r="Q6818" s="33">
        <f t="shared" si="1098"/>
        <v>2</v>
      </c>
      <c r="R6818" s="33">
        <f t="shared" si="1099"/>
        <v>2014</v>
      </c>
      <c r="S6818" s="34">
        <v>108.63</v>
      </c>
    </row>
    <row r="6819" spans="1:19">
      <c r="A6819" s="32">
        <v>43665</v>
      </c>
      <c r="B6819" s="33">
        <f t="shared" si="1114"/>
        <v>7</v>
      </c>
      <c r="C6819" s="33">
        <f t="shared" si="1115"/>
        <v>2019</v>
      </c>
      <c r="D6819" s="34">
        <v>0.504</v>
      </c>
      <c r="F6819" s="32">
        <v>45259</v>
      </c>
      <c r="G6819" s="33">
        <f t="shared" si="1116"/>
        <v>11</v>
      </c>
      <c r="H6819" s="33">
        <f t="shared" si="1117"/>
        <v>2023</v>
      </c>
      <c r="I6819" s="34">
        <v>2.7</v>
      </c>
      <c r="K6819" s="32">
        <v>41233</v>
      </c>
      <c r="L6819" s="33">
        <f t="shared" si="1096"/>
        <v>11</v>
      </c>
      <c r="M6819" s="33">
        <f t="shared" si="1097"/>
        <v>2012</v>
      </c>
      <c r="N6819" s="34">
        <v>86.46</v>
      </c>
      <c r="P6819" s="32">
        <v>41688</v>
      </c>
      <c r="Q6819" s="33">
        <f t="shared" si="1098"/>
        <v>2</v>
      </c>
      <c r="R6819" s="33">
        <f t="shared" si="1099"/>
        <v>2014</v>
      </c>
      <c r="S6819" s="34">
        <v>110.14</v>
      </c>
    </row>
    <row r="6820" spans="1:19">
      <c r="A6820" s="32">
        <v>43668</v>
      </c>
      <c r="B6820" s="33">
        <f t="shared" si="1114"/>
        <v>7</v>
      </c>
      <c r="C6820" s="33">
        <f t="shared" si="1115"/>
        <v>2019</v>
      </c>
      <c r="D6820" s="34">
        <v>0.498</v>
      </c>
      <c r="F6820" s="32">
        <v>45260</v>
      </c>
      <c r="G6820" s="33">
        <f t="shared" si="1116"/>
        <v>11</v>
      </c>
      <c r="H6820" s="33">
        <f t="shared" si="1117"/>
        <v>2023</v>
      </c>
      <c r="I6820" s="34">
        <v>2.75</v>
      </c>
      <c r="K6820" s="32">
        <v>41234</v>
      </c>
      <c r="L6820" s="33">
        <f t="shared" ref="L6820:L6883" si="1118">+MONTH(K6820)</f>
        <v>11</v>
      </c>
      <c r="M6820" s="33">
        <f t="shared" ref="M6820:M6883" si="1119">+YEAR(K6820)</f>
        <v>2012</v>
      </c>
      <c r="N6820" s="34">
        <v>87.08</v>
      </c>
      <c r="P6820" s="32">
        <v>41689</v>
      </c>
      <c r="Q6820" s="33">
        <f t="shared" ref="Q6820:Q6883" si="1120">+MONTH(P6820)</f>
        <v>2</v>
      </c>
      <c r="R6820" s="33">
        <f t="shared" si="1099"/>
        <v>2014</v>
      </c>
      <c r="S6820" s="34">
        <v>110.37</v>
      </c>
    </row>
    <row r="6821" spans="1:19">
      <c r="A6821" s="32">
        <v>43669</v>
      </c>
      <c r="B6821" s="33">
        <f t="shared" si="1114"/>
        <v>7</v>
      </c>
      <c r="C6821" s="33">
        <f t="shared" si="1115"/>
        <v>2019</v>
      </c>
      <c r="D6821" s="34">
        <v>0.5</v>
      </c>
      <c r="F6821" s="32">
        <v>45261</v>
      </c>
      <c r="G6821" s="33">
        <f t="shared" si="1116"/>
        <v>12</v>
      </c>
      <c r="H6821" s="33">
        <f t="shared" si="1117"/>
        <v>2023</v>
      </c>
      <c r="I6821" s="34">
        <v>2.63</v>
      </c>
      <c r="K6821" s="32">
        <v>41236</v>
      </c>
      <c r="L6821" s="33">
        <f t="shared" si="1118"/>
        <v>11</v>
      </c>
      <c r="M6821" s="33">
        <f t="shared" si="1119"/>
        <v>2012</v>
      </c>
      <c r="N6821" s="34">
        <v>87.01</v>
      </c>
      <c r="P6821" s="32">
        <v>41690</v>
      </c>
      <c r="Q6821" s="33">
        <f t="shared" si="1120"/>
        <v>2</v>
      </c>
      <c r="R6821" s="33">
        <f t="shared" ref="R6821:R6884" si="1121">+YEAR(P6821)</f>
        <v>2014</v>
      </c>
      <c r="S6821" s="34">
        <v>109.42</v>
      </c>
    </row>
    <row r="6822" spans="1:19">
      <c r="A6822" s="32">
        <v>43670</v>
      </c>
      <c r="B6822" s="33">
        <f t="shared" si="1114"/>
        <v>7</v>
      </c>
      <c r="C6822" s="33">
        <f t="shared" si="1115"/>
        <v>2019</v>
      </c>
      <c r="D6822" s="34">
        <v>0.5</v>
      </c>
      <c r="F6822" s="32">
        <v>45264</v>
      </c>
      <c r="G6822" s="33">
        <f t="shared" si="1116"/>
        <v>12</v>
      </c>
      <c r="H6822" s="33">
        <f t="shared" si="1117"/>
        <v>2023</v>
      </c>
      <c r="I6822" s="34">
        <v>2.5499999999999998</v>
      </c>
      <c r="K6822" s="32">
        <v>41239</v>
      </c>
      <c r="L6822" s="33">
        <f t="shared" si="1118"/>
        <v>11</v>
      </c>
      <c r="M6822" s="33">
        <f t="shared" si="1119"/>
        <v>2012</v>
      </c>
      <c r="N6822" s="34">
        <v>87.28</v>
      </c>
      <c r="P6822" s="32">
        <v>41691</v>
      </c>
      <c r="Q6822" s="33">
        <f t="shared" si="1120"/>
        <v>2</v>
      </c>
      <c r="R6822" s="33">
        <f t="shared" si="1121"/>
        <v>2014</v>
      </c>
      <c r="S6822" s="34">
        <v>109.03</v>
      </c>
    </row>
    <row r="6823" spans="1:19">
      <c r="A6823" s="32">
        <v>43671</v>
      </c>
      <c r="B6823" s="33">
        <f t="shared" si="1114"/>
        <v>7</v>
      </c>
      <c r="C6823" s="33">
        <f t="shared" si="1115"/>
        <v>2019</v>
      </c>
      <c r="D6823" s="34">
        <v>0.48799999999999999</v>
      </c>
      <c r="F6823" s="32">
        <v>45265</v>
      </c>
      <c r="G6823" s="33">
        <f t="shared" si="1116"/>
        <v>12</v>
      </c>
      <c r="H6823" s="33">
        <f t="shared" si="1117"/>
        <v>2023</v>
      </c>
      <c r="I6823" s="34">
        <v>2.72</v>
      </c>
      <c r="K6823" s="32">
        <v>41240</v>
      </c>
      <c r="L6823" s="33">
        <f t="shared" si="1118"/>
        <v>11</v>
      </c>
      <c r="M6823" s="33">
        <f t="shared" si="1119"/>
        <v>2012</v>
      </c>
      <c r="N6823" s="34">
        <v>86.81</v>
      </c>
      <c r="P6823" s="32">
        <v>41694</v>
      </c>
      <c r="Q6823" s="33">
        <f t="shared" si="1120"/>
        <v>2</v>
      </c>
      <c r="R6823" s="33">
        <f t="shared" si="1121"/>
        <v>2014</v>
      </c>
      <c r="S6823" s="34">
        <v>109.76</v>
      </c>
    </row>
    <row r="6824" spans="1:19">
      <c r="A6824" s="32">
        <v>43672</v>
      </c>
      <c r="B6824" s="33">
        <f t="shared" si="1114"/>
        <v>7</v>
      </c>
      <c r="C6824" s="33">
        <f t="shared" si="1115"/>
        <v>2019</v>
      </c>
      <c r="D6824" s="34">
        <v>0.48799999999999999</v>
      </c>
      <c r="F6824" s="32">
        <v>45266</v>
      </c>
      <c r="G6824" s="33">
        <f t="shared" si="1116"/>
        <v>12</v>
      </c>
      <c r="H6824" s="33">
        <f t="shared" si="1117"/>
        <v>2023</v>
      </c>
      <c r="I6824" s="34">
        <v>2.76</v>
      </c>
      <c r="K6824" s="32">
        <v>41241</v>
      </c>
      <c r="L6824" s="33">
        <f t="shared" si="1118"/>
        <v>11</v>
      </c>
      <c r="M6824" s="33">
        <f t="shared" si="1119"/>
        <v>2012</v>
      </c>
      <c r="N6824" s="34">
        <v>86.1</v>
      </c>
      <c r="P6824" s="32">
        <v>41695</v>
      </c>
      <c r="Q6824" s="33">
        <f t="shared" si="1120"/>
        <v>2</v>
      </c>
      <c r="R6824" s="33">
        <f t="shared" si="1121"/>
        <v>2014</v>
      </c>
      <c r="S6824" s="34">
        <v>109.19</v>
      </c>
    </row>
    <row r="6825" spans="1:19">
      <c r="A6825" s="32">
        <v>43675</v>
      </c>
      <c r="B6825" s="33">
        <f t="shared" si="1114"/>
        <v>7</v>
      </c>
      <c r="C6825" s="33">
        <f t="shared" si="1115"/>
        <v>2019</v>
      </c>
      <c r="D6825" s="34">
        <v>0.48799999999999999</v>
      </c>
      <c r="F6825" s="32">
        <v>45267</v>
      </c>
      <c r="G6825" s="33">
        <f t="shared" si="1116"/>
        <v>12</v>
      </c>
      <c r="H6825" s="33">
        <f t="shared" si="1117"/>
        <v>2023</v>
      </c>
      <c r="I6825" s="34">
        <v>2.52</v>
      </c>
      <c r="K6825" s="32">
        <v>41242</v>
      </c>
      <c r="L6825" s="33">
        <f t="shared" si="1118"/>
        <v>11</v>
      </c>
      <c r="M6825" s="33">
        <f t="shared" si="1119"/>
        <v>2012</v>
      </c>
      <c r="N6825" s="34">
        <v>87.64</v>
      </c>
      <c r="P6825" s="32">
        <v>41696</v>
      </c>
      <c r="Q6825" s="33">
        <f t="shared" si="1120"/>
        <v>2</v>
      </c>
      <c r="R6825" s="33">
        <f t="shared" si="1121"/>
        <v>2014</v>
      </c>
      <c r="S6825" s="34">
        <v>109.39</v>
      </c>
    </row>
    <row r="6826" spans="1:19">
      <c r="A6826" s="32">
        <v>43676</v>
      </c>
      <c r="B6826" s="33">
        <f t="shared" si="1114"/>
        <v>7</v>
      </c>
      <c r="C6826" s="33">
        <f t="shared" si="1115"/>
        <v>2019</v>
      </c>
      <c r="D6826" s="34">
        <v>0.49399999999999999</v>
      </c>
      <c r="F6826" s="32">
        <v>45268</v>
      </c>
      <c r="G6826" s="33">
        <f t="shared" si="1116"/>
        <v>12</v>
      </c>
      <c r="H6826" s="33">
        <f t="shared" si="1117"/>
        <v>2023</v>
      </c>
      <c r="I6826" s="34">
        <v>2.57</v>
      </c>
      <c r="K6826" s="32">
        <v>41243</v>
      </c>
      <c r="L6826" s="33">
        <f t="shared" si="1118"/>
        <v>11</v>
      </c>
      <c r="M6826" s="33">
        <f t="shared" si="1119"/>
        <v>2012</v>
      </c>
      <c r="N6826" s="34">
        <v>88.54</v>
      </c>
      <c r="P6826" s="32">
        <v>41697</v>
      </c>
      <c r="Q6826" s="33">
        <f t="shared" si="1120"/>
        <v>2</v>
      </c>
      <c r="R6826" s="33">
        <f t="shared" si="1121"/>
        <v>2014</v>
      </c>
      <c r="S6826" s="34">
        <v>108.54</v>
      </c>
    </row>
    <row r="6827" spans="1:19">
      <c r="A6827" s="32">
        <v>43677</v>
      </c>
      <c r="B6827" s="33">
        <f t="shared" si="1114"/>
        <v>7</v>
      </c>
      <c r="C6827" s="33">
        <f t="shared" si="1115"/>
        <v>2019</v>
      </c>
      <c r="D6827" s="34">
        <v>0.44500000000000001</v>
      </c>
      <c r="F6827" s="32">
        <v>45271</v>
      </c>
      <c r="G6827" s="33">
        <f t="shared" si="1116"/>
        <v>12</v>
      </c>
      <c r="H6827" s="33">
        <f t="shared" si="1117"/>
        <v>2023</v>
      </c>
      <c r="I6827" s="34">
        <v>2.39</v>
      </c>
      <c r="K6827" s="32">
        <v>41246</v>
      </c>
      <c r="L6827" s="33">
        <f t="shared" si="1118"/>
        <v>12</v>
      </c>
      <c r="M6827" s="33">
        <f t="shared" si="1119"/>
        <v>2012</v>
      </c>
      <c r="N6827" s="34">
        <v>88.69</v>
      </c>
      <c r="P6827" s="32">
        <v>41698</v>
      </c>
      <c r="Q6827" s="33">
        <f t="shared" si="1120"/>
        <v>2</v>
      </c>
      <c r="R6827" s="33">
        <f t="shared" si="1121"/>
        <v>2014</v>
      </c>
      <c r="S6827" s="34">
        <v>108.98</v>
      </c>
    </row>
    <row r="6828" spans="1:19">
      <c r="A6828" s="32">
        <v>43678</v>
      </c>
      <c r="B6828" s="33">
        <f t="shared" si="1114"/>
        <v>8</v>
      </c>
      <c r="C6828" s="33">
        <f t="shared" si="1115"/>
        <v>2019</v>
      </c>
      <c r="D6828" s="34">
        <v>0.443</v>
      </c>
      <c r="F6828" s="32">
        <v>45272</v>
      </c>
      <c r="G6828" s="33">
        <f t="shared" si="1116"/>
        <v>12</v>
      </c>
      <c r="H6828" s="33">
        <f t="shared" si="1117"/>
        <v>2023</v>
      </c>
      <c r="I6828" s="34">
        <v>2.37</v>
      </c>
      <c r="K6828" s="32">
        <v>41247</v>
      </c>
      <c r="L6828" s="33">
        <f t="shared" si="1118"/>
        <v>12</v>
      </c>
      <c r="M6828" s="33">
        <f t="shared" si="1119"/>
        <v>2012</v>
      </c>
      <c r="N6828" s="34">
        <v>88.04</v>
      </c>
      <c r="P6828" s="32">
        <v>41701</v>
      </c>
      <c r="Q6828" s="33">
        <f t="shared" si="1120"/>
        <v>3</v>
      </c>
      <c r="R6828" s="33">
        <f t="shared" si="1121"/>
        <v>2014</v>
      </c>
      <c r="S6828" s="34">
        <v>111.26</v>
      </c>
    </row>
    <row r="6829" spans="1:19">
      <c r="A6829" s="32">
        <v>43679</v>
      </c>
      <c r="B6829" s="33">
        <f t="shared" si="1114"/>
        <v>8</v>
      </c>
      <c r="C6829" s="33">
        <f t="shared" si="1115"/>
        <v>2019</v>
      </c>
      <c r="D6829" s="34">
        <v>0.44500000000000001</v>
      </c>
      <c r="F6829" s="32">
        <v>45273</v>
      </c>
      <c r="G6829" s="33">
        <f t="shared" si="1116"/>
        <v>12</v>
      </c>
      <c r="H6829" s="33">
        <f t="shared" si="1117"/>
        <v>2023</v>
      </c>
      <c r="I6829" s="34">
        <v>2.33</v>
      </c>
      <c r="K6829" s="32">
        <v>41248</v>
      </c>
      <c r="L6829" s="33">
        <f t="shared" si="1118"/>
        <v>12</v>
      </c>
      <c r="M6829" s="33">
        <f t="shared" si="1119"/>
        <v>2012</v>
      </c>
      <c r="N6829" s="34">
        <v>87.36</v>
      </c>
      <c r="P6829" s="32">
        <v>41702</v>
      </c>
      <c r="Q6829" s="33">
        <f t="shared" si="1120"/>
        <v>3</v>
      </c>
      <c r="R6829" s="33">
        <f t="shared" si="1121"/>
        <v>2014</v>
      </c>
      <c r="S6829" s="34">
        <v>109.17</v>
      </c>
    </row>
    <row r="6830" spans="1:19">
      <c r="A6830" s="32">
        <v>43682</v>
      </c>
      <c r="B6830" s="33">
        <f t="shared" si="1114"/>
        <v>8</v>
      </c>
      <c r="C6830" s="33">
        <f t="shared" si="1115"/>
        <v>2019</v>
      </c>
      <c r="D6830" s="34">
        <v>0.41299999999999998</v>
      </c>
      <c r="F6830" s="32">
        <v>45274</v>
      </c>
      <c r="G6830" s="33">
        <f t="shared" si="1116"/>
        <v>12</v>
      </c>
      <c r="H6830" s="33">
        <f t="shared" si="1117"/>
        <v>2023</v>
      </c>
      <c r="I6830" s="34">
        <v>2.39</v>
      </c>
      <c r="K6830" s="32">
        <v>41249</v>
      </c>
      <c r="L6830" s="33">
        <f t="shared" si="1118"/>
        <v>12</v>
      </c>
      <c r="M6830" s="33">
        <f t="shared" si="1119"/>
        <v>2012</v>
      </c>
      <c r="N6830" s="34">
        <v>85.47</v>
      </c>
      <c r="P6830" s="32">
        <v>41703</v>
      </c>
      <c r="Q6830" s="33">
        <f t="shared" si="1120"/>
        <v>3</v>
      </c>
      <c r="R6830" s="33">
        <f t="shared" si="1121"/>
        <v>2014</v>
      </c>
      <c r="S6830" s="34">
        <v>108.15</v>
      </c>
    </row>
    <row r="6831" spans="1:19">
      <c r="A6831" s="32">
        <v>43683</v>
      </c>
      <c r="B6831" s="33">
        <f t="shared" si="1114"/>
        <v>8</v>
      </c>
      <c r="C6831" s="33">
        <f t="shared" si="1115"/>
        <v>2019</v>
      </c>
      <c r="D6831" s="34">
        <v>0.45300000000000001</v>
      </c>
      <c r="F6831" s="32">
        <v>45275</v>
      </c>
      <c r="G6831" s="33">
        <f t="shared" si="1116"/>
        <v>12</v>
      </c>
      <c r="H6831" s="33">
        <f t="shared" si="1117"/>
        <v>2023</v>
      </c>
      <c r="I6831" s="34">
        <v>2.44</v>
      </c>
      <c r="K6831" s="32">
        <v>41250</v>
      </c>
      <c r="L6831" s="33">
        <f t="shared" si="1118"/>
        <v>12</v>
      </c>
      <c r="M6831" s="33">
        <f t="shared" si="1119"/>
        <v>2012</v>
      </c>
      <c r="N6831" s="34">
        <v>85.45</v>
      </c>
      <c r="P6831" s="32">
        <v>41704</v>
      </c>
      <c r="Q6831" s="33">
        <f t="shared" si="1120"/>
        <v>3</v>
      </c>
      <c r="R6831" s="33">
        <f t="shared" si="1121"/>
        <v>2014</v>
      </c>
      <c r="S6831" s="34">
        <v>107.99</v>
      </c>
    </row>
    <row r="6832" spans="1:19">
      <c r="A6832" s="32">
        <v>43684</v>
      </c>
      <c r="B6832" s="33">
        <f t="shared" si="1114"/>
        <v>8</v>
      </c>
      <c r="C6832" s="33">
        <f t="shared" si="1115"/>
        <v>2019</v>
      </c>
      <c r="D6832" s="34">
        <v>0.38800000000000001</v>
      </c>
      <c r="F6832" s="32">
        <v>45278</v>
      </c>
      <c r="G6832" s="33">
        <f t="shared" si="1116"/>
        <v>12</v>
      </c>
      <c r="H6832" s="33">
        <f t="shared" si="1117"/>
        <v>2023</v>
      </c>
      <c r="I6832" s="34">
        <v>2.59</v>
      </c>
      <c r="K6832" s="32">
        <v>41253</v>
      </c>
      <c r="L6832" s="33">
        <f t="shared" si="1118"/>
        <v>12</v>
      </c>
      <c r="M6832" s="33">
        <f t="shared" si="1119"/>
        <v>2012</v>
      </c>
      <c r="N6832" s="34">
        <v>85.14</v>
      </c>
      <c r="P6832" s="32">
        <v>41705</v>
      </c>
      <c r="Q6832" s="33">
        <f t="shared" si="1120"/>
        <v>3</v>
      </c>
      <c r="R6832" s="33">
        <f t="shared" si="1121"/>
        <v>2014</v>
      </c>
      <c r="S6832" s="34">
        <v>109.14</v>
      </c>
    </row>
    <row r="6833" spans="1:19">
      <c r="A6833" s="32">
        <v>43685</v>
      </c>
      <c r="B6833" s="33">
        <f t="shared" si="1114"/>
        <v>8</v>
      </c>
      <c r="C6833" s="33">
        <f t="shared" si="1115"/>
        <v>2019</v>
      </c>
      <c r="D6833" s="34">
        <v>0.4</v>
      </c>
      <c r="F6833" s="32">
        <v>45279</v>
      </c>
      <c r="G6833" s="33">
        <f t="shared" si="1116"/>
        <v>12</v>
      </c>
      <c r="H6833" s="33">
        <f t="shared" si="1117"/>
        <v>2023</v>
      </c>
      <c r="I6833" s="34">
        <v>2.44</v>
      </c>
      <c r="K6833" s="32">
        <v>41254</v>
      </c>
      <c r="L6833" s="33">
        <f t="shared" si="1118"/>
        <v>12</v>
      </c>
      <c r="M6833" s="33">
        <f t="shared" si="1119"/>
        <v>2012</v>
      </c>
      <c r="N6833" s="34">
        <v>85.36</v>
      </c>
      <c r="P6833" s="32">
        <v>41708</v>
      </c>
      <c r="Q6833" s="33">
        <f t="shared" si="1120"/>
        <v>3</v>
      </c>
      <c r="R6833" s="33">
        <f t="shared" si="1121"/>
        <v>2014</v>
      </c>
      <c r="S6833" s="34">
        <v>108.27</v>
      </c>
    </row>
    <row r="6834" spans="1:19">
      <c r="A6834" s="32">
        <v>43686</v>
      </c>
      <c r="B6834" s="33">
        <f t="shared" si="1114"/>
        <v>8</v>
      </c>
      <c r="C6834" s="33">
        <f t="shared" si="1115"/>
        <v>2019</v>
      </c>
      <c r="D6834" s="34">
        <v>0.4</v>
      </c>
      <c r="F6834" s="32">
        <v>45280</v>
      </c>
      <c r="G6834" s="33">
        <f t="shared" si="1116"/>
        <v>12</v>
      </c>
      <c r="H6834" s="33">
        <f t="shared" si="1117"/>
        <v>2023</v>
      </c>
      <c r="I6834" s="34">
        <v>2.48</v>
      </c>
      <c r="K6834" s="32">
        <v>41255</v>
      </c>
      <c r="L6834" s="33">
        <f t="shared" si="1118"/>
        <v>12</v>
      </c>
      <c r="M6834" s="33">
        <f t="shared" si="1119"/>
        <v>2012</v>
      </c>
      <c r="N6834" s="34">
        <v>86.35</v>
      </c>
      <c r="P6834" s="32">
        <v>41709</v>
      </c>
      <c r="Q6834" s="33">
        <f t="shared" si="1120"/>
        <v>3</v>
      </c>
      <c r="R6834" s="33">
        <f t="shared" si="1121"/>
        <v>2014</v>
      </c>
      <c r="S6834" s="34">
        <v>108.35</v>
      </c>
    </row>
    <row r="6835" spans="1:19">
      <c r="A6835" s="32">
        <v>43689</v>
      </c>
      <c r="B6835" s="33">
        <f t="shared" si="1114"/>
        <v>8</v>
      </c>
      <c r="C6835" s="33">
        <f t="shared" si="1115"/>
        <v>2019</v>
      </c>
      <c r="D6835" s="34">
        <v>0.4</v>
      </c>
      <c r="F6835" s="32">
        <v>45281</v>
      </c>
      <c r="G6835" s="33">
        <f t="shared" si="1116"/>
        <v>12</v>
      </c>
      <c r="H6835" s="33">
        <f t="shared" si="1117"/>
        <v>2023</v>
      </c>
      <c r="I6835" s="34">
        <v>2.48</v>
      </c>
      <c r="K6835" s="32">
        <v>41256</v>
      </c>
      <c r="L6835" s="33">
        <f t="shared" si="1118"/>
        <v>12</v>
      </c>
      <c r="M6835" s="33">
        <f t="shared" si="1119"/>
        <v>2012</v>
      </c>
      <c r="N6835" s="34">
        <v>85.39</v>
      </c>
      <c r="P6835" s="32">
        <v>41710</v>
      </c>
      <c r="Q6835" s="33">
        <f t="shared" si="1120"/>
        <v>3</v>
      </c>
      <c r="R6835" s="33">
        <f t="shared" si="1121"/>
        <v>2014</v>
      </c>
      <c r="S6835" s="34">
        <v>107.88</v>
      </c>
    </row>
    <row r="6836" spans="1:19">
      <c r="A6836" s="32">
        <v>43690</v>
      </c>
      <c r="B6836" s="33">
        <f t="shared" si="1114"/>
        <v>8</v>
      </c>
      <c r="C6836" s="33">
        <f t="shared" si="1115"/>
        <v>2019</v>
      </c>
      <c r="D6836" s="34">
        <v>0.40500000000000003</v>
      </c>
      <c r="F6836" s="32">
        <v>45282</v>
      </c>
      <c r="G6836" s="33">
        <f t="shared" si="1116"/>
        <v>12</v>
      </c>
      <c r="H6836" s="33">
        <f t="shared" si="1117"/>
        <v>2023</v>
      </c>
      <c r="I6836" s="34">
        <v>2.54</v>
      </c>
      <c r="K6836" s="32">
        <v>41257</v>
      </c>
      <c r="L6836" s="33">
        <f t="shared" si="1118"/>
        <v>12</v>
      </c>
      <c r="M6836" s="33">
        <f t="shared" si="1119"/>
        <v>2012</v>
      </c>
      <c r="N6836" s="34">
        <v>86.32</v>
      </c>
      <c r="P6836" s="32">
        <v>41711</v>
      </c>
      <c r="Q6836" s="33">
        <f t="shared" si="1120"/>
        <v>3</v>
      </c>
      <c r="R6836" s="33">
        <f t="shared" si="1121"/>
        <v>2014</v>
      </c>
      <c r="S6836" s="34">
        <v>107.48</v>
      </c>
    </row>
    <row r="6837" spans="1:19">
      <c r="A6837" s="32">
        <v>43691</v>
      </c>
      <c r="B6837" s="33">
        <f t="shared" si="1114"/>
        <v>8</v>
      </c>
      <c r="C6837" s="33">
        <f t="shared" si="1115"/>
        <v>2019</v>
      </c>
      <c r="D6837" s="34">
        <v>0.38500000000000001</v>
      </c>
      <c r="F6837" s="32">
        <v>45286</v>
      </c>
      <c r="G6837" s="33">
        <f t="shared" si="1116"/>
        <v>12</v>
      </c>
      <c r="H6837" s="33">
        <f t="shared" si="1117"/>
        <v>2023</v>
      </c>
      <c r="I6837" s="34">
        <v>2.5</v>
      </c>
      <c r="K6837" s="32">
        <v>41260</v>
      </c>
      <c r="L6837" s="33">
        <f t="shared" si="1118"/>
        <v>12</v>
      </c>
      <c r="M6837" s="33">
        <f t="shared" si="1119"/>
        <v>2012</v>
      </c>
      <c r="N6837" s="34">
        <v>86.71</v>
      </c>
      <c r="P6837" s="32">
        <v>41712</v>
      </c>
      <c r="Q6837" s="33">
        <f t="shared" si="1120"/>
        <v>3</v>
      </c>
      <c r="R6837" s="33">
        <f t="shared" si="1121"/>
        <v>2014</v>
      </c>
      <c r="S6837" s="34">
        <v>108.08</v>
      </c>
    </row>
    <row r="6838" spans="1:19">
      <c r="A6838" s="32">
        <v>43692</v>
      </c>
      <c r="B6838" s="33">
        <f t="shared" si="1114"/>
        <v>8</v>
      </c>
      <c r="C6838" s="33">
        <f t="shared" si="1115"/>
        <v>2019</v>
      </c>
      <c r="D6838" s="34">
        <v>0.36799999999999999</v>
      </c>
      <c r="F6838" s="32">
        <v>45287</v>
      </c>
      <c r="G6838" s="33">
        <f t="shared" si="1116"/>
        <v>12</v>
      </c>
      <c r="H6838" s="33">
        <f t="shared" si="1117"/>
        <v>2023</v>
      </c>
      <c r="I6838" s="34">
        <v>2.63</v>
      </c>
      <c r="K6838" s="32">
        <v>41261</v>
      </c>
      <c r="L6838" s="33">
        <f t="shared" si="1118"/>
        <v>12</v>
      </c>
      <c r="M6838" s="33">
        <f t="shared" si="1119"/>
        <v>2012</v>
      </c>
      <c r="N6838" s="34">
        <v>87.46</v>
      </c>
      <c r="P6838" s="32">
        <v>41715</v>
      </c>
      <c r="Q6838" s="33">
        <f t="shared" si="1120"/>
        <v>3</v>
      </c>
      <c r="R6838" s="33">
        <f t="shared" si="1121"/>
        <v>2014</v>
      </c>
      <c r="S6838" s="34">
        <v>106.99</v>
      </c>
    </row>
    <row r="6839" spans="1:19">
      <c r="A6839" s="32">
        <v>43693</v>
      </c>
      <c r="B6839" s="33">
        <f t="shared" si="1114"/>
        <v>8</v>
      </c>
      <c r="C6839" s="33">
        <f t="shared" si="1115"/>
        <v>2019</v>
      </c>
      <c r="D6839" s="34">
        <v>0.36499999999999999</v>
      </c>
      <c r="F6839" s="32">
        <v>45288</v>
      </c>
      <c r="G6839" s="33">
        <f t="shared" si="1116"/>
        <v>12</v>
      </c>
      <c r="H6839" s="33">
        <f t="shared" si="1117"/>
        <v>2023</v>
      </c>
      <c r="I6839" s="34">
        <v>2.5499999999999998</v>
      </c>
      <c r="K6839" s="32">
        <v>41262</v>
      </c>
      <c r="L6839" s="33">
        <f t="shared" si="1118"/>
        <v>12</v>
      </c>
      <c r="M6839" s="33">
        <f t="shared" si="1119"/>
        <v>2012</v>
      </c>
      <c r="N6839" s="34">
        <v>89.09</v>
      </c>
      <c r="P6839" s="32">
        <v>41716</v>
      </c>
      <c r="Q6839" s="33">
        <f t="shared" si="1120"/>
        <v>3</v>
      </c>
      <c r="R6839" s="33">
        <f t="shared" si="1121"/>
        <v>2014</v>
      </c>
      <c r="S6839" s="34">
        <v>106.79</v>
      </c>
    </row>
    <row r="6840" spans="1:19">
      <c r="A6840" s="32">
        <v>43696</v>
      </c>
      <c r="B6840" s="33">
        <f t="shared" si="1114"/>
        <v>8</v>
      </c>
      <c r="C6840" s="33">
        <f t="shared" si="1115"/>
        <v>2019</v>
      </c>
      <c r="D6840" s="34">
        <v>0.376</v>
      </c>
      <c r="F6840" s="32">
        <v>45289</v>
      </c>
      <c r="G6840" s="33">
        <f t="shared" si="1116"/>
        <v>12</v>
      </c>
      <c r="H6840" s="33">
        <f t="shared" si="1117"/>
        <v>2023</v>
      </c>
      <c r="I6840" s="34">
        <v>2.58</v>
      </c>
      <c r="K6840" s="32">
        <v>41263</v>
      </c>
      <c r="L6840" s="33">
        <f t="shared" si="1118"/>
        <v>12</v>
      </c>
      <c r="M6840" s="33">
        <f t="shared" si="1119"/>
        <v>2012</v>
      </c>
      <c r="N6840" s="34">
        <v>89.76</v>
      </c>
      <c r="P6840" s="32">
        <v>41717</v>
      </c>
      <c r="Q6840" s="33">
        <f t="shared" si="1120"/>
        <v>3</v>
      </c>
      <c r="R6840" s="33">
        <f t="shared" si="1121"/>
        <v>2014</v>
      </c>
      <c r="S6840" s="34">
        <v>105.95</v>
      </c>
    </row>
    <row r="6841" spans="1:19">
      <c r="A6841" s="32">
        <v>43697</v>
      </c>
      <c r="B6841" s="33">
        <f t="shared" si="1114"/>
        <v>8</v>
      </c>
      <c r="C6841" s="33">
        <f t="shared" si="1115"/>
        <v>2019</v>
      </c>
      <c r="D6841" s="34">
        <v>0.376</v>
      </c>
      <c r="F6841" s="32">
        <v>45293</v>
      </c>
      <c r="G6841" s="33">
        <f t="shared" ref="G6841:G6859" si="1122">+MONTH(F6841)</f>
        <v>1</v>
      </c>
      <c r="H6841" s="33">
        <f t="shared" ref="H6841:H6859" si="1123">+YEAR(F6841)</f>
        <v>2024</v>
      </c>
      <c r="I6841" s="34">
        <v>2.56</v>
      </c>
      <c r="K6841" s="32">
        <v>41264</v>
      </c>
      <c r="L6841" s="33">
        <f t="shared" si="1118"/>
        <v>12</v>
      </c>
      <c r="M6841" s="33">
        <f t="shared" si="1119"/>
        <v>2012</v>
      </c>
      <c r="N6841" s="34">
        <v>88.2</v>
      </c>
      <c r="P6841" s="32">
        <v>41718</v>
      </c>
      <c r="Q6841" s="33">
        <f t="shared" si="1120"/>
        <v>3</v>
      </c>
      <c r="R6841" s="33">
        <f t="shared" si="1121"/>
        <v>2014</v>
      </c>
      <c r="S6841" s="34">
        <v>105.73</v>
      </c>
    </row>
    <row r="6842" spans="1:19">
      <c r="A6842" s="32">
        <v>43698</v>
      </c>
      <c r="B6842" s="33">
        <f t="shared" si="1114"/>
        <v>8</v>
      </c>
      <c r="C6842" s="33">
        <f t="shared" si="1115"/>
        <v>2019</v>
      </c>
      <c r="D6842" s="34">
        <v>0.38</v>
      </c>
      <c r="F6842" s="32">
        <v>45294</v>
      </c>
      <c r="G6842" s="33">
        <f t="shared" si="1122"/>
        <v>1</v>
      </c>
      <c r="H6842" s="33">
        <f t="shared" si="1123"/>
        <v>2024</v>
      </c>
      <c r="I6842" s="34">
        <v>2.57</v>
      </c>
      <c r="K6842" s="32">
        <v>41267</v>
      </c>
      <c r="L6842" s="33">
        <f t="shared" si="1118"/>
        <v>12</v>
      </c>
      <c r="M6842" s="33">
        <f t="shared" si="1119"/>
        <v>2012</v>
      </c>
      <c r="N6842" s="34">
        <v>88.29</v>
      </c>
      <c r="P6842" s="32">
        <v>41719</v>
      </c>
      <c r="Q6842" s="33">
        <f t="shared" si="1120"/>
        <v>3</v>
      </c>
      <c r="R6842" s="33">
        <f t="shared" si="1121"/>
        <v>2014</v>
      </c>
      <c r="S6842" s="34">
        <v>107.2</v>
      </c>
    </row>
    <row r="6843" spans="1:19">
      <c r="A6843" s="32">
        <v>43699</v>
      </c>
      <c r="B6843" s="33">
        <f t="shared" si="1114"/>
        <v>8</v>
      </c>
      <c r="C6843" s="33">
        <f t="shared" si="1115"/>
        <v>2019</v>
      </c>
      <c r="D6843" s="34">
        <v>0.38</v>
      </c>
      <c r="F6843" s="32">
        <v>45295</v>
      </c>
      <c r="G6843" s="33">
        <f t="shared" si="1122"/>
        <v>1</v>
      </c>
      <c r="H6843" s="33">
        <f t="shared" si="1123"/>
        <v>2024</v>
      </c>
      <c r="I6843" s="34">
        <v>2.83</v>
      </c>
      <c r="K6843" s="32">
        <v>41269</v>
      </c>
      <c r="L6843" s="33">
        <f t="shared" si="1118"/>
        <v>12</v>
      </c>
      <c r="M6843" s="33">
        <f t="shared" si="1119"/>
        <v>2012</v>
      </c>
      <c r="N6843" s="34">
        <v>90.71</v>
      </c>
      <c r="P6843" s="32">
        <v>41722</v>
      </c>
      <c r="Q6843" s="33">
        <f t="shared" si="1120"/>
        <v>3</v>
      </c>
      <c r="R6843" s="33">
        <f t="shared" si="1121"/>
        <v>2014</v>
      </c>
      <c r="S6843" s="34">
        <v>106.59</v>
      </c>
    </row>
    <row r="6844" spans="1:19">
      <c r="A6844" s="32">
        <v>43700</v>
      </c>
      <c r="B6844" s="33">
        <f t="shared" si="1114"/>
        <v>8</v>
      </c>
      <c r="C6844" s="33">
        <f t="shared" si="1115"/>
        <v>2019</v>
      </c>
      <c r="D6844" s="34">
        <v>0.41299999999999998</v>
      </c>
      <c r="F6844" s="32">
        <v>45296</v>
      </c>
      <c r="G6844" s="33">
        <f t="shared" si="1122"/>
        <v>1</v>
      </c>
      <c r="H6844" s="33">
        <f t="shared" si="1123"/>
        <v>2024</v>
      </c>
      <c r="I6844" s="34">
        <v>2.75</v>
      </c>
      <c r="K6844" s="32">
        <v>41270</v>
      </c>
      <c r="L6844" s="33">
        <f t="shared" si="1118"/>
        <v>12</v>
      </c>
      <c r="M6844" s="33">
        <f t="shared" si="1119"/>
        <v>2012</v>
      </c>
      <c r="N6844" s="34">
        <v>90.91</v>
      </c>
      <c r="P6844" s="32">
        <v>41723</v>
      </c>
      <c r="Q6844" s="33">
        <f t="shared" si="1120"/>
        <v>3</v>
      </c>
      <c r="R6844" s="33">
        <f t="shared" si="1121"/>
        <v>2014</v>
      </c>
      <c r="S6844" s="34">
        <v>107.01</v>
      </c>
    </row>
    <row r="6845" spans="1:19">
      <c r="A6845" s="32">
        <v>43703</v>
      </c>
      <c r="B6845" s="33">
        <f t="shared" si="1114"/>
        <v>8</v>
      </c>
      <c r="C6845" s="33">
        <f t="shared" si="1115"/>
        <v>2019</v>
      </c>
      <c r="D6845" s="34">
        <v>0.41799999999999998</v>
      </c>
      <c r="F6845" s="32">
        <v>45299</v>
      </c>
      <c r="G6845" s="33">
        <f t="shared" si="1122"/>
        <v>1</v>
      </c>
      <c r="H6845" s="33">
        <f t="shared" si="1123"/>
        <v>2024</v>
      </c>
      <c r="I6845" s="34">
        <v>2.72</v>
      </c>
      <c r="K6845" s="32">
        <v>41271</v>
      </c>
      <c r="L6845" s="33">
        <f t="shared" si="1118"/>
        <v>12</v>
      </c>
      <c r="M6845" s="33">
        <f t="shared" si="1119"/>
        <v>2012</v>
      </c>
      <c r="N6845" s="34">
        <v>90.66</v>
      </c>
      <c r="P6845" s="32">
        <v>41724</v>
      </c>
      <c r="Q6845" s="33">
        <f t="shared" si="1120"/>
        <v>3</v>
      </c>
      <c r="R6845" s="33">
        <f t="shared" si="1121"/>
        <v>2014</v>
      </c>
      <c r="S6845" s="34">
        <v>105.9</v>
      </c>
    </row>
    <row r="6846" spans="1:19">
      <c r="A6846" s="32">
        <v>43704</v>
      </c>
      <c r="B6846" s="33">
        <f t="shared" si="1114"/>
        <v>8</v>
      </c>
      <c r="C6846" s="33">
        <f t="shared" si="1115"/>
        <v>2019</v>
      </c>
      <c r="D6846" s="34">
        <v>0.42799999999999999</v>
      </c>
      <c r="F6846" s="32">
        <v>45300</v>
      </c>
      <c r="G6846" s="33">
        <f t="shared" si="1122"/>
        <v>1</v>
      </c>
      <c r="H6846" s="33">
        <f t="shared" si="1123"/>
        <v>2024</v>
      </c>
      <c r="I6846" s="34">
        <v>3.25</v>
      </c>
      <c r="K6846" s="32">
        <v>41274</v>
      </c>
      <c r="L6846" s="33">
        <f t="shared" si="1118"/>
        <v>12</v>
      </c>
      <c r="M6846" s="33">
        <f t="shared" si="1119"/>
        <v>2012</v>
      </c>
      <c r="N6846" s="34">
        <v>91.83</v>
      </c>
      <c r="P6846" s="32">
        <v>41725</v>
      </c>
      <c r="Q6846" s="33">
        <f t="shared" si="1120"/>
        <v>3</v>
      </c>
      <c r="R6846" s="33">
        <f t="shared" si="1121"/>
        <v>2014</v>
      </c>
      <c r="S6846" s="34">
        <v>106.58</v>
      </c>
    </row>
    <row r="6847" spans="1:19">
      <c r="A6847" s="32">
        <v>43705</v>
      </c>
      <c r="B6847" s="33">
        <f t="shared" si="1114"/>
        <v>8</v>
      </c>
      <c r="C6847" s="33">
        <f t="shared" si="1115"/>
        <v>2019</v>
      </c>
      <c r="D6847" s="34">
        <v>0.43</v>
      </c>
      <c r="F6847" s="32">
        <v>45301</v>
      </c>
      <c r="G6847" s="33">
        <f t="shared" si="1122"/>
        <v>1</v>
      </c>
      <c r="H6847" s="33">
        <f t="shared" si="1123"/>
        <v>2024</v>
      </c>
      <c r="I6847" s="34">
        <v>3.25</v>
      </c>
      <c r="K6847" s="32">
        <v>41276</v>
      </c>
      <c r="L6847" s="33">
        <f t="shared" si="1118"/>
        <v>1</v>
      </c>
      <c r="M6847" s="33">
        <f t="shared" si="1119"/>
        <v>2013</v>
      </c>
      <c r="N6847" s="34">
        <v>93.14</v>
      </c>
      <c r="P6847" s="32">
        <v>41726</v>
      </c>
      <c r="Q6847" s="33">
        <f t="shared" si="1120"/>
        <v>3</v>
      </c>
      <c r="R6847" s="33">
        <f t="shared" si="1121"/>
        <v>2014</v>
      </c>
      <c r="S6847" s="34">
        <v>106.64</v>
      </c>
    </row>
    <row r="6848" spans="1:19">
      <c r="A6848" s="32">
        <v>43706</v>
      </c>
      <c r="B6848" s="33">
        <f t="shared" si="1114"/>
        <v>8</v>
      </c>
      <c r="C6848" s="33">
        <f t="shared" si="1115"/>
        <v>2019</v>
      </c>
      <c r="D6848" s="34">
        <v>0.42499999999999999</v>
      </c>
      <c r="F6848" s="32">
        <v>45302</v>
      </c>
      <c r="G6848" s="33">
        <f t="shared" si="1122"/>
        <v>1</v>
      </c>
      <c r="H6848" s="33">
        <f t="shared" si="1123"/>
        <v>2024</v>
      </c>
      <c r="I6848" s="34">
        <v>3.15</v>
      </c>
      <c r="K6848" s="32">
        <v>41277</v>
      </c>
      <c r="L6848" s="33">
        <f t="shared" si="1118"/>
        <v>1</v>
      </c>
      <c r="M6848" s="33">
        <f t="shared" si="1119"/>
        <v>2013</v>
      </c>
      <c r="N6848" s="34">
        <v>92.97</v>
      </c>
      <c r="P6848" s="32">
        <v>41729</v>
      </c>
      <c r="Q6848" s="33">
        <f t="shared" si="1120"/>
        <v>3</v>
      </c>
      <c r="R6848" s="33">
        <f t="shared" si="1121"/>
        <v>2014</v>
      </c>
      <c r="S6848" s="34">
        <v>105.95</v>
      </c>
    </row>
    <row r="6849" spans="1:19">
      <c r="A6849" s="32">
        <v>43707</v>
      </c>
      <c r="B6849" s="33">
        <f t="shared" si="1114"/>
        <v>8</v>
      </c>
      <c r="C6849" s="33">
        <f t="shared" si="1115"/>
        <v>2019</v>
      </c>
      <c r="D6849" s="34">
        <v>0.41499999999999998</v>
      </c>
      <c r="F6849" s="32">
        <v>45303</v>
      </c>
      <c r="G6849" s="33">
        <f t="shared" si="1122"/>
        <v>1</v>
      </c>
      <c r="H6849" s="33">
        <f t="shared" si="1123"/>
        <v>2024</v>
      </c>
      <c r="I6849" s="34">
        <v>13.2</v>
      </c>
      <c r="K6849" s="32">
        <v>41278</v>
      </c>
      <c r="L6849" s="33">
        <f t="shared" si="1118"/>
        <v>1</v>
      </c>
      <c r="M6849" s="33">
        <f t="shared" si="1119"/>
        <v>2013</v>
      </c>
      <c r="N6849" s="34">
        <v>93.12</v>
      </c>
      <c r="P6849" s="32">
        <v>41730</v>
      </c>
      <c r="Q6849" s="33">
        <f t="shared" si="1120"/>
        <v>4</v>
      </c>
      <c r="R6849" s="33">
        <f t="shared" si="1121"/>
        <v>2014</v>
      </c>
      <c r="S6849" s="34">
        <v>105.7</v>
      </c>
    </row>
    <row r="6850" spans="1:19">
      <c r="A6850" s="32">
        <v>43710</v>
      </c>
      <c r="B6850" s="33">
        <f t="shared" si="1114"/>
        <v>9</v>
      </c>
      <c r="C6850" s="33">
        <f t="shared" si="1115"/>
        <v>2019</v>
      </c>
      <c r="D6850" s="34">
        <v>0.41499999999999998</v>
      </c>
      <c r="F6850" s="32">
        <v>45307</v>
      </c>
      <c r="G6850" s="33">
        <f t="shared" si="1122"/>
        <v>1</v>
      </c>
      <c r="H6850" s="33">
        <f t="shared" si="1123"/>
        <v>2024</v>
      </c>
      <c r="I6850" s="34">
        <v>3.25</v>
      </c>
      <c r="K6850" s="32">
        <v>41281</v>
      </c>
      <c r="L6850" s="33">
        <f t="shared" si="1118"/>
        <v>1</v>
      </c>
      <c r="M6850" s="33">
        <f t="shared" si="1119"/>
        <v>2013</v>
      </c>
      <c r="N6850" s="34">
        <v>93.2</v>
      </c>
      <c r="P6850" s="32">
        <v>41731</v>
      </c>
      <c r="Q6850" s="33">
        <f t="shared" si="1120"/>
        <v>4</v>
      </c>
      <c r="R6850" s="33">
        <f t="shared" si="1121"/>
        <v>2014</v>
      </c>
      <c r="S6850" s="34">
        <v>103.37</v>
      </c>
    </row>
    <row r="6851" spans="1:19">
      <c r="A6851" s="32">
        <v>43711</v>
      </c>
      <c r="B6851" s="33">
        <f t="shared" ref="B6851:B6884" si="1124">+MONTH(A6851)</f>
        <v>9</v>
      </c>
      <c r="C6851" s="33">
        <f t="shared" ref="C6851:C6884" si="1125">+YEAR(A6851)</f>
        <v>2019</v>
      </c>
      <c r="D6851" s="34">
        <v>0.40600000000000003</v>
      </c>
      <c r="F6851" s="32">
        <v>45308</v>
      </c>
      <c r="G6851" s="33">
        <f t="shared" si="1122"/>
        <v>1</v>
      </c>
      <c r="H6851" s="33">
        <f t="shared" si="1123"/>
        <v>2024</v>
      </c>
      <c r="I6851" s="34">
        <v>2.86</v>
      </c>
      <c r="K6851" s="32">
        <v>41282</v>
      </c>
      <c r="L6851" s="33">
        <f t="shared" si="1118"/>
        <v>1</v>
      </c>
      <c r="M6851" s="33">
        <f t="shared" si="1119"/>
        <v>2013</v>
      </c>
      <c r="N6851" s="34">
        <v>93.21</v>
      </c>
      <c r="P6851" s="32">
        <v>41732</v>
      </c>
      <c r="Q6851" s="33">
        <f t="shared" si="1120"/>
        <v>4</v>
      </c>
      <c r="R6851" s="33">
        <f t="shared" si="1121"/>
        <v>2014</v>
      </c>
      <c r="S6851" s="34">
        <v>104.88</v>
      </c>
    </row>
    <row r="6852" spans="1:19">
      <c r="A6852" s="32">
        <v>43712</v>
      </c>
      <c r="B6852" s="33">
        <f t="shared" si="1124"/>
        <v>9</v>
      </c>
      <c r="C6852" s="33">
        <f t="shared" si="1125"/>
        <v>2019</v>
      </c>
      <c r="D6852" s="34">
        <v>0.433</v>
      </c>
      <c r="F6852" s="32">
        <v>45309</v>
      </c>
      <c r="G6852" s="33">
        <f t="shared" si="1122"/>
        <v>1</v>
      </c>
      <c r="H6852" s="33">
        <f t="shared" si="1123"/>
        <v>2024</v>
      </c>
      <c r="I6852" s="34">
        <v>2.88</v>
      </c>
      <c r="K6852" s="32">
        <v>41283</v>
      </c>
      <c r="L6852" s="33">
        <f t="shared" si="1118"/>
        <v>1</v>
      </c>
      <c r="M6852" s="33">
        <f t="shared" si="1119"/>
        <v>2013</v>
      </c>
      <c r="N6852" s="34">
        <v>93.08</v>
      </c>
      <c r="P6852" s="32">
        <v>41733</v>
      </c>
      <c r="Q6852" s="33">
        <f t="shared" si="1120"/>
        <v>4</v>
      </c>
      <c r="R6852" s="33">
        <f t="shared" si="1121"/>
        <v>2014</v>
      </c>
      <c r="S6852" s="34">
        <v>106.41</v>
      </c>
    </row>
    <row r="6853" spans="1:19">
      <c r="A6853" s="32">
        <v>43713</v>
      </c>
      <c r="B6853" s="33">
        <f t="shared" si="1124"/>
        <v>9</v>
      </c>
      <c r="C6853" s="33">
        <f t="shared" si="1125"/>
        <v>2019</v>
      </c>
      <c r="D6853" s="34">
        <v>0.44</v>
      </c>
      <c r="F6853" s="32">
        <v>45310</v>
      </c>
      <c r="G6853" s="33">
        <f t="shared" si="1122"/>
        <v>1</v>
      </c>
      <c r="H6853" s="33">
        <f t="shared" si="1123"/>
        <v>2024</v>
      </c>
      <c r="I6853" s="34">
        <v>2.7</v>
      </c>
      <c r="K6853" s="32">
        <v>41284</v>
      </c>
      <c r="L6853" s="33">
        <f t="shared" si="1118"/>
        <v>1</v>
      </c>
      <c r="M6853" s="33">
        <f t="shared" si="1119"/>
        <v>2013</v>
      </c>
      <c r="N6853" s="34">
        <v>93.81</v>
      </c>
      <c r="P6853" s="32">
        <v>41736</v>
      </c>
      <c r="Q6853" s="33">
        <f t="shared" si="1120"/>
        <v>4</v>
      </c>
      <c r="R6853" s="33">
        <f t="shared" si="1121"/>
        <v>2014</v>
      </c>
      <c r="S6853" s="34">
        <v>104.89</v>
      </c>
    </row>
    <row r="6854" spans="1:19">
      <c r="A6854" s="32">
        <v>43714</v>
      </c>
      <c r="B6854" s="33">
        <f t="shared" si="1124"/>
        <v>9</v>
      </c>
      <c r="C6854" s="33">
        <f t="shared" si="1125"/>
        <v>2019</v>
      </c>
      <c r="D6854" s="34">
        <v>0.435</v>
      </c>
      <c r="F6854" s="32">
        <v>45313</v>
      </c>
      <c r="G6854" s="33">
        <f t="shared" si="1122"/>
        <v>1</v>
      </c>
      <c r="H6854" s="33">
        <f t="shared" si="1123"/>
        <v>2024</v>
      </c>
      <c r="I6854" s="34">
        <v>2.35</v>
      </c>
      <c r="K6854" s="32">
        <v>41285</v>
      </c>
      <c r="L6854" s="33">
        <f t="shared" si="1118"/>
        <v>1</v>
      </c>
      <c r="M6854" s="33">
        <f t="shared" si="1119"/>
        <v>2013</v>
      </c>
      <c r="N6854" s="34">
        <v>93.6</v>
      </c>
      <c r="P6854" s="32">
        <v>41737</v>
      </c>
      <c r="Q6854" s="33">
        <f t="shared" si="1120"/>
        <v>4</v>
      </c>
      <c r="R6854" s="33">
        <f t="shared" si="1121"/>
        <v>2014</v>
      </c>
      <c r="S6854" s="34">
        <v>105.83</v>
      </c>
    </row>
    <row r="6855" spans="1:19">
      <c r="A6855" s="32">
        <v>43717</v>
      </c>
      <c r="B6855" s="33">
        <f t="shared" si="1124"/>
        <v>9</v>
      </c>
      <c r="C6855" s="33">
        <f t="shared" si="1125"/>
        <v>2019</v>
      </c>
      <c r="D6855" s="34">
        <v>0.45</v>
      </c>
      <c r="F6855" s="32">
        <v>45314</v>
      </c>
      <c r="G6855" s="33">
        <f t="shared" si="1122"/>
        <v>1</v>
      </c>
      <c r="H6855" s="33">
        <f t="shared" si="1123"/>
        <v>2024</v>
      </c>
      <c r="I6855" s="34">
        <v>2.15</v>
      </c>
      <c r="K6855" s="32">
        <v>41288</v>
      </c>
      <c r="L6855" s="33">
        <f t="shared" si="1118"/>
        <v>1</v>
      </c>
      <c r="M6855" s="33">
        <f t="shared" si="1119"/>
        <v>2013</v>
      </c>
      <c r="N6855" s="34">
        <v>94.27</v>
      </c>
      <c r="P6855" s="32">
        <v>41738</v>
      </c>
      <c r="Q6855" s="33">
        <f t="shared" si="1120"/>
        <v>4</v>
      </c>
      <c r="R6855" s="33">
        <f t="shared" si="1121"/>
        <v>2014</v>
      </c>
      <c r="S6855" s="34">
        <v>107.39</v>
      </c>
    </row>
    <row r="6856" spans="1:19">
      <c r="A6856" s="32">
        <v>43718</v>
      </c>
      <c r="B6856" s="33">
        <f t="shared" si="1124"/>
        <v>9</v>
      </c>
      <c r="C6856" s="33">
        <f t="shared" si="1125"/>
        <v>2019</v>
      </c>
      <c r="D6856" s="34">
        <v>0.443</v>
      </c>
      <c r="F6856" s="32">
        <v>45315</v>
      </c>
      <c r="G6856" s="33">
        <f t="shared" si="1122"/>
        <v>1</v>
      </c>
      <c r="H6856" s="33">
        <f t="shared" si="1123"/>
        <v>2024</v>
      </c>
      <c r="I6856" s="34">
        <v>2.4500000000000002</v>
      </c>
      <c r="K6856" s="32">
        <v>41289</v>
      </c>
      <c r="L6856" s="33">
        <f t="shared" si="1118"/>
        <v>1</v>
      </c>
      <c r="M6856" s="33">
        <f t="shared" si="1119"/>
        <v>2013</v>
      </c>
      <c r="N6856" s="34">
        <v>93.26</v>
      </c>
      <c r="P6856" s="32">
        <v>41739</v>
      </c>
      <c r="Q6856" s="33">
        <f t="shared" si="1120"/>
        <v>4</v>
      </c>
      <c r="R6856" s="33">
        <f t="shared" si="1121"/>
        <v>2014</v>
      </c>
      <c r="S6856" s="34">
        <v>107.1</v>
      </c>
    </row>
    <row r="6857" spans="1:19">
      <c r="A6857" s="32">
        <v>43719</v>
      </c>
      <c r="B6857" s="33">
        <f t="shared" si="1124"/>
        <v>9</v>
      </c>
      <c r="C6857" s="33">
        <f t="shared" si="1125"/>
        <v>2019</v>
      </c>
      <c r="D6857" s="34">
        <v>0.433</v>
      </c>
      <c r="F6857" s="32">
        <v>45316</v>
      </c>
      <c r="G6857" s="33">
        <f t="shared" si="1122"/>
        <v>1</v>
      </c>
      <c r="H6857" s="33">
        <f t="shared" si="1123"/>
        <v>2024</v>
      </c>
      <c r="I6857" s="34">
        <v>2.56</v>
      </c>
      <c r="K6857" s="32">
        <v>41290</v>
      </c>
      <c r="L6857" s="33">
        <f t="shared" si="1118"/>
        <v>1</v>
      </c>
      <c r="M6857" s="33">
        <f t="shared" si="1119"/>
        <v>2013</v>
      </c>
      <c r="N6857" s="34">
        <v>94.28</v>
      </c>
      <c r="P6857" s="32">
        <v>41740</v>
      </c>
      <c r="Q6857" s="33">
        <f t="shared" si="1120"/>
        <v>4</v>
      </c>
      <c r="R6857" s="33">
        <f t="shared" si="1121"/>
        <v>2014</v>
      </c>
      <c r="S6857" s="34">
        <v>107.34</v>
      </c>
    </row>
    <row r="6858" spans="1:19">
      <c r="A6858" s="32">
        <v>43720</v>
      </c>
      <c r="B6858" s="33">
        <f t="shared" si="1124"/>
        <v>9</v>
      </c>
      <c r="C6858" s="33">
        <f t="shared" si="1125"/>
        <v>2019</v>
      </c>
      <c r="D6858" s="34">
        <v>0.42799999999999999</v>
      </c>
      <c r="F6858" s="32">
        <v>45317</v>
      </c>
      <c r="G6858" s="33">
        <f t="shared" si="1122"/>
        <v>1</v>
      </c>
      <c r="H6858" s="33">
        <f t="shared" si="1123"/>
        <v>2024</v>
      </c>
      <c r="I6858" s="34">
        <v>2.36</v>
      </c>
      <c r="K6858" s="32">
        <v>41291</v>
      </c>
      <c r="L6858" s="33">
        <f t="shared" si="1118"/>
        <v>1</v>
      </c>
      <c r="M6858" s="33">
        <f t="shared" si="1119"/>
        <v>2013</v>
      </c>
      <c r="N6858" s="34">
        <v>95.49</v>
      </c>
      <c r="P6858" s="32">
        <v>41743</v>
      </c>
      <c r="Q6858" s="33">
        <f t="shared" si="1120"/>
        <v>4</v>
      </c>
      <c r="R6858" s="33">
        <f t="shared" si="1121"/>
        <v>2014</v>
      </c>
      <c r="S6858" s="34">
        <v>107.68</v>
      </c>
    </row>
    <row r="6859" spans="1:19">
      <c r="A6859" s="32">
        <v>43721</v>
      </c>
      <c r="B6859" s="33">
        <f t="shared" si="1124"/>
        <v>9</v>
      </c>
      <c r="C6859" s="33">
        <f t="shared" si="1125"/>
        <v>2019</v>
      </c>
      <c r="D6859" s="34">
        <v>0.42599999999999999</v>
      </c>
      <c r="F6859" s="32">
        <v>45320</v>
      </c>
      <c r="G6859" s="33">
        <f t="shared" si="1122"/>
        <v>1</v>
      </c>
      <c r="H6859" s="33">
        <f t="shared" si="1123"/>
        <v>2024</v>
      </c>
      <c r="I6859" s="34">
        <v>2.41</v>
      </c>
      <c r="K6859" s="32">
        <v>41292</v>
      </c>
      <c r="L6859" s="33">
        <f t="shared" si="1118"/>
        <v>1</v>
      </c>
      <c r="M6859" s="33">
        <f t="shared" si="1119"/>
        <v>2013</v>
      </c>
      <c r="N6859" s="34">
        <v>95.61</v>
      </c>
      <c r="P6859" s="32">
        <v>41744</v>
      </c>
      <c r="Q6859" s="33">
        <f t="shared" si="1120"/>
        <v>4</v>
      </c>
      <c r="R6859" s="33">
        <f t="shared" si="1121"/>
        <v>2014</v>
      </c>
      <c r="S6859" s="34">
        <v>109.1</v>
      </c>
    </row>
    <row r="6860" spans="1:19">
      <c r="A6860" s="32">
        <v>43724</v>
      </c>
      <c r="B6860" s="33">
        <f t="shared" si="1124"/>
        <v>9</v>
      </c>
      <c r="C6860" s="33">
        <f t="shared" si="1125"/>
        <v>2019</v>
      </c>
      <c r="D6860" s="34">
        <v>0.503</v>
      </c>
      <c r="F6860" s="32">
        <v>45321</v>
      </c>
      <c r="G6860" s="33">
        <f t="shared" ref="G6860:G6862" si="1126">+MONTH(F6860)</f>
        <v>1</v>
      </c>
      <c r="H6860" s="33">
        <f t="shared" ref="H6860:H6862" si="1127">+YEAR(F6860)</f>
        <v>2024</v>
      </c>
      <c r="I6860" s="34">
        <v>2.2599999999999998</v>
      </c>
      <c r="K6860" s="32">
        <v>41296</v>
      </c>
      <c r="L6860" s="33">
        <f t="shared" si="1118"/>
        <v>1</v>
      </c>
      <c r="M6860" s="33">
        <f t="shared" si="1119"/>
        <v>2013</v>
      </c>
      <c r="N6860" s="34">
        <v>96.09</v>
      </c>
      <c r="P6860" s="32">
        <v>41745</v>
      </c>
      <c r="Q6860" s="33">
        <f t="shared" si="1120"/>
        <v>4</v>
      </c>
      <c r="R6860" s="33">
        <f t="shared" si="1121"/>
        <v>2014</v>
      </c>
      <c r="S6860" s="34">
        <v>109.71</v>
      </c>
    </row>
    <row r="6861" spans="1:19">
      <c r="A6861" s="32">
        <v>43725</v>
      </c>
      <c r="B6861" s="33">
        <f t="shared" si="1124"/>
        <v>9</v>
      </c>
      <c r="C6861" s="33">
        <f t="shared" si="1125"/>
        <v>2019</v>
      </c>
      <c r="D6861" s="34">
        <v>0.48</v>
      </c>
      <c r="F6861" s="32">
        <v>45322</v>
      </c>
      <c r="G6861" s="33">
        <f t="shared" si="1126"/>
        <v>1</v>
      </c>
      <c r="H6861" s="33">
        <f t="shared" si="1127"/>
        <v>2024</v>
      </c>
      <c r="I6861" s="34">
        <v>2.19</v>
      </c>
      <c r="K6861" s="32">
        <v>41297</v>
      </c>
      <c r="L6861" s="33">
        <f t="shared" si="1118"/>
        <v>1</v>
      </c>
      <c r="M6861" s="33">
        <f t="shared" si="1119"/>
        <v>2013</v>
      </c>
      <c r="N6861" s="34">
        <v>95.06</v>
      </c>
      <c r="P6861" s="32">
        <v>41746</v>
      </c>
      <c r="Q6861" s="33">
        <f t="shared" si="1120"/>
        <v>4</v>
      </c>
      <c r="R6861" s="33">
        <f t="shared" si="1121"/>
        <v>2014</v>
      </c>
      <c r="S6861" s="34">
        <v>109.79</v>
      </c>
    </row>
    <row r="6862" spans="1:19">
      <c r="A6862" s="32">
        <v>43726</v>
      </c>
      <c r="B6862" s="33">
        <f t="shared" si="1124"/>
        <v>9</v>
      </c>
      <c r="C6862" s="33">
        <f t="shared" si="1125"/>
        <v>2019</v>
      </c>
      <c r="D6862" s="34">
        <v>0.443</v>
      </c>
      <c r="F6862" s="32">
        <v>45323</v>
      </c>
      <c r="G6862" s="33">
        <f t="shared" si="1126"/>
        <v>2</v>
      </c>
      <c r="H6862" s="33">
        <f t="shared" si="1127"/>
        <v>2024</v>
      </c>
      <c r="I6862" s="34">
        <v>2.15</v>
      </c>
      <c r="K6862" s="32">
        <v>41298</v>
      </c>
      <c r="L6862" s="33">
        <f t="shared" si="1118"/>
        <v>1</v>
      </c>
      <c r="M6862" s="33">
        <f t="shared" si="1119"/>
        <v>2013</v>
      </c>
      <c r="N6862" s="34">
        <v>95.35</v>
      </c>
      <c r="P6862" s="32">
        <v>41750</v>
      </c>
      <c r="Q6862" s="33">
        <f t="shared" si="1120"/>
        <v>4</v>
      </c>
      <c r="R6862" s="33">
        <f t="shared" si="1121"/>
        <v>2014</v>
      </c>
      <c r="S6862" s="34">
        <v>109.69</v>
      </c>
    </row>
    <row r="6863" spans="1:19">
      <c r="A6863" s="32">
        <v>43727</v>
      </c>
      <c r="B6863" s="33">
        <f t="shared" si="1124"/>
        <v>9</v>
      </c>
      <c r="C6863" s="33">
        <f t="shared" si="1125"/>
        <v>2019</v>
      </c>
      <c r="D6863" s="34">
        <v>0.45</v>
      </c>
      <c r="F6863" s="32">
        <v>45324</v>
      </c>
      <c r="G6863" s="33">
        <f t="shared" ref="G6863:G6870" si="1128">+MONTH(F6863)</f>
        <v>2</v>
      </c>
      <c r="H6863" s="33">
        <f t="shared" ref="H6863:H6870" si="1129">+YEAR(F6863)</f>
        <v>2024</v>
      </c>
      <c r="I6863" s="34">
        <v>2.0099999999999998</v>
      </c>
      <c r="K6863" s="32">
        <v>41299</v>
      </c>
      <c r="L6863" s="33">
        <f t="shared" si="1118"/>
        <v>1</v>
      </c>
      <c r="M6863" s="33">
        <f t="shared" si="1119"/>
        <v>2013</v>
      </c>
      <c r="N6863" s="34">
        <v>95.15</v>
      </c>
      <c r="P6863" s="32">
        <v>41751</v>
      </c>
      <c r="Q6863" s="33">
        <f t="shared" si="1120"/>
        <v>4</v>
      </c>
      <c r="R6863" s="33">
        <f t="shared" si="1121"/>
        <v>2014</v>
      </c>
      <c r="S6863" s="34">
        <v>108.54</v>
      </c>
    </row>
    <row r="6864" spans="1:19">
      <c r="A6864" s="32">
        <v>43728</v>
      </c>
      <c r="B6864" s="33">
        <f t="shared" si="1124"/>
        <v>9</v>
      </c>
      <c r="C6864" s="33">
        <f t="shared" si="1125"/>
        <v>2019</v>
      </c>
      <c r="D6864" s="34">
        <v>0.46300000000000002</v>
      </c>
      <c r="F6864" s="32">
        <v>45327</v>
      </c>
      <c r="G6864" s="33">
        <f t="shared" si="1128"/>
        <v>2</v>
      </c>
      <c r="H6864" s="33">
        <f t="shared" si="1129"/>
        <v>2024</v>
      </c>
      <c r="I6864" s="34">
        <v>2.12</v>
      </c>
      <c r="K6864" s="32">
        <v>41302</v>
      </c>
      <c r="L6864" s="33">
        <f t="shared" si="1118"/>
        <v>1</v>
      </c>
      <c r="M6864" s="33">
        <f t="shared" si="1119"/>
        <v>2013</v>
      </c>
      <c r="N6864" s="34">
        <v>95.95</v>
      </c>
      <c r="P6864" s="32">
        <v>41752</v>
      </c>
      <c r="Q6864" s="33">
        <f t="shared" si="1120"/>
        <v>4</v>
      </c>
      <c r="R6864" s="33">
        <f t="shared" si="1121"/>
        <v>2014</v>
      </c>
      <c r="S6864" s="34">
        <v>108.48</v>
      </c>
    </row>
    <row r="6865" spans="1:19">
      <c r="A6865" s="32">
        <v>43731</v>
      </c>
      <c r="B6865" s="33">
        <f t="shared" si="1124"/>
        <v>9</v>
      </c>
      <c r="C6865" s="33">
        <f t="shared" si="1125"/>
        <v>2019</v>
      </c>
      <c r="D6865" s="34">
        <v>0.46300000000000002</v>
      </c>
      <c r="F6865" s="32">
        <v>45328</v>
      </c>
      <c r="G6865" s="33">
        <f t="shared" si="1128"/>
        <v>2</v>
      </c>
      <c r="H6865" s="33">
        <f t="shared" si="1129"/>
        <v>2024</v>
      </c>
      <c r="I6865" s="34">
        <v>2.1</v>
      </c>
      <c r="K6865" s="32">
        <v>41303</v>
      </c>
      <c r="L6865" s="33">
        <f t="shared" si="1118"/>
        <v>1</v>
      </c>
      <c r="M6865" s="33">
        <f t="shared" si="1119"/>
        <v>2013</v>
      </c>
      <c r="N6865" s="34">
        <v>97.62</v>
      </c>
      <c r="P6865" s="32">
        <v>41753</v>
      </c>
      <c r="Q6865" s="33">
        <f t="shared" si="1120"/>
        <v>4</v>
      </c>
      <c r="R6865" s="33">
        <f t="shared" si="1121"/>
        <v>2014</v>
      </c>
      <c r="S6865" s="34">
        <v>109.79</v>
      </c>
    </row>
    <row r="6866" spans="1:19">
      <c r="A6866" s="32">
        <v>43732</v>
      </c>
      <c r="B6866" s="33">
        <f t="shared" si="1124"/>
        <v>9</v>
      </c>
      <c r="C6866" s="33">
        <f t="shared" si="1125"/>
        <v>2019</v>
      </c>
      <c r="D6866" s="34">
        <v>0.45</v>
      </c>
      <c r="F6866" s="32">
        <v>45329</v>
      </c>
      <c r="G6866" s="33">
        <f t="shared" si="1128"/>
        <v>2</v>
      </c>
      <c r="H6866" s="33">
        <f t="shared" si="1129"/>
        <v>2024</v>
      </c>
      <c r="I6866" s="34">
        <v>1.94</v>
      </c>
      <c r="K6866" s="32">
        <v>41304</v>
      </c>
      <c r="L6866" s="33">
        <f t="shared" si="1118"/>
        <v>1</v>
      </c>
      <c r="M6866" s="33">
        <f t="shared" si="1119"/>
        <v>2013</v>
      </c>
      <c r="N6866" s="34">
        <v>97.98</v>
      </c>
      <c r="P6866" s="32">
        <v>41754</v>
      </c>
      <c r="Q6866" s="33">
        <f t="shared" si="1120"/>
        <v>4</v>
      </c>
      <c r="R6866" s="33">
        <f t="shared" si="1121"/>
        <v>2014</v>
      </c>
      <c r="S6866" s="34">
        <v>109.53</v>
      </c>
    </row>
    <row r="6867" spans="1:19">
      <c r="A6867" s="32">
        <v>43733</v>
      </c>
      <c r="B6867" s="33">
        <f t="shared" si="1124"/>
        <v>9</v>
      </c>
      <c r="C6867" s="33">
        <f t="shared" si="1125"/>
        <v>2019</v>
      </c>
      <c r="D6867" s="34">
        <v>0.45800000000000002</v>
      </c>
      <c r="F6867" s="32">
        <v>45330</v>
      </c>
      <c r="G6867" s="33">
        <f t="shared" si="1128"/>
        <v>2</v>
      </c>
      <c r="H6867" s="33">
        <f t="shared" si="1129"/>
        <v>2024</v>
      </c>
      <c r="I6867" s="34">
        <v>1.74</v>
      </c>
      <c r="K6867" s="32">
        <v>41305</v>
      </c>
      <c r="L6867" s="33">
        <f t="shared" si="1118"/>
        <v>1</v>
      </c>
      <c r="M6867" s="33">
        <f t="shared" si="1119"/>
        <v>2013</v>
      </c>
      <c r="N6867" s="34">
        <v>97.65</v>
      </c>
      <c r="P6867" s="32">
        <v>41757</v>
      </c>
      <c r="Q6867" s="33">
        <f t="shared" si="1120"/>
        <v>4</v>
      </c>
      <c r="R6867" s="33">
        <f t="shared" si="1121"/>
        <v>2014</v>
      </c>
      <c r="S6867" s="34">
        <v>109.12</v>
      </c>
    </row>
    <row r="6868" spans="1:19">
      <c r="A6868" s="32">
        <v>43734</v>
      </c>
      <c r="B6868" s="33">
        <f t="shared" si="1124"/>
        <v>9</v>
      </c>
      <c r="C6868" s="33">
        <f t="shared" si="1125"/>
        <v>2019</v>
      </c>
      <c r="D6868" s="34">
        <v>0.47</v>
      </c>
      <c r="F6868" s="32">
        <v>45331</v>
      </c>
      <c r="G6868" s="33">
        <f t="shared" si="1128"/>
        <v>2</v>
      </c>
      <c r="H6868" s="33">
        <f t="shared" si="1129"/>
        <v>2024</v>
      </c>
      <c r="I6868" s="34">
        <v>1.74</v>
      </c>
      <c r="K6868" s="32">
        <v>41306</v>
      </c>
      <c r="L6868" s="33">
        <f t="shared" si="1118"/>
        <v>2</v>
      </c>
      <c r="M6868" s="33">
        <f t="shared" si="1119"/>
        <v>2013</v>
      </c>
      <c r="N6868" s="34">
        <v>97.46</v>
      </c>
      <c r="P6868" s="32">
        <v>41758</v>
      </c>
      <c r="Q6868" s="33">
        <f t="shared" si="1120"/>
        <v>4</v>
      </c>
      <c r="R6868" s="33">
        <f t="shared" si="1121"/>
        <v>2014</v>
      </c>
      <c r="S6868" s="34">
        <v>109.89</v>
      </c>
    </row>
    <row r="6869" spans="1:19">
      <c r="A6869" s="32">
        <v>43735</v>
      </c>
      <c r="B6869" s="33">
        <f t="shared" si="1124"/>
        <v>9</v>
      </c>
      <c r="C6869" s="33">
        <f t="shared" si="1125"/>
        <v>2019</v>
      </c>
      <c r="D6869" s="34">
        <v>0.46</v>
      </c>
      <c r="F6869" s="32">
        <v>45334</v>
      </c>
      <c r="G6869" s="33">
        <f t="shared" si="1128"/>
        <v>2</v>
      </c>
      <c r="H6869" s="33">
        <f t="shared" si="1129"/>
        <v>2024</v>
      </c>
      <c r="I6869" s="34">
        <v>1.76</v>
      </c>
      <c r="K6869" s="32">
        <v>41309</v>
      </c>
      <c r="L6869" s="33">
        <f t="shared" si="1118"/>
        <v>2</v>
      </c>
      <c r="M6869" s="33">
        <f t="shared" si="1119"/>
        <v>2013</v>
      </c>
      <c r="N6869" s="34">
        <v>96.21</v>
      </c>
      <c r="P6869" s="32">
        <v>41759</v>
      </c>
      <c r="Q6869" s="33">
        <f t="shared" si="1120"/>
        <v>4</v>
      </c>
      <c r="R6869" s="33">
        <f t="shared" si="1121"/>
        <v>2014</v>
      </c>
      <c r="S6869" s="34">
        <v>108.63</v>
      </c>
    </row>
    <row r="6870" spans="1:19">
      <c r="A6870" s="32">
        <v>43738</v>
      </c>
      <c r="B6870" s="33">
        <f t="shared" si="1124"/>
        <v>9</v>
      </c>
      <c r="C6870" s="33">
        <f t="shared" si="1125"/>
        <v>2019</v>
      </c>
      <c r="D6870" s="34">
        <v>0.45400000000000001</v>
      </c>
      <c r="F6870" s="32">
        <v>45335</v>
      </c>
      <c r="G6870" s="33">
        <f t="shared" si="1128"/>
        <v>2</v>
      </c>
      <c r="H6870" s="33">
        <f t="shared" si="1129"/>
        <v>2024</v>
      </c>
      <c r="I6870" s="34">
        <v>1.61</v>
      </c>
      <c r="K6870" s="32">
        <v>41310</v>
      </c>
      <c r="L6870" s="33">
        <f t="shared" si="1118"/>
        <v>2</v>
      </c>
      <c r="M6870" s="33">
        <f t="shared" si="1119"/>
        <v>2013</v>
      </c>
      <c r="N6870" s="34">
        <v>96.68</v>
      </c>
      <c r="P6870" s="32">
        <v>41760</v>
      </c>
      <c r="Q6870" s="33">
        <f t="shared" si="1120"/>
        <v>5</v>
      </c>
      <c r="R6870" s="33">
        <f t="shared" si="1121"/>
        <v>2014</v>
      </c>
      <c r="S6870" s="34">
        <v>108.63</v>
      </c>
    </row>
    <row r="6871" spans="1:19">
      <c r="A6871" s="32">
        <v>43739</v>
      </c>
      <c r="B6871" s="33">
        <f t="shared" si="1124"/>
        <v>10</v>
      </c>
      <c r="C6871" s="33">
        <f t="shared" si="1125"/>
        <v>2019</v>
      </c>
      <c r="D6871" s="34">
        <v>0.439</v>
      </c>
      <c r="F6871" s="32">
        <v>45336</v>
      </c>
      <c r="G6871" s="33">
        <f t="shared" ref="G6871:G6881" si="1130">+MONTH(F6871)</f>
        <v>2</v>
      </c>
      <c r="H6871" s="33">
        <f t="shared" ref="H6871:H6881" si="1131">+YEAR(F6871)</f>
        <v>2024</v>
      </c>
      <c r="I6871" s="34">
        <v>1.51</v>
      </c>
      <c r="K6871" s="32">
        <v>41311</v>
      </c>
      <c r="L6871" s="33">
        <f t="shared" si="1118"/>
        <v>2</v>
      </c>
      <c r="M6871" s="33">
        <f t="shared" si="1119"/>
        <v>2013</v>
      </c>
      <c r="N6871" s="34">
        <v>96.44</v>
      </c>
      <c r="P6871" s="32">
        <v>41761</v>
      </c>
      <c r="Q6871" s="33">
        <f t="shared" si="1120"/>
        <v>5</v>
      </c>
      <c r="R6871" s="33">
        <f t="shared" si="1121"/>
        <v>2014</v>
      </c>
      <c r="S6871" s="34">
        <v>109.48</v>
      </c>
    </row>
    <row r="6872" spans="1:19">
      <c r="A6872" s="32">
        <v>43740</v>
      </c>
      <c r="B6872" s="33">
        <f t="shared" si="1124"/>
        <v>10</v>
      </c>
      <c r="C6872" s="33">
        <f t="shared" si="1125"/>
        <v>2019</v>
      </c>
      <c r="D6872" s="34">
        <v>0.42599999999999999</v>
      </c>
      <c r="F6872" s="32">
        <v>45337</v>
      </c>
      <c r="G6872" s="33">
        <f t="shared" si="1130"/>
        <v>2</v>
      </c>
      <c r="H6872" s="33">
        <f t="shared" si="1131"/>
        <v>2024</v>
      </c>
      <c r="I6872" s="34">
        <v>1.53</v>
      </c>
      <c r="K6872" s="32">
        <v>41312</v>
      </c>
      <c r="L6872" s="33">
        <f t="shared" si="1118"/>
        <v>2</v>
      </c>
      <c r="M6872" s="33">
        <f t="shared" si="1119"/>
        <v>2013</v>
      </c>
      <c r="N6872" s="34">
        <v>95.84</v>
      </c>
      <c r="P6872" s="32">
        <v>41764</v>
      </c>
      <c r="Q6872" s="33">
        <f t="shared" si="1120"/>
        <v>5</v>
      </c>
      <c r="R6872" s="33">
        <f t="shared" si="1121"/>
        <v>2014</v>
      </c>
      <c r="S6872" s="34">
        <v>109.48</v>
      </c>
    </row>
    <row r="6873" spans="1:19">
      <c r="A6873" s="32">
        <v>43741</v>
      </c>
      <c r="B6873" s="33">
        <f t="shared" si="1124"/>
        <v>10</v>
      </c>
      <c r="C6873" s="33">
        <f t="shared" si="1125"/>
        <v>2019</v>
      </c>
      <c r="D6873" s="34">
        <v>0.433</v>
      </c>
      <c r="F6873" s="32">
        <v>45338</v>
      </c>
      <c r="G6873" s="33">
        <f t="shared" si="1130"/>
        <v>2</v>
      </c>
      <c r="H6873" s="33">
        <f t="shared" si="1131"/>
        <v>2024</v>
      </c>
      <c r="I6873" s="34">
        <v>1.55</v>
      </c>
      <c r="K6873" s="32">
        <v>41313</v>
      </c>
      <c r="L6873" s="33">
        <f t="shared" si="1118"/>
        <v>2</v>
      </c>
      <c r="M6873" s="33">
        <f t="shared" si="1119"/>
        <v>2013</v>
      </c>
      <c r="N6873" s="34">
        <v>95.71</v>
      </c>
      <c r="P6873" s="32">
        <v>41765</v>
      </c>
      <c r="Q6873" s="33">
        <f t="shared" si="1120"/>
        <v>5</v>
      </c>
      <c r="R6873" s="33">
        <f t="shared" si="1121"/>
        <v>2014</v>
      </c>
      <c r="S6873" s="34">
        <v>108.3</v>
      </c>
    </row>
    <row r="6874" spans="1:19">
      <c r="A6874" s="32">
        <v>43742</v>
      </c>
      <c r="B6874" s="33">
        <f t="shared" si="1124"/>
        <v>10</v>
      </c>
      <c r="C6874" s="33">
        <f t="shared" si="1125"/>
        <v>2019</v>
      </c>
      <c r="D6874" s="34">
        <v>0.434</v>
      </c>
      <c r="F6874" s="32">
        <v>45342</v>
      </c>
      <c r="G6874" s="33">
        <f t="shared" si="1130"/>
        <v>2</v>
      </c>
      <c r="H6874" s="33">
        <f t="shared" si="1131"/>
        <v>2024</v>
      </c>
      <c r="I6874" s="34">
        <v>1.5</v>
      </c>
      <c r="K6874" s="32">
        <v>41316</v>
      </c>
      <c r="L6874" s="33">
        <f t="shared" si="1118"/>
        <v>2</v>
      </c>
      <c r="M6874" s="33">
        <f t="shared" si="1119"/>
        <v>2013</v>
      </c>
      <c r="N6874" s="34">
        <v>97.01</v>
      </c>
      <c r="P6874" s="32">
        <v>41766</v>
      </c>
      <c r="Q6874" s="33">
        <f t="shared" si="1120"/>
        <v>5</v>
      </c>
      <c r="R6874" s="33">
        <f t="shared" si="1121"/>
        <v>2014</v>
      </c>
      <c r="S6874" s="34">
        <v>108.17</v>
      </c>
    </row>
    <row r="6875" spans="1:19">
      <c r="A6875" s="32">
        <v>43745</v>
      </c>
      <c r="B6875" s="33">
        <f t="shared" si="1124"/>
        <v>10</v>
      </c>
      <c r="C6875" s="33">
        <f t="shared" si="1125"/>
        <v>2019</v>
      </c>
      <c r="D6875" s="34">
        <v>0.46800000000000003</v>
      </c>
      <c r="F6875" s="32">
        <v>45343</v>
      </c>
      <c r="G6875" s="33">
        <f t="shared" si="1130"/>
        <v>2</v>
      </c>
      <c r="H6875" s="33">
        <f t="shared" si="1131"/>
        <v>2024</v>
      </c>
      <c r="I6875" s="34">
        <v>1.58</v>
      </c>
      <c r="K6875" s="32">
        <v>41317</v>
      </c>
      <c r="L6875" s="33">
        <f t="shared" si="1118"/>
        <v>2</v>
      </c>
      <c r="M6875" s="33">
        <f t="shared" si="1119"/>
        <v>2013</v>
      </c>
      <c r="N6875" s="34">
        <v>97.48</v>
      </c>
      <c r="P6875" s="32">
        <v>41767</v>
      </c>
      <c r="Q6875" s="33">
        <f t="shared" si="1120"/>
        <v>5</v>
      </c>
      <c r="R6875" s="33">
        <f t="shared" si="1121"/>
        <v>2014</v>
      </c>
      <c r="S6875" s="34">
        <v>108.19</v>
      </c>
    </row>
    <row r="6876" spans="1:19">
      <c r="A6876" s="32">
        <v>43746</v>
      </c>
      <c r="B6876" s="33">
        <f t="shared" si="1124"/>
        <v>10</v>
      </c>
      <c r="C6876" s="33">
        <f t="shared" si="1125"/>
        <v>2019</v>
      </c>
      <c r="D6876" s="34">
        <v>0.47299999999999998</v>
      </c>
      <c r="F6876" s="32">
        <v>45344</v>
      </c>
      <c r="G6876" s="33">
        <f t="shared" si="1130"/>
        <v>2</v>
      </c>
      <c r="H6876" s="33">
        <f t="shared" si="1131"/>
        <v>2024</v>
      </c>
      <c r="I6876" s="34">
        <v>1.62</v>
      </c>
      <c r="K6876" s="32">
        <v>41318</v>
      </c>
      <c r="L6876" s="33">
        <f t="shared" si="1118"/>
        <v>2</v>
      </c>
      <c r="M6876" s="33">
        <f t="shared" si="1119"/>
        <v>2013</v>
      </c>
      <c r="N6876" s="34">
        <v>97.03</v>
      </c>
      <c r="P6876" s="32">
        <v>41768</v>
      </c>
      <c r="Q6876" s="33">
        <f t="shared" si="1120"/>
        <v>5</v>
      </c>
      <c r="R6876" s="33">
        <f t="shared" si="1121"/>
        <v>2014</v>
      </c>
      <c r="S6876" s="34">
        <v>108.26</v>
      </c>
    </row>
    <row r="6877" spans="1:19">
      <c r="A6877" s="32">
        <v>43747</v>
      </c>
      <c r="B6877" s="33">
        <f t="shared" si="1124"/>
        <v>10</v>
      </c>
      <c r="C6877" s="33">
        <f t="shared" si="1125"/>
        <v>2019</v>
      </c>
      <c r="D6877" s="34">
        <v>0.49</v>
      </c>
      <c r="F6877" s="32">
        <v>45345</v>
      </c>
      <c r="G6877" s="33">
        <f t="shared" si="1130"/>
        <v>2</v>
      </c>
      <c r="H6877" s="33">
        <f t="shared" si="1131"/>
        <v>2024</v>
      </c>
      <c r="I6877" s="34">
        <v>1.52</v>
      </c>
      <c r="K6877" s="32">
        <v>41319</v>
      </c>
      <c r="L6877" s="33">
        <f t="shared" si="1118"/>
        <v>2</v>
      </c>
      <c r="M6877" s="33">
        <f t="shared" si="1119"/>
        <v>2013</v>
      </c>
      <c r="N6877" s="34">
        <v>97.3</v>
      </c>
      <c r="P6877" s="32">
        <v>41771</v>
      </c>
      <c r="Q6877" s="33">
        <f t="shared" si="1120"/>
        <v>5</v>
      </c>
      <c r="R6877" s="33">
        <f t="shared" si="1121"/>
        <v>2014</v>
      </c>
      <c r="S6877" s="34">
        <v>108.37</v>
      </c>
    </row>
    <row r="6878" spans="1:19">
      <c r="A6878" s="32">
        <v>43748</v>
      </c>
      <c r="B6878" s="33">
        <f t="shared" si="1124"/>
        <v>10</v>
      </c>
      <c r="C6878" s="33">
        <f t="shared" si="1125"/>
        <v>2019</v>
      </c>
      <c r="D6878" s="34">
        <v>0.48</v>
      </c>
      <c r="F6878" s="32">
        <v>45348</v>
      </c>
      <c r="G6878" s="33">
        <f t="shared" si="1130"/>
        <v>2</v>
      </c>
      <c r="H6878" s="33">
        <f t="shared" si="1131"/>
        <v>2024</v>
      </c>
      <c r="I6878" s="34">
        <v>1.65</v>
      </c>
      <c r="K6878" s="32">
        <v>41320</v>
      </c>
      <c r="L6878" s="33">
        <f t="shared" si="1118"/>
        <v>2</v>
      </c>
      <c r="M6878" s="33">
        <f t="shared" si="1119"/>
        <v>2013</v>
      </c>
      <c r="N6878" s="34">
        <v>95.95</v>
      </c>
      <c r="P6878" s="32">
        <v>41772</v>
      </c>
      <c r="Q6878" s="33">
        <f t="shared" si="1120"/>
        <v>5</v>
      </c>
      <c r="R6878" s="33">
        <f t="shared" si="1121"/>
        <v>2014</v>
      </c>
      <c r="S6878" s="34">
        <v>108.78</v>
      </c>
    </row>
    <row r="6879" spans="1:19">
      <c r="A6879" s="32">
        <v>43749</v>
      </c>
      <c r="B6879" s="33">
        <f t="shared" si="1124"/>
        <v>10</v>
      </c>
      <c r="C6879" s="33">
        <f t="shared" si="1125"/>
        <v>2019</v>
      </c>
      <c r="D6879" s="34">
        <v>0.47399999999999998</v>
      </c>
      <c r="F6879" s="32">
        <v>45349</v>
      </c>
      <c r="G6879" s="33">
        <f t="shared" si="1130"/>
        <v>2</v>
      </c>
      <c r="H6879" s="33">
        <f t="shared" si="1131"/>
        <v>2024</v>
      </c>
      <c r="I6879" s="34">
        <v>1.52</v>
      </c>
      <c r="K6879" s="32">
        <v>41324</v>
      </c>
      <c r="L6879" s="33">
        <f t="shared" si="1118"/>
        <v>2</v>
      </c>
      <c r="M6879" s="33">
        <f t="shared" si="1119"/>
        <v>2013</v>
      </c>
      <c r="N6879" s="34">
        <v>96.69</v>
      </c>
      <c r="P6879" s="32">
        <v>41773</v>
      </c>
      <c r="Q6879" s="33">
        <f t="shared" si="1120"/>
        <v>5</v>
      </c>
      <c r="R6879" s="33">
        <f t="shared" si="1121"/>
        <v>2014</v>
      </c>
      <c r="S6879" s="34">
        <v>109.87</v>
      </c>
    </row>
    <row r="6880" spans="1:19">
      <c r="A6880" s="32">
        <v>43752</v>
      </c>
      <c r="B6880" s="33">
        <f t="shared" si="1124"/>
        <v>10</v>
      </c>
      <c r="C6880" s="33">
        <f t="shared" si="1125"/>
        <v>2019</v>
      </c>
      <c r="D6880" s="34">
        <v>0.46400000000000002</v>
      </c>
      <c r="F6880" s="32">
        <v>45350</v>
      </c>
      <c r="G6880" s="33">
        <f t="shared" si="1130"/>
        <v>2</v>
      </c>
      <c r="H6880" s="33">
        <f t="shared" si="1131"/>
        <v>2024</v>
      </c>
      <c r="I6880" s="34">
        <v>1.61</v>
      </c>
      <c r="K6880" s="32">
        <v>41325</v>
      </c>
      <c r="L6880" s="33">
        <f t="shared" si="1118"/>
        <v>2</v>
      </c>
      <c r="M6880" s="33">
        <f t="shared" si="1119"/>
        <v>2013</v>
      </c>
      <c r="N6880" s="34">
        <v>94.92</v>
      </c>
      <c r="P6880" s="32">
        <v>41774</v>
      </c>
      <c r="Q6880" s="33">
        <f t="shared" si="1120"/>
        <v>5</v>
      </c>
      <c r="R6880" s="33">
        <f t="shared" si="1121"/>
        <v>2014</v>
      </c>
      <c r="S6880" s="34">
        <v>109.74</v>
      </c>
    </row>
    <row r="6881" spans="1:19">
      <c r="A6881" s="32">
        <v>43753</v>
      </c>
      <c r="B6881" s="33">
        <f t="shared" si="1124"/>
        <v>10</v>
      </c>
      <c r="C6881" s="33">
        <f t="shared" si="1125"/>
        <v>2019</v>
      </c>
      <c r="D6881" s="34">
        <v>0.45900000000000002</v>
      </c>
      <c r="F6881" s="32">
        <v>45351</v>
      </c>
      <c r="G6881" s="33">
        <f t="shared" si="1130"/>
        <v>2</v>
      </c>
      <c r="H6881" s="33">
        <f t="shared" si="1131"/>
        <v>2024</v>
      </c>
      <c r="I6881" s="34">
        <v>1.67</v>
      </c>
      <c r="K6881" s="32">
        <v>41326</v>
      </c>
      <c r="L6881" s="33">
        <f t="shared" si="1118"/>
        <v>2</v>
      </c>
      <c r="M6881" s="33">
        <f t="shared" si="1119"/>
        <v>2013</v>
      </c>
      <c r="N6881" s="34">
        <v>92.79</v>
      </c>
      <c r="P6881" s="32">
        <v>41775</v>
      </c>
      <c r="Q6881" s="33">
        <f t="shared" si="1120"/>
        <v>5</v>
      </c>
      <c r="R6881" s="33">
        <f t="shared" si="1121"/>
        <v>2014</v>
      </c>
      <c r="S6881" s="34">
        <v>110.9</v>
      </c>
    </row>
    <row r="6882" spans="1:19">
      <c r="A6882" s="32">
        <v>43754</v>
      </c>
      <c r="B6882" s="33">
        <f t="shared" si="1124"/>
        <v>10</v>
      </c>
      <c r="C6882" s="33">
        <f t="shared" si="1125"/>
        <v>2019</v>
      </c>
      <c r="D6882" s="34">
        <v>0.46300000000000002</v>
      </c>
      <c r="F6882" s="32">
        <v>45352</v>
      </c>
      <c r="G6882" s="33">
        <f t="shared" ref="G6882:G6901" si="1132">+MONTH(F6882)</f>
        <v>3</v>
      </c>
      <c r="H6882" s="33">
        <f t="shared" ref="H6882:H6901" si="1133">+YEAR(F6882)</f>
        <v>2024</v>
      </c>
      <c r="I6882" s="34">
        <v>1.47</v>
      </c>
      <c r="K6882" s="32">
        <v>41327</v>
      </c>
      <c r="L6882" s="33">
        <f t="shared" si="1118"/>
        <v>2</v>
      </c>
      <c r="M6882" s="33">
        <f t="shared" si="1119"/>
        <v>2013</v>
      </c>
      <c r="N6882" s="34">
        <v>93.12</v>
      </c>
      <c r="P6882" s="32">
        <v>41778</v>
      </c>
      <c r="Q6882" s="33">
        <f t="shared" si="1120"/>
        <v>5</v>
      </c>
      <c r="R6882" s="33">
        <f t="shared" si="1121"/>
        <v>2014</v>
      </c>
      <c r="S6882" s="34">
        <v>110.84</v>
      </c>
    </row>
    <row r="6883" spans="1:19">
      <c r="A6883" s="32">
        <v>43755</v>
      </c>
      <c r="B6883" s="33">
        <f t="shared" si="1124"/>
        <v>10</v>
      </c>
      <c r="C6883" s="33">
        <f t="shared" si="1125"/>
        <v>2019</v>
      </c>
      <c r="D6883" s="34">
        <v>0.47</v>
      </c>
      <c r="F6883" s="32">
        <v>45355</v>
      </c>
      <c r="G6883" s="33">
        <f t="shared" si="1132"/>
        <v>3</v>
      </c>
      <c r="H6883" s="33">
        <f t="shared" si="1133"/>
        <v>2024</v>
      </c>
      <c r="I6883" s="34">
        <v>1.48</v>
      </c>
      <c r="K6883" s="32">
        <v>41330</v>
      </c>
      <c r="L6883" s="33">
        <f t="shared" si="1118"/>
        <v>2</v>
      </c>
      <c r="M6883" s="33">
        <f t="shared" si="1119"/>
        <v>2013</v>
      </c>
      <c r="N6883" s="34">
        <v>92.74</v>
      </c>
      <c r="P6883" s="32">
        <v>41779</v>
      </c>
      <c r="Q6883" s="33">
        <f t="shared" si="1120"/>
        <v>5</v>
      </c>
      <c r="R6883" s="33">
        <f t="shared" si="1121"/>
        <v>2014</v>
      </c>
      <c r="S6883" s="34">
        <v>110.35</v>
      </c>
    </row>
    <row r="6884" spans="1:19">
      <c r="A6884" s="32">
        <v>43756</v>
      </c>
      <c r="B6884" s="33">
        <f t="shared" si="1124"/>
        <v>10</v>
      </c>
      <c r="C6884" s="33">
        <f t="shared" si="1125"/>
        <v>2019</v>
      </c>
      <c r="D6884" s="34">
        <v>0.46500000000000002</v>
      </c>
      <c r="F6884" s="32">
        <v>45356</v>
      </c>
      <c r="G6884" s="33">
        <f t="shared" si="1132"/>
        <v>3</v>
      </c>
      <c r="H6884" s="33">
        <f t="shared" si="1133"/>
        <v>2024</v>
      </c>
      <c r="I6884" s="34">
        <v>1.51</v>
      </c>
      <c r="K6884" s="32">
        <v>41331</v>
      </c>
      <c r="L6884" s="33">
        <f t="shared" ref="L6884:L6947" si="1134">+MONTH(K6884)</f>
        <v>2</v>
      </c>
      <c r="M6884" s="33">
        <f t="shared" ref="M6884:M6947" si="1135">+YEAR(K6884)</f>
        <v>2013</v>
      </c>
      <c r="N6884" s="34">
        <v>92.63</v>
      </c>
      <c r="P6884" s="32">
        <v>41780</v>
      </c>
      <c r="Q6884" s="33">
        <f t="shared" ref="Q6884:Q6947" si="1136">+MONTH(P6884)</f>
        <v>5</v>
      </c>
      <c r="R6884" s="33">
        <f t="shared" si="1121"/>
        <v>2014</v>
      </c>
      <c r="S6884" s="34">
        <v>111.32</v>
      </c>
    </row>
    <row r="6885" spans="1:19">
      <c r="A6885" s="32">
        <v>43759</v>
      </c>
      <c r="B6885" s="33">
        <f t="shared" ref="B6885:B6905" si="1137">+MONTH(A6885)</f>
        <v>10</v>
      </c>
      <c r="C6885" s="33">
        <f t="shared" ref="C6885:C6905" si="1138">+YEAR(A6885)</f>
        <v>2019</v>
      </c>
      <c r="D6885" s="34">
        <v>0.46400000000000002</v>
      </c>
      <c r="F6885" s="32">
        <v>45357</v>
      </c>
      <c r="G6885" s="33">
        <f t="shared" si="1132"/>
        <v>3</v>
      </c>
      <c r="H6885" s="33">
        <f t="shared" si="1133"/>
        <v>2024</v>
      </c>
      <c r="I6885" s="34">
        <v>1.67</v>
      </c>
      <c r="K6885" s="32">
        <v>41332</v>
      </c>
      <c r="L6885" s="33">
        <f t="shared" si="1134"/>
        <v>2</v>
      </c>
      <c r="M6885" s="33">
        <f t="shared" si="1135"/>
        <v>2013</v>
      </c>
      <c r="N6885" s="34">
        <v>92.84</v>
      </c>
      <c r="P6885" s="32">
        <v>41781</v>
      </c>
      <c r="Q6885" s="33">
        <f t="shared" si="1136"/>
        <v>5</v>
      </c>
      <c r="R6885" s="33">
        <f t="shared" ref="R6885:R6948" si="1139">+YEAR(P6885)</f>
        <v>2014</v>
      </c>
      <c r="S6885" s="34">
        <v>110.89</v>
      </c>
    </row>
    <row r="6886" spans="1:19">
      <c r="A6886" s="32">
        <v>43760</v>
      </c>
      <c r="B6886" s="33">
        <f t="shared" si="1137"/>
        <v>10</v>
      </c>
      <c r="C6886" s="33">
        <f t="shared" si="1138"/>
        <v>2019</v>
      </c>
      <c r="D6886" s="34">
        <v>0.47099999999999997</v>
      </c>
      <c r="F6886" s="32">
        <v>45358</v>
      </c>
      <c r="G6886" s="33">
        <f t="shared" si="1132"/>
        <v>3</v>
      </c>
      <c r="H6886" s="33">
        <f t="shared" si="1133"/>
        <v>2024</v>
      </c>
      <c r="I6886" s="34">
        <v>1.56</v>
      </c>
      <c r="K6886" s="32">
        <v>41333</v>
      </c>
      <c r="L6886" s="33">
        <f t="shared" si="1134"/>
        <v>2</v>
      </c>
      <c r="M6886" s="33">
        <f t="shared" si="1135"/>
        <v>2013</v>
      </c>
      <c r="N6886" s="34">
        <v>92.03</v>
      </c>
      <c r="P6886" s="32">
        <v>41782</v>
      </c>
      <c r="Q6886" s="33">
        <f t="shared" si="1136"/>
        <v>5</v>
      </c>
      <c r="R6886" s="33">
        <f t="shared" si="1139"/>
        <v>2014</v>
      </c>
      <c r="S6886" s="34">
        <v>110.19</v>
      </c>
    </row>
    <row r="6887" spans="1:19">
      <c r="A6887" s="32">
        <v>43761</v>
      </c>
      <c r="B6887" s="33">
        <f t="shared" si="1137"/>
        <v>10</v>
      </c>
      <c r="C6887" s="33">
        <f t="shared" si="1138"/>
        <v>2019</v>
      </c>
      <c r="D6887" s="34">
        <v>0.46</v>
      </c>
      <c r="F6887" s="32">
        <v>45359</v>
      </c>
      <c r="G6887" s="33">
        <f t="shared" si="1132"/>
        <v>3</v>
      </c>
      <c r="H6887" s="33">
        <f t="shared" si="1133"/>
        <v>2024</v>
      </c>
      <c r="I6887" s="34">
        <v>1.54</v>
      </c>
      <c r="K6887" s="32">
        <v>41334</v>
      </c>
      <c r="L6887" s="33">
        <f t="shared" si="1134"/>
        <v>3</v>
      </c>
      <c r="M6887" s="33">
        <f t="shared" si="1135"/>
        <v>2013</v>
      </c>
      <c r="N6887" s="34">
        <v>90.71</v>
      </c>
      <c r="P6887" s="32">
        <v>41785</v>
      </c>
      <c r="Q6887" s="33">
        <f t="shared" si="1136"/>
        <v>5</v>
      </c>
      <c r="R6887" s="33">
        <f t="shared" si="1139"/>
        <v>2014</v>
      </c>
      <c r="S6887" s="34">
        <v>110.01</v>
      </c>
    </row>
    <row r="6888" spans="1:19">
      <c r="A6888" s="32">
        <v>43762</v>
      </c>
      <c r="B6888" s="33">
        <f t="shared" si="1137"/>
        <v>10</v>
      </c>
      <c r="C6888" s="33">
        <f t="shared" si="1138"/>
        <v>2019</v>
      </c>
      <c r="D6888" s="34">
        <v>0.46400000000000002</v>
      </c>
      <c r="F6888" s="32">
        <v>45362</v>
      </c>
      <c r="G6888" s="33">
        <f t="shared" si="1132"/>
        <v>3</v>
      </c>
      <c r="H6888" s="33">
        <f t="shared" si="1133"/>
        <v>2024</v>
      </c>
      <c r="I6888" s="34">
        <v>1.54</v>
      </c>
      <c r="K6888" s="32">
        <v>41337</v>
      </c>
      <c r="L6888" s="33">
        <f t="shared" si="1134"/>
        <v>3</v>
      </c>
      <c r="M6888" s="33">
        <f t="shared" si="1135"/>
        <v>2013</v>
      </c>
      <c r="N6888" s="34">
        <v>90.13</v>
      </c>
      <c r="P6888" s="32">
        <v>41786</v>
      </c>
      <c r="Q6888" s="33">
        <f t="shared" si="1136"/>
        <v>5</v>
      </c>
      <c r="R6888" s="33">
        <f t="shared" si="1139"/>
        <v>2014</v>
      </c>
      <c r="S6888" s="34">
        <v>109.81</v>
      </c>
    </row>
    <row r="6889" spans="1:19">
      <c r="A6889" s="32">
        <v>43763</v>
      </c>
      <c r="B6889" s="33">
        <f t="shared" si="1137"/>
        <v>10</v>
      </c>
      <c r="C6889" s="33">
        <f t="shared" si="1138"/>
        <v>2019</v>
      </c>
      <c r="D6889" s="34">
        <v>0.46800000000000003</v>
      </c>
      <c r="F6889" s="32">
        <v>45363</v>
      </c>
      <c r="G6889" s="33">
        <f t="shared" si="1132"/>
        <v>3</v>
      </c>
      <c r="H6889" s="33">
        <f t="shared" si="1133"/>
        <v>2024</v>
      </c>
      <c r="I6889" s="34">
        <v>1.57</v>
      </c>
      <c r="K6889" s="32">
        <v>41338</v>
      </c>
      <c r="L6889" s="33">
        <f t="shared" si="1134"/>
        <v>3</v>
      </c>
      <c r="M6889" s="33">
        <f t="shared" si="1135"/>
        <v>2013</v>
      </c>
      <c r="N6889" s="34">
        <v>90.88</v>
      </c>
      <c r="P6889" s="32">
        <v>41787</v>
      </c>
      <c r="Q6889" s="33">
        <f t="shared" si="1136"/>
        <v>5</v>
      </c>
      <c r="R6889" s="33">
        <f t="shared" si="1139"/>
        <v>2014</v>
      </c>
      <c r="S6889" s="34">
        <v>109.09</v>
      </c>
    </row>
    <row r="6890" spans="1:19">
      <c r="A6890" s="32">
        <v>43766</v>
      </c>
      <c r="B6890" s="33">
        <f t="shared" si="1137"/>
        <v>10</v>
      </c>
      <c r="C6890" s="33">
        <f t="shared" si="1138"/>
        <v>2019</v>
      </c>
      <c r="D6890" s="34">
        <v>0.47</v>
      </c>
      <c r="F6890" s="32">
        <v>45364</v>
      </c>
      <c r="G6890" s="33">
        <f t="shared" si="1132"/>
        <v>3</v>
      </c>
      <c r="H6890" s="33">
        <f t="shared" si="1133"/>
        <v>2024</v>
      </c>
      <c r="I6890" s="34">
        <v>1.25</v>
      </c>
      <c r="K6890" s="32">
        <v>41339</v>
      </c>
      <c r="L6890" s="33">
        <f t="shared" si="1134"/>
        <v>3</v>
      </c>
      <c r="M6890" s="33">
        <f t="shared" si="1135"/>
        <v>2013</v>
      </c>
      <c r="N6890" s="34">
        <v>90.47</v>
      </c>
      <c r="P6890" s="32">
        <v>41788</v>
      </c>
      <c r="Q6890" s="33">
        <f t="shared" si="1136"/>
        <v>5</v>
      </c>
      <c r="R6890" s="33">
        <f t="shared" si="1139"/>
        <v>2014</v>
      </c>
      <c r="S6890" s="34">
        <v>109.98</v>
      </c>
    </row>
    <row r="6891" spans="1:19">
      <c r="A6891" s="32">
        <v>43767</v>
      </c>
      <c r="B6891" s="33">
        <f t="shared" si="1137"/>
        <v>10</v>
      </c>
      <c r="C6891" s="33">
        <f t="shared" si="1138"/>
        <v>2019</v>
      </c>
      <c r="D6891" s="34">
        <v>0.47</v>
      </c>
      <c r="F6891" s="32">
        <v>45365</v>
      </c>
      <c r="G6891" s="33">
        <f t="shared" si="1132"/>
        <v>3</v>
      </c>
      <c r="H6891" s="33">
        <f t="shared" si="1133"/>
        <v>2024</v>
      </c>
      <c r="I6891" s="34">
        <v>1.26</v>
      </c>
      <c r="K6891" s="32">
        <v>41340</v>
      </c>
      <c r="L6891" s="33">
        <f t="shared" si="1134"/>
        <v>3</v>
      </c>
      <c r="M6891" s="33">
        <f t="shared" si="1135"/>
        <v>2013</v>
      </c>
      <c r="N6891" s="34">
        <v>91.53</v>
      </c>
      <c r="P6891" s="32">
        <v>41789</v>
      </c>
      <c r="Q6891" s="33">
        <f t="shared" si="1136"/>
        <v>5</v>
      </c>
      <c r="R6891" s="33">
        <f t="shared" si="1139"/>
        <v>2014</v>
      </c>
      <c r="S6891" s="34">
        <v>109.21</v>
      </c>
    </row>
    <row r="6892" spans="1:19">
      <c r="A6892" s="32">
        <v>43768</v>
      </c>
      <c r="B6892" s="33">
        <f t="shared" si="1137"/>
        <v>10</v>
      </c>
      <c r="C6892" s="33">
        <f t="shared" si="1138"/>
        <v>2019</v>
      </c>
      <c r="D6892" s="34">
        <v>0.503</v>
      </c>
      <c r="F6892" s="32">
        <v>45366</v>
      </c>
      <c r="G6892" s="33">
        <f t="shared" si="1132"/>
        <v>3</v>
      </c>
      <c r="H6892" s="33">
        <f t="shared" si="1133"/>
        <v>2024</v>
      </c>
      <c r="I6892" s="34">
        <v>1.38</v>
      </c>
      <c r="K6892" s="32">
        <v>41341</v>
      </c>
      <c r="L6892" s="33">
        <f t="shared" si="1134"/>
        <v>3</v>
      </c>
      <c r="M6892" s="33">
        <f t="shared" si="1135"/>
        <v>2013</v>
      </c>
      <c r="N6892" s="34">
        <v>92.01</v>
      </c>
      <c r="P6892" s="32">
        <v>41792</v>
      </c>
      <c r="Q6892" s="33">
        <f t="shared" si="1136"/>
        <v>6</v>
      </c>
      <c r="R6892" s="33">
        <f t="shared" si="1139"/>
        <v>2014</v>
      </c>
      <c r="S6892" s="34">
        <v>109.34</v>
      </c>
    </row>
    <row r="6893" spans="1:19">
      <c r="A6893" s="32">
        <v>43769</v>
      </c>
      <c r="B6893" s="33">
        <f t="shared" si="1137"/>
        <v>10</v>
      </c>
      <c r="C6893" s="33">
        <f t="shared" si="1138"/>
        <v>2019</v>
      </c>
      <c r="D6893" s="34">
        <v>0.51</v>
      </c>
      <c r="F6893" s="32">
        <v>45369</v>
      </c>
      <c r="G6893" s="33">
        <f t="shared" si="1132"/>
        <v>3</v>
      </c>
      <c r="H6893" s="33">
        <f t="shared" si="1133"/>
        <v>2024</v>
      </c>
      <c r="I6893" s="34">
        <v>1.54</v>
      </c>
      <c r="K6893" s="32">
        <v>41344</v>
      </c>
      <c r="L6893" s="33">
        <f t="shared" si="1134"/>
        <v>3</v>
      </c>
      <c r="M6893" s="33">
        <f t="shared" si="1135"/>
        <v>2013</v>
      </c>
      <c r="N6893" s="34">
        <v>92.07</v>
      </c>
      <c r="P6893" s="32">
        <v>41793</v>
      </c>
      <c r="Q6893" s="33">
        <f t="shared" si="1136"/>
        <v>6</v>
      </c>
      <c r="R6893" s="33">
        <f t="shared" si="1139"/>
        <v>2014</v>
      </c>
      <c r="S6893" s="34">
        <v>108.87</v>
      </c>
    </row>
    <row r="6894" spans="1:19">
      <c r="A6894" s="32">
        <v>43770</v>
      </c>
      <c r="B6894" s="33">
        <f t="shared" si="1137"/>
        <v>11</v>
      </c>
      <c r="C6894" s="33">
        <f t="shared" si="1138"/>
        <v>2019</v>
      </c>
      <c r="D6894" s="34">
        <v>0.51</v>
      </c>
      <c r="F6894" s="32">
        <v>45370</v>
      </c>
      <c r="G6894" s="33">
        <f t="shared" si="1132"/>
        <v>3</v>
      </c>
      <c r="H6894" s="33">
        <f t="shared" si="1133"/>
        <v>2024</v>
      </c>
      <c r="I6894" s="34">
        <v>1.55</v>
      </c>
      <c r="K6894" s="32">
        <v>41345</v>
      </c>
      <c r="L6894" s="33">
        <f t="shared" si="1134"/>
        <v>3</v>
      </c>
      <c r="M6894" s="33">
        <f t="shared" si="1135"/>
        <v>2013</v>
      </c>
      <c r="N6894" s="34">
        <v>92.44</v>
      </c>
      <c r="P6894" s="32">
        <v>41794</v>
      </c>
      <c r="Q6894" s="33">
        <f t="shared" si="1136"/>
        <v>6</v>
      </c>
      <c r="R6894" s="33">
        <f t="shared" si="1139"/>
        <v>2014</v>
      </c>
      <c r="S6894" s="34">
        <v>109.07</v>
      </c>
    </row>
    <row r="6895" spans="1:19">
      <c r="A6895" s="32">
        <v>43773</v>
      </c>
      <c r="B6895" s="33">
        <f t="shared" si="1137"/>
        <v>11</v>
      </c>
      <c r="C6895" s="33">
        <f t="shared" si="1138"/>
        <v>2019</v>
      </c>
      <c r="D6895" s="34">
        <v>0.51500000000000001</v>
      </c>
      <c r="F6895" s="32">
        <v>45371</v>
      </c>
      <c r="G6895" s="33">
        <f t="shared" si="1132"/>
        <v>3</v>
      </c>
      <c r="H6895" s="33">
        <f t="shared" si="1133"/>
        <v>2024</v>
      </c>
      <c r="I6895" s="34">
        <v>1.58</v>
      </c>
      <c r="K6895" s="32">
        <v>41346</v>
      </c>
      <c r="L6895" s="33">
        <f t="shared" si="1134"/>
        <v>3</v>
      </c>
      <c r="M6895" s="33">
        <f t="shared" si="1135"/>
        <v>2013</v>
      </c>
      <c r="N6895" s="34">
        <v>92.47</v>
      </c>
      <c r="P6895" s="32">
        <v>41795</v>
      </c>
      <c r="Q6895" s="33">
        <f t="shared" si="1136"/>
        <v>6</v>
      </c>
      <c r="R6895" s="33">
        <f t="shared" si="1139"/>
        <v>2014</v>
      </c>
      <c r="S6895" s="34">
        <v>108.43</v>
      </c>
    </row>
    <row r="6896" spans="1:19">
      <c r="A6896" s="32">
        <v>43774</v>
      </c>
      <c r="B6896" s="33">
        <f t="shared" si="1137"/>
        <v>11</v>
      </c>
      <c r="C6896" s="33">
        <f t="shared" si="1138"/>
        <v>2019</v>
      </c>
      <c r="D6896" s="34">
        <v>0.51100000000000001</v>
      </c>
      <c r="F6896" s="32">
        <v>45372</v>
      </c>
      <c r="G6896" s="33">
        <f t="shared" si="1132"/>
        <v>3</v>
      </c>
      <c r="H6896" s="33">
        <f t="shared" si="1133"/>
        <v>2024</v>
      </c>
      <c r="I6896" s="34">
        <v>1.55</v>
      </c>
      <c r="K6896" s="32">
        <v>41347</v>
      </c>
      <c r="L6896" s="33">
        <f t="shared" si="1134"/>
        <v>3</v>
      </c>
      <c r="M6896" s="33">
        <f t="shared" si="1135"/>
        <v>2013</v>
      </c>
      <c r="N6896" s="34">
        <v>93.03</v>
      </c>
      <c r="P6896" s="32">
        <v>41796</v>
      </c>
      <c r="Q6896" s="33">
        <f t="shared" si="1136"/>
        <v>6</v>
      </c>
      <c r="R6896" s="33">
        <f t="shared" si="1139"/>
        <v>2014</v>
      </c>
      <c r="S6896" s="34">
        <v>109.21</v>
      </c>
    </row>
    <row r="6897" spans="1:19">
      <c r="A6897" s="32">
        <v>43775</v>
      </c>
      <c r="B6897" s="33">
        <f t="shared" si="1137"/>
        <v>11</v>
      </c>
      <c r="C6897" s="33">
        <f t="shared" si="1138"/>
        <v>2019</v>
      </c>
      <c r="D6897" s="34">
        <v>0.51100000000000001</v>
      </c>
      <c r="F6897" s="32">
        <v>45373</v>
      </c>
      <c r="G6897" s="33">
        <f t="shared" si="1132"/>
        <v>3</v>
      </c>
      <c r="H6897" s="33">
        <f t="shared" si="1133"/>
        <v>2024</v>
      </c>
      <c r="I6897" s="34">
        <v>1.5</v>
      </c>
      <c r="K6897" s="32">
        <v>41348</v>
      </c>
      <c r="L6897" s="33">
        <f t="shared" si="1134"/>
        <v>3</v>
      </c>
      <c r="M6897" s="33">
        <f t="shared" si="1135"/>
        <v>2013</v>
      </c>
      <c r="N6897" s="34">
        <v>93.49</v>
      </c>
      <c r="P6897" s="32">
        <v>41799</v>
      </c>
      <c r="Q6897" s="33">
        <f t="shared" si="1136"/>
        <v>6</v>
      </c>
      <c r="R6897" s="33">
        <f t="shared" si="1139"/>
        <v>2014</v>
      </c>
      <c r="S6897" s="34">
        <v>110.55</v>
      </c>
    </row>
    <row r="6898" spans="1:19">
      <c r="A6898" s="32">
        <v>43776</v>
      </c>
      <c r="B6898" s="33">
        <f t="shared" si="1137"/>
        <v>11</v>
      </c>
      <c r="C6898" s="33">
        <f t="shared" si="1138"/>
        <v>2019</v>
      </c>
      <c r="D6898" s="34">
        <v>0.51500000000000001</v>
      </c>
      <c r="F6898" s="32">
        <v>45376</v>
      </c>
      <c r="G6898" s="33">
        <f t="shared" si="1132"/>
        <v>3</v>
      </c>
      <c r="H6898" s="33">
        <f t="shared" si="1133"/>
        <v>2024</v>
      </c>
      <c r="I6898" s="34">
        <v>1.46</v>
      </c>
      <c r="K6898" s="32">
        <v>41351</v>
      </c>
      <c r="L6898" s="33">
        <f t="shared" si="1134"/>
        <v>3</v>
      </c>
      <c r="M6898" s="33">
        <f t="shared" si="1135"/>
        <v>2013</v>
      </c>
      <c r="N6898" s="34">
        <v>93.71</v>
      </c>
      <c r="P6898" s="32">
        <v>41800</v>
      </c>
      <c r="Q6898" s="33">
        <f t="shared" si="1136"/>
        <v>6</v>
      </c>
      <c r="R6898" s="33">
        <f t="shared" si="1139"/>
        <v>2014</v>
      </c>
      <c r="S6898" s="34">
        <v>109.18</v>
      </c>
    </row>
    <row r="6899" spans="1:19">
      <c r="A6899" s="32">
        <v>43777</v>
      </c>
      <c r="B6899" s="33">
        <f t="shared" si="1137"/>
        <v>11</v>
      </c>
      <c r="C6899" s="33">
        <f t="shared" si="1138"/>
        <v>2019</v>
      </c>
      <c r="D6899" s="34">
        <v>0.51800000000000002</v>
      </c>
      <c r="F6899" s="32">
        <v>45377</v>
      </c>
      <c r="G6899" s="33">
        <f t="shared" si="1132"/>
        <v>3</v>
      </c>
      <c r="H6899" s="33">
        <f t="shared" si="1133"/>
        <v>2024</v>
      </c>
      <c r="I6899" s="34">
        <v>1.48</v>
      </c>
      <c r="K6899" s="32">
        <v>41352</v>
      </c>
      <c r="L6899" s="33">
        <f t="shared" si="1134"/>
        <v>3</v>
      </c>
      <c r="M6899" s="33">
        <f t="shared" si="1135"/>
        <v>2013</v>
      </c>
      <c r="N6899" s="34">
        <v>92.44</v>
      </c>
      <c r="P6899" s="32">
        <v>41801</v>
      </c>
      <c r="Q6899" s="33">
        <f t="shared" si="1136"/>
        <v>6</v>
      </c>
      <c r="R6899" s="33">
        <f t="shared" si="1139"/>
        <v>2014</v>
      </c>
      <c r="S6899" s="34">
        <v>109.83</v>
      </c>
    </row>
    <row r="6900" spans="1:19">
      <c r="A6900" s="32">
        <v>43780</v>
      </c>
      <c r="B6900" s="33">
        <f t="shared" si="1137"/>
        <v>11</v>
      </c>
      <c r="C6900" s="33">
        <f t="shared" si="1138"/>
        <v>2019</v>
      </c>
      <c r="D6900" s="34">
        <v>0.52</v>
      </c>
      <c r="F6900" s="32">
        <v>45378</v>
      </c>
      <c r="G6900" s="33">
        <f t="shared" si="1132"/>
        <v>3</v>
      </c>
      <c r="H6900" s="33">
        <f t="shared" si="1133"/>
        <v>2024</v>
      </c>
      <c r="I6900" s="34">
        <v>1.43</v>
      </c>
      <c r="K6900" s="32">
        <v>41353</v>
      </c>
      <c r="L6900" s="33">
        <f t="shared" si="1134"/>
        <v>3</v>
      </c>
      <c r="M6900" s="33">
        <f t="shared" si="1135"/>
        <v>2013</v>
      </c>
      <c r="N6900" s="34">
        <v>93.21</v>
      </c>
      <c r="P6900" s="32">
        <v>41802</v>
      </c>
      <c r="Q6900" s="33">
        <f t="shared" si="1136"/>
        <v>6</v>
      </c>
      <c r="R6900" s="33">
        <f t="shared" si="1139"/>
        <v>2014</v>
      </c>
      <c r="S6900" s="34">
        <v>112.18</v>
      </c>
    </row>
    <row r="6901" spans="1:19">
      <c r="A6901" s="32">
        <v>43781</v>
      </c>
      <c r="B6901" s="33">
        <f t="shared" si="1137"/>
        <v>11</v>
      </c>
      <c r="C6901" s="33">
        <f t="shared" si="1138"/>
        <v>2019</v>
      </c>
      <c r="D6901" s="34">
        <v>0.52500000000000002</v>
      </c>
      <c r="F6901" s="32">
        <v>45379</v>
      </c>
      <c r="G6901" s="33">
        <f t="shared" si="1132"/>
        <v>3</v>
      </c>
      <c r="H6901" s="33">
        <f t="shared" si="1133"/>
        <v>2024</v>
      </c>
      <c r="I6901" s="34">
        <v>1.54</v>
      </c>
      <c r="K6901" s="32">
        <v>41354</v>
      </c>
      <c r="L6901" s="33">
        <f t="shared" si="1134"/>
        <v>3</v>
      </c>
      <c r="M6901" s="33">
        <f t="shared" si="1135"/>
        <v>2013</v>
      </c>
      <c r="N6901" s="34">
        <v>92.46</v>
      </c>
      <c r="P6901" s="32">
        <v>41803</v>
      </c>
      <c r="Q6901" s="33">
        <f t="shared" si="1136"/>
        <v>6</v>
      </c>
      <c r="R6901" s="33">
        <f t="shared" si="1139"/>
        <v>2014</v>
      </c>
      <c r="S6901" s="34">
        <v>113.15</v>
      </c>
    </row>
    <row r="6902" spans="1:19">
      <c r="A6902" s="32">
        <v>43782</v>
      </c>
      <c r="B6902" s="33">
        <f t="shared" si="1137"/>
        <v>11</v>
      </c>
      <c r="C6902" s="33">
        <f t="shared" si="1138"/>
        <v>2019</v>
      </c>
      <c r="D6902" s="34">
        <v>0.53300000000000003</v>
      </c>
      <c r="F6902" s="32">
        <v>45382</v>
      </c>
      <c r="G6902" s="33">
        <f t="shared" ref="G6902:G6926" si="1140">+MONTH(F6902)</f>
        <v>3</v>
      </c>
      <c r="H6902" s="33">
        <f t="shared" ref="H6902:H6926" si="1141">+YEAR(F6902)</f>
        <v>2024</v>
      </c>
      <c r="I6902" s="34">
        <v>1.64</v>
      </c>
      <c r="K6902" s="32">
        <v>41355</v>
      </c>
      <c r="L6902" s="33">
        <f t="shared" si="1134"/>
        <v>3</v>
      </c>
      <c r="M6902" s="33">
        <f t="shared" si="1135"/>
        <v>2013</v>
      </c>
      <c r="N6902" s="34">
        <v>93.41</v>
      </c>
      <c r="P6902" s="32">
        <v>41806</v>
      </c>
      <c r="Q6902" s="33">
        <f t="shared" si="1136"/>
        <v>6</v>
      </c>
      <c r="R6902" s="33">
        <f t="shared" si="1139"/>
        <v>2014</v>
      </c>
      <c r="S6902" s="34">
        <v>113.42</v>
      </c>
    </row>
    <row r="6903" spans="1:19">
      <c r="A6903" s="32">
        <v>43783</v>
      </c>
      <c r="B6903" s="33">
        <f t="shared" si="1137"/>
        <v>11</v>
      </c>
      <c r="C6903" s="33">
        <f t="shared" si="1138"/>
        <v>2019</v>
      </c>
      <c r="D6903" s="34">
        <v>0.53</v>
      </c>
      <c r="F6903" s="32">
        <v>45383</v>
      </c>
      <c r="G6903" s="33">
        <f t="shared" si="1140"/>
        <v>4</v>
      </c>
      <c r="H6903" s="33">
        <f t="shared" si="1141"/>
        <v>2024</v>
      </c>
      <c r="I6903" s="34">
        <v>1.65</v>
      </c>
      <c r="K6903" s="32">
        <v>41358</v>
      </c>
      <c r="L6903" s="33">
        <f t="shared" si="1134"/>
        <v>3</v>
      </c>
      <c r="M6903" s="33">
        <f t="shared" si="1135"/>
        <v>2013</v>
      </c>
      <c r="N6903" s="34">
        <v>94.55</v>
      </c>
      <c r="P6903" s="32">
        <v>41807</v>
      </c>
      <c r="Q6903" s="33">
        <f t="shared" si="1136"/>
        <v>6</v>
      </c>
      <c r="R6903" s="33">
        <f t="shared" si="1139"/>
        <v>2014</v>
      </c>
      <c r="S6903" s="34">
        <v>114.02</v>
      </c>
    </row>
    <row r="6904" spans="1:19">
      <c r="A6904" s="32">
        <v>43784</v>
      </c>
      <c r="B6904" s="33">
        <f t="shared" si="1137"/>
        <v>11</v>
      </c>
      <c r="C6904" s="33">
        <f t="shared" si="1138"/>
        <v>2019</v>
      </c>
      <c r="D6904" s="34">
        <v>0.54400000000000004</v>
      </c>
      <c r="F6904" s="32">
        <v>45384</v>
      </c>
      <c r="G6904" s="33">
        <f t="shared" si="1140"/>
        <v>4</v>
      </c>
      <c r="H6904" s="33">
        <f t="shared" si="1141"/>
        <v>2024</v>
      </c>
      <c r="I6904" s="34">
        <v>1.86</v>
      </c>
      <c r="K6904" s="32">
        <v>41359</v>
      </c>
      <c r="L6904" s="33">
        <f t="shared" si="1134"/>
        <v>3</v>
      </c>
      <c r="M6904" s="33">
        <f t="shared" si="1135"/>
        <v>2013</v>
      </c>
      <c r="N6904" s="34">
        <v>95.99</v>
      </c>
      <c r="P6904" s="32">
        <v>41808</v>
      </c>
      <c r="Q6904" s="33">
        <f t="shared" si="1136"/>
        <v>6</v>
      </c>
      <c r="R6904" s="33">
        <f t="shared" si="1139"/>
        <v>2014</v>
      </c>
      <c r="S6904" s="34">
        <v>114.25</v>
      </c>
    </row>
    <row r="6905" spans="1:19">
      <c r="A6905" s="32">
        <v>43787</v>
      </c>
      <c r="B6905" s="33">
        <f t="shared" si="1137"/>
        <v>11</v>
      </c>
      <c r="C6905" s="33">
        <f t="shared" si="1138"/>
        <v>2019</v>
      </c>
      <c r="D6905" s="34">
        <v>0.52900000000000003</v>
      </c>
      <c r="F6905" s="32">
        <v>45385</v>
      </c>
      <c r="G6905" s="33">
        <f t="shared" si="1140"/>
        <v>4</v>
      </c>
      <c r="H6905" s="33">
        <f t="shared" si="1141"/>
        <v>2024</v>
      </c>
      <c r="I6905" s="34">
        <v>1.78</v>
      </c>
      <c r="K6905" s="32">
        <v>41360</v>
      </c>
      <c r="L6905" s="33">
        <f t="shared" si="1134"/>
        <v>3</v>
      </c>
      <c r="M6905" s="33">
        <f t="shared" si="1135"/>
        <v>2013</v>
      </c>
      <c r="N6905" s="34">
        <v>96.53</v>
      </c>
      <c r="P6905" s="32">
        <v>41809</v>
      </c>
      <c r="Q6905" s="33">
        <f t="shared" si="1136"/>
        <v>6</v>
      </c>
      <c r="R6905" s="33">
        <f t="shared" si="1139"/>
        <v>2014</v>
      </c>
      <c r="S6905" s="34">
        <v>115.19</v>
      </c>
    </row>
    <row r="6906" spans="1:19">
      <c r="A6906" s="32">
        <v>43788</v>
      </c>
      <c r="B6906" s="33">
        <f t="shared" ref="B6906:B6950" si="1142">+MONTH(A6906)</f>
        <v>11</v>
      </c>
      <c r="C6906" s="33">
        <f t="shared" ref="C6906:C6950" si="1143">+YEAR(A6906)</f>
        <v>2019</v>
      </c>
      <c r="D6906" s="34">
        <v>0.52300000000000002</v>
      </c>
      <c r="F6906" s="32">
        <v>45386</v>
      </c>
      <c r="G6906" s="33">
        <f t="shared" si="1140"/>
        <v>4</v>
      </c>
      <c r="H6906" s="33">
        <f t="shared" si="1141"/>
        <v>2024</v>
      </c>
      <c r="I6906" s="34">
        <v>1.58</v>
      </c>
      <c r="K6906" s="32">
        <v>41361</v>
      </c>
      <c r="L6906" s="33">
        <f t="shared" si="1134"/>
        <v>3</v>
      </c>
      <c r="M6906" s="33">
        <f t="shared" si="1135"/>
        <v>2013</v>
      </c>
      <c r="N6906" s="34">
        <v>97.24</v>
      </c>
      <c r="P6906" s="32">
        <v>41810</v>
      </c>
      <c r="Q6906" s="33">
        <f t="shared" si="1136"/>
        <v>6</v>
      </c>
      <c r="R6906" s="33">
        <f t="shared" si="1139"/>
        <v>2014</v>
      </c>
      <c r="S6906" s="34">
        <v>114.55</v>
      </c>
    </row>
    <row r="6907" spans="1:19">
      <c r="A6907" s="32">
        <v>43789</v>
      </c>
      <c r="B6907" s="33">
        <f t="shared" si="1142"/>
        <v>11</v>
      </c>
      <c r="C6907" s="33">
        <f t="shared" si="1143"/>
        <v>2019</v>
      </c>
      <c r="D6907" s="34">
        <v>0.54800000000000004</v>
      </c>
      <c r="F6907" s="32">
        <v>45390</v>
      </c>
      <c r="G6907" s="33">
        <f t="shared" si="1140"/>
        <v>4</v>
      </c>
      <c r="H6907" s="33">
        <f t="shared" si="1141"/>
        <v>2024</v>
      </c>
      <c r="I6907" s="34">
        <v>1.73</v>
      </c>
      <c r="K6907" s="32">
        <v>41365</v>
      </c>
      <c r="L6907" s="33">
        <f t="shared" si="1134"/>
        <v>4</v>
      </c>
      <c r="M6907" s="33">
        <f t="shared" si="1135"/>
        <v>2013</v>
      </c>
      <c r="N6907" s="34">
        <v>97.1</v>
      </c>
      <c r="P6907" s="32">
        <v>41813</v>
      </c>
      <c r="Q6907" s="33">
        <f t="shared" si="1136"/>
        <v>6</v>
      </c>
      <c r="R6907" s="33">
        <f t="shared" si="1139"/>
        <v>2014</v>
      </c>
      <c r="S6907" s="34">
        <v>113.62</v>
      </c>
    </row>
    <row r="6908" spans="1:19">
      <c r="A6908" s="32">
        <v>43790</v>
      </c>
      <c r="B6908" s="33">
        <f t="shared" si="1142"/>
        <v>11</v>
      </c>
      <c r="C6908" s="33">
        <f t="shared" si="1143"/>
        <v>2019</v>
      </c>
      <c r="D6908" s="34">
        <v>0.56000000000000005</v>
      </c>
      <c r="F6908" s="32">
        <v>45391</v>
      </c>
      <c r="G6908" s="33">
        <f t="shared" si="1140"/>
        <v>4</v>
      </c>
      <c r="H6908" s="33">
        <f t="shared" si="1141"/>
        <v>2024</v>
      </c>
      <c r="I6908" s="34">
        <v>1.83</v>
      </c>
      <c r="K6908" s="32">
        <v>41366</v>
      </c>
      <c r="L6908" s="33">
        <f t="shared" si="1134"/>
        <v>4</v>
      </c>
      <c r="M6908" s="33">
        <f t="shared" si="1135"/>
        <v>2013</v>
      </c>
      <c r="N6908" s="34">
        <v>97.23</v>
      </c>
      <c r="P6908" s="32">
        <v>41814</v>
      </c>
      <c r="Q6908" s="33">
        <f t="shared" si="1136"/>
        <v>6</v>
      </c>
      <c r="R6908" s="33">
        <f t="shared" si="1139"/>
        <v>2014</v>
      </c>
      <c r="S6908" s="34">
        <v>113.74</v>
      </c>
    </row>
    <row r="6909" spans="1:19">
      <c r="A6909" s="32">
        <v>43791</v>
      </c>
      <c r="B6909" s="33">
        <f t="shared" si="1142"/>
        <v>11</v>
      </c>
      <c r="C6909" s="33">
        <f t="shared" si="1143"/>
        <v>2019</v>
      </c>
      <c r="D6909" s="34">
        <v>0.55300000000000005</v>
      </c>
      <c r="F6909" s="32">
        <v>45392</v>
      </c>
      <c r="G6909" s="33">
        <f t="shared" si="1140"/>
        <v>4</v>
      </c>
      <c r="H6909" s="33">
        <f t="shared" si="1141"/>
        <v>2024</v>
      </c>
      <c r="I6909" s="34">
        <v>1.9</v>
      </c>
      <c r="K6909" s="32">
        <v>41367</v>
      </c>
      <c r="L6909" s="33">
        <f t="shared" si="1134"/>
        <v>4</v>
      </c>
      <c r="M6909" s="33">
        <f t="shared" si="1135"/>
        <v>2013</v>
      </c>
      <c r="N6909" s="34">
        <v>95.02</v>
      </c>
      <c r="P6909" s="32">
        <v>41815</v>
      </c>
      <c r="Q6909" s="33">
        <f t="shared" si="1136"/>
        <v>6</v>
      </c>
      <c r="R6909" s="33">
        <f t="shared" si="1139"/>
        <v>2014</v>
      </c>
      <c r="S6909" s="34">
        <v>112.84</v>
      </c>
    </row>
    <row r="6910" spans="1:19">
      <c r="A6910" s="32">
        <v>43794</v>
      </c>
      <c r="B6910" s="33">
        <f t="shared" si="1142"/>
        <v>11</v>
      </c>
      <c r="C6910" s="33">
        <f t="shared" si="1143"/>
        <v>2019</v>
      </c>
      <c r="D6910" s="34">
        <v>0.54600000000000004</v>
      </c>
      <c r="F6910" s="32">
        <v>45393</v>
      </c>
      <c r="G6910" s="33">
        <f t="shared" si="1140"/>
        <v>4</v>
      </c>
      <c r="H6910" s="33">
        <f t="shared" si="1141"/>
        <v>2024</v>
      </c>
      <c r="I6910" s="34">
        <v>1.62</v>
      </c>
      <c r="K6910" s="32">
        <v>41368</v>
      </c>
      <c r="L6910" s="33">
        <f t="shared" si="1134"/>
        <v>4</v>
      </c>
      <c r="M6910" s="33">
        <f t="shared" si="1135"/>
        <v>2013</v>
      </c>
      <c r="N6910" s="34">
        <v>93.26</v>
      </c>
      <c r="P6910" s="32">
        <v>41816</v>
      </c>
      <c r="Q6910" s="33">
        <f t="shared" si="1136"/>
        <v>6</v>
      </c>
      <c r="R6910" s="33">
        <f t="shared" si="1139"/>
        <v>2014</v>
      </c>
      <c r="S6910" s="34">
        <v>112.61</v>
      </c>
    </row>
    <row r="6911" spans="1:19">
      <c r="A6911" s="32">
        <v>43795</v>
      </c>
      <c r="B6911" s="33">
        <f t="shared" si="1142"/>
        <v>11</v>
      </c>
      <c r="C6911" s="33">
        <f t="shared" si="1143"/>
        <v>2019</v>
      </c>
      <c r="D6911" s="34">
        <v>0.55000000000000004</v>
      </c>
      <c r="F6911" s="32">
        <v>45394</v>
      </c>
      <c r="G6911" s="33">
        <f t="shared" si="1140"/>
        <v>4</v>
      </c>
      <c r="H6911" s="33">
        <f t="shared" si="1141"/>
        <v>2024</v>
      </c>
      <c r="I6911" s="34">
        <v>1.36</v>
      </c>
      <c r="K6911" s="32">
        <v>41369</v>
      </c>
      <c r="L6911" s="33">
        <f t="shared" si="1134"/>
        <v>4</v>
      </c>
      <c r="M6911" s="33">
        <f t="shared" si="1135"/>
        <v>2013</v>
      </c>
      <c r="N6911" s="34">
        <v>92.76</v>
      </c>
      <c r="P6911" s="32">
        <v>41817</v>
      </c>
      <c r="Q6911" s="33">
        <f t="shared" si="1136"/>
        <v>6</v>
      </c>
      <c r="R6911" s="33">
        <f t="shared" si="1139"/>
        <v>2014</v>
      </c>
      <c r="S6911" s="34">
        <v>112.62</v>
      </c>
    </row>
    <row r="6912" spans="1:19">
      <c r="A6912" s="32">
        <v>43796</v>
      </c>
      <c r="B6912" s="33">
        <f t="shared" si="1142"/>
        <v>11</v>
      </c>
      <c r="C6912" s="33">
        <f t="shared" si="1143"/>
        <v>2019</v>
      </c>
      <c r="D6912" s="34">
        <v>0.55000000000000004</v>
      </c>
      <c r="F6912" s="32">
        <v>45397</v>
      </c>
      <c r="G6912" s="33">
        <f t="shared" si="1140"/>
        <v>4</v>
      </c>
      <c r="H6912" s="33">
        <f t="shared" si="1141"/>
        <v>2024</v>
      </c>
      <c r="I6912" s="34">
        <v>1.41</v>
      </c>
      <c r="K6912" s="32">
        <v>41372</v>
      </c>
      <c r="L6912" s="33">
        <f t="shared" si="1134"/>
        <v>4</v>
      </c>
      <c r="M6912" s="33">
        <f t="shared" si="1135"/>
        <v>2013</v>
      </c>
      <c r="N6912" s="34">
        <v>93.36</v>
      </c>
      <c r="P6912" s="32">
        <v>41820</v>
      </c>
      <c r="Q6912" s="33">
        <f t="shared" si="1136"/>
        <v>6</v>
      </c>
      <c r="R6912" s="33">
        <f t="shared" si="1139"/>
        <v>2014</v>
      </c>
      <c r="S6912" s="34">
        <v>111.03</v>
      </c>
    </row>
    <row r="6913" spans="1:19">
      <c r="A6913" s="32">
        <v>43801</v>
      </c>
      <c r="B6913" s="33">
        <f t="shared" si="1142"/>
        <v>12</v>
      </c>
      <c r="C6913" s="33">
        <f t="shared" si="1143"/>
        <v>2019</v>
      </c>
      <c r="D6913" s="34">
        <v>0.54</v>
      </c>
      <c r="F6913" s="32">
        <v>45398</v>
      </c>
      <c r="G6913" s="33">
        <f t="shared" si="1140"/>
        <v>4</v>
      </c>
      <c r="H6913" s="33">
        <f t="shared" si="1141"/>
        <v>2024</v>
      </c>
      <c r="I6913" s="34">
        <v>1.38</v>
      </c>
      <c r="K6913" s="32">
        <v>41373</v>
      </c>
      <c r="L6913" s="33">
        <f t="shared" si="1134"/>
        <v>4</v>
      </c>
      <c r="M6913" s="33">
        <f t="shared" si="1135"/>
        <v>2013</v>
      </c>
      <c r="N6913" s="34">
        <v>94.18</v>
      </c>
      <c r="P6913" s="32">
        <v>41821</v>
      </c>
      <c r="Q6913" s="33">
        <f t="shared" si="1136"/>
        <v>7</v>
      </c>
      <c r="R6913" s="33">
        <f t="shared" si="1139"/>
        <v>2014</v>
      </c>
      <c r="S6913" s="34">
        <v>110.84</v>
      </c>
    </row>
    <row r="6914" spans="1:19">
      <c r="A6914" s="32">
        <v>43802</v>
      </c>
      <c r="B6914" s="33">
        <f t="shared" si="1142"/>
        <v>12</v>
      </c>
      <c r="C6914" s="33">
        <f t="shared" si="1143"/>
        <v>2019</v>
      </c>
      <c r="D6914" s="34">
        <v>0.52800000000000002</v>
      </c>
      <c r="F6914" s="32">
        <v>45399</v>
      </c>
      <c r="G6914" s="33">
        <f t="shared" si="1140"/>
        <v>4</v>
      </c>
      <c r="H6914" s="33">
        <f t="shared" si="1141"/>
        <v>2024</v>
      </c>
      <c r="I6914" s="34">
        <v>1.5</v>
      </c>
      <c r="K6914" s="32">
        <v>41374</v>
      </c>
      <c r="L6914" s="33">
        <f t="shared" si="1134"/>
        <v>4</v>
      </c>
      <c r="M6914" s="33">
        <f t="shared" si="1135"/>
        <v>2013</v>
      </c>
      <c r="N6914" s="34">
        <v>94.59</v>
      </c>
      <c r="P6914" s="32">
        <v>41822</v>
      </c>
      <c r="Q6914" s="33">
        <f t="shared" si="1136"/>
        <v>7</v>
      </c>
      <c r="R6914" s="33">
        <f t="shared" si="1139"/>
        <v>2014</v>
      </c>
      <c r="S6914" s="34">
        <v>110.18</v>
      </c>
    </row>
    <row r="6915" spans="1:19">
      <c r="A6915" s="32">
        <v>43803</v>
      </c>
      <c r="B6915" s="33">
        <f t="shared" si="1142"/>
        <v>12</v>
      </c>
      <c r="C6915" s="33">
        <f t="shared" si="1143"/>
        <v>2019</v>
      </c>
      <c r="D6915" s="34">
        <v>0.53300000000000003</v>
      </c>
      <c r="F6915" s="32">
        <v>45400</v>
      </c>
      <c r="G6915" s="33">
        <f t="shared" si="1140"/>
        <v>4</v>
      </c>
      <c r="H6915" s="33">
        <f t="shared" si="1141"/>
        <v>2024</v>
      </c>
      <c r="I6915" s="34">
        <v>1.59</v>
      </c>
      <c r="K6915" s="32">
        <v>41375</v>
      </c>
      <c r="L6915" s="33">
        <f t="shared" si="1134"/>
        <v>4</v>
      </c>
      <c r="M6915" s="33">
        <f t="shared" si="1135"/>
        <v>2013</v>
      </c>
      <c r="N6915" s="34">
        <v>93.44</v>
      </c>
      <c r="P6915" s="32">
        <v>41823</v>
      </c>
      <c r="Q6915" s="33">
        <f t="shared" si="1136"/>
        <v>7</v>
      </c>
      <c r="R6915" s="33">
        <f t="shared" si="1139"/>
        <v>2014</v>
      </c>
      <c r="S6915" s="34">
        <v>108.98</v>
      </c>
    </row>
    <row r="6916" spans="1:19">
      <c r="A6916" s="32">
        <v>43804</v>
      </c>
      <c r="B6916" s="33">
        <f t="shared" si="1142"/>
        <v>12</v>
      </c>
      <c r="C6916" s="33">
        <f t="shared" si="1143"/>
        <v>2019</v>
      </c>
      <c r="D6916" s="34">
        <v>0.52</v>
      </c>
      <c r="F6916" s="32">
        <v>45401</v>
      </c>
      <c r="G6916" s="33">
        <f t="shared" si="1140"/>
        <v>4</v>
      </c>
      <c r="H6916" s="33">
        <f t="shared" si="1141"/>
        <v>2024</v>
      </c>
      <c r="I6916" s="34">
        <v>1.43</v>
      </c>
      <c r="K6916" s="32">
        <v>41376</v>
      </c>
      <c r="L6916" s="33">
        <f t="shared" si="1134"/>
        <v>4</v>
      </c>
      <c r="M6916" s="33">
        <f t="shared" si="1135"/>
        <v>2013</v>
      </c>
      <c r="N6916" s="34">
        <v>91.23</v>
      </c>
      <c r="P6916" s="32">
        <v>41827</v>
      </c>
      <c r="Q6916" s="33">
        <f t="shared" si="1136"/>
        <v>7</v>
      </c>
      <c r="R6916" s="33">
        <f t="shared" si="1139"/>
        <v>2014</v>
      </c>
      <c r="S6916" s="34">
        <v>108.7</v>
      </c>
    </row>
    <row r="6917" spans="1:19">
      <c r="A6917" s="32">
        <v>43805</v>
      </c>
      <c r="B6917" s="33">
        <f t="shared" si="1142"/>
        <v>12</v>
      </c>
      <c r="C6917" s="33">
        <f t="shared" si="1143"/>
        <v>2019</v>
      </c>
      <c r="D6917" s="34">
        <v>0.51800000000000002</v>
      </c>
      <c r="F6917" s="32">
        <v>45404</v>
      </c>
      <c r="G6917" s="33">
        <f t="shared" si="1140"/>
        <v>4</v>
      </c>
      <c r="H6917" s="33">
        <f t="shared" si="1141"/>
        <v>2024</v>
      </c>
      <c r="I6917" s="34">
        <v>1.64</v>
      </c>
      <c r="K6917" s="32">
        <v>41379</v>
      </c>
      <c r="L6917" s="33">
        <f t="shared" si="1134"/>
        <v>4</v>
      </c>
      <c r="M6917" s="33">
        <f t="shared" si="1135"/>
        <v>2013</v>
      </c>
      <c r="N6917" s="34">
        <v>88.75</v>
      </c>
      <c r="P6917" s="32">
        <v>41828</v>
      </c>
      <c r="Q6917" s="33">
        <f t="shared" si="1136"/>
        <v>7</v>
      </c>
      <c r="R6917" s="33">
        <f t="shared" si="1139"/>
        <v>2014</v>
      </c>
      <c r="S6917" s="34">
        <v>107.65</v>
      </c>
    </row>
    <row r="6918" spans="1:19">
      <c r="A6918" s="32">
        <v>43808</v>
      </c>
      <c r="B6918" s="33">
        <f t="shared" si="1142"/>
        <v>12</v>
      </c>
      <c r="C6918" s="33">
        <f t="shared" si="1143"/>
        <v>2019</v>
      </c>
      <c r="D6918" s="34">
        <v>0.51600000000000001</v>
      </c>
      <c r="F6918" s="32">
        <v>45405</v>
      </c>
      <c r="G6918" s="33">
        <f t="shared" si="1140"/>
        <v>4</v>
      </c>
      <c r="H6918" s="33">
        <f t="shared" si="1141"/>
        <v>2024</v>
      </c>
      <c r="I6918" s="34">
        <v>1.59</v>
      </c>
      <c r="K6918" s="32">
        <v>41380</v>
      </c>
      <c r="L6918" s="33">
        <f t="shared" si="1134"/>
        <v>4</v>
      </c>
      <c r="M6918" s="33">
        <f t="shared" si="1135"/>
        <v>2013</v>
      </c>
      <c r="N6918" s="34">
        <v>88.73</v>
      </c>
      <c r="P6918" s="32">
        <v>41829</v>
      </c>
      <c r="Q6918" s="33">
        <f t="shared" si="1136"/>
        <v>7</v>
      </c>
      <c r="R6918" s="33">
        <f t="shared" si="1139"/>
        <v>2014</v>
      </c>
      <c r="S6918" s="34">
        <v>106.84</v>
      </c>
    </row>
    <row r="6919" spans="1:19">
      <c r="A6919" s="32">
        <v>43809</v>
      </c>
      <c r="B6919" s="33">
        <f t="shared" si="1142"/>
        <v>12</v>
      </c>
      <c r="C6919" s="33">
        <f t="shared" si="1143"/>
        <v>2019</v>
      </c>
      <c r="D6919" s="34">
        <v>0.51500000000000001</v>
      </c>
      <c r="F6919" s="32">
        <v>45406</v>
      </c>
      <c r="G6919" s="33">
        <f t="shared" si="1140"/>
        <v>4</v>
      </c>
      <c r="H6919" s="33">
        <f t="shared" si="1141"/>
        <v>2024</v>
      </c>
      <c r="I6919" s="34">
        <v>1.6</v>
      </c>
      <c r="K6919" s="32">
        <v>41381</v>
      </c>
      <c r="L6919" s="33">
        <f t="shared" si="1134"/>
        <v>4</v>
      </c>
      <c r="M6919" s="33">
        <f t="shared" si="1135"/>
        <v>2013</v>
      </c>
      <c r="N6919" s="34">
        <v>86.65</v>
      </c>
      <c r="P6919" s="32">
        <v>41830</v>
      </c>
      <c r="Q6919" s="33">
        <f t="shared" si="1136"/>
        <v>7</v>
      </c>
      <c r="R6919" s="33">
        <f t="shared" si="1139"/>
        <v>2014</v>
      </c>
      <c r="S6919" s="34">
        <v>106.2</v>
      </c>
    </row>
    <row r="6920" spans="1:19">
      <c r="A6920" s="32">
        <v>43810</v>
      </c>
      <c r="B6920" s="33">
        <f t="shared" si="1142"/>
        <v>12</v>
      </c>
      <c r="C6920" s="33">
        <f t="shared" si="1143"/>
        <v>2019</v>
      </c>
      <c r="D6920" s="34">
        <v>0.52</v>
      </c>
      <c r="F6920" s="32">
        <v>45407</v>
      </c>
      <c r="G6920" s="33">
        <f t="shared" si="1140"/>
        <v>4</v>
      </c>
      <c r="H6920" s="33">
        <f t="shared" si="1141"/>
        <v>2024</v>
      </c>
      <c r="I6920" s="34">
        <v>1.46</v>
      </c>
      <c r="K6920" s="32">
        <v>41382</v>
      </c>
      <c r="L6920" s="33">
        <f t="shared" si="1134"/>
        <v>4</v>
      </c>
      <c r="M6920" s="33">
        <f t="shared" si="1135"/>
        <v>2013</v>
      </c>
      <c r="N6920" s="34">
        <v>87.83</v>
      </c>
      <c r="P6920" s="32">
        <v>41831</v>
      </c>
      <c r="Q6920" s="33">
        <f t="shared" si="1136"/>
        <v>7</v>
      </c>
      <c r="R6920" s="33">
        <f t="shared" si="1139"/>
        <v>2014</v>
      </c>
      <c r="S6920" s="34">
        <v>105.77</v>
      </c>
    </row>
    <row r="6921" spans="1:19">
      <c r="A6921" s="32">
        <v>43811</v>
      </c>
      <c r="B6921" s="33">
        <f t="shared" si="1142"/>
        <v>12</v>
      </c>
      <c r="C6921" s="33">
        <f t="shared" si="1143"/>
        <v>2019</v>
      </c>
      <c r="D6921" s="34">
        <v>0.52</v>
      </c>
      <c r="F6921" s="32">
        <v>45408</v>
      </c>
      <c r="G6921" s="33">
        <f t="shared" si="1140"/>
        <v>4</v>
      </c>
      <c r="H6921" s="33">
        <f t="shared" si="1141"/>
        <v>2024</v>
      </c>
      <c r="I6921" s="34">
        <v>1.4</v>
      </c>
      <c r="K6921" s="32">
        <v>41383</v>
      </c>
      <c r="L6921" s="33">
        <f t="shared" si="1134"/>
        <v>4</v>
      </c>
      <c r="M6921" s="33">
        <f t="shared" si="1135"/>
        <v>2013</v>
      </c>
      <c r="N6921" s="34">
        <v>88.04</v>
      </c>
      <c r="P6921" s="32">
        <v>41834</v>
      </c>
      <c r="Q6921" s="33">
        <f t="shared" si="1136"/>
        <v>7</v>
      </c>
      <c r="R6921" s="33">
        <f t="shared" si="1139"/>
        <v>2014</v>
      </c>
      <c r="S6921" s="34">
        <v>104.73</v>
      </c>
    </row>
    <row r="6922" spans="1:19">
      <c r="A6922" s="32">
        <v>43812</v>
      </c>
      <c r="B6922" s="33">
        <f t="shared" si="1142"/>
        <v>12</v>
      </c>
      <c r="C6922" s="33">
        <f t="shared" si="1143"/>
        <v>2019</v>
      </c>
      <c r="D6922" s="34">
        <v>0.51</v>
      </c>
      <c r="F6922" s="32">
        <v>45411</v>
      </c>
      <c r="G6922" s="33">
        <f t="shared" si="1140"/>
        <v>4</v>
      </c>
      <c r="H6922" s="33">
        <f t="shared" si="1141"/>
        <v>2024</v>
      </c>
      <c r="I6922" s="34">
        <v>1.55</v>
      </c>
      <c r="K6922" s="32">
        <v>41386</v>
      </c>
      <c r="L6922" s="33">
        <f t="shared" si="1134"/>
        <v>4</v>
      </c>
      <c r="M6922" s="33">
        <f t="shared" si="1135"/>
        <v>2013</v>
      </c>
      <c r="N6922" s="34">
        <v>88.81</v>
      </c>
      <c r="P6922" s="32">
        <v>41835</v>
      </c>
      <c r="Q6922" s="33">
        <f t="shared" si="1136"/>
        <v>7</v>
      </c>
      <c r="R6922" s="33">
        <f t="shared" si="1139"/>
        <v>2014</v>
      </c>
      <c r="S6922" s="34">
        <v>104.73</v>
      </c>
    </row>
    <row r="6923" spans="1:19">
      <c r="A6923" s="32">
        <v>43815</v>
      </c>
      <c r="B6923" s="33">
        <f t="shared" si="1142"/>
        <v>12</v>
      </c>
      <c r="C6923" s="33">
        <f t="shared" si="1143"/>
        <v>2019</v>
      </c>
      <c r="D6923" s="34">
        <v>0.51</v>
      </c>
      <c r="F6923" s="32">
        <v>45412</v>
      </c>
      <c r="G6923" s="33">
        <f t="shared" si="1140"/>
        <v>4</v>
      </c>
      <c r="H6923" s="33">
        <f t="shared" si="1141"/>
        <v>2024</v>
      </c>
      <c r="I6923" s="34">
        <v>1.68</v>
      </c>
      <c r="K6923" s="32">
        <v>41387</v>
      </c>
      <c r="L6923" s="33">
        <f t="shared" si="1134"/>
        <v>4</v>
      </c>
      <c r="M6923" s="33">
        <f t="shared" si="1135"/>
        <v>2013</v>
      </c>
      <c r="N6923" s="34">
        <v>89.21</v>
      </c>
      <c r="P6923" s="32">
        <v>41836</v>
      </c>
      <c r="Q6923" s="33">
        <f t="shared" si="1136"/>
        <v>7</v>
      </c>
      <c r="R6923" s="33">
        <f t="shared" si="1139"/>
        <v>2014</v>
      </c>
      <c r="S6923" s="34">
        <v>105.41</v>
      </c>
    </row>
    <row r="6924" spans="1:19">
      <c r="A6924" s="32">
        <v>43816</v>
      </c>
      <c r="B6924" s="33">
        <f t="shared" si="1142"/>
        <v>12</v>
      </c>
      <c r="C6924" s="33">
        <f t="shared" si="1143"/>
        <v>2019</v>
      </c>
      <c r="D6924" s="34">
        <v>0.52</v>
      </c>
      <c r="F6924" s="32">
        <v>45413</v>
      </c>
      <c r="G6924" s="33">
        <f t="shared" si="1140"/>
        <v>5</v>
      </c>
      <c r="H6924" s="33">
        <f t="shared" si="1141"/>
        <v>2024</v>
      </c>
      <c r="I6924" s="34">
        <v>1.63</v>
      </c>
      <c r="K6924" s="32">
        <v>41388</v>
      </c>
      <c r="L6924" s="33">
        <f t="shared" si="1134"/>
        <v>4</v>
      </c>
      <c r="M6924" s="33">
        <f t="shared" si="1135"/>
        <v>2013</v>
      </c>
      <c r="N6924" s="34">
        <v>91.07</v>
      </c>
      <c r="P6924" s="32">
        <v>41837</v>
      </c>
      <c r="Q6924" s="33">
        <f t="shared" si="1136"/>
        <v>7</v>
      </c>
      <c r="R6924" s="33">
        <f t="shared" si="1139"/>
        <v>2014</v>
      </c>
      <c r="S6924" s="34">
        <v>106.04</v>
      </c>
    </row>
    <row r="6925" spans="1:19">
      <c r="A6925" s="32">
        <v>43817</v>
      </c>
      <c r="B6925" s="33">
        <f t="shared" si="1142"/>
        <v>12</v>
      </c>
      <c r="C6925" s="33">
        <f t="shared" si="1143"/>
        <v>2019</v>
      </c>
      <c r="D6925" s="34">
        <v>0.50800000000000001</v>
      </c>
      <c r="F6925" s="32">
        <v>45414</v>
      </c>
      <c r="G6925" s="33">
        <f t="shared" si="1140"/>
        <v>5</v>
      </c>
      <c r="H6925" s="33">
        <f t="shared" si="1141"/>
        <v>2024</v>
      </c>
      <c r="I6925" s="34">
        <v>1.66</v>
      </c>
      <c r="K6925" s="32">
        <v>41389</v>
      </c>
      <c r="L6925" s="33">
        <f t="shared" si="1134"/>
        <v>4</v>
      </c>
      <c r="M6925" s="33">
        <f t="shared" si="1135"/>
        <v>2013</v>
      </c>
      <c r="N6925" s="34">
        <v>93.27</v>
      </c>
      <c r="P6925" s="32">
        <v>41838</v>
      </c>
      <c r="Q6925" s="33">
        <f t="shared" si="1136"/>
        <v>7</v>
      </c>
      <c r="R6925" s="33">
        <f t="shared" si="1139"/>
        <v>2014</v>
      </c>
      <c r="S6925" s="34">
        <v>106.03</v>
      </c>
    </row>
    <row r="6926" spans="1:19">
      <c r="A6926" s="32">
        <v>43818</v>
      </c>
      <c r="B6926" s="33">
        <f t="shared" si="1142"/>
        <v>12</v>
      </c>
      <c r="C6926" s="33">
        <f t="shared" si="1143"/>
        <v>2019</v>
      </c>
      <c r="D6926" s="34">
        <v>0.503</v>
      </c>
      <c r="F6926" s="32">
        <v>45415</v>
      </c>
      <c r="G6926" s="33">
        <f t="shared" si="1140"/>
        <v>5</v>
      </c>
      <c r="H6926" s="33">
        <f t="shared" si="1141"/>
        <v>2024</v>
      </c>
      <c r="I6926" s="34">
        <v>1.67</v>
      </c>
      <c r="K6926" s="32">
        <v>41390</v>
      </c>
      <c r="L6926" s="33">
        <f t="shared" si="1134"/>
        <v>4</v>
      </c>
      <c r="M6926" s="33">
        <f t="shared" si="1135"/>
        <v>2013</v>
      </c>
      <c r="N6926" s="34">
        <v>92.63</v>
      </c>
      <c r="P6926" s="32">
        <v>41841</v>
      </c>
      <c r="Q6926" s="33">
        <f t="shared" si="1136"/>
        <v>7</v>
      </c>
      <c r="R6926" s="33">
        <f t="shared" si="1139"/>
        <v>2014</v>
      </c>
      <c r="S6926" s="34">
        <v>105.71</v>
      </c>
    </row>
    <row r="6927" spans="1:19">
      <c r="A6927" s="32">
        <v>43819</v>
      </c>
      <c r="B6927" s="33">
        <f t="shared" si="1142"/>
        <v>12</v>
      </c>
      <c r="C6927" s="33">
        <f t="shared" si="1143"/>
        <v>2019</v>
      </c>
      <c r="D6927" s="34">
        <v>0.49299999999999999</v>
      </c>
      <c r="F6927" s="32">
        <v>45418</v>
      </c>
      <c r="G6927" s="33">
        <f t="shared" ref="G6927:G6944" si="1144">+MONTH(F6927)</f>
        <v>5</v>
      </c>
      <c r="H6927" s="33">
        <f t="shared" ref="H6927:H6944" si="1145">+YEAR(F6927)</f>
        <v>2024</v>
      </c>
      <c r="I6927" s="34">
        <v>1.88</v>
      </c>
      <c r="K6927" s="32">
        <v>41393</v>
      </c>
      <c r="L6927" s="33">
        <f t="shared" si="1134"/>
        <v>4</v>
      </c>
      <c r="M6927" s="33">
        <f t="shared" si="1135"/>
        <v>2013</v>
      </c>
      <c r="N6927" s="34">
        <v>94.09</v>
      </c>
      <c r="P6927" s="32">
        <v>41842</v>
      </c>
      <c r="Q6927" s="33">
        <f t="shared" si="1136"/>
        <v>7</v>
      </c>
      <c r="R6927" s="33">
        <f t="shared" si="1139"/>
        <v>2014</v>
      </c>
      <c r="S6927" s="34">
        <v>106.48</v>
      </c>
    </row>
    <row r="6928" spans="1:19">
      <c r="A6928" s="32">
        <v>43822</v>
      </c>
      <c r="B6928" s="33">
        <f t="shared" si="1142"/>
        <v>12</v>
      </c>
      <c r="C6928" s="33">
        <f t="shared" si="1143"/>
        <v>2019</v>
      </c>
      <c r="D6928" s="34">
        <v>0.48299999999999998</v>
      </c>
      <c r="F6928" s="32">
        <v>45419</v>
      </c>
      <c r="G6928" s="33">
        <f t="shared" si="1144"/>
        <v>5</v>
      </c>
      <c r="H6928" s="33">
        <f t="shared" si="1145"/>
        <v>2024</v>
      </c>
      <c r="I6928" s="34">
        <v>1.95</v>
      </c>
      <c r="K6928" s="32">
        <v>41394</v>
      </c>
      <c r="L6928" s="33">
        <f t="shared" si="1134"/>
        <v>4</v>
      </c>
      <c r="M6928" s="33">
        <f t="shared" si="1135"/>
        <v>2013</v>
      </c>
      <c r="N6928" s="34">
        <v>93.22</v>
      </c>
      <c r="P6928" s="32">
        <v>41843</v>
      </c>
      <c r="Q6928" s="33">
        <f t="shared" si="1136"/>
        <v>7</v>
      </c>
      <c r="R6928" s="33">
        <f t="shared" si="1139"/>
        <v>2014</v>
      </c>
      <c r="S6928" s="34">
        <v>106.85</v>
      </c>
    </row>
    <row r="6929" spans="1:19">
      <c r="A6929" s="32">
        <v>43823</v>
      </c>
      <c r="B6929" s="33">
        <f t="shared" si="1142"/>
        <v>12</v>
      </c>
      <c r="C6929" s="33">
        <f t="shared" si="1143"/>
        <v>2019</v>
      </c>
      <c r="D6929" s="34">
        <v>0.46800000000000003</v>
      </c>
      <c r="F6929" s="32">
        <v>45420</v>
      </c>
      <c r="G6929" s="33">
        <f t="shared" si="1144"/>
        <v>5</v>
      </c>
      <c r="H6929" s="33">
        <f t="shared" si="1145"/>
        <v>2024</v>
      </c>
      <c r="I6929" s="34">
        <v>2.0099999999999998</v>
      </c>
      <c r="K6929" s="32">
        <v>41395</v>
      </c>
      <c r="L6929" s="33">
        <f t="shared" si="1134"/>
        <v>5</v>
      </c>
      <c r="M6929" s="33">
        <f t="shared" si="1135"/>
        <v>2013</v>
      </c>
      <c r="N6929" s="34">
        <v>90.74</v>
      </c>
      <c r="P6929" s="32">
        <v>41844</v>
      </c>
      <c r="Q6929" s="33">
        <f t="shared" si="1136"/>
        <v>7</v>
      </c>
      <c r="R6929" s="33">
        <f t="shared" si="1139"/>
        <v>2014</v>
      </c>
      <c r="S6929" s="34">
        <v>105.78</v>
      </c>
    </row>
    <row r="6930" spans="1:19">
      <c r="A6930" s="32">
        <v>43825</v>
      </c>
      <c r="B6930" s="33">
        <f t="shared" si="1142"/>
        <v>12</v>
      </c>
      <c r="C6930" s="33">
        <f t="shared" si="1143"/>
        <v>2019</v>
      </c>
      <c r="D6930" s="34">
        <v>0.44800000000000001</v>
      </c>
      <c r="F6930" s="32">
        <v>45421</v>
      </c>
      <c r="G6930" s="33">
        <f t="shared" si="1144"/>
        <v>5</v>
      </c>
      <c r="H6930" s="33">
        <f t="shared" si="1145"/>
        <v>2024</v>
      </c>
      <c r="I6930" s="34">
        <v>2.0299999999999998</v>
      </c>
      <c r="K6930" s="32">
        <v>41396</v>
      </c>
      <c r="L6930" s="33">
        <f t="shared" si="1134"/>
        <v>5</v>
      </c>
      <c r="M6930" s="33">
        <f t="shared" si="1135"/>
        <v>2013</v>
      </c>
      <c r="N6930" s="34">
        <v>93.7</v>
      </c>
      <c r="P6930" s="32">
        <v>41845</v>
      </c>
      <c r="Q6930" s="33">
        <f t="shared" si="1136"/>
        <v>7</v>
      </c>
      <c r="R6930" s="33">
        <f t="shared" si="1139"/>
        <v>2014</v>
      </c>
      <c r="S6930" s="34">
        <v>106.89</v>
      </c>
    </row>
    <row r="6931" spans="1:19">
      <c r="A6931" s="32">
        <v>43826</v>
      </c>
      <c r="B6931" s="33">
        <f t="shared" si="1142"/>
        <v>12</v>
      </c>
      <c r="C6931" s="33">
        <f t="shared" si="1143"/>
        <v>2019</v>
      </c>
      <c r="D6931" s="34">
        <v>0.44800000000000001</v>
      </c>
      <c r="F6931" s="32">
        <v>45422</v>
      </c>
      <c r="G6931" s="33">
        <f t="shared" si="1144"/>
        <v>5</v>
      </c>
      <c r="H6931" s="33">
        <f t="shared" si="1145"/>
        <v>2024</v>
      </c>
      <c r="I6931" s="34">
        <v>2.14</v>
      </c>
      <c r="K6931" s="32">
        <v>41397</v>
      </c>
      <c r="L6931" s="33">
        <f t="shared" si="1134"/>
        <v>5</v>
      </c>
      <c r="M6931" s="33">
        <f t="shared" si="1135"/>
        <v>2013</v>
      </c>
      <c r="N6931" s="34">
        <v>95.25</v>
      </c>
      <c r="P6931" s="32">
        <v>41848</v>
      </c>
      <c r="Q6931" s="33">
        <f t="shared" si="1136"/>
        <v>7</v>
      </c>
      <c r="R6931" s="33">
        <f t="shared" si="1139"/>
        <v>2014</v>
      </c>
      <c r="S6931" s="34">
        <v>106.7</v>
      </c>
    </row>
    <row r="6932" spans="1:19">
      <c r="A6932" s="32">
        <v>43829</v>
      </c>
      <c r="B6932" s="33">
        <f t="shared" si="1142"/>
        <v>12</v>
      </c>
      <c r="C6932" s="33">
        <f t="shared" si="1143"/>
        <v>2019</v>
      </c>
      <c r="D6932" s="34">
        <v>0.433</v>
      </c>
      <c r="F6932" s="32">
        <v>45425</v>
      </c>
      <c r="G6932" s="33">
        <f t="shared" si="1144"/>
        <v>5</v>
      </c>
      <c r="H6932" s="33">
        <f t="shared" si="1145"/>
        <v>2024</v>
      </c>
      <c r="I6932" s="34">
        <v>2.11</v>
      </c>
      <c r="K6932" s="32">
        <v>41400</v>
      </c>
      <c r="L6932" s="33">
        <f t="shared" si="1134"/>
        <v>5</v>
      </c>
      <c r="M6932" s="33">
        <f t="shared" si="1135"/>
        <v>2013</v>
      </c>
      <c r="N6932" s="34">
        <v>95.8</v>
      </c>
      <c r="P6932" s="32">
        <v>41849</v>
      </c>
      <c r="Q6932" s="33">
        <f t="shared" si="1136"/>
        <v>7</v>
      </c>
      <c r="R6932" s="33">
        <f t="shared" si="1139"/>
        <v>2014</v>
      </c>
      <c r="S6932" s="34">
        <v>106.98</v>
      </c>
    </row>
    <row r="6933" spans="1:19">
      <c r="A6933" s="32">
        <v>43830</v>
      </c>
      <c r="B6933" s="33">
        <f t="shared" si="1142"/>
        <v>12</v>
      </c>
      <c r="C6933" s="33">
        <f t="shared" si="1143"/>
        <v>2019</v>
      </c>
      <c r="D6933" s="34">
        <v>0.41299999999999998</v>
      </c>
      <c r="F6933" s="32">
        <v>45426</v>
      </c>
      <c r="G6933" s="33">
        <f t="shared" si="1144"/>
        <v>5</v>
      </c>
      <c r="H6933" s="33">
        <f t="shared" si="1145"/>
        <v>2024</v>
      </c>
      <c r="I6933" s="34">
        <v>2.14</v>
      </c>
      <c r="K6933" s="32">
        <v>41401</v>
      </c>
      <c r="L6933" s="33">
        <f t="shared" si="1134"/>
        <v>5</v>
      </c>
      <c r="M6933" s="33">
        <f t="shared" si="1135"/>
        <v>2013</v>
      </c>
      <c r="N6933" s="34">
        <v>95.28</v>
      </c>
      <c r="P6933" s="32">
        <v>41850</v>
      </c>
      <c r="Q6933" s="33">
        <f t="shared" si="1136"/>
        <v>7</v>
      </c>
      <c r="R6933" s="33">
        <f t="shared" si="1139"/>
        <v>2014</v>
      </c>
      <c r="S6933" s="34">
        <v>106.47</v>
      </c>
    </row>
    <row r="6934" spans="1:19">
      <c r="A6934" s="32">
        <v>43832</v>
      </c>
      <c r="B6934" s="33">
        <f t="shared" si="1142"/>
        <v>1</v>
      </c>
      <c r="C6934" s="33">
        <f t="shared" si="1143"/>
        <v>2020</v>
      </c>
      <c r="D6934" s="34">
        <v>0.441</v>
      </c>
      <c r="F6934" s="32">
        <v>45427</v>
      </c>
      <c r="G6934" s="33">
        <f t="shared" si="1144"/>
        <v>5</v>
      </c>
      <c r="H6934" s="33">
        <f t="shared" si="1145"/>
        <v>2024</v>
      </c>
      <c r="I6934" s="34">
        <v>2.12</v>
      </c>
      <c r="K6934" s="32">
        <v>41402</v>
      </c>
      <c r="L6934" s="33">
        <f t="shared" si="1134"/>
        <v>5</v>
      </c>
      <c r="M6934" s="33">
        <f t="shared" si="1135"/>
        <v>2013</v>
      </c>
      <c r="N6934" s="34">
        <v>96.24</v>
      </c>
      <c r="P6934" s="32">
        <v>41851</v>
      </c>
      <c r="Q6934" s="33">
        <f t="shared" si="1136"/>
        <v>7</v>
      </c>
      <c r="R6934" s="33">
        <f t="shared" si="1139"/>
        <v>2014</v>
      </c>
      <c r="S6934" s="34">
        <v>104.94</v>
      </c>
    </row>
    <row r="6935" spans="1:19">
      <c r="A6935" s="32">
        <v>43833</v>
      </c>
      <c r="B6935" s="33">
        <f t="shared" si="1142"/>
        <v>1</v>
      </c>
      <c r="C6935" s="33">
        <f t="shared" si="1143"/>
        <v>2020</v>
      </c>
      <c r="D6935" s="34">
        <v>0.46500000000000002</v>
      </c>
      <c r="F6935" s="32">
        <v>45428</v>
      </c>
      <c r="G6935" s="33">
        <f t="shared" si="1144"/>
        <v>5</v>
      </c>
      <c r="H6935" s="33">
        <f t="shared" si="1145"/>
        <v>2024</v>
      </c>
      <c r="I6935" s="34">
        <v>2.3199999999999998</v>
      </c>
      <c r="K6935" s="32">
        <v>41403</v>
      </c>
      <c r="L6935" s="33">
        <f t="shared" si="1134"/>
        <v>5</v>
      </c>
      <c r="M6935" s="33">
        <f t="shared" si="1135"/>
        <v>2013</v>
      </c>
      <c r="N6935" s="34">
        <v>96.09</v>
      </c>
      <c r="P6935" s="32">
        <v>41852</v>
      </c>
      <c r="Q6935" s="33">
        <f t="shared" si="1136"/>
        <v>8</v>
      </c>
      <c r="R6935" s="33">
        <f t="shared" si="1139"/>
        <v>2014</v>
      </c>
      <c r="S6935" s="34">
        <v>103.45</v>
      </c>
    </row>
    <row r="6936" spans="1:19">
      <c r="A6936" s="32">
        <v>43836</v>
      </c>
      <c r="B6936" s="33">
        <f t="shared" si="1142"/>
        <v>1</v>
      </c>
      <c r="C6936" s="33">
        <f t="shared" si="1143"/>
        <v>2020</v>
      </c>
      <c r="D6936" s="34">
        <v>0.47</v>
      </c>
      <c r="F6936" s="32">
        <v>45429</v>
      </c>
      <c r="G6936" s="33">
        <f t="shared" si="1144"/>
        <v>5</v>
      </c>
      <c r="H6936" s="33">
        <f t="shared" si="1145"/>
        <v>2024</v>
      </c>
      <c r="I6936" s="34">
        <v>2.44</v>
      </c>
      <c r="K6936" s="32">
        <v>41404</v>
      </c>
      <c r="L6936" s="33">
        <f t="shared" si="1134"/>
        <v>5</v>
      </c>
      <c r="M6936" s="33">
        <f t="shared" si="1135"/>
        <v>2013</v>
      </c>
      <c r="N6936" s="34">
        <v>95.81</v>
      </c>
      <c r="P6936" s="32">
        <v>41855</v>
      </c>
      <c r="Q6936" s="33">
        <f t="shared" si="1136"/>
        <v>8</v>
      </c>
      <c r="R6936" s="33">
        <f t="shared" si="1139"/>
        <v>2014</v>
      </c>
      <c r="S6936" s="34">
        <v>103.63</v>
      </c>
    </row>
    <row r="6937" spans="1:19">
      <c r="A6937" s="32">
        <v>43837</v>
      </c>
      <c r="B6937" s="33">
        <f t="shared" si="1142"/>
        <v>1</v>
      </c>
      <c r="C6937" s="33">
        <f t="shared" si="1143"/>
        <v>2020</v>
      </c>
      <c r="D6937" s="34">
        <v>0.46600000000000003</v>
      </c>
      <c r="F6937" s="32">
        <v>45432</v>
      </c>
      <c r="G6937" s="33">
        <f t="shared" si="1144"/>
        <v>5</v>
      </c>
      <c r="H6937" s="33">
        <f t="shared" si="1145"/>
        <v>2024</v>
      </c>
      <c r="I6937" s="34">
        <v>2.52</v>
      </c>
      <c r="K6937" s="32">
        <v>41407</v>
      </c>
      <c r="L6937" s="33">
        <f t="shared" si="1134"/>
        <v>5</v>
      </c>
      <c r="M6937" s="33">
        <f t="shared" si="1135"/>
        <v>2013</v>
      </c>
      <c r="N6937" s="34">
        <v>94.76</v>
      </c>
      <c r="P6937" s="32">
        <v>41856</v>
      </c>
      <c r="Q6937" s="33">
        <f t="shared" si="1136"/>
        <v>8</v>
      </c>
      <c r="R6937" s="33">
        <f t="shared" si="1139"/>
        <v>2014</v>
      </c>
      <c r="S6937" s="34">
        <v>102.82</v>
      </c>
    </row>
    <row r="6938" spans="1:19">
      <c r="A6938" s="32">
        <v>43838</v>
      </c>
      <c r="B6938" s="33">
        <f t="shared" si="1142"/>
        <v>1</v>
      </c>
      <c r="C6938" s="33">
        <f t="shared" si="1143"/>
        <v>2020</v>
      </c>
      <c r="D6938" s="34">
        <v>0.45300000000000001</v>
      </c>
      <c r="F6938" s="32">
        <v>45433</v>
      </c>
      <c r="G6938" s="33">
        <f t="shared" si="1144"/>
        <v>5</v>
      </c>
      <c r="H6938" s="33">
        <f t="shared" si="1145"/>
        <v>2024</v>
      </c>
      <c r="I6938" s="34">
        <v>2.52</v>
      </c>
      <c r="K6938" s="32">
        <v>41408</v>
      </c>
      <c r="L6938" s="33">
        <f t="shared" si="1134"/>
        <v>5</v>
      </c>
      <c r="M6938" s="33">
        <f t="shared" si="1135"/>
        <v>2013</v>
      </c>
      <c r="N6938" s="34">
        <v>93.96</v>
      </c>
      <c r="P6938" s="32">
        <v>41857</v>
      </c>
      <c r="Q6938" s="33">
        <f t="shared" si="1136"/>
        <v>8</v>
      </c>
      <c r="R6938" s="33">
        <f t="shared" si="1139"/>
        <v>2014</v>
      </c>
      <c r="S6938" s="34">
        <v>104.17</v>
      </c>
    </row>
    <row r="6939" spans="1:19">
      <c r="A6939" s="32">
        <v>43839</v>
      </c>
      <c r="B6939" s="33">
        <f t="shared" si="1142"/>
        <v>1</v>
      </c>
      <c r="C6939" s="33">
        <f t="shared" si="1143"/>
        <v>2020</v>
      </c>
      <c r="D6939" s="34">
        <v>0.46</v>
      </c>
      <c r="F6939" s="32">
        <v>45434</v>
      </c>
      <c r="G6939" s="33">
        <f t="shared" si="1144"/>
        <v>5</v>
      </c>
      <c r="H6939" s="33">
        <f t="shared" si="1145"/>
        <v>2024</v>
      </c>
      <c r="I6939" s="34">
        <v>2.5099999999999998</v>
      </c>
      <c r="K6939" s="32">
        <v>41409</v>
      </c>
      <c r="L6939" s="33">
        <f t="shared" si="1134"/>
        <v>5</v>
      </c>
      <c r="M6939" s="33">
        <f t="shared" si="1135"/>
        <v>2013</v>
      </c>
      <c r="N6939" s="34">
        <v>93.95</v>
      </c>
      <c r="P6939" s="32">
        <v>41858</v>
      </c>
      <c r="Q6939" s="33">
        <f t="shared" si="1136"/>
        <v>8</v>
      </c>
      <c r="R6939" s="33">
        <f t="shared" si="1139"/>
        <v>2014</v>
      </c>
      <c r="S6939" s="34">
        <v>104.02</v>
      </c>
    </row>
    <row r="6940" spans="1:19">
      <c r="A6940" s="32">
        <v>43840</v>
      </c>
      <c r="B6940" s="33">
        <f t="shared" si="1142"/>
        <v>1</v>
      </c>
      <c r="C6940" s="33">
        <f t="shared" si="1143"/>
        <v>2020</v>
      </c>
      <c r="D6940" s="34">
        <v>0.45900000000000002</v>
      </c>
      <c r="F6940" s="32">
        <v>45435</v>
      </c>
      <c r="G6940" s="33">
        <f t="shared" si="1144"/>
        <v>5</v>
      </c>
      <c r="H6940" s="33">
        <f t="shared" si="1145"/>
        <v>2024</v>
      </c>
      <c r="I6940" s="34">
        <v>2.64</v>
      </c>
      <c r="K6940" s="32">
        <v>41410</v>
      </c>
      <c r="L6940" s="33">
        <f t="shared" si="1134"/>
        <v>5</v>
      </c>
      <c r="M6940" s="33">
        <f t="shared" si="1135"/>
        <v>2013</v>
      </c>
      <c r="N6940" s="34">
        <v>94.85</v>
      </c>
      <c r="P6940" s="32">
        <v>41859</v>
      </c>
      <c r="Q6940" s="33">
        <f t="shared" si="1136"/>
        <v>8</v>
      </c>
      <c r="R6940" s="33">
        <f t="shared" si="1139"/>
        <v>2014</v>
      </c>
      <c r="S6940" s="34">
        <v>103.36</v>
      </c>
    </row>
    <row r="6941" spans="1:19">
      <c r="A6941" s="32">
        <v>43843</v>
      </c>
      <c r="B6941" s="33">
        <f t="shared" si="1142"/>
        <v>1</v>
      </c>
      <c r="C6941" s="33">
        <f t="shared" si="1143"/>
        <v>2020</v>
      </c>
      <c r="D6941" s="34">
        <v>0.45400000000000001</v>
      </c>
      <c r="F6941" s="32">
        <v>45436</v>
      </c>
      <c r="G6941" s="33">
        <f t="shared" si="1144"/>
        <v>5</v>
      </c>
      <c r="H6941" s="33">
        <f t="shared" si="1145"/>
        <v>2024</v>
      </c>
      <c r="I6941" s="34">
        <v>2.2200000000000002</v>
      </c>
      <c r="K6941" s="32">
        <v>41411</v>
      </c>
      <c r="L6941" s="33">
        <f t="shared" si="1134"/>
        <v>5</v>
      </c>
      <c r="M6941" s="33">
        <f t="shared" si="1135"/>
        <v>2013</v>
      </c>
      <c r="N6941" s="34">
        <v>95.72</v>
      </c>
      <c r="P6941" s="32">
        <v>41862</v>
      </c>
      <c r="Q6941" s="33">
        <f t="shared" si="1136"/>
        <v>8</v>
      </c>
      <c r="R6941" s="33">
        <f t="shared" si="1139"/>
        <v>2014</v>
      </c>
      <c r="S6941" s="34">
        <v>103.47</v>
      </c>
    </row>
    <row r="6942" spans="1:19">
      <c r="A6942" s="32">
        <v>43844</v>
      </c>
      <c r="B6942" s="33">
        <f t="shared" si="1142"/>
        <v>1</v>
      </c>
      <c r="C6942" s="33">
        <f t="shared" si="1143"/>
        <v>2020</v>
      </c>
      <c r="D6942" s="34">
        <v>0.44600000000000001</v>
      </c>
      <c r="F6942" s="32">
        <v>45440</v>
      </c>
      <c r="G6942" s="33">
        <f t="shared" si="1144"/>
        <v>5</v>
      </c>
      <c r="H6942" s="33">
        <f t="shared" si="1145"/>
        <v>2024</v>
      </c>
      <c r="I6942" s="34">
        <v>2.29</v>
      </c>
      <c r="K6942" s="32">
        <v>41414</v>
      </c>
      <c r="L6942" s="33">
        <f t="shared" si="1134"/>
        <v>5</v>
      </c>
      <c r="M6942" s="33">
        <f t="shared" si="1135"/>
        <v>2013</v>
      </c>
      <c r="N6942" s="34">
        <v>96.29</v>
      </c>
      <c r="P6942" s="32">
        <v>41863</v>
      </c>
      <c r="Q6942" s="33">
        <f t="shared" si="1136"/>
        <v>8</v>
      </c>
      <c r="R6942" s="33">
        <f t="shared" si="1139"/>
        <v>2014</v>
      </c>
      <c r="S6942" s="34">
        <v>101.68</v>
      </c>
    </row>
    <row r="6943" spans="1:19">
      <c r="A6943" s="32">
        <v>43845</v>
      </c>
      <c r="B6943" s="33">
        <f t="shared" si="1142"/>
        <v>1</v>
      </c>
      <c r="C6943" s="33">
        <f t="shared" si="1143"/>
        <v>2020</v>
      </c>
      <c r="D6943" s="34">
        <v>0.43</v>
      </c>
      <c r="F6943" s="32">
        <v>45441</v>
      </c>
      <c r="G6943" s="33">
        <f t="shared" si="1144"/>
        <v>5</v>
      </c>
      <c r="H6943" s="33">
        <f t="shared" si="1145"/>
        <v>2024</v>
      </c>
      <c r="I6943" s="34">
        <v>2.2000000000000002</v>
      </c>
      <c r="K6943" s="32">
        <v>41415</v>
      </c>
      <c r="L6943" s="33">
        <f t="shared" si="1134"/>
        <v>5</v>
      </c>
      <c r="M6943" s="33">
        <f t="shared" si="1135"/>
        <v>2013</v>
      </c>
      <c r="N6943" s="34">
        <v>95.55</v>
      </c>
      <c r="P6943" s="32">
        <v>41864</v>
      </c>
      <c r="Q6943" s="33">
        <f t="shared" si="1136"/>
        <v>8</v>
      </c>
      <c r="R6943" s="33">
        <f t="shared" si="1139"/>
        <v>2014</v>
      </c>
      <c r="S6943" s="34">
        <v>102.27</v>
      </c>
    </row>
    <row r="6944" spans="1:19">
      <c r="A6944" s="32">
        <v>43846</v>
      </c>
      <c r="B6944" s="33">
        <f t="shared" si="1142"/>
        <v>1</v>
      </c>
      <c r="C6944" s="33">
        <f t="shared" si="1143"/>
        <v>2020</v>
      </c>
      <c r="D6944" s="34">
        <v>0.43</v>
      </c>
      <c r="F6944" s="32">
        <v>45442</v>
      </c>
      <c r="G6944" s="33">
        <f t="shared" si="1144"/>
        <v>5</v>
      </c>
      <c r="H6944" s="33">
        <f t="shared" si="1145"/>
        <v>2024</v>
      </c>
      <c r="I6944" s="34">
        <v>1.87</v>
      </c>
      <c r="K6944" s="32">
        <v>41416</v>
      </c>
      <c r="L6944" s="33">
        <f t="shared" si="1134"/>
        <v>5</v>
      </c>
      <c r="M6944" s="33">
        <f t="shared" si="1135"/>
        <v>2013</v>
      </c>
      <c r="N6944" s="34">
        <v>93.98</v>
      </c>
      <c r="P6944" s="32">
        <v>41865</v>
      </c>
      <c r="Q6944" s="33">
        <f t="shared" si="1136"/>
        <v>8</v>
      </c>
      <c r="R6944" s="33">
        <f t="shared" si="1139"/>
        <v>2014</v>
      </c>
      <c r="S6944" s="34">
        <v>101.15</v>
      </c>
    </row>
    <row r="6945" spans="1:19">
      <c r="A6945" s="32">
        <v>43847</v>
      </c>
      <c r="B6945" s="33">
        <f t="shared" si="1142"/>
        <v>1</v>
      </c>
      <c r="C6945" s="33">
        <f t="shared" si="1143"/>
        <v>2020</v>
      </c>
      <c r="D6945" s="34">
        <v>0.42399999999999999</v>
      </c>
      <c r="F6945" s="32">
        <v>45443</v>
      </c>
      <c r="G6945" s="33">
        <f t="shared" ref="G6945:G6986" si="1146">+MONTH(F6945)</f>
        <v>5</v>
      </c>
      <c r="H6945" s="33">
        <f t="shared" ref="H6945:H6986" si="1147">+YEAR(F6945)</f>
        <v>2024</v>
      </c>
      <c r="I6945" s="34">
        <v>1.78</v>
      </c>
      <c r="K6945" s="32">
        <v>41417</v>
      </c>
      <c r="L6945" s="33">
        <f t="shared" si="1134"/>
        <v>5</v>
      </c>
      <c r="M6945" s="33">
        <f t="shared" si="1135"/>
        <v>2013</v>
      </c>
      <c r="N6945" s="34">
        <v>94.12</v>
      </c>
      <c r="P6945" s="32">
        <v>41866</v>
      </c>
      <c r="Q6945" s="33">
        <f t="shared" si="1136"/>
        <v>8</v>
      </c>
      <c r="R6945" s="33">
        <f t="shared" si="1139"/>
        <v>2014</v>
      </c>
      <c r="S6945" s="34">
        <v>101.13</v>
      </c>
    </row>
    <row r="6946" spans="1:19">
      <c r="A6946" s="32">
        <v>43851</v>
      </c>
      <c r="B6946" s="33">
        <f t="shared" si="1142"/>
        <v>1</v>
      </c>
      <c r="C6946" s="33">
        <f t="shared" si="1143"/>
        <v>2020</v>
      </c>
      <c r="D6946" s="34">
        <v>0.42299999999999999</v>
      </c>
      <c r="F6946" s="32">
        <v>45446</v>
      </c>
      <c r="G6946" s="33">
        <f t="shared" si="1146"/>
        <v>6</v>
      </c>
      <c r="H6946" s="33">
        <f t="shared" si="1147"/>
        <v>2024</v>
      </c>
      <c r="I6946" s="34">
        <v>2.5499999999999998</v>
      </c>
      <c r="K6946" s="32">
        <v>41418</v>
      </c>
      <c r="L6946" s="33">
        <f t="shared" si="1134"/>
        <v>5</v>
      </c>
      <c r="M6946" s="33">
        <f t="shared" si="1135"/>
        <v>2013</v>
      </c>
      <c r="N6946" s="34">
        <v>93.84</v>
      </c>
      <c r="P6946" s="32">
        <v>41869</v>
      </c>
      <c r="Q6946" s="33">
        <f t="shared" si="1136"/>
        <v>8</v>
      </c>
      <c r="R6946" s="33">
        <f t="shared" si="1139"/>
        <v>2014</v>
      </c>
      <c r="S6946" s="34">
        <v>99.37</v>
      </c>
    </row>
    <row r="6947" spans="1:19">
      <c r="A6947" s="32">
        <v>43852</v>
      </c>
      <c r="B6947" s="33">
        <f t="shared" si="1142"/>
        <v>1</v>
      </c>
      <c r="C6947" s="33">
        <f t="shared" si="1143"/>
        <v>2020</v>
      </c>
      <c r="D6947" s="34">
        <v>0.40300000000000002</v>
      </c>
      <c r="F6947" s="32">
        <v>45447</v>
      </c>
      <c r="G6947" s="33">
        <f t="shared" si="1146"/>
        <v>6</v>
      </c>
      <c r="H6947" s="33">
        <f t="shared" si="1147"/>
        <v>2024</v>
      </c>
      <c r="I6947" s="34">
        <v>2.58</v>
      </c>
      <c r="K6947" s="32">
        <v>41422</v>
      </c>
      <c r="L6947" s="33">
        <f t="shared" si="1134"/>
        <v>5</v>
      </c>
      <c r="M6947" s="33">
        <f t="shared" si="1135"/>
        <v>2013</v>
      </c>
      <c r="N6947" s="34">
        <v>94.65</v>
      </c>
      <c r="P6947" s="32">
        <v>41870</v>
      </c>
      <c r="Q6947" s="33">
        <f t="shared" si="1136"/>
        <v>8</v>
      </c>
      <c r="R6947" s="33">
        <f t="shared" si="1139"/>
        <v>2014</v>
      </c>
      <c r="S6947" s="34">
        <v>99.74</v>
      </c>
    </row>
    <row r="6948" spans="1:19">
      <c r="A6948" s="32">
        <v>43853</v>
      </c>
      <c r="B6948" s="33">
        <f t="shared" si="1142"/>
        <v>1</v>
      </c>
      <c r="C6948" s="33">
        <f t="shared" si="1143"/>
        <v>2020</v>
      </c>
      <c r="D6948" s="34">
        <v>0.39600000000000002</v>
      </c>
      <c r="F6948" s="32">
        <v>45448</v>
      </c>
      <c r="G6948" s="33">
        <f t="shared" si="1146"/>
        <v>6</v>
      </c>
      <c r="H6948" s="33">
        <f t="shared" si="1147"/>
        <v>2024</v>
      </c>
      <c r="I6948" s="34">
        <v>2.27</v>
      </c>
      <c r="K6948" s="32">
        <v>41423</v>
      </c>
      <c r="L6948" s="33">
        <f t="shared" ref="L6948:L7011" si="1148">+MONTH(K6948)</f>
        <v>5</v>
      </c>
      <c r="M6948" s="33">
        <f t="shared" ref="M6948:M7011" si="1149">+YEAR(K6948)</f>
        <v>2013</v>
      </c>
      <c r="N6948" s="34">
        <v>93.13</v>
      </c>
      <c r="P6948" s="32">
        <v>41871</v>
      </c>
      <c r="Q6948" s="33">
        <f t="shared" ref="Q6948:Q7011" si="1150">+MONTH(P6948)</f>
        <v>8</v>
      </c>
      <c r="R6948" s="33">
        <f t="shared" si="1139"/>
        <v>2014</v>
      </c>
      <c r="S6948" s="34">
        <v>99.92</v>
      </c>
    </row>
    <row r="6949" spans="1:19">
      <c r="A6949" s="32">
        <v>43854</v>
      </c>
      <c r="B6949" s="33">
        <f t="shared" si="1142"/>
        <v>1</v>
      </c>
      <c r="C6949" s="33">
        <f t="shared" si="1143"/>
        <v>2020</v>
      </c>
      <c r="D6949" s="34">
        <v>0.39800000000000002</v>
      </c>
      <c r="F6949" s="32">
        <v>45449</v>
      </c>
      <c r="G6949" s="33">
        <f t="shared" si="1146"/>
        <v>6</v>
      </c>
      <c r="H6949" s="33">
        <f t="shared" si="1147"/>
        <v>2024</v>
      </c>
      <c r="I6949" s="34">
        <v>2.2999999999999998</v>
      </c>
      <c r="K6949" s="32">
        <v>41424</v>
      </c>
      <c r="L6949" s="33">
        <f t="shared" si="1148"/>
        <v>5</v>
      </c>
      <c r="M6949" s="33">
        <f t="shared" si="1149"/>
        <v>2013</v>
      </c>
      <c r="N6949" s="34">
        <v>93.57</v>
      </c>
      <c r="P6949" s="32">
        <v>41872</v>
      </c>
      <c r="Q6949" s="33">
        <f t="shared" si="1150"/>
        <v>8</v>
      </c>
      <c r="R6949" s="33">
        <f t="shared" ref="R6949:R7012" si="1151">+YEAR(P6949)</f>
        <v>2014</v>
      </c>
      <c r="S6949" s="34">
        <v>100.28</v>
      </c>
    </row>
    <row r="6950" spans="1:19">
      <c r="A6950" s="32">
        <v>43857</v>
      </c>
      <c r="B6950" s="33">
        <f t="shared" si="1142"/>
        <v>1</v>
      </c>
      <c r="C6950" s="33">
        <f t="shared" si="1143"/>
        <v>2020</v>
      </c>
      <c r="D6950" s="34">
        <v>0.39</v>
      </c>
      <c r="F6950" s="32">
        <v>45450</v>
      </c>
      <c r="G6950" s="33">
        <f t="shared" si="1146"/>
        <v>6</v>
      </c>
      <c r="H6950" s="33">
        <f t="shared" si="1147"/>
        <v>2024</v>
      </c>
      <c r="I6950" s="34">
        <v>2.46</v>
      </c>
      <c r="K6950" s="32">
        <v>41425</v>
      </c>
      <c r="L6950" s="33">
        <f t="shared" si="1148"/>
        <v>5</v>
      </c>
      <c r="M6950" s="33">
        <f t="shared" si="1149"/>
        <v>2013</v>
      </c>
      <c r="N6950" s="34">
        <v>91.93</v>
      </c>
      <c r="P6950" s="32">
        <v>41873</v>
      </c>
      <c r="Q6950" s="33">
        <f t="shared" si="1150"/>
        <v>8</v>
      </c>
      <c r="R6950" s="33">
        <f t="shared" si="1151"/>
        <v>2014</v>
      </c>
      <c r="S6950" s="34">
        <v>100.09</v>
      </c>
    </row>
    <row r="6951" spans="1:19">
      <c r="A6951" s="32">
        <v>43858</v>
      </c>
      <c r="B6951" s="33">
        <f>+MONTH(A6951)</f>
        <v>1</v>
      </c>
      <c r="C6951" s="33">
        <f>+YEAR(A6951)</f>
        <v>2020</v>
      </c>
      <c r="D6951" s="34">
        <v>0.40300000000000002</v>
      </c>
      <c r="F6951" s="32">
        <v>45453</v>
      </c>
      <c r="G6951" s="33">
        <f t="shared" si="1146"/>
        <v>6</v>
      </c>
      <c r="H6951" s="33">
        <f t="shared" si="1147"/>
        <v>2024</v>
      </c>
      <c r="I6951" s="34">
        <v>2.61</v>
      </c>
      <c r="K6951" s="32">
        <v>41428</v>
      </c>
      <c r="L6951" s="33">
        <f t="shared" si="1148"/>
        <v>6</v>
      </c>
      <c r="M6951" s="33">
        <f t="shared" si="1149"/>
        <v>2013</v>
      </c>
      <c r="N6951" s="34">
        <v>93.41</v>
      </c>
      <c r="P6951" s="32">
        <v>41876</v>
      </c>
      <c r="Q6951" s="33">
        <f t="shared" si="1150"/>
        <v>8</v>
      </c>
      <c r="R6951" s="33">
        <f t="shared" si="1151"/>
        <v>2014</v>
      </c>
      <c r="S6951" s="34">
        <v>100.49</v>
      </c>
    </row>
    <row r="6952" spans="1:19">
      <c r="A6952" s="32">
        <v>43859</v>
      </c>
      <c r="B6952" s="33">
        <f>+MONTH(A6952)</f>
        <v>1</v>
      </c>
      <c r="C6952" s="33">
        <f>+YEAR(A6952)</f>
        <v>2020</v>
      </c>
      <c r="D6952" s="34">
        <v>0.42499999999999999</v>
      </c>
      <c r="F6952" s="32">
        <v>45454</v>
      </c>
      <c r="G6952" s="33">
        <f t="shared" si="1146"/>
        <v>6</v>
      </c>
      <c r="H6952" s="33">
        <f t="shared" si="1147"/>
        <v>2024</v>
      </c>
      <c r="I6952" s="34">
        <v>2.71</v>
      </c>
      <c r="K6952" s="32">
        <v>41429</v>
      </c>
      <c r="L6952" s="33">
        <f t="shared" si="1148"/>
        <v>6</v>
      </c>
      <c r="M6952" s="33">
        <f t="shared" si="1149"/>
        <v>2013</v>
      </c>
      <c r="N6952" s="34">
        <v>93.36</v>
      </c>
      <c r="P6952" s="32">
        <v>41877</v>
      </c>
      <c r="Q6952" s="33">
        <f t="shared" si="1150"/>
        <v>8</v>
      </c>
      <c r="R6952" s="33">
        <f t="shared" si="1151"/>
        <v>2014</v>
      </c>
      <c r="S6952" s="34">
        <v>100.5</v>
      </c>
    </row>
    <row r="6953" spans="1:19">
      <c r="A6953" s="32">
        <v>43860</v>
      </c>
      <c r="B6953" s="33">
        <f>+MONTH(A6953)</f>
        <v>1</v>
      </c>
      <c r="C6953" s="33">
        <f>+YEAR(A6953)</f>
        <v>2020</v>
      </c>
      <c r="D6953" s="34">
        <v>0.39800000000000002</v>
      </c>
      <c r="F6953" s="32">
        <v>45455</v>
      </c>
      <c r="G6953" s="33">
        <f t="shared" si="1146"/>
        <v>6</v>
      </c>
      <c r="H6953" s="33">
        <f t="shared" si="1147"/>
        <v>2024</v>
      </c>
      <c r="I6953" s="34">
        <v>2.8</v>
      </c>
      <c r="K6953" s="32">
        <v>41430</v>
      </c>
      <c r="L6953" s="33">
        <f t="shared" si="1148"/>
        <v>6</v>
      </c>
      <c r="M6953" s="33">
        <f t="shared" si="1149"/>
        <v>2013</v>
      </c>
      <c r="N6953" s="34">
        <v>93.66</v>
      </c>
      <c r="P6953" s="32">
        <v>41878</v>
      </c>
      <c r="Q6953" s="33">
        <f t="shared" si="1150"/>
        <v>8</v>
      </c>
      <c r="R6953" s="33">
        <f t="shared" si="1151"/>
        <v>2014</v>
      </c>
      <c r="S6953" s="34">
        <v>100.4</v>
      </c>
    </row>
    <row r="6954" spans="1:19">
      <c r="A6954" s="32">
        <v>43861</v>
      </c>
      <c r="B6954" s="33">
        <f>+MONTH(A6954)</f>
        <v>1</v>
      </c>
      <c r="C6954" s="33">
        <f>+YEAR(A6954)</f>
        <v>2020</v>
      </c>
      <c r="D6954" s="34">
        <v>0.39600000000000002</v>
      </c>
      <c r="F6954" s="32">
        <v>45456</v>
      </c>
      <c r="G6954" s="33">
        <f t="shared" si="1146"/>
        <v>6</v>
      </c>
      <c r="H6954" s="33">
        <f t="shared" si="1147"/>
        <v>2024</v>
      </c>
      <c r="I6954" s="34">
        <v>2.79</v>
      </c>
      <c r="K6954" s="32">
        <v>41431</v>
      </c>
      <c r="L6954" s="33">
        <f t="shared" si="1148"/>
        <v>6</v>
      </c>
      <c r="M6954" s="33">
        <f t="shared" si="1149"/>
        <v>2013</v>
      </c>
      <c r="N6954" s="34">
        <v>94.71</v>
      </c>
      <c r="P6954" s="32">
        <v>41879</v>
      </c>
      <c r="Q6954" s="33">
        <f t="shared" si="1150"/>
        <v>8</v>
      </c>
      <c r="R6954" s="33">
        <f t="shared" si="1151"/>
        <v>2014</v>
      </c>
      <c r="S6954" s="34">
        <v>100.71</v>
      </c>
    </row>
    <row r="6955" spans="1:19">
      <c r="A6955" s="32">
        <v>43864</v>
      </c>
      <c r="B6955" s="33">
        <f>+MONTH(A6955)</f>
        <v>2</v>
      </c>
      <c r="C6955" s="33">
        <f>+YEAR(A6955)</f>
        <v>2020</v>
      </c>
      <c r="D6955" s="34">
        <v>0.378</v>
      </c>
      <c r="F6955" s="32">
        <v>45457</v>
      </c>
      <c r="G6955" s="33">
        <f t="shared" si="1146"/>
        <v>6</v>
      </c>
      <c r="H6955" s="33">
        <f t="shared" si="1147"/>
        <v>2024</v>
      </c>
      <c r="I6955" s="34">
        <v>2.74</v>
      </c>
      <c r="K6955" s="32">
        <v>41432</v>
      </c>
      <c r="L6955" s="33">
        <f t="shared" si="1148"/>
        <v>6</v>
      </c>
      <c r="M6955" s="33">
        <f t="shared" si="1149"/>
        <v>2013</v>
      </c>
      <c r="N6955" s="34">
        <v>96.11</v>
      </c>
      <c r="P6955" s="32">
        <v>41880</v>
      </c>
      <c r="Q6955" s="33">
        <f t="shared" si="1150"/>
        <v>8</v>
      </c>
      <c r="R6955" s="33">
        <f t="shared" si="1151"/>
        <v>2014</v>
      </c>
      <c r="S6955" s="34">
        <v>101.12</v>
      </c>
    </row>
    <row r="6956" spans="1:19">
      <c r="A6956" s="32">
        <v>43865</v>
      </c>
      <c r="B6956" s="33">
        <f t="shared" ref="B6956:B6989" si="1152">+MONTH(A6956)</f>
        <v>2</v>
      </c>
      <c r="C6956" s="33">
        <f t="shared" ref="C6956:C6989" si="1153">+YEAR(A6956)</f>
        <v>2020</v>
      </c>
      <c r="D6956" s="34">
        <v>0.378</v>
      </c>
      <c r="F6956" s="32">
        <v>45459</v>
      </c>
      <c r="G6956" s="33">
        <f t="shared" si="1146"/>
        <v>6</v>
      </c>
      <c r="H6956" s="33">
        <f t="shared" si="1147"/>
        <v>2024</v>
      </c>
      <c r="I6956" s="34">
        <v>2.4300000000000002</v>
      </c>
      <c r="K6956" s="32">
        <v>41435</v>
      </c>
      <c r="L6956" s="33">
        <f t="shared" si="1148"/>
        <v>6</v>
      </c>
      <c r="M6956" s="33">
        <f t="shared" si="1149"/>
        <v>2013</v>
      </c>
      <c r="N6956" s="34">
        <v>95.82</v>
      </c>
      <c r="P6956" s="32">
        <v>41884</v>
      </c>
      <c r="Q6956" s="33">
        <f t="shared" si="1150"/>
        <v>9</v>
      </c>
      <c r="R6956" s="33">
        <f t="shared" si="1151"/>
        <v>2014</v>
      </c>
      <c r="S6956" s="34">
        <v>100.21</v>
      </c>
    </row>
    <row r="6957" spans="1:19">
      <c r="A6957" s="32">
        <v>43866</v>
      </c>
      <c r="B6957" s="33">
        <f t="shared" si="1152"/>
        <v>2</v>
      </c>
      <c r="C6957" s="33">
        <f t="shared" si="1153"/>
        <v>2020</v>
      </c>
      <c r="D6957" s="34">
        <v>0.378</v>
      </c>
      <c r="F6957" s="32">
        <v>45460</v>
      </c>
      <c r="G6957" s="33">
        <f t="shared" si="1146"/>
        <v>6</v>
      </c>
      <c r="H6957" s="33">
        <f t="shared" si="1147"/>
        <v>2024</v>
      </c>
      <c r="I6957" s="34">
        <v>2.5</v>
      </c>
      <c r="K6957" s="32">
        <v>41436</v>
      </c>
      <c r="L6957" s="33">
        <f t="shared" si="1148"/>
        <v>6</v>
      </c>
      <c r="M6957" s="33">
        <f t="shared" si="1149"/>
        <v>2013</v>
      </c>
      <c r="N6957" s="34">
        <v>95.5</v>
      </c>
      <c r="P6957" s="32">
        <v>41885</v>
      </c>
      <c r="Q6957" s="33">
        <f t="shared" si="1150"/>
        <v>9</v>
      </c>
      <c r="R6957" s="33">
        <f t="shared" si="1151"/>
        <v>2014</v>
      </c>
      <c r="S6957" s="34">
        <v>100.88</v>
      </c>
    </row>
    <row r="6958" spans="1:19">
      <c r="A6958" s="32">
        <v>43867</v>
      </c>
      <c r="B6958" s="33">
        <f t="shared" si="1152"/>
        <v>2</v>
      </c>
      <c r="C6958" s="33">
        <f t="shared" si="1153"/>
        <v>2020</v>
      </c>
      <c r="D6958" s="34">
        <v>0.38300000000000001</v>
      </c>
      <c r="F6958" s="32">
        <v>45461</v>
      </c>
      <c r="G6958" s="33">
        <f t="shared" si="1146"/>
        <v>6</v>
      </c>
      <c r="H6958" s="33">
        <f t="shared" si="1147"/>
        <v>2024</v>
      </c>
      <c r="I6958" s="34">
        <v>2.4300000000000002</v>
      </c>
      <c r="K6958" s="32">
        <v>41437</v>
      </c>
      <c r="L6958" s="33">
        <f t="shared" si="1148"/>
        <v>6</v>
      </c>
      <c r="M6958" s="33">
        <f t="shared" si="1149"/>
        <v>2013</v>
      </c>
      <c r="N6958" s="34">
        <v>95.98</v>
      </c>
      <c r="P6958" s="32">
        <v>41886</v>
      </c>
      <c r="Q6958" s="33">
        <f t="shared" si="1150"/>
        <v>9</v>
      </c>
      <c r="R6958" s="33">
        <f t="shared" si="1151"/>
        <v>2014</v>
      </c>
      <c r="S6958" s="34">
        <v>101.21</v>
      </c>
    </row>
    <row r="6959" spans="1:19">
      <c r="A6959" s="32">
        <v>43868</v>
      </c>
      <c r="B6959" s="33">
        <f t="shared" si="1152"/>
        <v>2</v>
      </c>
      <c r="C6959" s="33">
        <f t="shared" si="1153"/>
        <v>2020</v>
      </c>
      <c r="D6959" s="34">
        <v>0.38500000000000001</v>
      </c>
      <c r="F6959" s="32">
        <v>45463</v>
      </c>
      <c r="G6959" s="33">
        <f t="shared" si="1146"/>
        <v>6</v>
      </c>
      <c r="H6959" s="33">
        <f t="shared" si="1147"/>
        <v>2024</v>
      </c>
      <c r="I6959" s="34">
        <v>2.39</v>
      </c>
      <c r="K6959" s="32">
        <v>41438</v>
      </c>
      <c r="L6959" s="33">
        <f t="shared" si="1148"/>
        <v>6</v>
      </c>
      <c r="M6959" s="33">
        <f t="shared" si="1149"/>
        <v>2013</v>
      </c>
      <c r="N6959" s="34">
        <v>96.66</v>
      </c>
      <c r="P6959" s="32">
        <v>41887</v>
      </c>
      <c r="Q6959" s="33">
        <f t="shared" si="1150"/>
        <v>9</v>
      </c>
      <c r="R6959" s="33">
        <f t="shared" si="1151"/>
        <v>2014</v>
      </c>
      <c r="S6959" s="34">
        <v>99.51</v>
      </c>
    </row>
    <row r="6960" spans="1:19">
      <c r="A6960" s="32">
        <v>43871</v>
      </c>
      <c r="B6960" s="33">
        <f t="shared" si="1152"/>
        <v>2</v>
      </c>
      <c r="C6960" s="33">
        <f t="shared" si="1153"/>
        <v>2020</v>
      </c>
      <c r="D6960" s="34">
        <v>0.376</v>
      </c>
      <c r="F6960" s="32">
        <v>45464</v>
      </c>
      <c r="G6960" s="33">
        <f t="shared" si="1146"/>
        <v>6</v>
      </c>
      <c r="H6960" s="33">
        <f t="shared" si="1147"/>
        <v>2024</v>
      </c>
      <c r="I6960" s="34">
        <v>2.44</v>
      </c>
      <c r="K6960" s="32">
        <v>41439</v>
      </c>
      <c r="L6960" s="33">
        <f t="shared" si="1148"/>
        <v>6</v>
      </c>
      <c r="M6960" s="33">
        <f t="shared" si="1149"/>
        <v>2013</v>
      </c>
      <c r="N6960" s="34">
        <v>97.83</v>
      </c>
      <c r="P6960" s="32">
        <v>41890</v>
      </c>
      <c r="Q6960" s="33">
        <f t="shared" si="1150"/>
        <v>9</v>
      </c>
      <c r="R6960" s="33">
        <f t="shared" si="1151"/>
        <v>2014</v>
      </c>
      <c r="S6960" s="34">
        <v>99.53</v>
      </c>
    </row>
    <row r="6961" spans="1:19">
      <c r="A6961" s="32">
        <v>43872</v>
      </c>
      <c r="B6961" s="33">
        <f t="shared" si="1152"/>
        <v>2</v>
      </c>
      <c r="C6961" s="33">
        <f t="shared" si="1153"/>
        <v>2020</v>
      </c>
      <c r="D6961" s="34">
        <v>0.373</v>
      </c>
      <c r="F6961" s="32">
        <v>45467</v>
      </c>
      <c r="G6961" s="33">
        <f t="shared" si="1146"/>
        <v>6</v>
      </c>
      <c r="H6961" s="33">
        <f t="shared" si="1147"/>
        <v>2024</v>
      </c>
      <c r="I6961" s="34">
        <v>2.58</v>
      </c>
      <c r="K6961" s="32">
        <v>41442</v>
      </c>
      <c r="L6961" s="33">
        <f t="shared" si="1148"/>
        <v>6</v>
      </c>
      <c r="M6961" s="33">
        <f t="shared" si="1149"/>
        <v>2013</v>
      </c>
      <c r="N6961" s="34">
        <v>97.86</v>
      </c>
      <c r="P6961" s="32">
        <v>41891</v>
      </c>
      <c r="Q6961" s="33">
        <f t="shared" si="1150"/>
        <v>9</v>
      </c>
      <c r="R6961" s="33">
        <f t="shared" si="1151"/>
        <v>2014</v>
      </c>
      <c r="S6961" s="34">
        <v>98.08</v>
      </c>
    </row>
    <row r="6962" spans="1:19">
      <c r="A6962" s="32">
        <v>43873</v>
      </c>
      <c r="B6962" s="33">
        <f t="shared" si="1152"/>
        <v>2</v>
      </c>
      <c r="C6962" s="33">
        <f t="shared" si="1153"/>
        <v>2020</v>
      </c>
      <c r="D6962" s="34">
        <v>0.38500000000000001</v>
      </c>
      <c r="F6962" s="32">
        <v>45468</v>
      </c>
      <c r="G6962" s="33">
        <f t="shared" si="1146"/>
        <v>6</v>
      </c>
      <c r="H6962" s="33">
        <f t="shared" si="1147"/>
        <v>2024</v>
      </c>
      <c r="I6962" s="34">
        <v>2.61</v>
      </c>
      <c r="K6962" s="32">
        <v>41443</v>
      </c>
      <c r="L6962" s="33">
        <f t="shared" si="1148"/>
        <v>6</v>
      </c>
      <c r="M6962" s="33">
        <f t="shared" si="1149"/>
        <v>2013</v>
      </c>
      <c r="N6962" s="34">
        <v>98.46</v>
      </c>
      <c r="P6962" s="32">
        <v>41892</v>
      </c>
      <c r="Q6962" s="33">
        <f t="shared" si="1150"/>
        <v>9</v>
      </c>
      <c r="R6962" s="33">
        <f t="shared" si="1151"/>
        <v>2014</v>
      </c>
      <c r="S6962" s="34">
        <v>96.26</v>
      </c>
    </row>
    <row r="6963" spans="1:19">
      <c r="A6963" s="32">
        <v>43874</v>
      </c>
      <c r="B6963" s="33">
        <f t="shared" si="1152"/>
        <v>2</v>
      </c>
      <c r="C6963" s="33">
        <f t="shared" si="1153"/>
        <v>2020</v>
      </c>
      <c r="D6963" s="34">
        <v>0.39400000000000002</v>
      </c>
      <c r="F6963" s="32">
        <v>45469</v>
      </c>
      <c r="G6963" s="33">
        <f t="shared" si="1146"/>
        <v>6</v>
      </c>
      <c r="H6963" s="33">
        <f t="shared" si="1147"/>
        <v>2024</v>
      </c>
      <c r="I6963" s="34">
        <v>2.4500000000000002</v>
      </c>
      <c r="K6963" s="32">
        <v>41444</v>
      </c>
      <c r="L6963" s="33">
        <f t="shared" si="1148"/>
        <v>6</v>
      </c>
      <c r="M6963" s="33">
        <f t="shared" si="1149"/>
        <v>2013</v>
      </c>
      <c r="N6963" s="34">
        <v>98.24</v>
      </c>
      <c r="P6963" s="32">
        <v>41893</v>
      </c>
      <c r="Q6963" s="33">
        <f t="shared" si="1150"/>
        <v>9</v>
      </c>
      <c r="R6963" s="33">
        <f t="shared" si="1151"/>
        <v>2014</v>
      </c>
      <c r="S6963" s="34">
        <v>96.42</v>
      </c>
    </row>
    <row r="6964" spans="1:19">
      <c r="A6964" s="32">
        <v>43875</v>
      </c>
      <c r="B6964" s="33">
        <f t="shared" si="1152"/>
        <v>2</v>
      </c>
      <c r="C6964" s="33">
        <f t="shared" si="1153"/>
        <v>2020</v>
      </c>
      <c r="D6964" s="34">
        <v>0.39500000000000002</v>
      </c>
      <c r="F6964" s="32">
        <v>45470</v>
      </c>
      <c r="G6964" s="33">
        <f t="shared" si="1146"/>
        <v>6</v>
      </c>
      <c r="H6964" s="33">
        <f t="shared" si="1147"/>
        <v>2024</v>
      </c>
      <c r="I6964" s="34">
        <v>2.5499999999999998</v>
      </c>
      <c r="K6964" s="32">
        <v>41445</v>
      </c>
      <c r="L6964" s="33">
        <f t="shared" si="1148"/>
        <v>6</v>
      </c>
      <c r="M6964" s="33">
        <f t="shared" si="1149"/>
        <v>2013</v>
      </c>
      <c r="N6964" s="34">
        <v>94.89</v>
      </c>
      <c r="P6964" s="32">
        <v>41894</v>
      </c>
      <c r="Q6964" s="33">
        <f t="shared" si="1150"/>
        <v>9</v>
      </c>
      <c r="R6964" s="33">
        <f t="shared" si="1151"/>
        <v>2014</v>
      </c>
      <c r="S6964" s="34">
        <v>96.31</v>
      </c>
    </row>
    <row r="6965" spans="1:19">
      <c r="A6965" s="32">
        <v>43879</v>
      </c>
      <c r="B6965" s="33">
        <f t="shared" si="1152"/>
        <v>2</v>
      </c>
      <c r="C6965" s="33">
        <f t="shared" si="1153"/>
        <v>2020</v>
      </c>
      <c r="D6965" s="34">
        <v>0.40300000000000002</v>
      </c>
      <c r="F6965" s="32">
        <v>45471</v>
      </c>
      <c r="G6965" s="33">
        <f t="shared" si="1146"/>
        <v>6</v>
      </c>
      <c r="H6965" s="33">
        <f t="shared" si="1147"/>
        <v>2024</v>
      </c>
      <c r="I6965" s="34">
        <v>2.42</v>
      </c>
      <c r="K6965" s="32">
        <v>41446</v>
      </c>
      <c r="L6965" s="33">
        <f t="shared" si="1148"/>
        <v>6</v>
      </c>
      <c r="M6965" s="33">
        <f t="shared" si="1149"/>
        <v>2013</v>
      </c>
      <c r="N6965" s="34">
        <v>93.81</v>
      </c>
      <c r="P6965" s="32">
        <v>41897</v>
      </c>
      <c r="Q6965" s="33">
        <f t="shared" si="1150"/>
        <v>9</v>
      </c>
      <c r="R6965" s="33">
        <f t="shared" si="1151"/>
        <v>2014</v>
      </c>
      <c r="S6965" s="34">
        <v>96.43</v>
      </c>
    </row>
    <row r="6966" spans="1:19">
      <c r="A6966" s="32">
        <v>43880</v>
      </c>
      <c r="B6966" s="33">
        <f t="shared" si="1152"/>
        <v>2</v>
      </c>
      <c r="C6966" s="33">
        <f t="shared" si="1153"/>
        <v>2020</v>
      </c>
      <c r="D6966" s="34">
        <v>0.436</v>
      </c>
      <c r="F6966" s="32">
        <v>45474</v>
      </c>
      <c r="G6966" s="33">
        <f t="shared" si="1146"/>
        <v>7</v>
      </c>
      <c r="H6966" s="33">
        <f t="shared" si="1147"/>
        <v>2024</v>
      </c>
      <c r="I6966" s="34">
        <v>2.21</v>
      </c>
      <c r="K6966" s="32">
        <v>41449</v>
      </c>
      <c r="L6966" s="33">
        <f t="shared" si="1148"/>
        <v>6</v>
      </c>
      <c r="M6966" s="33">
        <f t="shared" si="1149"/>
        <v>2013</v>
      </c>
      <c r="N6966" s="34">
        <v>95.07</v>
      </c>
      <c r="P6966" s="32">
        <v>41898</v>
      </c>
      <c r="Q6966" s="33">
        <f t="shared" si="1150"/>
        <v>9</v>
      </c>
      <c r="R6966" s="33">
        <f t="shared" si="1151"/>
        <v>2014</v>
      </c>
      <c r="S6966" s="34">
        <v>97.39</v>
      </c>
    </row>
    <row r="6967" spans="1:19">
      <c r="A6967" s="32">
        <v>43881</v>
      </c>
      <c r="B6967" s="33">
        <f t="shared" si="1152"/>
        <v>2</v>
      </c>
      <c r="C6967" s="33">
        <f t="shared" si="1153"/>
        <v>2020</v>
      </c>
      <c r="D6967" s="34">
        <v>0.44</v>
      </c>
      <c r="F6967" s="32">
        <v>45475</v>
      </c>
      <c r="G6967" s="33">
        <f t="shared" si="1146"/>
        <v>7</v>
      </c>
      <c r="H6967" s="33">
        <f t="shared" si="1147"/>
        <v>2024</v>
      </c>
      <c r="I6967" s="34">
        <v>2.06</v>
      </c>
      <c r="K6967" s="32">
        <v>41450</v>
      </c>
      <c r="L6967" s="33">
        <f t="shared" si="1148"/>
        <v>6</v>
      </c>
      <c r="M6967" s="33">
        <f t="shared" si="1149"/>
        <v>2013</v>
      </c>
      <c r="N6967" s="34">
        <v>95.25</v>
      </c>
      <c r="P6967" s="32">
        <v>41899</v>
      </c>
      <c r="Q6967" s="33">
        <f t="shared" si="1150"/>
        <v>9</v>
      </c>
      <c r="R6967" s="33">
        <f t="shared" si="1151"/>
        <v>2014</v>
      </c>
      <c r="S6967" s="34">
        <v>97.7</v>
      </c>
    </row>
    <row r="6968" spans="1:19">
      <c r="A6968" s="32">
        <v>43882</v>
      </c>
      <c r="B6968" s="33">
        <f t="shared" si="1152"/>
        <v>2</v>
      </c>
      <c r="C6968" s="33">
        <f t="shared" si="1153"/>
        <v>2020</v>
      </c>
      <c r="D6968" s="34">
        <v>0.435</v>
      </c>
      <c r="F6968" s="32">
        <v>45476</v>
      </c>
      <c r="G6968" s="33">
        <f t="shared" si="1146"/>
        <v>7</v>
      </c>
      <c r="H6968" s="33">
        <f t="shared" si="1147"/>
        <v>2024</v>
      </c>
      <c r="I6968" s="34">
        <v>2.02</v>
      </c>
      <c r="K6968" s="32">
        <v>41451</v>
      </c>
      <c r="L6968" s="33">
        <f t="shared" si="1148"/>
        <v>6</v>
      </c>
      <c r="M6968" s="33">
        <f t="shared" si="1149"/>
        <v>2013</v>
      </c>
      <c r="N6968" s="34">
        <v>95.47</v>
      </c>
      <c r="P6968" s="32">
        <v>41900</v>
      </c>
      <c r="Q6968" s="33">
        <f t="shared" si="1150"/>
        <v>9</v>
      </c>
      <c r="R6968" s="33">
        <f t="shared" si="1151"/>
        <v>2014</v>
      </c>
      <c r="S6968" s="34">
        <v>96.82</v>
      </c>
    </row>
    <row r="6969" spans="1:19">
      <c r="A6969" s="32">
        <v>43885</v>
      </c>
      <c r="B6969" s="33">
        <f t="shared" si="1152"/>
        <v>2</v>
      </c>
      <c r="C6969" s="33">
        <f t="shared" si="1153"/>
        <v>2020</v>
      </c>
      <c r="D6969" s="34">
        <v>0.40899999999999997</v>
      </c>
      <c r="F6969" s="32">
        <v>45478</v>
      </c>
      <c r="G6969" s="33">
        <f t="shared" si="1146"/>
        <v>7</v>
      </c>
      <c r="H6969" s="33">
        <f t="shared" si="1147"/>
        <v>2024</v>
      </c>
      <c r="I6969" s="34">
        <v>2.02</v>
      </c>
      <c r="K6969" s="32">
        <v>41452</v>
      </c>
      <c r="L6969" s="33">
        <f t="shared" si="1148"/>
        <v>6</v>
      </c>
      <c r="M6969" s="33">
        <f t="shared" si="1149"/>
        <v>2013</v>
      </c>
      <c r="N6969" s="34">
        <v>97</v>
      </c>
      <c r="P6969" s="32">
        <v>41901</v>
      </c>
      <c r="Q6969" s="33">
        <f t="shared" si="1150"/>
        <v>9</v>
      </c>
      <c r="R6969" s="33">
        <f t="shared" si="1151"/>
        <v>2014</v>
      </c>
      <c r="S6969" s="34">
        <v>96.75</v>
      </c>
    </row>
    <row r="6970" spans="1:19">
      <c r="A6970" s="32">
        <v>43886</v>
      </c>
      <c r="B6970" s="33">
        <f t="shared" si="1152"/>
        <v>2</v>
      </c>
      <c r="C6970" s="33">
        <f t="shared" si="1153"/>
        <v>2020</v>
      </c>
      <c r="D6970" s="34">
        <v>0.40300000000000002</v>
      </c>
      <c r="F6970" s="32">
        <v>45481</v>
      </c>
      <c r="G6970" s="33">
        <f t="shared" si="1146"/>
        <v>7</v>
      </c>
      <c r="H6970" s="33">
        <f t="shared" si="1147"/>
        <v>2024</v>
      </c>
      <c r="I6970" s="34">
        <v>2.1</v>
      </c>
      <c r="K6970" s="32">
        <v>41453</v>
      </c>
      <c r="L6970" s="33">
        <f t="shared" si="1148"/>
        <v>6</v>
      </c>
      <c r="M6970" s="33">
        <f t="shared" si="1149"/>
        <v>2013</v>
      </c>
      <c r="N6970" s="34">
        <v>96.36</v>
      </c>
      <c r="P6970" s="32">
        <v>41904</v>
      </c>
      <c r="Q6970" s="33">
        <f t="shared" si="1150"/>
        <v>9</v>
      </c>
      <c r="R6970" s="33">
        <f t="shared" si="1151"/>
        <v>2014</v>
      </c>
      <c r="S6970" s="34">
        <v>95.37</v>
      </c>
    </row>
    <row r="6971" spans="1:19">
      <c r="A6971" s="32">
        <v>43887</v>
      </c>
      <c r="B6971" s="33">
        <f t="shared" si="1152"/>
        <v>2</v>
      </c>
      <c r="C6971" s="33">
        <f t="shared" si="1153"/>
        <v>2020</v>
      </c>
      <c r="D6971" s="34">
        <v>0.39400000000000002</v>
      </c>
      <c r="F6971" s="32">
        <v>45482</v>
      </c>
      <c r="G6971" s="33">
        <f t="shared" si="1146"/>
        <v>7</v>
      </c>
      <c r="H6971" s="33">
        <f t="shared" si="1147"/>
        <v>2024</v>
      </c>
      <c r="I6971" s="34">
        <v>2.42</v>
      </c>
      <c r="K6971" s="32">
        <v>41456</v>
      </c>
      <c r="L6971" s="33">
        <f t="shared" si="1148"/>
        <v>7</v>
      </c>
      <c r="M6971" s="33">
        <f t="shared" si="1149"/>
        <v>2013</v>
      </c>
      <c r="N6971" s="34">
        <v>97.94</v>
      </c>
      <c r="P6971" s="32">
        <v>41905</v>
      </c>
      <c r="Q6971" s="33">
        <f t="shared" si="1150"/>
        <v>9</v>
      </c>
      <c r="R6971" s="33">
        <f t="shared" si="1151"/>
        <v>2014</v>
      </c>
      <c r="S6971" s="34">
        <v>94.87</v>
      </c>
    </row>
    <row r="6972" spans="1:19">
      <c r="A6972" s="32">
        <v>43888</v>
      </c>
      <c r="B6972" s="33">
        <f t="shared" si="1152"/>
        <v>2</v>
      </c>
      <c r="C6972" s="33">
        <f t="shared" si="1153"/>
        <v>2020</v>
      </c>
      <c r="D6972" s="34">
        <v>0.39600000000000002</v>
      </c>
      <c r="F6972" s="32">
        <v>45483</v>
      </c>
      <c r="G6972" s="33">
        <f t="shared" si="1146"/>
        <v>7</v>
      </c>
      <c r="H6972" s="33">
        <f t="shared" si="1147"/>
        <v>2024</v>
      </c>
      <c r="I6972" s="34">
        <v>2.4</v>
      </c>
      <c r="K6972" s="32">
        <v>41457</v>
      </c>
      <c r="L6972" s="33">
        <f t="shared" si="1148"/>
        <v>7</v>
      </c>
      <c r="M6972" s="33">
        <f t="shared" si="1149"/>
        <v>2013</v>
      </c>
      <c r="N6972" s="34">
        <v>99.65</v>
      </c>
      <c r="P6972" s="32">
        <v>41906</v>
      </c>
      <c r="Q6972" s="33">
        <f t="shared" si="1150"/>
        <v>9</v>
      </c>
      <c r="R6972" s="33">
        <f t="shared" si="1151"/>
        <v>2014</v>
      </c>
      <c r="S6972" s="34">
        <v>94.53</v>
      </c>
    </row>
    <row r="6973" spans="1:19">
      <c r="A6973" s="32">
        <v>43889</v>
      </c>
      <c r="B6973" s="33">
        <f t="shared" si="1152"/>
        <v>2</v>
      </c>
      <c r="C6973" s="33">
        <f t="shared" si="1153"/>
        <v>2020</v>
      </c>
      <c r="D6973" s="34">
        <v>0.39500000000000002</v>
      </c>
      <c r="F6973" s="32">
        <v>45484</v>
      </c>
      <c r="G6973" s="33">
        <f t="shared" si="1146"/>
        <v>7</v>
      </c>
      <c r="H6973" s="33">
        <f t="shared" si="1147"/>
        <v>2024</v>
      </c>
      <c r="I6973" s="34">
        <v>2.23</v>
      </c>
      <c r="K6973" s="32">
        <v>41458</v>
      </c>
      <c r="L6973" s="33">
        <f t="shared" si="1148"/>
        <v>7</v>
      </c>
      <c r="M6973" s="33">
        <f t="shared" si="1149"/>
        <v>2013</v>
      </c>
      <c r="N6973" s="34">
        <v>101.92</v>
      </c>
      <c r="P6973" s="32">
        <v>41907</v>
      </c>
      <c r="Q6973" s="33">
        <f t="shared" si="1150"/>
        <v>9</v>
      </c>
      <c r="R6973" s="33">
        <f t="shared" si="1151"/>
        <v>2014</v>
      </c>
      <c r="S6973" s="34">
        <v>95.2</v>
      </c>
    </row>
    <row r="6974" spans="1:19">
      <c r="A6974" s="32">
        <v>43892</v>
      </c>
      <c r="B6974" s="33">
        <f t="shared" si="1152"/>
        <v>3</v>
      </c>
      <c r="C6974" s="33">
        <f t="shared" si="1153"/>
        <v>2020</v>
      </c>
      <c r="D6974" s="34">
        <v>0.40500000000000003</v>
      </c>
      <c r="F6974" s="32">
        <v>45485</v>
      </c>
      <c r="G6974" s="33">
        <f t="shared" si="1146"/>
        <v>7</v>
      </c>
      <c r="H6974" s="33">
        <f t="shared" si="1147"/>
        <v>2024</v>
      </c>
      <c r="I6974" s="34">
        <v>2.17</v>
      </c>
      <c r="K6974" s="32">
        <v>41460</v>
      </c>
      <c r="L6974" s="33">
        <f t="shared" si="1148"/>
        <v>7</v>
      </c>
      <c r="M6974" s="33">
        <f t="shared" si="1149"/>
        <v>2013</v>
      </c>
      <c r="N6974" s="34">
        <v>103.09</v>
      </c>
      <c r="P6974" s="32">
        <v>41908</v>
      </c>
      <c r="Q6974" s="33">
        <f t="shared" si="1150"/>
        <v>9</v>
      </c>
      <c r="R6974" s="33">
        <f t="shared" si="1151"/>
        <v>2014</v>
      </c>
      <c r="S6974" s="34">
        <v>95.08</v>
      </c>
    </row>
    <row r="6975" spans="1:19">
      <c r="A6975" s="32">
        <v>43893</v>
      </c>
      <c r="B6975" s="33">
        <f t="shared" si="1152"/>
        <v>3</v>
      </c>
      <c r="C6975" s="33">
        <f t="shared" si="1153"/>
        <v>2020</v>
      </c>
      <c r="D6975" s="34">
        <v>0.40400000000000003</v>
      </c>
      <c r="F6975" s="32">
        <v>45488</v>
      </c>
      <c r="G6975" s="33">
        <f t="shared" si="1146"/>
        <v>7</v>
      </c>
      <c r="H6975" s="33">
        <f t="shared" si="1147"/>
        <v>2024</v>
      </c>
      <c r="I6975" s="34">
        <v>2.12</v>
      </c>
      <c r="K6975" s="32">
        <v>41463</v>
      </c>
      <c r="L6975" s="33">
        <f t="shared" si="1148"/>
        <v>7</v>
      </c>
      <c r="M6975" s="33">
        <f t="shared" si="1149"/>
        <v>2013</v>
      </c>
      <c r="N6975" s="34">
        <v>103.03</v>
      </c>
      <c r="P6975" s="32">
        <v>41911</v>
      </c>
      <c r="Q6975" s="33">
        <f t="shared" si="1150"/>
        <v>9</v>
      </c>
      <c r="R6975" s="33">
        <f t="shared" si="1151"/>
        <v>2014</v>
      </c>
      <c r="S6975" s="34">
        <v>95.7</v>
      </c>
    </row>
    <row r="6976" spans="1:19">
      <c r="A6976" s="32">
        <v>43894</v>
      </c>
      <c r="B6976" s="33">
        <f t="shared" si="1152"/>
        <v>3</v>
      </c>
      <c r="C6976" s="33">
        <f t="shared" si="1153"/>
        <v>2020</v>
      </c>
      <c r="D6976" s="34">
        <v>0.4</v>
      </c>
      <c r="F6976" s="32">
        <v>45489</v>
      </c>
      <c r="G6976" s="33">
        <f t="shared" si="1146"/>
        <v>7</v>
      </c>
      <c r="H6976" s="33">
        <f t="shared" si="1147"/>
        <v>2024</v>
      </c>
      <c r="I6976" s="34">
        <v>2.1</v>
      </c>
      <c r="K6976" s="32">
        <v>41464</v>
      </c>
      <c r="L6976" s="33">
        <f t="shared" si="1148"/>
        <v>7</v>
      </c>
      <c r="M6976" s="33">
        <f t="shared" si="1149"/>
        <v>2013</v>
      </c>
      <c r="N6976" s="34">
        <v>103.46</v>
      </c>
      <c r="P6976" s="32">
        <v>41912</v>
      </c>
      <c r="Q6976" s="33">
        <f t="shared" si="1150"/>
        <v>9</v>
      </c>
      <c r="R6976" s="33">
        <f t="shared" si="1151"/>
        <v>2014</v>
      </c>
      <c r="S6976" s="34">
        <v>94.67</v>
      </c>
    </row>
    <row r="6977" spans="1:19">
      <c r="A6977" s="32">
        <v>43895</v>
      </c>
      <c r="B6977" s="33">
        <f t="shared" si="1152"/>
        <v>3</v>
      </c>
      <c r="C6977" s="33">
        <f t="shared" si="1153"/>
        <v>2020</v>
      </c>
      <c r="D6977" s="34">
        <v>0.38500000000000001</v>
      </c>
      <c r="F6977" s="32">
        <v>45490</v>
      </c>
      <c r="G6977" s="33">
        <f t="shared" si="1146"/>
        <v>7</v>
      </c>
      <c r="H6977" s="33">
        <f t="shared" si="1147"/>
        <v>2024</v>
      </c>
      <c r="I6977" s="34">
        <v>1.98</v>
      </c>
      <c r="K6977" s="32">
        <v>41465</v>
      </c>
      <c r="L6977" s="33">
        <f t="shared" si="1148"/>
        <v>7</v>
      </c>
      <c r="M6977" s="33">
        <f t="shared" si="1149"/>
        <v>2013</v>
      </c>
      <c r="N6977" s="34">
        <v>106.41</v>
      </c>
      <c r="P6977" s="32">
        <v>41913</v>
      </c>
      <c r="Q6977" s="33">
        <f t="shared" si="1150"/>
        <v>10</v>
      </c>
      <c r="R6977" s="33">
        <f t="shared" si="1151"/>
        <v>2014</v>
      </c>
      <c r="S6977" s="34">
        <v>94.57</v>
      </c>
    </row>
    <row r="6978" spans="1:19">
      <c r="A6978" s="32">
        <v>43896</v>
      </c>
      <c r="B6978" s="33">
        <f t="shared" si="1152"/>
        <v>3</v>
      </c>
      <c r="C6978" s="33">
        <f t="shared" si="1153"/>
        <v>2020</v>
      </c>
      <c r="D6978" s="34">
        <v>0.38500000000000001</v>
      </c>
      <c r="F6978" s="32">
        <v>45491</v>
      </c>
      <c r="G6978" s="33">
        <f t="shared" si="1146"/>
        <v>7</v>
      </c>
      <c r="H6978" s="33">
        <f t="shared" si="1147"/>
        <v>2024</v>
      </c>
      <c r="I6978" s="34">
        <v>2</v>
      </c>
      <c r="K6978" s="32">
        <v>41466</v>
      </c>
      <c r="L6978" s="33">
        <f t="shared" si="1148"/>
        <v>7</v>
      </c>
      <c r="M6978" s="33">
        <f t="shared" si="1149"/>
        <v>2013</v>
      </c>
      <c r="N6978" s="34">
        <v>104.77</v>
      </c>
      <c r="P6978" s="32">
        <v>41914</v>
      </c>
      <c r="Q6978" s="33">
        <f t="shared" si="1150"/>
        <v>10</v>
      </c>
      <c r="R6978" s="33">
        <f t="shared" si="1151"/>
        <v>2014</v>
      </c>
      <c r="S6978" s="34">
        <v>91.29</v>
      </c>
    </row>
    <row r="6979" spans="1:19">
      <c r="A6979" s="32">
        <v>43899</v>
      </c>
      <c r="B6979" s="33">
        <f t="shared" si="1152"/>
        <v>3</v>
      </c>
      <c r="C6979" s="33">
        <f t="shared" si="1153"/>
        <v>2020</v>
      </c>
      <c r="D6979" s="34">
        <v>0.38500000000000001</v>
      </c>
      <c r="F6979" s="32">
        <v>45492</v>
      </c>
      <c r="G6979" s="33">
        <f t="shared" si="1146"/>
        <v>7</v>
      </c>
      <c r="H6979" s="33">
        <f t="shared" si="1147"/>
        <v>2024</v>
      </c>
      <c r="I6979" s="34">
        <v>1.88</v>
      </c>
      <c r="K6979" s="32">
        <v>41467</v>
      </c>
      <c r="L6979" s="33">
        <f t="shared" si="1148"/>
        <v>7</v>
      </c>
      <c r="M6979" s="33">
        <f t="shared" si="1149"/>
        <v>2013</v>
      </c>
      <c r="N6979" s="34">
        <v>105.85</v>
      </c>
      <c r="P6979" s="32">
        <v>41915</v>
      </c>
      <c r="Q6979" s="33">
        <f t="shared" si="1150"/>
        <v>10</v>
      </c>
      <c r="R6979" s="33">
        <f t="shared" si="1151"/>
        <v>2014</v>
      </c>
      <c r="S6979" s="34">
        <v>90.8</v>
      </c>
    </row>
    <row r="6980" spans="1:19">
      <c r="A6980" s="32">
        <v>43900</v>
      </c>
      <c r="B6980" s="33">
        <f t="shared" si="1152"/>
        <v>3</v>
      </c>
      <c r="C6980" s="33">
        <f t="shared" si="1153"/>
        <v>2020</v>
      </c>
      <c r="D6980" s="34">
        <v>0.318</v>
      </c>
      <c r="F6980" s="32">
        <v>45495</v>
      </c>
      <c r="G6980" s="33">
        <f t="shared" si="1146"/>
        <v>7</v>
      </c>
      <c r="H6980" s="33">
        <f t="shared" si="1147"/>
        <v>2024</v>
      </c>
      <c r="I6980" s="34">
        <v>2.19</v>
      </c>
      <c r="K6980" s="32">
        <v>41470</v>
      </c>
      <c r="L6980" s="33">
        <f t="shared" si="1148"/>
        <v>7</v>
      </c>
      <c r="M6980" s="33">
        <f t="shared" si="1149"/>
        <v>2013</v>
      </c>
      <c r="N6980" s="34">
        <v>106.2</v>
      </c>
      <c r="P6980" s="32">
        <v>41918</v>
      </c>
      <c r="Q6980" s="33">
        <f t="shared" si="1150"/>
        <v>10</v>
      </c>
      <c r="R6980" s="33">
        <f t="shared" si="1151"/>
        <v>2014</v>
      </c>
      <c r="S6980" s="34">
        <v>90.65</v>
      </c>
    </row>
    <row r="6981" spans="1:19">
      <c r="A6981" s="32">
        <v>43901</v>
      </c>
      <c r="B6981" s="33">
        <f t="shared" si="1152"/>
        <v>3</v>
      </c>
      <c r="C6981" s="33">
        <f t="shared" si="1153"/>
        <v>2020</v>
      </c>
      <c r="D6981" s="34">
        <v>0.318</v>
      </c>
      <c r="F6981" s="32">
        <v>45496</v>
      </c>
      <c r="G6981" s="33">
        <f t="shared" si="1146"/>
        <v>7</v>
      </c>
      <c r="H6981" s="33">
        <f t="shared" si="1147"/>
        <v>2024</v>
      </c>
      <c r="I6981" s="34">
        <v>2.13</v>
      </c>
      <c r="K6981" s="32">
        <v>41471</v>
      </c>
      <c r="L6981" s="33">
        <f t="shared" si="1148"/>
        <v>7</v>
      </c>
      <c r="M6981" s="33">
        <f t="shared" si="1149"/>
        <v>2013</v>
      </c>
      <c r="N6981" s="34">
        <v>105.88</v>
      </c>
      <c r="P6981" s="32">
        <v>41919</v>
      </c>
      <c r="Q6981" s="33">
        <f t="shared" si="1150"/>
        <v>10</v>
      </c>
      <c r="R6981" s="33">
        <f t="shared" si="1151"/>
        <v>2014</v>
      </c>
      <c r="S6981" s="34">
        <v>90.9</v>
      </c>
    </row>
    <row r="6982" spans="1:19">
      <c r="A6982" s="32">
        <v>43902</v>
      </c>
      <c r="B6982" s="33">
        <f t="shared" si="1152"/>
        <v>3</v>
      </c>
      <c r="C6982" s="33">
        <f t="shared" si="1153"/>
        <v>2020</v>
      </c>
      <c r="D6982" s="34">
        <v>0.318</v>
      </c>
      <c r="F6982" s="32">
        <v>45497</v>
      </c>
      <c r="G6982" s="33">
        <f t="shared" si="1146"/>
        <v>7</v>
      </c>
      <c r="H6982" s="33">
        <f t="shared" si="1147"/>
        <v>2024</v>
      </c>
      <c r="I6982" s="34">
        <v>2</v>
      </c>
      <c r="K6982" s="32">
        <v>41472</v>
      </c>
      <c r="L6982" s="33">
        <f t="shared" si="1148"/>
        <v>7</v>
      </c>
      <c r="M6982" s="33">
        <f t="shared" si="1149"/>
        <v>2013</v>
      </c>
      <c r="N6982" s="34">
        <v>106.39</v>
      </c>
      <c r="P6982" s="32">
        <v>41920</v>
      </c>
      <c r="Q6982" s="33">
        <f t="shared" si="1150"/>
        <v>10</v>
      </c>
      <c r="R6982" s="33">
        <f t="shared" si="1151"/>
        <v>2014</v>
      </c>
      <c r="S6982" s="34">
        <v>90.25</v>
      </c>
    </row>
    <row r="6983" spans="1:19">
      <c r="A6983" s="32">
        <v>43903</v>
      </c>
      <c r="B6983" s="33">
        <f t="shared" si="1152"/>
        <v>3</v>
      </c>
      <c r="C6983" s="33">
        <f t="shared" si="1153"/>
        <v>2020</v>
      </c>
      <c r="D6983" s="34">
        <v>0.318</v>
      </c>
      <c r="F6983" s="32">
        <v>45498</v>
      </c>
      <c r="G6983" s="33">
        <f t="shared" si="1146"/>
        <v>7</v>
      </c>
      <c r="H6983" s="33">
        <f t="shared" si="1147"/>
        <v>2024</v>
      </c>
      <c r="I6983" s="34">
        <v>2</v>
      </c>
      <c r="K6983" s="32">
        <v>41473</v>
      </c>
      <c r="L6983" s="33">
        <f t="shared" si="1148"/>
        <v>7</v>
      </c>
      <c r="M6983" s="33">
        <f t="shared" si="1149"/>
        <v>2013</v>
      </c>
      <c r="N6983" s="34">
        <v>107.94</v>
      </c>
      <c r="P6983" s="32">
        <v>41921</v>
      </c>
      <c r="Q6983" s="33">
        <f t="shared" si="1150"/>
        <v>10</v>
      </c>
      <c r="R6983" s="33">
        <f t="shared" si="1151"/>
        <v>2014</v>
      </c>
      <c r="S6983" s="34">
        <v>90.47</v>
      </c>
    </row>
    <row r="6984" spans="1:19">
      <c r="A6984" s="32">
        <v>43906</v>
      </c>
      <c r="B6984" s="33">
        <f t="shared" si="1152"/>
        <v>3</v>
      </c>
      <c r="C6984" s="33">
        <f t="shared" si="1153"/>
        <v>2020</v>
      </c>
      <c r="D6984" s="34">
        <v>0.28799999999999998</v>
      </c>
      <c r="F6984" s="32">
        <v>45499</v>
      </c>
      <c r="G6984" s="33">
        <f t="shared" si="1146"/>
        <v>7</v>
      </c>
      <c r="H6984" s="33">
        <f t="shared" si="1147"/>
        <v>2024</v>
      </c>
      <c r="I6984" s="34">
        <v>1.98</v>
      </c>
      <c r="K6984" s="32">
        <v>41474</v>
      </c>
      <c r="L6984" s="33">
        <f t="shared" si="1148"/>
        <v>7</v>
      </c>
      <c r="M6984" s="33">
        <f t="shared" si="1149"/>
        <v>2013</v>
      </c>
      <c r="N6984" s="34">
        <v>108</v>
      </c>
      <c r="P6984" s="32">
        <v>41922</v>
      </c>
      <c r="Q6984" s="33">
        <f t="shared" si="1150"/>
        <v>10</v>
      </c>
      <c r="R6984" s="33">
        <f t="shared" si="1151"/>
        <v>2014</v>
      </c>
      <c r="S6984" s="34">
        <v>88.66</v>
      </c>
    </row>
    <row r="6985" spans="1:19">
      <c r="A6985" s="32">
        <v>43907</v>
      </c>
      <c r="B6985" s="33">
        <f t="shared" si="1152"/>
        <v>3</v>
      </c>
      <c r="C6985" s="33">
        <f t="shared" si="1153"/>
        <v>2020</v>
      </c>
      <c r="D6985" s="34">
        <v>0.26800000000000002</v>
      </c>
      <c r="F6985" s="32">
        <v>45502</v>
      </c>
      <c r="G6985" s="33">
        <f t="shared" si="1146"/>
        <v>7</v>
      </c>
      <c r="H6985" s="33">
        <f t="shared" si="1147"/>
        <v>2024</v>
      </c>
      <c r="I6985" s="34">
        <v>1.9</v>
      </c>
      <c r="K6985" s="32">
        <v>41477</v>
      </c>
      <c r="L6985" s="33">
        <f t="shared" si="1148"/>
        <v>7</v>
      </c>
      <c r="M6985" s="33">
        <f t="shared" si="1149"/>
        <v>2013</v>
      </c>
      <c r="N6985" s="34">
        <v>106.61</v>
      </c>
      <c r="P6985" s="32">
        <v>41925</v>
      </c>
      <c r="Q6985" s="33">
        <f t="shared" si="1150"/>
        <v>10</v>
      </c>
      <c r="R6985" s="33">
        <f t="shared" si="1151"/>
        <v>2014</v>
      </c>
      <c r="S6985" s="34">
        <v>87.82</v>
      </c>
    </row>
    <row r="6986" spans="1:19">
      <c r="A6986" s="32">
        <v>43908</v>
      </c>
      <c r="B6986" s="33">
        <f t="shared" si="1152"/>
        <v>3</v>
      </c>
      <c r="C6986" s="33">
        <f t="shared" si="1153"/>
        <v>2020</v>
      </c>
      <c r="D6986" s="34">
        <v>0.22800000000000001</v>
      </c>
      <c r="F6986" s="32">
        <v>45503</v>
      </c>
      <c r="G6986" s="33">
        <f t="shared" si="1146"/>
        <v>7</v>
      </c>
      <c r="H6986" s="33">
        <f t="shared" si="1147"/>
        <v>2024</v>
      </c>
      <c r="I6986" s="34">
        <v>1.81</v>
      </c>
      <c r="K6986" s="32">
        <v>41478</v>
      </c>
      <c r="L6986" s="33">
        <f t="shared" si="1148"/>
        <v>7</v>
      </c>
      <c r="M6986" s="33">
        <f t="shared" si="1149"/>
        <v>2013</v>
      </c>
      <c r="N6986" s="34">
        <v>107.13</v>
      </c>
      <c r="P6986" s="32">
        <v>41926</v>
      </c>
      <c r="Q6986" s="33">
        <f t="shared" si="1150"/>
        <v>10</v>
      </c>
      <c r="R6986" s="33">
        <f t="shared" si="1151"/>
        <v>2014</v>
      </c>
      <c r="S6986" s="34">
        <v>86.36</v>
      </c>
    </row>
    <row r="6987" spans="1:19">
      <c r="A6987" s="32">
        <v>43909</v>
      </c>
      <c r="B6987" s="33">
        <f t="shared" si="1152"/>
        <v>3</v>
      </c>
      <c r="C6987" s="33">
        <f t="shared" si="1153"/>
        <v>2020</v>
      </c>
      <c r="D6987" s="34">
        <v>0.24299999999999999</v>
      </c>
      <c r="F6987" s="32">
        <v>45504</v>
      </c>
      <c r="G6987" s="33">
        <f t="shared" ref="G6987:G7011" si="1154">+MONTH(F6987)</f>
        <v>7</v>
      </c>
      <c r="H6987" s="33">
        <f t="shared" ref="H6987:H7011" si="1155">+YEAR(F6987)</f>
        <v>2024</v>
      </c>
      <c r="I6987" s="34">
        <v>1.94</v>
      </c>
      <c r="K6987" s="32">
        <v>41479</v>
      </c>
      <c r="L6987" s="33">
        <f t="shared" si="1148"/>
        <v>7</v>
      </c>
      <c r="M6987" s="33">
        <f t="shared" si="1149"/>
        <v>2013</v>
      </c>
      <c r="N6987" s="34">
        <v>105.41</v>
      </c>
      <c r="P6987" s="32">
        <v>41927</v>
      </c>
      <c r="Q6987" s="33">
        <f t="shared" si="1150"/>
        <v>10</v>
      </c>
      <c r="R6987" s="33">
        <f t="shared" si="1151"/>
        <v>2014</v>
      </c>
      <c r="S6987" s="34">
        <v>84.02</v>
      </c>
    </row>
    <row r="6988" spans="1:19">
      <c r="A6988" s="32">
        <v>43910</v>
      </c>
      <c r="B6988" s="33">
        <f t="shared" si="1152"/>
        <v>3</v>
      </c>
      <c r="C6988" s="33">
        <f t="shared" si="1153"/>
        <v>2020</v>
      </c>
      <c r="D6988" s="34">
        <v>0.23499999999999999</v>
      </c>
      <c r="F6988" s="32">
        <v>45505</v>
      </c>
      <c r="G6988" s="33">
        <f t="shared" si="1154"/>
        <v>8</v>
      </c>
      <c r="H6988" s="33">
        <f t="shared" si="1155"/>
        <v>2024</v>
      </c>
      <c r="I6988" s="34">
        <v>1.95</v>
      </c>
      <c r="K6988" s="32">
        <v>41480</v>
      </c>
      <c r="L6988" s="33">
        <f t="shared" si="1148"/>
        <v>7</v>
      </c>
      <c r="M6988" s="33">
        <f t="shared" si="1149"/>
        <v>2013</v>
      </c>
      <c r="N6988" s="34">
        <v>105.47</v>
      </c>
      <c r="P6988" s="32">
        <v>41928</v>
      </c>
      <c r="Q6988" s="33">
        <f t="shared" si="1150"/>
        <v>10</v>
      </c>
      <c r="R6988" s="33">
        <f t="shared" si="1151"/>
        <v>2014</v>
      </c>
      <c r="S6988" s="34">
        <v>84.02</v>
      </c>
    </row>
    <row r="6989" spans="1:19">
      <c r="A6989" s="32">
        <v>43913</v>
      </c>
      <c r="B6989" s="33">
        <f t="shared" si="1152"/>
        <v>3</v>
      </c>
      <c r="C6989" s="33">
        <f t="shared" si="1153"/>
        <v>2020</v>
      </c>
      <c r="D6989" s="34">
        <v>0.23499999999999999</v>
      </c>
      <c r="F6989" s="32">
        <v>45506</v>
      </c>
      <c r="G6989" s="33">
        <f t="shared" si="1154"/>
        <v>8</v>
      </c>
      <c r="H6989" s="33">
        <f t="shared" si="1155"/>
        <v>2024</v>
      </c>
      <c r="I6989" s="34">
        <v>1.89</v>
      </c>
      <c r="K6989" s="32">
        <v>41481</v>
      </c>
      <c r="L6989" s="33">
        <f t="shared" si="1148"/>
        <v>7</v>
      </c>
      <c r="M6989" s="33">
        <f t="shared" si="1149"/>
        <v>2013</v>
      </c>
      <c r="N6989" s="34">
        <v>104.76</v>
      </c>
      <c r="P6989" s="32">
        <v>41929</v>
      </c>
      <c r="Q6989" s="33">
        <f t="shared" si="1150"/>
        <v>10</v>
      </c>
      <c r="R6989" s="33">
        <f t="shared" si="1151"/>
        <v>2014</v>
      </c>
      <c r="S6989" s="34">
        <v>85.27</v>
      </c>
    </row>
    <row r="6990" spans="1:19">
      <c r="A6990" s="32">
        <v>43914</v>
      </c>
      <c r="B6990" s="33">
        <f t="shared" ref="B6990:B6996" si="1156">+MONTH(A6990)</f>
        <v>3</v>
      </c>
      <c r="C6990" s="33">
        <f t="shared" ref="C6990:C6996" si="1157">+YEAR(A6990)</f>
        <v>2020</v>
      </c>
      <c r="D6990" s="34">
        <v>0.218</v>
      </c>
      <c r="F6990" s="32">
        <v>45509</v>
      </c>
      <c r="G6990" s="33">
        <f t="shared" si="1154"/>
        <v>8</v>
      </c>
      <c r="H6990" s="33">
        <f t="shared" si="1155"/>
        <v>2024</v>
      </c>
      <c r="I6990" s="34">
        <v>1.83</v>
      </c>
      <c r="K6990" s="32">
        <v>41484</v>
      </c>
      <c r="L6990" s="33">
        <f t="shared" si="1148"/>
        <v>7</v>
      </c>
      <c r="M6990" s="33">
        <f t="shared" si="1149"/>
        <v>2013</v>
      </c>
      <c r="N6990" s="34">
        <v>104.61</v>
      </c>
      <c r="P6990" s="32">
        <v>41932</v>
      </c>
      <c r="Q6990" s="33">
        <f t="shared" si="1150"/>
        <v>10</v>
      </c>
      <c r="R6990" s="33">
        <f t="shared" si="1151"/>
        <v>2014</v>
      </c>
      <c r="S6990" s="34">
        <v>84.42</v>
      </c>
    </row>
    <row r="6991" spans="1:19">
      <c r="A6991" s="32">
        <v>43915</v>
      </c>
      <c r="B6991" s="33">
        <f t="shared" si="1156"/>
        <v>3</v>
      </c>
      <c r="C6991" s="33">
        <f t="shared" si="1157"/>
        <v>2020</v>
      </c>
      <c r="D6991" s="34">
        <v>0.23</v>
      </c>
      <c r="F6991" s="32">
        <v>45510</v>
      </c>
      <c r="G6991" s="33">
        <f t="shared" si="1154"/>
        <v>8</v>
      </c>
      <c r="H6991" s="33">
        <f t="shared" si="1155"/>
        <v>2024</v>
      </c>
      <c r="I6991" s="34">
        <v>1.83</v>
      </c>
      <c r="K6991" s="32">
        <v>41485</v>
      </c>
      <c r="L6991" s="33">
        <f t="shared" si="1148"/>
        <v>7</v>
      </c>
      <c r="M6991" s="33">
        <f t="shared" si="1149"/>
        <v>2013</v>
      </c>
      <c r="N6991" s="34">
        <v>103.14</v>
      </c>
      <c r="P6991" s="32">
        <v>41933</v>
      </c>
      <c r="Q6991" s="33">
        <f t="shared" si="1150"/>
        <v>10</v>
      </c>
      <c r="R6991" s="33">
        <f t="shared" si="1151"/>
        <v>2014</v>
      </c>
      <c r="S6991" s="34">
        <v>85.17</v>
      </c>
    </row>
    <row r="6992" spans="1:19">
      <c r="A6992" s="32">
        <v>43916</v>
      </c>
      <c r="B6992" s="33">
        <f t="shared" si="1156"/>
        <v>3</v>
      </c>
      <c r="C6992" s="33">
        <f t="shared" si="1157"/>
        <v>2020</v>
      </c>
      <c r="D6992" s="34">
        <v>0.245</v>
      </c>
      <c r="F6992" s="32">
        <v>45511</v>
      </c>
      <c r="G6992" s="33">
        <f t="shared" si="1154"/>
        <v>8</v>
      </c>
      <c r="H6992" s="33">
        <f t="shared" si="1155"/>
        <v>2024</v>
      </c>
      <c r="I6992" s="34">
        <v>1.96</v>
      </c>
      <c r="K6992" s="32">
        <v>41486</v>
      </c>
      <c r="L6992" s="33">
        <f t="shared" si="1148"/>
        <v>7</v>
      </c>
      <c r="M6992" s="33">
        <f t="shared" si="1149"/>
        <v>2013</v>
      </c>
      <c r="N6992" s="34">
        <v>105.1</v>
      </c>
      <c r="P6992" s="32">
        <v>41934</v>
      </c>
      <c r="Q6992" s="33">
        <f t="shared" si="1150"/>
        <v>10</v>
      </c>
      <c r="R6992" s="33">
        <f t="shared" si="1151"/>
        <v>2014</v>
      </c>
      <c r="S6992" s="34">
        <v>86.38</v>
      </c>
    </row>
    <row r="6993" spans="1:19">
      <c r="A6993" s="32">
        <v>43917</v>
      </c>
      <c r="B6993" s="33">
        <f t="shared" si="1156"/>
        <v>3</v>
      </c>
      <c r="C6993" s="33">
        <f t="shared" si="1157"/>
        <v>2020</v>
      </c>
      <c r="D6993" s="34">
        <v>0.248</v>
      </c>
      <c r="F6993" s="32">
        <v>45512</v>
      </c>
      <c r="G6993" s="33">
        <f t="shared" si="1154"/>
        <v>8</v>
      </c>
      <c r="H6993" s="33">
        <f t="shared" si="1155"/>
        <v>2024</v>
      </c>
      <c r="I6993" s="34">
        <v>1.85</v>
      </c>
      <c r="K6993" s="32">
        <v>41487</v>
      </c>
      <c r="L6993" s="33">
        <f t="shared" si="1148"/>
        <v>8</v>
      </c>
      <c r="M6993" s="33">
        <f t="shared" si="1149"/>
        <v>2013</v>
      </c>
      <c r="N6993" s="34">
        <v>107.93</v>
      </c>
      <c r="P6993" s="32">
        <v>41935</v>
      </c>
      <c r="Q6993" s="33">
        <f t="shared" si="1150"/>
        <v>10</v>
      </c>
      <c r="R6993" s="33">
        <f t="shared" si="1151"/>
        <v>2014</v>
      </c>
      <c r="S6993" s="34">
        <v>85.94</v>
      </c>
    </row>
    <row r="6994" spans="1:19">
      <c r="A6994" s="32">
        <v>43920</v>
      </c>
      <c r="B6994" s="33">
        <f t="shared" si="1156"/>
        <v>3</v>
      </c>
      <c r="C6994" s="33">
        <f t="shared" si="1157"/>
        <v>2020</v>
      </c>
      <c r="D6994" s="34">
        <v>0.248</v>
      </c>
      <c r="F6994" s="32">
        <v>45513</v>
      </c>
      <c r="G6994" s="33">
        <f t="shared" si="1154"/>
        <v>8</v>
      </c>
      <c r="H6994" s="33">
        <f t="shared" si="1155"/>
        <v>2024</v>
      </c>
      <c r="I6994" s="34">
        <v>1.94</v>
      </c>
      <c r="K6994" s="32">
        <v>41488</v>
      </c>
      <c r="L6994" s="33">
        <f t="shared" si="1148"/>
        <v>8</v>
      </c>
      <c r="M6994" s="33">
        <f t="shared" si="1149"/>
        <v>2013</v>
      </c>
      <c r="N6994" s="34">
        <v>106.94</v>
      </c>
      <c r="P6994" s="32">
        <v>41936</v>
      </c>
      <c r="Q6994" s="33">
        <f t="shared" si="1150"/>
        <v>10</v>
      </c>
      <c r="R6994" s="33">
        <f t="shared" si="1151"/>
        <v>2014</v>
      </c>
      <c r="S6994" s="34">
        <v>86</v>
      </c>
    </row>
    <row r="6995" spans="1:19">
      <c r="A6995" s="32">
        <v>43921</v>
      </c>
      <c r="B6995" s="33">
        <f t="shared" si="1156"/>
        <v>3</v>
      </c>
      <c r="C6995" s="33">
        <f t="shared" si="1157"/>
        <v>2020</v>
      </c>
      <c r="D6995" s="34">
        <v>0.28999999999999998</v>
      </c>
      <c r="F6995" s="32">
        <v>45516</v>
      </c>
      <c r="G6995" s="33">
        <f t="shared" si="1154"/>
        <v>8</v>
      </c>
      <c r="H6995" s="33">
        <f t="shared" si="1155"/>
        <v>2024</v>
      </c>
      <c r="I6995" s="34">
        <v>2.1</v>
      </c>
      <c r="K6995" s="32">
        <v>41491</v>
      </c>
      <c r="L6995" s="33">
        <f t="shared" si="1148"/>
        <v>8</v>
      </c>
      <c r="M6995" s="33">
        <f t="shared" si="1149"/>
        <v>2013</v>
      </c>
      <c r="N6995" s="34">
        <v>106.61</v>
      </c>
      <c r="P6995" s="32">
        <v>41939</v>
      </c>
      <c r="Q6995" s="33">
        <f t="shared" si="1150"/>
        <v>10</v>
      </c>
      <c r="R6995" s="33">
        <f t="shared" si="1151"/>
        <v>2014</v>
      </c>
      <c r="S6995" s="34">
        <v>85.64</v>
      </c>
    </row>
    <row r="6996" spans="1:19">
      <c r="A6996" s="32">
        <v>43922</v>
      </c>
      <c r="B6996" s="33">
        <f t="shared" si="1156"/>
        <v>4</v>
      </c>
      <c r="C6996" s="33">
        <f t="shared" si="1157"/>
        <v>2020</v>
      </c>
      <c r="D6996" s="34">
        <v>0.255</v>
      </c>
      <c r="F6996" s="32">
        <v>45517</v>
      </c>
      <c r="G6996" s="33">
        <f t="shared" si="1154"/>
        <v>8</v>
      </c>
      <c r="H6996" s="33">
        <f t="shared" si="1155"/>
        <v>2024</v>
      </c>
      <c r="I6996" s="34">
        <v>2.16</v>
      </c>
      <c r="K6996" s="32">
        <v>41492</v>
      </c>
      <c r="L6996" s="33">
        <f t="shared" si="1148"/>
        <v>8</v>
      </c>
      <c r="M6996" s="33">
        <f t="shared" si="1149"/>
        <v>2013</v>
      </c>
      <c r="N6996" s="34">
        <v>105.32</v>
      </c>
      <c r="P6996" s="32">
        <v>41940</v>
      </c>
      <c r="Q6996" s="33">
        <f t="shared" si="1150"/>
        <v>10</v>
      </c>
      <c r="R6996" s="33">
        <f t="shared" si="1151"/>
        <v>2014</v>
      </c>
      <c r="S6996" s="34">
        <v>85.57</v>
      </c>
    </row>
    <row r="6997" spans="1:19">
      <c r="A6997" s="32">
        <v>43923</v>
      </c>
      <c r="B6997" s="33">
        <f t="shared" ref="B6997:B7023" si="1158">+MONTH(A6997)</f>
        <v>4</v>
      </c>
      <c r="C6997" s="33">
        <f t="shared" ref="C6997:C7023" si="1159">+YEAR(A6997)</f>
        <v>2020</v>
      </c>
      <c r="D6997" s="34">
        <v>0.27400000000000002</v>
      </c>
      <c r="F6997" s="32">
        <v>45518</v>
      </c>
      <c r="G6997" s="33">
        <f t="shared" si="1154"/>
        <v>8</v>
      </c>
      <c r="H6997" s="33">
        <f t="shared" si="1155"/>
        <v>2024</v>
      </c>
      <c r="I6997" s="34">
        <v>2.1800000000000002</v>
      </c>
      <c r="K6997" s="32">
        <v>41493</v>
      </c>
      <c r="L6997" s="33">
        <f t="shared" si="1148"/>
        <v>8</v>
      </c>
      <c r="M6997" s="33">
        <f t="shared" si="1149"/>
        <v>2013</v>
      </c>
      <c r="N6997" s="34">
        <v>104.41</v>
      </c>
      <c r="P6997" s="32">
        <v>41941</v>
      </c>
      <c r="Q6997" s="33">
        <f t="shared" si="1150"/>
        <v>10</v>
      </c>
      <c r="R6997" s="33">
        <f t="shared" si="1151"/>
        <v>2014</v>
      </c>
      <c r="S6997" s="34">
        <v>86.91</v>
      </c>
    </row>
    <row r="6998" spans="1:19">
      <c r="A6998" s="32">
        <v>43924</v>
      </c>
      <c r="B6998" s="33">
        <f t="shared" si="1158"/>
        <v>4</v>
      </c>
      <c r="C6998" s="33">
        <f t="shared" si="1159"/>
        <v>2020</v>
      </c>
      <c r="D6998" s="34">
        <v>0.29899999999999999</v>
      </c>
      <c r="F6998" s="32">
        <v>45519</v>
      </c>
      <c r="G6998" s="33">
        <f t="shared" si="1154"/>
        <v>8</v>
      </c>
      <c r="H6998" s="33">
        <f t="shared" si="1155"/>
        <v>2024</v>
      </c>
      <c r="I6998" s="34">
        <v>2.19</v>
      </c>
      <c r="K6998" s="32">
        <v>41494</v>
      </c>
      <c r="L6998" s="33">
        <f t="shared" si="1148"/>
        <v>8</v>
      </c>
      <c r="M6998" s="33">
        <f t="shared" si="1149"/>
        <v>2013</v>
      </c>
      <c r="N6998" s="34">
        <v>103.45</v>
      </c>
      <c r="P6998" s="32">
        <v>41942</v>
      </c>
      <c r="Q6998" s="33">
        <f t="shared" si="1150"/>
        <v>10</v>
      </c>
      <c r="R6998" s="33">
        <f t="shared" si="1151"/>
        <v>2014</v>
      </c>
      <c r="S6998" s="34">
        <v>85.5</v>
      </c>
    </row>
    <row r="6999" spans="1:19">
      <c r="A6999" s="32">
        <v>43927</v>
      </c>
      <c r="B6999" s="33">
        <f t="shared" si="1158"/>
        <v>4</v>
      </c>
      <c r="C6999" s="33">
        <f t="shared" si="1159"/>
        <v>2020</v>
      </c>
      <c r="D6999" s="34">
        <v>0.28799999999999998</v>
      </c>
      <c r="F6999" s="32">
        <v>45520</v>
      </c>
      <c r="G6999" s="33">
        <f t="shared" si="1154"/>
        <v>8</v>
      </c>
      <c r="H6999" s="33">
        <f t="shared" si="1155"/>
        <v>2024</v>
      </c>
      <c r="I6999" s="34">
        <v>2.0099999999999998</v>
      </c>
      <c r="K6999" s="32">
        <v>41495</v>
      </c>
      <c r="L6999" s="33">
        <f t="shared" si="1148"/>
        <v>8</v>
      </c>
      <c r="M6999" s="33">
        <f t="shared" si="1149"/>
        <v>2013</v>
      </c>
      <c r="N6999" s="34">
        <v>106.04</v>
      </c>
      <c r="P6999" s="32">
        <v>41943</v>
      </c>
      <c r="Q6999" s="33">
        <f t="shared" si="1150"/>
        <v>10</v>
      </c>
      <c r="R6999" s="33">
        <f t="shared" si="1151"/>
        <v>2014</v>
      </c>
      <c r="S6999" s="34">
        <v>84.17</v>
      </c>
    </row>
    <row r="7000" spans="1:19">
      <c r="A7000" s="32">
        <v>43928</v>
      </c>
      <c r="B7000" s="33">
        <f t="shared" si="1158"/>
        <v>4</v>
      </c>
      <c r="C7000" s="33">
        <f t="shared" si="1159"/>
        <v>2020</v>
      </c>
      <c r="D7000" s="34">
        <v>0.28399999999999997</v>
      </c>
      <c r="F7000" s="32">
        <v>45523</v>
      </c>
      <c r="G7000" s="33">
        <f t="shared" si="1154"/>
        <v>8</v>
      </c>
      <c r="H7000" s="33">
        <f t="shared" si="1155"/>
        <v>2024</v>
      </c>
      <c r="I7000" s="34">
        <v>2.12</v>
      </c>
      <c r="K7000" s="32">
        <v>41498</v>
      </c>
      <c r="L7000" s="33">
        <f t="shared" si="1148"/>
        <v>8</v>
      </c>
      <c r="M7000" s="33">
        <f t="shared" si="1149"/>
        <v>2013</v>
      </c>
      <c r="N7000" s="34">
        <v>106.19</v>
      </c>
      <c r="P7000" s="32">
        <v>41946</v>
      </c>
      <c r="Q7000" s="33">
        <f t="shared" si="1150"/>
        <v>11</v>
      </c>
      <c r="R7000" s="33">
        <f t="shared" si="1151"/>
        <v>2014</v>
      </c>
      <c r="S7000" s="34">
        <v>84.9</v>
      </c>
    </row>
    <row r="7001" spans="1:19">
      <c r="A7001" s="32">
        <v>43929</v>
      </c>
      <c r="B7001" s="33">
        <f t="shared" si="1158"/>
        <v>4</v>
      </c>
      <c r="C7001" s="33">
        <f t="shared" si="1159"/>
        <v>2020</v>
      </c>
      <c r="D7001" s="34">
        <v>0.3</v>
      </c>
      <c r="F7001" s="32">
        <v>45524</v>
      </c>
      <c r="G7001" s="33">
        <f t="shared" si="1154"/>
        <v>8</v>
      </c>
      <c r="H7001" s="33">
        <f t="shared" si="1155"/>
        <v>2024</v>
      </c>
      <c r="I7001" s="34">
        <v>2.1800000000000002</v>
      </c>
      <c r="K7001" s="32">
        <v>41499</v>
      </c>
      <c r="L7001" s="33">
        <f t="shared" si="1148"/>
        <v>8</v>
      </c>
      <c r="M7001" s="33">
        <f t="shared" si="1149"/>
        <v>2013</v>
      </c>
      <c r="N7001" s="34">
        <v>106.78</v>
      </c>
      <c r="P7001" s="32">
        <v>41947</v>
      </c>
      <c r="Q7001" s="33">
        <f t="shared" si="1150"/>
        <v>11</v>
      </c>
      <c r="R7001" s="33">
        <f t="shared" si="1151"/>
        <v>2014</v>
      </c>
      <c r="S7001" s="34">
        <v>82.12</v>
      </c>
    </row>
    <row r="7002" spans="1:19">
      <c r="A7002" s="32">
        <v>43930</v>
      </c>
      <c r="B7002" s="33">
        <f t="shared" si="1158"/>
        <v>4</v>
      </c>
      <c r="C7002" s="33">
        <f t="shared" si="1159"/>
        <v>2020</v>
      </c>
      <c r="D7002" s="34">
        <v>0.32</v>
      </c>
      <c r="F7002" s="32">
        <v>45525</v>
      </c>
      <c r="G7002" s="33">
        <f t="shared" si="1154"/>
        <v>8</v>
      </c>
      <c r="H7002" s="33">
        <f t="shared" si="1155"/>
        <v>2024</v>
      </c>
      <c r="I7002" s="34">
        <v>2.14</v>
      </c>
      <c r="K7002" s="32">
        <v>41500</v>
      </c>
      <c r="L7002" s="33">
        <f t="shared" si="1148"/>
        <v>8</v>
      </c>
      <c r="M7002" s="33">
        <f t="shared" si="1149"/>
        <v>2013</v>
      </c>
      <c r="N7002" s="34">
        <v>106.89</v>
      </c>
      <c r="P7002" s="32">
        <v>41948</v>
      </c>
      <c r="Q7002" s="33">
        <f t="shared" si="1150"/>
        <v>11</v>
      </c>
      <c r="R7002" s="33">
        <f t="shared" si="1151"/>
        <v>2014</v>
      </c>
      <c r="S7002" s="34">
        <v>82.88</v>
      </c>
    </row>
    <row r="7003" spans="1:19">
      <c r="A7003" s="32">
        <v>43934</v>
      </c>
      <c r="B7003" s="33">
        <f t="shared" si="1158"/>
        <v>4</v>
      </c>
      <c r="C7003" s="33">
        <f t="shared" si="1159"/>
        <v>2020</v>
      </c>
      <c r="D7003" s="34">
        <v>0.34499999999999997</v>
      </c>
      <c r="F7003" s="32">
        <v>45526</v>
      </c>
      <c r="G7003" s="33">
        <f t="shared" si="1154"/>
        <v>8</v>
      </c>
      <c r="H7003" s="33">
        <f t="shared" si="1155"/>
        <v>2024</v>
      </c>
      <c r="I7003" s="34">
        <v>1.93</v>
      </c>
      <c r="K7003" s="32">
        <v>41501</v>
      </c>
      <c r="L7003" s="33">
        <f t="shared" si="1148"/>
        <v>8</v>
      </c>
      <c r="M7003" s="33">
        <f t="shared" si="1149"/>
        <v>2013</v>
      </c>
      <c r="N7003" s="34">
        <v>107.43</v>
      </c>
      <c r="P7003" s="32">
        <v>41949</v>
      </c>
      <c r="Q7003" s="33">
        <f t="shared" si="1150"/>
        <v>11</v>
      </c>
      <c r="R7003" s="33">
        <f t="shared" si="1151"/>
        <v>2014</v>
      </c>
      <c r="S7003" s="34">
        <v>82.08</v>
      </c>
    </row>
    <row r="7004" spans="1:19">
      <c r="A7004" s="32">
        <v>43935</v>
      </c>
      <c r="B7004" s="33">
        <f t="shared" si="1158"/>
        <v>4</v>
      </c>
      <c r="C7004" s="33">
        <f t="shared" si="1159"/>
        <v>2020</v>
      </c>
      <c r="D7004" s="34">
        <v>0.35499999999999998</v>
      </c>
      <c r="F7004" s="32">
        <v>45527</v>
      </c>
      <c r="G7004" s="33">
        <f t="shared" si="1154"/>
        <v>8</v>
      </c>
      <c r="H7004" s="33">
        <f t="shared" si="1155"/>
        <v>2024</v>
      </c>
      <c r="I7004" s="34">
        <v>1.82</v>
      </c>
      <c r="K7004" s="32">
        <v>41502</v>
      </c>
      <c r="L7004" s="33">
        <f t="shared" si="1148"/>
        <v>8</v>
      </c>
      <c r="M7004" s="33">
        <f t="shared" si="1149"/>
        <v>2013</v>
      </c>
      <c r="N7004" s="34">
        <v>107.58</v>
      </c>
      <c r="P7004" s="32">
        <v>41950</v>
      </c>
      <c r="Q7004" s="33">
        <f t="shared" si="1150"/>
        <v>11</v>
      </c>
      <c r="R7004" s="33">
        <f t="shared" si="1151"/>
        <v>2014</v>
      </c>
      <c r="S7004" s="34">
        <v>83.2</v>
      </c>
    </row>
    <row r="7005" spans="1:19">
      <c r="A7005" s="32">
        <v>43936</v>
      </c>
      <c r="B7005" s="33">
        <f t="shared" si="1158"/>
        <v>4</v>
      </c>
      <c r="C7005" s="33">
        <f t="shared" si="1159"/>
        <v>2020</v>
      </c>
      <c r="D7005" s="34">
        <v>0.34399999999999997</v>
      </c>
      <c r="F7005" s="32">
        <v>45530</v>
      </c>
      <c r="G7005" s="33">
        <f t="shared" si="1154"/>
        <v>8</v>
      </c>
      <c r="H7005" s="33">
        <f t="shared" si="1155"/>
        <v>2024</v>
      </c>
      <c r="I7005" s="34">
        <v>1.92</v>
      </c>
      <c r="K7005" s="32">
        <v>41505</v>
      </c>
      <c r="L7005" s="33">
        <f t="shared" si="1148"/>
        <v>8</v>
      </c>
      <c r="M7005" s="33">
        <f t="shared" si="1149"/>
        <v>2013</v>
      </c>
      <c r="N7005" s="34">
        <v>107.14</v>
      </c>
      <c r="P7005" s="32">
        <v>41953</v>
      </c>
      <c r="Q7005" s="33">
        <f t="shared" si="1150"/>
        <v>11</v>
      </c>
      <c r="R7005" s="33">
        <f t="shared" si="1151"/>
        <v>2014</v>
      </c>
      <c r="S7005" s="34">
        <v>82.9</v>
      </c>
    </row>
    <row r="7006" spans="1:19">
      <c r="A7006" s="32">
        <v>43937</v>
      </c>
      <c r="B7006" s="33">
        <f t="shared" si="1158"/>
        <v>4</v>
      </c>
      <c r="C7006" s="33">
        <f t="shared" si="1159"/>
        <v>2020</v>
      </c>
      <c r="D7006" s="34">
        <v>0.34799999999999998</v>
      </c>
      <c r="F7006" s="32">
        <v>45531</v>
      </c>
      <c r="G7006" s="33">
        <f t="shared" si="1154"/>
        <v>8</v>
      </c>
      <c r="H7006" s="33">
        <f t="shared" si="1155"/>
        <v>2024</v>
      </c>
      <c r="I7006" s="34">
        <v>1.91</v>
      </c>
      <c r="K7006" s="32">
        <v>41506</v>
      </c>
      <c r="L7006" s="33">
        <f t="shared" si="1148"/>
        <v>8</v>
      </c>
      <c r="M7006" s="33">
        <f t="shared" si="1149"/>
        <v>2013</v>
      </c>
      <c r="N7006" s="34">
        <v>104.9</v>
      </c>
      <c r="P7006" s="32">
        <v>41954</v>
      </c>
      <c r="Q7006" s="33">
        <f t="shared" si="1150"/>
        <v>11</v>
      </c>
      <c r="R7006" s="33">
        <f t="shared" si="1151"/>
        <v>2014</v>
      </c>
      <c r="S7006" s="34">
        <v>80.94</v>
      </c>
    </row>
    <row r="7007" spans="1:19">
      <c r="A7007" s="32">
        <v>43938</v>
      </c>
      <c r="B7007" s="33">
        <f t="shared" si="1158"/>
        <v>4</v>
      </c>
      <c r="C7007" s="33">
        <f t="shared" si="1159"/>
        <v>2020</v>
      </c>
      <c r="D7007" s="34">
        <v>0.38500000000000001</v>
      </c>
      <c r="F7007" s="32">
        <v>45532</v>
      </c>
      <c r="G7007" s="33">
        <f t="shared" si="1154"/>
        <v>8</v>
      </c>
      <c r="H7007" s="33">
        <f t="shared" si="1155"/>
        <v>2024</v>
      </c>
      <c r="I7007" s="34">
        <v>1.89</v>
      </c>
      <c r="K7007" s="32">
        <v>41507</v>
      </c>
      <c r="L7007" s="33">
        <f t="shared" si="1148"/>
        <v>8</v>
      </c>
      <c r="M7007" s="33">
        <f t="shared" si="1149"/>
        <v>2013</v>
      </c>
      <c r="N7007" s="34">
        <v>103.93</v>
      </c>
      <c r="P7007" s="32">
        <v>41955</v>
      </c>
      <c r="Q7007" s="33">
        <f t="shared" si="1150"/>
        <v>11</v>
      </c>
      <c r="R7007" s="33">
        <f t="shared" si="1151"/>
        <v>2014</v>
      </c>
      <c r="S7007" s="34">
        <v>80.42</v>
      </c>
    </row>
    <row r="7008" spans="1:19">
      <c r="A7008" s="32">
        <v>43941</v>
      </c>
      <c r="B7008" s="33">
        <f t="shared" si="1158"/>
        <v>4</v>
      </c>
      <c r="C7008" s="33">
        <f t="shared" si="1159"/>
        <v>2020</v>
      </c>
      <c r="D7008" s="34">
        <v>0.36499999999999999</v>
      </c>
      <c r="F7008" s="32">
        <v>45533</v>
      </c>
      <c r="G7008" s="33">
        <f t="shared" si="1154"/>
        <v>8</v>
      </c>
      <c r="H7008" s="33">
        <f t="shared" si="1155"/>
        <v>2024</v>
      </c>
      <c r="I7008" s="34">
        <v>1.85</v>
      </c>
      <c r="K7008" s="32">
        <v>41508</v>
      </c>
      <c r="L7008" s="33">
        <f t="shared" si="1148"/>
        <v>8</v>
      </c>
      <c r="M7008" s="33">
        <f t="shared" si="1149"/>
        <v>2013</v>
      </c>
      <c r="N7008" s="34">
        <v>104.93</v>
      </c>
      <c r="P7008" s="32">
        <v>41956</v>
      </c>
      <c r="Q7008" s="33">
        <f t="shared" si="1150"/>
        <v>11</v>
      </c>
      <c r="R7008" s="33">
        <f t="shared" si="1151"/>
        <v>2014</v>
      </c>
      <c r="S7008" s="34">
        <v>77.739999999999995</v>
      </c>
    </row>
    <row r="7009" spans="1:19">
      <c r="A7009" s="32">
        <v>43942</v>
      </c>
      <c r="B7009" s="33">
        <f t="shared" si="1158"/>
        <v>4</v>
      </c>
      <c r="C7009" s="33">
        <f t="shared" si="1159"/>
        <v>2020</v>
      </c>
      <c r="D7009" s="34">
        <v>0.315</v>
      </c>
      <c r="F7009" s="32">
        <v>45534</v>
      </c>
      <c r="G7009" s="33">
        <f t="shared" si="1154"/>
        <v>8</v>
      </c>
      <c r="H7009" s="33">
        <f t="shared" si="1155"/>
        <v>2024</v>
      </c>
      <c r="I7009" s="34">
        <v>1.93</v>
      </c>
      <c r="K7009" s="32">
        <v>41509</v>
      </c>
      <c r="L7009" s="33">
        <f t="shared" si="1148"/>
        <v>8</v>
      </c>
      <c r="M7009" s="33">
        <f t="shared" si="1149"/>
        <v>2013</v>
      </c>
      <c r="N7009" s="34">
        <v>106.48</v>
      </c>
      <c r="P7009" s="32">
        <v>41957</v>
      </c>
      <c r="Q7009" s="33">
        <f t="shared" si="1150"/>
        <v>11</v>
      </c>
      <c r="R7009" s="33">
        <f t="shared" si="1151"/>
        <v>2014</v>
      </c>
      <c r="S7009" s="34">
        <v>77.510000000000005</v>
      </c>
    </row>
    <row r="7010" spans="1:19">
      <c r="A7010" s="32">
        <v>43943</v>
      </c>
      <c r="B7010" s="33">
        <f t="shared" si="1158"/>
        <v>4</v>
      </c>
      <c r="C7010" s="33">
        <f t="shared" si="1159"/>
        <v>2020</v>
      </c>
      <c r="D7010" s="34">
        <v>0.35499999999999998</v>
      </c>
      <c r="F7010" s="32">
        <v>45538</v>
      </c>
      <c r="G7010" s="33">
        <f t="shared" si="1154"/>
        <v>9</v>
      </c>
      <c r="H7010" s="33">
        <f t="shared" si="1155"/>
        <v>2024</v>
      </c>
      <c r="I7010" s="34">
        <v>1.93</v>
      </c>
      <c r="K7010" s="32">
        <v>41512</v>
      </c>
      <c r="L7010" s="33">
        <f t="shared" si="1148"/>
        <v>8</v>
      </c>
      <c r="M7010" s="33">
        <f t="shared" si="1149"/>
        <v>2013</v>
      </c>
      <c r="N7010" s="34">
        <v>105.88</v>
      </c>
      <c r="P7010" s="32">
        <v>41960</v>
      </c>
      <c r="Q7010" s="33">
        <f t="shared" si="1150"/>
        <v>11</v>
      </c>
      <c r="R7010" s="33">
        <f t="shared" si="1151"/>
        <v>2014</v>
      </c>
      <c r="S7010" s="34">
        <v>76.86</v>
      </c>
    </row>
    <row r="7011" spans="1:19">
      <c r="A7011" s="32">
        <v>43944</v>
      </c>
      <c r="B7011" s="33">
        <f t="shared" si="1158"/>
        <v>4</v>
      </c>
      <c r="C7011" s="33">
        <f t="shared" si="1159"/>
        <v>2020</v>
      </c>
      <c r="D7011" s="34">
        <v>0.35499999999999998</v>
      </c>
      <c r="F7011" s="32">
        <v>45539</v>
      </c>
      <c r="G7011" s="33">
        <f t="shared" si="1154"/>
        <v>9</v>
      </c>
      <c r="H7011" s="33">
        <f t="shared" si="1155"/>
        <v>2024</v>
      </c>
      <c r="I7011" s="34">
        <v>2.0499999999999998</v>
      </c>
      <c r="K7011" s="32">
        <v>41513</v>
      </c>
      <c r="L7011" s="33">
        <f t="shared" si="1148"/>
        <v>8</v>
      </c>
      <c r="M7011" s="33">
        <f t="shared" si="1149"/>
        <v>2013</v>
      </c>
      <c r="N7011" s="34">
        <v>109.11</v>
      </c>
      <c r="P7011" s="32">
        <v>41961</v>
      </c>
      <c r="Q7011" s="33">
        <f t="shared" si="1150"/>
        <v>11</v>
      </c>
      <c r="R7011" s="33">
        <f t="shared" si="1151"/>
        <v>2014</v>
      </c>
      <c r="S7011" s="34">
        <v>77.23</v>
      </c>
    </row>
    <row r="7012" spans="1:19">
      <c r="A7012" s="32">
        <v>43945</v>
      </c>
      <c r="B7012" s="33">
        <f t="shared" si="1158"/>
        <v>4</v>
      </c>
      <c r="C7012" s="33">
        <f t="shared" si="1159"/>
        <v>2020</v>
      </c>
      <c r="D7012" s="34">
        <v>0.34</v>
      </c>
      <c r="F7012" s="32">
        <v>45540</v>
      </c>
      <c r="G7012" s="33">
        <f t="shared" ref="G7012:G7075" si="1160">+MONTH(F7012)</f>
        <v>9</v>
      </c>
      <c r="H7012" s="33">
        <f t="shared" ref="H7012:H7075" si="1161">+YEAR(F7012)</f>
        <v>2024</v>
      </c>
      <c r="I7012" s="34">
        <v>2.02</v>
      </c>
      <c r="K7012" s="32">
        <v>41514</v>
      </c>
      <c r="L7012" s="33">
        <f t="shared" ref="L7012:L7075" si="1162">+MONTH(K7012)</f>
        <v>8</v>
      </c>
      <c r="M7012" s="33">
        <f t="shared" ref="M7012:M7075" si="1163">+YEAR(K7012)</f>
        <v>2013</v>
      </c>
      <c r="N7012" s="34">
        <v>110.17</v>
      </c>
      <c r="P7012" s="32">
        <v>41962</v>
      </c>
      <c r="Q7012" s="33">
        <f t="shared" ref="Q7012:Q7075" si="1164">+MONTH(P7012)</f>
        <v>11</v>
      </c>
      <c r="R7012" s="33">
        <f t="shared" si="1151"/>
        <v>2014</v>
      </c>
      <c r="S7012" s="34">
        <v>77.209999999999994</v>
      </c>
    </row>
    <row r="7013" spans="1:19">
      <c r="A7013" s="32">
        <v>43948</v>
      </c>
      <c r="B7013" s="33">
        <f t="shared" si="1158"/>
        <v>4</v>
      </c>
      <c r="C7013" s="33">
        <f t="shared" si="1159"/>
        <v>2020</v>
      </c>
      <c r="D7013" s="34">
        <v>0.32800000000000001</v>
      </c>
      <c r="F7013" s="32">
        <v>45541</v>
      </c>
      <c r="G7013" s="33">
        <f t="shared" si="1160"/>
        <v>9</v>
      </c>
      <c r="H7013" s="33">
        <f t="shared" si="1161"/>
        <v>2024</v>
      </c>
      <c r="I7013" s="34">
        <v>2.09</v>
      </c>
      <c r="K7013" s="32">
        <v>41515</v>
      </c>
      <c r="L7013" s="33">
        <f t="shared" si="1162"/>
        <v>8</v>
      </c>
      <c r="M7013" s="33">
        <f t="shared" si="1163"/>
        <v>2013</v>
      </c>
      <c r="N7013" s="34">
        <v>108.51</v>
      </c>
      <c r="P7013" s="32">
        <v>41963</v>
      </c>
      <c r="Q7013" s="33">
        <f t="shared" si="1164"/>
        <v>11</v>
      </c>
      <c r="R7013" s="33">
        <f t="shared" ref="R7013:R7076" si="1165">+YEAR(P7013)</f>
        <v>2014</v>
      </c>
      <c r="S7013" s="34">
        <v>77.61</v>
      </c>
    </row>
    <row r="7014" spans="1:19">
      <c r="A7014" s="32">
        <v>43949</v>
      </c>
      <c r="B7014" s="33">
        <f t="shared" si="1158"/>
        <v>4</v>
      </c>
      <c r="C7014" s="33">
        <f t="shared" si="1159"/>
        <v>2020</v>
      </c>
      <c r="D7014" s="34">
        <v>0.33300000000000002</v>
      </c>
      <c r="F7014" s="32">
        <v>45544</v>
      </c>
      <c r="G7014" s="33">
        <f t="shared" si="1160"/>
        <v>9</v>
      </c>
      <c r="H7014" s="33">
        <f t="shared" si="1161"/>
        <v>2024</v>
      </c>
      <c r="I7014" s="34">
        <v>2.0299999999999998</v>
      </c>
      <c r="K7014" s="32">
        <v>41516</v>
      </c>
      <c r="L7014" s="33">
        <f t="shared" si="1162"/>
        <v>8</v>
      </c>
      <c r="M7014" s="33">
        <f t="shared" si="1163"/>
        <v>2013</v>
      </c>
      <c r="N7014" s="34">
        <v>107.98</v>
      </c>
      <c r="P7014" s="32">
        <v>41964</v>
      </c>
      <c r="Q7014" s="33">
        <f t="shared" si="1164"/>
        <v>11</v>
      </c>
      <c r="R7014" s="33">
        <f t="shared" si="1165"/>
        <v>2014</v>
      </c>
      <c r="S7014" s="34">
        <v>79.2</v>
      </c>
    </row>
    <row r="7015" spans="1:19">
      <c r="A7015" s="32">
        <v>43950</v>
      </c>
      <c r="B7015" s="33">
        <f t="shared" si="1158"/>
        <v>4</v>
      </c>
      <c r="C7015" s="33">
        <f t="shared" si="1159"/>
        <v>2020</v>
      </c>
      <c r="D7015" s="34">
        <v>0.34100000000000003</v>
      </c>
      <c r="F7015" s="32">
        <v>45545</v>
      </c>
      <c r="G7015" s="33">
        <f t="shared" si="1160"/>
        <v>9</v>
      </c>
      <c r="H7015" s="33">
        <f t="shared" si="1161"/>
        <v>2024</v>
      </c>
      <c r="I7015" s="34">
        <v>2.13</v>
      </c>
      <c r="K7015" s="32">
        <v>41520</v>
      </c>
      <c r="L7015" s="33">
        <f t="shared" si="1162"/>
        <v>9</v>
      </c>
      <c r="M7015" s="33">
        <f t="shared" si="1163"/>
        <v>2013</v>
      </c>
      <c r="N7015" s="34">
        <v>108.67</v>
      </c>
      <c r="P7015" s="32">
        <v>41967</v>
      </c>
      <c r="Q7015" s="33">
        <f t="shared" si="1164"/>
        <v>11</v>
      </c>
      <c r="R7015" s="33">
        <f t="shared" si="1165"/>
        <v>2014</v>
      </c>
      <c r="S7015" s="34">
        <v>79.62</v>
      </c>
    </row>
    <row r="7016" spans="1:19">
      <c r="A7016" s="32">
        <v>43951</v>
      </c>
      <c r="B7016" s="33">
        <f t="shared" si="1158"/>
        <v>4</v>
      </c>
      <c r="C7016" s="33">
        <f t="shared" si="1159"/>
        <v>2020</v>
      </c>
      <c r="D7016" s="34">
        <v>0.33400000000000002</v>
      </c>
      <c r="F7016" s="32">
        <v>45546</v>
      </c>
      <c r="G7016" s="33">
        <f t="shared" si="1160"/>
        <v>9</v>
      </c>
      <c r="H7016" s="33">
        <f t="shared" si="1161"/>
        <v>2024</v>
      </c>
      <c r="I7016" s="34">
        <v>2.13</v>
      </c>
      <c r="K7016" s="32">
        <v>41521</v>
      </c>
      <c r="L7016" s="33">
        <f t="shared" si="1162"/>
        <v>9</v>
      </c>
      <c r="M7016" s="33">
        <f t="shared" si="1163"/>
        <v>2013</v>
      </c>
      <c r="N7016" s="34">
        <v>107.29</v>
      </c>
      <c r="P7016" s="32">
        <v>41968</v>
      </c>
      <c r="Q7016" s="33">
        <f t="shared" si="1164"/>
        <v>11</v>
      </c>
      <c r="R7016" s="33">
        <f t="shared" si="1165"/>
        <v>2014</v>
      </c>
      <c r="S7016" s="34">
        <v>77.62</v>
      </c>
    </row>
    <row r="7017" spans="1:19">
      <c r="A7017" s="32">
        <v>43952</v>
      </c>
      <c r="B7017" s="33">
        <f t="shared" si="1158"/>
        <v>5</v>
      </c>
      <c r="C7017" s="33">
        <f t="shared" si="1159"/>
        <v>2020</v>
      </c>
      <c r="D7017" s="34">
        <v>0.33</v>
      </c>
      <c r="F7017" s="32">
        <v>45547</v>
      </c>
      <c r="G7017" s="33">
        <f t="shared" si="1160"/>
        <v>9</v>
      </c>
      <c r="H7017" s="33">
        <f t="shared" si="1161"/>
        <v>2024</v>
      </c>
      <c r="I7017" s="34">
        <v>2.13</v>
      </c>
      <c r="K7017" s="32">
        <v>41522</v>
      </c>
      <c r="L7017" s="33">
        <f t="shared" si="1162"/>
        <v>9</v>
      </c>
      <c r="M7017" s="33">
        <f t="shared" si="1163"/>
        <v>2013</v>
      </c>
      <c r="N7017" s="34">
        <v>108.5</v>
      </c>
      <c r="P7017" s="32">
        <v>41969</v>
      </c>
      <c r="Q7017" s="33">
        <f t="shared" si="1164"/>
        <v>11</v>
      </c>
      <c r="R7017" s="33">
        <f t="shared" si="1165"/>
        <v>2014</v>
      </c>
      <c r="S7017" s="34">
        <v>77.39</v>
      </c>
    </row>
    <row r="7018" spans="1:19">
      <c r="A7018" s="32">
        <v>43955</v>
      </c>
      <c r="B7018" s="33">
        <f t="shared" si="1158"/>
        <v>5</v>
      </c>
      <c r="C7018" s="33">
        <f t="shared" si="1159"/>
        <v>2020</v>
      </c>
      <c r="D7018" s="34">
        <v>0.33600000000000002</v>
      </c>
      <c r="F7018" s="32">
        <v>45548</v>
      </c>
      <c r="G7018" s="33">
        <f t="shared" si="1160"/>
        <v>9</v>
      </c>
      <c r="H7018" s="33">
        <f t="shared" si="1161"/>
        <v>2024</v>
      </c>
      <c r="I7018" s="34">
        <v>2.25</v>
      </c>
      <c r="K7018" s="32">
        <v>41523</v>
      </c>
      <c r="L7018" s="33">
        <f t="shared" si="1162"/>
        <v>9</v>
      </c>
      <c r="M7018" s="33">
        <f t="shared" si="1163"/>
        <v>2013</v>
      </c>
      <c r="N7018" s="34">
        <v>110.62</v>
      </c>
      <c r="P7018" s="32">
        <v>41971</v>
      </c>
      <c r="Q7018" s="33">
        <f t="shared" si="1164"/>
        <v>11</v>
      </c>
      <c r="R7018" s="33">
        <f t="shared" si="1165"/>
        <v>2014</v>
      </c>
      <c r="S7018" s="34">
        <v>71.89</v>
      </c>
    </row>
    <row r="7019" spans="1:19">
      <c r="A7019" s="32">
        <v>43956</v>
      </c>
      <c r="B7019" s="33">
        <f t="shared" si="1158"/>
        <v>5</v>
      </c>
      <c r="C7019" s="33">
        <f t="shared" si="1159"/>
        <v>2020</v>
      </c>
      <c r="D7019" s="34">
        <v>0.375</v>
      </c>
      <c r="F7019" s="32">
        <v>45551</v>
      </c>
      <c r="G7019" s="33">
        <f t="shared" si="1160"/>
        <v>9</v>
      </c>
      <c r="H7019" s="33">
        <f t="shared" si="1161"/>
        <v>2024</v>
      </c>
      <c r="I7019" s="34">
        <v>2.23</v>
      </c>
      <c r="K7019" s="32">
        <v>41526</v>
      </c>
      <c r="L7019" s="33">
        <f t="shared" si="1162"/>
        <v>9</v>
      </c>
      <c r="M7019" s="33">
        <f t="shared" si="1163"/>
        <v>2013</v>
      </c>
      <c r="N7019" s="34">
        <v>109.62</v>
      </c>
      <c r="P7019" s="32">
        <v>41974</v>
      </c>
      <c r="Q7019" s="33">
        <f t="shared" si="1164"/>
        <v>12</v>
      </c>
      <c r="R7019" s="33">
        <f t="shared" si="1165"/>
        <v>2014</v>
      </c>
      <c r="S7019" s="34">
        <v>70.87</v>
      </c>
    </row>
    <row r="7020" spans="1:19">
      <c r="A7020" s="32">
        <v>43957</v>
      </c>
      <c r="B7020" s="33">
        <f t="shared" si="1158"/>
        <v>5</v>
      </c>
      <c r="C7020" s="33">
        <f t="shared" si="1159"/>
        <v>2020</v>
      </c>
      <c r="D7020" s="34">
        <v>0.375</v>
      </c>
      <c r="F7020" s="32">
        <v>45552</v>
      </c>
      <c r="G7020" s="33">
        <f t="shared" si="1160"/>
        <v>9</v>
      </c>
      <c r="H7020" s="33">
        <f t="shared" si="1161"/>
        <v>2024</v>
      </c>
      <c r="I7020" s="34">
        <v>2.33</v>
      </c>
      <c r="K7020" s="32">
        <v>41527</v>
      </c>
      <c r="L7020" s="33">
        <f t="shared" si="1162"/>
        <v>9</v>
      </c>
      <c r="M7020" s="33">
        <f t="shared" si="1163"/>
        <v>2013</v>
      </c>
      <c r="N7020" s="34">
        <v>107.48</v>
      </c>
      <c r="P7020" s="32">
        <v>41975</v>
      </c>
      <c r="Q7020" s="33">
        <f t="shared" si="1164"/>
        <v>12</v>
      </c>
      <c r="R7020" s="33">
        <f t="shared" si="1165"/>
        <v>2014</v>
      </c>
      <c r="S7020" s="34">
        <v>71.13</v>
      </c>
    </row>
    <row r="7021" spans="1:19">
      <c r="A7021" s="32">
        <v>43958</v>
      </c>
      <c r="B7021" s="33">
        <f t="shared" si="1158"/>
        <v>5</v>
      </c>
      <c r="C7021" s="33">
        <f t="shared" si="1159"/>
        <v>2020</v>
      </c>
      <c r="D7021" s="34">
        <v>0.378</v>
      </c>
      <c r="F7021" s="32">
        <v>45553</v>
      </c>
      <c r="G7021" s="33">
        <f t="shared" si="1160"/>
        <v>9</v>
      </c>
      <c r="H7021" s="33">
        <f t="shared" si="1161"/>
        <v>2024</v>
      </c>
      <c r="I7021" s="34">
        <v>2.31</v>
      </c>
      <c r="K7021" s="32">
        <v>41528</v>
      </c>
      <c r="L7021" s="33">
        <f t="shared" si="1162"/>
        <v>9</v>
      </c>
      <c r="M7021" s="33">
        <f t="shared" si="1163"/>
        <v>2013</v>
      </c>
      <c r="N7021" s="34">
        <v>107.65</v>
      </c>
      <c r="P7021" s="32">
        <v>41976</v>
      </c>
      <c r="Q7021" s="33">
        <f t="shared" si="1164"/>
        <v>12</v>
      </c>
      <c r="R7021" s="33">
        <f t="shared" si="1165"/>
        <v>2014</v>
      </c>
      <c r="S7021" s="34">
        <v>70.13</v>
      </c>
    </row>
    <row r="7022" spans="1:19">
      <c r="A7022" s="32">
        <v>43959</v>
      </c>
      <c r="B7022" s="33">
        <f t="shared" si="1158"/>
        <v>5</v>
      </c>
      <c r="C7022" s="33">
        <f t="shared" si="1159"/>
        <v>2020</v>
      </c>
      <c r="D7022" s="34">
        <v>0.38</v>
      </c>
      <c r="F7022" s="32">
        <v>45554</v>
      </c>
      <c r="G7022" s="33">
        <f t="shared" si="1160"/>
        <v>9</v>
      </c>
      <c r="H7022" s="33">
        <f t="shared" si="1161"/>
        <v>2024</v>
      </c>
      <c r="I7022" s="34">
        <v>2.2400000000000002</v>
      </c>
      <c r="K7022" s="32">
        <v>41529</v>
      </c>
      <c r="L7022" s="33">
        <f t="shared" si="1162"/>
        <v>9</v>
      </c>
      <c r="M7022" s="33">
        <f t="shared" si="1163"/>
        <v>2013</v>
      </c>
      <c r="N7022" s="34">
        <v>108.72</v>
      </c>
      <c r="P7022" s="32">
        <v>41977</v>
      </c>
      <c r="Q7022" s="33">
        <f t="shared" si="1164"/>
        <v>12</v>
      </c>
      <c r="R7022" s="33">
        <f t="shared" si="1165"/>
        <v>2014</v>
      </c>
      <c r="S7022" s="34">
        <v>68.48</v>
      </c>
    </row>
    <row r="7023" spans="1:19">
      <c r="A7023" s="32">
        <v>43962</v>
      </c>
      <c r="B7023" s="33">
        <f t="shared" si="1158"/>
        <v>5</v>
      </c>
      <c r="C7023" s="33">
        <f t="shared" si="1159"/>
        <v>2020</v>
      </c>
      <c r="D7023" s="34">
        <v>0.38</v>
      </c>
      <c r="F7023" s="32">
        <v>45555</v>
      </c>
      <c r="G7023" s="33">
        <f t="shared" si="1160"/>
        <v>9</v>
      </c>
      <c r="H7023" s="33">
        <f t="shared" si="1161"/>
        <v>2024</v>
      </c>
      <c r="I7023" s="34">
        <v>2.2000000000000002</v>
      </c>
      <c r="K7023" s="32">
        <v>41530</v>
      </c>
      <c r="L7023" s="33">
        <f t="shared" si="1162"/>
        <v>9</v>
      </c>
      <c r="M7023" s="33">
        <f t="shared" si="1163"/>
        <v>2013</v>
      </c>
      <c r="N7023" s="34">
        <v>108.31</v>
      </c>
      <c r="P7023" s="32">
        <v>41978</v>
      </c>
      <c r="Q7023" s="33">
        <f t="shared" si="1164"/>
        <v>12</v>
      </c>
      <c r="R7023" s="33">
        <f t="shared" si="1165"/>
        <v>2014</v>
      </c>
      <c r="S7023" s="34">
        <v>68</v>
      </c>
    </row>
    <row r="7024" spans="1:19">
      <c r="A7024" s="32">
        <v>43963</v>
      </c>
      <c r="B7024" s="33">
        <f t="shared" ref="B7024:B7057" si="1166">+MONTH(A7024)</f>
        <v>5</v>
      </c>
      <c r="C7024" s="33">
        <f t="shared" ref="C7024:C7057" si="1167">+YEAR(A7024)</f>
        <v>2020</v>
      </c>
      <c r="D7024" s="34">
        <v>0.39600000000000002</v>
      </c>
      <c r="F7024" s="32">
        <v>45558</v>
      </c>
      <c r="G7024" s="33">
        <f t="shared" si="1160"/>
        <v>9</v>
      </c>
      <c r="H7024" s="33">
        <f t="shared" si="1161"/>
        <v>2024</v>
      </c>
      <c r="I7024" s="34">
        <v>2.4</v>
      </c>
      <c r="K7024" s="32">
        <v>41533</v>
      </c>
      <c r="L7024" s="33">
        <f t="shared" si="1162"/>
        <v>9</v>
      </c>
      <c r="M7024" s="33">
        <f t="shared" si="1163"/>
        <v>2013</v>
      </c>
      <c r="N7024" s="34">
        <v>106.54</v>
      </c>
      <c r="P7024" s="32">
        <v>41981</v>
      </c>
      <c r="Q7024" s="33">
        <f t="shared" si="1164"/>
        <v>12</v>
      </c>
      <c r="R7024" s="33">
        <f t="shared" si="1165"/>
        <v>2014</v>
      </c>
      <c r="S7024" s="34">
        <v>65.64</v>
      </c>
    </row>
    <row r="7025" spans="1:19">
      <c r="A7025" s="32">
        <v>43964</v>
      </c>
      <c r="B7025" s="33">
        <f t="shared" si="1166"/>
        <v>5</v>
      </c>
      <c r="C7025" s="33">
        <f t="shared" si="1167"/>
        <v>2020</v>
      </c>
      <c r="D7025" s="34">
        <v>0.40300000000000002</v>
      </c>
      <c r="F7025" s="32">
        <v>45559</v>
      </c>
      <c r="G7025" s="33">
        <f t="shared" si="1160"/>
        <v>9</v>
      </c>
      <c r="H7025" s="33">
        <f t="shared" si="1161"/>
        <v>2024</v>
      </c>
      <c r="I7025" s="34">
        <v>2.61</v>
      </c>
      <c r="K7025" s="32">
        <v>41534</v>
      </c>
      <c r="L7025" s="33">
        <f t="shared" si="1162"/>
        <v>9</v>
      </c>
      <c r="M7025" s="33">
        <f t="shared" si="1163"/>
        <v>2013</v>
      </c>
      <c r="N7025" s="34">
        <v>105.36</v>
      </c>
      <c r="P7025" s="32">
        <v>41982</v>
      </c>
      <c r="Q7025" s="33">
        <f t="shared" si="1164"/>
        <v>12</v>
      </c>
      <c r="R7025" s="33">
        <f t="shared" si="1165"/>
        <v>2014</v>
      </c>
      <c r="S7025" s="34">
        <v>66.11</v>
      </c>
    </row>
    <row r="7026" spans="1:19">
      <c r="A7026" s="32">
        <v>43965</v>
      </c>
      <c r="B7026" s="33">
        <f t="shared" si="1166"/>
        <v>5</v>
      </c>
      <c r="C7026" s="33">
        <f t="shared" si="1167"/>
        <v>2020</v>
      </c>
      <c r="D7026" s="34">
        <v>0.41399999999999998</v>
      </c>
      <c r="F7026" s="32">
        <v>45560</v>
      </c>
      <c r="G7026" s="33">
        <f t="shared" si="1160"/>
        <v>9</v>
      </c>
      <c r="H7026" s="33">
        <f t="shared" si="1161"/>
        <v>2024</v>
      </c>
      <c r="I7026" s="34">
        <v>2.62</v>
      </c>
      <c r="K7026" s="32">
        <v>41535</v>
      </c>
      <c r="L7026" s="33">
        <f t="shared" si="1162"/>
        <v>9</v>
      </c>
      <c r="M7026" s="33">
        <f t="shared" si="1163"/>
        <v>2013</v>
      </c>
      <c r="N7026" s="34">
        <v>108.23</v>
      </c>
      <c r="P7026" s="32">
        <v>41983</v>
      </c>
      <c r="Q7026" s="33">
        <f t="shared" si="1164"/>
        <v>12</v>
      </c>
      <c r="R7026" s="33">
        <f t="shared" si="1165"/>
        <v>2014</v>
      </c>
      <c r="S7026" s="34">
        <v>63.32</v>
      </c>
    </row>
    <row r="7027" spans="1:19">
      <c r="A7027" s="32">
        <v>43966</v>
      </c>
      <c r="B7027" s="33">
        <f t="shared" si="1166"/>
        <v>5</v>
      </c>
      <c r="C7027" s="33">
        <f t="shared" si="1167"/>
        <v>2020</v>
      </c>
      <c r="D7027" s="34">
        <v>0.42399999999999999</v>
      </c>
      <c r="F7027" s="32">
        <v>45561</v>
      </c>
      <c r="G7027" s="33">
        <f t="shared" si="1160"/>
        <v>9</v>
      </c>
      <c r="H7027" s="33">
        <f t="shared" si="1161"/>
        <v>2024</v>
      </c>
      <c r="I7027" s="34">
        <v>2.64</v>
      </c>
      <c r="K7027" s="32">
        <v>41536</v>
      </c>
      <c r="L7027" s="33">
        <f t="shared" si="1162"/>
        <v>9</v>
      </c>
      <c r="M7027" s="33">
        <f t="shared" si="1163"/>
        <v>2013</v>
      </c>
      <c r="N7027" s="34">
        <v>106.26</v>
      </c>
      <c r="P7027" s="32">
        <v>41984</v>
      </c>
      <c r="Q7027" s="33">
        <f t="shared" si="1164"/>
        <v>12</v>
      </c>
      <c r="R7027" s="33">
        <f t="shared" si="1165"/>
        <v>2014</v>
      </c>
      <c r="S7027" s="34">
        <v>63.65</v>
      </c>
    </row>
    <row r="7028" spans="1:19">
      <c r="A7028" s="32">
        <v>43969</v>
      </c>
      <c r="B7028" s="33">
        <f t="shared" si="1166"/>
        <v>5</v>
      </c>
      <c r="C7028" s="33">
        <f t="shared" si="1167"/>
        <v>2020</v>
      </c>
      <c r="D7028" s="34">
        <v>0.45800000000000002</v>
      </c>
      <c r="F7028" s="32">
        <v>45562</v>
      </c>
      <c r="G7028" s="33">
        <f t="shared" si="1160"/>
        <v>9</v>
      </c>
      <c r="H7028" s="33">
        <f t="shared" si="1161"/>
        <v>2024</v>
      </c>
      <c r="I7028" s="34">
        <v>2.5299999999999998</v>
      </c>
      <c r="K7028" s="32">
        <v>41537</v>
      </c>
      <c r="L7028" s="33">
        <f t="shared" si="1162"/>
        <v>9</v>
      </c>
      <c r="M7028" s="33">
        <f t="shared" si="1163"/>
        <v>2013</v>
      </c>
      <c r="N7028" s="34">
        <v>104.7</v>
      </c>
      <c r="P7028" s="32">
        <v>41985</v>
      </c>
      <c r="Q7028" s="33">
        <f t="shared" si="1164"/>
        <v>12</v>
      </c>
      <c r="R7028" s="33">
        <f t="shared" si="1165"/>
        <v>2014</v>
      </c>
      <c r="S7028" s="34">
        <v>61.67</v>
      </c>
    </row>
    <row r="7029" spans="1:19">
      <c r="A7029" s="32">
        <v>43970</v>
      </c>
      <c r="B7029" s="33">
        <f t="shared" si="1166"/>
        <v>5</v>
      </c>
      <c r="C7029" s="33">
        <f t="shared" si="1167"/>
        <v>2020</v>
      </c>
      <c r="D7029" s="34">
        <v>0.45500000000000002</v>
      </c>
      <c r="F7029" s="32">
        <v>45565</v>
      </c>
      <c r="G7029" s="33">
        <f t="shared" si="1160"/>
        <v>9</v>
      </c>
      <c r="H7029" s="33">
        <f t="shared" si="1161"/>
        <v>2024</v>
      </c>
      <c r="I7029" s="34">
        <v>2.65</v>
      </c>
      <c r="K7029" s="32">
        <v>41540</v>
      </c>
      <c r="L7029" s="33">
        <f t="shared" si="1162"/>
        <v>9</v>
      </c>
      <c r="M7029" s="33">
        <f t="shared" si="1163"/>
        <v>2013</v>
      </c>
      <c r="N7029" s="34">
        <v>103.62</v>
      </c>
      <c r="P7029" s="32">
        <v>41988</v>
      </c>
      <c r="Q7029" s="33">
        <f t="shared" si="1164"/>
        <v>12</v>
      </c>
      <c r="R7029" s="33">
        <f t="shared" si="1165"/>
        <v>2014</v>
      </c>
      <c r="S7029" s="34">
        <v>61.09</v>
      </c>
    </row>
    <row r="7030" spans="1:19">
      <c r="A7030" s="32">
        <v>43971</v>
      </c>
      <c r="B7030" s="33">
        <f t="shared" si="1166"/>
        <v>5</v>
      </c>
      <c r="C7030" s="33">
        <f t="shared" si="1167"/>
        <v>2020</v>
      </c>
      <c r="D7030" s="34">
        <v>0.46800000000000003</v>
      </c>
      <c r="F7030" s="32">
        <v>45566</v>
      </c>
      <c r="G7030" s="33">
        <f t="shared" si="1160"/>
        <v>10</v>
      </c>
      <c r="H7030" s="33">
        <f t="shared" si="1161"/>
        <v>2024</v>
      </c>
      <c r="I7030" s="34">
        <v>2.67</v>
      </c>
      <c r="K7030" s="32">
        <v>41541</v>
      </c>
      <c r="L7030" s="33">
        <f t="shared" si="1162"/>
        <v>9</v>
      </c>
      <c r="M7030" s="33">
        <f t="shared" si="1163"/>
        <v>2013</v>
      </c>
      <c r="N7030" s="34">
        <v>103.22</v>
      </c>
      <c r="P7030" s="32">
        <v>41989</v>
      </c>
      <c r="Q7030" s="33">
        <f t="shared" si="1164"/>
        <v>12</v>
      </c>
      <c r="R7030" s="33">
        <f t="shared" si="1165"/>
        <v>2014</v>
      </c>
      <c r="S7030" s="34">
        <v>60.26</v>
      </c>
    </row>
    <row r="7031" spans="1:19">
      <c r="A7031" s="32">
        <v>43972</v>
      </c>
      <c r="B7031" s="33">
        <f t="shared" si="1166"/>
        <v>5</v>
      </c>
      <c r="C7031" s="33">
        <f t="shared" si="1167"/>
        <v>2020</v>
      </c>
      <c r="D7031" s="34">
        <v>0.47799999999999998</v>
      </c>
      <c r="F7031" s="32">
        <v>45567</v>
      </c>
      <c r="G7031" s="33">
        <f t="shared" si="1160"/>
        <v>10</v>
      </c>
      <c r="H7031" s="33">
        <f t="shared" si="1161"/>
        <v>2024</v>
      </c>
      <c r="I7031" s="34">
        <v>2.77</v>
      </c>
      <c r="K7031" s="32">
        <v>41542</v>
      </c>
      <c r="L7031" s="33">
        <f t="shared" si="1162"/>
        <v>9</v>
      </c>
      <c r="M7031" s="33">
        <f t="shared" si="1163"/>
        <v>2013</v>
      </c>
      <c r="N7031" s="34">
        <v>102.68</v>
      </c>
      <c r="P7031" s="32">
        <v>41990</v>
      </c>
      <c r="Q7031" s="33">
        <f t="shared" si="1164"/>
        <v>12</v>
      </c>
      <c r="R7031" s="33">
        <f t="shared" si="1165"/>
        <v>2014</v>
      </c>
      <c r="S7031" s="34">
        <v>59.84</v>
      </c>
    </row>
    <row r="7032" spans="1:19">
      <c r="A7032" s="32">
        <v>43973</v>
      </c>
      <c r="B7032" s="33">
        <f t="shared" si="1166"/>
        <v>5</v>
      </c>
      <c r="C7032" s="33">
        <f t="shared" si="1167"/>
        <v>2020</v>
      </c>
      <c r="D7032" s="34">
        <v>0.45</v>
      </c>
      <c r="F7032" s="32">
        <v>45568</v>
      </c>
      <c r="G7032" s="33">
        <f t="shared" si="1160"/>
        <v>10</v>
      </c>
      <c r="H7032" s="33">
        <f t="shared" si="1161"/>
        <v>2024</v>
      </c>
      <c r="I7032" s="34">
        <v>2.75</v>
      </c>
      <c r="K7032" s="32">
        <v>41543</v>
      </c>
      <c r="L7032" s="33">
        <f t="shared" si="1162"/>
        <v>9</v>
      </c>
      <c r="M7032" s="33">
        <f t="shared" si="1163"/>
        <v>2013</v>
      </c>
      <c r="N7032" s="34">
        <v>103.1</v>
      </c>
      <c r="P7032" s="32">
        <v>41991</v>
      </c>
      <c r="Q7032" s="33">
        <f t="shared" si="1164"/>
        <v>12</v>
      </c>
      <c r="R7032" s="33">
        <f t="shared" si="1165"/>
        <v>2014</v>
      </c>
      <c r="S7032" s="34">
        <v>58.81</v>
      </c>
    </row>
    <row r="7033" spans="1:19">
      <c r="A7033" s="32">
        <v>43977</v>
      </c>
      <c r="B7033" s="33">
        <f t="shared" si="1166"/>
        <v>5</v>
      </c>
      <c r="C7033" s="33">
        <f t="shared" si="1167"/>
        <v>2020</v>
      </c>
      <c r="D7033" s="34">
        <v>0.46300000000000002</v>
      </c>
      <c r="F7033" s="32">
        <v>45569</v>
      </c>
      <c r="G7033" s="33">
        <f t="shared" si="1160"/>
        <v>10</v>
      </c>
      <c r="H7033" s="33">
        <f t="shared" si="1161"/>
        <v>2024</v>
      </c>
      <c r="I7033" s="34">
        <v>2.4900000000000002</v>
      </c>
      <c r="K7033" s="32">
        <v>41544</v>
      </c>
      <c r="L7033" s="33">
        <f t="shared" si="1162"/>
        <v>9</v>
      </c>
      <c r="M7033" s="33">
        <f t="shared" si="1163"/>
        <v>2013</v>
      </c>
      <c r="N7033" s="34">
        <v>102.86</v>
      </c>
      <c r="P7033" s="32">
        <v>41992</v>
      </c>
      <c r="Q7033" s="33">
        <f t="shared" si="1164"/>
        <v>12</v>
      </c>
      <c r="R7033" s="33">
        <f t="shared" si="1165"/>
        <v>2014</v>
      </c>
      <c r="S7033" s="34">
        <v>58.87</v>
      </c>
    </row>
    <row r="7034" spans="1:19">
      <c r="A7034" s="32">
        <v>43978</v>
      </c>
      <c r="B7034" s="33">
        <f t="shared" si="1166"/>
        <v>5</v>
      </c>
      <c r="C7034" s="33">
        <f t="shared" si="1167"/>
        <v>2020</v>
      </c>
      <c r="D7034" s="34">
        <v>0.44900000000000001</v>
      </c>
      <c r="F7034" s="32">
        <v>45572</v>
      </c>
      <c r="G7034" s="33">
        <f t="shared" si="1160"/>
        <v>10</v>
      </c>
      <c r="H7034" s="33">
        <f t="shared" si="1161"/>
        <v>2024</v>
      </c>
      <c r="I7034" s="34">
        <v>2.5099999999999998</v>
      </c>
      <c r="K7034" s="32">
        <v>41547</v>
      </c>
      <c r="L7034" s="33">
        <f t="shared" si="1162"/>
        <v>9</v>
      </c>
      <c r="M7034" s="33">
        <f t="shared" si="1163"/>
        <v>2013</v>
      </c>
      <c r="N7034" s="34">
        <v>102.36</v>
      </c>
      <c r="P7034" s="32">
        <v>41995</v>
      </c>
      <c r="Q7034" s="33">
        <f t="shared" si="1164"/>
        <v>12</v>
      </c>
      <c r="R7034" s="33">
        <f t="shared" si="1165"/>
        <v>2014</v>
      </c>
      <c r="S7034" s="34">
        <v>58.31</v>
      </c>
    </row>
    <row r="7035" spans="1:19">
      <c r="A7035" s="32">
        <v>43979</v>
      </c>
      <c r="B7035" s="33">
        <f t="shared" si="1166"/>
        <v>5</v>
      </c>
      <c r="C7035" s="33">
        <f t="shared" si="1167"/>
        <v>2020</v>
      </c>
      <c r="D7035" s="34">
        <v>0.45500000000000002</v>
      </c>
      <c r="F7035" s="32">
        <v>45573</v>
      </c>
      <c r="G7035" s="33">
        <f t="shared" si="1160"/>
        <v>10</v>
      </c>
      <c r="H7035" s="33">
        <f t="shared" si="1161"/>
        <v>2024</v>
      </c>
      <c r="I7035" s="34">
        <v>2.5099999999999998</v>
      </c>
      <c r="K7035" s="32">
        <v>41548</v>
      </c>
      <c r="L7035" s="33">
        <f t="shared" si="1162"/>
        <v>10</v>
      </c>
      <c r="M7035" s="33">
        <f t="shared" si="1163"/>
        <v>2013</v>
      </c>
      <c r="N7035" s="34">
        <v>102.09</v>
      </c>
      <c r="P7035" s="32">
        <v>41996</v>
      </c>
      <c r="Q7035" s="33">
        <f t="shared" si="1164"/>
        <v>12</v>
      </c>
      <c r="R7035" s="33">
        <f t="shared" si="1165"/>
        <v>2014</v>
      </c>
      <c r="S7035" s="34">
        <v>59.07</v>
      </c>
    </row>
    <row r="7036" spans="1:19">
      <c r="A7036" s="32">
        <v>43980</v>
      </c>
      <c r="B7036" s="33">
        <f t="shared" si="1166"/>
        <v>5</v>
      </c>
      <c r="C7036" s="33">
        <f t="shared" si="1167"/>
        <v>2020</v>
      </c>
      <c r="D7036" s="34">
        <v>0.46300000000000002</v>
      </c>
      <c r="F7036" s="32">
        <v>45574</v>
      </c>
      <c r="G7036" s="33">
        <f t="shared" si="1160"/>
        <v>10</v>
      </c>
      <c r="H7036" s="33">
        <f t="shared" si="1161"/>
        <v>2024</v>
      </c>
      <c r="I7036" s="34">
        <v>2.4300000000000002</v>
      </c>
      <c r="K7036" s="32">
        <v>41549</v>
      </c>
      <c r="L7036" s="33">
        <f t="shared" si="1162"/>
        <v>10</v>
      </c>
      <c r="M7036" s="33">
        <f t="shared" si="1163"/>
        <v>2013</v>
      </c>
      <c r="N7036" s="34">
        <v>104.15</v>
      </c>
      <c r="P7036" s="32">
        <v>41997</v>
      </c>
      <c r="Q7036" s="33">
        <f t="shared" si="1164"/>
        <v>12</v>
      </c>
      <c r="R7036" s="33">
        <f t="shared" si="1165"/>
        <v>2014</v>
      </c>
      <c r="S7036" s="34">
        <v>58.67</v>
      </c>
    </row>
    <row r="7037" spans="1:19">
      <c r="A7037" s="32">
        <v>43983</v>
      </c>
      <c r="B7037" s="33">
        <f t="shared" si="1166"/>
        <v>6</v>
      </c>
      <c r="C7037" s="33">
        <f t="shared" si="1167"/>
        <v>2020</v>
      </c>
      <c r="D7037" s="34">
        <v>0.48099999999999998</v>
      </c>
      <c r="F7037" s="32">
        <v>45575</v>
      </c>
      <c r="G7037" s="33">
        <f t="shared" si="1160"/>
        <v>10</v>
      </c>
      <c r="H7037" s="33">
        <f t="shared" si="1161"/>
        <v>2024</v>
      </c>
      <c r="I7037" s="34">
        <v>2.2599999999999998</v>
      </c>
      <c r="K7037" s="32">
        <v>41550</v>
      </c>
      <c r="L7037" s="33">
        <f t="shared" si="1162"/>
        <v>10</v>
      </c>
      <c r="M7037" s="33">
        <f t="shared" si="1163"/>
        <v>2013</v>
      </c>
      <c r="N7037" s="34">
        <v>103.29</v>
      </c>
      <c r="P7037" s="32">
        <v>41999</v>
      </c>
      <c r="Q7037" s="33">
        <f t="shared" si="1164"/>
        <v>12</v>
      </c>
      <c r="R7037" s="33">
        <f t="shared" si="1165"/>
        <v>2014</v>
      </c>
      <c r="S7037" s="34">
        <v>58.72</v>
      </c>
    </row>
    <row r="7038" spans="1:19">
      <c r="A7038" s="32">
        <v>43984</v>
      </c>
      <c r="B7038" s="33">
        <f t="shared" si="1166"/>
        <v>6</v>
      </c>
      <c r="C7038" s="33">
        <f t="shared" si="1167"/>
        <v>2020</v>
      </c>
      <c r="D7038" s="34">
        <v>0.49299999999999999</v>
      </c>
      <c r="F7038" s="32">
        <v>45576</v>
      </c>
      <c r="G7038" s="33">
        <f t="shared" si="1160"/>
        <v>10</v>
      </c>
      <c r="H7038" s="33">
        <f t="shared" si="1161"/>
        <v>2024</v>
      </c>
      <c r="I7038" s="34">
        <v>2.31</v>
      </c>
      <c r="K7038" s="32">
        <v>41551</v>
      </c>
      <c r="L7038" s="33">
        <f t="shared" si="1162"/>
        <v>10</v>
      </c>
      <c r="M7038" s="33">
        <f t="shared" si="1163"/>
        <v>2013</v>
      </c>
      <c r="N7038" s="34">
        <v>103.83</v>
      </c>
      <c r="P7038" s="32">
        <v>42002</v>
      </c>
      <c r="Q7038" s="33">
        <f t="shared" si="1164"/>
        <v>12</v>
      </c>
      <c r="R7038" s="33">
        <f t="shared" si="1165"/>
        <v>2014</v>
      </c>
      <c r="S7038" s="34">
        <v>57.86</v>
      </c>
    </row>
    <row r="7039" spans="1:19">
      <c r="A7039" s="32">
        <v>43985</v>
      </c>
      <c r="B7039" s="33">
        <f t="shared" si="1166"/>
        <v>6</v>
      </c>
      <c r="C7039" s="33">
        <f t="shared" si="1167"/>
        <v>2020</v>
      </c>
      <c r="D7039" s="34">
        <v>0.5</v>
      </c>
      <c r="F7039" s="32">
        <v>45579</v>
      </c>
      <c r="G7039" s="33">
        <f t="shared" si="1160"/>
        <v>10</v>
      </c>
      <c r="H7039" s="33">
        <f t="shared" si="1161"/>
        <v>2024</v>
      </c>
      <c r="I7039" s="34">
        <v>2.37</v>
      </c>
      <c r="K7039" s="32">
        <v>41554</v>
      </c>
      <c r="L7039" s="33">
        <f t="shared" si="1162"/>
        <v>10</v>
      </c>
      <c r="M7039" s="33">
        <f t="shared" si="1163"/>
        <v>2013</v>
      </c>
      <c r="N7039" s="34">
        <v>103.07</v>
      </c>
      <c r="P7039" s="32">
        <v>42003</v>
      </c>
      <c r="Q7039" s="33">
        <f t="shared" si="1164"/>
        <v>12</v>
      </c>
      <c r="R7039" s="33">
        <f t="shared" si="1165"/>
        <v>2014</v>
      </c>
      <c r="S7039" s="34">
        <v>55.6</v>
      </c>
    </row>
    <row r="7040" spans="1:19">
      <c r="A7040" s="32">
        <v>43986</v>
      </c>
      <c r="B7040" s="33">
        <f t="shared" si="1166"/>
        <v>6</v>
      </c>
      <c r="C7040" s="33">
        <f t="shared" si="1167"/>
        <v>2020</v>
      </c>
      <c r="D7040" s="34">
        <v>0.505</v>
      </c>
      <c r="F7040" s="32">
        <v>45580</v>
      </c>
      <c r="G7040" s="33">
        <f t="shared" si="1160"/>
        <v>10</v>
      </c>
      <c r="H7040" s="33">
        <f t="shared" si="1161"/>
        <v>2024</v>
      </c>
      <c r="I7040" s="34">
        <v>2.21</v>
      </c>
      <c r="K7040" s="32">
        <v>41555</v>
      </c>
      <c r="L7040" s="33">
        <f t="shared" si="1162"/>
        <v>10</v>
      </c>
      <c r="M7040" s="33">
        <f t="shared" si="1163"/>
        <v>2013</v>
      </c>
      <c r="N7040" s="34">
        <v>103.54</v>
      </c>
      <c r="P7040" s="32">
        <v>42004</v>
      </c>
      <c r="Q7040" s="33">
        <f t="shared" si="1164"/>
        <v>12</v>
      </c>
      <c r="R7040" s="33">
        <f t="shared" si="1165"/>
        <v>2014</v>
      </c>
      <c r="S7040" s="34">
        <v>55.27</v>
      </c>
    </row>
    <row r="7041" spans="1:19">
      <c r="A7041" s="32">
        <v>43987</v>
      </c>
      <c r="B7041" s="33">
        <f t="shared" si="1166"/>
        <v>6</v>
      </c>
      <c r="C7041" s="33">
        <f t="shared" si="1167"/>
        <v>2020</v>
      </c>
      <c r="D7041" s="34">
        <v>0.52500000000000002</v>
      </c>
      <c r="F7041" s="32">
        <v>45581</v>
      </c>
      <c r="G7041" s="33">
        <f t="shared" si="1160"/>
        <v>10</v>
      </c>
      <c r="H7041" s="33">
        <f t="shared" si="1161"/>
        <v>2024</v>
      </c>
      <c r="I7041" s="34">
        <v>2.19</v>
      </c>
      <c r="K7041" s="32">
        <v>41556</v>
      </c>
      <c r="L7041" s="33">
        <f t="shared" si="1162"/>
        <v>10</v>
      </c>
      <c r="M7041" s="33">
        <f t="shared" si="1163"/>
        <v>2013</v>
      </c>
      <c r="N7041" s="34">
        <v>101.63</v>
      </c>
      <c r="P7041" s="32">
        <v>42006</v>
      </c>
      <c r="Q7041" s="33">
        <f t="shared" si="1164"/>
        <v>1</v>
      </c>
      <c r="R7041" s="33">
        <f t="shared" si="1165"/>
        <v>2015</v>
      </c>
      <c r="S7041" s="34">
        <v>55.38</v>
      </c>
    </row>
    <row r="7042" spans="1:19">
      <c r="A7042" s="32">
        <v>43990</v>
      </c>
      <c r="B7042" s="33">
        <f t="shared" si="1166"/>
        <v>6</v>
      </c>
      <c r="C7042" s="33">
        <f t="shared" si="1167"/>
        <v>2020</v>
      </c>
      <c r="D7042" s="34">
        <v>0.505</v>
      </c>
      <c r="F7042" s="32">
        <v>45582</v>
      </c>
      <c r="G7042" s="33">
        <f t="shared" si="1160"/>
        <v>10</v>
      </c>
      <c r="H7042" s="33">
        <f t="shared" si="1161"/>
        <v>2024</v>
      </c>
      <c r="I7042" s="34">
        <v>1.82</v>
      </c>
      <c r="K7042" s="32">
        <v>41557</v>
      </c>
      <c r="L7042" s="33">
        <f t="shared" si="1162"/>
        <v>10</v>
      </c>
      <c r="M7042" s="33">
        <f t="shared" si="1163"/>
        <v>2013</v>
      </c>
      <c r="N7042" s="34">
        <v>103.08</v>
      </c>
      <c r="P7042" s="32">
        <v>42009</v>
      </c>
      <c r="Q7042" s="33">
        <f t="shared" si="1164"/>
        <v>1</v>
      </c>
      <c r="R7042" s="33">
        <f t="shared" si="1165"/>
        <v>2015</v>
      </c>
      <c r="S7042" s="34">
        <v>51.08</v>
      </c>
    </row>
    <row r="7043" spans="1:19">
      <c r="A7043" s="32">
        <v>43991</v>
      </c>
      <c r="B7043" s="33">
        <f t="shared" si="1166"/>
        <v>6</v>
      </c>
      <c r="C7043" s="33">
        <f t="shared" si="1167"/>
        <v>2020</v>
      </c>
      <c r="D7043" s="34">
        <v>0.49</v>
      </c>
      <c r="F7043" s="32">
        <v>45583</v>
      </c>
      <c r="G7043" s="33">
        <f t="shared" si="1160"/>
        <v>10</v>
      </c>
      <c r="H7043" s="33">
        <f t="shared" si="1161"/>
        <v>2024</v>
      </c>
      <c r="I7043" s="34">
        <v>1.76</v>
      </c>
      <c r="K7043" s="32">
        <v>41558</v>
      </c>
      <c r="L7043" s="33">
        <f t="shared" si="1162"/>
        <v>10</v>
      </c>
      <c r="M7043" s="33">
        <f t="shared" si="1163"/>
        <v>2013</v>
      </c>
      <c r="N7043" s="34">
        <v>102.17</v>
      </c>
      <c r="P7043" s="32">
        <v>42010</v>
      </c>
      <c r="Q7043" s="33">
        <f t="shared" si="1164"/>
        <v>1</v>
      </c>
      <c r="R7043" s="33">
        <f t="shared" si="1165"/>
        <v>2015</v>
      </c>
      <c r="S7043" s="34">
        <v>50.12</v>
      </c>
    </row>
    <row r="7044" spans="1:19">
      <c r="A7044" s="32">
        <v>43992</v>
      </c>
      <c r="B7044" s="33">
        <f t="shared" si="1166"/>
        <v>6</v>
      </c>
      <c r="C7044" s="33">
        <f t="shared" si="1167"/>
        <v>2020</v>
      </c>
      <c r="D7044" s="34">
        <v>0.501</v>
      </c>
      <c r="F7044" s="32">
        <v>45586</v>
      </c>
      <c r="G7044" s="33">
        <f t="shared" si="1160"/>
        <v>10</v>
      </c>
      <c r="H7044" s="33">
        <f t="shared" si="1161"/>
        <v>2024</v>
      </c>
      <c r="I7044" s="34">
        <v>1.76</v>
      </c>
      <c r="K7044" s="32">
        <v>41561</v>
      </c>
      <c r="L7044" s="33">
        <f t="shared" si="1162"/>
        <v>10</v>
      </c>
      <c r="M7044" s="33">
        <f t="shared" si="1163"/>
        <v>2013</v>
      </c>
      <c r="N7044" s="34">
        <v>102.46</v>
      </c>
      <c r="P7044" s="32">
        <v>42011</v>
      </c>
      <c r="Q7044" s="33">
        <f t="shared" si="1164"/>
        <v>1</v>
      </c>
      <c r="R7044" s="33">
        <f t="shared" si="1165"/>
        <v>2015</v>
      </c>
      <c r="S7044" s="34">
        <v>49.06</v>
      </c>
    </row>
    <row r="7045" spans="1:19">
      <c r="A7045" s="32">
        <v>43993</v>
      </c>
      <c r="B7045" s="33">
        <f t="shared" si="1166"/>
        <v>6</v>
      </c>
      <c r="C7045" s="33">
        <f t="shared" si="1167"/>
        <v>2020</v>
      </c>
      <c r="D7045" s="34">
        <v>0.48799999999999999</v>
      </c>
      <c r="F7045" s="32">
        <v>45587</v>
      </c>
      <c r="G7045" s="33">
        <f t="shared" si="1160"/>
        <v>10</v>
      </c>
      <c r="H7045" s="33">
        <f t="shared" si="1161"/>
        <v>2024</v>
      </c>
      <c r="I7045" s="34">
        <v>1.9</v>
      </c>
      <c r="K7045" s="32">
        <v>41562</v>
      </c>
      <c r="L7045" s="33">
        <f t="shared" si="1162"/>
        <v>10</v>
      </c>
      <c r="M7045" s="33">
        <f t="shared" si="1163"/>
        <v>2013</v>
      </c>
      <c r="N7045" s="34">
        <v>101.15</v>
      </c>
      <c r="P7045" s="32">
        <v>42012</v>
      </c>
      <c r="Q7045" s="33">
        <f t="shared" si="1164"/>
        <v>1</v>
      </c>
      <c r="R7045" s="33">
        <f t="shared" si="1165"/>
        <v>2015</v>
      </c>
      <c r="S7045" s="34">
        <v>49.43</v>
      </c>
    </row>
    <row r="7046" spans="1:19">
      <c r="A7046" s="32">
        <v>43994</v>
      </c>
      <c r="B7046" s="33">
        <f t="shared" si="1166"/>
        <v>6</v>
      </c>
      <c r="C7046" s="33">
        <f t="shared" si="1167"/>
        <v>2020</v>
      </c>
      <c r="D7046" s="34">
        <v>0.495</v>
      </c>
      <c r="F7046" s="32">
        <v>45588</v>
      </c>
      <c r="G7046" s="33">
        <f t="shared" si="1160"/>
        <v>10</v>
      </c>
      <c r="H7046" s="33">
        <f t="shared" si="1161"/>
        <v>2024</v>
      </c>
      <c r="I7046" s="34">
        <v>2.04</v>
      </c>
      <c r="K7046" s="32">
        <v>41563</v>
      </c>
      <c r="L7046" s="33">
        <f t="shared" si="1162"/>
        <v>10</v>
      </c>
      <c r="M7046" s="33">
        <f t="shared" si="1163"/>
        <v>2013</v>
      </c>
      <c r="N7046" s="34">
        <v>102.34</v>
      </c>
      <c r="P7046" s="32">
        <v>42013</v>
      </c>
      <c r="Q7046" s="33">
        <f t="shared" si="1164"/>
        <v>1</v>
      </c>
      <c r="R7046" s="33">
        <f t="shared" si="1165"/>
        <v>2015</v>
      </c>
      <c r="S7046" s="34">
        <v>47.64</v>
      </c>
    </row>
    <row r="7047" spans="1:19">
      <c r="A7047" s="32">
        <v>43997</v>
      </c>
      <c r="B7047" s="33">
        <f t="shared" si="1166"/>
        <v>6</v>
      </c>
      <c r="C7047" s="33">
        <f t="shared" si="1167"/>
        <v>2020</v>
      </c>
      <c r="D7047" s="34">
        <v>0.49399999999999999</v>
      </c>
      <c r="F7047" s="32">
        <v>45589</v>
      </c>
      <c r="G7047" s="33">
        <f t="shared" si="1160"/>
        <v>10</v>
      </c>
      <c r="H7047" s="33">
        <f t="shared" si="1161"/>
        <v>2024</v>
      </c>
      <c r="I7047" s="34">
        <v>1.93</v>
      </c>
      <c r="K7047" s="32">
        <v>41564</v>
      </c>
      <c r="L7047" s="33">
        <f t="shared" si="1162"/>
        <v>10</v>
      </c>
      <c r="M7047" s="33">
        <f t="shared" si="1163"/>
        <v>2013</v>
      </c>
      <c r="N7047" s="34">
        <v>100.72</v>
      </c>
      <c r="P7047" s="32">
        <v>42016</v>
      </c>
      <c r="Q7047" s="33">
        <f t="shared" si="1164"/>
        <v>1</v>
      </c>
      <c r="R7047" s="33">
        <f t="shared" si="1165"/>
        <v>2015</v>
      </c>
      <c r="S7047" s="34">
        <v>46.9</v>
      </c>
    </row>
    <row r="7048" spans="1:19">
      <c r="A7048" s="32">
        <v>43998</v>
      </c>
      <c r="B7048" s="33">
        <f t="shared" si="1166"/>
        <v>6</v>
      </c>
      <c r="C7048" s="33">
        <f t="shared" si="1167"/>
        <v>2020</v>
      </c>
      <c r="D7048" s="34">
        <v>0.503</v>
      </c>
      <c r="F7048" s="32">
        <v>45590</v>
      </c>
      <c r="G7048" s="33">
        <f t="shared" si="1160"/>
        <v>10</v>
      </c>
      <c r="H7048" s="33">
        <f t="shared" si="1161"/>
        <v>2024</v>
      </c>
      <c r="I7048" s="34">
        <v>2.0299999999999998</v>
      </c>
      <c r="K7048" s="32">
        <v>41565</v>
      </c>
      <c r="L7048" s="33">
        <f t="shared" si="1162"/>
        <v>10</v>
      </c>
      <c r="M7048" s="33">
        <f t="shared" si="1163"/>
        <v>2013</v>
      </c>
      <c r="N7048" s="34">
        <v>100.87</v>
      </c>
      <c r="P7048" s="32">
        <v>42017</v>
      </c>
      <c r="Q7048" s="33">
        <f t="shared" si="1164"/>
        <v>1</v>
      </c>
      <c r="R7048" s="33">
        <f t="shared" si="1165"/>
        <v>2015</v>
      </c>
      <c r="S7048" s="34">
        <v>45.13</v>
      </c>
    </row>
    <row r="7049" spans="1:19">
      <c r="A7049" s="32">
        <v>43999</v>
      </c>
      <c r="B7049" s="33">
        <f t="shared" si="1166"/>
        <v>6</v>
      </c>
      <c r="C7049" s="33">
        <f t="shared" si="1167"/>
        <v>2020</v>
      </c>
      <c r="D7049" s="34">
        <v>0.503</v>
      </c>
      <c r="F7049" s="32">
        <v>45593</v>
      </c>
      <c r="G7049" s="33">
        <f t="shared" si="1160"/>
        <v>10</v>
      </c>
      <c r="H7049" s="33">
        <f t="shared" si="1161"/>
        <v>2024</v>
      </c>
      <c r="I7049" s="34">
        <v>1.82</v>
      </c>
      <c r="K7049" s="32">
        <v>41568</v>
      </c>
      <c r="L7049" s="33">
        <f t="shared" si="1162"/>
        <v>10</v>
      </c>
      <c r="M7049" s="33">
        <f t="shared" si="1163"/>
        <v>2013</v>
      </c>
      <c r="N7049" s="34">
        <v>99.28</v>
      </c>
      <c r="P7049" s="32">
        <v>42018</v>
      </c>
      <c r="Q7049" s="33">
        <f t="shared" si="1164"/>
        <v>1</v>
      </c>
      <c r="R7049" s="33">
        <f t="shared" si="1165"/>
        <v>2015</v>
      </c>
      <c r="S7049" s="34">
        <v>45.82</v>
      </c>
    </row>
    <row r="7050" spans="1:19">
      <c r="A7050" s="32">
        <v>44000</v>
      </c>
      <c r="B7050" s="33">
        <f t="shared" si="1166"/>
        <v>6</v>
      </c>
      <c r="C7050" s="33">
        <f t="shared" si="1167"/>
        <v>2020</v>
      </c>
      <c r="D7050" s="34">
        <v>0.51300000000000001</v>
      </c>
      <c r="F7050" s="32">
        <v>45594</v>
      </c>
      <c r="G7050" s="33">
        <f t="shared" si="1160"/>
        <v>10</v>
      </c>
      <c r="H7050" s="33">
        <f t="shared" si="1161"/>
        <v>2024</v>
      </c>
      <c r="I7050" s="34">
        <v>2.0299999999999998</v>
      </c>
      <c r="K7050" s="32">
        <v>41569</v>
      </c>
      <c r="L7050" s="33">
        <f t="shared" si="1162"/>
        <v>10</v>
      </c>
      <c r="M7050" s="33">
        <f t="shared" si="1163"/>
        <v>2013</v>
      </c>
      <c r="N7050" s="34">
        <v>97.63</v>
      </c>
      <c r="P7050" s="32">
        <v>42019</v>
      </c>
      <c r="Q7050" s="33">
        <f t="shared" si="1164"/>
        <v>1</v>
      </c>
      <c r="R7050" s="33">
        <f t="shared" si="1165"/>
        <v>2015</v>
      </c>
      <c r="S7050" s="34">
        <v>47.66</v>
      </c>
    </row>
    <row r="7051" spans="1:19">
      <c r="A7051" s="32">
        <v>44001</v>
      </c>
      <c r="B7051" s="33">
        <f t="shared" si="1166"/>
        <v>6</v>
      </c>
      <c r="C7051" s="33">
        <f t="shared" si="1167"/>
        <v>2020</v>
      </c>
      <c r="D7051" s="34">
        <v>0.51100000000000001</v>
      </c>
      <c r="F7051" s="32">
        <v>45595</v>
      </c>
      <c r="G7051" s="33">
        <f t="shared" si="1160"/>
        <v>10</v>
      </c>
      <c r="H7051" s="33">
        <f t="shared" si="1161"/>
        <v>2024</v>
      </c>
      <c r="I7051" s="34">
        <v>1.82</v>
      </c>
      <c r="K7051" s="32">
        <v>41570</v>
      </c>
      <c r="L7051" s="33">
        <f t="shared" si="1162"/>
        <v>10</v>
      </c>
      <c r="M7051" s="33">
        <f t="shared" si="1163"/>
        <v>2013</v>
      </c>
      <c r="N7051" s="34">
        <v>96.9</v>
      </c>
      <c r="P7051" s="32">
        <v>42020</v>
      </c>
      <c r="Q7051" s="33">
        <f t="shared" si="1164"/>
        <v>1</v>
      </c>
      <c r="R7051" s="33">
        <f t="shared" si="1165"/>
        <v>2015</v>
      </c>
      <c r="S7051" s="34">
        <v>47.38</v>
      </c>
    </row>
    <row r="7052" spans="1:19">
      <c r="A7052" s="32">
        <v>44004</v>
      </c>
      <c r="B7052" s="33">
        <f t="shared" si="1166"/>
        <v>6</v>
      </c>
      <c r="C7052" s="33">
        <f t="shared" si="1167"/>
        <v>2020</v>
      </c>
      <c r="D7052" s="34">
        <v>0.52100000000000002</v>
      </c>
      <c r="F7052" s="32">
        <v>45596</v>
      </c>
      <c r="G7052" s="33">
        <f t="shared" si="1160"/>
        <v>10</v>
      </c>
      <c r="H7052" s="33">
        <f t="shared" si="1161"/>
        <v>2024</v>
      </c>
      <c r="I7052" s="34">
        <v>1.42</v>
      </c>
      <c r="K7052" s="32">
        <v>41571</v>
      </c>
      <c r="L7052" s="33">
        <f t="shared" si="1162"/>
        <v>10</v>
      </c>
      <c r="M7052" s="33">
        <f t="shared" si="1163"/>
        <v>2013</v>
      </c>
      <c r="N7052" s="34">
        <v>96.65</v>
      </c>
      <c r="P7052" s="32">
        <v>42024</v>
      </c>
      <c r="Q7052" s="33">
        <f t="shared" si="1164"/>
        <v>1</v>
      </c>
      <c r="R7052" s="33">
        <f t="shared" si="1165"/>
        <v>2015</v>
      </c>
      <c r="S7052" s="34">
        <v>46.49</v>
      </c>
    </row>
    <row r="7053" spans="1:19">
      <c r="A7053" s="32">
        <v>44005</v>
      </c>
      <c r="B7053" s="33">
        <f t="shared" si="1166"/>
        <v>6</v>
      </c>
      <c r="C7053" s="33">
        <f t="shared" si="1167"/>
        <v>2020</v>
      </c>
      <c r="D7053" s="34">
        <v>0.51500000000000001</v>
      </c>
      <c r="F7053" s="32">
        <v>45597</v>
      </c>
      <c r="G7053" s="33">
        <f t="shared" si="1160"/>
        <v>11</v>
      </c>
      <c r="H7053" s="33">
        <f t="shared" si="1161"/>
        <v>2024</v>
      </c>
      <c r="I7053" s="34">
        <v>1.35</v>
      </c>
      <c r="K7053" s="32">
        <v>41572</v>
      </c>
      <c r="L7053" s="33">
        <f t="shared" si="1162"/>
        <v>10</v>
      </c>
      <c r="M7053" s="33">
        <f t="shared" si="1163"/>
        <v>2013</v>
      </c>
      <c r="N7053" s="34">
        <v>97.4</v>
      </c>
      <c r="P7053" s="32">
        <v>42025</v>
      </c>
      <c r="Q7053" s="33">
        <f t="shared" si="1164"/>
        <v>1</v>
      </c>
      <c r="R7053" s="33">
        <f t="shared" si="1165"/>
        <v>2015</v>
      </c>
      <c r="S7053" s="34">
        <v>46.5</v>
      </c>
    </row>
    <row r="7054" spans="1:19">
      <c r="A7054" s="32">
        <v>44006</v>
      </c>
      <c r="B7054" s="33">
        <f t="shared" si="1166"/>
        <v>6</v>
      </c>
      <c r="C7054" s="33">
        <f t="shared" si="1167"/>
        <v>2020</v>
      </c>
      <c r="D7054" s="34">
        <v>0.49</v>
      </c>
      <c r="F7054" s="32">
        <v>45600</v>
      </c>
      <c r="G7054" s="33">
        <f t="shared" si="1160"/>
        <v>11</v>
      </c>
      <c r="H7054" s="33">
        <f t="shared" si="1161"/>
        <v>2024</v>
      </c>
      <c r="I7054" s="34">
        <v>1.35</v>
      </c>
      <c r="K7054" s="32">
        <v>41575</v>
      </c>
      <c r="L7054" s="33">
        <f t="shared" si="1162"/>
        <v>10</v>
      </c>
      <c r="M7054" s="33">
        <f t="shared" si="1163"/>
        <v>2013</v>
      </c>
      <c r="N7054" s="34">
        <v>98.74</v>
      </c>
      <c r="P7054" s="32">
        <v>42026</v>
      </c>
      <c r="Q7054" s="33">
        <f t="shared" si="1164"/>
        <v>1</v>
      </c>
      <c r="R7054" s="33">
        <f t="shared" si="1165"/>
        <v>2015</v>
      </c>
      <c r="S7054" s="34">
        <v>46.09</v>
      </c>
    </row>
    <row r="7055" spans="1:19">
      <c r="A7055" s="32">
        <v>44007</v>
      </c>
      <c r="B7055" s="33">
        <f t="shared" si="1166"/>
        <v>6</v>
      </c>
      <c r="C7055" s="33">
        <f t="shared" si="1167"/>
        <v>2020</v>
      </c>
      <c r="D7055" s="34">
        <v>0.48299999999999998</v>
      </c>
      <c r="F7055" s="32">
        <v>45601</v>
      </c>
      <c r="G7055" s="33">
        <f t="shared" si="1160"/>
        <v>11</v>
      </c>
      <c r="H7055" s="33">
        <f t="shared" si="1161"/>
        <v>2024</v>
      </c>
      <c r="I7055" s="34">
        <v>1.62</v>
      </c>
      <c r="K7055" s="32">
        <v>41576</v>
      </c>
      <c r="L7055" s="33">
        <f t="shared" si="1162"/>
        <v>10</v>
      </c>
      <c r="M7055" s="33">
        <f t="shared" si="1163"/>
        <v>2013</v>
      </c>
      <c r="N7055" s="34">
        <v>98.29</v>
      </c>
      <c r="P7055" s="32">
        <v>42027</v>
      </c>
      <c r="Q7055" s="33">
        <f t="shared" si="1164"/>
        <v>1</v>
      </c>
      <c r="R7055" s="33">
        <f t="shared" si="1165"/>
        <v>2015</v>
      </c>
      <c r="S7055" s="34">
        <v>46.69</v>
      </c>
    </row>
    <row r="7056" spans="1:19">
      <c r="A7056" s="32">
        <v>44008</v>
      </c>
      <c r="B7056" s="33">
        <f t="shared" si="1166"/>
        <v>6</v>
      </c>
      <c r="C7056" s="33">
        <f t="shared" si="1167"/>
        <v>2020</v>
      </c>
      <c r="D7056" s="34">
        <v>0.47499999999999998</v>
      </c>
      <c r="F7056" s="32">
        <v>45602</v>
      </c>
      <c r="G7056" s="33">
        <f t="shared" si="1160"/>
        <v>11</v>
      </c>
      <c r="H7056" s="33">
        <f t="shared" si="1161"/>
        <v>2024</v>
      </c>
      <c r="I7056" s="34">
        <v>1.8</v>
      </c>
      <c r="K7056" s="32">
        <v>41577</v>
      </c>
      <c r="L7056" s="33">
        <f t="shared" si="1162"/>
        <v>10</v>
      </c>
      <c r="M7056" s="33">
        <f t="shared" si="1163"/>
        <v>2013</v>
      </c>
      <c r="N7056" s="34">
        <v>96.81</v>
      </c>
      <c r="P7056" s="32">
        <v>42030</v>
      </c>
      <c r="Q7056" s="33">
        <f t="shared" si="1164"/>
        <v>1</v>
      </c>
      <c r="R7056" s="33">
        <f t="shared" si="1165"/>
        <v>2015</v>
      </c>
      <c r="S7056" s="34">
        <v>46.07</v>
      </c>
    </row>
    <row r="7057" spans="1:19">
      <c r="A7057" s="32">
        <v>44011</v>
      </c>
      <c r="B7057" s="33">
        <f t="shared" si="1166"/>
        <v>6</v>
      </c>
      <c r="C7057" s="33">
        <f t="shared" si="1167"/>
        <v>2020</v>
      </c>
      <c r="D7057" s="34">
        <v>0.45300000000000001</v>
      </c>
      <c r="F7057" s="32">
        <v>45603</v>
      </c>
      <c r="G7057" s="33">
        <f t="shared" si="1160"/>
        <v>11</v>
      </c>
      <c r="H7057" s="33">
        <f t="shared" si="1161"/>
        <v>2024</v>
      </c>
      <c r="I7057" s="34">
        <v>1.49</v>
      </c>
      <c r="K7057" s="32">
        <v>41578</v>
      </c>
      <c r="L7057" s="33">
        <f t="shared" si="1162"/>
        <v>10</v>
      </c>
      <c r="M7057" s="33">
        <f t="shared" si="1163"/>
        <v>2013</v>
      </c>
      <c r="N7057" s="34">
        <v>96.29</v>
      </c>
      <c r="P7057" s="32">
        <v>42031</v>
      </c>
      <c r="Q7057" s="33">
        <f t="shared" si="1164"/>
        <v>1</v>
      </c>
      <c r="R7057" s="33">
        <f t="shared" si="1165"/>
        <v>2015</v>
      </c>
      <c r="S7057" s="34">
        <v>46.55</v>
      </c>
    </row>
    <row r="7058" spans="1:19">
      <c r="A7058" s="32">
        <v>44012</v>
      </c>
      <c r="B7058" s="33">
        <f t="shared" ref="B7058:B7081" si="1168">+MONTH(A7058)</f>
        <v>6</v>
      </c>
      <c r="C7058" s="33">
        <f t="shared" ref="C7058:C7081" si="1169">+YEAR(A7058)</f>
        <v>2020</v>
      </c>
      <c r="D7058" s="34">
        <v>0.46</v>
      </c>
      <c r="F7058" s="32">
        <v>45604</v>
      </c>
      <c r="G7058" s="33">
        <f t="shared" si="1160"/>
        <v>11</v>
      </c>
      <c r="H7058" s="33">
        <f t="shared" si="1161"/>
        <v>2024</v>
      </c>
      <c r="I7058" s="34">
        <v>1.21</v>
      </c>
      <c r="K7058" s="32">
        <v>41579</v>
      </c>
      <c r="L7058" s="33">
        <f t="shared" si="1162"/>
        <v>11</v>
      </c>
      <c r="M7058" s="33">
        <f t="shared" si="1163"/>
        <v>2013</v>
      </c>
      <c r="N7058" s="34">
        <v>94.56</v>
      </c>
      <c r="P7058" s="32">
        <v>42032</v>
      </c>
      <c r="Q7058" s="33">
        <f t="shared" si="1164"/>
        <v>1</v>
      </c>
      <c r="R7058" s="33">
        <f t="shared" si="1165"/>
        <v>2015</v>
      </c>
      <c r="S7058" s="34">
        <v>47.07</v>
      </c>
    </row>
    <row r="7059" spans="1:19">
      <c r="A7059" s="32">
        <v>44013</v>
      </c>
      <c r="B7059" s="33">
        <f t="shared" si="1168"/>
        <v>7</v>
      </c>
      <c r="C7059" s="33">
        <f t="shared" si="1169"/>
        <v>2020</v>
      </c>
      <c r="D7059" s="34">
        <v>0.46</v>
      </c>
      <c r="F7059" s="32">
        <v>45607</v>
      </c>
      <c r="G7059" s="33">
        <f t="shared" si="1160"/>
        <v>11</v>
      </c>
      <c r="H7059" s="33">
        <f t="shared" si="1161"/>
        <v>2024</v>
      </c>
      <c r="I7059" s="34">
        <v>1.21</v>
      </c>
      <c r="K7059" s="32">
        <v>41582</v>
      </c>
      <c r="L7059" s="33">
        <f t="shared" si="1162"/>
        <v>11</v>
      </c>
      <c r="M7059" s="33">
        <f t="shared" si="1163"/>
        <v>2013</v>
      </c>
      <c r="N7059" s="34">
        <v>94.58</v>
      </c>
      <c r="P7059" s="32">
        <v>42033</v>
      </c>
      <c r="Q7059" s="33">
        <f t="shared" si="1164"/>
        <v>1</v>
      </c>
      <c r="R7059" s="33">
        <f t="shared" si="1165"/>
        <v>2015</v>
      </c>
      <c r="S7059" s="34">
        <v>46.61</v>
      </c>
    </row>
    <row r="7060" spans="1:19">
      <c r="A7060" s="32">
        <v>44014</v>
      </c>
      <c r="B7060" s="33">
        <f t="shared" si="1168"/>
        <v>7</v>
      </c>
      <c r="C7060" s="33">
        <f t="shared" si="1169"/>
        <v>2020</v>
      </c>
      <c r="D7060" s="34">
        <v>0.46300000000000002</v>
      </c>
      <c r="F7060" s="32">
        <v>45608</v>
      </c>
      <c r="G7060" s="33">
        <f t="shared" si="1160"/>
        <v>11</v>
      </c>
      <c r="H7060" s="33">
        <f t="shared" si="1161"/>
        <v>2024</v>
      </c>
      <c r="I7060" s="34">
        <v>1.92</v>
      </c>
      <c r="K7060" s="32">
        <v>41583</v>
      </c>
      <c r="L7060" s="33">
        <f t="shared" si="1162"/>
        <v>11</v>
      </c>
      <c r="M7060" s="33">
        <f t="shared" si="1163"/>
        <v>2013</v>
      </c>
      <c r="N7060" s="34">
        <v>93.4</v>
      </c>
      <c r="P7060" s="32">
        <v>42034</v>
      </c>
      <c r="Q7060" s="33">
        <f t="shared" si="1164"/>
        <v>1</v>
      </c>
      <c r="R7060" s="33">
        <f t="shared" si="1165"/>
        <v>2015</v>
      </c>
      <c r="S7060" s="34">
        <v>47.52</v>
      </c>
    </row>
    <row r="7061" spans="1:19">
      <c r="A7061" s="32">
        <v>44018</v>
      </c>
      <c r="B7061" s="33">
        <f t="shared" si="1168"/>
        <v>7</v>
      </c>
      <c r="C7061" s="33">
        <f t="shared" si="1169"/>
        <v>2020</v>
      </c>
      <c r="D7061" s="34">
        <v>0.47799999999999998</v>
      </c>
      <c r="F7061" s="32">
        <v>45609</v>
      </c>
      <c r="G7061" s="33">
        <f t="shared" si="1160"/>
        <v>11</v>
      </c>
      <c r="H7061" s="33">
        <f t="shared" si="1161"/>
        <v>2024</v>
      </c>
      <c r="I7061" s="34">
        <v>2.06</v>
      </c>
      <c r="K7061" s="32">
        <v>41584</v>
      </c>
      <c r="L7061" s="33">
        <f t="shared" si="1162"/>
        <v>11</v>
      </c>
      <c r="M7061" s="33">
        <f t="shared" si="1163"/>
        <v>2013</v>
      </c>
      <c r="N7061" s="34">
        <v>94.74</v>
      </c>
      <c r="P7061" s="32">
        <v>42037</v>
      </c>
      <c r="Q7061" s="33">
        <f t="shared" si="1164"/>
        <v>2</v>
      </c>
      <c r="R7061" s="33">
        <f t="shared" si="1165"/>
        <v>2015</v>
      </c>
      <c r="S7061" s="34">
        <v>51.74</v>
      </c>
    </row>
    <row r="7062" spans="1:19">
      <c r="A7062" s="32">
        <v>44019</v>
      </c>
      <c r="B7062" s="33">
        <f t="shared" si="1168"/>
        <v>7</v>
      </c>
      <c r="C7062" s="33">
        <f t="shared" si="1169"/>
        <v>2020</v>
      </c>
      <c r="D7062" s="34">
        <v>0.49299999999999999</v>
      </c>
      <c r="F7062" s="32">
        <v>45610</v>
      </c>
      <c r="G7062" s="33">
        <f t="shared" si="1160"/>
        <v>11</v>
      </c>
      <c r="H7062" s="33">
        <f t="shared" si="1161"/>
        <v>2024</v>
      </c>
      <c r="I7062" s="34">
        <v>2.11</v>
      </c>
      <c r="K7062" s="32">
        <v>41585</v>
      </c>
      <c r="L7062" s="33">
        <f t="shared" si="1162"/>
        <v>11</v>
      </c>
      <c r="M7062" s="33">
        <f t="shared" si="1163"/>
        <v>2013</v>
      </c>
      <c r="N7062" s="34">
        <v>94.25</v>
      </c>
      <c r="P7062" s="32">
        <v>42038</v>
      </c>
      <c r="Q7062" s="33">
        <f t="shared" si="1164"/>
        <v>2</v>
      </c>
      <c r="R7062" s="33">
        <f t="shared" si="1165"/>
        <v>2015</v>
      </c>
      <c r="S7062" s="34">
        <v>54.41</v>
      </c>
    </row>
    <row r="7063" spans="1:19">
      <c r="A7063" s="32">
        <v>44020</v>
      </c>
      <c r="B7063" s="33">
        <f t="shared" si="1168"/>
        <v>7</v>
      </c>
      <c r="C7063" s="33">
        <f t="shared" si="1169"/>
        <v>2020</v>
      </c>
      <c r="D7063" s="34">
        <v>0.49299999999999999</v>
      </c>
      <c r="F7063" s="32">
        <v>45611</v>
      </c>
      <c r="G7063" s="33">
        <f t="shared" si="1160"/>
        <v>11</v>
      </c>
      <c r="H7063" s="33">
        <f t="shared" si="1161"/>
        <v>2024</v>
      </c>
      <c r="I7063" s="34">
        <v>1.65</v>
      </c>
      <c r="K7063" s="32">
        <v>41586</v>
      </c>
      <c r="L7063" s="33">
        <f t="shared" si="1162"/>
        <v>11</v>
      </c>
      <c r="M7063" s="33">
        <f t="shared" si="1163"/>
        <v>2013</v>
      </c>
      <c r="N7063" s="34">
        <v>94.56</v>
      </c>
      <c r="P7063" s="32">
        <v>42039</v>
      </c>
      <c r="Q7063" s="33">
        <f t="shared" si="1164"/>
        <v>2</v>
      </c>
      <c r="R7063" s="33">
        <f t="shared" si="1165"/>
        <v>2015</v>
      </c>
      <c r="S7063" s="34">
        <v>55.07</v>
      </c>
    </row>
    <row r="7064" spans="1:19">
      <c r="A7064" s="32">
        <v>44021</v>
      </c>
      <c r="B7064" s="33">
        <f t="shared" si="1168"/>
        <v>7</v>
      </c>
      <c r="C7064" s="33">
        <f t="shared" si="1169"/>
        <v>2020</v>
      </c>
      <c r="D7064" s="34">
        <v>0.48899999999999999</v>
      </c>
      <c r="F7064" s="32">
        <v>45614</v>
      </c>
      <c r="G7064" s="33">
        <f t="shared" si="1160"/>
        <v>11</v>
      </c>
      <c r="H7064" s="33">
        <f t="shared" si="1161"/>
        <v>2024</v>
      </c>
      <c r="I7064" s="34">
        <v>2.08</v>
      </c>
      <c r="K7064" s="32">
        <v>41589</v>
      </c>
      <c r="L7064" s="33">
        <f t="shared" si="1162"/>
        <v>11</v>
      </c>
      <c r="M7064" s="33">
        <f t="shared" si="1163"/>
        <v>2013</v>
      </c>
      <c r="N7064" s="34">
        <v>95.13</v>
      </c>
      <c r="P7064" s="32">
        <v>42040</v>
      </c>
      <c r="Q7064" s="33">
        <f t="shared" si="1164"/>
        <v>2</v>
      </c>
      <c r="R7064" s="33">
        <f t="shared" si="1165"/>
        <v>2015</v>
      </c>
      <c r="S7064" s="34">
        <v>55.98</v>
      </c>
    </row>
    <row r="7065" spans="1:19">
      <c r="A7065" s="32">
        <v>44022</v>
      </c>
      <c r="B7065" s="33">
        <f t="shared" si="1168"/>
        <v>7</v>
      </c>
      <c r="C7065" s="33">
        <f t="shared" si="1169"/>
        <v>2020</v>
      </c>
      <c r="D7065" s="34">
        <v>0.48</v>
      </c>
      <c r="F7065" s="32">
        <v>45615</v>
      </c>
      <c r="G7065" s="33">
        <f t="shared" si="1160"/>
        <v>11</v>
      </c>
      <c r="H7065" s="33">
        <f t="shared" si="1161"/>
        <v>2024</v>
      </c>
      <c r="I7065" s="34">
        <v>2.1</v>
      </c>
      <c r="K7065" s="32">
        <v>41590</v>
      </c>
      <c r="L7065" s="33">
        <f t="shared" si="1162"/>
        <v>11</v>
      </c>
      <c r="M7065" s="33">
        <f t="shared" si="1163"/>
        <v>2013</v>
      </c>
      <c r="N7065" s="34">
        <v>93.12</v>
      </c>
      <c r="P7065" s="32">
        <v>42041</v>
      </c>
      <c r="Q7065" s="33">
        <f t="shared" si="1164"/>
        <v>2</v>
      </c>
      <c r="R7065" s="33">
        <f t="shared" si="1165"/>
        <v>2015</v>
      </c>
      <c r="S7065" s="34">
        <v>55.88</v>
      </c>
    </row>
    <row r="7066" spans="1:19">
      <c r="A7066" s="32">
        <v>44025</v>
      </c>
      <c r="B7066" s="33">
        <f t="shared" si="1168"/>
        <v>7</v>
      </c>
      <c r="C7066" s="33">
        <f t="shared" si="1169"/>
        <v>2020</v>
      </c>
      <c r="D7066" s="34">
        <v>0.47799999999999998</v>
      </c>
      <c r="F7066" s="32">
        <v>45616</v>
      </c>
      <c r="G7066" s="33">
        <f t="shared" si="1160"/>
        <v>11</v>
      </c>
      <c r="H7066" s="33">
        <f t="shared" si="1161"/>
        <v>2024</v>
      </c>
      <c r="I7066" s="34">
        <v>2.3199999999999998</v>
      </c>
      <c r="K7066" s="32">
        <v>41591</v>
      </c>
      <c r="L7066" s="33">
        <f t="shared" si="1162"/>
        <v>11</v>
      </c>
      <c r="M7066" s="33">
        <f t="shared" si="1163"/>
        <v>2013</v>
      </c>
      <c r="N7066" s="34">
        <v>93.91</v>
      </c>
      <c r="P7066" s="32">
        <v>42044</v>
      </c>
      <c r="Q7066" s="33">
        <f t="shared" si="1164"/>
        <v>2</v>
      </c>
      <c r="R7066" s="33">
        <f t="shared" si="1165"/>
        <v>2015</v>
      </c>
      <c r="S7066" s="34">
        <v>57</v>
      </c>
    </row>
    <row r="7067" spans="1:19">
      <c r="A7067" s="32">
        <v>44026</v>
      </c>
      <c r="B7067" s="33">
        <f t="shared" si="1168"/>
        <v>7</v>
      </c>
      <c r="C7067" s="33">
        <f t="shared" si="1169"/>
        <v>2020</v>
      </c>
      <c r="D7067" s="34">
        <v>0.48299999999999998</v>
      </c>
      <c r="F7067" s="32">
        <v>45617</v>
      </c>
      <c r="G7067" s="33">
        <f t="shared" si="1160"/>
        <v>11</v>
      </c>
      <c r="H7067" s="33">
        <f t="shared" si="1161"/>
        <v>2024</v>
      </c>
      <c r="I7067" s="34">
        <v>2.84</v>
      </c>
      <c r="K7067" s="32">
        <v>41592</v>
      </c>
      <c r="L7067" s="33">
        <f t="shared" si="1162"/>
        <v>11</v>
      </c>
      <c r="M7067" s="33">
        <f t="shared" si="1163"/>
        <v>2013</v>
      </c>
      <c r="N7067" s="34">
        <v>93.76</v>
      </c>
      <c r="P7067" s="32">
        <v>42045</v>
      </c>
      <c r="Q7067" s="33">
        <f t="shared" si="1164"/>
        <v>2</v>
      </c>
      <c r="R7067" s="33">
        <f t="shared" si="1165"/>
        <v>2015</v>
      </c>
      <c r="S7067" s="34">
        <v>55.79</v>
      </c>
    </row>
    <row r="7068" spans="1:19">
      <c r="A7068" s="32">
        <v>44027</v>
      </c>
      <c r="B7068" s="33">
        <f t="shared" si="1168"/>
        <v>7</v>
      </c>
      <c r="C7068" s="33">
        <f t="shared" si="1169"/>
        <v>2020</v>
      </c>
      <c r="D7068" s="34">
        <v>0.49299999999999999</v>
      </c>
      <c r="F7068" s="32">
        <v>45618</v>
      </c>
      <c r="G7068" s="33">
        <f t="shared" si="1160"/>
        <v>11</v>
      </c>
      <c r="H7068" s="33">
        <f t="shared" si="1161"/>
        <v>2024</v>
      </c>
      <c r="I7068" s="34">
        <v>2.41</v>
      </c>
      <c r="K7068" s="32">
        <v>41593</v>
      </c>
      <c r="L7068" s="33">
        <f t="shared" si="1162"/>
        <v>11</v>
      </c>
      <c r="M7068" s="33">
        <f t="shared" si="1163"/>
        <v>2013</v>
      </c>
      <c r="N7068" s="34">
        <v>93.8</v>
      </c>
      <c r="P7068" s="32">
        <v>42046</v>
      </c>
      <c r="Q7068" s="33">
        <f t="shared" si="1164"/>
        <v>2</v>
      </c>
      <c r="R7068" s="33">
        <f t="shared" si="1165"/>
        <v>2015</v>
      </c>
      <c r="S7068" s="34">
        <v>53.48</v>
      </c>
    </row>
    <row r="7069" spans="1:19">
      <c r="A7069" s="32">
        <v>44028</v>
      </c>
      <c r="B7069" s="33">
        <f t="shared" si="1168"/>
        <v>7</v>
      </c>
      <c r="C7069" s="33">
        <f t="shared" si="1169"/>
        <v>2020</v>
      </c>
      <c r="D7069" s="34">
        <v>0.48</v>
      </c>
      <c r="F7069" s="32">
        <v>45621</v>
      </c>
      <c r="G7069" s="33">
        <f t="shared" si="1160"/>
        <v>11</v>
      </c>
      <c r="H7069" s="33">
        <f t="shared" si="1161"/>
        <v>2024</v>
      </c>
      <c r="I7069" s="34">
        <v>2.78</v>
      </c>
      <c r="K7069" s="32">
        <v>41596</v>
      </c>
      <c r="L7069" s="33">
        <f t="shared" si="1162"/>
        <v>11</v>
      </c>
      <c r="M7069" s="33">
        <f t="shared" si="1163"/>
        <v>2013</v>
      </c>
      <c r="N7069" s="34">
        <v>93.03</v>
      </c>
      <c r="P7069" s="32">
        <v>42047</v>
      </c>
      <c r="Q7069" s="33">
        <f t="shared" si="1164"/>
        <v>2</v>
      </c>
      <c r="R7069" s="33">
        <f t="shared" si="1165"/>
        <v>2015</v>
      </c>
      <c r="S7069" s="34">
        <v>56.23</v>
      </c>
    </row>
    <row r="7070" spans="1:19">
      <c r="A7070" s="32">
        <v>44029</v>
      </c>
      <c r="B7070" s="33">
        <f t="shared" si="1168"/>
        <v>7</v>
      </c>
      <c r="C7070" s="33">
        <f t="shared" si="1169"/>
        <v>2020</v>
      </c>
      <c r="D7070" s="34">
        <v>0.48</v>
      </c>
      <c r="F7070" s="32">
        <v>45622</v>
      </c>
      <c r="G7070" s="33">
        <f t="shared" si="1160"/>
        <v>11</v>
      </c>
      <c r="H7070" s="33">
        <f t="shared" si="1161"/>
        <v>2024</v>
      </c>
      <c r="I7070" s="34">
        <v>3.19</v>
      </c>
      <c r="K7070" s="32">
        <v>41597</v>
      </c>
      <c r="L7070" s="33">
        <f t="shared" si="1162"/>
        <v>11</v>
      </c>
      <c r="M7070" s="33">
        <f t="shared" si="1163"/>
        <v>2013</v>
      </c>
      <c r="N7070" s="34">
        <v>93.35</v>
      </c>
      <c r="P7070" s="32">
        <v>42048</v>
      </c>
      <c r="Q7070" s="33">
        <f t="shared" si="1164"/>
        <v>2</v>
      </c>
      <c r="R7070" s="33">
        <f t="shared" si="1165"/>
        <v>2015</v>
      </c>
      <c r="S7070" s="34">
        <v>60.33</v>
      </c>
    </row>
    <row r="7071" spans="1:19">
      <c r="A7071" s="32">
        <v>44032</v>
      </c>
      <c r="B7071" s="33">
        <f t="shared" si="1168"/>
        <v>7</v>
      </c>
      <c r="C7071" s="33">
        <f t="shared" si="1169"/>
        <v>2020</v>
      </c>
      <c r="D7071" s="34">
        <v>0.49</v>
      </c>
      <c r="F7071" s="32">
        <v>45623</v>
      </c>
      <c r="G7071" s="33">
        <f t="shared" si="1160"/>
        <v>11</v>
      </c>
      <c r="H7071" s="33">
        <f t="shared" si="1161"/>
        <v>2024</v>
      </c>
      <c r="I7071" s="34">
        <v>3.39</v>
      </c>
      <c r="K7071" s="32">
        <v>41598</v>
      </c>
      <c r="L7071" s="33">
        <f t="shared" si="1162"/>
        <v>11</v>
      </c>
      <c r="M7071" s="33">
        <f t="shared" si="1163"/>
        <v>2013</v>
      </c>
      <c r="N7071" s="34">
        <v>93.34</v>
      </c>
      <c r="P7071" s="32">
        <v>42051</v>
      </c>
      <c r="Q7071" s="33">
        <f t="shared" si="1164"/>
        <v>2</v>
      </c>
      <c r="R7071" s="33">
        <f t="shared" si="1165"/>
        <v>2015</v>
      </c>
      <c r="S7071" s="34">
        <v>61.57</v>
      </c>
    </row>
    <row r="7072" spans="1:19">
      <c r="A7072" s="32">
        <v>44033</v>
      </c>
      <c r="B7072" s="33">
        <f t="shared" si="1168"/>
        <v>7</v>
      </c>
      <c r="C7072" s="33">
        <f t="shared" si="1169"/>
        <v>2020</v>
      </c>
      <c r="D7072" s="34">
        <v>0.51100000000000001</v>
      </c>
      <c r="F7072" s="32">
        <v>45625</v>
      </c>
      <c r="G7072" s="33">
        <f t="shared" si="1160"/>
        <v>11</v>
      </c>
      <c r="H7072" s="33">
        <f t="shared" si="1161"/>
        <v>2024</v>
      </c>
      <c r="I7072" s="34">
        <v>3.39</v>
      </c>
      <c r="K7072" s="32">
        <v>41599</v>
      </c>
      <c r="L7072" s="33">
        <f t="shared" si="1162"/>
        <v>11</v>
      </c>
      <c r="M7072" s="33">
        <f t="shared" si="1163"/>
        <v>2013</v>
      </c>
      <c r="N7072" s="34">
        <v>95.35</v>
      </c>
      <c r="P7072" s="32">
        <v>42052</v>
      </c>
      <c r="Q7072" s="33">
        <f t="shared" si="1164"/>
        <v>2</v>
      </c>
      <c r="R7072" s="33">
        <f t="shared" si="1165"/>
        <v>2015</v>
      </c>
      <c r="S7072" s="34">
        <v>60.78</v>
      </c>
    </row>
    <row r="7073" spans="1:19">
      <c r="A7073" s="32">
        <v>44034</v>
      </c>
      <c r="B7073" s="33">
        <f t="shared" si="1168"/>
        <v>7</v>
      </c>
      <c r="C7073" s="33">
        <f t="shared" si="1169"/>
        <v>2020</v>
      </c>
      <c r="D7073" s="34">
        <v>0.51500000000000001</v>
      </c>
      <c r="F7073" s="32">
        <v>45628</v>
      </c>
      <c r="G7073" s="33">
        <f t="shared" si="1160"/>
        <v>12</v>
      </c>
      <c r="H7073" s="33">
        <f t="shared" si="1161"/>
        <v>2024</v>
      </c>
      <c r="I7073" s="34">
        <v>3.05</v>
      </c>
      <c r="K7073" s="32">
        <v>41600</v>
      </c>
      <c r="L7073" s="33">
        <f t="shared" si="1162"/>
        <v>11</v>
      </c>
      <c r="M7073" s="33">
        <f t="shared" si="1163"/>
        <v>2013</v>
      </c>
      <c r="N7073" s="34">
        <v>94.53</v>
      </c>
      <c r="P7073" s="32">
        <v>42053</v>
      </c>
      <c r="Q7073" s="33">
        <f t="shared" si="1164"/>
        <v>2</v>
      </c>
      <c r="R7073" s="33">
        <f t="shared" si="1165"/>
        <v>2015</v>
      </c>
      <c r="S7073" s="34">
        <v>60.72</v>
      </c>
    </row>
    <row r="7074" spans="1:19">
      <c r="A7074" s="32">
        <v>44035</v>
      </c>
      <c r="B7074" s="33">
        <f t="shared" si="1168"/>
        <v>7</v>
      </c>
      <c r="C7074" s="33">
        <f t="shared" si="1169"/>
        <v>2020</v>
      </c>
      <c r="D7074" s="34">
        <v>0.52300000000000002</v>
      </c>
      <c r="F7074" s="32">
        <v>45629</v>
      </c>
      <c r="G7074" s="33">
        <f t="shared" si="1160"/>
        <v>12</v>
      </c>
      <c r="H7074" s="33">
        <f t="shared" si="1161"/>
        <v>2024</v>
      </c>
      <c r="I7074" s="34">
        <v>2.94</v>
      </c>
      <c r="K7074" s="32">
        <v>41603</v>
      </c>
      <c r="L7074" s="33">
        <f t="shared" si="1162"/>
        <v>11</v>
      </c>
      <c r="M7074" s="33">
        <f t="shared" si="1163"/>
        <v>2013</v>
      </c>
      <c r="N7074" s="34">
        <v>93.86</v>
      </c>
      <c r="P7074" s="32">
        <v>42054</v>
      </c>
      <c r="Q7074" s="33">
        <f t="shared" si="1164"/>
        <v>2</v>
      </c>
      <c r="R7074" s="33">
        <f t="shared" si="1165"/>
        <v>2015</v>
      </c>
      <c r="S7074" s="34">
        <v>58.78</v>
      </c>
    </row>
    <row r="7075" spans="1:19">
      <c r="A7075" s="32">
        <v>44036</v>
      </c>
      <c r="B7075" s="33">
        <f t="shared" si="1168"/>
        <v>7</v>
      </c>
      <c r="C7075" s="33">
        <f t="shared" si="1169"/>
        <v>2020</v>
      </c>
      <c r="D7075" s="34">
        <v>0.52</v>
      </c>
      <c r="F7075" s="32">
        <v>45630</v>
      </c>
      <c r="G7075" s="33">
        <f t="shared" si="1160"/>
        <v>12</v>
      </c>
      <c r="H7075" s="33">
        <f t="shared" si="1161"/>
        <v>2024</v>
      </c>
      <c r="I7075" s="34">
        <v>2.75</v>
      </c>
      <c r="K7075" s="32">
        <v>41604</v>
      </c>
      <c r="L7075" s="33">
        <f t="shared" si="1162"/>
        <v>11</v>
      </c>
      <c r="M7075" s="33">
        <f t="shared" si="1163"/>
        <v>2013</v>
      </c>
      <c r="N7075" s="34">
        <v>93.41</v>
      </c>
      <c r="P7075" s="32">
        <v>42055</v>
      </c>
      <c r="Q7075" s="33">
        <f t="shared" si="1164"/>
        <v>2</v>
      </c>
      <c r="R7075" s="33">
        <f t="shared" si="1165"/>
        <v>2015</v>
      </c>
      <c r="S7075" s="34">
        <v>60.99</v>
      </c>
    </row>
    <row r="7076" spans="1:19">
      <c r="A7076" s="32">
        <v>44039</v>
      </c>
      <c r="B7076" s="33">
        <f t="shared" si="1168"/>
        <v>7</v>
      </c>
      <c r="C7076" s="33">
        <f t="shared" si="1169"/>
        <v>2020</v>
      </c>
      <c r="D7076" s="34">
        <v>0.51300000000000001</v>
      </c>
      <c r="F7076" s="32">
        <v>45631</v>
      </c>
      <c r="G7076" s="33">
        <f t="shared" ref="G7076:G7139" si="1170">+MONTH(F7076)</f>
        <v>12</v>
      </c>
      <c r="H7076" s="33">
        <f t="shared" ref="H7076:H7139" si="1171">+YEAR(F7076)</f>
        <v>2024</v>
      </c>
      <c r="I7076" s="34">
        <v>2.95</v>
      </c>
      <c r="K7076" s="32">
        <v>41605</v>
      </c>
      <c r="L7076" s="33">
        <f t="shared" ref="L7076:L7139" si="1172">+MONTH(K7076)</f>
        <v>11</v>
      </c>
      <c r="M7076" s="33">
        <f t="shared" ref="M7076:M7139" si="1173">+YEAR(K7076)</f>
        <v>2013</v>
      </c>
      <c r="N7076" s="34">
        <v>92.05</v>
      </c>
      <c r="P7076" s="32">
        <v>42058</v>
      </c>
      <c r="Q7076" s="33">
        <f t="shared" ref="Q7076:Q7139" si="1174">+MONTH(P7076)</f>
        <v>2</v>
      </c>
      <c r="R7076" s="33">
        <f t="shared" si="1165"/>
        <v>2015</v>
      </c>
      <c r="S7076" s="34">
        <v>59.78</v>
      </c>
    </row>
    <row r="7077" spans="1:19">
      <c r="A7077" s="32">
        <v>44040</v>
      </c>
      <c r="B7077" s="33">
        <f t="shared" si="1168"/>
        <v>7</v>
      </c>
      <c r="C7077" s="33">
        <f t="shared" si="1169"/>
        <v>2020</v>
      </c>
      <c r="D7077" s="34">
        <v>0.496</v>
      </c>
      <c r="F7077" s="32">
        <v>45632</v>
      </c>
      <c r="G7077" s="33">
        <f t="shared" si="1170"/>
        <v>12</v>
      </c>
      <c r="H7077" s="33">
        <f t="shared" si="1171"/>
        <v>2024</v>
      </c>
      <c r="I7077" s="34">
        <v>2.83</v>
      </c>
      <c r="K7077" s="32">
        <v>41607</v>
      </c>
      <c r="L7077" s="33">
        <f t="shared" si="1172"/>
        <v>11</v>
      </c>
      <c r="M7077" s="33">
        <f t="shared" si="1173"/>
        <v>2013</v>
      </c>
      <c r="N7077" s="34">
        <v>92.55</v>
      </c>
      <c r="P7077" s="32">
        <v>42059</v>
      </c>
      <c r="Q7077" s="33">
        <f t="shared" si="1174"/>
        <v>2</v>
      </c>
      <c r="R7077" s="33">
        <f t="shared" ref="R7077:R7140" si="1175">+YEAR(P7077)</f>
        <v>2015</v>
      </c>
      <c r="S7077" s="34">
        <v>60.33</v>
      </c>
    </row>
    <row r="7078" spans="1:19">
      <c r="A7078" s="32">
        <v>44041</v>
      </c>
      <c r="B7078" s="33">
        <f t="shared" si="1168"/>
        <v>7</v>
      </c>
      <c r="C7078" s="33">
        <f t="shared" si="1169"/>
        <v>2020</v>
      </c>
      <c r="D7078" s="34">
        <v>0.48599999999999999</v>
      </c>
      <c r="F7078" s="32">
        <v>45635</v>
      </c>
      <c r="G7078" s="33">
        <f t="shared" si="1170"/>
        <v>12</v>
      </c>
      <c r="H7078" s="33">
        <f t="shared" si="1171"/>
        <v>2024</v>
      </c>
      <c r="I7078" s="34">
        <v>3.05</v>
      </c>
      <c r="K7078" s="32">
        <v>41610</v>
      </c>
      <c r="L7078" s="33">
        <f t="shared" si="1172"/>
        <v>12</v>
      </c>
      <c r="M7078" s="33">
        <f t="shared" si="1173"/>
        <v>2013</v>
      </c>
      <c r="N7078" s="34">
        <v>93.61</v>
      </c>
      <c r="P7078" s="32">
        <v>42060</v>
      </c>
      <c r="Q7078" s="33">
        <f t="shared" si="1174"/>
        <v>2</v>
      </c>
      <c r="R7078" s="33">
        <f t="shared" si="1175"/>
        <v>2015</v>
      </c>
      <c r="S7078" s="34">
        <v>59.77</v>
      </c>
    </row>
    <row r="7079" spans="1:19">
      <c r="A7079" s="32">
        <v>44042</v>
      </c>
      <c r="B7079" s="33">
        <f t="shared" si="1168"/>
        <v>7</v>
      </c>
      <c r="C7079" s="33">
        <f t="shared" si="1169"/>
        <v>2020</v>
      </c>
      <c r="D7079" s="34">
        <v>0.48</v>
      </c>
      <c r="F7079" s="32">
        <v>45636</v>
      </c>
      <c r="G7079" s="33">
        <f t="shared" si="1170"/>
        <v>12</v>
      </c>
      <c r="H7079" s="33">
        <f t="shared" si="1171"/>
        <v>2024</v>
      </c>
      <c r="I7079" s="34">
        <v>2.9</v>
      </c>
      <c r="K7079" s="32">
        <v>41611</v>
      </c>
      <c r="L7079" s="33">
        <f t="shared" si="1172"/>
        <v>12</v>
      </c>
      <c r="M7079" s="33">
        <f t="shared" si="1173"/>
        <v>2013</v>
      </c>
      <c r="N7079" s="34">
        <v>95.83</v>
      </c>
      <c r="P7079" s="32">
        <v>42061</v>
      </c>
      <c r="Q7079" s="33">
        <f t="shared" si="1174"/>
        <v>2</v>
      </c>
      <c r="R7079" s="33">
        <f t="shared" si="1175"/>
        <v>2015</v>
      </c>
      <c r="S7079" s="34">
        <v>61.39</v>
      </c>
    </row>
    <row r="7080" spans="1:19">
      <c r="A7080" s="32">
        <v>44043</v>
      </c>
      <c r="B7080" s="33">
        <f t="shared" si="1168"/>
        <v>7</v>
      </c>
      <c r="C7080" s="33">
        <f t="shared" si="1169"/>
        <v>2020</v>
      </c>
      <c r="D7080" s="34">
        <v>0.501</v>
      </c>
      <c r="F7080" s="32">
        <v>45637</v>
      </c>
      <c r="G7080" s="33">
        <f t="shared" si="1170"/>
        <v>12</v>
      </c>
      <c r="H7080" s="33">
        <f t="shared" si="1171"/>
        <v>2024</v>
      </c>
      <c r="I7080" s="34">
        <v>2.9</v>
      </c>
      <c r="K7080" s="32">
        <v>41612</v>
      </c>
      <c r="L7080" s="33">
        <f t="shared" si="1172"/>
        <v>12</v>
      </c>
      <c r="M7080" s="33">
        <f t="shared" si="1173"/>
        <v>2013</v>
      </c>
      <c r="N7080" s="34">
        <v>96.97</v>
      </c>
      <c r="P7080" s="32">
        <v>42062</v>
      </c>
      <c r="Q7080" s="33">
        <f t="shared" si="1174"/>
        <v>2</v>
      </c>
      <c r="R7080" s="33">
        <f t="shared" si="1175"/>
        <v>2015</v>
      </c>
      <c r="S7080" s="34">
        <v>61.89</v>
      </c>
    </row>
    <row r="7081" spans="1:19">
      <c r="A7081" s="32">
        <v>44046</v>
      </c>
      <c r="B7081" s="33">
        <f t="shared" si="1168"/>
        <v>8</v>
      </c>
      <c r="C7081" s="33">
        <f t="shared" si="1169"/>
        <v>2020</v>
      </c>
      <c r="D7081" s="34">
        <v>0.503</v>
      </c>
      <c r="F7081" s="32">
        <v>45638</v>
      </c>
      <c r="G7081" s="33">
        <f t="shared" si="1170"/>
        <v>12</v>
      </c>
      <c r="H7081" s="33">
        <f t="shared" si="1171"/>
        <v>2024</v>
      </c>
      <c r="I7081" s="34">
        <v>3.12</v>
      </c>
      <c r="K7081" s="32">
        <v>41613</v>
      </c>
      <c r="L7081" s="33">
        <f t="shared" si="1172"/>
        <v>12</v>
      </c>
      <c r="M7081" s="33">
        <f t="shared" si="1173"/>
        <v>2013</v>
      </c>
      <c r="N7081" s="34">
        <v>97.14</v>
      </c>
      <c r="P7081" s="32">
        <v>42065</v>
      </c>
      <c r="Q7081" s="33">
        <f t="shared" si="1174"/>
        <v>3</v>
      </c>
      <c r="R7081" s="33">
        <f t="shared" si="1175"/>
        <v>2015</v>
      </c>
      <c r="S7081" s="34">
        <v>60.75</v>
      </c>
    </row>
    <row r="7082" spans="1:19">
      <c r="A7082" s="32">
        <v>44047</v>
      </c>
      <c r="B7082" s="33">
        <f t="shared" ref="B7082:B7101" si="1176">+MONTH(A7082)</f>
        <v>8</v>
      </c>
      <c r="C7082" s="33">
        <f t="shared" ref="C7082:C7101" si="1177">+YEAR(A7082)</f>
        <v>2020</v>
      </c>
      <c r="D7082" s="34">
        <v>0.50800000000000001</v>
      </c>
      <c r="F7082" s="32">
        <v>45639</v>
      </c>
      <c r="G7082" s="33">
        <f t="shared" si="1170"/>
        <v>12</v>
      </c>
      <c r="H7082" s="33">
        <f t="shared" si="1171"/>
        <v>2024</v>
      </c>
      <c r="I7082" s="34">
        <v>3.15</v>
      </c>
      <c r="K7082" s="32">
        <v>41614</v>
      </c>
      <c r="L7082" s="33">
        <f t="shared" si="1172"/>
        <v>12</v>
      </c>
      <c r="M7082" s="33">
        <f t="shared" si="1173"/>
        <v>2013</v>
      </c>
      <c r="N7082" s="34">
        <v>97.48</v>
      </c>
      <c r="P7082" s="32">
        <v>42066</v>
      </c>
      <c r="Q7082" s="33">
        <f t="shared" si="1174"/>
        <v>3</v>
      </c>
      <c r="R7082" s="33">
        <f t="shared" si="1175"/>
        <v>2015</v>
      </c>
      <c r="S7082" s="34">
        <v>61.18</v>
      </c>
    </row>
    <row r="7083" spans="1:19">
      <c r="A7083" s="32">
        <v>44048</v>
      </c>
      <c r="B7083" s="33">
        <f t="shared" si="1176"/>
        <v>8</v>
      </c>
      <c r="C7083" s="33">
        <f t="shared" si="1177"/>
        <v>2020</v>
      </c>
      <c r="D7083" s="34">
        <v>0.503</v>
      </c>
      <c r="F7083" s="32">
        <v>45642</v>
      </c>
      <c r="G7083" s="33">
        <f t="shared" si="1170"/>
        <v>12</v>
      </c>
      <c r="H7083" s="33">
        <f t="shared" si="1171"/>
        <v>2024</v>
      </c>
      <c r="I7083" s="34">
        <v>2.87</v>
      </c>
      <c r="K7083" s="32">
        <v>41617</v>
      </c>
      <c r="L7083" s="33">
        <f t="shared" si="1172"/>
        <v>12</v>
      </c>
      <c r="M7083" s="33">
        <f t="shared" si="1173"/>
        <v>2013</v>
      </c>
      <c r="N7083" s="34">
        <v>97.1</v>
      </c>
      <c r="P7083" s="32">
        <v>42067</v>
      </c>
      <c r="Q7083" s="33">
        <f t="shared" si="1174"/>
        <v>3</v>
      </c>
      <c r="R7083" s="33">
        <f t="shared" si="1175"/>
        <v>2015</v>
      </c>
      <c r="S7083" s="34">
        <v>59.18</v>
      </c>
    </row>
    <row r="7084" spans="1:19">
      <c r="A7084" s="32">
        <v>44049</v>
      </c>
      <c r="B7084" s="33">
        <f t="shared" si="1176"/>
        <v>8</v>
      </c>
      <c r="C7084" s="33">
        <f t="shared" si="1177"/>
        <v>2020</v>
      </c>
      <c r="D7084" s="34">
        <v>0.496</v>
      </c>
      <c r="F7084" s="32">
        <v>45643</v>
      </c>
      <c r="G7084" s="33">
        <f t="shared" si="1170"/>
        <v>12</v>
      </c>
      <c r="H7084" s="33">
        <f t="shared" si="1171"/>
        <v>2024</v>
      </c>
      <c r="I7084" s="34">
        <v>2.85</v>
      </c>
      <c r="K7084" s="32">
        <v>41618</v>
      </c>
      <c r="L7084" s="33">
        <f t="shared" si="1172"/>
        <v>12</v>
      </c>
      <c r="M7084" s="33">
        <f t="shared" si="1173"/>
        <v>2013</v>
      </c>
      <c r="N7084" s="34">
        <v>98.32</v>
      </c>
      <c r="P7084" s="32">
        <v>42068</v>
      </c>
      <c r="Q7084" s="33">
        <f t="shared" si="1174"/>
        <v>3</v>
      </c>
      <c r="R7084" s="33">
        <f t="shared" si="1175"/>
        <v>2015</v>
      </c>
      <c r="S7084" s="34">
        <v>60.33</v>
      </c>
    </row>
    <row r="7085" spans="1:19">
      <c r="A7085" s="32">
        <v>44050</v>
      </c>
      <c r="B7085" s="33">
        <f t="shared" si="1176"/>
        <v>8</v>
      </c>
      <c r="C7085" s="33">
        <f t="shared" si="1177"/>
        <v>2020</v>
      </c>
      <c r="D7085" s="34">
        <v>0.503</v>
      </c>
      <c r="F7085" s="32">
        <v>45644</v>
      </c>
      <c r="G7085" s="33">
        <f t="shared" si="1170"/>
        <v>12</v>
      </c>
      <c r="H7085" s="33">
        <f t="shared" si="1171"/>
        <v>2024</v>
      </c>
      <c r="I7085" s="34">
        <v>3.01</v>
      </c>
      <c r="K7085" s="32">
        <v>41619</v>
      </c>
      <c r="L7085" s="33">
        <f t="shared" si="1172"/>
        <v>12</v>
      </c>
      <c r="M7085" s="33">
        <f t="shared" si="1173"/>
        <v>2013</v>
      </c>
      <c r="N7085" s="34">
        <v>97.25</v>
      </c>
      <c r="P7085" s="32">
        <v>42069</v>
      </c>
      <c r="Q7085" s="33">
        <f t="shared" si="1174"/>
        <v>3</v>
      </c>
      <c r="R7085" s="33">
        <f t="shared" si="1175"/>
        <v>2015</v>
      </c>
      <c r="S7085" s="34">
        <v>59.15</v>
      </c>
    </row>
    <row r="7086" spans="1:19">
      <c r="A7086" s="32">
        <v>44053</v>
      </c>
      <c r="B7086" s="33">
        <f t="shared" si="1176"/>
        <v>8</v>
      </c>
      <c r="C7086" s="33">
        <f t="shared" si="1177"/>
        <v>2020</v>
      </c>
      <c r="D7086" s="34">
        <v>0.50800000000000001</v>
      </c>
      <c r="F7086" s="32">
        <v>45645</v>
      </c>
      <c r="G7086" s="33">
        <f t="shared" si="1170"/>
        <v>12</v>
      </c>
      <c r="H7086" s="33">
        <f t="shared" si="1171"/>
        <v>2024</v>
      </c>
      <c r="I7086" s="34">
        <v>3.15</v>
      </c>
      <c r="K7086" s="32">
        <v>41620</v>
      </c>
      <c r="L7086" s="33">
        <f t="shared" si="1172"/>
        <v>12</v>
      </c>
      <c r="M7086" s="33">
        <f t="shared" si="1173"/>
        <v>2013</v>
      </c>
      <c r="N7086" s="34">
        <v>97.21</v>
      </c>
      <c r="P7086" s="32">
        <v>42072</v>
      </c>
      <c r="Q7086" s="33">
        <f t="shared" si="1174"/>
        <v>3</v>
      </c>
      <c r="R7086" s="33">
        <f t="shared" si="1175"/>
        <v>2015</v>
      </c>
      <c r="S7086" s="34">
        <v>58.67</v>
      </c>
    </row>
    <row r="7087" spans="1:19">
      <c r="A7087" s="32">
        <v>44054</v>
      </c>
      <c r="B7087" s="33">
        <f t="shared" si="1176"/>
        <v>8</v>
      </c>
      <c r="C7087" s="33">
        <f t="shared" si="1177"/>
        <v>2020</v>
      </c>
      <c r="D7087" s="34">
        <v>0.501</v>
      </c>
      <c r="F7087" s="32">
        <v>45646</v>
      </c>
      <c r="G7087" s="33">
        <f t="shared" si="1170"/>
        <v>12</v>
      </c>
      <c r="H7087" s="33">
        <f t="shared" si="1171"/>
        <v>2024</v>
      </c>
      <c r="I7087" s="34">
        <v>3.1</v>
      </c>
      <c r="K7087" s="32">
        <v>41621</v>
      </c>
      <c r="L7087" s="33">
        <f t="shared" si="1172"/>
        <v>12</v>
      </c>
      <c r="M7087" s="33">
        <f t="shared" si="1173"/>
        <v>2013</v>
      </c>
      <c r="N7087" s="34">
        <v>96.27</v>
      </c>
      <c r="P7087" s="32">
        <v>42073</v>
      </c>
      <c r="Q7087" s="33">
        <f t="shared" si="1174"/>
        <v>3</v>
      </c>
      <c r="R7087" s="33">
        <f t="shared" si="1175"/>
        <v>2015</v>
      </c>
      <c r="S7087" s="34">
        <v>55.95</v>
      </c>
    </row>
    <row r="7088" spans="1:19">
      <c r="A7088" s="32">
        <v>44055</v>
      </c>
      <c r="B7088" s="33">
        <f t="shared" si="1176"/>
        <v>8</v>
      </c>
      <c r="C7088" s="33">
        <f t="shared" si="1177"/>
        <v>2020</v>
      </c>
      <c r="D7088" s="34">
        <v>0.504</v>
      </c>
      <c r="F7088" s="32">
        <v>45649</v>
      </c>
      <c r="G7088" s="33">
        <f t="shared" si="1170"/>
        <v>12</v>
      </c>
      <c r="H7088" s="33">
        <f t="shared" si="1171"/>
        <v>2024</v>
      </c>
      <c r="I7088" s="34">
        <v>2.89</v>
      </c>
      <c r="K7088" s="32">
        <v>41624</v>
      </c>
      <c r="L7088" s="33">
        <f t="shared" si="1172"/>
        <v>12</v>
      </c>
      <c r="M7088" s="33">
        <f t="shared" si="1173"/>
        <v>2013</v>
      </c>
      <c r="N7088" s="34">
        <v>97.18</v>
      </c>
      <c r="P7088" s="32">
        <v>42074</v>
      </c>
      <c r="Q7088" s="33">
        <f t="shared" si="1174"/>
        <v>3</v>
      </c>
      <c r="R7088" s="33">
        <f t="shared" si="1175"/>
        <v>2015</v>
      </c>
      <c r="S7088" s="34">
        <v>56.46</v>
      </c>
    </row>
    <row r="7089" spans="1:19">
      <c r="A7089" s="32">
        <v>44056</v>
      </c>
      <c r="B7089" s="33">
        <f t="shared" si="1176"/>
        <v>8</v>
      </c>
      <c r="C7089" s="33">
        <f t="shared" si="1177"/>
        <v>2020</v>
      </c>
      <c r="D7089" s="34">
        <v>0.5</v>
      </c>
      <c r="F7089" s="32">
        <v>45650</v>
      </c>
      <c r="G7089" s="33">
        <f t="shared" si="1170"/>
        <v>12</v>
      </c>
      <c r="H7089" s="33">
        <f t="shared" si="1171"/>
        <v>2024</v>
      </c>
      <c r="I7089" s="34">
        <v>2.95</v>
      </c>
      <c r="K7089" s="32">
        <v>41625</v>
      </c>
      <c r="L7089" s="33">
        <f t="shared" si="1172"/>
        <v>12</v>
      </c>
      <c r="M7089" s="33">
        <f t="shared" si="1173"/>
        <v>2013</v>
      </c>
      <c r="N7089" s="34">
        <v>96.99</v>
      </c>
      <c r="P7089" s="32">
        <v>42075</v>
      </c>
      <c r="Q7089" s="33">
        <f t="shared" si="1174"/>
        <v>3</v>
      </c>
      <c r="R7089" s="33">
        <f t="shared" si="1175"/>
        <v>2015</v>
      </c>
      <c r="S7089" s="34">
        <v>56.66</v>
      </c>
    </row>
    <row r="7090" spans="1:19">
      <c r="A7090" s="32">
        <v>44057</v>
      </c>
      <c r="B7090" s="33">
        <f t="shared" si="1176"/>
        <v>8</v>
      </c>
      <c r="C7090" s="33">
        <f t="shared" si="1177"/>
        <v>2020</v>
      </c>
      <c r="D7090" s="34">
        <v>0.501</v>
      </c>
      <c r="F7090" s="32">
        <v>45652</v>
      </c>
      <c r="G7090" s="33">
        <f t="shared" si="1170"/>
        <v>12</v>
      </c>
      <c r="H7090" s="33">
        <f t="shared" si="1171"/>
        <v>2024</v>
      </c>
      <c r="I7090" s="34">
        <v>2.96</v>
      </c>
      <c r="K7090" s="32">
        <v>41626</v>
      </c>
      <c r="L7090" s="33">
        <f t="shared" si="1172"/>
        <v>12</v>
      </c>
      <c r="M7090" s="33">
        <f t="shared" si="1173"/>
        <v>2013</v>
      </c>
      <c r="N7090" s="34">
        <v>97.59</v>
      </c>
      <c r="P7090" s="32">
        <v>42076</v>
      </c>
      <c r="Q7090" s="33">
        <f t="shared" si="1174"/>
        <v>3</v>
      </c>
      <c r="R7090" s="33">
        <f t="shared" si="1175"/>
        <v>2015</v>
      </c>
      <c r="S7090" s="34">
        <v>54.8</v>
      </c>
    </row>
    <row r="7091" spans="1:19">
      <c r="A7091" s="32">
        <v>44060</v>
      </c>
      <c r="B7091" s="33">
        <f t="shared" si="1176"/>
        <v>8</v>
      </c>
      <c r="C7091" s="33">
        <f t="shared" si="1177"/>
        <v>2020</v>
      </c>
      <c r="D7091" s="34">
        <v>0.504</v>
      </c>
      <c r="F7091" s="32">
        <v>45653</v>
      </c>
      <c r="G7091" s="33">
        <f t="shared" si="1170"/>
        <v>12</v>
      </c>
      <c r="H7091" s="33">
        <f t="shared" si="1171"/>
        <v>2024</v>
      </c>
      <c r="I7091" s="34">
        <v>2.91</v>
      </c>
      <c r="K7091" s="32">
        <v>41627</v>
      </c>
      <c r="L7091" s="33">
        <f t="shared" si="1172"/>
        <v>12</v>
      </c>
      <c r="M7091" s="33">
        <f t="shared" si="1173"/>
        <v>2013</v>
      </c>
      <c r="N7091" s="34">
        <v>98.4</v>
      </c>
      <c r="P7091" s="32">
        <v>42079</v>
      </c>
      <c r="Q7091" s="33">
        <f t="shared" si="1174"/>
        <v>3</v>
      </c>
      <c r="R7091" s="33">
        <f t="shared" si="1175"/>
        <v>2015</v>
      </c>
      <c r="S7091" s="34">
        <v>52</v>
      </c>
    </row>
    <row r="7092" spans="1:19">
      <c r="A7092" s="32">
        <v>44061</v>
      </c>
      <c r="B7092" s="33">
        <f t="shared" si="1176"/>
        <v>8</v>
      </c>
      <c r="C7092" s="33">
        <f t="shared" si="1177"/>
        <v>2020</v>
      </c>
      <c r="D7092" s="34">
        <v>0.505</v>
      </c>
      <c r="F7092" s="32">
        <v>45656</v>
      </c>
      <c r="G7092" s="33">
        <f t="shared" si="1170"/>
        <v>12</v>
      </c>
      <c r="H7092" s="33">
        <f t="shared" si="1171"/>
        <v>2024</v>
      </c>
      <c r="I7092" s="34">
        <v>3.39</v>
      </c>
      <c r="K7092" s="32">
        <v>41628</v>
      </c>
      <c r="L7092" s="33">
        <f t="shared" si="1172"/>
        <v>12</v>
      </c>
      <c r="M7092" s="33">
        <f t="shared" si="1173"/>
        <v>2013</v>
      </c>
      <c r="N7092" s="34">
        <v>99.11</v>
      </c>
      <c r="P7092" s="32">
        <v>42080</v>
      </c>
      <c r="Q7092" s="33">
        <f t="shared" si="1174"/>
        <v>3</v>
      </c>
      <c r="R7092" s="33">
        <f t="shared" si="1175"/>
        <v>2015</v>
      </c>
      <c r="S7092" s="34">
        <v>52.17</v>
      </c>
    </row>
    <row r="7093" spans="1:19">
      <c r="A7093" s="32">
        <v>44062</v>
      </c>
      <c r="B7093" s="33">
        <f t="shared" si="1176"/>
        <v>8</v>
      </c>
      <c r="C7093" s="33">
        <f t="shared" si="1177"/>
        <v>2020</v>
      </c>
      <c r="D7093" s="34">
        <v>0.51</v>
      </c>
      <c r="F7093" s="32">
        <v>45657</v>
      </c>
      <c r="G7093" s="33">
        <f t="shared" si="1170"/>
        <v>12</v>
      </c>
      <c r="H7093" s="33">
        <f t="shared" si="1171"/>
        <v>2024</v>
      </c>
      <c r="I7093" s="34">
        <v>3.4</v>
      </c>
      <c r="K7093" s="32">
        <v>41631</v>
      </c>
      <c r="L7093" s="33">
        <f t="shared" si="1172"/>
        <v>12</v>
      </c>
      <c r="M7093" s="33">
        <f t="shared" si="1173"/>
        <v>2013</v>
      </c>
      <c r="N7093" s="34">
        <v>98.62</v>
      </c>
      <c r="P7093" s="32">
        <v>42081</v>
      </c>
      <c r="Q7093" s="33">
        <f t="shared" si="1174"/>
        <v>3</v>
      </c>
      <c r="R7093" s="33">
        <f t="shared" si="1175"/>
        <v>2015</v>
      </c>
      <c r="S7093" s="34">
        <v>52.59</v>
      </c>
    </row>
    <row r="7094" spans="1:19">
      <c r="A7094" s="32">
        <v>44063</v>
      </c>
      <c r="B7094" s="33">
        <f t="shared" si="1176"/>
        <v>8</v>
      </c>
      <c r="C7094" s="33">
        <f t="shared" si="1177"/>
        <v>2020</v>
      </c>
      <c r="D7094" s="34">
        <v>0.50900000000000001</v>
      </c>
      <c r="F7094" s="32">
        <v>45659</v>
      </c>
      <c r="G7094" s="33">
        <f t="shared" si="1170"/>
        <v>1</v>
      </c>
      <c r="H7094" s="33">
        <f t="shared" si="1171"/>
        <v>2025</v>
      </c>
      <c r="I7094" s="34">
        <v>3.65</v>
      </c>
      <c r="K7094" s="32">
        <v>41632</v>
      </c>
      <c r="L7094" s="33">
        <f t="shared" si="1172"/>
        <v>12</v>
      </c>
      <c r="M7094" s="33">
        <f t="shared" si="1173"/>
        <v>2013</v>
      </c>
      <c r="N7094" s="34">
        <v>98.87</v>
      </c>
      <c r="P7094" s="32">
        <v>42082</v>
      </c>
      <c r="Q7094" s="33">
        <f t="shared" si="1174"/>
        <v>3</v>
      </c>
      <c r="R7094" s="33">
        <f t="shared" si="1175"/>
        <v>2015</v>
      </c>
      <c r="S7094" s="34">
        <v>52.96</v>
      </c>
    </row>
    <row r="7095" spans="1:19">
      <c r="A7095" s="32">
        <v>44064</v>
      </c>
      <c r="B7095" s="33">
        <f t="shared" si="1176"/>
        <v>8</v>
      </c>
      <c r="C7095" s="33">
        <f t="shared" si="1177"/>
        <v>2020</v>
      </c>
      <c r="D7095" s="34">
        <v>0.50800000000000001</v>
      </c>
      <c r="F7095" s="32">
        <v>45660</v>
      </c>
      <c r="G7095" s="33">
        <f t="shared" si="1170"/>
        <v>1</v>
      </c>
      <c r="H7095" s="33">
        <f t="shared" si="1171"/>
        <v>2025</v>
      </c>
      <c r="I7095" s="34">
        <v>3.4</v>
      </c>
      <c r="K7095" s="32">
        <v>41634</v>
      </c>
      <c r="L7095" s="33">
        <f t="shared" si="1172"/>
        <v>12</v>
      </c>
      <c r="M7095" s="33">
        <f t="shared" si="1173"/>
        <v>2013</v>
      </c>
      <c r="N7095" s="34">
        <v>99.18</v>
      </c>
      <c r="P7095" s="32">
        <v>42083</v>
      </c>
      <c r="Q7095" s="33">
        <f t="shared" si="1174"/>
        <v>3</v>
      </c>
      <c r="R7095" s="33">
        <f t="shared" si="1175"/>
        <v>2015</v>
      </c>
      <c r="S7095" s="34">
        <v>53.88</v>
      </c>
    </row>
    <row r="7096" spans="1:19">
      <c r="A7096" s="32">
        <v>44067</v>
      </c>
      <c r="B7096" s="33">
        <f t="shared" si="1176"/>
        <v>8</v>
      </c>
      <c r="C7096" s="33">
        <f t="shared" si="1177"/>
        <v>2020</v>
      </c>
      <c r="D7096" s="34">
        <v>0.51</v>
      </c>
      <c r="F7096" s="32">
        <v>45663</v>
      </c>
      <c r="G7096" s="33">
        <f t="shared" si="1170"/>
        <v>1</v>
      </c>
      <c r="H7096" s="33">
        <f t="shared" si="1171"/>
        <v>2025</v>
      </c>
      <c r="I7096" s="34">
        <v>4.05</v>
      </c>
      <c r="K7096" s="32">
        <v>41635</v>
      </c>
      <c r="L7096" s="33">
        <f t="shared" si="1172"/>
        <v>12</v>
      </c>
      <c r="M7096" s="33">
        <f t="shared" si="1173"/>
        <v>2013</v>
      </c>
      <c r="N7096" s="34">
        <v>99.94</v>
      </c>
      <c r="P7096" s="32">
        <v>42086</v>
      </c>
      <c r="Q7096" s="33">
        <f t="shared" si="1174"/>
        <v>3</v>
      </c>
      <c r="R7096" s="33">
        <f t="shared" si="1175"/>
        <v>2015</v>
      </c>
      <c r="S7096" s="34">
        <v>53.82</v>
      </c>
    </row>
    <row r="7097" spans="1:19">
      <c r="A7097" s="32">
        <v>44068</v>
      </c>
      <c r="B7097" s="33">
        <f t="shared" si="1176"/>
        <v>8</v>
      </c>
      <c r="C7097" s="33">
        <f t="shared" si="1177"/>
        <v>2020</v>
      </c>
      <c r="D7097" s="34">
        <v>0.51</v>
      </c>
      <c r="F7097" s="32">
        <v>45664</v>
      </c>
      <c r="G7097" s="33">
        <f t="shared" si="1170"/>
        <v>1</v>
      </c>
      <c r="H7097" s="33">
        <f t="shared" si="1171"/>
        <v>2025</v>
      </c>
      <c r="I7097" s="34">
        <v>3.8</v>
      </c>
      <c r="K7097" s="32">
        <v>41638</v>
      </c>
      <c r="L7097" s="33">
        <f t="shared" si="1172"/>
        <v>12</v>
      </c>
      <c r="M7097" s="33">
        <f t="shared" si="1173"/>
        <v>2013</v>
      </c>
      <c r="N7097" s="34">
        <v>98.9</v>
      </c>
      <c r="P7097" s="32">
        <v>42087</v>
      </c>
      <c r="Q7097" s="33">
        <f t="shared" si="1174"/>
        <v>3</v>
      </c>
      <c r="R7097" s="33">
        <f t="shared" si="1175"/>
        <v>2015</v>
      </c>
      <c r="S7097" s="34">
        <v>53.61</v>
      </c>
    </row>
    <row r="7098" spans="1:19">
      <c r="A7098" s="32">
        <v>44069</v>
      </c>
      <c r="B7098" s="33">
        <f t="shared" si="1176"/>
        <v>8</v>
      </c>
      <c r="C7098" s="33">
        <f t="shared" si="1177"/>
        <v>2020</v>
      </c>
      <c r="D7098" s="34">
        <v>0.51300000000000001</v>
      </c>
      <c r="F7098" s="32">
        <v>45665</v>
      </c>
      <c r="G7098" s="33">
        <f t="shared" si="1170"/>
        <v>1</v>
      </c>
      <c r="H7098" s="33">
        <f t="shared" si="1171"/>
        <v>2025</v>
      </c>
      <c r="I7098" s="34">
        <v>3.75</v>
      </c>
      <c r="K7098" s="32">
        <v>41639</v>
      </c>
      <c r="L7098" s="33">
        <f t="shared" si="1172"/>
        <v>12</v>
      </c>
      <c r="M7098" s="33">
        <f t="shared" si="1173"/>
        <v>2013</v>
      </c>
      <c r="N7098" s="34">
        <v>98.17</v>
      </c>
      <c r="P7098" s="32">
        <v>42088</v>
      </c>
      <c r="Q7098" s="33">
        <f t="shared" si="1174"/>
        <v>3</v>
      </c>
      <c r="R7098" s="33">
        <f t="shared" si="1175"/>
        <v>2015</v>
      </c>
      <c r="S7098" s="34">
        <v>54.18</v>
      </c>
    </row>
    <row r="7099" spans="1:19">
      <c r="A7099" s="32">
        <v>44070</v>
      </c>
      <c r="B7099" s="33">
        <f t="shared" si="1176"/>
        <v>8</v>
      </c>
      <c r="C7099" s="33">
        <f t="shared" si="1177"/>
        <v>2020</v>
      </c>
      <c r="D7099" s="34">
        <v>0.50800000000000001</v>
      </c>
      <c r="F7099" s="32">
        <v>45666</v>
      </c>
      <c r="G7099" s="33">
        <f t="shared" si="1170"/>
        <v>1</v>
      </c>
      <c r="H7099" s="33">
        <f t="shared" si="1171"/>
        <v>2025</v>
      </c>
      <c r="I7099" s="34">
        <v>3.94</v>
      </c>
      <c r="K7099" s="32">
        <v>41641</v>
      </c>
      <c r="L7099" s="33">
        <f t="shared" si="1172"/>
        <v>1</v>
      </c>
      <c r="M7099" s="33">
        <f t="shared" si="1173"/>
        <v>2014</v>
      </c>
      <c r="N7099" s="34">
        <v>95.14</v>
      </c>
      <c r="P7099" s="32">
        <v>42089</v>
      </c>
      <c r="Q7099" s="33">
        <f t="shared" si="1174"/>
        <v>3</v>
      </c>
      <c r="R7099" s="33">
        <f t="shared" si="1175"/>
        <v>2015</v>
      </c>
      <c r="S7099" s="34">
        <v>57.02</v>
      </c>
    </row>
    <row r="7100" spans="1:19">
      <c r="A7100" s="32">
        <v>44071</v>
      </c>
      <c r="B7100" s="33">
        <f t="shared" si="1176"/>
        <v>8</v>
      </c>
      <c r="C7100" s="33">
        <f t="shared" si="1177"/>
        <v>2020</v>
      </c>
      <c r="D7100" s="34">
        <v>0.51300000000000001</v>
      </c>
      <c r="F7100" s="32">
        <v>45667</v>
      </c>
      <c r="G7100" s="33">
        <f t="shared" si="1170"/>
        <v>1</v>
      </c>
      <c r="H7100" s="33">
        <f t="shared" si="1171"/>
        <v>2025</v>
      </c>
      <c r="I7100" s="34">
        <v>4.13</v>
      </c>
      <c r="K7100" s="32">
        <v>41642</v>
      </c>
      <c r="L7100" s="33">
        <f t="shared" si="1172"/>
        <v>1</v>
      </c>
      <c r="M7100" s="33">
        <f t="shared" si="1173"/>
        <v>2014</v>
      </c>
      <c r="N7100" s="34">
        <v>93.66</v>
      </c>
      <c r="P7100" s="32">
        <v>42090</v>
      </c>
      <c r="Q7100" s="33">
        <f t="shared" si="1174"/>
        <v>3</v>
      </c>
      <c r="R7100" s="33">
        <f t="shared" si="1175"/>
        <v>2015</v>
      </c>
      <c r="S7100" s="34">
        <v>56.44</v>
      </c>
    </row>
    <row r="7101" spans="1:19">
      <c r="A7101" s="32">
        <v>44074</v>
      </c>
      <c r="B7101" s="33">
        <f t="shared" si="1176"/>
        <v>8</v>
      </c>
      <c r="C7101" s="33">
        <f t="shared" si="1177"/>
        <v>2020</v>
      </c>
      <c r="D7101" s="34">
        <v>0.51300000000000001</v>
      </c>
      <c r="F7101" s="32">
        <v>45670</v>
      </c>
      <c r="G7101" s="33">
        <f t="shared" si="1170"/>
        <v>1</v>
      </c>
      <c r="H7101" s="33">
        <f t="shared" si="1171"/>
        <v>2025</v>
      </c>
      <c r="I7101" s="34">
        <v>4.4000000000000004</v>
      </c>
      <c r="K7101" s="32">
        <v>41645</v>
      </c>
      <c r="L7101" s="33">
        <f t="shared" si="1172"/>
        <v>1</v>
      </c>
      <c r="M7101" s="33">
        <f t="shared" si="1173"/>
        <v>2014</v>
      </c>
      <c r="N7101" s="34">
        <v>93.12</v>
      </c>
      <c r="P7101" s="32">
        <v>42093</v>
      </c>
      <c r="Q7101" s="33">
        <f t="shared" si="1174"/>
        <v>3</v>
      </c>
      <c r="R7101" s="33">
        <f t="shared" si="1175"/>
        <v>2015</v>
      </c>
      <c r="S7101" s="34">
        <v>53.99</v>
      </c>
    </row>
    <row r="7102" spans="1:19">
      <c r="A7102" s="32">
        <v>44075</v>
      </c>
      <c r="B7102" s="33">
        <f t="shared" ref="B7102:B7110" si="1178">+MONTH(A7102)</f>
        <v>9</v>
      </c>
      <c r="C7102" s="33">
        <f t="shared" ref="C7102:C7110" si="1179">+YEAR(A7102)</f>
        <v>2020</v>
      </c>
      <c r="D7102" s="34">
        <v>0.51800000000000002</v>
      </c>
      <c r="F7102" s="32">
        <v>45671</v>
      </c>
      <c r="G7102" s="33">
        <f t="shared" si="1170"/>
        <v>1</v>
      </c>
      <c r="H7102" s="33">
        <f t="shared" si="1171"/>
        <v>2025</v>
      </c>
      <c r="I7102" s="34">
        <v>4.32</v>
      </c>
      <c r="K7102" s="32">
        <v>41646</v>
      </c>
      <c r="L7102" s="33">
        <f t="shared" si="1172"/>
        <v>1</v>
      </c>
      <c r="M7102" s="33">
        <f t="shared" si="1173"/>
        <v>2014</v>
      </c>
      <c r="N7102" s="34">
        <v>93.31</v>
      </c>
      <c r="P7102" s="32">
        <v>42094</v>
      </c>
      <c r="Q7102" s="33">
        <f t="shared" si="1174"/>
        <v>3</v>
      </c>
      <c r="R7102" s="33">
        <f t="shared" si="1175"/>
        <v>2015</v>
      </c>
      <c r="S7102" s="34">
        <v>53.69</v>
      </c>
    </row>
    <row r="7103" spans="1:19">
      <c r="A7103" s="32">
        <v>44076</v>
      </c>
      <c r="B7103" s="33">
        <f t="shared" si="1178"/>
        <v>9</v>
      </c>
      <c r="C7103" s="33">
        <f t="shared" si="1179"/>
        <v>2020</v>
      </c>
      <c r="D7103" s="34">
        <v>0.503</v>
      </c>
      <c r="F7103" s="32">
        <v>45672</v>
      </c>
      <c r="G7103" s="33">
        <f t="shared" si="1170"/>
        <v>1</v>
      </c>
      <c r="H7103" s="33">
        <f t="shared" si="1171"/>
        <v>2025</v>
      </c>
      <c r="I7103" s="34">
        <v>4.45</v>
      </c>
      <c r="K7103" s="32">
        <v>41647</v>
      </c>
      <c r="L7103" s="33">
        <f t="shared" si="1172"/>
        <v>1</v>
      </c>
      <c r="M7103" s="33">
        <f t="shared" si="1173"/>
        <v>2014</v>
      </c>
      <c r="N7103" s="34">
        <v>91.9</v>
      </c>
      <c r="P7103" s="32">
        <v>42095</v>
      </c>
      <c r="Q7103" s="33">
        <f t="shared" si="1174"/>
        <v>4</v>
      </c>
      <c r="R7103" s="33">
        <f t="shared" si="1175"/>
        <v>2015</v>
      </c>
      <c r="S7103" s="34">
        <v>55.73</v>
      </c>
    </row>
    <row r="7104" spans="1:19">
      <c r="A7104" s="32">
        <v>44077</v>
      </c>
      <c r="B7104" s="33">
        <f t="shared" si="1178"/>
        <v>9</v>
      </c>
      <c r="C7104" s="33">
        <f t="shared" si="1179"/>
        <v>2020</v>
      </c>
      <c r="D7104" s="34">
        <v>0.503</v>
      </c>
      <c r="F7104" s="32">
        <v>45673</v>
      </c>
      <c r="G7104" s="33">
        <f t="shared" si="1170"/>
        <v>1</v>
      </c>
      <c r="H7104" s="33">
        <f t="shared" si="1171"/>
        <v>2025</v>
      </c>
      <c r="I7104" s="34">
        <v>4.3</v>
      </c>
      <c r="K7104" s="32">
        <v>41648</v>
      </c>
      <c r="L7104" s="33">
        <f t="shared" si="1172"/>
        <v>1</v>
      </c>
      <c r="M7104" s="33">
        <f t="shared" si="1173"/>
        <v>2014</v>
      </c>
      <c r="N7104" s="34">
        <v>91.36</v>
      </c>
      <c r="P7104" s="32">
        <v>42096</v>
      </c>
      <c r="Q7104" s="33">
        <f t="shared" si="1174"/>
        <v>4</v>
      </c>
      <c r="R7104" s="33">
        <f t="shared" si="1175"/>
        <v>2015</v>
      </c>
      <c r="S7104" s="34">
        <v>55.73</v>
      </c>
    </row>
    <row r="7105" spans="1:19">
      <c r="A7105" s="32">
        <v>44078</v>
      </c>
      <c r="B7105" s="33">
        <f t="shared" si="1178"/>
        <v>9</v>
      </c>
      <c r="C7105" s="33">
        <f t="shared" si="1179"/>
        <v>2020</v>
      </c>
      <c r="D7105" s="34">
        <v>0.495</v>
      </c>
      <c r="F7105" s="32">
        <v>45674</v>
      </c>
      <c r="G7105" s="33">
        <f t="shared" si="1170"/>
        <v>1</v>
      </c>
      <c r="H7105" s="33">
        <f t="shared" si="1171"/>
        <v>2025</v>
      </c>
      <c r="I7105" s="34">
        <v>9.86</v>
      </c>
      <c r="K7105" s="32">
        <v>41649</v>
      </c>
      <c r="L7105" s="33">
        <f t="shared" si="1172"/>
        <v>1</v>
      </c>
      <c r="M7105" s="33">
        <f t="shared" si="1173"/>
        <v>2014</v>
      </c>
      <c r="N7105" s="34">
        <v>92.39</v>
      </c>
      <c r="P7105" s="32">
        <v>42100</v>
      </c>
      <c r="Q7105" s="33">
        <f t="shared" si="1174"/>
        <v>4</v>
      </c>
      <c r="R7105" s="33">
        <f t="shared" si="1175"/>
        <v>2015</v>
      </c>
      <c r="S7105" s="34">
        <v>55.73</v>
      </c>
    </row>
    <row r="7106" spans="1:19">
      <c r="A7106" s="32">
        <v>44082</v>
      </c>
      <c r="B7106" s="33">
        <f t="shared" si="1178"/>
        <v>9</v>
      </c>
      <c r="C7106" s="33">
        <f t="shared" si="1179"/>
        <v>2020</v>
      </c>
      <c r="D7106" s="34">
        <v>0.45600000000000002</v>
      </c>
      <c r="F7106" s="32">
        <v>45678</v>
      </c>
      <c r="G7106" s="33">
        <f t="shared" si="1170"/>
        <v>1</v>
      </c>
      <c r="H7106" s="33">
        <f t="shared" si="1171"/>
        <v>2025</v>
      </c>
      <c r="I7106" s="34">
        <v>4.4000000000000004</v>
      </c>
      <c r="K7106" s="32">
        <v>41652</v>
      </c>
      <c r="L7106" s="33">
        <f t="shared" si="1172"/>
        <v>1</v>
      </c>
      <c r="M7106" s="33">
        <f t="shared" si="1173"/>
        <v>2014</v>
      </c>
      <c r="N7106" s="34">
        <v>91.45</v>
      </c>
      <c r="P7106" s="32">
        <v>42101</v>
      </c>
      <c r="Q7106" s="33">
        <f t="shared" si="1174"/>
        <v>4</v>
      </c>
      <c r="R7106" s="33">
        <f t="shared" si="1175"/>
        <v>2015</v>
      </c>
      <c r="S7106" s="34">
        <v>57.55</v>
      </c>
    </row>
    <row r="7107" spans="1:19">
      <c r="A7107" s="32">
        <v>44083</v>
      </c>
      <c r="B7107" s="33">
        <f t="shared" si="1178"/>
        <v>9</v>
      </c>
      <c r="C7107" s="33">
        <f t="shared" si="1179"/>
        <v>2020</v>
      </c>
      <c r="D7107" s="34">
        <v>0.45800000000000002</v>
      </c>
      <c r="F7107" s="32">
        <v>45679</v>
      </c>
      <c r="G7107" s="33">
        <f t="shared" si="1170"/>
        <v>1</v>
      </c>
      <c r="H7107" s="33">
        <f t="shared" si="1171"/>
        <v>2025</v>
      </c>
      <c r="I7107" s="34">
        <v>3.91</v>
      </c>
      <c r="K7107" s="32">
        <v>41653</v>
      </c>
      <c r="L7107" s="33">
        <f t="shared" si="1172"/>
        <v>1</v>
      </c>
      <c r="M7107" s="33">
        <f t="shared" si="1173"/>
        <v>2014</v>
      </c>
      <c r="N7107" s="34">
        <v>92.15</v>
      </c>
      <c r="P7107" s="32">
        <v>42102</v>
      </c>
      <c r="Q7107" s="33">
        <f t="shared" si="1174"/>
        <v>4</v>
      </c>
      <c r="R7107" s="33">
        <f t="shared" si="1175"/>
        <v>2015</v>
      </c>
      <c r="S7107" s="34">
        <v>56.42</v>
      </c>
    </row>
    <row r="7108" spans="1:19">
      <c r="A7108" s="32">
        <v>44084</v>
      </c>
      <c r="B7108" s="33">
        <f t="shared" si="1178"/>
        <v>9</v>
      </c>
      <c r="C7108" s="33">
        <f t="shared" si="1179"/>
        <v>2020</v>
      </c>
      <c r="D7108" s="34">
        <v>0.45100000000000001</v>
      </c>
      <c r="F7108" s="32">
        <v>45680</v>
      </c>
      <c r="G7108" s="33">
        <f t="shared" si="1170"/>
        <v>1</v>
      </c>
      <c r="H7108" s="33">
        <f t="shared" si="1171"/>
        <v>2025</v>
      </c>
      <c r="I7108" s="34">
        <v>3.91</v>
      </c>
      <c r="K7108" s="32">
        <v>41654</v>
      </c>
      <c r="L7108" s="33">
        <f t="shared" si="1172"/>
        <v>1</v>
      </c>
      <c r="M7108" s="33">
        <f t="shared" si="1173"/>
        <v>2014</v>
      </c>
      <c r="N7108" s="34">
        <v>93.78</v>
      </c>
      <c r="P7108" s="32">
        <v>42103</v>
      </c>
      <c r="Q7108" s="33">
        <f t="shared" si="1174"/>
        <v>4</v>
      </c>
      <c r="R7108" s="33">
        <f t="shared" si="1175"/>
        <v>2015</v>
      </c>
      <c r="S7108" s="34">
        <v>56.04</v>
      </c>
    </row>
    <row r="7109" spans="1:19">
      <c r="A7109" s="32">
        <v>44085</v>
      </c>
      <c r="B7109" s="33">
        <f t="shared" si="1178"/>
        <v>9</v>
      </c>
      <c r="C7109" s="33">
        <f t="shared" si="1179"/>
        <v>2020</v>
      </c>
      <c r="D7109" s="34">
        <v>0.47499999999999998</v>
      </c>
      <c r="F7109" s="32">
        <v>45681</v>
      </c>
      <c r="G7109" s="33">
        <f t="shared" si="1170"/>
        <v>1</v>
      </c>
      <c r="H7109" s="33">
        <f t="shared" si="1171"/>
        <v>2025</v>
      </c>
      <c r="I7109" s="34">
        <v>3.84</v>
      </c>
      <c r="K7109" s="32">
        <v>41655</v>
      </c>
      <c r="L7109" s="33">
        <f t="shared" si="1172"/>
        <v>1</v>
      </c>
      <c r="M7109" s="33">
        <f t="shared" si="1173"/>
        <v>2014</v>
      </c>
      <c r="N7109" s="34">
        <v>93.54</v>
      </c>
      <c r="P7109" s="32">
        <v>42104</v>
      </c>
      <c r="Q7109" s="33">
        <f t="shared" si="1174"/>
        <v>4</v>
      </c>
      <c r="R7109" s="33">
        <f t="shared" si="1175"/>
        <v>2015</v>
      </c>
      <c r="S7109" s="34">
        <v>56.82</v>
      </c>
    </row>
    <row r="7110" spans="1:19">
      <c r="A7110" s="32">
        <v>44088</v>
      </c>
      <c r="B7110" s="33">
        <f t="shared" si="1178"/>
        <v>9</v>
      </c>
      <c r="C7110" s="33">
        <f t="shared" si="1179"/>
        <v>2020</v>
      </c>
      <c r="D7110" s="34">
        <v>0.48299999999999998</v>
      </c>
      <c r="F7110" s="32">
        <v>45684</v>
      </c>
      <c r="G7110" s="33">
        <f t="shared" si="1170"/>
        <v>1</v>
      </c>
      <c r="H7110" s="33">
        <f t="shared" si="1171"/>
        <v>2025</v>
      </c>
      <c r="I7110" s="34">
        <v>3.71</v>
      </c>
      <c r="K7110" s="32">
        <v>41656</v>
      </c>
      <c r="L7110" s="33">
        <f t="shared" si="1172"/>
        <v>1</v>
      </c>
      <c r="M7110" s="33">
        <f t="shared" si="1173"/>
        <v>2014</v>
      </c>
      <c r="N7110" s="34">
        <v>93.96</v>
      </c>
      <c r="P7110" s="32">
        <v>42107</v>
      </c>
      <c r="Q7110" s="33">
        <f t="shared" si="1174"/>
        <v>4</v>
      </c>
      <c r="R7110" s="33">
        <f t="shared" si="1175"/>
        <v>2015</v>
      </c>
      <c r="S7110" s="34">
        <v>57.14</v>
      </c>
    </row>
    <row r="7111" spans="1:19">
      <c r="A7111" s="32">
        <v>44089</v>
      </c>
      <c r="B7111" s="33">
        <f t="shared" ref="B7111:B7140" si="1180">+MONTH(A7111)</f>
        <v>9</v>
      </c>
      <c r="C7111" s="33">
        <f t="shared" ref="C7111:C7140" si="1181">+YEAR(A7111)</f>
        <v>2020</v>
      </c>
      <c r="D7111" s="34">
        <v>0.495</v>
      </c>
      <c r="F7111" s="32">
        <v>45685</v>
      </c>
      <c r="G7111" s="33">
        <f t="shared" si="1170"/>
        <v>1</v>
      </c>
      <c r="H7111" s="33">
        <f t="shared" si="1171"/>
        <v>2025</v>
      </c>
      <c r="I7111" s="34">
        <v>3.4</v>
      </c>
      <c r="K7111" s="32">
        <v>41660</v>
      </c>
      <c r="L7111" s="33">
        <f t="shared" si="1172"/>
        <v>1</v>
      </c>
      <c r="M7111" s="33">
        <f t="shared" si="1173"/>
        <v>2014</v>
      </c>
      <c r="N7111" s="34">
        <v>94.51</v>
      </c>
      <c r="P7111" s="32">
        <v>42108</v>
      </c>
      <c r="Q7111" s="33">
        <f t="shared" si="1174"/>
        <v>4</v>
      </c>
      <c r="R7111" s="33">
        <f t="shared" si="1175"/>
        <v>2015</v>
      </c>
      <c r="S7111" s="34">
        <v>57.69</v>
      </c>
    </row>
    <row r="7112" spans="1:19">
      <c r="A7112" s="32">
        <v>44090</v>
      </c>
      <c r="B7112" s="33">
        <f t="shared" si="1180"/>
        <v>9</v>
      </c>
      <c r="C7112" s="33">
        <f t="shared" si="1181"/>
        <v>2020</v>
      </c>
      <c r="D7112" s="34">
        <v>0.51300000000000001</v>
      </c>
      <c r="F7112" s="32">
        <v>45686</v>
      </c>
      <c r="G7112" s="33">
        <f t="shared" si="1170"/>
        <v>1</v>
      </c>
      <c r="H7112" s="33">
        <f t="shared" si="1171"/>
        <v>2025</v>
      </c>
      <c r="I7112" s="34">
        <v>3.38</v>
      </c>
      <c r="K7112" s="32">
        <v>41661</v>
      </c>
      <c r="L7112" s="33">
        <f t="shared" si="1172"/>
        <v>1</v>
      </c>
      <c r="M7112" s="33">
        <f t="shared" si="1173"/>
        <v>2014</v>
      </c>
      <c r="N7112" s="34">
        <v>96.35</v>
      </c>
      <c r="P7112" s="32">
        <v>42109</v>
      </c>
      <c r="Q7112" s="33">
        <f t="shared" si="1174"/>
        <v>4</v>
      </c>
      <c r="R7112" s="33">
        <f t="shared" si="1175"/>
        <v>2015</v>
      </c>
      <c r="S7112" s="34">
        <v>59.32</v>
      </c>
    </row>
    <row r="7113" spans="1:19">
      <c r="A7113" s="32">
        <v>44091</v>
      </c>
      <c r="B7113" s="33">
        <f t="shared" si="1180"/>
        <v>9</v>
      </c>
      <c r="C7113" s="33">
        <f t="shared" si="1181"/>
        <v>2020</v>
      </c>
      <c r="D7113" s="34">
        <v>0.51300000000000001</v>
      </c>
      <c r="F7113" s="32">
        <v>45687</v>
      </c>
      <c r="G7113" s="33">
        <f t="shared" si="1170"/>
        <v>1</v>
      </c>
      <c r="H7113" s="33">
        <f t="shared" si="1171"/>
        <v>2025</v>
      </c>
      <c r="I7113" s="34">
        <v>3.12</v>
      </c>
      <c r="K7113" s="32">
        <v>41662</v>
      </c>
      <c r="L7113" s="33">
        <f t="shared" si="1172"/>
        <v>1</v>
      </c>
      <c r="M7113" s="33">
        <f t="shared" si="1173"/>
        <v>2014</v>
      </c>
      <c r="N7113" s="34">
        <v>97.23</v>
      </c>
      <c r="P7113" s="32">
        <v>42110</v>
      </c>
      <c r="Q7113" s="33">
        <f t="shared" si="1174"/>
        <v>4</v>
      </c>
      <c r="R7113" s="33">
        <f t="shared" si="1175"/>
        <v>2015</v>
      </c>
      <c r="S7113" s="34">
        <v>60.13</v>
      </c>
    </row>
    <row r="7114" spans="1:19">
      <c r="A7114" s="32">
        <v>44092</v>
      </c>
      <c r="B7114" s="33">
        <f t="shared" si="1180"/>
        <v>9</v>
      </c>
      <c r="C7114" s="33">
        <f t="shared" si="1181"/>
        <v>2020</v>
      </c>
      <c r="D7114" s="34">
        <v>0.50900000000000001</v>
      </c>
      <c r="F7114" s="32">
        <v>45688</v>
      </c>
      <c r="G7114" s="33">
        <f t="shared" si="1170"/>
        <v>1</v>
      </c>
      <c r="H7114" s="33">
        <f t="shared" si="1171"/>
        <v>2025</v>
      </c>
      <c r="I7114" s="34">
        <v>2.93</v>
      </c>
      <c r="K7114" s="32">
        <v>41663</v>
      </c>
      <c r="L7114" s="33">
        <f t="shared" si="1172"/>
        <v>1</v>
      </c>
      <c r="M7114" s="33">
        <f t="shared" si="1173"/>
        <v>2014</v>
      </c>
      <c r="N7114" s="34">
        <v>96.66</v>
      </c>
      <c r="P7114" s="32">
        <v>42111</v>
      </c>
      <c r="Q7114" s="33">
        <f t="shared" si="1174"/>
        <v>4</v>
      </c>
      <c r="R7114" s="33">
        <f t="shared" si="1175"/>
        <v>2015</v>
      </c>
      <c r="S7114" s="34">
        <v>61.31</v>
      </c>
    </row>
    <row r="7115" spans="1:19">
      <c r="A7115" s="32">
        <v>44095</v>
      </c>
      <c r="B7115" s="33">
        <f t="shared" si="1180"/>
        <v>9</v>
      </c>
      <c r="C7115" s="33">
        <f t="shared" si="1181"/>
        <v>2020</v>
      </c>
      <c r="D7115" s="34">
        <v>0.49399999999999999</v>
      </c>
      <c r="F7115" s="32">
        <v>45691</v>
      </c>
      <c r="G7115" s="33">
        <f t="shared" si="1170"/>
        <v>2</v>
      </c>
      <c r="H7115" s="33">
        <f t="shared" si="1171"/>
        <v>2025</v>
      </c>
      <c r="I7115" s="34">
        <v>3.3</v>
      </c>
      <c r="K7115" s="32">
        <v>41666</v>
      </c>
      <c r="L7115" s="33">
        <f t="shared" si="1172"/>
        <v>1</v>
      </c>
      <c r="M7115" s="33">
        <f t="shared" si="1173"/>
        <v>2014</v>
      </c>
      <c r="N7115" s="34">
        <v>95.82</v>
      </c>
      <c r="P7115" s="32">
        <v>42114</v>
      </c>
      <c r="Q7115" s="33">
        <f t="shared" si="1174"/>
        <v>4</v>
      </c>
      <c r="R7115" s="33">
        <f t="shared" si="1175"/>
        <v>2015</v>
      </c>
      <c r="S7115" s="34">
        <v>61.2</v>
      </c>
    </row>
    <row r="7116" spans="1:19">
      <c r="A7116" s="32">
        <v>44096</v>
      </c>
      <c r="B7116" s="33">
        <f t="shared" si="1180"/>
        <v>9</v>
      </c>
      <c r="C7116" s="33">
        <f t="shared" si="1181"/>
        <v>2020</v>
      </c>
      <c r="D7116" s="34">
        <v>0.495</v>
      </c>
      <c r="F7116" s="32">
        <v>45692</v>
      </c>
      <c r="G7116" s="33">
        <f t="shared" si="1170"/>
        <v>2</v>
      </c>
      <c r="H7116" s="33">
        <f t="shared" si="1171"/>
        <v>2025</v>
      </c>
      <c r="I7116" s="34">
        <v>3.25</v>
      </c>
      <c r="K7116" s="32">
        <v>41667</v>
      </c>
      <c r="L7116" s="33">
        <f t="shared" si="1172"/>
        <v>1</v>
      </c>
      <c r="M7116" s="33">
        <f t="shared" si="1173"/>
        <v>2014</v>
      </c>
      <c r="N7116" s="34">
        <v>97.49</v>
      </c>
      <c r="P7116" s="32">
        <v>42115</v>
      </c>
      <c r="Q7116" s="33">
        <f t="shared" si="1174"/>
        <v>4</v>
      </c>
      <c r="R7116" s="33">
        <f t="shared" si="1175"/>
        <v>2015</v>
      </c>
      <c r="S7116" s="34">
        <v>60.12</v>
      </c>
    </row>
    <row r="7117" spans="1:19">
      <c r="A7117" s="32">
        <v>44097</v>
      </c>
      <c r="B7117" s="33">
        <f t="shared" si="1180"/>
        <v>9</v>
      </c>
      <c r="C7117" s="33">
        <f t="shared" si="1181"/>
        <v>2020</v>
      </c>
      <c r="D7117" s="34">
        <v>0.498</v>
      </c>
      <c r="F7117" s="32">
        <v>45693</v>
      </c>
      <c r="G7117" s="33">
        <f t="shared" si="1170"/>
        <v>2</v>
      </c>
      <c r="H7117" s="33">
        <f t="shared" si="1171"/>
        <v>2025</v>
      </c>
      <c r="I7117" s="34">
        <v>3.22</v>
      </c>
      <c r="K7117" s="32">
        <v>41668</v>
      </c>
      <c r="L7117" s="33">
        <f t="shared" si="1172"/>
        <v>1</v>
      </c>
      <c r="M7117" s="33">
        <f t="shared" si="1173"/>
        <v>2014</v>
      </c>
      <c r="N7117" s="34">
        <v>97.34</v>
      </c>
      <c r="P7117" s="32">
        <v>42116</v>
      </c>
      <c r="Q7117" s="33">
        <f t="shared" si="1174"/>
        <v>4</v>
      </c>
      <c r="R7117" s="33">
        <f t="shared" si="1175"/>
        <v>2015</v>
      </c>
      <c r="S7117" s="34">
        <v>60.12</v>
      </c>
    </row>
    <row r="7118" spans="1:19">
      <c r="A7118" s="32">
        <v>44098</v>
      </c>
      <c r="B7118" s="33">
        <f t="shared" si="1180"/>
        <v>9</v>
      </c>
      <c r="C7118" s="33">
        <f t="shared" si="1181"/>
        <v>2020</v>
      </c>
      <c r="D7118" s="34">
        <v>0.5</v>
      </c>
      <c r="F7118" s="32">
        <v>45694</v>
      </c>
      <c r="G7118" s="33">
        <f t="shared" si="1170"/>
        <v>2</v>
      </c>
      <c r="H7118" s="33">
        <f t="shared" si="1171"/>
        <v>2025</v>
      </c>
      <c r="I7118" s="34">
        <v>3.31</v>
      </c>
      <c r="K7118" s="32">
        <v>41669</v>
      </c>
      <c r="L7118" s="33">
        <f t="shared" si="1172"/>
        <v>1</v>
      </c>
      <c r="M7118" s="33">
        <f t="shared" si="1173"/>
        <v>2014</v>
      </c>
      <c r="N7118" s="34">
        <v>98.25</v>
      </c>
      <c r="P7118" s="32">
        <v>42117</v>
      </c>
      <c r="Q7118" s="33">
        <f t="shared" si="1174"/>
        <v>4</v>
      </c>
      <c r="R7118" s="33">
        <f t="shared" si="1175"/>
        <v>2015</v>
      </c>
      <c r="S7118" s="34">
        <v>62.66</v>
      </c>
    </row>
    <row r="7119" spans="1:19">
      <c r="A7119" s="32">
        <v>44099</v>
      </c>
      <c r="B7119" s="33">
        <f t="shared" si="1180"/>
        <v>9</v>
      </c>
      <c r="C7119" s="33">
        <f t="shared" si="1181"/>
        <v>2020</v>
      </c>
      <c r="D7119" s="34">
        <v>0.50800000000000001</v>
      </c>
      <c r="F7119" s="32">
        <v>45695</v>
      </c>
      <c r="G7119" s="33">
        <f t="shared" si="1170"/>
        <v>2</v>
      </c>
      <c r="H7119" s="33">
        <f t="shared" si="1171"/>
        <v>2025</v>
      </c>
      <c r="I7119" s="34">
        <v>3.32</v>
      </c>
      <c r="K7119" s="32">
        <v>41670</v>
      </c>
      <c r="L7119" s="33">
        <f t="shared" si="1172"/>
        <v>1</v>
      </c>
      <c r="M7119" s="33">
        <f t="shared" si="1173"/>
        <v>2014</v>
      </c>
      <c r="N7119" s="34">
        <v>97.55</v>
      </c>
      <c r="P7119" s="32">
        <v>42118</v>
      </c>
      <c r="Q7119" s="33">
        <f t="shared" si="1174"/>
        <v>4</v>
      </c>
      <c r="R7119" s="33">
        <f t="shared" si="1175"/>
        <v>2015</v>
      </c>
      <c r="S7119" s="34">
        <v>62.96</v>
      </c>
    </row>
    <row r="7120" spans="1:19">
      <c r="A7120" s="32">
        <v>44102</v>
      </c>
      <c r="B7120" s="33">
        <f t="shared" si="1180"/>
        <v>9</v>
      </c>
      <c r="C7120" s="33">
        <f t="shared" si="1181"/>
        <v>2020</v>
      </c>
      <c r="D7120" s="34">
        <v>0.51300000000000001</v>
      </c>
      <c r="F7120" s="32">
        <v>45698</v>
      </c>
      <c r="G7120" s="33">
        <f t="shared" si="1170"/>
        <v>2</v>
      </c>
      <c r="H7120" s="33">
        <f t="shared" si="1171"/>
        <v>2025</v>
      </c>
      <c r="I7120" s="34">
        <v>3.48</v>
      </c>
      <c r="K7120" s="32">
        <v>41673</v>
      </c>
      <c r="L7120" s="33">
        <f t="shared" si="1172"/>
        <v>2</v>
      </c>
      <c r="M7120" s="33">
        <f t="shared" si="1173"/>
        <v>2014</v>
      </c>
      <c r="N7120" s="34">
        <v>96.44</v>
      </c>
      <c r="P7120" s="32">
        <v>42121</v>
      </c>
      <c r="Q7120" s="33">
        <f t="shared" si="1174"/>
        <v>4</v>
      </c>
      <c r="R7120" s="33">
        <f t="shared" si="1175"/>
        <v>2015</v>
      </c>
      <c r="S7120" s="34">
        <v>62.86</v>
      </c>
    </row>
    <row r="7121" spans="1:19">
      <c r="A7121" s="32">
        <v>44103</v>
      </c>
      <c r="B7121" s="33">
        <f t="shared" si="1180"/>
        <v>9</v>
      </c>
      <c r="C7121" s="33">
        <f t="shared" si="1181"/>
        <v>2020</v>
      </c>
      <c r="D7121" s="34">
        <v>0.50600000000000001</v>
      </c>
      <c r="F7121" s="32">
        <v>45699</v>
      </c>
      <c r="G7121" s="33">
        <f t="shared" si="1170"/>
        <v>2</v>
      </c>
      <c r="H7121" s="33">
        <f t="shared" si="1171"/>
        <v>2025</v>
      </c>
      <c r="I7121" s="34">
        <v>3.65</v>
      </c>
      <c r="K7121" s="32">
        <v>41674</v>
      </c>
      <c r="L7121" s="33">
        <f t="shared" si="1172"/>
        <v>2</v>
      </c>
      <c r="M7121" s="33">
        <f t="shared" si="1173"/>
        <v>2014</v>
      </c>
      <c r="N7121" s="34">
        <v>97.24</v>
      </c>
      <c r="P7121" s="32">
        <v>42122</v>
      </c>
      <c r="Q7121" s="33">
        <f t="shared" si="1174"/>
        <v>4</v>
      </c>
      <c r="R7121" s="33">
        <f t="shared" si="1175"/>
        <v>2015</v>
      </c>
      <c r="S7121" s="34">
        <v>62.61</v>
      </c>
    </row>
    <row r="7122" spans="1:19">
      <c r="A7122" s="32">
        <v>44104</v>
      </c>
      <c r="B7122" s="33">
        <f t="shared" si="1180"/>
        <v>9</v>
      </c>
      <c r="C7122" s="33">
        <f t="shared" si="1181"/>
        <v>2020</v>
      </c>
      <c r="D7122" s="34">
        <v>0.504</v>
      </c>
      <c r="F7122" s="32">
        <v>45700</v>
      </c>
      <c r="G7122" s="33">
        <f t="shared" si="1170"/>
        <v>2</v>
      </c>
      <c r="H7122" s="33">
        <f t="shared" si="1171"/>
        <v>2025</v>
      </c>
      <c r="I7122" s="34">
        <v>3.97</v>
      </c>
      <c r="K7122" s="32">
        <v>41675</v>
      </c>
      <c r="L7122" s="33">
        <f t="shared" si="1172"/>
        <v>2</v>
      </c>
      <c r="M7122" s="33">
        <f t="shared" si="1173"/>
        <v>2014</v>
      </c>
      <c r="N7122" s="34">
        <v>97.4</v>
      </c>
      <c r="P7122" s="32">
        <v>42123</v>
      </c>
      <c r="Q7122" s="33">
        <f t="shared" si="1174"/>
        <v>4</v>
      </c>
      <c r="R7122" s="33">
        <f t="shared" si="1175"/>
        <v>2015</v>
      </c>
      <c r="S7122" s="34">
        <v>63.97</v>
      </c>
    </row>
    <row r="7123" spans="1:19">
      <c r="A7123" s="32">
        <v>44105</v>
      </c>
      <c r="B7123" s="33">
        <f t="shared" si="1180"/>
        <v>10</v>
      </c>
      <c r="C7123" s="33">
        <f t="shared" si="1181"/>
        <v>2020</v>
      </c>
      <c r="D7123" s="34">
        <v>0.49</v>
      </c>
      <c r="F7123" s="32">
        <v>45701</v>
      </c>
      <c r="G7123" s="33">
        <f t="shared" si="1170"/>
        <v>2</v>
      </c>
      <c r="H7123" s="33">
        <f t="shared" si="1171"/>
        <v>2025</v>
      </c>
      <c r="I7123" s="34">
        <v>4.43</v>
      </c>
      <c r="K7123" s="32">
        <v>41676</v>
      </c>
      <c r="L7123" s="33">
        <f t="shared" si="1172"/>
        <v>2</v>
      </c>
      <c r="M7123" s="33">
        <f t="shared" si="1173"/>
        <v>2014</v>
      </c>
      <c r="N7123" s="34">
        <v>97.84</v>
      </c>
      <c r="P7123" s="32">
        <v>42124</v>
      </c>
      <c r="Q7123" s="33">
        <f t="shared" si="1174"/>
        <v>4</v>
      </c>
      <c r="R7123" s="33">
        <f t="shared" si="1175"/>
        <v>2015</v>
      </c>
      <c r="S7123" s="34">
        <v>63.9</v>
      </c>
    </row>
    <row r="7124" spans="1:19">
      <c r="A7124" s="32">
        <v>44106</v>
      </c>
      <c r="B7124" s="33">
        <f t="shared" si="1180"/>
        <v>10</v>
      </c>
      <c r="C7124" s="33">
        <f t="shared" si="1181"/>
        <v>2020</v>
      </c>
      <c r="D7124" s="34">
        <v>0.48599999999999999</v>
      </c>
      <c r="F7124" s="32">
        <v>45702</v>
      </c>
      <c r="G7124" s="33">
        <f t="shared" si="1170"/>
        <v>2</v>
      </c>
      <c r="H7124" s="33">
        <f t="shared" si="1171"/>
        <v>2025</v>
      </c>
      <c r="I7124" s="34">
        <v>4.5999999999999996</v>
      </c>
      <c r="K7124" s="32">
        <v>41677</v>
      </c>
      <c r="L7124" s="33">
        <f t="shared" si="1172"/>
        <v>2</v>
      </c>
      <c r="M7124" s="33">
        <f t="shared" si="1173"/>
        <v>2014</v>
      </c>
      <c r="N7124" s="34">
        <v>99.98</v>
      </c>
      <c r="P7124" s="32">
        <v>42125</v>
      </c>
      <c r="Q7124" s="33">
        <f t="shared" si="1174"/>
        <v>5</v>
      </c>
      <c r="R7124" s="33">
        <f t="shared" si="1175"/>
        <v>2015</v>
      </c>
      <c r="S7124" s="34">
        <v>64.13</v>
      </c>
    </row>
    <row r="7125" spans="1:19">
      <c r="A7125" s="32">
        <v>44109</v>
      </c>
      <c r="B7125" s="33">
        <f t="shared" si="1180"/>
        <v>10</v>
      </c>
      <c r="C7125" s="33">
        <f t="shared" si="1181"/>
        <v>2020</v>
      </c>
      <c r="D7125" s="34">
        <v>0.51</v>
      </c>
      <c r="F7125" s="32">
        <v>45706</v>
      </c>
      <c r="G7125" s="33">
        <f t="shared" si="1170"/>
        <v>2</v>
      </c>
      <c r="H7125" s="33">
        <f t="shared" si="1171"/>
        <v>2025</v>
      </c>
      <c r="I7125" s="34">
        <v>6.4</v>
      </c>
      <c r="K7125" s="32">
        <v>41680</v>
      </c>
      <c r="L7125" s="33">
        <f t="shared" si="1172"/>
        <v>2</v>
      </c>
      <c r="M7125" s="33">
        <f t="shared" si="1173"/>
        <v>2014</v>
      </c>
      <c r="N7125" s="34">
        <v>100.12</v>
      </c>
      <c r="P7125" s="32">
        <v>42128</v>
      </c>
      <c r="Q7125" s="33">
        <f t="shared" si="1174"/>
        <v>5</v>
      </c>
      <c r="R7125" s="33">
        <f t="shared" si="1175"/>
        <v>2015</v>
      </c>
      <c r="S7125" s="34">
        <v>64.62</v>
      </c>
    </row>
    <row r="7126" spans="1:19">
      <c r="A7126" s="32">
        <v>44110</v>
      </c>
      <c r="B7126" s="33">
        <f t="shared" si="1180"/>
        <v>10</v>
      </c>
      <c r="C7126" s="33">
        <f t="shared" si="1181"/>
        <v>2020</v>
      </c>
      <c r="D7126" s="34">
        <v>0.51500000000000001</v>
      </c>
      <c r="F7126" s="32">
        <v>45707</v>
      </c>
      <c r="G7126" s="33">
        <f t="shared" si="1170"/>
        <v>2</v>
      </c>
      <c r="H7126" s="33">
        <f t="shared" si="1171"/>
        <v>2025</v>
      </c>
      <c r="I7126" s="34">
        <v>7.15</v>
      </c>
      <c r="K7126" s="32">
        <v>41681</v>
      </c>
      <c r="L7126" s="33">
        <f t="shared" si="1172"/>
        <v>2</v>
      </c>
      <c r="M7126" s="33">
        <f t="shared" si="1173"/>
        <v>2014</v>
      </c>
      <c r="N7126" s="34">
        <v>99.96</v>
      </c>
      <c r="P7126" s="32">
        <v>42129</v>
      </c>
      <c r="Q7126" s="33">
        <f t="shared" si="1174"/>
        <v>5</v>
      </c>
      <c r="R7126" s="33">
        <f t="shared" si="1175"/>
        <v>2015</v>
      </c>
      <c r="S7126" s="34">
        <v>65.44</v>
      </c>
    </row>
    <row r="7127" spans="1:19">
      <c r="A7127" s="32">
        <v>44111</v>
      </c>
      <c r="B7127" s="33">
        <f t="shared" si="1180"/>
        <v>10</v>
      </c>
      <c r="C7127" s="33">
        <f t="shared" si="1181"/>
        <v>2020</v>
      </c>
      <c r="D7127" s="34">
        <v>0.51400000000000001</v>
      </c>
      <c r="F7127" s="32">
        <v>45708</v>
      </c>
      <c r="G7127" s="33">
        <f t="shared" si="1170"/>
        <v>2</v>
      </c>
      <c r="H7127" s="33">
        <f t="shared" si="1171"/>
        <v>2025</v>
      </c>
      <c r="I7127" s="34">
        <v>5.62</v>
      </c>
      <c r="K7127" s="32">
        <v>41682</v>
      </c>
      <c r="L7127" s="33">
        <f t="shared" si="1172"/>
        <v>2</v>
      </c>
      <c r="M7127" s="33">
        <f t="shared" si="1173"/>
        <v>2014</v>
      </c>
      <c r="N7127" s="34">
        <v>100.38</v>
      </c>
      <c r="P7127" s="32">
        <v>42130</v>
      </c>
      <c r="Q7127" s="33">
        <f t="shared" si="1174"/>
        <v>5</v>
      </c>
      <c r="R7127" s="33">
        <f t="shared" si="1175"/>
        <v>2015</v>
      </c>
      <c r="S7127" s="34">
        <v>66.22</v>
      </c>
    </row>
    <row r="7128" spans="1:19">
      <c r="A7128" s="32">
        <v>44112</v>
      </c>
      <c r="B7128" s="33">
        <f t="shared" si="1180"/>
        <v>10</v>
      </c>
      <c r="C7128" s="33">
        <f t="shared" si="1181"/>
        <v>2020</v>
      </c>
      <c r="D7128" s="34">
        <v>0.53</v>
      </c>
      <c r="F7128" s="32">
        <v>45709</v>
      </c>
      <c r="G7128" s="33">
        <f t="shared" si="1170"/>
        <v>2</v>
      </c>
      <c r="H7128" s="33">
        <f t="shared" si="1171"/>
        <v>2025</v>
      </c>
      <c r="I7128" s="34">
        <v>4.43</v>
      </c>
      <c r="K7128" s="32">
        <v>41683</v>
      </c>
      <c r="L7128" s="33">
        <f t="shared" si="1172"/>
        <v>2</v>
      </c>
      <c r="M7128" s="33">
        <f t="shared" si="1173"/>
        <v>2014</v>
      </c>
      <c r="N7128" s="34">
        <v>100.27</v>
      </c>
      <c r="P7128" s="32">
        <v>42131</v>
      </c>
      <c r="Q7128" s="33">
        <f t="shared" si="1174"/>
        <v>5</v>
      </c>
      <c r="R7128" s="33">
        <f t="shared" si="1175"/>
        <v>2015</v>
      </c>
      <c r="S7128" s="34">
        <v>64.930000000000007</v>
      </c>
    </row>
    <row r="7129" spans="1:19">
      <c r="A7129" s="32">
        <v>44113</v>
      </c>
      <c r="B7129" s="33">
        <f t="shared" si="1180"/>
        <v>10</v>
      </c>
      <c r="C7129" s="33">
        <f t="shared" si="1181"/>
        <v>2020</v>
      </c>
      <c r="D7129" s="34">
        <v>0.52600000000000002</v>
      </c>
      <c r="F7129" s="32">
        <v>45712</v>
      </c>
      <c r="G7129" s="33">
        <f t="shared" si="1170"/>
        <v>2</v>
      </c>
      <c r="H7129" s="33">
        <f t="shared" si="1171"/>
        <v>2025</v>
      </c>
      <c r="I7129" s="34">
        <v>3.86</v>
      </c>
      <c r="K7129" s="32">
        <v>41684</v>
      </c>
      <c r="L7129" s="33">
        <f t="shared" si="1172"/>
        <v>2</v>
      </c>
      <c r="M7129" s="33">
        <f t="shared" si="1173"/>
        <v>2014</v>
      </c>
      <c r="N7129" s="34">
        <v>100.31</v>
      </c>
      <c r="P7129" s="32">
        <v>42132</v>
      </c>
      <c r="Q7129" s="33">
        <f t="shared" si="1174"/>
        <v>5</v>
      </c>
      <c r="R7129" s="33">
        <f t="shared" si="1175"/>
        <v>2015</v>
      </c>
      <c r="S7129" s="34">
        <v>63.82</v>
      </c>
    </row>
    <row r="7130" spans="1:19">
      <c r="A7130" s="32">
        <v>44116</v>
      </c>
      <c r="B7130" s="33">
        <f t="shared" si="1180"/>
        <v>10</v>
      </c>
      <c r="C7130" s="33">
        <f t="shared" si="1181"/>
        <v>2020</v>
      </c>
      <c r="D7130" s="34">
        <v>0.52</v>
      </c>
      <c r="F7130" s="32">
        <v>45713</v>
      </c>
      <c r="G7130" s="33">
        <f t="shared" si="1170"/>
        <v>2</v>
      </c>
      <c r="H7130" s="33">
        <f t="shared" si="1171"/>
        <v>2025</v>
      </c>
      <c r="I7130" s="34">
        <v>3.88</v>
      </c>
      <c r="K7130" s="32">
        <v>41688</v>
      </c>
      <c r="L7130" s="33">
        <f t="shared" si="1172"/>
        <v>2</v>
      </c>
      <c r="M7130" s="33">
        <f t="shared" si="1173"/>
        <v>2014</v>
      </c>
      <c r="N7130" s="34">
        <v>102.54</v>
      </c>
      <c r="P7130" s="32">
        <v>42135</v>
      </c>
      <c r="Q7130" s="33">
        <f t="shared" si="1174"/>
        <v>5</v>
      </c>
      <c r="R7130" s="33">
        <f t="shared" si="1175"/>
        <v>2015</v>
      </c>
      <c r="S7130" s="34">
        <v>62.82</v>
      </c>
    </row>
    <row r="7131" spans="1:19">
      <c r="A7131" s="32">
        <v>44117</v>
      </c>
      <c r="B7131" s="33">
        <f t="shared" si="1180"/>
        <v>10</v>
      </c>
      <c r="C7131" s="33">
        <f t="shared" si="1181"/>
        <v>2020</v>
      </c>
      <c r="D7131" s="34">
        <v>0.52500000000000002</v>
      </c>
      <c r="F7131" s="32">
        <v>45714</v>
      </c>
      <c r="G7131" s="33">
        <f t="shared" si="1170"/>
        <v>2</v>
      </c>
      <c r="H7131" s="33">
        <f t="shared" si="1171"/>
        <v>2025</v>
      </c>
      <c r="I7131" s="34">
        <v>3.9</v>
      </c>
      <c r="K7131" s="32">
        <v>41689</v>
      </c>
      <c r="L7131" s="33">
        <f t="shared" si="1172"/>
        <v>2</v>
      </c>
      <c r="M7131" s="33">
        <f t="shared" si="1173"/>
        <v>2014</v>
      </c>
      <c r="N7131" s="34">
        <v>103.46</v>
      </c>
      <c r="P7131" s="32">
        <v>42136</v>
      </c>
      <c r="Q7131" s="33">
        <f t="shared" si="1174"/>
        <v>5</v>
      </c>
      <c r="R7131" s="33">
        <f t="shared" si="1175"/>
        <v>2015</v>
      </c>
      <c r="S7131" s="34">
        <v>65.09</v>
      </c>
    </row>
    <row r="7132" spans="1:19">
      <c r="A7132" s="32">
        <v>44118</v>
      </c>
      <c r="B7132" s="33">
        <f t="shared" si="1180"/>
        <v>10</v>
      </c>
      <c r="C7132" s="33">
        <f t="shared" si="1181"/>
        <v>2020</v>
      </c>
      <c r="D7132" s="34">
        <v>0.53600000000000003</v>
      </c>
      <c r="F7132" s="32">
        <v>45715</v>
      </c>
      <c r="G7132" s="33">
        <f t="shared" si="1170"/>
        <v>2</v>
      </c>
      <c r="H7132" s="33">
        <f t="shared" si="1171"/>
        <v>2025</v>
      </c>
      <c r="I7132" s="34">
        <v>3.91</v>
      </c>
      <c r="K7132" s="32">
        <v>41690</v>
      </c>
      <c r="L7132" s="33">
        <f t="shared" si="1172"/>
        <v>2</v>
      </c>
      <c r="M7132" s="33">
        <f t="shared" si="1173"/>
        <v>2014</v>
      </c>
      <c r="N7132" s="34">
        <v>103.2</v>
      </c>
      <c r="P7132" s="32">
        <v>42137</v>
      </c>
      <c r="Q7132" s="33">
        <f t="shared" si="1174"/>
        <v>5</v>
      </c>
      <c r="R7132" s="33">
        <f t="shared" si="1175"/>
        <v>2015</v>
      </c>
      <c r="S7132" s="34">
        <v>66.33</v>
      </c>
    </row>
    <row r="7133" spans="1:19">
      <c r="A7133" s="32">
        <v>44119</v>
      </c>
      <c r="B7133" s="33">
        <f t="shared" si="1180"/>
        <v>10</v>
      </c>
      <c r="C7133" s="33">
        <f t="shared" si="1181"/>
        <v>2020</v>
      </c>
      <c r="D7133" s="34">
        <v>0.54100000000000004</v>
      </c>
      <c r="F7133" s="32">
        <v>45716</v>
      </c>
      <c r="G7133" s="33">
        <f t="shared" si="1170"/>
        <v>2</v>
      </c>
      <c r="H7133" s="33">
        <f t="shared" si="1171"/>
        <v>2025</v>
      </c>
      <c r="I7133" s="34">
        <v>3.91</v>
      </c>
      <c r="K7133" s="32">
        <v>41691</v>
      </c>
      <c r="L7133" s="33">
        <f t="shared" si="1172"/>
        <v>2</v>
      </c>
      <c r="M7133" s="33">
        <f t="shared" si="1173"/>
        <v>2014</v>
      </c>
      <c r="N7133" s="34">
        <v>102.53</v>
      </c>
      <c r="P7133" s="32">
        <v>42138</v>
      </c>
      <c r="Q7133" s="33">
        <f t="shared" si="1174"/>
        <v>5</v>
      </c>
      <c r="R7133" s="33">
        <f t="shared" si="1175"/>
        <v>2015</v>
      </c>
      <c r="S7133" s="34">
        <v>65.58</v>
      </c>
    </row>
    <row r="7134" spans="1:19">
      <c r="A7134" s="32">
        <v>44120</v>
      </c>
      <c r="B7134" s="33">
        <f t="shared" si="1180"/>
        <v>10</v>
      </c>
      <c r="C7134" s="33">
        <f t="shared" si="1181"/>
        <v>2020</v>
      </c>
      <c r="D7134" s="34">
        <v>0.53500000000000003</v>
      </c>
      <c r="F7134" s="32">
        <v>45719</v>
      </c>
      <c r="G7134" s="33">
        <f t="shared" si="1170"/>
        <v>3</v>
      </c>
      <c r="H7134" s="33">
        <f t="shared" si="1171"/>
        <v>2025</v>
      </c>
      <c r="I7134" s="34">
        <v>3.8</v>
      </c>
      <c r="K7134" s="32">
        <v>41694</v>
      </c>
      <c r="L7134" s="33">
        <f t="shared" si="1172"/>
        <v>2</v>
      </c>
      <c r="M7134" s="33">
        <f t="shared" si="1173"/>
        <v>2014</v>
      </c>
      <c r="N7134" s="34">
        <v>103.17</v>
      </c>
      <c r="P7134" s="32">
        <v>42139</v>
      </c>
      <c r="Q7134" s="33">
        <f t="shared" si="1174"/>
        <v>5</v>
      </c>
      <c r="R7134" s="33">
        <f t="shared" si="1175"/>
        <v>2015</v>
      </c>
      <c r="S7134" s="34">
        <v>64.69</v>
      </c>
    </row>
    <row r="7135" spans="1:19">
      <c r="A7135" s="32">
        <v>44123</v>
      </c>
      <c r="B7135" s="33">
        <f t="shared" si="1180"/>
        <v>10</v>
      </c>
      <c r="C7135" s="33">
        <f t="shared" si="1181"/>
        <v>2020</v>
      </c>
      <c r="D7135" s="34">
        <v>0.53400000000000003</v>
      </c>
      <c r="F7135" s="32">
        <v>45720</v>
      </c>
      <c r="G7135" s="33">
        <f t="shared" si="1170"/>
        <v>3</v>
      </c>
      <c r="H7135" s="33">
        <f t="shared" si="1171"/>
        <v>2025</v>
      </c>
      <c r="I7135" s="34">
        <v>4.3899999999999997</v>
      </c>
      <c r="K7135" s="32">
        <v>41695</v>
      </c>
      <c r="L7135" s="33">
        <f t="shared" si="1172"/>
        <v>2</v>
      </c>
      <c r="M7135" s="33">
        <f t="shared" si="1173"/>
        <v>2014</v>
      </c>
      <c r="N7135" s="34">
        <v>102.2</v>
      </c>
      <c r="P7135" s="32">
        <v>42142</v>
      </c>
      <c r="Q7135" s="33">
        <f t="shared" si="1174"/>
        <v>5</v>
      </c>
      <c r="R7135" s="33">
        <f t="shared" si="1175"/>
        <v>2015</v>
      </c>
      <c r="S7135" s="34">
        <v>65.150000000000006</v>
      </c>
    </row>
    <row r="7136" spans="1:19">
      <c r="A7136" s="32">
        <v>44124</v>
      </c>
      <c r="B7136" s="33">
        <f t="shared" si="1180"/>
        <v>10</v>
      </c>
      <c r="C7136" s="33">
        <f t="shared" si="1181"/>
        <v>2020</v>
      </c>
      <c r="D7136" s="34">
        <v>0.53300000000000003</v>
      </c>
      <c r="F7136" s="32">
        <v>45721</v>
      </c>
      <c r="G7136" s="33">
        <f t="shared" si="1170"/>
        <v>3</v>
      </c>
      <c r="H7136" s="33">
        <f t="shared" si="1171"/>
        <v>2025</v>
      </c>
      <c r="I7136" s="34">
        <v>4.4000000000000004</v>
      </c>
      <c r="K7136" s="32">
        <v>41696</v>
      </c>
      <c r="L7136" s="33">
        <f t="shared" si="1172"/>
        <v>2</v>
      </c>
      <c r="M7136" s="33">
        <f t="shared" si="1173"/>
        <v>2014</v>
      </c>
      <c r="N7136" s="34">
        <v>102.93</v>
      </c>
      <c r="P7136" s="32">
        <v>42143</v>
      </c>
      <c r="Q7136" s="33">
        <f t="shared" si="1174"/>
        <v>5</v>
      </c>
      <c r="R7136" s="33">
        <f t="shared" si="1175"/>
        <v>2015</v>
      </c>
      <c r="S7136" s="34">
        <v>63.48</v>
      </c>
    </row>
    <row r="7137" spans="1:19">
      <c r="A7137" s="32">
        <v>44125</v>
      </c>
      <c r="B7137" s="33">
        <f t="shared" si="1180"/>
        <v>10</v>
      </c>
      <c r="C7137" s="33">
        <f t="shared" si="1181"/>
        <v>2020</v>
      </c>
      <c r="D7137" s="34">
        <v>0.53</v>
      </c>
      <c r="F7137" s="32">
        <v>45722</v>
      </c>
      <c r="G7137" s="33">
        <f t="shared" si="1170"/>
        <v>3</v>
      </c>
      <c r="H7137" s="33">
        <f t="shared" si="1171"/>
        <v>2025</v>
      </c>
      <c r="I7137" s="34">
        <v>4.3899999999999997</v>
      </c>
      <c r="K7137" s="32">
        <v>41697</v>
      </c>
      <c r="L7137" s="33">
        <f t="shared" si="1172"/>
        <v>2</v>
      </c>
      <c r="M7137" s="33">
        <f t="shared" si="1173"/>
        <v>2014</v>
      </c>
      <c r="N7137" s="34">
        <v>102.68</v>
      </c>
      <c r="P7137" s="32">
        <v>42144</v>
      </c>
      <c r="Q7137" s="33">
        <f t="shared" si="1174"/>
        <v>5</v>
      </c>
      <c r="R7137" s="33">
        <f t="shared" si="1175"/>
        <v>2015</v>
      </c>
      <c r="S7137" s="34">
        <v>63.52</v>
      </c>
    </row>
    <row r="7138" spans="1:19">
      <c r="A7138" s="32">
        <v>44126</v>
      </c>
      <c r="B7138" s="33">
        <f t="shared" si="1180"/>
        <v>10</v>
      </c>
      <c r="C7138" s="33">
        <f t="shared" si="1181"/>
        <v>2020</v>
      </c>
      <c r="D7138" s="34">
        <v>0.53800000000000003</v>
      </c>
      <c r="F7138" s="32">
        <v>45723</v>
      </c>
      <c r="G7138" s="33">
        <f t="shared" si="1170"/>
        <v>3</v>
      </c>
      <c r="H7138" s="33">
        <f t="shared" si="1171"/>
        <v>2025</v>
      </c>
      <c r="I7138" s="34">
        <v>4.3899999999999997</v>
      </c>
      <c r="K7138" s="32">
        <v>41698</v>
      </c>
      <c r="L7138" s="33">
        <f t="shared" si="1172"/>
        <v>2</v>
      </c>
      <c r="M7138" s="33">
        <f t="shared" si="1173"/>
        <v>2014</v>
      </c>
      <c r="N7138" s="34">
        <v>102.88</v>
      </c>
      <c r="P7138" s="32">
        <v>42145</v>
      </c>
      <c r="Q7138" s="33">
        <f t="shared" si="1174"/>
        <v>5</v>
      </c>
      <c r="R7138" s="33">
        <f t="shared" si="1175"/>
        <v>2015</v>
      </c>
      <c r="S7138" s="34">
        <v>64.7</v>
      </c>
    </row>
    <row r="7139" spans="1:19">
      <c r="A7139" s="32">
        <v>44127</v>
      </c>
      <c r="B7139" s="33">
        <f t="shared" si="1180"/>
        <v>10</v>
      </c>
      <c r="C7139" s="33">
        <f t="shared" si="1181"/>
        <v>2020</v>
      </c>
      <c r="D7139" s="34">
        <v>0.54</v>
      </c>
      <c r="F7139" s="32">
        <v>45726</v>
      </c>
      <c r="G7139" s="33">
        <f t="shared" si="1170"/>
        <v>3</v>
      </c>
      <c r="H7139" s="33">
        <f t="shared" si="1171"/>
        <v>2025</v>
      </c>
      <c r="I7139" s="34">
        <v>4.2300000000000004</v>
      </c>
      <c r="K7139" s="32">
        <v>41701</v>
      </c>
      <c r="L7139" s="33">
        <f t="shared" si="1172"/>
        <v>3</v>
      </c>
      <c r="M7139" s="33">
        <f t="shared" si="1173"/>
        <v>2014</v>
      </c>
      <c r="N7139" s="34">
        <v>105.34</v>
      </c>
      <c r="P7139" s="32">
        <v>42146</v>
      </c>
      <c r="Q7139" s="33">
        <f t="shared" si="1174"/>
        <v>5</v>
      </c>
      <c r="R7139" s="33">
        <f t="shared" si="1175"/>
        <v>2015</v>
      </c>
      <c r="S7139" s="34">
        <v>64.7</v>
      </c>
    </row>
    <row r="7140" spans="1:19">
      <c r="A7140" s="32">
        <v>44130</v>
      </c>
      <c r="B7140" s="33">
        <f t="shared" si="1180"/>
        <v>10</v>
      </c>
      <c r="C7140" s="33">
        <f t="shared" si="1181"/>
        <v>2020</v>
      </c>
      <c r="D7140" s="34">
        <v>0.52900000000000003</v>
      </c>
      <c r="F7140" s="32">
        <v>45727</v>
      </c>
      <c r="G7140" s="33">
        <f t="shared" ref="G7140:G7203" si="1182">+MONTH(F7140)</f>
        <v>3</v>
      </c>
      <c r="H7140" s="33">
        <f t="shared" ref="H7140:H7203" si="1183">+YEAR(F7140)</f>
        <v>2025</v>
      </c>
      <c r="I7140" s="34">
        <v>4.57</v>
      </c>
      <c r="K7140" s="32">
        <v>41702</v>
      </c>
      <c r="L7140" s="33">
        <f t="shared" ref="L7140:L7203" si="1184">+MONTH(K7140)</f>
        <v>3</v>
      </c>
      <c r="M7140" s="33">
        <f t="shared" ref="M7140:M7203" si="1185">+YEAR(K7140)</f>
        <v>2014</v>
      </c>
      <c r="N7140" s="34">
        <v>103.64</v>
      </c>
      <c r="P7140" s="32">
        <v>42150</v>
      </c>
      <c r="Q7140" s="33">
        <f t="shared" ref="Q7140:Q7203" si="1186">+MONTH(P7140)</f>
        <v>5</v>
      </c>
      <c r="R7140" s="33">
        <f t="shared" si="1175"/>
        <v>2015</v>
      </c>
      <c r="S7140" s="34">
        <v>61.65</v>
      </c>
    </row>
    <row r="7141" spans="1:19">
      <c r="A7141" s="32">
        <v>44131</v>
      </c>
      <c r="B7141" s="33">
        <f t="shared" ref="B7141:B7168" si="1187">+MONTH(A7141)</f>
        <v>10</v>
      </c>
      <c r="C7141" s="33">
        <f t="shared" ref="C7141:C7168" si="1188">+YEAR(A7141)</f>
        <v>2020</v>
      </c>
      <c r="D7141" s="34">
        <v>0.54300000000000004</v>
      </c>
      <c r="F7141" s="32">
        <v>45728</v>
      </c>
      <c r="G7141" s="33">
        <f t="shared" si="1182"/>
        <v>3</v>
      </c>
      <c r="H7141" s="33">
        <f t="shared" si="1183"/>
        <v>2025</v>
      </c>
      <c r="I7141" s="34">
        <v>4.18</v>
      </c>
      <c r="K7141" s="32">
        <v>41703</v>
      </c>
      <c r="L7141" s="33">
        <f t="shared" si="1184"/>
        <v>3</v>
      </c>
      <c r="M7141" s="33">
        <f t="shared" si="1185"/>
        <v>2014</v>
      </c>
      <c r="N7141" s="34">
        <v>101.75</v>
      </c>
      <c r="P7141" s="32">
        <v>42151</v>
      </c>
      <c r="Q7141" s="33">
        <f t="shared" si="1186"/>
        <v>5</v>
      </c>
      <c r="R7141" s="33">
        <f t="shared" ref="R7141:R7204" si="1189">+YEAR(P7141)</f>
        <v>2015</v>
      </c>
      <c r="S7141" s="34">
        <v>61.35</v>
      </c>
    </row>
    <row r="7142" spans="1:19">
      <c r="A7142" s="32">
        <v>44132</v>
      </c>
      <c r="B7142" s="33">
        <f t="shared" si="1187"/>
        <v>10</v>
      </c>
      <c r="C7142" s="33">
        <f t="shared" si="1188"/>
        <v>2020</v>
      </c>
      <c r="D7142" s="34">
        <v>0.53100000000000003</v>
      </c>
      <c r="F7142" s="32">
        <v>45729</v>
      </c>
      <c r="G7142" s="33">
        <f t="shared" si="1182"/>
        <v>3</v>
      </c>
      <c r="H7142" s="33">
        <f t="shared" si="1183"/>
        <v>2025</v>
      </c>
      <c r="I7142" s="34">
        <v>3.89</v>
      </c>
      <c r="K7142" s="32">
        <v>41704</v>
      </c>
      <c r="L7142" s="33">
        <f t="shared" si="1184"/>
        <v>3</v>
      </c>
      <c r="M7142" s="33">
        <f t="shared" si="1185"/>
        <v>2014</v>
      </c>
      <c r="N7142" s="34">
        <v>101.82</v>
      </c>
      <c r="P7142" s="32">
        <v>42152</v>
      </c>
      <c r="Q7142" s="33">
        <f t="shared" si="1186"/>
        <v>5</v>
      </c>
      <c r="R7142" s="33">
        <f t="shared" si="1189"/>
        <v>2015</v>
      </c>
      <c r="S7142" s="34">
        <v>60.12</v>
      </c>
    </row>
    <row r="7143" spans="1:19">
      <c r="A7143" s="32">
        <v>44133</v>
      </c>
      <c r="B7143" s="33">
        <f t="shared" si="1187"/>
        <v>10</v>
      </c>
      <c r="C7143" s="33">
        <f t="shared" si="1188"/>
        <v>2020</v>
      </c>
      <c r="D7143" s="34">
        <v>0.53100000000000003</v>
      </c>
      <c r="F7143" s="32">
        <v>45730</v>
      </c>
      <c r="G7143" s="33">
        <f t="shared" si="1182"/>
        <v>3</v>
      </c>
      <c r="H7143" s="33">
        <f t="shared" si="1183"/>
        <v>2025</v>
      </c>
      <c r="I7143" s="34">
        <v>3.89</v>
      </c>
      <c r="K7143" s="32">
        <v>41705</v>
      </c>
      <c r="L7143" s="33">
        <f t="shared" si="1184"/>
        <v>3</v>
      </c>
      <c r="M7143" s="33">
        <f t="shared" si="1185"/>
        <v>2014</v>
      </c>
      <c r="N7143" s="34">
        <v>102.82</v>
      </c>
      <c r="P7143" s="32">
        <v>42153</v>
      </c>
      <c r="Q7143" s="33">
        <f t="shared" si="1186"/>
        <v>5</v>
      </c>
      <c r="R7143" s="33">
        <f t="shared" si="1189"/>
        <v>2015</v>
      </c>
      <c r="S7143" s="34">
        <v>63.16</v>
      </c>
    </row>
    <row r="7144" spans="1:19">
      <c r="A7144" s="32">
        <v>44134</v>
      </c>
      <c r="B7144" s="33">
        <f t="shared" si="1187"/>
        <v>10</v>
      </c>
      <c r="C7144" s="33">
        <f t="shared" si="1188"/>
        <v>2020</v>
      </c>
      <c r="D7144" s="34">
        <v>0.53500000000000003</v>
      </c>
      <c r="F7144" s="32">
        <v>45733</v>
      </c>
      <c r="G7144" s="33">
        <f t="shared" si="1182"/>
        <v>3</v>
      </c>
      <c r="H7144" s="33">
        <f t="shared" si="1183"/>
        <v>2025</v>
      </c>
      <c r="I7144" s="34">
        <v>4.1500000000000004</v>
      </c>
      <c r="K7144" s="32">
        <v>41708</v>
      </c>
      <c r="L7144" s="33">
        <f t="shared" si="1184"/>
        <v>3</v>
      </c>
      <c r="M7144" s="33">
        <f t="shared" si="1185"/>
        <v>2014</v>
      </c>
      <c r="N7144" s="34">
        <v>101.39</v>
      </c>
      <c r="P7144" s="32">
        <v>42156</v>
      </c>
      <c r="Q7144" s="33">
        <f t="shared" si="1186"/>
        <v>6</v>
      </c>
      <c r="R7144" s="33">
        <f t="shared" si="1189"/>
        <v>2015</v>
      </c>
      <c r="S7144" s="34">
        <v>62.87</v>
      </c>
    </row>
    <row r="7145" spans="1:19">
      <c r="A7145" s="32">
        <v>44137</v>
      </c>
      <c r="B7145" s="33">
        <f t="shared" si="1187"/>
        <v>11</v>
      </c>
      <c r="C7145" s="33">
        <f t="shared" si="1188"/>
        <v>2020</v>
      </c>
      <c r="D7145" s="34">
        <v>0.54900000000000004</v>
      </c>
      <c r="F7145" s="32">
        <v>45734</v>
      </c>
      <c r="G7145" s="33">
        <f t="shared" si="1182"/>
        <v>3</v>
      </c>
      <c r="H7145" s="33">
        <f t="shared" si="1183"/>
        <v>2025</v>
      </c>
      <c r="I7145" s="34">
        <v>4.17</v>
      </c>
      <c r="K7145" s="32">
        <v>41709</v>
      </c>
      <c r="L7145" s="33">
        <f t="shared" si="1184"/>
        <v>3</v>
      </c>
      <c r="M7145" s="33">
        <f t="shared" si="1185"/>
        <v>2014</v>
      </c>
      <c r="N7145" s="34">
        <v>100.29</v>
      </c>
      <c r="P7145" s="32">
        <v>42157</v>
      </c>
      <c r="Q7145" s="33">
        <f t="shared" si="1186"/>
        <v>6</v>
      </c>
      <c r="R7145" s="33">
        <f t="shared" si="1189"/>
        <v>2015</v>
      </c>
      <c r="S7145" s="34">
        <v>63.14</v>
      </c>
    </row>
    <row r="7146" spans="1:19">
      <c r="A7146" s="32">
        <v>44138</v>
      </c>
      <c r="B7146" s="33">
        <f t="shared" si="1187"/>
        <v>11</v>
      </c>
      <c r="C7146" s="33">
        <f t="shared" si="1188"/>
        <v>2020</v>
      </c>
      <c r="D7146" s="34">
        <v>0.55000000000000004</v>
      </c>
      <c r="F7146" s="32">
        <v>45735</v>
      </c>
      <c r="G7146" s="33">
        <f t="shared" si="1182"/>
        <v>3</v>
      </c>
      <c r="H7146" s="33">
        <f t="shared" si="1183"/>
        <v>2025</v>
      </c>
      <c r="I7146" s="34">
        <v>4.21</v>
      </c>
      <c r="K7146" s="32">
        <v>41710</v>
      </c>
      <c r="L7146" s="33">
        <f t="shared" si="1184"/>
        <v>3</v>
      </c>
      <c r="M7146" s="33">
        <f t="shared" si="1185"/>
        <v>2014</v>
      </c>
      <c r="N7146" s="34">
        <v>98.29</v>
      </c>
      <c r="P7146" s="32">
        <v>42158</v>
      </c>
      <c r="Q7146" s="33">
        <f t="shared" si="1186"/>
        <v>6</v>
      </c>
      <c r="R7146" s="33">
        <f t="shared" si="1189"/>
        <v>2015</v>
      </c>
      <c r="S7146" s="34">
        <v>62.78</v>
      </c>
    </row>
    <row r="7147" spans="1:19">
      <c r="A7147" s="32">
        <v>44139</v>
      </c>
      <c r="B7147" s="33">
        <f t="shared" si="1187"/>
        <v>11</v>
      </c>
      <c r="C7147" s="33">
        <f t="shared" si="1188"/>
        <v>2020</v>
      </c>
      <c r="D7147" s="34">
        <v>0.56399999999999995</v>
      </c>
      <c r="F7147" s="32">
        <v>45736</v>
      </c>
      <c r="G7147" s="33">
        <f t="shared" si="1182"/>
        <v>3</v>
      </c>
      <c r="H7147" s="33">
        <f t="shared" si="1183"/>
        <v>2025</v>
      </c>
      <c r="I7147" s="34">
        <v>4.2300000000000004</v>
      </c>
      <c r="K7147" s="32">
        <v>41711</v>
      </c>
      <c r="L7147" s="33">
        <f t="shared" si="1184"/>
        <v>3</v>
      </c>
      <c r="M7147" s="33">
        <f t="shared" si="1185"/>
        <v>2014</v>
      </c>
      <c r="N7147" s="34">
        <v>98.57</v>
      </c>
      <c r="P7147" s="32">
        <v>42159</v>
      </c>
      <c r="Q7147" s="33">
        <f t="shared" si="1186"/>
        <v>6</v>
      </c>
      <c r="R7147" s="33">
        <f t="shared" si="1189"/>
        <v>2015</v>
      </c>
      <c r="S7147" s="34">
        <v>60.34</v>
      </c>
    </row>
    <row r="7148" spans="1:19">
      <c r="A7148" s="32">
        <v>44140</v>
      </c>
      <c r="B7148" s="33">
        <f t="shared" si="1187"/>
        <v>11</v>
      </c>
      <c r="C7148" s="33">
        <f t="shared" si="1188"/>
        <v>2020</v>
      </c>
      <c r="D7148" s="34">
        <v>0.56299999999999994</v>
      </c>
      <c r="F7148" s="32">
        <v>45737</v>
      </c>
      <c r="G7148" s="33">
        <f t="shared" si="1182"/>
        <v>3</v>
      </c>
      <c r="H7148" s="33">
        <f t="shared" si="1183"/>
        <v>2025</v>
      </c>
      <c r="I7148" s="34">
        <v>3.93</v>
      </c>
      <c r="K7148" s="32">
        <v>41712</v>
      </c>
      <c r="L7148" s="33">
        <f t="shared" si="1184"/>
        <v>3</v>
      </c>
      <c r="M7148" s="33">
        <f t="shared" si="1185"/>
        <v>2014</v>
      </c>
      <c r="N7148" s="34">
        <v>99.23</v>
      </c>
      <c r="P7148" s="32">
        <v>42160</v>
      </c>
      <c r="Q7148" s="33">
        <f t="shared" si="1186"/>
        <v>6</v>
      </c>
      <c r="R7148" s="33">
        <f t="shared" si="1189"/>
        <v>2015</v>
      </c>
      <c r="S7148" s="34">
        <v>60.36</v>
      </c>
    </row>
    <row r="7149" spans="1:19">
      <c r="A7149" s="32">
        <v>44141</v>
      </c>
      <c r="B7149" s="33">
        <f t="shared" si="1187"/>
        <v>11</v>
      </c>
      <c r="C7149" s="33">
        <f t="shared" si="1188"/>
        <v>2020</v>
      </c>
      <c r="D7149" s="34">
        <v>0.55800000000000005</v>
      </c>
      <c r="F7149" s="32">
        <v>45740</v>
      </c>
      <c r="G7149" s="33">
        <f t="shared" si="1182"/>
        <v>3</v>
      </c>
      <c r="H7149" s="33">
        <f t="shared" si="1183"/>
        <v>2025</v>
      </c>
      <c r="I7149" s="34">
        <v>4.03</v>
      </c>
      <c r="K7149" s="32">
        <v>41715</v>
      </c>
      <c r="L7149" s="33">
        <f t="shared" si="1184"/>
        <v>3</v>
      </c>
      <c r="M7149" s="33">
        <f t="shared" si="1185"/>
        <v>2014</v>
      </c>
      <c r="N7149" s="34">
        <v>98.43</v>
      </c>
      <c r="P7149" s="32">
        <v>42163</v>
      </c>
      <c r="Q7149" s="33">
        <f t="shared" si="1186"/>
        <v>6</v>
      </c>
      <c r="R7149" s="33">
        <f t="shared" si="1189"/>
        <v>2015</v>
      </c>
      <c r="S7149" s="34">
        <v>61.33</v>
      </c>
    </row>
    <row r="7150" spans="1:19">
      <c r="A7150" s="32">
        <v>44144</v>
      </c>
      <c r="B7150" s="33">
        <f t="shared" si="1187"/>
        <v>11</v>
      </c>
      <c r="C7150" s="33">
        <f t="shared" si="1188"/>
        <v>2020</v>
      </c>
      <c r="D7150" s="34">
        <v>0.56000000000000005</v>
      </c>
      <c r="F7150" s="32">
        <v>45741</v>
      </c>
      <c r="G7150" s="33">
        <f t="shared" si="1182"/>
        <v>3</v>
      </c>
      <c r="H7150" s="33">
        <f t="shared" si="1183"/>
        <v>2025</v>
      </c>
      <c r="I7150" s="34">
        <v>3.94</v>
      </c>
      <c r="K7150" s="32">
        <v>41716</v>
      </c>
      <c r="L7150" s="33">
        <f t="shared" si="1184"/>
        <v>3</v>
      </c>
      <c r="M7150" s="33">
        <f t="shared" si="1185"/>
        <v>2014</v>
      </c>
      <c r="N7150" s="34">
        <v>100.08</v>
      </c>
      <c r="P7150" s="32">
        <v>42164</v>
      </c>
      <c r="Q7150" s="33">
        <f t="shared" si="1186"/>
        <v>6</v>
      </c>
      <c r="R7150" s="33">
        <f t="shared" si="1189"/>
        <v>2015</v>
      </c>
      <c r="S7150" s="34">
        <v>63.23</v>
      </c>
    </row>
    <row r="7151" spans="1:19">
      <c r="A7151" s="32">
        <v>44145</v>
      </c>
      <c r="B7151" s="33">
        <f t="shared" si="1187"/>
        <v>11</v>
      </c>
      <c r="C7151" s="33">
        <f t="shared" si="1188"/>
        <v>2020</v>
      </c>
      <c r="D7151" s="34">
        <v>0.54500000000000004</v>
      </c>
      <c r="F7151" s="32">
        <v>45742</v>
      </c>
      <c r="G7151" s="33">
        <f t="shared" si="1182"/>
        <v>3</v>
      </c>
      <c r="H7151" s="33">
        <f t="shared" si="1183"/>
        <v>2025</v>
      </c>
      <c r="I7151" s="34">
        <v>3.85</v>
      </c>
      <c r="K7151" s="32">
        <v>41717</v>
      </c>
      <c r="L7151" s="33">
        <f t="shared" si="1184"/>
        <v>3</v>
      </c>
      <c r="M7151" s="33">
        <f t="shared" si="1185"/>
        <v>2014</v>
      </c>
      <c r="N7151" s="34">
        <v>100.71</v>
      </c>
      <c r="P7151" s="32">
        <v>42165</v>
      </c>
      <c r="Q7151" s="33">
        <f t="shared" si="1186"/>
        <v>6</v>
      </c>
      <c r="R7151" s="33">
        <f t="shared" si="1189"/>
        <v>2015</v>
      </c>
      <c r="S7151" s="34">
        <v>64.680000000000007</v>
      </c>
    </row>
    <row r="7152" spans="1:19">
      <c r="A7152" s="32">
        <v>44146</v>
      </c>
      <c r="B7152" s="33">
        <f t="shared" si="1187"/>
        <v>11</v>
      </c>
      <c r="C7152" s="33">
        <f t="shared" si="1188"/>
        <v>2020</v>
      </c>
      <c r="D7152" s="34">
        <v>0.55600000000000005</v>
      </c>
      <c r="F7152" s="32">
        <v>45743</v>
      </c>
      <c r="G7152" s="33">
        <f t="shared" si="1182"/>
        <v>3</v>
      </c>
      <c r="H7152" s="33">
        <f t="shared" si="1183"/>
        <v>2025</v>
      </c>
      <c r="I7152" s="34">
        <v>3.88</v>
      </c>
      <c r="K7152" s="32">
        <v>41718</v>
      </c>
      <c r="L7152" s="33">
        <f t="shared" si="1184"/>
        <v>3</v>
      </c>
      <c r="M7152" s="33">
        <f t="shared" si="1185"/>
        <v>2014</v>
      </c>
      <c r="N7152" s="34">
        <v>99.68</v>
      </c>
      <c r="P7152" s="32">
        <v>42166</v>
      </c>
      <c r="Q7152" s="33">
        <f t="shared" si="1186"/>
        <v>6</v>
      </c>
      <c r="R7152" s="33">
        <f t="shared" si="1189"/>
        <v>2015</v>
      </c>
      <c r="S7152" s="34">
        <v>63.76</v>
      </c>
    </row>
    <row r="7153" spans="1:19">
      <c r="A7153" s="32">
        <v>44147</v>
      </c>
      <c r="B7153" s="33">
        <f t="shared" si="1187"/>
        <v>11</v>
      </c>
      <c r="C7153" s="33">
        <f t="shared" si="1188"/>
        <v>2020</v>
      </c>
      <c r="D7153" s="34">
        <v>0.55500000000000005</v>
      </c>
      <c r="F7153" s="32">
        <v>45744</v>
      </c>
      <c r="G7153" s="33">
        <f t="shared" si="1182"/>
        <v>3</v>
      </c>
      <c r="H7153" s="33">
        <f t="shared" si="1183"/>
        <v>2025</v>
      </c>
      <c r="I7153" s="34">
        <v>3.89</v>
      </c>
      <c r="K7153" s="32">
        <v>41719</v>
      </c>
      <c r="L7153" s="33">
        <f t="shared" si="1184"/>
        <v>3</v>
      </c>
      <c r="M7153" s="33">
        <f t="shared" si="1185"/>
        <v>2014</v>
      </c>
      <c r="N7153" s="34">
        <v>99.97</v>
      </c>
      <c r="P7153" s="32">
        <v>42167</v>
      </c>
      <c r="Q7153" s="33">
        <f t="shared" si="1186"/>
        <v>6</v>
      </c>
      <c r="R7153" s="33">
        <f t="shared" si="1189"/>
        <v>2015</v>
      </c>
      <c r="S7153" s="34">
        <v>63.19</v>
      </c>
    </row>
    <row r="7154" spans="1:19">
      <c r="A7154" s="32">
        <v>44148</v>
      </c>
      <c r="B7154" s="33">
        <f t="shared" si="1187"/>
        <v>11</v>
      </c>
      <c r="C7154" s="33">
        <f t="shared" si="1188"/>
        <v>2020</v>
      </c>
      <c r="D7154" s="34">
        <v>0.55100000000000005</v>
      </c>
      <c r="F7154" s="32">
        <v>45747</v>
      </c>
      <c r="G7154" s="33">
        <f t="shared" si="1182"/>
        <v>3</v>
      </c>
      <c r="H7154" s="33">
        <f t="shared" si="1183"/>
        <v>2025</v>
      </c>
      <c r="I7154" s="34">
        <v>4.1100000000000003</v>
      </c>
      <c r="K7154" s="32">
        <v>41722</v>
      </c>
      <c r="L7154" s="33">
        <f t="shared" si="1184"/>
        <v>3</v>
      </c>
      <c r="M7154" s="33">
        <f t="shared" si="1185"/>
        <v>2014</v>
      </c>
      <c r="N7154" s="34">
        <v>100.05</v>
      </c>
      <c r="P7154" s="32">
        <v>42170</v>
      </c>
      <c r="Q7154" s="33">
        <f t="shared" si="1186"/>
        <v>6</v>
      </c>
      <c r="R7154" s="33">
        <f t="shared" si="1189"/>
        <v>2015</v>
      </c>
      <c r="S7154" s="34">
        <v>60.99</v>
      </c>
    </row>
    <row r="7155" spans="1:19">
      <c r="A7155" s="32">
        <v>44151</v>
      </c>
      <c r="B7155" s="33">
        <f t="shared" si="1187"/>
        <v>11</v>
      </c>
      <c r="C7155" s="33">
        <f t="shared" si="1188"/>
        <v>2020</v>
      </c>
      <c r="D7155" s="34">
        <v>0.55000000000000004</v>
      </c>
      <c r="F7155" s="32">
        <v>45748</v>
      </c>
      <c r="G7155" s="33">
        <f t="shared" si="1182"/>
        <v>4</v>
      </c>
      <c r="H7155" s="33">
        <f t="shared" si="1183"/>
        <v>2025</v>
      </c>
      <c r="I7155" s="34">
        <v>3.96</v>
      </c>
      <c r="K7155" s="32">
        <v>41723</v>
      </c>
      <c r="L7155" s="33">
        <f t="shared" si="1184"/>
        <v>3</v>
      </c>
      <c r="M7155" s="33">
        <f t="shared" si="1185"/>
        <v>2014</v>
      </c>
      <c r="N7155" s="34">
        <v>99.66</v>
      </c>
      <c r="P7155" s="32">
        <v>42171</v>
      </c>
      <c r="Q7155" s="33">
        <f t="shared" si="1186"/>
        <v>6</v>
      </c>
      <c r="R7155" s="33">
        <f t="shared" si="1189"/>
        <v>2015</v>
      </c>
      <c r="S7155" s="34">
        <v>60.75</v>
      </c>
    </row>
    <row r="7156" spans="1:19">
      <c r="A7156" s="32">
        <v>44152</v>
      </c>
      <c r="B7156" s="33">
        <f t="shared" si="1187"/>
        <v>11</v>
      </c>
      <c r="C7156" s="33">
        <f t="shared" si="1188"/>
        <v>2020</v>
      </c>
      <c r="D7156" s="34">
        <v>0.54300000000000004</v>
      </c>
      <c r="F7156" s="32">
        <v>45749</v>
      </c>
      <c r="G7156" s="33">
        <f t="shared" si="1182"/>
        <v>4</v>
      </c>
      <c r="H7156" s="33">
        <f t="shared" si="1183"/>
        <v>2025</v>
      </c>
      <c r="I7156" s="34">
        <v>4.04</v>
      </c>
      <c r="K7156" s="32">
        <v>41724</v>
      </c>
      <c r="L7156" s="33">
        <f t="shared" si="1184"/>
        <v>3</v>
      </c>
      <c r="M7156" s="33">
        <f t="shared" si="1185"/>
        <v>2014</v>
      </c>
      <c r="N7156" s="34">
        <v>100.61</v>
      </c>
      <c r="P7156" s="32">
        <v>42172</v>
      </c>
      <c r="Q7156" s="33">
        <f t="shared" si="1186"/>
        <v>6</v>
      </c>
      <c r="R7156" s="33">
        <f t="shared" si="1189"/>
        <v>2015</v>
      </c>
      <c r="S7156" s="34">
        <v>60.75</v>
      </c>
    </row>
    <row r="7157" spans="1:19">
      <c r="A7157" s="32">
        <v>44153</v>
      </c>
      <c r="B7157" s="33">
        <f t="shared" si="1187"/>
        <v>11</v>
      </c>
      <c r="C7157" s="33">
        <f t="shared" si="1188"/>
        <v>2020</v>
      </c>
      <c r="D7157" s="34">
        <v>0.53</v>
      </c>
      <c r="F7157" s="32">
        <v>45750</v>
      </c>
      <c r="G7157" s="33">
        <f t="shared" si="1182"/>
        <v>4</v>
      </c>
      <c r="H7157" s="33">
        <f t="shared" si="1183"/>
        <v>2025</v>
      </c>
      <c r="I7157" s="34">
        <v>4.21</v>
      </c>
      <c r="K7157" s="32">
        <v>41725</v>
      </c>
      <c r="L7157" s="33">
        <f t="shared" si="1184"/>
        <v>3</v>
      </c>
      <c r="M7157" s="33">
        <f t="shared" si="1185"/>
        <v>2014</v>
      </c>
      <c r="N7157" s="34">
        <v>101.25</v>
      </c>
      <c r="P7157" s="32">
        <v>42173</v>
      </c>
      <c r="Q7157" s="33">
        <f t="shared" si="1186"/>
        <v>6</v>
      </c>
      <c r="R7157" s="33">
        <f t="shared" si="1189"/>
        <v>2015</v>
      </c>
      <c r="S7157" s="34">
        <v>61.37</v>
      </c>
    </row>
    <row r="7158" spans="1:19">
      <c r="A7158" s="32">
        <v>44154</v>
      </c>
      <c r="B7158" s="33">
        <f t="shared" si="1187"/>
        <v>11</v>
      </c>
      <c r="C7158" s="33">
        <f t="shared" si="1188"/>
        <v>2020</v>
      </c>
      <c r="D7158" s="34">
        <v>0.498</v>
      </c>
      <c r="F7158" s="32">
        <v>45751</v>
      </c>
      <c r="G7158" s="33">
        <f t="shared" si="1182"/>
        <v>4</v>
      </c>
      <c r="H7158" s="33">
        <f t="shared" si="1183"/>
        <v>2025</v>
      </c>
      <c r="I7158" s="34">
        <v>4.04</v>
      </c>
      <c r="K7158" s="32">
        <v>41726</v>
      </c>
      <c r="L7158" s="33">
        <f t="shared" si="1184"/>
        <v>3</v>
      </c>
      <c r="M7158" s="33">
        <f t="shared" si="1185"/>
        <v>2014</v>
      </c>
      <c r="N7158" s="34">
        <v>101.73</v>
      </c>
      <c r="P7158" s="32">
        <v>42174</v>
      </c>
      <c r="Q7158" s="33">
        <f t="shared" si="1186"/>
        <v>6</v>
      </c>
      <c r="R7158" s="33">
        <f t="shared" si="1189"/>
        <v>2015</v>
      </c>
      <c r="S7158" s="34">
        <v>59.41</v>
      </c>
    </row>
    <row r="7159" spans="1:19">
      <c r="A7159" s="32">
        <v>44155</v>
      </c>
      <c r="B7159" s="33">
        <f t="shared" si="1187"/>
        <v>11</v>
      </c>
      <c r="C7159" s="33">
        <f t="shared" si="1188"/>
        <v>2020</v>
      </c>
      <c r="D7159" s="34">
        <v>0.51300000000000001</v>
      </c>
      <c r="F7159" s="32">
        <v>45754</v>
      </c>
      <c r="G7159" s="33">
        <f t="shared" si="1182"/>
        <v>4</v>
      </c>
      <c r="H7159" s="33">
        <f t="shared" si="1183"/>
        <v>2025</v>
      </c>
      <c r="I7159" s="34">
        <v>3.97</v>
      </c>
      <c r="K7159" s="32">
        <v>41729</v>
      </c>
      <c r="L7159" s="33">
        <f t="shared" si="1184"/>
        <v>3</v>
      </c>
      <c r="M7159" s="33">
        <f t="shared" si="1185"/>
        <v>2014</v>
      </c>
      <c r="N7159" s="34">
        <v>101.57</v>
      </c>
      <c r="P7159" s="32">
        <v>42177</v>
      </c>
      <c r="Q7159" s="33">
        <f t="shared" si="1186"/>
        <v>6</v>
      </c>
      <c r="R7159" s="33">
        <f t="shared" si="1189"/>
        <v>2015</v>
      </c>
      <c r="S7159" s="34">
        <v>60.54</v>
      </c>
    </row>
    <row r="7160" spans="1:19">
      <c r="A7160" s="32">
        <v>44158</v>
      </c>
      <c r="B7160" s="33">
        <f t="shared" si="1187"/>
        <v>11</v>
      </c>
      <c r="C7160" s="33">
        <f t="shared" si="1188"/>
        <v>2020</v>
      </c>
      <c r="D7160" s="34">
        <v>0.52500000000000002</v>
      </c>
      <c r="F7160" s="32">
        <v>45755</v>
      </c>
      <c r="G7160" s="33">
        <f t="shared" si="1182"/>
        <v>4</v>
      </c>
      <c r="H7160" s="33">
        <f t="shared" si="1183"/>
        <v>2025</v>
      </c>
      <c r="I7160" s="34">
        <v>3.85</v>
      </c>
      <c r="K7160" s="32">
        <v>41730</v>
      </c>
      <c r="L7160" s="33">
        <f t="shared" si="1184"/>
        <v>4</v>
      </c>
      <c r="M7160" s="33">
        <f t="shared" si="1185"/>
        <v>2014</v>
      </c>
      <c r="N7160" s="34">
        <v>99.69</v>
      </c>
      <c r="P7160" s="32">
        <v>42178</v>
      </c>
      <c r="Q7160" s="33">
        <f t="shared" si="1186"/>
        <v>6</v>
      </c>
      <c r="R7160" s="33">
        <f t="shared" si="1189"/>
        <v>2015</v>
      </c>
      <c r="S7160" s="34">
        <v>61.67</v>
      </c>
    </row>
    <row r="7161" spans="1:19">
      <c r="A7161" s="32">
        <v>44159</v>
      </c>
      <c r="B7161" s="33">
        <f t="shared" si="1187"/>
        <v>11</v>
      </c>
      <c r="C7161" s="33">
        <f t="shared" si="1188"/>
        <v>2020</v>
      </c>
      <c r="D7161" s="34">
        <v>0.53500000000000003</v>
      </c>
      <c r="F7161" s="32">
        <v>45756</v>
      </c>
      <c r="G7161" s="33">
        <f t="shared" si="1182"/>
        <v>4</v>
      </c>
      <c r="H7161" s="33">
        <f t="shared" si="1183"/>
        <v>2025</v>
      </c>
      <c r="I7161" s="34">
        <v>3.42</v>
      </c>
      <c r="K7161" s="32">
        <v>41731</v>
      </c>
      <c r="L7161" s="33">
        <f t="shared" si="1184"/>
        <v>4</v>
      </c>
      <c r="M7161" s="33">
        <f t="shared" si="1185"/>
        <v>2014</v>
      </c>
      <c r="N7161" s="34">
        <v>99.6</v>
      </c>
      <c r="P7161" s="32">
        <v>42179</v>
      </c>
      <c r="Q7161" s="33">
        <f t="shared" si="1186"/>
        <v>6</v>
      </c>
      <c r="R7161" s="33">
        <f t="shared" si="1189"/>
        <v>2015</v>
      </c>
      <c r="S7161" s="34">
        <v>61.63</v>
      </c>
    </row>
    <row r="7162" spans="1:19">
      <c r="A7162" s="32">
        <v>44160</v>
      </c>
      <c r="B7162" s="33">
        <f t="shared" si="1187"/>
        <v>11</v>
      </c>
      <c r="C7162" s="33">
        <f t="shared" si="1188"/>
        <v>2020</v>
      </c>
      <c r="D7162" s="34">
        <v>0.54500000000000004</v>
      </c>
      <c r="F7162" s="32">
        <v>45757</v>
      </c>
      <c r="G7162" s="33">
        <f t="shared" si="1182"/>
        <v>4</v>
      </c>
      <c r="H7162" s="33">
        <f t="shared" si="1183"/>
        <v>2025</v>
      </c>
      <c r="I7162" s="34">
        <v>3.7</v>
      </c>
      <c r="K7162" s="32">
        <v>41732</v>
      </c>
      <c r="L7162" s="33">
        <f t="shared" si="1184"/>
        <v>4</v>
      </c>
      <c r="M7162" s="33">
        <f t="shared" si="1185"/>
        <v>2014</v>
      </c>
      <c r="N7162" s="34">
        <v>100.29</v>
      </c>
      <c r="P7162" s="32">
        <v>42180</v>
      </c>
      <c r="Q7162" s="33">
        <f t="shared" si="1186"/>
        <v>6</v>
      </c>
      <c r="R7162" s="33">
        <f t="shared" si="1189"/>
        <v>2015</v>
      </c>
      <c r="S7162" s="34">
        <v>60.24</v>
      </c>
    </row>
    <row r="7163" spans="1:19">
      <c r="A7163" s="32">
        <v>44165</v>
      </c>
      <c r="B7163" s="33">
        <f t="shared" si="1187"/>
        <v>11</v>
      </c>
      <c r="C7163" s="33">
        <f t="shared" si="1188"/>
        <v>2020</v>
      </c>
      <c r="D7163" s="34">
        <v>0.56899999999999995</v>
      </c>
      <c r="F7163" s="32">
        <v>45758</v>
      </c>
      <c r="G7163" s="33">
        <f t="shared" si="1182"/>
        <v>4</v>
      </c>
      <c r="H7163" s="33">
        <f t="shared" si="1183"/>
        <v>2025</v>
      </c>
      <c r="I7163" s="34">
        <v>3.44</v>
      </c>
      <c r="K7163" s="32">
        <v>41733</v>
      </c>
      <c r="L7163" s="33">
        <f t="shared" si="1184"/>
        <v>4</v>
      </c>
      <c r="M7163" s="33">
        <f t="shared" si="1185"/>
        <v>2014</v>
      </c>
      <c r="N7163" s="34">
        <v>101.16</v>
      </c>
      <c r="P7163" s="32">
        <v>42181</v>
      </c>
      <c r="Q7163" s="33">
        <f t="shared" si="1186"/>
        <v>6</v>
      </c>
      <c r="R7163" s="33">
        <f t="shared" si="1189"/>
        <v>2015</v>
      </c>
      <c r="S7163" s="34">
        <v>60.14</v>
      </c>
    </row>
    <row r="7164" spans="1:19">
      <c r="A7164" s="32">
        <v>44166</v>
      </c>
      <c r="B7164" s="33">
        <f t="shared" si="1187"/>
        <v>12</v>
      </c>
      <c r="C7164" s="33">
        <f t="shared" si="1188"/>
        <v>2020</v>
      </c>
      <c r="D7164" s="34">
        <v>0.56799999999999995</v>
      </c>
      <c r="F7164" s="32">
        <v>45761</v>
      </c>
      <c r="G7164" s="33">
        <f t="shared" si="1182"/>
        <v>4</v>
      </c>
      <c r="H7164" s="33">
        <f t="shared" si="1183"/>
        <v>2025</v>
      </c>
      <c r="I7164" s="34">
        <v>3.57</v>
      </c>
      <c r="K7164" s="32">
        <v>41736</v>
      </c>
      <c r="L7164" s="33">
        <f t="shared" si="1184"/>
        <v>4</v>
      </c>
      <c r="M7164" s="33">
        <f t="shared" si="1185"/>
        <v>2014</v>
      </c>
      <c r="N7164" s="34">
        <v>100.43</v>
      </c>
      <c r="P7164" s="32">
        <v>42184</v>
      </c>
      <c r="Q7164" s="33">
        <f t="shared" si="1186"/>
        <v>6</v>
      </c>
      <c r="R7164" s="33">
        <f t="shared" si="1189"/>
        <v>2015</v>
      </c>
      <c r="S7164" s="34">
        <v>59.03</v>
      </c>
    </row>
    <row r="7165" spans="1:19">
      <c r="A7165" s="32">
        <v>44167</v>
      </c>
      <c r="B7165" s="33">
        <f t="shared" si="1187"/>
        <v>12</v>
      </c>
      <c r="C7165" s="33">
        <f t="shared" si="1188"/>
        <v>2020</v>
      </c>
      <c r="D7165" s="34">
        <v>0.58299999999999996</v>
      </c>
      <c r="F7165" s="32">
        <v>45762</v>
      </c>
      <c r="G7165" s="33">
        <f t="shared" si="1182"/>
        <v>4</v>
      </c>
      <c r="H7165" s="33">
        <f t="shared" si="1183"/>
        <v>2025</v>
      </c>
      <c r="I7165" s="34">
        <v>3.27</v>
      </c>
      <c r="K7165" s="32">
        <v>41737</v>
      </c>
      <c r="L7165" s="33">
        <f t="shared" si="1184"/>
        <v>4</v>
      </c>
      <c r="M7165" s="33">
        <f t="shared" si="1185"/>
        <v>2014</v>
      </c>
      <c r="N7165" s="34">
        <v>102.57</v>
      </c>
      <c r="P7165" s="32">
        <v>42185</v>
      </c>
      <c r="Q7165" s="33">
        <f t="shared" si="1186"/>
        <v>6</v>
      </c>
      <c r="R7165" s="33">
        <f t="shared" si="1189"/>
        <v>2015</v>
      </c>
      <c r="S7165" s="34">
        <v>60.31</v>
      </c>
    </row>
    <row r="7166" spans="1:19">
      <c r="A7166" s="32">
        <v>44168</v>
      </c>
      <c r="B7166" s="33">
        <f t="shared" si="1187"/>
        <v>12</v>
      </c>
      <c r="C7166" s="33">
        <f t="shared" si="1188"/>
        <v>2020</v>
      </c>
      <c r="D7166" s="34">
        <v>0.58499999999999996</v>
      </c>
      <c r="F7166" s="32">
        <v>45763</v>
      </c>
      <c r="G7166" s="33">
        <f t="shared" si="1182"/>
        <v>4</v>
      </c>
      <c r="H7166" s="33">
        <f t="shared" si="1183"/>
        <v>2025</v>
      </c>
      <c r="I7166" s="34">
        <v>3.25</v>
      </c>
      <c r="K7166" s="32">
        <v>41738</v>
      </c>
      <c r="L7166" s="33">
        <f t="shared" si="1184"/>
        <v>4</v>
      </c>
      <c r="M7166" s="33">
        <f t="shared" si="1185"/>
        <v>2014</v>
      </c>
      <c r="N7166" s="34">
        <v>103.55</v>
      </c>
      <c r="P7166" s="32">
        <v>42186</v>
      </c>
      <c r="Q7166" s="33">
        <f t="shared" si="1186"/>
        <v>7</v>
      </c>
      <c r="R7166" s="33">
        <f t="shared" si="1189"/>
        <v>2015</v>
      </c>
      <c r="S7166" s="34">
        <v>61.65</v>
      </c>
    </row>
    <row r="7167" spans="1:19">
      <c r="A7167" s="32">
        <v>44169</v>
      </c>
      <c r="B7167" s="33">
        <f t="shared" si="1187"/>
        <v>12</v>
      </c>
      <c r="C7167" s="33">
        <f t="shared" si="1188"/>
        <v>2020</v>
      </c>
      <c r="D7167" s="34">
        <v>0.59299999999999997</v>
      </c>
      <c r="F7167" s="32">
        <v>45764</v>
      </c>
      <c r="G7167" s="33">
        <f t="shared" si="1182"/>
        <v>4</v>
      </c>
      <c r="H7167" s="33">
        <f t="shared" si="1183"/>
        <v>2025</v>
      </c>
      <c r="I7167" s="34">
        <v>2.94</v>
      </c>
      <c r="K7167" s="32">
        <v>41739</v>
      </c>
      <c r="L7167" s="33">
        <f t="shared" si="1184"/>
        <v>4</v>
      </c>
      <c r="M7167" s="33">
        <f t="shared" si="1185"/>
        <v>2014</v>
      </c>
      <c r="N7167" s="34">
        <v>103.37</v>
      </c>
      <c r="P7167" s="32">
        <v>42187</v>
      </c>
      <c r="Q7167" s="33">
        <f t="shared" si="1186"/>
        <v>7</v>
      </c>
      <c r="R7167" s="33">
        <f t="shared" si="1189"/>
        <v>2015</v>
      </c>
      <c r="S7167" s="34">
        <v>61.73</v>
      </c>
    </row>
    <row r="7168" spans="1:19">
      <c r="A7168" s="32">
        <v>44172</v>
      </c>
      <c r="B7168" s="33">
        <f t="shared" si="1187"/>
        <v>12</v>
      </c>
      <c r="C7168" s="33">
        <f t="shared" si="1188"/>
        <v>2020</v>
      </c>
      <c r="D7168" s="34">
        <v>0.59399999999999997</v>
      </c>
      <c r="F7168" s="32">
        <v>45768</v>
      </c>
      <c r="G7168" s="33">
        <f t="shared" si="1182"/>
        <v>4</v>
      </c>
      <c r="H7168" s="33">
        <f t="shared" si="1183"/>
        <v>2025</v>
      </c>
      <c r="I7168" s="34">
        <v>3.16</v>
      </c>
      <c r="K7168" s="32">
        <v>41740</v>
      </c>
      <c r="L7168" s="33">
        <f t="shared" si="1184"/>
        <v>4</v>
      </c>
      <c r="M7168" s="33">
        <f t="shared" si="1185"/>
        <v>2014</v>
      </c>
      <c r="N7168" s="34">
        <v>103.68</v>
      </c>
      <c r="P7168" s="32">
        <v>42188</v>
      </c>
      <c r="Q7168" s="33">
        <f t="shared" si="1186"/>
        <v>7</v>
      </c>
      <c r="R7168" s="33">
        <f t="shared" si="1189"/>
        <v>2015</v>
      </c>
      <c r="S7168" s="34">
        <v>59.06</v>
      </c>
    </row>
    <row r="7169" spans="1:19">
      <c r="A7169" s="32">
        <v>44173</v>
      </c>
      <c r="B7169" s="33">
        <f t="shared" ref="B7169:B7232" si="1190">+MONTH(A7169)</f>
        <v>12</v>
      </c>
      <c r="C7169" s="33">
        <f t="shared" ref="C7169:C7232" si="1191">+YEAR(A7169)</f>
        <v>2020</v>
      </c>
      <c r="D7169" s="34">
        <v>0.58099999999999996</v>
      </c>
      <c r="F7169" s="32">
        <v>45769</v>
      </c>
      <c r="G7169" s="33">
        <f t="shared" si="1182"/>
        <v>4</v>
      </c>
      <c r="H7169" s="33">
        <f t="shared" si="1183"/>
        <v>2025</v>
      </c>
      <c r="I7169" s="34">
        <v>3.12</v>
      </c>
      <c r="K7169" s="32">
        <v>41743</v>
      </c>
      <c r="L7169" s="33">
        <f t="shared" si="1184"/>
        <v>4</v>
      </c>
      <c r="M7169" s="33">
        <f t="shared" si="1185"/>
        <v>2014</v>
      </c>
      <c r="N7169" s="34">
        <v>104.05</v>
      </c>
      <c r="P7169" s="32">
        <v>42191</v>
      </c>
      <c r="Q7169" s="33">
        <f t="shared" si="1186"/>
        <v>7</v>
      </c>
      <c r="R7169" s="33">
        <f t="shared" si="1189"/>
        <v>2015</v>
      </c>
      <c r="S7169" s="34">
        <v>57.19</v>
      </c>
    </row>
    <row r="7170" spans="1:19">
      <c r="A7170" s="32">
        <v>44174</v>
      </c>
      <c r="B7170" s="33">
        <f t="shared" si="1190"/>
        <v>12</v>
      </c>
      <c r="C7170" s="33">
        <f t="shared" si="1191"/>
        <v>2020</v>
      </c>
      <c r="D7170" s="34">
        <v>0.58299999999999996</v>
      </c>
      <c r="F7170" s="32">
        <v>45770</v>
      </c>
      <c r="G7170" s="33">
        <f t="shared" si="1182"/>
        <v>4</v>
      </c>
      <c r="H7170" s="33">
        <f t="shared" si="1183"/>
        <v>2025</v>
      </c>
      <c r="I7170" s="34">
        <v>3.12</v>
      </c>
      <c r="K7170" s="32">
        <v>41744</v>
      </c>
      <c r="L7170" s="33">
        <f t="shared" si="1184"/>
        <v>4</v>
      </c>
      <c r="M7170" s="33">
        <f t="shared" si="1185"/>
        <v>2014</v>
      </c>
      <c r="N7170" s="34">
        <v>103.7</v>
      </c>
      <c r="P7170" s="32">
        <v>42192</v>
      </c>
      <c r="Q7170" s="33">
        <f t="shared" si="1186"/>
        <v>7</v>
      </c>
      <c r="R7170" s="33">
        <f t="shared" si="1189"/>
        <v>2015</v>
      </c>
      <c r="S7170" s="34">
        <v>54.72</v>
      </c>
    </row>
    <row r="7171" spans="1:19">
      <c r="A7171" s="32">
        <v>44175</v>
      </c>
      <c r="B7171" s="33">
        <f t="shared" si="1190"/>
        <v>12</v>
      </c>
      <c r="C7171" s="33">
        <f t="shared" si="1191"/>
        <v>2020</v>
      </c>
      <c r="D7171" s="34">
        <v>0.59499999999999997</v>
      </c>
      <c r="F7171" s="32">
        <v>45771</v>
      </c>
      <c r="G7171" s="33">
        <f t="shared" si="1182"/>
        <v>4</v>
      </c>
      <c r="H7171" s="33">
        <f t="shared" si="1183"/>
        <v>2025</v>
      </c>
      <c r="I7171" s="34">
        <v>2.87</v>
      </c>
      <c r="K7171" s="32">
        <v>41745</v>
      </c>
      <c r="L7171" s="33">
        <f t="shared" si="1184"/>
        <v>4</v>
      </c>
      <c r="M7171" s="33">
        <f t="shared" si="1185"/>
        <v>2014</v>
      </c>
      <c r="N7171" s="34">
        <v>103.71</v>
      </c>
      <c r="P7171" s="32">
        <v>42193</v>
      </c>
      <c r="Q7171" s="33">
        <f t="shared" si="1186"/>
        <v>7</v>
      </c>
      <c r="R7171" s="33">
        <f t="shared" si="1189"/>
        <v>2015</v>
      </c>
      <c r="S7171" s="34">
        <v>55.7</v>
      </c>
    </row>
    <row r="7172" spans="1:19">
      <c r="A7172" s="32">
        <v>44176</v>
      </c>
      <c r="B7172" s="33">
        <f t="shared" si="1190"/>
        <v>12</v>
      </c>
      <c r="C7172" s="33">
        <f t="shared" si="1191"/>
        <v>2020</v>
      </c>
      <c r="D7172" s="34">
        <v>0.58899999999999997</v>
      </c>
      <c r="F7172" s="32">
        <v>45772</v>
      </c>
      <c r="G7172" s="33">
        <f t="shared" si="1182"/>
        <v>4</v>
      </c>
      <c r="H7172" s="33">
        <f t="shared" si="1183"/>
        <v>2025</v>
      </c>
      <c r="I7172" s="34">
        <v>2.71</v>
      </c>
      <c r="K7172" s="32">
        <v>41746</v>
      </c>
      <c r="L7172" s="33">
        <f t="shared" si="1184"/>
        <v>4</v>
      </c>
      <c r="M7172" s="33">
        <f t="shared" si="1185"/>
        <v>2014</v>
      </c>
      <c r="N7172" s="34">
        <v>104.33</v>
      </c>
      <c r="P7172" s="32">
        <v>42194</v>
      </c>
      <c r="Q7172" s="33">
        <f t="shared" si="1186"/>
        <v>7</v>
      </c>
      <c r="R7172" s="33">
        <f t="shared" si="1189"/>
        <v>2015</v>
      </c>
      <c r="S7172" s="34">
        <v>57.83</v>
      </c>
    </row>
    <row r="7173" spans="1:19">
      <c r="A7173" s="32">
        <v>44179</v>
      </c>
      <c r="B7173" s="33">
        <f t="shared" si="1190"/>
        <v>12</v>
      </c>
      <c r="C7173" s="33">
        <f t="shared" si="1191"/>
        <v>2020</v>
      </c>
      <c r="D7173" s="34">
        <v>0.59799999999999998</v>
      </c>
      <c r="F7173" s="32">
        <v>45775</v>
      </c>
      <c r="G7173" s="33">
        <f t="shared" si="1182"/>
        <v>4</v>
      </c>
      <c r="H7173" s="33">
        <f t="shared" si="1183"/>
        <v>2025</v>
      </c>
      <c r="I7173" s="34">
        <v>2.96</v>
      </c>
      <c r="K7173" s="32">
        <v>41750</v>
      </c>
      <c r="L7173" s="33">
        <f t="shared" si="1184"/>
        <v>4</v>
      </c>
      <c r="M7173" s="33">
        <f t="shared" si="1185"/>
        <v>2014</v>
      </c>
      <c r="N7173" s="34">
        <v>104.35</v>
      </c>
      <c r="P7173" s="32">
        <v>42195</v>
      </c>
      <c r="Q7173" s="33">
        <f t="shared" si="1186"/>
        <v>7</v>
      </c>
      <c r="R7173" s="33">
        <f t="shared" si="1189"/>
        <v>2015</v>
      </c>
      <c r="S7173" s="34">
        <v>57.72</v>
      </c>
    </row>
    <row r="7174" spans="1:19">
      <c r="A7174" s="32">
        <v>44180</v>
      </c>
      <c r="B7174" s="33">
        <f t="shared" si="1190"/>
        <v>12</v>
      </c>
      <c r="C7174" s="33">
        <f t="shared" si="1191"/>
        <v>2020</v>
      </c>
      <c r="D7174" s="34">
        <v>0.61299999999999999</v>
      </c>
      <c r="F7174" s="32">
        <v>45776</v>
      </c>
      <c r="G7174" s="33">
        <f t="shared" si="1182"/>
        <v>4</v>
      </c>
      <c r="H7174" s="33">
        <f t="shared" si="1183"/>
        <v>2025</v>
      </c>
      <c r="I7174" s="34">
        <v>3.17</v>
      </c>
      <c r="K7174" s="32">
        <v>41751</v>
      </c>
      <c r="L7174" s="33">
        <f t="shared" si="1184"/>
        <v>4</v>
      </c>
      <c r="M7174" s="33">
        <f t="shared" si="1185"/>
        <v>2014</v>
      </c>
      <c r="N7174" s="34">
        <v>101.69</v>
      </c>
      <c r="P7174" s="32">
        <v>42198</v>
      </c>
      <c r="Q7174" s="33">
        <f t="shared" si="1186"/>
        <v>7</v>
      </c>
      <c r="R7174" s="33">
        <f t="shared" si="1189"/>
        <v>2015</v>
      </c>
      <c r="S7174" s="34">
        <v>57.63</v>
      </c>
    </row>
    <row r="7175" spans="1:19">
      <c r="A7175" s="32">
        <v>44181</v>
      </c>
      <c r="B7175" s="33">
        <f t="shared" si="1190"/>
        <v>12</v>
      </c>
      <c r="C7175" s="33">
        <f t="shared" si="1191"/>
        <v>2020</v>
      </c>
      <c r="D7175" s="34">
        <v>0.63</v>
      </c>
      <c r="F7175" s="32">
        <v>45777</v>
      </c>
      <c r="G7175" s="33">
        <f t="shared" si="1182"/>
        <v>4</v>
      </c>
      <c r="H7175" s="33">
        <f t="shared" si="1183"/>
        <v>2025</v>
      </c>
      <c r="I7175" s="34">
        <v>3.12</v>
      </c>
      <c r="K7175" s="32">
        <v>41752</v>
      </c>
      <c r="L7175" s="33">
        <f t="shared" si="1184"/>
        <v>4</v>
      </c>
      <c r="M7175" s="33">
        <f t="shared" si="1185"/>
        <v>2014</v>
      </c>
      <c r="N7175" s="34">
        <v>101.47</v>
      </c>
      <c r="P7175" s="32">
        <v>42199</v>
      </c>
      <c r="Q7175" s="33">
        <f t="shared" si="1186"/>
        <v>7</v>
      </c>
      <c r="R7175" s="33">
        <f t="shared" si="1189"/>
        <v>2015</v>
      </c>
      <c r="S7175" s="34">
        <v>57.2</v>
      </c>
    </row>
    <row r="7176" spans="1:19">
      <c r="A7176" s="32">
        <v>44182</v>
      </c>
      <c r="B7176" s="33">
        <f t="shared" si="1190"/>
        <v>12</v>
      </c>
      <c r="C7176" s="33">
        <f t="shared" si="1191"/>
        <v>2020</v>
      </c>
      <c r="D7176" s="34">
        <v>0.68300000000000005</v>
      </c>
      <c r="F7176" s="32">
        <v>45778</v>
      </c>
      <c r="G7176" s="33">
        <f t="shared" si="1182"/>
        <v>5</v>
      </c>
      <c r="H7176" s="33">
        <f t="shared" si="1183"/>
        <v>2025</v>
      </c>
      <c r="I7176" s="34">
        <v>3.08</v>
      </c>
      <c r="K7176" s="32">
        <v>41753</v>
      </c>
      <c r="L7176" s="33">
        <f t="shared" si="1184"/>
        <v>4</v>
      </c>
      <c r="M7176" s="33">
        <f t="shared" si="1185"/>
        <v>2014</v>
      </c>
      <c r="N7176" s="34">
        <v>102.2</v>
      </c>
      <c r="P7176" s="32">
        <v>42200</v>
      </c>
      <c r="Q7176" s="33">
        <f t="shared" si="1186"/>
        <v>7</v>
      </c>
      <c r="R7176" s="33">
        <f t="shared" si="1189"/>
        <v>2015</v>
      </c>
      <c r="S7176" s="34">
        <v>57.34</v>
      </c>
    </row>
    <row r="7177" spans="1:19">
      <c r="A7177" s="32">
        <v>44183</v>
      </c>
      <c r="B7177" s="33">
        <f t="shared" si="1190"/>
        <v>12</v>
      </c>
      <c r="C7177" s="33">
        <f t="shared" si="1191"/>
        <v>2020</v>
      </c>
      <c r="D7177" s="34">
        <v>0.63</v>
      </c>
      <c r="F7177" s="32">
        <v>45779</v>
      </c>
      <c r="G7177" s="33">
        <f t="shared" si="1182"/>
        <v>5</v>
      </c>
      <c r="H7177" s="33">
        <f t="shared" si="1183"/>
        <v>2025</v>
      </c>
      <c r="I7177" s="34">
        <v>3.1</v>
      </c>
      <c r="K7177" s="32">
        <v>41754</v>
      </c>
      <c r="L7177" s="33">
        <f t="shared" si="1184"/>
        <v>4</v>
      </c>
      <c r="M7177" s="33">
        <f t="shared" si="1185"/>
        <v>2014</v>
      </c>
      <c r="N7177" s="34">
        <v>100.85</v>
      </c>
      <c r="P7177" s="32">
        <v>42201</v>
      </c>
      <c r="Q7177" s="33">
        <f t="shared" si="1186"/>
        <v>7</v>
      </c>
      <c r="R7177" s="33">
        <f t="shared" si="1189"/>
        <v>2015</v>
      </c>
      <c r="S7177" s="34">
        <v>57.31</v>
      </c>
    </row>
    <row r="7178" spans="1:19">
      <c r="A7178" s="32">
        <v>44186</v>
      </c>
      <c r="B7178" s="33">
        <f t="shared" si="1190"/>
        <v>12</v>
      </c>
      <c r="C7178" s="33">
        <f t="shared" si="1191"/>
        <v>2020</v>
      </c>
      <c r="D7178" s="34">
        <v>0.69799999999999995</v>
      </c>
      <c r="F7178" s="32">
        <v>45782</v>
      </c>
      <c r="G7178" s="33">
        <f t="shared" si="1182"/>
        <v>5</v>
      </c>
      <c r="H7178" s="33">
        <f t="shared" si="1183"/>
        <v>2025</v>
      </c>
      <c r="I7178" s="34">
        <v>3.26</v>
      </c>
      <c r="K7178" s="32">
        <v>41757</v>
      </c>
      <c r="L7178" s="33">
        <f t="shared" si="1184"/>
        <v>4</v>
      </c>
      <c r="M7178" s="33">
        <f t="shared" si="1185"/>
        <v>2014</v>
      </c>
      <c r="N7178" s="34">
        <v>101.13</v>
      </c>
      <c r="P7178" s="32">
        <v>42202</v>
      </c>
      <c r="Q7178" s="33">
        <f t="shared" si="1186"/>
        <v>7</v>
      </c>
      <c r="R7178" s="33">
        <f t="shared" si="1189"/>
        <v>2015</v>
      </c>
      <c r="S7178" s="34">
        <v>56.38</v>
      </c>
    </row>
    <row r="7179" spans="1:19">
      <c r="A7179" s="32">
        <v>44187</v>
      </c>
      <c r="B7179" s="33">
        <f t="shared" si="1190"/>
        <v>12</v>
      </c>
      <c r="C7179" s="33">
        <f t="shared" si="1191"/>
        <v>2020</v>
      </c>
      <c r="D7179" s="34">
        <v>0.69</v>
      </c>
      <c r="F7179" s="32">
        <v>45783</v>
      </c>
      <c r="G7179" s="33">
        <f t="shared" si="1182"/>
        <v>5</v>
      </c>
      <c r="H7179" s="33">
        <f t="shared" si="1183"/>
        <v>2025</v>
      </c>
      <c r="I7179" s="34">
        <v>3.08</v>
      </c>
      <c r="K7179" s="32">
        <v>41758</v>
      </c>
      <c r="L7179" s="33">
        <f t="shared" si="1184"/>
        <v>4</v>
      </c>
      <c r="M7179" s="33">
        <f t="shared" si="1185"/>
        <v>2014</v>
      </c>
      <c r="N7179" s="34">
        <v>101.56</v>
      </c>
      <c r="P7179" s="32">
        <v>42205</v>
      </c>
      <c r="Q7179" s="33">
        <f t="shared" si="1186"/>
        <v>7</v>
      </c>
      <c r="R7179" s="33">
        <f t="shared" si="1189"/>
        <v>2015</v>
      </c>
      <c r="S7179" s="34">
        <v>56.42</v>
      </c>
    </row>
    <row r="7180" spans="1:19">
      <c r="A7180" s="32">
        <v>44188</v>
      </c>
      <c r="B7180" s="33">
        <f t="shared" si="1190"/>
        <v>12</v>
      </c>
      <c r="C7180" s="33">
        <f t="shared" si="1191"/>
        <v>2020</v>
      </c>
      <c r="D7180" s="34">
        <v>0.70399999999999996</v>
      </c>
      <c r="F7180" s="32">
        <v>45784</v>
      </c>
      <c r="G7180" s="33">
        <f t="shared" si="1182"/>
        <v>5</v>
      </c>
      <c r="H7180" s="33">
        <f t="shared" si="1183"/>
        <v>2025</v>
      </c>
      <c r="I7180" s="34">
        <v>3.18</v>
      </c>
      <c r="K7180" s="32">
        <v>41759</v>
      </c>
      <c r="L7180" s="33">
        <f t="shared" si="1184"/>
        <v>4</v>
      </c>
      <c r="M7180" s="33">
        <f t="shared" si="1185"/>
        <v>2014</v>
      </c>
      <c r="N7180" s="34">
        <v>100.07</v>
      </c>
      <c r="P7180" s="32">
        <v>42206</v>
      </c>
      <c r="Q7180" s="33">
        <f t="shared" si="1186"/>
        <v>7</v>
      </c>
      <c r="R7180" s="33">
        <f t="shared" si="1189"/>
        <v>2015</v>
      </c>
      <c r="S7180" s="34">
        <v>55.94</v>
      </c>
    </row>
    <row r="7181" spans="1:19">
      <c r="A7181" s="32">
        <v>44189</v>
      </c>
      <c r="B7181" s="33">
        <f t="shared" si="1190"/>
        <v>12</v>
      </c>
      <c r="C7181" s="33">
        <f t="shared" si="1191"/>
        <v>2020</v>
      </c>
      <c r="D7181" s="34">
        <v>0.70399999999999996</v>
      </c>
      <c r="F7181" s="32">
        <v>45785</v>
      </c>
      <c r="G7181" s="33">
        <f t="shared" si="1182"/>
        <v>5</v>
      </c>
      <c r="H7181" s="33">
        <f t="shared" si="1183"/>
        <v>2025</v>
      </c>
      <c r="I7181" s="34">
        <v>3.23</v>
      </c>
      <c r="K7181" s="32">
        <v>41760</v>
      </c>
      <c r="L7181" s="33">
        <f t="shared" si="1184"/>
        <v>5</v>
      </c>
      <c r="M7181" s="33">
        <f t="shared" si="1185"/>
        <v>2014</v>
      </c>
      <c r="N7181" s="34">
        <v>99.69</v>
      </c>
      <c r="P7181" s="32">
        <v>42207</v>
      </c>
      <c r="Q7181" s="33">
        <f t="shared" si="1186"/>
        <v>7</v>
      </c>
      <c r="R7181" s="33">
        <f t="shared" si="1189"/>
        <v>2015</v>
      </c>
      <c r="S7181" s="34">
        <v>56.36</v>
      </c>
    </row>
    <row r="7182" spans="1:19">
      <c r="A7182" s="32">
        <v>44193</v>
      </c>
      <c r="B7182" s="33">
        <f t="shared" si="1190"/>
        <v>12</v>
      </c>
      <c r="C7182" s="33">
        <f t="shared" si="1191"/>
        <v>2020</v>
      </c>
      <c r="D7182" s="34">
        <v>0.71799999999999997</v>
      </c>
      <c r="F7182" s="32">
        <v>45786</v>
      </c>
      <c r="G7182" s="33">
        <f t="shared" si="1182"/>
        <v>5</v>
      </c>
      <c r="H7182" s="33">
        <f t="shared" si="1183"/>
        <v>2025</v>
      </c>
      <c r="I7182" s="34">
        <v>3.22</v>
      </c>
      <c r="K7182" s="32">
        <v>41761</v>
      </c>
      <c r="L7182" s="33">
        <f t="shared" si="1184"/>
        <v>5</v>
      </c>
      <c r="M7182" s="33">
        <f t="shared" si="1185"/>
        <v>2014</v>
      </c>
      <c r="N7182" s="34">
        <v>100.09</v>
      </c>
      <c r="P7182" s="32">
        <v>42208</v>
      </c>
      <c r="Q7182" s="33">
        <f t="shared" si="1186"/>
        <v>7</v>
      </c>
      <c r="R7182" s="33">
        <f t="shared" si="1189"/>
        <v>2015</v>
      </c>
      <c r="S7182" s="34">
        <v>55.76</v>
      </c>
    </row>
    <row r="7183" spans="1:19">
      <c r="A7183" s="32">
        <v>44194</v>
      </c>
      <c r="B7183" s="33">
        <f t="shared" si="1190"/>
        <v>12</v>
      </c>
      <c r="C7183" s="33">
        <f t="shared" si="1191"/>
        <v>2020</v>
      </c>
      <c r="D7183" s="34">
        <v>0.72799999999999998</v>
      </c>
      <c r="F7183" s="32">
        <v>45789</v>
      </c>
      <c r="G7183" s="33">
        <f t="shared" si="1182"/>
        <v>5</v>
      </c>
      <c r="H7183" s="33">
        <f t="shared" si="1183"/>
        <v>2025</v>
      </c>
      <c r="I7183" s="34">
        <v>3.19</v>
      </c>
      <c r="K7183" s="32">
        <v>41764</v>
      </c>
      <c r="L7183" s="33">
        <f t="shared" si="1184"/>
        <v>5</v>
      </c>
      <c r="M7183" s="33">
        <f t="shared" si="1185"/>
        <v>2014</v>
      </c>
      <c r="N7183" s="34">
        <v>99.74</v>
      </c>
      <c r="P7183" s="32">
        <v>42209</v>
      </c>
      <c r="Q7183" s="33">
        <f t="shared" si="1186"/>
        <v>7</v>
      </c>
      <c r="R7183" s="33">
        <f t="shared" si="1189"/>
        <v>2015</v>
      </c>
      <c r="S7183" s="34">
        <v>54.29</v>
      </c>
    </row>
    <row r="7184" spans="1:19">
      <c r="A7184" s="32">
        <v>44195</v>
      </c>
      <c r="B7184" s="33">
        <f t="shared" si="1190"/>
        <v>12</v>
      </c>
      <c r="C7184" s="33">
        <f t="shared" si="1191"/>
        <v>2020</v>
      </c>
      <c r="D7184" s="34">
        <v>0.753</v>
      </c>
      <c r="F7184" s="32">
        <v>45790</v>
      </c>
      <c r="G7184" s="33">
        <f t="shared" si="1182"/>
        <v>5</v>
      </c>
      <c r="H7184" s="33">
        <f t="shared" si="1183"/>
        <v>2025</v>
      </c>
      <c r="I7184" s="34">
        <v>3.27</v>
      </c>
      <c r="K7184" s="32">
        <v>41765</v>
      </c>
      <c r="L7184" s="33">
        <f t="shared" si="1184"/>
        <v>5</v>
      </c>
      <c r="M7184" s="33">
        <f t="shared" si="1185"/>
        <v>2014</v>
      </c>
      <c r="N7184" s="34">
        <v>99.81</v>
      </c>
      <c r="P7184" s="32">
        <v>42212</v>
      </c>
      <c r="Q7184" s="33">
        <f t="shared" si="1186"/>
        <v>7</v>
      </c>
      <c r="R7184" s="33">
        <f t="shared" si="1189"/>
        <v>2015</v>
      </c>
      <c r="S7184" s="34">
        <v>54.07</v>
      </c>
    </row>
    <row r="7185" spans="1:19">
      <c r="A7185" s="32">
        <v>44196</v>
      </c>
      <c r="B7185" s="33">
        <f t="shared" si="1190"/>
        <v>12</v>
      </c>
      <c r="C7185" s="33">
        <f t="shared" si="1191"/>
        <v>2020</v>
      </c>
      <c r="D7185" s="34">
        <v>0.748</v>
      </c>
      <c r="F7185" s="32">
        <v>45791</v>
      </c>
      <c r="G7185" s="33">
        <f t="shared" si="1182"/>
        <v>5</v>
      </c>
      <c r="H7185" s="33">
        <f t="shared" si="1183"/>
        <v>2025</v>
      </c>
      <c r="I7185" s="34">
        <v>3.31</v>
      </c>
      <c r="K7185" s="32">
        <v>41766</v>
      </c>
      <c r="L7185" s="33">
        <f t="shared" si="1184"/>
        <v>5</v>
      </c>
      <c r="M7185" s="33">
        <f t="shared" si="1185"/>
        <v>2014</v>
      </c>
      <c r="N7185" s="34">
        <v>101.06</v>
      </c>
      <c r="P7185" s="32">
        <v>42213</v>
      </c>
      <c r="Q7185" s="33">
        <f t="shared" si="1186"/>
        <v>7</v>
      </c>
      <c r="R7185" s="33">
        <f t="shared" si="1189"/>
        <v>2015</v>
      </c>
      <c r="S7185" s="34">
        <v>54.3</v>
      </c>
    </row>
    <row r="7186" spans="1:19">
      <c r="A7186" s="32">
        <v>44200</v>
      </c>
      <c r="B7186" s="33">
        <f t="shared" si="1190"/>
        <v>1</v>
      </c>
      <c r="C7186" s="33">
        <f t="shared" si="1191"/>
        <v>2021</v>
      </c>
      <c r="D7186" s="34">
        <v>0.75</v>
      </c>
      <c r="F7186" s="32">
        <v>45792</v>
      </c>
      <c r="G7186" s="33">
        <f t="shared" si="1182"/>
        <v>5</v>
      </c>
      <c r="H7186" s="33">
        <f t="shared" si="1183"/>
        <v>2025</v>
      </c>
      <c r="I7186" s="34">
        <v>3.2</v>
      </c>
      <c r="K7186" s="32">
        <v>41767</v>
      </c>
      <c r="L7186" s="33">
        <f t="shared" si="1184"/>
        <v>5</v>
      </c>
      <c r="M7186" s="33">
        <f t="shared" si="1185"/>
        <v>2014</v>
      </c>
      <c r="N7186" s="34">
        <v>100.52</v>
      </c>
      <c r="P7186" s="32">
        <v>42214</v>
      </c>
      <c r="Q7186" s="33">
        <f t="shared" si="1186"/>
        <v>7</v>
      </c>
      <c r="R7186" s="33">
        <f t="shared" si="1189"/>
        <v>2015</v>
      </c>
      <c r="S7186" s="34">
        <v>54.73</v>
      </c>
    </row>
    <row r="7187" spans="1:19">
      <c r="A7187" s="32">
        <v>44201</v>
      </c>
      <c r="B7187" s="33">
        <f t="shared" si="1190"/>
        <v>1</v>
      </c>
      <c r="C7187" s="33">
        <f t="shared" si="1191"/>
        <v>2021</v>
      </c>
      <c r="D7187" s="34">
        <v>0.8</v>
      </c>
      <c r="F7187" s="32">
        <v>45793</v>
      </c>
      <c r="G7187" s="33">
        <f t="shared" si="1182"/>
        <v>5</v>
      </c>
      <c r="H7187" s="33">
        <f t="shared" si="1183"/>
        <v>2025</v>
      </c>
      <c r="I7187" s="34">
        <v>3.01</v>
      </c>
      <c r="K7187" s="32">
        <v>41768</v>
      </c>
      <c r="L7187" s="33">
        <f t="shared" si="1184"/>
        <v>5</v>
      </c>
      <c r="M7187" s="33">
        <f t="shared" si="1185"/>
        <v>2014</v>
      </c>
      <c r="N7187" s="34">
        <v>100.32</v>
      </c>
      <c r="P7187" s="32">
        <v>42215</v>
      </c>
      <c r="Q7187" s="33">
        <f t="shared" si="1186"/>
        <v>7</v>
      </c>
      <c r="R7187" s="33">
        <f t="shared" si="1189"/>
        <v>2015</v>
      </c>
      <c r="S7187" s="34">
        <v>54.29</v>
      </c>
    </row>
    <row r="7188" spans="1:19">
      <c r="A7188" s="32">
        <v>44202</v>
      </c>
      <c r="B7188" s="33">
        <f t="shared" si="1190"/>
        <v>1</v>
      </c>
      <c r="C7188" s="33">
        <f t="shared" si="1191"/>
        <v>2021</v>
      </c>
      <c r="D7188" s="34">
        <v>0.80300000000000005</v>
      </c>
      <c r="F7188" s="32">
        <v>45796</v>
      </c>
      <c r="G7188" s="33">
        <f t="shared" si="1182"/>
        <v>5</v>
      </c>
      <c r="H7188" s="33">
        <f t="shared" si="1183"/>
        <v>2025</v>
      </c>
      <c r="I7188" s="34">
        <v>2.96</v>
      </c>
      <c r="K7188" s="32">
        <v>41771</v>
      </c>
      <c r="L7188" s="33">
        <f t="shared" si="1184"/>
        <v>5</v>
      </c>
      <c r="M7188" s="33">
        <f t="shared" si="1185"/>
        <v>2014</v>
      </c>
      <c r="N7188" s="34">
        <v>100.89</v>
      </c>
      <c r="P7188" s="32">
        <v>42216</v>
      </c>
      <c r="Q7188" s="33">
        <f t="shared" si="1186"/>
        <v>7</v>
      </c>
      <c r="R7188" s="33">
        <f t="shared" si="1189"/>
        <v>2015</v>
      </c>
      <c r="S7188" s="34">
        <v>53.29</v>
      </c>
    </row>
    <row r="7189" spans="1:19">
      <c r="A7189" s="32">
        <v>44203</v>
      </c>
      <c r="B7189" s="33">
        <f t="shared" si="1190"/>
        <v>1</v>
      </c>
      <c r="C7189" s="33">
        <f t="shared" si="1191"/>
        <v>2021</v>
      </c>
      <c r="D7189" s="34">
        <v>0.80500000000000005</v>
      </c>
      <c r="F7189" s="32">
        <v>45797</v>
      </c>
      <c r="G7189" s="33">
        <f t="shared" si="1182"/>
        <v>5</v>
      </c>
      <c r="H7189" s="33">
        <f t="shared" si="1183"/>
        <v>2025</v>
      </c>
      <c r="I7189" s="34">
        <v>3.15</v>
      </c>
      <c r="K7189" s="32">
        <v>41772</v>
      </c>
      <c r="L7189" s="33">
        <f t="shared" si="1184"/>
        <v>5</v>
      </c>
      <c r="M7189" s="33">
        <f t="shared" si="1185"/>
        <v>2014</v>
      </c>
      <c r="N7189" s="34">
        <v>102.01</v>
      </c>
      <c r="P7189" s="32">
        <v>42219</v>
      </c>
      <c r="Q7189" s="33">
        <f t="shared" si="1186"/>
        <v>8</v>
      </c>
      <c r="R7189" s="33">
        <f t="shared" si="1189"/>
        <v>2015</v>
      </c>
      <c r="S7189" s="34">
        <v>49.49</v>
      </c>
    </row>
    <row r="7190" spans="1:19">
      <c r="A7190" s="32">
        <v>44204</v>
      </c>
      <c r="B7190" s="33">
        <f t="shared" si="1190"/>
        <v>1</v>
      </c>
      <c r="C7190" s="33">
        <f t="shared" si="1191"/>
        <v>2021</v>
      </c>
      <c r="D7190" s="34">
        <v>0.86299999999999999</v>
      </c>
      <c r="F7190" s="32">
        <v>45798</v>
      </c>
      <c r="G7190" s="33">
        <f t="shared" si="1182"/>
        <v>5</v>
      </c>
      <c r="H7190" s="33">
        <f t="shared" si="1183"/>
        <v>2025</v>
      </c>
      <c r="I7190" s="34">
        <v>3.2</v>
      </c>
      <c r="K7190" s="32">
        <v>41773</v>
      </c>
      <c r="L7190" s="33">
        <f t="shared" si="1184"/>
        <v>5</v>
      </c>
      <c r="M7190" s="33">
        <f t="shared" si="1185"/>
        <v>2014</v>
      </c>
      <c r="N7190" s="34">
        <v>102.63</v>
      </c>
      <c r="P7190" s="32">
        <v>42220</v>
      </c>
      <c r="Q7190" s="33">
        <f t="shared" si="1186"/>
        <v>8</v>
      </c>
      <c r="R7190" s="33">
        <f t="shared" si="1189"/>
        <v>2015</v>
      </c>
      <c r="S7190" s="34">
        <v>49.08</v>
      </c>
    </row>
    <row r="7191" spans="1:19">
      <c r="A7191" s="32">
        <v>44207</v>
      </c>
      <c r="B7191" s="33">
        <f t="shared" si="1190"/>
        <v>1</v>
      </c>
      <c r="C7191" s="33">
        <f t="shared" si="1191"/>
        <v>2021</v>
      </c>
      <c r="D7191" s="34">
        <v>0.878</v>
      </c>
      <c r="F7191" s="32">
        <v>45799</v>
      </c>
      <c r="G7191" s="33">
        <f t="shared" si="1182"/>
        <v>5</v>
      </c>
      <c r="H7191" s="33">
        <f t="shared" si="1183"/>
        <v>2025</v>
      </c>
      <c r="I7191" s="34">
        <v>3</v>
      </c>
      <c r="K7191" s="32">
        <v>41774</v>
      </c>
      <c r="L7191" s="33">
        <f t="shared" si="1184"/>
        <v>5</v>
      </c>
      <c r="M7191" s="33">
        <f t="shared" si="1185"/>
        <v>2014</v>
      </c>
      <c r="N7191" s="34">
        <v>101.74</v>
      </c>
      <c r="P7191" s="32">
        <v>42221</v>
      </c>
      <c r="Q7191" s="33">
        <f t="shared" si="1186"/>
        <v>8</v>
      </c>
      <c r="R7191" s="33">
        <f t="shared" si="1189"/>
        <v>2015</v>
      </c>
      <c r="S7191" s="34">
        <v>49.04</v>
      </c>
    </row>
    <row r="7192" spans="1:19">
      <c r="A7192" s="32">
        <v>44208</v>
      </c>
      <c r="B7192" s="33">
        <f t="shared" si="1190"/>
        <v>1</v>
      </c>
      <c r="C7192" s="33">
        <f t="shared" si="1191"/>
        <v>2021</v>
      </c>
      <c r="D7192" s="34">
        <v>0.84</v>
      </c>
      <c r="F7192" s="32">
        <v>45800</v>
      </c>
      <c r="G7192" s="33">
        <f t="shared" si="1182"/>
        <v>5</v>
      </c>
      <c r="H7192" s="33">
        <f t="shared" si="1183"/>
        <v>2025</v>
      </c>
      <c r="I7192" s="34">
        <v>2.93</v>
      </c>
      <c r="K7192" s="32">
        <v>41775</v>
      </c>
      <c r="L7192" s="33">
        <f t="shared" si="1184"/>
        <v>5</v>
      </c>
      <c r="M7192" s="33">
        <f t="shared" si="1185"/>
        <v>2014</v>
      </c>
      <c r="N7192" s="34">
        <v>102.31</v>
      </c>
      <c r="P7192" s="32">
        <v>42222</v>
      </c>
      <c r="Q7192" s="33">
        <f t="shared" si="1186"/>
        <v>8</v>
      </c>
      <c r="R7192" s="33">
        <f t="shared" si="1189"/>
        <v>2015</v>
      </c>
      <c r="S7192" s="34">
        <v>47.8</v>
      </c>
    </row>
    <row r="7193" spans="1:19">
      <c r="A7193" s="32">
        <v>44209</v>
      </c>
      <c r="B7193" s="33">
        <f t="shared" si="1190"/>
        <v>1</v>
      </c>
      <c r="C7193" s="33">
        <f t="shared" si="1191"/>
        <v>2021</v>
      </c>
      <c r="D7193" s="34">
        <v>0.92300000000000004</v>
      </c>
      <c r="F7193" s="32">
        <v>45804</v>
      </c>
      <c r="G7193" s="33">
        <f t="shared" si="1182"/>
        <v>5</v>
      </c>
      <c r="H7193" s="33">
        <f t="shared" si="1183"/>
        <v>2025</v>
      </c>
      <c r="I7193" s="34">
        <v>3.2</v>
      </c>
      <c r="K7193" s="32">
        <v>41778</v>
      </c>
      <c r="L7193" s="33">
        <f t="shared" si="1184"/>
        <v>5</v>
      </c>
      <c r="M7193" s="33">
        <f t="shared" si="1185"/>
        <v>2014</v>
      </c>
      <c r="N7193" s="34">
        <v>102.95</v>
      </c>
      <c r="P7193" s="32">
        <v>42223</v>
      </c>
      <c r="Q7193" s="33">
        <f t="shared" si="1186"/>
        <v>8</v>
      </c>
      <c r="R7193" s="33">
        <f t="shared" si="1189"/>
        <v>2015</v>
      </c>
      <c r="S7193" s="34">
        <v>47.54</v>
      </c>
    </row>
    <row r="7194" spans="1:19">
      <c r="A7194" s="32">
        <v>44210</v>
      </c>
      <c r="B7194" s="33">
        <f t="shared" si="1190"/>
        <v>1</v>
      </c>
      <c r="C7194" s="33">
        <f t="shared" si="1191"/>
        <v>2021</v>
      </c>
      <c r="D7194" s="34">
        <v>0.873</v>
      </c>
      <c r="F7194" s="32">
        <v>45805</v>
      </c>
      <c r="G7194" s="33">
        <f t="shared" si="1182"/>
        <v>5</v>
      </c>
      <c r="H7194" s="33">
        <f t="shared" si="1183"/>
        <v>2025</v>
      </c>
      <c r="I7194" s="34">
        <v>3.09</v>
      </c>
      <c r="K7194" s="32">
        <v>41779</v>
      </c>
      <c r="L7194" s="33">
        <f t="shared" si="1184"/>
        <v>5</v>
      </c>
      <c r="M7194" s="33">
        <f t="shared" si="1185"/>
        <v>2014</v>
      </c>
      <c r="N7194" s="34">
        <v>102.8</v>
      </c>
      <c r="P7194" s="32">
        <v>42226</v>
      </c>
      <c r="Q7194" s="33">
        <f t="shared" si="1186"/>
        <v>8</v>
      </c>
      <c r="R7194" s="33">
        <f t="shared" si="1189"/>
        <v>2015</v>
      </c>
      <c r="S7194" s="34">
        <v>48.3</v>
      </c>
    </row>
    <row r="7195" spans="1:19">
      <c r="A7195" s="32">
        <v>44211</v>
      </c>
      <c r="B7195" s="33">
        <f t="shared" si="1190"/>
        <v>1</v>
      </c>
      <c r="C7195" s="33">
        <f t="shared" si="1191"/>
        <v>2021</v>
      </c>
      <c r="D7195" s="34">
        <v>0.95799999999999996</v>
      </c>
      <c r="F7195" s="32">
        <v>45806</v>
      </c>
      <c r="G7195" s="33">
        <f t="shared" si="1182"/>
        <v>5</v>
      </c>
      <c r="H7195" s="33">
        <f t="shared" si="1183"/>
        <v>2025</v>
      </c>
      <c r="I7195" s="34">
        <v>2.97</v>
      </c>
      <c r="K7195" s="32">
        <v>41780</v>
      </c>
      <c r="L7195" s="33">
        <f t="shared" si="1184"/>
        <v>5</v>
      </c>
      <c r="M7195" s="33">
        <f t="shared" si="1185"/>
        <v>2014</v>
      </c>
      <c r="N7195" s="34">
        <v>104.31</v>
      </c>
      <c r="P7195" s="32">
        <v>42227</v>
      </c>
      <c r="Q7195" s="33">
        <f t="shared" si="1186"/>
        <v>8</v>
      </c>
      <c r="R7195" s="33">
        <f t="shared" si="1189"/>
        <v>2015</v>
      </c>
      <c r="S7195" s="34">
        <v>47.33</v>
      </c>
    </row>
    <row r="7196" spans="1:19">
      <c r="A7196" s="32">
        <v>44215</v>
      </c>
      <c r="B7196" s="33">
        <f t="shared" si="1190"/>
        <v>1</v>
      </c>
      <c r="C7196" s="33">
        <f t="shared" si="1191"/>
        <v>2021</v>
      </c>
      <c r="D7196" s="34">
        <v>0.88500000000000001</v>
      </c>
      <c r="F7196" s="32">
        <v>45807</v>
      </c>
      <c r="G7196" s="33">
        <f t="shared" si="1182"/>
        <v>5</v>
      </c>
      <c r="H7196" s="33">
        <f t="shared" si="1183"/>
        <v>2025</v>
      </c>
      <c r="I7196" s="34">
        <v>2.86</v>
      </c>
      <c r="K7196" s="32">
        <v>41781</v>
      </c>
      <c r="L7196" s="33">
        <f t="shared" si="1184"/>
        <v>5</v>
      </c>
      <c r="M7196" s="33">
        <f t="shared" si="1185"/>
        <v>2014</v>
      </c>
      <c r="N7196" s="34">
        <v>104.03</v>
      </c>
      <c r="P7196" s="32">
        <v>42228</v>
      </c>
      <c r="Q7196" s="33">
        <f t="shared" si="1186"/>
        <v>8</v>
      </c>
      <c r="R7196" s="33">
        <f t="shared" si="1189"/>
        <v>2015</v>
      </c>
      <c r="S7196" s="34">
        <v>48.29</v>
      </c>
    </row>
    <row r="7197" spans="1:19">
      <c r="A7197" s="32">
        <v>44216</v>
      </c>
      <c r="B7197" s="33">
        <f t="shared" si="1190"/>
        <v>1</v>
      </c>
      <c r="C7197" s="33">
        <f t="shared" si="1191"/>
        <v>2021</v>
      </c>
      <c r="D7197" s="34">
        <v>0.85</v>
      </c>
      <c r="F7197" s="32">
        <v>45810</v>
      </c>
      <c r="G7197" s="33">
        <f t="shared" si="1182"/>
        <v>6</v>
      </c>
      <c r="H7197" s="33">
        <f t="shared" si="1183"/>
        <v>2025</v>
      </c>
      <c r="I7197" s="34">
        <v>3</v>
      </c>
      <c r="K7197" s="32">
        <v>41782</v>
      </c>
      <c r="L7197" s="33">
        <f t="shared" si="1184"/>
        <v>5</v>
      </c>
      <c r="M7197" s="33">
        <f t="shared" si="1185"/>
        <v>2014</v>
      </c>
      <c r="N7197" s="34">
        <v>105.01</v>
      </c>
      <c r="P7197" s="32">
        <v>42229</v>
      </c>
      <c r="Q7197" s="33">
        <f t="shared" si="1186"/>
        <v>8</v>
      </c>
      <c r="R7197" s="33">
        <f t="shared" si="1189"/>
        <v>2015</v>
      </c>
      <c r="S7197" s="34">
        <v>48.01</v>
      </c>
    </row>
    <row r="7198" spans="1:19">
      <c r="A7198" s="32">
        <v>44217</v>
      </c>
      <c r="B7198" s="33">
        <f t="shared" si="1190"/>
        <v>1</v>
      </c>
      <c r="C7198" s="33">
        <f t="shared" si="1191"/>
        <v>2021</v>
      </c>
      <c r="D7198" s="34">
        <v>0.84799999999999998</v>
      </c>
      <c r="F7198" s="32">
        <v>45811</v>
      </c>
      <c r="G7198" s="33">
        <f t="shared" si="1182"/>
        <v>6</v>
      </c>
      <c r="H7198" s="33">
        <f t="shared" si="1183"/>
        <v>2025</v>
      </c>
      <c r="I7198" s="34">
        <v>2.84</v>
      </c>
      <c r="K7198" s="32">
        <v>41786</v>
      </c>
      <c r="L7198" s="33">
        <f t="shared" si="1184"/>
        <v>5</v>
      </c>
      <c r="M7198" s="33">
        <f t="shared" si="1185"/>
        <v>2014</v>
      </c>
      <c r="N7198" s="34">
        <v>104.78</v>
      </c>
      <c r="P7198" s="32">
        <v>42230</v>
      </c>
      <c r="Q7198" s="33">
        <f t="shared" si="1186"/>
        <v>8</v>
      </c>
      <c r="R7198" s="33">
        <f t="shared" si="1189"/>
        <v>2015</v>
      </c>
      <c r="S7198" s="34">
        <v>47.79</v>
      </c>
    </row>
    <row r="7199" spans="1:19">
      <c r="A7199" s="32">
        <v>44218</v>
      </c>
      <c r="B7199" s="33">
        <f t="shared" si="1190"/>
        <v>1</v>
      </c>
      <c r="C7199" s="33">
        <f t="shared" si="1191"/>
        <v>2021</v>
      </c>
      <c r="D7199" s="34">
        <v>0.86799999999999999</v>
      </c>
      <c r="F7199" s="32">
        <v>45812</v>
      </c>
      <c r="G7199" s="33">
        <f t="shared" si="1182"/>
        <v>6</v>
      </c>
      <c r="H7199" s="33">
        <f t="shared" si="1183"/>
        <v>2025</v>
      </c>
      <c r="I7199" s="34">
        <v>2.8</v>
      </c>
      <c r="K7199" s="32">
        <v>41787</v>
      </c>
      <c r="L7199" s="33">
        <f t="shared" si="1184"/>
        <v>5</v>
      </c>
      <c r="M7199" s="33">
        <f t="shared" si="1185"/>
        <v>2014</v>
      </c>
      <c r="N7199" s="34">
        <v>103.37</v>
      </c>
      <c r="P7199" s="32">
        <v>42233</v>
      </c>
      <c r="Q7199" s="33">
        <f t="shared" si="1186"/>
        <v>8</v>
      </c>
      <c r="R7199" s="33">
        <f t="shared" si="1189"/>
        <v>2015</v>
      </c>
      <c r="S7199" s="34">
        <v>47.77</v>
      </c>
    </row>
    <row r="7200" spans="1:19">
      <c r="A7200" s="32">
        <v>44221</v>
      </c>
      <c r="B7200" s="33">
        <f t="shared" si="1190"/>
        <v>1</v>
      </c>
      <c r="C7200" s="33">
        <f t="shared" si="1191"/>
        <v>2021</v>
      </c>
      <c r="D7200" s="34">
        <v>0.88500000000000001</v>
      </c>
      <c r="F7200" s="32">
        <v>45813</v>
      </c>
      <c r="G7200" s="33">
        <f t="shared" si="1182"/>
        <v>6</v>
      </c>
      <c r="H7200" s="33">
        <f t="shared" si="1183"/>
        <v>2025</v>
      </c>
      <c r="I7200" s="34">
        <v>2.86</v>
      </c>
      <c r="K7200" s="32">
        <v>41788</v>
      </c>
      <c r="L7200" s="33">
        <f t="shared" si="1184"/>
        <v>5</v>
      </c>
      <c r="M7200" s="33">
        <f t="shared" si="1185"/>
        <v>2014</v>
      </c>
      <c r="N7200" s="34">
        <v>104.26</v>
      </c>
      <c r="P7200" s="32">
        <v>42234</v>
      </c>
      <c r="Q7200" s="33">
        <f t="shared" si="1186"/>
        <v>8</v>
      </c>
      <c r="R7200" s="33">
        <f t="shared" si="1189"/>
        <v>2015</v>
      </c>
      <c r="S7200" s="34">
        <v>47</v>
      </c>
    </row>
    <row r="7201" spans="1:19">
      <c r="A7201" s="32">
        <v>44222</v>
      </c>
      <c r="B7201" s="33">
        <f t="shared" si="1190"/>
        <v>1</v>
      </c>
      <c r="C7201" s="33">
        <f t="shared" si="1191"/>
        <v>2021</v>
      </c>
      <c r="D7201" s="34">
        <v>0.88300000000000001</v>
      </c>
      <c r="F7201" s="32">
        <v>45814</v>
      </c>
      <c r="G7201" s="33">
        <f t="shared" si="1182"/>
        <v>6</v>
      </c>
      <c r="H7201" s="33">
        <f t="shared" si="1183"/>
        <v>2025</v>
      </c>
      <c r="I7201" s="34">
        <v>2.68</v>
      </c>
      <c r="K7201" s="32">
        <v>41789</v>
      </c>
      <c r="L7201" s="33">
        <f t="shared" si="1184"/>
        <v>5</v>
      </c>
      <c r="M7201" s="33">
        <f t="shared" si="1185"/>
        <v>2014</v>
      </c>
      <c r="N7201" s="34">
        <v>103.4</v>
      </c>
      <c r="P7201" s="32">
        <v>42235</v>
      </c>
      <c r="Q7201" s="33">
        <f t="shared" si="1186"/>
        <v>8</v>
      </c>
      <c r="R7201" s="33">
        <f t="shared" si="1189"/>
        <v>2015</v>
      </c>
      <c r="S7201" s="34">
        <v>45.75</v>
      </c>
    </row>
    <row r="7202" spans="1:19">
      <c r="A7202" s="32">
        <v>44223</v>
      </c>
      <c r="B7202" s="33">
        <f t="shared" si="1190"/>
        <v>1</v>
      </c>
      <c r="C7202" s="33">
        <f t="shared" si="1191"/>
        <v>2021</v>
      </c>
      <c r="D7202" s="34">
        <v>0.91</v>
      </c>
      <c r="F7202" s="32">
        <v>45817</v>
      </c>
      <c r="G7202" s="33">
        <f t="shared" si="1182"/>
        <v>6</v>
      </c>
      <c r="H7202" s="33">
        <f t="shared" si="1183"/>
        <v>2025</v>
      </c>
      <c r="I7202" s="34">
        <v>3.13</v>
      </c>
      <c r="K7202" s="32">
        <v>41792</v>
      </c>
      <c r="L7202" s="33">
        <f t="shared" si="1184"/>
        <v>6</v>
      </c>
      <c r="M7202" s="33">
        <f t="shared" si="1185"/>
        <v>2014</v>
      </c>
      <c r="N7202" s="34">
        <v>103.07</v>
      </c>
      <c r="P7202" s="32">
        <v>42236</v>
      </c>
      <c r="Q7202" s="33">
        <f t="shared" si="1186"/>
        <v>8</v>
      </c>
      <c r="R7202" s="33">
        <f t="shared" si="1189"/>
        <v>2015</v>
      </c>
      <c r="S7202" s="34">
        <v>45.63</v>
      </c>
    </row>
    <row r="7203" spans="1:19">
      <c r="A7203" s="32">
        <v>44224</v>
      </c>
      <c r="B7203" s="33">
        <f t="shared" si="1190"/>
        <v>1</v>
      </c>
      <c r="C7203" s="33">
        <f t="shared" si="1191"/>
        <v>2021</v>
      </c>
      <c r="D7203" s="34">
        <v>0.91500000000000004</v>
      </c>
      <c r="F7203" s="32">
        <v>45818</v>
      </c>
      <c r="G7203" s="33">
        <f t="shared" si="1182"/>
        <v>6</v>
      </c>
      <c r="H7203" s="33">
        <f t="shared" si="1183"/>
        <v>2025</v>
      </c>
      <c r="I7203" s="34">
        <v>2.79</v>
      </c>
      <c r="K7203" s="32">
        <v>41793</v>
      </c>
      <c r="L7203" s="33">
        <f t="shared" si="1184"/>
        <v>6</v>
      </c>
      <c r="M7203" s="33">
        <f t="shared" si="1185"/>
        <v>2014</v>
      </c>
      <c r="N7203" s="34">
        <v>103.34</v>
      </c>
      <c r="P7203" s="32">
        <v>42237</v>
      </c>
      <c r="Q7203" s="33">
        <f t="shared" si="1186"/>
        <v>8</v>
      </c>
      <c r="R7203" s="33">
        <f t="shared" si="1189"/>
        <v>2015</v>
      </c>
      <c r="S7203" s="34">
        <v>43.84</v>
      </c>
    </row>
    <row r="7204" spans="1:19">
      <c r="A7204" s="32">
        <v>44225</v>
      </c>
      <c r="B7204" s="33">
        <f t="shared" si="1190"/>
        <v>1</v>
      </c>
      <c r="C7204" s="33">
        <f t="shared" si="1191"/>
        <v>2021</v>
      </c>
      <c r="D7204" s="34">
        <v>0.86799999999999999</v>
      </c>
      <c r="F7204" s="32">
        <v>45819</v>
      </c>
      <c r="G7204" s="33">
        <f t="shared" ref="G7204:G7267" si="1192">+MONTH(F7204)</f>
        <v>6</v>
      </c>
      <c r="H7204" s="33">
        <f t="shared" ref="H7204:H7267" si="1193">+YEAR(F7204)</f>
        <v>2025</v>
      </c>
      <c r="I7204" s="34">
        <v>2.73</v>
      </c>
      <c r="K7204" s="32">
        <v>41794</v>
      </c>
      <c r="L7204" s="33">
        <f t="shared" ref="L7204:L7267" si="1194">+MONTH(K7204)</f>
        <v>6</v>
      </c>
      <c r="M7204" s="33">
        <f t="shared" ref="M7204:M7267" si="1195">+YEAR(K7204)</f>
        <v>2014</v>
      </c>
      <c r="N7204" s="34">
        <v>103.27</v>
      </c>
      <c r="P7204" s="32">
        <v>42240</v>
      </c>
      <c r="Q7204" s="33">
        <f t="shared" ref="Q7204:Q7267" si="1196">+MONTH(P7204)</f>
        <v>8</v>
      </c>
      <c r="R7204" s="33">
        <f t="shared" si="1189"/>
        <v>2015</v>
      </c>
      <c r="S7204" s="34">
        <v>41.59</v>
      </c>
    </row>
    <row r="7205" spans="1:19">
      <c r="A7205" s="32">
        <v>44228</v>
      </c>
      <c r="B7205" s="33">
        <f t="shared" si="1190"/>
        <v>2</v>
      </c>
      <c r="C7205" s="33">
        <f t="shared" si="1191"/>
        <v>2021</v>
      </c>
      <c r="D7205" s="34">
        <v>0.87</v>
      </c>
      <c r="F7205" s="32">
        <v>45820</v>
      </c>
      <c r="G7205" s="33">
        <f t="shared" si="1192"/>
        <v>6</v>
      </c>
      <c r="H7205" s="33">
        <f t="shared" si="1193"/>
        <v>2025</v>
      </c>
      <c r="I7205" s="34">
        <v>2.9</v>
      </c>
      <c r="K7205" s="32">
        <v>41795</v>
      </c>
      <c r="L7205" s="33">
        <f t="shared" si="1194"/>
        <v>6</v>
      </c>
      <c r="M7205" s="33">
        <f t="shared" si="1195"/>
        <v>2014</v>
      </c>
      <c r="N7205" s="34">
        <v>103.17</v>
      </c>
      <c r="P7205" s="32">
        <v>42241</v>
      </c>
      <c r="Q7205" s="33">
        <f t="shared" si="1196"/>
        <v>8</v>
      </c>
      <c r="R7205" s="33">
        <f t="shared" ref="R7205:R7268" si="1197">+YEAR(P7205)</f>
        <v>2015</v>
      </c>
      <c r="S7205" s="34">
        <v>41.86</v>
      </c>
    </row>
    <row r="7206" spans="1:19">
      <c r="A7206" s="32">
        <v>44229</v>
      </c>
      <c r="B7206" s="33">
        <f t="shared" si="1190"/>
        <v>2</v>
      </c>
      <c r="C7206" s="33">
        <f t="shared" si="1191"/>
        <v>2021</v>
      </c>
      <c r="D7206" s="34">
        <v>0.82799999999999996</v>
      </c>
      <c r="F7206" s="32">
        <v>45821</v>
      </c>
      <c r="G7206" s="33">
        <f t="shared" si="1192"/>
        <v>6</v>
      </c>
      <c r="H7206" s="33">
        <f t="shared" si="1193"/>
        <v>2025</v>
      </c>
      <c r="I7206" s="34">
        <v>2.65</v>
      </c>
      <c r="K7206" s="32">
        <v>41796</v>
      </c>
      <c r="L7206" s="33">
        <f t="shared" si="1194"/>
        <v>6</v>
      </c>
      <c r="M7206" s="33">
        <f t="shared" si="1195"/>
        <v>2014</v>
      </c>
      <c r="N7206" s="34">
        <v>103.32</v>
      </c>
      <c r="P7206" s="32">
        <v>42242</v>
      </c>
      <c r="Q7206" s="33">
        <f t="shared" si="1196"/>
        <v>8</v>
      </c>
      <c r="R7206" s="33">
        <f t="shared" si="1197"/>
        <v>2015</v>
      </c>
      <c r="S7206" s="34">
        <v>41.76</v>
      </c>
    </row>
    <row r="7207" spans="1:19">
      <c r="A7207" s="32">
        <v>44230</v>
      </c>
      <c r="B7207" s="33">
        <f t="shared" si="1190"/>
        <v>2</v>
      </c>
      <c r="C7207" s="33">
        <f t="shared" si="1191"/>
        <v>2021</v>
      </c>
      <c r="D7207" s="34">
        <v>0.82799999999999996</v>
      </c>
      <c r="F7207" s="32">
        <v>45824</v>
      </c>
      <c r="G7207" s="33">
        <f t="shared" si="1192"/>
        <v>6</v>
      </c>
      <c r="H7207" s="33">
        <f t="shared" si="1193"/>
        <v>2025</v>
      </c>
      <c r="I7207" s="34">
        <v>2.9</v>
      </c>
      <c r="K7207" s="32">
        <v>41799</v>
      </c>
      <c r="L7207" s="33">
        <f t="shared" si="1194"/>
        <v>6</v>
      </c>
      <c r="M7207" s="33">
        <f t="shared" si="1195"/>
        <v>2014</v>
      </c>
      <c r="N7207" s="34">
        <v>105.09</v>
      </c>
      <c r="P7207" s="32">
        <v>42243</v>
      </c>
      <c r="Q7207" s="33">
        <f t="shared" si="1196"/>
        <v>8</v>
      </c>
      <c r="R7207" s="33">
        <f t="shared" si="1197"/>
        <v>2015</v>
      </c>
      <c r="S7207" s="34">
        <v>44.46</v>
      </c>
    </row>
    <row r="7208" spans="1:19">
      <c r="A7208" s="32">
        <v>44231</v>
      </c>
      <c r="B7208" s="33">
        <f t="shared" si="1190"/>
        <v>2</v>
      </c>
      <c r="C7208" s="33">
        <f t="shared" si="1191"/>
        <v>2021</v>
      </c>
      <c r="D7208" s="34">
        <v>0.84</v>
      </c>
      <c r="F7208" s="32">
        <v>45825</v>
      </c>
      <c r="G7208" s="33">
        <f t="shared" si="1192"/>
        <v>6</v>
      </c>
      <c r="H7208" s="33">
        <f t="shared" si="1193"/>
        <v>2025</v>
      </c>
      <c r="I7208" s="34">
        <v>2.9</v>
      </c>
      <c r="K7208" s="32">
        <v>41800</v>
      </c>
      <c r="L7208" s="33">
        <f t="shared" si="1194"/>
        <v>6</v>
      </c>
      <c r="M7208" s="33">
        <f t="shared" si="1195"/>
        <v>2014</v>
      </c>
      <c r="N7208" s="34">
        <v>105.02</v>
      </c>
      <c r="P7208" s="32">
        <v>42244</v>
      </c>
      <c r="Q7208" s="33">
        <f t="shared" si="1196"/>
        <v>8</v>
      </c>
      <c r="R7208" s="33">
        <f t="shared" si="1197"/>
        <v>2015</v>
      </c>
      <c r="S7208" s="34">
        <v>47.97</v>
      </c>
    </row>
    <row r="7209" spans="1:19">
      <c r="A7209" s="32">
        <v>44232</v>
      </c>
      <c r="B7209" s="33">
        <f t="shared" si="1190"/>
        <v>2</v>
      </c>
      <c r="C7209" s="33">
        <f t="shared" si="1191"/>
        <v>2021</v>
      </c>
      <c r="D7209" s="34">
        <v>0.86499999999999999</v>
      </c>
      <c r="F7209" s="32">
        <v>45826</v>
      </c>
      <c r="G7209" s="33">
        <f t="shared" si="1192"/>
        <v>6</v>
      </c>
      <c r="H7209" s="33">
        <f t="shared" si="1193"/>
        <v>2025</v>
      </c>
      <c r="I7209" s="34">
        <v>3.43</v>
      </c>
      <c r="K7209" s="32">
        <v>41801</v>
      </c>
      <c r="L7209" s="33">
        <f t="shared" si="1194"/>
        <v>6</v>
      </c>
      <c r="M7209" s="33">
        <f t="shared" si="1195"/>
        <v>2014</v>
      </c>
      <c r="N7209" s="34">
        <v>105.04</v>
      </c>
      <c r="P7209" s="32">
        <v>42248</v>
      </c>
      <c r="Q7209" s="33">
        <f t="shared" si="1196"/>
        <v>9</v>
      </c>
      <c r="R7209" s="33">
        <f t="shared" si="1197"/>
        <v>2015</v>
      </c>
      <c r="S7209" s="34">
        <v>48.8</v>
      </c>
    </row>
    <row r="7210" spans="1:19">
      <c r="A7210" s="32">
        <v>44235</v>
      </c>
      <c r="B7210" s="33">
        <f t="shared" si="1190"/>
        <v>2</v>
      </c>
      <c r="C7210" s="33">
        <f t="shared" si="1191"/>
        <v>2021</v>
      </c>
      <c r="D7210" s="34">
        <v>0.88</v>
      </c>
      <c r="F7210" s="32">
        <v>45828</v>
      </c>
      <c r="G7210" s="33">
        <f t="shared" si="1192"/>
        <v>6</v>
      </c>
      <c r="H7210" s="33">
        <f t="shared" si="1193"/>
        <v>2025</v>
      </c>
      <c r="I7210" s="34">
        <v>3.09</v>
      </c>
      <c r="K7210" s="32">
        <v>41802</v>
      </c>
      <c r="L7210" s="33">
        <f t="shared" si="1194"/>
        <v>6</v>
      </c>
      <c r="M7210" s="33">
        <f t="shared" si="1195"/>
        <v>2014</v>
      </c>
      <c r="N7210" s="34">
        <v>107.2</v>
      </c>
      <c r="P7210" s="32">
        <v>42249</v>
      </c>
      <c r="Q7210" s="33">
        <f t="shared" si="1196"/>
        <v>9</v>
      </c>
      <c r="R7210" s="33">
        <f t="shared" si="1197"/>
        <v>2015</v>
      </c>
      <c r="S7210" s="34">
        <v>47.67</v>
      </c>
    </row>
    <row r="7211" spans="1:19">
      <c r="A7211" s="32">
        <v>44236</v>
      </c>
      <c r="B7211" s="33">
        <f t="shared" si="1190"/>
        <v>2</v>
      </c>
      <c r="C7211" s="33">
        <f t="shared" si="1191"/>
        <v>2021</v>
      </c>
      <c r="D7211" s="34">
        <v>0.873</v>
      </c>
      <c r="F7211" s="32">
        <v>45831</v>
      </c>
      <c r="G7211" s="33">
        <f t="shared" si="1192"/>
        <v>6</v>
      </c>
      <c r="H7211" s="33">
        <f t="shared" si="1193"/>
        <v>2025</v>
      </c>
      <c r="I7211" s="34">
        <v>3.5</v>
      </c>
      <c r="K7211" s="32">
        <v>41803</v>
      </c>
      <c r="L7211" s="33">
        <f t="shared" si="1194"/>
        <v>6</v>
      </c>
      <c r="M7211" s="33">
        <f t="shared" si="1195"/>
        <v>2014</v>
      </c>
      <c r="N7211" s="34">
        <v>107.49</v>
      </c>
      <c r="P7211" s="32">
        <v>42250</v>
      </c>
      <c r="Q7211" s="33">
        <f t="shared" si="1196"/>
        <v>9</v>
      </c>
      <c r="R7211" s="33">
        <f t="shared" si="1197"/>
        <v>2015</v>
      </c>
      <c r="S7211" s="34">
        <v>50.41</v>
      </c>
    </row>
    <row r="7212" spans="1:19">
      <c r="A7212" s="32">
        <v>44237</v>
      </c>
      <c r="B7212" s="33">
        <f t="shared" si="1190"/>
        <v>2</v>
      </c>
      <c r="C7212" s="33">
        <f t="shared" si="1191"/>
        <v>2021</v>
      </c>
      <c r="D7212" s="34">
        <v>0.85799999999999998</v>
      </c>
      <c r="F7212" s="32">
        <v>45832</v>
      </c>
      <c r="G7212" s="33">
        <f t="shared" si="1192"/>
        <v>6</v>
      </c>
      <c r="H7212" s="33">
        <f t="shared" si="1193"/>
        <v>2025</v>
      </c>
      <c r="I7212" s="34">
        <v>3.3</v>
      </c>
      <c r="K7212" s="32">
        <v>41806</v>
      </c>
      <c r="L7212" s="33">
        <f t="shared" si="1194"/>
        <v>6</v>
      </c>
      <c r="M7212" s="33">
        <f t="shared" si="1195"/>
        <v>2014</v>
      </c>
      <c r="N7212" s="34">
        <v>107.52</v>
      </c>
      <c r="P7212" s="32">
        <v>42251</v>
      </c>
      <c r="Q7212" s="33">
        <f t="shared" si="1196"/>
        <v>9</v>
      </c>
      <c r="R7212" s="33">
        <f t="shared" si="1197"/>
        <v>2015</v>
      </c>
      <c r="S7212" s="34">
        <v>48.59</v>
      </c>
    </row>
    <row r="7213" spans="1:19">
      <c r="A7213" s="32">
        <v>44238</v>
      </c>
      <c r="B7213" s="33">
        <f t="shared" si="1190"/>
        <v>2</v>
      </c>
      <c r="C7213" s="33">
        <f t="shared" si="1191"/>
        <v>2021</v>
      </c>
      <c r="D7213" s="34">
        <v>0.85</v>
      </c>
      <c r="F7213" s="32">
        <v>45833</v>
      </c>
      <c r="G7213" s="33">
        <f t="shared" si="1192"/>
        <v>6</v>
      </c>
      <c r="H7213" s="33">
        <f t="shared" si="1193"/>
        <v>2025</v>
      </c>
      <c r="I7213" s="34">
        <v>3.26</v>
      </c>
      <c r="K7213" s="32">
        <v>41807</v>
      </c>
      <c r="L7213" s="33">
        <f t="shared" si="1194"/>
        <v>6</v>
      </c>
      <c r="M7213" s="33">
        <f t="shared" si="1195"/>
        <v>2014</v>
      </c>
      <c r="N7213" s="34">
        <v>106.95</v>
      </c>
      <c r="P7213" s="32">
        <v>42254</v>
      </c>
      <c r="Q7213" s="33">
        <f t="shared" si="1196"/>
        <v>9</v>
      </c>
      <c r="R7213" s="33">
        <f t="shared" si="1197"/>
        <v>2015</v>
      </c>
      <c r="S7213" s="34">
        <v>46.42</v>
      </c>
    </row>
    <row r="7214" spans="1:19">
      <c r="A7214" s="32">
        <v>44239</v>
      </c>
      <c r="B7214" s="33">
        <f t="shared" si="1190"/>
        <v>2</v>
      </c>
      <c r="C7214" s="33">
        <f t="shared" si="1191"/>
        <v>2021</v>
      </c>
      <c r="D7214" s="34">
        <v>0.89600000000000002</v>
      </c>
      <c r="F7214" s="32">
        <v>45834</v>
      </c>
      <c r="G7214" s="33">
        <f t="shared" si="1192"/>
        <v>6</v>
      </c>
      <c r="H7214" s="33">
        <f t="shared" si="1193"/>
        <v>2025</v>
      </c>
      <c r="I7214" s="34">
        <v>3.23</v>
      </c>
      <c r="K7214" s="32">
        <v>41808</v>
      </c>
      <c r="L7214" s="33">
        <f t="shared" si="1194"/>
        <v>6</v>
      </c>
      <c r="M7214" s="33">
        <f t="shared" si="1195"/>
        <v>2014</v>
      </c>
      <c r="N7214" s="34">
        <v>106.64</v>
      </c>
      <c r="P7214" s="32">
        <v>42255</v>
      </c>
      <c r="Q7214" s="33">
        <f t="shared" si="1196"/>
        <v>9</v>
      </c>
      <c r="R7214" s="33">
        <f t="shared" si="1197"/>
        <v>2015</v>
      </c>
      <c r="S7214" s="34">
        <v>48.88</v>
      </c>
    </row>
    <row r="7215" spans="1:19">
      <c r="A7215" s="32">
        <v>44243</v>
      </c>
      <c r="B7215" s="33">
        <f t="shared" si="1190"/>
        <v>2</v>
      </c>
      <c r="C7215" s="33">
        <f t="shared" si="1191"/>
        <v>2021</v>
      </c>
      <c r="D7215" s="34">
        <v>0.89800000000000002</v>
      </c>
      <c r="F7215" s="32">
        <v>45835</v>
      </c>
      <c r="G7215" s="33">
        <f t="shared" si="1192"/>
        <v>6</v>
      </c>
      <c r="H7215" s="33">
        <f t="shared" si="1193"/>
        <v>2025</v>
      </c>
      <c r="I7215" s="34">
        <v>3.23</v>
      </c>
      <c r="K7215" s="32">
        <v>41809</v>
      </c>
      <c r="L7215" s="33">
        <f t="shared" si="1194"/>
        <v>6</v>
      </c>
      <c r="M7215" s="33">
        <f t="shared" si="1195"/>
        <v>2014</v>
      </c>
      <c r="N7215" s="34">
        <v>107.08</v>
      </c>
      <c r="P7215" s="32">
        <v>42256</v>
      </c>
      <c r="Q7215" s="33">
        <f t="shared" si="1196"/>
        <v>9</v>
      </c>
      <c r="R7215" s="33">
        <f t="shared" si="1197"/>
        <v>2015</v>
      </c>
      <c r="S7215" s="34">
        <v>48.04</v>
      </c>
    </row>
    <row r="7216" spans="1:19">
      <c r="A7216" s="32">
        <v>44244</v>
      </c>
      <c r="B7216" s="33">
        <f t="shared" si="1190"/>
        <v>2</v>
      </c>
      <c r="C7216" s="33">
        <f t="shared" si="1191"/>
        <v>2021</v>
      </c>
      <c r="D7216" s="34">
        <v>0.97799999999999998</v>
      </c>
      <c r="F7216" s="32">
        <v>45838</v>
      </c>
      <c r="G7216" s="33">
        <f t="shared" si="1192"/>
        <v>6</v>
      </c>
      <c r="H7216" s="33">
        <f t="shared" si="1193"/>
        <v>2025</v>
      </c>
      <c r="I7216" s="34">
        <v>3.26</v>
      </c>
      <c r="K7216" s="32">
        <v>41810</v>
      </c>
      <c r="L7216" s="33">
        <f t="shared" si="1194"/>
        <v>6</v>
      </c>
      <c r="M7216" s="33">
        <f t="shared" si="1195"/>
        <v>2014</v>
      </c>
      <c r="N7216" s="34">
        <v>107.95</v>
      </c>
      <c r="P7216" s="32">
        <v>42257</v>
      </c>
      <c r="Q7216" s="33">
        <f t="shared" si="1196"/>
        <v>9</v>
      </c>
      <c r="R7216" s="33">
        <f t="shared" si="1197"/>
        <v>2015</v>
      </c>
      <c r="S7216" s="34">
        <v>47.77</v>
      </c>
    </row>
    <row r="7217" spans="1:19">
      <c r="A7217" s="32">
        <v>44245</v>
      </c>
      <c r="B7217" s="33">
        <f t="shared" si="1190"/>
        <v>2</v>
      </c>
      <c r="C7217" s="33">
        <f t="shared" si="1191"/>
        <v>2021</v>
      </c>
      <c r="D7217" s="34">
        <v>0.97799999999999998</v>
      </c>
      <c r="F7217" s="32">
        <v>45839</v>
      </c>
      <c r="G7217" s="33">
        <f t="shared" si="1192"/>
        <v>7</v>
      </c>
      <c r="H7217" s="33">
        <f t="shared" si="1193"/>
        <v>2025</v>
      </c>
      <c r="I7217" s="34">
        <v>3.14</v>
      </c>
      <c r="K7217" s="32">
        <v>41813</v>
      </c>
      <c r="L7217" s="33">
        <f t="shared" si="1194"/>
        <v>6</v>
      </c>
      <c r="M7217" s="33">
        <f t="shared" si="1195"/>
        <v>2014</v>
      </c>
      <c r="N7217" s="34">
        <v>106.83</v>
      </c>
      <c r="P7217" s="32">
        <v>42258</v>
      </c>
      <c r="Q7217" s="33">
        <f t="shared" si="1196"/>
        <v>9</v>
      </c>
      <c r="R7217" s="33">
        <f t="shared" si="1197"/>
        <v>2015</v>
      </c>
      <c r="S7217" s="34">
        <v>46.87</v>
      </c>
    </row>
    <row r="7218" spans="1:19">
      <c r="A7218" s="32">
        <v>44246</v>
      </c>
      <c r="B7218" s="33">
        <f t="shared" si="1190"/>
        <v>2</v>
      </c>
      <c r="C7218" s="33">
        <f t="shared" si="1191"/>
        <v>2021</v>
      </c>
      <c r="D7218" s="34">
        <v>0.95799999999999996</v>
      </c>
      <c r="F7218" s="32">
        <v>45840</v>
      </c>
      <c r="G7218" s="33">
        <f t="shared" si="1192"/>
        <v>7</v>
      </c>
      <c r="H7218" s="33">
        <f t="shared" si="1193"/>
        <v>2025</v>
      </c>
      <c r="I7218" s="34">
        <v>3.1</v>
      </c>
      <c r="K7218" s="32">
        <v>41814</v>
      </c>
      <c r="L7218" s="33">
        <f t="shared" si="1194"/>
        <v>6</v>
      </c>
      <c r="M7218" s="33">
        <f t="shared" si="1195"/>
        <v>2014</v>
      </c>
      <c r="N7218" s="34">
        <v>106.64</v>
      </c>
      <c r="P7218" s="32">
        <v>42261</v>
      </c>
      <c r="Q7218" s="33">
        <f t="shared" si="1196"/>
        <v>9</v>
      </c>
      <c r="R7218" s="33">
        <f t="shared" si="1197"/>
        <v>2015</v>
      </c>
      <c r="S7218" s="34">
        <v>45.87</v>
      </c>
    </row>
    <row r="7219" spans="1:19">
      <c r="A7219" s="32">
        <v>44249</v>
      </c>
      <c r="B7219" s="33">
        <f t="shared" si="1190"/>
        <v>2</v>
      </c>
      <c r="C7219" s="33">
        <f t="shared" si="1191"/>
        <v>2021</v>
      </c>
      <c r="D7219" s="34">
        <v>0.94499999999999995</v>
      </c>
      <c r="F7219" s="32">
        <v>45841</v>
      </c>
      <c r="G7219" s="33">
        <f t="shared" si="1192"/>
        <v>7</v>
      </c>
      <c r="H7219" s="33">
        <f t="shared" si="1193"/>
        <v>2025</v>
      </c>
      <c r="I7219" s="34">
        <v>3.24</v>
      </c>
      <c r="K7219" s="32">
        <v>41815</v>
      </c>
      <c r="L7219" s="33">
        <f t="shared" si="1194"/>
        <v>6</v>
      </c>
      <c r="M7219" s="33">
        <f t="shared" si="1195"/>
        <v>2014</v>
      </c>
      <c r="N7219" s="34">
        <v>107.04</v>
      </c>
      <c r="P7219" s="32">
        <v>42262</v>
      </c>
      <c r="Q7219" s="33">
        <f t="shared" si="1196"/>
        <v>9</v>
      </c>
      <c r="R7219" s="33">
        <f t="shared" si="1197"/>
        <v>2015</v>
      </c>
      <c r="S7219" s="34">
        <v>45.91</v>
      </c>
    </row>
    <row r="7220" spans="1:19">
      <c r="A7220" s="32">
        <v>44250</v>
      </c>
      <c r="B7220" s="33">
        <f t="shared" si="1190"/>
        <v>2</v>
      </c>
      <c r="C7220" s="33">
        <f t="shared" si="1191"/>
        <v>2021</v>
      </c>
      <c r="D7220" s="34">
        <v>0.96</v>
      </c>
      <c r="F7220" s="32">
        <v>45845</v>
      </c>
      <c r="G7220" s="33">
        <f t="shared" si="1192"/>
        <v>7</v>
      </c>
      <c r="H7220" s="33">
        <f t="shared" si="1193"/>
        <v>2025</v>
      </c>
      <c r="I7220" s="34">
        <v>3.24</v>
      </c>
      <c r="K7220" s="32">
        <v>41816</v>
      </c>
      <c r="L7220" s="33">
        <f t="shared" si="1194"/>
        <v>6</v>
      </c>
      <c r="M7220" s="33">
        <f t="shared" si="1195"/>
        <v>2014</v>
      </c>
      <c r="N7220" s="34">
        <v>106.49</v>
      </c>
      <c r="P7220" s="32">
        <v>42263</v>
      </c>
      <c r="Q7220" s="33">
        <f t="shared" si="1196"/>
        <v>9</v>
      </c>
      <c r="R7220" s="33">
        <f t="shared" si="1197"/>
        <v>2015</v>
      </c>
      <c r="S7220" s="34">
        <v>49.35</v>
      </c>
    </row>
    <row r="7221" spans="1:19">
      <c r="A7221" s="32">
        <v>44251</v>
      </c>
      <c r="B7221" s="33">
        <f t="shared" si="1190"/>
        <v>2</v>
      </c>
      <c r="C7221" s="33">
        <f t="shared" si="1191"/>
        <v>2021</v>
      </c>
      <c r="D7221" s="34">
        <v>0.97499999999999998</v>
      </c>
      <c r="F7221" s="32">
        <v>45846</v>
      </c>
      <c r="G7221" s="33">
        <f t="shared" si="1192"/>
        <v>7</v>
      </c>
      <c r="H7221" s="33">
        <f t="shared" si="1193"/>
        <v>2025</v>
      </c>
      <c r="I7221" s="34">
        <v>3.2</v>
      </c>
      <c r="K7221" s="32">
        <v>41817</v>
      </c>
      <c r="L7221" s="33">
        <f t="shared" si="1194"/>
        <v>6</v>
      </c>
      <c r="M7221" s="33">
        <f t="shared" si="1195"/>
        <v>2014</v>
      </c>
      <c r="N7221" s="34">
        <v>106.46</v>
      </c>
      <c r="P7221" s="32">
        <v>42264</v>
      </c>
      <c r="Q7221" s="33">
        <f t="shared" si="1196"/>
        <v>9</v>
      </c>
      <c r="R7221" s="33">
        <f t="shared" si="1197"/>
        <v>2015</v>
      </c>
      <c r="S7221" s="34">
        <v>48.27</v>
      </c>
    </row>
    <row r="7222" spans="1:19">
      <c r="A7222" s="32">
        <v>44252</v>
      </c>
      <c r="B7222" s="33">
        <f t="shared" si="1190"/>
        <v>2</v>
      </c>
      <c r="C7222" s="33">
        <f t="shared" si="1191"/>
        <v>2021</v>
      </c>
      <c r="D7222" s="34">
        <v>0.96</v>
      </c>
      <c r="F7222" s="32">
        <v>45847</v>
      </c>
      <c r="G7222" s="33">
        <f t="shared" si="1192"/>
        <v>7</v>
      </c>
      <c r="H7222" s="33">
        <f t="shared" si="1193"/>
        <v>2025</v>
      </c>
      <c r="I7222" s="34">
        <v>3.08</v>
      </c>
      <c r="K7222" s="32">
        <v>41820</v>
      </c>
      <c r="L7222" s="33">
        <f t="shared" si="1194"/>
        <v>6</v>
      </c>
      <c r="M7222" s="33">
        <f t="shared" si="1195"/>
        <v>2014</v>
      </c>
      <c r="N7222" s="34">
        <v>106.07</v>
      </c>
      <c r="P7222" s="32">
        <v>42265</v>
      </c>
      <c r="Q7222" s="33">
        <f t="shared" si="1196"/>
        <v>9</v>
      </c>
      <c r="R7222" s="33">
        <f t="shared" si="1197"/>
        <v>2015</v>
      </c>
      <c r="S7222" s="34">
        <v>47.28</v>
      </c>
    </row>
    <row r="7223" spans="1:19">
      <c r="A7223" s="32">
        <v>44253</v>
      </c>
      <c r="B7223" s="33">
        <f t="shared" si="1190"/>
        <v>2</v>
      </c>
      <c r="C7223" s="33">
        <f t="shared" si="1191"/>
        <v>2021</v>
      </c>
      <c r="D7223" s="34">
        <v>0.94599999999999995</v>
      </c>
      <c r="F7223" s="32">
        <v>45848</v>
      </c>
      <c r="G7223" s="33">
        <f t="shared" si="1192"/>
        <v>7</v>
      </c>
      <c r="H7223" s="33">
        <f t="shared" si="1193"/>
        <v>2025</v>
      </c>
      <c r="I7223" s="34">
        <v>3.11</v>
      </c>
      <c r="K7223" s="32">
        <v>41821</v>
      </c>
      <c r="L7223" s="33">
        <f t="shared" si="1194"/>
        <v>7</v>
      </c>
      <c r="M7223" s="33">
        <f t="shared" si="1195"/>
        <v>2014</v>
      </c>
      <c r="N7223" s="34">
        <v>106.06</v>
      </c>
      <c r="P7223" s="32">
        <v>42268</v>
      </c>
      <c r="Q7223" s="33">
        <f t="shared" si="1196"/>
        <v>9</v>
      </c>
      <c r="R7223" s="33">
        <f t="shared" si="1197"/>
        <v>2015</v>
      </c>
      <c r="S7223" s="34">
        <v>47.64</v>
      </c>
    </row>
    <row r="7224" spans="1:19">
      <c r="A7224" s="32">
        <v>44256</v>
      </c>
      <c r="B7224" s="33">
        <f t="shared" si="1190"/>
        <v>3</v>
      </c>
      <c r="C7224" s="33">
        <f t="shared" si="1191"/>
        <v>2021</v>
      </c>
      <c r="D7224" s="34">
        <v>0.96099999999999997</v>
      </c>
      <c r="F7224" s="32">
        <v>45849</v>
      </c>
      <c r="G7224" s="33">
        <f t="shared" si="1192"/>
        <v>7</v>
      </c>
      <c r="H7224" s="33">
        <f t="shared" si="1193"/>
        <v>2025</v>
      </c>
      <c r="I7224" s="34">
        <v>3.22</v>
      </c>
      <c r="K7224" s="32">
        <v>41822</v>
      </c>
      <c r="L7224" s="33">
        <f t="shared" si="1194"/>
        <v>7</v>
      </c>
      <c r="M7224" s="33">
        <f t="shared" si="1195"/>
        <v>2014</v>
      </c>
      <c r="N7224" s="34">
        <v>105.18</v>
      </c>
      <c r="P7224" s="32">
        <v>42269</v>
      </c>
      <c r="Q7224" s="33">
        <f t="shared" si="1196"/>
        <v>9</v>
      </c>
      <c r="R7224" s="33">
        <f t="shared" si="1197"/>
        <v>2015</v>
      </c>
      <c r="S7224" s="34">
        <v>46.69</v>
      </c>
    </row>
    <row r="7225" spans="1:19">
      <c r="A7225" s="32">
        <v>44257</v>
      </c>
      <c r="B7225" s="33">
        <f t="shared" si="1190"/>
        <v>3</v>
      </c>
      <c r="C7225" s="33">
        <f t="shared" si="1191"/>
        <v>2021</v>
      </c>
      <c r="D7225" s="34">
        <v>0.97</v>
      </c>
      <c r="F7225" s="32">
        <v>45852</v>
      </c>
      <c r="G7225" s="33">
        <f t="shared" si="1192"/>
        <v>7</v>
      </c>
      <c r="H7225" s="33">
        <f t="shared" si="1193"/>
        <v>2025</v>
      </c>
      <c r="I7225" s="34">
        <v>3.21</v>
      </c>
      <c r="K7225" s="32">
        <v>41823</v>
      </c>
      <c r="L7225" s="33">
        <f t="shared" si="1194"/>
        <v>7</v>
      </c>
      <c r="M7225" s="33">
        <f t="shared" si="1195"/>
        <v>2014</v>
      </c>
      <c r="N7225" s="34">
        <v>104.76</v>
      </c>
      <c r="P7225" s="32">
        <v>42270</v>
      </c>
      <c r="Q7225" s="33">
        <f t="shared" si="1196"/>
        <v>9</v>
      </c>
      <c r="R7225" s="33">
        <f t="shared" si="1197"/>
        <v>2015</v>
      </c>
      <c r="S7225" s="34">
        <v>48</v>
      </c>
    </row>
    <row r="7226" spans="1:19">
      <c r="A7226" s="32">
        <v>44258</v>
      </c>
      <c r="B7226" s="33">
        <f t="shared" si="1190"/>
        <v>3</v>
      </c>
      <c r="C7226" s="33">
        <f t="shared" si="1191"/>
        <v>2021</v>
      </c>
      <c r="D7226" s="34">
        <v>0.96799999999999997</v>
      </c>
      <c r="F7226" s="32">
        <v>45853</v>
      </c>
      <c r="G7226" s="33">
        <f t="shared" si="1192"/>
        <v>7</v>
      </c>
      <c r="H7226" s="33">
        <f t="shared" si="1193"/>
        <v>2025</v>
      </c>
      <c r="I7226" s="34">
        <v>3.31</v>
      </c>
      <c r="K7226" s="32">
        <v>41827</v>
      </c>
      <c r="L7226" s="33">
        <f t="shared" si="1194"/>
        <v>7</v>
      </c>
      <c r="M7226" s="33">
        <f t="shared" si="1195"/>
        <v>2014</v>
      </c>
      <c r="N7226" s="34">
        <v>104.19</v>
      </c>
      <c r="P7226" s="32">
        <v>42271</v>
      </c>
      <c r="Q7226" s="33">
        <f t="shared" si="1196"/>
        <v>9</v>
      </c>
      <c r="R7226" s="33">
        <f t="shared" si="1197"/>
        <v>2015</v>
      </c>
      <c r="S7226" s="34">
        <v>47.06</v>
      </c>
    </row>
    <row r="7227" spans="1:19">
      <c r="A7227" s="32">
        <v>44259</v>
      </c>
      <c r="B7227" s="33">
        <f t="shared" si="1190"/>
        <v>3</v>
      </c>
      <c r="C7227" s="33">
        <f t="shared" si="1191"/>
        <v>2021</v>
      </c>
      <c r="D7227" s="34">
        <v>0.97299999999999998</v>
      </c>
      <c r="F7227" s="32">
        <v>45854</v>
      </c>
      <c r="G7227" s="33">
        <f t="shared" si="1192"/>
        <v>7</v>
      </c>
      <c r="H7227" s="33">
        <f t="shared" si="1193"/>
        <v>2025</v>
      </c>
      <c r="I7227" s="34">
        <v>3.42</v>
      </c>
      <c r="K7227" s="32">
        <v>41828</v>
      </c>
      <c r="L7227" s="33">
        <f t="shared" si="1194"/>
        <v>7</v>
      </c>
      <c r="M7227" s="33">
        <f t="shared" si="1195"/>
        <v>2014</v>
      </c>
      <c r="N7227" s="34">
        <v>104.06</v>
      </c>
      <c r="P7227" s="32">
        <v>42272</v>
      </c>
      <c r="Q7227" s="33">
        <f t="shared" si="1196"/>
        <v>9</v>
      </c>
      <c r="R7227" s="33">
        <f t="shared" si="1197"/>
        <v>2015</v>
      </c>
      <c r="S7227" s="34">
        <v>47.28</v>
      </c>
    </row>
    <row r="7228" spans="1:19">
      <c r="A7228" s="32">
        <v>44260</v>
      </c>
      <c r="B7228" s="33">
        <f t="shared" si="1190"/>
        <v>3</v>
      </c>
      <c r="C7228" s="33">
        <f t="shared" si="1191"/>
        <v>2021</v>
      </c>
      <c r="D7228" s="34">
        <v>0.97499999999999998</v>
      </c>
      <c r="F7228" s="32">
        <v>45855</v>
      </c>
      <c r="G7228" s="33">
        <f t="shared" si="1192"/>
        <v>7</v>
      </c>
      <c r="H7228" s="33">
        <f t="shared" si="1193"/>
        <v>2025</v>
      </c>
      <c r="I7228" s="34">
        <v>3.52</v>
      </c>
      <c r="K7228" s="32">
        <v>41829</v>
      </c>
      <c r="L7228" s="33">
        <f t="shared" si="1194"/>
        <v>7</v>
      </c>
      <c r="M7228" s="33">
        <f t="shared" si="1195"/>
        <v>2014</v>
      </c>
      <c r="N7228" s="34">
        <v>102.93</v>
      </c>
      <c r="P7228" s="32">
        <v>42275</v>
      </c>
      <c r="Q7228" s="33">
        <f t="shared" si="1196"/>
        <v>9</v>
      </c>
      <c r="R7228" s="33">
        <f t="shared" si="1197"/>
        <v>2015</v>
      </c>
      <c r="S7228" s="34">
        <v>46.04</v>
      </c>
    </row>
    <row r="7229" spans="1:19">
      <c r="A7229" s="32">
        <v>44263</v>
      </c>
      <c r="B7229" s="33">
        <f t="shared" si="1190"/>
        <v>3</v>
      </c>
      <c r="C7229" s="33">
        <f t="shared" si="1191"/>
        <v>2021</v>
      </c>
      <c r="D7229" s="34">
        <v>0.94</v>
      </c>
      <c r="F7229" s="32">
        <v>45856</v>
      </c>
      <c r="G7229" s="33">
        <f t="shared" si="1192"/>
        <v>7</v>
      </c>
      <c r="H7229" s="33">
        <f t="shared" si="1193"/>
        <v>2025</v>
      </c>
      <c r="I7229" s="34">
        <v>3.5</v>
      </c>
      <c r="K7229" s="32">
        <v>41830</v>
      </c>
      <c r="L7229" s="33">
        <f t="shared" si="1194"/>
        <v>7</v>
      </c>
      <c r="M7229" s="33">
        <f t="shared" si="1195"/>
        <v>2014</v>
      </c>
      <c r="N7229" s="34">
        <v>103.61</v>
      </c>
      <c r="P7229" s="32">
        <v>42276</v>
      </c>
      <c r="Q7229" s="33">
        <f t="shared" si="1196"/>
        <v>9</v>
      </c>
      <c r="R7229" s="33">
        <f t="shared" si="1197"/>
        <v>2015</v>
      </c>
      <c r="S7229" s="34">
        <v>47.58</v>
      </c>
    </row>
    <row r="7230" spans="1:19">
      <c r="A7230" s="32">
        <v>44264</v>
      </c>
      <c r="B7230" s="33">
        <f t="shared" si="1190"/>
        <v>3</v>
      </c>
      <c r="C7230" s="33">
        <f t="shared" si="1191"/>
        <v>2021</v>
      </c>
      <c r="D7230" s="34">
        <v>0.93799999999999994</v>
      </c>
      <c r="F7230" s="32">
        <v>45859</v>
      </c>
      <c r="G7230" s="33">
        <f t="shared" si="1192"/>
        <v>7</v>
      </c>
      <c r="H7230" s="33">
        <f t="shared" si="1193"/>
        <v>2025</v>
      </c>
      <c r="I7230" s="34">
        <v>3.5</v>
      </c>
      <c r="K7230" s="32">
        <v>41831</v>
      </c>
      <c r="L7230" s="33">
        <f t="shared" si="1194"/>
        <v>7</v>
      </c>
      <c r="M7230" s="33">
        <f t="shared" si="1195"/>
        <v>2014</v>
      </c>
      <c r="N7230" s="34">
        <v>101.48</v>
      </c>
      <c r="P7230" s="32">
        <v>42277</v>
      </c>
      <c r="Q7230" s="33">
        <f t="shared" si="1196"/>
        <v>9</v>
      </c>
      <c r="R7230" s="33">
        <f t="shared" si="1197"/>
        <v>2015</v>
      </c>
      <c r="S7230" s="34">
        <v>47.29</v>
      </c>
    </row>
    <row r="7231" spans="1:19">
      <c r="A7231" s="32">
        <v>44265</v>
      </c>
      <c r="B7231" s="33">
        <f t="shared" si="1190"/>
        <v>3</v>
      </c>
      <c r="C7231" s="33">
        <f t="shared" si="1191"/>
        <v>2021</v>
      </c>
      <c r="D7231" s="34">
        <v>0.93500000000000005</v>
      </c>
      <c r="F7231" s="32">
        <v>45860</v>
      </c>
      <c r="G7231" s="33">
        <f t="shared" si="1192"/>
        <v>7</v>
      </c>
      <c r="H7231" s="33">
        <f t="shared" si="1193"/>
        <v>2025</v>
      </c>
      <c r="I7231" s="34">
        <v>3.16</v>
      </c>
      <c r="K7231" s="32">
        <v>41834</v>
      </c>
      <c r="L7231" s="33">
        <f t="shared" si="1194"/>
        <v>7</v>
      </c>
      <c r="M7231" s="33">
        <f t="shared" si="1195"/>
        <v>2014</v>
      </c>
      <c r="N7231" s="34">
        <v>101.73</v>
      </c>
      <c r="P7231" s="32">
        <v>42278</v>
      </c>
      <c r="Q7231" s="33">
        <f t="shared" si="1196"/>
        <v>10</v>
      </c>
      <c r="R7231" s="33">
        <f t="shared" si="1197"/>
        <v>2015</v>
      </c>
      <c r="S7231" s="34">
        <v>47.48</v>
      </c>
    </row>
    <row r="7232" spans="1:19">
      <c r="A7232" s="32">
        <v>44266</v>
      </c>
      <c r="B7232" s="33">
        <f t="shared" si="1190"/>
        <v>3</v>
      </c>
      <c r="C7232" s="33">
        <f t="shared" si="1191"/>
        <v>2021</v>
      </c>
      <c r="D7232" s="34">
        <v>0.93799999999999994</v>
      </c>
      <c r="F7232" s="32">
        <v>45861</v>
      </c>
      <c r="G7232" s="33">
        <f t="shared" si="1192"/>
        <v>7</v>
      </c>
      <c r="H7232" s="33">
        <f t="shared" si="1193"/>
        <v>2025</v>
      </c>
      <c r="I7232" s="34">
        <v>3.08</v>
      </c>
      <c r="K7232" s="32">
        <v>41835</v>
      </c>
      <c r="L7232" s="33">
        <f t="shared" si="1194"/>
        <v>7</v>
      </c>
      <c r="M7232" s="33">
        <f t="shared" si="1195"/>
        <v>2014</v>
      </c>
      <c r="N7232" s="34">
        <v>100.56</v>
      </c>
      <c r="P7232" s="32">
        <v>42279</v>
      </c>
      <c r="Q7232" s="33">
        <f t="shared" si="1196"/>
        <v>10</v>
      </c>
      <c r="R7232" s="33">
        <f t="shared" si="1197"/>
        <v>2015</v>
      </c>
      <c r="S7232" s="34">
        <v>46.55</v>
      </c>
    </row>
    <row r="7233" spans="1:19">
      <c r="A7233" s="32">
        <v>44267</v>
      </c>
      <c r="B7233" s="33">
        <f>+MONTH(A7233)</f>
        <v>3</v>
      </c>
      <c r="C7233" s="33">
        <f>+YEAR(A7233)</f>
        <v>2021</v>
      </c>
      <c r="D7233" s="34">
        <v>0.93300000000000005</v>
      </c>
      <c r="F7233" s="32">
        <v>45862</v>
      </c>
      <c r="G7233" s="33">
        <f t="shared" si="1192"/>
        <v>7</v>
      </c>
      <c r="H7233" s="33">
        <f t="shared" si="1193"/>
        <v>2025</v>
      </c>
      <c r="I7233" s="34">
        <v>3.13</v>
      </c>
      <c r="K7233" s="32">
        <v>41836</v>
      </c>
      <c r="L7233" s="33">
        <f t="shared" si="1194"/>
        <v>7</v>
      </c>
      <c r="M7233" s="33">
        <f t="shared" si="1195"/>
        <v>2014</v>
      </c>
      <c r="N7233" s="34">
        <v>101.88</v>
      </c>
      <c r="P7233" s="32">
        <v>42282</v>
      </c>
      <c r="Q7233" s="33">
        <f t="shared" si="1196"/>
        <v>10</v>
      </c>
      <c r="R7233" s="33">
        <f t="shared" si="1197"/>
        <v>2015</v>
      </c>
      <c r="S7233" s="34">
        <v>49.45</v>
      </c>
    </row>
    <row r="7234" spans="1:19">
      <c r="A7234" s="32">
        <v>44270</v>
      </c>
      <c r="B7234" s="33">
        <f>+MONTH(A7234)</f>
        <v>3</v>
      </c>
      <c r="C7234" s="33">
        <f>+YEAR(A7234)</f>
        <v>2021</v>
      </c>
      <c r="D7234" s="34">
        <v>0.92100000000000004</v>
      </c>
      <c r="F7234" s="32">
        <v>45863</v>
      </c>
      <c r="G7234" s="33">
        <f t="shared" si="1192"/>
        <v>7</v>
      </c>
      <c r="H7234" s="33">
        <f t="shared" si="1193"/>
        <v>2025</v>
      </c>
      <c r="I7234" s="34">
        <v>3.1</v>
      </c>
      <c r="K7234" s="32">
        <v>41837</v>
      </c>
      <c r="L7234" s="33">
        <f t="shared" si="1194"/>
        <v>7</v>
      </c>
      <c r="M7234" s="33">
        <f t="shared" si="1195"/>
        <v>2014</v>
      </c>
      <c r="N7234" s="34">
        <v>103.84</v>
      </c>
      <c r="P7234" s="32">
        <v>42283</v>
      </c>
      <c r="Q7234" s="33">
        <f t="shared" si="1196"/>
        <v>10</v>
      </c>
      <c r="R7234" s="33">
        <f t="shared" si="1197"/>
        <v>2015</v>
      </c>
      <c r="S7234" s="34">
        <v>51.34</v>
      </c>
    </row>
    <row r="7235" spans="1:19">
      <c r="A7235" s="32">
        <v>44271</v>
      </c>
      <c r="B7235" s="33">
        <f>+MONTH(A7235)</f>
        <v>3</v>
      </c>
      <c r="C7235" s="33">
        <f>+YEAR(A7235)</f>
        <v>2021</v>
      </c>
      <c r="D7235" s="34">
        <v>0.93799999999999994</v>
      </c>
      <c r="F7235" s="32">
        <v>45866</v>
      </c>
      <c r="G7235" s="33">
        <f t="shared" si="1192"/>
        <v>7</v>
      </c>
      <c r="H7235" s="33">
        <f t="shared" si="1193"/>
        <v>2025</v>
      </c>
      <c r="I7235" s="34">
        <v>3.12</v>
      </c>
      <c r="K7235" s="32">
        <v>41838</v>
      </c>
      <c r="L7235" s="33">
        <f t="shared" si="1194"/>
        <v>7</v>
      </c>
      <c r="M7235" s="33">
        <f t="shared" si="1195"/>
        <v>2014</v>
      </c>
      <c r="N7235" s="34">
        <v>103.83</v>
      </c>
      <c r="P7235" s="32">
        <v>42284</v>
      </c>
      <c r="Q7235" s="33">
        <f t="shared" si="1196"/>
        <v>10</v>
      </c>
      <c r="R7235" s="33">
        <f t="shared" si="1197"/>
        <v>2015</v>
      </c>
      <c r="S7235" s="34">
        <v>51.66</v>
      </c>
    </row>
    <row r="7236" spans="1:19">
      <c r="A7236" s="32">
        <v>44272</v>
      </c>
      <c r="B7236" s="33">
        <f>+MONTH(A7236)</f>
        <v>3</v>
      </c>
      <c r="C7236" s="33">
        <f>+YEAR(A7236)</f>
        <v>2021</v>
      </c>
      <c r="D7236" s="34">
        <v>0.9</v>
      </c>
      <c r="F7236" s="32">
        <v>45867</v>
      </c>
      <c r="G7236" s="33">
        <f t="shared" si="1192"/>
        <v>7</v>
      </c>
      <c r="H7236" s="33">
        <f t="shared" si="1193"/>
        <v>2025</v>
      </c>
      <c r="I7236" s="34">
        <v>3.08</v>
      </c>
      <c r="K7236" s="32">
        <v>41841</v>
      </c>
      <c r="L7236" s="33">
        <f t="shared" si="1194"/>
        <v>7</v>
      </c>
      <c r="M7236" s="33">
        <f t="shared" si="1195"/>
        <v>2014</v>
      </c>
      <c r="N7236" s="34">
        <v>105.34</v>
      </c>
      <c r="P7236" s="32">
        <v>42285</v>
      </c>
      <c r="Q7236" s="33">
        <f t="shared" si="1196"/>
        <v>10</v>
      </c>
      <c r="R7236" s="33">
        <f t="shared" si="1197"/>
        <v>2015</v>
      </c>
      <c r="S7236" s="34">
        <v>52.13</v>
      </c>
    </row>
    <row r="7237" spans="1:19">
      <c r="A7237" s="32">
        <v>44273</v>
      </c>
      <c r="B7237" s="33">
        <f t="shared" ref="B7237:B7282" si="1198">+MONTH(A7237)</f>
        <v>3</v>
      </c>
      <c r="C7237" s="33">
        <f t="shared" ref="C7237:C7282" si="1199">+YEAR(A7237)</f>
        <v>2021</v>
      </c>
      <c r="D7237" s="34">
        <v>0.89800000000000002</v>
      </c>
      <c r="F7237" s="32">
        <v>45868</v>
      </c>
      <c r="G7237" s="33">
        <f t="shared" si="1192"/>
        <v>7</v>
      </c>
      <c r="H7237" s="33">
        <f t="shared" si="1193"/>
        <v>2025</v>
      </c>
      <c r="I7237" s="34">
        <v>2.98</v>
      </c>
      <c r="K7237" s="32">
        <v>41842</v>
      </c>
      <c r="L7237" s="33">
        <f t="shared" si="1194"/>
        <v>7</v>
      </c>
      <c r="M7237" s="33">
        <f t="shared" si="1195"/>
        <v>2014</v>
      </c>
      <c r="N7237" s="34">
        <v>104.59</v>
      </c>
      <c r="P7237" s="32">
        <v>42286</v>
      </c>
      <c r="Q7237" s="33">
        <f t="shared" si="1196"/>
        <v>10</v>
      </c>
      <c r="R7237" s="33">
        <f t="shared" si="1197"/>
        <v>2015</v>
      </c>
      <c r="S7237" s="34">
        <v>52.08</v>
      </c>
    </row>
    <row r="7238" spans="1:19">
      <c r="A7238" s="32">
        <v>44274</v>
      </c>
      <c r="B7238" s="33">
        <f t="shared" si="1198"/>
        <v>3</v>
      </c>
      <c r="C7238" s="33">
        <f t="shared" si="1199"/>
        <v>2021</v>
      </c>
      <c r="D7238" s="34">
        <v>0.88600000000000001</v>
      </c>
      <c r="F7238" s="32">
        <v>45869</v>
      </c>
      <c r="G7238" s="33">
        <f t="shared" si="1192"/>
        <v>7</v>
      </c>
      <c r="H7238" s="33">
        <f t="shared" si="1193"/>
        <v>2025</v>
      </c>
      <c r="I7238" s="34">
        <v>2.99</v>
      </c>
      <c r="K7238" s="32">
        <v>41843</v>
      </c>
      <c r="L7238" s="33">
        <f t="shared" si="1194"/>
        <v>7</v>
      </c>
      <c r="M7238" s="33">
        <f t="shared" si="1195"/>
        <v>2014</v>
      </c>
      <c r="N7238" s="34">
        <v>103.81</v>
      </c>
      <c r="P7238" s="32">
        <v>42289</v>
      </c>
      <c r="Q7238" s="33">
        <f t="shared" si="1196"/>
        <v>10</v>
      </c>
      <c r="R7238" s="33">
        <f t="shared" si="1197"/>
        <v>2015</v>
      </c>
      <c r="S7238" s="34">
        <v>50.95</v>
      </c>
    </row>
    <row r="7239" spans="1:19">
      <c r="A7239" s="32">
        <v>44277</v>
      </c>
      <c r="B7239" s="33">
        <f t="shared" si="1198"/>
        <v>3</v>
      </c>
      <c r="C7239" s="33">
        <f t="shared" si="1199"/>
        <v>2021</v>
      </c>
      <c r="D7239" s="34">
        <v>0.89800000000000002</v>
      </c>
      <c r="F7239" s="32">
        <v>45870</v>
      </c>
      <c r="G7239" s="33">
        <f t="shared" si="1192"/>
        <v>8</v>
      </c>
      <c r="H7239" s="33">
        <f t="shared" si="1193"/>
        <v>2025</v>
      </c>
      <c r="I7239" s="34">
        <v>3</v>
      </c>
      <c r="K7239" s="32">
        <v>41844</v>
      </c>
      <c r="L7239" s="33">
        <f t="shared" si="1194"/>
        <v>7</v>
      </c>
      <c r="M7239" s="33">
        <f t="shared" si="1195"/>
        <v>2014</v>
      </c>
      <c r="N7239" s="34">
        <v>102.76</v>
      </c>
      <c r="P7239" s="32">
        <v>42290</v>
      </c>
      <c r="Q7239" s="33">
        <f t="shared" si="1196"/>
        <v>10</v>
      </c>
      <c r="R7239" s="33">
        <f t="shared" si="1197"/>
        <v>2015</v>
      </c>
      <c r="S7239" s="34">
        <v>48.94</v>
      </c>
    </row>
    <row r="7240" spans="1:19">
      <c r="A7240" s="32">
        <v>44278</v>
      </c>
      <c r="B7240" s="33">
        <f t="shared" si="1198"/>
        <v>3</v>
      </c>
      <c r="C7240" s="33">
        <f t="shared" si="1199"/>
        <v>2021</v>
      </c>
      <c r="D7240" s="34">
        <v>0.873</v>
      </c>
      <c r="F7240" s="32">
        <v>45873</v>
      </c>
      <c r="G7240" s="33">
        <f t="shared" si="1192"/>
        <v>8</v>
      </c>
      <c r="H7240" s="33">
        <f t="shared" si="1193"/>
        <v>2025</v>
      </c>
      <c r="I7240" s="34">
        <v>2.89</v>
      </c>
      <c r="K7240" s="32">
        <v>41845</v>
      </c>
      <c r="L7240" s="33">
        <f t="shared" si="1194"/>
        <v>7</v>
      </c>
      <c r="M7240" s="33">
        <f t="shared" si="1195"/>
        <v>2014</v>
      </c>
      <c r="N7240" s="34">
        <v>105.23</v>
      </c>
      <c r="P7240" s="32">
        <v>42291</v>
      </c>
      <c r="Q7240" s="33">
        <f t="shared" si="1196"/>
        <v>10</v>
      </c>
      <c r="R7240" s="33">
        <f t="shared" si="1197"/>
        <v>2015</v>
      </c>
      <c r="S7240" s="34">
        <v>48.25</v>
      </c>
    </row>
    <row r="7241" spans="1:19">
      <c r="A7241" s="32">
        <v>44279</v>
      </c>
      <c r="B7241" s="33">
        <f t="shared" si="1198"/>
        <v>3</v>
      </c>
      <c r="C7241" s="33">
        <f t="shared" si="1199"/>
        <v>2021</v>
      </c>
      <c r="D7241" s="34">
        <v>0.9</v>
      </c>
      <c r="F7241" s="32">
        <v>45874</v>
      </c>
      <c r="G7241" s="33">
        <f t="shared" si="1192"/>
        <v>8</v>
      </c>
      <c r="H7241" s="33">
        <f t="shared" si="1193"/>
        <v>2025</v>
      </c>
      <c r="I7241" s="34">
        <v>2.98</v>
      </c>
      <c r="K7241" s="32">
        <v>41848</v>
      </c>
      <c r="L7241" s="33">
        <f t="shared" si="1194"/>
        <v>7</v>
      </c>
      <c r="M7241" s="33">
        <f t="shared" si="1195"/>
        <v>2014</v>
      </c>
      <c r="N7241" s="34">
        <v>105.68</v>
      </c>
      <c r="P7241" s="32">
        <v>42292</v>
      </c>
      <c r="Q7241" s="33">
        <f t="shared" si="1196"/>
        <v>10</v>
      </c>
      <c r="R7241" s="33">
        <f t="shared" si="1197"/>
        <v>2015</v>
      </c>
      <c r="S7241" s="34">
        <v>47.87</v>
      </c>
    </row>
    <row r="7242" spans="1:19">
      <c r="A7242" s="32">
        <v>44280</v>
      </c>
      <c r="B7242" s="33">
        <f t="shared" si="1198"/>
        <v>3</v>
      </c>
      <c r="C7242" s="33">
        <f t="shared" si="1199"/>
        <v>2021</v>
      </c>
      <c r="D7242" s="34">
        <v>0.89800000000000002</v>
      </c>
      <c r="F7242" s="32">
        <v>45875</v>
      </c>
      <c r="G7242" s="33">
        <f t="shared" si="1192"/>
        <v>8</v>
      </c>
      <c r="H7242" s="33">
        <f t="shared" si="1193"/>
        <v>2025</v>
      </c>
      <c r="I7242" s="34">
        <v>3.02</v>
      </c>
      <c r="K7242" s="32">
        <v>41849</v>
      </c>
      <c r="L7242" s="33">
        <f t="shared" si="1194"/>
        <v>7</v>
      </c>
      <c r="M7242" s="33">
        <f t="shared" si="1195"/>
        <v>2014</v>
      </c>
      <c r="N7242" s="34">
        <v>104.91</v>
      </c>
      <c r="P7242" s="32">
        <v>42293</v>
      </c>
      <c r="Q7242" s="33">
        <f t="shared" si="1196"/>
        <v>10</v>
      </c>
      <c r="R7242" s="33">
        <f t="shared" si="1197"/>
        <v>2015</v>
      </c>
      <c r="S7242" s="34">
        <v>48.96</v>
      </c>
    </row>
    <row r="7243" spans="1:19">
      <c r="A7243" s="32">
        <v>44281</v>
      </c>
      <c r="B7243" s="33">
        <f t="shared" si="1198"/>
        <v>3</v>
      </c>
      <c r="C7243" s="33">
        <f t="shared" si="1199"/>
        <v>2021</v>
      </c>
      <c r="D7243" s="34">
        <v>0.9</v>
      </c>
      <c r="F7243" s="32">
        <v>45876</v>
      </c>
      <c r="G7243" s="33">
        <f t="shared" si="1192"/>
        <v>8</v>
      </c>
      <c r="H7243" s="33">
        <f t="shared" si="1193"/>
        <v>2025</v>
      </c>
      <c r="I7243" s="34">
        <v>3.05</v>
      </c>
      <c r="K7243" s="32">
        <v>41850</v>
      </c>
      <c r="L7243" s="33">
        <f t="shared" si="1194"/>
        <v>7</v>
      </c>
      <c r="M7243" s="33">
        <f t="shared" si="1195"/>
        <v>2014</v>
      </c>
      <c r="N7243" s="34">
        <v>104.29</v>
      </c>
      <c r="P7243" s="32">
        <v>42296</v>
      </c>
      <c r="Q7243" s="33">
        <f t="shared" si="1196"/>
        <v>10</v>
      </c>
      <c r="R7243" s="33">
        <f t="shared" si="1197"/>
        <v>2015</v>
      </c>
      <c r="S7243" s="34">
        <v>47.51</v>
      </c>
    </row>
    <row r="7244" spans="1:19">
      <c r="A7244" s="32">
        <v>44284</v>
      </c>
      <c r="B7244" s="33">
        <f t="shared" si="1198"/>
        <v>3</v>
      </c>
      <c r="C7244" s="33">
        <f t="shared" si="1199"/>
        <v>2021</v>
      </c>
      <c r="D7244" s="34">
        <v>0.89800000000000002</v>
      </c>
      <c r="F7244" s="32">
        <v>45877</v>
      </c>
      <c r="G7244" s="33">
        <f t="shared" si="1192"/>
        <v>8</v>
      </c>
      <c r="H7244" s="33">
        <f t="shared" si="1193"/>
        <v>2025</v>
      </c>
      <c r="I7244" s="34">
        <v>3.03</v>
      </c>
      <c r="K7244" s="32">
        <v>41851</v>
      </c>
      <c r="L7244" s="33">
        <f t="shared" si="1194"/>
        <v>7</v>
      </c>
      <c r="M7244" s="33">
        <f t="shared" si="1195"/>
        <v>2014</v>
      </c>
      <c r="N7244" s="34">
        <v>98.23</v>
      </c>
      <c r="P7244" s="32">
        <v>42297</v>
      </c>
      <c r="Q7244" s="33">
        <f t="shared" si="1196"/>
        <v>10</v>
      </c>
      <c r="R7244" s="33">
        <f t="shared" si="1197"/>
        <v>2015</v>
      </c>
      <c r="S7244" s="34">
        <v>46.93</v>
      </c>
    </row>
    <row r="7245" spans="1:19">
      <c r="A7245" s="32">
        <v>44285</v>
      </c>
      <c r="B7245" s="33">
        <f t="shared" si="1198"/>
        <v>3</v>
      </c>
      <c r="C7245" s="33">
        <f t="shared" si="1199"/>
        <v>2021</v>
      </c>
      <c r="D7245" s="34">
        <v>0.91300000000000003</v>
      </c>
      <c r="F7245" s="32">
        <v>45880</v>
      </c>
      <c r="G7245" s="33">
        <f t="shared" si="1192"/>
        <v>8</v>
      </c>
      <c r="H7245" s="33">
        <f t="shared" si="1193"/>
        <v>2025</v>
      </c>
      <c r="I7245" s="34">
        <v>3.05</v>
      </c>
      <c r="K7245" s="32">
        <v>41852</v>
      </c>
      <c r="L7245" s="33">
        <f t="shared" si="1194"/>
        <v>8</v>
      </c>
      <c r="M7245" s="33">
        <f t="shared" si="1195"/>
        <v>2014</v>
      </c>
      <c r="N7245" s="34">
        <v>97.86</v>
      </c>
      <c r="P7245" s="32">
        <v>42298</v>
      </c>
      <c r="Q7245" s="33">
        <f t="shared" si="1196"/>
        <v>10</v>
      </c>
      <c r="R7245" s="33">
        <f t="shared" si="1197"/>
        <v>2015</v>
      </c>
      <c r="S7245" s="34">
        <v>46.72</v>
      </c>
    </row>
    <row r="7246" spans="1:19">
      <c r="A7246" s="32">
        <v>44286</v>
      </c>
      <c r="B7246" s="33">
        <f t="shared" si="1198"/>
        <v>3</v>
      </c>
      <c r="C7246" s="33">
        <f t="shared" si="1199"/>
        <v>2021</v>
      </c>
      <c r="D7246" s="34">
        <v>0.85</v>
      </c>
      <c r="F7246" s="32">
        <v>45881</v>
      </c>
      <c r="G7246" s="33">
        <f t="shared" si="1192"/>
        <v>8</v>
      </c>
      <c r="H7246" s="33">
        <f t="shared" si="1193"/>
        <v>2025</v>
      </c>
      <c r="I7246" s="34">
        <v>2.93</v>
      </c>
      <c r="K7246" s="32">
        <v>41855</v>
      </c>
      <c r="L7246" s="33">
        <f t="shared" si="1194"/>
        <v>8</v>
      </c>
      <c r="M7246" s="33">
        <f t="shared" si="1195"/>
        <v>2014</v>
      </c>
      <c r="N7246" s="34">
        <v>98.26</v>
      </c>
      <c r="P7246" s="32">
        <v>42299</v>
      </c>
      <c r="Q7246" s="33">
        <f t="shared" si="1196"/>
        <v>10</v>
      </c>
      <c r="R7246" s="33">
        <f t="shared" si="1197"/>
        <v>2015</v>
      </c>
      <c r="S7246" s="34">
        <v>46.59</v>
      </c>
    </row>
    <row r="7247" spans="1:19">
      <c r="A7247" s="32">
        <v>44287</v>
      </c>
      <c r="B7247" s="33">
        <f t="shared" si="1198"/>
        <v>4</v>
      </c>
      <c r="C7247" s="33">
        <f t="shared" si="1199"/>
        <v>2021</v>
      </c>
      <c r="D7247" s="34">
        <v>0.91300000000000003</v>
      </c>
      <c r="F7247" s="32">
        <v>45882</v>
      </c>
      <c r="G7247" s="33">
        <f t="shared" si="1192"/>
        <v>8</v>
      </c>
      <c r="H7247" s="33">
        <f t="shared" si="1193"/>
        <v>2025</v>
      </c>
      <c r="I7247" s="34">
        <v>2.95</v>
      </c>
      <c r="K7247" s="32">
        <v>41856</v>
      </c>
      <c r="L7247" s="33">
        <f t="shared" si="1194"/>
        <v>8</v>
      </c>
      <c r="M7247" s="33">
        <f t="shared" si="1195"/>
        <v>2014</v>
      </c>
      <c r="N7247" s="34">
        <v>97.34</v>
      </c>
      <c r="P7247" s="32">
        <v>42300</v>
      </c>
      <c r="Q7247" s="33">
        <f t="shared" si="1196"/>
        <v>10</v>
      </c>
      <c r="R7247" s="33">
        <f t="shared" si="1197"/>
        <v>2015</v>
      </c>
      <c r="S7247" s="34">
        <v>46.3</v>
      </c>
    </row>
    <row r="7248" spans="1:19">
      <c r="A7248" s="32">
        <v>44291</v>
      </c>
      <c r="B7248" s="33">
        <f t="shared" si="1198"/>
        <v>4</v>
      </c>
      <c r="C7248" s="33">
        <f t="shared" si="1199"/>
        <v>2021</v>
      </c>
      <c r="D7248" s="34">
        <v>0.98</v>
      </c>
      <c r="F7248" s="32">
        <v>45883</v>
      </c>
      <c r="G7248" s="33">
        <f t="shared" si="1192"/>
        <v>8</v>
      </c>
      <c r="H7248" s="33">
        <f t="shared" si="1193"/>
        <v>2025</v>
      </c>
      <c r="I7248" s="34">
        <v>2.78</v>
      </c>
      <c r="K7248" s="32">
        <v>41857</v>
      </c>
      <c r="L7248" s="33">
        <f t="shared" si="1194"/>
        <v>8</v>
      </c>
      <c r="M7248" s="33">
        <f t="shared" si="1195"/>
        <v>2014</v>
      </c>
      <c r="N7248" s="34">
        <v>96.93</v>
      </c>
      <c r="P7248" s="32">
        <v>42303</v>
      </c>
      <c r="Q7248" s="33">
        <f t="shared" si="1196"/>
        <v>10</v>
      </c>
      <c r="R7248" s="33">
        <f t="shared" si="1197"/>
        <v>2015</v>
      </c>
      <c r="S7248" s="34">
        <v>46.57</v>
      </c>
    </row>
    <row r="7249" spans="1:19">
      <c r="A7249" s="32">
        <v>44292</v>
      </c>
      <c r="B7249" s="33">
        <f t="shared" si="1198"/>
        <v>4</v>
      </c>
      <c r="C7249" s="33">
        <f t="shared" si="1199"/>
        <v>2021</v>
      </c>
      <c r="D7249" s="34">
        <v>0.92800000000000005</v>
      </c>
      <c r="F7249" s="32">
        <v>45884</v>
      </c>
      <c r="G7249" s="33">
        <f t="shared" si="1192"/>
        <v>8</v>
      </c>
      <c r="H7249" s="33">
        <f t="shared" si="1193"/>
        <v>2025</v>
      </c>
      <c r="I7249" s="34">
        <v>2.98</v>
      </c>
      <c r="K7249" s="32">
        <v>41858</v>
      </c>
      <c r="L7249" s="33">
        <f t="shared" si="1194"/>
        <v>8</v>
      </c>
      <c r="M7249" s="33">
        <f t="shared" si="1195"/>
        <v>2014</v>
      </c>
      <c r="N7249" s="34">
        <v>97.34</v>
      </c>
      <c r="P7249" s="32">
        <v>42304</v>
      </c>
      <c r="Q7249" s="33">
        <f t="shared" si="1196"/>
        <v>10</v>
      </c>
      <c r="R7249" s="33">
        <f t="shared" si="1197"/>
        <v>2015</v>
      </c>
      <c r="S7249" s="34">
        <v>45.54</v>
      </c>
    </row>
    <row r="7250" spans="1:19">
      <c r="A7250" s="32">
        <v>44293</v>
      </c>
      <c r="B7250" s="33">
        <f t="shared" si="1198"/>
        <v>4</v>
      </c>
      <c r="C7250" s="33">
        <f t="shared" si="1199"/>
        <v>2021</v>
      </c>
      <c r="D7250" s="34">
        <v>0.878</v>
      </c>
      <c r="F7250" s="32">
        <v>45887</v>
      </c>
      <c r="G7250" s="33">
        <f t="shared" si="1192"/>
        <v>8</v>
      </c>
      <c r="H7250" s="33">
        <f t="shared" si="1193"/>
        <v>2025</v>
      </c>
      <c r="I7250" s="34">
        <v>2.96</v>
      </c>
      <c r="K7250" s="32">
        <v>41859</v>
      </c>
      <c r="L7250" s="33">
        <f t="shared" si="1194"/>
        <v>8</v>
      </c>
      <c r="M7250" s="33">
        <f t="shared" si="1195"/>
        <v>2014</v>
      </c>
      <c r="N7250" s="34">
        <v>97.61</v>
      </c>
      <c r="P7250" s="32">
        <v>42305</v>
      </c>
      <c r="Q7250" s="33">
        <f t="shared" si="1196"/>
        <v>10</v>
      </c>
      <c r="R7250" s="33">
        <f t="shared" si="1197"/>
        <v>2015</v>
      </c>
      <c r="S7250" s="34">
        <v>47.6</v>
      </c>
    </row>
    <row r="7251" spans="1:19">
      <c r="A7251" s="32">
        <v>44294</v>
      </c>
      <c r="B7251" s="33">
        <f t="shared" si="1198"/>
        <v>4</v>
      </c>
      <c r="C7251" s="33">
        <f t="shared" si="1199"/>
        <v>2021</v>
      </c>
      <c r="D7251" s="34">
        <v>0.85</v>
      </c>
      <c r="F7251" s="32">
        <v>45888</v>
      </c>
      <c r="G7251" s="33">
        <f t="shared" si="1192"/>
        <v>8</v>
      </c>
      <c r="H7251" s="33">
        <f t="shared" si="1193"/>
        <v>2025</v>
      </c>
      <c r="I7251" s="34">
        <v>2.87</v>
      </c>
      <c r="K7251" s="32">
        <v>41862</v>
      </c>
      <c r="L7251" s="33">
        <f t="shared" si="1194"/>
        <v>8</v>
      </c>
      <c r="M7251" s="33">
        <f t="shared" si="1195"/>
        <v>2014</v>
      </c>
      <c r="N7251" s="34">
        <v>98.09</v>
      </c>
      <c r="P7251" s="32">
        <v>42306</v>
      </c>
      <c r="Q7251" s="33">
        <f t="shared" si="1196"/>
        <v>10</v>
      </c>
      <c r="R7251" s="33">
        <f t="shared" si="1197"/>
        <v>2015</v>
      </c>
      <c r="S7251" s="34">
        <v>48.04</v>
      </c>
    </row>
    <row r="7252" spans="1:19">
      <c r="A7252" s="32">
        <v>44295</v>
      </c>
      <c r="B7252" s="33">
        <f t="shared" si="1198"/>
        <v>4</v>
      </c>
      <c r="C7252" s="33">
        <f t="shared" si="1199"/>
        <v>2021</v>
      </c>
      <c r="D7252" s="34">
        <v>0.84799999999999998</v>
      </c>
      <c r="F7252" s="32">
        <v>45889</v>
      </c>
      <c r="G7252" s="33">
        <f t="shared" si="1192"/>
        <v>8</v>
      </c>
      <c r="H7252" s="33">
        <f t="shared" si="1193"/>
        <v>2025</v>
      </c>
      <c r="I7252" s="34">
        <v>2.8</v>
      </c>
      <c r="K7252" s="32">
        <v>41863</v>
      </c>
      <c r="L7252" s="33">
        <f t="shared" si="1194"/>
        <v>8</v>
      </c>
      <c r="M7252" s="33">
        <f t="shared" si="1195"/>
        <v>2014</v>
      </c>
      <c r="N7252" s="34">
        <v>97.36</v>
      </c>
      <c r="P7252" s="32">
        <v>42307</v>
      </c>
      <c r="Q7252" s="33">
        <f t="shared" si="1196"/>
        <v>10</v>
      </c>
      <c r="R7252" s="33">
        <f t="shared" si="1197"/>
        <v>2015</v>
      </c>
      <c r="S7252" s="34">
        <v>48</v>
      </c>
    </row>
    <row r="7253" spans="1:19">
      <c r="A7253" s="32">
        <v>44298</v>
      </c>
      <c r="B7253" s="33">
        <f t="shared" si="1198"/>
        <v>4</v>
      </c>
      <c r="C7253" s="33">
        <f t="shared" si="1199"/>
        <v>2021</v>
      </c>
      <c r="D7253" s="34">
        <v>0.82</v>
      </c>
      <c r="F7253" s="32">
        <v>45890</v>
      </c>
      <c r="G7253" s="33">
        <f t="shared" si="1192"/>
        <v>8</v>
      </c>
      <c r="H7253" s="33">
        <f t="shared" si="1193"/>
        <v>2025</v>
      </c>
      <c r="I7253" s="34">
        <v>2.88</v>
      </c>
      <c r="K7253" s="32">
        <v>41864</v>
      </c>
      <c r="L7253" s="33">
        <f t="shared" si="1194"/>
        <v>8</v>
      </c>
      <c r="M7253" s="33">
        <f t="shared" si="1195"/>
        <v>2014</v>
      </c>
      <c r="N7253" s="34">
        <v>97.57</v>
      </c>
      <c r="P7253" s="32">
        <v>42310</v>
      </c>
      <c r="Q7253" s="33">
        <f t="shared" si="1196"/>
        <v>11</v>
      </c>
      <c r="R7253" s="33">
        <f t="shared" si="1197"/>
        <v>2015</v>
      </c>
      <c r="S7253" s="34">
        <v>47.91</v>
      </c>
    </row>
    <row r="7254" spans="1:19">
      <c r="A7254" s="32">
        <v>44299</v>
      </c>
      <c r="B7254" s="33">
        <f t="shared" si="1198"/>
        <v>4</v>
      </c>
      <c r="C7254" s="33">
        <f t="shared" si="1199"/>
        <v>2021</v>
      </c>
      <c r="D7254" s="34">
        <v>0.78500000000000003</v>
      </c>
      <c r="F7254" s="32">
        <v>45891</v>
      </c>
      <c r="G7254" s="33">
        <f t="shared" si="1192"/>
        <v>8</v>
      </c>
      <c r="H7254" s="33">
        <f t="shared" si="1193"/>
        <v>2025</v>
      </c>
      <c r="I7254" s="34">
        <v>2.76</v>
      </c>
      <c r="K7254" s="32">
        <v>41865</v>
      </c>
      <c r="L7254" s="33">
        <f t="shared" si="1194"/>
        <v>8</v>
      </c>
      <c r="M7254" s="33">
        <f t="shared" si="1195"/>
        <v>2014</v>
      </c>
      <c r="N7254" s="34">
        <v>95.54</v>
      </c>
      <c r="P7254" s="32">
        <v>42311</v>
      </c>
      <c r="Q7254" s="33">
        <f t="shared" si="1196"/>
        <v>11</v>
      </c>
      <c r="R7254" s="33">
        <f t="shared" si="1197"/>
        <v>2015</v>
      </c>
      <c r="S7254" s="34">
        <v>48</v>
      </c>
    </row>
    <row r="7255" spans="1:19">
      <c r="A7255" s="32">
        <v>44300</v>
      </c>
      <c r="B7255" s="33">
        <f t="shared" si="1198"/>
        <v>4</v>
      </c>
      <c r="C7255" s="33">
        <f t="shared" si="1199"/>
        <v>2021</v>
      </c>
      <c r="D7255" s="34">
        <v>0.77500000000000002</v>
      </c>
      <c r="F7255" s="32">
        <v>45894</v>
      </c>
      <c r="G7255" s="33">
        <f t="shared" si="1192"/>
        <v>8</v>
      </c>
      <c r="H7255" s="33">
        <f t="shared" si="1193"/>
        <v>2025</v>
      </c>
      <c r="I7255" s="34">
        <v>2.76</v>
      </c>
      <c r="K7255" s="32">
        <v>41866</v>
      </c>
      <c r="L7255" s="33">
        <f t="shared" si="1194"/>
        <v>8</v>
      </c>
      <c r="M7255" s="33">
        <f t="shared" si="1195"/>
        <v>2014</v>
      </c>
      <c r="N7255" s="34">
        <v>97.3</v>
      </c>
      <c r="P7255" s="32">
        <v>42312</v>
      </c>
      <c r="Q7255" s="33">
        <f t="shared" si="1196"/>
        <v>11</v>
      </c>
      <c r="R7255" s="33">
        <f t="shared" si="1197"/>
        <v>2015</v>
      </c>
      <c r="S7255" s="34">
        <v>46.96</v>
      </c>
    </row>
    <row r="7256" spans="1:19">
      <c r="A7256" s="32">
        <v>44301</v>
      </c>
      <c r="B7256" s="33">
        <f t="shared" si="1198"/>
        <v>4</v>
      </c>
      <c r="C7256" s="33">
        <f t="shared" si="1199"/>
        <v>2021</v>
      </c>
      <c r="D7256" s="34">
        <v>0.77900000000000003</v>
      </c>
      <c r="F7256" s="32">
        <v>45895</v>
      </c>
      <c r="G7256" s="33">
        <f t="shared" si="1192"/>
        <v>8</v>
      </c>
      <c r="H7256" s="33">
        <f t="shared" si="1193"/>
        <v>2025</v>
      </c>
      <c r="I7256" s="34">
        <v>2.82</v>
      </c>
      <c r="K7256" s="32">
        <v>41869</v>
      </c>
      <c r="L7256" s="33">
        <f t="shared" si="1194"/>
        <v>8</v>
      </c>
      <c r="M7256" s="33">
        <f t="shared" si="1195"/>
        <v>2014</v>
      </c>
      <c r="N7256" s="34">
        <v>96.44</v>
      </c>
      <c r="P7256" s="32">
        <v>42313</v>
      </c>
      <c r="Q7256" s="33">
        <f t="shared" si="1196"/>
        <v>11</v>
      </c>
      <c r="R7256" s="33">
        <f t="shared" si="1197"/>
        <v>2015</v>
      </c>
      <c r="S7256" s="34">
        <v>47.19</v>
      </c>
    </row>
    <row r="7257" spans="1:19">
      <c r="A7257" s="32">
        <v>44302</v>
      </c>
      <c r="B7257" s="33">
        <f t="shared" si="1198"/>
        <v>4</v>
      </c>
      <c r="C7257" s="33">
        <f t="shared" si="1199"/>
        <v>2021</v>
      </c>
      <c r="D7257" s="34">
        <v>0.77900000000000003</v>
      </c>
      <c r="F7257" s="32">
        <v>45896</v>
      </c>
      <c r="G7257" s="33">
        <f t="shared" si="1192"/>
        <v>8</v>
      </c>
      <c r="H7257" s="33">
        <f t="shared" si="1193"/>
        <v>2025</v>
      </c>
      <c r="I7257" s="34">
        <v>2.88</v>
      </c>
      <c r="K7257" s="32">
        <v>41870</v>
      </c>
      <c r="L7257" s="33">
        <f t="shared" si="1194"/>
        <v>8</v>
      </c>
      <c r="M7257" s="33">
        <f t="shared" si="1195"/>
        <v>2014</v>
      </c>
      <c r="N7257" s="34">
        <v>94.35</v>
      </c>
      <c r="P7257" s="32">
        <v>42314</v>
      </c>
      <c r="Q7257" s="33">
        <f t="shared" si="1196"/>
        <v>11</v>
      </c>
      <c r="R7257" s="33">
        <f t="shared" si="1197"/>
        <v>2015</v>
      </c>
      <c r="S7257" s="34">
        <v>46.09</v>
      </c>
    </row>
    <row r="7258" spans="1:19">
      <c r="A7258" s="32">
        <v>44305</v>
      </c>
      <c r="B7258" s="33">
        <f t="shared" si="1198"/>
        <v>4</v>
      </c>
      <c r="C7258" s="33">
        <f t="shared" si="1199"/>
        <v>2021</v>
      </c>
      <c r="D7258" s="34">
        <v>0.78100000000000003</v>
      </c>
      <c r="F7258" s="32">
        <v>45897</v>
      </c>
      <c r="G7258" s="33">
        <f t="shared" si="1192"/>
        <v>8</v>
      </c>
      <c r="H7258" s="33">
        <f t="shared" si="1193"/>
        <v>2025</v>
      </c>
      <c r="I7258" s="34">
        <v>2.9</v>
      </c>
      <c r="K7258" s="32">
        <v>41871</v>
      </c>
      <c r="L7258" s="33">
        <f t="shared" si="1194"/>
        <v>8</v>
      </c>
      <c r="M7258" s="33">
        <f t="shared" si="1195"/>
        <v>2014</v>
      </c>
      <c r="N7258" s="34">
        <v>96.4</v>
      </c>
      <c r="P7258" s="32">
        <v>42317</v>
      </c>
      <c r="Q7258" s="33">
        <f t="shared" si="1196"/>
        <v>11</v>
      </c>
      <c r="R7258" s="33">
        <f t="shared" si="1197"/>
        <v>2015</v>
      </c>
      <c r="S7258" s="34">
        <v>45.38</v>
      </c>
    </row>
    <row r="7259" spans="1:19">
      <c r="A7259" s="32">
        <v>44306</v>
      </c>
      <c r="B7259" s="33">
        <f t="shared" si="1198"/>
        <v>4</v>
      </c>
      <c r="C7259" s="33">
        <f t="shared" si="1199"/>
        <v>2021</v>
      </c>
      <c r="D7259" s="34">
        <v>0.73599999999999999</v>
      </c>
      <c r="F7259" s="32">
        <v>45898</v>
      </c>
      <c r="G7259" s="33">
        <f t="shared" si="1192"/>
        <v>8</v>
      </c>
      <c r="H7259" s="33">
        <f t="shared" si="1193"/>
        <v>2025</v>
      </c>
      <c r="I7259" s="34">
        <v>2.88</v>
      </c>
      <c r="K7259" s="32">
        <v>41872</v>
      </c>
      <c r="L7259" s="33">
        <f t="shared" si="1194"/>
        <v>8</v>
      </c>
      <c r="M7259" s="33">
        <f t="shared" si="1195"/>
        <v>2014</v>
      </c>
      <c r="N7259" s="34">
        <v>93.97</v>
      </c>
      <c r="P7259" s="32">
        <v>42318</v>
      </c>
      <c r="Q7259" s="33">
        <f t="shared" si="1196"/>
        <v>11</v>
      </c>
      <c r="R7259" s="33">
        <f t="shared" si="1197"/>
        <v>2015</v>
      </c>
      <c r="S7259" s="34">
        <v>46.44</v>
      </c>
    </row>
    <row r="7260" spans="1:19">
      <c r="A7260" s="32">
        <v>44307</v>
      </c>
      <c r="B7260" s="33">
        <f t="shared" si="1198"/>
        <v>4</v>
      </c>
      <c r="C7260" s="33">
        <f t="shared" si="1199"/>
        <v>2021</v>
      </c>
      <c r="D7260" s="34">
        <v>0.748</v>
      </c>
      <c r="F7260" s="32">
        <v>45902</v>
      </c>
      <c r="G7260" s="33">
        <f t="shared" si="1192"/>
        <v>9</v>
      </c>
      <c r="H7260" s="33">
        <f t="shared" si="1193"/>
        <v>2025</v>
      </c>
      <c r="I7260" s="34">
        <v>2.7</v>
      </c>
      <c r="K7260" s="32">
        <v>41873</v>
      </c>
      <c r="L7260" s="33">
        <f t="shared" si="1194"/>
        <v>8</v>
      </c>
      <c r="M7260" s="33">
        <f t="shared" si="1195"/>
        <v>2014</v>
      </c>
      <c r="N7260" s="34">
        <v>93.61</v>
      </c>
      <c r="P7260" s="32">
        <v>42319</v>
      </c>
      <c r="Q7260" s="33">
        <f t="shared" si="1196"/>
        <v>11</v>
      </c>
      <c r="R7260" s="33">
        <f t="shared" si="1197"/>
        <v>2015</v>
      </c>
      <c r="S7260" s="34">
        <v>44.98</v>
      </c>
    </row>
    <row r="7261" spans="1:19">
      <c r="A7261" s="32">
        <v>44308</v>
      </c>
      <c r="B7261" s="33">
        <f t="shared" si="1198"/>
        <v>4</v>
      </c>
      <c r="C7261" s="33">
        <f t="shared" si="1199"/>
        <v>2021</v>
      </c>
      <c r="D7261" s="34">
        <v>0.75</v>
      </c>
      <c r="F7261" s="32">
        <v>45903</v>
      </c>
      <c r="G7261" s="33">
        <f t="shared" si="1192"/>
        <v>9</v>
      </c>
      <c r="H7261" s="33">
        <f t="shared" si="1193"/>
        <v>2025</v>
      </c>
      <c r="I7261" s="34">
        <v>3</v>
      </c>
      <c r="K7261" s="32">
        <v>41876</v>
      </c>
      <c r="L7261" s="33">
        <f t="shared" si="1194"/>
        <v>8</v>
      </c>
      <c r="M7261" s="33">
        <f t="shared" si="1195"/>
        <v>2014</v>
      </c>
      <c r="N7261" s="34">
        <v>95.39</v>
      </c>
      <c r="P7261" s="32">
        <v>42320</v>
      </c>
      <c r="Q7261" s="33">
        <f t="shared" si="1196"/>
        <v>11</v>
      </c>
      <c r="R7261" s="33">
        <f t="shared" si="1197"/>
        <v>2015</v>
      </c>
      <c r="S7261" s="34">
        <v>44.98</v>
      </c>
    </row>
    <row r="7262" spans="1:19">
      <c r="A7262" s="32">
        <v>44309</v>
      </c>
      <c r="B7262" s="33">
        <f t="shared" si="1198"/>
        <v>4</v>
      </c>
      <c r="C7262" s="33">
        <f t="shared" si="1199"/>
        <v>2021</v>
      </c>
      <c r="D7262" s="34">
        <v>0.755</v>
      </c>
      <c r="F7262" s="32">
        <v>45904</v>
      </c>
      <c r="G7262" s="33">
        <f t="shared" si="1192"/>
        <v>9</v>
      </c>
      <c r="H7262" s="33">
        <f t="shared" si="1193"/>
        <v>2025</v>
      </c>
      <c r="I7262" s="34">
        <v>3.11</v>
      </c>
      <c r="K7262" s="32">
        <v>41877</v>
      </c>
      <c r="L7262" s="33">
        <f t="shared" si="1194"/>
        <v>8</v>
      </c>
      <c r="M7262" s="33">
        <f t="shared" si="1195"/>
        <v>2014</v>
      </c>
      <c r="N7262" s="34">
        <v>95.78</v>
      </c>
      <c r="P7262" s="32">
        <v>42321</v>
      </c>
      <c r="Q7262" s="33">
        <f t="shared" si="1196"/>
        <v>11</v>
      </c>
      <c r="R7262" s="33">
        <f t="shared" si="1197"/>
        <v>2015</v>
      </c>
      <c r="S7262" s="34">
        <v>41.98</v>
      </c>
    </row>
    <row r="7263" spans="1:19">
      <c r="A7263" s="32">
        <v>44312</v>
      </c>
      <c r="B7263" s="33">
        <f t="shared" si="1198"/>
        <v>4</v>
      </c>
      <c r="C7263" s="33">
        <f t="shared" si="1199"/>
        <v>2021</v>
      </c>
      <c r="D7263" s="34">
        <v>0.75</v>
      </c>
      <c r="F7263" s="32">
        <v>45905</v>
      </c>
      <c r="G7263" s="33">
        <f t="shared" si="1192"/>
        <v>9</v>
      </c>
      <c r="H7263" s="33">
        <f t="shared" si="1193"/>
        <v>2025</v>
      </c>
      <c r="I7263" s="34">
        <v>3.05</v>
      </c>
      <c r="K7263" s="32">
        <v>41878</v>
      </c>
      <c r="L7263" s="33">
        <f t="shared" si="1194"/>
        <v>8</v>
      </c>
      <c r="M7263" s="33">
        <f t="shared" si="1195"/>
        <v>2014</v>
      </c>
      <c r="N7263" s="34">
        <v>95.82</v>
      </c>
      <c r="P7263" s="32">
        <v>42324</v>
      </c>
      <c r="Q7263" s="33">
        <f t="shared" si="1196"/>
        <v>11</v>
      </c>
      <c r="R7263" s="33">
        <f t="shared" si="1197"/>
        <v>2015</v>
      </c>
      <c r="S7263" s="34">
        <v>40.28</v>
      </c>
    </row>
    <row r="7264" spans="1:19">
      <c r="A7264" s="32">
        <v>44313</v>
      </c>
      <c r="B7264" s="33">
        <f t="shared" si="1198"/>
        <v>4</v>
      </c>
      <c r="C7264" s="33">
        <f t="shared" si="1199"/>
        <v>2021</v>
      </c>
      <c r="D7264" s="34">
        <v>0.75800000000000001</v>
      </c>
      <c r="F7264" s="32">
        <v>45908</v>
      </c>
      <c r="G7264" s="33">
        <f t="shared" si="1192"/>
        <v>9</v>
      </c>
      <c r="H7264" s="33">
        <f t="shared" si="1193"/>
        <v>2025</v>
      </c>
      <c r="I7264" s="34">
        <v>3.1</v>
      </c>
      <c r="K7264" s="32">
        <v>41879</v>
      </c>
      <c r="L7264" s="33">
        <f t="shared" si="1194"/>
        <v>8</v>
      </c>
      <c r="M7264" s="33">
        <f t="shared" si="1195"/>
        <v>2014</v>
      </c>
      <c r="N7264" s="34">
        <v>96.44</v>
      </c>
      <c r="P7264" s="32">
        <v>42325</v>
      </c>
      <c r="Q7264" s="33">
        <f t="shared" si="1196"/>
        <v>11</v>
      </c>
      <c r="R7264" s="33">
        <f t="shared" si="1197"/>
        <v>2015</v>
      </c>
      <c r="S7264" s="34">
        <v>41.28</v>
      </c>
    </row>
    <row r="7265" spans="1:19">
      <c r="A7265" s="32">
        <v>44314</v>
      </c>
      <c r="B7265" s="33">
        <f t="shared" si="1198"/>
        <v>4</v>
      </c>
      <c r="C7265" s="33">
        <f t="shared" si="1199"/>
        <v>2021</v>
      </c>
      <c r="D7265" s="34">
        <v>0.9</v>
      </c>
      <c r="F7265" s="32">
        <v>45909</v>
      </c>
      <c r="G7265" s="33">
        <f t="shared" si="1192"/>
        <v>9</v>
      </c>
      <c r="H7265" s="33">
        <f t="shared" si="1193"/>
        <v>2025</v>
      </c>
      <c r="I7265" s="34">
        <v>3.12</v>
      </c>
      <c r="K7265" s="32">
        <v>41880</v>
      </c>
      <c r="L7265" s="33">
        <f t="shared" si="1194"/>
        <v>8</v>
      </c>
      <c r="M7265" s="33">
        <f t="shared" si="1195"/>
        <v>2014</v>
      </c>
      <c r="N7265" s="34">
        <v>97.86</v>
      </c>
      <c r="P7265" s="32">
        <v>42326</v>
      </c>
      <c r="Q7265" s="33">
        <f t="shared" si="1196"/>
        <v>11</v>
      </c>
      <c r="R7265" s="33">
        <f t="shared" si="1197"/>
        <v>2015</v>
      </c>
      <c r="S7265" s="34">
        <v>41.45</v>
      </c>
    </row>
    <row r="7266" spans="1:19">
      <c r="A7266" s="32">
        <v>44315</v>
      </c>
      <c r="B7266" s="33">
        <f t="shared" si="1198"/>
        <v>4</v>
      </c>
      <c r="C7266" s="33">
        <f t="shared" si="1199"/>
        <v>2021</v>
      </c>
      <c r="D7266" s="34">
        <v>0.9</v>
      </c>
      <c r="F7266" s="32">
        <v>45910</v>
      </c>
      <c r="G7266" s="33">
        <f t="shared" si="1192"/>
        <v>9</v>
      </c>
      <c r="H7266" s="33">
        <f t="shared" si="1193"/>
        <v>2025</v>
      </c>
      <c r="I7266" s="34">
        <v>2.89</v>
      </c>
      <c r="K7266" s="32">
        <v>41884</v>
      </c>
      <c r="L7266" s="33">
        <f t="shared" si="1194"/>
        <v>9</v>
      </c>
      <c r="M7266" s="33">
        <f t="shared" si="1195"/>
        <v>2014</v>
      </c>
      <c r="N7266" s="34">
        <v>92.92</v>
      </c>
      <c r="P7266" s="32">
        <v>42327</v>
      </c>
      <c r="Q7266" s="33">
        <f t="shared" si="1196"/>
        <v>11</v>
      </c>
      <c r="R7266" s="33">
        <f t="shared" si="1197"/>
        <v>2015</v>
      </c>
      <c r="S7266" s="34">
        <v>42.22</v>
      </c>
    </row>
    <row r="7267" spans="1:19">
      <c r="A7267" s="32">
        <v>44316</v>
      </c>
      <c r="B7267" s="33">
        <f t="shared" si="1198"/>
        <v>4</v>
      </c>
      <c r="C7267" s="33">
        <f t="shared" si="1199"/>
        <v>2021</v>
      </c>
      <c r="D7267" s="34">
        <v>0.86</v>
      </c>
      <c r="F7267" s="32">
        <v>45911</v>
      </c>
      <c r="G7267" s="33">
        <f t="shared" si="1192"/>
        <v>9</v>
      </c>
      <c r="H7267" s="33">
        <f t="shared" si="1193"/>
        <v>2025</v>
      </c>
      <c r="I7267" s="34">
        <v>2.81</v>
      </c>
      <c r="K7267" s="32">
        <v>41885</v>
      </c>
      <c r="L7267" s="33">
        <f t="shared" si="1194"/>
        <v>9</v>
      </c>
      <c r="M7267" s="33">
        <f t="shared" si="1195"/>
        <v>2014</v>
      </c>
      <c r="N7267" s="34">
        <v>95.5</v>
      </c>
      <c r="P7267" s="32">
        <v>42328</v>
      </c>
      <c r="Q7267" s="33">
        <f t="shared" si="1196"/>
        <v>11</v>
      </c>
      <c r="R7267" s="33">
        <f t="shared" si="1197"/>
        <v>2015</v>
      </c>
      <c r="S7267" s="34">
        <v>42.49</v>
      </c>
    </row>
    <row r="7268" spans="1:19">
      <c r="A7268" s="32">
        <v>44319</v>
      </c>
      <c r="B7268" s="33">
        <f t="shared" si="1198"/>
        <v>5</v>
      </c>
      <c r="C7268" s="33">
        <f t="shared" si="1199"/>
        <v>2021</v>
      </c>
      <c r="D7268" s="34">
        <v>0.80300000000000005</v>
      </c>
      <c r="F7268" s="32">
        <v>45912</v>
      </c>
      <c r="G7268" s="33">
        <f t="shared" ref="G7268:G7331" si="1200">+MONTH(F7268)</f>
        <v>9</v>
      </c>
      <c r="H7268" s="33">
        <f t="shared" ref="H7268:H7331" si="1201">+YEAR(F7268)</f>
        <v>2025</v>
      </c>
      <c r="I7268" s="34">
        <v>2.86</v>
      </c>
      <c r="K7268" s="32">
        <v>41886</v>
      </c>
      <c r="L7268" s="33">
        <f t="shared" ref="L7268:L7331" si="1202">+MONTH(K7268)</f>
        <v>9</v>
      </c>
      <c r="M7268" s="33">
        <f t="shared" ref="M7268:M7331" si="1203">+YEAR(K7268)</f>
        <v>2014</v>
      </c>
      <c r="N7268" s="34">
        <v>94.51</v>
      </c>
      <c r="P7268" s="32">
        <v>42331</v>
      </c>
      <c r="Q7268" s="33">
        <f t="shared" ref="Q7268:Q7331" si="1204">+MONTH(P7268)</f>
        <v>11</v>
      </c>
      <c r="R7268" s="33">
        <f t="shared" si="1197"/>
        <v>2015</v>
      </c>
      <c r="S7268" s="34">
        <v>43.7</v>
      </c>
    </row>
    <row r="7269" spans="1:19">
      <c r="A7269" s="32">
        <v>44320</v>
      </c>
      <c r="B7269" s="33">
        <f t="shared" si="1198"/>
        <v>5</v>
      </c>
      <c r="C7269" s="33">
        <f t="shared" si="1199"/>
        <v>2021</v>
      </c>
      <c r="D7269" s="34">
        <v>0.80500000000000005</v>
      </c>
      <c r="F7269" s="32">
        <v>45915</v>
      </c>
      <c r="G7269" s="33">
        <f t="shared" si="1200"/>
        <v>9</v>
      </c>
      <c r="H7269" s="33">
        <f t="shared" si="1201"/>
        <v>2025</v>
      </c>
      <c r="I7269" s="34">
        <v>3</v>
      </c>
      <c r="K7269" s="32">
        <v>41887</v>
      </c>
      <c r="L7269" s="33">
        <f t="shared" si="1202"/>
        <v>9</v>
      </c>
      <c r="M7269" s="33">
        <f t="shared" si="1203"/>
        <v>2014</v>
      </c>
      <c r="N7269" s="34">
        <v>93.32</v>
      </c>
      <c r="P7269" s="32">
        <v>42332</v>
      </c>
      <c r="Q7269" s="33">
        <f t="shared" si="1204"/>
        <v>11</v>
      </c>
      <c r="R7269" s="33">
        <f t="shared" ref="R7269:R7332" si="1205">+YEAR(P7269)</f>
        <v>2015</v>
      </c>
      <c r="S7269" s="34">
        <v>44.38</v>
      </c>
    </row>
    <row r="7270" spans="1:19">
      <c r="A7270" s="32">
        <v>44321</v>
      </c>
      <c r="B7270" s="33">
        <f t="shared" si="1198"/>
        <v>5</v>
      </c>
      <c r="C7270" s="33">
        <f t="shared" si="1199"/>
        <v>2021</v>
      </c>
      <c r="D7270" s="34">
        <v>0.80500000000000005</v>
      </c>
      <c r="F7270" s="32">
        <v>45916</v>
      </c>
      <c r="G7270" s="33">
        <f t="shared" si="1200"/>
        <v>9</v>
      </c>
      <c r="H7270" s="33">
        <f t="shared" si="1201"/>
        <v>2025</v>
      </c>
      <c r="I7270" s="34">
        <v>3.07</v>
      </c>
      <c r="K7270" s="32">
        <v>41890</v>
      </c>
      <c r="L7270" s="33">
        <f t="shared" si="1202"/>
        <v>9</v>
      </c>
      <c r="M7270" s="33">
        <f t="shared" si="1203"/>
        <v>2014</v>
      </c>
      <c r="N7270" s="34">
        <v>92.64</v>
      </c>
      <c r="P7270" s="32">
        <v>42333</v>
      </c>
      <c r="Q7270" s="33">
        <f t="shared" si="1204"/>
        <v>11</v>
      </c>
      <c r="R7270" s="33">
        <f t="shared" si="1205"/>
        <v>2015</v>
      </c>
      <c r="S7270" s="34">
        <v>43.56</v>
      </c>
    </row>
    <row r="7271" spans="1:19">
      <c r="A7271" s="32">
        <v>44322</v>
      </c>
      <c r="B7271" s="33">
        <f t="shared" si="1198"/>
        <v>5</v>
      </c>
      <c r="C7271" s="33">
        <f t="shared" si="1199"/>
        <v>2021</v>
      </c>
      <c r="D7271" s="34">
        <v>0.80300000000000005</v>
      </c>
      <c r="F7271" s="32">
        <v>45917</v>
      </c>
      <c r="G7271" s="33">
        <f t="shared" si="1200"/>
        <v>9</v>
      </c>
      <c r="H7271" s="33">
        <f t="shared" si="1201"/>
        <v>2025</v>
      </c>
      <c r="I7271" s="34">
        <v>3.19</v>
      </c>
      <c r="K7271" s="32">
        <v>41891</v>
      </c>
      <c r="L7271" s="33">
        <f t="shared" si="1202"/>
        <v>9</v>
      </c>
      <c r="M7271" s="33">
        <f t="shared" si="1203"/>
        <v>2014</v>
      </c>
      <c r="N7271" s="34">
        <v>92.73</v>
      </c>
      <c r="P7271" s="32">
        <v>42334</v>
      </c>
      <c r="Q7271" s="33">
        <f t="shared" si="1204"/>
        <v>11</v>
      </c>
      <c r="R7271" s="33">
        <f t="shared" si="1205"/>
        <v>2015</v>
      </c>
      <c r="S7271" s="34">
        <v>43.55</v>
      </c>
    </row>
    <row r="7272" spans="1:19">
      <c r="A7272" s="32">
        <v>44323</v>
      </c>
      <c r="B7272" s="33">
        <f t="shared" si="1198"/>
        <v>5</v>
      </c>
      <c r="C7272" s="33">
        <f t="shared" si="1199"/>
        <v>2021</v>
      </c>
      <c r="D7272" s="34">
        <v>0.80500000000000005</v>
      </c>
      <c r="F7272" s="32">
        <v>45918</v>
      </c>
      <c r="G7272" s="33">
        <f t="shared" si="1200"/>
        <v>9</v>
      </c>
      <c r="H7272" s="33">
        <f t="shared" si="1201"/>
        <v>2025</v>
      </c>
      <c r="I7272" s="34">
        <v>3.1</v>
      </c>
      <c r="K7272" s="32">
        <v>41892</v>
      </c>
      <c r="L7272" s="33">
        <f t="shared" si="1202"/>
        <v>9</v>
      </c>
      <c r="M7272" s="33">
        <f t="shared" si="1203"/>
        <v>2014</v>
      </c>
      <c r="N7272" s="34">
        <v>91.71</v>
      </c>
      <c r="P7272" s="32">
        <v>42335</v>
      </c>
      <c r="Q7272" s="33">
        <f t="shared" si="1204"/>
        <v>11</v>
      </c>
      <c r="R7272" s="33">
        <f t="shared" si="1205"/>
        <v>2015</v>
      </c>
      <c r="S7272" s="34">
        <v>43.07</v>
      </c>
    </row>
    <row r="7273" spans="1:19">
      <c r="A7273" s="32">
        <v>44326</v>
      </c>
      <c r="B7273" s="33">
        <f t="shared" si="1198"/>
        <v>5</v>
      </c>
      <c r="C7273" s="33">
        <f t="shared" si="1199"/>
        <v>2021</v>
      </c>
      <c r="D7273" s="34">
        <v>0.80800000000000005</v>
      </c>
      <c r="F7273" s="32">
        <v>45919</v>
      </c>
      <c r="G7273" s="33">
        <f t="shared" si="1200"/>
        <v>9</v>
      </c>
      <c r="H7273" s="33">
        <f t="shared" si="1201"/>
        <v>2025</v>
      </c>
      <c r="I7273" s="34">
        <v>2.89</v>
      </c>
      <c r="K7273" s="32">
        <v>41893</v>
      </c>
      <c r="L7273" s="33">
        <f t="shared" si="1202"/>
        <v>9</v>
      </c>
      <c r="M7273" s="33">
        <f t="shared" si="1203"/>
        <v>2014</v>
      </c>
      <c r="N7273" s="34">
        <v>92.89</v>
      </c>
      <c r="P7273" s="32">
        <v>42338</v>
      </c>
      <c r="Q7273" s="33">
        <f t="shared" si="1204"/>
        <v>11</v>
      </c>
      <c r="R7273" s="33">
        <f t="shared" si="1205"/>
        <v>2015</v>
      </c>
      <c r="S7273" s="34">
        <v>43.73</v>
      </c>
    </row>
    <row r="7274" spans="1:19">
      <c r="A7274" s="32">
        <v>44327</v>
      </c>
      <c r="B7274" s="33">
        <f t="shared" si="1198"/>
        <v>5</v>
      </c>
      <c r="C7274" s="33">
        <f t="shared" si="1199"/>
        <v>2021</v>
      </c>
      <c r="D7274" s="34">
        <v>0.79800000000000004</v>
      </c>
      <c r="F7274" s="32">
        <v>45922</v>
      </c>
      <c r="G7274" s="33">
        <f t="shared" si="1200"/>
        <v>9</v>
      </c>
      <c r="H7274" s="33">
        <f t="shared" si="1201"/>
        <v>2025</v>
      </c>
      <c r="I7274" s="34">
        <v>2.9</v>
      </c>
      <c r="K7274" s="32">
        <v>41894</v>
      </c>
      <c r="L7274" s="33">
        <f t="shared" si="1202"/>
        <v>9</v>
      </c>
      <c r="M7274" s="33">
        <f t="shared" si="1203"/>
        <v>2014</v>
      </c>
      <c r="N7274" s="34">
        <v>92.18</v>
      </c>
      <c r="P7274" s="32">
        <v>42339</v>
      </c>
      <c r="Q7274" s="33">
        <f t="shared" si="1204"/>
        <v>12</v>
      </c>
      <c r="R7274" s="33">
        <f t="shared" si="1205"/>
        <v>2015</v>
      </c>
      <c r="S7274" s="34">
        <v>42.97</v>
      </c>
    </row>
    <row r="7275" spans="1:19">
      <c r="A7275" s="32">
        <v>44328</v>
      </c>
      <c r="B7275" s="33">
        <f t="shared" si="1198"/>
        <v>5</v>
      </c>
      <c r="C7275" s="33">
        <f t="shared" si="1199"/>
        <v>2021</v>
      </c>
      <c r="D7275" s="34">
        <v>0.80600000000000005</v>
      </c>
      <c r="F7275" s="32">
        <v>45923</v>
      </c>
      <c r="G7275" s="33">
        <f t="shared" si="1200"/>
        <v>9</v>
      </c>
      <c r="H7275" s="33">
        <f t="shared" si="1201"/>
        <v>2025</v>
      </c>
      <c r="I7275" s="34">
        <v>2.86</v>
      </c>
      <c r="K7275" s="32">
        <v>41897</v>
      </c>
      <c r="L7275" s="33">
        <f t="shared" si="1202"/>
        <v>9</v>
      </c>
      <c r="M7275" s="33">
        <f t="shared" si="1203"/>
        <v>2014</v>
      </c>
      <c r="N7275" s="34">
        <v>92.86</v>
      </c>
      <c r="P7275" s="32">
        <v>42340</v>
      </c>
      <c r="Q7275" s="33">
        <f t="shared" si="1204"/>
        <v>12</v>
      </c>
      <c r="R7275" s="33">
        <f t="shared" si="1205"/>
        <v>2015</v>
      </c>
      <c r="S7275" s="34">
        <v>41.92</v>
      </c>
    </row>
    <row r="7276" spans="1:19">
      <c r="A7276" s="32">
        <v>44329</v>
      </c>
      <c r="B7276" s="33">
        <f t="shared" si="1198"/>
        <v>5</v>
      </c>
      <c r="C7276" s="33">
        <f t="shared" si="1199"/>
        <v>2021</v>
      </c>
      <c r="D7276" s="34">
        <v>0.79500000000000004</v>
      </c>
      <c r="F7276" s="32">
        <v>45924</v>
      </c>
      <c r="G7276" s="33">
        <f t="shared" si="1200"/>
        <v>9</v>
      </c>
      <c r="H7276" s="33">
        <f t="shared" si="1201"/>
        <v>2025</v>
      </c>
      <c r="I7276" s="34">
        <v>2.88</v>
      </c>
      <c r="K7276" s="32">
        <v>41898</v>
      </c>
      <c r="L7276" s="33">
        <f t="shared" si="1202"/>
        <v>9</v>
      </c>
      <c r="M7276" s="33">
        <f t="shared" si="1203"/>
        <v>2014</v>
      </c>
      <c r="N7276" s="34">
        <v>94.91</v>
      </c>
      <c r="P7276" s="32">
        <v>42341</v>
      </c>
      <c r="Q7276" s="33">
        <f t="shared" si="1204"/>
        <v>12</v>
      </c>
      <c r="R7276" s="33">
        <f t="shared" si="1205"/>
        <v>2015</v>
      </c>
      <c r="S7276" s="34">
        <v>42</v>
      </c>
    </row>
    <row r="7277" spans="1:19">
      <c r="A7277" s="32">
        <v>44330</v>
      </c>
      <c r="B7277" s="33">
        <f t="shared" si="1198"/>
        <v>5</v>
      </c>
      <c r="C7277" s="33">
        <f t="shared" si="1199"/>
        <v>2021</v>
      </c>
      <c r="D7277" s="34">
        <v>0.78800000000000003</v>
      </c>
      <c r="F7277" s="32">
        <v>45925</v>
      </c>
      <c r="G7277" s="33">
        <f t="shared" si="1200"/>
        <v>9</v>
      </c>
      <c r="H7277" s="33">
        <f t="shared" si="1201"/>
        <v>2025</v>
      </c>
      <c r="I7277" s="34">
        <v>2.98</v>
      </c>
      <c r="K7277" s="32">
        <v>41899</v>
      </c>
      <c r="L7277" s="33">
        <f t="shared" si="1202"/>
        <v>9</v>
      </c>
      <c r="M7277" s="33">
        <f t="shared" si="1203"/>
        <v>2014</v>
      </c>
      <c r="N7277" s="34">
        <v>94.33</v>
      </c>
      <c r="P7277" s="32">
        <v>42342</v>
      </c>
      <c r="Q7277" s="33">
        <f t="shared" si="1204"/>
        <v>12</v>
      </c>
      <c r="R7277" s="33">
        <f t="shared" si="1205"/>
        <v>2015</v>
      </c>
      <c r="S7277" s="34">
        <v>41.44</v>
      </c>
    </row>
    <row r="7278" spans="1:19">
      <c r="A7278" s="32">
        <v>44333</v>
      </c>
      <c r="B7278" s="33">
        <f t="shared" si="1198"/>
        <v>5</v>
      </c>
      <c r="C7278" s="33">
        <f t="shared" si="1199"/>
        <v>2021</v>
      </c>
      <c r="D7278" s="34">
        <v>0.79800000000000004</v>
      </c>
      <c r="F7278" s="32">
        <v>45926</v>
      </c>
      <c r="G7278" s="33">
        <f t="shared" si="1200"/>
        <v>9</v>
      </c>
      <c r="H7278" s="33">
        <f t="shared" si="1201"/>
        <v>2025</v>
      </c>
      <c r="I7278" s="34">
        <v>2.9</v>
      </c>
      <c r="K7278" s="32">
        <v>41900</v>
      </c>
      <c r="L7278" s="33">
        <f t="shared" si="1202"/>
        <v>9</v>
      </c>
      <c r="M7278" s="33">
        <f t="shared" si="1203"/>
        <v>2014</v>
      </c>
      <c r="N7278" s="34">
        <v>93.07</v>
      </c>
      <c r="P7278" s="32">
        <v>42345</v>
      </c>
      <c r="Q7278" s="33">
        <f t="shared" si="1204"/>
        <v>12</v>
      </c>
      <c r="R7278" s="33">
        <f t="shared" si="1205"/>
        <v>2015</v>
      </c>
      <c r="S7278" s="34">
        <v>39.69</v>
      </c>
    </row>
    <row r="7279" spans="1:19">
      <c r="A7279" s="32">
        <v>44334</v>
      </c>
      <c r="B7279" s="33">
        <f t="shared" si="1198"/>
        <v>5</v>
      </c>
      <c r="C7279" s="33">
        <f t="shared" si="1199"/>
        <v>2021</v>
      </c>
      <c r="D7279" s="34">
        <v>0.79800000000000004</v>
      </c>
      <c r="F7279" s="32">
        <v>45929</v>
      </c>
      <c r="G7279" s="33">
        <f t="shared" si="1200"/>
        <v>9</v>
      </c>
      <c r="H7279" s="33">
        <f t="shared" si="1201"/>
        <v>2025</v>
      </c>
      <c r="I7279" s="34">
        <v>2.93</v>
      </c>
      <c r="K7279" s="32">
        <v>41901</v>
      </c>
      <c r="L7279" s="33">
        <f t="shared" si="1202"/>
        <v>9</v>
      </c>
      <c r="M7279" s="33">
        <f t="shared" si="1203"/>
        <v>2014</v>
      </c>
      <c r="N7279" s="34">
        <v>92.43</v>
      </c>
      <c r="P7279" s="32">
        <v>42346</v>
      </c>
      <c r="Q7279" s="33">
        <f t="shared" si="1204"/>
        <v>12</v>
      </c>
      <c r="R7279" s="33">
        <f t="shared" si="1205"/>
        <v>2015</v>
      </c>
      <c r="S7279" s="34">
        <v>39.44</v>
      </c>
    </row>
    <row r="7280" spans="1:19">
      <c r="A7280" s="32">
        <v>44335</v>
      </c>
      <c r="B7280" s="33">
        <f t="shared" si="1198"/>
        <v>5</v>
      </c>
      <c r="C7280" s="33">
        <f t="shared" si="1199"/>
        <v>2021</v>
      </c>
      <c r="D7280" s="34">
        <v>0.8</v>
      </c>
      <c r="F7280" s="32">
        <v>45930</v>
      </c>
      <c r="G7280" s="33">
        <f t="shared" si="1200"/>
        <v>9</v>
      </c>
      <c r="H7280" s="33">
        <f t="shared" si="1201"/>
        <v>2025</v>
      </c>
      <c r="I7280" s="34">
        <v>3.12</v>
      </c>
      <c r="K7280" s="32">
        <v>41904</v>
      </c>
      <c r="L7280" s="33">
        <f t="shared" si="1202"/>
        <v>9</v>
      </c>
      <c r="M7280" s="33">
        <f t="shared" si="1203"/>
        <v>2014</v>
      </c>
      <c r="N7280" s="34">
        <v>91.46</v>
      </c>
      <c r="P7280" s="32">
        <v>42347</v>
      </c>
      <c r="Q7280" s="33">
        <f t="shared" si="1204"/>
        <v>12</v>
      </c>
      <c r="R7280" s="33">
        <f t="shared" si="1205"/>
        <v>2015</v>
      </c>
      <c r="S7280" s="34">
        <v>39.04</v>
      </c>
    </row>
    <row r="7281" spans="1:19">
      <c r="A7281" s="32">
        <v>44336</v>
      </c>
      <c r="B7281" s="33">
        <f t="shared" si="1198"/>
        <v>5</v>
      </c>
      <c r="C7281" s="33">
        <f t="shared" si="1199"/>
        <v>2021</v>
      </c>
      <c r="D7281" s="34">
        <v>0.8</v>
      </c>
      <c r="F7281" s="32">
        <v>45931</v>
      </c>
      <c r="G7281" s="33">
        <f t="shared" si="1200"/>
        <v>10</v>
      </c>
      <c r="H7281" s="33">
        <f t="shared" si="1201"/>
        <v>2025</v>
      </c>
      <c r="I7281" s="34">
        <v>3.24</v>
      </c>
      <c r="K7281" s="32">
        <v>41905</v>
      </c>
      <c r="L7281" s="33">
        <f t="shared" si="1202"/>
        <v>9</v>
      </c>
      <c r="M7281" s="33">
        <f t="shared" si="1203"/>
        <v>2014</v>
      </c>
      <c r="N7281" s="34">
        <v>91.55</v>
      </c>
      <c r="P7281" s="32">
        <v>42348</v>
      </c>
      <c r="Q7281" s="33">
        <f t="shared" si="1204"/>
        <v>12</v>
      </c>
      <c r="R7281" s="33">
        <f t="shared" si="1205"/>
        <v>2015</v>
      </c>
      <c r="S7281" s="34">
        <v>38.65</v>
      </c>
    </row>
    <row r="7282" spans="1:19">
      <c r="A7282" s="32">
        <v>44337</v>
      </c>
      <c r="B7282" s="33">
        <f t="shared" si="1198"/>
        <v>5</v>
      </c>
      <c r="C7282" s="33">
        <f t="shared" si="1199"/>
        <v>2021</v>
      </c>
      <c r="D7282" s="34">
        <v>0.80300000000000005</v>
      </c>
      <c r="F7282" s="32">
        <v>45932</v>
      </c>
      <c r="G7282" s="33">
        <f t="shared" si="1200"/>
        <v>10</v>
      </c>
      <c r="H7282" s="33">
        <f t="shared" si="1201"/>
        <v>2025</v>
      </c>
      <c r="I7282" s="34">
        <v>3.32</v>
      </c>
      <c r="K7282" s="32">
        <v>41906</v>
      </c>
      <c r="L7282" s="33">
        <f t="shared" si="1202"/>
        <v>9</v>
      </c>
      <c r="M7282" s="33">
        <f t="shared" si="1203"/>
        <v>2014</v>
      </c>
      <c r="N7282" s="34">
        <v>93.6</v>
      </c>
      <c r="P7282" s="32">
        <v>42349</v>
      </c>
      <c r="Q7282" s="33">
        <f t="shared" si="1204"/>
        <v>12</v>
      </c>
      <c r="R7282" s="33">
        <f t="shared" si="1205"/>
        <v>2015</v>
      </c>
      <c r="S7282" s="34">
        <v>36.99</v>
      </c>
    </row>
    <row r="7283" spans="1:19">
      <c r="A7283" s="32">
        <v>44340</v>
      </c>
      <c r="B7283" s="33">
        <f>+MONTH(A7283)</f>
        <v>5</v>
      </c>
      <c r="C7283" s="33">
        <f>+YEAR(A7283)</f>
        <v>2021</v>
      </c>
      <c r="D7283" s="34">
        <v>0.83499999999999996</v>
      </c>
      <c r="F7283" s="32">
        <v>45933</v>
      </c>
      <c r="G7283" s="33">
        <f t="shared" si="1200"/>
        <v>10</v>
      </c>
      <c r="H7283" s="33">
        <f t="shared" si="1201"/>
        <v>2025</v>
      </c>
      <c r="I7283" s="34">
        <v>3.19</v>
      </c>
      <c r="K7283" s="32">
        <v>41907</v>
      </c>
      <c r="L7283" s="33">
        <f t="shared" si="1202"/>
        <v>9</v>
      </c>
      <c r="M7283" s="33">
        <f t="shared" si="1203"/>
        <v>2014</v>
      </c>
      <c r="N7283" s="34">
        <v>93.59</v>
      </c>
      <c r="P7283" s="32">
        <v>42352</v>
      </c>
      <c r="Q7283" s="33">
        <f t="shared" si="1204"/>
        <v>12</v>
      </c>
      <c r="R7283" s="33">
        <f t="shared" si="1205"/>
        <v>2015</v>
      </c>
      <c r="S7283" s="34">
        <v>36.51</v>
      </c>
    </row>
    <row r="7284" spans="1:19">
      <c r="A7284" s="32">
        <v>44341</v>
      </c>
      <c r="B7284" s="33">
        <f>+MONTH(A7284)</f>
        <v>5</v>
      </c>
      <c r="C7284" s="33">
        <f>+YEAR(A7284)</f>
        <v>2021</v>
      </c>
      <c r="D7284" s="34">
        <v>0.85</v>
      </c>
      <c r="F7284" s="32">
        <v>45936</v>
      </c>
      <c r="G7284" s="33">
        <f t="shared" si="1200"/>
        <v>10</v>
      </c>
      <c r="H7284" s="33">
        <f t="shared" si="1201"/>
        <v>2025</v>
      </c>
      <c r="I7284" s="34">
        <v>3.32</v>
      </c>
      <c r="K7284" s="32">
        <v>41908</v>
      </c>
      <c r="L7284" s="33">
        <f t="shared" si="1202"/>
        <v>9</v>
      </c>
      <c r="M7284" s="33">
        <f t="shared" si="1203"/>
        <v>2014</v>
      </c>
      <c r="N7284" s="34">
        <v>95.55</v>
      </c>
      <c r="P7284" s="32">
        <v>42353</v>
      </c>
      <c r="Q7284" s="33">
        <f t="shared" si="1204"/>
        <v>12</v>
      </c>
      <c r="R7284" s="33">
        <f t="shared" si="1205"/>
        <v>2015</v>
      </c>
      <c r="S7284" s="34">
        <v>37.659999999999997</v>
      </c>
    </row>
    <row r="7285" spans="1:19">
      <c r="A7285" s="32">
        <v>44342</v>
      </c>
      <c r="B7285" s="33">
        <f>+MONTH(A7285)</f>
        <v>5</v>
      </c>
      <c r="C7285" s="33">
        <f>+YEAR(A7285)</f>
        <v>2021</v>
      </c>
      <c r="D7285" s="34">
        <v>0.85299999999999998</v>
      </c>
      <c r="F7285" s="32">
        <v>45937</v>
      </c>
      <c r="G7285" s="33">
        <f t="shared" si="1200"/>
        <v>10</v>
      </c>
      <c r="H7285" s="33">
        <f t="shared" si="1201"/>
        <v>2025</v>
      </c>
      <c r="I7285" s="34">
        <v>3.32</v>
      </c>
      <c r="K7285" s="32">
        <v>41911</v>
      </c>
      <c r="L7285" s="33">
        <f t="shared" si="1202"/>
        <v>9</v>
      </c>
      <c r="M7285" s="33">
        <f t="shared" si="1203"/>
        <v>2014</v>
      </c>
      <c r="N7285" s="34">
        <v>94.53</v>
      </c>
      <c r="P7285" s="32">
        <v>42354</v>
      </c>
      <c r="Q7285" s="33">
        <f t="shared" si="1204"/>
        <v>12</v>
      </c>
      <c r="R7285" s="33">
        <f t="shared" si="1205"/>
        <v>2015</v>
      </c>
      <c r="S7285" s="34">
        <v>36.96</v>
      </c>
    </row>
    <row r="7286" spans="1:19">
      <c r="A7286" s="32">
        <v>44343</v>
      </c>
      <c r="B7286" s="33">
        <f>+MONTH(A7286)</f>
        <v>5</v>
      </c>
      <c r="C7286" s="33">
        <f>+YEAR(A7286)</f>
        <v>2021</v>
      </c>
      <c r="D7286" s="34">
        <v>0.878</v>
      </c>
      <c r="F7286" s="32">
        <v>45938</v>
      </c>
      <c r="G7286" s="33">
        <f t="shared" si="1200"/>
        <v>10</v>
      </c>
      <c r="H7286" s="33">
        <f t="shared" si="1201"/>
        <v>2025</v>
      </c>
      <c r="I7286" s="34">
        <v>3.35</v>
      </c>
      <c r="K7286" s="32">
        <v>41912</v>
      </c>
      <c r="L7286" s="33">
        <f t="shared" si="1202"/>
        <v>9</v>
      </c>
      <c r="M7286" s="33">
        <f t="shared" si="1203"/>
        <v>2014</v>
      </c>
      <c r="N7286" s="34">
        <v>91.17</v>
      </c>
      <c r="P7286" s="32">
        <v>42355</v>
      </c>
      <c r="Q7286" s="33">
        <f t="shared" si="1204"/>
        <v>12</v>
      </c>
      <c r="R7286" s="33">
        <f t="shared" si="1205"/>
        <v>2015</v>
      </c>
      <c r="S7286" s="34">
        <v>36.29</v>
      </c>
    </row>
    <row r="7287" spans="1:19">
      <c r="A7287" s="32">
        <v>44344</v>
      </c>
      <c r="B7287" s="33">
        <f>+MONTH(A7287)</f>
        <v>5</v>
      </c>
      <c r="C7287" s="33">
        <f>+YEAR(A7287)</f>
        <v>2021</v>
      </c>
      <c r="D7287" s="34">
        <v>0.88</v>
      </c>
      <c r="F7287" s="32">
        <v>45939</v>
      </c>
      <c r="G7287" s="33">
        <f t="shared" si="1200"/>
        <v>10</v>
      </c>
      <c r="H7287" s="33">
        <f t="shared" si="1201"/>
        <v>2025</v>
      </c>
      <c r="I7287" s="34">
        <v>3.25</v>
      </c>
      <c r="K7287" s="32">
        <v>41913</v>
      </c>
      <c r="L7287" s="33">
        <f t="shared" si="1202"/>
        <v>10</v>
      </c>
      <c r="M7287" s="33">
        <f t="shared" si="1203"/>
        <v>2014</v>
      </c>
      <c r="N7287" s="34">
        <v>90.74</v>
      </c>
      <c r="P7287" s="32">
        <v>42356</v>
      </c>
      <c r="Q7287" s="33">
        <f t="shared" si="1204"/>
        <v>12</v>
      </c>
      <c r="R7287" s="33">
        <f t="shared" si="1205"/>
        <v>2015</v>
      </c>
      <c r="S7287" s="34">
        <v>36.76</v>
      </c>
    </row>
    <row r="7288" spans="1:19">
      <c r="A7288" s="32">
        <v>44348</v>
      </c>
      <c r="B7288" s="33">
        <f t="shared" ref="B7288:B7329" si="1206">+MONTH(A7288)</f>
        <v>6</v>
      </c>
      <c r="C7288" s="33">
        <f t="shared" ref="C7288:C7329" si="1207">+YEAR(A7288)</f>
        <v>2021</v>
      </c>
      <c r="D7288" s="34">
        <v>0.88800000000000001</v>
      </c>
      <c r="F7288" s="32">
        <v>45940</v>
      </c>
      <c r="G7288" s="33">
        <f t="shared" si="1200"/>
        <v>10</v>
      </c>
      <c r="H7288" s="33">
        <f t="shared" si="1201"/>
        <v>2025</v>
      </c>
      <c r="I7288" s="34">
        <v>2.9</v>
      </c>
      <c r="K7288" s="32">
        <v>41914</v>
      </c>
      <c r="L7288" s="33">
        <f t="shared" si="1202"/>
        <v>10</v>
      </c>
      <c r="M7288" s="33">
        <f t="shared" si="1203"/>
        <v>2014</v>
      </c>
      <c r="N7288" s="34">
        <v>91.02</v>
      </c>
      <c r="P7288" s="32">
        <v>42359</v>
      </c>
      <c r="Q7288" s="33">
        <f t="shared" si="1204"/>
        <v>12</v>
      </c>
      <c r="R7288" s="33">
        <f t="shared" si="1205"/>
        <v>2015</v>
      </c>
      <c r="S7288" s="34">
        <v>35.340000000000003</v>
      </c>
    </row>
    <row r="7289" spans="1:19">
      <c r="A7289" s="32">
        <v>44348</v>
      </c>
      <c r="B7289" s="33">
        <f t="shared" si="1206"/>
        <v>6</v>
      </c>
      <c r="C7289" s="33">
        <f t="shared" si="1207"/>
        <v>2021</v>
      </c>
      <c r="D7289" s="34">
        <v>0.88800000000000001</v>
      </c>
      <c r="F7289" s="32">
        <v>45943</v>
      </c>
      <c r="G7289" s="33">
        <f t="shared" si="1200"/>
        <v>10</v>
      </c>
      <c r="H7289" s="33">
        <f t="shared" si="1201"/>
        <v>2025</v>
      </c>
      <c r="I7289" s="34">
        <v>2.9</v>
      </c>
      <c r="K7289" s="32">
        <v>41915</v>
      </c>
      <c r="L7289" s="33">
        <f t="shared" si="1202"/>
        <v>10</v>
      </c>
      <c r="M7289" s="33">
        <f t="shared" si="1203"/>
        <v>2014</v>
      </c>
      <c r="N7289" s="34">
        <v>89.76</v>
      </c>
      <c r="P7289" s="32">
        <v>42360</v>
      </c>
      <c r="Q7289" s="33">
        <f t="shared" si="1204"/>
        <v>12</v>
      </c>
      <c r="R7289" s="33">
        <f t="shared" si="1205"/>
        <v>2015</v>
      </c>
      <c r="S7289" s="34">
        <v>35.26</v>
      </c>
    </row>
    <row r="7290" spans="1:19">
      <c r="A7290" s="32">
        <v>44349</v>
      </c>
      <c r="B7290" s="33">
        <f t="shared" si="1206"/>
        <v>6</v>
      </c>
      <c r="C7290" s="33">
        <f t="shared" si="1207"/>
        <v>2021</v>
      </c>
      <c r="D7290" s="34">
        <v>0.91400000000000003</v>
      </c>
      <c r="F7290" s="32">
        <v>45944</v>
      </c>
      <c r="G7290" s="33">
        <f t="shared" si="1200"/>
        <v>10</v>
      </c>
      <c r="H7290" s="33">
        <f t="shared" si="1201"/>
        <v>2025</v>
      </c>
      <c r="I7290" s="34">
        <v>2.83</v>
      </c>
      <c r="K7290" s="32">
        <v>41918</v>
      </c>
      <c r="L7290" s="33">
        <f t="shared" si="1202"/>
        <v>10</v>
      </c>
      <c r="M7290" s="33">
        <f t="shared" si="1203"/>
        <v>2014</v>
      </c>
      <c r="N7290" s="34">
        <v>90.33</v>
      </c>
      <c r="P7290" s="32">
        <v>42361</v>
      </c>
      <c r="Q7290" s="33">
        <f t="shared" si="1204"/>
        <v>12</v>
      </c>
      <c r="R7290" s="33">
        <f t="shared" si="1205"/>
        <v>2015</v>
      </c>
      <c r="S7290" s="34">
        <v>35.79</v>
      </c>
    </row>
    <row r="7291" spans="1:19">
      <c r="A7291" s="32">
        <v>44350</v>
      </c>
      <c r="B7291" s="33">
        <f t="shared" si="1206"/>
        <v>6</v>
      </c>
      <c r="C7291" s="33">
        <f t="shared" si="1207"/>
        <v>2021</v>
      </c>
      <c r="D7291" s="34">
        <v>0.90500000000000003</v>
      </c>
      <c r="F7291" s="32">
        <v>45945</v>
      </c>
      <c r="G7291" s="33">
        <f t="shared" si="1200"/>
        <v>10</v>
      </c>
      <c r="H7291" s="33">
        <f t="shared" si="1201"/>
        <v>2025</v>
      </c>
      <c r="I7291" s="34">
        <v>2.79</v>
      </c>
      <c r="K7291" s="32">
        <v>41919</v>
      </c>
      <c r="L7291" s="33">
        <f t="shared" si="1202"/>
        <v>10</v>
      </c>
      <c r="M7291" s="33">
        <f t="shared" si="1203"/>
        <v>2014</v>
      </c>
      <c r="N7291" s="34">
        <v>88.89</v>
      </c>
      <c r="P7291" s="32">
        <v>42362</v>
      </c>
      <c r="Q7291" s="33">
        <f t="shared" si="1204"/>
        <v>12</v>
      </c>
      <c r="R7291" s="33">
        <f t="shared" si="1205"/>
        <v>2015</v>
      </c>
      <c r="S7291" s="34">
        <v>37.22</v>
      </c>
    </row>
    <row r="7292" spans="1:19">
      <c r="A7292" s="32">
        <v>44351</v>
      </c>
      <c r="B7292" s="33">
        <f t="shared" si="1206"/>
        <v>6</v>
      </c>
      <c r="C7292" s="33">
        <f t="shared" si="1207"/>
        <v>2021</v>
      </c>
      <c r="D7292" s="34">
        <v>0.91800000000000004</v>
      </c>
      <c r="F7292" s="32">
        <v>45946</v>
      </c>
      <c r="G7292" s="33">
        <f t="shared" si="1200"/>
        <v>10</v>
      </c>
      <c r="H7292" s="33">
        <f t="shared" si="1201"/>
        <v>2025</v>
      </c>
      <c r="I7292" s="34">
        <v>2.82</v>
      </c>
      <c r="K7292" s="32">
        <v>41920</v>
      </c>
      <c r="L7292" s="33">
        <f t="shared" si="1202"/>
        <v>10</v>
      </c>
      <c r="M7292" s="33">
        <f t="shared" si="1203"/>
        <v>2014</v>
      </c>
      <c r="N7292" s="34">
        <v>87.29</v>
      </c>
      <c r="P7292" s="32">
        <v>42366</v>
      </c>
      <c r="Q7292" s="33">
        <f t="shared" si="1204"/>
        <v>12</v>
      </c>
      <c r="R7292" s="33">
        <f t="shared" si="1205"/>
        <v>2015</v>
      </c>
      <c r="S7292" s="34">
        <v>37.08</v>
      </c>
    </row>
    <row r="7293" spans="1:19">
      <c r="A7293" s="32">
        <v>44354</v>
      </c>
      <c r="B7293" s="33">
        <f t="shared" si="1206"/>
        <v>6</v>
      </c>
      <c r="C7293" s="33">
        <f t="shared" si="1207"/>
        <v>2021</v>
      </c>
      <c r="D7293" s="34">
        <v>0.91300000000000003</v>
      </c>
      <c r="F7293" s="32">
        <v>45947</v>
      </c>
      <c r="G7293" s="33">
        <f t="shared" si="1200"/>
        <v>10</v>
      </c>
      <c r="H7293" s="33">
        <f t="shared" si="1201"/>
        <v>2025</v>
      </c>
      <c r="I7293" s="34">
        <v>2.65</v>
      </c>
      <c r="K7293" s="32">
        <v>41921</v>
      </c>
      <c r="L7293" s="33">
        <f t="shared" si="1202"/>
        <v>10</v>
      </c>
      <c r="M7293" s="33">
        <f t="shared" si="1203"/>
        <v>2014</v>
      </c>
      <c r="N7293" s="34">
        <v>85.76</v>
      </c>
      <c r="P7293" s="32">
        <v>42367</v>
      </c>
      <c r="Q7293" s="33">
        <f t="shared" si="1204"/>
        <v>12</v>
      </c>
      <c r="R7293" s="33">
        <f t="shared" si="1205"/>
        <v>2015</v>
      </c>
      <c r="S7293" s="34">
        <v>36.85</v>
      </c>
    </row>
    <row r="7294" spans="1:19">
      <c r="A7294" s="32">
        <v>44355</v>
      </c>
      <c r="B7294" s="33">
        <f t="shared" si="1206"/>
        <v>6</v>
      </c>
      <c r="C7294" s="33">
        <f t="shared" si="1207"/>
        <v>2021</v>
      </c>
      <c r="D7294" s="34">
        <v>0.93300000000000005</v>
      </c>
      <c r="F7294" s="32">
        <v>45950</v>
      </c>
      <c r="G7294" s="33">
        <f t="shared" si="1200"/>
        <v>10</v>
      </c>
      <c r="H7294" s="33">
        <f t="shared" si="1201"/>
        <v>2025</v>
      </c>
      <c r="I7294" s="34">
        <v>2.99</v>
      </c>
      <c r="K7294" s="32">
        <v>41922</v>
      </c>
      <c r="L7294" s="33">
        <f t="shared" si="1202"/>
        <v>10</v>
      </c>
      <c r="M7294" s="33">
        <f t="shared" si="1203"/>
        <v>2014</v>
      </c>
      <c r="N7294" s="34">
        <v>85.87</v>
      </c>
      <c r="P7294" s="32">
        <v>42368</v>
      </c>
      <c r="Q7294" s="33">
        <f t="shared" si="1204"/>
        <v>12</v>
      </c>
      <c r="R7294" s="33">
        <f t="shared" si="1205"/>
        <v>2015</v>
      </c>
      <c r="S7294" s="34">
        <v>35.65</v>
      </c>
    </row>
    <row r="7295" spans="1:19">
      <c r="A7295" s="32">
        <v>44356</v>
      </c>
      <c r="B7295" s="33">
        <f t="shared" si="1206"/>
        <v>6</v>
      </c>
      <c r="C7295" s="33">
        <f t="shared" si="1207"/>
        <v>2021</v>
      </c>
      <c r="D7295" s="34">
        <v>0.93500000000000005</v>
      </c>
      <c r="F7295" s="32">
        <v>45951</v>
      </c>
      <c r="G7295" s="33">
        <f t="shared" si="1200"/>
        <v>10</v>
      </c>
      <c r="H7295" s="33">
        <f t="shared" si="1201"/>
        <v>2025</v>
      </c>
      <c r="I7295" s="34">
        <v>3.28</v>
      </c>
      <c r="K7295" s="32">
        <v>41925</v>
      </c>
      <c r="L7295" s="33">
        <f t="shared" si="1202"/>
        <v>10</v>
      </c>
      <c r="M7295" s="33">
        <f t="shared" si="1203"/>
        <v>2014</v>
      </c>
      <c r="N7295" s="34">
        <v>85.73</v>
      </c>
      <c r="P7295" s="32">
        <v>42369</v>
      </c>
      <c r="Q7295" s="33">
        <f t="shared" si="1204"/>
        <v>12</v>
      </c>
      <c r="R7295" s="33">
        <f t="shared" si="1205"/>
        <v>2015</v>
      </c>
      <c r="S7295" s="34">
        <v>36.61</v>
      </c>
    </row>
    <row r="7296" spans="1:19">
      <c r="A7296" s="32">
        <v>44357</v>
      </c>
      <c r="B7296" s="33">
        <f t="shared" si="1206"/>
        <v>6</v>
      </c>
      <c r="C7296" s="33">
        <f t="shared" si="1207"/>
        <v>2021</v>
      </c>
      <c r="D7296" s="34">
        <v>0.93500000000000005</v>
      </c>
      <c r="F7296" s="32">
        <v>45952</v>
      </c>
      <c r="G7296" s="33">
        <f t="shared" si="1200"/>
        <v>10</v>
      </c>
      <c r="H7296" s="33">
        <f t="shared" si="1201"/>
        <v>2025</v>
      </c>
      <c r="I7296" s="34">
        <v>3.45</v>
      </c>
      <c r="K7296" s="32">
        <v>41926</v>
      </c>
      <c r="L7296" s="33">
        <f t="shared" si="1202"/>
        <v>10</v>
      </c>
      <c r="M7296" s="33">
        <f t="shared" si="1203"/>
        <v>2014</v>
      </c>
      <c r="N7296" s="34">
        <v>81.72</v>
      </c>
      <c r="P7296" s="32">
        <v>42373</v>
      </c>
      <c r="Q7296" s="33">
        <f t="shared" si="1204"/>
        <v>1</v>
      </c>
      <c r="R7296" s="33">
        <f t="shared" si="1205"/>
        <v>2016</v>
      </c>
      <c r="S7296" s="34">
        <v>36.28</v>
      </c>
    </row>
    <row r="7297" spans="1:19">
      <c r="A7297" s="32">
        <v>44358</v>
      </c>
      <c r="B7297" s="33">
        <f t="shared" si="1206"/>
        <v>6</v>
      </c>
      <c r="C7297" s="33">
        <f t="shared" si="1207"/>
        <v>2021</v>
      </c>
      <c r="D7297" s="34">
        <v>0.95299999999999996</v>
      </c>
      <c r="F7297" s="32">
        <v>45953</v>
      </c>
      <c r="G7297" s="33">
        <f t="shared" si="1200"/>
        <v>10</v>
      </c>
      <c r="H7297" s="33">
        <f t="shared" si="1201"/>
        <v>2025</v>
      </c>
      <c r="I7297" s="34">
        <v>3.34</v>
      </c>
      <c r="K7297" s="32">
        <v>41927</v>
      </c>
      <c r="L7297" s="33">
        <f t="shared" si="1202"/>
        <v>10</v>
      </c>
      <c r="M7297" s="33">
        <f t="shared" si="1203"/>
        <v>2014</v>
      </c>
      <c r="N7297" s="34">
        <v>81.819999999999993</v>
      </c>
      <c r="P7297" s="32">
        <v>42374</v>
      </c>
      <c r="Q7297" s="33">
        <f t="shared" si="1204"/>
        <v>1</v>
      </c>
      <c r="R7297" s="33">
        <f t="shared" si="1205"/>
        <v>2016</v>
      </c>
      <c r="S7297" s="34">
        <v>35.56</v>
      </c>
    </row>
    <row r="7298" spans="1:19">
      <c r="A7298" s="32">
        <v>44361</v>
      </c>
      <c r="B7298" s="33">
        <f t="shared" si="1206"/>
        <v>6</v>
      </c>
      <c r="C7298" s="33">
        <f t="shared" si="1207"/>
        <v>2021</v>
      </c>
      <c r="D7298" s="34">
        <v>0.96299999999999997</v>
      </c>
      <c r="F7298" s="32">
        <v>45954</v>
      </c>
      <c r="G7298" s="33">
        <f t="shared" si="1200"/>
        <v>10</v>
      </c>
      <c r="H7298" s="33">
        <f t="shared" si="1201"/>
        <v>2025</v>
      </c>
      <c r="I7298" s="34">
        <v>3.21</v>
      </c>
      <c r="K7298" s="32">
        <v>41928</v>
      </c>
      <c r="L7298" s="33">
        <f t="shared" si="1202"/>
        <v>10</v>
      </c>
      <c r="M7298" s="33">
        <f t="shared" si="1203"/>
        <v>2014</v>
      </c>
      <c r="N7298" s="34">
        <v>82.33</v>
      </c>
      <c r="P7298" s="32">
        <v>42375</v>
      </c>
      <c r="Q7298" s="33">
        <f t="shared" si="1204"/>
        <v>1</v>
      </c>
      <c r="R7298" s="33">
        <f t="shared" si="1205"/>
        <v>2016</v>
      </c>
      <c r="S7298" s="34">
        <v>33.89</v>
      </c>
    </row>
    <row r="7299" spans="1:19">
      <c r="A7299" s="32">
        <v>44362</v>
      </c>
      <c r="B7299" s="33">
        <f t="shared" si="1206"/>
        <v>6</v>
      </c>
      <c r="C7299" s="33">
        <f t="shared" si="1207"/>
        <v>2021</v>
      </c>
      <c r="D7299" s="34">
        <v>0.94399999999999995</v>
      </c>
      <c r="F7299" s="32">
        <v>45957</v>
      </c>
      <c r="G7299" s="33">
        <f t="shared" si="1200"/>
        <v>10</v>
      </c>
      <c r="H7299" s="33">
        <f t="shared" si="1201"/>
        <v>2025</v>
      </c>
      <c r="I7299" s="34">
        <v>3.3</v>
      </c>
      <c r="K7299" s="32">
        <v>41929</v>
      </c>
      <c r="L7299" s="33">
        <f t="shared" si="1202"/>
        <v>10</v>
      </c>
      <c r="M7299" s="33">
        <f t="shared" si="1203"/>
        <v>2014</v>
      </c>
      <c r="N7299" s="34">
        <v>82.8</v>
      </c>
      <c r="P7299" s="32">
        <v>42376</v>
      </c>
      <c r="Q7299" s="33">
        <f t="shared" si="1204"/>
        <v>1</v>
      </c>
      <c r="R7299" s="33">
        <f t="shared" si="1205"/>
        <v>2016</v>
      </c>
      <c r="S7299" s="34">
        <v>33.57</v>
      </c>
    </row>
    <row r="7300" spans="1:19">
      <c r="A7300" s="32">
        <v>44363</v>
      </c>
      <c r="B7300" s="33">
        <f t="shared" si="1206"/>
        <v>6</v>
      </c>
      <c r="C7300" s="33">
        <f t="shared" si="1207"/>
        <v>2021</v>
      </c>
      <c r="D7300" s="34">
        <v>0.94399999999999995</v>
      </c>
      <c r="F7300" s="32">
        <v>45958</v>
      </c>
      <c r="G7300" s="33">
        <f t="shared" si="1200"/>
        <v>10</v>
      </c>
      <c r="H7300" s="33">
        <f t="shared" si="1201"/>
        <v>2025</v>
      </c>
      <c r="I7300" s="34">
        <v>3.44</v>
      </c>
      <c r="K7300" s="32">
        <v>41932</v>
      </c>
      <c r="L7300" s="33">
        <f t="shared" si="1202"/>
        <v>10</v>
      </c>
      <c r="M7300" s="33">
        <f t="shared" si="1203"/>
        <v>2014</v>
      </c>
      <c r="N7300" s="34">
        <v>82.76</v>
      </c>
      <c r="P7300" s="32">
        <v>42377</v>
      </c>
      <c r="Q7300" s="33">
        <f t="shared" si="1204"/>
        <v>1</v>
      </c>
      <c r="R7300" s="33">
        <f t="shared" si="1205"/>
        <v>2016</v>
      </c>
      <c r="S7300" s="34">
        <v>31.67</v>
      </c>
    </row>
    <row r="7301" spans="1:19">
      <c r="A7301" s="32">
        <v>44364</v>
      </c>
      <c r="B7301" s="33">
        <f t="shared" si="1206"/>
        <v>6</v>
      </c>
      <c r="C7301" s="33">
        <f t="shared" si="1207"/>
        <v>2021</v>
      </c>
      <c r="D7301" s="34">
        <v>0.96</v>
      </c>
      <c r="F7301" s="32">
        <v>45959</v>
      </c>
      <c r="G7301" s="33">
        <f t="shared" si="1200"/>
        <v>10</v>
      </c>
      <c r="H7301" s="33">
        <f t="shared" si="1201"/>
        <v>2025</v>
      </c>
      <c r="I7301" s="34">
        <v>3.36</v>
      </c>
      <c r="K7301" s="32">
        <v>41933</v>
      </c>
      <c r="L7301" s="33">
        <f t="shared" si="1202"/>
        <v>10</v>
      </c>
      <c r="M7301" s="33">
        <f t="shared" si="1203"/>
        <v>2014</v>
      </c>
      <c r="N7301" s="34">
        <v>83.25</v>
      </c>
      <c r="P7301" s="32">
        <v>42380</v>
      </c>
      <c r="Q7301" s="33">
        <f t="shared" si="1204"/>
        <v>1</v>
      </c>
      <c r="R7301" s="33">
        <f t="shared" si="1205"/>
        <v>2016</v>
      </c>
      <c r="S7301" s="34">
        <v>30.14</v>
      </c>
    </row>
    <row r="7302" spans="1:19">
      <c r="A7302" s="32">
        <v>44365</v>
      </c>
      <c r="B7302" s="33">
        <f t="shared" si="1206"/>
        <v>6</v>
      </c>
      <c r="C7302" s="33">
        <f t="shared" si="1207"/>
        <v>2021</v>
      </c>
      <c r="D7302" s="34">
        <v>0.95799999999999996</v>
      </c>
      <c r="F7302" s="32">
        <v>45960</v>
      </c>
      <c r="G7302" s="33">
        <f t="shared" si="1200"/>
        <v>10</v>
      </c>
      <c r="H7302" s="33">
        <f t="shared" si="1201"/>
        <v>2025</v>
      </c>
      <c r="I7302" s="34">
        <v>3.46</v>
      </c>
      <c r="K7302" s="32">
        <v>41934</v>
      </c>
      <c r="L7302" s="33">
        <f t="shared" si="1202"/>
        <v>10</v>
      </c>
      <c r="M7302" s="33">
        <f t="shared" si="1203"/>
        <v>2014</v>
      </c>
      <c r="N7302" s="34">
        <v>80.52</v>
      </c>
      <c r="P7302" s="32">
        <v>42381</v>
      </c>
      <c r="Q7302" s="33">
        <f t="shared" si="1204"/>
        <v>1</v>
      </c>
      <c r="R7302" s="33">
        <f t="shared" si="1205"/>
        <v>2016</v>
      </c>
      <c r="S7302" s="34">
        <v>29.14</v>
      </c>
    </row>
    <row r="7303" spans="1:19">
      <c r="A7303" s="32">
        <v>44368</v>
      </c>
      <c r="B7303" s="33">
        <f t="shared" si="1206"/>
        <v>6</v>
      </c>
      <c r="C7303" s="33">
        <f t="shared" si="1207"/>
        <v>2021</v>
      </c>
      <c r="D7303" s="34">
        <v>0.98299999999999998</v>
      </c>
      <c r="F7303" s="32">
        <v>45961</v>
      </c>
      <c r="G7303" s="33">
        <f t="shared" si="1200"/>
        <v>10</v>
      </c>
      <c r="H7303" s="33">
        <f t="shared" si="1201"/>
        <v>2025</v>
      </c>
      <c r="I7303" s="34">
        <v>3.57</v>
      </c>
      <c r="K7303" s="32">
        <v>41935</v>
      </c>
      <c r="L7303" s="33">
        <f t="shared" si="1202"/>
        <v>10</v>
      </c>
      <c r="M7303" s="33">
        <f t="shared" si="1203"/>
        <v>2014</v>
      </c>
      <c r="N7303" s="34">
        <v>82.81</v>
      </c>
      <c r="P7303" s="32">
        <v>42382</v>
      </c>
      <c r="Q7303" s="33">
        <f t="shared" si="1204"/>
        <v>1</v>
      </c>
      <c r="R7303" s="33">
        <f t="shared" si="1205"/>
        <v>2016</v>
      </c>
      <c r="S7303" s="34">
        <v>28.58</v>
      </c>
    </row>
    <row r="7304" spans="1:19">
      <c r="A7304" s="32">
        <v>44369</v>
      </c>
      <c r="B7304" s="33">
        <f t="shared" si="1206"/>
        <v>6</v>
      </c>
      <c r="C7304" s="33">
        <f t="shared" si="1207"/>
        <v>2021</v>
      </c>
      <c r="D7304" s="34">
        <v>0.98799999999999999</v>
      </c>
      <c r="F7304" s="32">
        <v>45964</v>
      </c>
      <c r="G7304" s="33">
        <f t="shared" si="1200"/>
        <v>11</v>
      </c>
      <c r="H7304" s="33">
        <f t="shared" si="1201"/>
        <v>2025</v>
      </c>
      <c r="I7304" s="34">
        <v>3.37</v>
      </c>
      <c r="K7304" s="32">
        <v>41936</v>
      </c>
      <c r="L7304" s="33">
        <f t="shared" si="1202"/>
        <v>10</v>
      </c>
      <c r="M7304" s="33">
        <f t="shared" si="1203"/>
        <v>2014</v>
      </c>
      <c r="N7304" s="34">
        <v>81.27</v>
      </c>
      <c r="P7304" s="32">
        <v>42383</v>
      </c>
      <c r="Q7304" s="33">
        <f t="shared" si="1204"/>
        <v>1</v>
      </c>
      <c r="R7304" s="33">
        <f t="shared" si="1205"/>
        <v>2016</v>
      </c>
      <c r="S7304" s="34">
        <v>28.84</v>
      </c>
    </row>
    <row r="7305" spans="1:19">
      <c r="A7305" s="32">
        <v>44370</v>
      </c>
      <c r="B7305" s="33">
        <f t="shared" si="1206"/>
        <v>6</v>
      </c>
      <c r="C7305" s="33">
        <f t="shared" si="1207"/>
        <v>2021</v>
      </c>
      <c r="D7305" s="34">
        <v>1.0129999999999999</v>
      </c>
      <c r="F7305" s="32">
        <v>45965</v>
      </c>
      <c r="G7305" s="33">
        <f t="shared" si="1200"/>
        <v>11</v>
      </c>
      <c r="H7305" s="33">
        <f t="shared" si="1201"/>
        <v>2025</v>
      </c>
      <c r="I7305" s="34">
        <v>3.35</v>
      </c>
      <c r="K7305" s="32">
        <v>41939</v>
      </c>
      <c r="L7305" s="33">
        <f t="shared" si="1202"/>
        <v>10</v>
      </c>
      <c r="M7305" s="33">
        <f t="shared" si="1203"/>
        <v>2014</v>
      </c>
      <c r="N7305" s="34">
        <v>81.260000000000005</v>
      </c>
      <c r="P7305" s="32">
        <v>42384</v>
      </c>
      <c r="Q7305" s="33">
        <f t="shared" si="1204"/>
        <v>1</v>
      </c>
      <c r="R7305" s="33">
        <f t="shared" si="1205"/>
        <v>2016</v>
      </c>
      <c r="S7305" s="34">
        <v>28.8</v>
      </c>
    </row>
    <row r="7306" spans="1:19">
      <c r="A7306" s="32">
        <v>44371</v>
      </c>
      <c r="B7306" s="33">
        <f t="shared" si="1206"/>
        <v>6</v>
      </c>
      <c r="C7306" s="33">
        <f t="shared" si="1207"/>
        <v>2021</v>
      </c>
      <c r="D7306" s="34">
        <v>1.03</v>
      </c>
      <c r="F7306" s="32">
        <v>45966</v>
      </c>
      <c r="G7306" s="33">
        <f t="shared" si="1200"/>
        <v>11</v>
      </c>
      <c r="H7306" s="33">
        <f t="shared" si="1201"/>
        <v>2025</v>
      </c>
      <c r="I7306" s="34">
        <v>3.51</v>
      </c>
      <c r="K7306" s="32">
        <v>41940</v>
      </c>
      <c r="L7306" s="33">
        <f t="shared" si="1202"/>
        <v>10</v>
      </c>
      <c r="M7306" s="33">
        <f t="shared" si="1203"/>
        <v>2014</v>
      </c>
      <c r="N7306" s="34">
        <v>81.36</v>
      </c>
      <c r="P7306" s="32">
        <v>42387</v>
      </c>
      <c r="Q7306" s="33">
        <f t="shared" si="1204"/>
        <v>1</v>
      </c>
      <c r="R7306" s="33">
        <f t="shared" si="1205"/>
        <v>2016</v>
      </c>
      <c r="S7306" s="34">
        <v>27.36</v>
      </c>
    </row>
    <row r="7307" spans="1:19">
      <c r="A7307" s="32">
        <v>44372</v>
      </c>
      <c r="B7307" s="33">
        <f t="shared" si="1206"/>
        <v>6</v>
      </c>
      <c r="C7307" s="33">
        <f t="shared" si="1207"/>
        <v>2021</v>
      </c>
      <c r="D7307" s="34">
        <v>1.04</v>
      </c>
      <c r="F7307" s="32">
        <v>45967</v>
      </c>
      <c r="G7307" s="33">
        <f t="shared" si="1200"/>
        <v>11</v>
      </c>
      <c r="H7307" s="33">
        <f t="shared" si="1201"/>
        <v>2025</v>
      </c>
      <c r="I7307" s="34">
        <v>3.71</v>
      </c>
      <c r="K7307" s="32">
        <v>41941</v>
      </c>
      <c r="L7307" s="33">
        <f t="shared" si="1202"/>
        <v>10</v>
      </c>
      <c r="M7307" s="33">
        <f t="shared" si="1203"/>
        <v>2014</v>
      </c>
      <c r="N7307" s="34">
        <v>82.25</v>
      </c>
      <c r="P7307" s="32">
        <v>42388</v>
      </c>
      <c r="Q7307" s="33">
        <f t="shared" si="1204"/>
        <v>1</v>
      </c>
      <c r="R7307" s="33">
        <f t="shared" si="1205"/>
        <v>2016</v>
      </c>
      <c r="S7307" s="34">
        <v>27.36</v>
      </c>
    </row>
    <row r="7308" spans="1:19">
      <c r="A7308" s="32">
        <v>44375</v>
      </c>
      <c r="B7308" s="33">
        <f t="shared" si="1206"/>
        <v>6</v>
      </c>
      <c r="C7308" s="33">
        <f t="shared" si="1207"/>
        <v>2021</v>
      </c>
      <c r="D7308" s="34">
        <v>1.0349999999999999</v>
      </c>
      <c r="F7308" s="32">
        <v>45968</v>
      </c>
      <c r="G7308" s="33">
        <f t="shared" si="1200"/>
        <v>11</v>
      </c>
      <c r="H7308" s="33">
        <f t="shared" si="1201"/>
        <v>2025</v>
      </c>
      <c r="I7308" s="34">
        <v>3.76</v>
      </c>
      <c r="K7308" s="32">
        <v>41942</v>
      </c>
      <c r="L7308" s="33">
        <f t="shared" si="1202"/>
        <v>10</v>
      </c>
      <c r="M7308" s="33">
        <f t="shared" si="1203"/>
        <v>2014</v>
      </c>
      <c r="N7308" s="34">
        <v>81.06</v>
      </c>
      <c r="P7308" s="32">
        <v>42389</v>
      </c>
      <c r="Q7308" s="33">
        <f t="shared" si="1204"/>
        <v>1</v>
      </c>
      <c r="R7308" s="33">
        <f t="shared" si="1205"/>
        <v>2016</v>
      </c>
      <c r="S7308" s="34">
        <v>26.01</v>
      </c>
    </row>
    <row r="7309" spans="1:19">
      <c r="A7309" s="32">
        <v>44376</v>
      </c>
      <c r="B7309" s="33">
        <f t="shared" si="1206"/>
        <v>6</v>
      </c>
      <c r="C7309" s="33">
        <f t="shared" si="1207"/>
        <v>2021</v>
      </c>
      <c r="D7309" s="34">
        <v>1.04</v>
      </c>
      <c r="F7309" s="32">
        <v>45971</v>
      </c>
      <c r="G7309" s="33">
        <f t="shared" si="1200"/>
        <v>11</v>
      </c>
      <c r="H7309" s="33">
        <f t="shared" si="1201"/>
        <v>2025</v>
      </c>
      <c r="I7309" s="34">
        <v>3.8</v>
      </c>
      <c r="K7309" s="32">
        <v>41943</v>
      </c>
      <c r="L7309" s="33">
        <f t="shared" si="1202"/>
        <v>10</v>
      </c>
      <c r="M7309" s="33">
        <f t="shared" si="1203"/>
        <v>2014</v>
      </c>
      <c r="N7309" s="34">
        <v>80.53</v>
      </c>
      <c r="P7309" s="32">
        <v>42390</v>
      </c>
      <c r="Q7309" s="33">
        <f t="shared" si="1204"/>
        <v>1</v>
      </c>
      <c r="R7309" s="33">
        <f t="shared" si="1205"/>
        <v>2016</v>
      </c>
      <c r="S7309" s="34">
        <v>27.59</v>
      </c>
    </row>
    <row r="7310" spans="1:19">
      <c r="A7310" s="32">
        <v>44377</v>
      </c>
      <c r="B7310" s="33">
        <f t="shared" si="1206"/>
        <v>6</v>
      </c>
      <c r="C7310" s="33">
        <f t="shared" si="1207"/>
        <v>2021</v>
      </c>
      <c r="D7310" s="34">
        <v>1.0429999999999999</v>
      </c>
      <c r="F7310" s="32">
        <v>45973</v>
      </c>
      <c r="G7310" s="33">
        <f t="shared" si="1200"/>
        <v>11</v>
      </c>
      <c r="H7310" s="33">
        <f t="shared" si="1201"/>
        <v>2025</v>
      </c>
      <c r="I7310" s="34">
        <v>3.6</v>
      </c>
      <c r="K7310" s="32">
        <v>41946</v>
      </c>
      <c r="L7310" s="33">
        <f t="shared" si="1202"/>
        <v>11</v>
      </c>
      <c r="M7310" s="33">
        <f t="shared" si="1203"/>
        <v>2014</v>
      </c>
      <c r="N7310" s="34">
        <v>78.77</v>
      </c>
      <c r="P7310" s="32">
        <v>42391</v>
      </c>
      <c r="Q7310" s="33">
        <f t="shared" si="1204"/>
        <v>1</v>
      </c>
      <c r="R7310" s="33">
        <f t="shared" si="1205"/>
        <v>2016</v>
      </c>
      <c r="S7310" s="34">
        <v>30.46</v>
      </c>
    </row>
    <row r="7311" spans="1:19">
      <c r="A7311" s="32">
        <v>44378</v>
      </c>
      <c r="B7311" s="33">
        <f t="shared" si="1206"/>
        <v>7</v>
      </c>
      <c r="C7311" s="33">
        <f t="shared" si="1207"/>
        <v>2021</v>
      </c>
      <c r="D7311" s="34">
        <v>1.105</v>
      </c>
      <c r="F7311" s="32">
        <v>45974</v>
      </c>
      <c r="G7311" s="33">
        <f t="shared" si="1200"/>
        <v>11</v>
      </c>
      <c r="H7311" s="33">
        <f t="shared" si="1201"/>
        <v>2025</v>
      </c>
      <c r="I7311" s="34">
        <v>3.6</v>
      </c>
      <c r="K7311" s="32">
        <v>41947</v>
      </c>
      <c r="L7311" s="33">
        <f t="shared" si="1202"/>
        <v>11</v>
      </c>
      <c r="M7311" s="33">
        <f t="shared" si="1203"/>
        <v>2014</v>
      </c>
      <c r="N7311" s="34">
        <v>77.150000000000006</v>
      </c>
      <c r="P7311" s="32">
        <v>42394</v>
      </c>
      <c r="Q7311" s="33">
        <f t="shared" si="1204"/>
        <v>1</v>
      </c>
      <c r="R7311" s="33">
        <f t="shared" si="1205"/>
        <v>2016</v>
      </c>
      <c r="S7311" s="34">
        <v>29.82</v>
      </c>
    </row>
    <row r="7312" spans="1:19">
      <c r="A7312" s="32">
        <v>44379</v>
      </c>
      <c r="B7312" s="33">
        <f t="shared" si="1206"/>
        <v>7</v>
      </c>
      <c r="C7312" s="33">
        <f t="shared" si="1207"/>
        <v>2021</v>
      </c>
      <c r="D7312" s="34">
        <v>1.115</v>
      </c>
      <c r="F7312" s="32">
        <v>45975</v>
      </c>
      <c r="G7312" s="33">
        <f t="shared" si="1200"/>
        <v>11</v>
      </c>
      <c r="H7312" s="33">
        <f t="shared" si="1201"/>
        <v>2025</v>
      </c>
      <c r="I7312" s="34">
        <v>3.49</v>
      </c>
      <c r="K7312" s="32">
        <v>41948</v>
      </c>
      <c r="L7312" s="33">
        <f t="shared" si="1202"/>
        <v>11</v>
      </c>
      <c r="M7312" s="33">
        <f t="shared" si="1203"/>
        <v>2014</v>
      </c>
      <c r="N7312" s="34">
        <v>78.709999999999994</v>
      </c>
      <c r="P7312" s="32">
        <v>42395</v>
      </c>
      <c r="Q7312" s="33">
        <f t="shared" si="1204"/>
        <v>1</v>
      </c>
      <c r="R7312" s="33">
        <f t="shared" si="1205"/>
        <v>2016</v>
      </c>
      <c r="S7312" s="34">
        <v>30.94</v>
      </c>
    </row>
    <row r="7313" spans="1:19">
      <c r="A7313" s="32">
        <v>44383</v>
      </c>
      <c r="B7313" s="33">
        <f t="shared" si="1206"/>
        <v>7</v>
      </c>
      <c r="C7313" s="33">
        <f t="shared" si="1207"/>
        <v>2021</v>
      </c>
      <c r="D7313" s="34">
        <v>1.113</v>
      </c>
      <c r="F7313" s="32">
        <v>45978</v>
      </c>
      <c r="G7313" s="33">
        <f t="shared" si="1200"/>
        <v>11</v>
      </c>
      <c r="H7313" s="33">
        <f t="shared" si="1201"/>
        <v>2025</v>
      </c>
      <c r="I7313" s="34">
        <v>3.71</v>
      </c>
      <c r="K7313" s="32">
        <v>41949</v>
      </c>
      <c r="L7313" s="33">
        <f t="shared" si="1202"/>
        <v>11</v>
      </c>
      <c r="M7313" s="33">
        <f t="shared" si="1203"/>
        <v>2014</v>
      </c>
      <c r="N7313" s="34">
        <v>77.87</v>
      </c>
      <c r="P7313" s="32">
        <v>42396</v>
      </c>
      <c r="Q7313" s="33">
        <f t="shared" si="1204"/>
        <v>1</v>
      </c>
      <c r="R7313" s="33">
        <f t="shared" si="1205"/>
        <v>2016</v>
      </c>
      <c r="S7313" s="34">
        <v>31.83</v>
      </c>
    </row>
    <row r="7314" spans="1:19">
      <c r="A7314" s="32">
        <v>44384</v>
      </c>
      <c r="B7314" s="33">
        <f t="shared" si="1206"/>
        <v>7</v>
      </c>
      <c r="C7314" s="33">
        <f t="shared" si="1207"/>
        <v>2021</v>
      </c>
      <c r="D7314" s="34">
        <v>1.07</v>
      </c>
      <c r="F7314" s="32">
        <v>45979</v>
      </c>
      <c r="G7314" s="33">
        <f t="shared" si="1200"/>
        <v>11</v>
      </c>
      <c r="H7314" s="33">
        <f t="shared" si="1201"/>
        <v>2025</v>
      </c>
      <c r="I7314" s="34">
        <v>3.7</v>
      </c>
      <c r="K7314" s="32">
        <v>41950</v>
      </c>
      <c r="L7314" s="33">
        <f t="shared" si="1202"/>
        <v>11</v>
      </c>
      <c r="M7314" s="33">
        <f t="shared" si="1203"/>
        <v>2014</v>
      </c>
      <c r="N7314" s="34">
        <v>78.709999999999994</v>
      </c>
      <c r="P7314" s="32">
        <v>42397</v>
      </c>
      <c r="Q7314" s="33">
        <f t="shared" si="1204"/>
        <v>1</v>
      </c>
      <c r="R7314" s="33">
        <f t="shared" si="1205"/>
        <v>2016</v>
      </c>
      <c r="S7314" s="34">
        <v>33.01</v>
      </c>
    </row>
    <row r="7315" spans="1:19">
      <c r="A7315" s="32">
        <v>44385</v>
      </c>
      <c r="B7315" s="33">
        <f t="shared" si="1206"/>
        <v>7</v>
      </c>
      <c r="C7315" s="33">
        <f t="shared" si="1207"/>
        <v>2021</v>
      </c>
      <c r="D7315" s="34">
        <v>1.079</v>
      </c>
      <c r="F7315" s="32">
        <v>45980</v>
      </c>
      <c r="G7315" s="33">
        <f t="shared" si="1200"/>
        <v>11</v>
      </c>
      <c r="H7315" s="33">
        <f t="shared" si="1201"/>
        <v>2025</v>
      </c>
      <c r="I7315" s="34">
        <v>3.94</v>
      </c>
      <c r="K7315" s="32">
        <v>41953</v>
      </c>
      <c r="L7315" s="33">
        <f t="shared" si="1202"/>
        <v>11</v>
      </c>
      <c r="M7315" s="33">
        <f t="shared" si="1203"/>
        <v>2014</v>
      </c>
      <c r="N7315" s="34">
        <v>77.430000000000007</v>
      </c>
      <c r="P7315" s="32">
        <v>42398</v>
      </c>
      <c r="Q7315" s="33">
        <f t="shared" si="1204"/>
        <v>1</v>
      </c>
      <c r="R7315" s="33">
        <f t="shared" si="1205"/>
        <v>2016</v>
      </c>
      <c r="S7315" s="34">
        <v>33.14</v>
      </c>
    </row>
    <row r="7316" spans="1:19">
      <c r="A7316" s="32">
        <v>44386</v>
      </c>
      <c r="B7316" s="33">
        <f t="shared" si="1206"/>
        <v>7</v>
      </c>
      <c r="C7316" s="33">
        <f t="shared" si="1207"/>
        <v>2021</v>
      </c>
      <c r="D7316" s="34">
        <v>1.103</v>
      </c>
      <c r="F7316" s="32">
        <v>45981</v>
      </c>
      <c r="G7316" s="33">
        <f t="shared" si="1200"/>
        <v>11</v>
      </c>
      <c r="H7316" s="33">
        <f t="shared" si="1201"/>
        <v>2025</v>
      </c>
      <c r="I7316" s="34">
        <v>3.97</v>
      </c>
      <c r="K7316" s="32">
        <v>41954</v>
      </c>
      <c r="L7316" s="33">
        <f t="shared" si="1202"/>
        <v>11</v>
      </c>
      <c r="M7316" s="33">
        <f t="shared" si="1203"/>
        <v>2014</v>
      </c>
      <c r="N7316" s="34">
        <v>77.849999999999994</v>
      </c>
      <c r="P7316" s="32">
        <v>42401</v>
      </c>
      <c r="Q7316" s="33">
        <f t="shared" si="1204"/>
        <v>2</v>
      </c>
      <c r="R7316" s="33">
        <f t="shared" si="1205"/>
        <v>2016</v>
      </c>
      <c r="S7316" s="34">
        <v>32.450000000000003</v>
      </c>
    </row>
    <row r="7317" spans="1:19">
      <c r="A7317" s="32">
        <v>44389</v>
      </c>
      <c r="B7317" s="33">
        <f t="shared" si="1206"/>
        <v>7</v>
      </c>
      <c r="C7317" s="33">
        <f t="shared" si="1207"/>
        <v>2021</v>
      </c>
      <c r="D7317" s="34">
        <v>1.0880000000000001</v>
      </c>
      <c r="F7317" s="32">
        <v>45982</v>
      </c>
      <c r="G7317" s="33">
        <f t="shared" si="1200"/>
        <v>11</v>
      </c>
      <c r="H7317" s="33">
        <f t="shared" si="1201"/>
        <v>2025</v>
      </c>
      <c r="I7317" s="34">
        <v>4.13</v>
      </c>
      <c r="K7317" s="32">
        <v>41955</v>
      </c>
      <c r="L7317" s="33">
        <f t="shared" si="1202"/>
        <v>11</v>
      </c>
      <c r="M7317" s="33">
        <f t="shared" si="1203"/>
        <v>2014</v>
      </c>
      <c r="N7317" s="34">
        <v>77.16</v>
      </c>
      <c r="P7317" s="32">
        <v>42402</v>
      </c>
      <c r="Q7317" s="33">
        <f t="shared" si="1204"/>
        <v>2</v>
      </c>
      <c r="R7317" s="33">
        <f t="shared" si="1205"/>
        <v>2016</v>
      </c>
      <c r="S7317" s="34">
        <v>30.98</v>
      </c>
    </row>
    <row r="7318" spans="1:19">
      <c r="A7318" s="32">
        <v>44390</v>
      </c>
      <c r="B7318" s="33">
        <f t="shared" si="1206"/>
        <v>7</v>
      </c>
      <c r="C7318" s="33">
        <f t="shared" si="1207"/>
        <v>2021</v>
      </c>
      <c r="D7318" s="34">
        <v>1.095</v>
      </c>
      <c r="F7318" s="32">
        <v>45985</v>
      </c>
      <c r="G7318" s="33">
        <f t="shared" si="1200"/>
        <v>11</v>
      </c>
      <c r="H7318" s="33">
        <f t="shared" si="1201"/>
        <v>2025</v>
      </c>
      <c r="I7318" s="34">
        <v>4.1500000000000004</v>
      </c>
      <c r="K7318" s="32">
        <v>41956</v>
      </c>
      <c r="L7318" s="33">
        <f t="shared" si="1202"/>
        <v>11</v>
      </c>
      <c r="M7318" s="33">
        <f t="shared" si="1203"/>
        <v>2014</v>
      </c>
      <c r="N7318" s="34">
        <v>74.13</v>
      </c>
      <c r="P7318" s="32">
        <v>42403</v>
      </c>
      <c r="Q7318" s="33">
        <f t="shared" si="1204"/>
        <v>2</v>
      </c>
      <c r="R7318" s="33">
        <f t="shared" si="1205"/>
        <v>2016</v>
      </c>
      <c r="S7318" s="34">
        <v>32.380000000000003</v>
      </c>
    </row>
    <row r="7319" spans="1:19">
      <c r="A7319" s="32">
        <v>44391</v>
      </c>
      <c r="B7319" s="33">
        <f t="shared" si="1206"/>
        <v>7</v>
      </c>
      <c r="C7319" s="33">
        <f t="shared" si="1207"/>
        <v>2021</v>
      </c>
      <c r="D7319" s="34">
        <v>1.0980000000000001</v>
      </c>
      <c r="F7319" s="32">
        <v>45986</v>
      </c>
      <c r="G7319" s="33">
        <f t="shared" si="1200"/>
        <v>11</v>
      </c>
      <c r="H7319" s="33">
        <f t="shared" si="1201"/>
        <v>2025</v>
      </c>
      <c r="I7319" s="34">
        <v>4.12</v>
      </c>
      <c r="K7319" s="32">
        <v>41957</v>
      </c>
      <c r="L7319" s="33">
        <f t="shared" si="1202"/>
        <v>11</v>
      </c>
      <c r="M7319" s="33">
        <f t="shared" si="1203"/>
        <v>2014</v>
      </c>
      <c r="N7319" s="34">
        <v>75.91</v>
      </c>
      <c r="P7319" s="32">
        <v>42404</v>
      </c>
      <c r="Q7319" s="33">
        <f t="shared" si="1204"/>
        <v>2</v>
      </c>
      <c r="R7319" s="33">
        <f t="shared" si="1205"/>
        <v>2016</v>
      </c>
      <c r="S7319" s="34">
        <v>32.76</v>
      </c>
    </row>
    <row r="7320" spans="1:19">
      <c r="A7320" s="32">
        <v>44392</v>
      </c>
      <c r="B7320" s="33">
        <f t="shared" si="1206"/>
        <v>7</v>
      </c>
      <c r="C7320" s="33">
        <f t="shared" si="1207"/>
        <v>2021</v>
      </c>
      <c r="D7320" s="34">
        <v>1.103</v>
      </c>
      <c r="F7320" s="32">
        <v>45987</v>
      </c>
      <c r="G7320" s="33">
        <f t="shared" si="1200"/>
        <v>11</v>
      </c>
      <c r="H7320" s="33">
        <f t="shared" si="1201"/>
        <v>2025</v>
      </c>
      <c r="I7320" s="34">
        <v>4.59</v>
      </c>
      <c r="K7320" s="32">
        <v>41960</v>
      </c>
      <c r="L7320" s="33">
        <f t="shared" si="1202"/>
        <v>11</v>
      </c>
      <c r="M7320" s="33">
        <f t="shared" si="1203"/>
        <v>2014</v>
      </c>
      <c r="N7320" s="34">
        <v>75.64</v>
      </c>
      <c r="P7320" s="32">
        <v>42405</v>
      </c>
      <c r="Q7320" s="33">
        <f t="shared" si="1204"/>
        <v>2</v>
      </c>
      <c r="R7320" s="33">
        <f t="shared" si="1205"/>
        <v>2016</v>
      </c>
      <c r="S7320" s="34">
        <v>32.35</v>
      </c>
    </row>
    <row r="7321" spans="1:19">
      <c r="A7321" s="32">
        <v>44393</v>
      </c>
      <c r="B7321" s="33">
        <f t="shared" si="1206"/>
        <v>7</v>
      </c>
      <c r="C7321" s="33">
        <f t="shared" si="1207"/>
        <v>2021</v>
      </c>
      <c r="D7321" s="34">
        <v>1.103</v>
      </c>
      <c r="F7321" s="32">
        <v>45992</v>
      </c>
      <c r="G7321" s="33">
        <f t="shared" si="1200"/>
        <v>12</v>
      </c>
      <c r="H7321" s="33">
        <f t="shared" si="1201"/>
        <v>2025</v>
      </c>
      <c r="I7321" s="34">
        <v>5.08</v>
      </c>
      <c r="K7321" s="32">
        <v>41961</v>
      </c>
      <c r="L7321" s="33">
        <f t="shared" si="1202"/>
        <v>11</v>
      </c>
      <c r="M7321" s="33">
        <f t="shared" si="1203"/>
        <v>2014</v>
      </c>
      <c r="N7321" s="34">
        <v>74.55</v>
      </c>
      <c r="P7321" s="32">
        <v>42408</v>
      </c>
      <c r="Q7321" s="33">
        <f t="shared" si="1204"/>
        <v>2</v>
      </c>
      <c r="R7321" s="33">
        <f t="shared" si="1205"/>
        <v>2016</v>
      </c>
      <c r="S7321" s="34">
        <v>31.64</v>
      </c>
    </row>
    <row r="7322" spans="1:19">
      <c r="A7322" s="32">
        <v>44396</v>
      </c>
      <c r="B7322" s="33">
        <f t="shared" si="1206"/>
        <v>7</v>
      </c>
      <c r="C7322" s="33">
        <f t="shared" si="1207"/>
        <v>2021</v>
      </c>
      <c r="D7322" s="34">
        <v>1.048</v>
      </c>
      <c r="F7322" s="32">
        <v>45993</v>
      </c>
      <c r="G7322" s="33">
        <f t="shared" si="1200"/>
        <v>12</v>
      </c>
      <c r="H7322" s="33">
        <f t="shared" si="1201"/>
        <v>2025</v>
      </c>
      <c r="I7322" s="34">
        <v>4.83</v>
      </c>
      <c r="K7322" s="32">
        <v>41962</v>
      </c>
      <c r="L7322" s="33">
        <f t="shared" si="1202"/>
        <v>11</v>
      </c>
      <c r="M7322" s="33">
        <f t="shared" si="1203"/>
        <v>2014</v>
      </c>
      <c r="N7322" s="34">
        <v>74.55</v>
      </c>
      <c r="P7322" s="32">
        <v>42409</v>
      </c>
      <c r="Q7322" s="33">
        <f t="shared" si="1204"/>
        <v>2</v>
      </c>
      <c r="R7322" s="33">
        <f t="shared" si="1205"/>
        <v>2016</v>
      </c>
      <c r="S7322" s="34">
        <v>30.15</v>
      </c>
    </row>
    <row r="7323" spans="1:19">
      <c r="A7323" s="32">
        <v>44397</v>
      </c>
      <c r="B7323" s="33">
        <f t="shared" si="1206"/>
        <v>7</v>
      </c>
      <c r="C7323" s="33">
        <f t="shared" si="1207"/>
        <v>2021</v>
      </c>
      <c r="D7323" s="34">
        <v>1.038</v>
      </c>
      <c r="F7323" s="32">
        <v>45994</v>
      </c>
      <c r="G7323" s="33">
        <f t="shared" si="1200"/>
        <v>12</v>
      </c>
      <c r="H7323" s="33">
        <f t="shared" si="1201"/>
        <v>2025</v>
      </c>
      <c r="I7323" s="34">
        <v>4.8600000000000003</v>
      </c>
      <c r="K7323" s="32">
        <v>41963</v>
      </c>
      <c r="L7323" s="33">
        <f t="shared" si="1202"/>
        <v>11</v>
      </c>
      <c r="M7323" s="33">
        <f t="shared" si="1203"/>
        <v>2014</v>
      </c>
      <c r="N7323" s="34">
        <v>75.63</v>
      </c>
      <c r="P7323" s="32">
        <v>42410</v>
      </c>
      <c r="Q7323" s="33">
        <f t="shared" si="1204"/>
        <v>2</v>
      </c>
      <c r="R7323" s="33">
        <f t="shared" si="1205"/>
        <v>2016</v>
      </c>
      <c r="S7323" s="34">
        <v>29.64</v>
      </c>
    </row>
    <row r="7324" spans="1:19">
      <c r="A7324" s="32">
        <v>44398</v>
      </c>
      <c r="B7324" s="33">
        <f t="shared" si="1206"/>
        <v>7</v>
      </c>
      <c r="C7324" s="33">
        <f t="shared" si="1207"/>
        <v>2021</v>
      </c>
      <c r="D7324" s="34">
        <v>1.0649999999999999</v>
      </c>
      <c r="F7324" s="32">
        <v>45995</v>
      </c>
      <c r="G7324" s="33">
        <f t="shared" si="1200"/>
        <v>12</v>
      </c>
      <c r="H7324" s="33">
        <f t="shared" si="1201"/>
        <v>2025</v>
      </c>
      <c r="I7324" s="34">
        <v>4.8899999999999997</v>
      </c>
      <c r="K7324" s="32">
        <v>41964</v>
      </c>
      <c r="L7324" s="33">
        <f t="shared" si="1202"/>
        <v>11</v>
      </c>
      <c r="M7324" s="33">
        <f t="shared" si="1203"/>
        <v>2014</v>
      </c>
      <c r="N7324" s="34">
        <v>76.52</v>
      </c>
      <c r="P7324" s="32">
        <v>42411</v>
      </c>
      <c r="Q7324" s="33">
        <f t="shared" si="1204"/>
        <v>2</v>
      </c>
      <c r="R7324" s="33">
        <f t="shared" si="1205"/>
        <v>2016</v>
      </c>
      <c r="S7324" s="34">
        <v>28.82</v>
      </c>
    </row>
    <row r="7325" spans="1:19">
      <c r="A7325" s="32">
        <v>44399</v>
      </c>
      <c r="B7325" s="33">
        <f t="shared" si="1206"/>
        <v>7</v>
      </c>
      <c r="C7325" s="33">
        <f t="shared" si="1207"/>
        <v>2021</v>
      </c>
      <c r="D7325" s="34">
        <v>1.085</v>
      </c>
      <c r="F7325" s="32">
        <v>45996</v>
      </c>
      <c r="G7325" s="33">
        <f t="shared" si="1200"/>
        <v>12</v>
      </c>
      <c r="H7325" s="33">
        <f t="shared" si="1201"/>
        <v>2025</v>
      </c>
      <c r="I7325" s="34">
        <v>5.19</v>
      </c>
      <c r="K7325" s="32">
        <v>41967</v>
      </c>
      <c r="L7325" s="33">
        <f t="shared" si="1202"/>
        <v>11</v>
      </c>
      <c r="M7325" s="33">
        <f t="shared" si="1203"/>
        <v>2014</v>
      </c>
      <c r="N7325" s="34">
        <v>75.739999999999995</v>
      </c>
      <c r="P7325" s="32">
        <v>42412</v>
      </c>
      <c r="Q7325" s="33">
        <f t="shared" si="1204"/>
        <v>2</v>
      </c>
      <c r="R7325" s="33">
        <f t="shared" si="1205"/>
        <v>2016</v>
      </c>
      <c r="S7325" s="34">
        <v>31.8</v>
      </c>
    </row>
    <row r="7326" spans="1:19">
      <c r="A7326" s="32">
        <v>44400</v>
      </c>
      <c r="B7326" s="33">
        <f t="shared" si="1206"/>
        <v>7</v>
      </c>
      <c r="C7326" s="33">
        <f t="shared" si="1207"/>
        <v>2021</v>
      </c>
      <c r="D7326" s="34">
        <v>1.0880000000000001</v>
      </c>
      <c r="F7326" s="32">
        <v>45999</v>
      </c>
      <c r="G7326" s="33">
        <f t="shared" si="1200"/>
        <v>12</v>
      </c>
      <c r="H7326" s="33">
        <f t="shared" si="1201"/>
        <v>2025</v>
      </c>
      <c r="I7326" s="34">
        <v>5.19</v>
      </c>
      <c r="K7326" s="32">
        <v>41968</v>
      </c>
      <c r="L7326" s="33">
        <f t="shared" si="1202"/>
        <v>11</v>
      </c>
      <c r="M7326" s="33">
        <f t="shared" si="1203"/>
        <v>2014</v>
      </c>
      <c r="N7326" s="34">
        <v>74.040000000000006</v>
      </c>
      <c r="P7326" s="32">
        <v>42416</v>
      </c>
      <c r="Q7326" s="33">
        <f t="shared" si="1204"/>
        <v>2</v>
      </c>
      <c r="R7326" s="33">
        <f t="shared" si="1205"/>
        <v>2016</v>
      </c>
      <c r="S7326" s="34">
        <v>31.09</v>
      </c>
    </row>
    <row r="7327" spans="1:19">
      <c r="A7327" s="32">
        <v>44403</v>
      </c>
      <c r="B7327" s="33">
        <f t="shared" si="1206"/>
        <v>7</v>
      </c>
      <c r="C7327" s="33">
        <f t="shared" si="1207"/>
        <v>2021</v>
      </c>
      <c r="D7327" s="34">
        <v>1.0900000000000001</v>
      </c>
      <c r="F7327" s="32">
        <v>46000</v>
      </c>
      <c r="G7327" s="33">
        <f t="shared" si="1200"/>
        <v>12</v>
      </c>
      <c r="H7327" s="33">
        <f t="shared" si="1201"/>
        <v>2025</v>
      </c>
      <c r="I7327" s="34">
        <v>4.76</v>
      </c>
      <c r="K7327" s="32">
        <v>41969</v>
      </c>
      <c r="L7327" s="33">
        <f t="shared" si="1202"/>
        <v>11</v>
      </c>
      <c r="M7327" s="33">
        <f t="shared" si="1203"/>
        <v>2014</v>
      </c>
      <c r="N7327" s="34">
        <v>73.7</v>
      </c>
      <c r="P7327" s="32">
        <v>42417</v>
      </c>
      <c r="Q7327" s="33">
        <f t="shared" si="1204"/>
        <v>2</v>
      </c>
      <c r="R7327" s="33">
        <f t="shared" si="1205"/>
        <v>2016</v>
      </c>
      <c r="S7327" s="34">
        <v>33.21</v>
      </c>
    </row>
    <row r="7328" spans="1:19">
      <c r="A7328" s="32">
        <v>44404</v>
      </c>
      <c r="B7328" s="33">
        <f t="shared" si="1206"/>
        <v>7</v>
      </c>
      <c r="C7328" s="33">
        <f t="shared" si="1207"/>
        <v>2021</v>
      </c>
      <c r="D7328" s="34">
        <v>1.093</v>
      </c>
      <c r="F7328" s="32">
        <v>46001</v>
      </c>
      <c r="G7328" s="33">
        <f t="shared" si="1200"/>
        <v>12</v>
      </c>
      <c r="H7328" s="33">
        <f t="shared" si="1201"/>
        <v>2025</v>
      </c>
      <c r="I7328" s="34">
        <v>4.62</v>
      </c>
      <c r="K7328" s="32">
        <v>41971</v>
      </c>
      <c r="L7328" s="33">
        <f t="shared" si="1202"/>
        <v>11</v>
      </c>
      <c r="M7328" s="33">
        <f t="shared" si="1203"/>
        <v>2014</v>
      </c>
      <c r="N7328" s="34">
        <v>65.94</v>
      </c>
      <c r="P7328" s="32">
        <v>42418</v>
      </c>
      <c r="Q7328" s="33">
        <f t="shared" si="1204"/>
        <v>2</v>
      </c>
      <c r="R7328" s="33">
        <f t="shared" si="1205"/>
        <v>2016</v>
      </c>
      <c r="S7328" s="34">
        <v>33.200000000000003</v>
      </c>
    </row>
    <row r="7329" spans="1:19">
      <c r="A7329" s="32">
        <v>44405</v>
      </c>
      <c r="B7329" s="33">
        <f t="shared" si="1206"/>
        <v>7</v>
      </c>
      <c r="C7329" s="33">
        <f t="shared" si="1207"/>
        <v>2021</v>
      </c>
      <c r="D7329" s="34">
        <v>1.0880000000000001</v>
      </c>
      <c r="F7329" s="32">
        <v>46002</v>
      </c>
      <c r="G7329" s="33">
        <f t="shared" si="1200"/>
        <v>12</v>
      </c>
      <c r="H7329" s="33">
        <f t="shared" si="1201"/>
        <v>2025</v>
      </c>
      <c r="I7329" s="34">
        <v>4.3499999999999996</v>
      </c>
      <c r="K7329" s="32">
        <v>41974</v>
      </c>
      <c r="L7329" s="33">
        <f t="shared" si="1202"/>
        <v>12</v>
      </c>
      <c r="M7329" s="33">
        <f t="shared" si="1203"/>
        <v>2014</v>
      </c>
      <c r="N7329" s="34">
        <v>68.98</v>
      </c>
      <c r="P7329" s="32">
        <v>42419</v>
      </c>
      <c r="Q7329" s="33">
        <f t="shared" si="1204"/>
        <v>2</v>
      </c>
      <c r="R7329" s="33">
        <f t="shared" si="1205"/>
        <v>2016</v>
      </c>
      <c r="S7329" s="34">
        <v>31.66</v>
      </c>
    </row>
    <row r="7330" spans="1:19">
      <c r="A7330" s="32">
        <v>44406</v>
      </c>
      <c r="B7330" s="33">
        <f t="shared" ref="B7330:B7357" si="1208">+MONTH(A7330)</f>
        <v>7</v>
      </c>
      <c r="C7330" s="33">
        <f t="shared" ref="C7330:C7357" si="1209">+YEAR(A7330)</f>
        <v>2021</v>
      </c>
      <c r="D7330" s="34">
        <v>1.093</v>
      </c>
      <c r="F7330" s="32">
        <v>46003</v>
      </c>
      <c r="G7330" s="33">
        <f t="shared" si="1200"/>
        <v>12</v>
      </c>
      <c r="H7330" s="33">
        <f t="shared" si="1201"/>
        <v>2025</v>
      </c>
      <c r="I7330" s="34">
        <v>4.07</v>
      </c>
      <c r="K7330" s="32">
        <v>41975</v>
      </c>
      <c r="L7330" s="33">
        <f t="shared" si="1202"/>
        <v>12</v>
      </c>
      <c r="M7330" s="33">
        <f t="shared" si="1203"/>
        <v>2014</v>
      </c>
      <c r="N7330" s="34">
        <v>66.989999999999995</v>
      </c>
      <c r="P7330" s="32">
        <v>42422</v>
      </c>
      <c r="Q7330" s="33">
        <f t="shared" si="1204"/>
        <v>2</v>
      </c>
      <c r="R7330" s="33">
        <f t="shared" si="1205"/>
        <v>2016</v>
      </c>
      <c r="S7330" s="34">
        <v>33.590000000000003</v>
      </c>
    </row>
    <row r="7331" spans="1:19">
      <c r="A7331" s="32">
        <v>44407</v>
      </c>
      <c r="B7331" s="33">
        <f t="shared" si="1208"/>
        <v>7</v>
      </c>
      <c r="C7331" s="33">
        <f t="shared" si="1209"/>
        <v>2021</v>
      </c>
      <c r="D7331" s="34">
        <v>1.123</v>
      </c>
      <c r="F7331" s="32">
        <v>46006</v>
      </c>
      <c r="G7331" s="33">
        <f t="shared" si="1200"/>
        <v>12</v>
      </c>
      <c r="H7331" s="33">
        <f t="shared" si="1201"/>
        <v>2025</v>
      </c>
      <c r="I7331" s="34">
        <v>3.9</v>
      </c>
      <c r="K7331" s="32">
        <v>41976</v>
      </c>
      <c r="L7331" s="33">
        <f t="shared" si="1202"/>
        <v>12</v>
      </c>
      <c r="M7331" s="33">
        <f t="shared" si="1203"/>
        <v>2014</v>
      </c>
      <c r="N7331" s="34">
        <v>67.3</v>
      </c>
      <c r="P7331" s="32">
        <v>42423</v>
      </c>
      <c r="Q7331" s="33">
        <f t="shared" si="1204"/>
        <v>2</v>
      </c>
      <c r="R7331" s="33">
        <f t="shared" si="1205"/>
        <v>2016</v>
      </c>
      <c r="S7331" s="34">
        <v>31.9</v>
      </c>
    </row>
    <row r="7332" spans="1:19">
      <c r="A7332" s="32">
        <v>44410</v>
      </c>
      <c r="B7332" s="33">
        <f t="shared" si="1208"/>
        <v>8</v>
      </c>
      <c r="C7332" s="33">
        <f t="shared" si="1209"/>
        <v>2021</v>
      </c>
      <c r="D7332" s="34">
        <v>1.095</v>
      </c>
      <c r="F7332" s="32">
        <v>46007</v>
      </c>
      <c r="G7332" s="33">
        <f t="shared" ref="G7332:G7346" si="1210">+MONTH(F7332)</f>
        <v>12</v>
      </c>
      <c r="H7332" s="33">
        <f t="shared" ref="H7332:H7346" si="1211">+YEAR(F7332)</f>
        <v>2025</v>
      </c>
      <c r="I7332" s="34">
        <v>3.58</v>
      </c>
      <c r="K7332" s="32">
        <v>41977</v>
      </c>
      <c r="L7332" s="33">
        <f t="shared" ref="L7332:L7395" si="1212">+MONTH(K7332)</f>
        <v>12</v>
      </c>
      <c r="M7332" s="33">
        <f t="shared" ref="M7332:M7395" si="1213">+YEAR(K7332)</f>
        <v>2014</v>
      </c>
      <c r="N7332" s="34">
        <v>66.73</v>
      </c>
      <c r="P7332" s="32">
        <v>42424</v>
      </c>
      <c r="Q7332" s="33">
        <f t="shared" ref="Q7332:Q7395" si="1214">+MONTH(P7332)</f>
        <v>2</v>
      </c>
      <c r="R7332" s="33">
        <f t="shared" si="1205"/>
        <v>2016</v>
      </c>
      <c r="S7332" s="34">
        <v>31.5</v>
      </c>
    </row>
    <row r="7333" spans="1:19">
      <c r="A7333" s="32">
        <v>44411</v>
      </c>
      <c r="B7333" s="33">
        <f t="shared" si="1208"/>
        <v>8</v>
      </c>
      <c r="C7333" s="33">
        <f t="shared" si="1209"/>
        <v>2021</v>
      </c>
      <c r="D7333" s="34">
        <v>1.085</v>
      </c>
      <c r="F7333" s="32">
        <v>46008</v>
      </c>
      <c r="G7333" s="33">
        <f t="shared" si="1210"/>
        <v>12</v>
      </c>
      <c r="H7333" s="33">
        <f t="shared" si="1211"/>
        <v>2025</v>
      </c>
      <c r="I7333" s="34">
        <v>3.66</v>
      </c>
      <c r="K7333" s="32">
        <v>41978</v>
      </c>
      <c r="L7333" s="33">
        <f t="shared" si="1212"/>
        <v>12</v>
      </c>
      <c r="M7333" s="33">
        <f t="shared" si="1213"/>
        <v>2014</v>
      </c>
      <c r="N7333" s="34">
        <v>65.89</v>
      </c>
      <c r="P7333" s="32">
        <v>42425</v>
      </c>
      <c r="Q7333" s="33">
        <f t="shared" si="1214"/>
        <v>2</v>
      </c>
      <c r="R7333" s="33">
        <f t="shared" ref="R7333:R7396" si="1215">+YEAR(P7333)</f>
        <v>2016</v>
      </c>
      <c r="S7333" s="34">
        <v>32.83</v>
      </c>
    </row>
    <row r="7334" spans="1:19">
      <c r="A7334" s="32">
        <v>44412</v>
      </c>
      <c r="B7334" s="33">
        <f t="shared" si="1208"/>
        <v>8</v>
      </c>
      <c r="C7334" s="33">
        <f t="shared" si="1209"/>
        <v>2021</v>
      </c>
      <c r="D7334" s="34">
        <v>1.1200000000000001</v>
      </c>
      <c r="F7334" s="32">
        <v>46009</v>
      </c>
      <c r="G7334" s="33">
        <f t="shared" si="1210"/>
        <v>12</v>
      </c>
      <c r="H7334" s="33">
        <f t="shared" si="1211"/>
        <v>2025</v>
      </c>
      <c r="I7334" s="34">
        <v>3.87</v>
      </c>
      <c r="K7334" s="32">
        <v>41981</v>
      </c>
      <c r="L7334" s="33">
        <f t="shared" si="1212"/>
        <v>12</v>
      </c>
      <c r="M7334" s="33">
        <f t="shared" si="1213"/>
        <v>2014</v>
      </c>
      <c r="N7334" s="34">
        <v>63.13</v>
      </c>
      <c r="P7334" s="32">
        <v>42426</v>
      </c>
      <c r="Q7334" s="33">
        <f t="shared" si="1214"/>
        <v>2</v>
      </c>
      <c r="R7334" s="33">
        <f t="shared" si="1215"/>
        <v>2016</v>
      </c>
      <c r="S7334" s="34">
        <v>35.76</v>
      </c>
    </row>
    <row r="7335" spans="1:19">
      <c r="A7335" s="32">
        <v>44413</v>
      </c>
      <c r="B7335" s="33">
        <f t="shared" si="1208"/>
        <v>8</v>
      </c>
      <c r="C7335" s="33">
        <f t="shared" si="1209"/>
        <v>2021</v>
      </c>
      <c r="D7335" s="34">
        <v>1.0840000000000001</v>
      </c>
      <c r="F7335" s="32">
        <v>46010</v>
      </c>
      <c r="G7335" s="33">
        <f t="shared" si="1210"/>
        <v>12</v>
      </c>
      <c r="H7335" s="33">
        <f t="shared" si="1211"/>
        <v>2025</v>
      </c>
      <c r="I7335" s="34">
        <v>3.58</v>
      </c>
      <c r="K7335" s="32">
        <v>41982</v>
      </c>
      <c r="L7335" s="33">
        <f t="shared" si="1212"/>
        <v>12</v>
      </c>
      <c r="M7335" s="33">
        <f t="shared" si="1213"/>
        <v>2014</v>
      </c>
      <c r="N7335" s="34">
        <v>63.74</v>
      </c>
      <c r="P7335" s="32">
        <v>42429</v>
      </c>
      <c r="Q7335" s="33">
        <f t="shared" si="1214"/>
        <v>2</v>
      </c>
      <c r="R7335" s="33">
        <f t="shared" si="1215"/>
        <v>2016</v>
      </c>
      <c r="S7335" s="34">
        <v>35.92</v>
      </c>
    </row>
    <row r="7336" spans="1:19">
      <c r="A7336" s="32">
        <v>44414</v>
      </c>
      <c r="B7336" s="33">
        <f t="shared" si="1208"/>
        <v>8</v>
      </c>
      <c r="C7336" s="33">
        <f t="shared" si="1209"/>
        <v>2021</v>
      </c>
      <c r="D7336" s="34">
        <v>1.0880000000000001</v>
      </c>
      <c r="F7336" s="32">
        <v>46013</v>
      </c>
      <c r="G7336" s="33">
        <f t="shared" si="1210"/>
        <v>12</v>
      </c>
      <c r="H7336" s="33">
        <f t="shared" si="1211"/>
        <v>2025</v>
      </c>
      <c r="I7336" s="34">
        <v>3.67</v>
      </c>
      <c r="K7336" s="32">
        <v>41983</v>
      </c>
      <c r="L7336" s="33">
        <f t="shared" si="1212"/>
        <v>12</v>
      </c>
      <c r="M7336" s="33">
        <f t="shared" si="1213"/>
        <v>2014</v>
      </c>
      <c r="N7336" s="34">
        <v>60.99</v>
      </c>
      <c r="P7336" s="32">
        <v>42430</v>
      </c>
      <c r="Q7336" s="33">
        <f t="shared" si="1214"/>
        <v>3</v>
      </c>
      <c r="R7336" s="33">
        <f t="shared" si="1215"/>
        <v>2016</v>
      </c>
      <c r="S7336" s="34">
        <v>35.729999999999997</v>
      </c>
    </row>
    <row r="7337" spans="1:19">
      <c r="A7337" s="32">
        <v>44417</v>
      </c>
      <c r="B7337" s="33">
        <f t="shared" si="1208"/>
        <v>8</v>
      </c>
      <c r="C7337" s="33">
        <f t="shared" si="1209"/>
        <v>2021</v>
      </c>
      <c r="D7337" s="34">
        <v>1.083</v>
      </c>
      <c r="F7337" s="32">
        <v>46014</v>
      </c>
      <c r="G7337" s="33">
        <f t="shared" si="1210"/>
        <v>12</v>
      </c>
      <c r="H7337" s="33">
        <f t="shared" si="1211"/>
        <v>2025</v>
      </c>
      <c r="I7337" s="34">
        <v>3.38</v>
      </c>
      <c r="K7337" s="32">
        <v>41984</v>
      </c>
      <c r="L7337" s="33">
        <f t="shared" si="1212"/>
        <v>12</v>
      </c>
      <c r="M7337" s="33">
        <f t="shared" si="1213"/>
        <v>2014</v>
      </c>
      <c r="N7337" s="34">
        <v>60.01</v>
      </c>
      <c r="P7337" s="32">
        <v>42431</v>
      </c>
      <c r="Q7337" s="33">
        <f t="shared" si="1214"/>
        <v>3</v>
      </c>
      <c r="R7337" s="33">
        <f t="shared" si="1215"/>
        <v>2016</v>
      </c>
      <c r="S7337" s="34">
        <v>36.380000000000003</v>
      </c>
    </row>
    <row r="7338" spans="1:19">
      <c r="A7338" s="32">
        <v>44418</v>
      </c>
      <c r="B7338" s="33">
        <f t="shared" si="1208"/>
        <v>8</v>
      </c>
      <c r="C7338" s="33">
        <f t="shared" si="1209"/>
        <v>2021</v>
      </c>
      <c r="D7338" s="34">
        <v>1.103</v>
      </c>
      <c r="F7338" s="32">
        <v>46015</v>
      </c>
      <c r="G7338" s="33">
        <f t="shared" si="1210"/>
        <v>12</v>
      </c>
      <c r="H7338" s="33">
        <f t="shared" si="1211"/>
        <v>2025</v>
      </c>
      <c r="I7338" s="34">
        <v>3.31</v>
      </c>
      <c r="K7338" s="32">
        <v>41985</v>
      </c>
      <c r="L7338" s="33">
        <f t="shared" si="1212"/>
        <v>12</v>
      </c>
      <c r="M7338" s="33">
        <f t="shared" si="1213"/>
        <v>2014</v>
      </c>
      <c r="N7338" s="34">
        <v>57.81</v>
      </c>
      <c r="P7338" s="32">
        <v>42432</v>
      </c>
      <c r="Q7338" s="33">
        <f t="shared" si="1214"/>
        <v>3</v>
      </c>
      <c r="R7338" s="33">
        <f t="shared" si="1215"/>
        <v>2016</v>
      </c>
      <c r="S7338" s="34">
        <v>35.75</v>
      </c>
    </row>
    <row r="7339" spans="1:19">
      <c r="A7339" s="32">
        <v>44419</v>
      </c>
      <c r="B7339" s="33">
        <f t="shared" si="1208"/>
        <v>8</v>
      </c>
      <c r="C7339" s="33">
        <f t="shared" si="1209"/>
        <v>2021</v>
      </c>
      <c r="D7339" s="34">
        <v>1.1279999999999999</v>
      </c>
      <c r="F7339" s="32">
        <v>46020</v>
      </c>
      <c r="G7339" s="33">
        <f t="shared" si="1210"/>
        <v>12</v>
      </c>
      <c r="H7339" s="33">
        <f t="shared" si="1211"/>
        <v>2025</v>
      </c>
      <c r="I7339" s="34">
        <v>4.3499999999999996</v>
      </c>
      <c r="K7339" s="32">
        <v>41988</v>
      </c>
      <c r="L7339" s="33">
        <f t="shared" si="1212"/>
        <v>12</v>
      </c>
      <c r="M7339" s="33">
        <f t="shared" si="1213"/>
        <v>2014</v>
      </c>
      <c r="N7339" s="34">
        <v>55.96</v>
      </c>
      <c r="P7339" s="32">
        <v>42433</v>
      </c>
      <c r="Q7339" s="33">
        <f t="shared" si="1214"/>
        <v>3</v>
      </c>
      <c r="R7339" s="33">
        <f t="shared" si="1215"/>
        <v>2016</v>
      </c>
      <c r="S7339" s="34">
        <v>37.61</v>
      </c>
    </row>
    <row r="7340" spans="1:19">
      <c r="A7340" s="32">
        <v>44420</v>
      </c>
      <c r="B7340" s="33">
        <f t="shared" si="1208"/>
        <v>8</v>
      </c>
      <c r="C7340" s="33">
        <f t="shared" si="1209"/>
        <v>2021</v>
      </c>
      <c r="D7340" s="34">
        <v>1.133</v>
      </c>
      <c r="F7340" s="32">
        <v>46021</v>
      </c>
      <c r="G7340" s="33">
        <f t="shared" si="1210"/>
        <v>12</v>
      </c>
      <c r="H7340" s="33">
        <f t="shared" si="1211"/>
        <v>2025</v>
      </c>
      <c r="I7340" s="34">
        <v>4.4000000000000004</v>
      </c>
      <c r="K7340" s="32">
        <v>41989</v>
      </c>
      <c r="L7340" s="33">
        <f t="shared" si="1212"/>
        <v>12</v>
      </c>
      <c r="M7340" s="33">
        <f t="shared" si="1213"/>
        <v>2014</v>
      </c>
      <c r="N7340" s="34">
        <v>55.97</v>
      </c>
      <c r="P7340" s="32">
        <v>42436</v>
      </c>
      <c r="Q7340" s="33">
        <f t="shared" si="1214"/>
        <v>3</v>
      </c>
      <c r="R7340" s="33">
        <f t="shared" si="1215"/>
        <v>2016</v>
      </c>
      <c r="S7340" s="34">
        <v>39.020000000000003</v>
      </c>
    </row>
    <row r="7341" spans="1:19">
      <c r="A7341" s="32">
        <v>44421</v>
      </c>
      <c r="B7341" s="33">
        <f t="shared" si="1208"/>
        <v>8</v>
      </c>
      <c r="C7341" s="33">
        <f t="shared" si="1209"/>
        <v>2021</v>
      </c>
      <c r="D7341" s="34">
        <v>1.135</v>
      </c>
      <c r="F7341" s="32">
        <v>46022</v>
      </c>
      <c r="G7341" s="33">
        <f t="shared" si="1210"/>
        <v>12</v>
      </c>
      <c r="H7341" s="33">
        <f t="shared" si="1211"/>
        <v>2025</v>
      </c>
      <c r="I7341" s="34">
        <v>4</v>
      </c>
      <c r="K7341" s="32">
        <v>41990</v>
      </c>
      <c r="L7341" s="33">
        <f t="shared" si="1212"/>
        <v>12</v>
      </c>
      <c r="M7341" s="33">
        <f t="shared" si="1213"/>
        <v>2014</v>
      </c>
      <c r="N7341" s="34">
        <v>56.43</v>
      </c>
      <c r="P7341" s="32">
        <v>42437</v>
      </c>
      <c r="Q7341" s="33">
        <f t="shared" si="1214"/>
        <v>3</v>
      </c>
      <c r="R7341" s="33">
        <f t="shared" si="1215"/>
        <v>2016</v>
      </c>
      <c r="S7341" s="34">
        <v>39.159999999999997</v>
      </c>
    </row>
    <row r="7342" spans="1:19">
      <c r="A7342" s="32">
        <v>44424</v>
      </c>
      <c r="B7342" s="33">
        <f t="shared" si="1208"/>
        <v>8</v>
      </c>
      <c r="C7342" s="33">
        <f t="shared" si="1209"/>
        <v>2021</v>
      </c>
      <c r="D7342" s="34">
        <v>1.1359999999999999</v>
      </c>
      <c r="F7342" s="32">
        <v>46027</v>
      </c>
      <c r="G7342" s="33">
        <f t="shared" si="1210"/>
        <v>1</v>
      </c>
      <c r="H7342" s="33">
        <f t="shared" si="1211"/>
        <v>2026</v>
      </c>
      <c r="I7342" s="34">
        <v>2.82</v>
      </c>
      <c r="K7342" s="32">
        <v>41991</v>
      </c>
      <c r="L7342" s="33">
        <f t="shared" si="1212"/>
        <v>12</v>
      </c>
      <c r="M7342" s="33">
        <f t="shared" si="1213"/>
        <v>2014</v>
      </c>
      <c r="N7342" s="34">
        <v>54.18</v>
      </c>
      <c r="P7342" s="32">
        <v>42438</v>
      </c>
      <c r="Q7342" s="33">
        <f t="shared" si="1214"/>
        <v>3</v>
      </c>
      <c r="R7342" s="33">
        <f t="shared" si="1215"/>
        <v>2016</v>
      </c>
      <c r="S7342" s="34">
        <v>40.26</v>
      </c>
    </row>
    <row r="7343" spans="1:19">
      <c r="A7343" s="32">
        <v>44425</v>
      </c>
      <c r="B7343" s="33">
        <f t="shared" si="1208"/>
        <v>8</v>
      </c>
      <c r="C7343" s="33">
        <f t="shared" si="1209"/>
        <v>2021</v>
      </c>
      <c r="D7343" s="34">
        <v>1.131</v>
      </c>
      <c r="F7343" s="32">
        <v>46028</v>
      </c>
      <c r="G7343" s="33">
        <f t="shared" si="1210"/>
        <v>1</v>
      </c>
      <c r="H7343" s="33">
        <f t="shared" si="1211"/>
        <v>2026</v>
      </c>
      <c r="I7343" s="34">
        <v>2.85</v>
      </c>
      <c r="K7343" s="32">
        <v>41992</v>
      </c>
      <c r="L7343" s="33">
        <f t="shared" si="1212"/>
        <v>12</v>
      </c>
      <c r="M7343" s="33">
        <f t="shared" si="1213"/>
        <v>2014</v>
      </c>
      <c r="N7343" s="34">
        <v>56.91</v>
      </c>
      <c r="P7343" s="32">
        <v>42439</v>
      </c>
      <c r="Q7343" s="33">
        <f t="shared" si="1214"/>
        <v>3</v>
      </c>
      <c r="R7343" s="33">
        <f t="shared" si="1215"/>
        <v>2016</v>
      </c>
      <c r="S7343" s="34">
        <v>38.630000000000003</v>
      </c>
    </row>
    <row r="7344" spans="1:19">
      <c r="A7344" s="32">
        <v>44426</v>
      </c>
      <c r="B7344" s="33">
        <f t="shared" si="1208"/>
        <v>8</v>
      </c>
      <c r="C7344" s="33">
        <f t="shared" si="1209"/>
        <v>2021</v>
      </c>
      <c r="D7344" s="34">
        <v>1.145</v>
      </c>
      <c r="F7344" s="32">
        <v>46029</v>
      </c>
      <c r="G7344" s="33">
        <f t="shared" si="1210"/>
        <v>1</v>
      </c>
      <c r="H7344" s="33">
        <f t="shared" si="1211"/>
        <v>2026</v>
      </c>
      <c r="I7344" s="34">
        <v>3.1</v>
      </c>
      <c r="K7344" s="32">
        <v>41995</v>
      </c>
      <c r="L7344" s="33">
        <f t="shared" si="1212"/>
        <v>12</v>
      </c>
      <c r="M7344" s="33">
        <f t="shared" si="1213"/>
        <v>2014</v>
      </c>
      <c r="N7344" s="34">
        <v>55.25</v>
      </c>
      <c r="P7344" s="32">
        <v>42440</v>
      </c>
      <c r="Q7344" s="33">
        <f t="shared" si="1214"/>
        <v>3</v>
      </c>
      <c r="R7344" s="33">
        <f t="shared" si="1215"/>
        <v>2016</v>
      </c>
      <c r="S7344" s="34">
        <v>39.409999999999997</v>
      </c>
    </row>
    <row r="7345" spans="1:19">
      <c r="A7345" s="32">
        <v>44427</v>
      </c>
      <c r="B7345" s="33">
        <f t="shared" si="1208"/>
        <v>8</v>
      </c>
      <c r="C7345" s="33">
        <f t="shared" si="1209"/>
        <v>2021</v>
      </c>
      <c r="D7345" s="34">
        <v>1.113</v>
      </c>
      <c r="F7345" s="32">
        <v>46030</v>
      </c>
      <c r="G7345" s="33">
        <f t="shared" si="1210"/>
        <v>1</v>
      </c>
      <c r="H7345" s="33">
        <f t="shared" si="1211"/>
        <v>2026</v>
      </c>
      <c r="I7345" s="34">
        <v>2.92</v>
      </c>
      <c r="K7345" s="32">
        <v>41996</v>
      </c>
      <c r="L7345" s="33">
        <f t="shared" si="1212"/>
        <v>12</v>
      </c>
      <c r="M7345" s="33">
        <f t="shared" si="1213"/>
        <v>2014</v>
      </c>
      <c r="N7345" s="34">
        <v>56.78</v>
      </c>
      <c r="P7345" s="32">
        <v>42443</v>
      </c>
      <c r="Q7345" s="33">
        <f t="shared" si="1214"/>
        <v>3</v>
      </c>
      <c r="R7345" s="33">
        <f t="shared" si="1215"/>
        <v>2016</v>
      </c>
      <c r="S7345" s="34">
        <v>38.06</v>
      </c>
    </row>
    <row r="7346" spans="1:19">
      <c r="A7346" s="32">
        <v>44428</v>
      </c>
      <c r="B7346" s="33">
        <f t="shared" si="1208"/>
        <v>8</v>
      </c>
      <c r="C7346" s="33">
        <f t="shared" si="1209"/>
        <v>2021</v>
      </c>
      <c r="D7346" s="34">
        <v>1.0900000000000001</v>
      </c>
      <c r="F7346" s="32">
        <v>46031</v>
      </c>
      <c r="G7346" s="33">
        <f t="shared" si="1210"/>
        <v>1</v>
      </c>
      <c r="H7346" s="33">
        <f t="shared" si="1211"/>
        <v>2026</v>
      </c>
      <c r="I7346" s="34">
        <v>2.87</v>
      </c>
      <c r="K7346" s="32">
        <v>41997</v>
      </c>
      <c r="L7346" s="33">
        <f t="shared" si="1212"/>
        <v>12</v>
      </c>
      <c r="M7346" s="33">
        <f t="shared" si="1213"/>
        <v>2014</v>
      </c>
      <c r="N7346" s="34">
        <v>55.7</v>
      </c>
      <c r="P7346" s="32">
        <v>42444</v>
      </c>
      <c r="Q7346" s="33">
        <f t="shared" si="1214"/>
        <v>3</v>
      </c>
      <c r="R7346" s="33">
        <f t="shared" si="1215"/>
        <v>2016</v>
      </c>
      <c r="S7346" s="34">
        <v>37.49</v>
      </c>
    </row>
    <row r="7347" spans="1:19">
      <c r="A7347" s="32">
        <v>44431</v>
      </c>
      <c r="B7347" s="33">
        <f t="shared" si="1208"/>
        <v>8</v>
      </c>
      <c r="C7347" s="33">
        <f t="shared" si="1209"/>
        <v>2021</v>
      </c>
      <c r="D7347" s="34">
        <v>1.1000000000000001</v>
      </c>
      <c r="F7347" s="32">
        <v>46034</v>
      </c>
      <c r="G7347" s="33">
        <f t="shared" ref="G7347" si="1216">+MONTH(F7347)</f>
        <v>1</v>
      </c>
      <c r="H7347" s="33">
        <f t="shared" ref="H7347" si="1217">+YEAR(F7347)</f>
        <v>2026</v>
      </c>
      <c r="I7347" s="34">
        <v>2.9</v>
      </c>
      <c r="K7347" s="32">
        <v>41999</v>
      </c>
      <c r="L7347" s="33">
        <f t="shared" si="1212"/>
        <v>12</v>
      </c>
      <c r="M7347" s="33">
        <f t="shared" si="1213"/>
        <v>2014</v>
      </c>
      <c r="N7347" s="34">
        <v>54.59</v>
      </c>
      <c r="P7347" s="32">
        <v>42445</v>
      </c>
      <c r="Q7347" s="33">
        <f t="shared" si="1214"/>
        <v>3</v>
      </c>
      <c r="R7347" s="33">
        <f t="shared" si="1215"/>
        <v>2016</v>
      </c>
      <c r="S7347" s="34">
        <v>38.380000000000003</v>
      </c>
    </row>
    <row r="7348" spans="1:19">
      <c r="A7348" s="32">
        <v>44432</v>
      </c>
      <c r="B7348" s="33">
        <f t="shared" si="1208"/>
        <v>8</v>
      </c>
      <c r="C7348" s="33">
        <f t="shared" si="1209"/>
        <v>2021</v>
      </c>
      <c r="D7348" s="34">
        <v>1.1140000000000001</v>
      </c>
      <c r="F7348" s="32">
        <v>46035</v>
      </c>
      <c r="G7348" s="33">
        <f t="shared" ref="G7348:G7385" si="1218">+MONTH(F7348)</f>
        <v>1</v>
      </c>
      <c r="H7348" s="33">
        <f t="shared" ref="H7348:H7385" si="1219">+YEAR(F7348)</f>
        <v>2026</v>
      </c>
      <c r="I7348" s="34">
        <v>3</v>
      </c>
      <c r="K7348" s="32">
        <v>42002</v>
      </c>
      <c r="L7348" s="33">
        <f t="shared" si="1212"/>
        <v>12</v>
      </c>
      <c r="M7348" s="33">
        <f t="shared" si="1213"/>
        <v>2014</v>
      </c>
      <c r="N7348" s="34">
        <v>53.46</v>
      </c>
      <c r="P7348" s="32">
        <v>42446</v>
      </c>
      <c r="Q7348" s="33">
        <f t="shared" si="1214"/>
        <v>3</v>
      </c>
      <c r="R7348" s="33">
        <f t="shared" si="1215"/>
        <v>2016</v>
      </c>
      <c r="S7348" s="34">
        <v>39.29</v>
      </c>
    </row>
    <row r="7349" spans="1:19">
      <c r="A7349" s="32">
        <v>44433</v>
      </c>
      <c r="B7349" s="33">
        <f t="shared" si="1208"/>
        <v>8</v>
      </c>
      <c r="C7349" s="33">
        <f t="shared" si="1209"/>
        <v>2021</v>
      </c>
      <c r="D7349" s="34">
        <v>1.105</v>
      </c>
      <c r="F7349" s="32">
        <v>46036</v>
      </c>
      <c r="G7349" s="33">
        <f t="shared" si="1218"/>
        <v>1</v>
      </c>
      <c r="H7349" s="33">
        <f t="shared" si="1219"/>
        <v>2026</v>
      </c>
      <c r="I7349" s="34">
        <v>3.13</v>
      </c>
      <c r="K7349" s="32">
        <v>42003</v>
      </c>
      <c r="L7349" s="33">
        <f t="shared" si="1212"/>
        <v>12</v>
      </c>
      <c r="M7349" s="33">
        <f t="shared" si="1213"/>
        <v>2014</v>
      </c>
      <c r="N7349" s="34">
        <v>54.14</v>
      </c>
      <c r="P7349" s="32">
        <v>42447</v>
      </c>
      <c r="Q7349" s="33">
        <f t="shared" si="1214"/>
        <v>3</v>
      </c>
      <c r="R7349" s="33">
        <f t="shared" si="1215"/>
        <v>2016</v>
      </c>
      <c r="S7349" s="34">
        <v>39.26</v>
      </c>
    </row>
    <row r="7350" spans="1:19">
      <c r="A7350" s="32">
        <v>44434</v>
      </c>
      <c r="B7350" s="33">
        <f t="shared" si="1208"/>
        <v>8</v>
      </c>
      <c r="C7350" s="33">
        <f t="shared" si="1209"/>
        <v>2021</v>
      </c>
      <c r="D7350" s="34">
        <v>1.121</v>
      </c>
      <c r="F7350" s="32">
        <v>46037</v>
      </c>
      <c r="G7350" s="33">
        <f t="shared" si="1218"/>
        <v>1</v>
      </c>
      <c r="H7350" s="33">
        <f t="shared" si="1219"/>
        <v>2026</v>
      </c>
      <c r="I7350" s="34">
        <v>2.92</v>
      </c>
      <c r="K7350" s="32">
        <v>42004</v>
      </c>
      <c r="L7350" s="33">
        <f t="shared" si="1212"/>
        <v>12</v>
      </c>
      <c r="M7350" s="33">
        <f t="shared" si="1213"/>
        <v>2014</v>
      </c>
      <c r="N7350" s="34">
        <v>53.45</v>
      </c>
      <c r="P7350" s="32">
        <v>42450</v>
      </c>
      <c r="Q7350" s="33">
        <f t="shared" si="1214"/>
        <v>3</v>
      </c>
      <c r="R7350" s="33">
        <f t="shared" si="1215"/>
        <v>2016</v>
      </c>
      <c r="S7350" s="34">
        <v>39.909999999999997</v>
      </c>
    </row>
    <row r="7351" spans="1:19">
      <c r="A7351" s="32">
        <v>44435</v>
      </c>
      <c r="B7351" s="33">
        <f t="shared" si="1208"/>
        <v>8</v>
      </c>
      <c r="C7351" s="33">
        <f t="shared" si="1209"/>
        <v>2021</v>
      </c>
      <c r="D7351" s="34">
        <v>1.1379999999999999</v>
      </c>
      <c r="F7351" s="32">
        <v>46038</v>
      </c>
      <c r="G7351" s="33">
        <f t="shared" si="1218"/>
        <v>1</v>
      </c>
      <c r="H7351" s="33">
        <f t="shared" si="1219"/>
        <v>2026</v>
      </c>
      <c r="I7351" s="34">
        <v>3.06</v>
      </c>
      <c r="K7351" s="32">
        <v>42006</v>
      </c>
      <c r="L7351" s="33">
        <f t="shared" si="1212"/>
        <v>1</v>
      </c>
      <c r="M7351" s="33">
        <f t="shared" si="1213"/>
        <v>2015</v>
      </c>
      <c r="N7351" s="34">
        <v>52.72</v>
      </c>
      <c r="P7351" s="32">
        <v>42451</v>
      </c>
      <c r="Q7351" s="33">
        <f t="shared" si="1214"/>
        <v>3</v>
      </c>
      <c r="R7351" s="33">
        <f t="shared" si="1215"/>
        <v>2016</v>
      </c>
      <c r="S7351" s="34">
        <v>40.54</v>
      </c>
    </row>
    <row r="7352" spans="1:19">
      <c r="A7352" s="32">
        <v>44438</v>
      </c>
      <c r="B7352" s="33">
        <f t="shared" si="1208"/>
        <v>8</v>
      </c>
      <c r="C7352" s="33">
        <f t="shared" si="1209"/>
        <v>2021</v>
      </c>
      <c r="D7352" s="34">
        <v>1.1379999999999999</v>
      </c>
      <c r="F7352" s="32">
        <v>46042</v>
      </c>
      <c r="G7352" s="33">
        <f t="shared" si="1218"/>
        <v>1</v>
      </c>
      <c r="H7352" s="33">
        <f t="shared" si="1219"/>
        <v>2026</v>
      </c>
      <c r="I7352" s="34">
        <v>4</v>
      </c>
      <c r="K7352" s="32">
        <v>42009</v>
      </c>
      <c r="L7352" s="33">
        <f t="shared" si="1212"/>
        <v>1</v>
      </c>
      <c r="M7352" s="33">
        <f t="shared" si="1213"/>
        <v>2015</v>
      </c>
      <c r="N7352" s="34">
        <v>50.05</v>
      </c>
      <c r="P7352" s="32">
        <v>42452</v>
      </c>
      <c r="Q7352" s="33">
        <f t="shared" si="1214"/>
        <v>3</v>
      </c>
      <c r="R7352" s="33">
        <f t="shared" si="1215"/>
        <v>2016</v>
      </c>
      <c r="S7352" s="34">
        <v>38.840000000000003</v>
      </c>
    </row>
    <row r="7353" spans="1:19">
      <c r="A7353" s="32">
        <v>44439</v>
      </c>
      <c r="B7353" s="33">
        <f t="shared" si="1208"/>
        <v>8</v>
      </c>
      <c r="C7353" s="33">
        <f t="shared" si="1209"/>
        <v>2021</v>
      </c>
      <c r="D7353" s="34">
        <v>1.153</v>
      </c>
      <c r="F7353" s="32">
        <v>46043</v>
      </c>
      <c r="G7353" s="33">
        <f t="shared" si="1218"/>
        <v>1</v>
      </c>
      <c r="H7353" s="33">
        <f t="shared" si="1219"/>
        <v>2026</v>
      </c>
      <c r="I7353" s="34">
        <v>4.96</v>
      </c>
      <c r="K7353" s="32">
        <v>42010</v>
      </c>
      <c r="L7353" s="33">
        <f t="shared" si="1212"/>
        <v>1</v>
      </c>
      <c r="M7353" s="33">
        <f t="shared" si="1213"/>
        <v>2015</v>
      </c>
      <c r="N7353" s="34">
        <v>47.98</v>
      </c>
      <c r="P7353" s="32">
        <v>42453</v>
      </c>
      <c r="Q7353" s="33">
        <f t="shared" si="1214"/>
        <v>3</v>
      </c>
      <c r="R7353" s="33">
        <f t="shared" si="1215"/>
        <v>2016</v>
      </c>
      <c r="S7353" s="34">
        <v>38.33</v>
      </c>
    </row>
    <row r="7354" spans="1:19">
      <c r="A7354" s="32">
        <v>44440</v>
      </c>
      <c r="B7354" s="33">
        <f t="shared" si="1208"/>
        <v>9</v>
      </c>
      <c r="C7354" s="33">
        <f t="shared" si="1209"/>
        <v>2021</v>
      </c>
      <c r="D7354" s="34">
        <v>1.175</v>
      </c>
      <c r="F7354" s="32">
        <v>46044</v>
      </c>
      <c r="G7354" s="33">
        <f t="shared" si="1218"/>
        <v>1</v>
      </c>
      <c r="H7354" s="33">
        <f t="shared" si="1219"/>
        <v>2026</v>
      </c>
      <c r="I7354" s="34">
        <v>8.42</v>
      </c>
      <c r="K7354" s="32">
        <v>42011</v>
      </c>
      <c r="L7354" s="33">
        <f t="shared" si="1212"/>
        <v>1</v>
      </c>
      <c r="M7354" s="33">
        <f t="shared" si="1213"/>
        <v>2015</v>
      </c>
      <c r="N7354" s="34">
        <v>48.69</v>
      </c>
      <c r="P7354" s="32">
        <v>42457</v>
      </c>
      <c r="Q7354" s="33">
        <f t="shared" si="1214"/>
        <v>3</v>
      </c>
      <c r="R7354" s="33">
        <f t="shared" si="1215"/>
        <v>2016</v>
      </c>
      <c r="S7354" s="34">
        <v>38.33</v>
      </c>
    </row>
    <row r="7355" spans="1:19">
      <c r="A7355" s="32">
        <v>44441</v>
      </c>
      <c r="B7355" s="33">
        <f t="shared" si="1208"/>
        <v>9</v>
      </c>
      <c r="C7355" s="33">
        <f t="shared" si="1209"/>
        <v>2021</v>
      </c>
      <c r="D7355" s="34">
        <v>1.1830000000000001</v>
      </c>
      <c r="F7355" s="32">
        <v>46045</v>
      </c>
      <c r="G7355" s="33">
        <f t="shared" si="1218"/>
        <v>1</v>
      </c>
      <c r="H7355" s="33">
        <f t="shared" si="1219"/>
        <v>2026</v>
      </c>
      <c r="I7355" s="34">
        <v>30.72</v>
      </c>
      <c r="K7355" s="32">
        <v>42012</v>
      </c>
      <c r="L7355" s="33">
        <f t="shared" si="1212"/>
        <v>1</v>
      </c>
      <c r="M7355" s="33">
        <f t="shared" si="1213"/>
        <v>2015</v>
      </c>
      <c r="N7355" s="34">
        <v>48.8</v>
      </c>
      <c r="P7355" s="32">
        <v>42458</v>
      </c>
      <c r="Q7355" s="33">
        <f t="shared" si="1214"/>
        <v>3</v>
      </c>
      <c r="R7355" s="33">
        <f t="shared" si="1215"/>
        <v>2016</v>
      </c>
      <c r="S7355" s="34">
        <v>36.75</v>
      </c>
    </row>
    <row r="7356" spans="1:19">
      <c r="A7356" s="32">
        <v>44442</v>
      </c>
      <c r="B7356" s="33">
        <f t="shared" si="1208"/>
        <v>9</v>
      </c>
      <c r="C7356" s="33">
        <f t="shared" si="1209"/>
        <v>2021</v>
      </c>
      <c r="D7356" s="34">
        <v>1.1930000000000001</v>
      </c>
      <c r="F7356" s="32">
        <v>46048</v>
      </c>
      <c r="G7356" s="33">
        <f t="shared" si="1218"/>
        <v>1</v>
      </c>
      <c r="H7356" s="33">
        <f t="shared" si="1219"/>
        <v>2026</v>
      </c>
      <c r="I7356" s="34">
        <v>25.01</v>
      </c>
      <c r="K7356" s="32">
        <v>42013</v>
      </c>
      <c r="L7356" s="33">
        <f t="shared" si="1212"/>
        <v>1</v>
      </c>
      <c r="M7356" s="33">
        <f t="shared" si="1213"/>
        <v>2015</v>
      </c>
      <c r="N7356" s="34">
        <v>48.35</v>
      </c>
      <c r="P7356" s="32">
        <v>42459</v>
      </c>
      <c r="Q7356" s="33">
        <f t="shared" si="1214"/>
        <v>3</v>
      </c>
      <c r="R7356" s="33">
        <f t="shared" si="1215"/>
        <v>2016</v>
      </c>
      <c r="S7356" s="34">
        <v>36.75</v>
      </c>
    </row>
    <row r="7357" spans="1:19">
      <c r="A7357" s="32">
        <v>44446</v>
      </c>
      <c r="B7357" s="33">
        <f t="shared" si="1208"/>
        <v>9</v>
      </c>
      <c r="C7357" s="33">
        <f t="shared" si="1209"/>
        <v>2021</v>
      </c>
      <c r="D7357" s="34">
        <v>1.1850000000000001</v>
      </c>
      <c r="F7357" s="32">
        <v>46049</v>
      </c>
      <c r="G7357" s="33">
        <f t="shared" si="1218"/>
        <v>1</v>
      </c>
      <c r="H7357" s="33">
        <f t="shared" si="1219"/>
        <v>2026</v>
      </c>
      <c r="I7357" s="34">
        <v>17.190000000000001</v>
      </c>
      <c r="K7357" s="32">
        <v>42016</v>
      </c>
      <c r="L7357" s="33">
        <f t="shared" si="1212"/>
        <v>1</v>
      </c>
      <c r="M7357" s="33">
        <f t="shared" si="1213"/>
        <v>2015</v>
      </c>
      <c r="N7357" s="34">
        <v>46.06</v>
      </c>
      <c r="P7357" s="32">
        <v>42460</v>
      </c>
      <c r="Q7357" s="33">
        <f t="shared" si="1214"/>
        <v>3</v>
      </c>
      <c r="R7357" s="33">
        <f t="shared" si="1215"/>
        <v>2016</v>
      </c>
      <c r="S7357" s="34">
        <v>36.75</v>
      </c>
    </row>
    <row r="7358" spans="1:19">
      <c r="A7358" s="32">
        <v>44447</v>
      </c>
      <c r="B7358" s="33">
        <f t="shared" ref="B7358:B7414" si="1220">+MONTH(A7358)</f>
        <v>9</v>
      </c>
      <c r="C7358" s="33">
        <f t="shared" ref="C7358:C7414" si="1221">+YEAR(A7358)</f>
        <v>2021</v>
      </c>
      <c r="D7358" s="34">
        <v>1.18625</v>
      </c>
      <c r="F7358" s="32">
        <v>46050</v>
      </c>
      <c r="G7358" s="33">
        <f t="shared" si="1218"/>
        <v>1</v>
      </c>
      <c r="H7358" s="33">
        <f t="shared" si="1219"/>
        <v>2026</v>
      </c>
      <c r="I7358" s="34">
        <v>9.34</v>
      </c>
      <c r="K7358" s="32">
        <v>42017</v>
      </c>
      <c r="L7358" s="33">
        <f t="shared" si="1212"/>
        <v>1</v>
      </c>
      <c r="M7358" s="33">
        <f t="shared" si="1213"/>
        <v>2015</v>
      </c>
      <c r="N7358" s="34">
        <v>45.92</v>
      </c>
      <c r="P7358" s="32">
        <v>42461</v>
      </c>
      <c r="Q7358" s="33">
        <f t="shared" si="1214"/>
        <v>4</v>
      </c>
      <c r="R7358" s="33">
        <f t="shared" si="1215"/>
        <v>2016</v>
      </c>
      <c r="S7358" s="34">
        <v>36.42</v>
      </c>
    </row>
    <row r="7359" spans="1:19">
      <c r="A7359" s="32">
        <v>44448</v>
      </c>
      <c r="B7359" s="33">
        <f t="shared" si="1220"/>
        <v>9</v>
      </c>
      <c r="C7359" s="33">
        <f t="shared" si="1221"/>
        <v>2021</v>
      </c>
      <c r="D7359" s="34">
        <v>1.1981250000000001</v>
      </c>
      <c r="F7359" s="32">
        <v>46051</v>
      </c>
      <c r="G7359" s="33">
        <f t="shared" si="1218"/>
        <v>1</v>
      </c>
      <c r="H7359" s="33">
        <f t="shared" si="1219"/>
        <v>2026</v>
      </c>
      <c r="I7359" s="34">
        <v>10.25</v>
      </c>
      <c r="K7359" s="32">
        <v>42018</v>
      </c>
      <c r="L7359" s="33">
        <f t="shared" si="1212"/>
        <v>1</v>
      </c>
      <c r="M7359" s="33">
        <f t="shared" si="1213"/>
        <v>2015</v>
      </c>
      <c r="N7359" s="34">
        <v>48.49</v>
      </c>
      <c r="P7359" s="32">
        <v>42464</v>
      </c>
      <c r="Q7359" s="33">
        <f t="shared" si="1214"/>
        <v>4</v>
      </c>
      <c r="R7359" s="33">
        <f t="shared" si="1215"/>
        <v>2016</v>
      </c>
      <c r="S7359" s="34">
        <v>36.049999999999997</v>
      </c>
    </row>
    <row r="7360" spans="1:19">
      <c r="A7360" s="32">
        <v>44449</v>
      </c>
      <c r="B7360" s="33">
        <f t="shared" si="1220"/>
        <v>9</v>
      </c>
      <c r="C7360" s="33">
        <f t="shared" si="1221"/>
        <v>2021</v>
      </c>
      <c r="D7360" s="34">
        <v>1.2224999999999999</v>
      </c>
      <c r="F7360" s="32">
        <v>46052</v>
      </c>
      <c r="G7360" s="33">
        <f t="shared" si="1218"/>
        <v>1</v>
      </c>
      <c r="H7360" s="33">
        <f t="shared" si="1219"/>
        <v>2026</v>
      </c>
      <c r="I7360" s="34">
        <v>7.18</v>
      </c>
      <c r="K7360" s="32">
        <v>42019</v>
      </c>
      <c r="L7360" s="33">
        <f t="shared" si="1212"/>
        <v>1</v>
      </c>
      <c r="M7360" s="33">
        <f t="shared" si="1213"/>
        <v>2015</v>
      </c>
      <c r="N7360" s="34">
        <v>46.37</v>
      </c>
      <c r="P7360" s="32">
        <v>42465</v>
      </c>
      <c r="Q7360" s="33">
        <f t="shared" si="1214"/>
        <v>4</v>
      </c>
      <c r="R7360" s="33">
        <f t="shared" si="1215"/>
        <v>2016</v>
      </c>
      <c r="S7360" s="34">
        <v>35.880000000000003</v>
      </c>
    </row>
    <row r="7361" spans="1:19">
      <c r="A7361" s="32">
        <v>44452</v>
      </c>
      <c r="B7361" s="33">
        <f t="shared" si="1220"/>
        <v>9</v>
      </c>
      <c r="C7361" s="33">
        <f t="shared" si="1221"/>
        <v>2021</v>
      </c>
      <c r="D7361" s="34">
        <v>1.2362500000000001</v>
      </c>
      <c r="F7361" s="32">
        <v>46055</v>
      </c>
      <c r="G7361" s="33">
        <f t="shared" si="1218"/>
        <v>2</v>
      </c>
      <c r="H7361" s="33">
        <f t="shared" si="1219"/>
        <v>2026</v>
      </c>
      <c r="I7361" s="34">
        <v>4.4000000000000004</v>
      </c>
      <c r="K7361" s="32">
        <v>42020</v>
      </c>
      <c r="L7361" s="33">
        <f t="shared" si="1212"/>
        <v>1</v>
      </c>
      <c r="M7361" s="33">
        <f t="shared" si="1213"/>
        <v>2015</v>
      </c>
      <c r="N7361" s="34">
        <v>48.49</v>
      </c>
      <c r="P7361" s="32">
        <v>42466</v>
      </c>
      <c r="Q7361" s="33">
        <f t="shared" si="1214"/>
        <v>4</v>
      </c>
      <c r="R7361" s="33">
        <f t="shared" si="1215"/>
        <v>2016</v>
      </c>
      <c r="S7361" s="34">
        <v>37.770000000000003</v>
      </c>
    </row>
    <row r="7362" spans="1:19">
      <c r="A7362" s="32">
        <v>44453</v>
      </c>
      <c r="B7362" s="33">
        <f t="shared" si="1220"/>
        <v>9</v>
      </c>
      <c r="C7362" s="33">
        <f t="shared" si="1221"/>
        <v>2021</v>
      </c>
      <c r="D7362" s="34">
        <v>1.25125</v>
      </c>
      <c r="F7362" s="32">
        <v>46056</v>
      </c>
      <c r="G7362" s="33">
        <f t="shared" si="1218"/>
        <v>2</v>
      </c>
      <c r="H7362" s="33">
        <f t="shared" si="1219"/>
        <v>2026</v>
      </c>
      <c r="I7362" s="34">
        <v>4.1100000000000003</v>
      </c>
      <c r="K7362" s="32">
        <v>42024</v>
      </c>
      <c r="L7362" s="33">
        <f t="shared" si="1212"/>
        <v>1</v>
      </c>
      <c r="M7362" s="33">
        <f t="shared" si="1213"/>
        <v>2015</v>
      </c>
      <c r="N7362" s="34">
        <v>46.79</v>
      </c>
      <c r="P7362" s="32">
        <v>42467</v>
      </c>
      <c r="Q7362" s="33">
        <f t="shared" si="1214"/>
        <v>4</v>
      </c>
      <c r="R7362" s="33">
        <f t="shared" si="1215"/>
        <v>2016</v>
      </c>
      <c r="S7362" s="34">
        <v>37.15</v>
      </c>
    </row>
    <row r="7363" spans="1:19">
      <c r="A7363" s="32">
        <v>44454</v>
      </c>
      <c r="B7363" s="33">
        <f t="shared" si="1220"/>
        <v>9</v>
      </c>
      <c r="C7363" s="33">
        <f t="shared" si="1221"/>
        <v>2021</v>
      </c>
      <c r="D7363" s="34">
        <v>1.3025</v>
      </c>
      <c r="F7363" s="32">
        <v>46057</v>
      </c>
      <c r="G7363" s="33">
        <f t="shared" si="1218"/>
        <v>2</v>
      </c>
      <c r="H7363" s="33">
        <f t="shared" si="1219"/>
        <v>2026</v>
      </c>
      <c r="I7363" s="34">
        <v>6.88</v>
      </c>
      <c r="K7363" s="32">
        <v>42025</v>
      </c>
      <c r="L7363" s="33">
        <f t="shared" si="1212"/>
        <v>1</v>
      </c>
      <c r="M7363" s="33">
        <f t="shared" si="1213"/>
        <v>2015</v>
      </c>
      <c r="N7363" s="34">
        <v>47.85</v>
      </c>
      <c r="P7363" s="32">
        <v>42468</v>
      </c>
      <c r="Q7363" s="33">
        <f t="shared" si="1214"/>
        <v>4</v>
      </c>
      <c r="R7363" s="33">
        <f t="shared" si="1215"/>
        <v>2016</v>
      </c>
      <c r="S7363" s="34">
        <v>40.71</v>
      </c>
    </row>
    <row r="7364" spans="1:19">
      <c r="A7364" s="32">
        <v>44455</v>
      </c>
      <c r="B7364" s="33">
        <f t="shared" si="1220"/>
        <v>9</v>
      </c>
      <c r="C7364" s="33">
        <f t="shared" si="1221"/>
        <v>2021</v>
      </c>
      <c r="D7364" s="34">
        <v>1.3225</v>
      </c>
      <c r="F7364" s="32">
        <v>46058</v>
      </c>
      <c r="G7364" s="33">
        <f t="shared" si="1218"/>
        <v>2</v>
      </c>
      <c r="H7364" s="33">
        <f t="shared" si="1219"/>
        <v>2026</v>
      </c>
      <c r="I7364" s="34">
        <v>5.28</v>
      </c>
      <c r="K7364" s="32">
        <v>42026</v>
      </c>
      <c r="L7364" s="33">
        <f t="shared" si="1212"/>
        <v>1</v>
      </c>
      <c r="M7364" s="33">
        <f t="shared" si="1213"/>
        <v>2015</v>
      </c>
      <c r="N7364" s="34">
        <v>45.93</v>
      </c>
      <c r="P7364" s="32">
        <v>42471</v>
      </c>
      <c r="Q7364" s="33">
        <f t="shared" si="1214"/>
        <v>4</v>
      </c>
      <c r="R7364" s="33">
        <f t="shared" si="1215"/>
        <v>2016</v>
      </c>
      <c r="S7364" s="34">
        <v>41.58</v>
      </c>
    </row>
    <row r="7365" spans="1:19">
      <c r="A7365" s="32">
        <v>44456</v>
      </c>
      <c r="B7365" s="33">
        <f t="shared" si="1220"/>
        <v>9</v>
      </c>
      <c r="C7365" s="33">
        <f t="shared" si="1221"/>
        <v>2021</v>
      </c>
      <c r="D7365" s="34">
        <v>1.345</v>
      </c>
      <c r="F7365" s="32">
        <v>46059</v>
      </c>
      <c r="G7365" s="33">
        <f t="shared" si="1218"/>
        <v>2</v>
      </c>
      <c r="H7365" s="33">
        <f t="shared" si="1219"/>
        <v>2026</v>
      </c>
      <c r="I7365" s="34">
        <v>4.37</v>
      </c>
      <c r="K7365" s="32">
        <v>42027</v>
      </c>
      <c r="L7365" s="33">
        <f t="shared" si="1212"/>
        <v>1</v>
      </c>
      <c r="M7365" s="33">
        <f t="shared" si="1213"/>
        <v>2015</v>
      </c>
      <c r="N7365" s="34">
        <v>45.26</v>
      </c>
      <c r="P7365" s="32">
        <v>42472</v>
      </c>
      <c r="Q7365" s="33">
        <f t="shared" si="1214"/>
        <v>4</v>
      </c>
      <c r="R7365" s="33">
        <f t="shared" si="1215"/>
        <v>2016</v>
      </c>
      <c r="S7365" s="34">
        <v>43.02</v>
      </c>
    </row>
    <row r="7366" spans="1:19">
      <c r="A7366" s="32">
        <v>44459</v>
      </c>
      <c r="B7366" s="33">
        <f t="shared" si="1220"/>
        <v>9</v>
      </c>
      <c r="C7366" s="33">
        <f t="shared" si="1221"/>
        <v>2021</v>
      </c>
      <c r="D7366" s="34">
        <v>1.33</v>
      </c>
      <c r="F7366" s="32">
        <v>46062</v>
      </c>
      <c r="G7366" s="33">
        <f t="shared" si="1218"/>
        <v>2</v>
      </c>
      <c r="H7366" s="33">
        <f t="shared" si="1219"/>
        <v>2026</v>
      </c>
      <c r="I7366" s="34">
        <v>3.25</v>
      </c>
      <c r="K7366" s="32">
        <v>42030</v>
      </c>
      <c r="L7366" s="33">
        <f t="shared" si="1212"/>
        <v>1</v>
      </c>
      <c r="M7366" s="33">
        <f t="shared" si="1213"/>
        <v>2015</v>
      </c>
      <c r="N7366" s="34">
        <v>44.8</v>
      </c>
      <c r="P7366" s="32">
        <v>42473</v>
      </c>
      <c r="Q7366" s="33">
        <f t="shared" si="1214"/>
        <v>4</v>
      </c>
      <c r="R7366" s="33">
        <f t="shared" si="1215"/>
        <v>2016</v>
      </c>
      <c r="S7366" s="34">
        <v>42.81</v>
      </c>
    </row>
    <row r="7367" spans="1:19">
      <c r="A7367" s="32">
        <v>44460</v>
      </c>
      <c r="B7367" s="33">
        <f t="shared" si="1220"/>
        <v>9</v>
      </c>
      <c r="C7367" s="33">
        <f t="shared" si="1221"/>
        <v>2021</v>
      </c>
      <c r="D7367" s="34">
        <v>1.33125</v>
      </c>
      <c r="F7367" s="32">
        <v>46063</v>
      </c>
      <c r="G7367" s="33">
        <f t="shared" si="1218"/>
        <v>2</v>
      </c>
      <c r="H7367" s="33">
        <f t="shared" si="1219"/>
        <v>2026</v>
      </c>
      <c r="I7367" s="34">
        <v>3.18</v>
      </c>
      <c r="K7367" s="32">
        <v>42031</v>
      </c>
      <c r="L7367" s="33">
        <f t="shared" si="1212"/>
        <v>1</v>
      </c>
      <c r="M7367" s="33">
        <f t="shared" si="1213"/>
        <v>2015</v>
      </c>
      <c r="N7367" s="34">
        <v>45.84</v>
      </c>
      <c r="P7367" s="32">
        <v>42474</v>
      </c>
      <c r="Q7367" s="33">
        <f t="shared" si="1214"/>
        <v>4</v>
      </c>
      <c r="R7367" s="33">
        <f t="shared" si="1215"/>
        <v>2016</v>
      </c>
      <c r="S7367" s="34">
        <v>43.02</v>
      </c>
    </row>
    <row r="7368" spans="1:19">
      <c r="A7368" s="32">
        <v>44461</v>
      </c>
      <c r="B7368" s="33">
        <f t="shared" si="1220"/>
        <v>9</v>
      </c>
      <c r="C7368" s="33">
        <f t="shared" si="1221"/>
        <v>2021</v>
      </c>
      <c r="D7368" s="34">
        <v>1.33</v>
      </c>
      <c r="F7368" s="32">
        <v>46064</v>
      </c>
      <c r="G7368" s="33">
        <f t="shared" si="1218"/>
        <v>2</v>
      </c>
      <c r="H7368" s="33">
        <f t="shared" si="1219"/>
        <v>2026</v>
      </c>
      <c r="I7368" s="34">
        <v>3.25</v>
      </c>
      <c r="K7368" s="32">
        <v>42032</v>
      </c>
      <c r="L7368" s="33">
        <f t="shared" si="1212"/>
        <v>1</v>
      </c>
      <c r="M7368" s="33">
        <f t="shared" si="1213"/>
        <v>2015</v>
      </c>
      <c r="N7368" s="34">
        <v>44.08</v>
      </c>
      <c r="P7368" s="32">
        <v>42475</v>
      </c>
      <c r="Q7368" s="33">
        <f t="shared" si="1214"/>
        <v>4</v>
      </c>
      <c r="R7368" s="33">
        <f t="shared" si="1215"/>
        <v>2016</v>
      </c>
      <c r="S7368" s="34">
        <v>41.32</v>
      </c>
    </row>
    <row r="7369" spans="1:19">
      <c r="A7369" s="32">
        <v>44462</v>
      </c>
      <c r="B7369" s="33">
        <f t="shared" si="1220"/>
        <v>9</v>
      </c>
      <c r="C7369" s="33">
        <f t="shared" si="1221"/>
        <v>2021</v>
      </c>
      <c r="D7369" s="34">
        <v>1.34375</v>
      </c>
      <c r="F7369" s="32">
        <v>46065</v>
      </c>
      <c r="G7369" s="33">
        <f t="shared" si="1218"/>
        <v>2</v>
      </c>
      <c r="H7369" s="33">
        <f t="shared" si="1219"/>
        <v>2026</v>
      </c>
      <c r="I7369" s="34">
        <v>3.43</v>
      </c>
      <c r="K7369" s="32">
        <v>42033</v>
      </c>
      <c r="L7369" s="33">
        <f t="shared" si="1212"/>
        <v>1</v>
      </c>
      <c r="M7369" s="33">
        <f t="shared" si="1213"/>
        <v>2015</v>
      </c>
      <c r="N7369" s="34">
        <v>44.12</v>
      </c>
      <c r="P7369" s="32">
        <v>42478</v>
      </c>
      <c r="Q7369" s="33">
        <f t="shared" si="1214"/>
        <v>4</v>
      </c>
      <c r="R7369" s="33">
        <f t="shared" si="1215"/>
        <v>2016</v>
      </c>
      <c r="S7369" s="34">
        <v>41.64</v>
      </c>
    </row>
    <row r="7370" spans="1:19">
      <c r="A7370" s="32">
        <v>44463</v>
      </c>
      <c r="B7370" s="33">
        <f t="shared" si="1220"/>
        <v>9</v>
      </c>
      <c r="C7370" s="33">
        <f t="shared" si="1221"/>
        <v>2021</v>
      </c>
      <c r="D7370" s="34">
        <v>1.3374999999999999</v>
      </c>
      <c r="F7370" s="32">
        <v>46066</v>
      </c>
      <c r="G7370" s="33">
        <f t="shared" si="1218"/>
        <v>2</v>
      </c>
      <c r="H7370" s="33">
        <f t="shared" si="1219"/>
        <v>2026</v>
      </c>
      <c r="I7370" s="34">
        <v>3.24</v>
      </c>
      <c r="K7370" s="32">
        <v>42034</v>
      </c>
      <c r="L7370" s="33">
        <f t="shared" si="1212"/>
        <v>1</v>
      </c>
      <c r="M7370" s="33">
        <f t="shared" si="1213"/>
        <v>2015</v>
      </c>
      <c r="N7370" s="34">
        <v>47.79</v>
      </c>
      <c r="P7370" s="32">
        <v>42479</v>
      </c>
      <c r="Q7370" s="33">
        <f t="shared" si="1214"/>
        <v>4</v>
      </c>
      <c r="R7370" s="33">
        <f t="shared" si="1215"/>
        <v>2016</v>
      </c>
      <c r="S7370" s="34">
        <v>43.02</v>
      </c>
    </row>
    <row r="7371" spans="1:19">
      <c r="A7371" s="32">
        <v>44466</v>
      </c>
      <c r="B7371" s="33">
        <f t="shared" si="1220"/>
        <v>9</v>
      </c>
      <c r="C7371" s="33">
        <f t="shared" si="1221"/>
        <v>2021</v>
      </c>
      <c r="D7371" s="34">
        <v>1.3712500000000001</v>
      </c>
      <c r="F7371" s="32">
        <v>46070</v>
      </c>
      <c r="G7371" s="33">
        <f t="shared" si="1218"/>
        <v>2</v>
      </c>
      <c r="H7371" s="33">
        <f t="shared" si="1219"/>
        <v>2026</v>
      </c>
      <c r="I7371" s="34">
        <v>3.13</v>
      </c>
      <c r="K7371" s="32">
        <v>42037</v>
      </c>
      <c r="L7371" s="33">
        <f t="shared" si="1212"/>
        <v>2</v>
      </c>
      <c r="M7371" s="33">
        <f t="shared" si="1213"/>
        <v>2015</v>
      </c>
      <c r="N7371" s="34">
        <v>49.25</v>
      </c>
      <c r="P7371" s="32">
        <v>42480</v>
      </c>
      <c r="Q7371" s="33">
        <f t="shared" si="1214"/>
        <v>4</v>
      </c>
      <c r="R7371" s="33">
        <f t="shared" si="1215"/>
        <v>2016</v>
      </c>
      <c r="S7371" s="34">
        <v>43.09</v>
      </c>
    </row>
    <row r="7372" spans="1:19">
      <c r="A7372" s="32">
        <v>44467</v>
      </c>
      <c r="B7372" s="33">
        <f t="shared" si="1220"/>
        <v>9</v>
      </c>
      <c r="C7372" s="33">
        <f t="shared" si="1221"/>
        <v>2021</v>
      </c>
      <c r="D7372" s="34">
        <v>1.423125</v>
      </c>
      <c r="F7372" s="32">
        <v>46071</v>
      </c>
      <c r="G7372" s="33">
        <f t="shared" si="1218"/>
        <v>2</v>
      </c>
      <c r="H7372" s="33">
        <f t="shared" si="1219"/>
        <v>2026</v>
      </c>
      <c r="I7372" s="34">
        <v>2.98</v>
      </c>
      <c r="K7372" s="32">
        <v>42038</v>
      </c>
      <c r="L7372" s="33">
        <f t="shared" si="1212"/>
        <v>2</v>
      </c>
      <c r="M7372" s="33">
        <f t="shared" si="1213"/>
        <v>2015</v>
      </c>
      <c r="N7372" s="34">
        <v>53.04</v>
      </c>
      <c r="P7372" s="32">
        <v>42481</v>
      </c>
      <c r="Q7372" s="33">
        <f t="shared" si="1214"/>
        <v>4</v>
      </c>
      <c r="R7372" s="33">
        <f t="shared" si="1215"/>
        <v>2016</v>
      </c>
      <c r="S7372" s="34">
        <v>43.48</v>
      </c>
    </row>
    <row r="7373" spans="1:19">
      <c r="A7373" s="32">
        <v>44468</v>
      </c>
      <c r="B7373" s="33">
        <f t="shared" si="1220"/>
        <v>9</v>
      </c>
      <c r="C7373" s="33">
        <f t="shared" si="1221"/>
        <v>2021</v>
      </c>
      <c r="D7373" s="34">
        <v>1.4312499999999999</v>
      </c>
      <c r="F7373" s="32">
        <v>46072</v>
      </c>
      <c r="G7373" s="33">
        <f t="shared" si="1218"/>
        <v>2</v>
      </c>
      <c r="H7373" s="33">
        <f t="shared" si="1219"/>
        <v>2026</v>
      </c>
      <c r="I7373" s="34">
        <v>3.09</v>
      </c>
      <c r="K7373" s="32">
        <v>42039</v>
      </c>
      <c r="L7373" s="33">
        <f t="shared" si="1212"/>
        <v>2</v>
      </c>
      <c r="M7373" s="33">
        <f t="shared" si="1213"/>
        <v>2015</v>
      </c>
      <c r="N7373" s="34">
        <v>48.45</v>
      </c>
      <c r="P7373" s="32">
        <v>42482</v>
      </c>
      <c r="Q7373" s="33">
        <f t="shared" si="1214"/>
        <v>4</v>
      </c>
      <c r="R7373" s="33">
        <f t="shared" si="1215"/>
        <v>2016</v>
      </c>
      <c r="S7373" s="34">
        <v>43.97</v>
      </c>
    </row>
    <row r="7374" spans="1:19">
      <c r="A7374" s="32">
        <v>44469</v>
      </c>
      <c r="B7374" s="33">
        <f t="shared" si="1220"/>
        <v>9</v>
      </c>
      <c r="C7374" s="33">
        <f t="shared" si="1221"/>
        <v>2021</v>
      </c>
      <c r="D7374" s="34">
        <v>1.41625</v>
      </c>
      <c r="F7374" s="32">
        <v>46073</v>
      </c>
      <c r="G7374" s="33">
        <f t="shared" si="1218"/>
        <v>2</v>
      </c>
      <c r="H7374" s="33">
        <f t="shared" si="1219"/>
        <v>2026</v>
      </c>
      <c r="I7374" s="34">
        <v>3.15</v>
      </c>
      <c r="K7374" s="32">
        <v>42040</v>
      </c>
      <c r="L7374" s="33">
        <f t="shared" si="1212"/>
        <v>2</v>
      </c>
      <c r="M7374" s="33">
        <f t="shared" si="1213"/>
        <v>2015</v>
      </c>
      <c r="N7374" s="34">
        <v>50.48</v>
      </c>
      <c r="P7374" s="32">
        <v>42485</v>
      </c>
      <c r="Q7374" s="33">
        <f t="shared" si="1214"/>
        <v>4</v>
      </c>
      <c r="R7374" s="33">
        <f t="shared" si="1215"/>
        <v>2016</v>
      </c>
      <c r="S7374" s="34">
        <v>42.97</v>
      </c>
    </row>
    <row r="7375" spans="1:19">
      <c r="A7375" s="32">
        <v>44470</v>
      </c>
      <c r="B7375" s="33">
        <f t="shared" si="1220"/>
        <v>10</v>
      </c>
      <c r="C7375" s="33">
        <f t="shared" si="1221"/>
        <v>2021</v>
      </c>
      <c r="D7375" s="34">
        <v>1.4712499999999999</v>
      </c>
      <c r="F7375" s="32">
        <v>46076</v>
      </c>
      <c r="G7375" s="33">
        <f t="shared" si="1218"/>
        <v>2</v>
      </c>
      <c r="H7375" s="33">
        <f t="shared" si="1219"/>
        <v>2026</v>
      </c>
      <c r="I7375" s="34">
        <v>3.13</v>
      </c>
      <c r="K7375" s="32">
        <v>42041</v>
      </c>
      <c r="L7375" s="33">
        <f t="shared" si="1212"/>
        <v>2</v>
      </c>
      <c r="M7375" s="33">
        <f t="shared" si="1213"/>
        <v>2015</v>
      </c>
      <c r="N7375" s="34">
        <v>51.66</v>
      </c>
      <c r="P7375" s="32">
        <v>42486</v>
      </c>
      <c r="Q7375" s="33">
        <f t="shared" si="1214"/>
        <v>4</v>
      </c>
      <c r="R7375" s="33">
        <f t="shared" si="1215"/>
        <v>2016</v>
      </c>
      <c r="S7375" s="34">
        <v>43.94</v>
      </c>
    </row>
    <row r="7376" spans="1:19">
      <c r="A7376" s="32">
        <v>44473</v>
      </c>
      <c r="B7376" s="33">
        <f t="shared" si="1220"/>
        <v>10</v>
      </c>
      <c r="C7376" s="33">
        <f t="shared" si="1221"/>
        <v>2021</v>
      </c>
      <c r="D7376" s="34">
        <v>1.52</v>
      </c>
      <c r="F7376" s="32">
        <v>46077</v>
      </c>
      <c r="G7376" s="33">
        <f t="shared" si="1218"/>
        <v>2</v>
      </c>
      <c r="H7376" s="33">
        <f t="shared" si="1219"/>
        <v>2026</v>
      </c>
      <c r="I7376" s="34">
        <v>2.99</v>
      </c>
      <c r="K7376" s="32">
        <v>42044</v>
      </c>
      <c r="L7376" s="33">
        <f t="shared" si="1212"/>
        <v>2</v>
      </c>
      <c r="M7376" s="33">
        <f t="shared" si="1213"/>
        <v>2015</v>
      </c>
      <c r="N7376" s="34">
        <v>52.99</v>
      </c>
      <c r="P7376" s="32">
        <v>42487</v>
      </c>
      <c r="Q7376" s="33">
        <f t="shared" si="1214"/>
        <v>4</v>
      </c>
      <c r="R7376" s="33">
        <f t="shared" si="1215"/>
        <v>2016</v>
      </c>
      <c r="S7376" s="34">
        <v>44.17</v>
      </c>
    </row>
    <row r="7377" spans="1:19">
      <c r="A7377" s="32">
        <v>44474</v>
      </c>
      <c r="B7377" s="33">
        <f t="shared" si="1220"/>
        <v>10</v>
      </c>
      <c r="C7377" s="33">
        <f t="shared" si="1221"/>
        <v>2021</v>
      </c>
      <c r="D7377" s="34">
        <v>1.5137499999999999</v>
      </c>
      <c r="F7377" s="32">
        <v>46078</v>
      </c>
      <c r="G7377" s="33">
        <f t="shared" si="1218"/>
        <v>2</v>
      </c>
      <c r="H7377" s="33">
        <f t="shared" si="1219"/>
        <v>2026</v>
      </c>
      <c r="I7377" s="34">
        <v>3.02</v>
      </c>
      <c r="K7377" s="32">
        <v>42045</v>
      </c>
      <c r="L7377" s="33">
        <f t="shared" si="1212"/>
        <v>2</v>
      </c>
      <c r="M7377" s="33">
        <f t="shared" si="1213"/>
        <v>2015</v>
      </c>
      <c r="N7377" s="34">
        <v>50.06</v>
      </c>
      <c r="P7377" s="32">
        <v>42488</v>
      </c>
      <c r="Q7377" s="33">
        <f t="shared" si="1214"/>
        <v>4</v>
      </c>
      <c r="R7377" s="33">
        <f t="shared" si="1215"/>
        <v>2016</v>
      </c>
      <c r="S7377" s="34">
        <v>45.6</v>
      </c>
    </row>
    <row r="7378" spans="1:19">
      <c r="A7378" s="32">
        <v>44475</v>
      </c>
      <c r="B7378" s="33">
        <f t="shared" si="1220"/>
        <v>10</v>
      </c>
      <c r="C7378" s="33">
        <f t="shared" si="1221"/>
        <v>2021</v>
      </c>
      <c r="D7378" s="34">
        <v>1.5081249999999999</v>
      </c>
      <c r="F7378" s="32">
        <v>46079</v>
      </c>
      <c r="G7378" s="33">
        <f t="shared" si="1218"/>
        <v>2</v>
      </c>
      <c r="H7378" s="33">
        <f t="shared" si="1219"/>
        <v>2026</v>
      </c>
      <c r="I7378" s="34">
        <v>2.94</v>
      </c>
      <c r="K7378" s="32">
        <v>42046</v>
      </c>
      <c r="L7378" s="33">
        <f t="shared" si="1212"/>
        <v>2</v>
      </c>
      <c r="M7378" s="33">
        <f t="shared" si="1213"/>
        <v>2015</v>
      </c>
      <c r="N7378" s="34">
        <v>48.8</v>
      </c>
      <c r="P7378" s="32">
        <v>42489</v>
      </c>
      <c r="Q7378" s="33">
        <f t="shared" si="1214"/>
        <v>4</v>
      </c>
      <c r="R7378" s="33">
        <f t="shared" si="1215"/>
        <v>2016</v>
      </c>
      <c r="S7378" s="34">
        <v>45.64</v>
      </c>
    </row>
    <row r="7379" spans="1:19">
      <c r="A7379" s="32">
        <v>44476</v>
      </c>
      <c r="B7379" s="33">
        <f t="shared" si="1220"/>
        <v>10</v>
      </c>
      <c r="C7379" s="33">
        <f t="shared" si="1221"/>
        <v>2021</v>
      </c>
      <c r="D7379" s="34">
        <v>1.454375</v>
      </c>
      <c r="F7379" s="32">
        <v>46080</v>
      </c>
      <c r="G7379" s="33">
        <f t="shared" si="1218"/>
        <v>2</v>
      </c>
      <c r="H7379" s="33">
        <f t="shared" si="1219"/>
        <v>2026</v>
      </c>
      <c r="I7379" s="34">
        <v>2.99</v>
      </c>
      <c r="K7379" s="32">
        <v>42047</v>
      </c>
      <c r="L7379" s="33">
        <f t="shared" si="1212"/>
        <v>2</v>
      </c>
      <c r="M7379" s="33">
        <f t="shared" si="1213"/>
        <v>2015</v>
      </c>
      <c r="N7379" s="34">
        <v>51.17</v>
      </c>
      <c r="P7379" s="32">
        <v>42492</v>
      </c>
      <c r="Q7379" s="33">
        <f t="shared" si="1214"/>
        <v>5</v>
      </c>
      <c r="R7379" s="33">
        <f t="shared" si="1215"/>
        <v>2016</v>
      </c>
      <c r="S7379" s="34">
        <v>45.82</v>
      </c>
    </row>
    <row r="7380" spans="1:19">
      <c r="A7380" s="32">
        <v>44477</v>
      </c>
      <c r="B7380" s="33">
        <f t="shared" si="1220"/>
        <v>10</v>
      </c>
      <c r="C7380" s="33">
        <f t="shared" si="1221"/>
        <v>2021</v>
      </c>
      <c r="D7380" s="34">
        <v>1.4606250000000001</v>
      </c>
      <c r="F7380" s="32">
        <v>46083</v>
      </c>
      <c r="G7380" s="33">
        <f t="shared" si="1218"/>
        <v>3</v>
      </c>
      <c r="H7380" s="33">
        <f t="shared" si="1219"/>
        <v>2026</v>
      </c>
      <c r="I7380" s="34">
        <v>2.99</v>
      </c>
      <c r="K7380" s="32">
        <v>42048</v>
      </c>
      <c r="L7380" s="33">
        <f t="shared" si="1212"/>
        <v>2</v>
      </c>
      <c r="M7380" s="33">
        <f t="shared" si="1213"/>
        <v>2015</v>
      </c>
      <c r="N7380" s="34">
        <v>52.66</v>
      </c>
      <c r="P7380" s="32">
        <v>42493</v>
      </c>
      <c r="Q7380" s="33">
        <f t="shared" si="1214"/>
        <v>5</v>
      </c>
      <c r="R7380" s="33">
        <f t="shared" si="1215"/>
        <v>2016</v>
      </c>
      <c r="S7380" s="34">
        <v>43.09</v>
      </c>
    </row>
    <row r="7381" spans="1:19">
      <c r="A7381" s="32">
        <v>44480</v>
      </c>
      <c r="B7381" s="33">
        <f t="shared" si="1220"/>
        <v>10</v>
      </c>
      <c r="C7381" s="33">
        <f t="shared" si="1221"/>
        <v>2021</v>
      </c>
      <c r="D7381" s="34">
        <v>1.4737499999999999</v>
      </c>
      <c r="F7381" s="32">
        <v>46084</v>
      </c>
      <c r="G7381" s="33">
        <f t="shared" si="1218"/>
        <v>3</v>
      </c>
      <c r="H7381" s="33">
        <f t="shared" si="1219"/>
        <v>2026</v>
      </c>
      <c r="I7381" s="34">
        <v>3.1</v>
      </c>
      <c r="K7381" s="32">
        <v>42052</v>
      </c>
      <c r="L7381" s="33">
        <f t="shared" si="1212"/>
        <v>2</v>
      </c>
      <c r="M7381" s="33">
        <f t="shared" si="1213"/>
        <v>2015</v>
      </c>
      <c r="N7381" s="34">
        <v>53.56</v>
      </c>
      <c r="P7381" s="32">
        <v>42494</v>
      </c>
      <c r="Q7381" s="33">
        <f t="shared" si="1214"/>
        <v>5</v>
      </c>
      <c r="R7381" s="33">
        <f t="shared" si="1215"/>
        <v>2016</v>
      </c>
      <c r="S7381" s="34">
        <v>43.08</v>
      </c>
    </row>
    <row r="7382" spans="1:19">
      <c r="A7382" s="32">
        <v>44481</v>
      </c>
      <c r="B7382" s="33">
        <f t="shared" si="1220"/>
        <v>10</v>
      </c>
      <c r="C7382" s="33">
        <f t="shared" si="1221"/>
        <v>2021</v>
      </c>
      <c r="D7382" s="34">
        <v>1.4524999999999999</v>
      </c>
      <c r="F7382" s="32">
        <v>46085</v>
      </c>
      <c r="G7382" s="33">
        <f t="shared" si="1218"/>
        <v>3</v>
      </c>
      <c r="H7382" s="33">
        <f t="shared" si="1219"/>
        <v>2026</v>
      </c>
      <c r="I7382" s="34">
        <v>2.87</v>
      </c>
      <c r="K7382" s="32">
        <v>42053</v>
      </c>
      <c r="L7382" s="33">
        <f t="shared" si="1212"/>
        <v>2</v>
      </c>
      <c r="M7382" s="33">
        <f t="shared" si="1213"/>
        <v>2015</v>
      </c>
      <c r="N7382" s="34">
        <v>52.13</v>
      </c>
      <c r="P7382" s="32">
        <v>42495</v>
      </c>
      <c r="Q7382" s="33">
        <f t="shared" si="1214"/>
        <v>5</v>
      </c>
      <c r="R7382" s="33">
        <f t="shared" si="1215"/>
        <v>2016</v>
      </c>
      <c r="S7382" s="34">
        <v>44.39</v>
      </c>
    </row>
    <row r="7383" spans="1:19">
      <c r="A7383" s="32">
        <v>44482</v>
      </c>
      <c r="B7383" s="33">
        <f t="shared" si="1220"/>
        <v>10</v>
      </c>
      <c r="C7383" s="33">
        <f t="shared" si="1221"/>
        <v>2021</v>
      </c>
      <c r="D7383" s="34">
        <v>1.4181250000000001</v>
      </c>
      <c r="F7383" s="32">
        <v>46086</v>
      </c>
      <c r="G7383" s="33">
        <f t="shared" si="1218"/>
        <v>3</v>
      </c>
      <c r="H7383" s="33">
        <f t="shared" si="1219"/>
        <v>2026</v>
      </c>
      <c r="I7383" s="34">
        <v>2.9</v>
      </c>
      <c r="K7383" s="32">
        <v>42054</v>
      </c>
      <c r="L7383" s="33">
        <f t="shared" si="1212"/>
        <v>2</v>
      </c>
      <c r="M7383" s="33">
        <f t="shared" si="1213"/>
        <v>2015</v>
      </c>
      <c r="N7383" s="34">
        <v>51.12</v>
      </c>
      <c r="P7383" s="32">
        <v>42496</v>
      </c>
      <c r="Q7383" s="33">
        <f t="shared" si="1214"/>
        <v>5</v>
      </c>
      <c r="R7383" s="33">
        <f t="shared" si="1215"/>
        <v>2016</v>
      </c>
      <c r="S7383" s="34">
        <v>44.6</v>
      </c>
    </row>
    <row r="7384" spans="1:19">
      <c r="A7384" s="32">
        <v>44483</v>
      </c>
      <c r="B7384" s="33">
        <f t="shared" si="1220"/>
        <v>10</v>
      </c>
      <c r="C7384" s="33">
        <f t="shared" si="1221"/>
        <v>2021</v>
      </c>
      <c r="D7384" s="34">
        <v>1.4481250000000001</v>
      </c>
      <c r="F7384" s="32">
        <v>46087</v>
      </c>
      <c r="G7384" s="33">
        <f t="shared" si="1218"/>
        <v>3</v>
      </c>
      <c r="H7384" s="33">
        <f t="shared" si="1219"/>
        <v>2026</v>
      </c>
      <c r="I7384" s="34">
        <v>3.1</v>
      </c>
      <c r="K7384" s="32">
        <v>42055</v>
      </c>
      <c r="L7384" s="33">
        <f t="shared" si="1212"/>
        <v>2</v>
      </c>
      <c r="M7384" s="33">
        <f t="shared" si="1213"/>
        <v>2015</v>
      </c>
      <c r="N7384" s="34">
        <v>49.95</v>
      </c>
      <c r="P7384" s="32">
        <v>42499</v>
      </c>
      <c r="Q7384" s="33">
        <f t="shared" si="1214"/>
        <v>5</v>
      </c>
      <c r="R7384" s="33">
        <f t="shared" si="1215"/>
        <v>2016</v>
      </c>
      <c r="S7384" s="34">
        <v>42.43</v>
      </c>
    </row>
    <row r="7385" spans="1:19">
      <c r="A7385" s="32">
        <v>44484</v>
      </c>
      <c r="B7385" s="33">
        <f t="shared" si="1220"/>
        <v>10</v>
      </c>
      <c r="C7385" s="33">
        <f t="shared" si="1221"/>
        <v>2021</v>
      </c>
      <c r="D7385" s="34">
        <v>1.4762500000000001</v>
      </c>
      <c r="F7385" s="32">
        <v>46090</v>
      </c>
      <c r="G7385" s="33">
        <f t="shared" si="1218"/>
        <v>3</v>
      </c>
      <c r="H7385" s="33">
        <f t="shared" si="1219"/>
        <v>2026</v>
      </c>
      <c r="I7385" s="34">
        <v>3.25</v>
      </c>
      <c r="K7385" s="32">
        <v>42058</v>
      </c>
      <c r="L7385" s="33">
        <f t="shared" si="1212"/>
        <v>2</v>
      </c>
      <c r="M7385" s="33">
        <f t="shared" si="1213"/>
        <v>2015</v>
      </c>
      <c r="N7385" s="34">
        <v>49.56</v>
      </c>
      <c r="P7385" s="32">
        <v>42500</v>
      </c>
      <c r="Q7385" s="33">
        <f t="shared" si="1214"/>
        <v>5</v>
      </c>
      <c r="R7385" s="33">
        <f t="shared" si="1215"/>
        <v>2016</v>
      </c>
      <c r="S7385" s="34">
        <v>44.01</v>
      </c>
    </row>
    <row r="7386" spans="1:19">
      <c r="A7386" s="32">
        <v>44487</v>
      </c>
      <c r="B7386" s="33">
        <f t="shared" si="1220"/>
        <v>10</v>
      </c>
      <c r="C7386" s="33">
        <f t="shared" si="1221"/>
        <v>2021</v>
      </c>
      <c r="D7386" s="34">
        <v>1.49125</v>
      </c>
      <c r="F7386" s="32">
        <v>46091</v>
      </c>
      <c r="G7386" s="33">
        <f t="shared" ref="G7386:G7449" si="1222">+MONTH(F7386)</f>
        <v>3</v>
      </c>
      <c r="H7386" s="33">
        <f t="shared" ref="H7386:H7449" si="1223">+YEAR(F7386)</f>
        <v>2026</v>
      </c>
      <c r="I7386" s="34">
        <v>3.08</v>
      </c>
      <c r="K7386" s="32">
        <v>42059</v>
      </c>
      <c r="L7386" s="33">
        <f t="shared" si="1212"/>
        <v>2</v>
      </c>
      <c r="M7386" s="33">
        <f t="shared" si="1213"/>
        <v>2015</v>
      </c>
      <c r="N7386" s="34">
        <v>48.48</v>
      </c>
      <c r="P7386" s="32">
        <v>42501</v>
      </c>
      <c r="Q7386" s="33">
        <f t="shared" si="1214"/>
        <v>5</v>
      </c>
      <c r="R7386" s="33">
        <f t="shared" si="1215"/>
        <v>2016</v>
      </c>
      <c r="S7386" s="34">
        <v>46.08</v>
      </c>
    </row>
    <row r="7387" spans="1:19">
      <c r="A7387" s="32">
        <v>44488</v>
      </c>
      <c r="B7387" s="33">
        <f t="shared" si="1220"/>
        <v>10</v>
      </c>
      <c r="C7387" s="33">
        <f t="shared" si="1221"/>
        <v>2021</v>
      </c>
      <c r="D7387" s="34">
        <v>1.485625</v>
      </c>
      <c r="F7387" s="32">
        <v>46092</v>
      </c>
      <c r="G7387" s="33">
        <f t="shared" si="1222"/>
        <v>3</v>
      </c>
      <c r="H7387" s="33">
        <f t="shared" si="1223"/>
        <v>2026</v>
      </c>
      <c r="I7387" s="34">
        <v>3.15</v>
      </c>
      <c r="K7387" s="32">
        <v>42060</v>
      </c>
      <c r="L7387" s="33">
        <f t="shared" si="1212"/>
        <v>2</v>
      </c>
      <c r="M7387" s="33">
        <f t="shared" si="1213"/>
        <v>2015</v>
      </c>
      <c r="N7387" s="34">
        <v>50.25</v>
      </c>
      <c r="P7387" s="32">
        <v>42502</v>
      </c>
      <c r="Q7387" s="33">
        <f t="shared" si="1214"/>
        <v>5</v>
      </c>
      <c r="R7387" s="33">
        <f t="shared" si="1215"/>
        <v>2016</v>
      </c>
      <c r="S7387" s="34">
        <v>46.43</v>
      </c>
    </row>
    <row r="7388" spans="1:19">
      <c r="A7388" s="32">
        <v>44489</v>
      </c>
      <c r="B7388" s="33">
        <f t="shared" si="1220"/>
        <v>10</v>
      </c>
      <c r="C7388" s="33">
        <f t="shared" si="1221"/>
        <v>2021</v>
      </c>
      <c r="D7388" s="34">
        <v>1.463125</v>
      </c>
      <c r="F7388" s="32">
        <v>46093</v>
      </c>
      <c r="G7388" s="33">
        <f t="shared" si="1222"/>
        <v>3</v>
      </c>
      <c r="H7388" s="33">
        <f t="shared" si="1223"/>
        <v>2026</v>
      </c>
      <c r="I7388" s="34">
        <v>3.27</v>
      </c>
      <c r="K7388" s="32">
        <v>42061</v>
      </c>
      <c r="L7388" s="33">
        <f t="shared" si="1212"/>
        <v>2</v>
      </c>
      <c r="M7388" s="33">
        <f t="shared" si="1213"/>
        <v>2015</v>
      </c>
      <c r="N7388" s="34">
        <v>47.65</v>
      </c>
      <c r="P7388" s="32">
        <v>42503</v>
      </c>
      <c r="Q7388" s="33">
        <f t="shared" si="1214"/>
        <v>5</v>
      </c>
      <c r="R7388" s="33">
        <f t="shared" si="1215"/>
        <v>2016</v>
      </c>
      <c r="S7388" s="34">
        <v>47.05</v>
      </c>
    </row>
    <row r="7389" spans="1:19">
      <c r="A7389" s="32">
        <v>44490</v>
      </c>
      <c r="B7389" s="33">
        <f t="shared" si="1220"/>
        <v>10</v>
      </c>
      <c r="C7389" s="33">
        <f t="shared" si="1221"/>
        <v>2021</v>
      </c>
      <c r="D7389" s="34">
        <v>1.4350000000000001</v>
      </c>
      <c r="F7389" s="32">
        <v>46094</v>
      </c>
      <c r="G7389" s="33">
        <f t="shared" si="1222"/>
        <v>3</v>
      </c>
      <c r="H7389" s="33">
        <f t="shared" si="1223"/>
        <v>2026</v>
      </c>
      <c r="I7389" s="34">
        <v>3.2</v>
      </c>
      <c r="K7389" s="32">
        <v>42062</v>
      </c>
      <c r="L7389" s="33">
        <f t="shared" si="1212"/>
        <v>2</v>
      </c>
      <c r="M7389" s="33">
        <f t="shared" si="1213"/>
        <v>2015</v>
      </c>
      <c r="N7389" s="34">
        <v>49.84</v>
      </c>
      <c r="P7389" s="32">
        <v>42506</v>
      </c>
      <c r="Q7389" s="33">
        <f t="shared" si="1214"/>
        <v>5</v>
      </c>
      <c r="R7389" s="33">
        <f t="shared" si="1215"/>
        <v>2016</v>
      </c>
      <c r="S7389" s="34">
        <v>48.49</v>
      </c>
    </row>
    <row r="7390" spans="1:19">
      <c r="A7390" s="32">
        <v>44491</v>
      </c>
      <c r="B7390" s="33">
        <f t="shared" si="1220"/>
        <v>10</v>
      </c>
      <c r="C7390" s="33">
        <f t="shared" si="1221"/>
        <v>2021</v>
      </c>
      <c r="D7390" s="34">
        <v>1.41625</v>
      </c>
      <c r="F7390" s="32">
        <v>46097</v>
      </c>
      <c r="G7390" s="33">
        <f t="shared" si="1222"/>
        <v>3</v>
      </c>
      <c r="H7390" s="33">
        <f t="shared" si="1223"/>
        <v>2026</v>
      </c>
      <c r="I7390" s="34">
        <v>3.03</v>
      </c>
      <c r="K7390" s="32">
        <v>42065</v>
      </c>
      <c r="L7390" s="33">
        <f t="shared" si="1212"/>
        <v>3</v>
      </c>
      <c r="M7390" s="33">
        <f t="shared" si="1213"/>
        <v>2015</v>
      </c>
      <c r="N7390" s="34">
        <v>49.59</v>
      </c>
      <c r="P7390" s="32">
        <v>42507</v>
      </c>
      <c r="Q7390" s="33">
        <f t="shared" si="1214"/>
        <v>5</v>
      </c>
      <c r="R7390" s="33">
        <f t="shared" si="1215"/>
        <v>2016</v>
      </c>
      <c r="S7390" s="34">
        <v>48.71</v>
      </c>
    </row>
    <row r="7391" spans="1:19">
      <c r="A7391" s="32">
        <v>44494</v>
      </c>
      <c r="B7391" s="33">
        <f t="shared" si="1220"/>
        <v>10</v>
      </c>
      <c r="C7391" s="33">
        <f t="shared" si="1221"/>
        <v>2021</v>
      </c>
      <c r="D7391" s="34">
        <v>1.39375</v>
      </c>
      <c r="F7391" s="32">
        <v>46098</v>
      </c>
      <c r="G7391" s="33">
        <f t="shared" si="1222"/>
        <v>3</v>
      </c>
      <c r="H7391" s="33">
        <f t="shared" si="1223"/>
        <v>2026</v>
      </c>
      <c r="I7391" s="34">
        <v>3.14</v>
      </c>
      <c r="K7391" s="32">
        <v>42066</v>
      </c>
      <c r="L7391" s="33">
        <f t="shared" si="1212"/>
        <v>3</v>
      </c>
      <c r="M7391" s="33">
        <f t="shared" si="1213"/>
        <v>2015</v>
      </c>
      <c r="N7391" s="34">
        <v>50.43</v>
      </c>
      <c r="P7391" s="32">
        <v>42508</v>
      </c>
      <c r="Q7391" s="33">
        <f t="shared" si="1214"/>
        <v>5</v>
      </c>
      <c r="R7391" s="33">
        <f t="shared" si="1215"/>
        <v>2016</v>
      </c>
      <c r="S7391" s="34">
        <v>48.93</v>
      </c>
    </row>
    <row r="7392" spans="1:19">
      <c r="A7392" s="32">
        <v>44495</v>
      </c>
      <c r="B7392" s="33">
        <f t="shared" si="1220"/>
        <v>10</v>
      </c>
      <c r="C7392" s="33">
        <f t="shared" si="1221"/>
        <v>2021</v>
      </c>
      <c r="D7392" s="34">
        <v>1.38375</v>
      </c>
      <c r="F7392" s="32">
        <v>46099</v>
      </c>
      <c r="G7392" s="33">
        <f t="shared" si="1222"/>
        <v>3</v>
      </c>
      <c r="H7392" s="33">
        <f t="shared" si="1223"/>
        <v>2026</v>
      </c>
      <c r="I7392" s="34">
        <v>3.12</v>
      </c>
      <c r="K7392" s="32">
        <v>42067</v>
      </c>
      <c r="L7392" s="33">
        <f t="shared" si="1212"/>
        <v>3</v>
      </c>
      <c r="M7392" s="33">
        <f t="shared" si="1213"/>
        <v>2015</v>
      </c>
      <c r="N7392" s="34">
        <v>51.53</v>
      </c>
      <c r="P7392" s="32">
        <v>42509</v>
      </c>
      <c r="Q7392" s="33">
        <f t="shared" si="1214"/>
        <v>5</v>
      </c>
      <c r="R7392" s="33">
        <f t="shared" si="1215"/>
        <v>2016</v>
      </c>
      <c r="S7392" s="34">
        <v>47.01</v>
      </c>
    </row>
    <row r="7393" spans="1:19">
      <c r="A7393" s="32">
        <v>44496</v>
      </c>
      <c r="B7393" s="33">
        <f t="shared" si="1220"/>
        <v>10</v>
      </c>
      <c r="C7393" s="33">
        <f t="shared" si="1221"/>
        <v>2021</v>
      </c>
      <c r="D7393" s="34">
        <v>1.375</v>
      </c>
      <c r="F7393" s="32">
        <v>46100</v>
      </c>
      <c r="G7393" s="33">
        <f t="shared" si="1222"/>
        <v>3</v>
      </c>
      <c r="H7393" s="33">
        <f t="shared" si="1223"/>
        <v>2026</v>
      </c>
      <c r="I7393" s="34">
        <v>3.21</v>
      </c>
      <c r="K7393" s="32">
        <v>42068</v>
      </c>
      <c r="L7393" s="33">
        <f t="shared" si="1212"/>
        <v>3</v>
      </c>
      <c r="M7393" s="33">
        <f t="shared" si="1213"/>
        <v>2015</v>
      </c>
      <c r="N7393" s="34">
        <v>50.76</v>
      </c>
      <c r="P7393" s="32">
        <v>42510</v>
      </c>
      <c r="Q7393" s="33">
        <f t="shared" si="1214"/>
        <v>5</v>
      </c>
      <c r="R7393" s="33">
        <f t="shared" si="1215"/>
        <v>2016</v>
      </c>
      <c r="S7393" s="34">
        <v>48.54</v>
      </c>
    </row>
    <row r="7394" spans="1:19">
      <c r="A7394" s="32">
        <v>44497</v>
      </c>
      <c r="B7394" s="33">
        <f t="shared" si="1220"/>
        <v>10</v>
      </c>
      <c r="C7394" s="33">
        <f t="shared" si="1221"/>
        <v>2021</v>
      </c>
      <c r="D7394" s="34">
        <v>1.355</v>
      </c>
      <c r="F7394" s="32">
        <v>46101</v>
      </c>
      <c r="G7394" s="33">
        <f t="shared" si="1222"/>
        <v>3</v>
      </c>
      <c r="H7394" s="33">
        <f t="shared" si="1223"/>
        <v>2026</v>
      </c>
      <c r="I7394" s="34">
        <v>3.04</v>
      </c>
      <c r="K7394" s="32">
        <v>42069</v>
      </c>
      <c r="L7394" s="33">
        <f t="shared" si="1212"/>
        <v>3</v>
      </c>
      <c r="M7394" s="33">
        <f t="shared" si="1213"/>
        <v>2015</v>
      </c>
      <c r="N7394" s="34">
        <v>49.61</v>
      </c>
      <c r="P7394" s="32">
        <v>42513</v>
      </c>
      <c r="Q7394" s="33">
        <f t="shared" si="1214"/>
        <v>5</v>
      </c>
      <c r="R7394" s="33">
        <f t="shared" si="1215"/>
        <v>2016</v>
      </c>
      <c r="S7394" s="34">
        <v>47.77</v>
      </c>
    </row>
    <row r="7395" spans="1:19">
      <c r="A7395" s="32">
        <v>44498</v>
      </c>
      <c r="B7395" s="33">
        <f t="shared" si="1220"/>
        <v>10</v>
      </c>
      <c r="C7395" s="33">
        <f t="shared" si="1221"/>
        <v>2021</v>
      </c>
      <c r="D7395" s="34">
        <v>1.3712500000000001</v>
      </c>
      <c r="F7395" s="32">
        <v>46104</v>
      </c>
      <c r="G7395" s="33">
        <f t="shared" si="1222"/>
        <v>3</v>
      </c>
      <c r="H7395" s="33">
        <f t="shared" si="1223"/>
        <v>2026</v>
      </c>
      <c r="I7395" s="34">
        <v>2.94</v>
      </c>
      <c r="K7395" s="32">
        <v>42072</v>
      </c>
      <c r="L7395" s="33">
        <f t="shared" si="1212"/>
        <v>3</v>
      </c>
      <c r="M7395" s="33">
        <f t="shared" si="1213"/>
        <v>2015</v>
      </c>
      <c r="N7395" s="34">
        <v>49.95</v>
      </c>
      <c r="P7395" s="32">
        <v>42514</v>
      </c>
      <c r="Q7395" s="33">
        <f t="shared" si="1214"/>
        <v>5</v>
      </c>
      <c r="R7395" s="33">
        <f t="shared" si="1215"/>
        <v>2016</v>
      </c>
      <c r="S7395" s="34">
        <v>48.42</v>
      </c>
    </row>
    <row r="7396" spans="1:19">
      <c r="A7396" s="32">
        <v>44501</v>
      </c>
      <c r="B7396" s="33">
        <f t="shared" si="1220"/>
        <v>11</v>
      </c>
      <c r="C7396" s="33">
        <f t="shared" si="1221"/>
        <v>2021</v>
      </c>
      <c r="D7396" s="34">
        <v>1.4112499999999999</v>
      </c>
      <c r="F7396" s="32">
        <v>46105</v>
      </c>
      <c r="G7396" s="33">
        <f t="shared" si="1222"/>
        <v>3</v>
      </c>
      <c r="H7396" s="33">
        <f t="shared" si="1223"/>
        <v>2026</v>
      </c>
      <c r="I7396" s="34">
        <v>2.9</v>
      </c>
      <c r="K7396" s="32">
        <v>42073</v>
      </c>
      <c r="L7396" s="33">
        <f t="shared" ref="L7396:L7459" si="1224">+MONTH(K7396)</f>
        <v>3</v>
      </c>
      <c r="M7396" s="33">
        <f t="shared" ref="M7396:M7459" si="1225">+YEAR(K7396)</f>
        <v>2015</v>
      </c>
      <c r="N7396" s="34">
        <v>48.42</v>
      </c>
      <c r="P7396" s="32">
        <v>42515</v>
      </c>
      <c r="Q7396" s="33">
        <f t="shared" ref="Q7396:Q7459" si="1226">+MONTH(P7396)</f>
        <v>5</v>
      </c>
      <c r="R7396" s="33">
        <f t="shared" si="1215"/>
        <v>2016</v>
      </c>
      <c r="S7396" s="34">
        <v>48.87</v>
      </c>
    </row>
    <row r="7397" spans="1:19">
      <c r="A7397" s="32">
        <v>44502</v>
      </c>
      <c r="B7397" s="33">
        <f t="shared" si="1220"/>
        <v>11</v>
      </c>
      <c r="C7397" s="33">
        <f t="shared" si="1221"/>
        <v>2021</v>
      </c>
      <c r="D7397" s="34">
        <v>1.4137500000000001</v>
      </c>
      <c r="F7397" s="32">
        <v>46106</v>
      </c>
      <c r="G7397" s="33">
        <f t="shared" si="1222"/>
        <v>3</v>
      </c>
      <c r="H7397" s="33">
        <f t="shared" si="1223"/>
        <v>2026</v>
      </c>
      <c r="I7397" s="34">
        <v>2.94</v>
      </c>
      <c r="K7397" s="32">
        <v>42074</v>
      </c>
      <c r="L7397" s="33">
        <f t="shared" si="1224"/>
        <v>3</v>
      </c>
      <c r="M7397" s="33">
        <f t="shared" si="1225"/>
        <v>2015</v>
      </c>
      <c r="N7397" s="34">
        <v>48.06</v>
      </c>
      <c r="P7397" s="32">
        <v>42516</v>
      </c>
      <c r="Q7397" s="33">
        <f t="shared" si="1226"/>
        <v>5</v>
      </c>
      <c r="R7397" s="33">
        <f t="shared" ref="R7397:R7460" si="1227">+YEAR(P7397)</f>
        <v>2016</v>
      </c>
      <c r="S7397" s="34">
        <v>49.52</v>
      </c>
    </row>
    <row r="7398" spans="1:19">
      <c r="A7398" s="32">
        <v>44503</v>
      </c>
      <c r="B7398" s="33">
        <f t="shared" si="1220"/>
        <v>11</v>
      </c>
      <c r="C7398" s="33">
        <f t="shared" si="1221"/>
        <v>2021</v>
      </c>
      <c r="D7398" s="34">
        <v>1.38375</v>
      </c>
      <c r="F7398" s="32">
        <v>46107</v>
      </c>
      <c r="G7398" s="33">
        <f t="shared" si="1222"/>
        <v>3</v>
      </c>
      <c r="H7398" s="33">
        <f t="shared" si="1223"/>
        <v>2026</v>
      </c>
      <c r="I7398" s="34">
        <v>2.99</v>
      </c>
      <c r="K7398" s="32">
        <v>42075</v>
      </c>
      <c r="L7398" s="33">
        <f t="shared" si="1224"/>
        <v>3</v>
      </c>
      <c r="M7398" s="33">
        <f t="shared" si="1225"/>
        <v>2015</v>
      </c>
      <c r="N7398" s="34">
        <v>47.12</v>
      </c>
      <c r="P7398" s="32">
        <v>42517</v>
      </c>
      <c r="Q7398" s="33">
        <f t="shared" si="1226"/>
        <v>5</v>
      </c>
      <c r="R7398" s="33">
        <f t="shared" si="1227"/>
        <v>2016</v>
      </c>
      <c r="S7398" s="34">
        <v>49.09</v>
      </c>
    </row>
    <row r="7399" spans="1:19">
      <c r="A7399" s="32">
        <v>44504</v>
      </c>
      <c r="B7399" s="33">
        <f t="shared" si="1220"/>
        <v>11</v>
      </c>
      <c r="C7399" s="33">
        <f t="shared" si="1221"/>
        <v>2021</v>
      </c>
      <c r="D7399" s="34">
        <v>1.380625</v>
      </c>
      <c r="F7399" s="32">
        <v>46108</v>
      </c>
      <c r="G7399" s="33">
        <f t="shared" si="1222"/>
        <v>3</v>
      </c>
      <c r="H7399" s="33">
        <f t="shared" si="1223"/>
        <v>2026</v>
      </c>
      <c r="I7399" s="34">
        <v>2.99</v>
      </c>
      <c r="K7399" s="32">
        <v>42076</v>
      </c>
      <c r="L7399" s="33">
        <f t="shared" si="1224"/>
        <v>3</v>
      </c>
      <c r="M7399" s="33">
        <f t="shared" si="1225"/>
        <v>2015</v>
      </c>
      <c r="N7399" s="34">
        <v>44.88</v>
      </c>
      <c r="P7399" s="32">
        <v>42521</v>
      </c>
      <c r="Q7399" s="33">
        <f t="shared" si="1226"/>
        <v>5</v>
      </c>
      <c r="R7399" s="33">
        <f t="shared" si="1227"/>
        <v>2016</v>
      </c>
      <c r="S7399" s="34">
        <v>49.26</v>
      </c>
    </row>
    <row r="7400" spans="1:19">
      <c r="A7400" s="32">
        <v>44505</v>
      </c>
      <c r="B7400" s="33">
        <f t="shared" si="1220"/>
        <v>11</v>
      </c>
      <c r="C7400" s="33">
        <f t="shared" si="1221"/>
        <v>2021</v>
      </c>
      <c r="D7400" s="34">
        <v>1.358125</v>
      </c>
      <c r="F7400" s="32">
        <v>46111</v>
      </c>
      <c r="G7400" s="33">
        <f t="shared" si="1222"/>
        <v>3</v>
      </c>
      <c r="H7400" s="33">
        <f t="shared" si="1223"/>
        <v>2026</v>
      </c>
      <c r="I7400" s="34">
        <v>2.88</v>
      </c>
      <c r="K7400" s="32">
        <v>42079</v>
      </c>
      <c r="L7400" s="33">
        <f t="shared" si="1224"/>
        <v>3</v>
      </c>
      <c r="M7400" s="33">
        <f t="shared" si="1225"/>
        <v>2015</v>
      </c>
      <c r="N7400" s="34">
        <v>43.93</v>
      </c>
      <c r="P7400" s="32">
        <v>42522</v>
      </c>
      <c r="Q7400" s="33">
        <f t="shared" si="1226"/>
        <v>6</v>
      </c>
      <c r="R7400" s="33">
        <f t="shared" si="1227"/>
        <v>2016</v>
      </c>
      <c r="S7400" s="34">
        <v>48.81</v>
      </c>
    </row>
    <row r="7401" spans="1:19">
      <c r="A7401" s="32">
        <v>44508</v>
      </c>
      <c r="B7401" s="33">
        <f t="shared" si="1220"/>
        <v>11</v>
      </c>
      <c r="C7401" s="33">
        <f t="shared" si="1221"/>
        <v>2021</v>
      </c>
      <c r="D7401" s="34">
        <v>1.378125</v>
      </c>
      <c r="F7401" s="32">
        <v>46112</v>
      </c>
      <c r="G7401" s="33">
        <f t="shared" si="1222"/>
        <v>3</v>
      </c>
      <c r="H7401" s="33">
        <f t="shared" si="1223"/>
        <v>2026</v>
      </c>
      <c r="I7401" s="34">
        <v>2.88</v>
      </c>
      <c r="K7401" s="32">
        <v>42080</v>
      </c>
      <c r="L7401" s="33">
        <f t="shared" si="1224"/>
        <v>3</v>
      </c>
      <c r="M7401" s="33">
        <f t="shared" si="1225"/>
        <v>2015</v>
      </c>
      <c r="N7401" s="34">
        <v>43.39</v>
      </c>
      <c r="P7401" s="32">
        <v>42523</v>
      </c>
      <c r="Q7401" s="33">
        <f t="shared" si="1226"/>
        <v>6</v>
      </c>
      <c r="R7401" s="33">
        <f t="shared" si="1227"/>
        <v>2016</v>
      </c>
      <c r="S7401" s="34">
        <v>49.05</v>
      </c>
    </row>
    <row r="7402" spans="1:19">
      <c r="A7402" s="32">
        <v>44509</v>
      </c>
      <c r="B7402" s="33">
        <f t="shared" si="1220"/>
        <v>11</v>
      </c>
      <c r="C7402" s="33">
        <f t="shared" si="1221"/>
        <v>2021</v>
      </c>
      <c r="D7402" s="34">
        <v>1.41</v>
      </c>
      <c r="F7402" s="32">
        <v>46113</v>
      </c>
      <c r="G7402" s="33">
        <f t="shared" si="1222"/>
        <v>4</v>
      </c>
      <c r="H7402" s="33">
        <f t="shared" si="1223"/>
        <v>2026</v>
      </c>
      <c r="I7402" s="34">
        <v>2.99</v>
      </c>
      <c r="K7402" s="32">
        <v>42081</v>
      </c>
      <c r="L7402" s="33">
        <f t="shared" si="1224"/>
        <v>3</v>
      </c>
      <c r="M7402" s="33">
        <f t="shared" si="1225"/>
        <v>2015</v>
      </c>
      <c r="N7402" s="34">
        <v>44.63</v>
      </c>
      <c r="P7402" s="32">
        <v>42524</v>
      </c>
      <c r="Q7402" s="33">
        <f t="shared" si="1226"/>
        <v>6</v>
      </c>
      <c r="R7402" s="33">
        <f t="shared" si="1227"/>
        <v>2016</v>
      </c>
      <c r="S7402" s="34">
        <v>48.5</v>
      </c>
    </row>
    <row r="7403" spans="1:19">
      <c r="A7403" s="32">
        <v>44510</v>
      </c>
      <c r="B7403" s="33">
        <f t="shared" si="1220"/>
        <v>11</v>
      </c>
      <c r="C7403" s="33">
        <f t="shared" si="1221"/>
        <v>2021</v>
      </c>
      <c r="D7403" s="34">
        <v>1.415</v>
      </c>
      <c r="F7403" s="32">
        <v>46114</v>
      </c>
      <c r="G7403" s="33">
        <f t="shared" si="1222"/>
        <v>4</v>
      </c>
      <c r="H7403" s="33">
        <f t="shared" si="1223"/>
        <v>2026</v>
      </c>
      <c r="I7403" s="34">
        <v>2.86</v>
      </c>
      <c r="K7403" s="32">
        <v>42082</v>
      </c>
      <c r="L7403" s="33">
        <f t="shared" si="1224"/>
        <v>3</v>
      </c>
      <c r="M7403" s="33">
        <f t="shared" si="1225"/>
        <v>2015</v>
      </c>
      <c r="N7403" s="34">
        <v>44.02</v>
      </c>
      <c r="P7403" s="32">
        <v>42527</v>
      </c>
      <c r="Q7403" s="33">
        <f t="shared" si="1226"/>
        <v>6</v>
      </c>
      <c r="R7403" s="33">
        <f t="shared" si="1227"/>
        <v>2016</v>
      </c>
      <c r="S7403" s="34">
        <v>48.94</v>
      </c>
    </row>
    <row r="7404" spans="1:19">
      <c r="A7404" s="32">
        <v>44511</v>
      </c>
      <c r="B7404" s="33">
        <f t="shared" si="1220"/>
        <v>11</v>
      </c>
      <c r="C7404" s="33">
        <f t="shared" si="1221"/>
        <v>2021</v>
      </c>
      <c r="D7404" s="34">
        <v>1.3412500000000001</v>
      </c>
      <c r="F7404" s="32">
        <v>46118</v>
      </c>
      <c r="G7404" s="33">
        <f t="shared" si="1222"/>
        <v>4</v>
      </c>
      <c r="H7404" s="33">
        <f t="shared" si="1223"/>
        <v>2026</v>
      </c>
      <c r="I7404" s="34">
        <v>3.04</v>
      </c>
      <c r="K7404" s="32">
        <v>42083</v>
      </c>
      <c r="L7404" s="33">
        <f t="shared" si="1224"/>
        <v>3</v>
      </c>
      <c r="M7404" s="33">
        <f t="shared" si="1225"/>
        <v>2015</v>
      </c>
      <c r="N7404" s="34">
        <v>46</v>
      </c>
      <c r="P7404" s="32">
        <v>42528</v>
      </c>
      <c r="Q7404" s="33">
        <f t="shared" si="1226"/>
        <v>6</v>
      </c>
      <c r="R7404" s="33">
        <f t="shared" si="1227"/>
        <v>2016</v>
      </c>
      <c r="S7404" s="34">
        <v>49.76</v>
      </c>
    </row>
    <row r="7405" spans="1:19">
      <c r="A7405" s="32">
        <v>44512</v>
      </c>
      <c r="B7405" s="33">
        <f t="shared" si="1220"/>
        <v>11</v>
      </c>
      <c r="C7405" s="33">
        <f t="shared" si="1221"/>
        <v>2021</v>
      </c>
      <c r="D7405" s="34">
        <v>1.2737499999999999</v>
      </c>
      <c r="F7405" s="32">
        <v>46119</v>
      </c>
      <c r="G7405" s="33">
        <f t="shared" si="1222"/>
        <v>4</v>
      </c>
      <c r="H7405" s="33">
        <f t="shared" si="1223"/>
        <v>2026</v>
      </c>
      <c r="I7405" s="34">
        <v>3.01</v>
      </c>
      <c r="K7405" s="32">
        <v>42086</v>
      </c>
      <c r="L7405" s="33">
        <f t="shared" si="1224"/>
        <v>3</v>
      </c>
      <c r="M7405" s="33">
        <f t="shared" si="1225"/>
        <v>2015</v>
      </c>
      <c r="N7405" s="34">
        <v>47.4</v>
      </c>
      <c r="P7405" s="32">
        <v>42529</v>
      </c>
      <c r="Q7405" s="33">
        <f t="shared" si="1226"/>
        <v>6</v>
      </c>
      <c r="R7405" s="33">
        <f t="shared" si="1227"/>
        <v>2016</v>
      </c>
      <c r="S7405" s="34">
        <v>50.73</v>
      </c>
    </row>
    <row r="7406" spans="1:19">
      <c r="A7406" s="32">
        <v>44515</v>
      </c>
      <c r="B7406" s="33">
        <f t="shared" si="1220"/>
        <v>11</v>
      </c>
      <c r="C7406" s="33">
        <f t="shared" si="1221"/>
        <v>2021</v>
      </c>
      <c r="D7406" s="34">
        <v>1.2275</v>
      </c>
      <c r="F7406" s="32">
        <v>46120</v>
      </c>
      <c r="G7406" s="33">
        <f t="shared" si="1222"/>
        <v>4</v>
      </c>
      <c r="H7406" s="33">
        <f t="shared" si="1223"/>
        <v>2026</v>
      </c>
      <c r="I7406" s="34">
        <v>2.78</v>
      </c>
      <c r="K7406" s="32">
        <v>42087</v>
      </c>
      <c r="L7406" s="33">
        <f t="shared" si="1224"/>
        <v>3</v>
      </c>
      <c r="M7406" s="33">
        <f t="shared" si="1225"/>
        <v>2015</v>
      </c>
      <c r="N7406" s="34">
        <v>47.03</v>
      </c>
      <c r="P7406" s="32">
        <v>42530</v>
      </c>
      <c r="Q7406" s="33">
        <f t="shared" si="1226"/>
        <v>6</v>
      </c>
      <c r="R7406" s="33">
        <f t="shared" si="1227"/>
        <v>2016</v>
      </c>
      <c r="S7406" s="34">
        <v>50.59</v>
      </c>
    </row>
    <row r="7407" spans="1:19">
      <c r="A7407" s="32">
        <v>44516</v>
      </c>
      <c r="B7407" s="33">
        <f t="shared" si="1220"/>
        <v>11</v>
      </c>
      <c r="C7407" s="33">
        <f t="shared" si="1221"/>
        <v>2021</v>
      </c>
      <c r="D7407" s="34">
        <v>1.211875</v>
      </c>
      <c r="F7407" s="32">
        <v>46121</v>
      </c>
      <c r="G7407" s="33">
        <f t="shared" si="1222"/>
        <v>4</v>
      </c>
      <c r="H7407" s="33">
        <f t="shared" si="1223"/>
        <v>2026</v>
      </c>
      <c r="I7407" s="34">
        <v>2.78</v>
      </c>
      <c r="K7407" s="32">
        <v>42088</v>
      </c>
      <c r="L7407" s="33">
        <f t="shared" si="1224"/>
        <v>3</v>
      </c>
      <c r="M7407" s="33">
        <f t="shared" si="1225"/>
        <v>2015</v>
      </c>
      <c r="N7407" s="34">
        <v>48.75</v>
      </c>
      <c r="P7407" s="32">
        <v>42531</v>
      </c>
      <c r="Q7407" s="33">
        <f t="shared" si="1226"/>
        <v>6</v>
      </c>
      <c r="R7407" s="33">
        <f t="shared" si="1227"/>
        <v>2016</v>
      </c>
      <c r="S7407" s="34">
        <v>49.7</v>
      </c>
    </row>
    <row r="7408" spans="1:19">
      <c r="A7408" s="32">
        <v>44517</v>
      </c>
      <c r="B7408" s="33">
        <f t="shared" si="1220"/>
        <v>11</v>
      </c>
      <c r="C7408" s="33">
        <f t="shared" si="1221"/>
        <v>2021</v>
      </c>
      <c r="D7408" s="34">
        <v>1.1950000000000001</v>
      </c>
      <c r="F7408" s="32">
        <v>46122</v>
      </c>
      <c r="G7408" s="33">
        <f t="shared" si="1222"/>
        <v>4</v>
      </c>
      <c r="H7408" s="33">
        <f t="shared" si="1223"/>
        <v>2026</v>
      </c>
      <c r="I7408" s="34">
        <v>2.64</v>
      </c>
      <c r="K7408" s="32">
        <v>42089</v>
      </c>
      <c r="L7408" s="33">
        <f t="shared" si="1224"/>
        <v>3</v>
      </c>
      <c r="M7408" s="33">
        <f t="shared" si="1225"/>
        <v>2015</v>
      </c>
      <c r="N7408" s="34">
        <v>51.41</v>
      </c>
      <c r="P7408" s="32">
        <v>42534</v>
      </c>
      <c r="Q7408" s="33">
        <f t="shared" si="1226"/>
        <v>6</v>
      </c>
      <c r="R7408" s="33">
        <f t="shared" si="1227"/>
        <v>2016</v>
      </c>
      <c r="S7408" s="34">
        <v>49.36</v>
      </c>
    </row>
    <row r="7409" spans="1:19">
      <c r="A7409" s="32">
        <v>44518</v>
      </c>
      <c r="B7409" s="33">
        <f t="shared" si="1220"/>
        <v>11</v>
      </c>
      <c r="C7409" s="33">
        <f t="shared" si="1221"/>
        <v>2021</v>
      </c>
      <c r="D7409" s="34">
        <v>1.1068750000000001</v>
      </c>
      <c r="F7409" s="32">
        <v>46125</v>
      </c>
      <c r="G7409" s="33">
        <f t="shared" si="1222"/>
        <v>4</v>
      </c>
      <c r="H7409" s="33">
        <f t="shared" si="1223"/>
        <v>2026</v>
      </c>
      <c r="I7409" s="34">
        <v>2.79</v>
      </c>
      <c r="K7409" s="32">
        <v>42090</v>
      </c>
      <c r="L7409" s="33">
        <f t="shared" si="1224"/>
        <v>3</v>
      </c>
      <c r="M7409" s="33">
        <f t="shared" si="1225"/>
        <v>2015</v>
      </c>
      <c r="N7409" s="34">
        <v>48.83</v>
      </c>
      <c r="P7409" s="32">
        <v>42535</v>
      </c>
      <c r="Q7409" s="33">
        <f t="shared" si="1226"/>
        <v>6</v>
      </c>
      <c r="R7409" s="33">
        <f t="shared" si="1227"/>
        <v>2016</v>
      </c>
      <c r="S7409" s="34">
        <v>47.88</v>
      </c>
    </row>
    <row r="7410" spans="1:19">
      <c r="A7410" s="32">
        <v>44519</v>
      </c>
      <c r="B7410" s="33">
        <f t="shared" si="1220"/>
        <v>11</v>
      </c>
      <c r="C7410" s="33">
        <f t="shared" si="1221"/>
        <v>2021</v>
      </c>
      <c r="D7410" s="34">
        <v>1.0912500000000001</v>
      </c>
      <c r="F7410" s="32">
        <v>46126</v>
      </c>
      <c r="G7410" s="33">
        <f t="shared" si="1222"/>
        <v>4</v>
      </c>
      <c r="H7410" s="33">
        <f t="shared" si="1223"/>
        <v>2026</v>
      </c>
      <c r="I7410" s="34">
        <v>2.79</v>
      </c>
      <c r="K7410" s="32">
        <v>42093</v>
      </c>
      <c r="L7410" s="33">
        <f t="shared" si="1224"/>
        <v>3</v>
      </c>
      <c r="M7410" s="33">
        <f t="shared" si="1225"/>
        <v>2015</v>
      </c>
      <c r="N7410" s="34">
        <v>48.66</v>
      </c>
      <c r="P7410" s="32">
        <v>42536</v>
      </c>
      <c r="Q7410" s="33">
        <f t="shared" si="1226"/>
        <v>6</v>
      </c>
      <c r="R7410" s="33">
        <f t="shared" si="1227"/>
        <v>2016</v>
      </c>
      <c r="S7410" s="34">
        <v>47.47</v>
      </c>
    </row>
    <row r="7411" spans="1:19">
      <c r="A7411" s="32">
        <v>44522</v>
      </c>
      <c r="B7411" s="33">
        <f t="shared" si="1220"/>
        <v>11</v>
      </c>
      <c r="C7411" s="33">
        <f t="shared" si="1221"/>
        <v>2021</v>
      </c>
      <c r="D7411" s="34">
        <v>1.0687500000000001</v>
      </c>
      <c r="F7411" s="32">
        <v>46127</v>
      </c>
      <c r="G7411" s="33">
        <f t="shared" si="1222"/>
        <v>4</v>
      </c>
      <c r="H7411" s="33">
        <f t="shared" si="1223"/>
        <v>2026</v>
      </c>
      <c r="I7411" s="34">
        <v>2.78</v>
      </c>
      <c r="K7411" s="32">
        <v>42094</v>
      </c>
      <c r="L7411" s="33">
        <f t="shared" si="1224"/>
        <v>3</v>
      </c>
      <c r="M7411" s="33">
        <f t="shared" si="1225"/>
        <v>2015</v>
      </c>
      <c r="N7411" s="34">
        <v>47.72</v>
      </c>
      <c r="P7411" s="32">
        <v>42537</v>
      </c>
      <c r="Q7411" s="33">
        <f t="shared" si="1226"/>
        <v>6</v>
      </c>
      <c r="R7411" s="33">
        <f t="shared" si="1227"/>
        <v>2016</v>
      </c>
      <c r="S7411" s="34">
        <v>45.66</v>
      </c>
    </row>
    <row r="7412" spans="1:19">
      <c r="A7412" s="32">
        <v>44523</v>
      </c>
      <c r="B7412" s="33">
        <f t="shared" si="1220"/>
        <v>11</v>
      </c>
      <c r="C7412" s="33">
        <f t="shared" si="1221"/>
        <v>2021</v>
      </c>
      <c r="D7412" s="34">
        <v>1.1499999999999999</v>
      </c>
      <c r="F7412" s="32">
        <v>46128</v>
      </c>
      <c r="G7412" s="33">
        <f t="shared" si="1222"/>
        <v>4</v>
      </c>
      <c r="H7412" s="33">
        <f t="shared" si="1223"/>
        <v>2026</v>
      </c>
      <c r="I7412" s="34">
        <v>2.78</v>
      </c>
      <c r="K7412" s="32">
        <v>42095</v>
      </c>
      <c r="L7412" s="33">
        <f t="shared" si="1224"/>
        <v>4</v>
      </c>
      <c r="M7412" s="33">
        <f t="shared" si="1225"/>
        <v>2015</v>
      </c>
      <c r="N7412" s="34">
        <v>50.12</v>
      </c>
      <c r="P7412" s="32">
        <v>42538</v>
      </c>
      <c r="Q7412" s="33">
        <f t="shared" si="1226"/>
        <v>6</v>
      </c>
      <c r="R7412" s="33">
        <f t="shared" si="1227"/>
        <v>2016</v>
      </c>
      <c r="S7412" s="34">
        <v>46.57</v>
      </c>
    </row>
    <row r="7413" spans="1:19">
      <c r="A7413" s="32">
        <v>44524</v>
      </c>
      <c r="B7413" s="33">
        <f t="shared" si="1220"/>
        <v>11</v>
      </c>
      <c r="C7413" s="33">
        <f t="shared" si="1221"/>
        <v>2021</v>
      </c>
      <c r="D7413" s="34">
        <v>1.2</v>
      </c>
      <c r="F7413" s="32">
        <v>46129</v>
      </c>
      <c r="G7413" s="33">
        <f t="shared" si="1222"/>
        <v>4</v>
      </c>
      <c r="H7413" s="33">
        <f t="shared" si="1223"/>
        <v>2026</v>
      </c>
      <c r="I7413" s="34">
        <v>2.71</v>
      </c>
      <c r="K7413" s="32">
        <v>42096</v>
      </c>
      <c r="L7413" s="33">
        <f t="shared" si="1224"/>
        <v>4</v>
      </c>
      <c r="M7413" s="33">
        <f t="shared" si="1225"/>
        <v>2015</v>
      </c>
      <c r="N7413" s="34">
        <v>49.13</v>
      </c>
      <c r="P7413" s="32">
        <v>42541</v>
      </c>
      <c r="Q7413" s="33">
        <f t="shared" si="1226"/>
        <v>6</v>
      </c>
      <c r="R7413" s="33">
        <f t="shared" si="1227"/>
        <v>2016</v>
      </c>
      <c r="S7413" s="34">
        <v>48.68</v>
      </c>
    </row>
    <row r="7414" spans="1:19">
      <c r="A7414" s="32">
        <v>44529</v>
      </c>
      <c r="B7414" s="33">
        <f t="shared" si="1220"/>
        <v>11</v>
      </c>
      <c r="C7414" s="33">
        <f t="shared" si="1221"/>
        <v>2021</v>
      </c>
      <c r="D7414" s="34">
        <v>1.1312500000000001</v>
      </c>
      <c r="F7414" s="32">
        <v>46132</v>
      </c>
      <c r="G7414" s="33">
        <f t="shared" si="1222"/>
        <v>4</v>
      </c>
      <c r="H7414" s="33">
        <f t="shared" si="1223"/>
        <v>2026</v>
      </c>
      <c r="I7414" s="34">
        <v>2.81</v>
      </c>
      <c r="K7414" s="32">
        <v>42100</v>
      </c>
      <c r="L7414" s="33">
        <f t="shared" si="1224"/>
        <v>4</v>
      </c>
      <c r="M7414" s="33">
        <f t="shared" si="1225"/>
        <v>2015</v>
      </c>
      <c r="N7414" s="34">
        <v>52.08</v>
      </c>
      <c r="P7414" s="32">
        <v>42542</v>
      </c>
      <c r="Q7414" s="33">
        <f t="shared" si="1226"/>
        <v>6</v>
      </c>
      <c r="R7414" s="33">
        <f t="shared" si="1227"/>
        <v>2016</v>
      </c>
      <c r="S7414" s="34">
        <v>48.18</v>
      </c>
    </row>
    <row r="7415" spans="1:19">
      <c r="A7415" s="32">
        <v>44530</v>
      </c>
      <c r="B7415" s="33">
        <f t="shared" ref="B7415:B7456" si="1228">+MONTH(A7415)</f>
        <v>11</v>
      </c>
      <c r="C7415" s="33">
        <f t="shared" ref="C7415:C7447" si="1229">+YEAR(A7415)</f>
        <v>2021</v>
      </c>
      <c r="D7415" s="34">
        <v>1.02</v>
      </c>
      <c r="F7415" s="32">
        <v>46133</v>
      </c>
      <c r="G7415" s="33">
        <f t="shared" si="1222"/>
        <v>4</v>
      </c>
      <c r="H7415" s="33">
        <f t="shared" si="1223"/>
        <v>2026</v>
      </c>
      <c r="I7415" s="34">
        <v>2.76</v>
      </c>
      <c r="K7415" s="32">
        <v>42101</v>
      </c>
      <c r="L7415" s="33">
        <f t="shared" si="1224"/>
        <v>4</v>
      </c>
      <c r="M7415" s="33">
        <f t="shared" si="1225"/>
        <v>2015</v>
      </c>
      <c r="N7415" s="34">
        <v>53.95</v>
      </c>
      <c r="P7415" s="32">
        <v>42543</v>
      </c>
      <c r="Q7415" s="33">
        <f t="shared" si="1226"/>
        <v>6</v>
      </c>
      <c r="R7415" s="33">
        <f t="shared" si="1227"/>
        <v>2016</v>
      </c>
      <c r="S7415" s="34">
        <v>48.43</v>
      </c>
    </row>
    <row r="7416" spans="1:19">
      <c r="A7416" s="32">
        <v>44531</v>
      </c>
      <c r="B7416" s="33">
        <f t="shared" si="1228"/>
        <v>12</v>
      </c>
      <c r="C7416" s="33">
        <f t="shared" si="1229"/>
        <v>2021</v>
      </c>
      <c r="D7416" s="34">
        <v>0.998</v>
      </c>
      <c r="F7416" s="32">
        <v>46134</v>
      </c>
      <c r="G7416" s="33">
        <f t="shared" si="1222"/>
        <v>4</v>
      </c>
      <c r="H7416" s="33">
        <f t="shared" si="1223"/>
        <v>2026</v>
      </c>
      <c r="I7416" s="34">
        <v>2.75</v>
      </c>
      <c r="K7416" s="32">
        <v>42102</v>
      </c>
      <c r="L7416" s="33">
        <f t="shared" si="1224"/>
        <v>4</v>
      </c>
      <c r="M7416" s="33">
        <f t="shared" si="1225"/>
        <v>2015</v>
      </c>
      <c r="N7416" s="34">
        <v>50.44</v>
      </c>
      <c r="P7416" s="32">
        <v>42544</v>
      </c>
      <c r="Q7416" s="33">
        <f t="shared" si="1226"/>
        <v>6</v>
      </c>
      <c r="R7416" s="33">
        <f t="shared" si="1227"/>
        <v>2016</v>
      </c>
      <c r="S7416" s="34">
        <v>48.63</v>
      </c>
    </row>
    <row r="7417" spans="1:19">
      <c r="A7417" s="32">
        <v>44532</v>
      </c>
      <c r="B7417" s="33">
        <f t="shared" si="1228"/>
        <v>12</v>
      </c>
      <c r="C7417" s="33">
        <f t="shared" si="1229"/>
        <v>2021</v>
      </c>
      <c r="D7417" s="34">
        <v>0.96799999999999997</v>
      </c>
      <c r="F7417" s="32">
        <v>46135</v>
      </c>
      <c r="G7417" s="33">
        <f t="shared" si="1222"/>
        <v>4</v>
      </c>
      <c r="H7417" s="33">
        <f t="shared" si="1223"/>
        <v>2026</v>
      </c>
      <c r="I7417" s="34">
        <v>2.65</v>
      </c>
      <c r="K7417" s="32">
        <v>42103</v>
      </c>
      <c r="L7417" s="33">
        <f t="shared" si="1224"/>
        <v>4</v>
      </c>
      <c r="M7417" s="33">
        <f t="shared" si="1225"/>
        <v>2015</v>
      </c>
      <c r="N7417" s="34">
        <v>50.79</v>
      </c>
      <c r="P7417" s="32">
        <v>42545</v>
      </c>
      <c r="Q7417" s="33">
        <f t="shared" si="1226"/>
        <v>6</v>
      </c>
      <c r="R7417" s="33">
        <f t="shared" si="1227"/>
        <v>2016</v>
      </c>
      <c r="S7417" s="34">
        <v>46.69</v>
      </c>
    </row>
    <row r="7418" spans="1:19">
      <c r="A7418" s="32">
        <v>44533</v>
      </c>
      <c r="B7418" s="33">
        <f t="shared" si="1228"/>
        <v>12</v>
      </c>
      <c r="C7418" s="33">
        <f t="shared" si="1229"/>
        <v>2021</v>
      </c>
      <c r="D7418" s="34">
        <v>0.99</v>
      </c>
      <c r="F7418" s="32">
        <v>46136</v>
      </c>
      <c r="G7418" s="33">
        <f t="shared" si="1222"/>
        <v>4</v>
      </c>
      <c r="H7418" s="33">
        <f t="shared" si="1223"/>
        <v>2026</v>
      </c>
      <c r="I7418" s="34">
        <v>2.54</v>
      </c>
      <c r="K7418" s="32">
        <v>42104</v>
      </c>
      <c r="L7418" s="33">
        <f t="shared" si="1224"/>
        <v>4</v>
      </c>
      <c r="M7418" s="33">
        <f t="shared" si="1225"/>
        <v>2015</v>
      </c>
      <c r="N7418" s="34">
        <v>51.63</v>
      </c>
      <c r="P7418" s="32">
        <v>42548</v>
      </c>
      <c r="Q7418" s="33">
        <f t="shared" si="1226"/>
        <v>6</v>
      </c>
      <c r="R7418" s="33">
        <f t="shared" si="1227"/>
        <v>2016</v>
      </c>
      <c r="S7418" s="34">
        <v>45.07</v>
      </c>
    </row>
    <row r="7419" spans="1:19">
      <c r="A7419" s="32">
        <v>44536</v>
      </c>
      <c r="B7419" s="33">
        <f t="shared" si="1228"/>
        <v>12</v>
      </c>
      <c r="C7419" s="33">
        <f t="shared" si="1229"/>
        <v>2021</v>
      </c>
      <c r="D7419" s="34">
        <v>0.99</v>
      </c>
      <c r="F7419" s="32">
        <v>46139</v>
      </c>
      <c r="G7419" s="33">
        <f t="shared" si="1222"/>
        <v>4</v>
      </c>
      <c r="H7419" s="33">
        <f t="shared" si="1223"/>
        <v>2026</v>
      </c>
      <c r="I7419" s="34">
        <v>2.72</v>
      </c>
      <c r="K7419" s="32">
        <v>42107</v>
      </c>
      <c r="L7419" s="33">
        <f t="shared" si="1224"/>
        <v>4</v>
      </c>
      <c r="M7419" s="33">
        <f t="shared" si="1225"/>
        <v>2015</v>
      </c>
      <c r="N7419" s="34">
        <v>51.95</v>
      </c>
      <c r="P7419" s="32">
        <v>42549</v>
      </c>
      <c r="Q7419" s="33">
        <f t="shared" si="1226"/>
        <v>6</v>
      </c>
      <c r="R7419" s="33">
        <f t="shared" si="1227"/>
        <v>2016</v>
      </c>
      <c r="S7419" s="34">
        <v>46.29</v>
      </c>
    </row>
    <row r="7420" spans="1:19">
      <c r="A7420" s="32">
        <v>44537</v>
      </c>
      <c r="B7420" s="33">
        <f t="shared" si="1228"/>
        <v>12</v>
      </c>
      <c r="C7420" s="33">
        <f t="shared" si="1229"/>
        <v>2021</v>
      </c>
      <c r="D7420" s="34">
        <v>1.1000000000000001</v>
      </c>
      <c r="F7420" s="32">
        <v>46140</v>
      </c>
      <c r="G7420" s="33">
        <f t="shared" si="1222"/>
        <v>4</v>
      </c>
      <c r="H7420" s="33">
        <f t="shared" si="1223"/>
        <v>2026</v>
      </c>
      <c r="I7420" s="34">
        <v>2.7</v>
      </c>
      <c r="K7420" s="32">
        <v>42108</v>
      </c>
      <c r="L7420" s="33">
        <f t="shared" si="1224"/>
        <v>4</v>
      </c>
      <c r="M7420" s="33">
        <f t="shared" si="1225"/>
        <v>2015</v>
      </c>
      <c r="N7420" s="34">
        <v>53.3</v>
      </c>
      <c r="P7420" s="32">
        <v>42550</v>
      </c>
      <c r="Q7420" s="33">
        <f t="shared" si="1226"/>
        <v>6</v>
      </c>
      <c r="R7420" s="33">
        <f t="shared" si="1227"/>
        <v>2016</v>
      </c>
      <c r="S7420" s="34">
        <v>48.4</v>
      </c>
    </row>
    <row r="7421" spans="1:19">
      <c r="A7421" s="32">
        <v>44538</v>
      </c>
      <c r="B7421" s="33">
        <f t="shared" si="1228"/>
        <v>12</v>
      </c>
      <c r="C7421" s="33">
        <f t="shared" si="1229"/>
        <v>2021</v>
      </c>
      <c r="D7421" s="34">
        <v>1</v>
      </c>
      <c r="F7421" s="32">
        <v>46141</v>
      </c>
      <c r="G7421" s="33">
        <f t="shared" si="1222"/>
        <v>4</v>
      </c>
      <c r="H7421" s="33">
        <f t="shared" si="1223"/>
        <v>2026</v>
      </c>
      <c r="I7421" s="34">
        <v>2.6</v>
      </c>
      <c r="K7421" s="32">
        <v>42109</v>
      </c>
      <c r="L7421" s="33">
        <f t="shared" si="1224"/>
        <v>4</v>
      </c>
      <c r="M7421" s="33">
        <f t="shared" si="1225"/>
        <v>2015</v>
      </c>
      <c r="N7421" s="34">
        <v>56.25</v>
      </c>
      <c r="P7421" s="32">
        <v>42551</v>
      </c>
      <c r="Q7421" s="33">
        <f t="shared" si="1226"/>
        <v>6</v>
      </c>
      <c r="R7421" s="33">
        <f t="shared" si="1227"/>
        <v>2016</v>
      </c>
      <c r="S7421" s="34">
        <v>48.05</v>
      </c>
    </row>
    <row r="7422" spans="1:19">
      <c r="A7422" s="32">
        <v>44539</v>
      </c>
      <c r="B7422" s="33">
        <f t="shared" si="1228"/>
        <v>12</v>
      </c>
      <c r="C7422" s="33">
        <f t="shared" si="1229"/>
        <v>2021</v>
      </c>
      <c r="D7422" s="34">
        <v>1.0129999999999999</v>
      </c>
      <c r="F7422" s="32">
        <v>46142</v>
      </c>
      <c r="G7422" s="33">
        <f t="shared" si="1222"/>
        <v>4</v>
      </c>
      <c r="H7422" s="33">
        <f t="shared" si="1223"/>
        <v>2026</v>
      </c>
      <c r="I7422" s="34">
        <v>2.64</v>
      </c>
      <c r="K7422" s="32">
        <v>42110</v>
      </c>
      <c r="L7422" s="33">
        <f t="shared" si="1224"/>
        <v>4</v>
      </c>
      <c r="M7422" s="33">
        <f t="shared" si="1225"/>
        <v>2015</v>
      </c>
      <c r="N7422" s="34">
        <v>56.69</v>
      </c>
      <c r="P7422" s="32">
        <v>42552</v>
      </c>
      <c r="Q7422" s="33">
        <f t="shared" si="1226"/>
        <v>7</v>
      </c>
      <c r="R7422" s="33">
        <f t="shared" si="1227"/>
        <v>2016</v>
      </c>
      <c r="S7422" s="34">
        <v>47.65</v>
      </c>
    </row>
    <row r="7423" spans="1:19">
      <c r="A7423" s="32">
        <v>44540</v>
      </c>
      <c r="B7423" s="33">
        <f t="shared" si="1228"/>
        <v>12</v>
      </c>
      <c r="C7423" s="33">
        <f t="shared" si="1229"/>
        <v>2021</v>
      </c>
      <c r="D7423" s="34">
        <v>1.0349999999999999</v>
      </c>
      <c r="F7423" s="32">
        <v>46143</v>
      </c>
      <c r="G7423" s="33">
        <f t="shared" si="1222"/>
        <v>5</v>
      </c>
      <c r="H7423" s="33">
        <f t="shared" si="1223"/>
        <v>2026</v>
      </c>
      <c r="I7423" s="34">
        <v>2.63</v>
      </c>
      <c r="K7423" s="32">
        <v>42111</v>
      </c>
      <c r="L7423" s="33">
        <f t="shared" si="1224"/>
        <v>4</v>
      </c>
      <c r="M7423" s="33">
        <f t="shared" si="1225"/>
        <v>2015</v>
      </c>
      <c r="N7423" s="34">
        <v>55.71</v>
      </c>
      <c r="P7423" s="32">
        <v>42555</v>
      </c>
      <c r="Q7423" s="33">
        <f t="shared" si="1226"/>
        <v>7</v>
      </c>
      <c r="R7423" s="33">
        <f t="shared" si="1227"/>
        <v>2016</v>
      </c>
      <c r="S7423" s="34">
        <v>48.02</v>
      </c>
    </row>
    <row r="7424" spans="1:19">
      <c r="A7424" s="32">
        <v>44543</v>
      </c>
      <c r="B7424" s="33">
        <f t="shared" si="1228"/>
        <v>12</v>
      </c>
      <c r="C7424" s="33">
        <f t="shared" si="1229"/>
        <v>2021</v>
      </c>
      <c r="D7424" s="34">
        <v>1.0329999999999999</v>
      </c>
      <c r="F7424" s="32">
        <v>46146</v>
      </c>
      <c r="G7424" s="33">
        <f t="shared" si="1222"/>
        <v>5</v>
      </c>
      <c r="H7424" s="33">
        <f t="shared" si="1223"/>
        <v>2026</v>
      </c>
      <c r="I7424" s="34">
        <v>2.67</v>
      </c>
      <c r="K7424" s="32">
        <v>42114</v>
      </c>
      <c r="L7424" s="33">
        <f t="shared" si="1224"/>
        <v>4</v>
      </c>
      <c r="M7424" s="33">
        <f t="shared" si="1225"/>
        <v>2015</v>
      </c>
      <c r="N7424" s="34">
        <v>56.37</v>
      </c>
      <c r="P7424" s="32">
        <v>42556</v>
      </c>
      <c r="Q7424" s="33">
        <f t="shared" si="1226"/>
        <v>7</v>
      </c>
      <c r="R7424" s="33">
        <f t="shared" si="1227"/>
        <v>2016</v>
      </c>
      <c r="S7424" s="34">
        <v>45.64</v>
      </c>
    </row>
    <row r="7425" spans="1:19">
      <c r="A7425" s="32">
        <v>44544</v>
      </c>
      <c r="B7425" s="33">
        <f t="shared" si="1228"/>
        <v>12</v>
      </c>
      <c r="C7425" s="33">
        <f t="shared" si="1229"/>
        <v>2021</v>
      </c>
      <c r="D7425" s="34">
        <v>1.0329999999999999</v>
      </c>
      <c r="F7425" s="32">
        <v>46147</v>
      </c>
      <c r="G7425" s="33">
        <f t="shared" si="1222"/>
        <v>5</v>
      </c>
      <c r="H7425" s="33">
        <f t="shared" si="1223"/>
        <v>2026</v>
      </c>
      <c r="I7425" s="34">
        <v>2.83</v>
      </c>
      <c r="K7425" s="32">
        <v>42115</v>
      </c>
      <c r="L7425" s="33">
        <f t="shared" si="1224"/>
        <v>4</v>
      </c>
      <c r="M7425" s="33">
        <f t="shared" si="1225"/>
        <v>2015</v>
      </c>
      <c r="N7425" s="34">
        <v>55.58</v>
      </c>
      <c r="P7425" s="32">
        <v>42557</v>
      </c>
      <c r="Q7425" s="33">
        <f t="shared" si="1226"/>
        <v>7</v>
      </c>
      <c r="R7425" s="33">
        <f t="shared" si="1227"/>
        <v>2016</v>
      </c>
      <c r="S7425" s="34">
        <v>45.7</v>
      </c>
    </row>
    <row r="7426" spans="1:19">
      <c r="A7426" s="32">
        <v>44545</v>
      </c>
      <c r="B7426" s="33">
        <f t="shared" si="1228"/>
        <v>12</v>
      </c>
      <c r="C7426" s="33">
        <f t="shared" si="1229"/>
        <v>2021</v>
      </c>
      <c r="D7426" s="34">
        <v>1.0349999999999999</v>
      </c>
      <c r="F7426" s="32">
        <v>46148</v>
      </c>
      <c r="G7426" s="33">
        <f t="shared" si="1222"/>
        <v>5</v>
      </c>
      <c r="H7426" s="33">
        <f t="shared" si="1223"/>
        <v>2026</v>
      </c>
      <c r="I7426" s="34">
        <v>2.75</v>
      </c>
      <c r="K7426" s="32">
        <v>42116</v>
      </c>
      <c r="L7426" s="33">
        <f t="shared" si="1224"/>
        <v>4</v>
      </c>
      <c r="M7426" s="33">
        <f t="shared" si="1225"/>
        <v>2015</v>
      </c>
      <c r="N7426" s="34">
        <v>56.17</v>
      </c>
      <c r="P7426" s="32">
        <v>42558</v>
      </c>
      <c r="Q7426" s="33">
        <f t="shared" si="1226"/>
        <v>7</v>
      </c>
      <c r="R7426" s="33">
        <f t="shared" si="1227"/>
        <v>2016</v>
      </c>
      <c r="S7426" s="34">
        <v>45.93</v>
      </c>
    </row>
    <row r="7427" spans="1:19">
      <c r="A7427" s="32">
        <v>44546</v>
      </c>
      <c r="B7427" s="33">
        <f t="shared" si="1228"/>
        <v>12</v>
      </c>
      <c r="C7427" s="33">
        <f t="shared" si="1229"/>
        <v>2021</v>
      </c>
      <c r="D7427" s="34">
        <v>1.0329999999999999</v>
      </c>
      <c r="F7427" s="32">
        <v>46149</v>
      </c>
      <c r="G7427" s="33">
        <f t="shared" si="1222"/>
        <v>5</v>
      </c>
      <c r="H7427" s="33">
        <f t="shared" si="1223"/>
        <v>2026</v>
      </c>
      <c r="I7427" s="34">
        <v>2.7</v>
      </c>
      <c r="K7427" s="32">
        <v>42117</v>
      </c>
      <c r="L7427" s="33">
        <f t="shared" si="1224"/>
        <v>4</v>
      </c>
      <c r="M7427" s="33">
        <f t="shared" si="1225"/>
        <v>2015</v>
      </c>
      <c r="N7427" s="34">
        <v>56.59</v>
      </c>
      <c r="P7427" s="32">
        <v>42559</v>
      </c>
      <c r="Q7427" s="33">
        <f t="shared" si="1226"/>
        <v>7</v>
      </c>
      <c r="R7427" s="33">
        <f t="shared" si="1227"/>
        <v>2016</v>
      </c>
      <c r="S7427" s="34">
        <v>44.53</v>
      </c>
    </row>
    <row r="7428" spans="1:19">
      <c r="A7428" s="32">
        <v>44547</v>
      </c>
      <c r="B7428" s="33">
        <f t="shared" si="1228"/>
        <v>12</v>
      </c>
      <c r="C7428" s="33">
        <f t="shared" si="1229"/>
        <v>2021</v>
      </c>
      <c r="D7428" s="34">
        <v>1.0289999999999999</v>
      </c>
      <c r="F7428" s="32">
        <v>46150</v>
      </c>
      <c r="G7428" s="33">
        <f t="shared" si="1222"/>
        <v>5</v>
      </c>
      <c r="H7428" s="33">
        <f t="shared" si="1223"/>
        <v>2026</v>
      </c>
      <c r="I7428" s="34">
        <v>2.75</v>
      </c>
      <c r="K7428" s="32">
        <v>42118</v>
      </c>
      <c r="L7428" s="33">
        <f t="shared" si="1224"/>
        <v>4</v>
      </c>
      <c r="M7428" s="33">
        <f t="shared" si="1225"/>
        <v>2015</v>
      </c>
      <c r="N7428" s="34">
        <v>55.98</v>
      </c>
      <c r="P7428" s="32">
        <v>42562</v>
      </c>
      <c r="Q7428" s="33">
        <f t="shared" si="1226"/>
        <v>7</v>
      </c>
      <c r="R7428" s="33">
        <f t="shared" si="1227"/>
        <v>2016</v>
      </c>
      <c r="S7428" s="34">
        <v>44.04</v>
      </c>
    </row>
    <row r="7429" spans="1:19">
      <c r="A7429" s="32">
        <v>44550</v>
      </c>
      <c r="B7429" s="33">
        <f t="shared" si="1228"/>
        <v>12</v>
      </c>
      <c r="C7429" s="33">
        <f t="shared" si="1229"/>
        <v>2021</v>
      </c>
      <c r="D7429" s="34">
        <v>0.95499999999999996</v>
      </c>
      <c r="F7429" s="32">
        <v>46153</v>
      </c>
      <c r="G7429" s="33">
        <f t="shared" si="1222"/>
        <v>5</v>
      </c>
      <c r="H7429" s="33">
        <f t="shared" si="1223"/>
        <v>2026</v>
      </c>
      <c r="I7429" s="34">
        <v>2.82</v>
      </c>
      <c r="K7429" s="32">
        <v>42121</v>
      </c>
      <c r="L7429" s="33">
        <f t="shared" si="1224"/>
        <v>4</v>
      </c>
      <c r="M7429" s="33">
        <f t="shared" si="1225"/>
        <v>2015</v>
      </c>
      <c r="N7429" s="34">
        <v>55.56</v>
      </c>
      <c r="P7429" s="32">
        <v>42563</v>
      </c>
      <c r="Q7429" s="33">
        <f t="shared" si="1226"/>
        <v>7</v>
      </c>
      <c r="R7429" s="33">
        <f t="shared" si="1227"/>
        <v>2016</v>
      </c>
      <c r="S7429" s="34">
        <v>46.72</v>
      </c>
    </row>
    <row r="7430" spans="1:19">
      <c r="A7430" s="32">
        <v>44551</v>
      </c>
      <c r="B7430" s="33">
        <f t="shared" si="1228"/>
        <v>12</v>
      </c>
      <c r="C7430" s="33">
        <f t="shared" si="1229"/>
        <v>2021</v>
      </c>
      <c r="D7430" s="34">
        <v>1.0029999999999999</v>
      </c>
      <c r="F7430" s="32">
        <v>46154</v>
      </c>
      <c r="G7430" s="33">
        <f t="shared" si="1222"/>
        <v>5</v>
      </c>
      <c r="H7430" s="33">
        <f t="shared" si="1223"/>
        <v>2026</v>
      </c>
      <c r="I7430" s="34">
        <v>2.91</v>
      </c>
      <c r="K7430" s="32">
        <v>42122</v>
      </c>
      <c r="L7430" s="33">
        <f t="shared" si="1224"/>
        <v>4</v>
      </c>
      <c r="M7430" s="33">
        <f t="shared" si="1225"/>
        <v>2015</v>
      </c>
      <c r="N7430" s="34">
        <v>57.05</v>
      </c>
      <c r="P7430" s="32">
        <v>42564</v>
      </c>
      <c r="Q7430" s="33">
        <f t="shared" si="1226"/>
        <v>7</v>
      </c>
      <c r="R7430" s="33">
        <f t="shared" si="1227"/>
        <v>2016</v>
      </c>
      <c r="S7430" s="34">
        <v>44.67</v>
      </c>
    </row>
    <row r="7431" spans="1:19">
      <c r="A7431" s="32">
        <v>44552</v>
      </c>
      <c r="B7431" s="33">
        <f t="shared" si="1228"/>
        <v>12</v>
      </c>
      <c r="C7431" s="33">
        <f t="shared" si="1229"/>
        <v>2021</v>
      </c>
      <c r="D7431" s="34">
        <v>1.0249999999999999</v>
      </c>
      <c r="F7431" s="32">
        <v>46155</v>
      </c>
      <c r="G7431" s="33">
        <f t="shared" si="1222"/>
        <v>5</v>
      </c>
      <c r="H7431" s="33">
        <f t="shared" si="1223"/>
        <v>2026</v>
      </c>
      <c r="I7431" s="34">
        <v>2.88</v>
      </c>
      <c r="K7431" s="32">
        <v>42123</v>
      </c>
      <c r="L7431" s="33">
        <f t="shared" si="1224"/>
        <v>4</v>
      </c>
      <c r="M7431" s="33">
        <f t="shared" si="1225"/>
        <v>2015</v>
      </c>
      <c r="N7431" s="34">
        <v>58.55</v>
      </c>
      <c r="P7431" s="32">
        <v>42565</v>
      </c>
      <c r="Q7431" s="33">
        <f t="shared" si="1226"/>
        <v>7</v>
      </c>
      <c r="R7431" s="33">
        <f t="shared" si="1227"/>
        <v>2016</v>
      </c>
      <c r="S7431" s="34">
        <v>46.01</v>
      </c>
    </row>
    <row r="7432" spans="1:19">
      <c r="A7432" s="32">
        <v>44553</v>
      </c>
      <c r="B7432" s="33">
        <f t="shared" si="1228"/>
        <v>12</v>
      </c>
      <c r="C7432" s="33">
        <f t="shared" si="1229"/>
        <v>2021</v>
      </c>
      <c r="D7432" s="34">
        <v>1.0549999999999999</v>
      </c>
      <c r="F7432" s="32">
        <v>46156</v>
      </c>
      <c r="G7432" s="33">
        <f t="shared" si="1222"/>
        <v>5</v>
      </c>
      <c r="H7432" s="33">
        <f t="shared" si="1223"/>
        <v>2026</v>
      </c>
      <c r="I7432" s="34">
        <v>2.79</v>
      </c>
      <c r="K7432" s="32">
        <v>42124</v>
      </c>
      <c r="L7432" s="33">
        <f t="shared" si="1224"/>
        <v>4</v>
      </c>
      <c r="M7432" s="33">
        <f t="shared" si="1225"/>
        <v>2015</v>
      </c>
      <c r="N7432" s="34">
        <v>59.62</v>
      </c>
      <c r="P7432" s="32">
        <v>42566</v>
      </c>
      <c r="Q7432" s="33">
        <f t="shared" si="1226"/>
        <v>7</v>
      </c>
      <c r="R7432" s="33">
        <f t="shared" si="1227"/>
        <v>2016</v>
      </c>
      <c r="S7432" s="34">
        <v>46.25</v>
      </c>
    </row>
    <row r="7433" spans="1:19">
      <c r="A7433" s="32">
        <v>44557</v>
      </c>
      <c r="B7433" s="33">
        <f t="shared" si="1228"/>
        <v>12</v>
      </c>
      <c r="C7433" s="33">
        <f t="shared" si="1229"/>
        <v>2021</v>
      </c>
      <c r="D7433" s="34">
        <v>1.07</v>
      </c>
      <c r="F7433" s="32">
        <v>46157</v>
      </c>
      <c r="G7433" s="33">
        <f t="shared" si="1222"/>
        <v>5</v>
      </c>
      <c r="H7433" s="33">
        <f t="shared" si="1223"/>
        <v>2026</v>
      </c>
      <c r="I7433" s="34">
        <v>2.89</v>
      </c>
      <c r="K7433" s="32">
        <v>42125</v>
      </c>
      <c r="L7433" s="33">
        <f t="shared" si="1224"/>
        <v>5</v>
      </c>
      <c r="M7433" s="33">
        <f t="shared" si="1225"/>
        <v>2015</v>
      </c>
      <c r="N7433" s="34">
        <v>59.1</v>
      </c>
      <c r="P7433" s="32">
        <v>42569</v>
      </c>
      <c r="Q7433" s="33">
        <f t="shared" si="1226"/>
        <v>7</v>
      </c>
      <c r="R7433" s="33">
        <f t="shared" si="1227"/>
        <v>2016</v>
      </c>
      <c r="S7433" s="34">
        <v>45.35</v>
      </c>
    </row>
    <row r="7434" spans="1:19">
      <c r="A7434" s="32">
        <v>44558</v>
      </c>
      <c r="B7434" s="33">
        <f t="shared" si="1228"/>
        <v>12</v>
      </c>
      <c r="C7434" s="33">
        <f t="shared" si="1229"/>
        <v>2021</v>
      </c>
      <c r="D7434" s="34">
        <v>1.093</v>
      </c>
      <c r="F7434" s="32">
        <v>46160</v>
      </c>
      <c r="G7434" s="33">
        <f t="shared" si="1222"/>
        <v>5</v>
      </c>
      <c r="H7434" s="33">
        <f t="shared" si="1223"/>
        <v>2026</v>
      </c>
      <c r="I7434" s="34">
        <v>3.07</v>
      </c>
      <c r="K7434" s="32">
        <v>42128</v>
      </c>
      <c r="L7434" s="33">
        <f t="shared" si="1224"/>
        <v>5</v>
      </c>
      <c r="M7434" s="33">
        <f t="shared" si="1225"/>
        <v>2015</v>
      </c>
      <c r="N7434" s="34">
        <v>58.92</v>
      </c>
      <c r="P7434" s="32">
        <v>42570</v>
      </c>
      <c r="Q7434" s="33">
        <f t="shared" si="1226"/>
        <v>7</v>
      </c>
      <c r="R7434" s="33">
        <f t="shared" si="1227"/>
        <v>2016</v>
      </c>
      <c r="S7434" s="34">
        <v>45.7</v>
      </c>
    </row>
    <row r="7435" spans="1:19">
      <c r="A7435" s="32">
        <v>44559</v>
      </c>
      <c r="B7435" s="33">
        <f t="shared" si="1228"/>
        <v>12</v>
      </c>
      <c r="C7435" s="33">
        <f t="shared" si="1229"/>
        <v>2021</v>
      </c>
      <c r="D7435" s="34">
        <v>1.1180000000000001</v>
      </c>
      <c r="F7435" s="32">
        <v>46161</v>
      </c>
      <c r="G7435" s="33">
        <f t="shared" si="1222"/>
        <v>5</v>
      </c>
      <c r="H7435" s="33">
        <f t="shared" si="1223"/>
        <v>2026</v>
      </c>
      <c r="I7435" s="34">
        <v>3.23</v>
      </c>
      <c r="K7435" s="32">
        <v>42129</v>
      </c>
      <c r="L7435" s="33">
        <f t="shared" si="1224"/>
        <v>5</v>
      </c>
      <c r="M7435" s="33">
        <f t="shared" si="1225"/>
        <v>2015</v>
      </c>
      <c r="N7435" s="34">
        <v>60.38</v>
      </c>
      <c r="P7435" s="32">
        <v>42571</v>
      </c>
      <c r="Q7435" s="33">
        <f t="shared" si="1226"/>
        <v>7</v>
      </c>
      <c r="R7435" s="33">
        <f t="shared" si="1227"/>
        <v>2016</v>
      </c>
      <c r="S7435" s="34">
        <v>45.82</v>
      </c>
    </row>
    <row r="7436" spans="1:19">
      <c r="A7436" s="32">
        <v>44560</v>
      </c>
      <c r="B7436" s="33">
        <f t="shared" si="1228"/>
        <v>12</v>
      </c>
      <c r="C7436" s="33">
        <f t="shared" si="1229"/>
        <v>2021</v>
      </c>
      <c r="D7436" s="34">
        <v>1.123</v>
      </c>
      <c r="F7436" s="32">
        <v>46162</v>
      </c>
      <c r="G7436" s="33">
        <f t="shared" si="1222"/>
        <v>5</v>
      </c>
      <c r="H7436" s="33">
        <f t="shared" si="1223"/>
        <v>2026</v>
      </c>
      <c r="I7436" s="34">
        <v>3.18</v>
      </c>
      <c r="K7436" s="32">
        <v>42130</v>
      </c>
      <c r="L7436" s="33">
        <f t="shared" si="1224"/>
        <v>5</v>
      </c>
      <c r="M7436" s="33">
        <f t="shared" si="1225"/>
        <v>2015</v>
      </c>
      <c r="N7436" s="34">
        <v>60.93</v>
      </c>
      <c r="P7436" s="32">
        <v>42572</v>
      </c>
      <c r="Q7436" s="33">
        <f t="shared" si="1226"/>
        <v>7</v>
      </c>
      <c r="R7436" s="33">
        <f t="shared" si="1227"/>
        <v>2016</v>
      </c>
      <c r="S7436" s="34">
        <v>44.99</v>
      </c>
    </row>
    <row r="7437" spans="1:19">
      <c r="A7437" s="32">
        <v>44564</v>
      </c>
      <c r="B7437" s="33">
        <f t="shared" si="1228"/>
        <v>1</v>
      </c>
      <c r="C7437" s="33">
        <f t="shared" si="1229"/>
        <v>2022</v>
      </c>
      <c r="D7437" s="34">
        <v>1.123</v>
      </c>
      <c r="F7437" s="32">
        <v>46163</v>
      </c>
      <c r="G7437" s="33">
        <f t="shared" si="1222"/>
        <v>5</v>
      </c>
      <c r="H7437" s="33">
        <f t="shared" si="1223"/>
        <v>2026</v>
      </c>
      <c r="I7437" s="34">
        <v>3.14</v>
      </c>
      <c r="K7437" s="32">
        <v>42131</v>
      </c>
      <c r="L7437" s="33">
        <f t="shared" si="1224"/>
        <v>5</v>
      </c>
      <c r="M7437" s="33">
        <f t="shared" si="1225"/>
        <v>2015</v>
      </c>
      <c r="N7437" s="34">
        <v>58.99</v>
      </c>
      <c r="P7437" s="32">
        <v>42573</v>
      </c>
      <c r="Q7437" s="33">
        <f t="shared" si="1226"/>
        <v>7</v>
      </c>
      <c r="R7437" s="33">
        <f t="shared" si="1227"/>
        <v>2016</v>
      </c>
      <c r="S7437" s="34">
        <v>44.24</v>
      </c>
    </row>
    <row r="7438" spans="1:19">
      <c r="A7438" s="32">
        <v>44565</v>
      </c>
      <c r="B7438" s="33">
        <f t="shared" si="1228"/>
        <v>1</v>
      </c>
      <c r="C7438" s="33">
        <f t="shared" si="1229"/>
        <v>2022</v>
      </c>
      <c r="D7438" s="34">
        <v>1.125</v>
      </c>
      <c r="F7438" s="32">
        <v>46164</v>
      </c>
      <c r="G7438" s="33">
        <f t="shared" si="1222"/>
        <v>5</v>
      </c>
      <c r="H7438" s="33">
        <f t="shared" si="1223"/>
        <v>2026</v>
      </c>
      <c r="I7438" s="34">
        <v>2.92</v>
      </c>
      <c r="K7438" s="32">
        <v>42132</v>
      </c>
      <c r="L7438" s="33">
        <f t="shared" si="1224"/>
        <v>5</v>
      </c>
      <c r="M7438" s="33">
        <f t="shared" si="1225"/>
        <v>2015</v>
      </c>
      <c r="N7438" s="34">
        <v>59.41</v>
      </c>
      <c r="P7438" s="32">
        <v>42576</v>
      </c>
      <c r="Q7438" s="33">
        <f t="shared" si="1226"/>
        <v>7</v>
      </c>
      <c r="R7438" s="33">
        <f t="shared" si="1227"/>
        <v>2016</v>
      </c>
      <c r="S7438" s="34">
        <v>43.76</v>
      </c>
    </row>
    <row r="7439" spans="1:19">
      <c r="A7439" s="32">
        <v>44566</v>
      </c>
      <c r="B7439" s="33">
        <f t="shared" si="1228"/>
        <v>1</v>
      </c>
      <c r="C7439" s="33">
        <f t="shared" si="1229"/>
        <v>2022</v>
      </c>
      <c r="D7439" s="34">
        <v>1.125</v>
      </c>
      <c r="F7439" s="32">
        <v>46168</v>
      </c>
      <c r="G7439" s="33">
        <f t="shared" si="1222"/>
        <v>5</v>
      </c>
      <c r="H7439" s="33">
        <f t="shared" si="1223"/>
        <v>2026</v>
      </c>
      <c r="I7439" s="34">
        <v>3.1</v>
      </c>
      <c r="K7439" s="32">
        <v>42135</v>
      </c>
      <c r="L7439" s="33">
        <f t="shared" si="1224"/>
        <v>5</v>
      </c>
      <c r="M7439" s="33">
        <f t="shared" si="1225"/>
        <v>2015</v>
      </c>
      <c r="N7439" s="34">
        <v>59.23</v>
      </c>
      <c r="P7439" s="32">
        <v>42577</v>
      </c>
      <c r="Q7439" s="33">
        <f t="shared" si="1226"/>
        <v>7</v>
      </c>
      <c r="R7439" s="33">
        <f t="shared" si="1227"/>
        <v>2016</v>
      </c>
      <c r="S7439" s="34">
        <v>43.56</v>
      </c>
    </row>
    <row r="7440" spans="1:19">
      <c r="A7440" s="32">
        <v>44567</v>
      </c>
      <c r="B7440" s="33">
        <f t="shared" si="1228"/>
        <v>1</v>
      </c>
      <c r="C7440" s="33">
        <f t="shared" si="1229"/>
        <v>2022</v>
      </c>
      <c r="D7440" s="34">
        <v>1.123</v>
      </c>
      <c r="F7440" s="32">
        <v>46169</v>
      </c>
      <c r="G7440" s="33">
        <f t="shared" si="1222"/>
        <v>5</v>
      </c>
      <c r="H7440" s="33">
        <f t="shared" si="1223"/>
        <v>2026</v>
      </c>
      <c r="I7440" s="34">
        <v>3.13</v>
      </c>
      <c r="K7440" s="32">
        <v>42136</v>
      </c>
      <c r="L7440" s="33">
        <f t="shared" si="1224"/>
        <v>5</v>
      </c>
      <c r="M7440" s="33">
        <f t="shared" si="1225"/>
        <v>2015</v>
      </c>
      <c r="N7440" s="34">
        <v>60.72</v>
      </c>
      <c r="P7440" s="32">
        <v>42578</v>
      </c>
      <c r="Q7440" s="33">
        <f t="shared" si="1226"/>
        <v>7</v>
      </c>
      <c r="R7440" s="33">
        <f t="shared" si="1227"/>
        <v>2016</v>
      </c>
      <c r="S7440" s="34">
        <v>42.78</v>
      </c>
    </row>
    <row r="7441" spans="1:19">
      <c r="A7441" s="32">
        <v>44568</v>
      </c>
      <c r="B7441" s="33">
        <f t="shared" si="1228"/>
        <v>1</v>
      </c>
      <c r="C7441" s="33">
        <f t="shared" si="1229"/>
        <v>2022</v>
      </c>
      <c r="D7441" s="34">
        <v>1.1279999999999999</v>
      </c>
      <c r="F7441" s="32">
        <v>46170</v>
      </c>
      <c r="G7441" s="33">
        <f t="shared" si="1222"/>
        <v>5</v>
      </c>
      <c r="H7441" s="33">
        <f t="shared" si="1223"/>
        <v>2026</v>
      </c>
      <c r="I7441" s="34">
        <v>3.04</v>
      </c>
      <c r="K7441" s="32">
        <v>42137</v>
      </c>
      <c r="L7441" s="33">
        <f t="shared" si="1224"/>
        <v>5</v>
      </c>
      <c r="M7441" s="33">
        <f t="shared" si="1225"/>
        <v>2015</v>
      </c>
      <c r="N7441" s="34">
        <v>60.5</v>
      </c>
      <c r="P7441" s="32">
        <v>42579</v>
      </c>
      <c r="Q7441" s="33">
        <f t="shared" si="1226"/>
        <v>7</v>
      </c>
      <c r="R7441" s="33">
        <f t="shared" si="1227"/>
        <v>2016</v>
      </c>
      <c r="S7441" s="34">
        <v>41.87</v>
      </c>
    </row>
    <row r="7442" spans="1:19">
      <c r="A7442" s="32">
        <v>44571</v>
      </c>
      <c r="B7442" s="33">
        <f t="shared" si="1228"/>
        <v>1</v>
      </c>
      <c r="C7442" s="33">
        <f t="shared" si="1229"/>
        <v>2022</v>
      </c>
      <c r="D7442" s="34">
        <v>1.1299999999999999</v>
      </c>
      <c r="F7442" s="32">
        <v>46171</v>
      </c>
      <c r="G7442" s="33">
        <f t="shared" si="1222"/>
        <v>5</v>
      </c>
      <c r="H7442" s="33">
        <f t="shared" si="1223"/>
        <v>2026</v>
      </c>
      <c r="I7442" s="34">
        <v>3.34</v>
      </c>
      <c r="K7442" s="32">
        <v>42138</v>
      </c>
      <c r="L7442" s="33">
        <f t="shared" si="1224"/>
        <v>5</v>
      </c>
      <c r="M7442" s="33">
        <f t="shared" si="1225"/>
        <v>2015</v>
      </c>
      <c r="N7442" s="34">
        <v>59.89</v>
      </c>
      <c r="P7442" s="32">
        <v>42580</v>
      </c>
      <c r="Q7442" s="33">
        <f t="shared" si="1226"/>
        <v>7</v>
      </c>
      <c r="R7442" s="33">
        <f t="shared" si="1227"/>
        <v>2016</v>
      </c>
      <c r="S7442" s="34">
        <v>40.76</v>
      </c>
    </row>
    <row r="7443" spans="1:19">
      <c r="A7443" s="32">
        <v>44572</v>
      </c>
      <c r="B7443" s="33">
        <f t="shared" si="1228"/>
        <v>1</v>
      </c>
      <c r="C7443" s="33">
        <f t="shared" si="1229"/>
        <v>2022</v>
      </c>
      <c r="D7443" s="34">
        <v>1.1299999999999999</v>
      </c>
      <c r="F7443" s="32">
        <v>46174</v>
      </c>
      <c r="G7443" s="33">
        <f t="shared" si="1222"/>
        <v>6</v>
      </c>
      <c r="H7443" s="33">
        <f t="shared" si="1223"/>
        <v>2026</v>
      </c>
      <c r="I7443" s="34">
        <v>3.07</v>
      </c>
      <c r="K7443" s="32">
        <v>42139</v>
      </c>
      <c r="L7443" s="33">
        <f t="shared" si="1224"/>
        <v>5</v>
      </c>
      <c r="M7443" s="33">
        <f t="shared" si="1225"/>
        <v>2015</v>
      </c>
      <c r="N7443" s="34">
        <v>59.73</v>
      </c>
      <c r="P7443" s="32">
        <v>42583</v>
      </c>
      <c r="Q7443" s="33">
        <f t="shared" si="1226"/>
        <v>8</v>
      </c>
      <c r="R7443" s="33">
        <f t="shared" si="1227"/>
        <v>2016</v>
      </c>
      <c r="S7443" s="34">
        <v>40.17</v>
      </c>
    </row>
    <row r="7444" spans="1:19">
      <c r="A7444" s="32">
        <v>44573</v>
      </c>
      <c r="B7444" s="33">
        <f t="shared" si="1228"/>
        <v>1</v>
      </c>
      <c r="C7444" s="33">
        <f t="shared" si="1229"/>
        <v>2022</v>
      </c>
      <c r="D7444" s="34">
        <v>1.1379999999999999</v>
      </c>
      <c r="F7444" s="32">
        <v>46175</v>
      </c>
      <c r="G7444" s="33">
        <f t="shared" si="1222"/>
        <v>6</v>
      </c>
      <c r="H7444" s="33">
        <f t="shared" si="1223"/>
        <v>2026</v>
      </c>
      <c r="I7444" s="34">
        <v>2.97</v>
      </c>
      <c r="K7444" s="32">
        <v>42142</v>
      </c>
      <c r="L7444" s="33">
        <f t="shared" si="1224"/>
        <v>5</v>
      </c>
      <c r="M7444" s="33">
        <f t="shared" si="1225"/>
        <v>2015</v>
      </c>
      <c r="N7444" s="34">
        <v>59.44</v>
      </c>
      <c r="P7444" s="32">
        <v>42584</v>
      </c>
      <c r="Q7444" s="33">
        <f t="shared" si="1226"/>
        <v>8</v>
      </c>
      <c r="R7444" s="33">
        <f t="shared" si="1227"/>
        <v>2016</v>
      </c>
      <c r="S7444" s="34">
        <v>40</v>
      </c>
    </row>
    <row r="7445" spans="1:19">
      <c r="A7445" s="32">
        <v>44575</v>
      </c>
      <c r="B7445" s="33">
        <f t="shared" si="1228"/>
        <v>1</v>
      </c>
      <c r="C7445" s="33">
        <f t="shared" si="1229"/>
        <v>2022</v>
      </c>
      <c r="D7445" s="34">
        <v>1.1379999999999999</v>
      </c>
      <c r="F7445" s="32">
        <v>46176</v>
      </c>
      <c r="G7445" s="33">
        <f t="shared" si="1222"/>
        <v>6</v>
      </c>
      <c r="H7445" s="33">
        <f t="shared" si="1223"/>
        <v>2026</v>
      </c>
      <c r="I7445" s="34">
        <v>2.97</v>
      </c>
      <c r="K7445" s="32">
        <v>42143</v>
      </c>
      <c r="L7445" s="33">
        <f t="shared" si="1224"/>
        <v>5</v>
      </c>
      <c r="M7445" s="33">
        <f t="shared" si="1225"/>
        <v>2015</v>
      </c>
      <c r="N7445" s="34">
        <v>57.3</v>
      </c>
      <c r="P7445" s="32">
        <v>42585</v>
      </c>
      <c r="Q7445" s="33">
        <f t="shared" si="1226"/>
        <v>8</v>
      </c>
      <c r="R7445" s="33">
        <f t="shared" si="1227"/>
        <v>2016</v>
      </c>
      <c r="S7445" s="34">
        <v>40.450000000000003</v>
      </c>
    </row>
    <row r="7446" spans="1:19">
      <c r="A7446" s="32">
        <v>44579</v>
      </c>
      <c r="B7446" s="33">
        <f t="shared" si="1228"/>
        <v>1</v>
      </c>
      <c r="C7446" s="33">
        <f t="shared" si="1229"/>
        <v>2022</v>
      </c>
      <c r="D7446" s="34">
        <v>1.1830000000000001</v>
      </c>
      <c r="F7446" s="32">
        <v>46177</v>
      </c>
      <c r="G7446" s="33">
        <f t="shared" si="1222"/>
        <v>6</v>
      </c>
      <c r="H7446" s="33">
        <f t="shared" si="1223"/>
        <v>2026</v>
      </c>
      <c r="I7446" s="34">
        <v>3.08</v>
      </c>
      <c r="K7446" s="32">
        <v>42144</v>
      </c>
      <c r="L7446" s="33">
        <f t="shared" si="1224"/>
        <v>5</v>
      </c>
      <c r="M7446" s="33">
        <f t="shared" si="1225"/>
        <v>2015</v>
      </c>
      <c r="N7446" s="34">
        <v>58.96</v>
      </c>
      <c r="P7446" s="32">
        <v>42586</v>
      </c>
      <c r="Q7446" s="33">
        <f t="shared" si="1226"/>
        <v>8</v>
      </c>
      <c r="R7446" s="33">
        <f t="shared" si="1227"/>
        <v>2016</v>
      </c>
      <c r="S7446" s="34">
        <v>41.33</v>
      </c>
    </row>
    <row r="7447" spans="1:19">
      <c r="A7447" s="32">
        <v>44580</v>
      </c>
      <c r="B7447" s="33">
        <f t="shared" si="1228"/>
        <v>1</v>
      </c>
      <c r="C7447" s="33">
        <f t="shared" si="1229"/>
        <v>2022</v>
      </c>
      <c r="D7447" s="34">
        <v>1.17</v>
      </c>
      <c r="F7447" s="32">
        <v>46178</v>
      </c>
      <c r="G7447" s="33">
        <f t="shared" si="1222"/>
        <v>6</v>
      </c>
      <c r="H7447" s="33">
        <f t="shared" si="1223"/>
        <v>2026</v>
      </c>
      <c r="I7447" s="34">
        <v>3.05</v>
      </c>
      <c r="K7447" s="32">
        <v>42145</v>
      </c>
      <c r="L7447" s="33">
        <f t="shared" si="1224"/>
        <v>5</v>
      </c>
      <c r="M7447" s="33">
        <f t="shared" si="1225"/>
        <v>2015</v>
      </c>
      <c r="N7447" s="34">
        <v>60.18</v>
      </c>
      <c r="P7447" s="32">
        <v>42587</v>
      </c>
      <c r="Q7447" s="33">
        <f t="shared" si="1226"/>
        <v>8</v>
      </c>
      <c r="R7447" s="33">
        <f t="shared" si="1227"/>
        <v>2016</v>
      </c>
      <c r="S7447" s="34">
        <v>42.47</v>
      </c>
    </row>
    <row r="7448" spans="1:19">
      <c r="A7448" s="32">
        <v>44581</v>
      </c>
      <c r="B7448" s="33">
        <f t="shared" ref="B7448:B7453" si="1230">+MONTH(A7448)</f>
        <v>1</v>
      </c>
      <c r="C7448" s="33">
        <f t="shared" ref="C7448:C7453" si="1231">+YEAR(A7448)</f>
        <v>2022</v>
      </c>
      <c r="D7448" s="34">
        <v>1.1830000000000001</v>
      </c>
      <c r="F7448" s="32">
        <v>46181</v>
      </c>
      <c r="G7448" s="33">
        <f t="shared" si="1222"/>
        <v>6</v>
      </c>
      <c r="H7448" s="33">
        <f t="shared" si="1223"/>
        <v>2026</v>
      </c>
      <c r="I7448" s="34">
        <v>3.1</v>
      </c>
      <c r="K7448" s="32">
        <v>42146</v>
      </c>
      <c r="L7448" s="33">
        <f t="shared" si="1224"/>
        <v>5</v>
      </c>
      <c r="M7448" s="33">
        <f t="shared" si="1225"/>
        <v>2015</v>
      </c>
      <c r="N7448" s="34">
        <v>58.88</v>
      </c>
      <c r="P7448" s="32">
        <v>42590</v>
      </c>
      <c r="Q7448" s="33">
        <f t="shared" si="1226"/>
        <v>8</v>
      </c>
      <c r="R7448" s="33">
        <f t="shared" si="1227"/>
        <v>2016</v>
      </c>
      <c r="S7448" s="34">
        <v>43.24</v>
      </c>
    </row>
    <row r="7449" spans="1:19">
      <c r="A7449" s="32">
        <v>44582</v>
      </c>
      <c r="B7449" s="33">
        <f t="shared" si="1230"/>
        <v>1</v>
      </c>
      <c r="C7449" s="33">
        <f t="shared" si="1231"/>
        <v>2022</v>
      </c>
      <c r="D7449" s="34">
        <v>1.175</v>
      </c>
      <c r="F7449" s="32">
        <v>46182</v>
      </c>
      <c r="G7449" s="33">
        <f t="shared" si="1222"/>
        <v>6</v>
      </c>
      <c r="H7449" s="33">
        <f t="shared" si="1223"/>
        <v>2026</v>
      </c>
      <c r="I7449" s="34">
        <v>3.18</v>
      </c>
      <c r="K7449" s="32">
        <v>42150</v>
      </c>
      <c r="L7449" s="33">
        <f t="shared" si="1224"/>
        <v>5</v>
      </c>
      <c r="M7449" s="33">
        <f t="shared" si="1225"/>
        <v>2015</v>
      </c>
      <c r="N7449" s="34">
        <v>57.29</v>
      </c>
      <c r="P7449" s="32">
        <v>42591</v>
      </c>
      <c r="Q7449" s="33">
        <f t="shared" si="1226"/>
        <v>8</v>
      </c>
      <c r="R7449" s="33">
        <f t="shared" si="1227"/>
        <v>2016</v>
      </c>
      <c r="S7449" s="34">
        <v>43.37</v>
      </c>
    </row>
    <row r="7450" spans="1:19">
      <c r="A7450" s="32">
        <v>44585</v>
      </c>
      <c r="B7450" s="33">
        <f t="shared" si="1230"/>
        <v>1</v>
      </c>
      <c r="C7450" s="33">
        <f t="shared" si="1231"/>
        <v>2022</v>
      </c>
      <c r="D7450" s="34">
        <v>1.1830000000000001</v>
      </c>
      <c r="F7450" s="32">
        <v>46183</v>
      </c>
      <c r="G7450" s="33">
        <f t="shared" ref="G7450:G7483" si="1232">+MONTH(F7450)</f>
        <v>6</v>
      </c>
      <c r="H7450" s="33">
        <f t="shared" ref="H7450:H7483" si="1233">+YEAR(F7450)</f>
        <v>2026</v>
      </c>
      <c r="I7450" s="34">
        <v>3.27</v>
      </c>
      <c r="K7450" s="32">
        <v>42151</v>
      </c>
      <c r="L7450" s="33">
        <f t="shared" si="1224"/>
        <v>5</v>
      </c>
      <c r="M7450" s="33">
        <f t="shared" si="1225"/>
        <v>2015</v>
      </c>
      <c r="N7450" s="34">
        <v>57.51</v>
      </c>
      <c r="P7450" s="32">
        <v>42592</v>
      </c>
      <c r="Q7450" s="33">
        <f t="shared" si="1226"/>
        <v>8</v>
      </c>
      <c r="R7450" s="33">
        <f t="shared" si="1227"/>
        <v>2016</v>
      </c>
      <c r="S7450" s="34">
        <v>42.19</v>
      </c>
    </row>
    <row r="7451" spans="1:19">
      <c r="A7451" s="32">
        <v>44586</v>
      </c>
      <c r="B7451" s="33">
        <f t="shared" si="1230"/>
        <v>1</v>
      </c>
      <c r="C7451" s="33">
        <f t="shared" si="1231"/>
        <v>2022</v>
      </c>
      <c r="D7451" s="34">
        <v>1.17</v>
      </c>
      <c r="F7451" s="32">
        <v>46184</v>
      </c>
      <c r="G7451" s="33">
        <f t="shared" si="1232"/>
        <v>6</v>
      </c>
      <c r="H7451" s="33">
        <f t="shared" si="1233"/>
        <v>2026</v>
      </c>
      <c r="I7451" s="34">
        <v>3.16</v>
      </c>
      <c r="K7451" s="32">
        <v>42152</v>
      </c>
      <c r="L7451" s="33">
        <f t="shared" si="1224"/>
        <v>5</v>
      </c>
      <c r="M7451" s="33">
        <f t="shared" si="1225"/>
        <v>2015</v>
      </c>
      <c r="N7451" s="34">
        <v>57.69</v>
      </c>
      <c r="P7451" s="32">
        <v>42593</v>
      </c>
      <c r="Q7451" s="33">
        <f t="shared" si="1226"/>
        <v>8</v>
      </c>
      <c r="R7451" s="33">
        <f t="shared" si="1227"/>
        <v>2016</v>
      </c>
      <c r="S7451" s="34">
        <v>44.23</v>
      </c>
    </row>
    <row r="7452" spans="1:19">
      <c r="A7452" s="32">
        <v>44587</v>
      </c>
      <c r="B7452" s="33">
        <f t="shared" si="1230"/>
        <v>1</v>
      </c>
      <c r="C7452" s="33">
        <f t="shared" si="1231"/>
        <v>2022</v>
      </c>
      <c r="D7452" s="34">
        <v>1.2</v>
      </c>
      <c r="F7452" s="32">
        <v>46185</v>
      </c>
      <c r="G7452" s="33">
        <f t="shared" si="1232"/>
        <v>6</v>
      </c>
      <c r="H7452" s="33">
        <f t="shared" si="1233"/>
        <v>2026</v>
      </c>
      <c r="I7452" s="34">
        <v>3.06</v>
      </c>
      <c r="K7452" s="32">
        <v>42153</v>
      </c>
      <c r="L7452" s="33">
        <f t="shared" si="1224"/>
        <v>5</v>
      </c>
      <c r="M7452" s="33">
        <f t="shared" si="1225"/>
        <v>2015</v>
      </c>
      <c r="N7452" s="34">
        <v>60.25</v>
      </c>
      <c r="P7452" s="32">
        <v>42594</v>
      </c>
      <c r="Q7452" s="33">
        <f t="shared" si="1226"/>
        <v>8</v>
      </c>
      <c r="R7452" s="33">
        <f t="shared" si="1227"/>
        <v>2016</v>
      </c>
      <c r="S7452" s="34">
        <v>45.12</v>
      </c>
    </row>
    <row r="7453" spans="1:19">
      <c r="A7453" s="32">
        <v>44588</v>
      </c>
      <c r="B7453" s="33">
        <f t="shared" si="1230"/>
        <v>1</v>
      </c>
      <c r="C7453" s="33">
        <f t="shared" si="1231"/>
        <v>2022</v>
      </c>
      <c r="D7453" s="34">
        <v>1.2110000000000001</v>
      </c>
      <c r="F7453" s="32">
        <v>46188</v>
      </c>
      <c r="G7453" s="33">
        <f t="shared" si="1232"/>
        <v>6</v>
      </c>
      <c r="H7453" s="33">
        <f t="shared" si="1233"/>
        <v>2026</v>
      </c>
      <c r="I7453" s="34">
        <v>3.06</v>
      </c>
      <c r="K7453" s="32">
        <v>42156</v>
      </c>
      <c r="L7453" s="33">
        <f t="shared" si="1224"/>
        <v>6</v>
      </c>
      <c r="M7453" s="33">
        <f t="shared" si="1225"/>
        <v>2015</v>
      </c>
      <c r="N7453" s="34">
        <v>60.24</v>
      </c>
      <c r="P7453" s="32">
        <v>42597</v>
      </c>
      <c r="Q7453" s="33">
        <f t="shared" si="1226"/>
        <v>8</v>
      </c>
      <c r="R7453" s="33">
        <f t="shared" si="1227"/>
        <v>2016</v>
      </c>
      <c r="S7453" s="34">
        <v>47.31</v>
      </c>
    </row>
    <row r="7454" spans="1:19">
      <c r="A7454" s="32">
        <v>44589</v>
      </c>
      <c r="B7454" s="33">
        <f t="shared" si="1228"/>
        <v>1</v>
      </c>
      <c r="C7454" s="33">
        <f t="shared" ref="C7454:C7494" si="1234">+YEAR(A7454)</f>
        <v>2022</v>
      </c>
      <c r="D7454" s="34">
        <v>1.27</v>
      </c>
      <c r="F7454" s="32">
        <v>46189</v>
      </c>
      <c r="G7454" s="33">
        <f t="shared" si="1232"/>
        <v>6</v>
      </c>
      <c r="H7454" s="33">
        <f t="shared" si="1233"/>
        <v>2026</v>
      </c>
      <c r="I7454" s="34">
        <v>3.1</v>
      </c>
      <c r="K7454" s="32">
        <v>42157</v>
      </c>
      <c r="L7454" s="33">
        <f t="shared" si="1224"/>
        <v>6</v>
      </c>
      <c r="M7454" s="33">
        <f t="shared" si="1225"/>
        <v>2015</v>
      </c>
      <c r="N7454" s="34">
        <v>61.3</v>
      </c>
      <c r="P7454" s="32">
        <v>42598</v>
      </c>
      <c r="Q7454" s="33">
        <f t="shared" si="1226"/>
        <v>8</v>
      </c>
      <c r="R7454" s="33">
        <f t="shared" si="1227"/>
        <v>2016</v>
      </c>
      <c r="S7454" s="34">
        <v>48.27</v>
      </c>
    </row>
    <row r="7455" spans="1:19">
      <c r="A7455" s="32">
        <v>44592</v>
      </c>
      <c r="B7455" s="33">
        <f t="shared" si="1228"/>
        <v>1</v>
      </c>
      <c r="C7455" s="33">
        <f t="shared" si="1234"/>
        <v>2022</v>
      </c>
      <c r="D7455" s="34">
        <v>1.298</v>
      </c>
      <c r="F7455" s="32">
        <v>46190</v>
      </c>
      <c r="G7455" s="33">
        <f t="shared" si="1232"/>
        <v>6</v>
      </c>
      <c r="H7455" s="33">
        <f t="shared" si="1233"/>
        <v>2026</v>
      </c>
      <c r="I7455" s="34">
        <v>3.25</v>
      </c>
      <c r="K7455" s="32">
        <v>42158</v>
      </c>
      <c r="L7455" s="33">
        <f t="shared" si="1224"/>
        <v>6</v>
      </c>
      <c r="M7455" s="33">
        <f t="shared" si="1225"/>
        <v>2015</v>
      </c>
      <c r="N7455" s="34">
        <v>59.67</v>
      </c>
      <c r="P7455" s="32">
        <v>42599</v>
      </c>
      <c r="Q7455" s="33">
        <f t="shared" si="1226"/>
        <v>8</v>
      </c>
      <c r="R7455" s="33">
        <f t="shared" si="1227"/>
        <v>2016</v>
      </c>
      <c r="S7455" s="34">
        <v>48.58</v>
      </c>
    </row>
    <row r="7456" spans="1:19">
      <c r="A7456" s="32">
        <v>44593</v>
      </c>
      <c r="B7456" s="33">
        <f t="shared" si="1228"/>
        <v>2</v>
      </c>
      <c r="C7456" s="33">
        <f t="shared" si="1234"/>
        <v>2022</v>
      </c>
      <c r="D7456" s="34">
        <v>1.3080000000000001</v>
      </c>
      <c r="F7456" s="32">
        <v>46191</v>
      </c>
      <c r="G7456" s="33">
        <f t="shared" si="1232"/>
        <v>6</v>
      </c>
      <c r="H7456" s="33">
        <f t="shared" si="1233"/>
        <v>2026</v>
      </c>
      <c r="I7456" s="34">
        <v>3.08</v>
      </c>
      <c r="K7456" s="32">
        <v>42159</v>
      </c>
      <c r="L7456" s="33">
        <f t="shared" si="1224"/>
        <v>6</v>
      </c>
      <c r="M7456" s="33">
        <f t="shared" si="1225"/>
        <v>2015</v>
      </c>
      <c r="N7456" s="34">
        <v>58</v>
      </c>
      <c r="P7456" s="32">
        <v>42600</v>
      </c>
      <c r="Q7456" s="33">
        <f t="shared" si="1226"/>
        <v>8</v>
      </c>
      <c r="R7456" s="33">
        <f t="shared" si="1227"/>
        <v>2016</v>
      </c>
      <c r="S7456" s="34">
        <v>49.46</v>
      </c>
    </row>
    <row r="7457" spans="1:19">
      <c r="A7457" s="32">
        <v>44594</v>
      </c>
      <c r="B7457" s="33">
        <f t="shared" ref="B7457:B7494" si="1235">+MONTH(A7457)</f>
        <v>2</v>
      </c>
      <c r="C7457" s="33">
        <f t="shared" si="1234"/>
        <v>2022</v>
      </c>
      <c r="D7457" s="34">
        <v>1.32</v>
      </c>
      <c r="F7457" s="32">
        <v>46195</v>
      </c>
      <c r="G7457" s="33">
        <f t="shared" si="1232"/>
        <v>6</v>
      </c>
      <c r="H7457" s="33">
        <f t="shared" si="1233"/>
        <v>2026</v>
      </c>
      <c r="I7457" s="34">
        <v>3.16</v>
      </c>
      <c r="K7457" s="32">
        <v>42160</v>
      </c>
      <c r="L7457" s="33">
        <f t="shared" si="1224"/>
        <v>6</v>
      </c>
      <c r="M7457" s="33">
        <f t="shared" si="1225"/>
        <v>2015</v>
      </c>
      <c r="N7457" s="34">
        <v>59.11</v>
      </c>
      <c r="P7457" s="32">
        <v>42601</v>
      </c>
      <c r="Q7457" s="33">
        <f t="shared" si="1226"/>
        <v>8</v>
      </c>
      <c r="R7457" s="33">
        <f t="shared" si="1227"/>
        <v>2016</v>
      </c>
      <c r="S7457" s="34">
        <v>49.39</v>
      </c>
    </row>
    <row r="7458" spans="1:19">
      <c r="A7458" s="32">
        <v>44595</v>
      </c>
      <c r="B7458" s="33">
        <f t="shared" si="1235"/>
        <v>2</v>
      </c>
      <c r="C7458" s="33">
        <f t="shared" si="1234"/>
        <v>2022</v>
      </c>
      <c r="D7458" s="34">
        <v>1.32</v>
      </c>
      <c r="F7458" s="32">
        <v>46196</v>
      </c>
      <c r="G7458" s="33">
        <f t="shared" si="1232"/>
        <v>6</v>
      </c>
      <c r="H7458" s="33">
        <f t="shared" si="1233"/>
        <v>2026</v>
      </c>
      <c r="I7458" s="34">
        <v>3.15</v>
      </c>
      <c r="K7458" s="32">
        <v>42163</v>
      </c>
      <c r="L7458" s="33">
        <f t="shared" si="1224"/>
        <v>6</v>
      </c>
      <c r="M7458" s="33">
        <f t="shared" si="1225"/>
        <v>2015</v>
      </c>
      <c r="N7458" s="34">
        <v>58.15</v>
      </c>
      <c r="P7458" s="32">
        <v>42604</v>
      </c>
      <c r="Q7458" s="33">
        <f t="shared" si="1226"/>
        <v>8</v>
      </c>
      <c r="R7458" s="33">
        <f t="shared" si="1227"/>
        <v>2016</v>
      </c>
      <c r="S7458" s="34">
        <v>48.1</v>
      </c>
    </row>
    <row r="7459" spans="1:19">
      <c r="A7459" s="32">
        <v>44596</v>
      </c>
      <c r="B7459" s="33">
        <f t="shared" si="1235"/>
        <v>2</v>
      </c>
      <c r="C7459" s="33">
        <f t="shared" si="1234"/>
        <v>2022</v>
      </c>
      <c r="D7459" s="34">
        <v>1.28</v>
      </c>
      <c r="F7459" s="32">
        <v>46197</v>
      </c>
      <c r="G7459" s="33">
        <f t="shared" si="1232"/>
        <v>6</v>
      </c>
      <c r="H7459" s="33">
        <f t="shared" si="1233"/>
        <v>2026</v>
      </c>
      <c r="I7459" s="34">
        <v>3.19</v>
      </c>
      <c r="K7459" s="32">
        <v>42164</v>
      </c>
      <c r="L7459" s="33">
        <f t="shared" si="1224"/>
        <v>6</v>
      </c>
      <c r="M7459" s="33">
        <f t="shared" si="1225"/>
        <v>2015</v>
      </c>
      <c r="N7459" s="34">
        <v>60.15</v>
      </c>
      <c r="P7459" s="32">
        <v>42605</v>
      </c>
      <c r="Q7459" s="33">
        <f t="shared" si="1226"/>
        <v>8</v>
      </c>
      <c r="R7459" s="33">
        <f t="shared" si="1227"/>
        <v>2016</v>
      </c>
      <c r="S7459" s="34">
        <v>48.7</v>
      </c>
    </row>
    <row r="7460" spans="1:19">
      <c r="A7460" s="32">
        <v>44599</v>
      </c>
      <c r="B7460" s="33">
        <f t="shared" si="1235"/>
        <v>2</v>
      </c>
      <c r="C7460" s="33">
        <f t="shared" si="1234"/>
        <v>2022</v>
      </c>
      <c r="D7460" s="34">
        <v>1.2350000000000001</v>
      </c>
      <c r="F7460" s="32">
        <v>46198</v>
      </c>
      <c r="G7460" s="33">
        <f t="shared" si="1232"/>
        <v>6</v>
      </c>
      <c r="H7460" s="33">
        <f t="shared" si="1233"/>
        <v>2026</v>
      </c>
      <c r="I7460" s="34">
        <v>3.21</v>
      </c>
      <c r="K7460" s="32">
        <v>42165</v>
      </c>
      <c r="L7460" s="33">
        <f t="shared" ref="L7460:L7523" si="1236">+MONTH(K7460)</f>
        <v>6</v>
      </c>
      <c r="M7460" s="33">
        <f t="shared" ref="M7460:M7523" si="1237">+YEAR(K7460)</f>
        <v>2015</v>
      </c>
      <c r="N7460" s="34">
        <v>61.36</v>
      </c>
      <c r="P7460" s="32">
        <v>42606</v>
      </c>
      <c r="Q7460" s="33">
        <f t="shared" ref="Q7460:Q7523" si="1238">+MONTH(P7460)</f>
        <v>8</v>
      </c>
      <c r="R7460" s="33">
        <f t="shared" si="1227"/>
        <v>2016</v>
      </c>
      <c r="S7460" s="34">
        <v>47.56</v>
      </c>
    </row>
    <row r="7461" spans="1:19">
      <c r="A7461" s="32">
        <v>44600</v>
      </c>
      <c r="B7461" s="33">
        <f t="shared" si="1235"/>
        <v>2</v>
      </c>
      <c r="C7461" s="33">
        <f t="shared" si="1234"/>
        <v>2022</v>
      </c>
      <c r="D7461" s="34">
        <v>1.2150000000000001</v>
      </c>
      <c r="F7461" s="32">
        <v>46199</v>
      </c>
      <c r="G7461" s="33">
        <f t="shared" si="1232"/>
        <v>6</v>
      </c>
      <c r="H7461" s="33">
        <f t="shared" si="1233"/>
        <v>2026</v>
      </c>
      <c r="I7461" s="34">
        <v>3.26</v>
      </c>
      <c r="K7461" s="32">
        <v>42166</v>
      </c>
      <c r="L7461" s="33">
        <f t="shared" si="1236"/>
        <v>6</v>
      </c>
      <c r="M7461" s="33">
        <f t="shared" si="1237"/>
        <v>2015</v>
      </c>
      <c r="N7461" s="34">
        <v>60.74</v>
      </c>
      <c r="P7461" s="32">
        <v>42607</v>
      </c>
      <c r="Q7461" s="33">
        <f t="shared" si="1238"/>
        <v>8</v>
      </c>
      <c r="R7461" s="33">
        <f t="shared" ref="R7461:R7524" si="1239">+YEAR(P7461)</f>
        <v>2016</v>
      </c>
      <c r="S7461" s="34">
        <v>49.25</v>
      </c>
    </row>
    <row r="7462" spans="1:19">
      <c r="A7462" s="32">
        <v>44601</v>
      </c>
      <c r="B7462" s="33">
        <f t="shared" si="1235"/>
        <v>2</v>
      </c>
      <c r="C7462" s="33">
        <f t="shared" si="1234"/>
        <v>2022</v>
      </c>
      <c r="D7462" s="34">
        <v>1.238</v>
      </c>
      <c r="F7462" s="32">
        <v>46202</v>
      </c>
      <c r="G7462" s="33">
        <f t="shared" si="1232"/>
        <v>6</v>
      </c>
      <c r="H7462" s="33">
        <f t="shared" si="1233"/>
        <v>2026</v>
      </c>
      <c r="I7462" s="34">
        <v>3.33</v>
      </c>
      <c r="K7462" s="32">
        <v>42167</v>
      </c>
      <c r="L7462" s="33">
        <f t="shared" si="1236"/>
        <v>6</v>
      </c>
      <c r="M7462" s="33">
        <f t="shared" si="1237"/>
        <v>2015</v>
      </c>
      <c r="N7462" s="34">
        <v>59.96</v>
      </c>
      <c r="P7462" s="32">
        <v>42608</v>
      </c>
      <c r="Q7462" s="33">
        <f t="shared" si="1238"/>
        <v>8</v>
      </c>
      <c r="R7462" s="33">
        <f t="shared" si="1239"/>
        <v>2016</v>
      </c>
      <c r="S7462" s="34">
        <v>49.66</v>
      </c>
    </row>
    <row r="7463" spans="1:19">
      <c r="A7463" s="32">
        <v>44602</v>
      </c>
      <c r="B7463" s="33">
        <f t="shared" si="1235"/>
        <v>2</v>
      </c>
      <c r="C7463" s="33">
        <f t="shared" si="1234"/>
        <v>2022</v>
      </c>
      <c r="D7463" s="34">
        <v>1.24</v>
      </c>
      <c r="F7463" s="32">
        <v>46203</v>
      </c>
      <c r="G7463" s="33">
        <f t="shared" si="1232"/>
        <v>6</v>
      </c>
      <c r="H7463" s="33">
        <f t="shared" si="1233"/>
        <v>2026</v>
      </c>
      <c r="I7463" s="34">
        <v>3.34</v>
      </c>
      <c r="K7463" s="32">
        <v>42170</v>
      </c>
      <c r="L7463" s="33">
        <f t="shared" si="1236"/>
        <v>6</v>
      </c>
      <c r="M7463" s="33">
        <f t="shared" si="1237"/>
        <v>2015</v>
      </c>
      <c r="N7463" s="34">
        <v>59.53</v>
      </c>
      <c r="P7463" s="32">
        <v>42611</v>
      </c>
      <c r="Q7463" s="33">
        <f t="shared" si="1238"/>
        <v>8</v>
      </c>
      <c r="R7463" s="33">
        <f t="shared" si="1239"/>
        <v>2016</v>
      </c>
      <c r="S7463" s="34">
        <v>49.66</v>
      </c>
    </row>
    <row r="7464" spans="1:19">
      <c r="A7464" s="32">
        <v>44603</v>
      </c>
      <c r="B7464" s="33">
        <f t="shared" si="1235"/>
        <v>2</v>
      </c>
      <c r="C7464" s="33">
        <f t="shared" si="1234"/>
        <v>2022</v>
      </c>
      <c r="D7464" s="34">
        <v>1.24</v>
      </c>
      <c r="F7464" s="32">
        <v>46204</v>
      </c>
      <c r="G7464" s="33">
        <f t="shared" si="1232"/>
        <v>7</v>
      </c>
      <c r="H7464" s="33">
        <f t="shared" si="1233"/>
        <v>2026</v>
      </c>
      <c r="I7464" s="34">
        <v>3.34</v>
      </c>
      <c r="K7464" s="32">
        <v>42171</v>
      </c>
      <c r="L7464" s="33">
        <f t="shared" si="1236"/>
        <v>6</v>
      </c>
      <c r="M7464" s="33">
        <f t="shared" si="1237"/>
        <v>2015</v>
      </c>
      <c r="N7464" s="34">
        <v>60.01</v>
      </c>
      <c r="P7464" s="32">
        <v>42612</v>
      </c>
      <c r="Q7464" s="33">
        <f t="shared" si="1238"/>
        <v>8</v>
      </c>
      <c r="R7464" s="33">
        <f t="shared" si="1239"/>
        <v>2016</v>
      </c>
      <c r="S7464" s="34">
        <v>47.94</v>
      </c>
    </row>
    <row r="7465" spans="1:19">
      <c r="A7465" s="32">
        <v>44606</v>
      </c>
      <c r="B7465" s="33">
        <f t="shared" si="1235"/>
        <v>2</v>
      </c>
      <c r="C7465" s="33">
        <f t="shared" si="1234"/>
        <v>2022</v>
      </c>
      <c r="D7465" s="34">
        <v>1.2529999999999999</v>
      </c>
      <c r="F7465" s="32">
        <v>46205</v>
      </c>
      <c r="G7465" s="33">
        <f t="shared" si="1232"/>
        <v>7</v>
      </c>
      <c r="H7465" s="33">
        <f t="shared" si="1233"/>
        <v>2026</v>
      </c>
      <c r="I7465" s="34">
        <v>3.34</v>
      </c>
      <c r="K7465" s="32">
        <v>42172</v>
      </c>
      <c r="L7465" s="33">
        <f t="shared" si="1236"/>
        <v>6</v>
      </c>
      <c r="M7465" s="33">
        <f t="shared" si="1237"/>
        <v>2015</v>
      </c>
      <c r="N7465" s="34">
        <v>59.89</v>
      </c>
      <c r="P7465" s="32">
        <v>42613</v>
      </c>
      <c r="Q7465" s="33">
        <f t="shared" si="1238"/>
        <v>8</v>
      </c>
      <c r="R7465" s="33">
        <f t="shared" si="1239"/>
        <v>2016</v>
      </c>
      <c r="S7465" s="34">
        <v>47.94</v>
      </c>
    </row>
    <row r="7466" spans="1:19">
      <c r="A7466" s="32">
        <v>44607</v>
      </c>
      <c r="B7466" s="33">
        <f t="shared" si="1235"/>
        <v>2</v>
      </c>
      <c r="C7466" s="33">
        <f t="shared" si="1234"/>
        <v>2022</v>
      </c>
      <c r="D7466" s="34">
        <v>1.2529999999999999</v>
      </c>
      <c r="F7466" s="32">
        <v>46209</v>
      </c>
      <c r="G7466" s="33">
        <f t="shared" si="1232"/>
        <v>7</v>
      </c>
      <c r="H7466" s="33">
        <f t="shared" si="1233"/>
        <v>2026</v>
      </c>
      <c r="I7466" s="34">
        <v>3.29</v>
      </c>
      <c r="K7466" s="32">
        <v>42173</v>
      </c>
      <c r="L7466" s="33">
        <f t="shared" si="1236"/>
        <v>6</v>
      </c>
      <c r="M7466" s="33">
        <f t="shared" si="1237"/>
        <v>2015</v>
      </c>
      <c r="N7466" s="34">
        <v>60.41</v>
      </c>
      <c r="P7466" s="32">
        <v>42614</v>
      </c>
      <c r="Q7466" s="33">
        <f t="shared" si="1238"/>
        <v>9</v>
      </c>
      <c r="R7466" s="33">
        <f t="shared" si="1239"/>
        <v>2016</v>
      </c>
      <c r="S7466" s="34">
        <v>45.05</v>
      </c>
    </row>
    <row r="7467" spans="1:19">
      <c r="A7467" s="32">
        <v>44608</v>
      </c>
      <c r="B7467" s="33">
        <f t="shared" si="1235"/>
        <v>2</v>
      </c>
      <c r="C7467" s="33">
        <f t="shared" si="1234"/>
        <v>2022</v>
      </c>
      <c r="D7467" s="34">
        <v>1.288</v>
      </c>
      <c r="F7467" s="32">
        <v>46210</v>
      </c>
      <c r="G7467" s="33">
        <f t="shared" si="1232"/>
        <v>7</v>
      </c>
      <c r="H7467" s="33">
        <f t="shared" si="1233"/>
        <v>2026</v>
      </c>
      <c r="I7467" s="34">
        <v>3.13</v>
      </c>
      <c r="K7467" s="32">
        <v>42174</v>
      </c>
      <c r="L7467" s="33">
        <f t="shared" si="1236"/>
        <v>6</v>
      </c>
      <c r="M7467" s="33">
        <f t="shared" si="1237"/>
        <v>2015</v>
      </c>
      <c r="N7467" s="34">
        <v>59.62</v>
      </c>
      <c r="P7467" s="32">
        <v>42615</v>
      </c>
      <c r="Q7467" s="33">
        <f t="shared" si="1238"/>
        <v>9</v>
      </c>
      <c r="R7467" s="33">
        <f t="shared" si="1239"/>
        <v>2016</v>
      </c>
      <c r="S7467" s="34">
        <v>45.96</v>
      </c>
    </row>
    <row r="7468" spans="1:19">
      <c r="A7468" s="32">
        <v>44609</v>
      </c>
      <c r="B7468" s="33">
        <f t="shared" si="1235"/>
        <v>2</v>
      </c>
      <c r="C7468" s="33">
        <f t="shared" si="1234"/>
        <v>2022</v>
      </c>
      <c r="D7468" s="34">
        <v>1.3029999999999999</v>
      </c>
      <c r="F7468" s="32">
        <v>46211</v>
      </c>
      <c r="G7468" s="33">
        <f t="shared" si="1232"/>
        <v>7</v>
      </c>
      <c r="H7468" s="33">
        <f t="shared" si="1233"/>
        <v>2026</v>
      </c>
      <c r="I7468" s="34">
        <v>3.13</v>
      </c>
      <c r="K7468" s="32">
        <v>42177</v>
      </c>
      <c r="L7468" s="33">
        <f t="shared" si="1236"/>
        <v>6</v>
      </c>
      <c r="M7468" s="33">
        <f t="shared" si="1237"/>
        <v>2015</v>
      </c>
      <c r="N7468" s="34">
        <v>60.01</v>
      </c>
      <c r="P7468" s="32">
        <v>42618</v>
      </c>
      <c r="Q7468" s="33">
        <f t="shared" si="1238"/>
        <v>9</v>
      </c>
      <c r="R7468" s="33">
        <f t="shared" si="1239"/>
        <v>2016</v>
      </c>
      <c r="S7468" s="34">
        <v>46.72</v>
      </c>
    </row>
    <row r="7469" spans="1:19">
      <c r="A7469" s="32">
        <v>44610</v>
      </c>
      <c r="B7469" s="33">
        <f t="shared" si="1235"/>
        <v>2</v>
      </c>
      <c r="C7469" s="33">
        <f t="shared" si="1234"/>
        <v>2022</v>
      </c>
      <c r="D7469" s="34">
        <v>1.2929999999999999</v>
      </c>
      <c r="F7469" s="32">
        <v>46212</v>
      </c>
      <c r="G7469" s="33">
        <f t="shared" si="1232"/>
        <v>7</v>
      </c>
      <c r="H7469" s="33">
        <f t="shared" si="1233"/>
        <v>2026</v>
      </c>
      <c r="I7469" s="34">
        <v>3.17</v>
      </c>
      <c r="K7469" s="32">
        <v>42178</v>
      </c>
      <c r="L7469" s="33">
        <f t="shared" si="1236"/>
        <v>6</v>
      </c>
      <c r="M7469" s="33">
        <f t="shared" si="1237"/>
        <v>2015</v>
      </c>
      <c r="N7469" s="34">
        <v>61.05</v>
      </c>
      <c r="P7469" s="32">
        <v>42619</v>
      </c>
      <c r="Q7469" s="33">
        <f t="shared" si="1238"/>
        <v>9</v>
      </c>
      <c r="R7469" s="33">
        <f t="shared" si="1239"/>
        <v>2016</v>
      </c>
      <c r="S7469" s="34">
        <v>46.21</v>
      </c>
    </row>
    <row r="7470" spans="1:19">
      <c r="A7470" s="32">
        <v>44614</v>
      </c>
      <c r="B7470" s="33">
        <f t="shared" si="1235"/>
        <v>2</v>
      </c>
      <c r="C7470" s="33">
        <f t="shared" si="1234"/>
        <v>2022</v>
      </c>
      <c r="D7470" s="34">
        <v>1.288</v>
      </c>
      <c r="F7470" s="32">
        <v>46213</v>
      </c>
      <c r="G7470" s="33">
        <f t="shared" si="1232"/>
        <v>7</v>
      </c>
      <c r="H7470" s="33">
        <f t="shared" si="1233"/>
        <v>2026</v>
      </c>
      <c r="I7470" s="34">
        <v>2.73</v>
      </c>
      <c r="K7470" s="32">
        <v>42179</v>
      </c>
      <c r="L7470" s="33">
        <f t="shared" si="1236"/>
        <v>6</v>
      </c>
      <c r="M7470" s="33">
        <f t="shared" si="1237"/>
        <v>2015</v>
      </c>
      <c r="N7470" s="34">
        <v>60.01</v>
      </c>
      <c r="P7470" s="32">
        <v>42620</v>
      </c>
      <c r="Q7470" s="33">
        <f t="shared" si="1238"/>
        <v>9</v>
      </c>
      <c r="R7470" s="33">
        <f t="shared" si="1239"/>
        <v>2016</v>
      </c>
      <c r="S7470" s="34">
        <v>47</v>
      </c>
    </row>
    <row r="7471" spans="1:19">
      <c r="A7471" s="32">
        <v>44615</v>
      </c>
      <c r="B7471" s="33">
        <f t="shared" si="1235"/>
        <v>2</v>
      </c>
      <c r="C7471" s="33">
        <f t="shared" si="1234"/>
        <v>2022</v>
      </c>
      <c r="D7471" s="34">
        <v>1.2729999999999999</v>
      </c>
      <c r="F7471" s="32">
        <v>46216</v>
      </c>
      <c r="G7471" s="33">
        <f t="shared" si="1232"/>
        <v>7</v>
      </c>
      <c r="H7471" s="33">
        <f t="shared" si="1233"/>
        <v>2026</v>
      </c>
      <c r="I7471" s="34">
        <v>2.83</v>
      </c>
      <c r="K7471" s="32">
        <v>42180</v>
      </c>
      <c r="L7471" s="33">
        <f t="shared" si="1236"/>
        <v>6</v>
      </c>
      <c r="M7471" s="33">
        <f t="shared" si="1237"/>
        <v>2015</v>
      </c>
      <c r="N7471" s="34">
        <v>59.59</v>
      </c>
      <c r="P7471" s="32">
        <v>42621</v>
      </c>
      <c r="Q7471" s="33">
        <f t="shared" si="1238"/>
        <v>9</v>
      </c>
      <c r="R7471" s="33">
        <f t="shared" si="1239"/>
        <v>2016</v>
      </c>
      <c r="S7471" s="34">
        <v>49.23</v>
      </c>
    </row>
    <row r="7472" spans="1:19">
      <c r="A7472" s="32">
        <v>44616</v>
      </c>
      <c r="B7472" s="33">
        <f t="shared" si="1235"/>
        <v>2</v>
      </c>
      <c r="C7472" s="33">
        <f t="shared" si="1234"/>
        <v>2022</v>
      </c>
      <c r="D7472" s="34">
        <v>1.2729999999999999</v>
      </c>
      <c r="F7472" s="32">
        <v>46217</v>
      </c>
      <c r="G7472" s="33">
        <f t="shared" si="1232"/>
        <v>7</v>
      </c>
      <c r="H7472" s="33">
        <f t="shared" si="1233"/>
        <v>2026</v>
      </c>
      <c r="I7472" s="34">
        <v>2.76</v>
      </c>
      <c r="K7472" s="32">
        <v>42181</v>
      </c>
      <c r="L7472" s="33">
        <f t="shared" si="1236"/>
        <v>6</v>
      </c>
      <c r="M7472" s="33">
        <f t="shared" si="1237"/>
        <v>2015</v>
      </c>
      <c r="N7472" s="34">
        <v>59.41</v>
      </c>
      <c r="P7472" s="32">
        <v>42622</v>
      </c>
      <c r="Q7472" s="33">
        <f t="shared" si="1238"/>
        <v>9</v>
      </c>
      <c r="R7472" s="33">
        <f t="shared" si="1239"/>
        <v>2016</v>
      </c>
      <c r="S7472" s="34">
        <v>48.37</v>
      </c>
    </row>
    <row r="7473" spans="1:19">
      <c r="A7473" s="32">
        <v>44617</v>
      </c>
      <c r="B7473" s="33">
        <f t="shared" si="1235"/>
        <v>2</v>
      </c>
      <c r="C7473" s="33">
        <f t="shared" si="1234"/>
        <v>2022</v>
      </c>
      <c r="D7473" s="34">
        <v>1.375</v>
      </c>
      <c r="F7473" s="32">
        <v>46218</v>
      </c>
      <c r="G7473" s="33">
        <f t="shared" si="1232"/>
        <v>7</v>
      </c>
      <c r="H7473" s="33">
        <f t="shared" si="1233"/>
        <v>2026</v>
      </c>
      <c r="I7473" s="34">
        <v>2.8</v>
      </c>
      <c r="K7473" s="32">
        <v>42184</v>
      </c>
      <c r="L7473" s="33">
        <f t="shared" si="1236"/>
        <v>6</v>
      </c>
      <c r="M7473" s="33">
        <f t="shared" si="1237"/>
        <v>2015</v>
      </c>
      <c r="N7473" s="34">
        <v>58.34</v>
      </c>
      <c r="P7473" s="32">
        <v>42625</v>
      </c>
      <c r="Q7473" s="33">
        <f t="shared" si="1238"/>
        <v>9</v>
      </c>
      <c r="R7473" s="33">
        <f t="shared" si="1239"/>
        <v>2016</v>
      </c>
      <c r="S7473" s="34">
        <v>47.82</v>
      </c>
    </row>
    <row r="7474" spans="1:19">
      <c r="A7474" s="32">
        <v>44620</v>
      </c>
      <c r="B7474" s="33">
        <f t="shared" si="1235"/>
        <v>2</v>
      </c>
      <c r="C7474" s="33">
        <f t="shared" si="1234"/>
        <v>2022</v>
      </c>
      <c r="D7474" s="34">
        <v>1.375</v>
      </c>
      <c r="F7474" s="32">
        <v>46219</v>
      </c>
      <c r="G7474" s="33">
        <f t="shared" si="1232"/>
        <v>7</v>
      </c>
      <c r="H7474" s="33">
        <f t="shared" si="1233"/>
        <v>2026</v>
      </c>
      <c r="I7474" s="34">
        <v>2.83</v>
      </c>
      <c r="K7474" s="32">
        <v>42185</v>
      </c>
      <c r="L7474" s="33">
        <f t="shared" si="1236"/>
        <v>6</v>
      </c>
      <c r="M7474" s="33">
        <f t="shared" si="1237"/>
        <v>2015</v>
      </c>
      <c r="N7474" s="34">
        <v>59.48</v>
      </c>
      <c r="P7474" s="32">
        <v>42626</v>
      </c>
      <c r="Q7474" s="33">
        <f t="shared" si="1238"/>
        <v>9</v>
      </c>
      <c r="R7474" s="33">
        <f t="shared" si="1239"/>
        <v>2016</v>
      </c>
      <c r="S7474" s="34">
        <v>46.48</v>
      </c>
    </row>
    <row r="7475" spans="1:19">
      <c r="A7475" s="32">
        <v>44621</v>
      </c>
      <c r="B7475" s="33">
        <f t="shared" si="1235"/>
        <v>3</v>
      </c>
      <c r="C7475" s="33">
        <f t="shared" si="1234"/>
        <v>2022</v>
      </c>
      <c r="D7475" s="34">
        <v>1.448</v>
      </c>
      <c r="F7475" s="32">
        <v>46220</v>
      </c>
      <c r="G7475" s="33">
        <f t="shared" si="1232"/>
        <v>7</v>
      </c>
      <c r="H7475" s="33">
        <f t="shared" si="1233"/>
        <v>2026</v>
      </c>
      <c r="I7475" s="34">
        <v>2.75</v>
      </c>
      <c r="K7475" s="32">
        <v>42186</v>
      </c>
      <c r="L7475" s="33">
        <f t="shared" si="1236"/>
        <v>7</v>
      </c>
      <c r="M7475" s="33">
        <f t="shared" si="1237"/>
        <v>2015</v>
      </c>
      <c r="N7475" s="34">
        <v>56.94</v>
      </c>
      <c r="P7475" s="32">
        <v>42627</v>
      </c>
      <c r="Q7475" s="33">
        <f t="shared" si="1238"/>
        <v>9</v>
      </c>
      <c r="R7475" s="33">
        <f t="shared" si="1239"/>
        <v>2016</v>
      </c>
      <c r="S7475" s="34">
        <v>45.65</v>
      </c>
    </row>
    <row r="7476" spans="1:19">
      <c r="A7476" s="32">
        <v>44622</v>
      </c>
      <c r="B7476" s="33">
        <f t="shared" si="1235"/>
        <v>3</v>
      </c>
      <c r="C7476" s="33">
        <f t="shared" si="1234"/>
        <v>2022</v>
      </c>
      <c r="D7476" s="34">
        <v>1.448</v>
      </c>
      <c r="F7476" s="32">
        <v>46223</v>
      </c>
      <c r="G7476" s="33">
        <f t="shared" si="1232"/>
        <v>7</v>
      </c>
      <c r="H7476" s="33">
        <f t="shared" si="1233"/>
        <v>2026</v>
      </c>
      <c r="I7476" s="34">
        <v>2.8</v>
      </c>
      <c r="K7476" s="32">
        <v>42187</v>
      </c>
      <c r="L7476" s="33">
        <f t="shared" si="1236"/>
        <v>7</v>
      </c>
      <c r="M7476" s="33">
        <f t="shared" si="1237"/>
        <v>2015</v>
      </c>
      <c r="N7476" s="34">
        <v>56.93</v>
      </c>
      <c r="P7476" s="32">
        <v>42628</v>
      </c>
      <c r="Q7476" s="33">
        <f t="shared" si="1238"/>
        <v>9</v>
      </c>
      <c r="R7476" s="33">
        <f t="shared" si="1239"/>
        <v>2016</v>
      </c>
      <c r="S7476" s="34">
        <v>45.83</v>
      </c>
    </row>
    <row r="7477" spans="1:19">
      <c r="A7477" s="32">
        <v>44623</v>
      </c>
      <c r="B7477" s="33">
        <f t="shared" si="1235"/>
        <v>3</v>
      </c>
      <c r="C7477" s="33">
        <f t="shared" si="1234"/>
        <v>2022</v>
      </c>
      <c r="D7477" s="34">
        <v>1.54</v>
      </c>
      <c r="F7477" s="32">
        <v>46224</v>
      </c>
      <c r="G7477" s="33">
        <f t="shared" si="1232"/>
        <v>7</v>
      </c>
      <c r="H7477" s="33">
        <f t="shared" si="1233"/>
        <v>2026</v>
      </c>
      <c r="I7477" s="34">
        <v>2.8</v>
      </c>
      <c r="K7477" s="32">
        <v>42191</v>
      </c>
      <c r="L7477" s="33">
        <f t="shared" si="1236"/>
        <v>7</v>
      </c>
      <c r="M7477" s="33">
        <f t="shared" si="1237"/>
        <v>2015</v>
      </c>
      <c r="N7477" s="34">
        <v>52.48</v>
      </c>
      <c r="P7477" s="32">
        <v>42629</v>
      </c>
      <c r="Q7477" s="33">
        <f t="shared" si="1238"/>
        <v>9</v>
      </c>
      <c r="R7477" s="33">
        <f t="shared" si="1239"/>
        <v>2016</v>
      </c>
      <c r="S7477" s="34">
        <v>45.26</v>
      </c>
    </row>
    <row r="7478" spans="1:19">
      <c r="A7478" s="32">
        <v>44624</v>
      </c>
      <c r="B7478" s="33">
        <f t="shared" si="1235"/>
        <v>3</v>
      </c>
      <c r="C7478" s="33">
        <f t="shared" si="1234"/>
        <v>2022</v>
      </c>
      <c r="D7478" s="34">
        <v>1.448</v>
      </c>
      <c r="F7478" s="32">
        <v>46225</v>
      </c>
      <c r="G7478" s="33">
        <f t="shared" si="1232"/>
        <v>7</v>
      </c>
      <c r="H7478" s="33">
        <f t="shared" si="1233"/>
        <v>2026</v>
      </c>
      <c r="I7478" s="34">
        <v>2.93</v>
      </c>
      <c r="K7478" s="32">
        <v>42192</v>
      </c>
      <c r="L7478" s="33">
        <f t="shared" si="1236"/>
        <v>7</v>
      </c>
      <c r="M7478" s="33">
        <f t="shared" si="1237"/>
        <v>2015</v>
      </c>
      <c r="N7478" s="34">
        <v>52.33</v>
      </c>
      <c r="P7478" s="32">
        <v>42632</v>
      </c>
      <c r="Q7478" s="33">
        <f t="shared" si="1238"/>
        <v>9</v>
      </c>
      <c r="R7478" s="33">
        <f t="shared" si="1239"/>
        <v>2016</v>
      </c>
      <c r="S7478" s="34">
        <v>46.04</v>
      </c>
    </row>
    <row r="7479" spans="1:19">
      <c r="A7479" s="32">
        <v>44627</v>
      </c>
      <c r="B7479" s="33">
        <f t="shared" si="1235"/>
        <v>3</v>
      </c>
      <c r="C7479" s="33">
        <f t="shared" si="1234"/>
        <v>2022</v>
      </c>
      <c r="D7479" s="34">
        <v>1.615</v>
      </c>
      <c r="F7479" s="32">
        <v>46226</v>
      </c>
      <c r="G7479" s="33">
        <f t="shared" si="1232"/>
        <v>7</v>
      </c>
      <c r="H7479" s="33">
        <f t="shared" si="1233"/>
        <v>2026</v>
      </c>
      <c r="I7479" s="34">
        <v>2.92</v>
      </c>
      <c r="K7479" s="32">
        <v>42193</v>
      </c>
      <c r="L7479" s="33">
        <f t="shared" si="1236"/>
        <v>7</v>
      </c>
      <c r="M7479" s="33">
        <f t="shared" si="1237"/>
        <v>2015</v>
      </c>
      <c r="N7479" s="34">
        <v>51.61</v>
      </c>
      <c r="P7479" s="32">
        <v>42633</v>
      </c>
      <c r="Q7479" s="33">
        <f t="shared" si="1238"/>
        <v>9</v>
      </c>
      <c r="R7479" s="33">
        <f t="shared" si="1239"/>
        <v>2016</v>
      </c>
      <c r="S7479" s="34">
        <v>45.24</v>
      </c>
    </row>
    <row r="7480" spans="1:19">
      <c r="A7480" s="32">
        <v>44628</v>
      </c>
      <c r="B7480" s="33">
        <f t="shared" si="1235"/>
        <v>3</v>
      </c>
      <c r="C7480" s="33">
        <f t="shared" si="1234"/>
        <v>2022</v>
      </c>
      <c r="D7480" s="34">
        <v>1.615</v>
      </c>
      <c r="F7480" s="32">
        <v>46227</v>
      </c>
      <c r="G7480" s="33">
        <f t="shared" si="1232"/>
        <v>7</v>
      </c>
      <c r="H7480" s="33">
        <f t="shared" si="1233"/>
        <v>2026</v>
      </c>
      <c r="I7480" s="34">
        <v>2.87</v>
      </c>
      <c r="K7480" s="32">
        <v>42194</v>
      </c>
      <c r="L7480" s="33">
        <f t="shared" si="1236"/>
        <v>7</v>
      </c>
      <c r="M7480" s="33">
        <f t="shared" si="1237"/>
        <v>2015</v>
      </c>
      <c r="N7480" s="34">
        <v>52.76</v>
      </c>
      <c r="P7480" s="32">
        <v>42634</v>
      </c>
      <c r="Q7480" s="33">
        <f t="shared" si="1238"/>
        <v>9</v>
      </c>
      <c r="R7480" s="33">
        <f t="shared" si="1239"/>
        <v>2016</v>
      </c>
      <c r="S7480" s="34">
        <v>45.99</v>
      </c>
    </row>
    <row r="7481" spans="1:19">
      <c r="A7481" s="32">
        <v>44629</v>
      </c>
      <c r="B7481" s="33">
        <f t="shared" si="1235"/>
        <v>3</v>
      </c>
      <c r="C7481" s="33">
        <f t="shared" si="1234"/>
        <v>2022</v>
      </c>
      <c r="D7481" s="34">
        <v>1.615</v>
      </c>
      <c r="F7481" s="32">
        <v>46230</v>
      </c>
      <c r="G7481" s="33">
        <f t="shared" si="1232"/>
        <v>7</v>
      </c>
      <c r="H7481" s="33">
        <f t="shared" si="1233"/>
        <v>2026</v>
      </c>
      <c r="I7481" s="34">
        <v>2.63</v>
      </c>
      <c r="K7481" s="32">
        <v>42195</v>
      </c>
      <c r="L7481" s="33">
        <f t="shared" si="1236"/>
        <v>7</v>
      </c>
      <c r="M7481" s="33">
        <f t="shared" si="1237"/>
        <v>2015</v>
      </c>
      <c r="N7481" s="34">
        <v>52.74</v>
      </c>
      <c r="P7481" s="32">
        <v>42635</v>
      </c>
      <c r="Q7481" s="33">
        <f t="shared" si="1238"/>
        <v>9</v>
      </c>
      <c r="R7481" s="33">
        <f t="shared" si="1239"/>
        <v>2016</v>
      </c>
      <c r="S7481" s="34">
        <v>47.21</v>
      </c>
    </row>
    <row r="7482" spans="1:19">
      <c r="A7482" s="32">
        <v>44630</v>
      </c>
      <c r="B7482" s="33">
        <f t="shared" si="1235"/>
        <v>3</v>
      </c>
      <c r="C7482" s="33">
        <f t="shared" si="1234"/>
        <v>2022</v>
      </c>
      <c r="D7482" s="34">
        <v>1.615</v>
      </c>
      <c r="F7482" s="32"/>
      <c r="G7482" s="33">
        <f t="shared" si="1232"/>
        <v>1</v>
      </c>
      <c r="H7482" s="33">
        <f t="shared" si="1233"/>
        <v>1900</v>
      </c>
      <c r="K7482" s="32">
        <v>42198</v>
      </c>
      <c r="L7482" s="33">
        <f t="shared" si="1236"/>
        <v>7</v>
      </c>
      <c r="M7482" s="33">
        <f t="shared" si="1237"/>
        <v>2015</v>
      </c>
      <c r="N7482" s="34">
        <v>52.19</v>
      </c>
      <c r="P7482" s="32">
        <v>42636</v>
      </c>
      <c r="Q7482" s="33">
        <f t="shared" si="1238"/>
        <v>9</v>
      </c>
      <c r="R7482" s="33">
        <f t="shared" si="1239"/>
        <v>2016</v>
      </c>
      <c r="S7482" s="34">
        <v>46.71</v>
      </c>
    </row>
    <row r="7483" spans="1:19">
      <c r="A7483" s="32">
        <v>44631</v>
      </c>
      <c r="B7483" s="33">
        <f t="shared" si="1235"/>
        <v>3</v>
      </c>
      <c r="C7483" s="33">
        <f t="shared" si="1234"/>
        <v>2022</v>
      </c>
      <c r="D7483" s="34">
        <v>1.615</v>
      </c>
      <c r="F7483" s="32"/>
      <c r="G7483" s="33">
        <f t="shared" si="1232"/>
        <v>1</v>
      </c>
      <c r="H7483" s="33">
        <f t="shared" si="1233"/>
        <v>1900</v>
      </c>
      <c r="K7483" s="32">
        <v>42199</v>
      </c>
      <c r="L7483" s="33">
        <f t="shared" si="1236"/>
        <v>7</v>
      </c>
      <c r="M7483" s="33">
        <f t="shared" si="1237"/>
        <v>2015</v>
      </c>
      <c r="N7483" s="34">
        <v>53.05</v>
      </c>
      <c r="P7483" s="32">
        <v>42639</v>
      </c>
      <c r="Q7483" s="33">
        <f t="shared" si="1238"/>
        <v>9</v>
      </c>
      <c r="R7483" s="33">
        <f t="shared" si="1239"/>
        <v>2016</v>
      </c>
      <c r="S7483" s="34">
        <v>46.61</v>
      </c>
    </row>
    <row r="7484" spans="1:19">
      <c r="A7484" s="32">
        <v>44634</v>
      </c>
      <c r="B7484" s="33">
        <f t="shared" si="1235"/>
        <v>3</v>
      </c>
      <c r="C7484" s="33">
        <f t="shared" si="1234"/>
        <v>2022</v>
      </c>
      <c r="D7484" s="34">
        <v>1.3149999999999999</v>
      </c>
      <c r="F7484" s="32"/>
      <c r="G7484" s="33">
        <f t="shared" ref="G7449:G7484" si="1240">+MONTH(F7484)</f>
        <v>1</v>
      </c>
      <c r="H7484" s="33">
        <f t="shared" ref="H7449:H7484" si="1241">+YEAR(F7484)</f>
        <v>1900</v>
      </c>
      <c r="K7484" s="32">
        <v>42200</v>
      </c>
      <c r="L7484" s="33">
        <f t="shared" si="1236"/>
        <v>7</v>
      </c>
      <c r="M7484" s="33">
        <f t="shared" si="1237"/>
        <v>2015</v>
      </c>
      <c r="N7484" s="34">
        <v>51.4</v>
      </c>
      <c r="P7484" s="32">
        <v>42640</v>
      </c>
      <c r="Q7484" s="33">
        <f t="shared" si="1238"/>
        <v>9</v>
      </c>
      <c r="R7484" s="33">
        <f t="shared" si="1239"/>
        <v>2016</v>
      </c>
      <c r="S7484" s="34">
        <v>44.95</v>
      </c>
    </row>
    <row r="7485" spans="1:19">
      <c r="A7485" s="32">
        <v>44635</v>
      </c>
      <c r="B7485" s="33">
        <f t="shared" si="1235"/>
        <v>3</v>
      </c>
      <c r="C7485" s="33">
        <f t="shared" si="1234"/>
        <v>2022</v>
      </c>
      <c r="D7485" s="34">
        <v>1.25</v>
      </c>
      <c r="F7485" s="32"/>
      <c r="K7485" s="32">
        <v>42201</v>
      </c>
      <c r="L7485" s="33">
        <f t="shared" si="1236"/>
        <v>7</v>
      </c>
      <c r="M7485" s="33">
        <f t="shared" si="1237"/>
        <v>2015</v>
      </c>
      <c r="N7485" s="34">
        <v>50.9</v>
      </c>
      <c r="P7485" s="32">
        <v>42641</v>
      </c>
      <c r="Q7485" s="33">
        <f t="shared" si="1238"/>
        <v>9</v>
      </c>
      <c r="R7485" s="33">
        <f t="shared" si="1239"/>
        <v>2016</v>
      </c>
      <c r="S7485" s="34">
        <v>45.49</v>
      </c>
    </row>
    <row r="7486" spans="1:19">
      <c r="A7486" s="32">
        <v>44636</v>
      </c>
      <c r="B7486" s="33">
        <f t="shared" si="1235"/>
        <v>3</v>
      </c>
      <c r="C7486" s="33">
        <f t="shared" si="1234"/>
        <v>2022</v>
      </c>
      <c r="D7486" s="34">
        <v>1.2330000000000001</v>
      </c>
      <c r="F7486" s="32"/>
      <c r="K7486" s="32">
        <v>42202</v>
      </c>
      <c r="L7486" s="33">
        <f t="shared" si="1236"/>
        <v>7</v>
      </c>
      <c r="M7486" s="33">
        <f t="shared" si="1237"/>
        <v>2015</v>
      </c>
      <c r="N7486" s="34">
        <v>50.88</v>
      </c>
      <c r="P7486" s="32">
        <v>42642</v>
      </c>
      <c r="Q7486" s="33">
        <f t="shared" si="1238"/>
        <v>9</v>
      </c>
      <c r="R7486" s="33">
        <f t="shared" si="1239"/>
        <v>2016</v>
      </c>
      <c r="S7486" s="34">
        <v>48.43</v>
      </c>
    </row>
    <row r="7487" spans="1:19">
      <c r="A7487" s="32">
        <v>44637</v>
      </c>
      <c r="B7487" s="33">
        <f t="shared" si="1235"/>
        <v>3</v>
      </c>
      <c r="C7487" s="33">
        <f t="shared" si="1234"/>
        <v>2022</v>
      </c>
      <c r="D7487" s="34">
        <v>1.3360000000000001</v>
      </c>
      <c r="F7487" s="32"/>
      <c r="K7487" s="32">
        <v>42205</v>
      </c>
      <c r="L7487" s="33">
        <f t="shared" si="1236"/>
        <v>7</v>
      </c>
      <c r="M7487" s="33">
        <f t="shared" si="1237"/>
        <v>2015</v>
      </c>
      <c r="N7487" s="34">
        <v>50.11</v>
      </c>
      <c r="P7487" s="32">
        <v>42643</v>
      </c>
      <c r="Q7487" s="33">
        <f t="shared" si="1238"/>
        <v>9</v>
      </c>
      <c r="R7487" s="33">
        <f t="shared" si="1239"/>
        <v>2016</v>
      </c>
      <c r="S7487" s="34">
        <v>48.24</v>
      </c>
    </row>
    <row r="7488" spans="1:19">
      <c r="A7488" s="32">
        <v>44638</v>
      </c>
      <c r="B7488" s="33">
        <f t="shared" si="1235"/>
        <v>3</v>
      </c>
      <c r="C7488" s="33">
        <f t="shared" si="1234"/>
        <v>2022</v>
      </c>
      <c r="D7488" s="34">
        <v>1.3480000000000001</v>
      </c>
      <c r="F7488" s="32"/>
      <c r="K7488" s="32">
        <v>42206</v>
      </c>
      <c r="L7488" s="33">
        <f t="shared" si="1236"/>
        <v>7</v>
      </c>
      <c r="M7488" s="33">
        <f t="shared" si="1237"/>
        <v>2015</v>
      </c>
      <c r="N7488" s="34">
        <v>50.59</v>
      </c>
      <c r="P7488" s="32">
        <v>42646</v>
      </c>
      <c r="Q7488" s="33">
        <f t="shared" si="1238"/>
        <v>10</v>
      </c>
      <c r="R7488" s="33">
        <f t="shared" si="1239"/>
        <v>2016</v>
      </c>
      <c r="S7488" s="34">
        <v>48.61</v>
      </c>
    </row>
    <row r="7489" spans="1:19">
      <c r="A7489" s="32">
        <v>44641</v>
      </c>
      <c r="B7489" s="33">
        <f t="shared" si="1235"/>
        <v>3</v>
      </c>
      <c r="C7489" s="33">
        <f t="shared" si="1234"/>
        <v>2022</v>
      </c>
      <c r="D7489" s="34">
        <v>1.4119999999999999</v>
      </c>
      <c r="F7489" s="32"/>
      <c r="K7489" s="32">
        <v>42207</v>
      </c>
      <c r="L7489" s="33">
        <f t="shared" si="1236"/>
        <v>7</v>
      </c>
      <c r="M7489" s="33">
        <f t="shared" si="1237"/>
        <v>2015</v>
      </c>
      <c r="N7489" s="34">
        <v>49.27</v>
      </c>
      <c r="P7489" s="32">
        <v>42647</v>
      </c>
      <c r="Q7489" s="33">
        <f t="shared" si="1238"/>
        <v>10</v>
      </c>
      <c r="R7489" s="33">
        <f t="shared" si="1239"/>
        <v>2016</v>
      </c>
      <c r="S7489" s="34">
        <v>48.81</v>
      </c>
    </row>
    <row r="7490" spans="1:19">
      <c r="A7490" s="32">
        <v>44642</v>
      </c>
      <c r="B7490" s="33">
        <f t="shared" si="1235"/>
        <v>3</v>
      </c>
      <c r="C7490" s="33">
        <f t="shared" si="1234"/>
        <v>2022</v>
      </c>
      <c r="D7490" s="34">
        <v>1.4119999999999999</v>
      </c>
      <c r="F7490" s="32"/>
      <c r="K7490" s="32">
        <v>42208</v>
      </c>
      <c r="L7490" s="33">
        <f t="shared" si="1236"/>
        <v>7</v>
      </c>
      <c r="M7490" s="33">
        <f t="shared" si="1237"/>
        <v>2015</v>
      </c>
      <c r="N7490" s="34">
        <v>48.11</v>
      </c>
      <c r="P7490" s="32">
        <v>42648</v>
      </c>
      <c r="Q7490" s="33">
        <f t="shared" si="1238"/>
        <v>10</v>
      </c>
      <c r="R7490" s="33">
        <f t="shared" si="1239"/>
        <v>2016</v>
      </c>
      <c r="S7490" s="34">
        <v>49.57</v>
      </c>
    </row>
    <row r="7491" spans="1:19">
      <c r="A7491" s="32">
        <v>44643</v>
      </c>
      <c r="B7491" s="33">
        <f t="shared" si="1235"/>
        <v>3</v>
      </c>
      <c r="C7491" s="33">
        <f t="shared" si="1234"/>
        <v>2022</v>
      </c>
      <c r="D7491" s="34">
        <v>1.4650000000000001</v>
      </c>
      <c r="F7491" s="32"/>
      <c r="K7491" s="32">
        <v>42209</v>
      </c>
      <c r="L7491" s="33">
        <f t="shared" si="1236"/>
        <v>7</v>
      </c>
      <c r="M7491" s="33">
        <f t="shared" si="1237"/>
        <v>2015</v>
      </c>
      <c r="N7491" s="34">
        <v>47.98</v>
      </c>
      <c r="P7491" s="32">
        <v>42649</v>
      </c>
      <c r="Q7491" s="33">
        <f t="shared" si="1238"/>
        <v>10</v>
      </c>
      <c r="R7491" s="33">
        <f t="shared" si="1239"/>
        <v>2016</v>
      </c>
      <c r="S7491" s="34">
        <v>50.14</v>
      </c>
    </row>
    <row r="7492" spans="1:19">
      <c r="A7492" s="32">
        <v>44644</v>
      </c>
      <c r="B7492" s="33">
        <f t="shared" si="1235"/>
        <v>3</v>
      </c>
      <c r="C7492" s="33">
        <f t="shared" si="1234"/>
        <v>2022</v>
      </c>
      <c r="D7492" s="34">
        <v>1.4630000000000001</v>
      </c>
      <c r="F7492" s="32"/>
      <c r="K7492" s="32">
        <v>42212</v>
      </c>
      <c r="L7492" s="33">
        <f t="shared" si="1236"/>
        <v>7</v>
      </c>
      <c r="M7492" s="33">
        <f t="shared" si="1237"/>
        <v>2015</v>
      </c>
      <c r="N7492" s="34">
        <v>47.17</v>
      </c>
      <c r="P7492" s="32">
        <v>42650</v>
      </c>
      <c r="Q7492" s="33">
        <f t="shared" si="1238"/>
        <v>10</v>
      </c>
      <c r="R7492" s="33">
        <f t="shared" si="1239"/>
        <v>2016</v>
      </c>
      <c r="S7492" s="34">
        <v>50.49</v>
      </c>
    </row>
    <row r="7493" spans="1:19">
      <c r="A7493" s="32">
        <v>44645</v>
      </c>
      <c r="B7493" s="33">
        <f t="shared" si="1235"/>
        <v>3</v>
      </c>
      <c r="C7493" s="33">
        <f t="shared" si="1234"/>
        <v>2022</v>
      </c>
      <c r="D7493" s="34">
        <v>1.4630000000000001</v>
      </c>
      <c r="F7493" s="32"/>
      <c r="K7493" s="32">
        <v>42213</v>
      </c>
      <c r="L7493" s="33">
        <f t="shared" si="1236"/>
        <v>7</v>
      </c>
      <c r="M7493" s="33">
        <f t="shared" si="1237"/>
        <v>2015</v>
      </c>
      <c r="N7493" s="34">
        <v>47.97</v>
      </c>
      <c r="P7493" s="32">
        <v>42653</v>
      </c>
      <c r="Q7493" s="33">
        <f t="shared" si="1238"/>
        <v>10</v>
      </c>
      <c r="R7493" s="33">
        <f t="shared" si="1239"/>
        <v>2016</v>
      </c>
      <c r="S7493" s="34">
        <v>51.54</v>
      </c>
    </row>
    <row r="7494" spans="1:19">
      <c r="A7494" s="32">
        <v>44648</v>
      </c>
      <c r="B7494" s="33">
        <f t="shared" si="1235"/>
        <v>3</v>
      </c>
      <c r="C7494" s="33">
        <f t="shared" si="1234"/>
        <v>2022</v>
      </c>
      <c r="D7494" s="34">
        <v>1.413</v>
      </c>
      <c r="F7494" s="32"/>
      <c r="K7494" s="32">
        <v>42214</v>
      </c>
      <c r="L7494" s="33">
        <f t="shared" si="1236"/>
        <v>7</v>
      </c>
      <c r="M7494" s="33">
        <f t="shared" si="1237"/>
        <v>2015</v>
      </c>
      <c r="N7494" s="34">
        <v>48.77</v>
      </c>
      <c r="P7494" s="32">
        <v>42654</v>
      </c>
      <c r="Q7494" s="33">
        <f t="shared" si="1238"/>
        <v>10</v>
      </c>
      <c r="R7494" s="33">
        <f t="shared" si="1239"/>
        <v>2016</v>
      </c>
      <c r="S7494" s="34">
        <v>50.48</v>
      </c>
    </row>
    <row r="7495" spans="1:19">
      <c r="A7495" s="32">
        <v>44649</v>
      </c>
      <c r="B7495" s="33">
        <f t="shared" ref="B7495:B7517" si="1242">+MONTH(A7495)</f>
        <v>3</v>
      </c>
      <c r="C7495" s="33">
        <f t="shared" ref="C7495:C7517" si="1243">+YEAR(A7495)</f>
        <v>2022</v>
      </c>
      <c r="D7495" s="34">
        <v>1.403</v>
      </c>
      <c r="F7495" s="32"/>
      <c r="K7495" s="32">
        <v>42215</v>
      </c>
      <c r="L7495" s="33">
        <f t="shared" si="1236"/>
        <v>7</v>
      </c>
      <c r="M7495" s="33">
        <f t="shared" si="1237"/>
        <v>2015</v>
      </c>
      <c r="N7495" s="34">
        <v>48.53</v>
      </c>
      <c r="P7495" s="32">
        <v>42655</v>
      </c>
      <c r="Q7495" s="33">
        <f t="shared" si="1238"/>
        <v>10</v>
      </c>
      <c r="R7495" s="33">
        <f t="shared" si="1239"/>
        <v>2016</v>
      </c>
      <c r="S7495" s="34">
        <v>49.53</v>
      </c>
    </row>
    <row r="7496" spans="1:19">
      <c r="A7496" s="32">
        <v>44650</v>
      </c>
      <c r="B7496" s="33">
        <f t="shared" si="1242"/>
        <v>3</v>
      </c>
      <c r="C7496" s="33">
        <f t="shared" si="1243"/>
        <v>2022</v>
      </c>
      <c r="D7496" s="34">
        <v>1.4350000000000001</v>
      </c>
      <c r="F7496" s="32"/>
      <c r="K7496" s="32">
        <v>42216</v>
      </c>
      <c r="L7496" s="33">
        <f t="shared" si="1236"/>
        <v>7</v>
      </c>
      <c r="M7496" s="33">
        <f t="shared" si="1237"/>
        <v>2015</v>
      </c>
      <c r="N7496" s="34">
        <v>47.11</v>
      </c>
      <c r="P7496" s="32">
        <v>42656</v>
      </c>
      <c r="Q7496" s="33">
        <f t="shared" si="1238"/>
        <v>10</v>
      </c>
      <c r="R7496" s="33">
        <f t="shared" si="1239"/>
        <v>2016</v>
      </c>
      <c r="S7496" s="34">
        <v>49.29</v>
      </c>
    </row>
    <row r="7497" spans="1:19">
      <c r="A7497" s="32">
        <v>44651</v>
      </c>
      <c r="B7497" s="33">
        <f t="shared" si="1242"/>
        <v>3</v>
      </c>
      <c r="C7497" s="33">
        <f t="shared" si="1243"/>
        <v>2022</v>
      </c>
      <c r="D7497" s="34">
        <v>1.4079999999999999</v>
      </c>
      <c r="F7497" s="32"/>
      <c r="K7497" s="32">
        <v>42219</v>
      </c>
      <c r="L7497" s="33">
        <f t="shared" si="1236"/>
        <v>8</v>
      </c>
      <c r="M7497" s="33">
        <f t="shared" si="1237"/>
        <v>2015</v>
      </c>
      <c r="N7497" s="34">
        <v>45.25</v>
      </c>
      <c r="P7497" s="32">
        <v>42657</v>
      </c>
      <c r="Q7497" s="33">
        <f t="shared" si="1238"/>
        <v>10</v>
      </c>
      <c r="R7497" s="33">
        <f t="shared" si="1239"/>
        <v>2016</v>
      </c>
      <c r="S7497" s="34">
        <v>48.87</v>
      </c>
    </row>
    <row r="7498" spans="1:19">
      <c r="A7498" s="32">
        <v>44652</v>
      </c>
      <c r="B7498" s="33">
        <f t="shared" si="1242"/>
        <v>4</v>
      </c>
      <c r="C7498" s="33">
        <f t="shared" si="1243"/>
        <v>2022</v>
      </c>
      <c r="D7498" s="34">
        <v>1.36</v>
      </c>
      <c r="F7498" s="32"/>
      <c r="K7498" s="32">
        <v>42220</v>
      </c>
      <c r="L7498" s="33">
        <f t="shared" si="1236"/>
        <v>8</v>
      </c>
      <c r="M7498" s="33">
        <f t="shared" si="1237"/>
        <v>2015</v>
      </c>
      <c r="N7498" s="34">
        <v>45.75</v>
      </c>
      <c r="P7498" s="32">
        <v>42660</v>
      </c>
      <c r="Q7498" s="33">
        <f t="shared" si="1238"/>
        <v>10</v>
      </c>
      <c r="R7498" s="33">
        <f t="shared" si="1239"/>
        <v>2016</v>
      </c>
      <c r="S7498" s="34">
        <v>49.31</v>
      </c>
    </row>
    <row r="7499" spans="1:19">
      <c r="A7499" s="32">
        <v>44655</v>
      </c>
      <c r="B7499" s="33">
        <f t="shared" si="1242"/>
        <v>4</v>
      </c>
      <c r="C7499" s="33">
        <f t="shared" si="1243"/>
        <v>2022</v>
      </c>
      <c r="D7499" s="34">
        <v>1.385</v>
      </c>
      <c r="F7499" s="32"/>
      <c r="K7499" s="32">
        <v>42221</v>
      </c>
      <c r="L7499" s="33">
        <f t="shared" si="1236"/>
        <v>8</v>
      </c>
      <c r="M7499" s="33">
        <f t="shared" si="1237"/>
        <v>2015</v>
      </c>
      <c r="N7499" s="34">
        <v>45.13</v>
      </c>
      <c r="P7499" s="32">
        <v>42661</v>
      </c>
      <c r="Q7499" s="33">
        <f t="shared" si="1238"/>
        <v>10</v>
      </c>
      <c r="R7499" s="33">
        <f t="shared" si="1239"/>
        <v>2016</v>
      </c>
      <c r="S7499" s="34">
        <v>49.81</v>
      </c>
    </row>
    <row r="7500" spans="1:19">
      <c r="A7500" s="32">
        <v>44656</v>
      </c>
      <c r="B7500" s="33">
        <f t="shared" si="1242"/>
        <v>4</v>
      </c>
      <c r="C7500" s="33">
        <f t="shared" si="1243"/>
        <v>2022</v>
      </c>
      <c r="D7500" s="34">
        <v>1.325</v>
      </c>
      <c r="F7500" s="32"/>
      <c r="K7500" s="32">
        <v>42222</v>
      </c>
      <c r="L7500" s="33">
        <f t="shared" si="1236"/>
        <v>8</v>
      </c>
      <c r="M7500" s="33">
        <f t="shared" si="1237"/>
        <v>2015</v>
      </c>
      <c r="N7500" s="34">
        <v>44.69</v>
      </c>
      <c r="P7500" s="32">
        <v>42662</v>
      </c>
      <c r="Q7500" s="33">
        <f t="shared" si="1238"/>
        <v>10</v>
      </c>
      <c r="R7500" s="33">
        <f t="shared" si="1239"/>
        <v>2016</v>
      </c>
      <c r="S7500" s="34">
        <v>51.85</v>
      </c>
    </row>
    <row r="7501" spans="1:19">
      <c r="A7501" s="32">
        <v>44657</v>
      </c>
      <c r="B7501" s="33">
        <f t="shared" si="1242"/>
        <v>4</v>
      </c>
      <c r="C7501" s="33">
        <f t="shared" si="1243"/>
        <v>2022</v>
      </c>
      <c r="D7501" s="34">
        <v>1.2649999999999999</v>
      </c>
      <c r="F7501" s="32"/>
      <c r="K7501" s="32">
        <v>42223</v>
      </c>
      <c r="L7501" s="33">
        <f t="shared" si="1236"/>
        <v>8</v>
      </c>
      <c r="M7501" s="33">
        <f t="shared" si="1237"/>
        <v>2015</v>
      </c>
      <c r="N7501" s="34">
        <v>43.87</v>
      </c>
      <c r="P7501" s="32">
        <v>42663</v>
      </c>
      <c r="Q7501" s="33">
        <f t="shared" si="1238"/>
        <v>10</v>
      </c>
      <c r="R7501" s="33">
        <f t="shared" si="1239"/>
        <v>2016</v>
      </c>
      <c r="S7501" s="34">
        <v>50.42</v>
      </c>
    </row>
    <row r="7502" spans="1:19">
      <c r="A7502" s="32">
        <v>44658</v>
      </c>
      <c r="B7502" s="33">
        <f t="shared" si="1242"/>
        <v>4</v>
      </c>
      <c r="C7502" s="33">
        <f t="shared" si="1243"/>
        <v>2022</v>
      </c>
      <c r="D7502" s="34">
        <v>1.2549999999999999</v>
      </c>
      <c r="F7502" s="32"/>
      <c r="K7502" s="32">
        <v>42226</v>
      </c>
      <c r="L7502" s="33">
        <f t="shared" si="1236"/>
        <v>8</v>
      </c>
      <c r="M7502" s="33">
        <f t="shared" si="1237"/>
        <v>2015</v>
      </c>
      <c r="N7502" s="34">
        <v>44.94</v>
      </c>
      <c r="P7502" s="32">
        <v>42664</v>
      </c>
      <c r="Q7502" s="33">
        <f t="shared" si="1238"/>
        <v>10</v>
      </c>
      <c r="R7502" s="33">
        <f t="shared" si="1239"/>
        <v>2016</v>
      </c>
      <c r="S7502" s="34">
        <v>50.28</v>
      </c>
    </row>
    <row r="7503" spans="1:19">
      <c r="A7503" s="32">
        <v>44659</v>
      </c>
      <c r="B7503" s="33">
        <f t="shared" si="1242"/>
        <v>4</v>
      </c>
      <c r="C7503" s="33">
        <f t="shared" si="1243"/>
        <v>2022</v>
      </c>
      <c r="D7503" s="34">
        <v>1.28</v>
      </c>
      <c r="F7503" s="32"/>
      <c r="K7503" s="32">
        <v>42227</v>
      </c>
      <c r="L7503" s="33">
        <f t="shared" si="1236"/>
        <v>8</v>
      </c>
      <c r="M7503" s="33">
        <f t="shared" si="1237"/>
        <v>2015</v>
      </c>
      <c r="N7503" s="34">
        <v>43.11</v>
      </c>
      <c r="P7503" s="32">
        <v>42667</v>
      </c>
      <c r="Q7503" s="33">
        <f t="shared" si="1238"/>
        <v>10</v>
      </c>
      <c r="R7503" s="33">
        <f t="shared" si="1239"/>
        <v>2016</v>
      </c>
      <c r="S7503" s="34">
        <v>49.8</v>
      </c>
    </row>
    <row r="7504" spans="1:19">
      <c r="A7504" s="32">
        <v>44662</v>
      </c>
      <c r="B7504" s="33">
        <f t="shared" si="1242"/>
        <v>4</v>
      </c>
      <c r="C7504" s="33">
        <f t="shared" si="1243"/>
        <v>2022</v>
      </c>
      <c r="D7504" s="34">
        <v>1.2649999999999999</v>
      </c>
      <c r="F7504" s="32"/>
      <c r="K7504" s="32">
        <v>42228</v>
      </c>
      <c r="L7504" s="33">
        <f t="shared" si="1236"/>
        <v>8</v>
      </c>
      <c r="M7504" s="33">
        <f t="shared" si="1237"/>
        <v>2015</v>
      </c>
      <c r="N7504" s="34">
        <v>43.22</v>
      </c>
      <c r="P7504" s="32">
        <v>42668</v>
      </c>
      <c r="Q7504" s="33">
        <f t="shared" si="1238"/>
        <v>10</v>
      </c>
      <c r="R7504" s="33">
        <f t="shared" si="1239"/>
        <v>2016</v>
      </c>
      <c r="S7504" s="34">
        <v>49.08</v>
      </c>
    </row>
    <row r="7505" spans="1:19">
      <c r="A7505" s="32">
        <v>44663</v>
      </c>
      <c r="B7505" s="33">
        <f t="shared" si="1242"/>
        <v>4</v>
      </c>
      <c r="C7505" s="33">
        <f t="shared" si="1243"/>
        <v>2022</v>
      </c>
      <c r="D7505" s="34">
        <v>1.32</v>
      </c>
      <c r="F7505" s="32"/>
      <c r="K7505" s="32">
        <v>42229</v>
      </c>
      <c r="L7505" s="33">
        <f t="shared" si="1236"/>
        <v>8</v>
      </c>
      <c r="M7505" s="33">
        <f t="shared" si="1237"/>
        <v>2015</v>
      </c>
      <c r="N7505" s="34">
        <v>42.27</v>
      </c>
      <c r="P7505" s="32">
        <v>42669</v>
      </c>
      <c r="Q7505" s="33">
        <f t="shared" si="1238"/>
        <v>10</v>
      </c>
      <c r="R7505" s="33">
        <f t="shared" si="1239"/>
        <v>2016</v>
      </c>
      <c r="S7505" s="34">
        <v>48.98</v>
      </c>
    </row>
    <row r="7506" spans="1:19">
      <c r="A7506" s="32">
        <v>44664</v>
      </c>
      <c r="B7506" s="33">
        <f t="shared" si="1242"/>
        <v>4</v>
      </c>
      <c r="C7506" s="33">
        <f t="shared" si="1243"/>
        <v>2022</v>
      </c>
      <c r="D7506" s="34">
        <v>1.32</v>
      </c>
      <c r="F7506" s="32"/>
      <c r="K7506" s="32">
        <v>42230</v>
      </c>
      <c r="L7506" s="33">
        <f t="shared" si="1236"/>
        <v>8</v>
      </c>
      <c r="M7506" s="33">
        <f t="shared" si="1237"/>
        <v>2015</v>
      </c>
      <c r="N7506" s="34">
        <v>42.45</v>
      </c>
      <c r="P7506" s="32">
        <v>42670</v>
      </c>
      <c r="Q7506" s="33">
        <f t="shared" si="1238"/>
        <v>10</v>
      </c>
      <c r="R7506" s="33">
        <f t="shared" si="1239"/>
        <v>2016</v>
      </c>
      <c r="S7506" s="34">
        <v>49.13</v>
      </c>
    </row>
    <row r="7507" spans="1:19">
      <c r="A7507" s="32">
        <v>44665</v>
      </c>
      <c r="B7507" s="33">
        <f t="shared" si="1242"/>
        <v>4</v>
      </c>
      <c r="C7507" s="33">
        <f t="shared" si="1243"/>
        <v>2022</v>
      </c>
      <c r="D7507" s="34">
        <v>1.32</v>
      </c>
      <c r="F7507" s="32"/>
      <c r="K7507" s="32">
        <v>42233</v>
      </c>
      <c r="L7507" s="33">
        <f t="shared" si="1236"/>
        <v>8</v>
      </c>
      <c r="M7507" s="33">
        <f t="shared" si="1237"/>
        <v>2015</v>
      </c>
      <c r="N7507" s="34">
        <v>41.93</v>
      </c>
      <c r="P7507" s="32">
        <v>42671</v>
      </c>
      <c r="Q7507" s="33">
        <f t="shared" si="1238"/>
        <v>10</v>
      </c>
      <c r="R7507" s="33">
        <f t="shared" si="1239"/>
        <v>2016</v>
      </c>
      <c r="S7507" s="34">
        <v>47.78</v>
      </c>
    </row>
    <row r="7508" spans="1:19">
      <c r="A7508" s="32">
        <v>44669</v>
      </c>
      <c r="B7508" s="33">
        <f t="shared" si="1242"/>
        <v>4</v>
      </c>
      <c r="C7508" s="33">
        <f t="shared" si="1243"/>
        <v>2022</v>
      </c>
      <c r="D7508" s="34">
        <v>1.365</v>
      </c>
      <c r="F7508" s="32"/>
      <c r="K7508" s="32">
        <v>42234</v>
      </c>
      <c r="L7508" s="33">
        <f t="shared" si="1236"/>
        <v>8</v>
      </c>
      <c r="M7508" s="33">
        <f t="shared" si="1237"/>
        <v>2015</v>
      </c>
      <c r="N7508" s="34">
        <v>42.58</v>
      </c>
      <c r="P7508" s="32">
        <v>42674</v>
      </c>
      <c r="Q7508" s="33">
        <f t="shared" si="1238"/>
        <v>10</v>
      </c>
      <c r="R7508" s="33">
        <f t="shared" si="1239"/>
        <v>2016</v>
      </c>
      <c r="S7508" s="34">
        <v>46.2</v>
      </c>
    </row>
    <row r="7509" spans="1:19">
      <c r="A7509" s="32">
        <v>44670</v>
      </c>
      <c r="B7509" s="33">
        <f t="shared" si="1242"/>
        <v>4</v>
      </c>
      <c r="C7509" s="33">
        <f t="shared" si="1243"/>
        <v>2022</v>
      </c>
      <c r="D7509" s="34">
        <v>1.3029999999999999</v>
      </c>
      <c r="F7509" s="32"/>
      <c r="K7509" s="32">
        <v>42235</v>
      </c>
      <c r="L7509" s="33">
        <f t="shared" si="1236"/>
        <v>8</v>
      </c>
      <c r="M7509" s="33">
        <f t="shared" si="1237"/>
        <v>2015</v>
      </c>
      <c r="N7509" s="34">
        <v>40.75</v>
      </c>
      <c r="P7509" s="32">
        <v>42675</v>
      </c>
      <c r="Q7509" s="33">
        <f t="shared" si="1238"/>
        <v>11</v>
      </c>
      <c r="R7509" s="33">
        <f t="shared" si="1239"/>
        <v>2016</v>
      </c>
      <c r="S7509" s="34">
        <v>45.77</v>
      </c>
    </row>
    <row r="7510" spans="1:19">
      <c r="A7510" s="32">
        <v>44671</v>
      </c>
      <c r="B7510" s="33">
        <f t="shared" si="1242"/>
        <v>4</v>
      </c>
      <c r="C7510" s="33">
        <f t="shared" si="1243"/>
        <v>2022</v>
      </c>
      <c r="D7510" s="34">
        <v>1.3029999999999999</v>
      </c>
      <c r="F7510" s="32"/>
      <c r="K7510" s="32">
        <v>42236</v>
      </c>
      <c r="L7510" s="33">
        <f t="shared" si="1236"/>
        <v>8</v>
      </c>
      <c r="M7510" s="33">
        <f t="shared" si="1237"/>
        <v>2015</v>
      </c>
      <c r="N7510" s="34">
        <v>41</v>
      </c>
      <c r="P7510" s="32">
        <v>42676</v>
      </c>
      <c r="Q7510" s="33">
        <f t="shared" si="1238"/>
        <v>11</v>
      </c>
      <c r="R7510" s="33">
        <f t="shared" si="1239"/>
        <v>2016</v>
      </c>
      <c r="S7510" s="34">
        <v>44.26</v>
      </c>
    </row>
    <row r="7511" spans="1:19">
      <c r="A7511" s="32">
        <v>44672</v>
      </c>
      <c r="B7511" s="33">
        <f t="shared" si="1242"/>
        <v>4</v>
      </c>
      <c r="C7511" s="33">
        <f t="shared" si="1243"/>
        <v>2022</v>
      </c>
      <c r="D7511" s="34">
        <v>1.3129999999999999</v>
      </c>
      <c r="F7511" s="32"/>
      <c r="K7511" s="32">
        <v>42237</v>
      </c>
      <c r="L7511" s="33">
        <f t="shared" si="1236"/>
        <v>8</v>
      </c>
      <c r="M7511" s="33">
        <f t="shared" si="1237"/>
        <v>2015</v>
      </c>
      <c r="N7511" s="34">
        <v>40.450000000000003</v>
      </c>
      <c r="P7511" s="32">
        <v>42677</v>
      </c>
      <c r="Q7511" s="33">
        <f t="shared" si="1238"/>
        <v>11</v>
      </c>
      <c r="R7511" s="33">
        <f t="shared" si="1239"/>
        <v>2016</v>
      </c>
      <c r="S7511" s="34">
        <v>43.84</v>
      </c>
    </row>
    <row r="7512" spans="1:19">
      <c r="A7512" s="32">
        <v>44673</v>
      </c>
      <c r="B7512" s="33">
        <f t="shared" si="1242"/>
        <v>4</v>
      </c>
      <c r="C7512" s="33">
        <f t="shared" si="1243"/>
        <v>2022</v>
      </c>
      <c r="D7512" s="34">
        <v>1.26</v>
      </c>
      <c r="F7512" s="32"/>
      <c r="K7512" s="32">
        <v>42240</v>
      </c>
      <c r="L7512" s="33">
        <f t="shared" si="1236"/>
        <v>8</v>
      </c>
      <c r="M7512" s="33">
        <f t="shared" si="1237"/>
        <v>2015</v>
      </c>
      <c r="N7512" s="34">
        <v>38.22</v>
      </c>
      <c r="P7512" s="32">
        <v>42678</v>
      </c>
      <c r="Q7512" s="33">
        <f t="shared" si="1238"/>
        <v>11</v>
      </c>
      <c r="R7512" s="33">
        <f t="shared" si="1239"/>
        <v>2016</v>
      </c>
      <c r="S7512" s="34">
        <v>43.06</v>
      </c>
    </row>
    <row r="7513" spans="1:19">
      <c r="A7513" s="32">
        <v>44676</v>
      </c>
      <c r="B7513" s="33">
        <f t="shared" si="1242"/>
        <v>4</v>
      </c>
      <c r="C7513" s="33">
        <f t="shared" si="1243"/>
        <v>2022</v>
      </c>
      <c r="D7513" s="34">
        <v>1.24</v>
      </c>
      <c r="F7513" s="32"/>
      <c r="K7513" s="32">
        <v>42241</v>
      </c>
      <c r="L7513" s="33">
        <f t="shared" si="1236"/>
        <v>8</v>
      </c>
      <c r="M7513" s="33">
        <f t="shared" si="1237"/>
        <v>2015</v>
      </c>
      <c r="N7513" s="34">
        <v>39.15</v>
      </c>
      <c r="P7513" s="32">
        <v>42681</v>
      </c>
      <c r="Q7513" s="33">
        <f t="shared" si="1238"/>
        <v>11</v>
      </c>
      <c r="R7513" s="33">
        <f t="shared" si="1239"/>
        <v>2016</v>
      </c>
      <c r="S7513" s="34">
        <v>42.83</v>
      </c>
    </row>
    <row r="7514" spans="1:19">
      <c r="A7514" s="32">
        <v>44677</v>
      </c>
      <c r="B7514" s="33">
        <f t="shared" si="1242"/>
        <v>4</v>
      </c>
      <c r="C7514" s="33">
        <f t="shared" si="1243"/>
        <v>2022</v>
      </c>
      <c r="D7514" s="34">
        <v>1.2849999999999999</v>
      </c>
      <c r="F7514" s="32"/>
      <c r="K7514" s="32">
        <v>42242</v>
      </c>
      <c r="L7514" s="33">
        <f t="shared" si="1236"/>
        <v>8</v>
      </c>
      <c r="M7514" s="33">
        <f t="shared" si="1237"/>
        <v>2015</v>
      </c>
      <c r="N7514" s="34">
        <v>38.5</v>
      </c>
      <c r="P7514" s="32">
        <v>42682</v>
      </c>
      <c r="Q7514" s="33">
        <f t="shared" si="1238"/>
        <v>11</v>
      </c>
      <c r="R7514" s="33">
        <f t="shared" si="1239"/>
        <v>2016</v>
      </c>
      <c r="S7514" s="34">
        <v>43.47</v>
      </c>
    </row>
    <row r="7515" spans="1:19">
      <c r="A7515" s="32">
        <v>44678</v>
      </c>
      <c r="B7515" s="33">
        <f t="shared" si="1242"/>
        <v>4</v>
      </c>
      <c r="C7515" s="33">
        <f t="shared" si="1243"/>
        <v>2022</v>
      </c>
      <c r="D7515" s="34">
        <v>1.2949999999999999</v>
      </c>
      <c r="F7515" s="32"/>
      <c r="K7515" s="32">
        <v>42243</v>
      </c>
      <c r="L7515" s="33">
        <f t="shared" si="1236"/>
        <v>8</v>
      </c>
      <c r="M7515" s="33">
        <f t="shared" si="1237"/>
        <v>2015</v>
      </c>
      <c r="N7515" s="34">
        <v>42.47</v>
      </c>
      <c r="P7515" s="32">
        <v>42683</v>
      </c>
      <c r="Q7515" s="33">
        <f t="shared" si="1238"/>
        <v>11</v>
      </c>
      <c r="R7515" s="33">
        <f t="shared" si="1239"/>
        <v>2016</v>
      </c>
      <c r="S7515" s="34">
        <v>43.88</v>
      </c>
    </row>
    <row r="7516" spans="1:19">
      <c r="A7516" s="32">
        <v>44679</v>
      </c>
      <c r="B7516" s="33">
        <f t="shared" si="1242"/>
        <v>4</v>
      </c>
      <c r="C7516" s="33">
        <f t="shared" si="1243"/>
        <v>2022</v>
      </c>
      <c r="D7516" s="34">
        <v>1.2949999999999999</v>
      </c>
      <c r="F7516" s="32"/>
      <c r="K7516" s="32">
        <v>42244</v>
      </c>
      <c r="L7516" s="33">
        <f t="shared" si="1236"/>
        <v>8</v>
      </c>
      <c r="M7516" s="33">
        <f t="shared" si="1237"/>
        <v>2015</v>
      </c>
      <c r="N7516" s="34">
        <v>45.29</v>
      </c>
      <c r="P7516" s="32">
        <v>42684</v>
      </c>
      <c r="Q7516" s="33">
        <f t="shared" si="1238"/>
        <v>11</v>
      </c>
      <c r="R7516" s="33">
        <f t="shared" si="1239"/>
        <v>2016</v>
      </c>
      <c r="S7516" s="34">
        <v>43.67</v>
      </c>
    </row>
    <row r="7517" spans="1:19">
      <c r="A7517" s="32">
        <v>44680</v>
      </c>
      <c r="B7517" s="33">
        <f t="shared" si="1242"/>
        <v>4</v>
      </c>
      <c r="C7517" s="33">
        <f t="shared" si="1243"/>
        <v>2022</v>
      </c>
      <c r="D7517" s="34">
        <v>1.2949999999999999</v>
      </c>
      <c r="F7517" s="32"/>
      <c r="K7517" s="32">
        <v>42247</v>
      </c>
      <c r="L7517" s="33">
        <f t="shared" si="1236"/>
        <v>8</v>
      </c>
      <c r="M7517" s="33">
        <f t="shared" si="1237"/>
        <v>2015</v>
      </c>
      <c r="N7517" s="34">
        <v>49.2</v>
      </c>
      <c r="P7517" s="32">
        <v>42685</v>
      </c>
      <c r="Q7517" s="33">
        <f t="shared" si="1238"/>
        <v>11</v>
      </c>
      <c r="R7517" s="33">
        <f t="shared" si="1239"/>
        <v>2016</v>
      </c>
      <c r="S7517" s="34">
        <v>41.61</v>
      </c>
    </row>
    <row r="7518" spans="1:19">
      <c r="A7518" s="32">
        <v>44683</v>
      </c>
      <c r="B7518" s="33">
        <f t="shared" ref="B7518:B7547" si="1244">+MONTH(A7518)</f>
        <v>5</v>
      </c>
      <c r="C7518" s="33">
        <f t="shared" ref="C7518:C7547" si="1245">+YEAR(A7518)</f>
        <v>2022</v>
      </c>
      <c r="D7518" s="34">
        <v>1.2649999999999999</v>
      </c>
      <c r="F7518" s="32"/>
      <c r="K7518" s="32">
        <v>42248</v>
      </c>
      <c r="L7518" s="33">
        <f t="shared" si="1236"/>
        <v>9</v>
      </c>
      <c r="M7518" s="33">
        <f t="shared" si="1237"/>
        <v>2015</v>
      </c>
      <c r="N7518" s="34">
        <v>45.38</v>
      </c>
      <c r="P7518" s="32">
        <v>42688</v>
      </c>
      <c r="Q7518" s="33">
        <f t="shared" si="1238"/>
        <v>11</v>
      </c>
      <c r="R7518" s="33">
        <f t="shared" si="1239"/>
        <v>2016</v>
      </c>
      <c r="S7518" s="34">
        <v>41.83</v>
      </c>
    </row>
    <row r="7519" spans="1:19">
      <c r="A7519" s="32">
        <v>44684</v>
      </c>
      <c r="B7519" s="33">
        <f t="shared" si="1244"/>
        <v>5</v>
      </c>
      <c r="C7519" s="33">
        <f t="shared" si="1245"/>
        <v>2022</v>
      </c>
      <c r="D7519" s="34">
        <v>1.25</v>
      </c>
      <c r="F7519" s="32"/>
      <c r="K7519" s="32">
        <v>42249</v>
      </c>
      <c r="L7519" s="33">
        <f t="shared" si="1236"/>
        <v>9</v>
      </c>
      <c r="M7519" s="33">
        <f t="shared" si="1237"/>
        <v>2015</v>
      </c>
      <c r="N7519" s="34">
        <v>46.3</v>
      </c>
      <c r="P7519" s="32">
        <v>42689</v>
      </c>
      <c r="Q7519" s="33">
        <f t="shared" si="1238"/>
        <v>11</v>
      </c>
      <c r="R7519" s="33">
        <f t="shared" si="1239"/>
        <v>2016</v>
      </c>
      <c r="S7519" s="34">
        <v>44.15</v>
      </c>
    </row>
    <row r="7520" spans="1:19">
      <c r="A7520" s="32">
        <v>44685</v>
      </c>
      <c r="B7520" s="33">
        <f t="shared" si="1244"/>
        <v>5</v>
      </c>
      <c r="C7520" s="33">
        <f t="shared" si="1245"/>
        <v>2022</v>
      </c>
      <c r="D7520" s="34">
        <v>1.27</v>
      </c>
      <c r="F7520" s="32"/>
      <c r="K7520" s="32">
        <v>42250</v>
      </c>
      <c r="L7520" s="33">
        <f t="shared" si="1236"/>
        <v>9</v>
      </c>
      <c r="M7520" s="33">
        <f t="shared" si="1237"/>
        <v>2015</v>
      </c>
      <c r="N7520" s="34">
        <v>46.75</v>
      </c>
      <c r="P7520" s="32">
        <v>42690</v>
      </c>
      <c r="Q7520" s="33">
        <f t="shared" si="1238"/>
        <v>11</v>
      </c>
      <c r="R7520" s="33">
        <f t="shared" si="1239"/>
        <v>2016</v>
      </c>
      <c r="S7520" s="34">
        <v>45.07</v>
      </c>
    </row>
    <row r="7521" spans="1:19">
      <c r="A7521" s="32">
        <v>44686</v>
      </c>
      <c r="B7521" s="33">
        <f t="shared" si="1244"/>
        <v>5</v>
      </c>
      <c r="C7521" s="33">
        <f t="shared" si="1245"/>
        <v>2022</v>
      </c>
      <c r="D7521" s="34">
        <v>1.2629999999999999</v>
      </c>
      <c r="F7521" s="32"/>
      <c r="K7521" s="32">
        <v>42251</v>
      </c>
      <c r="L7521" s="33">
        <f t="shared" si="1236"/>
        <v>9</v>
      </c>
      <c r="M7521" s="33">
        <f t="shared" si="1237"/>
        <v>2015</v>
      </c>
      <c r="N7521" s="34">
        <v>46.02</v>
      </c>
      <c r="P7521" s="32">
        <v>42691</v>
      </c>
      <c r="Q7521" s="33">
        <f t="shared" si="1238"/>
        <v>11</v>
      </c>
      <c r="R7521" s="33">
        <f t="shared" si="1239"/>
        <v>2016</v>
      </c>
      <c r="S7521" s="34">
        <v>44.57</v>
      </c>
    </row>
    <row r="7522" spans="1:19">
      <c r="A7522" s="32">
        <v>44687</v>
      </c>
      <c r="B7522" s="33">
        <f t="shared" si="1244"/>
        <v>5</v>
      </c>
      <c r="C7522" s="33">
        <f t="shared" si="1245"/>
        <v>2022</v>
      </c>
      <c r="D7522" s="34">
        <v>1.258</v>
      </c>
      <c r="F7522" s="32"/>
      <c r="K7522" s="32">
        <v>42255</v>
      </c>
      <c r="L7522" s="33">
        <f t="shared" si="1236"/>
        <v>9</v>
      </c>
      <c r="M7522" s="33">
        <f t="shared" si="1237"/>
        <v>2015</v>
      </c>
      <c r="N7522" s="34">
        <v>45.92</v>
      </c>
      <c r="P7522" s="32">
        <v>42692</v>
      </c>
      <c r="Q7522" s="33">
        <f t="shared" si="1238"/>
        <v>11</v>
      </c>
      <c r="R7522" s="33">
        <f t="shared" si="1239"/>
        <v>2016</v>
      </c>
      <c r="S7522" s="34">
        <v>44.41</v>
      </c>
    </row>
    <row r="7523" spans="1:19">
      <c r="A7523" s="32">
        <v>44690</v>
      </c>
      <c r="B7523" s="33">
        <f t="shared" si="1244"/>
        <v>5</v>
      </c>
      <c r="C7523" s="33">
        <f t="shared" si="1245"/>
        <v>2022</v>
      </c>
      <c r="D7523" s="34">
        <v>1.228</v>
      </c>
      <c r="F7523" s="32"/>
      <c r="K7523" s="32">
        <v>42256</v>
      </c>
      <c r="L7523" s="33">
        <f t="shared" si="1236"/>
        <v>9</v>
      </c>
      <c r="M7523" s="33">
        <f t="shared" si="1237"/>
        <v>2015</v>
      </c>
      <c r="N7523" s="34">
        <v>44.13</v>
      </c>
      <c r="P7523" s="32">
        <v>42695</v>
      </c>
      <c r="Q7523" s="33">
        <f t="shared" si="1238"/>
        <v>11</v>
      </c>
      <c r="R7523" s="33">
        <f t="shared" si="1239"/>
        <v>2016</v>
      </c>
      <c r="S7523" s="34">
        <v>45.96</v>
      </c>
    </row>
    <row r="7524" spans="1:19">
      <c r="A7524" s="32">
        <v>44691</v>
      </c>
      <c r="B7524" s="33">
        <f t="shared" si="1244"/>
        <v>5</v>
      </c>
      <c r="C7524" s="33">
        <f t="shared" si="1245"/>
        <v>2022</v>
      </c>
      <c r="D7524" s="34">
        <v>1.2130000000000001</v>
      </c>
      <c r="F7524" s="32"/>
      <c r="K7524" s="32">
        <v>42257</v>
      </c>
      <c r="L7524" s="33">
        <f t="shared" ref="L7524:L7587" si="1246">+MONTH(K7524)</f>
        <v>9</v>
      </c>
      <c r="M7524" s="33">
        <f t="shared" ref="M7524:M7587" si="1247">+YEAR(K7524)</f>
        <v>2015</v>
      </c>
      <c r="N7524" s="34">
        <v>45.85</v>
      </c>
      <c r="P7524" s="32">
        <v>42696</v>
      </c>
      <c r="Q7524" s="33">
        <f t="shared" ref="Q7524:Q7587" si="1248">+MONTH(P7524)</f>
        <v>11</v>
      </c>
      <c r="R7524" s="33">
        <f t="shared" si="1239"/>
        <v>2016</v>
      </c>
      <c r="S7524" s="34">
        <v>46.1</v>
      </c>
    </row>
    <row r="7525" spans="1:19">
      <c r="A7525" s="32">
        <v>44692</v>
      </c>
      <c r="B7525" s="33">
        <f t="shared" si="1244"/>
        <v>5</v>
      </c>
      <c r="C7525" s="33">
        <f t="shared" si="1245"/>
        <v>2022</v>
      </c>
      <c r="D7525" s="34">
        <v>1.2130000000000001</v>
      </c>
      <c r="F7525" s="32"/>
      <c r="K7525" s="32">
        <v>42258</v>
      </c>
      <c r="L7525" s="33">
        <f t="shared" si="1246"/>
        <v>9</v>
      </c>
      <c r="M7525" s="33">
        <f t="shared" si="1247"/>
        <v>2015</v>
      </c>
      <c r="N7525" s="34">
        <v>44.75</v>
      </c>
      <c r="P7525" s="32">
        <v>42697</v>
      </c>
      <c r="Q7525" s="33">
        <f t="shared" si="1248"/>
        <v>11</v>
      </c>
      <c r="R7525" s="33">
        <f t="shared" ref="R7525:R7588" si="1249">+YEAR(P7525)</f>
        <v>2016</v>
      </c>
      <c r="S7525" s="34">
        <v>46.54</v>
      </c>
    </row>
    <row r="7526" spans="1:19">
      <c r="A7526" s="32">
        <v>44693</v>
      </c>
      <c r="B7526" s="33">
        <f t="shared" si="1244"/>
        <v>5</v>
      </c>
      <c r="C7526" s="33">
        <f t="shared" si="1245"/>
        <v>2022</v>
      </c>
      <c r="D7526" s="34">
        <v>1.2130000000000001</v>
      </c>
      <c r="F7526" s="32"/>
      <c r="K7526" s="32">
        <v>42261</v>
      </c>
      <c r="L7526" s="33">
        <f t="shared" si="1246"/>
        <v>9</v>
      </c>
      <c r="M7526" s="33">
        <f t="shared" si="1247"/>
        <v>2015</v>
      </c>
      <c r="N7526" s="34">
        <v>44.07</v>
      </c>
      <c r="P7526" s="32">
        <v>42698</v>
      </c>
      <c r="Q7526" s="33">
        <f t="shared" si="1248"/>
        <v>11</v>
      </c>
      <c r="R7526" s="33">
        <f t="shared" si="1249"/>
        <v>2016</v>
      </c>
      <c r="S7526" s="34">
        <v>47.54</v>
      </c>
    </row>
    <row r="7527" spans="1:19">
      <c r="A7527" s="32">
        <v>44694</v>
      </c>
      <c r="B7527" s="33">
        <f t="shared" si="1244"/>
        <v>5</v>
      </c>
      <c r="C7527" s="33">
        <f t="shared" si="1245"/>
        <v>2022</v>
      </c>
      <c r="D7527" s="34">
        <v>1.2130000000000001</v>
      </c>
      <c r="F7527" s="32"/>
      <c r="K7527" s="32">
        <v>42262</v>
      </c>
      <c r="L7527" s="33">
        <f t="shared" si="1246"/>
        <v>9</v>
      </c>
      <c r="M7527" s="33">
        <f t="shared" si="1247"/>
        <v>2015</v>
      </c>
      <c r="N7527" s="34">
        <v>44.58</v>
      </c>
      <c r="P7527" s="32">
        <v>42699</v>
      </c>
      <c r="Q7527" s="33">
        <f t="shared" si="1248"/>
        <v>11</v>
      </c>
      <c r="R7527" s="33">
        <f t="shared" si="1249"/>
        <v>2016</v>
      </c>
      <c r="S7527" s="34">
        <v>46.32</v>
      </c>
    </row>
    <row r="7528" spans="1:19">
      <c r="A7528" s="32">
        <v>44697</v>
      </c>
      <c r="B7528" s="33">
        <f t="shared" si="1244"/>
        <v>5</v>
      </c>
      <c r="C7528" s="33">
        <f t="shared" si="1245"/>
        <v>2022</v>
      </c>
      <c r="D7528" s="34">
        <v>1.2330000000000001</v>
      </c>
      <c r="F7528" s="32"/>
      <c r="K7528" s="32">
        <v>42263</v>
      </c>
      <c r="L7528" s="33">
        <f t="shared" si="1246"/>
        <v>9</v>
      </c>
      <c r="M7528" s="33">
        <f t="shared" si="1247"/>
        <v>2015</v>
      </c>
      <c r="N7528" s="34">
        <v>47.12</v>
      </c>
      <c r="P7528" s="32">
        <v>42702</v>
      </c>
      <c r="Q7528" s="33">
        <f t="shared" si="1248"/>
        <v>11</v>
      </c>
      <c r="R7528" s="33">
        <f t="shared" si="1249"/>
        <v>2016</v>
      </c>
      <c r="S7528" s="34">
        <v>46.64</v>
      </c>
    </row>
    <row r="7529" spans="1:19">
      <c r="A7529" s="32">
        <v>44698</v>
      </c>
      <c r="B7529" s="33">
        <f t="shared" si="1244"/>
        <v>5</v>
      </c>
      <c r="C7529" s="33">
        <f t="shared" si="1245"/>
        <v>2022</v>
      </c>
      <c r="D7529" s="34">
        <v>1.22</v>
      </c>
      <c r="F7529" s="32"/>
      <c r="K7529" s="32">
        <v>42264</v>
      </c>
      <c r="L7529" s="33">
        <f t="shared" si="1246"/>
        <v>9</v>
      </c>
      <c r="M7529" s="33">
        <f t="shared" si="1247"/>
        <v>2015</v>
      </c>
      <c r="N7529" s="34">
        <v>46.93</v>
      </c>
      <c r="P7529" s="32">
        <v>42703</v>
      </c>
      <c r="Q7529" s="33">
        <f t="shared" si="1248"/>
        <v>11</v>
      </c>
      <c r="R7529" s="33">
        <f t="shared" si="1249"/>
        <v>2016</v>
      </c>
      <c r="S7529" s="34">
        <v>44.68</v>
      </c>
    </row>
    <row r="7530" spans="1:19">
      <c r="A7530" s="32">
        <v>44699</v>
      </c>
      <c r="B7530" s="33">
        <f t="shared" si="1244"/>
        <v>5</v>
      </c>
      <c r="C7530" s="33">
        <f t="shared" si="1245"/>
        <v>2022</v>
      </c>
      <c r="D7530" s="34">
        <v>1.2030000000000001</v>
      </c>
      <c r="F7530" s="32"/>
      <c r="K7530" s="32">
        <v>42265</v>
      </c>
      <c r="L7530" s="33">
        <f t="shared" si="1246"/>
        <v>9</v>
      </c>
      <c r="M7530" s="33">
        <f t="shared" si="1247"/>
        <v>2015</v>
      </c>
      <c r="N7530" s="34">
        <v>44.71</v>
      </c>
      <c r="P7530" s="32">
        <v>42704</v>
      </c>
      <c r="Q7530" s="33">
        <f t="shared" si="1248"/>
        <v>11</v>
      </c>
      <c r="R7530" s="33">
        <f t="shared" si="1249"/>
        <v>2016</v>
      </c>
      <c r="S7530" s="34">
        <v>47.95</v>
      </c>
    </row>
    <row r="7531" spans="1:19">
      <c r="A7531" s="32">
        <v>44700</v>
      </c>
      <c r="B7531" s="33">
        <f t="shared" si="1244"/>
        <v>5</v>
      </c>
      <c r="C7531" s="33">
        <f t="shared" si="1245"/>
        <v>2022</v>
      </c>
      <c r="D7531" s="34">
        <v>1.218</v>
      </c>
      <c r="F7531" s="32"/>
      <c r="K7531" s="32">
        <v>42268</v>
      </c>
      <c r="L7531" s="33">
        <f t="shared" si="1246"/>
        <v>9</v>
      </c>
      <c r="M7531" s="33">
        <f t="shared" si="1247"/>
        <v>2015</v>
      </c>
      <c r="N7531" s="34">
        <v>46.67</v>
      </c>
      <c r="P7531" s="32">
        <v>42705</v>
      </c>
      <c r="Q7531" s="33">
        <f t="shared" si="1248"/>
        <v>12</v>
      </c>
      <c r="R7531" s="33">
        <f t="shared" si="1249"/>
        <v>2016</v>
      </c>
      <c r="S7531" s="34">
        <v>52.28</v>
      </c>
    </row>
    <row r="7532" spans="1:19">
      <c r="A7532" s="32">
        <v>44701</v>
      </c>
      <c r="B7532" s="33">
        <f t="shared" si="1244"/>
        <v>5</v>
      </c>
      <c r="C7532" s="33">
        <f t="shared" si="1245"/>
        <v>2022</v>
      </c>
      <c r="D7532" s="34">
        <v>1.21</v>
      </c>
      <c r="F7532" s="32"/>
      <c r="K7532" s="32">
        <v>42269</v>
      </c>
      <c r="L7532" s="33">
        <f t="shared" si="1246"/>
        <v>9</v>
      </c>
      <c r="M7532" s="33">
        <f t="shared" si="1247"/>
        <v>2015</v>
      </c>
      <c r="N7532" s="34">
        <v>46.17</v>
      </c>
      <c r="P7532" s="32">
        <v>42706</v>
      </c>
      <c r="Q7532" s="33">
        <f t="shared" si="1248"/>
        <v>12</v>
      </c>
      <c r="R7532" s="33">
        <f t="shared" si="1249"/>
        <v>2016</v>
      </c>
      <c r="S7532" s="34">
        <v>52.35</v>
      </c>
    </row>
    <row r="7533" spans="1:19">
      <c r="A7533" s="32">
        <v>44704</v>
      </c>
      <c r="B7533" s="33">
        <f t="shared" si="1244"/>
        <v>5</v>
      </c>
      <c r="C7533" s="33">
        <f t="shared" si="1245"/>
        <v>2022</v>
      </c>
      <c r="D7533" s="34">
        <v>1.198</v>
      </c>
      <c r="F7533" s="32"/>
      <c r="K7533" s="32">
        <v>42270</v>
      </c>
      <c r="L7533" s="33">
        <f t="shared" si="1246"/>
        <v>9</v>
      </c>
      <c r="M7533" s="33">
        <f t="shared" si="1247"/>
        <v>2015</v>
      </c>
      <c r="N7533" s="34">
        <v>44.53</v>
      </c>
      <c r="P7533" s="32">
        <v>42709</v>
      </c>
      <c r="Q7533" s="33">
        <f t="shared" si="1248"/>
        <v>12</v>
      </c>
      <c r="R7533" s="33">
        <f t="shared" si="1249"/>
        <v>2016</v>
      </c>
      <c r="S7533" s="34">
        <v>53.3</v>
      </c>
    </row>
    <row r="7534" spans="1:19">
      <c r="A7534" s="32">
        <v>44705</v>
      </c>
      <c r="B7534" s="33">
        <f t="shared" si="1244"/>
        <v>5</v>
      </c>
      <c r="C7534" s="33">
        <f t="shared" si="1245"/>
        <v>2022</v>
      </c>
      <c r="D7534" s="34">
        <v>1.198</v>
      </c>
      <c r="F7534" s="32"/>
      <c r="K7534" s="32">
        <v>42271</v>
      </c>
      <c r="L7534" s="33">
        <f t="shared" si="1246"/>
        <v>9</v>
      </c>
      <c r="M7534" s="33">
        <f t="shared" si="1247"/>
        <v>2015</v>
      </c>
      <c r="N7534" s="34">
        <v>44.94</v>
      </c>
      <c r="P7534" s="32">
        <v>42710</v>
      </c>
      <c r="Q7534" s="33">
        <f t="shared" si="1248"/>
        <v>12</v>
      </c>
      <c r="R7534" s="33">
        <f t="shared" si="1249"/>
        <v>2016</v>
      </c>
      <c r="S7534" s="34">
        <v>52.31</v>
      </c>
    </row>
    <row r="7535" spans="1:19">
      <c r="A7535" s="32">
        <v>44706</v>
      </c>
      <c r="B7535" s="33">
        <f t="shared" si="1244"/>
        <v>5</v>
      </c>
      <c r="C7535" s="33">
        <f t="shared" si="1245"/>
        <v>2022</v>
      </c>
      <c r="D7535" s="34">
        <v>1.198</v>
      </c>
      <c r="F7535" s="32"/>
      <c r="K7535" s="32">
        <v>42272</v>
      </c>
      <c r="L7535" s="33">
        <f t="shared" si="1246"/>
        <v>9</v>
      </c>
      <c r="M7535" s="33">
        <f t="shared" si="1247"/>
        <v>2015</v>
      </c>
      <c r="N7535" s="34">
        <v>45.55</v>
      </c>
      <c r="P7535" s="32">
        <v>42711</v>
      </c>
      <c r="Q7535" s="33">
        <f t="shared" si="1248"/>
        <v>12</v>
      </c>
      <c r="R7535" s="33">
        <f t="shared" si="1249"/>
        <v>2016</v>
      </c>
      <c r="S7535" s="34">
        <v>51.9</v>
      </c>
    </row>
    <row r="7536" spans="1:19">
      <c r="A7536" s="32">
        <v>44707</v>
      </c>
      <c r="B7536" s="33">
        <f t="shared" si="1244"/>
        <v>5</v>
      </c>
      <c r="C7536" s="33">
        <f t="shared" si="1245"/>
        <v>2022</v>
      </c>
      <c r="D7536" s="34">
        <v>1.198</v>
      </c>
      <c r="F7536" s="32"/>
      <c r="K7536" s="32">
        <v>42275</v>
      </c>
      <c r="L7536" s="33">
        <f t="shared" si="1246"/>
        <v>9</v>
      </c>
      <c r="M7536" s="33">
        <f t="shared" si="1247"/>
        <v>2015</v>
      </c>
      <c r="N7536" s="34">
        <v>44.4</v>
      </c>
      <c r="P7536" s="32">
        <v>42712</v>
      </c>
      <c r="Q7536" s="33">
        <f t="shared" si="1248"/>
        <v>12</v>
      </c>
      <c r="R7536" s="33">
        <f t="shared" si="1249"/>
        <v>2016</v>
      </c>
      <c r="S7536" s="34">
        <v>51.6</v>
      </c>
    </row>
    <row r="7537" spans="1:19">
      <c r="A7537" s="32">
        <v>44708</v>
      </c>
      <c r="B7537" s="33">
        <f t="shared" si="1244"/>
        <v>5</v>
      </c>
      <c r="C7537" s="33">
        <f t="shared" si="1245"/>
        <v>2022</v>
      </c>
      <c r="D7537" s="34">
        <v>1.198</v>
      </c>
      <c r="F7537" s="32"/>
      <c r="K7537" s="32">
        <v>42276</v>
      </c>
      <c r="L7537" s="33">
        <f t="shared" si="1246"/>
        <v>9</v>
      </c>
      <c r="M7537" s="33">
        <f t="shared" si="1247"/>
        <v>2015</v>
      </c>
      <c r="N7537" s="34">
        <v>45.24</v>
      </c>
      <c r="P7537" s="32">
        <v>42713</v>
      </c>
      <c r="Q7537" s="33">
        <f t="shared" si="1248"/>
        <v>12</v>
      </c>
      <c r="R7537" s="33">
        <f t="shared" si="1249"/>
        <v>2016</v>
      </c>
      <c r="S7537" s="34">
        <v>52.19</v>
      </c>
    </row>
    <row r="7538" spans="1:19">
      <c r="A7538" s="32">
        <v>44712</v>
      </c>
      <c r="B7538" s="33">
        <f t="shared" si="1244"/>
        <v>5</v>
      </c>
      <c r="C7538" s="33">
        <f t="shared" si="1245"/>
        <v>2022</v>
      </c>
      <c r="D7538" s="34">
        <v>1.228</v>
      </c>
      <c r="F7538" s="32"/>
      <c r="K7538" s="32">
        <v>42277</v>
      </c>
      <c r="L7538" s="33">
        <f t="shared" si="1246"/>
        <v>9</v>
      </c>
      <c r="M7538" s="33">
        <f t="shared" si="1247"/>
        <v>2015</v>
      </c>
      <c r="N7538" s="34">
        <v>45.06</v>
      </c>
      <c r="P7538" s="32">
        <v>42716</v>
      </c>
      <c r="Q7538" s="33">
        <f t="shared" si="1248"/>
        <v>12</v>
      </c>
      <c r="R7538" s="33">
        <f t="shared" si="1249"/>
        <v>2016</v>
      </c>
      <c r="S7538" s="34">
        <v>53.99</v>
      </c>
    </row>
    <row r="7539" spans="1:19">
      <c r="A7539" s="32">
        <v>44713</v>
      </c>
      <c r="B7539" s="33">
        <f t="shared" si="1244"/>
        <v>6</v>
      </c>
      <c r="C7539" s="33">
        <f t="shared" si="1245"/>
        <v>2022</v>
      </c>
      <c r="D7539" s="34">
        <v>1.2330000000000001</v>
      </c>
      <c r="F7539" s="32"/>
      <c r="K7539" s="32">
        <v>42278</v>
      </c>
      <c r="L7539" s="33">
        <f t="shared" si="1246"/>
        <v>10</v>
      </c>
      <c r="M7539" s="33">
        <f t="shared" si="1247"/>
        <v>2015</v>
      </c>
      <c r="N7539" s="34">
        <v>44.75</v>
      </c>
      <c r="P7539" s="32">
        <v>42717</v>
      </c>
      <c r="Q7539" s="33">
        <f t="shared" si="1248"/>
        <v>12</v>
      </c>
      <c r="R7539" s="33">
        <f t="shared" si="1249"/>
        <v>2016</v>
      </c>
      <c r="S7539" s="34">
        <v>53.28</v>
      </c>
    </row>
    <row r="7540" spans="1:19">
      <c r="A7540" s="32">
        <v>44714</v>
      </c>
      <c r="B7540" s="33">
        <f t="shared" si="1244"/>
        <v>6</v>
      </c>
      <c r="C7540" s="33">
        <f t="shared" si="1245"/>
        <v>2022</v>
      </c>
      <c r="D7540" s="34">
        <v>1.2330000000000001</v>
      </c>
      <c r="F7540" s="32"/>
      <c r="K7540" s="32">
        <v>42279</v>
      </c>
      <c r="L7540" s="33">
        <f t="shared" si="1246"/>
        <v>10</v>
      </c>
      <c r="M7540" s="33">
        <f t="shared" si="1247"/>
        <v>2015</v>
      </c>
      <c r="N7540" s="34">
        <v>45.54</v>
      </c>
      <c r="P7540" s="32">
        <v>42718</v>
      </c>
      <c r="Q7540" s="33">
        <f t="shared" si="1248"/>
        <v>12</v>
      </c>
      <c r="R7540" s="33">
        <f t="shared" si="1249"/>
        <v>2016</v>
      </c>
      <c r="S7540" s="34">
        <v>53.15</v>
      </c>
    </row>
    <row r="7541" spans="1:19">
      <c r="A7541" s="32">
        <v>44715</v>
      </c>
      <c r="B7541" s="33">
        <f t="shared" si="1244"/>
        <v>6</v>
      </c>
      <c r="C7541" s="33">
        <f t="shared" si="1245"/>
        <v>2022</v>
      </c>
      <c r="D7541" s="34">
        <v>1.2529999999999999</v>
      </c>
      <c r="F7541" s="32"/>
      <c r="K7541" s="32">
        <v>42282</v>
      </c>
      <c r="L7541" s="33">
        <f t="shared" si="1246"/>
        <v>10</v>
      </c>
      <c r="M7541" s="33">
        <f t="shared" si="1247"/>
        <v>2015</v>
      </c>
      <c r="N7541" s="34">
        <v>46.28</v>
      </c>
      <c r="P7541" s="32">
        <v>42719</v>
      </c>
      <c r="Q7541" s="33">
        <f t="shared" si="1248"/>
        <v>12</v>
      </c>
      <c r="R7541" s="33">
        <f t="shared" si="1249"/>
        <v>2016</v>
      </c>
      <c r="S7541" s="34">
        <v>51.72</v>
      </c>
    </row>
    <row r="7542" spans="1:19">
      <c r="A7542" s="32">
        <v>44718</v>
      </c>
      <c r="B7542" s="33">
        <f t="shared" si="1244"/>
        <v>6</v>
      </c>
      <c r="C7542" s="33">
        <f t="shared" si="1245"/>
        <v>2022</v>
      </c>
      <c r="D7542" s="34">
        <v>1.2529999999999999</v>
      </c>
      <c r="F7542" s="32"/>
      <c r="K7542" s="32">
        <v>42283</v>
      </c>
      <c r="L7542" s="33">
        <f t="shared" si="1246"/>
        <v>10</v>
      </c>
      <c r="M7542" s="33">
        <f t="shared" si="1247"/>
        <v>2015</v>
      </c>
      <c r="N7542" s="34">
        <v>48.53</v>
      </c>
      <c r="P7542" s="32">
        <v>42720</v>
      </c>
      <c r="Q7542" s="33">
        <f t="shared" si="1248"/>
        <v>12</v>
      </c>
      <c r="R7542" s="33">
        <f t="shared" si="1249"/>
        <v>2016</v>
      </c>
      <c r="S7542" s="34">
        <v>54.15</v>
      </c>
    </row>
    <row r="7543" spans="1:19">
      <c r="A7543" s="32">
        <v>44719</v>
      </c>
      <c r="B7543" s="33">
        <f t="shared" si="1244"/>
        <v>6</v>
      </c>
      <c r="C7543" s="33">
        <f t="shared" si="1245"/>
        <v>2022</v>
      </c>
      <c r="D7543" s="34">
        <v>1.24</v>
      </c>
      <c r="F7543" s="32"/>
      <c r="K7543" s="32">
        <v>42284</v>
      </c>
      <c r="L7543" s="33">
        <f t="shared" si="1246"/>
        <v>10</v>
      </c>
      <c r="M7543" s="33">
        <f t="shared" si="1247"/>
        <v>2015</v>
      </c>
      <c r="N7543" s="34">
        <v>47.86</v>
      </c>
      <c r="P7543" s="32">
        <v>42723</v>
      </c>
      <c r="Q7543" s="33">
        <f t="shared" si="1248"/>
        <v>12</v>
      </c>
      <c r="R7543" s="33">
        <f t="shared" si="1249"/>
        <v>2016</v>
      </c>
      <c r="S7543" s="34">
        <v>53.53</v>
      </c>
    </row>
    <row r="7544" spans="1:19">
      <c r="A7544" s="32">
        <v>44720</v>
      </c>
      <c r="B7544" s="33">
        <f t="shared" si="1244"/>
        <v>6</v>
      </c>
      <c r="C7544" s="33">
        <f t="shared" si="1245"/>
        <v>2022</v>
      </c>
      <c r="D7544" s="34">
        <v>1.24</v>
      </c>
      <c r="F7544" s="32"/>
      <c r="K7544" s="32">
        <v>42285</v>
      </c>
      <c r="L7544" s="33">
        <f t="shared" si="1246"/>
        <v>10</v>
      </c>
      <c r="M7544" s="33">
        <f t="shared" si="1247"/>
        <v>2015</v>
      </c>
      <c r="N7544" s="34">
        <v>49.46</v>
      </c>
      <c r="P7544" s="32">
        <v>42724</v>
      </c>
      <c r="Q7544" s="33">
        <f t="shared" si="1248"/>
        <v>12</v>
      </c>
      <c r="R7544" s="33">
        <f t="shared" si="1249"/>
        <v>2016</v>
      </c>
      <c r="S7544" s="34">
        <v>54.56</v>
      </c>
    </row>
    <row r="7545" spans="1:19">
      <c r="A7545" s="32">
        <v>44721</v>
      </c>
      <c r="B7545" s="33">
        <f t="shared" si="1244"/>
        <v>6</v>
      </c>
      <c r="C7545" s="33">
        <f t="shared" si="1245"/>
        <v>2022</v>
      </c>
      <c r="D7545" s="34">
        <v>1.2450000000000001</v>
      </c>
      <c r="F7545" s="32"/>
      <c r="K7545" s="32">
        <v>42286</v>
      </c>
      <c r="L7545" s="33">
        <f t="shared" si="1246"/>
        <v>10</v>
      </c>
      <c r="M7545" s="33">
        <f t="shared" si="1247"/>
        <v>2015</v>
      </c>
      <c r="N7545" s="34">
        <v>49.67</v>
      </c>
      <c r="P7545" s="32">
        <v>42725</v>
      </c>
      <c r="Q7545" s="33">
        <f t="shared" si="1248"/>
        <v>12</v>
      </c>
      <c r="R7545" s="33">
        <f t="shared" si="1249"/>
        <v>2016</v>
      </c>
      <c r="S7545" s="34">
        <v>53.01</v>
      </c>
    </row>
    <row r="7546" spans="1:19">
      <c r="A7546" s="32">
        <v>44722</v>
      </c>
      <c r="B7546" s="33">
        <f t="shared" si="1244"/>
        <v>6</v>
      </c>
      <c r="C7546" s="33">
        <f t="shared" si="1245"/>
        <v>2022</v>
      </c>
      <c r="D7546" s="34">
        <v>1.2250000000000001</v>
      </c>
      <c r="F7546" s="32"/>
      <c r="K7546" s="32">
        <v>42289</v>
      </c>
      <c r="L7546" s="33">
        <f t="shared" si="1246"/>
        <v>10</v>
      </c>
      <c r="M7546" s="33">
        <f t="shared" si="1247"/>
        <v>2015</v>
      </c>
      <c r="N7546" s="34">
        <v>47.09</v>
      </c>
      <c r="P7546" s="32">
        <v>42726</v>
      </c>
      <c r="Q7546" s="33">
        <f t="shared" si="1248"/>
        <v>12</v>
      </c>
      <c r="R7546" s="33">
        <f t="shared" si="1249"/>
        <v>2016</v>
      </c>
      <c r="S7546" s="34">
        <v>54.04</v>
      </c>
    </row>
    <row r="7547" spans="1:19">
      <c r="A7547" s="32">
        <v>44725</v>
      </c>
      <c r="B7547" s="33">
        <f t="shared" si="1244"/>
        <v>6</v>
      </c>
      <c r="C7547" s="33">
        <f t="shared" si="1245"/>
        <v>2022</v>
      </c>
      <c r="D7547" s="34">
        <v>1.218</v>
      </c>
      <c r="F7547" s="32"/>
      <c r="K7547" s="32">
        <v>42290</v>
      </c>
      <c r="L7547" s="33">
        <f t="shared" si="1246"/>
        <v>10</v>
      </c>
      <c r="M7547" s="33">
        <f t="shared" si="1247"/>
        <v>2015</v>
      </c>
      <c r="N7547" s="34">
        <v>46.7</v>
      </c>
      <c r="P7547" s="32">
        <v>42727</v>
      </c>
      <c r="Q7547" s="33">
        <f t="shared" si="1248"/>
        <v>12</v>
      </c>
      <c r="R7547" s="33">
        <f t="shared" si="1249"/>
        <v>2016</v>
      </c>
      <c r="S7547" s="34">
        <v>53.93</v>
      </c>
    </row>
    <row r="7548" spans="1:19">
      <c r="A7548" s="32">
        <v>44726</v>
      </c>
      <c r="B7548" s="33">
        <f t="shared" ref="B7548:B7575" si="1250">+MONTH(A7548)</f>
        <v>6</v>
      </c>
      <c r="C7548" s="33">
        <f t="shared" ref="C7548:C7575" si="1251">+YEAR(A7548)</f>
        <v>2022</v>
      </c>
      <c r="D7548" s="34">
        <v>1.1830000000000001</v>
      </c>
      <c r="F7548" s="32"/>
      <c r="K7548" s="32">
        <v>42291</v>
      </c>
      <c r="L7548" s="33">
        <f t="shared" si="1246"/>
        <v>10</v>
      </c>
      <c r="M7548" s="33">
        <f t="shared" si="1247"/>
        <v>2015</v>
      </c>
      <c r="N7548" s="34">
        <v>46.63</v>
      </c>
      <c r="P7548" s="32">
        <v>42732</v>
      </c>
      <c r="Q7548" s="33">
        <f t="shared" si="1248"/>
        <v>12</v>
      </c>
      <c r="R7548" s="33">
        <f t="shared" si="1249"/>
        <v>2016</v>
      </c>
      <c r="S7548" s="34">
        <v>54.95</v>
      </c>
    </row>
    <row r="7549" spans="1:19">
      <c r="A7549" s="32">
        <v>44727</v>
      </c>
      <c r="B7549" s="33">
        <f t="shared" si="1250"/>
        <v>6</v>
      </c>
      <c r="C7549" s="33">
        <f t="shared" si="1251"/>
        <v>2022</v>
      </c>
      <c r="D7549" s="34">
        <v>1.2170000000000001</v>
      </c>
      <c r="F7549" s="32"/>
      <c r="K7549" s="32">
        <v>42292</v>
      </c>
      <c r="L7549" s="33">
        <f t="shared" si="1246"/>
        <v>10</v>
      </c>
      <c r="M7549" s="33">
        <f t="shared" si="1247"/>
        <v>2015</v>
      </c>
      <c r="N7549" s="34">
        <v>46.38</v>
      </c>
      <c r="P7549" s="32">
        <v>42733</v>
      </c>
      <c r="Q7549" s="33">
        <f t="shared" si="1248"/>
        <v>12</v>
      </c>
      <c r="R7549" s="33">
        <f t="shared" si="1249"/>
        <v>2016</v>
      </c>
      <c r="S7549" s="34">
        <v>54.97</v>
      </c>
    </row>
    <row r="7550" spans="1:19">
      <c r="A7550" s="32">
        <v>44728</v>
      </c>
      <c r="B7550" s="33">
        <f t="shared" si="1250"/>
        <v>6</v>
      </c>
      <c r="C7550" s="33">
        <f t="shared" si="1251"/>
        <v>2022</v>
      </c>
      <c r="D7550" s="34">
        <v>1.2130000000000001</v>
      </c>
      <c r="F7550" s="32"/>
      <c r="K7550" s="32">
        <v>42293</v>
      </c>
      <c r="L7550" s="33">
        <f t="shared" si="1246"/>
        <v>10</v>
      </c>
      <c r="M7550" s="33">
        <f t="shared" si="1247"/>
        <v>2015</v>
      </c>
      <c r="N7550" s="34">
        <v>47.3</v>
      </c>
      <c r="P7550" s="32">
        <v>42734</v>
      </c>
      <c r="Q7550" s="33">
        <f t="shared" si="1248"/>
        <v>12</v>
      </c>
      <c r="R7550" s="33">
        <f t="shared" si="1249"/>
        <v>2016</v>
      </c>
      <c r="S7550" s="34">
        <v>54.96</v>
      </c>
    </row>
    <row r="7551" spans="1:19">
      <c r="A7551" s="32">
        <v>44729</v>
      </c>
      <c r="B7551" s="33">
        <f t="shared" si="1250"/>
        <v>6</v>
      </c>
      <c r="C7551" s="33">
        <f t="shared" si="1251"/>
        <v>2022</v>
      </c>
      <c r="D7551" s="34">
        <v>1.163</v>
      </c>
      <c r="F7551" s="32"/>
      <c r="K7551" s="32">
        <v>42296</v>
      </c>
      <c r="L7551" s="33">
        <f t="shared" si="1246"/>
        <v>10</v>
      </c>
      <c r="M7551" s="33">
        <f t="shared" si="1247"/>
        <v>2015</v>
      </c>
      <c r="N7551" s="34">
        <v>45.91</v>
      </c>
      <c r="P7551" s="32">
        <v>42738</v>
      </c>
      <c r="Q7551" s="33">
        <f t="shared" si="1248"/>
        <v>1</v>
      </c>
      <c r="R7551" s="33">
        <f t="shared" si="1249"/>
        <v>2017</v>
      </c>
      <c r="S7551" s="34">
        <v>55.05</v>
      </c>
    </row>
    <row r="7552" spans="1:19">
      <c r="A7552" s="32">
        <v>44733</v>
      </c>
      <c r="B7552" s="33">
        <f t="shared" si="1250"/>
        <v>6</v>
      </c>
      <c r="C7552" s="33">
        <f t="shared" si="1251"/>
        <v>2022</v>
      </c>
      <c r="D7552" s="34">
        <v>1.2090000000000001</v>
      </c>
      <c r="F7552" s="32"/>
      <c r="K7552" s="32">
        <v>42297</v>
      </c>
      <c r="L7552" s="33">
        <f t="shared" si="1246"/>
        <v>10</v>
      </c>
      <c r="M7552" s="33">
        <f t="shared" si="1247"/>
        <v>2015</v>
      </c>
      <c r="N7552" s="34">
        <v>45.84</v>
      </c>
      <c r="P7552" s="32">
        <v>42739</v>
      </c>
      <c r="Q7552" s="33">
        <f t="shared" si="1248"/>
        <v>1</v>
      </c>
      <c r="R7552" s="33">
        <f t="shared" si="1249"/>
        <v>2017</v>
      </c>
      <c r="S7552" s="34">
        <v>54.57</v>
      </c>
    </row>
    <row r="7553" spans="1:19">
      <c r="A7553" s="32">
        <v>44734</v>
      </c>
      <c r="B7553" s="33">
        <f t="shared" si="1250"/>
        <v>6</v>
      </c>
      <c r="C7553" s="33">
        <f t="shared" si="1251"/>
        <v>2022</v>
      </c>
      <c r="D7553" s="34">
        <v>1.214</v>
      </c>
      <c r="F7553" s="32"/>
      <c r="K7553" s="32">
        <v>42298</v>
      </c>
      <c r="L7553" s="33">
        <f t="shared" si="1246"/>
        <v>10</v>
      </c>
      <c r="M7553" s="33">
        <f t="shared" si="1247"/>
        <v>2015</v>
      </c>
      <c r="N7553" s="34">
        <v>45.22</v>
      </c>
      <c r="P7553" s="32">
        <v>42740</v>
      </c>
      <c r="Q7553" s="33">
        <f t="shared" si="1248"/>
        <v>1</v>
      </c>
      <c r="R7553" s="33">
        <f t="shared" si="1249"/>
        <v>2017</v>
      </c>
      <c r="S7553" s="34">
        <v>54.99</v>
      </c>
    </row>
    <row r="7554" spans="1:19">
      <c r="A7554" s="32">
        <v>44735</v>
      </c>
      <c r="B7554" s="33">
        <f t="shared" si="1250"/>
        <v>6</v>
      </c>
      <c r="C7554" s="33">
        <f t="shared" si="1251"/>
        <v>2022</v>
      </c>
      <c r="D7554" s="34">
        <v>1.1950000000000001</v>
      </c>
      <c r="F7554" s="32"/>
      <c r="K7554" s="32">
        <v>42299</v>
      </c>
      <c r="L7554" s="33">
        <f t="shared" si="1246"/>
        <v>10</v>
      </c>
      <c r="M7554" s="33">
        <f t="shared" si="1247"/>
        <v>2015</v>
      </c>
      <c r="N7554" s="34">
        <v>44.9</v>
      </c>
      <c r="P7554" s="32">
        <v>42741</v>
      </c>
      <c r="Q7554" s="33">
        <f t="shared" si="1248"/>
        <v>1</v>
      </c>
      <c r="R7554" s="33">
        <f t="shared" si="1249"/>
        <v>2017</v>
      </c>
      <c r="S7554" s="34">
        <v>55.9</v>
      </c>
    </row>
    <row r="7555" spans="1:19">
      <c r="A7555" s="32">
        <v>44736</v>
      </c>
      <c r="B7555" s="33">
        <f t="shared" si="1250"/>
        <v>6</v>
      </c>
      <c r="C7555" s="33">
        <f t="shared" si="1251"/>
        <v>2022</v>
      </c>
      <c r="D7555" s="34">
        <v>1.1890000000000001</v>
      </c>
      <c r="F7555" s="32"/>
      <c r="K7555" s="32">
        <v>42300</v>
      </c>
      <c r="L7555" s="33">
        <f t="shared" si="1246"/>
        <v>10</v>
      </c>
      <c r="M7555" s="33">
        <f t="shared" si="1247"/>
        <v>2015</v>
      </c>
      <c r="N7555" s="34">
        <v>43.91</v>
      </c>
      <c r="P7555" s="32">
        <v>42744</v>
      </c>
      <c r="Q7555" s="33">
        <f t="shared" si="1248"/>
        <v>1</v>
      </c>
      <c r="R7555" s="33">
        <f t="shared" si="1249"/>
        <v>2017</v>
      </c>
      <c r="S7555" s="34">
        <v>54.39</v>
      </c>
    </row>
    <row r="7556" spans="1:19">
      <c r="A7556" s="32">
        <v>44739</v>
      </c>
      <c r="B7556" s="33">
        <f t="shared" si="1250"/>
        <v>6</v>
      </c>
      <c r="C7556" s="33">
        <f t="shared" si="1251"/>
        <v>2022</v>
      </c>
      <c r="D7556" s="34">
        <v>1.21</v>
      </c>
      <c r="F7556" s="32"/>
      <c r="K7556" s="32">
        <v>42303</v>
      </c>
      <c r="L7556" s="33">
        <f t="shared" si="1246"/>
        <v>10</v>
      </c>
      <c r="M7556" s="33">
        <f t="shared" si="1247"/>
        <v>2015</v>
      </c>
      <c r="N7556" s="34">
        <v>43.19</v>
      </c>
      <c r="P7556" s="32">
        <v>42745</v>
      </c>
      <c r="Q7556" s="33">
        <f t="shared" si="1248"/>
        <v>1</v>
      </c>
      <c r="R7556" s="33">
        <f t="shared" si="1249"/>
        <v>2017</v>
      </c>
      <c r="S7556" s="34">
        <v>53.2</v>
      </c>
    </row>
    <row r="7557" spans="1:19">
      <c r="A7557" s="32">
        <v>44740</v>
      </c>
      <c r="B7557" s="33">
        <f t="shared" si="1250"/>
        <v>6</v>
      </c>
      <c r="C7557" s="33">
        <f t="shared" si="1251"/>
        <v>2022</v>
      </c>
      <c r="D7557" s="34">
        <v>1.224</v>
      </c>
      <c r="F7557" s="32"/>
      <c r="K7557" s="32">
        <v>42304</v>
      </c>
      <c r="L7557" s="33">
        <f t="shared" si="1246"/>
        <v>10</v>
      </c>
      <c r="M7557" s="33">
        <f t="shared" si="1247"/>
        <v>2015</v>
      </c>
      <c r="N7557" s="34">
        <v>43.21</v>
      </c>
      <c r="P7557" s="32">
        <v>42746</v>
      </c>
      <c r="Q7557" s="33">
        <f t="shared" si="1248"/>
        <v>1</v>
      </c>
      <c r="R7557" s="33">
        <f t="shared" si="1249"/>
        <v>2017</v>
      </c>
      <c r="S7557" s="34">
        <v>53.61</v>
      </c>
    </row>
    <row r="7558" spans="1:19">
      <c r="A7558" s="32">
        <v>44741</v>
      </c>
      <c r="B7558" s="33">
        <f t="shared" si="1250"/>
        <v>6</v>
      </c>
      <c r="C7558" s="33">
        <f t="shared" si="1251"/>
        <v>2022</v>
      </c>
      <c r="D7558" s="34">
        <v>1.224</v>
      </c>
      <c r="F7558" s="32"/>
      <c r="K7558" s="32">
        <v>42305</v>
      </c>
      <c r="L7558" s="33">
        <f t="shared" si="1246"/>
        <v>10</v>
      </c>
      <c r="M7558" s="33">
        <f t="shared" si="1247"/>
        <v>2015</v>
      </c>
      <c r="N7558" s="34">
        <v>45.93</v>
      </c>
      <c r="P7558" s="32">
        <v>42747</v>
      </c>
      <c r="Q7558" s="33">
        <f t="shared" si="1248"/>
        <v>1</v>
      </c>
      <c r="R7558" s="33">
        <f t="shared" si="1249"/>
        <v>2017</v>
      </c>
      <c r="S7558" s="34">
        <v>54.51</v>
      </c>
    </row>
    <row r="7559" spans="1:19">
      <c r="A7559" s="32">
        <v>44742</v>
      </c>
      <c r="B7559" s="33">
        <f t="shared" si="1250"/>
        <v>6</v>
      </c>
      <c r="C7559" s="33">
        <f t="shared" si="1251"/>
        <v>2022</v>
      </c>
      <c r="D7559" s="34">
        <v>1.224</v>
      </c>
      <c r="F7559" s="32"/>
      <c r="K7559" s="32">
        <v>42306</v>
      </c>
      <c r="L7559" s="33">
        <f t="shared" si="1246"/>
        <v>10</v>
      </c>
      <c r="M7559" s="33">
        <f t="shared" si="1247"/>
        <v>2015</v>
      </c>
      <c r="N7559" s="34">
        <v>46.02</v>
      </c>
      <c r="P7559" s="32">
        <v>42748</v>
      </c>
      <c r="Q7559" s="33">
        <f t="shared" si="1248"/>
        <v>1</v>
      </c>
      <c r="R7559" s="33">
        <f t="shared" si="1249"/>
        <v>2017</v>
      </c>
      <c r="S7559" s="34">
        <v>54.37</v>
      </c>
    </row>
    <row r="7560" spans="1:19">
      <c r="A7560" s="32">
        <v>44743</v>
      </c>
      <c r="B7560" s="33">
        <f t="shared" si="1250"/>
        <v>7</v>
      </c>
      <c r="C7560" s="33">
        <f t="shared" si="1251"/>
        <v>2022</v>
      </c>
      <c r="D7560" s="34">
        <v>1.224</v>
      </c>
      <c r="F7560" s="32"/>
      <c r="K7560" s="32">
        <v>42307</v>
      </c>
      <c r="L7560" s="33">
        <f t="shared" si="1246"/>
        <v>10</v>
      </c>
      <c r="M7560" s="33">
        <f t="shared" si="1247"/>
        <v>2015</v>
      </c>
      <c r="N7560" s="34">
        <v>46.6</v>
      </c>
      <c r="P7560" s="32">
        <v>42751</v>
      </c>
      <c r="Q7560" s="33">
        <f t="shared" si="1248"/>
        <v>1</v>
      </c>
      <c r="R7560" s="33">
        <f t="shared" si="1249"/>
        <v>2017</v>
      </c>
      <c r="S7560" s="34">
        <v>54.3</v>
      </c>
    </row>
    <row r="7561" spans="1:19">
      <c r="A7561" s="32">
        <v>44747</v>
      </c>
      <c r="B7561" s="33">
        <f t="shared" si="1250"/>
        <v>7</v>
      </c>
      <c r="C7561" s="33">
        <f t="shared" si="1251"/>
        <v>2022</v>
      </c>
      <c r="D7561" s="34">
        <v>1.17</v>
      </c>
      <c r="F7561" s="32"/>
      <c r="K7561" s="32">
        <v>42310</v>
      </c>
      <c r="L7561" s="33">
        <f t="shared" si="1246"/>
        <v>11</v>
      </c>
      <c r="M7561" s="33">
        <f t="shared" si="1247"/>
        <v>2015</v>
      </c>
      <c r="N7561" s="34">
        <v>46.12</v>
      </c>
      <c r="P7561" s="32">
        <v>42752</v>
      </c>
      <c r="Q7561" s="33">
        <f t="shared" si="1248"/>
        <v>1</v>
      </c>
      <c r="R7561" s="33">
        <f t="shared" si="1249"/>
        <v>2017</v>
      </c>
      <c r="S7561" s="34">
        <v>54.68</v>
      </c>
    </row>
    <row r="7562" spans="1:19">
      <c r="A7562" s="32">
        <v>44748</v>
      </c>
      <c r="B7562" s="33">
        <f t="shared" si="1250"/>
        <v>7</v>
      </c>
      <c r="C7562" s="33">
        <f t="shared" si="1251"/>
        <v>2022</v>
      </c>
      <c r="D7562" s="34">
        <v>1.145</v>
      </c>
      <c r="F7562" s="32"/>
      <c r="K7562" s="32">
        <v>42311</v>
      </c>
      <c r="L7562" s="33">
        <f t="shared" si="1246"/>
        <v>11</v>
      </c>
      <c r="M7562" s="33">
        <f t="shared" si="1247"/>
        <v>2015</v>
      </c>
      <c r="N7562" s="34">
        <v>47.88</v>
      </c>
      <c r="P7562" s="32">
        <v>42753</v>
      </c>
      <c r="Q7562" s="33">
        <f t="shared" si="1248"/>
        <v>1</v>
      </c>
      <c r="R7562" s="33">
        <f t="shared" si="1249"/>
        <v>2017</v>
      </c>
      <c r="S7562" s="34">
        <v>53.77</v>
      </c>
    </row>
    <row r="7563" spans="1:19">
      <c r="A7563" s="32">
        <v>44749</v>
      </c>
      <c r="B7563" s="33">
        <f t="shared" si="1250"/>
        <v>7</v>
      </c>
      <c r="C7563" s="33">
        <f t="shared" si="1251"/>
        <v>2022</v>
      </c>
      <c r="D7563" s="34">
        <v>1.1850000000000001</v>
      </c>
      <c r="F7563" s="32"/>
      <c r="K7563" s="32">
        <v>42312</v>
      </c>
      <c r="L7563" s="33">
        <f t="shared" si="1246"/>
        <v>11</v>
      </c>
      <c r="M7563" s="33">
        <f t="shared" si="1247"/>
        <v>2015</v>
      </c>
      <c r="N7563" s="34">
        <v>46.32</v>
      </c>
      <c r="P7563" s="32">
        <v>42754</v>
      </c>
      <c r="Q7563" s="33">
        <f t="shared" si="1248"/>
        <v>1</v>
      </c>
      <c r="R7563" s="33">
        <f t="shared" si="1249"/>
        <v>2017</v>
      </c>
      <c r="S7563" s="34">
        <v>53.18</v>
      </c>
    </row>
    <row r="7564" spans="1:19">
      <c r="A7564" s="32">
        <v>44750</v>
      </c>
      <c r="B7564" s="33">
        <f t="shared" si="1250"/>
        <v>7</v>
      </c>
      <c r="C7564" s="33">
        <f t="shared" si="1251"/>
        <v>2022</v>
      </c>
      <c r="D7564" s="34">
        <v>1.1859999999999999</v>
      </c>
      <c r="F7564" s="32"/>
      <c r="K7564" s="32">
        <v>42313</v>
      </c>
      <c r="L7564" s="33">
        <f t="shared" si="1246"/>
        <v>11</v>
      </c>
      <c r="M7564" s="33">
        <f t="shared" si="1247"/>
        <v>2015</v>
      </c>
      <c r="N7564" s="34">
        <v>45.27</v>
      </c>
      <c r="P7564" s="32">
        <v>42755</v>
      </c>
      <c r="Q7564" s="33">
        <f t="shared" si="1248"/>
        <v>1</v>
      </c>
      <c r="R7564" s="33">
        <f t="shared" si="1249"/>
        <v>2017</v>
      </c>
      <c r="S7564" s="34">
        <v>55.04</v>
      </c>
    </row>
    <row r="7565" spans="1:19">
      <c r="A7565" s="32">
        <v>44753</v>
      </c>
      <c r="B7565" s="33">
        <f t="shared" si="1250"/>
        <v>7</v>
      </c>
      <c r="C7565" s="33">
        <f t="shared" si="1251"/>
        <v>2022</v>
      </c>
      <c r="D7565" s="34">
        <v>1.19</v>
      </c>
      <c r="F7565" s="32"/>
      <c r="K7565" s="32">
        <v>42314</v>
      </c>
      <c r="L7565" s="33">
        <f t="shared" si="1246"/>
        <v>11</v>
      </c>
      <c r="M7565" s="33">
        <f t="shared" si="1247"/>
        <v>2015</v>
      </c>
      <c r="N7565" s="34">
        <v>44.32</v>
      </c>
      <c r="P7565" s="32">
        <v>42758</v>
      </c>
      <c r="Q7565" s="33">
        <f t="shared" si="1248"/>
        <v>1</v>
      </c>
      <c r="R7565" s="33">
        <f t="shared" si="1249"/>
        <v>2017</v>
      </c>
      <c r="S7565" s="34">
        <v>54.8</v>
      </c>
    </row>
    <row r="7566" spans="1:19">
      <c r="A7566" s="32">
        <v>44754</v>
      </c>
      <c r="B7566" s="33">
        <f t="shared" si="1250"/>
        <v>7</v>
      </c>
      <c r="C7566" s="33">
        <f t="shared" si="1251"/>
        <v>2022</v>
      </c>
      <c r="D7566" s="34">
        <v>1.1479999999999999</v>
      </c>
      <c r="F7566" s="32"/>
      <c r="K7566" s="32">
        <v>42317</v>
      </c>
      <c r="L7566" s="33">
        <f t="shared" si="1246"/>
        <v>11</v>
      </c>
      <c r="M7566" s="33">
        <f t="shared" si="1247"/>
        <v>2015</v>
      </c>
      <c r="N7566" s="34">
        <v>43.87</v>
      </c>
      <c r="P7566" s="32">
        <v>42759</v>
      </c>
      <c r="Q7566" s="33">
        <f t="shared" si="1248"/>
        <v>1</v>
      </c>
      <c r="R7566" s="33">
        <f t="shared" si="1249"/>
        <v>2017</v>
      </c>
      <c r="S7566" s="34">
        <v>54.7</v>
      </c>
    </row>
    <row r="7567" spans="1:19">
      <c r="A7567" s="32">
        <v>44755</v>
      </c>
      <c r="B7567" s="33">
        <f t="shared" si="1250"/>
        <v>7</v>
      </c>
      <c r="C7567" s="33">
        <f t="shared" si="1251"/>
        <v>2022</v>
      </c>
      <c r="D7567" s="34">
        <v>1.1399999999999999</v>
      </c>
      <c r="F7567" s="32"/>
      <c r="K7567" s="32">
        <v>42318</v>
      </c>
      <c r="L7567" s="33">
        <f t="shared" si="1246"/>
        <v>11</v>
      </c>
      <c r="M7567" s="33">
        <f t="shared" si="1247"/>
        <v>2015</v>
      </c>
      <c r="N7567" s="34">
        <v>44.23</v>
      </c>
      <c r="P7567" s="32">
        <v>42760</v>
      </c>
      <c r="Q7567" s="33">
        <f t="shared" si="1248"/>
        <v>1</v>
      </c>
      <c r="R7567" s="33">
        <f t="shared" si="1249"/>
        <v>2017</v>
      </c>
      <c r="S7567" s="34">
        <v>54.34</v>
      </c>
    </row>
    <row r="7568" spans="1:19">
      <c r="A7568" s="32">
        <v>44756</v>
      </c>
      <c r="B7568" s="33">
        <f t="shared" si="1250"/>
        <v>7</v>
      </c>
      <c r="C7568" s="33">
        <f t="shared" si="1251"/>
        <v>2022</v>
      </c>
      <c r="D7568" s="34">
        <v>1.1100000000000001</v>
      </c>
      <c r="F7568" s="32"/>
      <c r="K7568" s="32">
        <v>42319</v>
      </c>
      <c r="L7568" s="33">
        <f t="shared" si="1246"/>
        <v>11</v>
      </c>
      <c r="M7568" s="33">
        <f t="shared" si="1247"/>
        <v>2015</v>
      </c>
      <c r="N7568" s="34">
        <v>42.95</v>
      </c>
      <c r="P7568" s="32">
        <v>42761</v>
      </c>
      <c r="Q7568" s="33">
        <f t="shared" si="1248"/>
        <v>1</v>
      </c>
      <c r="R7568" s="33">
        <f t="shared" si="1249"/>
        <v>2017</v>
      </c>
      <c r="S7568" s="34">
        <v>55.89</v>
      </c>
    </row>
    <row r="7569" spans="1:19">
      <c r="A7569" s="32">
        <v>44757</v>
      </c>
      <c r="B7569" s="33">
        <f t="shared" si="1250"/>
        <v>7</v>
      </c>
      <c r="C7569" s="33">
        <f t="shared" si="1251"/>
        <v>2022</v>
      </c>
      <c r="D7569" s="34">
        <v>1.103</v>
      </c>
      <c r="F7569" s="32"/>
      <c r="K7569" s="32">
        <v>42320</v>
      </c>
      <c r="L7569" s="33">
        <f t="shared" si="1246"/>
        <v>11</v>
      </c>
      <c r="M7569" s="33">
        <f t="shared" si="1247"/>
        <v>2015</v>
      </c>
      <c r="N7569" s="34">
        <v>41.74</v>
      </c>
      <c r="P7569" s="32">
        <v>42762</v>
      </c>
      <c r="Q7569" s="33">
        <f t="shared" si="1248"/>
        <v>1</v>
      </c>
      <c r="R7569" s="33">
        <f t="shared" si="1249"/>
        <v>2017</v>
      </c>
      <c r="S7569" s="34">
        <v>54.8</v>
      </c>
    </row>
    <row r="7570" spans="1:19">
      <c r="A7570" s="32">
        <v>44760</v>
      </c>
      <c r="B7570" s="33">
        <f t="shared" si="1250"/>
        <v>7</v>
      </c>
      <c r="C7570" s="33">
        <f t="shared" si="1251"/>
        <v>2022</v>
      </c>
      <c r="D7570" s="34">
        <v>1.093</v>
      </c>
      <c r="F7570" s="32"/>
      <c r="K7570" s="32">
        <v>42321</v>
      </c>
      <c r="L7570" s="33">
        <f t="shared" si="1246"/>
        <v>11</v>
      </c>
      <c r="M7570" s="33">
        <f t="shared" si="1247"/>
        <v>2015</v>
      </c>
      <c r="N7570" s="34">
        <v>40.69</v>
      </c>
      <c r="P7570" s="32">
        <v>42765</v>
      </c>
      <c r="Q7570" s="33">
        <f t="shared" si="1248"/>
        <v>1</v>
      </c>
      <c r="R7570" s="33">
        <f t="shared" si="1249"/>
        <v>2017</v>
      </c>
      <c r="S7570" s="34">
        <v>54.77</v>
      </c>
    </row>
    <row r="7571" spans="1:19">
      <c r="A7571" s="32">
        <v>44761</v>
      </c>
      <c r="B7571" s="33">
        <f t="shared" si="1250"/>
        <v>7</v>
      </c>
      <c r="C7571" s="33">
        <f t="shared" si="1251"/>
        <v>2022</v>
      </c>
      <c r="D7571" s="34">
        <v>1.083</v>
      </c>
      <c r="F7571" s="32"/>
      <c r="K7571" s="32">
        <v>42324</v>
      </c>
      <c r="L7571" s="33">
        <f t="shared" si="1246"/>
        <v>11</v>
      </c>
      <c r="M7571" s="33">
        <f t="shared" si="1247"/>
        <v>2015</v>
      </c>
      <c r="N7571" s="34">
        <v>41.68</v>
      </c>
      <c r="P7571" s="32">
        <v>42766</v>
      </c>
      <c r="Q7571" s="33">
        <f t="shared" si="1248"/>
        <v>1</v>
      </c>
      <c r="R7571" s="33">
        <f t="shared" si="1249"/>
        <v>2017</v>
      </c>
      <c r="S7571" s="34">
        <v>55.25</v>
      </c>
    </row>
    <row r="7572" spans="1:19">
      <c r="A7572" s="32">
        <v>44762</v>
      </c>
      <c r="B7572" s="33">
        <f t="shared" si="1250"/>
        <v>7</v>
      </c>
      <c r="C7572" s="33">
        <f t="shared" si="1251"/>
        <v>2022</v>
      </c>
      <c r="D7572" s="34">
        <v>1.1379999999999999</v>
      </c>
      <c r="F7572" s="32"/>
      <c r="K7572" s="32">
        <v>42325</v>
      </c>
      <c r="L7572" s="33">
        <f t="shared" si="1246"/>
        <v>11</v>
      </c>
      <c r="M7572" s="33">
        <f t="shared" si="1247"/>
        <v>2015</v>
      </c>
      <c r="N7572" s="34">
        <v>40.729999999999997</v>
      </c>
      <c r="P7572" s="32">
        <v>42767</v>
      </c>
      <c r="Q7572" s="33">
        <f t="shared" si="1248"/>
        <v>2</v>
      </c>
      <c r="R7572" s="33">
        <f t="shared" si="1249"/>
        <v>2017</v>
      </c>
      <c r="S7572" s="34">
        <v>55.79</v>
      </c>
    </row>
    <row r="7573" spans="1:19">
      <c r="A7573" s="32">
        <v>44763</v>
      </c>
      <c r="B7573" s="33">
        <f t="shared" si="1250"/>
        <v>7</v>
      </c>
      <c r="C7573" s="33">
        <f t="shared" si="1251"/>
        <v>2022</v>
      </c>
      <c r="D7573" s="34">
        <v>1.1200000000000001</v>
      </c>
      <c r="F7573" s="32"/>
      <c r="K7573" s="32">
        <v>42326</v>
      </c>
      <c r="L7573" s="33">
        <f t="shared" si="1246"/>
        <v>11</v>
      </c>
      <c r="M7573" s="33">
        <f t="shared" si="1247"/>
        <v>2015</v>
      </c>
      <c r="N7573" s="34">
        <v>40.75</v>
      </c>
      <c r="P7573" s="32">
        <v>42768</v>
      </c>
      <c r="Q7573" s="33">
        <f t="shared" si="1248"/>
        <v>2</v>
      </c>
      <c r="R7573" s="33">
        <f t="shared" si="1249"/>
        <v>2017</v>
      </c>
      <c r="S7573" s="34">
        <v>55.94</v>
      </c>
    </row>
    <row r="7574" spans="1:19">
      <c r="A7574" s="32">
        <v>44764</v>
      </c>
      <c r="B7574" s="33">
        <f t="shared" si="1250"/>
        <v>7</v>
      </c>
      <c r="C7574" s="33">
        <f t="shared" si="1251"/>
        <v>2022</v>
      </c>
      <c r="D7574" s="34">
        <v>1.1200000000000001</v>
      </c>
      <c r="F7574" s="32"/>
      <c r="K7574" s="32">
        <v>42327</v>
      </c>
      <c r="L7574" s="33">
        <f t="shared" si="1246"/>
        <v>11</v>
      </c>
      <c r="M7574" s="33">
        <f t="shared" si="1247"/>
        <v>2015</v>
      </c>
      <c r="N7574" s="34">
        <v>40.549999999999997</v>
      </c>
      <c r="P7574" s="32">
        <v>42769</v>
      </c>
      <c r="Q7574" s="33">
        <f t="shared" si="1248"/>
        <v>2</v>
      </c>
      <c r="R7574" s="33">
        <f t="shared" si="1249"/>
        <v>2017</v>
      </c>
      <c r="S7574" s="34">
        <v>55.92</v>
      </c>
    </row>
    <row r="7575" spans="1:19">
      <c r="A7575" s="32">
        <v>44767</v>
      </c>
      <c r="B7575" s="33">
        <f t="shared" si="1250"/>
        <v>7</v>
      </c>
      <c r="C7575" s="33">
        <f t="shared" si="1251"/>
        <v>2022</v>
      </c>
      <c r="D7575" s="34">
        <v>1.1379999999999999</v>
      </c>
      <c r="F7575" s="32"/>
      <c r="K7575" s="32">
        <v>42328</v>
      </c>
      <c r="L7575" s="33">
        <f t="shared" si="1246"/>
        <v>11</v>
      </c>
      <c r="M7575" s="33">
        <f t="shared" si="1247"/>
        <v>2015</v>
      </c>
      <c r="N7575" s="34">
        <v>39.39</v>
      </c>
      <c r="P7575" s="32">
        <v>42772</v>
      </c>
      <c r="Q7575" s="33">
        <f t="shared" si="1248"/>
        <v>2</v>
      </c>
      <c r="R7575" s="33">
        <f t="shared" si="1249"/>
        <v>2017</v>
      </c>
      <c r="S7575" s="34">
        <v>55.02</v>
      </c>
    </row>
    <row r="7576" spans="1:19">
      <c r="A7576" s="32">
        <v>44768</v>
      </c>
      <c r="B7576" s="33">
        <f t="shared" ref="B7576:B7600" si="1252">+MONTH(A7576)</f>
        <v>7</v>
      </c>
      <c r="C7576" s="33">
        <f t="shared" ref="C7576:C7600" si="1253">+YEAR(A7576)</f>
        <v>2022</v>
      </c>
      <c r="D7576" s="34">
        <v>1.1279999999999999</v>
      </c>
      <c r="F7576" s="32"/>
      <c r="K7576" s="32">
        <v>42331</v>
      </c>
      <c r="L7576" s="33">
        <f t="shared" si="1246"/>
        <v>11</v>
      </c>
      <c r="M7576" s="33">
        <f t="shared" si="1247"/>
        <v>2015</v>
      </c>
      <c r="N7576" s="34">
        <v>39.270000000000003</v>
      </c>
      <c r="P7576" s="32">
        <v>42773</v>
      </c>
      <c r="Q7576" s="33">
        <f t="shared" si="1248"/>
        <v>2</v>
      </c>
      <c r="R7576" s="33">
        <f t="shared" si="1249"/>
        <v>2017</v>
      </c>
      <c r="S7576" s="34">
        <v>53.79</v>
      </c>
    </row>
    <row r="7577" spans="1:19">
      <c r="A7577" s="32">
        <v>44769</v>
      </c>
      <c r="B7577" s="33">
        <f t="shared" si="1252"/>
        <v>7</v>
      </c>
      <c r="C7577" s="33">
        <f t="shared" si="1253"/>
        <v>2022</v>
      </c>
      <c r="D7577" s="34">
        <v>1.135</v>
      </c>
      <c r="F7577" s="32"/>
      <c r="K7577" s="32">
        <v>42332</v>
      </c>
      <c r="L7577" s="33">
        <f t="shared" si="1246"/>
        <v>11</v>
      </c>
      <c r="M7577" s="33">
        <f t="shared" si="1247"/>
        <v>2015</v>
      </c>
      <c r="N7577" s="34">
        <v>40.89</v>
      </c>
      <c r="P7577" s="32">
        <v>42774</v>
      </c>
      <c r="Q7577" s="33">
        <f t="shared" si="1248"/>
        <v>2</v>
      </c>
      <c r="R7577" s="33">
        <f t="shared" si="1249"/>
        <v>2017</v>
      </c>
      <c r="S7577" s="34">
        <v>54.42</v>
      </c>
    </row>
    <row r="7578" spans="1:19">
      <c r="A7578" s="32">
        <v>44770</v>
      </c>
      <c r="B7578" s="33">
        <f t="shared" si="1252"/>
        <v>7</v>
      </c>
      <c r="C7578" s="33">
        <f t="shared" si="1253"/>
        <v>2022</v>
      </c>
      <c r="D7578" s="34">
        <v>1.1379999999999999</v>
      </c>
      <c r="F7578" s="32"/>
      <c r="K7578" s="32">
        <v>42333</v>
      </c>
      <c r="L7578" s="33">
        <f t="shared" si="1246"/>
        <v>11</v>
      </c>
      <c r="M7578" s="33">
        <f t="shared" si="1247"/>
        <v>2015</v>
      </c>
      <c r="N7578" s="34">
        <v>41.22</v>
      </c>
      <c r="P7578" s="32">
        <v>42775</v>
      </c>
      <c r="Q7578" s="33">
        <f t="shared" si="1248"/>
        <v>2</v>
      </c>
      <c r="R7578" s="33">
        <f t="shared" si="1249"/>
        <v>2017</v>
      </c>
      <c r="S7578" s="34">
        <v>53.98</v>
      </c>
    </row>
    <row r="7579" spans="1:19">
      <c r="A7579" s="32">
        <v>44771</v>
      </c>
      <c r="B7579" s="33">
        <f t="shared" si="1252"/>
        <v>7</v>
      </c>
      <c r="C7579" s="33">
        <f t="shared" si="1253"/>
        <v>2022</v>
      </c>
      <c r="D7579" s="34">
        <v>1.153</v>
      </c>
      <c r="F7579" s="32"/>
      <c r="K7579" s="32">
        <v>42335</v>
      </c>
      <c r="L7579" s="33">
        <f t="shared" si="1246"/>
        <v>11</v>
      </c>
      <c r="M7579" s="33">
        <f t="shared" si="1247"/>
        <v>2015</v>
      </c>
      <c r="N7579" s="34">
        <v>40.57</v>
      </c>
      <c r="P7579" s="32">
        <v>42776</v>
      </c>
      <c r="Q7579" s="33">
        <f t="shared" si="1248"/>
        <v>2</v>
      </c>
      <c r="R7579" s="33">
        <f t="shared" si="1249"/>
        <v>2017</v>
      </c>
      <c r="S7579" s="34">
        <v>55.2</v>
      </c>
    </row>
    <row r="7580" spans="1:19">
      <c r="A7580" s="32">
        <v>44774</v>
      </c>
      <c r="B7580" s="33">
        <f t="shared" si="1252"/>
        <v>8</v>
      </c>
      <c r="C7580" s="33">
        <f t="shared" si="1253"/>
        <v>2022</v>
      </c>
      <c r="D7580" s="34">
        <v>1.1140000000000001</v>
      </c>
      <c r="F7580" s="32"/>
      <c r="K7580" s="32">
        <v>42338</v>
      </c>
      <c r="L7580" s="33">
        <f t="shared" si="1246"/>
        <v>11</v>
      </c>
      <c r="M7580" s="33">
        <f t="shared" si="1247"/>
        <v>2015</v>
      </c>
      <c r="N7580" s="34">
        <v>40.43</v>
      </c>
      <c r="P7580" s="32">
        <v>42779</v>
      </c>
      <c r="Q7580" s="33">
        <f t="shared" si="1248"/>
        <v>2</v>
      </c>
      <c r="R7580" s="33">
        <f t="shared" si="1249"/>
        <v>2017</v>
      </c>
      <c r="S7580" s="34">
        <v>54.15</v>
      </c>
    </row>
    <row r="7581" spans="1:19">
      <c r="A7581" s="32">
        <v>44775</v>
      </c>
      <c r="B7581" s="33">
        <f t="shared" si="1252"/>
        <v>8</v>
      </c>
      <c r="C7581" s="33">
        <f t="shared" si="1253"/>
        <v>2022</v>
      </c>
      <c r="D7581" s="34">
        <v>1.121</v>
      </c>
      <c r="F7581" s="32"/>
      <c r="K7581" s="32">
        <v>42339</v>
      </c>
      <c r="L7581" s="33">
        <f t="shared" si="1246"/>
        <v>12</v>
      </c>
      <c r="M7581" s="33">
        <f t="shared" si="1247"/>
        <v>2015</v>
      </c>
      <c r="N7581" s="34">
        <v>40.58</v>
      </c>
      <c r="P7581" s="32">
        <v>42780</v>
      </c>
      <c r="Q7581" s="33">
        <f t="shared" si="1248"/>
        <v>2</v>
      </c>
      <c r="R7581" s="33">
        <f t="shared" si="1249"/>
        <v>2017</v>
      </c>
      <c r="S7581" s="34">
        <v>54.96</v>
      </c>
    </row>
    <row r="7582" spans="1:19">
      <c r="A7582" s="32">
        <v>44776</v>
      </c>
      <c r="B7582" s="33">
        <f t="shared" si="1252"/>
        <v>8</v>
      </c>
      <c r="C7582" s="33">
        <f t="shared" si="1253"/>
        <v>2022</v>
      </c>
      <c r="D7582" s="34">
        <v>1.103</v>
      </c>
      <c r="F7582" s="32"/>
      <c r="K7582" s="32">
        <v>42340</v>
      </c>
      <c r="L7582" s="33">
        <f t="shared" si="1246"/>
        <v>12</v>
      </c>
      <c r="M7582" s="33">
        <f t="shared" si="1247"/>
        <v>2015</v>
      </c>
      <c r="N7582" s="34">
        <v>39.93</v>
      </c>
      <c r="P7582" s="32">
        <v>42781</v>
      </c>
      <c r="Q7582" s="33">
        <f t="shared" si="1248"/>
        <v>2</v>
      </c>
      <c r="R7582" s="33">
        <f t="shared" si="1249"/>
        <v>2017</v>
      </c>
      <c r="S7582" s="34">
        <v>54.57</v>
      </c>
    </row>
    <row r="7583" spans="1:19">
      <c r="A7583" s="32">
        <v>44777</v>
      </c>
      <c r="B7583" s="33">
        <f t="shared" si="1252"/>
        <v>8</v>
      </c>
      <c r="C7583" s="33">
        <f t="shared" si="1253"/>
        <v>2022</v>
      </c>
      <c r="D7583" s="34">
        <v>1.083</v>
      </c>
      <c r="F7583" s="32"/>
      <c r="K7583" s="32">
        <v>42341</v>
      </c>
      <c r="L7583" s="33">
        <f t="shared" si="1246"/>
        <v>12</v>
      </c>
      <c r="M7583" s="33">
        <f t="shared" si="1247"/>
        <v>2015</v>
      </c>
      <c r="N7583" s="34">
        <v>41.08</v>
      </c>
      <c r="P7583" s="32">
        <v>42782</v>
      </c>
      <c r="Q7583" s="33">
        <f t="shared" si="1248"/>
        <v>2</v>
      </c>
      <c r="R7583" s="33">
        <f t="shared" si="1249"/>
        <v>2017</v>
      </c>
      <c r="S7583" s="34">
        <v>54.16</v>
      </c>
    </row>
    <row r="7584" spans="1:19">
      <c r="A7584" s="32">
        <v>44778</v>
      </c>
      <c r="B7584" s="33">
        <f t="shared" si="1252"/>
        <v>8</v>
      </c>
      <c r="C7584" s="33">
        <f t="shared" si="1253"/>
        <v>2022</v>
      </c>
      <c r="D7584" s="34">
        <v>1.07</v>
      </c>
      <c r="F7584" s="32"/>
      <c r="K7584" s="32">
        <v>42342</v>
      </c>
      <c r="L7584" s="33">
        <f t="shared" si="1246"/>
        <v>12</v>
      </c>
      <c r="M7584" s="33">
        <f t="shared" si="1247"/>
        <v>2015</v>
      </c>
      <c r="N7584" s="34">
        <v>40</v>
      </c>
      <c r="P7584" s="32">
        <v>42783</v>
      </c>
      <c r="Q7584" s="33">
        <f t="shared" si="1248"/>
        <v>2</v>
      </c>
      <c r="R7584" s="33">
        <f t="shared" si="1249"/>
        <v>2017</v>
      </c>
      <c r="S7584" s="34">
        <v>54.48</v>
      </c>
    </row>
    <row r="7585" spans="1:19">
      <c r="A7585" s="32">
        <v>44781</v>
      </c>
      <c r="B7585" s="33">
        <f t="shared" si="1252"/>
        <v>8</v>
      </c>
      <c r="C7585" s="33">
        <f t="shared" si="1253"/>
        <v>2022</v>
      </c>
      <c r="D7585" s="34">
        <v>1.0580000000000001</v>
      </c>
      <c r="F7585" s="32"/>
      <c r="K7585" s="32">
        <v>42345</v>
      </c>
      <c r="L7585" s="33">
        <f t="shared" si="1246"/>
        <v>12</v>
      </c>
      <c r="M7585" s="33">
        <f t="shared" si="1247"/>
        <v>2015</v>
      </c>
      <c r="N7585" s="34">
        <v>37.64</v>
      </c>
      <c r="P7585" s="32">
        <v>42786</v>
      </c>
      <c r="Q7585" s="33">
        <f t="shared" si="1248"/>
        <v>2</v>
      </c>
      <c r="R7585" s="33">
        <f t="shared" si="1249"/>
        <v>2017</v>
      </c>
      <c r="S7585" s="34">
        <v>55.25</v>
      </c>
    </row>
    <row r="7586" spans="1:19">
      <c r="A7586" s="32">
        <v>44782</v>
      </c>
      <c r="B7586" s="33">
        <f t="shared" si="1252"/>
        <v>8</v>
      </c>
      <c r="C7586" s="33">
        <f t="shared" si="1253"/>
        <v>2022</v>
      </c>
      <c r="D7586" s="34">
        <v>1.054</v>
      </c>
      <c r="F7586" s="32"/>
      <c r="K7586" s="32">
        <v>42346</v>
      </c>
      <c r="L7586" s="33">
        <f t="shared" si="1246"/>
        <v>12</v>
      </c>
      <c r="M7586" s="33">
        <f t="shared" si="1247"/>
        <v>2015</v>
      </c>
      <c r="N7586" s="34">
        <v>37.46</v>
      </c>
      <c r="P7586" s="32">
        <v>42787</v>
      </c>
      <c r="Q7586" s="33">
        <f t="shared" si="1248"/>
        <v>2</v>
      </c>
      <c r="R7586" s="33">
        <f t="shared" si="1249"/>
        <v>2017</v>
      </c>
      <c r="S7586" s="34">
        <v>56.34</v>
      </c>
    </row>
    <row r="7587" spans="1:19">
      <c r="A7587" s="32">
        <v>44783</v>
      </c>
      <c r="B7587" s="33">
        <f t="shared" si="1252"/>
        <v>8</v>
      </c>
      <c r="C7587" s="33">
        <f t="shared" si="1253"/>
        <v>2022</v>
      </c>
      <c r="D7587" s="34">
        <v>1.073</v>
      </c>
      <c r="F7587" s="32"/>
      <c r="K7587" s="32">
        <v>42347</v>
      </c>
      <c r="L7587" s="33">
        <f t="shared" si="1246"/>
        <v>12</v>
      </c>
      <c r="M7587" s="33">
        <f t="shared" si="1247"/>
        <v>2015</v>
      </c>
      <c r="N7587" s="34">
        <v>37.159999999999997</v>
      </c>
      <c r="P7587" s="32">
        <v>42788</v>
      </c>
      <c r="Q7587" s="33">
        <f t="shared" si="1248"/>
        <v>2</v>
      </c>
      <c r="R7587" s="33">
        <f t="shared" si="1249"/>
        <v>2017</v>
      </c>
      <c r="S7587" s="34">
        <v>54.9</v>
      </c>
    </row>
    <row r="7588" spans="1:19">
      <c r="A7588" s="32">
        <v>44784</v>
      </c>
      <c r="B7588" s="33">
        <f t="shared" si="1252"/>
        <v>8</v>
      </c>
      <c r="C7588" s="33">
        <f t="shared" si="1253"/>
        <v>2022</v>
      </c>
      <c r="D7588" s="34">
        <v>1.0980000000000001</v>
      </c>
      <c r="F7588" s="32"/>
      <c r="K7588" s="32">
        <v>42348</v>
      </c>
      <c r="L7588" s="33">
        <f t="shared" ref="L7588:L7651" si="1254">+MONTH(K7588)</f>
        <v>12</v>
      </c>
      <c r="M7588" s="33">
        <f t="shared" ref="M7588:M7651" si="1255">+YEAR(K7588)</f>
        <v>2015</v>
      </c>
      <c r="N7588" s="34">
        <v>36.76</v>
      </c>
      <c r="P7588" s="32">
        <v>42789</v>
      </c>
      <c r="Q7588" s="33">
        <f t="shared" ref="Q7588:Q7651" si="1256">+MONTH(P7588)</f>
        <v>2</v>
      </c>
      <c r="R7588" s="33">
        <f t="shared" si="1249"/>
        <v>2017</v>
      </c>
      <c r="S7588" s="34">
        <v>55.82</v>
      </c>
    </row>
    <row r="7589" spans="1:19">
      <c r="A7589" s="32">
        <v>44785</v>
      </c>
      <c r="B7589" s="33">
        <f t="shared" si="1252"/>
        <v>8</v>
      </c>
      <c r="C7589" s="33">
        <f t="shared" si="1253"/>
        <v>2022</v>
      </c>
      <c r="D7589" s="34">
        <v>1.091</v>
      </c>
      <c r="F7589" s="32"/>
      <c r="K7589" s="32">
        <v>42349</v>
      </c>
      <c r="L7589" s="33">
        <f t="shared" si="1254"/>
        <v>12</v>
      </c>
      <c r="M7589" s="33">
        <f t="shared" si="1255"/>
        <v>2015</v>
      </c>
      <c r="N7589" s="34">
        <v>35.65</v>
      </c>
      <c r="P7589" s="32">
        <v>42790</v>
      </c>
      <c r="Q7589" s="33">
        <f t="shared" si="1256"/>
        <v>2</v>
      </c>
      <c r="R7589" s="33">
        <f t="shared" ref="R7589:R7652" si="1257">+YEAR(P7589)</f>
        <v>2017</v>
      </c>
      <c r="S7589" s="34">
        <v>54.69</v>
      </c>
    </row>
    <row r="7590" spans="1:19">
      <c r="A7590" s="32">
        <v>44788</v>
      </c>
      <c r="B7590" s="33">
        <f t="shared" si="1252"/>
        <v>8</v>
      </c>
      <c r="C7590" s="33">
        <f t="shared" si="1253"/>
        <v>2022</v>
      </c>
      <c r="D7590" s="34">
        <v>1.073</v>
      </c>
      <c r="F7590" s="32"/>
      <c r="K7590" s="32">
        <v>42352</v>
      </c>
      <c r="L7590" s="33">
        <f t="shared" si="1254"/>
        <v>12</v>
      </c>
      <c r="M7590" s="33">
        <f t="shared" si="1255"/>
        <v>2015</v>
      </c>
      <c r="N7590" s="34">
        <v>36.31</v>
      </c>
      <c r="P7590" s="32">
        <v>42793</v>
      </c>
      <c r="Q7590" s="33">
        <f t="shared" si="1256"/>
        <v>2</v>
      </c>
      <c r="R7590" s="33">
        <f t="shared" si="1257"/>
        <v>2017</v>
      </c>
      <c r="S7590" s="34">
        <v>54.65</v>
      </c>
    </row>
    <row r="7591" spans="1:19">
      <c r="A7591" s="32">
        <v>44789</v>
      </c>
      <c r="B7591" s="33">
        <f t="shared" si="1252"/>
        <v>8</v>
      </c>
      <c r="C7591" s="33">
        <f t="shared" si="1253"/>
        <v>2022</v>
      </c>
      <c r="D7591" s="34">
        <v>1.0509999999999999</v>
      </c>
      <c r="F7591" s="32"/>
      <c r="K7591" s="32">
        <v>42353</v>
      </c>
      <c r="L7591" s="33">
        <f t="shared" si="1254"/>
        <v>12</v>
      </c>
      <c r="M7591" s="33">
        <f t="shared" si="1255"/>
        <v>2015</v>
      </c>
      <c r="N7591" s="34">
        <v>37.32</v>
      </c>
      <c r="P7591" s="32">
        <v>42794</v>
      </c>
      <c r="Q7591" s="33">
        <f t="shared" si="1256"/>
        <v>2</v>
      </c>
      <c r="R7591" s="33">
        <f t="shared" si="1257"/>
        <v>2017</v>
      </c>
      <c r="S7591" s="34">
        <v>53.36</v>
      </c>
    </row>
    <row r="7592" spans="1:19">
      <c r="A7592" s="32">
        <v>44790</v>
      </c>
      <c r="B7592" s="33">
        <f t="shared" si="1252"/>
        <v>8</v>
      </c>
      <c r="C7592" s="33">
        <f t="shared" si="1253"/>
        <v>2022</v>
      </c>
      <c r="D7592" s="34">
        <v>1.0640000000000001</v>
      </c>
      <c r="F7592" s="32"/>
      <c r="K7592" s="32">
        <v>42354</v>
      </c>
      <c r="L7592" s="33">
        <f t="shared" si="1254"/>
        <v>12</v>
      </c>
      <c r="M7592" s="33">
        <f t="shared" si="1255"/>
        <v>2015</v>
      </c>
      <c r="N7592" s="34">
        <v>35.549999999999997</v>
      </c>
      <c r="P7592" s="32">
        <v>42795</v>
      </c>
      <c r="Q7592" s="33">
        <f t="shared" si="1256"/>
        <v>3</v>
      </c>
      <c r="R7592" s="33">
        <f t="shared" si="1257"/>
        <v>2017</v>
      </c>
      <c r="S7592" s="34">
        <v>55.72</v>
      </c>
    </row>
    <row r="7593" spans="1:19">
      <c r="A7593" s="32">
        <v>44791</v>
      </c>
      <c r="B7593" s="33">
        <f t="shared" si="1252"/>
        <v>8</v>
      </c>
      <c r="C7593" s="33">
        <f t="shared" si="1253"/>
        <v>2022</v>
      </c>
      <c r="D7593" s="34">
        <v>1.0980000000000001</v>
      </c>
      <c r="F7593" s="32"/>
      <c r="K7593" s="32">
        <v>42355</v>
      </c>
      <c r="L7593" s="33">
        <f t="shared" si="1254"/>
        <v>12</v>
      </c>
      <c r="M7593" s="33">
        <f t="shared" si="1255"/>
        <v>2015</v>
      </c>
      <c r="N7593" s="34">
        <v>34.979999999999997</v>
      </c>
      <c r="P7593" s="32">
        <v>42796</v>
      </c>
      <c r="Q7593" s="33">
        <f t="shared" si="1256"/>
        <v>3</v>
      </c>
      <c r="R7593" s="33">
        <f t="shared" si="1257"/>
        <v>2017</v>
      </c>
      <c r="S7593" s="34">
        <v>54.16</v>
      </c>
    </row>
    <row r="7594" spans="1:19">
      <c r="A7594" s="32">
        <v>44792</v>
      </c>
      <c r="B7594" s="33">
        <f t="shared" si="1252"/>
        <v>8</v>
      </c>
      <c r="C7594" s="33">
        <f t="shared" si="1253"/>
        <v>2022</v>
      </c>
      <c r="D7594" s="34">
        <v>1.105</v>
      </c>
      <c r="F7594" s="32"/>
      <c r="K7594" s="32">
        <v>42356</v>
      </c>
      <c r="L7594" s="33">
        <f t="shared" si="1254"/>
        <v>12</v>
      </c>
      <c r="M7594" s="33">
        <f t="shared" si="1255"/>
        <v>2015</v>
      </c>
      <c r="N7594" s="34">
        <v>34.72</v>
      </c>
      <c r="P7594" s="32">
        <v>42797</v>
      </c>
      <c r="Q7594" s="33">
        <f t="shared" si="1256"/>
        <v>3</v>
      </c>
      <c r="R7594" s="33">
        <f t="shared" si="1257"/>
        <v>2017</v>
      </c>
      <c r="S7594" s="34">
        <v>54.12</v>
      </c>
    </row>
    <row r="7595" spans="1:19">
      <c r="A7595" s="32">
        <v>44795</v>
      </c>
      <c r="B7595" s="33">
        <f t="shared" si="1252"/>
        <v>8</v>
      </c>
      <c r="C7595" s="33">
        <f t="shared" si="1253"/>
        <v>2022</v>
      </c>
      <c r="D7595" s="34">
        <v>1.1000000000000001</v>
      </c>
      <c r="F7595" s="32"/>
      <c r="K7595" s="32">
        <v>42359</v>
      </c>
      <c r="L7595" s="33">
        <f t="shared" si="1254"/>
        <v>12</v>
      </c>
      <c r="M7595" s="33">
        <f t="shared" si="1255"/>
        <v>2015</v>
      </c>
      <c r="N7595" s="34">
        <v>34.549999999999997</v>
      </c>
      <c r="P7595" s="32">
        <v>42800</v>
      </c>
      <c r="Q7595" s="33">
        <f t="shared" si="1256"/>
        <v>3</v>
      </c>
      <c r="R7595" s="33">
        <f t="shared" si="1257"/>
        <v>2017</v>
      </c>
      <c r="S7595" s="34">
        <v>54.73</v>
      </c>
    </row>
    <row r="7596" spans="1:19">
      <c r="A7596" s="32">
        <v>44796</v>
      </c>
      <c r="B7596" s="33">
        <f t="shared" si="1252"/>
        <v>8</v>
      </c>
      <c r="C7596" s="33">
        <f t="shared" si="1253"/>
        <v>2022</v>
      </c>
      <c r="D7596" s="34">
        <v>1.123</v>
      </c>
      <c r="F7596" s="32"/>
      <c r="K7596" s="32">
        <v>42360</v>
      </c>
      <c r="L7596" s="33">
        <f t="shared" si="1254"/>
        <v>12</v>
      </c>
      <c r="M7596" s="33">
        <f t="shared" si="1255"/>
        <v>2015</v>
      </c>
      <c r="N7596" s="34">
        <v>36.119999999999997</v>
      </c>
      <c r="P7596" s="32">
        <v>42801</v>
      </c>
      <c r="Q7596" s="33">
        <f t="shared" si="1256"/>
        <v>3</v>
      </c>
      <c r="R7596" s="33">
        <f t="shared" si="1257"/>
        <v>2017</v>
      </c>
      <c r="S7596" s="34">
        <v>54.61</v>
      </c>
    </row>
    <row r="7597" spans="1:19">
      <c r="A7597" s="32">
        <v>44797</v>
      </c>
      <c r="B7597" s="33">
        <f t="shared" si="1252"/>
        <v>8</v>
      </c>
      <c r="C7597" s="33">
        <f t="shared" si="1253"/>
        <v>2022</v>
      </c>
      <c r="D7597" s="34">
        <v>1.125</v>
      </c>
      <c r="F7597" s="32"/>
      <c r="K7597" s="32">
        <v>42361</v>
      </c>
      <c r="L7597" s="33">
        <f t="shared" si="1254"/>
        <v>12</v>
      </c>
      <c r="M7597" s="33">
        <f t="shared" si="1255"/>
        <v>2015</v>
      </c>
      <c r="N7597" s="34">
        <v>36.76</v>
      </c>
      <c r="P7597" s="32">
        <v>42802</v>
      </c>
      <c r="Q7597" s="33">
        <f t="shared" si="1256"/>
        <v>3</v>
      </c>
      <c r="R7597" s="33">
        <f t="shared" si="1257"/>
        <v>2017</v>
      </c>
      <c r="S7597" s="34">
        <v>53.3</v>
      </c>
    </row>
    <row r="7598" spans="1:19">
      <c r="A7598" s="32">
        <v>44798</v>
      </c>
      <c r="B7598" s="33">
        <f t="shared" si="1252"/>
        <v>8</v>
      </c>
      <c r="C7598" s="33">
        <f t="shared" si="1253"/>
        <v>2022</v>
      </c>
      <c r="D7598" s="34">
        <v>1.113</v>
      </c>
      <c r="F7598" s="32"/>
      <c r="K7598" s="32">
        <v>42362</v>
      </c>
      <c r="L7598" s="33">
        <f t="shared" si="1254"/>
        <v>12</v>
      </c>
      <c r="M7598" s="33">
        <f t="shared" si="1255"/>
        <v>2015</v>
      </c>
      <c r="N7598" s="34">
        <v>37.619999999999997</v>
      </c>
      <c r="P7598" s="32">
        <v>42803</v>
      </c>
      <c r="Q7598" s="33">
        <f t="shared" si="1256"/>
        <v>3</v>
      </c>
      <c r="R7598" s="33">
        <f t="shared" si="1257"/>
        <v>2017</v>
      </c>
      <c r="S7598" s="34">
        <v>50.65</v>
      </c>
    </row>
    <row r="7599" spans="1:19">
      <c r="A7599" s="32">
        <v>44799</v>
      </c>
      <c r="B7599" s="33">
        <f t="shared" si="1252"/>
        <v>8</v>
      </c>
      <c r="C7599" s="33">
        <f t="shared" si="1253"/>
        <v>2022</v>
      </c>
      <c r="D7599" s="34">
        <v>1.115</v>
      </c>
      <c r="F7599" s="32"/>
      <c r="K7599" s="32">
        <v>42366</v>
      </c>
      <c r="L7599" s="33">
        <f t="shared" si="1254"/>
        <v>12</v>
      </c>
      <c r="M7599" s="33">
        <f t="shared" si="1255"/>
        <v>2015</v>
      </c>
      <c r="N7599" s="34">
        <v>36.36</v>
      </c>
      <c r="P7599" s="32">
        <v>42804</v>
      </c>
      <c r="Q7599" s="33">
        <f t="shared" si="1256"/>
        <v>3</v>
      </c>
      <c r="R7599" s="33">
        <f t="shared" si="1257"/>
        <v>2017</v>
      </c>
      <c r="S7599" s="34">
        <v>50.63</v>
      </c>
    </row>
    <row r="7600" spans="1:19">
      <c r="A7600" s="32">
        <v>44802</v>
      </c>
      <c r="B7600" s="33">
        <f t="shared" si="1252"/>
        <v>8</v>
      </c>
      <c r="C7600" s="33">
        <f t="shared" si="1253"/>
        <v>2022</v>
      </c>
      <c r="D7600" s="34">
        <v>1.131</v>
      </c>
      <c r="F7600" s="32"/>
      <c r="K7600" s="32">
        <v>42367</v>
      </c>
      <c r="L7600" s="33">
        <f t="shared" si="1254"/>
        <v>12</v>
      </c>
      <c r="M7600" s="33">
        <f t="shared" si="1255"/>
        <v>2015</v>
      </c>
      <c r="N7600" s="34">
        <v>37.880000000000003</v>
      </c>
      <c r="P7600" s="32">
        <v>42807</v>
      </c>
      <c r="Q7600" s="33">
        <f t="shared" si="1256"/>
        <v>3</v>
      </c>
      <c r="R7600" s="33">
        <f t="shared" si="1257"/>
        <v>2017</v>
      </c>
      <c r="S7600" s="34">
        <v>50.1</v>
      </c>
    </row>
    <row r="7601" spans="1:19">
      <c r="A7601" s="32">
        <v>44803</v>
      </c>
      <c r="B7601" s="33">
        <f t="shared" ref="B7601:B7628" si="1258">+MONTH(A7601)</f>
        <v>8</v>
      </c>
      <c r="C7601" s="33">
        <f t="shared" ref="C7601:C7628" si="1259">+YEAR(A7601)</f>
        <v>2022</v>
      </c>
      <c r="D7601" s="506">
        <v>1.075</v>
      </c>
      <c r="F7601" s="32"/>
      <c r="K7601" s="32">
        <v>42368</v>
      </c>
      <c r="L7601" s="33">
        <f t="shared" si="1254"/>
        <v>12</v>
      </c>
      <c r="M7601" s="33">
        <f t="shared" si="1255"/>
        <v>2015</v>
      </c>
      <c r="N7601" s="34">
        <v>36.590000000000003</v>
      </c>
      <c r="P7601" s="32">
        <v>42808</v>
      </c>
      <c r="Q7601" s="33">
        <f t="shared" si="1256"/>
        <v>3</v>
      </c>
      <c r="R7601" s="33">
        <f t="shared" si="1257"/>
        <v>2017</v>
      </c>
      <c r="S7601" s="34">
        <v>49.6</v>
      </c>
    </row>
    <row r="7602" spans="1:19">
      <c r="A7602" s="32">
        <v>44804</v>
      </c>
      <c r="B7602" s="33">
        <f t="shared" si="1258"/>
        <v>8</v>
      </c>
      <c r="C7602" s="33">
        <f t="shared" si="1259"/>
        <v>2022</v>
      </c>
      <c r="D7602" s="34">
        <v>1.095</v>
      </c>
      <c r="F7602" s="32"/>
      <c r="K7602" s="32">
        <v>42369</v>
      </c>
      <c r="L7602" s="33">
        <f t="shared" si="1254"/>
        <v>12</v>
      </c>
      <c r="M7602" s="33">
        <f t="shared" si="1255"/>
        <v>2015</v>
      </c>
      <c r="N7602" s="34">
        <v>37.130000000000003</v>
      </c>
      <c r="P7602" s="32">
        <v>42809</v>
      </c>
      <c r="Q7602" s="33">
        <f t="shared" si="1256"/>
        <v>3</v>
      </c>
      <c r="R7602" s="33">
        <f t="shared" si="1257"/>
        <v>2017</v>
      </c>
      <c r="S7602" s="34">
        <v>50.63</v>
      </c>
    </row>
    <row r="7603" spans="1:19">
      <c r="A7603" s="32">
        <v>44805</v>
      </c>
      <c r="B7603" s="33">
        <f t="shared" si="1258"/>
        <v>9</v>
      </c>
      <c r="C7603" s="33">
        <f t="shared" si="1259"/>
        <v>2022</v>
      </c>
      <c r="D7603" s="34">
        <v>1.081</v>
      </c>
      <c r="F7603" s="32"/>
      <c r="K7603" s="32">
        <v>42373</v>
      </c>
      <c r="L7603" s="33">
        <f t="shared" si="1254"/>
        <v>1</v>
      </c>
      <c r="M7603" s="33">
        <f t="shared" si="1255"/>
        <v>2016</v>
      </c>
      <c r="N7603" s="34">
        <v>36.81</v>
      </c>
      <c r="P7603" s="32">
        <v>42810</v>
      </c>
      <c r="Q7603" s="33">
        <f t="shared" si="1256"/>
        <v>3</v>
      </c>
      <c r="R7603" s="33">
        <f t="shared" si="1257"/>
        <v>2017</v>
      </c>
      <c r="S7603" s="34">
        <v>50.56</v>
      </c>
    </row>
    <row r="7604" spans="1:19">
      <c r="A7604" s="32">
        <v>44806</v>
      </c>
      <c r="B7604" s="33">
        <f t="shared" si="1258"/>
        <v>9</v>
      </c>
      <c r="C7604" s="33">
        <f t="shared" si="1259"/>
        <v>2022</v>
      </c>
      <c r="D7604" s="34">
        <v>1.0840000000000001</v>
      </c>
      <c r="F7604" s="32"/>
      <c r="K7604" s="32">
        <v>42374</v>
      </c>
      <c r="L7604" s="33">
        <f t="shared" si="1254"/>
        <v>1</v>
      </c>
      <c r="M7604" s="33">
        <f t="shared" si="1255"/>
        <v>2016</v>
      </c>
      <c r="N7604" s="34">
        <v>35.97</v>
      </c>
      <c r="P7604" s="32">
        <v>42811</v>
      </c>
      <c r="Q7604" s="33">
        <f t="shared" si="1256"/>
        <v>3</v>
      </c>
      <c r="R7604" s="33">
        <f t="shared" si="1257"/>
        <v>2017</v>
      </c>
      <c r="S7604" s="34">
        <v>50.58</v>
      </c>
    </row>
    <row r="7605" spans="1:19">
      <c r="A7605" s="32">
        <v>44810</v>
      </c>
      <c r="B7605" s="33">
        <f t="shared" si="1258"/>
        <v>9</v>
      </c>
      <c r="C7605" s="33">
        <f t="shared" si="1259"/>
        <v>2022</v>
      </c>
      <c r="D7605" s="34">
        <v>1.099</v>
      </c>
      <c r="F7605" s="32"/>
      <c r="K7605" s="32">
        <v>42375</v>
      </c>
      <c r="L7605" s="33">
        <f t="shared" si="1254"/>
        <v>1</v>
      </c>
      <c r="M7605" s="33">
        <f t="shared" si="1255"/>
        <v>2016</v>
      </c>
      <c r="N7605" s="34">
        <v>33.97</v>
      </c>
      <c r="P7605" s="32">
        <v>42814</v>
      </c>
      <c r="Q7605" s="33">
        <f t="shared" si="1256"/>
        <v>3</v>
      </c>
      <c r="R7605" s="33">
        <f t="shared" si="1257"/>
        <v>2017</v>
      </c>
      <c r="S7605" s="34">
        <v>50.67</v>
      </c>
    </row>
    <row r="7606" spans="1:19">
      <c r="A7606" s="32">
        <v>44811</v>
      </c>
      <c r="B7606" s="33">
        <f t="shared" si="1258"/>
        <v>9</v>
      </c>
      <c r="C7606" s="33">
        <f t="shared" si="1259"/>
        <v>2022</v>
      </c>
      <c r="D7606" s="34">
        <v>1.0589999999999999</v>
      </c>
      <c r="F7606" s="32"/>
      <c r="K7606" s="32">
        <v>42376</v>
      </c>
      <c r="L7606" s="33">
        <f t="shared" si="1254"/>
        <v>1</v>
      </c>
      <c r="M7606" s="33">
        <f t="shared" si="1255"/>
        <v>2016</v>
      </c>
      <c r="N7606" s="34">
        <v>33.29</v>
      </c>
      <c r="P7606" s="32">
        <v>42815</v>
      </c>
      <c r="Q7606" s="33">
        <f t="shared" si="1256"/>
        <v>3</v>
      </c>
      <c r="R7606" s="33">
        <f t="shared" si="1257"/>
        <v>2017</v>
      </c>
      <c r="S7606" s="34">
        <v>50.14</v>
      </c>
    </row>
    <row r="7607" spans="1:19">
      <c r="A7607" s="32">
        <v>44812</v>
      </c>
      <c r="B7607" s="33">
        <f t="shared" si="1258"/>
        <v>9</v>
      </c>
      <c r="C7607" s="33">
        <f t="shared" si="1259"/>
        <v>2022</v>
      </c>
      <c r="D7607" s="34">
        <v>1.04</v>
      </c>
      <c r="F7607" s="32"/>
      <c r="K7607" s="32">
        <v>42377</v>
      </c>
      <c r="L7607" s="33">
        <f t="shared" si="1254"/>
        <v>1</v>
      </c>
      <c r="M7607" s="33">
        <f t="shared" si="1255"/>
        <v>2016</v>
      </c>
      <c r="N7607" s="34">
        <v>33.200000000000003</v>
      </c>
      <c r="P7607" s="32">
        <v>42816</v>
      </c>
      <c r="Q7607" s="33">
        <f t="shared" si="1256"/>
        <v>3</v>
      </c>
      <c r="R7607" s="33">
        <f t="shared" si="1257"/>
        <v>2017</v>
      </c>
      <c r="S7607" s="34">
        <v>49.56</v>
      </c>
    </row>
    <row r="7608" spans="1:19">
      <c r="A7608" s="32">
        <v>44813</v>
      </c>
      <c r="B7608" s="33">
        <f t="shared" si="1258"/>
        <v>9</v>
      </c>
      <c r="C7608" s="33">
        <f t="shared" si="1259"/>
        <v>2022</v>
      </c>
      <c r="D7608" s="34">
        <v>1.038</v>
      </c>
      <c r="F7608" s="32"/>
      <c r="K7608" s="32">
        <v>42380</v>
      </c>
      <c r="L7608" s="33">
        <f t="shared" si="1254"/>
        <v>1</v>
      </c>
      <c r="M7608" s="33">
        <f t="shared" si="1255"/>
        <v>2016</v>
      </c>
      <c r="N7608" s="34">
        <v>31.42</v>
      </c>
      <c r="P7608" s="32">
        <v>42817</v>
      </c>
      <c r="Q7608" s="33">
        <f t="shared" si="1256"/>
        <v>3</v>
      </c>
      <c r="R7608" s="33">
        <f t="shared" si="1257"/>
        <v>2017</v>
      </c>
      <c r="S7608" s="34">
        <v>50.17</v>
      </c>
    </row>
    <row r="7609" spans="1:19">
      <c r="A7609" s="32">
        <v>44816</v>
      </c>
      <c r="B7609" s="33">
        <f t="shared" si="1258"/>
        <v>9</v>
      </c>
      <c r="C7609" s="33">
        <f t="shared" si="1259"/>
        <v>2022</v>
      </c>
      <c r="D7609" s="34">
        <v>1.0429999999999999</v>
      </c>
      <c r="F7609" s="32"/>
      <c r="K7609" s="32">
        <v>42381</v>
      </c>
      <c r="L7609" s="33">
        <f t="shared" si="1254"/>
        <v>1</v>
      </c>
      <c r="M7609" s="33">
        <f t="shared" si="1255"/>
        <v>2016</v>
      </c>
      <c r="N7609" s="34">
        <v>30.42</v>
      </c>
      <c r="P7609" s="32">
        <v>42818</v>
      </c>
      <c r="Q7609" s="33">
        <f t="shared" si="1256"/>
        <v>3</v>
      </c>
      <c r="R7609" s="33">
        <f t="shared" si="1257"/>
        <v>2017</v>
      </c>
      <c r="S7609" s="34">
        <v>49.97</v>
      </c>
    </row>
    <row r="7610" spans="1:19">
      <c r="A7610" s="32">
        <v>44817</v>
      </c>
      <c r="B7610" s="33">
        <f t="shared" si="1258"/>
        <v>9</v>
      </c>
      <c r="C7610" s="33">
        <f t="shared" si="1259"/>
        <v>2022</v>
      </c>
      <c r="D7610" s="34">
        <v>1.0629999999999999</v>
      </c>
      <c r="F7610" s="32"/>
      <c r="K7610" s="32">
        <v>42382</v>
      </c>
      <c r="L7610" s="33">
        <f t="shared" si="1254"/>
        <v>1</v>
      </c>
      <c r="M7610" s="33">
        <f t="shared" si="1255"/>
        <v>2016</v>
      </c>
      <c r="N7610" s="34">
        <v>30.42</v>
      </c>
      <c r="P7610" s="32">
        <v>42821</v>
      </c>
      <c r="Q7610" s="33">
        <f t="shared" si="1256"/>
        <v>3</v>
      </c>
      <c r="R7610" s="33">
        <f t="shared" si="1257"/>
        <v>2017</v>
      </c>
      <c r="S7610" s="34">
        <v>50.12</v>
      </c>
    </row>
    <row r="7611" spans="1:19">
      <c r="A7611" s="32">
        <v>44818</v>
      </c>
      <c r="B7611" s="33">
        <f t="shared" si="1258"/>
        <v>9</v>
      </c>
      <c r="C7611" s="33">
        <f t="shared" si="1259"/>
        <v>2022</v>
      </c>
      <c r="D7611" s="34">
        <v>1.0649999999999999</v>
      </c>
      <c r="F7611" s="32"/>
      <c r="K7611" s="32">
        <v>42383</v>
      </c>
      <c r="L7611" s="33">
        <f t="shared" si="1254"/>
        <v>1</v>
      </c>
      <c r="M7611" s="33">
        <f t="shared" si="1255"/>
        <v>2016</v>
      </c>
      <c r="N7611" s="34">
        <v>31.22</v>
      </c>
      <c r="P7611" s="32">
        <v>42822</v>
      </c>
      <c r="Q7611" s="33">
        <f t="shared" si="1256"/>
        <v>3</v>
      </c>
      <c r="R7611" s="33">
        <f t="shared" si="1257"/>
        <v>2017</v>
      </c>
      <c r="S7611" s="34">
        <v>50.72</v>
      </c>
    </row>
    <row r="7612" spans="1:19">
      <c r="A7612" s="32">
        <v>44819</v>
      </c>
      <c r="B7612" s="33">
        <f t="shared" si="1258"/>
        <v>9</v>
      </c>
      <c r="C7612" s="33">
        <f t="shared" si="1259"/>
        <v>2022</v>
      </c>
      <c r="D7612" s="34">
        <v>1.0349999999999999</v>
      </c>
      <c r="F7612" s="32"/>
      <c r="K7612" s="32">
        <v>42384</v>
      </c>
      <c r="L7612" s="33">
        <f t="shared" si="1254"/>
        <v>1</v>
      </c>
      <c r="M7612" s="33">
        <f t="shared" si="1255"/>
        <v>2016</v>
      </c>
      <c r="N7612" s="34">
        <v>29.45</v>
      </c>
      <c r="P7612" s="32">
        <v>42823</v>
      </c>
      <c r="Q7612" s="33">
        <f t="shared" si="1256"/>
        <v>3</v>
      </c>
      <c r="R7612" s="33">
        <f t="shared" si="1257"/>
        <v>2017</v>
      </c>
      <c r="S7612" s="34">
        <v>51.36</v>
      </c>
    </row>
    <row r="7613" spans="1:19">
      <c r="A7613" s="32">
        <v>44820</v>
      </c>
      <c r="B7613" s="33">
        <f t="shared" si="1258"/>
        <v>9</v>
      </c>
      <c r="C7613" s="33">
        <f t="shared" si="1259"/>
        <v>2022</v>
      </c>
      <c r="D7613" s="34">
        <v>1.0229999999999999</v>
      </c>
      <c r="F7613" s="32"/>
      <c r="K7613" s="32">
        <v>42388</v>
      </c>
      <c r="L7613" s="33">
        <f t="shared" si="1254"/>
        <v>1</v>
      </c>
      <c r="M7613" s="33">
        <f t="shared" si="1255"/>
        <v>2016</v>
      </c>
      <c r="N7613" s="34">
        <v>28.47</v>
      </c>
      <c r="P7613" s="32">
        <v>42824</v>
      </c>
      <c r="Q7613" s="33">
        <f t="shared" si="1256"/>
        <v>3</v>
      </c>
      <c r="R7613" s="33">
        <f t="shared" si="1257"/>
        <v>2017</v>
      </c>
      <c r="S7613" s="34">
        <v>52.25</v>
      </c>
    </row>
    <row r="7614" spans="1:19">
      <c r="A7614" s="32">
        <v>44823</v>
      </c>
      <c r="B7614" s="33">
        <f t="shared" si="1258"/>
        <v>9</v>
      </c>
      <c r="C7614" s="33">
        <f t="shared" si="1259"/>
        <v>2022</v>
      </c>
      <c r="D7614" s="34">
        <v>1.014</v>
      </c>
      <c r="F7614" s="32"/>
      <c r="K7614" s="32">
        <v>42389</v>
      </c>
      <c r="L7614" s="33">
        <f t="shared" si="1254"/>
        <v>1</v>
      </c>
      <c r="M7614" s="33">
        <f t="shared" si="1255"/>
        <v>2016</v>
      </c>
      <c r="N7614" s="34">
        <v>26.68</v>
      </c>
      <c r="P7614" s="32">
        <v>42825</v>
      </c>
      <c r="Q7614" s="33">
        <f t="shared" si="1256"/>
        <v>3</v>
      </c>
      <c r="R7614" s="33">
        <f t="shared" si="1257"/>
        <v>2017</v>
      </c>
      <c r="S7614" s="34">
        <v>52.2</v>
      </c>
    </row>
    <row r="7615" spans="1:19">
      <c r="A7615" s="32">
        <v>44824</v>
      </c>
      <c r="B7615" s="33">
        <f t="shared" si="1258"/>
        <v>9</v>
      </c>
      <c r="C7615" s="33">
        <f t="shared" si="1259"/>
        <v>2022</v>
      </c>
      <c r="D7615" s="34">
        <v>0.998</v>
      </c>
      <c r="F7615" s="32"/>
      <c r="K7615" s="32">
        <v>42390</v>
      </c>
      <c r="L7615" s="33">
        <f t="shared" si="1254"/>
        <v>1</v>
      </c>
      <c r="M7615" s="33">
        <f t="shared" si="1255"/>
        <v>2016</v>
      </c>
      <c r="N7615" s="34">
        <v>29.55</v>
      </c>
      <c r="P7615" s="32">
        <v>42828</v>
      </c>
      <c r="Q7615" s="33">
        <f t="shared" si="1256"/>
        <v>4</v>
      </c>
      <c r="R7615" s="33">
        <f t="shared" si="1257"/>
        <v>2017</v>
      </c>
      <c r="S7615" s="34">
        <v>52.04</v>
      </c>
    </row>
    <row r="7616" spans="1:19">
      <c r="A7616" s="32">
        <v>44825</v>
      </c>
      <c r="B7616" s="33">
        <f t="shared" si="1258"/>
        <v>9</v>
      </c>
      <c r="C7616" s="33">
        <f t="shared" si="1259"/>
        <v>2022</v>
      </c>
      <c r="D7616" s="34">
        <v>0.96499999999999997</v>
      </c>
      <c r="F7616" s="32"/>
      <c r="K7616" s="32">
        <v>42391</v>
      </c>
      <c r="L7616" s="33">
        <f t="shared" si="1254"/>
        <v>1</v>
      </c>
      <c r="M7616" s="33">
        <f t="shared" si="1255"/>
        <v>2016</v>
      </c>
      <c r="N7616" s="34">
        <v>32.07</v>
      </c>
      <c r="P7616" s="32">
        <v>42829</v>
      </c>
      <c r="Q7616" s="33">
        <f t="shared" si="1256"/>
        <v>4</v>
      </c>
      <c r="R7616" s="33">
        <f t="shared" si="1257"/>
        <v>2017</v>
      </c>
      <c r="S7616" s="34">
        <v>53.08</v>
      </c>
    </row>
    <row r="7617" spans="1:19">
      <c r="A7617" s="32">
        <v>44826</v>
      </c>
      <c r="B7617" s="33">
        <f t="shared" si="1258"/>
        <v>9</v>
      </c>
      <c r="C7617" s="33">
        <f t="shared" si="1259"/>
        <v>2022</v>
      </c>
      <c r="D7617" s="34">
        <v>0.97299999999999998</v>
      </c>
      <c r="F7617" s="32"/>
      <c r="K7617" s="32">
        <v>42394</v>
      </c>
      <c r="L7617" s="33">
        <f t="shared" si="1254"/>
        <v>1</v>
      </c>
      <c r="M7617" s="33">
        <f t="shared" si="1255"/>
        <v>2016</v>
      </c>
      <c r="N7617" s="34">
        <v>30.31</v>
      </c>
      <c r="P7617" s="32">
        <v>42830</v>
      </c>
      <c r="Q7617" s="33">
        <f t="shared" si="1256"/>
        <v>4</v>
      </c>
      <c r="R7617" s="33">
        <f t="shared" si="1257"/>
        <v>2017</v>
      </c>
      <c r="S7617" s="34">
        <v>53.41</v>
      </c>
    </row>
    <row r="7618" spans="1:19">
      <c r="A7618" s="32">
        <v>44827</v>
      </c>
      <c r="B7618" s="33">
        <f t="shared" si="1258"/>
        <v>9</v>
      </c>
      <c r="C7618" s="33">
        <f t="shared" si="1259"/>
        <v>2022</v>
      </c>
      <c r="D7618" s="34">
        <v>0.88500000000000001</v>
      </c>
      <c r="F7618" s="32"/>
      <c r="K7618" s="32">
        <v>42395</v>
      </c>
      <c r="L7618" s="33">
        <f t="shared" si="1254"/>
        <v>1</v>
      </c>
      <c r="M7618" s="33">
        <f t="shared" si="1255"/>
        <v>2016</v>
      </c>
      <c r="N7618" s="34">
        <v>29.54</v>
      </c>
      <c r="P7618" s="32">
        <v>42831</v>
      </c>
      <c r="Q7618" s="33">
        <f t="shared" si="1256"/>
        <v>4</v>
      </c>
      <c r="R7618" s="33">
        <f t="shared" si="1257"/>
        <v>2017</v>
      </c>
      <c r="S7618" s="34">
        <v>53.62</v>
      </c>
    </row>
    <row r="7619" spans="1:19">
      <c r="A7619" s="32">
        <v>44830</v>
      </c>
      <c r="B7619" s="33">
        <f t="shared" si="1258"/>
        <v>9</v>
      </c>
      <c r="C7619" s="33">
        <f t="shared" si="1259"/>
        <v>2022</v>
      </c>
      <c r="D7619" s="34">
        <v>0.85599999999999998</v>
      </c>
      <c r="F7619" s="32"/>
      <c r="K7619" s="32">
        <v>42396</v>
      </c>
      <c r="L7619" s="33">
        <f t="shared" si="1254"/>
        <v>1</v>
      </c>
      <c r="M7619" s="33">
        <f t="shared" si="1255"/>
        <v>2016</v>
      </c>
      <c r="N7619" s="34">
        <v>32.32</v>
      </c>
      <c r="P7619" s="32">
        <v>42832</v>
      </c>
      <c r="Q7619" s="33">
        <f t="shared" si="1256"/>
        <v>4</v>
      </c>
      <c r="R7619" s="33">
        <f t="shared" si="1257"/>
        <v>2017</v>
      </c>
      <c r="S7619" s="34">
        <v>54.24</v>
      </c>
    </row>
    <row r="7620" spans="1:19">
      <c r="A7620" s="32">
        <v>44831</v>
      </c>
      <c r="B7620" s="33">
        <f t="shared" si="1258"/>
        <v>9</v>
      </c>
      <c r="C7620" s="33">
        <f t="shared" si="1259"/>
        <v>2022</v>
      </c>
      <c r="D7620" s="34">
        <v>0.86</v>
      </c>
      <c r="F7620" s="32"/>
      <c r="K7620" s="32">
        <v>42397</v>
      </c>
      <c r="L7620" s="33">
        <f t="shared" si="1254"/>
        <v>1</v>
      </c>
      <c r="M7620" s="33">
        <f t="shared" si="1255"/>
        <v>2016</v>
      </c>
      <c r="N7620" s="34">
        <v>33.21</v>
      </c>
      <c r="P7620" s="32">
        <v>42835</v>
      </c>
      <c r="Q7620" s="33">
        <f t="shared" si="1256"/>
        <v>4</v>
      </c>
      <c r="R7620" s="33">
        <f t="shared" si="1257"/>
        <v>2017</v>
      </c>
      <c r="S7620" s="34">
        <v>54.79</v>
      </c>
    </row>
    <row r="7621" spans="1:19">
      <c r="A7621" s="32">
        <v>44832</v>
      </c>
      <c r="B7621" s="33">
        <f t="shared" si="1258"/>
        <v>9</v>
      </c>
      <c r="C7621" s="33">
        <f t="shared" si="1259"/>
        <v>2022</v>
      </c>
      <c r="D7621" s="34">
        <v>0.873</v>
      </c>
      <c r="F7621" s="32"/>
      <c r="K7621" s="32">
        <v>42398</v>
      </c>
      <c r="L7621" s="33">
        <f t="shared" si="1254"/>
        <v>1</v>
      </c>
      <c r="M7621" s="33">
        <f t="shared" si="1255"/>
        <v>2016</v>
      </c>
      <c r="N7621" s="34">
        <v>33.659999999999997</v>
      </c>
      <c r="P7621" s="32">
        <v>42836</v>
      </c>
      <c r="Q7621" s="33">
        <f t="shared" si="1256"/>
        <v>4</v>
      </c>
      <c r="R7621" s="33">
        <f t="shared" si="1257"/>
        <v>2017</v>
      </c>
      <c r="S7621" s="34">
        <v>54.73</v>
      </c>
    </row>
    <row r="7622" spans="1:19">
      <c r="A7622" s="32">
        <v>44833</v>
      </c>
      <c r="B7622" s="33">
        <f t="shared" si="1258"/>
        <v>9</v>
      </c>
      <c r="C7622" s="33">
        <f t="shared" si="1259"/>
        <v>2022</v>
      </c>
      <c r="D7622" s="34">
        <v>0.88300000000000001</v>
      </c>
      <c r="F7622" s="32"/>
      <c r="K7622" s="32">
        <v>42401</v>
      </c>
      <c r="L7622" s="33">
        <f t="shared" si="1254"/>
        <v>2</v>
      </c>
      <c r="M7622" s="33">
        <f t="shared" si="1255"/>
        <v>2016</v>
      </c>
      <c r="N7622" s="34">
        <v>31.62</v>
      </c>
      <c r="P7622" s="32">
        <v>42837</v>
      </c>
      <c r="Q7622" s="33">
        <f t="shared" si="1256"/>
        <v>4</v>
      </c>
      <c r="R7622" s="33">
        <f t="shared" si="1257"/>
        <v>2017</v>
      </c>
      <c r="S7622" s="34">
        <v>54.75</v>
      </c>
    </row>
    <row r="7623" spans="1:19">
      <c r="A7623" s="32">
        <v>44834</v>
      </c>
      <c r="B7623" s="33">
        <f t="shared" si="1258"/>
        <v>9</v>
      </c>
      <c r="C7623" s="33">
        <f t="shared" si="1259"/>
        <v>2022</v>
      </c>
      <c r="D7623" s="34">
        <v>0.86499999999999999</v>
      </c>
      <c r="F7623" s="32"/>
      <c r="K7623" s="32">
        <v>42402</v>
      </c>
      <c r="L7623" s="33">
        <f t="shared" si="1254"/>
        <v>2</v>
      </c>
      <c r="M7623" s="33">
        <f t="shared" si="1255"/>
        <v>2016</v>
      </c>
      <c r="N7623" s="34">
        <v>29.9</v>
      </c>
      <c r="P7623" s="32">
        <v>42838</v>
      </c>
      <c r="Q7623" s="33">
        <f t="shared" si="1256"/>
        <v>4</v>
      </c>
      <c r="R7623" s="33">
        <f t="shared" si="1257"/>
        <v>2017</v>
      </c>
      <c r="S7623" s="34">
        <v>55.05</v>
      </c>
    </row>
    <row r="7624" spans="1:19">
      <c r="A7624" s="32">
        <v>44837</v>
      </c>
      <c r="B7624" s="33">
        <f t="shared" si="1258"/>
        <v>10</v>
      </c>
      <c r="C7624" s="33">
        <f t="shared" si="1259"/>
        <v>2022</v>
      </c>
      <c r="D7624" s="34">
        <v>0.86</v>
      </c>
      <c r="F7624" s="32"/>
      <c r="K7624" s="32">
        <v>42403</v>
      </c>
      <c r="L7624" s="33">
        <f t="shared" si="1254"/>
        <v>2</v>
      </c>
      <c r="M7624" s="33">
        <f t="shared" si="1255"/>
        <v>2016</v>
      </c>
      <c r="N7624" s="34">
        <v>32.29</v>
      </c>
      <c r="P7624" s="32">
        <v>42842</v>
      </c>
      <c r="Q7624" s="33">
        <f t="shared" si="1256"/>
        <v>4</v>
      </c>
      <c r="R7624" s="33">
        <f t="shared" si="1257"/>
        <v>2017</v>
      </c>
      <c r="S7624" s="34">
        <v>54.79</v>
      </c>
    </row>
    <row r="7625" spans="1:19">
      <c r="A7625" s="32">
        <v>44838</v>
      </c>
      <c r="B7625" s="33">
        <f t="shared" si="1258"/>
        <v>10</v>
      </c>
      <c r="C7625" s="33">
        <f t="shared" si="1259"/>
        <v>2022</v>
      </c>
      <c r="D7625" s="34">
        <v>0.876</v>
      </c>
      <c r="F7625" s="32"/>
      <c r="K7625" s="32">
        <v>42404</v>
      </c>
      <c r="L7625" s="33">
        <f t="shared" si="1254"/>
        <v>2</v>
      </c>
      <c r="M7625" s="33">
        <f t="shared" si="1255"/>
        <v>2016</v>
      </c>
      <c r="N7625" s="34">
        <v>31.63</v>
      </c>
      <c r="P7625" s="32">
        <v>42843</v>
      </c>
      <c r="Q7625" s="33">
        <f t="shared" si="1256"/>
        <v>4</v>
      </c>
      <c r="R7625" s="33">
        <f t="shared" si="1257"/>
        <v>2017</v>
      </c>
      <c r="S7625" s="34">
        <v>52.6</v>
      </c>
    </row>
    <row r="7626" spans="1:19">
      <c r="A7626" s="32">
        <v>44839</v>
      </c>
      <c r="B7626" s="33">
        <f t="shared" si="1258"/>
        <v>10</v>
      </c>
      <c r="C7626" s="33">
        <f t="shared" si="1259"/>
        <v>2022</v>
      </c>
      <c r="D7626" s="34">
        <v>0.91400000000000003</v>
      </c>
      <c r="F7626" s="32"/>
      <c r="K7626" s="32">
        <v>42405</v>
      </c>
      <c r="L7626" s="33">
        <f t="shared" si="1254"/>
        <v>2</v>
      </c>
      <c r="M7626" s="33">
        <f t="shared" si="1255"/>
        <v>2016</v>
      </c>
      <c r="N7626" s="34">
        <v>30.86</v>
      </c>
      <c r="P7626" s="32">
        <v>42844</v>
      </c>
      <c r="Q7626" s="33">
        <f t="shared" si="1256"/>
        <v>4</v>
      </c>
      <c r="R7626" s="33">
        <f t="shared" si="1257"/>
        <v>2017</v>
      </c>
      <c r="S7626" s="34">
        <v>52.43</v>
      </c>
    </row>
    <row r="7627" spans="1:19">
      <c r="A7627" s="32">
        <v>44840</v>
      </c>
      <c r="B7627" s="33">
        <f t="shared" si="1258"/>
        <v>10</v>
      </c>
      <c r="C7627" s="33">
        <f t="shared" si="1259"/>
        <v>2022</v>
      </c>
      <c r="D7627" s="34">
        <v>0.92500000000000004</v>
      </c>
      <c r="F7627" s="32"/>
      <c r="K7627" s="32">
        <v>42408</v>
      </c>
      <c r="L7627" s="33">
        <f t="shared" si="1254"/>
        <v>2</v>
      </c>
      <c r="M7627" s="33">
        <f t="shared" si="1255"/>
        <v>2016</v>
      </c>
      <c r="N7627" s="34">
        <v>29.71</v>
      </c>
      <c r="P7627" s="32">
        <v>42845</v>
      </c>
      <c r="Q7627" s="33">
        <f t="shared" si="1256"/>
        <v>4</v>
      </c>
      <c r="R7627" s="33">
        <f t="shared" si="1257"/>
        <v>2017</v>
      </c>
      <c r="S7627" s="34">
        <v>50.66</v>
      </c>
    </row>
    <row r="7628" spans="1:19">
      <c r="A7628" s="32">
        <v>44841</v>
      </c>
      <c r="B7628" s="33">
        <f t="shared" si="1258"/>
        <v>10</v>
      </c>
      <c r="C7628" s="33">
        <f t="shared" si="1259"/>
        <v>2022</v>
      </c>
      <c r="D7628" s="34">
        <v>0.91100000000000003</v>
      </c>
      <c r="F7628" s="32"/>
      <c r="K7628" s="32">
        <v>42409</v>
      </c>
      <c r="L7628" s="33">
        <f t="shared" si="1254"/>
        <v>2</v>
      </c>
      <c r="M7628" s="33">
        <f t="shared" si="1255"/>
        <v>2016</v>
      </c>
      <c r="N7628" s="34">
        <v>27.96</v>
      </c>
      <c r="P7628" s="32">
        <v>42846</v>
      </c>
      <c r="Q7628" s="33">
        <f t="shared" si="1256"/>
        <v>4</v>
      </c>
      <c r="R7628" s="33">
        <f t="shared" si="1257"/>
        <v>2017</v>
      </c>
      <c r="S7628" s="34">
        <v>49.93</v>
      </c>
    </row>
    <row r="7629" spans="1:19">
      <c r="A7629" s="32">
        <v>44844</v>
      </c>
      <c r="B7629" s="33">
        <f>+MONTH(A7629)</f>
        <v>10</v>
      </c>
      <c r="C7629" s="33">
        <f>+YEAR(A7629)</f>
        <v>2022</v>
      </c>
      <c r="D7629" s="34">
        <v>0.89800000000000002</v>
      </c>
      <c r="F7629" s="32"/>
      <c r="K7629" s="32">
        <v>42410</v>
      </c>
      <c r="L7629" s="33">
        <f t="shared" si="1254"/>
        <v>2</v>
      </c>
      <c r="M7629" s="33">
        <f t="shared" si="1255"/>
        <v>2016</v>
      </c>
      <c r="N7629" s="34">
        <v>27.54</v>
      </c>
      <c r="P7629" s="32">
        <v>42849</v>
      </c>
      <c r="Q7629" s="33">
        <f t="shared" si="1256"/>
        <v>4</v>
      </c>
      <c r="R7629" s="33">
        <f t="shared" si="1257"/>
        <v>2017</v>
      </c>
      <c r="S7629" s="34">
        <v>49.45</v>
      </c>
    </row>
    <row r="7630" spans="1:19">
      <c r="A7630" s="32">
        <v>44845</v>
      </c>
      <c r="B7630" s="33">
        <f>+MONTH(A7630)</f>
        <v>10</v>
      </c>
      <c r="C7630" s="33">
        <f>+YEAR(A7630)</f>
        <v>2022</v>
      </c>
      <c r="D7630" s="34">
        <v>0.84799999999999998</v>
      </c>
      <c r="F7630" s="32"/>
      <c r="K7630" s="32">
        <v>42411</v>
      </c>
      <c r="L7630" s="33">
        <f t="shared" si="1254"/>
        <v>2</v>
      </c>
      <c r="M7630" s="33">
        <f t="shared" si="1255"/>
        <v>2016</v>
      </c>
      <c r="N7630" s="34">
        <v>26.19</v>
      </c>
      <c r="P7630" s="32">
        <v>42850</v>
      </c>
      <c r="Q7630" s="33">
        <f t="shared" si="1256"/>
        <v>4</v>
      </c>
      <c r="R7630" s="33">
        <f t="shared" si="1257"/>
        <v>2017</v>
      </c>
      <c r="S7630" s="34">
        <v>49.37</v>
      </c>
    </row>
    <row r="7631" spans="1:19">
      <c r="A7631" s="32">
        <v>44846</v>
      </c>
      <c r="B7631" s="33">
        <f t="shared" ref="B7631:B7632" si="1260">+MONTH(A7631)</f>
        <v>10</v>
      </c>
      <c r="C7631" s="33">
        <f t="shared" ref="C7631:C7633" si="1261">+YEAR(A7631)</f>
        <v>2022</v>
      </c>
      <c r="D7631" s="34">
        <v>0.84</v>
      </c>
      <c r="F7631" s="32"/>
      <c r="K7631" s="32">
        <v>42412</v>
      </c>
      <c r="L7631" s="33">
        <f t="shared" si="1254"/>
        <v>2</v>
      </c>
      <c r="M7631" s="33">
        <f t="shared" si="1255"/>
        <v>2016</v>
      </c>
      <c r="N7631" s="34">
        <v>29.32</v>
      </c>
      <c r="P7631" s="32">
        <v>42851</v>
      </c>
      <c r="Q7631" s="33">
        <f t="shared" si="1256"/>
        <v>4</v>
      </c>
      <c r="R7631" s="33">
        <f t="shared" si="1257"/>
        <v>2017</v>
      </c>
      <c r="S7631" s="34">
        <v>49.99</v>
      </c>
    </row>
    <row r="7632" spans="1:19">
      <c r="A7632" s="32">
        <v>44847</v>
      </c>
      <c r="B7632" s="33">
        <f t="shared" si="1260"/>
        <v>10</v>
      </c>
      <c r="C7632" s="33">
        <f t="shared" si="1261"/>
        <v>2022</v>
      </c>
      <c r="D7632" s="34">
        <v>0.86</v>
      </c>
      <c r="F7632" s="32"/>
      <c r="K7632" s="32">
        <v>42416</v>
      </c>
      <c r="L7632" s="33">
        <f t="shared" si="1254"/>
        <v>2</v>
      </c>
      <c r="M7632" s="33">
        <f t="shared" si="1255"/>
        <v>2016</v>
      </c>
      <c r="N7632" s="34">
        <v>29.05</v>
      </c>
      <c r="P7632" s="32">
        <v>42852</v>
      </c>
      <c r="Q7632" s="33">
        <f t="shared" si="1256"/>
        <v>4</v>
      </c>
      <c r="R7632" s="33">
        <f t="shared" si="1257"/>
        <v>2017</v>
      </c>
      <c r="S7632" s="34">
        <v>49.46</v>
      </c>
    </row>
    <row r="7633" spans="1:19">
      <c r="A7633" s="32">
        <v>44848</v>
      </c>
      <c r="B7633" s="33">
        <f t="shared" ref="B7633:B7662" si="1262">+MONTH(A7633)</f>
        <v>10</v>
      </c>
      <c r="C7633" s="33">
        <f t="shared" si="1261"/>
        <v>2022</v>
      </c>
      <c r="D7633" s="34">
        <v>0.79800000000000004</v>
      </c>
      <c r="F7633" s="32"/>
      <c r="K7633" s="32">
        <v>42417</v>
      </c>
      <c r="L7633" s="33">
        <f t="shared" si="1254"/>
        <v>2</v>
      </c>
      <c r="M7633" s="33">
        <f t="shared" si="1255"/>
        <v>2016</v>
      </c>
      <c r="N7633" s="34">
        <v>30.68</v>
      </c>
      <c r="P7633" s="32">
        <v>42853</v>
      </c>
      <c r="Q7633" s="33">
        <f t="shared" si="1256"/>
        <v>4</v>
      </c>
      <c r="R7633" s="33">
        <f t="shared" si="1257"/>
        <v>2017</v>
      </c>
      <c r="S7633" s="34">
        <v>49.46</v>
      </c>
    </row>
    <row r="7634" spans="1:19">
      <c r="A7634" s="32">
        <v>44851</v>
      </c>
      <c r="B7634" s="33">
        <f t="shared" si="1262"/>
        <v>10</v>
      </c>
      <c r="C7634" s="33">
        <f t="shared" ref="C7634:C7662" si="1263">+YEAR(A7634)</f>
        <v>2022</v>
      </c>
      <c r="D7634" s="34">
        <v>0.79800000000000004</v>
      </c>
      <c r="F7634" s="32"/>
      <c r="K7634" s="32">
        <v>42418</v>
      </c>
      <c r="L7634" s="33">
        <f t="shared" si="1254"/>
        <v>2</v>
      </c>
      <c r="M7634" s="33">
        <f t="shared" si="1255"/>
        <v>2016</v>
      </c>
      <c r="N7634" s="34">
        <v>30.77</v>
      </c>
      <c r="P7634" s="32">
        <v>42856</v>
      </c>
      <c r="Q7634" s="33">
        <f t="shared" si="1256"/>
        <v>5</v>
      </c>
      <c r="R7634" s="33">
        <f t="shared" si="1257"/>
        <v>2017</v>
      </c>
      <c r="S7634" s="34">
        <v>50.41</v>
      </c>
    </row>
    <row r="7635" spans="1:19">
      <c r="A7635" s="32">
        <v>44852</v>
      </c>
      <c r="B7635" s="33">
        <f t="shared" si="1262"/>
        <v>10</v>
      </c>
      <c r="C7635" s="33">
        <f t="shared" si="1263"/>
        <v>2022</v>
      </c>
      <c r="D7635" s="34">
        <v>0.82399999999999995</v>
      </c>
      <c r="F7635" s="32"/>
      <c r="K7635" s="32">
        <v>42419</v>
      </c>
      <c r="L7635" s="33">
        <f t="shared" si="1254"/>
        <v>2</v>
      </c>
      <c r="M7635" s="33">
        <f t="shared" si="1255"/>
        <v>2016</v>
      </c>
      <c r="N7635" s="34">
        <v>29.59</v>
      </c>
      <c r="P7635" s="32">
        <v>42857</v>
      </c>
      <c r="Q7635" s="33">
        <f t="shared" si="1256"/>
        <v>5</v>
      </c>
      <c r="R7635" s="33">
        <f t="shared" si="1257"/>
        <v>2017</v>
      </c>
      <c r="S7635" s="34">
        <v>49.31</v>
      </c>
    </row>
    <row r="7636" spans="1:19">
      <c r="A7636" s="32">
        <v>44853</v>
      </c>
      <c r="B7636" s="33">
        <f t="shared" si="1262"/>
        <v>10</v>
      </c>
      <c r="C7636" s="33">
        <f t="shared" si="1263"/>
        <v>2022</v>
      </c>
      <c r="D7636" s="34">
        <v>0.82399999999999995</v>
      </c>
      <c r="F7636" s="32"/>
      <c r="K7636" s="32">
        <v>42422</v>
      </c>
      <c r="L7636" s="33">
        <f t="shared" si="1254"/>
        <v>2</v>
      </c>
      <c r="M7636" s="33">
        <f t="shared" si="1255"/>
        <v>2016</v>
      </c>
      <c r="N7636" s="34">
        <v>31.37</v>
      </c>
      <c r="P7636" s="32">
        <v>42858</v>
      </c>
      <c r="Q7636" s="33">
        <f t="shared" si="1256"/>
        <v>5</v>
      </c>
      <c r="R7636" s="33">
        <f t="shared" si="1257"/>
        <v>2017</v>
      </c>
      <c r="S7636" s="34">
        <v>48.82</v>
      </c>
    </row>
    <row r="7637" spans="1:19">
      <c r="A7637" s="32">
        <v>44854</v>
      </c>
      <c r="B7637" s="33">
        <f t="shared" si="1262"/>
        <v>10</v>
      </c>
      <c r="C7637" s="33">
        <f t="shared" si="1263"/>
        <v>2022</v>
      </c>
      <c r="D7637" s="34">
        <v>0.83399999999999996</v>
      </c>
      <c r="F7637" s="32"/>
      <c r="K7637" s="32">
        <v>42423</v>
      </c>
      <c r="L7637" s="33">
        <f t="shared" si="1254"/>
        <v>2</v>
      </c>
      <c r="M7637" s="33">
        <f t="shared" si="1255"/>
        <v>2016</v>
      </c>
      <c r="N7637" s="34">
        <v>31.84</v>
      </c>
      <c r="P7637" s="32">
        <v>42859</v>
      </c>
      <c r="Q7637" s="33">
        <f t="shared" si="1256"/>
        <v>5</v>
      </c>
      <c r="R7637" s="33">
        <f t="shared" si="1257"/>
        <v>2017</v>
      </c>
      <c r="S7637" s="34">
        <v>47.53</v>
      </c>
    </row>
    <row r="7638" spans="1:19">
      <c r="A7638" s="32">
        <v>44855</v>
      </c>
      <c r="B7638" s="33">
        <f t="shared" si="1262"/>
        <v>10</v>
      </c>
      <c r="C7638" s="33">
        <f t="shared" si="1263"/>
        <v>2022</v>
      </c>
      <c r="D7638" s="34">
        <v>0.83799999999999997</v>
      </c>
      <c r="F7638" s="32"/>
      <c r="K7638" s="32">
        <v>42424</v>
      </c>
      <c r="L7638" s="33">
        <f t="shared" si="1254"/>
        <v>2</v>
      </c>
      <c r="M7638" s="33">
        <f t="shared" si="1255"/>
        <v>2016</v>
      </c>
      <c r="N7638" s="34">
        <v>30.35</v>
      </c>
      <c r="P7638" s="32">
        <v>42860</v>
      </c>
      <c r="Q7638" s="33">
        <f t="shared" si="1256"/>
        <v>5</v>
      </c>
      <c r="R7638" s="33">
        <f t="shared" si="1257"/>
        <v>2017</v>
      </c>
      <c r="S7638" s="34">
        <v>47.45</v>
      </c>
    </row>
    <row r="7639" spans="1:19">
      <c r="A7639" s="32">
        <v>44858</v>
      </c>
      <c r="B7639" s="33">
        <f t="shared" si="1262"/>
        <v>10</v>
      </c>
      <c r="C7639" s="33">
        <f t="shared" si="1263"/>
        <v>2022</v>
      </c>
      <c r="D7639" s="34">
        <v>0.83799999999999997</v>
      </c>
      <c r="F7639" s="32"/>
      <c r="K7639" s="32">
        <v>42425</v>
      </c>
      <c r="L7639" s="33">
        <f t="shared" si="1254"/>
        <v>2</v>
      </c>
      <c r="M7639" s="33">
        <f t="shared" si="1255"/>
        <v>2016</v>
      </c>
      <c r="N7639" s="34">
        <v>31.4</v>
      </c>
      <c r="P7639" s="32">
        <v>42863</v>
      </c>
      <c r="Q7639" s="33">
        <f t="shared" si="1256"/>
        <v>5</v>
      </c>
      <c r="R7639" s="33">
        <f t="shared" si="1257"/>
        <v>2017</v>
      </c>
      <c r="S7639" s="34">
        <v>46.61</v>
      </c>
    </row>
    <row r="7640" spans="1:19">
      <c r="A7640" s="32">
        <v>44859</v>
      </c>
      <c r="B7640" s="33">
        <f t="shared" si="1262"/>
        <v>10</v>
      </c>
      <c r="C7640" s="33">
        <f t="shared" si="1263"/>
        <v>2022</v>
      </c>
      <c r="D7640" s="34">
        <v>0.85</v>
      </c>
      <c r="F7640" s="32"/>
      <c r="K7640" s="32">
        <v>42426</v>
      </c>
      <c r="L7640" s="33">
        <f t="shared" si="1254"/>
        <v>2</v>
      </c>
      <c r="M7640" s="33">
        <f t="shared" si="1255"/>
        <v>2016</v>
      </c>
      <c r="N7640" s="34">
        <v>31.65</v>
      </c>
      <c r="P7640" s="32">
        <v>42864</v>
      </c>
      <c r="Q7640" s="33">
        <f t="shared" si="1256"/>
        <v>5</v>
      </c>
      <c r="R7640" s="33">
        <f t="shared" si="1257"/>
        <v>2017</v>
      </c>
      <c r="S7640" s="34">
        <v>47.06</v>
      </c>
    </row>
    <row r="7641" spans="1:19">
      <c r="A7641" s="32">
        <v>44860</v>
      </c>
      <c r="B7641" s="33">
        <f t="shared" si="1262"/>
        <v>10</v>
      </c>
      <c r="C7641" s="33">
        <f t="shared" si="1263"/>
        <v>2022</v>
      </c>
      <c r="D7641" s="34">
        <v>0.873</v>
      </c>
      <c r="F7641" s="32"/>
      <c r="K7641" s="32">
        <v>42429</v>
      </c>
      <c r="L7641" s="33">
        <f t="shared" si="1254"/>
        <v>2</v>
      </c>
      <c r="M7641" s="33">
        <f t="shared" si="1255"/>
        <v>2016</v>
      </c>
      <c r="N7641" s="34">
        <v>32.74</v>
      </c>
      <c r="P7641" s="32">
        <v>42865</v>
      </c>
      <c r="Q7641" s="33">
        <f t="shared" si="1256"/>
        <v>5</v>
      </c>
      <c r="R7641" s="33">
        <f t="shared" si="1257"/>
        <v>2017</v>
      </c>
      <c r="S7641" s="34">
        <v>48.09</v>
      </c>
    </row>
    <row r="7642" spans="1:19">
      <c r="A7642" s="32">
        <v>44861</v>
      </c>
      <c r="B7642" s="33">
        <f t="shared" si="1262"/>
        <v>10</v>
      </c>
      <c r="C7642" s="33">
        <f t="shared" si="1263"/>
        <v>2022</v>
      </c>
      <c r="D7642" s="34">
        <v>0.86499999999999999</v>
      </c>
      <c r="F7642" s="32"/>
      <c r="K7642" s="32">
        <v>42430</v>
      </c>
      <c r="L7642" s="33">
        <f t="shared" si="1254"/>
        <v>3</v>
      </c>
      <c r="M7642" s="33">
        <f t="shared" si="1255"/>
        <v>2016</v>
      </c>
      <c r="N7642" s="34">
        <v>34.39</v>
      </c>
      <c r="P7642" s="32">
        <v>42866</v>
      </c>
      <c r="Q7642" s="33">
        <f t="shared" si="1256"/>
        <v>5</v>
      </c>
      <c r="R7642" s="33">
        <f t="shared" si="1257"/>
        <v>2017</v>
      </c>
      <c r="S7642" s="34">
        <v>49.18</v>
      </c>
    </row>
    <row r="7643" spans="1:19">
      <c r="A7643" s="32">
        <v>44862</v>
      </c>
      <c r="B7643" s="33">
        <f t="shared" si="1262"/>
        <v>10</v>
      </c>
      <c r="C7643" s="33">
        <f t="shared" si="1263"/>
        <v>2022</v>
      </c>
      <c r="D7643" s="34">
        <v>0.873</v>
      </c>
      <c r="F7643" s="32"/>
      <c r="K7643" s="32">
        <v>42431</v>
      </c>
      <c r="L7643" s="33">
        <f t="shared" si="1254"/>
        <v>3</v>
      </c>
      <c r="M7643" s="33">
        <f t="shared" si="1255"/>
        <v>2016</v>
      </c>
      <c r="N7643" s="34">
        <v>34.57</v>
      </c>
      <c r="P7643" s="32">
        <v>42867</v>
      </c>
      <c r="Q7643" s="33">
        <f t="shared" si="1256"/>
        <v>5</v>
      </c>
      <c r="R7643" s="33">
        <f t="shared" si="1257"/>
        <v>2017</v>
      </c>
      <c r="S7643" s="34">
        <v>49.08</v>
      </c>
    </row>
    <row r="7644" spans="1:19">
      <c r="A7644" s="32">
        <v>44865</v>
      </c>
      <c r="B7644" s="33">
        <f t="shared" si="1262"/>
        <v>10</v>
      </c>
      <c r="C7644" s="33">
        <f t="shared" si="1263"/>
        <v>2022</v>
      </c>
      <c r="D7644" s="34">
        <v>0.876</v>
      </c>
      <c r="F7644" s="32"/>
      <c r="K7644" s="32">
        <v>42432</v>
      </c>
      <c r="L7644" s="33">
        <f t="shared" si="1254"/>
        <v>3</v>
      </c>
      <c r="M7644" s="33">
        <f t="shared" si="1255"/>
        <v>2016</v>
      </c>
      <c r="N7644" s="34">
        <v>34.56</v>
      </c>
      <c r="P7644" s="32">
        <v>42870</v>
      </c>
      <c r="Q7644" s="33">
        <f t="shared" si="1256"/>
        <v>5</v>
      </c>
      <c r="R7644" s="33">
        <f t="shared" si="1257"/>
        <v>2017</v>
      </c>
      <c r="S7644" s="34">
        <v>51.29</v>
      </c>
    </row>
    <row r="7645" spans="1:19">
      <c r="A7645" s="32">
        <v>44866</v>
      </c>
      <c r="B7645" s="33">
        <f t="shared" si="1262"/>
        <v>11</v>
      </c>
      <c r="C7645" s="33">
        <f t="shared" si="1263"/>
        <v>2022</v>
      </c>
      <c r="D7645" s="34">
        <v>0.878</v>
      </c>
      <c r="F7645" s="32"/>
      <c r="K7645" s="32">
        <v>42433</v>
      </c>
      <c r="L7645" s="33">
        <f t="shared" si="1254"/>
        <v>3</v>
      </c>
      <c r="M7645" s="33">
        <f t="shared" si="1255"/>
        <v>2016</v>
      </c>
      <c r="N7645" s="34">
        <v>35.909999999999997</v>
      </c>
      <c r="P7645" s="32">
        <v>42871</v>
      </c>
      <c r="Q7645" s="33">
        <f t="shared" si="1256"/>
        <v>5</v>
      </c>
      <c r="R7645" s="33">
        <f t="shared" si="1257"/>
        <v>2017</v>
      </c>
      <c r="S7645" s="34">
        <v>51.21</v>
      </c>
    </row>
    <row r="7646" spans="1:19">
      <c r="A7646" s="32">
        <v>44867</v>
      </c>
      <c r="B7646" s="33">
        <f t="shared" si="1262"/>
        <v>11</v>
      </c>
      <c r="C7646" s="33">
        <f t="shared" si="1263"/>
        <v>2022</v>
      </c>
      <c r="D7646" s="34">
        <v>0.88100000000000001</v>
      </c>
      <c r="F7646" s="32"/>
      <c r="K7646" s="32">
        <v>42436</v>
      </c>
      <c r="L7646" s="33">
        <f t="shared" si="1254"/>
        <v>3</v>
      </c>
      <c r="M7646" s="33">
        <f t="shared" si="1255"/>
        <v>2016</v>
      </c>
      <c r="N7646" s="34">
        <v>37.9</v>
      </c>
      <c r="P7646" s="32">
        <v>42872</v>
      </c>
      <c r="Q7646" s="33">
        <f t="shared" si="1256"/>
        <v>5</v>
      </c>
      <c r="R7646" s="33">
        <f t="shared" si="1257"/>
        <v>2017</v>
      </c>
      <c r="S7646" s="34">
        <v>51.76</v>
      </c>
    </row>
    <row r="7647" spans="1:19">
      <c r="A7647" s="32">
        <v>44868</v>
      </c>
      <c r="B7647" s="33">
        <f t="shared" si="1262"/>
        <v>11</v>
      </c>
      <c r="C7647" s="33">
        <f t="shared" si="1263"/>
        <v>2022</v>
      </c>
      <c r="D7647" s="34">
        <v>0.85099999999999998</v>
      </c>
      <c r="F7647" s="32"/>
      <c r="K7647" s="32">
        <v>42437</v>
      </c>
      <c r="L7647" s="33">
        <f t="shared" si="1254"/>
        <v>3</v>
      </c>
      <c r="M7647" s="33">
        <f t="shared" si="1255"/>
        <v>2016</v>
      </c>
      <c r="N7647" s="34">
        <v>36.67</v>
      </c>
      <c r="P7647" s="32">
        <v>42873</v>
      </c>
      <c r="Q7647" s="33">
        <f t="shared" si="1256"/>
        <v>5</v>
      </c>
      <c r="R7647" s="33">
        <f t="shared" si="1257"/>
        <v>2017</v>
      </c>
      <c r="S7647" s="34">
        <v>51.71</v>
      </c>
    </row>
    <row r="7648" spans="1:19">
      <c r="A7648" s="32">
        <v>44869</v>
      </c>
      <c r="B7648" s="33">
        <f t="shared" si="1262"/>
        <v>11</v>
      </c>
      <c r="C7648" s="33">
        <f t="shared" si="1263"/>
        <v>2022</v>
      </c>
      <c r="D7648" s="34">
        <v>0.88400000000000001</v>
      </c>
      <c r="F7648" s="32"/>
      <c r="K7648" s="32">
        <v>42438</v>
      </c>
      <c r="L7648" s="33">
        <f t="shared" si="1254"/>
        <v>3</v>
      </c>
      <c r="M7648" s="33">
        <f t="shared" si="1255"/>
        <v>2016</v>
      </c>
      <c r="N7648" s="34">
        <v>37.619999999999997</v>
      </c>
      <c r="P7648" s="32">
        <v>42874</v>
      </c>
      <c r="Q7648" s="33">
        <f t="shared" si="1256"/>
        <v>5</v>
      </c>
      <c r="R7648" s="33">
        <f t="shared" si="1257"/>
        <v>2017</v>
      </c>
      <c r="S7648" s="34">
        <v>52.78</v>
      </c>
    </row>
    <row r="7649" spans="1:19">
      <c r="A7649" s="32">
        <v>44872</v>
      </c>
      <c r="B7649" s="33">
        <f t="shared" si="1262"/>
        <v>11</v>
      </c>
      <c r="C7649" s="33">
        <f t="shared" si="1263"/>
        <v>2022</v>
      </c>
      <c r="D7649" s="34">
        <v>0.89600000000000002</v>
      </c>
      <c r="F7649" s="32"/>
      <c r="K7649" s="32">
        <v>42439</v>
      </c>
      <c r="L7649" s="33">
        <f t="shared" si="1254"/>
        <v>3</v>
      </c>
      <c r="M7649" s="33">
        <f t="shared" si="1255"/>
        <v>2016</v>
      </c>
      <c r="N7649" s="34">
        <v>37.770000000000003</v>
      </c>
      <c r="P7649" s="32">
        <v>42877</v>
      </c>
      <c r="Q7649" s="33">
        <f t="shared" si="1256"/>
        <v>5</v>
      </c>
      <c r="R7649" s="33">
        <f t="shared" si="1257"/>
        <v>2017</v>
      </c>
      <c r="S7649" s="34">
        <v>53.35</v>
      </c>
    </row>
    <row r="7650" spans="1:19">
      <c r="A7650" s="32">
        <v>44873</v>
      </c>
      <c r="B7650" s="33">
        <f t="shared" si="1262"/>
        <v>11</v>
      </c>
      <c r="C7650" s="33">
        <f t="shared" si="1263"/>
        <v>2022</v>
      </c>
      <c r="D7650" s="34">
        <v>0.88800000000000001</v>
      </c>
      <c r="F7650" s="32"/>
      <c r="K7650" s="32">
        <v>42440</v>
      </c>
      <c r="L7650" s="33">
        <f t="shared" si="1254"/>
        <v>3</v>
      </c>
      <c r="M7650" s="33">
        <f t="shared" si="1255"/>
        <v>2016</v>
      </c>
      <c r="N7650" s="34">
        <v>38.51</v>
      </c>
      <c r="P7650" s="32">
        <v>42878</v>
      </c>
      <c r="Q7650" s="33">
        <f t="shared" si="1256"/>
        <v>5</v>
      </c>
      <c r="R7650" s="33">
        <f t="shared" si="1257"/>
        <v>2017</v>
      </c>
      <c r="S7650" s="34">
        <v>53.19</v>
      </c>
    </row>
    <row r="7651" spans="1:19">
      <c r="A7651" s="32">
        <v>44874</v>
      </c>
      <c r="B7651" s="33">
        <f t="shared" si="1262"/>
        <v>11</v>
      </c>
      <c r="C7651" s="33">
        <f t="shared" si="1263"/>
        <v>2022</v>
      </c>
      <c r="D7651" s="34">
        <v>0.86499999999999999</v>
      </c>
      <c r="F7651" s="32"/>
      <c r="K7651" s="32">
        <v>42443</v>
      </c>
      <c r="L7651" s="33">
        <f t="shared" si="1254"/>
        <v>3</v>
      </c>
      <c r="M7651" s="33">
        <f t="shared" si="1255"/>
        <v>2016</v>
      </c>
      <c r="N7651" s="34">
        <v>37.200000000000003</v>
      </c>
      <c r="P7651" s="32">
        <v>42879</v>
      </c>
      <c r="Q7651" s="33">
        <f t="shared" si="1256"/>
        <v>5</v>
      </c>
      <c r="R7651" s="33">
        <f t="shared" si="1257"/>
        <v>2017</v>
      </c>
      <c r="S7651" s="34">
        <v>53.29</v>
      </c>
    </row>
    <row r="7652" spans="1:19">
      <c r="A7652" s="32">
        <v>44875</v>
      </c>
      <c r="B7652" s="33">
        <f t="shared" si="1262"/>
        <v>11</v>
      </c>
      <c r="C7652" s="33">
        <f t="shared" si="1263"/>
        <v>2022</v>
      </c>
      <c r="D7652" s="34">
        <v>0.875</v>
      </c>
      <c r="F7652" s="32"/>
      <c r="K7652" s="32">
        <v>42444</v>
      </c>
      <c r="L7652" s="33">
        <f t="shared" ref="L7652:L7715" si="1264">+MONTH(K7652)</f>
        <v>3</v>
      </c>
      <c r="M7652" s="33">
        <f t="shared" ref="M7652:M7715" si="1265">+YEAR(K7652)</f>
        <v>2016</v>
      </c>
      <c r="N7652" s="34">
        <v>36.32</v>
      </c>
      <c r="P7652" s="32">
        <v>42880</v>
      </c>
      <c r="Q7652" s="33">
        <f t="shared" ref="Q7652:Q7715" si="1266">+MONTH(P7652)</f>
        <v>5</v>
      </c>
      <c r="R7652" s="33">
        <f t="shared" si="1257"/>
        <v>2017</v>
      </c>
      <c r="S7652" s="34">
        <v>52.25</v>
      </c>
    </row>
    <row r="7653" spans="1:19">
      <c r="A7653" s="32">
        <v>44876</v>
      </c>
      <c r="B7653" s="33">
        <f t="shared" si="1262"/>
        <v>11</v>
      </c>
      <c r="C7653" s="33">
        <f t="shared" si="1263"/>
        <v>2022</v>
      </c>
      <c r="D7653" s="34">
        <v>0.86799999999999999</v>
      </c>
      <c r="F7653" s="32"/>
      <c r="K7653" s="32">
        <v>42445</v>
      </c>
      <c r="L7653" s="33">
        <f t="shared" si="1264"/>
        <v>3</v>
      </c>
      <c r="M7653" s="33">
        <f t="shared" si="1265"/>
        <v>2016</v>
      </c>
      <c r="N7653" s="34">
        <v>38.43</v>
      </c>
      <c r="P7653" s="32">
        <v>42881</v>
      </c>
      <c r="Q7653" s="33">
        <f t="shared" si="1266"/>
        <v>5</v>
      </c>
      <c r="R7653" s="33">
        <f t="shared" ref="R7653:R7716" si="1267">+YEAR(P7653)</f>
        <v>2017</v>
      </c>
      <c r="S7653" s="34">
        <v>50.84</v>
      </c>
    </row>
    <row r="7654" spans="1:19">
      <c r="A7654" s="32">
        <v>44879</v>
      </c>
      <c r="B7654" s="33">
        <f t="shared" si="1262"/>
        <v>11</v>
      </c>
      <c r="C7654" s="33">
        <f t="shared" si="1263"/>
        <v>2022</v>
      </c>
      <c r="D7654" s="34">
        <v>0.86799999999999999</v>
      </c>
      <c r="F7654" s="32"/>
      <c r="K7654" s="32">
        <v>42446</v>
      </c>
      <c r="L7654" s="33">
        <f t="shared" si="1264"/>
        <v>3</v>
      </c>
      <c r="M7654" s="33">
        <f t="shared" si="1265"/>
        <v>2016</v>
      </c>
      <c r="N7654" s="34">
        <v>40.17</v>
      </c>
      <c r="P7654" s="32">
        <v>42884</v>
      </c>
      <c r="Q7654" s="33">
        <f t="shared" si="1266"/>
        <v>5</v>
      </c>
      <c r="R7654" s="33">
        <f t="shared" si="1267"/>
        <v>2017</v>
      </c>
      <c r="S7654" s="34">
        <v>52.25</v>
      </c>
    </row>
    <row r="7655" spans="1:19">
      <c r="A7655" s="32">
        <v>44880</v>
      </c>
      <c r="B7655" s="33">
        <f t="shared" si="1262"/>
        <v>11</v>
      </c>
      <c r="C7655" s="33">
        <f t="shared" si="1263"/>
        <v>2022</v>
      </c>
      <c r="D7655" s="34">
        <v>0.88</v>
      </c>
      <c r="F7655" s="32"/>
      <c r="K7655" s="32">
        <v>42447</v>
      </c>
      <c r="L7655" s="33">
        <f t="shared" si="1264"/>
        <v>3</v>
      </c>
      <c r="M7655" s="33">
        <f t="shared" si="1265"/>
        <v>2016</v>
      </c>
      <c r="N7655" s="34">
        <v>39.47</v>
      </c>
      <c r="P7655" s="32">
        <v>42885</v>
      </c>
      <c r="Q7655" s="33">
        <f t="shared" si="1266"/>
        <v>5</v>
      </c>
      <c r="R7655" s="33">
        <f t="shared" si="1267"/>
        <v>2017</v>
      </c>
      <c r="S7655" s="34">
        <v>50.65</v>
      </c>
    </row>
    <row r="7656" spans="1:19">
      <c r="A7656" s="32">
        <v>44881</v>
      </c>
      <c r="B7656" s="33">
        <f t="shared" si="1262"/>
        <v>11</v>
      </c>
      <c r="C7656" s="33">
        <f t="shared" si="1263"/>
        <v>2022</v>
      </c>
      <c r="D7656" s="34">
        <v>0.871</v>
      </c>
      <c r="F7656" s="32"/>
      <c r="K7656" s="32">
        <v>42450</v>
      </c>
      <c r="L7656" s="33">
        <f t="shared" si="1264"/>
        <v>3</v>
      </c>
      <c r="M7656" s="33">
        <f t="shared" si="1265"/>
        <v>2016</v>
      </c>
      <c r="N7656" s="34">
        <v>39.909999999999997</v>
      </c>
      <c r="P7656" s="32">
        <v>42886</v>
      </c>
      <c r="Q7656" s="33">
        <f t="shared" si="1266"/>
        <v>5</v>
      </c>
      <c r="R7656" s="33">
        <f t="shared" si="1267"/>
        <v>2017</v>
      </c>
      <c r="S7656" s="34">
        <v>49.4</v>
      </c>
    </row>
    <row r="7657" spans="1:19">
      <c r="A7657" s="32">
        <v>44882</v>
      </c>
      <c r="B7657" s="33">
        <f t="shared" si="1262"/>
        <v>11</v>
      </c>
      <c r="C7657" s="33">
        <f t="shared" si="1263"/>
        <v>2022</v>
      </c>
      <c r="D7657" s="34">
        <v>0.85599999999999998</v>
      </c>
      <c r="F7657" s="32"/>
      <c r="K7657" s="32">
        <v>42451</v>
      </c>
      <c r="L7657" s="33">
        <f t="shared" si="1264"/>
        <v>3</v>
      </c>
      <c r="M7657" s="33">
        <f t="shared" si="1265"/>
        <v>2016</v>
      </c>
      <c r="N7657" s="34">
        <v>41.45</v>
      </c>
      <c r="P7657" s="32">
        <v>42887</v>
      </c>
      <c r="Q7657" s="33">
        <f t="shared" si="1266"/>
        <v>6</v>
      </c>
      <c r="R7657" s="33">
        <f t="shared" si="1267"/>
        <v>2017</v>
      </c>
      <c r="S7657" s="34">
        <v>50.41</v>
      </c>
    </row>
    <row r="7658" spans="1:19">
      <c r="A7658" s="32">
        <v>44883</v>
      </c>
      <c r="B7658" s="33">
        <f t="shared" si="1262"/>
        <v>11</v>
      </c>
      <c r="C7658" s="33">
        <f t="shared" si="1263"/>
        <v>2022</v>
      </c>
      <c r="D7658" s="34">
        <v>0.85</v>
      </c>
      <c r="F7658" s="32"/>
      <c r="K7658" s="32">
        <v>42452</v>
      </c>
      <c r="L7658" s="33">
        <f t="shared" si="1264"/>
        <v>3</v>
      </c>
      <c r="M7658" s="33">
        <f t="shared" si="1265"/>
        <v>2016</v>
      </c>
      <c r="N7658" s="34">
        <v>38.28</v>
      </c>
      <c r="P7658" s="32">
        <v>42888</v>
      </c>
      <c r="Q7658" s="33">
        <f t="shared" si="1266"/>
        <v>6</v>
      </c>
      <c r="R7658" s="33">
        <f t="shared" si="1267"/>
        <v>2017</v>
      </c>
      <c r="S7658" s="34">
        <v>48.46</v>
      </c>
    </row>
    <row r="7659" spans="1:19">
      <c r="A7659" s="32">
        <v>44886</v>
      </c>
      <c r="B7659" s="33">
        <f t="shared" si="1262"/>
        <v>11</v>
      </c>
      <c r="C7659" s="33">
        <f t="shared" si="1263"/>
        <v>2022</v>
      </c>
      <c r="D7659" s="34">
        <v>0.84</v>
      </c>
      <c r="F7659" s="32"/>
      <c r="K7659" s="32">
        <v>42453</v>
      </c>
      <c r="L7659" s="33">
        <f t="shared" si="1264"/>
        <v>3</v>
      </c>
      <c r="M7659" s="33">
        <f t="shared" si="1265"/>
        <v>2016</v>
      </c>
      <c r="N7659" s="34">
        <v>38.14</v>
      </c>
      <c r="P7659" s="32">
        <v>42891</v>
      </c>
      <c r="Q7659" s="33">
        <f t="shared" si="1266"/>
        <v>6</v>
      </c>
      <c r="R7659" s="33">
        <f t="shared" si="1267"/>
        <v>2017</v>
      </c>
      <c r="S7659" s="34">
        <v>48.25</v>
      </c>
    </row>
    <row r="7660" spans="1:19">
      <c r="A7660" s="32">
        <v>44887</v>
      </c>
      <c r="B7660" s="33">
        <f t="shared" si="1262"/>
        <v>11</v>
      </c>
      <c r="C7660" s="33">
        <f t="shared" si="1263"/>
        <v>2022</v>
      </c>
      <c r="D7660" s="34">
        <v>0.82599999999999996</v>
      </c>
      <c r="F7660" s="32"/>
      <c r="K7660" s="32">
        <v>42457</v>
      </c>
      <c r="L7660" s="33">
        <f t="shared" si="1264"/>
        <v>3</v>
      </c>
      <c r="M7660" s="33">
        <f t="shared" si="1265"/>
        <v>2016</v>
      </c>
      <c r="N7660" s="34">
        <v>37.99</v>
      </c>
      <c r="P7660" s="32">
        <v>42892</v>
      </c>
      <c r="Q7660" s="33">
        <f t="shared" si="1266"/>
        <v>6</v>
      </c>
      <c r="R7660" s="33">
        <f t="shared" si="1267"/>
        <v>2017</v>
      </c>
      <c r="S7660" s="34">
        <v>48.11</v>
      </c>
    </row>
    <row r="7661" spans="1:19">
      <c r="A7661" s="32">
        <v>44888</v>
      </c>
      <c r="B7661" s="33">
        <f t="shared" si="1262"/>
        <v>11</v>
      </c>
      <c r="C7661" s="33">
        <f t="shared" si="1263"/>
        <v>2022</v>
      </c>
      <c r="D7661" s="34">
        <v>0.81100000000000005</v>
      </c>
      <c r="F7661" s="32"/>
      <c r="K7661" s="32">
        <v>42458</v>
      </c>
      <c r="L7661" s="33">
        <f t="shared" si="1264"/>
        <v>3</v>
      </c>
      <c r="M7661" s="33">
        <f t="shared" si="1265"/>
        <v>2016</v>
      </c>
      <c r="N7661" s="34">
        <v>36.909999999999997</v>
      </c>
      <c r="P7661" s="32">
        <v>42893</v>
      </c>
      <c r="Q7661" s="33">
        <f t="shared" si="1266"/>
        <v>6</v>
      </c>
      <c r="R7661" s="33">
        <f t="shared" si="1267"/>
        <v>2017</v>
      </c>
      <c r="S7661" s="34">
        <v>47.08</v>
      </c>
    </row>
    <row r="7662" spans="1:19">
      <c r="A7662" s="32">
        <v>44893</v>
      </c>
      <c r="B7662" s="33">
        <f t="shared" si="1262"/>
        <v>11</v>
      </c>
      <c r="C7662" s="33">
        <f t="shared" si="1263"/>
        <v>2022</v>
      </c>
      <c r="D7662" s="34">
        <v>0.78500000000000003</v>
      </c>
      <c r="F7662" s="32"/>
      <c r="K7662" s="32">
        <v>42459</v>
      </c>
      <c r="L7662" s="33">
        <f t="shared" si="1264"/>
        <v>3</v>
      </c>
      <c r="M7662" s="33">
        <f t="shared" si="1265"/>
        <v>2016</v>
      </c>
      <c r="N7662" s="34">
        <v>36.909999999999997</v>
      </c>
      <c r="P7662" s="32">
        <v>42894</v>
      </c>
      <c r="Q7662" s="33">
        <f t="shared" si="1266"/>
        <v>6</v>
      </c>
      <c r="R7662" s="33">
        <f t="shared" si="1267"/>
        <v>2017</v>
      </c>
      <c r="S7662" s="34">
        <v>46.3</v>
      </c>
    </row>
    <row r="7663" spans="1:19">
      <c r="A7663" s="32">
        <v>44894</v>
      </c>
      <c r="B7663" s="33">
        <f t="shared" ref="B7663:B7666" si="1268">+MONTH(A7663)</f>
        <v>11</v>
      </c>
      <c r="C7663" s="33">
        <f t="shared" ref="C7663:C7666" si="1269">+YEAR(A7663)</f>
        <v>2022</v>
      </c>
      <c r="D7663" s="34">
        <v>0.78</v>
      </c>
      <c r="F7663" s="32"/>
      <c r="K7663" s="32">
        <v>42460</v>
      </c>
      <c r="L7663" s="33">
        <f t="shared" si="1264"/>
        <v>3</v>
      </c>
      <c r="M7663" s="33">
        <f t="shared" si="1265"/>
        <v>2016</v>
      </c>
      <c r="N7663" s="34">
        <v>36.94</v>
      </c>
      <c r="P7663" s="32">
        <v>42895</v>
      </c>
      <c r="Q7663" s="33">
        <f t="shared" si="1266"/>
        <v>6</v>
      </c>
      <c r="R7663" s="33">
        <f t="shared" si="1267"/>
        <v>2017</v>
      </c>
      <c r="S7663" s="34">
        <v>46.64</v>
      </c>
    </row>
    <row r="7664" spans="1:19">
      <c r="A7664" s="32">
        <v>44895</v>
      </c>
      <c r="B7664" s="33">
        <f t="shared" si="1268"/>
        <v>11</v>
      </c>
      <c r="C7664" s="33">
        <f t="shared" si="1269"/>
        <v>2022</v>
      </c>
      <c r="D7664" s="34">
        <v>0.77500000000000002</v>
      </c>
      <c r="F7664" s="32"/>
      <c r="K7664" s="32">
        <v>42461</v>
      </c>
      <c r="L7664" s="33">
        <f t="shared" si="1264"/>
        <v>4</v>
      </c>
      <c r="M7664" s="33">
        <f t="shared" si="1265"/>
        <v>2016</v>
      </c>
      <c r="N7664" s="34">
        <v>35.36</v>
      </c>
      <c r="P7664" s="32">
        <v>42898</v>
      </c>
      <c r="Q7664" s="33">
        <f t="shared" si="1266"/>
        <v>6</v>
      </c>
      <c r="R7664" s="33">
        <f t="shared" si="1267"/>
        <v>2017</v>
      </c>
      <c r="S7664" s="34">
        <v>47.18</v>
      </c>
    </row>
    <row r="7665" spans="1:19">
      <c r="A7665" s="32">
        <v>44896</v>
      </c>
      <c r="B7665" s="33">
        <f t="shared" si="1268"/>
        <v>12</v>
      </c>
      <c r="C7665" s="33">
        <f t="shared" si="1269"/>
        <v>2022</v>
      </c>
      <c r="D7665" s="34">
        <v>0.75</v>
      </c>
      <c r="F7665" s="32"/>
      <c r="K7665" s="32">
        <v>42464</v>
      </c>
      <c r="L7665" s="33">
        <f t="shared" si="1264"/>
        <v>4</v>
      </c>
      <c r="M7665" s="33">
        <f t="shared" si="1265"/>
        <v>2016</v>
      </c>
      <c r="N7665" s="34">
        <v>34.299999999999997</v>
      </c>
      <c r="P7665" s="32">
        <v>42899</v>
      </c>
      <c r="Q7665" s="33">
        <f t="shared" si="1266"/>
        <v>6</v>
      </c>
      <c r="R7665" s="33">
        <f t="shared" si="1267"/>
        <v>2017</v>
      </c>
      <c r="S7665" s="34">
        <v>46.95</v>
      </c>
    </row>
    <row r="7666" spans="1:19">
      <c r="A7666" s="32">
        <v>44897</v>
      </c>
      <c r="B7666" s="33">
        <f t="shared" si="1268"/>
        <v>12</v>
      </c>
      <c r="C7666" s="33">
        <f t="shared" si="1269"/>
        <v>2022</v>
      </c>
      <c r="D7666" s="34">
        <v>0.75</v>
      </c>
      <c r="F7666" s="32"/>
      <c r="K7666" s="32">
        <v>42465</v>
      </c>
      <c r="L7666" s="33">
        <f t="shared" si="1264"/>
        <v>4</v>
      </c>
      <c r="M7666" s="33">
        <f t="shared" si="1265"/>
        <v>2016</v>
      </c>
      <c r="N7666" s="34">
        <v>34.520000000000003</v>
      </c>
      <c r="P7666" s="32">
        <v>42900</v>
      </c>
      <c r="Q7666" s="33">
        <f t="shared" si="1266"/>
        <v>6</v>
      </c>
      <c r="R7666" s="33">
        <f t="shared" si="1267"/>
        <v>2017</v>
      </c>
      <c r="S7666" s="34">
        <v>45.47</v>
      </c>
    </row>
    <row r="7667" spans="1:19">
      <c r="A7667" s="32">
        <v>44900</v>
      </c>
      <c r="B7667" s="33">
        <f t="shared" ref="B7667:B7690" si="1270">+MONTH(A7667)</f>
        <v>12</v>
      </c>
      <c r="C7667" s="33">
        <f t="shared" ref="C7667:C7690" si="1271">+YEAR(A7667)</f>
        <v>2022</v>
      </c>
      <c r="D7667" s="34">
        <v>0.68899999999999995</v>
      </c>
      <c r="F7667" s="32"/>
      <c r="K7667" s="32">
        <v>42466</v>
      </c>
      <c r="L7667" s="33">
        <f t="shared" si="1264"/>
        <v>4</v>
      </c>
      <c r="M7667" s="33">
        <f t="shared" si="1265"/>
        <v>2016</v>
      </c>
      <c r="N7667" s="34">
        <v>37.74</v>
      </c>
      <c r="P7667" s="32">
        <v>42901</v>
      </c>
      <c r="Q7667" s="33">
        <f t="shared" si="1266"/>
        <v>6</v>
      </c>
      <c r="R7667" s="33">
        <f t="shared" si="1267"/>
        <v>2017</v>
      </c>
      <c r="S7667" s="34">
        <v>45.61</v>
      </c>
    </row>
    <row r="7668" spans="1:19">
      <c r="A7668" s="32">
        <v>44901</v>
      </c>
      <c r="B7668" s="33">
        <f t="shared" si="1270"/>
        <v>12</v>
      </c>
      <c r="C7668" s="33">
        <f t="shared" si="1271"/>
        <v>2022</v>
      </c>
      <c r="D7668" s="34">
        <v>0.68300000000000005</v>
      </c>
      <c r="F7668" s="32"/>
      <c r="K7668" s="32">
        <v>42467</v>
      </c>
      <c r="L7668" s="33">
        <f t="shared" si="1264"/>
        <v>4</v>
      </c>
      <c r="M7668" s="33">
        <f t="shared" si="1265"/>
        <v>2016</v>
      </c>
      <c r="N7668" s="34">
        <v>37.299999999999997</v>
      </c>
      <c r="P7668" s="32">
        <v>42902</v>
      </c>
      <c r="Q7668" s="33">
        <f t="shared" si="1266"/>
        <v>6</v>
      </c>
      <c r="R7668" s="33">
        <f t="shared" si="1267"/>
        <v>2017</v>
      </c>
      <c r="S7668" s="34">
        <v>45.7</v>
      </c>
    </row>
    <row r="7669" spans="1:19">
      <c r="A7669" s="32">
        <v>44902</v>
      </c>
      <c r="B7669" s="33">
        <f t="shared" si="1270"/>
        <v>12</v>
      </c>
      <c r="C7669" s="33">
        <f t="shared" si="1271"/>
        <v>2022</v>
      </c>
      <c r="D7669" s="34">
        <v>0.68300000000000005</v>
      </c>
      <c r="F7669" s="32"/>
      <c r="K7669" s="32">
        <v>42468</v>
      </c>
      <c r="L7669" s="33">
        <f t="shared" si="1264"/>
        <v>4</v>
      </c>
      <c r="M7669" s="33">
        <f t="shared" si="1265"/>
        <v>2016</v>
      </c>
      <c r="N7669" s="34">
        <v>39.74</v>
      </c>
      <c r="P7669" s="32">
        <v>42905</v>
      </c>
      <c r="Q7669" s="33">
        <f t="shared" si="1266"/>
        <v>6</v>
      </c>
      <c r="R7669" s="33">
        <f t="shared" si="1267"/>
        <v>2017</v>
      </c>
      <c r="S7669" s="34">
        <v>45.93</v>
      </c>
    </row>
    <row r="7670" spans="1:19">
      <c r="A7670" s="32">
        <v>44903</v>
      </c>
      <c r="B7670" s="33">
        <f t="shared" si="1270"/>
        <v>12</v>
      </c>
      <c r="C7670" s="33">
        <f t="shared" si="1271"/>
        <v>2022</v>
      </c>
      <c r="D7670" s="34">
        <v>0.67</v>
      </c>
      <c r="F7670" s="32"/>
      <c r="K7670" s="32">
        <v>42471</v>
      </c>
      <c r="L7670" s="33">
        <f t="shared" si="1264"/>
        <v>4</v>
      </c>
      <c r="M7670" s="33">
        <f t="shared" si="1265"/>
        <v>2016</v>
      </c>
      <c r="N7670" s="34">
        <v>40.46</v>
      </c>
      <c r="P7670" s="32">
        <v>42906</v>
      </c>
      <c r="Q7670" s="33">
        <f t="shared" si="1266"/>
        <v>6</v>
      </c>
      <c r="R7670" s="33">
        <f t="shared" si="1267"/>
        <v>2017</v>
      </c>
      <c r="S7670" s="34">
        <v>43.98</v>
      </c>
    </row>
    <row r="7671" spans="1:19">
      <c r="A7671" s="32">
        <v>44904</v>
      </c>
      <c r="B7671" s="33">
        <f t="shared" si="1270"/>
        <v>12</v>
      </c>
      <c r="C7671" s="33">
        <f t="shared" si="1271"/>
        <v>2022</v>
      </c>
      <c r="D7671" s="34">
        <v>0.67</v>
      </c>
      <c r="F7671" s="32"/>
      <c r="K7671" s="32">
        <v>42472</v>
      </c>
      <c r="L7671" s="33">
        <f t="shared" si="1264"/>
        <v>4</v>
      </c>
      <c r="M7671" s="33">
        <f t="shared" si="1265"/>
        <v>2016</v>
      </c>
      <c r="N7671" s="34">
        <v>42.12</v>
      </c>
      <c r="P7671" s="32">
        <v>42907</v>
      </c>
      <c r="Q7671" s="33">
        <f t="shared" si="1266"/>
        <v>6</v>
      </c>
      <c r="R7671" s="33">
        <f t="shared" si="1267"/>
        <v>2017</v>
      </c>
      <c r="S7671" s="34">
        <v>44.62</v>
      </c>
    </row>
    <row r="7672" spans="1:19">
      <c r="A7672" s="32">
        <v>44907</v>
      </c>
      <c r="B7672" s="33">
        <f t="shared" si="1270"/>
        <v>12</v>
      </c>
      <c r="C7672" s="33">
        <f t="shared" si="1271"/>
        <v>2022</v>
      </c>
      <c r="D7672" s="34">
        <v>0.69</v>
      </c>
      <c r="F7672" s="32"/>
      <c r="K7672" s="32">
        <v>42473</v>
      </c>
      <c r="L7672" s="33">
        <f t="shared" si="1264"/>
        <v>4</v>
      </c>
      <c r="M7672" s="33">
        <f t="shared" si="1265"/>
        <v>2016</v>
      </c>
      <c r="N7672" s="34">
        <v>41.7</v>
      </c>
      <c r="P7672" s="32">
        <v>42908</v>
      </c>
      <c r="Q7672" s="33">
        <f t="shared" si="1266"/>
        <v>6</v>
      </c>
      <c r="R7672" s="33">
        <f t="shared" si="1267"/>
        <v>2017</v>
      </c>
      <c r="S7672" s="34">
        <v>44.46</v>
      </c>
    </row>
    <row r="7673" spans="1:19">
      <c r="A7673" s="32">
        <v>44908</v>
      </c>
      <c r="B7673" s="33">
        <f t="shared" si="1270"/>
        <v>12</v>
      </c>
      <c r="C7673" s="33">
        <f t="shared" si="1271"/>
        <v>2022</v>
      </c>
      <c r="D7673" s="34">
        <v>0.69</v>
      </c>
      <c r="F7673" s="32"/>
      <c r="K7673" s="32">
        <v>42474</v>
      </c>
      <c r="L7673" s="33">
        <f t="shared" si="1264"/>
        <v>4</v>
      </c>
      <c r="M7673" s="33">
        <f t="shared" si="1265"/>
        <v>2016</v>
      </c>
      <c r="N7673" s="34">
        <v>41.45</v>
      </c>
      <c r="P7673" s="32">
        <v>42909</v>
      </c>
      <c r="Q7673" s="33">
        <f t="shared" si="1266"/>
        <v>6</v>
      </c>
      <c r="R7673" s="33">
        <f t="shared" si="1267"/>
        <v>2017</v>
      </c>
      <c r="S7673" s="34">
        <v>44.14</v>
      </c>
    </row>
    <row r="7674" spans="1:19">
      <c r="A7674" s="32">
        <v>44909</v>
      </c>
      <c r="B7674" s="33">
        <f t="shared" si="1270"/>
        <v>12</v>
      </c>
      <c r="C7674" s="33">
        <f t="shared" si="1271"/>
        <v>2022</v>
      </c>
      <c r="D7674" s="34">
        <v>0.69</v>
      </c>
      <c r="F7674" s="32"/>
      <c r="K7674" s="32">
        <v>42475</v>
      </c>
      <c r="L7674" s="33">
        <f t="shared" si="1264"/>
        <v>4</v>
      </c>
      <c r="M7674" s="33">
        <f t="shared" si="1265"/>
        <v>2016</v>
      </c>
      <c r="N7674" s="34">
        <v>40.4</v>
      </c>
      <c r="P7674" s="32">
        <v>42912</v>
      </c>
      <c r="Q7674" s="33">
        <f t="shared" si="1266"/>
        <v>6</v>
      </c>
      <c r="R7674" s="33">
        <f t="shared" si="1267"/>
        <v>2017</v>
      </c>
      <c r="S7674" s="34">
        <v>44.09</v>
      </c>
    </row>
    <row r="7675" spans="1:19">
      <c r="A7675" s="32">
        <v>44910</v>
      </c>
      <c r="B7675" s="33">
        <f t="shared" si="1270"/>
        <v>12</v>
      </c>
      <c r="C7675" s="33">
        <f t="shared" si="1271"/>
        <v>2022</v>
      </c>
      <c r="D7675" s="34">
        <v>0.69</v>
      </c>
      <c r="F7675" s="32"/>
      <c r="K7675" s="32">
        <v>42478</v>
      </c>
      <c r="L7675" s="33">
        <f t="shared" si="1264"/>
        <v>4</v>
      </c>
      <c r="M7675" s="33">
        <f t="shared" si="1265"/>
        <v>2016</v>
      </c>
      <c r="N7675" s="34">
        <v>39.74</v>
      </c>
      <c r="P7675" s="32">
        <v>42913</v>
      </c>
      <c r="Q7675" s="33">
        <f t="shared" si="1266"/>
        <v>6</v>
      </c>
      <c r="R7675" s="33">
        <f t="shared" si="1267"/>
        <v>2017</v>
      </c>
      <c r="S7675" s="34">
        <v>46.17</v>
      </c>
    </row>
    <row r="7676" spans="1:19">
      <c r="A7676" s="32">
        <v>44911</v>
      </c>
      <c r="B7676" s="33">
        <f t="shared" si="1270"/>
        <v>12</v>
      </c>
      <c r="C7676" s="33">
        <f t="shared" si="1271"/>
        <v>2022</v>
      </c>
      <c r="D7676" s="34">
        <v>0.68</v>
      </c>
      <c r="F7676" s="32"/>
      <c r="K7676" s="32">
        <v>42479</v>
      </c>
      <c r="L7676" s="33">
        <f t="shared" si="1264"/>
        <v>4</v>
      </c>
      <c r="M7676" s="33">
        <f t="shared" si="1265"/>
        <v>2016</v>
      </c>
      <c r="N7676" s="34">
        <v>40.880000000000003</v>
      </c>
      <c r="P7676" s="32">
        <v>42914</v>
      </c>
      <c r="Q7676" s="33">
        <f t="shared" si="1266"/>
        <v>6</v>
      </c>
      <c r="R7676" s="33">
        <f t="shared" si="1267"/>
        <v>2017</v>
      </c>
      <c r="S7676" s="34">
        <v>46.45</v>
      </c>
    </row>
    <row r="7677" spans="1:19">
      <c r="A7677" s="32">
        <v>44914</v>
      </c>
      <c r="B7677" s="33">
        <f t="shared" si="1270"/>
        <v>12</v>
      </c>
      <c r="C7677" s="33">
        <f t="shared" si="1271"/>
        <v>2022</v>
      </c>
      <c r="D7677" s="34">
        <v>0.65400000000000003</v>
      </c>
      <c r="F7677" s="32"/>
      <c r="K7677" s="32">
        <v>42480</v>
      </c>
      <c r="L7677" s="33">
        <f t="shared" si="1264"/>
        <v>4</v>
      </c>
      <c r="M7677" s="33">
        <f t="shared" si="1265"/>
        <v>2016</v>
      </c>
      <c r="N7677" s="34">
        <v>42.72</v>
      </c>
      <c r="P7677" s="32">
        <v>42915</v>
      </c>
      <c r="Q7677" s="33">
        <f t="shared" si="1266"/>
        <v>6</v>
      </c>
      <c r="R7677" s="33">
        <f t="shared" si="1267"/>
        <v>2017</v>
      </c>
      <c r="S7677" s="34">
        <v>47.02</v>
      </c>
    </row>
    <row r="7678" spans="1:19">
      <c r="A7678" s="32">
        <v>44915</v>
      </c>
      <c r="B7678" s="33">
        <f t="shared" si="1270"/>
        <v>12</v>
      </c>
      <c r="C7678" s="33">
        <f t="shared" si="1271"/>
        <v>2022</v>
      </c>
      <c r="D7678" s="34">
        <v>0.64600000000000002</v>
      </c>
      <c r="F7678" s="32"/>
      <c r="K7678" s="32">
        <v>42481</v>
      </c>
      <c r="L7678" s="33">
        <f t="shared" si="1264"/>
        <v>4</v>
      </c>
      <c r="M7678" s="33">
        <f t="shared" si="1265"/>
        <v>2016</v>
      </c>
      <c r="N7678" s="34">
        <v>43.18</v>
      </c>
      <c r="P7678" s="32">
        <v>42916</v>
      </c>
      <c r="Q7678" s="33">
        <f t="shared" si="1266"/>
        <v>6</v>
      </c>
      <c r="R7678" s="33">
        <f t="shared" si="1267"/>
        <v>2017</v>
      </c>
      <c r="S7678" s="34">
        <v>47.08</v>
      </c>
    </row>
    <row r="7679" spans="1:19">
      <c r="A7679" s="32">
        <v>44916</v>
      </c>
      <c r="B7679" s="33">
        <f t="shared" si="1270"/>
        <v>12</v>
      </c>
      <c r="C7679" s="33">
        <f t="shared" si="1271"/>
        <v>2022</v>
      </c>
      <c r="D7679" s="34">
        <v>0.67800000000000005</v>
      </c>
      <c r="F7679" s="32"/>
      <c r="K7679" s="32">
        <v>42482</v>
      </c>
      <c r="L7679" s="33">
        <f t="shared" si="1264"/>
        <v>4</v>
      </c>
      <c r="M7679" s="33">
        <f t="shared" si="1265"/>
        <v>2016</v>
      </c>
      <c r="N7679" s="34">
        <v>42.76</v>
      </c>
      <c r="P7679" s="32">
        <v>42919</v>
      </c>
      <c r="Q7679" s="33">
        <f t="shared" si="1266"/>
        <v>7</v>
      </c>
      <c r="R7679" s="33">
        <f t="shared" si="1267"/>
        <v>2017</v>
      </c>
      <c r="S7679" s="34">
        <v>49.13</v>
      </c>
    </row>
    <row r="7680" spans="1:19">
      <c r="A7680" s="32">
        <v>44917</v>
      </c>
      <c r="B7680" s="33">
        <f t="shared" si="1270"/>
        <v>12</v>
      </c>
      <c r="C7680" s="33">
        <f t="shared" si="1271"/>
        <v>2022</v>
      </c>
      <c r="D7680" s="34">
        <v>0.70399999999999996</v>
      </c>
      <c r="F7680" s="32"/>
      <c r="K7680" s="32">
        <v>42485</v>
      </c>
      <c r="L7680" s="33">
        <f t="shared" si="1264"/>
        <v>4</v>
      </c>
      <c r="M7680" s="33">
        <f t="shared" si="1265"/>
        <v>2016</v>
      </c>
      <c r="N7680" s="34">
        <v>41.67</v>
      </c>
      <c r="P7680" s="32">
        <v>42920</v>
      </c>
      <c r="Q7680" s="33">
        <f t="shared" si="1266"/>
        <v>7</v>
      </c>
      <c r="R7680" s="33">
        <f t="shared" si="1267"/>
        <v>2017</v>
      </c>
      <c r="S7680" s="34">
        <v>49.15</v>
      </c>
    </row>
    <row r="7681" spans="1:19">
      <c r="A7681" s="32">
        <v>44918</v>
      </c>
      <c r="B7681" s="33">
        <f t="shared" si="1270"/>
        <v>12</v>
      </c>
      <c r="C7681" s="33">
        <f t="shared" si="1271"/>
        <v>2022</v>
      </c>
      <c r="D7681" s="34">
        <v>0.70399999999999996</v>
      </c>
      <c r="F7681" s="32"/>
      <c r="K7681" s="32">
        <v>42486</v>
      </c>
      <c r="L7681" s="33">
        <f t="shared" si="1264"/>
        <v>4</v>
      </c>
      <c r="M7681" s="33">
        <f t="shared" si="1265"/>
        <v>2016</v>
      </c>
      <c r="N7681" s="34">
        <v>42.52</v>
      </c>
      <c r="P7681" s="32">
        <v>42921</v>
      </c>
      <c r="Q7681" s="33">
        <f t="shared" si="1266"/>
        <v>7</v>
      </c>
      <c r="R7681" s="33">
        <f t="shared" si="1267"/>
        <v>2017</v>
      </c>
      <c r="S7681" s="34">
        <v>47.58</v>
      </c>
    </row>
    <row r="7682" spans="1:19">
      <c r="A7682" s="32">
        <v>44922</v>
      </c>
      <c r="B7682" s="33">
        <f t="shared" si="1270"/>
        <v>12</v>
      </c>
      <c r="C7682" s="33">
        <f t="shared" si="1271"/>
        <v>2022</v>
      </c>
      <c r="D7682" s="34">
        <v>0.7</v>
      </c>
      <c r="F7682" s="32"/>
      <c r="K7682" s="32">
        <v>42487</v>
      </c>
      <c r="L7682" s="33">
        <f t="shared" si="1264"/>
        <v>4</v>
      </c>
      <c r="M7682" s="33">
        <f t="shared" si="1265"/>
        <v>2016</v>
      </c>
      <c r="N7682" s="34">
        <v>45.29</v>
      </c>
      <c r="P7682" s="32">
        <v>42922</v>
      </c>
      <c r="Q7682" s="33">
        <f t="shared" si="1266"/>
        <v>7</v>
      </c>
      <c r="R7682" s="33">
        <f t="shared" si="1267"/>
        <v>2017</v>
      </c>
      <c r="S7682" s="34">
        <v>48.53</v>
      </c>
    </row>
    <row r="7683" spans="1:19">
      <c r="A7683" s="32">
        <v>44923</v>
      </c>
      <c r="B7683" s="33">
        <f t="shared" si="1270"/>
        <v>12</v>
      </c>
      <c r="C7683" s="33">
        <f t="shared" si="1271"/>
        <v>2022</v>
      </c>
      <c r="D7683" s="34">
        <v>0.70299999999999996</v>
      </c>
      <c r="F7683" s="32"/>
      <c r="K7683" s="32">
        <v>42488</v>
      </c>
      <c r="L7683" s="33">
        <f t="shared" si="1264"/>
        <v>4</v>
      </c>
      <c r="M7683" s="33">
        <f t="shared" si="1265"/>
        <v>2016</v>
      </c>
      <c r="N7683" s="34">
        <v>46.03</v>
      </c>
      <c r="P7683" s="32">
        <v>42923</v>
      </c>
      <c r="Q7683" s="33">
        <f t="shared" si="1266"/>
        <v>7</v>
      </c>
      <c r="R7683" s="33">
        <f t="shared" si="1267"/>
        <v>2017</v>
      </c>
      <c r="S7683" s="34">
        <v>46.47</v>
      </c>
    </row>
    <row r="7684" spans="1:19">
      <c r="A7684" s="32">
        <v>44924</v>
      </c>
      <c r="B7684" s="33">
        <f t="shared" si="1270"/>
        <v>12</v>
      </c>
      <c r="C7684" s="33">
        <f t="shared" si="1271"/>
        <v>2022</v>
      </c>
      <c r="D7684" s="34">
        <v>0.69299999999999995</v>
      </c>
      <c r="F7684" s="32"/>
      <c r="K7684" s="32">
        <v>42489</v>
      </c>
      <c r="L7684" s="33">
        <f t="shared" si="1264"/>
        <v>4</v>
      </c>
      <c r="M7684" s="33">
        <f t="shared" si="1265"/>
        <v>2016</v>
      </c>
      <c r="N7684" s="34">
        <v>45.98</v>
      </c>
      <c r="P7684" s="32">
        <v>42926</v>
      </c>
      <c r="Q7684" s="33">
        <f t="shared" si="1266"/>
        <v>7</v>
      </c>
      <c r="R7684" s="33">
        <f t="shared" si="1267"/>
        <v>2017</v>
      </c>
      <c r="S7684" s="34">
        <v>46.57</v>
      </c>
    </row>
    <row r="7685" spans="1:19">
      <c r="A7685" s="32">
        <v>44925</v>
      </c>
      <c r="B7685" s="33">
        <f t="shared" si="1270"/>
        <v>12</v>
      </c>
      <c r="C7685" s="33">
        <f t="shared" si="1271"/>
        <v>2022</v>
      </c>
      <c r="D7685" s="34">
        <v>0.71799999999999997</v>
      </c>
      <c r="F7685" s="32"/>
      <c r="K7685" s="32">
        <v>42492</v>
      </c>
      <c r="L7685" s="33">
        <f t="shared" si="1264"/>
        <v>5</v>
      </c>
      <c r="M7685" s="33">
        <f t="shared" si="1265"/>
        <v>2016</v>
      </c>
      <c r="N7685" s="34">
        <v>44.75</v>
      </c>
      <c r="P7685" s="32">
        <v>42927</v>
      </c>
      <c r="Q7685" s="33">
        <f t="shared" si="1266"/>
        <v>7</v>
      </c>
      <c r="R7685" s="33">
        <f t="shared" si="1267"/>
        <v>2017</v>
      </c>
      <c r="S7685" s="34">
        <v>46.68</v>
      </c>
    </row>
    <row r="7686" spans="1:19">
      <c r="A7686" s="32">
        <v>44929</v>
      </c>
      <c r="B7686" s="33">
        <f t="shared" si="1270"/>
        <v>1</v>
      </c>
      <c r="C7686" s="33">
        <f t="shared" si="1271"/>
        <v>2023</v>
      </c>
      <c r="D7686" s="34">
        <v>0.76800000000000002</v>
      </c>
      <c r="F7686" s="32"/>
      <c r="K7686" s="32">
        <v>42493</v>
      </c>
      <c r="L7686" s="33">
        <f t="shared" si="1264"/>
        <v>5</v>
      </c>
      <c r="M7686" s="33">
        <f t="shared" si="1265"/>
        <v>2016</v>
      </c>
      <c r="N7686" s="34">
        <v>43.65</v>
      </c>
      <c r="P7686" s="32">
        <v>42928</v>
      </c>
      <c r="Q7686" s="33">
        <f t="shared" si="1266"/>
        <v>7</v>
      </c>
      <c r="R7686" s="33">
        <f t="shared" si="1267"/>
        <v>2017</v>
      </c>
      <c r="S7686" s="34">
        <v>46.73</v>
      </c>
    </row>
    <row r="7687" spans="1:19">
      <c r="A7687" s="32">
        <v>44930</v>
      </c>
      <c r="B7687" s="33">
        <f t="shared" si="1270"/>
        <v>1</v>
      </c>
      <c r="C7687" s="33">
        <f t="shared" si="1271"/>
        <v>2023</v>
      </c>
      <c r="D7687" s="34">
        <v>0.73799999999999999</v>
      </c>
      <c r="F7687" s="32"/>
      <c r="K7687" s="32">
        <v>42494</v>
      </c>
      <c r="L7687" s="33">
        <f t="shared" si="1264"/>
        <v>5</v>
      </c>
      <c r="M7687" s="33">
        <f t="shared" si="1265"/>
        <v>2016</v>
      </c>
      <c r="N7687" s="34">
        <v>43.77</v>
      </c>
      <c r="P7687" s="32">
        <v>42929</v>
      </c>
      <c r="Q7687" s="33">
        <f t="shared" si="1266"/>
        <v>7</v>
      </c>
      <c r="R7687" s="33">
        <f t="shared" si="1267"/>
        <v>2017</v>
      </c>
      <c r="S7687" s="34">
        <v>47.65</v>
      </c>
    </row>
    <row r="7688" spans="1:19">
      <c r="A7688" s="32">
        <v>44931</v>
      </c>
      <c r="B7688" s="33">
        <f t="shared" si="1270"/>
        <v>1</v>
      </c>
      <c r="C7688" s="33">
        <f t="shared" si="1271"/>
        <v>2023</v>
      </c>
      <c r="D7688" s="34">
        <v>0.73799999999999999</v>
      </c>
      <c r="F7688" s="32"/>
      <c r="K7688" s="32">
        <v>42495</v>
      </c>
      <c r="L7688" s="33">
        <f t="shared" si="1264"/>
        <v>5</v>
      </c>
      <c r="M7688" s="33">
        <f t="shared" si="1265"/>
        <v>2016</v>
      </c>
      <c r="N7688" s="34">
        <v>44.33</v>
      </c>
      <c r="P7688" s="32">
        <v>42930</v>
      </c>
      <c r="Q7688" s="33">
        <f t="shared" si="1266"/>
        <v>7</v>
      </c>
      <c r="R7688" s="33">
        <f t="shared" si="1267"/>
        <v>2017</v>
      </c>
      <c r="S7688" s="34">
        <v>47.89</v>
      </c>
    </row>
    <row r="7689" spans="1:19">
      <c r="A7689" s="32">
        <v>44932</v>
      </c>
      <c r="B7689" s="33">
        <f t="shared" si="1270"/>
        <v>1</v>
      </c>
      <c r="C7689" s="33">
        <f t="shared" si="1271"/>
        <v>2023</v>
      </c>
      <c r="D7689" s="34">
        <v>0.72799999999999998</v>
      </c>
      <c r="F7689" s="32"/>
      <c r="K7689" s="32">
        <v>42496</v>
      </c>
      <c r="L7689" s="33">
        <f t="shared" si="1264"/>
        <v>5</v>
      </c>
      <c r="M7689" s="33">
        <f t="shared" si="1265"/>
        <v>2016</v>
      </c>
      <c r="N7689" s="34">
        <v>44.58</v>
      </c>
      <c r="P7689" s="32">
        <v>42933</v>
      </c>
      <c r="Q7689" s="33">
        <f t="shared" si="1266"/>
        <v>7</v>
      </c>
      <c r="R7689" s="33">
        <f t="shared" si="1267"/>
        <v>2017</v>
      </c>
      <c r="S7689" s="34">
        <v>47.66</v>
      </c>
    </row>
    <row r="7690" spans="1:19">
      <c r="A7690" s="32">
        <v>44935</v>
      </c>
      <c r="B7690" s="33">
        <f t="shared" si="1270"/>
        <v>1</v>
      </c>
      <c r="C7690" s="33">
        <f t="shared" si="1271"/>
        <v>2023</v>
      </c>
      <c r="D7690" s="34">
        <v>0.753</v>
      </c>
      <c r="F7690" s="32"/>
      <c r="K7690" s="32">
        <v>42499</v>
      </c>
      <c r="L7690" s="33">
        <f t="shared" si="1264"/>
        <v>5</v>
      </c>
      <c r="M7690" s="33">
        <f t="shared" si="1265"/>
        <v>2016</v>
      </c>
      <c r="N7690" s="34">
        <v>43.45</v>
      </c>
      <c r="P7690" s="32">
        <v>42934</v>
      </c>
      <c r="Q7690" s="33">
        <f t="shared" si="1266"/>
        <v>7</v>
      </c>
      <c r="R7690" s="33">
        <f t="shared" si="1267"/>
        <v>2017</v>
      </c>
      <c r="S7690" s="34">
        <v>47.92</v>
      </c>
    </row>
    <row r="7691" spans="1:19">
      <c r="A7691" s="32">
        <v>44936</v>
      </c>
      <c r="B7691" s="33">
        <f t="shared" ref="B7691:B7699" si="1272">+MONTH(A7691)</f>
        <v>1</v>
      </c>
      <c r="C7691" s="33">
        <f t="shared" ref="C7691:C7699" si="1273">+YEAR(A7691)</f>
        <v>2023</v>
      </c>
      <c r="D7691" s="34">
        <v>0.77300000000000002</v>
      </c>
      <c r="F7691" s="32"/>
      <c r="K7691" s="32">
        <v>42500</v>
      </c>
      <c r="L7691" s="33">
        <f t="shared" si="1264"/>
        <v>5</v>
      </c>
      <c r="M7691" s="33">
        <f t="shared" si="1265"/>
        <v>2016</v>
      </c>
      <c r="N7691" s="34">
        <v>44.68</v>
      </c>
      <c r="P7691" s="32">
        <v>42935</v>
      </c>
      <c r="Q7691" s="33">
        <f t="shared" si="1266"/>
        <v>7</v>
      </c>
      <c r="R7691" s="33">
        <f t="shared" si="1267"/>
        <v>2017</v>
      </c>
      <c r="S7691" s="34">
        <v>48.34</v>
      </c>
    </row>
    <row r="7692" spans="1:19">
      <c r="A7692" s="32">
        <v>44937</v>
      </c>
      <c r="B7692" s="33">
        <f t="shared" si="1272"/>
        <v>1</v>
      </c>
      <c r="C7692" s="33">
        <f t="shared" si="1273"/>
        <v>2023</v>
      </c>
      <c r="D7692" s="34">
        <v>0.79100000000000004</v>
      </c>
      <c r="F7692" s="32"/>
      <c r="K7692" s="32">
        <v>42501</v>
      </c>
      <c r="L7692" s="33">
        <f t="shared" si="1264"/>
        <v>5</v>
      </c>
      <c r="M7692" s="33">
        <f t="shared" si="1265"/>
        <v>2016</v>
      </c>
      <c r="N7692" s="34">
        <v>46.21</v>
      </c>
      <c r="P7692" s="32">
        <v>42936</v>
      </c>
      <c r="Q7692" s="33">
        <f t="shared" si="1266"/>
        <v>7</v>
      </c>
      <c r="R7692" s="33">
        <f t="shared" si="1267"/>
        <v>2017</v>
      </c>
      <c r="S7692" s="34">
        <v>48.54</v>
      </c>
    </row>
    <row r="7693" spans="1:19">
      <c r="A7693" s="32">
        <v>44938</v>
      </c>
      <c r="B7693" s="33">
        <f t="shared" si="1272"/>
        <v>1</v>
      </c>
      <c r="C7693" s="33">
        <f t="shared" si="1273"/>
        <v>2023</v>
      </c>
      <c r="D7693" s="34">
        <v>0.81299999999999994</v>
      </c>
      <c r="F7693" s="32"/>
      <c r="K7693" s="32">
        <v>42502</v>
      </c>
      <c r="L7693" s="33">
        <f t="shared" si="1264"/>
        <v>5</v>
      </c>
      <c r="M7693" s="33">
        <f t="shared" si="1265"/>
        <v>2016</v>
      </c>
      <c r="N7693" s="34">
        <v>46.64</v>
      </c>
      <c r="P7693" s="32">
        <v>42937</v>
      </c>
      <c r="Q7693" s="33">
        <f t="shared" si="1266"/>
        <v>7</v>
      </c>
      <c r="R7693" s="33">
        <f t="shared" si="1267"/>
        <v>2017</v>
      </c>
      <c r="S7693" s="34">
        <v>47.47</v>
      </c>
    </row>
    <row r="7694" spans="1:19">
      <c r="A7694" s="32">
        <v>44939</v>
      </c>
      <c r="B7694" s="33">
        <f t="shared" si="1272"/>
        <v>1</v>
      </c>
      <c r="C7694" s="33">
        <f t="shared" si="1273"/>
        <v>2023</v>
      </c>
      <c r="D7694" s="34">
        <v>0.81899999999999995</v>
      </c>
      <c r="F7694" s="32"/>
      <c r="K7694" s="32">
        <v>42503</v>
      </c>
      <c r="L7694" s="33">
        <f t="shared" si="1264"/>
        <v>5</v>
      </c>
      <c r="M7694" s="33">
        <f t="shared" si="1265"/>
        <v>2016</v>
      </c>
      <c r="N7694" s="34">
        <v>46.22</v>
      </c>
      <c r="P7694" s="32">
        <v>42940</v>
      </c>
      <c r="Q7694" s="33">
        <f t="shared" si="1266"/>
        <v>7</v>
      </c>
      <c r="R7694" s="33">
        <f t="shared" si="1267"/>
        <v>2017</v>
      </c>
      <c r="S7694" s="34">
        <v>47.81</v>
      </c>
    </row>
    <row r="7695" spans="1:19">
      <c r="A7695" s="32">
        <v>44943</v>
      </c>
      <c r="B7695" s="33">
        <f t="shared" si="1272"/>
        <v>1</v>
      </c>
      <c r="C7695" s="33">
        <f t="shared" si="1273"/>
        <v>2023</v>
      </c>
      <c r="D7695" s="34">
        <v>0.85899999999999999</v>
      </c>
      <c r="F7695" s="32"/>
      <c r="K7695" s="32">
        <v>42506</v>
      </c>
      <c r="L7695" s="33">
        <f t="shared" si="1264"/>
        <v>5</v>
      </c>
      <c r="M7695" s="33">
        <f t="shared" si="1265"/>
        <v>2016</v>
      </c>
      <c r="N7695" s="34">
        <v>47.72</v>
      </c>
      <c r="P7695" s="32">
        <v>42941</v>
      </c>
      <c r="Q7695" s="33">
        <f t="shared" si="1266"/>
        <v>7</v>
      </c>
      <c r="R7695" s="33">
        <f t="shared" si="1267"/>
        <v>2017</v>
      </c>
      <c r="S7695" s="34">
        <v>49.19</v>
      </c>
    </row>
    <row r="7696" spans="1:19">
      <c r="A7696" s="32">
        <v>44944</v>
      </c>
      <c r="B7696" s="33">
        <f t="shared" si="1272"/>
        <v>1</v>
      </c>
      <c r="C7696" s="33">
        <f t="shared" si="1273"/>
        <v>2023</v>
      </c>
      <c r="D7696" s="34">
        <v>0.88800000000000001</v>
      </c>
      <c r="F7696" s="32"/>
      <c r="K7696" s="32">
        <v>42507</v>
      </c>
      <c r="L7696" s="33">
        <f t="shared" si="1264"/>
        <v>5</v>
      </c>
      <c r="M7696" s="33">
        <f t="shared" si="1265"/>
        <v>2016</v>
      </c>
      <c r="N7696" s="34">
        <v>48.29</v>
      </c>
      <c r="P7696" s="32">
        <v>42942</v>
      </c>
      <c r="Q7696" s="33">
        <f t="shared" si="1266"/>
        <v>7</v>
      </c>
      <c r="R7696" s="33">
        <f t="shared" si="1267"/>
        <v>2017</v>
      </c>
      <c r="S7696" s="34">
        <v>50.08</v>
      </c>
    </row>
    <row r="7697" spans="1:19">
      <c r="A7697" s="32">
        <v>44945</v>
      </c>
      <c r="B7697" s="33">
        <f t="shared" si="1272"/>
        <v>1</v>
      </c>
      <c r="C7697" s="33">
        <f t="shared" si="1273"/>
        <v>2023</v>
      </c>
      <c r="D7697" s="34">
        <v>0.9</v>
      </c>
      <c r="F7697" s="32"/>
      <c r="K7697" s="32">
        <v>42508</v>
      </c>
      <c r="L7697" s="33">
        <f t="shared" si="1264"/>
        <v>5</v>
      </c>
      <c r="M7697" s="33">
        <f t="shared" si="1265"/>
        <v>2016</v>
      </c>
      <c r="N7697" s="34">
        <v>48.12</v>
      </c>
      <c r="P7697" s="32">
        <v>42943</v>
      </c>
      <c r="Q7697" s="33">
        <f t="shared" si="1266"/>
        <v>7</v>
      </c>
      <c r="R7697" s="33">
        <f t="shared" si="1267"/>
        <v>2017</v>
      </c>
      <c r="S7697" s="34">
        <v>50.67</v>
      </c>
    </row>
    <row r="7698" spans="1:19">
      <c r="A7698" s="32">
        <v>44946</v>
      </c>
      <c r="B7698" s="33">
        <f t="shared" si="1272"/>
        <v>1</v>
      </c>
      <c r="C7698" s="33">
        <f t="shared" si="1273"/>
        <v>2023</v>
      </c>
      <c r="D7698" s="34">
        <v>0.89800000000000002</v>
      </c>
      <c r="F7698" s="32"/>
      <c r="K7698" s="32">
        <v>42509</v>
      </c>
      <c r="L7698" s="33">
        <f t="shared" si="1264"/>
        <v>5</v>
      </c>
      <c r="M7698" s="33">
        <f t="shared" si="1265"/>
        <v>2016</v>
      </c>
      <c r="N7698" s="34">
        <v>48.16</v>
      </c>
      <c r="P7698" s="32">
        <v>42944</v>
      </c>
      <c r="Q7698" s="33">
        <f t="shared" si="1266"/>
        <v>7</v>
      </c>
      <c r="R7698" s="33">
        <f t="shared" si="1267"/>
        <v>2017</v>
      </c>
      <c r="S7698" s="34">
        <v>52</v>
      </c>
    </row>
    <row r="7699" spans="1:19">
      <c r="A7699" s="32">
        <v>44949</v>
      </c>
      <c r="B7699" s="33">
        <f t="shared" si="1272"/>
        <v>1</v>
      </c>
      <c r="C7699" s="33">
        <f t="shared" si="1273"/>
        <v>2023</v>
      </c>
      <c r="D7699" s="34">
        <v>0.90300000000000002</v>
      </c>
      <c r="F7699" s="32"/>
      <c r="K7699" s="32">
        <v>42510</v>
      </c>
      <c r="L7699" s="33">
        <f t="shared" si="1264"/>
        <v>5</v>
      </c>
      <c r="M7699" s="33">
        <f t="shared" si="1265"/>
        <v>2016</v>
      </c>
      <c r="N7699" s="34">
        <v>47.67</v>
      </c>
      <c r="P7699" s="32">
        <v>42947</v>
      </c>
      <c r="Q7699" s="33">
        <f t="shared" si="1266"/>
        <v>7</v>
      </c>
      <c r="R7699" s="33">
        <f t="shared" si="1267"/>
        <v>2017</v>
      </c>
      <c r="S7699" s="34">
        <v>51.99</v>
      </c>
    </row>
    <row r="7700" spans="1:19">
      <c r="A7700" s="32">
        <v>44945</v>
      </c>
      <c r="B7700" s="33">
        <f t="shared" ref="B7700:B7706" si="1274">+MONTH(A7700)</f>
        <v>1</v>
      </c>
      <c r="C7700" s="33">
        <f t="shared" ref="C7700:C7706" si="1275">+YEAR(A7700)</f>
        <v>2023</v>
      </c>
      <c r="D7700" s="34">
        <v>0.9</v>
      </c>
      <c r="F7700" s="32"/>
      <c r="K7700" s="32">
        <v>42513</v>
      </c>
      <c r="L7700" s="33">
        <f t="shared" si="1264"/>
        <v>5</v>
      </c>
      <c r="M7700" s="33">
        <f t="shared" si="1265"/>
        <v>2016</v>
      </c>
      <c r="N7700" s="34">
        <v>48.12</v>
      </c>
      <c r="P7700" s="32">
        <v>42948</v>
      </c>
      <c r="Q7700" s="33">
        <f t="shared" si="1266"/>
        <v>8</v>
      </c>
      <c r="R7700" s="33">
        <f t="shared" si="1267"/>
        <v>2017</v>
      </c>
      <c r="S7700" s="34">
        <v>50.77</v>
      </c>
    </row>
    <row r="7701" spans="1:19">
      <c r="A7701" s="32">
        <v>44946</v>
      </c>
      <c r="B7701" s="33">
        <f t="shared" si="1274"/>
        <v>1</v>
      </c>
      <c r="C7701" s="33">
        <f t="shared" si="1275"/>
        <v>2023</v>
      </c>
      <c r="D7701" s="34">
        <v>0.89800000000000002</v>
      </c>
      <c r="F7701" s="32"/>
      <c r="K7701" s="32">
        <v>42514</v>
      </c>
      <c r="L7701" s="33">
        <f t="shared" si="1264"/>
        <v>5</v>
      </c>
      <c r="M7701" s="33">
        <f t="shared" si="1265"/>
        <v>2016</v>
      </c>
      <c r="N7701" s="34">
        <v>48.04</v>
      </c>
      <c r="P7701" s="32">
        <v>42949</v>
      </c>
      <c r="Q7701" s="33">
        <f t="shared" si="1266"/>
        <v>8</v>
      </c>
      <c r="R7701" s="33">
        <f t="shared" si="1267"/>
        <v>2017</v>
      </c>
      <c r="S7701" s="34">
        <v>52.09</v>
      </c>
    </row>
    <row r="7702" spans="1:19">
      <c r="A7702" s="32">
        <v>44949</v>
      </c>
      <c r="B7702" s="33">
        <f t="shared" si="1274"/>
        <v>1</v>
      </c>
      <c r="C7702" s="33">
        <f t="shared" si="1275"/>
        <v>2023</v>
      </c>
      <c r="D7702" s="34">
        <v>0.90300000000000002</v>
      </c>
      <c r="F7702" s="32"/>
      <c r="K7702" s="32">
        <v>42515</v>
      </c>
      <c r="L7702" s="33">
        <f t="shared" si="1264"/>
        <v>5</v>
      </c>
      <c r="M7702" s="33">
        <f t="shared" si="1265"/>
        <v>2016</v>
      </c>
      <c r="N7702" s="34">
        <v>49.1</v>
      </c>
      <c r="P7702" s="32">
        <v>42950</v>
      </c>
      <c r="Q7702" s="33">
        <f t="shared" si="1266"/>
        <v>8</v>
      </c>
      <c r="R7702" s="33">
        <f t="shared" si="1267"/>
        <v>2017</v>
      </c>
      <c r="S7702" s="34">
        <v>52.88</v>
      </c>
    </row>
    <row r="7703" spans="1:19">
      <c r="A7703" s="32">
        <v>44950</v>
      </c>
      <c r="B7703" s="33">
        <f t="shared" si="1274"/>
        <v>1</v>
      </c>
      <c r="C7703" s="33">
        <f t="shared" si="1275"/>
        <v>2023</v>
      </c>
      <c r="D7703" s="34">
        <v>0.90400000000000003</v>
      </c>
      <c r="F7703" s="32"/>
      <c r="K7703" s="32">
        <v>42516</v>
      </c>
      <c r="L7703" s="33">
        <f t="shared" si="1264"/>
        <v>5</v>
      </c>
      <c r="M7703" s="33">
        <f t="shared" si="1265"/>
        <v>2016</v>
      </c>
      <c r="N7703" s="34">
        <v>49</v>
      </c>
      <c r="P7703" s="32">
        <v>42951</v>
      </c>
      <c r="Q7703" s="33">
        <f t="shared" si="1266"/>
        <v>8</v>
      </c>
      <c r="R7703" s="33">
        <f t="shared" si="1267"/>
        <v>2017</v>
      </c>
      <c r="S7703" s="34">
        <v>52.48</v>
      </c>
    </row>
    <row r="7704" spans="1:19">
      <c r="A7704" s="32">
        <v>44951</v>
      </c>
      <c r="B7704" s="33">
        <f t="shared" si="1274"/>
        <v>1</v>
      </c>
      <c r="C7704" s="33">
        <f t="shared" si="1275"/>
        <v>2023</v>
      </c>
      <c r="D7704" s="34">
        <v>0.90800000000000003</v>
      </c>
      <c r="F7704" s="32"/>
      <c r="K7704" s="32">
        <v>42517</v>
      </c>
      <c r="L7704" s="33">
        <f t="shared" si="1264"/>
        <v>5</v>
      </c>
      <c r="M7704" s="33">
        <f t="shared" si="1265"/>
        <v>2016</v>
      </c>
      <c r="N7704" s="34">
        <v>49.36</v>
      </c>
      <c r="P7704" s="32">
        <v>42954</v>
      </c>
      <c r="Q7704" s="33">
        <f t="shared" si="1266"/>
        <v>8</v>
      </c>
      <c r="R7704" s="33">
        <f t="shared" si="1267"/>
        <v>2017</v>
      </c>
      <c r="S7704" s="34">
        <v>51.42</v>
      </c>
    </row>
    <row r="7705" spans="1:19">
      <c r="A7705" s="32">
        <v>44952</v>
      </c>
      <c r="B7705" s="33">
        <f t="shared" si="1274"/>
        <v>1</v>
      </c>
      <c r="C7705" s="33">
        <f t="shared" si="1275"/>
        <v>2023</v>
      </c>
      <c r="D7705" s="34">
        <v>0.93799999999999994</v>
      </c>
      <c r="F7705" s="32"/>
      <c r="K7705" s="32">
        <v>42521</v>
      </c>
      <c r="L7705" s="33">
        <f t="shared" si="1264"/>
        <v>5</v>
      </c>
      <c r="M7705" s="33">
        <f t="shared" si="1265"/>
        <v>2016</v>
      </c>
      <c r="N7705" s="34">
        <v>49.1</v>
      </c>
      <c r="P7705" s="32">
        <v>42955</v>
      </c>
      <c r="Q7705" s="33">
        <f t="shared" si="1266"/>
        <v>8</v>
      </c>
      <c r="R7705" s="33">
        <f t="shared" si="1267"/>
        <v>2017</v>
      </c>
      <c r="S7705" s="34">
        <v>52.18</v>
      </c>
    </row>
    <row r="7706" spans="1:19">
      <c r="A7706" s="32">
        <v>44953</v>
      </c>
      <c r="B7706" s="33">
        <f t="shared" si="1274"/>
        <v>1</v>
      </c>
      <c r="C7706" s="33">
        <f t="shared" si="1275"/>
        <v>2023</v>
      </c>
      <c r="D7706" s="34">
        <v>0.92500000000000004</v>
      </c>
      <c r="F7706" s="32"/>
      <c r="K7706" s="32">
        <v>42522</v>
      </c>
      <c r="L7706" s="33">
        <f t="shared" si="1264"/>
        <v>6</v>
      </c>
      <c r="M7706" s="33">
        <f t="shared" si="1265"/>
        <v>2016</v>
      </c>
      <c r="N7706" s="34">
        <v>49.07</v>
      </c>
      <c r="P7706" s="32">
        <v>42956</v>
      </c>
      <c r="Q7706" s="33">
        <f t="shared" si="1266"/>
        <v>8</v>
      </c>
      <c r="R7706" s="33">
        <f t="shared" si="1267"/>
        <v>2017</v>
      </c>
      <c r="S7706" s="34">
        <v>52.16</v>
      </c>
    </row>
    <row r="7707" spans="1:19">
      <c r="A7707" s="32">
        <v>44956</v>
      </c>
      <c r="B7707" s="33">
        <f t="shared" ref="B7707:B7719" si="1276">+MONTH(A7707)</f>
        <v>1</v>
      </c>
      <c r="C7707" s="33">
        <f t="shared" ref="C7707:C7719" si="1277">+YEAR(A7707)</f>
        <v>2023</v>
      </c>
      <c r="D7707" s="34">
        <v>0.90500000000000003</v>
      </c>
      <c r="F7707" s="32"/>
      <c r="K7707" s="32">
        <v>42523</v>
      </c>
      <c r="L7707" s="33">
        <f t="shared" si="1264"/>
        <v>6</v>
      </c>
      <c r="M7707" s="33">
        <f t="shared" si="1265"/>
        <v>2016</v>
      </c>
      <c r="N7707" s="34">
        <v>49.14</v>
      </c>
      <c r="P7707" s="32">
        <v>42957</v>
      </c>
      <c r="Q7707" s="33">
        <f t="shared" si="1266"/>
        <v>8</v>
      </c>
      <c r="R7707" s="33">
        <f t="shared" si="1267"/>
        <v>2017</v>
      </c>
      <c r="S7707" s="34">
        <v>52.59</v>
      </c>
    </row>
    <row r="7708" spans="1:19">
      <c r="A7708" s="32">
        <v>44957</v>
      </c>
      <c r="B7708" s="33">
        <f t="shared" si="1276"/>
        <v>1</v>
      </c>
      <c r="C7708" s="33">
        <f t="shared" si="1277"/>
        <v>2023</v>
      </c>
      <c r="D7708" s="34">
        <v>0.89</v>
      </c>
      <c r="F7708" s="32"/>
      <c r="K7708" s="32">
        <v>42524</v>
      </c>
      <c r="L7708" s="33">
        <f t="shared" si="1264"/>
        <v>6</v>
      </c>
      <c r="M7708" s="33">
        <f t="shared" si="1265"/>
        <v>2016</v>
      </c>
      <c r="N7708" s="34">
        <v>48.69</v>
      </c>
      <c r="P7708" s="32">
        <v>42958</v>
      </c>
      <c r="Q7708" s="33">
        <f t="shared" si="1266"/>
        <v>8</v>
      </c>
      <c r="R7708" s="33">
        <f t="shared" si="1267"/>
        <v>2017</v>
      </c>
      <c r="S7708" s="34">
        <v>51.47</v>
      </c>
    </row>
    <row r="7709" spans="1:19">
      <c r="A7709" s="32">
        <v>44958</v>
      </c>
      <c r="B7709" s="33">
        <f t="shared" si="1276"/>
        <v>2</v>
      </c>
      <c r="C7709" s="33">
        <f t="shared" si="1277"/>
        <v>2023</v>
      </c>
      <c r="D7709" s="34">
        <v>0.84399999999999997</v>
      </c>
      <c r="F7709" s="32"/>
      <c r="K7709" s="32">
        <v>42527</v>
      </c>
      <c r="L7709" s="33">
        <f t="shared" si="1264"/>
        <v>6</v>
      </c>
      <c r="M7709" s="33">
        <f t="shared" si="1265"/>
        <v>2016</v>
      </c>
      <c r="N7709" s="34">
        <v>49.71</v>
      </c>
      <c r="P7709" s="32">
        <v>42961</v>
      </c>
      <c r="Q7709" s="33">
        <f t="shared" si="1266"/>
        <v>8</v>
      </c>
      <c r="R7709" s="33">
        <f t="shared" si="1267"/>
        <v>2017</v>
      </c>
      <c r="S7709" s="34">
        <v>51.29</v>
      </c>
    </row>
    <row r="7710" spans="1:19">
      <c r="A7710" s="32">
        <v>44959</v>
      </c>
      <c r="B7710" s="33">
        <f t="shared" si="1276"/>
        <v>2</v>
      </c>
      <c r="C7710" s="33">
        <f t="shared" si="1277"/>
        <v>2023</v>
      </c>
      <c r="D7710" s="34">
        <v>0.81299999999999994</v>
      </c>
      <c r="F7710" s="32"/>
      <c r="K7710" s="32">
        <v>42528</v>
      </c>
      <c r="L7710" s="33">
        <f t="shared" si="1264"/>
        <v>6</v>
      </c>
      <c r="M7710" s="33">
        <f t="shared" si="1265"/>
        <v>2016</v>
      </c>
      <c r="N7710" s="34">
        <v>50.37</v>
      </c>
      <c r="P7710" s="32">
        <v>42962</v>
      </c>
      <c r="Q7710" s="33">
        <f t="shared" si="1266"/>
        <v>8</v>
      </c>
      <c r="R7710" s="33">
        <f t="shared" si="1267"/>
        <v>2017</v>
      </c>
      <c r="S7710" s="34">
        <v>49.9</v>
      </c>
    </row>
    <row r="7711" spans="1:19">
      <c r="A7711" s="32">
        <v>44960</v>
      </c>
      <c r="B7711" s="33">
        <f t="shared" si="1276"/>
        <v>2</v>
      </c>
      <c r="C7711" s="33">
        <f t="shared" si="1277"/>
        <v>2023</v>
      </c>
      <c r="D7711" s="34">
        <v>0.81299999999999994</v>
      </c>
      <c r="F7711" s="32"/>
      <c r="K7711" s="32">
        <v>42529</v>
      </c>
      <c r="L7711" s="33">
        <f t="shared" si="1264"/>
        <v>6</v>
      </c>
      <c r="M7711" s="33">
        <f t="shared" si="1265"/>
        <v>2016</v>
      </c>
      <c r="N7711" s="34">
        <v>51.23</v>
      </c>
      <c r="P7711" s="32">
        <v>42963</v>
      </c>
      <c r="Q7711" s="33">
        <f t="shared" si="1266"/>
        <v>8</v>
      </c>
      <c r="R7711" s="33">
        <f t="shared" si="1267"/>
        <v>2017</v>
      </c>
      <c r="S7711" s="34">
        <v>50.39</v>
      </c>
    </row>
    <row r="7712" spans="1:19">
      <c r="A7712" s="32">
        <v>44963</v>
      </c>
      <c r="B7712" s="33">
        <f t="shared" si="1276"/>
        <v>2</v>
      </c>
      <c r="C7712" s="33">
        <f t="shared" si="1277"/>
        <v>2023</v>
      </c>
      <c r="D7712" s="34">
        <v>0.79900000000000004</v>
      </c>
      <c r="F7712" s="32"/>
      <c r="K7712" s="32">
        <v>42530</v>
      </c>
      <c r="L7712" s="33">
        <f t="shared" si="1264"/>
        <v>6</v>
      </c>
      <c r="M7712" s="33">
        <f t="shared" si="1265"/>
        <v>2016</v>
      </c>
      <c r="N7712" s="34">
        <v>50.52</v>
      </c>
      <c r="P7712" s="32">
        <v>42964</v>
      </c>
      <c r="Q7712" s="33">
        <f t="shared" si="1266"/>
        <v>8</v>
      </c>
      <c r="R7712" s="33">
        <f t="shared" si="1267"/>
        <v>2017</v>
      </c>
      <c r="S7712" s="34">
        <v>50.37</v>
      </c>
    </row>
    <row r="7713" spans="1:19">
      <c r="A7713" s="32">
        <v>44964</v>
      </c>
      <c r="B7713" s="33">
        <f t="shared" si="1276"/>
        <v>2</v>
      </c>
      <c r="C7713" s="33">
        <f t="shared" si="1277"/>
        <v>2023</v>
      </c>
      <c r="D7713" s="34">
        <v>0.82</v>
      </c>
      <c r="F7713" s="32"/>
      <c r="K7713" s="32">
        <v>42531</v>
      </c>
      <c r="L7713" s="33">
        <f t="shared" si="1264"/>
        <v>6</v>
      </c>
      <c r="M7713" s="33">
        <f t="shared" si="1265"/>
        <v>2016</v>
      </c>
      <c r="N7713" s="34">
        <v>49.09</v>
      </c>
      <c r="P7713" s="32">
        <v>42965</v>
      </c>
      <c r="Q7713" s="33">
        <f t="shared" si="1266"/>
        <v>8</v>
      </c>
      <c r="R7713" s="33">
        <f t="shared" si="1267"/>
        <v>2017</v>
      </c>
      <c r="S7713" s="34">
        <v>50.96</v>
      </c>
    </row>
    <row r="7714" spans="1:19">
      <c r="A7714" s="32">
        <v>44965</v>
      </c>
      <c r="B7714" s="33">
        <f t="shared" si="1276"/>
        <v>2</v>
      </c>
      <c r="C7714" s="33">
        <f t="shared" si="1277"/>
        <v>2023</v>
      </c>
      <c r="D7714" s="34">
        <v>0.85299999999999998</v>
      </c>
      <c r="F7714" s="32"/>
      <c r="K7714" s="32">
        <v>42534</v>
      </c>
      <c r="L7714" s="33">
        <f t="shared" si="1264"/>
        <v>6</v>
      </c>
      <c r="M7714" s="33">
        <f t="shared" si="1265"/>
        <v>2016</v>
      </c>
      <c r="N7714" s="34">
        <v>48.89</v>
      </c>
      <c r="P7714" s="32">
        <v>42968</v>
      </c>
      <c r="Q7714" s="33">
        <f t="shared" si="1266"/>
        <v>8</v>
      </c>
      <c r="R7714" s="33">
        <f t="shared" si="1267"/>
        <v>2017</v>
      </c>
      <c r="S7714" s="34">
        <v>51.94</v>
      </c>
    </row>
    <row r="7715" spans="1:19">
      <c r="A7715" s="32">
        <v>44966</v>
      </c>
      <c r="B7715" s="33">
        <f t="shared" si="1276"/>
        <v>2</v>
      </c>
      <c r="C7715" s="33">
        <f t="shared" si="1277"/>
        <v>2023</v>
      </c>
      <c r="D7715" s="34">
        <v>0.85299999999999998</v>
      </c>
      <c r="F7715" s="32"/>
      <c r="K7715" s="32">
        <v>42535</v>
      </c>
      <c r="L7715" s="33">
        <f t="shared" si="1264"/>
        <v>6</v>
      </c>
      <c r="M7715" s="33">
        <f t="shared" si="1265"/>
        <v>2016</v>
      </c>
      <c r="N7715" s="34">
        <v>48.49</v>
      </c>
      <c r="P7715" s="32">
        <v>42969</v>
      </c>
      <c r="Q7715" s="33">
        <f t="shared" si="1266"/>
        <v>8</v>
      </c>
      <c r="R7715" s="33">
        <f t="shared" si="1267"/>
        <v>2017</v>
      </c>
      <c r="S7715" s="34">
        <v>52.29</v>
      </c>
    </row>
    <row r="7716" spans="1:19">
      <c r="A7716" s="32">
        <v>44967</v>
      </c>
      <c r="B7716" s="33">
        <f t="shared" si="1276"/>
        <v>2</v>
      </c>
      <c r="C7716" s="33">
        <f t="shared" si="1277"/>
        <v>2023</v>
      </c>
      <c r="D7716" s="34">
        <v>0.86399999999999999</v>
      </c>
      <c r="F7716" s="32"/>
      <c r="K7716" s="32">
        <v>42536</v>
      </c>
      <c r="L7716" s="33">
        <f t="shared" ref="L7716:L7779" si="1278">+MONTH(K7716)</f>
        <v>6</v>
      </c>
      <c r="M7716" s="33">
        <f t="shared" ref="M7716:M7779" si="1279">+YEAR(K7716)</f>
        <v>2016</v>
      </c>
      <c r="N7716" s="34">
        <v>47.92</v>
      </c>
      <c r="P7716" s="32">
        <v>42970</v>
      </c>
      <c r="Q7716" s="33">
        <f t="shared" ref="Q7716:Q7779" si="1280">+MONTH(P7716)</f>
        <v>8</v>
      </c>
      <c r="R7716" s="33">
        <f t="shared" si="1267"/>
        <v>2017</v>
      </c>
      <c r="S7716" s="34">
        <v>52.31</v>
      </c>
    </row>
    <row r="7717" spans="1:19">
      <c r="A7717" s="32">
        <v>44970</v>
      </c>
      <c r="B7717" s="33">
        <f t="shared" si="1276"/>
        <v>2</v>
      </c>
      <c r="C7717" s="33">
        <f t="shared" si="1277"/>
        <v>2023</v>
      </c>
      <c r="D7717" s="34">
        <v>0.83799999999999997</v>
      </c>
      <c r="F7717" s="32"/>
      <c r="K7717" s="32">
        <v>42537</v>
      </c>
      <c r="L7717" s="33">
        <f t="shared" si="1278"/>
        <v>6</v>
      </c>
      <c r="M7717" s="33">
        <f t="shared" si="1279"/>
        <v>2016</v>
      </c>
      <c r="N7717" s="34">
        <v>46.14</v>
      </c>
      <c r="P7717" s="32">
        <v>42971</v>
      </c>
      <c r="Q7717" s="33">
        <f t="shared" si="1280"/>
        <v>8</v>
      </c>
      <c r="R7717" s="33">
        <f t="shared" ref="R7717:R7780" si="1281">+YEAR(P7717)</f>
        <v>2017</v>
      </c>
      <c r="S7717" s="34">
        <v>51.73</v>
      </c>
    </row>
    <row r="7718" spans="1:19">
      <c r="A7718" s="32">
        <v>44971</v>
      </c>
      <c r="B7718" s="33">
        <f t="shared" si="1276"/>
        <v>2</v>
      </c>
      <c r="C7718" s="33">
        <f t="shared" si="1277"/>
        <v>2023</v>
      </c>
      <c r="D7718" s="34">
        <v>0.83</v>
      </c>
      <c r="F7718" s="32"/>
      <c r="K7718" s="32">
        <v>42538</v>
      </c>
      <c r="L7718" s="33">
        <f t="shared" si="1278"/>
        <v>6</v>
      </c>
      <c r="M7718" s="33">
        <f t="shared" si="1279"/>
        <v>2016</v>
      </c>
      <c r="N7718" s="34">
        <v>48</v>
      </c>
      <c r="P7718" s="32">
        <v>42972</v>
      </c>
      <c r="Q7718" s="33">
        <f t="shared" si="1280"/>
        <v>8</v>
      </c>
      <c r="R7718" s="33">
        <f t="shared" si="1281"/>
        <v>2017</v>
      </c>
      <c r="S7718" s="34">
        <v>51.87</v>
      </c>
    </row>
    <row r="7719" spans="1:19">
      <c r="A7719" s="32">
        <v>44972</v>
      </c>
      <c r="B7719" s="33">
        <f t="shared" si="1276"/>
        <v>2</v>
      </c>
      <c r="C7719" s="33">
        <f t="shared" si="1277"/>
        <v>2023</v>
      </c>
      <c r="D7719" s="34">
        <v>0.83</v>
      </c>
      <c r="F7719" s="32"/>
      <c r="K7719" s="32">
        <v>42541</v>
      </c>
      <c r="L7719" s="33">
        <f t="shared" si="1278"/>
        <v>6</v>
      </c>
      <c r="M7719" s="33">
        <f t="shared" si="1279"/>
        <v>2016</v>
      </c>
      <c r="N7719" s="34">
        <v>49.4</v>
      </c>
      <c r="P7719" s="32">
        <v>42975</v>
      </c>
      <c r="Q7719" s="33">
        <f t="shared" si="1280"/>
        <v>8</v>
      </c>
      <c r="R7719" s="33">
        <f t="shared" si="1281"/>
        <v>2017</v>
      </c>
      <c r="S7719" s="34">
        <v>51.87</v>
      </c>
    </row>
    <row r="7720" spans="1:19">
      <c r="A7720" s="32">
        <v>44973</v>
      </c>
      <c r="B7720" s="33">
        <f t="shared" ref="B7720:B7721" si="1282">+MONTH(A7720)</f>
        <v>2</v>
      </c>
      <c r="C7720" s="33">
        <f t="shared" ref="C7720:C7721" si="1283">+YEAR(A7720)</f>
        <v>2023</v>
      </c>
      <c r="D7720" s="34">
        <v>0.82</v>
      </c>
      <c r="F7720" s="32"/>
      <c r="K7720" s="32">
        <v>42542</v>
      </c>
      <c r="L7720" s="33">
        <f t="shared" si="1278"/>
        <v>6</v>
      </c>
      <c r="M7720" s="33">
        <f t="shared" si="1279"/>
        <v>2016</v>
      </c>
      <c r="N7720" s="34">
        <v>48.95</v>
      </c>
      <c r="P7720" s="32">
        <v>42976</v>
      </c>
      <c r="Q7720" s="33">
        <f t="shared" si="1280"/>
        <v>8</v>
      </c>
      <c r="R7720" s="33">
        <f t="shared" si="1281"/>
        <v>2017</v>
      </c>
      <c r="S7720" s="34">
        <v>51.64</v>
      </c>
    </row>
    <row r="7721" spans="1:19">
      <c r="A7721" s="32">
        <v>44974</v>
      </c>
      <c r="B7721" s="33">
        <f t="shared" si="1282"/>
        <v>2</v>
      </c>
      <c r="C7721" s="33">
        <f t="shared" si="1283"/>
        <v>2023</v>
      </c>
      <c r="D7721" s="34">
        <v>0.82</v>
      </c>
      <c r="F7721" s="32"/>
      <c r="K7721" s="32">
        <v>42543</v>
      </c>
      <c r="L7721" s="33">
        <f t="shared" si="1278"/>
        <v>6</v>
      </c>
      <c r="M7721" s="33">
        <f t="shared" si="1279"/>
        <v>2016</v>
      </c>
      <c r="N7721" s="34">
        <v>49.16</v>
      </c>
      <c r="P7721" s="32">
        <v>42977</v>
      </c>
      <c r="Q7721" s="33">
        <f t="shared" si="1280"/>
        <v>8</v>
      </c>
      <c r="R7721" s="33">
        <f t="shared" si="1281"/>
        <v>2017</v>
      </c>
      <c r="S7721" s="34">
        <v>51.91</v>
      </c>
    </row>
    <row r="7722" spans="1:19">
      <c r="A7722" s="32">
        <v>44978</v>
      </c>
      <c r="B7722" s="33">
        <f t="shared" ref="B7722:B7758" si="1284">+MONTH(A7722)</f>
        <v>2</v>
      </c>
      <c r="C7722" s="33">
        <f t="shared" ref="C7722:C7758" si="1285">+YEAR(A7722)</f>
        <v>2023</v>
      </c>
      <c r="D7722" s="34">
        <v>0.81</v>
      </c>
      <c r="F7722" s="32"/>
      <c r="K7722" s="32">
        <v>42544</v>
      </c>
      <c r="L7722" s="33">
        <f t="shared" si="1278"/>
        <v>6</v>
      </c>
      <c r="M7722" s="33">
        <f t="shared" si="1279"/>
        <v>2016</v>
      </c>
      <c r="N7722" s="34">
        <v>49.34</v>
      </c>
      <c r="P7722" s="32">
        <v>42978</v>
      </c>
      <c r="Q7722" s="33">
        <f t="shared" si="1280"/>
        <v>8</v>
      </c>
      <c r="R7722" s="33">
        <f t="shared" si="1281"/>
        <v>2017</v>
      </c>
      <c r="S7722" s="34">
        <v>52.69</v>
      </c>
    </row>
    <row r="7723" spans="1:19">
      <c r="A7723" s="32">
        <v>44979</v>
      </c>
      <c r="B7723" s="33">
        <f t="shared" si="1284"/>
        <v>2</v>
      </c>
      <c r="C7723" s="33">
        <f t="shared" si="1285"/>
        <v>2023</v>
      </c>
      <c r="D7723" s="34">
        <v>0.80800000000000005</v>
      </c>
      <c r="F7723" s="32"/>
      <c r="K7723" s="32">
        <v>42545</v>
      </c>
      <c r="L7723" s="33">
        <f t="shared" si="1278"/>
        <v>6</v>
      </c>
      <c r="M7723" s="33">
        <f t="shared" si="1279"/>
        <v>2016</v>
      </c>
      <c r="N7723" s="34">
        <v>46.7</v>
      </c>
      <c r="P7723" s="32">
        <v>42979</v>
      </c>
      <c r="Q7723" s="33">
        <f t="shared" si="1280"/>
        <v>9</v>
      </c>
      <c r="R7723" s="33">
        <f t="shared" si="1281"/>
        <v>2017</v>
      </c>
      <c r="S7723" s="34">
        <v>53.15</v>
      </c>
    </row>
    <row r="7724" spans="1:19">
      <c r="A7724" s="32">
        <v>44980</v>
      </c>
      <c r="B7724" s="33">
        <f t="shared" si="1284"/>
        <v>2</v>
      </c>
      <c r="C7724" s="33">
        <f t="shared" si="1285"/>
        <v>2023</v>
      </c>
      <c r="D7724" s="34">
        <v>0.81</v>
      </c>
      <c r="F7724" s="32"/>
      <c r="K7724" s="32">
        <v>42548</v>
      </c>
      <c r="L7724" s="33">
        <f t="shared" si="1278"/>
        <v>6</v>
      </c>
      <c r="M7724" s="33">
        <f t="shared" si="1279"/>
        <v>2016</v>
      </c>
      <c r="N7724" s="34">
        <v>45.8</v>
      </c>
      <c r="P7724" s="32">
        <v>42982</v>
      </c>
      <c r="Q7724" s="33">
        <f t="shared" si="1280"/>
        <v>9</v>
      </c>
      <c r="R7724" s="33">
        <f t="shared" si="1281"/>
        <v>2017</v>
      </c>
      <c r="S7724" s="34">
        <v>52.6</v>
      </c>
    </row>
    <row r="7725" spans="1:19">
      <c r="A7725" s="32">
        <v>44981</v>
      </c>
      <c r="B7725" s="33">
        <f t="shared" si="1284"/>
        <v>2</v>
      </c>
      <c r="C7725" s="33">
        <f t="shared" si="1285"/>
        <v>2023</v>
      </c>
      <c r="D7725" s="34">
        <v>0.82</v>
      </c>
      <c r="F7725" s="32"/>
      <c r="K7725" s="32">
        <v>42549</v>
      </c>
      <c r="L7725" s="33">
        <f t="shared" si="1278"/>
        <v>6</v>
      </c>
      <c r="M7725" s="33">
        <f t="shared" si="1279"/>
        <v>2016</v>
      </c>
      <c r="N7725" s="34">
        <v>47.93</v>
      </c>
      <c r="P7725" s="32">
        <v>42983</v>
      </c>
      <c r="Q7725" s="33">
        <f t="shared" si="1280"/>
        <v>9</v>
      </c>
      <c r="R7725" s="33">
        <f t="shared" si="1281"/>
        <v>2017</v>
      </c>
      <c r="S7725" s="34">
        <v>53.63</v>
      </c>
    </row>
    <row r="7726" spans="1:19">
      <c r="A7726" s="32">
        <v>44984</v>
      </c>
      <c r="B7726" s="33">
        <f t="shared" si="1284"/>
        <v>2</v>
      </c>
      <c r="C7726" s="33">
        <f t="shared" si="1285"/>
        <v>2023</v>
      </c>
      <c r="D7726" s="34">
        <v>0.83</v>
      </c>
      <c r="F7726" s="32"/>
      <c r="K7726" s="32">
        <v>42550</v>
      </c>
      <c r="L7726" s="33">
        <f t="shared" si="1278"/>
        <v>6</v>
      </c>
      <c r="M7726" s="33">
        <f t="shared" si="1279"/>
        <v>2016</v>
      </c>
      <c r="N7726" s="34">
        <v>49.85</v>
      </c>
      <c r="P7726" s="32">
        <v>42984</v>
      </c>
      <c r="Q7726" s="33">
        <f t="shared" si="1280"/>
        <v>9</v>
      </c>
      <c r="R7726" s="33">
        <f t="shared" si="1281"/>
        <v>2017</v>
      </c>
      <c r="S7726" s="34">
        <v>54.48</v>
      </c>
    </row>
    <row r="7727" spans="1:19">
      <c r="A7727" s="32">
        <v>44985</v>
      </c>
      <c r="B7727" s="33">
        <f t="shared" si="1284"/>
        <v>2</v>
      </c>
      <c r="C7727" s="33">
        <f t="shared" si="1285"/>
        <v>2023</v>
      </c>
      <c r="D7727" s="34">
        <v>0.86</v>
      </c>
      <c r="F7727" s="32"/>
      <c r="K7727" s="32">
        <v>42551</v>
      </c>
      <c r="L7727" s="33">
        <f t="shared" si="1278"/>
        <v>6</v>
      </c>
      <c r="M7727" s="33">
        <f t="shared" si="1279"/>
        <v>2016</v>
      </c>
      <c r="N7727" s="34">
        <v>48.27</v>
      </c>
      <c r="P7727" s="32">
        <v>42985</v>
      </c>
      <c r="Q7727" s="33">
        <f t="shared" si="1280"/>
        <v>9</v>
      </c>
      <c r="R7727" s="33">
        <f t="shared" si="1281"/>
        <v>2017</v>
      </c>
      <c r="S7727" s="34">
        <v>54.16</v>
      </c>
    </row>
    <row r="7728" spans="1:19">
      <c r="A7728" s="32">
        <v>44986</v>
      </c>
      <c r="B7728" s="33">
        <f t="shared" si="1284"/>
        <v>3</v>
      </c>
      <c r="C7728" s="33">
        <f t="shared" si="1285"/>
        <v>2023</v>
      </c>
      <c r="D7728" s="34">
        <v>0.88500000000000001</v>
      </c>
      <c r="F7728" s="32"/>
      <c r="K7728" s="32">
        <v>42552</v>
      </c>
      <c r="L7728" s="33">
        <f t="shared" si="1278"/>
        <v>7</v>
      </c>
      <c r="M7728" s="33">
        <f t="shared" si="1279"/>
        <v>2016</v>
      </c>
      <c r="N7728" s="34">
        <v>49.02</v>
      </c>
      <c r="P7728" s="32">
        <v>42986</v>
      </c>
      <c r="Q7728" s="33">
        <f t="shared" si="1280"/>
        <v>9</v>
      </c>
      <c r="R7728" s="33">
        <f t="shared" si="1281"/>
        <v>2017</v>
      </c>
      <c r="S7728" s="34">
        <v>54.55</v>
      </c>
    </row>
    <row r="7729" spans="1:19">
      <c r="A7729" s="32">
        <v>44987</v>
      </c>
      <c r="B7729" s="33">
        <f t="shared" si="1284"/>
        <v>3</v>
      </c>
      <c r="C7729" s="33">
        <f t="shared" si="1285"/>
        <v>2023</v>
      </c>
      <c r="D7729" s="34">
        <v>0.88500000000000001</v>
      </c>
      <c r="F7729" s="32"/>
      <c r="K7729" s="32">
        <v>42556</v>
      </c>
      <c r="L7729" s="33">
        <f t="shared" si="1278"/>
        <v>7</v>
      </c>
      <c r="M7729" s="33">
        <f t="shared" si="1279"/>
        <v>2016</v>
      </c>
      <c r="N7729" s="34">
        <v>46.73</v>
      </c>
      <c r="P7729" s="32">
        <v>42989</v>
      </c>
      <c r="Q7729" s="33">
        <f t="shared" si="1280"/>
        <v>9</v>
      </c>
      <c r="R7729" s="33">
        <f t="shared" si="1281"/>
        <v>2017</v>
      </c>
      <c r="S7729" s="34">
        <v>54.2</v>
      </c>
    </row>
    <row r="7730" spans="1:19">
      <c r="A7730" s="32">
        <v>44988</v>
      </c>
      <c r="B7730" s="33">
        <f t="shared" si="1284"/>
        <v>3</v>
      </c>
      <c r="C7730" s="33">
        <f t="shared" si="1285"/>
        <v>2023</v>
      </c>
      <c r="D7730" s="34">
        <v>0.91</v>
      </c>
      <c r="F7730" s="32"/>
      <c r="K7730" s="32">
        <v>42557</v>
      </c>
      <c r="L7730" s="33">
        <f t="shared" si="1278"/>
        <v>7</v>
      </c>
      <c r="M7730" s="33">
        <f t="shared" si="1279"/>
        <v>2016</v>
      </c>
      <c r="N7730" s="34">
        <v>47.37</v>
      </c>
      <c r="P7730" s="32">
        <v>42990</v>
      </c>
      <c r="Q7730" s="33">
        <f t="shared" si="1280"/>
        <v>9</v>
      </c>
      <c r="R7730" s="33">
        <f t="shared" si="1281"/>
        <v>2017</v>
      </c>
      <c r="S7730" s="34">
        <v>55.06</v>
      </c>
    </row>
    <row r="7731" spans="1:19">
      <c r="A7731" s="32">
        <v>44991</v>
      </c>
      <c r="B7731" s="33">
        <f t="shared" si="1284"/>
        <v>3</v>
      </c>
      <c r="C7731" s="33">
        <f t="shared" si="1285"/>
        <v>2023</v>
      </c>
      <c r="D7731" s="34">
        <v>0.91</v>
      </c>
      <c r="F7731" s="32"/>
      <c r="K7731" s="32">
        <v>42558</v>
      </c>
      <c r="L7731" s="33">
        <f t="shared" si="1278"/>
        <v>7</v>
      </c>
      <c r="M7731" s="33">
        <f t="shared" si="1279"/>
        <v>2016</v>
      </c>
      <c r="N7731" s="34">
        <v>45.22</v>
      </c>
      <c r="P7731" s="32">
        <v>42991</v>
      </c>
      <c r="Q7731" s="33">
        <f t="shared" si="1280"/>
        <v>9</v>
      </c>
      <c r="R7731" s="33">
        <f t="shared" si="1281"/>
        <v>2017</v>
      </c>
      <c r="S7731" s="34">
        <v>55.52</v>
      </c>
    </row>
    <row r="7732" spans="1:19">
      <c r="A7732" s="32">
        <v>44992</v>
      </c>
      <c r="B7732" s="33">
        <f t="shared" si="1284"/>
        <v>3</v>
      </c>
      <c r="C7732" s="33">
        <f t="shared" si="1285"/>
        <v>2023</v>
      </c>
      <c r="D7732" s="34">
        <v>0.88</v>
      </c>
      <c r="F7732" s="32"/>
      <c r="K7732" s="32">
        <v>42559</v>
      </c>
      <c r="L7732" s="33">
        <f t="shared" si="1278"/>
        <v>7</v>
      </c>
      <c r="M7732" s="33">
        <f t="shared" si="1279"/>
        <v>2016</v>
      </c>
      <c r="N7732" s="34">
        <v>45.37</v>
      </c>
      <c r="P7732" s="32">
        <v>42992</v>
      </c>
      <c r="Q7732" s="33">
        <f t="shared" si="1280"/>
        <v>9</v>
      </c>
      <c r="R7732" s="33">
        <f t="shared" si="1281"/>
        <v>2017</v>
      </c>
      <c r="S7732" s="34">
        <v>56.76</v>
      </c>
    </row>
    <row r="7733" spans="1:19">
      <c r="A7733" s="32">
        <v>44993</v>
      </c>
      <c r="B7733" s="33">
        <f t="shared" si="1284"/>
        <v>3</v>
      </c>
      <c r="C7733" s="33">
        <f t="shared" si="1285"/>
        <v>2023</v>
      </c>
      <c r="D7733" s="34">
        <v>0.88</v>
      </c>
      <c r="F7733" s="32"/>
      <c r="K7733" s="32">
        <v>42562</v>
      </c>
      <c r="L7733" s="33">
        <f t="shared" si="1278"/>
        <v>7</v>
      </c>
      <c r="M7733" s="33">
        <f t="shared" si="1279"/>
        <v>2016</v>
      </c>
      <c r="N7733" s="34">
        <v>44.73</v>
      </c>
      <c r="P7733" s="32">
        <v>42993</v>
      </c>
      <c r="Q7733" s="33">
        <f t="shared" si="1280"/>
        <v>9</v>
      </c>
      <c r="R7733" s="33">
        <f t="shared" si="1281"/>
        <v>2017</v>
      </c>
      <c r="S7733" s="34">
        <v>56.18</v>
      </c>
    </row>
    <row r="7734" spans="1:19">
      <c r="A7734" s="32">
        <v>44994</v>
      </c>
      <c r="B7734" s="33">
        <f t="shared" si="1284"/>
        <v>3</v>
      </c>
      <c r="C7734" s="33">
        <f t="shared" si="1285"/>
        <v>2023</v>
      </c>
      <c r="D7734" s="34">
        <v>0.82399999999999995</v>
      </c>
      <c r="F7734" s="32"/>
      <c r="K7734" s="32">
        <v>42563</v>
      </c>
      <c r="L7734" s="33">
        <f t="shared" si="1278"/>
        <v>7</v>
      </c>
      <c r="M7734" s="33">
        <f t="shared" si="1279"/>
        <v>2016</v>
      </c>
      <c r="N7734" s="34">
        <v>46.82</v>
      </c>
      <c r="P7734" s="32">
        <v>42996</v>
      </c>
      <c r="Q7734" s="33">
        <f t="shared" si="1280"/>
        <v>9</v>
      </c>
      <c r="R7734" s="33">
        <f t="shared" si="1281"/>
        <v>2017</v>
      </c>
      <c r="S7734" s="34">
        <v>55.5</v>
      </c>
    </row>
    <row r="7735" spans="1:19">
      <c r="A7735" s="32">
        <v>44995</v>
      </c>
      <c r="B7735" s="33">
        <f t="shared" si="1284"/>
        <v>3</v>
      </c>
      <c r="C7735" s="33">
        <f t="shared" si="1285"/>
        <v>2023</v>
      </c>
      <c r="D7735" s="34">
        <v>0.81499999999999995</v>
      </c>
      <c r="F7735" s="32"/>
      <c r="K7735" s="32">
        <v>42564</v>
      </c>
      <c r="L7735" s="33">
        <f t="shared" si="1278"/>
        <v>7</v>
      </c>
      <c r="M7735" s="33">
        <f t="shared" si="1279"/>
        <v>2016</v>
      </c>
      <c r="N7735" s="34">
        <v>44.87</v>
      </c>
      <c r="P7735" s="32">
        <v>42997</v>
      </c>
      <c r="Q7735" s="33">
        <f t="shared" si="1280"/>
        <v>9</v>
      </c>
      <c r="R7735" s="33">
        <f t="shared" si="1281"/>
        <v>2017</v>
      </c>
      <c r="S7735" s="34">
        <v>56.58</v>
      </c>
    </row>
    <row r="7736" spans="1:19">
      <c r="A7736" s="32">
        <v>44998</v>
      </c>
      <c r="B7736" s="33">
        <f t="shared" si="1284"/>
        <v>3</v>
      </c>
      <c r="C7736" s="33">
        <f t="shared" si="1285"/>
        <v>2023</v>
      </c>
      <c r="D7736" s="34">
        <v>0.79500000000000004</v>
      </c>
      <c r="F7736" s="32"/>
      <c r="K7736" s="32">
        <v>42565</v>
      </c>
      <c r="L7736" s="33">
        <f t="shared" si="1278"/>
        <v>7</v>
      </c>
      <c r="M7736" s="33">
        <f t="shared" si="1279"/>
        <v>2016</v>
      </c>
      <c r="N7736" s="34">
        <v>45.64</v>
      </c>
      <c r="P7736" s="32">
        <v>42998</v>
      </c>
      <c r="Q7736" s="33">
        <f t="shared" si="1280"/>
        <v>9</v>
      </c>
      <c r="R7736" s="33">
        <f t="shared" si="1281"/>
        <v>2017</v>
      </c>
      <c r="S7736" s="34">
        <v>57.2</v>
      </c>
    </row>
    <row r="7737" spans="1:19">
      <c r="A7737" s="32">
        <v>44999</v>
      </c>
      <c r="B7737" s="33">
        <f t="shared" si="1284"/>
        <v>3</v>
      </c>
      <c r="C7737" s="33">
        <f t="shared" si="1285"/>
        <v>2023</v>
      </c>
      <c r="D7737" s="34">
        <v>0.75600000000000001</v>
      </c>
      <c r="F7737" s="32"/>
      <c r="K7737" s="32">
        <v>42566</v>
      </c>
      <c r="L7737" s="33">
        <f t="shared" si="1278"/>
        <v>7</v>
      </c>
      <c r="M7737" s="33">
        <f t="shared" si="1279"/>
        <v>2016</v>
      </c>
      <c r="N7737" s="34">
        <v>45.93</v>
      </c>
      <c r="P7737" s="32">
        <v>42999</v>
      </c>
      <c r="Q7737" s="33">
        <f t="shared" si="1280"/>
        <v>9</v>
      </c>
      <c r="R7737" s="33">
        <f t="shared" si="1281"/>
        <v>2017</v>
      </c>
      <c r="S7737" s="34">
        <v>57.73</v>
      </c>
    </row>
    <row r="7738" spans="1:19">
      <c r="A7738" s="32">
        <v>45000</v>
      </c>
      <c r="B7738" s="33">
        <f t="shared" si="1284"/>
        <v>3</v>
      </c>
      <c r="C7738" s="33">
        <f t="shared" si="1285"/>
        <v>2023</v>
      </c>
      <c r="D7738" s="34">
        <v>0.72299999999999998</v>
      </c>
      <c r="F7738" s="32"/>
      <c r="K7738" s="32">
        <v>42569</v>
      </c>
      <c r="L7738" s="33">
        <f t="shared" si="1278"/>
        <v>7</v>
      </c>
      <c r="M7738" s="33">
        <f t="shared" si="1279"/>
        <v>2016</v>
      </c>
      <c r="N7738" s="34">
        <v>45.23</v>
      </c>
      <c r="P7738" s="32">
        <v>43000</v>
      </c>
      <c r="Q7738" s="33">
        <f t="shared" si="1280"/>
        <v>9</v>
      </c>
      <c r="R7738" s="33">
        <f t="shared" si="1281"/>
        <v>2017</v>
      </c>
      <c r="S7738" s="34">
        <v>58.16</v>
      </c>
    </row>
    <row r="7739" spans="1:19">
      <c r="A7739" s="32">
        <v>45001</v>
      </c>
      <c r="B7739" s="33">
        <f t="shared" si="1284"/>
        <v>3</v>
      </c>
      <c r="C7739" s="33">
        <f t="shared" si="1285"/>
        <v>2023</v>
      </c>
      <c r="D7739" s="34">
        <v>0.71299999999999997</v>
      </c>
      <c r="F7739" s="32"/>
      <c r="K7739" s="32">
        <v>42570</v>
      </c>
      <c r="L7739" s="33">
        <f t="shared" si="1278"/>
        <v>7</v>
      </c>
      <c r="M7739" s="33">
        <f t="shared" si="1279"/>
        <v>2016</v>
      </c>
      <c r="N7739" s="34">
        <v>44.64</v>
      </c>
      <c r="P7739" s="32">
        <v>43003</v>
      </c>
      <c r="Q7739" s="33">
        <f t="shared" si="1280"/>
        <v>9</v>
      </c>
      <c r="R7739" s="33">
        <f t="shared" si="1281"/>
        <v>2017</v>
      </c>
      <c r="S7739" s="34">
        <v>59.42</v>
      </c>
    </row>
    <row r="7740" spans="1:19">
      <c r="A7740" s="32">
        <v>45002</v>
      </c>
      <c r="B7740" s="33">
        <f t="shared" si="1284"/>
        <v>3</v>
      </c>
      <c r="C7740" s="33">
        <f t="shared" si="1285"/>
        <v>2023</v>
      </c>
      <c r="D7740" s="34">
        <v>0.69499999999999995</v>
      </c>
      <c r="F7740" s="32"/>
      <c r="K7740" s="32">
        <v>42571</v>
      </c>
      <c r="L7740" s="33">
        <f t="shared" si="1278"/>
        <v>7</v>
      </c>
      <c r="M7740" s="33">
        <f t="shared" si="1279"/>
        <v>2016</v>
      </c>
      <c r="N7740" s="34">
        <v>44.96</v>
      </c>
      <c r="P7740" s="32">
        <v>43004</v>
      </c>
      <c r="Q7740" s="33">
        <f t="shared" si="1280"/>
        <v>9</v>
      </c>
      <c r="R7740" s="33">
        <f t="shared" si="1281"/>
        <v>2017</v>
      </c>
      <c r="S7740" s="34">
        <v>59.77</v>
      </c>
    </row>
    <row r="7741" spans="1:19">
      <c r="A7741" s="32">
        <v>45005</v>
      </c>
      <c r="B7741" s="33">
        <f t="shared" si="1284"/>
        <v>3</v>
      </c>
      <c r="C7741" s="33">
        <f t="shared" si="1285"/>
        <v>2023</v>
      </c>
      <c r="D7741" s="34">
        <v>0.70299999999999996</v>
      </c>
      <c r="F7741" s="32"/>
      <c r="K7741" s="32">
        <v>42572</v>
      </c>
      <c r="L7741" s="33">
        <f t="shared" si="1278"/>
        <v>7</v>
      </c>
      <c r="M7741" s="33">
        <f t="shared" si="1279"/>
        <v>2016</v>
      </c>
      <c r="N7741" s="34">
        <v>43.96</v>
      </c>
      <c r="P7741" s="32">
        <v>43005</v>
      </c>
      <c r="Q7741" s="33">
        <f t="shared" si="1280"/>
        <v>9</v>
      </c>
      <c r="R7741" s="33">
        <f t="shared" si="1281"/>
        <v>2017</v>
      </c>
      <c r="S7741" s="34">
        <v>58.74</v>
      </c>
    </row>
    <row r="7742" spans="1:19">
      <c r="A7742" s="32">
        <v>45006</v>
      </c>
      <c r="B7742" s="33">
        <f t="shared" si="1284"/>
        <v>3</v>
      </c>
      <c r="C7742" s="33">
        <f t="shared" si="1285"/>
        <v>2023</v>
      </c>
      <c r="D7742" s="34">
        <v>0.73299999999999998</v>
      </c>
      <c r="F7742" s="32"/>
      <c r="K7742" s="32">
        <v>42573</v>
      </c>
      <c r="L7742" s="33">
        <f t="shared" si="1278"/>
        <v>7</v>
      </c>
      <c r="M7742" s="33">
        <f t="shared" si="1279"/>
        <v>2016</v>
      </c>
      <c r="N7742" s="34">
        <v>43.41</v>
      </c>
      <c r="P7742" s="32">
        <v>43006</v>
      </c>
      <c r="Q7742" s="33">
        <f t="shared" si="1280"/>
        <v>9</v>
      </c>
      <c r="R7742" s="33">
        <f t="shared" si="1281"/>
        <v>2017</v>
      </c>
      <c r="S7742" s="34">
        <v>58.8</v>
      </c>
    </row>
    <row r="7743" spans="1:19">
      <c r="A7743" s="32">
        <v>45007</v>
      </c>
      <c r="B7743" s="33">
        <f t="shared" si="1284"/>
        <v>3</v>
      </c>
      <c r="C7743" s="33">
        <f t="shared" si="1285"/>
        <v>2023</v>
      </c>
      <c r="D7743" s="34">
        <v>0.745</v>
      </c>
      <c r="F7743" s="32"/>
      <c r="K7743" s="32">
        <v>42576</v>
      </c>
      <c r="L7743" s="33">
        <f t="shared" si="1278"/>
        <v>7</v>
      </c>
      <c r="M7743" s="33">
        <f t="shared" si="1279"/>
        <v>2016</v>
      </c>
      <c r="N7743" s="34">
        <v>42.4</v>
      </c>
      <c r="P7743" s="32">
        <v>43007</v>
      </c>
      <c r="Q7743" s="33">
        <f t="shared" si="1280"/>
        <v>9</v>
      </c>
      <c r="R7743" s="33">
        <f t="shared" si="1281"/>
        <v>2017</v>
      </c>
      <c r="S7743" s="34">
        <v>57.02</v>
      </c>
    </row>
    <row r="7744" spans="1:19">
      <c r="A7744" s="32">
        <v>45008</v>
      </c>
      <c r="B7744" s="33">
        <f t="shared" si="1284"/>
        <v>3</v>
      </c>
      <c r="C7744" s="33">
        <f t="shared" si="1285"/>
        <v>2023</v>
      </c>
      <c r="D7744" s="34">
        <v>0.73799999999999999</v>
      </c>
      <c r="F7744" s="32"/>
      <c r="K7744" s="32">
        <v>42577</v>
      </c>
      <c r="L7744" s="33">
        <f t="shared" si="1278"/>
        <v>7</v>
      </c>
      <c r="M7744" s="33">
        <f t="shared" si="1279"/>
        <v>2016</v>
      </c>
      <c r="N7744" s="34">
        <v>42.16</v>
      </c>
      <c r="P7744" s="32">
        <v>43010</v>
      </c>
      <c r="Q7744" s="33">
        <f t="shared" si="1280"/>
        <v>10</v>
      </c>
      <c r="R7744" s="33">
        <f t="shared" si="1281"/>
        <v>2017</v>
      </c>
      <c r="S7744" s="34">
        <v>55.67</v>
      </c>
    </row>
    <row r="7745" spans="1:19">
      <c r="A7745" s="32">
        <v>45009</v>
      </c>
      <c r="B7745" s="33">
        <f t="shared" si="1284"/>
        <v>3</v>
      </c>
      <c r="C7745" s="33">
        <f t="shared" si="1285"/>
        <v>2023</v>
      </c>
      <c r="D7745" s="34">
        <v>0.753</v>
      </c>
      <c r="F7745" s="32"/>
      <c r="K7745" s="32">
        <v>42578</v>
      </c>
      <c r="L7745" s="33">
        <f t="shared" si="1278"/>
        <v>7</v>
      </c>
      <c r="M7745" s="33">
        <f t="shared" si="1279"/>
        <v>2016</v>
      </c>
      <c r="N7745" s="34">
        <v>41.9</v>
      </c>
      <c r="P7745" s="32">
        <v>43011</v>
      </c>
      <c r="Q7745" s="33">
        <f t="shared" si="1280"/>
        <v>10</v>
      </c>
      <c r="R7745" s="33">
        <f t="shared" si="1281"/>
        <v>2017</v>
      </c>
      <c r="S7745" s="34">
        <v>56.12</v>
      </c>
    </row>
    <row r="7746" spans="1:19">
      <c r="A7746" s="32">
        <v>45012</v>
      </c>
      <c r="B7746" s="33">
        <f t="shared" si="1284"/>
        <v>3</v>
      </c>
      <c r="C7746" s="33">
        <f t="shared" si="1285"/>
        <v>2023</v>
      </c>
      <c r="D7746" s="34">
        <v>0.78300000000000003</v>
      </c>
      <c r="F7746" s="32"/>
      <c r="K7746" s="32">
        <v>42579</v>
      </c>
      <c r="L7746" s="33">
        <f t="shared" si="1278"/>
        <v>7</v>
      </c>
      <c r="M7746" s="33">
        <f t="shared" si="1279"/>
        <v>2016</v>
      </c>
      <c r="N7746" s="34">
        <v>41.13</v>
      </c>
      <c r="P7746" s="32">
        <v>43012</v>
      </c>
      <c r="Q7746" s="33">
        <f t="shared" si="1280"/>
        <v>10</v>
      </c>
      <c r="R7746" s="33">
        <f t="shared" si="1281"/>
        <v>2017</v>
      </c>
      <c r="S7746" s="34">
        <v>56</v>
      </c>
    </row>
    <row r="7747" spans="1:19">
      <c r="A7747" s="32">
        <v>45013</v>
      </c>
      <c r="B7747" s="33">
        <f t="shared" si="1284"/>
        <v>3</v>
      </c>
      <c r="C7747" s="33">
        <f t="shared" si="1285"/>
        <v>2023</v>
      </c>
      <c r="D7747" s="34">
        <v>0.78300000000000003</v>
      </c>
      <c r="F7747" s="32"/>
      <c r="K7747" s="32">
        <v>42580</v>
      </c>
      <c r="L7747" s="33">
        <f t="shared" si="1278"/>
        <v>7</v>
      </c>
      <c r="M7747" s="33">
        <f t="shared" si="1279"/>
        <v>2016</v>
      </c>
      <c r="N7747" s="34">
        <v>41.54</v>
      </c>
      <c r="P7747" s="32">
        <v>43013</v>
      </c>
      <c r="Q7747" s="33">
        <f t="shared" si="1280"/>
        <v>10</v>
      </c>
      <c r="R7747" s="33">
        <f t="shared" si="1281"/>
        <v>2017</v>
      </c>
      <c r="S7747" s="34">
        <v>57.09</v>
      </c>
    </row>
    <row r="7748" spans="1:19">
      <c r="A7748" s="32">
        <v>45014</v>
      </c>
      <c r="B7748" s="33">
        <f t="shared" si="1284"/>
        <v>3</v>
      </c>
      <c r="C7748" s="33">
        <f t="shared" si="1285"/>
        <v>2023</v>
      </c>
      <c r="D7748" s="34">
        <v>0.78300000000000003</v>
      </c>
      <c r="F7748" s="32"/>
      <c r="K7748" s="32">
        <v>42583</v>
      </c>
      <c r="L7748" s="33">
        <f t="shared" si="1278"/>
        <v>8</v>
      </c>
      <c r="M7748" s="33">
        <f t="shared" si="1279"/>
        <v>2016</v>
      </c>
      <c r="N7748" s="34">
        <v>40.049999999999997</v>
      </c>
      <c r="P7748" s="32">
        <v>43014</v>
      </c>
      <c r="Q7748" s="33">
        <f t="shared" si="1280"/>
        <v>10</v>
      </c>
      <c r="R7748" s="33">
        <f t="shared" si="1281"/>
        <v>2017</v>
      </c>
      <c r="S7748" s="34">
        <v>55.5</v>
      </c>
    </row>
    <row r="7749" spans="1:19">
      <c r="A7749" s="32">
        <v>45015</v>
      </c>
      <c r="B7749" s="33">
        <f t="shared" si="1284"/>
        <v>3</v>
      </c>
      <c r="C7749" s="33">
        <f t="shared" si="1285"/>
        <v>2023</v>
      </c>
      <c r="D7749" s="34">
        <v>0.78</v>
      </c>
      <c r="F7749" s="32"/>
      <c r="K7749" s="32">
        <v>42584</v>
      </c>
      <c r="L7749" s="33">
        <f t="shared" si="1278"/>
        <v>8</v>
      </c>
      <c r="M7749" s="33">
        <f t="shared" si="1279"/>
        <v>2016</v>
      </c>
      <c r="N7749" s="34">
        <v>39.5</v>
      </c>
      <c r="P7749" s="32">
        <v>43017</v>
      </c>
      <c r="Q7749" s="33">
        <f t="shared" si="1280"/>
        <v>10</v>
      </c>
      <c r="R7749" s="33">
        <f t="shared" si="1281"/>
        <v>2017</v>
      </c>
      <c r="S7749" s="34">
        <v>55.29</v>
      </c>
    </row>
    <row r="7750" spans="1:19">
      <c r="A7750" s="32">
        <v>45016</v>
      </c>
      <c r="B7750" s="33">
        <f t="shared" si="1284"/>
        <v>3</v>
      </c>
      <c r="C7750" s="33">
        <f t="shared" si="1285"/>
        <v>2023</v>
      </c>
      <c r="D7750" s="34">
        <v>0.78300000000000003</v>
      </c>
      <c r="F7750" s="32"/>
      <c r="K7750" s="32">
        <v>42585</v>
      </c>
      <c r="L7750" s="33">
        <f t="shared" si="1278"/>
        <v>8</v>
      </c>
      <c r="M7750" s="33">
        <f t="shared" si="1279"/>
        <v>2016</v>
      </c>
      <c r="N7750" s="34">
        <v>40.799999999999997</v>
      </c>
      <c r="P7750" s="32">
        <v>43018</v>
      </c>
      <c r="Q7750" s="33">
        <f t="shared" si="1280"/>
        <v>10</v>
      </c>
      <c r="R7750" s="33">
        <f t="shared" si="1281"/>
        <v>2017</v>
      </c>
      <c r="S7750" s="34">
        <v>56.62</v>
      </c>
    </row>
    <row r="7751" spans="1:19">
      <c r="A7751" s="32">
        <v>45019</v>
      </c>
      <c r="B7751" s="33">
        <f t="shared" si="1284"/>
        <v>4</v>
      </c>
      <c r="C7751" s="33">
        <f t="shared" si="1285"/>
        <v>2023</v>
      </c>
      <c r="D7751" s="34">
        <v>0.82799999999999996</v>
      </c>
      <c r="F7751" s="32"/>
      <c r="K7751" s="32">
        <v>42586</v>
      </c>
      <c r="L7751" s="33">
        <f t="shared" si="1278"/>
        <v>8</v>
      </c>
      <c r="M7751" s="33">
        <f t="shared" si="1279"/>
        <v>2016</v>
      </c>
      <c r="N7751" s="34">
        <v>41.92</v>
      </c>
      <c r="P7751" s="32">
        <v>43019</v>
      </c>
      <c r="Q7751" s="33">
        <f t="shared" si="1280"/>
        <v>10</v>
      </c>
      <c r="R7751" s="33">
        <f t="shared" si="1281"/>
        <v>2017</v>
      </c>
      <c r="S7751" s="34">
        <v>56.13</v>
      </c>
    </row>
    <row r="7752" spans="1:19">
      <c r="A7752" s="32">
        <v>45020</v>
      </c>
      <c r="B7752" s="33">
        <f t="shared" si="1284"/>
        <v>4</v>
      </c>
      <c r="C7752" s="33">
        <f t="shared" si="1285"/>
        <v>2023</v>
      </c>
      <c r="D7752" s="34">
        <v>0.83499999999999996</v>
      </c>
      <c r="F7752" s="32"/>
      <c r="K7752" s="32">
        <v>42587</v>
      </c>
      <c r="L7752" s="33">
        <f t="shared" si="1278"/>
        <v>8</v>
      </c>
      <c r="M7752" s="33">
        <f t="shared" si="1279"/>
        <v>2016</v>
      </c>
      <c r="N7752" s="34">
        <v>41.83</v>
      </c>
      <c r="P7752" s="32">
        <v>43020</v>
      </c>
      <c r="Q7752" s="33">
        <f t="shared" si="1280"/>
        <v>10</v>
      </c>
      <c r="R7752" s="33">
        <f t="shared" si="1281"/>
        <v>2017</v>
      </c>
      <c r="S7752" s="34">
        <v>56.13</v>
      </c>
    </row>
    <row r="7753" spans="1:19">
      <c r="A7753" s="32">
        <v>45021</v>
      </c>
      <c r="B7753" s="33">
        <f t="shared" si="1284"/>
        <v>4</v>
      </c>
      <c r="C7753" s="33">
        <f t="shared" si="1285"/>
        <v>2023</v>
      </c>
      <c r="D7753" s="34">
        <v>0.83499999999999996</v>
      </c>
      <c r="F7753" s="32"/>
      <c r="K7753" s="32">
        <v>42590</v>
      </c>
      <c r="L7753" s="33">
        <f t="shared" si="1278"/>
        <v>8</v>
      </c>
      <c r="M7753" s="33">
        <f t="shared" si="1279"/>
        <v>2016</v>
      </c>
      <c r="N7753" s="34">
        <v>43.06</v>
      </c>
      <c r="P7753" s="32">
        <v>43021</v>
      </c>
      <c r="Q7753" s="33">
        <f t="shared" si="1280"/>
        <v>10</v>
      </c>
      <c r="R7753" s="33">
        <f t="shared" si="1281"/>
        <v>2017</v>
      </c>
      <c r="S7753" s="34">
        <v>56.86</v>
      </c>
    </row>
    <row r="7754" spans="1:19">
      <c r="A7754" s="32">
        <v>45022</v>
      </c>
      <c r="B7754" s="33">
        <f t="shared" si="1284"/>
        <v>4</v>
      </c>
      <c r="C7754" s="33">
        <f t="shared" si="1285"/>
        <v>2023</v>
      </c>
      <c r="D7754" s="34">
        <v>0.82599999999999996</v>
      </c>
      <c r="F7754" s="32"/>
      <c r="K7754" s="32">
        <v>42591</v>
      </c>
      <c r="L7754" s="33">
        <f t="shared" si="1278"/>
        <v>8</v>
      </c>
      <c r="M7754" s="33">
        <f t="shared" si="1279"/>
        <v>2016</v>
      </c>
      <c r="N7754" s="34">
        <v>42.78</v>
      </c>
      <c r="P7754" s="32">
        <v>43024</v>
      </c>
      <c r="Q7754" s="33">
        <f t="shared" si="1280"/>
        <v>10</v>
      </c>
      <c r="R7754" s="33">
        <f t="shared" si="1281"/>
        <v>2017</v>
      </c>
      <c r="S7754" s="34">
        <v>57.49</v>
      </c>
    </row>
    <row r="7755" spans="1:19">
      <c r="A7755" s="32">
        <v>45026</v>
      </c>
      <c r="B7755" s="33">
        <f t="shared" si="1284"/>
        <v>4</v>
      </c>
      <c r="C7755" s="33">
        <f t="shared" si="1285"/>
        <v>2023</v>
      </c>
      <c r="D7755" s="34">
        <v>0.81</v>
      </c>
      <c r="F7755" s="32"/>
      <c r="K7755" s="32">
        <v>42592</v>
      </c>
      <c r="L7755" s="33">
        <f t="shared" si="1278"/>
        <v>8</v>
      </c>
      <c r="M7755" s="33">
        <f t="shared" si="1279"/>
        <v>2016</v>
      </c>
      <c r="N7755" s="34">
        <v>41.75</v>
      </c>
      <c r="P7755" s="32">
        <v>43025</v>
      </c>
      <c r="Q7755" s="33">
        <f t="shared" si="1280"/>
        <v>10</v>
      </c>
      <c r="R7755" s="33">
        <f t="shared" si="1281"/>
        <v>2017</v>
      </c>
      <c r="S7755" s="34">
        <v>57.63</v>
      </c>
    </row>
    <row r="7756" spans="1:19">
      <c r="A7756" s="32">
        <v>45027</v>
      </c>
      <c r="B7756" s="33">
        <f t="shared" si="1284"/>
        <v>4</v>
      </c>
      <c r="C7756" s="33">
        <f t="shared" si="1285"/>
        <v>2023</v>
      </c>
      <c r="D7756" s="34">
        <v>0.82799999999999996</v>
      </c>
      <c r="F7756" s="32"/>
      <c r="K7756" s="32">
        <v>42593</v>
      </c>
      <c r="L7756" s="33">
        <f t="shared" si="1278"/>
        <v>8</v>
      </c>
      <c r="M7756" s="33">
        <f t="shared" si="1279"/>
        <v>2016</v>
      </c>
      <c r="N7756" s="34">
        <v>43.51</v>
      </c>
      <c r="P7756" s="32">
        <v>43026</v>
      </c>
      <c r="Q7756" s="33">
        <f t="shared" si="1280"/>
        <v>10</v>
      </c>
      <c r="R7756" s="33">
        <f t="shared" si="1281"/>
        <v>2017</v>
      </c>
      <c r="S7756" s="34">
        <v>58.05</v>
      </c>
    </row>
    <row r="7757" spans="1:19">
      <c r="A7757" s="32">
        <v>45028</v>
      </c>
      <c r="B7757" s="33">
        <f t="shared" si="1284"/>
        <v>4</v>
      </c>
      <c r="C7757" s="33">
        <f t="shared" si="1285"/>
        <v>2023</v>
      </c>
      <c r="D7757" s="34">
        <v>0.84</v>
      </c>
      <c r="F7757" s="32"/>
      <c r="K7757" s="32">
        <v>42594</v>
      </c>
      <c r="L7757" s="33">
        <f t="shared" si="1278"/>
        <v>8</v>
      </c>
      <c r="M7757" s="33">
        <f t="shared" si="1279"/>
        <v>2016</v>
      </c>
      <c r="N7757" s="34">
        <v>44.47</v>
      </c>
      <c r="P7757" s="32">
        <v>43027</v>
      </c>
      <c r="Q7757" s="33">
        <f t="shared" si="1280"/>
        <v>10</v>
      </c>
      <c r="R7757" s="33">
        <f t="shared" si="1281"/>
        <v>2017</v>
      </c>
      <c r="S7757" s="34">
        <v>57.82</v>
      </c>
    </row>
    <row r="7758" spans="1:19">
      <c r="A7758" s="32">
        <v>45029</v>
      </c>
      <c r="B7758" s="33">
        <f t="shared" si="1284"/>
        <v>4</v>
      </c>
      <c r="C7758" s="33">
        <f t="shared" si="1285"/>
        <v>2023</v>
      </c>
      <c r="D7758" s="34">
        <v>0.83799999999999997</v>
      </c>
      <c r="F7758" s="32"/>
      <c r="K7758" s="32">
        <v>42597</v>
      </c>
      <c r="L7758" s="33">
        <f t="shared" si="1278"/>
        <v>8</v>
      </c>
      <c r="M7758" s="33">
        <f t="shared" si="1279"/>
        <v>2016</v>
      </c>
      <c r="N7758" s="34">
        <v>45.72</v>
      </c>
      <c r="P7758" s="32">
        <v>43028</v>
      </c>
      <c r="Q7758" s="33">
        <f t="shared" si="1280"/>
        <v>10</v>
      </c>
      <c r="R7758" s="33">
        <f t="shared" si="1281"/>
        <v>2017</v>
      </c>
      <c r="S7758" s="34">
        <v>57.89</v>
      </c>
    </row>
    <row r="7759" spans="1:19">
      <c r="A7759" s="32">
        <v>45030</v>
      </c>
      <c r="B7759" s="33">
        <f t="shared" ref="B7759" si="1286">+MONTH(A7759)</f>
        <v>4</v>
      </c>
      <c r="C7759" s="33">
        <f t="shared" ref="C7759" si="1287">+YEAR(A7759)</f>
        <v>2023</v>
      </c>
      <c r="D7759" s="34">
        <v>0.83799999999999997</v>
      </c>
      <c r="F7759" s="32"/>
      <c r="K7759" s="32">
        <v>42598</v>
      </c>
      <c r="L7759" s="33">
        <f t="shared" si="1278"/>
        <v>8</v>
      </c>
      <c r="M7759" s="33">
        <f t="shared" si="1279"/>
        <v>2016</v>
      </c>
      <c r="N7759" s="34">
        <v>46.57</v>
      </c>
      <c r="P7759" s="32">
        <v>43031</v>
      </c>
      <c r="Q7759" s="33">
        <f t="shared" si="1280"/>
        <v>10</v>
      </c>
      <c r="R7759" s="33">
        <f t="shared" si="1281"/>
        <v>2017</v>
      </c>
      <c r="S7759" s="34">
        <v>57.69</v>
      </c>
    </row>
    <row r="7760" spans="1:19">
      <c r="A7760" s="32">
        <v>45033</v>
      </c>
      <c r="B7760" s="33">
        <f>+MONTH(A7760)</f>
        <v>4</v>
      </c>
      <c r="C7760" s="33">
        <f>+YEAR(A7760)</f>
        <v>2023</v>
      </c>
      <c r="D7760" s="34">
        <v>0.81799999999999995</v>
      </c>
      <c r="F7760" s="32"/>
      <c r="K7760" s="32">
        <v>42599</v>
      </c>
      <c r="L7760" s="33">
        <f t="shared" si="1278"/>
        <v>8</v>
      </c>
      <c r="M7760" s="33">
        <f t="shared" si="1279"/>
        <v>2016</v>
      </c>
      <c r="N7760" s="34">
        <v>46.81</v>
      </c>
      <c r="P7760" s="32">
        <v>43032</v>
      </c>
      <c r="Q7760" s="33">
        <f t="shared" si="1280"/>
        <v>10</v>
      </c>
      <c r="R7760" s="33">
        <f t="shared" si="1281"/>
        <v>2017</v>
      </c>
      <c r="S7760" s="34">
        <v>57.84</v>
      </c>
    </row>
    <row r="7761" spans="1:19">
      <c r="A7761" s="32">
        <v>45034</v>
      </c>
      <c r="B7761" s="33">
        <f t="shared" ref="B7761:B7766" si="1288">+MONTH(A7761)</f>
        <v>4</v>
      </c>
      <c r="C7761" s="33">
        <f t="shared" ref="C7761:C7766" si="1289">+YEAR(A7761)</f>
        <v>2023</v>
      </c>
      <c r="D7761" s="34">
        <v>0.82099999999999995</v>
      </c>
      <c r="F7761" s="32"/>
      <c r="K7761" s="32">
        <v>42600</v>
      </c>
      <c r="L7761" s="33">
        <f t="shared" si="1278"/>
        <v>8</v>
      </c>
      <c r="M7761" s="33">
        <f t="shared" si="1279"/>
        <v>2016</v>
      </c>
      <c r="N7761" s="34">
        <v>48.2</v>
      </c>
      <c r="P7761" s="32">
        <v>43033</v>
      </c>
      <c r="Q7761" s="33">
        <f t="shared" si="1280"/>
        <v>10</v>
      </c>
      <c r="R7761" s="33">
        <f t="shared" si="1281"/>
        <v>2017</v>
      </c>
      <c r="S7761" s="34">
        <v>58.45</v>
      </c>
    </row>
    <row r="7762" spans="1:19">
      <c r="A7762" s="32">
        <v>45035</v>
      </c>
      <c r="B7762" s="33">
        <f t="shared" si="1288"/>
        <v>4</v>
      </c>
      <c r="C7762" s="33">
        <f t="shared" si="1289"/>
        <v>2023</v>
      </c>
      <c r="D7762" s="34">
        <v>0.81399999999999995</v>
      </c>
      <c r="F7762" s="32"/>
      <c r="K7762" s="32">
        <v>42601</v>
      </c>
      <c r="L7762" s="33">
        <f t="shared" si="1278"/>
        <v>8</v>
      </c>
      <c r="M7762" s="33">
        <f t="shared" si="1279"/>
        <v>2016</v>
      </c>
      <c r="N7762" s="34">
        <v>48.48</v>
      </c>
      <c r="P7762" s="32">
        <v>43034</v>
      </c>
      <c r="Q7762" s="33">
        <f t="shared" si="1280"/>
        <v>10</v>
      </c>
      <c r="R7762" s="33">
        <f t="shared" si="1281"/>
        <v>2017</v>
      </c>
      <c r="S7762" s="34">
        <v>58.75</v>
      </c>
    </row>
    <row r="7763" spans="1:19">
      <c r="A7763" s="32">
        <v>45036</v>
      </c>
      <c r="B7763" s="33">
        <f t="shared" si="1288"/>
        <v>4</v>
      </c>
      <c r="C7763" s="33">
        <f t="shared" si="1289"/>
        <v>2023</v>
      </c>
      <c r="D7763" s="34">
        <v>0.79900000000000004</v>
      </c>
      <c r="F7763" s="32"/>
      <c r="K7763" s="32">
        <v>42604</v>
      </c>
      <c r="L7763" s="33">
        <f t="shared" si="1278"/>
        <v>8</v>
      </c>
      <c r="M7763" s="33">
        <f t="shared" si="1279"/>
        <v>2016</v>
      </c>
      <c r="N7763" s="34">
        <v>46.8</v>
      </c>
      <c r="P7763" s="32">
        <v>43035</v>
      </c>
      <c r="Q7763" s="33">
        <f t="shared" si="1280"/>
        <v>10</v>
      </c>
      <c r="R7763" s="33">
        <f t="shared" si="1281"/>
        <v>2017</v>
      </c>
      <c r="S7763" s="34">
        <v>60.15</v>
      </c>
    </row>
    <row r="7764" spans="1:19">
      <c r="A7764" s="32">
        <v>45037</v>
      </c>
      <c r="B7764" s="33">
        <f t="shared" si="1288"/>
        <v>4</v>
      </c>
      <c r="C7764" s="33">
        <f t="shared" si="1289"/>
        <v>2023</v>
      </c>
      <c r="D7764" s="34">
        <v>0.79900000000000004</v>
      </c>
      <c r="F7764" s="32"/>
      <c r="K7764" s="32">
        <v>42605</v>
      </c>
      <c r="L7764" s="33">
        <f t="shared" si="1278"/>
        <v>8</v>
      </c>
      <c r="M7764" s="33">
        <f t="shared" si="1279"/>
        <v>2016</v>
      </c>
      <c r="N7764" s="34">
        <v>47.54</v>
      </c>
      <c r="P7764" s="32">
        <v>43038</v>
      </c>
      <c r="Q7764" s="33">
        <f t="shared" si="1280"/>
        <v>10</v>
      </c>
      <c r="R7764" s="33">
        <f t="shared" si="1281"/>
        <v>2017</v>
      </c>
      <c r="S7764" s="34">
        <v>60.65</v>
      </c>
    </row>
    <row r="7765" spans="1:19">
      <c r="A7765" s="32">
        <v>45040</v>
      </c>
      <c r="B7765" s="33">
        <f>+MONTH(A7765)</f>
        <v>4</v>
      </c>
      <c r="C7765" s="33">
        <f>+YEAR(A7765)</f>
        <v>2023</v>
      </c>
      <c r="D7765" s="34">
        <v>0.80800000000000005</v>
      </c>
      <c r="F7765" s="32"/>
      <c r="K7765" s="32">
        <v>42606</v>
      </c>
      <c r="L7765" s="33">
        <f t="shared" si="1278"/>
        <v>8</v>
      </c>
      <c r="M7765" s="33">
        <f t="shared" si="1279"/>
        <v>2016</v>
      </c>
      <c r="N7765" s="34">
        <v>46.29</v>
      </c>
      <c r="P7765" s="32">
        <v>43039</v>
      </c>
      <c r="Q7765" s="33">
        <f t="shared" si="1280"/>
        <v>10</v>
      </c>
      <c r="R7765" s="33">
        <f t="shared" si="1281"/>
        <v>2017</v>
      </c>
      <c r="S7765" s="34">
        <v>61.35</v>
      </c>
    </row>
    <row r="7766" spans="1:19">
      <c r="A7766" s="32">
        <v>45041</v>
      </c>
      <c r="B7766" s="33">
        <f t="shared" si="1288"/>
        <v>4</v>
      </c>
      <c r="C7766" s="33">
        <f t="shared" si="1289"/>
        <v>2023</v>
      </c>
      <c r="D7766" s="34">
        <v>0.79</v>
      </c>
      <c r="F7766" s="32"/>
      <c r="K7766" s="32">
        <v>42607</v>
      </c>
      <c r="L7766" s="33">
        <f t="shared" si="1278"/>
        <v>8</v>
      </c>
      <c r="M7766" s="33">
        <f t="shared" si="1279"/>
        <v>2016</v>
      </c>
      <c r="N7766" s="34">
        <v>46.97</v>
      </c>
      <c r="P7766" s="32">
        <v>43040</v>
      </c>
      <c r="Q7766" s="33">
        <f t="shared" si="1280"/>
        <v>11</v>
      </c>
      <c r="R7766" s="33">
        <f t="shared" si="1281"/>
        <v>2017</v>
      </c>
      <c r="S7766" s="34">
        <v>60.98</v>
      </c>
    </row>
    <row r="7767" spans="1:19">
      <c r="A7767" s="32">
        <v>45042</v>
      </c>
      <c r="B7767" s="33">
        <f t="shared" ref="B7767:B7769" si="1290">+MONTH(A7767)</f>
        <v>4</v>
      </c>
      <c r="C7767" s="33">
        <f t="shared" ref="C7767:C7769" si="1291">+YEAR(A7767)</f>
        <v>2023</v>
      </c>
      <c r="D7767" s="34">
        <v>0.77800000000000002</v>
      </c>
      <c r="F7767" s="32"/>
      <c r="K7767" s="32">
        <v>42608</v>
      </c>
      <c r="L7767" s="33">
        <f t="shared" si="1278"/>
        <v>8</v>
      </c>
      <c r="M7767" s="33">
        <f t="shared" si="1279"/>
        <v>2016</v>
      </c>
      <c r="N7767" s="34">
        <v>47.64</v>
      </c>
      <c r="P7767" s="32">
        <v>43041</v>
      </c>
      <c r="Q7767" s="33">
        <f t="shared" si="1280"/>
        <v>11</v>
      </c>
      <c r="R7767" s="33">
        <f t="shared" si="1281"/>
        <v>2017</v>
      </c>
      <c r="S7767" s="34">
        <v>60.79</v>
      </c>
    </row>
    <row r="7768" spans="1:19">
      <c r="A7768" s="32">
        <v>45043</v>
      </c>
      <c r="B7768" s="33">
        <f t="shared" si="1290"/>
        <v>4</v>
      </c>
      <c r="C7768" s="33">
        <f t="shared" si="1291"/>
        <v>2023</v>
      </c>
      <c r="D7768" s="34">
        <v>0.745</v>
      </c>
      <c r="F7768" s="32"/>
      <c r="K7768" s="32">
        <v>42611</v>
      </c>
      <c r="L7768" s="33">
        <f t="shared" si="1278"/>
        <v>8</v>
      </c>
      <c r="M7768" s="33">
        <f t="shared" si="1279"/>
        <v>2016</v>
      </c>
      <c r="N7768" s="34">
        <v>46.97</v>
      </c>
      <c r="P7768" s="32">
        <v>43042</v>
      </c>
      <c r="Q7768" s="33">
        <f t="shared" si="1280"/>
        <v>11</v>
      </c>
      <c r="R7768" s="33">
        <f t="shared" si="1281"/>
        <v>2017</v>
      </c>
      <c r="S7768" s="34">
        <v>61.42</v>
      </c>
    </row>
    <row r="7769" spans="1:19">
      <c r="A7769" s="32">
        <v>45044</v>
      </c>
      <c r="B7769" s="33">
        <f t="shared" si="1290"/>
        <v>4</v>
      </c>
      <c r="C7769" s="33">
        <f t="shared" si="1291"/>
        <v>2023</v>
      </c>
      <c r="D7769" s="34">
        <v>0.755</v>
      </c>
      <c r="F7769" s="32"/>
      <c r="K7769" s="32">
        <v>42612</v>
      </c>
      <c r="L7769" s="33">
        <f t="shared" si="1278"/>
        <v>8</v>
      </c>
      <c r="M7769" s="33">
        <f t="shared" si="1279"/>
        <v>2016</v>
      </c>
      <c r="N7769" s="34">
        <v>46.32</v>
      </c>
      <c r="P7769" s="32">
        <v>43045</v>
      </c>
      <c r="Q7769" s="33">
        <f t="shared" si="1280"/>
        <v>11</v>
      </c>
      <c r="R7769" s="33">
        <f t="shared" si="1281"/>
        <v>2017</v>
      </c>
      <c r="S7769" s="34">
        <v>64.27</v>
      </c>
    </row>
    <row r="7770" spans="1:19">
      <c r="A7770" s="32">
        <v>45047</v>
      </c>
      <c r="B7770" s="33">
        <f t="shared" ref="B7770:B7775" si="1292">+MONTH(A7770)</f>
        <v>5</v>
      </c>
      <c r="C7770" s="33">
        <f t="shared" ref="C7770:C7775" si="1293">+YEAR(A7770)</f>
        <v>2023</v>
      </c>
      <c r="D7770" s="34">
        <v>0.755</v>
      </c>
      <c r="F7770" s="32"/>
      <c r="K7770" s="32">
        <v>42613</v>
      </c>
      <c r="L7770" s="33">
        <f t="shared" si="1278"/>
        <v>8</v>
      </c>
      <c r="M7770" s="33">
        <f t="shared" si="1279"/>
        <v>2016</v>
      </c>
      <c r="N7770" s="34">
        <v>44.68</v>
      </c>
      <c r="P7770" s="32">
        <v>43046</v>
      </c>
      <c r="Q7770" s="33">
        <f t="shared" si="1280"/>
        <v>11</v>
      </c>
      <c r="R7770" s="33">
        <f t="shared" si="1281"/>
        <v>2017</v>
      </c>
      <c r="S7770" s="34">
        <v>64.36</v>
      </c>
    </row>
    <row r="7771" spans="1:19">
      <c r="A7771" s="32">
        <v>45048</v>
      </c>
      <c r="B7771" s="33">
        <f t="shared" si="1292"/>
        <v>5</v>
      </c>
      <c r="C7771" s="33">
        <f t="shared" si="1293"/>
        <v>2023</v>
      </c>
      <c r="D7771" s="34">
        <v>0.72499999999999998</v>
      </c>
      <c r="F7771" s="32"/>
      <c r="K7771" s="32">
        <v>42614</v>
      </c>
      <c r="L7771" s="33">
        <f t="shared" si="1278"/>
        <v>9</v>
      </c>
      <c r="M7771" s="33">
        <f t="shared" si="1279"/>
        <v>2016</v>
      </c>
      <c r="N7771" s="34">
        <v>43.17</v>
      </c>
      <c r="P7771" s="32">
        <v>43047</v>
      </c>
      <c r="Q7771" s="33">
        <f t="shared" si="1280"/>
        <v>11</v>
      </c>
      <c r="R7771" s="33">
        <f t="shared" si="1281"/>
        <v>2017</v>
      </c>
      <c r="S7771" s="34">
        <v>63.96</v>
      </c>
    </row>
    <row r="7772" spans="1:19">
      <c r="A7772" s="32">
        <v>45049</v>
      </c>
      <c r="B7772" s="33">
        <f t="shared" si="1292"/>
        <v>5</v>
      </c>
      <c r="C7772" s="33">
        <f t="shared" si="1293"/>
        <v>2023</v>
      </c>
      <c r="D7772" s="34">
        <v>0.72499999999999998</v>
      </c>
      <c r="F7772" s="32"/>
      <c r="K7772" s="32">
        <v>42615</v>
      </c>
      <c r="L7772" s="33">
        <f t="shared" si="1278"/>
        <v>9</v>
      </c>
      <c r="M7772" s="33">
        <f t="shared" si="1279"/>
        <v>2016</v>
      </c>
      <c r="N7772" s="34">
        <v>44.39</v>
      </c>
      <c r="P7772" s="32">
        <v>43048</v>
      </c>
      <c r="Q7772" s="33">
        <f t="shared" si="1280"/>
        <v>11</v>
      </c>
      <c r="R7772" s="33">
        <f t="shared" si="1281"/>
        <v>2017</v>
      </c>
      <c r="S7772" s="34">
        <v>64.489999999999995</v>
      </c>
    </row>
    <row r="7773" spans="1:19">
      <c r="A7773" s="32">
        <v>45050</v>
      </c>
      <c r="B7773" s="33">
        <f t="shared" si="1292"/>
        <v>5</v>
      </c>
      <c r="C7773" s="33">
        <f t="shared" si="1293"/>
        <v>2023</v>
      </c>
      <c r="D7773" s="34">
        <v>0.72499999999999998</v>
      </c>
      <c r="F7773" s="32"/>
      <c r="K7773" s="32">
        <v>42619</v>
      </c>
      <c r="L7773" s="33">
        <f t="shared" si="1278"/>
        <v>9</v>
      </c>
      <c r="M7773" s="33">
        <f t="shared" si="1279"/>
        <v>2016</v>
      </c>
      <c r="N7773" s="34">
        <v>44.85</v>
      </c>
      <c r="P7773" s="32">
        <v>43049</v>
      </c>
      <c r="Q7773" s="33">
        <f t="shared" si="1280"/>
        <v>11</v>
      </c>
      <c r="R7773" s="33">
        <f t="shared" si="1281"/>
        <v>2017</v>
      </c>
      <c r="S7773" s="34">
        <v>64.349999999999994</v>
      </c>
    </row>
    <row r="7774" spans="1:19">
      <c r="A7774" s="32">
        <v>45051</v>
      </c>
      <c r="B7774" s="33">
        <f t="shared" si="1292"/>
        <v>5</v>
      </c>
      <c r="C7774" s="33">
        <f t="shared" si="1293"/>
        <v>2023</v>
      </c>
      <c r="D7774" s="34">
        <v>0.72499999999999998</v>
      </c>
      <c r="F7774" s="32"/>
      <c r="K7774" s="32">
        <v>42620</v>
      </c>
      <c r="L7774" s="33">
        <f t="shared" si="1278"/>
        <v>9</v>
      </c>
      <c r="M7774" s="33">
        <f t="shared" si="1279"/>
        <v>2016</v>
      </c>
      <c r="N7774" s="34">
        <v>45.47</v>
      </c>
      <c r="P7774" s="32">
        <v>43052</v>
      </c>
      <c r="Q7774" s="33">
        <f t="shared" si="1280"/>
        <v>11</v>
      </c>
      <c r="R7774" s="33">
        <f t="shared" si="1281"/>
        <v>2017</v>
      </c>
      <c r="S7774" s="34">
        <v>62.94</v>
      </c>
    </row>
    <row r="7775" spans="1:19">
      <c r="A7775" s="32">
        <v>45054</v>
      </c>
      <c r="B7775" s="33">
        <f t="shared" si="1292"/>
        <v>5</v>
      </c>
      <c r="C7775" s="33">
        <f t="shared" si="1293"/>
        <v>2023</v>
      </c>
      <c r="D7775" s="34">
        <v>0.72499999999999998</v>
      </c>
      <c r="F7775" s="32"/>
      <c r="K7775" s="32">
        <v>42621</v>
      </c>
      <c r="L7775" s="33">
        <f t="shared" si="1278"/>
        <v>9</v>
      </c>
      <c r="M7775" s="33">
        <f t="shared" si="1279"/>
        <v>2016</v>
      </c>
      <c r="N7775" s="34">
        <v>47.63</v>
      </c>
      <c r="P7775" s="32">
        <v>43053</v>
      </c>
      <c r="Q7775" s="33">
        <f t="shared" si="1280"/>
        <v>11</v>
      </c>
      <c r="R7775" s="33">
        <f t="shared" si="1281"/>
        <v>2017</v>
      </c>
      <c r="S7775" s="34">
        <v>60.91</v>
      </c>
    </row>
    <row r="7776" spans="1:19">
      <c r="A7776" s="32">
        <v>45055</v>
      </c>
      <c r="B7776" s="33">
        <f t="shared" ref="B7776:B7779" si="1294">+MONTH(A7776)</f>
        <v>5</v>
      </c>
      <c r="C7776" s="33">
        <f t="shared" ref="C7776:C7779" si="1295">+YEAR(A7776)</f>
        <v>2023</v>
      </c>
      <c r="D7776" s="34">
        <v>0.69299999999999995</v>
      </c>
      <c r="F7776" s="32"/>
      <c r="K7776" s="32">
        <v>42622</v>
      </c>
      <c r="L7776" s="33">
        <f t="shared" si="1278"/>
        <v>9</v>
      </c>
      <c r="M7776" s="33">
        <f t="shared" si="1279"/>
        <v>2016</v>
      </c>
      <c r="N7776" s="34">
        <v>45.88</v>
      </c>
      <c r="P7776" s="32">
        <v>43054</v>
      </c>
      <c r="Q7776" s="33">
        <f t="shared" si="1280"/>
        <v>11</v>
      </c>
      <c r="R7776" s="33">
        <f t="shared" si="1281"/>
        <v>2017</v>
      </c>
      <c r="S7776" s="34">
        <v>61.25</v>
      </c>
    </row>
    <row r="7777" spans="1:19">
      <c r="A7777" s="32">
        <v>45056</v>
      </c>
      <c r="B7777" s="33">
        <f t="shared" si="1294"/>
        <v>5</v>
      </c>
      <c r="C7777" s="33">
        <f t="shared" si="1295"/>
        <v>2023</v>
      </c>
      <c r="D7777" s="34">
        <v>0.68100000000000005</v>
      </c>
      <c r="F7777" s="32"/>
      <c r="K7777" s="32">
        <v>42625</v>
      </c>
      <c r="L7777" s="33">
        <f t="shared" si="1278"/>
        <v>9</v>
      </c>
      <c r="M7777" s="33">
        <f t="shared" si="1279"/>
        <v>2016</v>
      </c>
      <c r="N7777" s="34">
        <v>46.28</v>
      </c>
      <c r="P7777" s="32">
        <v>43055</v>
      </c>
      <c r="Q7777" s="33">
        <f t="shared" si="1280"/>
        <v>11</v>
      </c>
      <c r="R7777" s="33">
        <f t="shared" si="1281"/>
        <v>2017</v>
      </c>
      <c r="S7777" s="34">
        <v>61.18</v>
      </c>
    </row>
    <row r="7778" spans="1:19">
      <c r="A7778" s="32">
        <v>45057</v>
      </c>
      <c r="B7778" s="33">
        <f t="shared" si="1294"/>
        <v>5</v>
      </c>
      <c r="C7778" s="33">
        <f t="shared" si="1295"/>
        <v>2023</v>
      </c>
      <c r="D7778" s="34">
        <v>0.66900000000000004</v>
      </c>
      <c r="F7778" s="32"/>
      <c r="K7778" s="32">
        <v>42626</v>
      </c>
      <c r="L7778" s="33">
        <f t="shared" si="1278"/>
        <v>9</v>
      </c>
      <c r="M7778" s="33">
        <f t="shared" si="1279"/>
        <v>2016</v>
      </c>
      <c r="N7778" s="34">
        <v>44.91</v>
      </c>
      <c r="P7778" s="32">
        <v>43056</v>
      </c>
      <c r="Q7778" s="33">
        <f t="shared" si="1280"/>
        <v>11</v>
      </c>
      <c r="R7778" s="33">
        <f t="shared" si="1281"/>
        <v>2017</v>
      </c>
      <c r="S7778" s="34">
        <v>61.34</v>
      </c>
    </row>
    <row r="7779" spans="1:19">
      <c r="A7779" s="32">
        <v>45058</v>
      </c>
      <c r="B7779" s="33">
        <f t="shared" si="1294"/>
        <v>5</v>
      </c>
      <c r="C7779" s="33">
        <f t="shared" si="1295"/>
        <v>2023</v>
      </c>
      <c r="D7779" s="34">
        <v>0.65</v>
      </c>
      <c r="F7779" s="32"/>
      <c r="K7779" s="32">
        <v>42627</v>
      </c>
      <c r="L7779" s="33">
        <f t="shared" si="1278"/>
        <v>9</v>
      </c>
      <c r="M7779" s="33">
        <f t="shared" si="1279"/>
        <v>2016</v>
      </c>
      <c r="N7779" s="34">
        <v>43.62</v>
      </c>
      <c r="P7779" s="32">
        <v>43059</v>
      </c>
      <c r="Q7779" s="33">
        <f t="shared" si="1280"/>
        <v>11</v>
      </c>
      <c r="R7779" s="33">
        <f t="shared" si="1281"/>
        <v>2017</v>
      </c>
      <c r="S7779" s="34">
        <v>61.34</v>
      </c>
    </row>
    <row r="7780" spans="1:19">
      <c r="A7780" s="32">
        <v>45061</v>
      </c>
      <c r="B7780" s="33">
        <f t="shared" ref="B7780:B7790" si="1296">+MONTH(A7780)</f>
        <v>5</v>
      </c>
      <c r="C7780" s="33">
        <f t="shared" ref="C7780:C7790" si="1297">+YEAR(A7780)</f>
        <v>2023</v>
      </c>
      <c r="D7780" s="34">
        <v>0.63</v>
      </c>
      <c r="F7780" s="32"/>
      <c r="K7780" s="32">
        <v>42628</v>
      </c>
      <c r="L7780" s="33">
        <f t="shared" ref="L7780:L7843" si="1298">+MONTH(K7780)</f>
        <v>9</v>
      </c>
      <c r="M7780" s="33">
        <f t="shared" ref="M7780:M7843" si="1299">+YEAR(K7780)</f>
        <v>2016</v>
      </c>
      <c r="N7780" s="34">
        <v>43.85</v>
      </c>
      <c r="P7780" s="32">
        <v>43060</v>
      </c>
      <c r="Q7780" s="33">
        <f t="shared" ref="Q7780:Q7843" si="1300">+MONTH(P7780)</f>
        <v>11</v>
      </c>
      <c r="R7780" s="33">
        <f t="shared" si="1281"/>
        <v>2017</v>
      </c>
      <c r="S7780" s="34">
        <v>62.28</v>
      </c>
    </row>
    <row r="7781" spans="1:19">
      <c r="A7781" s="32">
        <v>45062</v>
      </c>
      <c r="B7781" s="33">
        <f t="shared" si="1296"/>
        <v>5</v>
      </c>
      <c r="C7781" s="33">
        <f t="shared" si="1297"/>
        <v>2023</v>
      </c>
      <c r="D7781" s="34">
        <v>0.63300000000000001</v>
      </c>
      <c r="F7781" s="32"/>
      <c r="K7781" s="32">
        <v>42629</v>
      </c>
      <c r="L7781" s="33">
        <f t="shared" si="1298"/>
        <v>9</v>
      </c>
      <c r="M7781" s="33">
        <f t="shared" si="1299"/>
        <v>2016</v>
      </c>
      <c r="N7781" s="34">
        <v>43.04</v>
      </c>
      <c r="P7781" s="32">
        <v>43061</v>
      </c>
      <c r="Q7781" s="33">
        <f t="shared" si="1300"/>
        <v>11</v>
      </c>
      <c r="R7781" s="33">
        <f t="shared" ref="R7781:R7844" si="1301">+YEAR(P7781)</f>
        <v>2017</v>
      </c>
      <c r="S7781" s="34">
        <v>62.92</v>
      </c>
    </row>
    <row r="7782" spans="1:19">
      <c r="A7782" s="32">
        <v>45063</v>
      </c>
      <c r="B7782" s="33">
        <f t="shared" si="1296"/>
        <v>5</v>
      </c>
      <c r="C7782" s="33">
        <f t="shared" si="1297"/>
        <v>2023</v>
      </c>
      <c r="D7782" s="34">
        <v>0.64500000000000002</v>
      </c>
      <c r="F7782" s="32"/>
      <c r="K7782" s="32">
        <v>42632</v>
      </c>
      <c r="L7782" s="33">
        <f t="shared" si="1298"/>
        <v>9</v>
      </c>
      <c r="M7782" s="33">
        <f t="shared" si="1299"/>
        <v>2016</v>
      </c>
      <c r="N7782" s="34">
        <v>43.34</v>
      </c>
      <c r="P7782" s="32">
        <v>43062</v>
      </c>
      <c r="Q7782" s="33">
        <f t="shared" si="1300"/>
        <v>11</v>
      </c>
      <c r="R7782" s="33">
        <f t="shared" si="1301"/>
        <v>2017</v>
      </c>
      <c r="S7782" s="34">
        <v>63.27</v>
      </c>
    </row>
    <row r="7783" spans="1:19">
      <c r="A7783" s="32">
        <v>45064</v>
      </c>
      <c r="B7783" s="33">
        <f t="shared" si="1296"/>
        <v>5</v>
      </c>
      <c r="C7783" s="33">
        <f t="shared" si="1297"/>
        <v>2023</v>
      </c>
      <c r="D7783" s="34">
        <v>0.63300000000000001</v>
      </c>
      <c r="F7783" s="32"/>
      <c r="K7783" s="32">
        <v>42633</v>
      </c>
      <c r="L7783" s="33">
        <f t="shared" si="1298"/>
        <v>9</v>
      </c>
      <c r="M7783" s="33">
        <f t="shared" si="1299"/>
        <v>2016</v>
      </c>
      <c r="N7783" s="34">
        <v>43.85</v>
      </c>
      <c r="P7783" s="32">
        <v>43063</v>
      </c>
      <c r="Q7783" s="33">
        <f t="shared" si="1300"/>
        <v>11</v>
      </c>
      <c r="R7783" s="33">
        <f t="shared" si="1301"/>
        <v>2017</v>
      </c>
      <c r="S7783" s="34">
        <v>63.58</v>
      </c>
    </row>
    <row r="7784" spans="1:19">
      <c r="A7784" s="32">
        <v>45065</v>
      </c>
      <c r="B7784" s="33">
        <f t="shared" si="1296"/>
        <v>5</v>
      </c>
      <c r="C7784" s="33">
        <f t="shared" si="1297"/>
        <v>2023</v>
      </c>
      <c r="D7784" s="34">
        <v>0.63300000000000001</v>
      </c>
      <c r="F7784" s="32"/>
      <c r="K7784" s="32">
        <v>42634</v>
      </c>
      <c r="L7784" s="33">
        <f t="shared" si="1298"/>
        <v>9</v>
      </c>
      <c r="M7784" s="33">
        <f t="shared" si="1299"/>
        <v>2016</v>
      </c>
      <c r="N7784" s="34">
        <v>45.33</v>
      </c>
      <c r="P7784" s="32">
        <v>43066</v>
      </c>
      <c r="Q7784" s="33">
        <f t="shared" si="1300"/>
        <v>11</v>
      </c>
      <c r="R7784" s="33">
        <f t="shared" si="1301"/>
        <v>2017</v>
      </c>
      <c r="S7784" s="34">
        <v>63.25</v>
      </c>
    </row>
    <row r="7785" spans="1:19">
      <c r="A7785" s="32">
        <v>45068</v>
      </c>
      <c r="B7785" s="33">
        <f t="shared" si="1296"/>
        <v>5</v>
      </c>
      <c r="C7785" s="33">
        <f t="shared" si="1297"/>
        <v>2023</v>
      </c>
      <c r="D7785" s="34">
        <v>0.63800000000000001</v>
      </c>
      <c r="F7785" s="32"/>
      <c r="K7785" s="32">
        <v>42635</v>
      </c>
      <c r="L7785" s="33">
        <f t="shared" si="1298"/>
        <v>9</v>
      </c>
      <c r="M7785" s="33">
        <f t="shared" si="1299"/>
        <v>2016</v>
      </c>
      <c r="N7785" s="34">
        <v>46.1</v>
      </c>
      <c r="P7785" s="32">
        <v>43067</v>
      </c>
      <c r="Q7785" s="33">
        <f t="shared" si="1300"/>
        <v>11</v>
      </c>
      <c r="R7785" s="33">
        <f t="shared" si="1301"/>
        <v>2017</v>
      </c>
      <c r="S7785" s="34">
        <v>63.56</v>
      </c>
    </row>
    <row r="7786" spans="1:19">
      <c r="A7786" s="32">
        <v>45069</v>
      </c>
      <c r="B7786" s="33">
        <f t="shared" si="1296"/>
        <v>5</v>
      </c>
      <c r="C7786" s="33">
        <f t="shared" si="1297"/>
        <v>2023</v>
      </c>
      <c r="D7786" s="34">
        <v>0.63800000000000001</v>
      </c>
      <c r="F7786" s="32"/>
      <c r="K7786" s="32">
        <v>42636</v>
      </c>
      <c r="L7786" s="33">
        <f t="shared" si="1298"/>
        <v>9</v>
      </c>
      <c r="M7786" s="33">
        <f t="shared" si="1299"/>
        <v>2016</v>
      </c>
      <c r="N7786" s="34">
        <v>44.36</v>
      </c>
      <c r="P7786" s="32">
        <v>43068</v>
      </c>
      <c r="Q7786" s="33">
        <f t="shared" si="1300"/>
        <v>11</v>
      </c>
      <c r="R7786" s="33">
        <f t="shared" si="1301"/>
        <v>2017</v>
      </c>
      <c r="S7786" s="34">
        <v>63.74</v>
      </c>
    </row>
    <row r="7787" spans="1:19">
      <c r="A7787" s="32">
        <v>45070</v>
      </c>
      <c r="B7787" s="33">
        <f t="shared" si="1296"/>
        <v>5</v>
      </c>
      <c r="C7787" s="33">
        <f t="shared" si="1297"/>
        <v>2023</v>
      </c>
      <c r="D7787" s="34">
        <v>0.64300000000000002</v>
      </c>
      <c r="F7787" s="32"/>
      <c r="K7787" s="32">
        <v>42639</v>
      </c>
      <c r="L7787" s="33">
        <f t="shared" si="1298"/>
        <v>9</v>
      </c>
      <c r="M7787" s="33">
        <f t="shared" si="1299"/>
        <v>2016</v>
      </c>
      <c r="N7787" s="34">
        <v>45.6</v>
      </c>
      <c r="P7787" s="32">
        <v>43069</v>
      </c>
      <c r="Q7787" s="33">
        <f t="shared" si="1300"/>
        <v>11</v>
      </c>
      <c r="R7787" s="33">
        <f t="shared" si="1301"/>
        <v>2017</v>
      </c>
      <c r="S7787" s="34">
        <v>63.53</v>
      </c>
    </row>
    <row r="7788" spans="1:19">
      <c r="A7788" s="32">
        <v>45071</v>
      </c>
      <c r="B7788" s="33">
        <f t="shared" si="1296"/>
        <v>5</v>
      </c>
      <c r="C7788" s="33">
        <f t="shared" si="1297"/>
        <v>2023</v>
      </c>
      <c r="D7788" s="34">
        <v>0.62</v>
      </c>
      <c r="F7788" s="32"/>
      <c r="K7788" s="32">
        <v>42640</v>
      </c>
      <c r="L7788" s="33">
        <f t="shared" si="1298"/>
        <v>9</v>
      </c>
      <c r="M7788" s="33">
        <f t="shared" si="1299"/>
        <v>2016</v>
      </c>
      <c r="N7788" s="34">
        <v>44.65</v>
      </c>
      <c r="P7788" s="32">
        <v>43070</v>
      </c>
      <c r="Q7788" s="33">
        <f t="shared" si="1300"/>
        <v>12</v>
      </c>
      <c r="R7788" s="33">
        <f t="shared" si="1301"/>
        <v>2017</v>
      </c>
      <c r="S7788" s="34">
        <v>64.569999999999993</v>
      </c>
    </row>
    <row r="7789" spans="1:19">
      <c r="A7789" s="32">
        <v>45072</v>
      </c>
      <c r="B7789" s="33">
        <f t="shared" si="1296"/>
        <v>5</v>
      </c>
      <c r="C7789" s="33">
        <f t="shared" si="1297"/>
        <v>2023</v>
      </c>
      <c r="D7789" s="34">
        <v>0.62</v>
      </c>
      <c r="F7789" s="32"/>
      <c r="K7789" s="32">
        <v>42641</v>
      </c>
      <c r="L7789" s="33">
        <f t="shared" si="1298"/>
        <v>9</v>
      </c>
      <c r="M7789" s="33">
        <f t="shared" si="1299"/>
        <v>2016</v>
      </c>
      <c r="N7789" s="34">
        <v>47.07</v>
      </c>
      <c r="P7789" s="32">
        <v>43073</v>
      </c>
      <c r="Q7789" s="33">
        <f t="shared" si="1300"/>
        <v>12</v>
      </c>
      <c r="R7789" s="33">
        <f t="shared" si="1301"/>
        <v>2017</v>
      </c>
      <c r="S7789" s="34">
        <v>63.45</v>
      </c>
    </row>
    <row r="7790" spans="1:19">
      <c r="A7790" s="32">
        <v>45076</v>
      </c>
      <c r="B7790" s="33">
        <f t="shared" si="1296"/>
        <v>5</v>
      </c>
      <c r="C7790" s="33">
        <f t="shared" si="1297"/>
        <v>2023</v>
      </c>
      <c r="D7790" s="34">
        <v>0.62</v>
      </c>
      <c r="F7790" s="32"/>
      <c r="K7790" s="32">
        <v>42642</v>
      </c>
      <c r="L7790" s="33">
        <f t="shared" si="1298"/>
        <v>9</v>
      </c>
      <c r="M7790" s="33">
        <f t="shared" si="1299"/>
        <v>2016</v>
      </c>
      <c r="N7790" s="34">
        <v>47.72</v>
      </c>
      <c r="P7790" s="32">
        <v>43074</v>
      </c>
      <c r="Q7790" s="33">
        <f t="shared" si="1300"/>
        <v>12</v>
      </c>
      <c r="R7790" s="33">
        <f t="shared" si="1301"/>
        <v>2017</v>
      </c>
      <c r="S7790" s="34">
        <v>63.45</v>
      </c>
    </row>
    <row r="7791" spans="1:19">
      <c r="A7791" s="32">
        <v>45077</v>
      </c>
      <c r="B7791" s="33">
        <f t="shared" ref="B7791:B7807" si="1302">+MONTH(A7791)</f>
        <v>5</v>
      </c>
      <c r="C7791" s="33">
        <f t="shared" ref="C7791:C7807" si="1303">+YEAR(A7791)</f>
        <v>2023</v>
      </c>
      <c r="D7791" s="34">
        <v>0.62</v>
      </c>
      <c r="F7791" s="32"/>
      <c r="K7791" s="32">
        <v>42643</v>
      </c>
      <c r="L7791" s="33">
        <f t="shared" si="1298"/>
        <v>9</v>
      </c>
      <c r="M7791" s="33">
        <f t="shared" si="1299"/>
        <v>2016</v>
      </c>
      <c r="N7791" s="34">
        <v>47.72</v>
      </c>
      <c r="P7791" s="32">
        <v>43075</v>
      </c>
      <c r="Q7791" s="33">
        <f t="shared" si="1300"/>
        <v>12</v>
      </c>
      <c r="R7791" s="33">
        <f t="shared" si="1301"/>
        <v>2017</v>
      </c>
      <c r="S7791" s="34">
        <v>62.25</v>
      </c>
    </row>
    <row r="7792" spans="1:19">
      <c r="A7792" s="32">
        <v>45078</v>
      </c>
      <c r="B7792" s="33">
        <f t="shared" si="1302"/>
        <v>6</v>
      </c>
      <c r="C7792" s="33">
        <f t="shared" si="1303"/>
        <v>2023</v>
      </c>
      <c r="D7792" s="34">
        <v>0.61</v>
      </c>
      <c r="F7792" s="32"/>
      <c r="K7792" s="32">
        <v>42646</v>
      </c>
      <c r="L7792" s="33">
        <f t="shared" si="1298"/>
        <v>10</v>
      </c>
      <c r="M7792" s="33">
        <f t="shared" si="1299"/>
        <v>2016</v>
      </c>
      <c r="N7792" s="34">
        <v>48.8</v>
      </c>
      <c r="P7792" s="32">
        <v>43076</v>
      </c>
      <c r="Q7792" s="33">
        <f t="shared" si="1300"/>
        <v>12</v>
      </c>
      <c r="R7792" s="33">
        <f t="shared" si="1301"/>
        <v>2017</v>
      </c>
      <c r="S7792" s="34">
        <v>62.37</v>
      </c>
    </row>
    <row r="7793" spans="1:19">
      <c r="A7793" s="32">
        <v>45079</v>
      </c>
      <c r="B7793" s="33">
        <f t="shared" si="1302"/>
        <v>6</v>
      </c>
      <c r="C7793" s="33">
        <f t="shared" si="1303"/>
        <v>2023</v>
      </c>
      <c r="D7793" s="34">
        <v>0.60299999999999998</v>
      </c>
      <c r="F7793" s="32"/>
      <c r="K7793" s="32">
        <v>42647</v>
      </c>
      <c r="L7793" s="33">
        <f t="shared" si="1298"/>
        <v>10</v>
      </c>
      <c r="M7793" s="33">
        <f t="shared" si="1299"/>
        <v>2016</v>
      </c>
      <c r="N7793" s="34">
        <v>48.67</v>
      </c>
      <c r="P7793" s="32">
        <v>43077</v>
      </c>
      <c r="Q7793" s="33">
        <f t="shared" si="1300"/>
        <v>12</v>
      </c>
      <c r="R7793" s="33">
        <f t="shared" si="1301"/>
        <v>2017</v>
      </c>
      <c r="S7793" s="34">
        <v>63.86</v>
      </c>
    </row>
    <row r="7794" spans="1:19">
      <c r="A7794" s="32">
        <v>45082</v>
      </c>
      <c r="B7794" s="33">
        <f t="shared" si="1302"/>
        <v>6</v>
      </c>
      <c r="C7794" s="33">
        <f t="shared" si="1303"/>
        <v>2023</v>
      </c>
      <c r="D7794" s="34">
        <v>0.60299999999999998</v>
      </c>
      <c r="F7794" s="32"/>
      <c r="K7794" s="32">
        <v>42648</v>
      </c>
      <c r="L7794" s="33">
        <f t="shared" si="1298"/>
        <v>10</v>
      </c>
      <c r="M7794" s="33">
        <f t="shared" si="1299"/>
        <v>2016</v>
      </c>
      <c r="N7794" s="34">
        <v>49.75</v>
      </c>
      <c r="P7794" s="32">
        <v>43080</v>
      </c>
      <c r="Q7794" s="33">
        <f t="shared" si="1300"/>
        <v>12</v>
      </c>
      <c r="R7794" s="33">
        <f t="shared" si="1301"/>
        <v>2017</v>
      </c>
      <c r="S7794" s="34">
        <v>65.62</v>
      </c>
    </row>
    <row r="7795" spans="1:19">
      <c r="A7795" s="32">
        <v>45083</v>
      </c>
      <c r="B7795" s="33">
        <f t="shared" si="1302"/>
        <v>6</v>
      </c>
      <c r="C7795" s="33">
        <f t="shared" si="1303"/>
        <v>2023</v>
      </c>
      <c r="D7795" s="34">
        <v>0.61299999999999999</v>
      </c>
      <c r="F7795" s="32"/>
      <c r="K7795" s="32">
        <v>42649</v>
      </c>
      <c r="L7795" s="33">
        <f t="shared" si="1298"/>
        <v>10</v>
      </c>
      <c r="M7795" s="33">
        <f t="shared" si="1299"/>
        <v>2016</v>
      </c>
      <c r="N7795" s="34">
        <v>50.44</v>
      </c>
      <c r="P7795" s="32">
        <v>43081</v>
      </c>
      <c r="Q7795" s="33">
        <f t="shared" si="1300"/>
        <v>12</v>
      </c>
      <c r="R7795" s="33">
        <f t="shared" si="1301"/>
        <v>2017</v>
      </c>
      <c r="S7795" s="34">
        <v>64.959999999999994</v>
      </c>
    </row>
    <row r="7796" spans="1:19">
      <c r="A7796" s="32">
        <v>45084</v>
      </c>
      <c r="B7796" s="33">
        <f t="shared" si="1302"/>
        <v>6</v>
      </c>
      <c r="C7796" s="33">
        <f t="shared" si="1303"/>
        <v>2023</v>
      </c>
      <c r="D7796" s="34">
        <v>0.61299999999999999</v>
      </c>
      <c r="F7796" s="32"/>
      <c r="K7796" s="32">
        <v>42650</v>
      </c>
      <c r="L7796" s="33">
        <f t="shared" si="1298"/>
        <v>10</v>
      </c>
      <c r="M7796" s="33">
        <f t="shared" si="1299"/>
        <v>2016</v>
      </c>
      <c r="N7796" s="34">
        <v>49.76</v>
      </c>
      <c r="P7796" s="32">
        <v>43082</v>
      </c>
      <c r="Q7796" s="33">
        <f t="shared" si="1300"/>
        <v>12</v>
      </c>
      <c r="R7796" s="33">
        <f t="shared" si="1301"/>
        <v>2017</v>
      </c>
      <c r="S7796" s="34">
        <v>63.66</v>
      </c>
    </row>
    <row r="7797" spans="1:19">
      <c r="A7797" s="32">
        <v>45085</v>
      </c>
      <c r="B7797" s="33">
        <f t="shared" si="1302"/>
        <v>6</v>
      </c>
      <c r="C7797" s="33">
        <f t="shared" si="1303"/>
        <v>2023</v>
      </c>
      <c r="D7797" s="34">
        <v>0.6</v>
      </c>
      <c r="F7797" s="32"/>
      <c r="K7797" s="32">
        <v>42653</v>
      </c>
      <c r="L7797" s="33">
        <f t="shared" si="1298"/>
        <v>10</v>
      </c>
      <c r="M7797" s="33">
        <f t="shared" si="1299"/>
        <v>2016</v>
      </c>
      <c r="N7797" s="34">
        <v>49.76</v>
      </c>
      <c r="P7797" s="32">
        <v>43083</v>
      </c>
      <c r="Q7797" s="33">
        <f t="shared" si="1300"/>
        <v>12</v>
      </c>
      <c r="R7797" s="33">
        <f t="shared" si="1301"/>
        <v>2017</v>
      </c>
      <c r="S7797" s="34">
        <v>63.72</v>
      </c>
    </row>
    <row r="7798" spans="1:19">
      <c r="A7798" s="32">
        <v>45086</v>
      </c>
      <c r="B7798" s="33">
        <f t="shared" si="1302"/>
        <v>6</v>
      </c>
      <c r="C7798" s="33">
        <f t="shared" si="1303"/>
        <v>2023</v>
      </c>
      <c r="D7798" s="34">
        <v>0.58799999999999997</v>
      </c>
      <c r="F7798" s="32"/>
      <c r="K7798" s="32">
        <v>42654</v>
      </c>
      <c r="L7798" s="33">
        <f t="shared" si="1298"/>
        <v>10</v>
      </c>
      <c r="M7798" s="33">
        <f t="shared" si="1299"/>
        <v>2016</v>
      </c>
      <c r="N7798" s="34">
        <v>50.72</v>
      </c>
      <c r="P7798" s="32">
        <v>43084</v>
      </c>
      <c r="Q7798" s="33">
        <f t="shared" si="1300"/>
        <v>12</v>
      </c>
      <c r="R7798" s="33">
        <f t="shared" si="1301"/>
        <v>2017</v>
      </c>
      <c r="S7798" s="34">
        <v>63.81</v>
      </c>
    </row>
    <row r="7799" spans="1:19">
      <c r="A7799" s="32">
        <v>45089</v>
      </c>
      <c r="B7799" s="33">
        <f t="shared" si="1302"/>
        <v>6</v>
      </c>
      <c r="C7799" s="33">
        <f t="shared" si="1303"/>
        <v>2023</v>
      </c>
      <c r="D7799" s="34">
        <v>0.54800000000000004</v>
      </c>
      <c r="F7799" s="32"/>
      <c r="K7799" s="32">
        <v>42655</v>
      </c>
      <c r="L7799" s="33">
        <f t="shared" si="1298"/>
        <v>10</v>
      </c>
      <c r="M7799" s="33">
        <f t="shared" si="1299"/>
        <v>2016</v>
      </c>
      <c r="N7799" s="34">
        <v>50.14</v>
      </c>
      <c r="P7799" s="32">
        <v>43087</v>
      </c>
      <c r="Q7799" s="33">
        <f t="shared" si="1300"/>
        <v>12</v>
      </c>
      <c r="R7799" s="33">
        <f t="shared" si="1301"/>
        <v>2017</v>
      </c>
      <c r="S7799" s="34">
        <v>64.45</v>
      </c>
    </row>
    <row r="7800" spans="1:19">
      <c r="A7800" s="32">
        <v>45090</v>
      </c>
      <c r="B7800" s="33">
        <f t="shared" si="1302"/>
        <v>6</v>
      </c>
      <c r="C7800" s="33">
        <f t="shared" si="1303"/>
        <v>2023</v>
      </c>
      <c r="D7800" s="34">
        <v>0.54800000000000004</v>
      </c>
      <c r="F7800" s="32"/>
      <c r="K7800" s="32">
        <v>42656</v>
      </c>
      <c r="L7800" s="33">
        <f t="shared" si="1298"/>
        <v>10</v>
      </c>
      <c r="M7800" s="33">
        <f t="shared" si="1299"/>
        <v>2016</v>
      </c>
      <c r="N7800" s="34">
        <v>50.47</v>
      </c>
      <c r="P7800" s="32">
        <v>43088</v>
      </c>
      <c r="Q7800" s="33">
        <f t="shared" si="1300"/>
        <v>12</v>
      </c>
      <c r="R7800" s="33">
        <f t="shared" si="1301"/>
        <v>2017</v>
      </c>
      <c r="S7800" s="34">
        <v>63.69</v>
      </c>
    </row>
    <row r="7801" spans="1:19">
      <c r="A7801" s="32">
        <v>45091</v>
      </c>
      <c r="B7801" s="33">
        <f t="shared" si="1302"/>
        <v>6</v>
      </c>
      <c r="C7801" s="33">
        <f t="shared" si="1303"/>
        <v>2023</v>
      </c>
      <c r="D7801" s="34">
        <v>0.55500000000000005</v>
      </c>
      <c r="F7801" s="32"/>
      <c r="K7801" s="32">
        <v>42657</v>
      </c>
      <c r="L7801" s="33">
        <f t="shared" si="1298"/>
        <v>10</v>
      </c>
      <c r="M7801" s="33">
        <f t="shared" si="1299"/>
        <v>2016</v>
      </c>
      <c r="N7801" s="34">
        <v>50.35</v>
      </c>
      <c r="P7801" s="32">
        <v>43089</v>
      </c>
      <c r="Q7801" s="33">
        <f t="shared" si="1300"/>
        <v>12</v>
      </c>
      <c r="R7801" s="33">
        <f t="shared" si="1301"/>
        <v>2017</v>
      </c>
      <c r="S7801" s="34">
        <v>64.430000000000007</v>
      </c>
    </row>
    <row r="7802" spans="1:19">
      <c r="A7802" s="32">
        <v>45092</v>
      </c>
      <c r="B7802" s="33">
        <f t="shared" si="1302"/>
        <v>6</v>
      </c>
      <c r="C7802" s="33">
        <f t="shared" si="1303"/>
        <v>2023</v>
      </c>
      <c r="D7802" s="34">
        <v>0.56000000000000005</v>
      </c>
      <c r="F7802" s="32"/>
      <c r="K7802" s="32">
        <v>42660</v>
      </c>
      <c r="L7802" s="33">
        <f t="shared" si="1298"/>
        <v>10</v>
      </c>
      <c r="M7802" s="33">
        <f t="shared" si="1299"/>
        <v>2016</v>
      </c>
      <c r="N7802" s="34">
        <v>49.97</v>
      </c>
      <c r="P7802" s="32">
        <v>43090</v>
      </c>
      <c r="Q7802" s="33">
        <f t="shared" si="1300"/>
        <v>12</v>
      </c>
      <c r="R7802" s="33">
        <f t="shared" si="1301"/>
        <v>2017</v>
      </c>
      <c r="S7802" s="34">
        <v>64.64</v>
      </c>
    </row>
    <row r="7803" spans="1:19">
      <c r="A7803" s="32">
        <v>45093</v>
      </c>
      <c r="B7803" s="33">
        <f t="shared" si="1302"/>
        <v>6</v>
      </c>
      <c r="C7803" s="33">
        <f t="shared" si="1303"/>
        <v>2023</v>
      </c>
      <c r="D7803" s="34">
        <v>0.57499999999999996</v>
      </c>
      <c r="F7803" s="32"/>
      <c r="K7803" s="32">
        <v>42661</v>
      </c>
      <c r="L7803" s="33">
        <f t="shared" si="1298"/>
        <v>10</v>
      </c>
      <c r="M7803" s="33">
        <f t="shared" si="1299"/>
        <v>2016</v>
      </c>
      <c r="N7803" s="34">
        <v>50.3</v>
      </c>
      <c r="P7803" s="32">
        <v>43091</v>
      </c>
      <c r="Q7803" s="33">
        <f t="shared" si="1300"/>
        <v>12</v>
      </c>
      <c r="R7803" s="33">
        <f t="shared" si="1301"/>
        <v>2017</v>
      </c>
      <c r="S7803" s="34">
        <v>64.61</v>
      </c>
    </row>
    <row r="7804" spans="1:19">
      <c r="A7804" s="32">
        <v>45097</v>
      </c>
      <c r="B7804" s="33">
        <f t="shared" si="1302"/>
        <v>6</v>
      </c>
      <c r="C7804" s="33">
        <f t="shared" si="1303"/>
        <v>2023</v>
      </c>
      <c r="D7804" s="34">
        <v>0.57299999999999995</v>
      </c>
      <c r="F7804" s="32"/>
      <c r="K7804" s="32">
        <v>42662</v>
      </c>
      <c r="L7804" s="33">
        <f t="shared" si="1298"/>
        <v>10</v>
      </c>
      <c r="M7804" s="33">
        <f t="shared" si="1299"/>
        <v>2016</v>
      </c>
      <c r="N7804" s="34">
        <v>51.59</v>
      </c>
      <c r="P7804" s="32">
        <v>43096</v>
      </c>
      <c r="Q7804" s="33">
        <f t="shared" si="1300"/>
        <v>12</v>
      </c>
      <c r="R7804" s="33">
        <f t="shared" si="1301"/>
        <v>2017</v>
      </c>
      <c r="S7804" s="34">
        <v>66.03</v>
      </c>
    </row>
    <row r="7805" spans="1:19">
      <c r="A7805" s="32">
        <v>45098</v>
      </c>
      <c r="B7805" s="33">
        <f t="shared" si="1302"/>
        <v>6</v>
      </c>
      <c r="C7805" s="33">
        <f t="shared" si="1303"/>
        <v>2023</v>
      </c>
      <c r="D7805" s="34">
        <v>0.58299999999999996</v>
      </c>
      <c r="F7805" s="32"/>
      <c r="K7805" s="32">
        <v>42663</v>
      </c>
      <c r="L7805" s="33">
        <f t="shared" si="1298"/>
        <v>10</v>
      </c>
      <c r="M7805" s="33">
        <f t="shared" si="1299"/>
        <v>2016</v>
      </c>
      <c r="N7805" s="34">
        <v>50.31</v>
      </c>
      <c r="P7805" s="32">
        <v>43097</v>
      </c>
      <c r="Q7805" s="33">
        <f t="shared" si="1300"/>
        <v>12</v>
      </c>
      <c r="R7805" s="33">
        <f t="shared" si="1301"/>
        <v>2017</v>
      </c>
      <c r="S7805" s="34">
        <v>66.8</v>
      </c>
    </row>
    <row r="7806" spans="1:19">
      <c r="A7806" s="32">
        <v>45099</v>
      </c>
      <c r="B7806" s="33">
        <f t="shared" si="1302"/>
        <v>6</v>
      </c>
      <c r="C7806" s="33">
        <f t="shared" si="1303"/>
        <v>2023</v>
      </c>
      <c r="D7806" s="34">
        <v>0.56499999999999995</v>
      </c>
      <c r="F7806" s="32"/>
      <c r="K7806" s="32">
        <v>42664</v>
      </c>
      <c r="L7806" s="33">
        <f t="shared" si="1298"/>
        <v>10</v>
      </c>
      <c r="M7806" s="33">
        <f t="shared" si="1299"/>
        <v>2016</v>
      </c>
      <c r="N7806" s="34">
        <v>50.61</v>
      </c>
      <c r="P7806" s="32">
        <v>43098</v>
      </c>
      <c r="Q7806" s="33">
        <f t="shared" si="1300"/>
        <v>12</v>
      </c>
      <c r="R7806" s="33">
        <f t="shared" si="1301"/>
        <v>2017</v>
      </c>
      <c r="S7806" s="34">
        <v>66.73</v>
      </c>
    </row>
    <row r="7807" spans="1:19">
      <c r="A7807" s="32">
        <v>45100</v>
      </c>
      <c r="B7807" s="33">
        <f t="shared" si="1302"/>
        <v>6</v>
      </c>
      <c r="C7807" s="33">
        <f t="shared" si="1303"/>
        <v>2023</v>
      </c>
      <c r="D7807" s="34">
        <v>0.57099999999999995</v>
      </c>
      <c r="F7807" s="32"/>
      <c r="K7807" s="32">
        <v>42667</v>
      </c>
      <c r="L7807" s="33">
        <f t="shared" si="1298"/>
        <v>10</v>
      </c>
      <c r="M7807" s="33">
        <f t="shared" si="1299"/>
        <v>2016</v>
      </c>
      <c r="N7807" s="34">
        <v>50.18</v>
      </c>
      <c r="P7807" s="32">
        <v>43102</v>
      </c>
      <c r="Q7807" s="33">
        <f t="shared" si="1300"/>
        <v>1</v>
      </c>
      <c r="R7807" s="33">
        <f t="shared" si="1301"/>
        <v>2018</v>
      </c>
      <c r="S7807" s="34">
        <v>66.650000000000006</v>
      </c>
    </row>
    <row r="7808" spans="1:19">
      <c r="A7808" s="32">
        <v>45103</v>
      </c>
      <c r="B7808" s="33">
        <f t="shared" ref="B7808:B7816" si="1304">+MONTH(A7808)</f>
        <v>6</v>
      </c>
      <c r="C7808" s="33">
        <f t="shared" ref="C7808:C7816" si="1305">+YEAR(A7808)</f>
        <v>2023</v>
      </c>
      <c r="D7808" s="34">
        <v>0.55800000000000005</v>
      </c>
      <c r="F7808" s="32"/>
      <c r="K7808" s="32">
        <v>42668</v>
      </c>
      <c r="L7808" s="33">
        <f t="shared" si="1298"/>
        <v>10</v>
      </c>
      <c r="M7808" s="33">
        <f t="shared" si="1299"/>
        <v>2016</v>
      </c>
      <c r="N7808" s="34">
        <v>49.45</v>
      </c>
      <c r="P7808" s="32">
        <v>43103</v>
      </c>
      <c r="Q7808" s="33">
        <f t="shared" si="1300"/>
        <v>1</v>
      </c>
      <c r="R7808" s="33">
        <f t="shared" si="1301"/>
        <v>2018</v>
      </c>
      <c r="S7808" s="34">
        <v>67.849999999999994</v>
      </c>
    </row>
    <row r="7809" spans="1:19">
      <c r="A7809" s="32">
        <v>45104</v>
      </c>
      <c r="B7809" s="33">
        <f t="shared" si="1304"/>
        <v>6</v>
      </c>
      <c r="C7809" s="33">
        <f t="shared" si="1305"/>
        <v>2023</v>
      </c>
      <c r="D7809" s="34">
        <v>0.55800000000000005</v>
      </c>
      <c r="F7809" s="32"/>
      <c r="K7809" s="32">
        <v>42669</v>
      </c>
      <c r="L7809" s="33">
        <f t="shared" si="1298"/>
        <v>10</v>
      </c>
      <c r="M7809" s="33">
        <f t="shared" si="1299"/>
        <v>2016</v>
      </c>
      <c r="N7809" s="34">
        <v>48.75</v>
      </c>
      <c r="P7809" s="32">
        <v>43104</v>
      </c>
      <c r="Q7809" s="33">
        <f t="shared" si="1300"/>
        <v>1</v>
      </c>
      <c r="R7809" s="33">
        <f t="shared" si="1301"/>
        <v>2018</v>
      </c>
      <c r="S7809" s="34">
        <v>68.73</v>
      </c>
    </row>
    <row r="7810" spans="1:19">
      <c r="A7810" s="32">
        <v>45105</v>
      </c>
      <c r="B7810" s="33">
        <f t="shared" si="1304"/>
        <v>6</v>
      </c>
      <c r="C7810" s="33">
        <f t="shared" si="1305"/>
        <v>2023</v>
      </c>
      <c r="D7810" s="34">
        <v>0.54300000000000004</v>
      </c>
      <c r="F7810" s="32"/>
      <c r="K7810" s="32">
        <v>42670</v>
      </c>
      <c r="L7810" s="33">
        <f t="shared" si="1298"/>
        <v>10</v>
      </c>
      <c r="M7810" s="33">
        <f t="shared" si="1299"/>
        <v>2016</v>
      </c>
      <c r="N7810" s="34">
        <v>49.71</v>
      </c>
      <c r="P7810" s="32">
        <v>43105</v>
      </c>
      <c r="Q7810" s="33">
        <f t="shared" si="1300"/>
        <v>1</v>
      </c>
      <c r="R7810" s="33">
        <f t="shared" si="1301"/>
        <v>2018</v>
      </c>
      <c r="S7810" s="34">
        <v>68.010000000000005</v>
      </c>
    </row>
    <row r="7811" spans="1:19">
      <c r="A7811" s="32">
        <v>45106</v>
      </c>
      <c r="B7811" s="33">
        <f t="shared" si="1304"/>
        <v>6</v>
      </c>
      <c r="C7811" s="33">
        <f t="shared" si="1305"/>
        <v>2023</v>
      </c>
      <c r="D7811" s="34">
        <v>0.54300000000000004</v>
      </c>
      <c r="F7811" s="32"/>
      <c r="K7811" s="32">
        <v>42671</v>
      </c>
      <c r="L7811" s="33">
        <f t="shared" si="1298"/>
        <v>10</v>
      </c>
      <c r="M7811" s="33">
        <f t="shared" si="1299"/>
        <v>2016</v>
      </c>
      <c r="N7811" s="34">
        <v>48.72</v>
      </c>
      <c r="P7811" s="32">
        <v>43108</v>
      </c>
      <c r="Q7811" s="33">
        <f t="shared" si="1300"/>
        <v>1</v>
      </c>
      <c r="R7811" s="33">
        <f t="shared" si="1301"/>
        <v>2018</v>
      </c>
      <c r="S7811" s="34">
        <v>68.48</v>
      </c>
    </row>
    <row r="7812" spans="1:19">
      <c r="A7812" s="32">
        <v>45107</v>
      </c>
      <c r="B7812" s="33">
        <f t="shared" si="1304"/>
        <v>6</v>
      </c>
      <c r="C7812" s="33">
        <f t="shared" si="1305"/>
        <v>2023</v>
      </c>
      <c r="D7812" s="34">
        <v>0.54100000000000004</v>
      </c>
      <c r="F7812" s="32"/>
      <c r="K7812" s="32">
        <v>42674</v>
      </c>
      <c r="L7812" s="33">
        <f t="shared" si="1298"/>
        <v>10</v>
      </c>
      <c r="M7812" s="33">
        <f t="shared" si="1299"/>
        <v>2016</v>
      </c>
      <c r="N7812" s="34">
        <v>46.83</v>
      </c>
      <c r="P7812" s="32">
        <v>43109</v>
      </c>
      <c r="Q7812" s="33">
        <f t="shared" si="1300"/>
        <v>1</v>
      </c>
      <c r="R7812" s="33">
        <f t="shared" si="1301"/>
        <v>2018</v>
      </c>
      <c r="S7812" s="34">
        <v>69.08</v>
      </c>
    </row>
    <row r="7813" spans="1:19">
      <c r="A7813" s="32">
        <v>45110</v>
      </c>
      <c r="B7813" s="33">
        <f t="shared" si="1304"/>
        <v>7</v>
      </c>
      <c r="C7813" s="33">
        <f t="shared" si="1305"/>
        <v>2023</v>
      </c>
      <c r="D7813" s="34">
        <v>0.52500000000000002</v>
      </c>
      <c r="F7813" s="32"/>
      <c r="K7813" s="32">
        <v>42675</v>
      </c>
      <c r="L7813" s="33">
        <f t="shared" si="1298"/>
        <v>11</v>
      </c>
      <c r="M7813" s="33">
        <f t="shared" si="1299"/>
        <v>2016</v>
      </c>
      <c r="N7813" s="34">
        <v>46.66</v>
      </c>
      <c r="P7813" s="32">
        <v>43110</v>
      </c>
      <c r="Q7813" s="33">
        <f t="shared" si="1300"/>
        <v>1</v>
      </c>
      <c r="R7813" s="33">
        <f t="shared" si="1301"/>
        <v>2018</v>
      </c>
      <c r="S7813" s="34">
        <v>69.790000000000006</v>
      </c>
    </row>
    <row r="7814" spans="1:19">
      <c r="A7814" s="32">
        <v>45112</v>
      </c>
      <c r="B7814" s="33">
        <f t="shared" si="1304"/>
        <v>7</v>
      </c>
      <c r="C7814" s="33">
        <f t="shared" si="1305"/>
        <v>2023</v>
      </c>
      <c r="D7814" s="34">
        <v>0.53</v>
      </c>
      <c r="F7814" s="32"/>
      <c r="K7814" s="32">
        <v>42676</v>
      </c>
      <c r="L7814" s="33">
        <f t="shared" si="1298"/>
        <v>11</v>
      </c>
      <c r="M7814" s="33">
        <f t="shared" si="1299"/>
        <v>2016</v>
      </c>
      <c r="N7814" s="34">
        <v>45.32</v>
      </c>
      <c r="P7814" s="32">
        <v>43111</v>
      </c>
      <c r="Q7814" s="33">
        <f t="shared" si="1300"/>
        <v>1</v>
      </c>
      <c r="R7814" s="33">
        <f t="shared" si="1301"/>
        <v>2018</v>
      </c>
      <c r="S7814" s="34">
        <v>70.36</v>
      </c>
    </row>
    <row r="7815" spans="1:19">
      <c r="A7815" s="32">
        <v>45113</v>
      </c>
      <c r="B7815" s="33">
        <f t="shared" si="1304"/>
        <v>7</v>
      </c>
      <c r="C7815" s="33">
        <f t="shared" si="1305"/>
        <v>2023</v>
      </c>
      <c r="D7815" s="34">
        <v>0.54</v>
      </c>
      <c r="F7815" s="32"/>
      <c r="K7815" s="32">
        <v>42677</v>
      </c>
      <c r="L7815" s="33">
        <f t="shared" si="1298"/>
        <v>11</v>
      </c>
      <c r="M7815" s="33">
        <f t="shared" si="1299"/>
        <v>2016</v>
      </c>
      <c r="N7815" s="34">
        <v>44.66</v>
      </c>
      <c r="P7815" s="32">
        <v>43112</v>
      </c>
      <c r="Q7815" s="33">
        <f t="shared" si="1300"/>
        <v>1</v>
      </c>
      <c r="R7815" s="33">
        <f t="shared" si="1301"/>
        <v>2018</v>
      </c>
      <c r="S7815" s="34">
        <v>69.64</v>
      </c>
    </row>
    <row r="7816" spans="1:19">
      <c r="A7816" s="32">
        <v>45114</v>
      </c>
      <c r="B7816" s="33">
        <f t="shared" si="1304"/>
        <v>7</v>
      </c>
      <c r="C7816" s="33">
        <f t="shared" si="1305"/>
        <v>2023</v>
      </c>
      <c r="D7816" s="34">
        <v>0.57299999999999995</v>
      </c>
      <c r="F7816" s="32"/>
      <c r="K7816" s="32">
        <v>42678</v>
      </c>
      <c r="L7816" s="33">
        <f t="shared" si="1298"/>
        <v>11</v>
      </c>
      <c r="M7816" s="33">
        <f t="shared" si="1299"/>
        <v>2016</v>
      </c>
      <c r="N7816" s="34">
        <v>44.07</v>
      </c>
      <c r="P7816" s="32">
        <v>43115</v>
      </c>
      <c r="Q7816" s="33">
        <f t="shared" si="1300"/>
        <v>1</v>
      </c>
      <c r="R7816" s="33">
        <f t="shared" si="1301"/>
        <v>2018</v>
      </c>
      <c r="S7816" s="34">
        <v>70.31</v>
      </c>
    </row>
    <row r="7817" spans="1:19">
      <c r="A7817" s="32">
        <v>45117</v>
      </c>
      <c r="B7817" s="33">
        <f t="shared" ref="B7817:B7821" si="1306">+MONTH(A7817)</f>
        <v>7</v>
      </c>
      <c r="C7817" s="33">
        <f t="shared" ref="C7817:C7821" si="1307">+YEAR(A7817)</f>
        <v>2023</v>
      </c>
      <c r="D7817" s="34">
        <v>0.58599999999999997</v>
      </c>
      <c r="F7817" s="32"/>
      <c r="K7817" s="32">
        <v>42681</v>
      </c>
      <c r="L7817" s="33">
        <f t="shared" si="1298"/>
        <v>11</v>
      </c>
      <c r="M7817" s="33">
        <f t="shared" si="1299"/>
        <v>2016</v>
      </c>
      <c r="N7817" s="34">
        <v>44.88</v>
      </c>
      <c r="P7817" s="32">
        <v>43116</v>
      </c>
      <c r="Q7817" s="33">
        <f t="shared" si="1300"/>
        <v>1</v>
      </c>
      <c r="R7817" s="33">
        <f t="shared" si="1301"/>
        <v>2018</v>
      </c>
      <c r="S7817" s="34">
        <v>69.400000000000006</v>
      </c>
    </row>
    <row r="7818" spans="1:19">
      <c r="A7818" s="32">
        <v>45118</v>
      </c>
      <c r="B7818" s="33">
        <f t="shared" si="1306"/>
        <v>7</v>
      </c>
      <c r="C7818" s="33">
        <f t="shared" si="1307"/>
        <v>2023</v>
      </c>
      <c r="D7818" s="34">
        <v>0.625</v>
      </c>
      <c r="F7818" s="32"/>
      <c r="K7818" s="32">
        <v>42682</v>
      </c>
      <c r="L7818" s="33">
        <f t="shared" si="1298"/>
        <v>11</v>
      </c>
      <c r="M7818" s="33">
        <f t="shared" si="1299"/>
        <v>2016</v>
      </c>
      <c r="N7818" s="34">
        <v>44.96</v>
      </c>
      <c r="P7818" s="32">
        <v>43117</v>
      </c>
      <c r="Q7818" s="33">
        <f t="shared" si="1300"/>
        <v>1</v>
      </c>
      <c r="R7818" s="33">
        <f t="shared" si="1301"/>
        <v>2018</v>
      </c>
      <c r="S7818" s="34">
        <v>69.19</v>
      </c>
    </row>
    <row r="7819" spans="1:19">
      <c r="A7819" s="32">
        <v>45119</v>
      </c>
      <c r="B7819" s="33">
        <f t="shared" si="1306"/>
        <v>7</v>
      </c>
      <c r="C7819" s="33">
        <f t="shared" si="1307"/>
        <v>2023</v>
      </c>
      <c r="D7819" s="34">
        <v>0.62</v>
      </c>
      <c r="F7819" s="32"/>
      <c r="K7819" s="32">
        <v>42683</v>
      </c>
      <c r="L7819" s="33">
        <f t="shared" si="1298"/>
        <v>11</v>
      </c>
      <c r="M7819" s="33">
        <f t="shared" si="1299"/>
        <v>2016</v>
      </c>
      <c r="N7819" s="34">
        <v>45.2</v>
      </c>
      <c r="P7819" s="32">
        <v>43118</v>
      </c>
      <c r="Q7819" s="33">
        <f t="shared" si="1300"/>
        <v>1</v>
      </c>
      <c r="R7819" s="33">
        <f t="shared" si="1301"/>
        <v>2018</v>
      </c>
      <c r="S7819" s="34">
        <v>69.48</v>
      </c>
    </row>
    <row r="7820" spans="1:19">
      <c r="A7820" s="32">
        <v>45120</v>
      </c>
      <c r="B7820" s="33">
        <f t="shared" si="1306"/>
        <v>7</v>
      </c>
      <c r="C7820" s="33">
        <f t="shared" si="1307"/>
        <v>2023</v>
      </c>
      <c r="D7820" s="34">
        <v>0.628</v>
      </c>
      <c r="F7820" s="32"/>
      <c r="K7820" s="32">
        <v>42684</v>
      </c>
      <c r="L7820" s="33">
        <f t="shared" si="1298"/>
        <v>11</v>
      </c>
      <c r="M7820" s="33">
        <f t="shared" si="1299"/>
        <v>2016</v>
      </c>
      <c r="N7820" s="34">
        <v>44.62</v>
      </c>
      <c r="P7820" s="32">
        <v>43119</v>
      </c>
      <c r="Q7820" s="33">
        <f t="shared" si="1300"/>
        <v>1</v>
      </c>
      <c r="R7820" s="33">
        <f t="shared" si="1301"/>
        <v>2018</v>
      </c>
      <c r="S7820" s="34">
        <v>68.56</v>
      </c>
    </row>
    <row r="7821" spans="1:19">
      <c r="A7821" s="32">
        <v>45121</v>
      </c>
      <c r="B7821" s="33">
        <f t="shared" si="1306"/>
        <v>7</v>
      </c>
      <c r="C7821" s="33">
        <f t="shared" si="1307"/>
        <v>2023</v>
      </c>
      <c r="D7821" s="34">
        <v>0.61299999999999999</v>
      </c>
      <c r="F7821" s="32"/>
      <c r="K7821" s="32">
        <v>42685</v>
      </c>
      <c r="L7821" s="33">
        <f t="shared" si="1298"/>
        <v>11</v>
      </c>
      <c r="M7821" s="33">
        <f t="shared" si="1299"/>
        <v>2016</v>
      </c>
      <c r="N7821" s="34">
        <v>43.39</v>
      </c>
      <c r="P7821" s="32">
        <v>43122</v>
      </c>
      <c r="Q7821" s="33">
        <f t="shared" si="1300"/>
        <v>1</v>
      </c>
      <c r="R7821" s="33">
        <f t="shared" si="1301"/>
        <v>2018</v>
      </c>
      <c r="S7821" s="34">
        <v>69.319999999999993</v>
      </c>
    </row>
    <row r="7822" spans="1:19">
      <c r="A7822" s="32">
        <v>45124</v>
      </c>
      <c r="B7822" s="33">
        <f t="shared" ref="B7822:B7827" si="1308">+MONTH(A7822)</f>
        <v>7</v>
      </c>
      <c r="C7822" s="33">
        <f t="shared" ref="C7822:C7827" si="1309">+YEAR(A7822)</f>
        <v>2023</v>
      </c>
      <c r="D7822" s="34">
        <v>0.6</v>
      </c>
      <c r="F7822" s="32"/>
      <c r="K7822" s="32">
        <v>42688</v>
      </c>
      <c r="L7822" s="33">
        <f t="shared" si="1298"/>
        <v>11</v>
      </c>
      <c r="M7822" s="33">
        <f t="shared" si="1299"/>
        <v>2016</v>
      </c>
      <c r="N7822" s="34">
        <v>43.29</v>
      </c>
      <c r="P7822" s="32">
        <v>43123</v>
      </c>
      <c r="Q7822" s="33">
        <f t="shared" si="1300"/>
        <v>1</v>
      </c>
      <c r="R7822" s="33">
        <f t="shared" si="1301"/>
        <v>2018</v>
      </c>
      <c r="S7822" s="34">
        <v>69.81</v>
      </c>
    </row>
    <row r="7823" spans="1:19">
      <c r="A7823" s="32">
        <v>45125</v>
      </c>
      <c r="B7823" s="33">
        <f t="shared" si="1308"/>
        <v>7</v>
      </c>
      <c r="C7823" s="33">
        <f t="shared" si="1309"/>
        <v>2023</v>
      </c>
      <c r="D7823" s="34">
        <v>0.63300000000000001</v>
      </c>
      <c r="F7823" s="32"/>
      <c r="K7823" s="32">
        <v>42689</v>
      </c>
      <c r="L7823" s="33">
        <f t="shared" si="1298"/>
        <v>11</v>
      </c>
      <c r="M7823" s="33">
        <f t="shared" si="1299"/>
        <v>2016</v>
      </c>
      <c r="N7823" s="34">
        <v>45.86</v>
      </c>
      <c r="P7823" s="32">
        <v>43124</v>
      </c>
      <c r="Q7823" s="33">
        <f t="shared" si="1300"/>
        <v>1</v>
      </c>
      <c r="R7823" s="33">
        <f t="shared" si="1301"/>
        <v>2018</v>
      </c>
      <c r="S7823" s="34">
        <v>69.91</v>
      </c>
    </row>
    <row r="7824" spans="1:19">
      <c r="A7824" s="32">
        <v>45126</v>
      </c>
      <c r="B7824" s="33">
        <f t="shared" si="1308"/>
        <v>7</v>
      </c>
      <c r="C7824" s="33">
        <f t="shared" si="1309"/>
        <v>2023</v>
      </c>
      <c r="D7824" s="34">
        <v>0.65300000000000002</v>
      </c>
      <c r="F7824" s="32"/>
      <c r="K7824" s="32">
        <v>42690</v>
      </c>
      <c r="L7824" s="33">
        <f t="shared" si="1298"/>
        <v>11</v>
      </c>
      <c r="M7824" s="33">
        <f t="shared" si="1299"/>
        <v>2016</v>
      </c>
      <c r="N7824" s="34">
        <v>45.56</v>
      </c>
      <c r="P7824" s="32">
        <v>43125</v>
      </c>
      <c r="Q7824" s="33">
        <f t="shared" si="1300"/>
        <v>1</v>
      </c>
      <c r="R7824" s="33">
        <f t="shared" si="1301"/>
        <v>2018</v>
      </c>
      <c r="S7824" s="34">
        <v>71.08</v>
      </c>
    </row>
    <row r="7825" spans="1:19">
      <c r="A7825" s="32">
        <v>45127</v>
      </c>
      <c r="B7825" s="33">
        <f t="shared" si="1308"/>
        <v>7</v>
      </c>
      <c r="C7825" s="33">
        <f t="shared" si="1309"/>
        <v>2023</v>
      </c>
      <c r="D7825" s="34">
        <v>0.65500000000000003</v>
      </c>
      <c r="F7825" s="32"/>
      <c r="K7825" s="32">
        <v>42691</v>
      </c>
      <c r="L7825" s="33">
        <f t="shared" si="1298"/>
        <v>11</v>
      </c>
      <c r="M7825" s="33">
        <f t="shared" si="1299"/>
        <v>2016</v>
      </c>
      <c r="N7825" s="34">
        <v>45.37</v>
      </c>
      <c r="P7825" s="32">
        <v>43126</v>
      </c>
      <c r="Q7825" s="33">
        <f t="shared" si="1300"/>
        <v>1</v>
      </c>
      <c r="R7825" s="33">
        <f t="shared" si="1301"/>
        <v>2018</v>
      </c>
      <c r="S7825" s="34">
        <v>70.08</v>
      </c>
    </row>
    <row r="7826" spans="1:19">
      <c r="A7826" s="32">
        <v>45128</v>
      </c>
      <c r="B7826" s="33">
        <f t="shared" si="1308"/>
        <v>7</v>
      </c>
      <c r="C7826" s="33">
        <f t="shared" si="1309"/>
        <v>2023</v>
      </c>
      <c r="D7826" s="34">
        <v>0.66</v>
      </c>
      <c r="F7826" s="32"/>
      <c r="K7826" s="32">
        <v>42692</v>
      </c>
      <c r="L7826" s="33">
        <f t="shared" si="1298"/>
        <v>11</v>
      </c>
      <c r="M7826" s="33">
        <f t="shared" si="1299"/>
        <v>2016</v>
      </c>
      <c r="N7826" s="34">
        <v>45.69</v>
      </c>
      <c r="P7826" s="32">
        <v>43129</v>
      </c>
      <c r="Q7826" s="33">
        <f t="shared" si="1300"/>
        <v>1</v>
      </c>
      <c r="R7826" s="33">
        <f t="shared" si="1301"/>
        <v>2018</v>
      </c>
      <c r="S7826" s="34">
        <v>68.41</v>
      </c>
    </row>
    <row r="7827" spans="1:19">
      <c r="A7827" s="32">
        <v>45131</v>
      </c>
      <c r="B7827" s="33">
        <f t="shared" si="1308"/>
        <v>7</v>
      </c>
      <c r="C7827" s="33">
        <f t="shared" si="1309"/>
        <v>2023</v>
      </c>
      <c r="D7827" s="34">
        <v>0.66</v>
      </c>
      <c r="F7827" s="32"/>
      <c r="K7827" s="32">
        <v>42695</v>
      </c>
      <c r="L7827" s="33">
        <f t="shared" si="1298"/>
        <v>11</v>
      </c>
      <c r="M7827" s="33">
        <f t="shared" si="1299"/>
        <v>2016</v>
      </c>
      <c r="N7827" s="34">
        <v>47.48</v>
      </c>
      <c r="P7827" s="32">
        <v>43130</v>
      </c>
      <c r="Q7827" s="33">
        <f t="shared" si="1300"/>
        <v>1</v>
      </c>
      <c r="R7827" s="33">
        <f t="shared" si="1301"/>
        <v>2018</v>
      </c>
      <c r="S7827" s="34">
        <v>67.78</v>
      </c>
    </row>
    <row r="7828" spans="1:19">
      <c r="A7828" s="32">
        <v>45132</v>
      </c>
      <c r="B7828" s="33">
        <f t="shared" ref="B7828:B7831" si="1310">+MONTH(A7828)</f>
        <v>7</v>
      </c>
      <c r="C7828" s="33">
        <f t="shared" ref="C7828:C7831" si="1311">+YEAR(A7828)</f>
        <v>2023</v>
      </c>
      <c r="D7828" s="34">
        <v>0.66400000000000003</v>
      </c>
      <c r="F7828" s="32"/>
      <c r="K7828" s="32">
        <v>42696</v>
      </c>
      <c r="L7828" s="33">
        <f t="shared" si="1298"/>
        <v>11</v>
      </c>
      <c r="M7828" s="33">
        <f t="shared" si="1299"/>
        <v>2016</v>
      </c>
      <c r="N7828" s="34">
        <v>48.07</v>
      </c>
      <c r="P7828" s="32">
        <v>43131</v>
      </c>
      <c r="Q7828" s="33">
        <f t="shared" si="1300"/>
        <v>1</v>
      </c>
      <c r="R7828" s="33">
        <f t="shared" si="1301"/>
        <v>2018</v>
      </c>
      <c r="S7828" s="34">
        <v>67.78</v>
      </c>
    </row>
    <row r="7829" spans="1:19">
      <c r="A7829" s="32">
        <v>45133</v>
      </c>
      <c r="B7829" s="33">
        <f t="shared" si="1310"/>
        <v>7</v>
      </c>
      <c r="C7829" s="33">
        <f t="shared" si="1311"/>
        <v>2023</v>
      </c>
      <c r="D7829" s="34">
        <v>0.67300000000000004</v>
      </c>
      <c r="F7829" s="32"/>
      <c r="K7829" s="32">
        <v>42697</v>
      </c>
      <c r="L7829" s="33">
        <f t="shared" si="1298"/>
        <v>11</v>
      </c>
      <c r="M7829" s="33">
        <f t="shared" si="1299"/>
        <v>2016</v>
      </c>
      <c r="N7829" s="34">
        <v>46.72</v>
      </c>
      <c r="P7829" s="32">
        <v>43132</v>
      </c>
      <c r="Q7829" s="33">
        <f t="shared" si="1300"/>
        <v>2</v>
      </c>
      <c r="R7829" s="33">
        <f t="shared" si="1301"/>
        <v>2018</v>
      </c>
      <c r="S7829" s="34">
        <v>68.599999999999994</v>
      </c>
    </row>
    <row r="7830" spans="1:19">
      <c r="A7830" s="32">
        <v>45134</v>
      </c>
      <c r="B7830" s="33">
        <f t="shared" si="1310"/>
        <v>7</v>
      </c>
      <c r="C7830" s="33">
        <f t="shared" si="1311"/>
        <v>2023</v>
      </c>
      <c r="D7830" s="34">
        <v>0.70299999999999996</v>
      </c>
      <c r="F7830" s="32"/>
      <c r="K7830" s="32">
        <v>42699</v>
      </c>
      <c r="L7830" s="33">
        <f t="shared" si="1298"/>
        <v>11</v>
      </c>
      <c r="M7830" s="33">
        <f t="shared" si="1299"/>
        <v>2016</v>
      </c>
      <c r="N7830" s="34">
        <v>46.72</v>
      </c>
      <c r="P7830" s="32">
        <v>43133</v>
      </c>
      <c r="Q7830" s="33">
        <f t="shared" si="1300"/>
        <v>2</v>
      </c>
      <c r="R7830" s="33">
        <f t="shared" si="1301"/>
        <v>2018</v>
      </c>
      <c r="S7830" s="34">
        <v>67.45</v>
      </c>
    </row>
    <row r="7831" spans="1:19">
      <c r="A7831" s="32">
        <v>45135</v>
      </c>
      <c r="B7831" s="33">
        <f t="shared" si="1310"/>
        <v>7</v>
      </c>
      <c r="C7831" s="33">
        <f t="shared" si="1311"/>
        <v>2023</v>
      </c>
      <c r="D7831" s="34">
        <v>0.72399999999999998</v>
      </c>
      <c r="F7831" s="32"/>
      <c r="K7831" s="32">
        <v>42702</v>
      </c>
      <c r="L7831" s="33">
        <f t="shared" si="1298"/>
        <v>11</v>
      </c>
      <c r="M7831" s="33">
        <f t="shared" si="1299"/>
        <v>2016</v>
      </c>
      <c r="N7831" s="34">
        <v>45.66</v>
      </c>
      <c r="P7831" s="32">
        <v>43136</v>
      </c>
      <c r="Q7831" s="33">
        <f t="shared" si="1300"/>
        <v>2</v>
      </c>
      <c r="R7831" s="33">
        <f t="shared" si="1301"/>
        <v>2018</v>
      </c>
      <c r="S7831" s="34">
        <v>67.69</v>
      </c>
    </row>
    <row r="7832" spans="1:19">
      <c r="A7832" s="32">
        <v>45138</v>
      </c>
      <c r="B7832" s="33">
        <f>+MONTH(A7832)</f>
        <v>7</v>
      </c>
      <c r="C7832" s="33">
        <f>+YEAR(A7832)</f>
        <v>2023</v>
      </c>
      <c r="D7832" s="34">
        <v>0.72399999999999998</v>
      </c>
      <c r="F7832" s="32"/>
      <c r="K7832" s="32">
        <v>42703</v>
      </c>
      <c r="L7832" s="33">
        <f t="shared" si="1298"/>
        <v>11</v>
      </c>
      <c r="M7832" s="33">
        <f t="shared" si="1299"/>
        <v>2016</v>
      </c>
      <c r="N7832" s="34">
        <v>45.29</v>
      </c>
      <c r="P7832" s="32">
        <v>43137</v>
      </c>
      <c r="Q7832" s="33">
        <f t="shared" si="1300"/>
        <v>2</v>
      </c>
      <c r="R7832" s="33">
        <f t="shared" si="1301"/>
        <v>2018</v>
      </c>
      <c r="S7832" s="34">
        <v>66.75</v>
      </c>
    </row>
    <row r="7833" spans="1:19">
      <c r="A7833" s="32">
        <v>45139</v>
      </c>
      <c r="B7833" s="33">
        <f>+MONTH(A7833)</f>
        <v>8</v>
      </c>
      <c r="C7833" s="33">
        <f>+YEAR(A7833)</f>
        <v>2023</v>
      </c>
      <c r="D7833" s="34">
        <v>0.73</v>
      </c>
      <c r="F7833" s="32"/>
      <c r="K7833" s="32">
        <v>42704</v>
      </c>
      <c r="L7833" s="33">
        <f t="shared" si="1298"/>
        <v>11</v>
      </c>
      <c r="M7833" s="33">
        <f t="shared" si="1299"/>
        <v>2016</v>
      </c>
      <c r="N7833" s="34">
        <v>49.41</v>
      </c>
      <c r="P7833" s="32">
        <v>43138</v>
      </c>
      <c r="Q7833" s="33">
        <f t="shared" si="1300"/>
        <v>2</v>
      </c>
      <c r="R7833" s="33">
        <f t="shared" si="1301"/>
        <v>2018</v>
      </c>
      <c r="S7833" s="34">
        <v>65.739999999999995</v>
      </c>
    </row>
    <row r="7834" spans="1:19">
      <c r="A7834" s="32">
        <v>45140</v>
      </c>
      <c r="B7834" s="33">
        <f>+MONTH(A7834)</f>
        <v>8</v>
      </c>
      <c r="C7834" s="33">
        <f>+YEAR(A7834)</f>
        <v>2023</v>
      </c>
      <c r="D7834" s="34">
        <v>0.70799999999999996</v>
      </c>
      <c r="F7834" s="32"/>
      <c r="K7834" s="32">
        <v>42705</v>
      </c>
      <c r="L7834" s="33">
        <f t="shared" si="1298"/>
        <v>12</v>
      </c>
      <c r="M7834" s="33">
        <f t="shared" si="1299"/>
        <v>2016</v>
      </c>
      <c r="N7834" s="34">
        <v>51.08</v>
      </c>
      <c r="P7834" s="32">
        <v>43139</v>
      </c>
      <c r="Q7834" s="33">
        <f t="shared" si="1300"/>
        <v>2</v>
      </c>
      <c r="R7834" s="33">
        <f t="shared" si="1301"/>
        <v>2018</v>
      </c>
      <c r="S7834" s="34">
        <v>64.260000000000005</v>
      </c>
    </row>
    <row r="7835" spans="1:19">
      <c r="A7835" s="32">
        <v>45141</v>
      </c>
      <c r="B7835" s="33">
        <f>+MONTH(A7835)</f>
        <v>8</v>
      </c>
      <c r="C7835" s="33">
        <f>+YEAR(A7835)</f>
        <v>2023</v>
      </c>
      <c r="D7835" s="34">
        <v>0.72799999999999998</v>
      </c>
      <c r="F7835" s="32"/>
      <c r="K7835" s="32">
        <v>42706</v>
      </c>
      <c r="L7835" s="33">
        <f t="shared" si="1298"/>
        <v>12</v>
      </c>
      <c r="M7835" s="33">
        <f t="shared" si="1299"/>
        <v>2016</v>
      </c>
      <c r="N7835" s="34">
        <v>51.7</v>
      </c>
      <c r="P7835" s="32">
        <v>43140</v>
      </c>
      <c r="Q7835" s="33">
        <f t="shared" si="1300"/>
        <v>2</v>
      </c>
      <c r="R7835" s="33">
        <f t="shared" si="1301"/>
        <v>2018</v>
      </c>
      <c r="S7835" s="34">
        <v>63.04</v>
      </c>
    </row>
    <row r="7836" spans="1:19">
      <c r="A7836" s="32">
        <v>45142</v>
      </c>
      <c r="B7836" s="33">
        <f t="shared" ref="B7836" si="1312">+MONTH(A7836)</f>
        <v>8</v>
      </c>
      <c r="C7836" s="33">
        <f t="shared" ref="C7836" si="1313">+YEAR(A7836)</f>
        <v>2023</v>
      </c>
      <c r="D7836" s="34">
        <v>0.72799999999999998</v>
      </c>
      <c r="F7836" s="32"/>
      <c r="K7836" s="32">
        <v>42709</v>
      </c>
      <c r="L7836" s="33">
        <f t="shared" si="1298"/>
        <v>12</v>
      </c>
      <c r="M7836" s="33">
        <f t="shared" si="1299"/>
        <v>2016</v>
      </c>
      <c r="N7836" s="34">
        <v>51.72</v>
      </c>
      <c r="P7836" s="32">
        <v>43143</v>
      </c>
      <c r="Q7836" s="33">
        <f t="shared" si="1300"/>
        <v>2</v>
      </c>
      <c r="R7836" s="33">
        <f t="shared" si="1301"/>
        <v>2018</v>
      </c>
      <c r="S7836" s="34">
        <v>62.2</v>
      </c>
    </row>
    <row r="7837" spans="1:19">
      <c r="A7837" s="32">
        <v>45145</v>
      </c>
      <c r="B7837" s="33">
        <f t="shared" ref="B7837:B7856" si="1314">+MONTH(A7837)</f>
        <v>8</v>
      </c>
      <c r="C7837" s="33">
        <f t="shared" ref="C7837:C7856" si="1315">+YEAR(A7837)</f>
        <v>2023</v>
      </c>
      <c r="D7837" s="34">
        <v>0.73799999999999999</v>
      </c>
      <c r="F7837" s="32"/>
      <c r="K7837" s="32">
        <v>42710</v>
      </c>
      <c r="L7837" s="33">
        <f t="shared" si="1298"/>
        <v>12</v>
      </c>
      <c r="M7837" s="33">
        <f t="shared" si="1299"/>
        <v>2016</v>
      </c>
      <c r="N7837" s="34">
        <v>50.95</v>
      </c>
      <c r="P7837" s="32">
        <v>43144</v>
      </c>
      <c r="Q7837" s="33">
        <f t="shared" si="1300"/>
        <v>2</v>
      </c>
      <c r="R7837" s="33">
        <f t="shared" si="1301"/>
        <v>2018</v>
      </c>
      <c r="S7837" s="34">
        <v>61.94</v>
      </c>
    </row>
    <row r="7838" spans="1:19">
      <c r="A7838" s="32">
        <v>45146</v>
      </c>
      <c r="B7838" s="33">
        <f t="shared" si="1314"/>
        <v>8</v>
      </c>
      <c r="C7838" s="33">
        <f t="shared" si="1315"/>
        <v>2023</v>
      </c>
      <c r="D7838" s="34">
        <v>0.72799999999999998</v>
      </c>
      <c r="F7838" s="32"/>
      <c r="K7838" s="32">
        <v>42711</v>
      </c>
      <c r="L7838" s="33">
        <f t="shared" si="1298"/>
        <v>12</v>
      </c>
      <c r="M7838" s="33">
        <f t="shared" si="1299"/>
        <v>2016</v>
      </c>
      <c r="N7838" s="34">
        <v>49.85</v>
      </c>
      <c r="P7838" s="32">
        <v>43145</v>
      </c>
      <c r="Q7838" s="33">
        <f t="shared" si="1300"/>
        <v>2</v>
      </c>
      <c r="R7838" s="33">
        <f t="shared" si="1301"/>
        <v>2018</v>
      </c>
      <c r="S7838" s="34">
        <v>62.29</v>
      </c>
    </row>
    <row r="7839" spans="1:19">
      <c r="A7839" s="32">
        <v>45147</v>
      </c>
      <c r="B7839" s="33">
        <f t="shared" si="1314"/>
        <v>8</v>
      </c>
      <c r="C7839" s="33">
        <f t="shared" si="1315"/>
        <v>2023</v>
      </c>
      <c r="D7839" s="34">
        <v>0.71799999999999997</v>
      </c>
      <c r="F7839" s="32"/>
      <c r="K7839" s="32">
        <v>42712</v>
      </c>
      <c r="L7839" s="33">
        <f t="shared" si="1298"/>
        <v>12</v>
      </c>
      <c r="M7839" s="33">
        <f t="shared" si="1299"/>
        <v>2016</v>
      </c>
      <c r="N7839" s="34">
        <v>50.84</v>
      </c>
      <c r="P7839" s="32">
        <v>43146</v>
      </c>
      <c r="Q7839" s="33">
        <f t="shared" si="1300"/>
        <v>2</v>
      </c>
      <c r="R7839" s="33">
        <f t="shared" si="1301"/>
        <v>2018</v>
      </c>
      <c r="S7839" s="34">
        <v>62.86</v>
      </c>
    </row>
    <row r="7840" spans="1:19">
      <c r="A7840" s="32">
        <v>45148</v>
      </c>
      <c r="B7840" s="33">
        <f t="shared" si="1314"/>
        <v>8</v>
      </c>
      <c r="C7840" s="33">
        <f t="shared" si="1315"/>
        <v>2023</v>
      </c>
      <c r="D7840" s="34">
        <v>0.71</v>
      </c>
      <c r="F7840" s="32"/>
      <c r="K7840" s="32">
        <v>42713</v>
      </c>
      <c r="L7840" s="33">
        <f t="shared" si="1298"/>
        <v>12</v>
      </c>
      <c r="M7840" s="33">
        <f t="shared" si="1299"/>
        <v>2016</v>
      </c>
      <c r="N7840" s="34">
        <v>51.51</v>
      </c>
      <c r="P7840" s="32">
        <v>43147</v>
      </c>
      <c r="Q7840" s="33">
        <f t="shared" si="1300"/>
        <v>2</v>
      </c>
      <c r="R7840" s="33">
        <f t="shared" si="1301"/>
        <v>2018</v>
      </c>
      <c r="S7840" s="34">
        <v>64.3</v>
      </c>
    </row>
    <row r="7841" spans="1:19">
      <c r="A7841" s="32">
        <v>45149</v>
      </c>
      <c r="B7841" s="33">
        <f t="shared" si="1314"/>
        <v>8</v>
      </c>
      <c r="C7841" s="33">
        <f t="shared" si="1315"/>
        <v>2023</v>
      </c>
      <c r="D7841" s="34">
        <v>0.7</v>
      </c>
      <c r="F7841" s="32"/>
      <c r="K7841" s="32">
        <v>42716</v>
      </c>
      <c r="L7841" s="33">
        <f t="shared" si="1298"/>
        <v>12</v>
      </c>
      <c r="M7841" s="33">
        <f t="shared" si="1299"/>
        <v>2016</v>
      </c>
      <c r="N7841" s="34">
        <v>52.74</v>
      </c>
      <c r="P7841" s="32">
        <v>43150</v>
      </c>
      <c r="Q7841" s="33">
        <f t="shared" si="1300"/>
        <v>2</v>
      </c>
      <c r="R7841" s="33">
        <f t="shared" si="1301"/>
        <v>2018</v>
      </c>
      <c r="S7841" s="34">
        <v>64.95</v>
      </c>
    </row>
    <row r="7842" spans="1:19">
      <c r="A7842" s="32">
        <v>45152</v>
      </c>
      <c r="B7842" s="33">
        <f t="shared" si="1314"/>
        <v>8</v>
      </c>
      <c r="C7842" s="33">
        <f t="shared" si="1315"/>
        <v>2023</v>
      </c>
      <c r="D7842" s="34">
        <v>0.66</v>
      </c>
      <c r="F7842" s="32"/>
      <c r="K7842" s="32">
        <v>42717</v>
      </c>
      <c r="L7842" s="33">
        <f t="shared" si="1298"/>
        <v>12</v>
      </c>
      <c r="M7842" s="33">
        <f t="shared" si="1299"/>
        <v>2016</v>
      </c>
      <c r="N7842" s="34">
        <v>52.99</v>
      </c>
      <c r="P7842" s="32">
        <v>43151</v>
      </c>
      <c r="Q7842" s="33">
        <f t="shared" si="1300"/>
        <v>2</v>
      </c>
      <c r="R7842" s="33">
        <f t="shared" si="1301"/>
        <v>2018</v>
      </c>
      <c r="S7842" s="34">
        <v>64.680000000000007</v>
      </c>
    </row>
    <row r="7843" spans="1:19">
      <c r="A7843" s="32">
        <v>45153</v>
      </c>
      <c r="B7843" s="33">
        <f t="shared" si="1314"/>
        <v>8</v>
      </c>
      <c r="C7843" s="33">
        <f t="shared" si="1315"/>
        <v>2023</v>
      </c>
      <c r="D7843" s="34">
        <v>0.62</v>
      </c>
      <c r="F7843" s="32"/>
      <c r="K7843" s="32">
        <v>42718</v>
      </c>
      <c r="L7843" s="33">
        <f t="shared" si="1298"/>
        <v>12</v>
      </c>
      <c r="M7843" s="33">
        <f t="shared" si="1299"/>
        <v>2016</v>
      </c>
      <c r="N7843" s="34">
        <v>51.01</v>
      </c>
      <c r="P7843" s="32">
        <v>43152</v>
      </c>
      <c r="Q7843" s="33">
        <f t="shared" si="1300"/>
        <v>2</v>
      </c>
      <c r="R7843" s="33">
        <f t="shared" si="1301"/>
        <v>2018</v>
      </c>
      <c r="S7843" s="34">
        <v>64.81</v>
      </c>
    </row>
    <row r="7844" spans="1:19">
      <c r="A7844" s="32">
        <v>45154</v>
      </c>
      <c r="B7844" s="33">
        <f t="shared" si="1314"/>
        <v>8</v>
      </c>
      <c r="C7844" s="33">
        <f t="shared" si="1315"/>
        <v>2023</v>
      </c>
      <c r="D7844" s="34">
        <v>0.61499999999999999</v>
      </c>
      <c r="F7844" s="32"/>
      <c r="K7844" s="32">
        <v>42719</v>
      </c>
      <c r="L7844" s="33">
        <f t="shared" ref="L7844:L7907" si="1316">+MONTH(K7844)</f>
        <v>12</v>
      </c>
      <c r="M7844" s="33">
        <f t="shared" ref="M7844:M7907" si="1317">+YEAR(K7844)</f>
        <v>2016</v>
      </c>
      <c r="N7844" s="34">
        <v>50.9</v>
      </c>
      <c r="P7844" s="32">
        <v>43153</v>
      </c>
      <c r="Q7844" s="33">
        <f t="shared" ref="Q7844:Q7907" si="1318">+MONTH(P7844)</f>
        <v>2</v>
      </c>
      <c r="R7844" s="33">
        <f t="shared" si="1301"/>
        <v>2018</v>
      </c>
      <c r="S7844" s="34">
        <v>66.12</v>
      </c>
    </row>
    <row r="7845" spans="1:19">
      <c r="A7845" s="32">
        <v>45155</v>
      </c>
      <c r="B7845" s="33">
        <f t="shared" si="1314"/>
        <v>8</v>
      </c>
      <c r="C7845" s="33">
        <f t="shared" si="1315"/>
        <v>2023</v>
      </c>
      <c r="D7845" s="34">
        <v>0.61899999999999999</v>
      </c>
      <c r="F7845" s="32"/>
      <c r="K7845" s="32">
        <v>42720</v>
      </c>
      <c r="L7845" s="33">
        <f t="shared" si="1316"/>
        <v>12</v>
      </c>
      <c r="M7845" s="33">
        <f t="shared" si="1317"/>
        <v>2016</v>
      </c>
      <c r="N7845" s="34">
        <v>51.93</v>
      </c>
      <c r="P7845" s="32">
        <v>43154</v>
      </c>
      <c r="Q7845" s="33">
        <f t="shared" si="1318"/>
        <v>2</v>
      </c>
      <c r="R7845" s="33">
        <f t="shared" ref="R7845:R7908" si="1319">+YEAR(P7845)</f>
        <v>2018</v>
      </c>
      <c r="S7845" s="34">
        <v>67.040000000000006</v>
      </c>
    </row>
    <row r="7846" spans="1:19">
      <c r="A7846" s="32">
        <v>45156</v>
      </c>
      <c r="B7846" s="33">
        <f t="shared" si="1314"/>
        <v>8</v>
      </c>
      <c r="C7846" s="33">
        <f t="shared" si="1315"/>
        <v>2023</v>
      </c>
      <c r="D7846" s="34">
        <v>0.63</v>
      </c>
      <c r="F7846" s="32"/>
      <c r="K7846" s="32">
        <v>42723</v>
      </c>
      <c r="L7846" s="33">
        <f t="shared" si="1316"/>
        <v>12</v>
      </c>
      <c r="M7846" s="33">
        <f t="shared" si="1317"/>
        <v>2016</v>
      </c>
      <c r="N7846" s="34">
        <v>52.13</v>
      </c>
      <c r="P7846" s="32">
        <v>43157</v>
      </c>
      <c r="Q7846" s="33">
        <f t="shared" si="1318"/>
        <v>2</v>
      </c>
      <c r="R7846" s="33">
        <f t="shared" si="1319"/>
        <v>2018</v>
      </c>
      <c r="S7846" s="34">
        <v>67.959999999999994</v>
      </c>
    </row>
    <row r="7847" spans="1:19">
      <c r="A7847" s="32">
        <v>45159</v>
      </c>
      <c r="B7847" s="33">
        <f t="shared" si="1314"/>
        <v>8</v>
      </c>
      <c r="C7847" s="33">
        <f t="shared" si="1315"/>
        <v>2023</v>
      </c>
      <c r="D7847" s="34">
        <v>0.64300000000000002</v>
      </c>
      <c r="F7847" s="32"/>
      <c r="K7847" s="32">
        <v>42724</v>
      </c>
      <c r="L7847" s="33">
        <f t="shared" si="1316"/>
        <v>12</v>
      </c>
      <c r="M7847" s="33">
        <f t="shared" si="1317"/>
        <v>2016</v>
      </c>
      <c r="N7847" s="34">
        <v>52.22</v>
      </c>
      <c r="P7847" s="32">
        <v>43158</v>
      </c>
      <c r="Q7847" s="33">
        <f t="shared" si="1318"/>
        <v>2</v>
      </c>
      <c r="R7847" s="33">
        <f t="shared" si="1319"/>
        <v>2018</v>
      </c>
      <c r="S7847" s="34">
        <v>67.59</v>
      </c>
    </row>
    <row r="7848" spans="1:19">
      <c r="A7848" s="32">
        <v>45160</v>
      </c>
      <c r="B7848" s="33">
        <f t="shared" si="1314"/>
        <v>8</v>
      </c>
      <c r="C7848" s="33">
        <f t="shared" si="1315"/>
        <v>2023</v>
      </c>
      <c r="D7848" s="34">
        <v>0.64500000000000002</v>
      </c>
      <c r="F7848" s="32"/>
      <c r="K7848" s="32">
        <v>42725</v>
      </c>
      <c r="L7848" s="33">
        <f t="shared" si="1316"/>
        <v>12</v>
      </c>
      <c r="M7848" s="33">
        <f t="shared" si="1317"/>
        <v>2016</v>
      </c>
      <c r="N7848" s="34">
        <v>51.44</v>
      </c>
      <c r="P7848" s="32">
        <v>43159</v>
      </c>
      <c r="Q7848" s="33">
        <f t="shared" si="1318"/>
        <v>2</v>
      </c>
      <c r="R7848" s="33">
        <f t="shared" si="1319"/>
        <v>2018</v>
      </c>
      <c r="S7848" s="34">
        <v>66.08</v>
      </c>
    </row>
    <row r="7849" spans="1:19">
      <c r="A7849" s="32">
        <v>45161</v>
      </c>
      <c r="B7849" s="33">
        <f t="shared" si="1314"/>
        <v>8</v>
      </c>
      <c r="C7849" s="33">
        <f t="shared" si="1315"/>
        <v>2023</v>
      </c>
      <c r="D7849" s="34">
        <v>0.65</v>
      </c>
      <c r="F7849" s="32"/>
      <c r="K7849" s="32">
        <v>42726</v>
      </c>
      <c r="L7849" s="33">
        <f t="shared" si="1316"/>
        <v>12</v>
      </c>
      <c r="M7849" s="33">
        <f t="shared" si="1317"/>
        <v>2016</v>
      </c>
      <c r="N7849" s="34">
        <v>51.98</v>
      </c>
      <c r="P7849" s="32">
        <v>43160</v>
      </c>
      <c r="Q7849" s="33">
        <f t="shared" si="1318"/>
        <v>3</v>
      </c>
      <c r="R7849" s="33">
        <f t="shared" si="1319"/>
        <v>2018</v>
      </c>
      <c r="S7849" s="34">
        <v>64.23</v>
      </c>
    </row>
    <row r="7850" spans="1:19">
      <c r="A7850" s="32">
        <v>45162</v>
      </c>
      <c r="B7850" s="33">
        <f t="shared" si="1314"/>
        <v>8</v>
      </c>
      <c r="C7850" s="33">
        <f t="shared" si="1315"/>
        <v>2023</v>
      </c>
      <c r="D7850" s="34">
        <v>0.66800000000000004</v>
      </c>
      <c r="F7850" s="32"/>
      <c r="K7850" s="32">
        <v>42727</v>
      </c>
      <c r="L7850" s="33">
        <f t="shared" si="1316"/>
        <v>12</v>
      </c>
      <c r="M7850" s="33">
        <f t="shared" si="1317"/>
        <v>2016</v>
      </c>
      <c r="N7850" s="34">
        <v>52.01</v>
      </c>
      <c r="P7850" s="32">
        <v>43161</v>
      </c>
      <c r="Q7850" s="33">
        <f t="shared" si="1318"/>
        <v>3</v>
      </c>
      <c r="R7850" s="33">
        <f t="shared" si="1319"/>
        <v>2018</v>
      </c>
      <c r="S7850" s="34">
        <v>64.260000000000005</v>
      </c>
    </row>
    <row r="7851" spans="1:19">
      <c r="A7851" s="32">
        <v>45163</v>
      </c>
      <c r="B7851" s="33">
        <f t="shared" si="1314"/>
        <v>8</v>
      </c>
      <c r="C7851" s="33">
        <f t="shared" si="1315"/>
        <v>2023</v>
      </c>
      <c r="D7851" s="34">
        <v>0.65900000000000003</v>
      </c>
      <c r="F7851" s="32"/>
      <c r="K7851" s="32">
        <v>42731</v>
      </c>
      <c r="L7851" s="33">
        <f t="shared" si="1316"/>
        <v>12</v>
      </c>
      <c r="M7851" s="33">
        <f t="shared" si="1317"/>
        <v>2016</v>
      </c>
      <c r="N7851" s="34">
        <v>52.82</v>
      </c>
      <c r="P7851" s="32">
        <v>43164</v>
      </c>
      <c r="Q7851" s="33">
        <f t="shared" si="1318"/>
        <v>3</v>
      </c>
      <c r="R7851" s="33">
        <f t="shared" si="1319"/>
        <v>2018</v>
      </c>
      <c r="S7851" s="34">
        <v>65.78</v>
      </c>
    </row>
    <row r="7852" spans="1:19">
      <c r="A7852" s="32">
        <v>45166</v>
      </c>
      <c r="B7852" s="33">
        <f t="shared" si="1314"/>
        <v>8</v>
      </c>
      <c r="C7852" s="33">
        <f t="shared" si="1315"/>
        <v>2023</v>
      </c>
      <c r="D7852" s="34">
        <v>0.67800000000000005</v>
      </c>
      <c r="F7852" s="32"/>
      <c r="K7852" s="32">
        <v>42732</v>
      </c>
      <c r="L7852" s="33">
        <f t="shared" si="1316"/>
        <v>12</v>
      </c>
      <c r="M7852" s="33">
        <f t="shared" si="1317"/>
        <v>2016</v>
      </c>
      <c r="N7852" s="34">
        <v>54.01</v>
      </c>
      <c r="P7852" s="32">
        <v>43165</v>
      </c>
      <c r="Q7852" s="33">
        <f t="shared" si="1318"/>
        <v>3</v>
      </c>
      <c r="R7852" s="33">
        <f t="shared" si="1319"/>
        <v>2018</v>
      </c>
      <c r="S7852" s="34">
        <v>65.67</v>
      </c>
    </row>
    <row r="7853" spans="1:19">
      <c r="A7853" s="32">
        <v>45167</v>
      </c>
      <c r="B7853" s="33">
        <f t="shared" si="1314"/>
        <v>8</v>
      </c>
      <c r="C7853" s="33">
        <f t="shared" si="1315"/>
        <v>2023</v>
      </c>
      <c r="D7853" s="34">
        <v>0.67300000000000004</v>
      </c>
      <c r="F7853" s="32"/>
      <c r="K7853" s="32">
        <v>42733</v>
      </c>
      <c r="L7853" s="33">
        <f t="shared" si="1316"/>
        <v>12</v>
      </c>
      <c r="M7853" s="33">
        <f t="shared" si="1317"/>
        <v>2016</v>
      </c>
      <c r="N7853" s="34">
        <v>53.8</v>
      </c>
      <c r="P7853" s="32">
        <v>43166</v>
      </c>
      <c r="Q7853" s="33">
        <f t="shared" si="1318"/>
        <v>3</v>
      </c>
      <c r="R7853" s="33">
        <f t="shared" si="1319"/>
        <v>2018</v>
      </c>
      <c r="S7853" s="34">
        <v>65.09</v>
      </c>
    </row>
    <row r="7854" spans="1:19">
      <c r="A7854" s="32">
        <v>45168</v>
      </c>
      <c r="B7854" s="33">
        <f t="shared" si="1314"/>
        <v>8</v>
      </c>
      <c r="C7854" s="33">
        <f t="shared" si="1315"/>
        <v>2023</v>
      </c>
      <c r="D7854" s="34">
        <v>0.68300000000000005</v>
      </c>
      <c r="F7854" s="32"/>
      <c r="K7854" s="32">
        <v>42734</v>
      </c>
      <c r="L7854" s="33">
        <f t="shared" si="1316"/>
        <v>12</v>
      </c>
      <c r="M7854" s="33">
        <f t="shared" si="1317"/>
        <v>2016</v>
      </c>
      <c r="N7854" s="34">
        <v>53.75</v>
      </c>
      <c r="P7854" s="32">
        <v>43167</v>
      </c>
      <c r="Q7854" s="33">
        <f t="shared" si="1318"/>
        <v>3</v>
      </c>
      <c r="R7854" s="33">
        <f t="shared" si="1319"/>
        <v>2018</v>
      </c>
      <c r="S7854" s="34">
        <v>63.87</v>
      </c>
    </row>
    <row r="7855" spans="1:19">
      <c r="A7855" s="32">
        <v>45169</v>
      </c>
      <c r="B7855" s="33">
        <f t="shared" si="1314"/>
        <v>8</v>
      </c>
      <c r="C7855" s="33">
        <f t="shared" si="1315"/>
        <v>2023</v>
      </c>
      <c r="D7855" s="34">
        <v>0.69299999999999995</v>
      </c>
      <c r="F7855" s="32"/>
      <c r="K7855" s="32">
        <v>42738</v>
      </c>
      <c r="L7855" s="33">
        <f t="shared" si="1316"/>
        <v>1</v>
      </c>
      <c r="M7855" s="33">
        <f t="shared" si="1317"/>
        <v>2017</v>
      </c>
      <c r="N7855" s="34">
        <v>52.36</v>
      </c>
      <c r="P7855" s="32">
        <v>43168</v>
      </c>
      <c r="Q7855" s="33">
        <f t="shared" si="1318"/>
        <v>3</v>
      </c>
      <c r="R7855" s="33">
        <f t="shared" si="1319"/>
        <v>2018</v>
      </c>
      <c r="S7855" s="34">
        <v>65.19</v>
      </c>
    </row>
    <row r="7856" spans="1:19">
      <c r="A7856" s="32">
        <v>45170</v>
      </c>
      <c r="B7856" s="33">
        <f t="shared" si="1314"/>
        <v>9</v>
      </c>
      <c r="C7856" s="33">
        <f t="shared" si="1315"/>
        <v>2023</v>
      </c>
      <c r="D7856" s="34">
        <v>0.72099999999999997</v>
      </c>
      <c r="F7856" s="32"/>
      <c r="K7856" s="32">
        <v>42739</v>
      </c>
      <c r="L7856" s="33">
        <f t="shared" si="1316"/>
        <v>1</v>
      </c>
      <c r="M7856" s="33">
        <f t="shared" si="1317"/>
        <v>2017</v>
      </c>
      <c r="N7856" s="34">
        <v>53.26</v>
      </c>
      <c r="P7856" s="32">
        <v>43171</v>
      </c>
      <c r="Q7856" s="33">
        <f t="shared" si="1318"/>
        <v>3</v>
      </c>
      <c r="R7856" s="33">
        <f t="shared" si="1319"/>
        <v>2018</v>
      </c>
      <c r="S7856" s="34">
        <v>64.53</v>
      </c>
    </row>
    <row r="7857" spans="1:19">
      <c r="A7857" s="32">
        <v>45174</v>
      </c>
      <c r="B7857" s="33">
        <f t="shared" ref="B7857:B7875" si="1320">+MONTH(A7857)</f>
        <v>9</v>
      </c>
      <c r="C7857" s="33">
        <f t="shared" ref="C7857:C7875" si="1321">+YEAR(A7857)</f>
        <v>2023</v>
      </c>
      <c r="D7857" s="34">
        <v>0.73499999999999999</v>
      </c>
      <c r="F7857" s="32"/>
      <c r="K7857" s="32">
        <v>42740</v>
      </c>
      <c r="L7857" s="33">
        <f t="shared" si="1316"/>
        <v>1</v>
      </c>
      <c r="M7857" s="33">
        <f t="shared" si="1317"/>
        <v>2017</v>
      </c>
      <c r="N7857" s="34">
        <v>53.77</v>
      </c>
      <c r="P7857" s="32">
        <v>43172</v>
      </c>
      <c r="Q7857" s="33">
        <f t="shared" si="1318"/>
        <v>3</v>
      </c>
      <c r="R7857" s="33">
        <f t="shared" si="1319"/>
        <v>2018</v>
      </c>
      <c r="S7857" s="34">
        <v>64.2</v>
      </c>
    </row>
    <row r="7858" spans="1:19">
      <c r="A7858" s="32">
        <v>45175</v>
      </c>
      <c r="B7858" s="33">
        <f t="shared" si="1320"/>
        <v>9</v>
      </c>
      <c r="C7858" s="33">
        <f t="shared" si="1321"/>
        <v>2023</v>
      </c>
      <c r="D7858" s="34">
        <v>0.73599999999999999</v>
      </c>
      <c r="F7858" s="32"/>
      <c r="K7858" s="32">
        <v>42741</v>
      </c>
      <c r="L7858" s="33">
        <f t="shared" si="1316"/>
        <v>1</v>
      </c>
      <c r="M7858" s="33">
        <f t="shared" si="1317"/>
        <v>2017</v>
      </c>
      <c r="N7858" s="34">
        <v>53.98</v>
      </c>
      <c r="P7858" s="32">
        <v>43173</v>
      </c>
      <c r="Q7858" s="33">
        <f t="shared" si="1318"/>
        <v>3</v>
      </c>
      <c r="R7858" s="33">
        <f t="shared" si="1319"/>
        <v>2018</v>
      </c>
      <c r="S7858" s="34">
        <v>63.61</v>
      </c>
    </row>
    <row r="7859" spans="1:19">
      <c r="A7859" s="32">
        <v>45176</v>
      </c>
      <c r="B7859" s="33">
        <f t="shared" si="1320"/>
        <v>9</v>
      </c>
      <c r="C7859" s="33">
        <f t="shared" si="1321"/>
        <v>2023</v>
      </c>
      <c r="D7859" s="34">
        <v>0.73799999999999999</v>
      </c>
      <c r="F7859" s="32"/>
      <c r="K7859" s="32">
        <v>42744</v>
      </c>
      <c r="L7859" s="33">
        <f t="shared" si="1316"/>
        <v>1</v>
      </c>
      <c r="M7859" s="33">
        <f t="shared" si="1317"/>
        <v>2017</v>
      </c>
      <c r="N7859" s="34">
        <v>51.95</v>
      </c>
      <c r="P7859" s="32">
        <v>43174</v>
      </c>
      <c r="Q7859" s="33">
        <f t="shared" si="1318"/>
        <v>3</v>
      </c>
      <c r="R7859" s="33">
        <f t="shared" si="1319"/>
        <v>2018</v>
      </c>
      <c r="S7859" s="34">
        <v>63.67</v>
      </c>
    </row>
    <row r="7860" spans="1:19">
      <c r="A7860" s="32">
        <v>45177</v>
      </c>
      <c r="B7860" s="33">
        <f t="shared" si="1320"/>
        <v>9</v>
      </c>
      <c r="C7860" s="33">
        <f t="shared" si="1321"/>
        <v>2023</v>
      </c>
      <c r="D7860" s="34">
        <v>0.75600000000000001</v>
      </c>
      <c r="F7860" s="32"/>
      <c r="K7860" s="32">
        <v>42745</v>
      </c>
      <c r="L7860" s="33">
        <f t="shared" si="1316"/>
        <v>1</v>
      </c>
      <c r="M7860" s="33">
        <f t="shared" si="1317"/>
        <v>2017</v>
      </c>
      <c r="N7860" s="34">
        <v>50.82</v>
      </c>
      <c r="P7860" s="32">
        <v>43175</v>
      </c>
      <c r="Q7860" s="33">
        <f t="shared" si="1318"/>
        <v>3</v>
      </c>
      <c r="R7860" s="33">
        <f t="shared" si="1319"/>
        <v>2018</v>
      </c>
      <c r="S7860" s="34">
        <v>64.680000000000007</v>
      </c>
    </row>
    <row r="7861" spans="1:19">
      <c r="A7861" s="32">
        <v>45180</v>
      </c>
      <c r="B7861" s="33">
        <f t="shared" si="1320"/>
        <v>9</v>
      </c>
      <c r="C7861" s="33">
        <f t="shared" si="1321"/>
        <v>2023</v>
      </c>
      <c r="D7861" s="34">
        <v>0.75600000000000001</v>
      </c>
      <c r="F7861" s="32"/>
      <c r="K7861" s="32">
        <v>42746</v>
      </c>
      <c r="L7861" s="33">
        <f t="shared" si="1316"/>
        <v>1</v>
      </c>
      <c r="M7861" s="33">
        <f t="shared" si="1317"/>
        <v>2017</v>
      </c>
      <c r="N7861" s="34">
        <v>52.19</v>
      </c>
      <c r="P7861" s="32">
        <v>43178</v>
      </c>
      <c r="Q7861" s="33">
        <f t="shared" si="1318"/>
        <v>3</v>
      </c>
      <c r="R7861" s="33">
        <f t="shared" si="1319"/>
        <v>2018</v>
      </c>
      <c r="S7861" s="34">
        <v>64.819999999999993</v>
      </c>
    </row>
    <row r="7862" spans="1:19">
      <c r="A7862" s="32">
        <v>45181</v>
      </c>
      <c r="B7862" s="33">
        <f t="shared" si="1320"/>
        <v>9</v>
      </c>
      <c r="C7862" s="33">
        <f t="shared" si="1321"/>
        <v>2023</v>
      </c>
      <c r="D7862" s="34">
        <v>0.78300000000000003</v>
      </c>
      <c r="F7862" s="32"/>
      <c r="K7862" s="32">
        <v>42747</v>
      </c>
      <c r="L7862" s="33">
        <f t="shared" si="1316"/>
        <v>1</v>
      </c>
      <c r="M7862" s="33">
        <f t="shared" si="1317"/>
        <v>2017</v>
      </c>
      <c r="N7862" s="34">
        <v>53.01</v>
      </c>
      <c r="P7862" s="32">
        <v>43179</v>
      </c>
      <c r="Q7862" s="33">
        <f t="shared" si="1318"/>
        <v>3</v>
      </c>
      <c r="R7862" s="33">
        <f t="shared" si="1319"/>
        <v>2018</v>
      </c>
      <c r="S7862" s="34">
        <v>66</v>
      </c>
    </row>
    <row r="7863" spans="1:19">
      <c r="A7863" s="32">
        <v>45182</v>
      </c>
      <c r="B7863" s="33">
        <f t="shared" si="1320"/>
        <v>9</v>
      </c>
      <c r="C7863" s="33">
        <f t="shared" si="1321"/>
        <v>2023</v>
      </c>
      <c r="D7863" s="34">
        <v>0.76900000000000002</v>
      </c>
      <c r="F7863" s="32"/>
      <c r="K7863" s="32">
        <v>42748</v>
      </c>
      <c r="L7863" s="33">
        <f t="shared" si="1316"/>
        <v>1</v>
      </c>
      <c r="M7863" s="33">
        <f t="shared" si="1317"/>
        <v>2017</v>
      </c>
      <c r="N7863" s="34">
        <v>52.36</v>
      </c>
      <c r="P7863" s="32">
        <v>43180</v>
      </c>
      <c r="Q7863" s="33">
        <f t="shared" si="1318"/>
        <v>3</v>
      </c>
      <c r="R7863" s="33">
        <f t="shared" si="1319"/>
        <v>2018</v>
      </c>
      <c r="S7863" s="34">
        <v>68.150000000000006</v>
      </c>
    </row>
    <row r="7864" spans="1:19">
      <c r="A7864" s="32">
        <v>45183</v>
      </c>
      <c r="B7864" s="33">
        <f t="shared" si="1320"/>
        <v>9</v>
      </c>
      <c r="C7864" s="33">
        <f t="shared" si="1321"/>
        <v>2023</v>
      </c>
      <c r="D7864" s="34">
        <v>0.76900000000000002</v>
      </c>
      <c r="F7864" s="32"/>
      <c r="K7864" s="32">
        <v>42752</v>
      </c>
      <c r="L7864" s="33">
        <f t="shared" si="1316"/>
        <v>1</v>
      </c>
      <c r="M7864" s="33">
        <f t="shared" si="1317"/>
        <v>2017</v>
      </c>
      <c r="N7864" s="34">
        <v>52.45</v>
      </c>
      <c r="P7864" s="32">
        <v>43181</v>
      </c>
      <c r="Q7864" s="33">
        <f t="shared" si="1318"/>
        <v>3</v>
      </c>
      <c r="R7864" s="33">
        <f t="shared" si="1319"/>
        <v>2018</v>
      </c>
      <c r="S7864" s="34">
        <v>68.98</v>
      </c>
    </row>
    <row r="7865" spans="1:19">
      <c r="A7865" s="32">
        <v>45184</v>
      </c>
      <c r="B7865" s="33">
        <f t="shared" si="1320"/>
        <v>9</v>
      </c>
      <c r="C7865" s="33">
        <f t="shared" si="1321"/>
        <v>2023</v>
      </c>
      <c r="D7865" s="34">
        <v>0.76900000000000002</v>
      </c>
      <c r="F7865" s="32"/>
      <c r="K7865" s="32">
        <v>42753</v>
      </c>
      <c r="L7865" s="33">
        <f t="shared" si="1316"/>
        <v>1</v>
      </c>
      <c r="M7865" s="33">
        <f t="shared" si="1317"/>
        <v>2017</v>
      </c>
      <c r="N7865" s="34">
        <v>51.12</v>
      </c>
      <c r="P7865" s="32">
        <v>43182</v>
      </c>
      <c r="Q7865" s="33">
        <f t="shared" si="1318"/>
        <v>3</v>
      </c>
      <c r="R7865" s="33">
        <f t="shared" si="1319"/>
        <v>2018</v>
      </c>
      <c r="S7865" s="34">
        <v>69.03</v>
      </c>
    </row>
    <row r="7866" spans="1:19">
      <c r="A7866" s="32">
        <v>45187</v>
      </c>
      <c r="B7866" s="33">
        <f t="shared" si="1320"/>
        <v>9</v>
      </c>
      <c r="C7866" s="33">
        <f t="shared" si="1321"/>
        <v>2023</v>
      </c>
      <c r="D7866" s="34">
        <v>0.76300000000000001</v>
      </c>
      <c r="F7866" s="32"/>
      <c r="K7866" s="32">
        <v>42754</v>
      </c>
      <c r="L7866" s="33">
        <f t="shared" si="1316"/>
        <v>1</v>
      </c>
      <c r="M7866" s="33">
        <f t="shared" si="1317"/>
        <v>2017</v>
      </c>
      <c r="N7866" s="34">
        <v>51.39</v>
      </c>
      <c r="P7866" s="32">
        <v>43185</v>
      </c>
      <c r="Q7866" s="33">
        <f t="shared" si="1318"/>
        <v>3</v>
      </c>
      <c r="R7866" s="33">
        <f t="shared" si="1319"/>
        <v>2018</v>
      </c>
      <c r="S7866" s="34">
        <v>68.81</v>
      </c>
    </row>
    <row r="7867" spans="1:19">
      <c r="A7867" s="32">
        <v>45188</v>
      </c>
      <c r="B7867" s="33">
        <f t="shared" si="1320"/>
        <v>9</v>
      </c>
      <c r="C7867" s="33">
        <f t="shared" si="1321"/>
        <v>2023</v>
      </c>
      <c r="D7867" s="34">
        <v>0.73799999999999999</v>
      </c>
      <c r="F7867" s="32"/>
      <c r="K7867" s="32">
        <v>42755</v>
      </c>
      <c r="L7867" s="33">
        <f t="shared" si="1316"/>
        <v>1</v>
      </c>
      <c r="M7867" s="33">
        <f t="shared" si="1317"/>
        <v>2017</v>
      </c>
      <c r="N7867" s="34">
        <v>52.33</v>
      </c>
      <c r="P7867" s="32">
        <v>43186</v>
      </c>
      <c r="Q7867" s="33">
        <f t="shared" si="1318"/>
        <v>3</v>
      </c>
      <c r="R7867" s="33">
        <f t="shared" si="1319"/>
        <v>2018</v>
      </c>
      <c r="S7867" s="34">
        <v>68.63</v>
      </c>
    </row>
    <row r="7868" spans="1:19">
      <c r="A7868" s="32">
        <v>45189</v>
      </c>
      <c r="B7868" s="33">
        <f t="shared" si="1320"/>
        <v>9</v>
      </c>
      <c r="C7868" s="33">
        <f t="shared" si="1321"/>
        <v>2023</v>
      </c>
      <c r="D7868" s="34">
        <v>0.71299999999999997</v>
      </c>
      <c r="F7868" s="32"/>
      <c r="K7868" s="32">
        <v>42758</v>
      </c>
      <c r="L7868" s="33">
        <f t="shared" si="1316"/>
        <v>1</v>
      </c>
      <c r="M7868" s="33">
        <f t="shared" si="1317"/>
        <v>2017</v>
      </c>
      <c r="N7868" s="34">
        <v>52.77</v>
      </c>
      <c r="P7868" s="32">
        <v>43187</v>
      </c>
      <c r="Q7868" s="33">
        <f t="shared" si="1318"/>
        <v>3</v>
      </c>
      <c r="R7868" s="33">
        <f t="shared" si="1319"/>
        <v>2018</v>
      </c>
      <c r="S7868" s="34">
        <v>68.13</v>
      </c>
    </row>
    <row r="7869" spans="1:19">
      <c r="A7869" s="32">
        <v>45190</v>
      </c>
      <c r="B7869" s="33">
        <f t="shared" si="1320"/>
        <v>9</v>
      </c>
      <c r="C7869" s="33">
        <f t="shared" si="1321"/>
        <v>2023</v>
      </c>
      <c r="D7869" s="34">
        <v>0.70299999999999996</v>
      </c>
      <c r="F7869" s="32"/>
      <c r="K7869" s="32">
        <v>42759</v>
      </c>
      <c r="L7869" s="33">
        <f t="shared" si="1316"/>
        <v>1</v>
      </c>
      <c r="M7869" s="33">
        <f t="shared" si="1317"/>
        <v>2017</v>
      </c>
      <c r="N7869" s="34">
        <v>52.38</v>
      </c>
      <c r="P7869" s="32">
        <v>43188</v>
      </c>
      <c r="Q7869" s="33">
        <f t="shared" si="1318"/>
        <v>3</v>
      </c>
      <c r="R7869" s="33">
        <f t="shared" si="1319"/>
        <v>2018</v>
      </c>
      <c r="S7869" s="34">
        <v>69.02</v>
      </c>
    </row>
    <row r="7870" spans="1:19">
      <c r="A7870" s="32">
        <v>45191</v>
      </c>
      <c r="B7870" s="33">
        <f t="shared" si="1320"/>
        <v>9</v>
      </c>
      <c r="C7870" s="33">
        <f t="shared" si="1321"/>
        <v>2023</v>
      </c>
      <c r="D7870" s="34">
        <v>0.70299999999999996</v>
      </c>
      <c r="F7870" s="32"/>
      <c r="K7870" s="32">
        <v>42760</v>
      </c>
      <c r="L7870" s="33">
        <f t="shared" si="1316"/>
        <v>1</v>
      </c>
      <c r="M7870" s="33">
        <f t="shared" si="1317"/>
        <v>2017</v>
      </c>
      <c r="N7870" s="34">
        <v>52.14</v>
      </c>
      <c r="P7870" s="32">
        <v>43193</v>
      </c>
      <c r="Q7870" s="33">
        <f t="shared" si="1318"/>
        <v>4</v>
      </c>
      <c r="R7870" s="33">
        <f t="shared" si="1319"/>
        <v>2018</v>
      </c>
      <c r="S7870" s="34">
        <v>69.02</v>
      </c>
    </row>
    <row r="7871" spans="1:19">
      <c r="A7871" s="32">
        <v>45194</v>
      </c>
      <c r="B7871" s="33">
        <f t="shared" si="1320"/>
        <v>9</v>
      </c>
      <c r="C7871" s="33">
        <f t="shared" si="1321"/>
        <v>2023</v>
      </c>
      <c r="D7871" s="34">
        <v>0.67500000000000004</v>
      </c>
      <c r="F7871" s="32"/>
      <c r="K7871" s="32">
        <v>42761</v>
      </c>
      <c r="L7871" s="33">
        <f t="shared" si="1316"/>
        <v>1</v>
      </c>
      <c r="M7871" s="33">
        <f t="shared" si="1317"/>
        <v>2017</v>
      </c>
      <c r="N7871" s="34">
        <v>53.24</v>
      </c>
      <c r="P7871" s="32">
        <v>43194</v>
      </c>
      <c r="Q7871" s="33">
        <f t="shared" si="1318"/>
        <v>4</v>
      </c>
      <c r="R7871" s="33">
        <f t="shared" si="1319"/>
        <v>2018</v>
      </c>
      <c r="S7871" s="34">
        <v>66.040000000000006</v>
      </c>
    </row>
    <row r="7872" spans="1:19">
      <c r="A7872" s="32">
        <v>45195</v>
      </c>
      <c r="B7872" s="33">
        <f t="shared" si="1320"/>
        <v>9</v>
      </c>
      <c r="C7872" s="33">
        <f t="shared" si="1321"/>
        <v>2023</v>
      </c>
      <c r="D7872" s="34">
        <v>0.67</v>
      </c>
      <c r="F7872" s="32"/>
      <c r="K7872" s="32">
        <v>42762</v>
      </c>
      <c r="L7872" s="33">
        <f t="shared" si="1316"/>
        <v>1</v>
      </c>
      <c r="M7872" s="33">
        <f t="shared" si="1317"/>
        <v>2017</v>
      </c>
      <c r="N7872" s="34">
        <v>53.18</v>
      </c>
      <c r="P7872" s="32">
        <v>43195</v>
      </c>
      <c r="Q7872" s="33">
        <f t="shared" si="1318"/>
        <v>4</v>
      </c>
      <c r="R7872" s="33">
        <f t="shared" si="1319"/>
        <v>2018</v>
      </c>
      <c r="S7872" s="34">
        <v>66.540000000000006</v>
      </c>
    </row>
    <row r="7873" spans="1:19">
      <c r="A7873" s="32">
        <v>45196</v>
      </c>
      <c r="B7873" s="33">
        <f t="shared" si="1320"/>
        <v>9</v>
      </c>
      <c r="C7873" s="33">
        <f t="shared" si="1321"/>
        <v>2023</v>
      </c>
      <c r="D7873" s="34">
        <v>0.71</v>
      </c>
      <c r="F7873" s="32"/>
      <c r="K7873" s="32">
        <v>42765</v>
      </c>
      <c r="L7873" s="33">
        <f t="shared" si="1316"/>
        <v>1</v>
      </c>
      <c r="M7873" s="33">
        <f t="shared" si="1317"/>
        <v>2017</v>
      </c>
      <c r="N7873" s="34">
        <v>52.63</v>
      </c>
      <c r="P7873" s="32">
        <v>43196</v>
      </c>
      <c r="Q7873" s="33">
        <f t="shared" si="1318"/>
        <v>4</v>
      </c>
      <c r="R7873" s="33">
        <f t="shared" si="1319"/>
        <v>2018</v>
      </c>
      <c r="S7873" s="34">
        <v>66.510000000000005</v>
      </c>
    </row>
    <row r="7874" spans="1:19">
      <c r="A7874" s="32">
        <v>45197</v>
      </c>
      <c r="B7874" s="33">
        <f t="shared" si="1320"/>
        <v>9</v>
      </c>
      <c r="C7874" s="33">
        <f t="shared" si="1321"/>
        <v>2023</v>
      </c>
      <c r="D7874" s="34">
        <v>0.7</v>
      </c>
      <c r="F7874" s="32"/>
      <c r="K7874" s="32">
        <v>42766</v>
      </c>
      <c r="L7874" s="33">
        <f t="shared" si="1316"/>
        <v>1</v>
      </c>
      <c r="M7874" s="33">
        <f t="shared" si="1317"/>
        <v>2017</v>
      </c>
      <c r="N7874" s="34">
        <v>52.75</v>
      </c>
      <c r="P7874" s="32">
        <v>43199</v>
      </c>
      <c r="Q7874" s="33">
        <f t="shared" si="1318"/>
        <v>4</v>
      </c>
      <c r="R7874" s="33">
        <f t="shared" si="1319"/>
        <v>2018</v>
      </c>
      <c r="S7874" s="34">
        <v>68.19</v>
      </c>
    </row>
    <row r="7875" spans="1:19">
      <c r="A7875" s="32">
        <v>45198</v>
      </c>
      <c r="B7875" s="33">
        <f t="shared" si="1320"/>
        <v>9</v>
      </c>
      <c r="C7875" s="33">
        <f t="shared" si="1321"/>
        <v>2023</v>
      </c>
      <c r="D7875" s="34">
        <v>0.69299999999999995</v>
      </c>
      <c r="F7875" s="32"/>
      <c r="K7875" s="32">
        <v>42767</v>
      </c>
      <c r="L7875" s="33">
        <f t="shared" si="1316"/>
        <v>2</v>
      </c>
      <c r="M7875" s="33">
        <f t="shared" si="1317"/>
        <v>2017</v>
      </c>
      <c r="N7875" s="34">
        <v>53.9</v>
      </c>
      <c r="P7875" s="32">
        <v>43200</v>
      </c>
      <c r="Q7875" s="33">
        <f t="shared" si="1318"/>
        <v>4</v>
      </c>
      <c r="R7875" s="33">
        <f t="shared" si="1319"/>
        <v>2018</v>
      </c>
      <c r="S7875" s="34">
        <v>70.67</v>
      </c>
    </row>
    <row r="7876" spans="1:19">
      <c r="A7876" s="32">
        <v>45201</v>
      </c>
      <c r="B7876" s="33">
        <f t="shared" ref="B7876:B7890" si="1322">+MONTH(A7876)</f>
        <v>10</v>
      </c>
      <c r="C7876" s="33">
        <f t="shared" ref="C7876:C7890" si="1323">+YEAR(A7876)</f>
        <v>2023</v>
      </c>
      <c r="D7876" s="34">
        <v>0.71899999999999997</v>
      </c>
      <c r="F7876" s="32"/>
      <c r="K7876" s="32">
        <v>42768</v>
      </c>
      <c r="L7876" s="33">
        <f t="shared" si="1316"/>
        <v>2</v>
      </c>
      <c r="M7876" s="33">
        <f t="shared" si="1317"/>
        <v>2017</v>
      </c>
      <c r="N7876" s="34">
        <v>53.55</v>
      </c>
      <c r="P7876" s="32">
        <v>43201</v>
      </c>
      <c r="Q7876" s="33">
        <f t="shared" si="1318"/>
        <v>4</v>
      </c>
      <c r="R7876" s="33">
        <f t="shared" si="1319"/>
        <v>2018</v>
      </c>
      <c r="S7876" s="34">
        <v>72.739999999999995</v>
      </c>
    </row>
    <row r="7877" spans="1:19">
      <c r="A7877" s="32">
        <v>45202</v>
      </c>
      <c r="B7877" s="33">
        <f t="shared" si="1322"/>
        <v>10</v>
      </c>
      <c r="C7877" s="33">
        <f t="shared" si="1323"/>
        <v>2023</v>
      </c>
      <c r="D7877" s="34">
        <v>0.72799999999999998</v>
      </c>
      <c r="F7877" s="32"/>
      <c r="K7877" s="32">
        <v>42769</v>
      </c>
      <c r="L7877" s="33">
        <f t="shared" si="1316"/>
        <v>2</v>
      </c>
      <c r="M7877" s="33">
        <f t="shared" si="1317"/>
        <v>2017</v>
      </c>
      <c r="N7877" s="34">
        <v>53.81</v>
      </c>
      <c r="P7877" s="32">
        <v>43202</v>
      </c>
      <c r="Q7877" s="33">
        <f t="shared" si="1318"/>
        <v>4</v>
      </c>
      <c r="R7877" s="33">
        <f t="shared" si="1319"/>
        <v>2018</v>
      </c>
      <c r="S7877" s="34">
        <v>71.44</v>
      </c>
    </row>
    <row r="7878" spans="1:19">
      <c r="A7878" s="32">
        <v>45203</v>
      </c>
      <c r="B7878" s="33">
        <f t="shared" si="1322"/>
        <v>10</v>
      </c>
      <c r="C7878" s="33">
        <f t="shared" si="1323"/>
        <v>2023</v>
      </c>
      <c r="D7878" s="34">
        <v>0.69799999999999995</v>
      </c>
      <c r="F7878" s="32"/>
      <c r="K7878" s="32">
        <v>42772</v>
      </c>
      <c r="L7878" s="33">
        <f t="shared" si="1316"/>
        <v>2</v>
      </c>
      <c r="M7878" s="33">
        <f t="shared" si="1317"/>
        <v>2017</v>
      </c>
      <c r="N7878" s="34">
        <v>53.01</v>
      </c>
      <c r="P7878" s="32">
        <v>43203</v>
      </c>
      <c r="Q7878" s="33">
        <f t="shared" si="1318"/>
        <v>4</v>
      </c>
      <c r="R7878" s="33">
        <f t="shared" si="1319"/>
        <v>2018</v>
      </c>
      <c r="S7878" s="34">
        <v>73.180000000000007</v>
      </c>
    </row>
    <row r="7879" spans="1:19">
      <c r="A7879" s="32">
        <v>45204</v>
      </c>
      <c r="B7879" s="33">
        <f t="shared" si="1322"/>
        <v>10</v>
      </c>
      <c r="C7879" s="33">
        <f t="shared" si="1323"/>
        <v>2023</v>
      </c>
      <c r="D7879" s="34">
        <v>0.68899999999999995</v>
      </c>
      <c r="F7879" s="32"/>
      <c r="K7879" s="32">
        <v>42773</v>
      </c>
      <c r="L7879" s="33">
        <f t="shared" si="1316"/>
        <v>2</v>
      </c>
      <c r="M7879" s="33">
        <f t="shared" si="1317"/>
        <v>2017</v>
      </c>
      <c r="N7879" s="34">
        <v>52.19</v>
      </c>
      <c r="P7879" s="32">
        <v>43206</v>
      </c>
      <c r="Q7879" s="33">
        <f t="shared" si="1318"/>
        <v>4</v>
      </c>
      <c r="R7879" s="33">
        <f t="shared" si="1319"/>
        <v>2018</v>
      </c>
      <c r="S7879" s="34">
        <v>72.05</v>
      </c>
    </row>
    <row r="7880" spans="1:19">
      <c r="A7880" s="32">
        <v>45205</v>
      </c>
      <c r="B7880" s="33">
        <f t="shared" si="1322"/>
        <v>10</v>
      </c>
      <c r="C7880" s="33">
        <f t="shared" si="1323"/>
        <v>2023</v>
      </c>
      <c r="D7880" s="34">
        <v>0.68</v>
      </c>
      <c r="F7880" s="32"/>
      <c r="K7880" s="32">
        <v>42774</v>
      </c>
      <c r="L7880" s="33">
        <f t="shared" si="1316"/>
        <v>2</v>
      </c>
      <c r="M7880" s="33">
        <f t="shared" si="1317"/>
        <v>2017</v>
      </c>
      <c r="N7880" s="34">
        <v>52.37</v>
      </c>
      <c r="P7880" s="32">
        <v>43207</v>
      </c>
      <c r="Q7880" s="33">
        <f t="shared" si="1318"/>
        <v>4</v>
      </c>
      <c r="R7880" s="33">
        <f t="shared" si="1319"/>
        <v>2018</v>
      </c>
      <c r="S7880" s="34">
        <v>71.709999999999994</v>
      </c>
    </row>
    <row r="7881" spans="1:19">
      <c r="A7881" s="32">
        <v>45208</v>
      </c>
      <c r="B7881" s="33">
        <f t="shared" si="1322"/>
        <v>10</v>
      </c>
      <c r="C7881" s="33">
        <f t="shared" si="1323"/>
        <v>2023</v>
      </c>
      <c r="D7881" s="34">
        <v>0.69</v>
      </c>
      <c r="F7881" s="32"/>
      <c r="K7881" s="32">
        <v>42775</v>
      </c>
      <c r="L7881" s="33">
        <f t="shared" si="1316"/>
        <v>2</v>
      </c>
      <c r="M7881" s="33">
        <f t="shared" si="1317"/>
        <v>2017</v>
      </c>
      <c r="N7881" s="34">
        <v>52.99</v>
      </c>
      <c r="P7881" s="32">
        <v>43208</v>
      </c>
      <c r="Q7881" s="33">
        <f t="shared" si="1318"/>
        <v>4</v>
      </c>
      <c r="R7881" s="33">
        <f t="shared" si="1319"/>
        <v>2018</v>
      </c>
      <c r="S7881" s="34">
        <v>73.73</v>
      </c>
    </row>
    <row r="7882" spans="1:19">
      <c r="A7882" s="32">
        <v>45209</v>
      </c>
      <c r="B7882" s="33">
        <f t="shared" si="1322"/>
        <v>10</v>
      </c>
      <c r="C7882" s="33">
        <f t="shared" si="1323"/>
        <v>2023</v>
      </c>
      <c r="D7882" s="34">
        <v>0.68500000000000005</v>
      </c>
      <c r="F7882" s="32"/>
      <c r="K7882" s="32">
        <v>42776</v>
      </c>
      <c r="L7882" s="33">
        <f t="shared" si="1316"/>
        <v>2</v>
      </c>
      <c r="M7882" s="33">
        <f t="shared" si="1317"/>
        <v>2017</v>
      </c>
      <c r="N7882" s="34">
        <v>53.84</v>
      </c>
      <c r="P7882" s="32">
        <v>43209</v>
      </c>
      <c r="Q7882" s="33">
        <f t="shared" si="1318"/>
        <v>4</v>
      </c>
      <c r="R7882" s="33">
        <f t="shared" si="1319"/>
        <v>2018</v>
      </c>
      <c r="S7882" s="34">
        <v>74.849999999999994</v>
      </c>
    </row>
    <row r="7883" spans="1:19">
      <c r="A7883" s="32">
        <v>45210</v>
      </c>
      <c r="B7883" s="33">
        <f t="shared" si="1322"/>
        <v>10</v>
      </c>
      <c r="C7883" s="33">
        <f t="shared" si="1323"/>
        <v>2023</v>
      </c>
      <c r="D7883" s="34">
        <v>0.68899999999999995</v>
      </c>
      <c r="F7883" s="32"/>
      <c r="K7883" s="32">
        <v>42779</v>
      </c>
      <c r="L7883" s="33">
        <f t="shared" si="1316"/>
        <v>2</v>
      </c>
      <c r="M7883" s="33">
        <f t="shared" si="1317"/>
        <v>2017</v>
      </c>
      <c r="N7883" s="34">
        <v>52.96</v>
      </c>
      <c r="P7883" s="32">
        <v>43210</v>
      </c>
      <c r="Q7883" s="33">
        <f t="shared" si="1318"/>
        <v>4</v>
      </c>
      <c r="R7883" s="33">
        <f t="shared" si="1319"/>
        <v>2018</v>
      </c>
      <c r="S7883" s="34">
        <v>74.62</v>
      </c>
    </row>
    <row r="7884" spans="1:19">
      <c r="A7884" s="32">
        <v>45211</v>
      </c>
      <c r="B7884" s="33">
        <f t="shared" si="1322"/>
        <v>10</v>
      </c>
      <c r="C7884" s="33">
        <f t="shared" si="1323"/>
        <v>2023</v>
      </c>
      <c r="D7884" s="34">
        <v>0.69</v>
      </c>
      <c r="F7884" s="32"/>
      <c r="K7884" s="32">
        <v>42780</v>
      </c>
      <c r="L7884" s="33">
        <f t="shared" si="1316"/>
        <v>2</v>
      </c>
      <c r="M7884" s="33">
        <f t="shared" si="1317"/>
        <v>2017</v>
      </c>
      <c r="N7884" s="34">
        <v>53.21</v>
      </c>
      <c r="P7884" s="32">
        <v>43213</v>
      </c>
      <c r="Q7884" s="33">
        <f t="shared" si="1318"/>
        <v>4</v>
      </c>
      <c r="R7884" s="33">
        <f t="shared" si="1319"/>
        <v>2018</v>
      </c>
      <c r="S7884" s="34">
        <v>74.540000000000006</v>
      </c>
    </row>
    <row r="7885" spans="1:19">
      <c r="A7885" s="32">
        <v>45212</v>
      </c>
      <c r="B7885" s="33">
        <f t="shared" si="1322"/>
        <v>10</v>
      </c>
      <c r="C7885" s="33">
        <f t="shared" si="1323"/>
        <v>2023</v>
      </c>
      <c r="D7885" s="34">
        <v>0.7</v>
      </c>
      <c r="F7885" s="32"/>
      <c r="K7885" s="32">
        <v>42781</v>
      </c>
      <c r="L7885" s="33">
        <f t="shared" si="1316"/>
        <v>2</v>
      </c>
      <c r="M7885" s="33">
        <f t="shared" si="1317"/>
        <v>2017</v>
      </c>
      <c r="N7885" s="34">
        <v>53.11</v>
      </c>
      <c r="P7885" s="32">
        <v>43214</v>
      </c>
      <c r="Q7885" s="33">
        <f t="shared" si="1318"/>
        <v>4</v>
      </c>
      <c r="R7885" s="33">
        <f t="shared" si="1319"/>
        <v>2018</v>
      </c>
      <c r="S7885" s="34">
        <v>75.86</v>
      </c>
    </row>
    <row r="7886" spans="1:19">
      <c r="A7886" s="32">
        <v>45215</v>
      </c>
      <c r="B7886" s="33">
        <f t="shared" si="1322"/>
        <v>10</v>
      </c>
      <c r="C7886" s="33">
        <f t="shared" si="1323"/>
        <v>2023</v>
      </c>
      <c r="D7886" s="34">
        <v>0.66300000000000003</v>
      </c>
      <c r="F7886" s="32"/>
      <c r="K7886" s="32">
        <v>42782</v>
      </c>
      <c r="L7886" s="33">
        <f t="shared" si="1316"/>
        <v>2</v>
      </c>
      <c r="M7886" s="33">
        <f t="shared" si="1317"/>
        <v>2017</v>
      </c>
      <c r="N7886" s="34">
        <v>53.41</v>
      </c>
      <c r="P7886" s="32">
        <v>43215</v>
      </c>
      <c r="Q7886" s="33">
        <f t="shared" si="1318"/>
        <v>4</v>
      </c>
      <c r="R7886" s="33">
        <f t="shared" si="1319"/>
        <v>2018</v>
      </c>
      <c r="S7886" s="34">
        <v>73.790000000000006</v>
      </c>
    </row>
    <row r="7887" spans="1:19">
      <c r="A7887" s="32">
        <v>45216</v>
      </c>
      <c r="B7887" s="33">
        <f t="shared" si="1322"/>
        <v>10</v>
      </c>
      <c r="C7887" s="33">
        <f t="shared" si="1323"/>
        <v>2023</v>
      </c>
      <c r="D7887" s="34">
        <v>0.623</v>
      </c>
      <c r="F7887" s="32"/>
      <c r="K7887" s="32">
        <v>42783</v>
      </c>
      <c r="L7887" s="33">
        <f t="shared" si="1316"/>
        <v>2</v>
      </c>
      <c r="M7887" s="33">
        <f t="shared" si="1317"/>
        <v>2017</v>
      </c>
      <c r="N7887" s="34">
        <v>53.41</v>
      </c>
      <c r="P7887" s="32">
        <v>43216</v>
      </c>
      <c r="Q7887" s="33">
        <f t="shared" si="1318"/>
        <v>4</v>
      </c>
      <c r="R7887" s="33">
        <f t="shared" si="1319"/>
        <v>2018</v>
      </c>
      <c r="S7887" s="34">
        <v>75.39</v>
      </c>
    </row>
    <row r="7888" spans="1:19">
      <c r="A7888" s="32">
        <v>45217</v>
      </c>
      <c r="B7888" s="33">
        <f t="shared" si="1322"/>
        <v>10</v>
      </c>
      <c r="C7888" s="33">
        <f t="shared" si="1323"/>
        <v>2023</v>
      </c>
      <c r="D7888" s="34">
        <v>0.69299999999999995</v>
      </c>
      <c r="F7888" s="32"/>
      <c r="K7888" s="32">
        <v>42787</v>
      </c>
      <c r="L7888" s="33">
        <f t="shared" si="1316"/>
        <v>2</v>
      </c>
      <c r="M7888" s="33">
        <f t="shared" si="1317"/>
        <v>2017</v>
      </c>
      <c r="N7888" s="34">
        <v>54.02</v>
      </c>
      <c r="P7888" s="32">
        <v>43217</v>
      </c>
      <c r="Q7888" s="33">
        <f t="shared" si="1318"/>
        <v>4</v>
      </c>
      <c r="R7888" s="33">
        <f t="shared" si="1319"/>
        <v>2018</v>
      </c>
      <c r="S7888" s="34">
        <v>75.33</v>
      </c>
    </row>
    <row r="7889" spans="1:19">
      <c r="A7889" s="32">
        <v>45218</v>
      </c>
      <c r="B7889" s="33">
        <f t="shared" si="1322"/>
        <v>10</v>
      </c>
      <c r="C7889" s="33">
        <f t="shared" si="1323"/>
        <v>2023</v>
      </c>
      <c r="D7889" s="34">
        <v>0.66300000000000003</v>
      </c>
      <c r="F7889" s="32"/>
      <c r="K7889" s="32">
        <v>42788</v>
      </c>
      <c r="L7889" s="33">
        <f t="shared" si="1316"/>
        <v>2</v>
      </c>
      <c r="M7889" s="33">
        <f t="shared" si="1317"/>
        <v>2017</v>
      </c>
      <c r="N7889" s="34">
        <v>53.61</v>
      </c>
      <c r="P7889" s="32">
        <v>43220</v>
      </c>
      <c r="Q7889" s="33">
        <f t="shared" si="1318"/>
        <v>4</v>
      </c>
      <c r="R7889" s="33">
        <f t="shared" si="1319"/>
        <v>2018</v>
      </c>
      <c r="S7889" s="34">
        <v>75.92</v>
      </c>
    </row>
    <row r="7890" spans="1:19">
      <c r="A7890" s="32">
        <v>45219</v>
      </c>
      <c r="B7890" s="33">
        <f t="shared" si="1322"/>
        <v>10</v>
      </c>
      <c r="C7890" s="33">
        <f t="shared" si="1323"/>
        <v>2023</v>
      </c>
      <c r="D7890" s="34">
        <v>0.65500000000000003</v>
      </c>
      <c r="F7890" s="32"/>
      <c r="K7890" s="32">
        <v>42789</v>
      </c>
      <c r="L7890" s="33">
        <f t="shared" si="1316"/>
        <v>2</v>
      </c>
      <c r="M7890" s="33">
        <f t="shared" si="1317"/>
        <v>2017</v>
      </c>
      <c r="N7890" s="34">
        <v>54.48</v>
      </c>
      <c r="P7890" s="32">
        <v>43221</v>
      </c>
      <c r="Q7890" s="33">
        <f t="shared" si="1318"/>
        <v>5</v>
      </c>
      <c r="R7890" s="33">
        <f t="shared" si="1319"/>
        <v>2018</v>
      </c>
      <c r="S7890" s="34">
        <v>74.849999999999994</v>
      </c>
    </row>
    <row r="7891" spans="1:19">
      <c r="A7891" s="32">
        <v>45222</v>
      </c>
      <c r="B7891" s="33">
        <f t="shared" ref="B7891:B7897" si="1324">+MONTH(A7891)</f>
        <v>10</v>
      </c>
      <c r="C7891" s="33">
        <f t="shared" ref="C7891:C7897" si="1325">+YEAR(A7891)</f>
        <v>2023</v>
      </c>
      <c r="D7891" s="34">
        <v>0.66100000000000003</v>
      </c>
      <c r="F7891" s="32"/>
      <c r="K7891" s="32">
        <v>42790</v>
      </c>
      <c r="L7891" s="33">
        <f t="shared" si="1316"/>
        <v>2</v>
      </c>
      <c r="M7891" s="33">
        <f t="shared" si="1317"/>
        <v>2017</v>
      </c>
      <c r="N7891" s="34">
        <v>53.99</v>
      </c>
      <c r="P7891" s="32">
        <v>43222</v>
      </c>
      <c r="Q7891" s="33">
        <f t="shared" si="1318"/>
        <v>5</v>
      </c>
      <c r="R7891" s="33">
        <f t="shared" si="1319"/>
        <v>2018</v>
      </c>
      <c r="S7891" s="34">
        <v>73.14</v>
      </c>
    </row>
    <row r="7892" spans="1:19">
      <c r="A7892" s="32">
        <v>45223</v>
      </c>
      <c r="B7892" s="33">
        <f t="shared" si="1324"/>
        <v>10</v>
      </c>
      <c r="C7892" s="33">
        <f t="shared" si="1325"/>
        <v>2023</v>
      </c>
      <c r="D7892" s="34">
        <v>0.65100000000000002</v>
      </c>
      <c r="F7892" s="32"/>
      <c r="K7892" s="32">
        <v>42793</v>
      </c>
      <c r="L7892" s="33">
        <f t="shared" si="1316"/>
        <v>2</v>
      </c>
      <c r="M7892" s="33">
        <f t="shared" si="1317"/>
        <v>2017</v>
      </c>
      <c r="N7892" s="34">
        <v>54.04</v>
      </c>
      <c r="P7892" s="32">
        <v>43223</v>
      </c>
      <c r="Q7892" s="33">
        <f t="shared" si="1318"/>
        <v>5</v>
      </c>
      <c r="R7892" s="33">
        <f t="shared" si="1319"/>
        <v>2018</v>
      </c>
      <c r="S7892" s="34">
        <v>73.45</v>
      </c>
    </row>
    <row r="7893" spans="1:19">
      <c r="A7893" s="32">
        <v>45224</v>
      </c>
      <c r="B7893" s="33">
        <f t="shared" si="1324"/>
        <v>10</v>
      </c>
      <c r="C7893" s="33">
        <f t="shared" si="1325"/>
        <v>2023</v>
      </c>
      <c r="D7893" s="34">
        <v>0.65800000000000003</v>
      </c>
      <c r="F7893" s="32"/>
      <c r="K7893" s="32">
        <v>42794</v>
      </c>
      <c r="L7893" s="33">
        <f t="shared" si="1316"/>
        <v>2</v>
      </c>
      <c r="M7893" s="33">
        <f t="shared" si="1317"/>
        <v>2017</v>
      </c>
      <c r="N7893" s="34">
        <v>54</v>
      </c>
      <c r="P7893" s="32">
        <v>43224</v>
      </c>
      <c r="Q7893" s="33">
        <f t="shared" si="1318"/>
        <v>5</v>
      </c>
      <c r="R7893" s="33">
        <f t="shared" si="1319"/>
        <v>2018</v>
      </c>
      <c r="S7893" s="34">
        <v>74.75</v>
      </c>
    </row>
    <row r="7894" spans="1:19">
      <c r="A7894" s="32">
        <v>45225</v>
      </c>
      <c r="B7894" s="33">
        <f t="shared" si="1324"/>
        <v>10</v>
      </c>
      <c r="C7894" s="33">
        <f t="shared" si="1325"/>
        <v>2023</v>
      </c>
      <c r="D7894" s="34">
        <v>0.64900000000000002</v>
      </c>
      <c r="F7894" s="32"/>
      <c r="K7894" s="32">
        <v>42795</v>
      </c>
      <c r="L7894" s="33">
        <f t="shared" si="1316"/>
        <v>3</v>
      </c>
      <c r="M7894" s="33">
        <f t="shared" si="1317"/>
        <v>2017</v>
      </c>
      <c r="N7894" s="34">
        <v>53.82</v>
      </c>
      <c r="P7894" s="32">
        <v>43228</v>
      </c>
      <c r="Q7894" s="33">
        <f t="shared" si="1318"/>
        <v>5</v>
      </c>
      <c r="R7894" s="33">
        <f t="shared" si="1319"/>
        <v>2018</v>
      </c>
      <c r="S7894" s="34">
        <v>74.16</v>
      </c>
    </row>
    <row r="7895" spans="1:19">
      <c r="A7895" s="32">
        <v>45226</v>
      </c>
      <c r="B7895" s="33">
        <f t="shared" si="1324"/>
        <v>10</v>
      </c>
      <c r="C7895" s="33">
        <f t="shared" si="1325"/>
        <v>2023</v>
      </c>
      <c r="D7895" s="34">
        <v>0.64900000000000002</v>
      </c>
      <c r="F7895" s="32"/>
      <c r="K7895" s="32">
        <v>42796</v>
      </c>
      <c r="L7895" s="33">
        <f t="shared" si="1316"/>
        <v>3</v>
      </c>
      <c r="M7895" s="33">
        <f t="shared" si="1317"/>
        <v>2017</v>
      </c>
      <c r="N7895" s="34">
        <v>52.63</v>
      </c>
      <c r="P7895" s="32">
        <v>43229</v>
      </c>
      <c r="Q7895" s="33">
        <f t="shared" si="1318"/>
        <v>5</v>
      </c>
      <c r="R7895" s="33">
        <f t="shared" si="1319"/>
        <v>2018</v>
      </c>
      <c r="S7895" s="34">
        <v>77.599999999999994</v>
      </c>
    </row>
    <row r="7896" spans="1:19">
      <c r="A7896" s="32">
        <v>45229</v>
      </c>
      <c r="B7896" s="33">
        <f t="shared" si="1324"/>
        <v>10</v>
      </c>
      <c r="C7896" s="33">
        <f t="shared" si="1325"/>
        <v>2023</v>
      </c>
      <c r="D7896" s="34">
        <v>0.64900000000000002</v>
      </c>
      <c r="F7896" s="32"/>
      <c r="K7896" s="32">
        <v>42797</v>
      </c>
      <c r="L7896" s="33">
        <f t="shared" si="1316"/>
        <v>3</v>
      </c>
      <c r="M7896" s="33">
        <f t="shared" si="1317"/>
        <v>2017</v>
      </c>
      <c r="N7896" s="34">
        <v>53.33</v>
      </c>
      <c r="P7896" s="32">
        <v>43230</v>
      </c>
      <c r="Q7896" s="33">
        <f t="shared" si="1318"/>
        <v>5</v>
      </c>
      <c r="R7896" s="33">
        <f t="shared" si="1319"/>
        <v>2018</v>
      </c>
      <c r="S7896" s="34">
        <v>77.59</v>
      </c>
    </row>
    <row r="7897" spans="1:19">
      <c r="A7897" s="32">
        <v>45230</v>
      </c>
      <c r="B7897" s="33">
        <f t="shared" si="1324"/>
        <v>10</v>
      </c>
      <c r="C7897" s="33">
        <f t="shared" si="1325"/>
        <v>2023</v>
      </c>
      <c r="D7897" s="34">
        <v>0.66300000000000003</v>
      </c>
      <c r="F7897" s="32"/>
      <c r="K7897" s="32">
        <v>42800</v>
      </c>
      <c r="L7897" s="33">
        <f t="shared" si="1316"/>
        <v>3</v>
      </c>
      <c r="M7897" s="33">
        <f t="shared" si="1317"/>
        <v>2017</v>
      </c>
      <c r="N7897" s="34">
        <v>53.19</v>
      </c>
      <c r="P7897" s="32">
        <v>43231</v>
      </c>
      <c r="Q7897" s="33">
        <f t="shared" si="1318"/>
        <v>5</v>
      </c>
      <c r="R7897" s="33">
        <f t="shared" si="1319"/>
        <v>2018</v>
      </c>
      <c r="S7897" s="34">
        <v>77.37</v>
      </c>
    </row>
    <row r="7898" spans="1:19">
      <c r="A7898" s="32">
        <v>45231</v>
      </c>
      <c r="B7898" s="33">
        <f t="shared" ref="B7898:B7900" si="1326">+MONTH(A7898)</f>
        <v>11</v>
      </c>
      <c r="C7898" s="33">
        <f t="shared" ref="C7898:C7900" si="1327">+YEAR(A7898)</f>
        <v>2023</v>
      </c>
      <c r="D7898" s="34">
        <v>0.66100000000000003</v>
      </c>
      <c r="F7898" s="32"/>
      <c r="K7898" s="32">
        <v>42801</v>
      </c>
      <c r="L7898" s="33">
        <f t="shared" si="1316"/>
        <v>3</v>
      </c>
      <c r="M7898" s="33">
        <f t="shared" si="1317"/>
        <v>2017</v>
      </c>
      <c r="N7898" s="34">
        <v>52.68</v>
      </c>
      <c r="P7898" s="32">
        <v>43234</v>
      </c>
      <c r="Q7898" s="33">
        <f t="shared" si="1318"/>
        <v>5</v>
      </c>
      <c r="R7898" s="33">
        <f t="shared" si="1319"/>
        <v>2018</v>
      </c>
      <c r="S7898" s="34">
        <v>78.17</v>
      </c>
    </row>
    <row r="7899" spans="1:19">
      <c r="A7899" s="32">
        <v>45232</v>
      </c>
      <c r="B7899" s="33">
        <f t="shared" si="1326"/>
        <v>11</v>
      </c>
      <c r="C7899" s="33">
        <f t="shared" si="1327"/>
        <v>2023</v>
      </c>
      <c r="D7899" s="34">
        <v>0.65</v>
      </c>
      <c r="F7899" s="32"/>
      <c r="K7899" s="32">
        <v>42802</v>
      </c>
      <c r="L7899" s="33">
        <f t="shared" si="1316"/>
        <v>3</v>
      </c>
      <c r="M7899" s="33">
        <f t="shared" si="1317"/>
        <v>2017</v>
      </c>
      <c r="N7899" s="34">
        <v>49.83</v>
      </c>
      <c r="P7899" s="32">
        <v>43235</v>
      </c>
      <c r="Q7899" s="33">
        <f t="shared" si="1318"/>
        <v>5</v>
      </c>
      <c r="R7899" s="33">
        <f t="shared" si="1319"/>
        <v>2018</v>
      </c>
      <c r="S7899" s="34">
        <v>78.94</v>
      </c>
    </row>
    <row r="7900" spans="1:19">
      <c r="A7900" s="32">
        <v>45233</v>
      </c>
      <c r="B7900" s="33">
        <f t="shared" si="1326"/>
        <v>11</v>
      </c>
      <c r="C7900" s="33">
        <f t="shared" si="1327"/>
        <v>2023</v>
      </c>
      <c r="D7900" s="34">
        <v>0.64300000000000002</v>
      </c>
      <c r="F7900" s="32"/>
      <c r="K7900" s="32">
        <v>42803</v>
      </c>
      <c r="L7900" s="33">
        <f t="shared" si="1316"/>
        <v>3</v>
      </c>
      <c r="M7900" s="33">
        <f t="shared" si="1317"/>
        <v>2017</v>
      </c>
      <c r="N7900" s="34">
        <v>48.75</v>
      </c>
      <c r="P7900" s="32">
        <v>43236</v>
      </c>
      <c r="Q7900" s="33">
        <f t="shared" si="1318"/>
        <v>5</v>
      </c>
      <c r="R7900" s="33">
        <f t="shared" si="1319"/>
        <v>2018</v>
      </c>
      <c r="S7900" s="34">
        <v>78.19</v>
      </c>
    </row>
    <row r="7901" spans="1:19">
      <c r="A7901" s="32">
        <v>45236</v>
      </c>
      <c r="B7901" s="33">
        <f t="shared" ref="B7901:B7919" si="1328">+MONTH(A7901)</f>
        <v>11</v>
      </c>
      <c r="C7901" s="33">
        <f t="shared" ref="C7901:C7919" si="1329">+YEAR(A7901)</f>
        <v>2023</v>
      </c>
      <c r="D7901" s="34">
        <v>0.64800000000000002</v>
      </c>
      <c r="F7901" s="32"/>
      <c r="K7901" s="32">
        <v>42804</v>
      </c>
      <c r="L7901" s="33">
        <f t="shared" si="1316"/>
        <v>3</v>
      </c>
      <c r="M7901" s="33">
        <f t="shared" si="1317"/>
        <v>2017</v>
      </c>
      <c r="N7901" s="34">
        <v>48.05</v>
      </c>
      <c r="P7901" s="32">
        <v>43237</v>
      </c>
      <c r="Q7901" s="33">
        <f t="shared" si="1318"/>
        <v>5</v>
      </c>
      <c r="R7901" s="33">
        <f t="shared" si="1319"/>
        <v>2018</v>
      </c>
      <c r="S7901" s="34">
        <v>80.09</v>
      </c>
    </row>
    <row r="7902" spans="1:19">
      <c r="A7902" s="32">
        <v>45237</v>
      </c>
      <c r="B7902" s="33">
        <f t="shared" si="1328"/>
        <v>11</v>
      </c>
      <c r="C7902" s="33">
        <f t="shared" si="1329"/>
        <v>2023</v>
      </c>
      <c r="D7902" s="34">
        <v>0.63</v>
      </c>
      <c r="F7902" s="32"/>
      <c r="K7902" s="32">
        <v>42807</v>
      </c>
      <c r="L7902" s="33">
        <f t="shared" si="1316"/>
        <v>3</v>
      </c>
      <c r="M7902" s="33">
        <f t="shared" si="1317"/>
        <v>2017</v>
      </c>
      <c r="N7902" s="34">
        <v>47.95</v>
      </c>
      <c r="P7902" s="32">
        <v>43238</v>
      </c>
      <c r="Q7902" s="33">
        <f t="shared" si="1318"/>
        <v>5</v>
      </c>
      <c r="R7902" s="33">
        <f t="shared" si="1319"/>
        <v>2018</v>
      </c>
      <c r="S7902" s="34">
        <v>78.38</v>
      </c>
    </row>
    <row r="7903" spans="1:19">
      <c r="A7903" s="32">
        <v>45238</v>
      </c>
      <c r="B7903" s="33">
        <f t="shared" si="1328"/>
        <v>11</v>
      </c>
      <c r="C7903" s="33">
        <f t="shared" si="1329"/>
        <v>2023</v>
      </c>
      <c r="D7903" s="34">
        <v>0.61899999999999999</v>
      </c>
      <c r="F7903" s="32"/>
      <c r="K7903" s="32">
        <v>42808</v>
      </c>
      <c r="L7903" s="33">
        <f t="shared" si="1316"/>
        <v>3</v>
      </c>
      <c r="M7903" s="33">
        <f t="shared" si="1317"/>
        <v>2017</v>
      </c>
      <c r="N7903" s="34">
        <v>47.24</v>
      </c>
      <c r="P7903" s="32">
        <v>43241</v>
      </c>
      <c r="Q7903" s="33">
        <f t="shared" si="1318"/>
        <v>5</v>
      </c>
      <c r="R7903" s="33">
        <f t="shared" si="1319"/>
        <v>2018</v>
      </c>
      <c r="S7903" s="34">
        <v>78.34</v>
      </c>
    </row>
    <row r="7904" spans="1:19">
      <c r="A7904" s="32">
        <v>45239</v>
      </c>
      <c r="B7904" s="33">
        <f t="shared" si="1328"/>
        <v>11</v>
      </c>
      <c r="C7904" s="33">
        <f t="shared" si="1329"/>
        <v>2023</v>
      </c>
      <c r="D7904" s="34">
        <v>0.61899999999999999</v>
      </c>
      <c r="F7904" s="32"/>
      <c r="K7904" s="32">
        <v>42809</v>
      </c>
      <c r="L7904" s="33">
        <f t="shared" si="1316"/>
        <v>3</v>
      </c>
      <c r="M7904" s="33">
        <f t="shared" si="1317"/>
        <v>2017</v>
      </c>
      <c r="N7904" s="34">
        <v>48.34</v>
      </c>
      <c r="P7904" s="32">
        <v>43242</v>
      </c>
      <c r="Q7904" s="33">
        <f t="shared" si="1318"/>
        <v>5</v>
      </c>
      <c r="R7904" s="33">
        <f t="shared" si="1319"/>
        <v>2018</v>
      </c>
      <c r="S7904" s="34">
        <v>80.42</v>
      </c>
    </row>
    <row r="7905" spans="1:19">
      <c r="A7905" s="32">
        <v>45240</v>
      </c>
      <c r="B7905" s="33">
        <f t="shared" si="1328"/>
        <v>11</v>
      </c>
      <c r="C7905" s="33">
        <f t="shared" si="1329"/>
        <v>2023</v>
      </c>
      <c r="D7905" s="34">
        <v>0.63</v>
      </c>
      <c r="F7905" s="32"/>
      <c r="K7905" s="32">
        <v>42810</v>
      </c>
      <c r="L7905" s="33">
        <f t="shared" si="1316"/>
        <v>3</v>
      </c>
      <c r="M7905" s="33">
        <f t="shared" si="1317"/>
        <v>2017</v>
      </c>
      <c r="N7905" s="34">
        <v>48.3</v>
      </c>
      <c r="P7905" s="32">
        <v>43243</v>
      </c>
      <c r="Q7905" s="33">
        <f t="shared" si="1318"/>
        <v>5</v>
      </c>
      <c r="R7905" s="33">
        <f t="shared" si="1319"/>
        <v>2018</v>
      </c>
      <c r="S7905" s="34">
        <v>78.69</v>
      </c>
    </row>
    <row r="7906" spans="1:19">
      <c r="A7906" s="32">
        <v>45243</v>
      </c>
      <c r="B7906" s="33">
        <f t="shared" si="1328"/>
        <v>11</v>
      </c>
      <c r="C7906" s="33">
        <f t="shared" si="1329"/>
        <v>2023</v>
      </c>
      <c r="D7906" s="34">
        <v>0.63</v>
      </c>
      <c r="F7906" s="32"/>
      <c r="K7906" s="32">
        <v>42811</v>
      </c>
      <c r="L7906" s="33">
        <f t="shared" si="1316"/>
        <v>3</v>
      </c>
      <c r="M7906" s="33">
        <f t="shared" si="1317"/>
        <v>2017</v>
      </c>
      <c r="N7906" s="34">
        <v>48.34</v>
      </c>
      <c r="P7906" s="32">
        <v>43244</v>
      </c>
      <c r="Q7906" s="33">
        <f t="shared" si="1318"/>
        <v>5</v>
      </c>
      <c r="R7906" s="33">
        <f t="shared" si="1319"/>
        <v>2018</v>
      </c>
      <c r="S7906" s="34">
        <v>78.900000000000006</v>
      </c>
    </row>
    <row r="7907" spans="1:19">
      <c r="A7907" s="32">
        <v>45244</v>
      </c>
      <c r="B7907" s="33">
        <f t="shared" si="1328"/>
        <v>11</v>
      </c>
      <c r="C7907" s="33">
        <f t="shared" si="1329"/>
        <v>2023</v>
      </c>
      <c r="D7907" s="34">
        <v>0.628</v>
      </c>
      <c r="F7907" s="32"/>
      <c r="K7907" s="32">
        <v>42814</v>
      </c>
      <c r="L7907" s="33">
        <f t="shared" si="1316"/>
        <v>3</v>
      </c>
      <c r="M7907" s="33">
        <f t="shared" si="1317"/>
        <v>2017</v>
      </c>
      <c r="N7907" s="34">
        <v>47.79</v>
      </c>
      <c r="P7907" s="32">
        <v>43245</v>
      </c>
      <c r="Q7907" s="33">
        <f t="shared" si="1318"/>
        <v>5</v>
      </c>
      <c r="R7907" s="33">
        <f t="shared" si="1319"/>
        <v>2018</v>
      </c>
      <c r="S7907" s="34">
        <v>76.599999999999994</v>
      </c>
    </row>
    <row r="7908" spans="1:19">
      <c r="A7908" s="32">
        <v>45245</v>
      </c>
      <c r="B7908" s="33">
        <f t="shared" si="1328"/>
        <v>11</v>
      </c>
      <c r="C7908" s="33">
        <f t="shared" si="1329"/>
        <v>2023</v>
      </c>
      <c r="D7908" s="34">
        <v>0.628</v>
      </c>
      <c r="F7908" s="32"/>
      <c r="K7908" s="32">
        <v>42815</v>
      </c>
      <c r="L7908" s="33">
        <f t="shared" ref="L7908:L7971" si="1330">+MONTH(K7908)</f>
        <v>3</v>
      </c>
      <c r="M7908" s="33">
        <f t="shared" ref="M7908:M7971" si="1331">+YEAR(K7908)</f>
        <v>2017</v>
      </c>
      <c r="N7908" s="34">
        <v>47.02</v>
      </c>
      <c r="P7908" s="32">
        <v>43249</v>
      </c>
      <c r="Q7908" s="33">
        <f t="shared" ref="Q7908:Q7941" si="1332">+MONTH(P7908)</f>
        <v>5</v>
      </c>
      <c r="R7908" s="33">
        <f t="shared" si="1319"/>
        <v>2018</v>
      </c>
      <c r="S7908" s="34">
        <v>74.510000000000005</v>
      </c>
    </row>
    <row r="7909" spans="1:19">
      <c r="A7909" s="32">
        <v>45246</v>
      </c>
      <c r="B7909" s="33">
        <f t="shared" si="1328"/>
        <v>11</v>
      </c>
      <c r="C7909" s="33">
        <f t="shared" si="1329"/>
        <v>2023</v>
      </c>
      <c r="D7909" s="34">
        <v>0.62</v>
      </c>
      <c r="F7909" s="32"/>
      <c r="K7909" s="32">
        <v>42816</v>
      </c>
      <c r="L7909" s="33">
        <f t="shared" si="1330"/>
        <v>3</v>
      </c>
      <c r="M7909" s="33">
        <f t="shared" si="1331"/>
        <v>2017</v>
      </c>
      <c r="N7909" s="34">
        <v>47.29</v>
      </c>
      <c r="P7909" s="32">
        <v>43250</v>
      </c>
      <c r="Q7909" s="33">
        <f t="shared" si="1332"/>
        <v>5</v>
      </c>
      <c r="R7909" s="33">
        <f t="shared" ref="R7909:R7941" si="1333">+YEAR(P7909)</f>
        <v>2018</v>
      </c>
      <c r="S7909" s="34">
        <v>75.89</v>
      </c>
    </row>
    <row r="7910" spans="1:19">
      <c r="A7910" s="32">
        <v>45247</v>
      </c>
      <c r="B7910" s="33">
        <f t="shared" si="1328"/>
        <v>11</v>
      </c>
      <c r="C7910" s="33">
        <f t="shared" si="1329"/>
        <v>2023</v>
      </c>
      <c r="D7910" s="34">
        <v>0.64</v>
      </c>
      <c r="F7910" s="32"/>
      <c r="K7910" s="32">
        <v>42817</v>
      </c>
      <c r="L7910" s="33">
        <f t="shared" si="1330"/>
        <v>3</v>
      </c>
      <c r="M7910" s="33">
        <f t="shared" si="1331"/>
        <v>2017</v>
      </c>
      <c r="N7910" s="34">
        <v>47</v>
      </c>
      <c r="P7910" s="32">
        <v>43251</v>
      </c>
      <c r="Q7910" s="33">
        <f t="shared" si="1332"/>
        <v>5</v>
      </c>
      <c r="R7910" s="33">
        <f t="shared" si="1333"/>
        <v>2018</v>
      </c>
      <c r="S7910" s="34">
        <v>76.45</v>
      </c>
    </row>
    <row r="7911" spans="1:19">
      <c r="A7911" s="32">
        <v>45250</v>
      </c>
      <c r="B7911" s="33">
        <f t="shared" si="1328"/>
        <v>11</v>
      </c>
      <c r="C7911" s="33">
        <f t="shared" si="1329"/>
        <v>2023</v>
      </c>
      <c r="D7911" s="34">
        <v>0.66</v>
      </c>
      <c r="F7911" s="32"/>
      <c r="K7911" s="32">
        <v>42818</v>
      </c>
      <c r="L7911" s="33">
        <f t="shared" si="1330"/>
        <v>3</v>
      </c>
      <c r="M7911" s="33">
        <f t="shared" si="1331"/>
        <v>2017</v>
      </c>
      <c r="N7911" s="34">
        <v>47.3</v>
      </c>
      <c r="P7911" s="32">
        <v>43252</v>
      </c>
      <c r="Q7911" s="33">
        <f t="shared" si="1332"/>
        <v>6</v>
      </c>
      <c r="R7911" s="33">
        <f t="shared" si="1333"/>
        <v>2018</v>
      </c>
      <c r="S7911" s="34">
        <v>74.540000000000006</v>
      </c>
    </row>
    <row r="7912" spans="1:19">
      <c r="A7912" s="32">
        <v>45251</v>
      </c>
      <c r="B7912" s="33">
        <f t="shared" si="1328"/>
        <v>11</v>
      </c>
      <c r="C7912" s="33">
        <f t="shared" si="1329"/>
        <v>2023</v>
      </c>
      <c r="D7912" s="34">
        <v>0.64800000000000002</v>
      </c>
      <c r="F7912" s="32"/>
      <c r="K7912" s="32">
        <v>42821</v>
      </c>
      <c r="L7912" s="33">
        <f t="shared" si="1330"/>
        <v>3</v>
      </c>
      <c r="M7912" s="33">
        <f t="shared" si="1331"/>
        <v>2017</v>
      </c>
      <c r="N7912" s="34">
        <v>47.02</v>
      </c>
      <c r="P7912" s="32">
        <v>43255</v>
      </c>
      <c r="Q7912" s="33">
        <f t="shared" si="1332"/>
        <v>6</v>
      </c>
      <c r="R7912" s="33">
        <f t="shared" si="1333"/>
        <v>2018</v>
      </c>
      <c r="S7912" s="34">
        <v>73.41</v>
      </c>
    </row>
    <row r="7913" spans="1:19">
      <c r="A7913" s="32">
        <v>45252</v>
      </c>
      <c r="B7913" s="33">
        <f t="shared" si="1328"/>
        <v>11</v>
      </c>
      <c r="C7913" s="33">
        <f t="shared" si="1329"/>
        <v>2023</v>
      </c>
      <c r="D7913" s="34">
        <v>0.64300000000000002</v>
      </c>
      <c r="F7913" s="32"/>
      <c r="K7913" s="32">
        <v>42822</v>
      </c>
      <c r="L7913" s="33">
        <f t="shared" si="1330"/>
        <v>3</v>
      </c>
      <c r="M7913" s="33">
        <f t="shared" si="1331"/>
        <v>2017</v>
      </c>
      <c r="N7913" s="34">
        <v>48.36</v>
      </c>
      <c r="P7913" s="32">
        <v>43256</v>
      </c>
      <c r="Q7913" s="33">
        <f t="shared" si="1332"/>
        <v>6</v>
      </c>
      <c r="R7913" s="33">
        <f t="shared" si="1333"/>
        <v>2018</v>
      </c>
      <c r="S7913" s="34">
        <v>72.91</v>
      </c>
    </row>
    <row r="7914" spans="1:19">
      <c r="A7914" s="32">
        <v>45253</v>
      </c>
      <c r="B7914" s="33">
        <f t="shared" si="1328"/>
        <v>11</v>
      </c>
      <c r="C7914" s="33">
        <f t="shared" si="1329"/>
        <v>2023</v>
      </c>
      <c r="D7914" s="34">
        <v>0.628</v>
      </c>
      <c r="F7914" s="32"/>
      <c r="K7914" s="32">
        <v>42823</v>
      </c>
      <c r="L7914" s="33">
        <f t="shared" si="1330"/>
        <v>3</v>
      </c>
      <c r="M7914" s="33">
        <f t="shared" si="1331"/>
        <v>2017</v>
      </c>
      <c r="N7914" s="34">
        <v>49.47</v>
      </c>
      <c r="P7914" s="32">
        <v>43257</v>
      </c>
      <c r="Q7914" s="33">
        <f t="shared" si="1332"/>
        <v>6</v>
      </c>
      <c r="R7914" s="33">
        <f t="shared" si="1333"/>
        <v>2018</v>
      </c>
      <c r="S7914" s="34">
        <v>73.23</v>
      </c>
    </row>
    <row r="7915" spans="1:19">
      <c r="A7915" s="32">
        <v>45257</v>
      </c>
      <c r="B7915" s="33">
        <f t="shared" si="1328"/>
        <v>11</v>
      </c>
      <c r="C7915" s="33">
        <f t="shared" si="1329"/>
        <v>2023</v>
      </c>
      <c r="D7915" s="34">
        <v>0.63600000000000001</v>
      </c>
      <c r="F7915" s="32"/>
      <c r="K7915" s="32">
        <v>42824</v>
      </c>
      <c r="L7915" s="33">
        <f t="shared" si="1330"/>
        <v>3</v>
      </c>
      <c r="M7915" s="33">
        <f t="shared" si="1331"/>
        <v>2017</v>
      </c>
      <c r="N7915" s="34">
        <v>50.3</v>
      </c>
      <c r="P7915" s="32">
        <v>43258</v>
      </c>
      <c r="Q7915" s="33">
        <f t="shared" si="1332"/>
        <v>6</v>
      </c>
      <c r="R7915" s="33">
        <f t="shared" si="1333"/>
        <v>2018</v>
      </c>
      <c r="S7915" s="34">
        <v>75.23</v>
      </c>
    </row>
    <row r="7916" spans="1:19">
      <c r="A7916" s="32">
        <v>45258</v>
      </c>
      <c r="B7916" s="33">
        <f t="shared" si="1328"/>
        <v>11</v>
      </c>
      <c r="C7916" s="33">
        <f t="shared" si="1329"/>
        <v>2023</v>
      </c>
      <c r="D7916" s="34">
        <v>0.64300000000000002</v>
      </c>
      <c r="F7916" s="32"/>
      <c r="K7916" s="32">
        <v>42825</v>
      </c>
      <c r="L7916" s="33">
        <f t="shared" si="1330"/>
        <v>3</v>
      </c>
      <c r="M7916" s="33">
        <f t="shared" si="1331"/>
        <v>2017</v>
      </c>
      <c r="N7916" s="34">
        <v>50.54</v>
      </c>
      <c r="P7916" s="32">
        <v>43259</v>
      </c>
      <c r="Q7916" s="33">
        <f t="shared" si="1332"/>
        <v>6</v>
      </c>
      <c r="R7916" s="33">
        <f t="shared" si="1333"/>
        <v>2018</v>
      </c>
      <c r="S7916" s="34">
        <v>75.11</v>
      </c>
    </row>
    <row r="7917" spans="1:19">
      <c r="A7917" s="32">
        <v>45259</v>
      </c>
      <c r="B7917" s="33">
        <f t="shared" si="1328"/>
        <v>11</v>
      </c>
      <c r="C7917" s="33">
        <f t="shared" si="1329"/>
        <v>2023</v>
      </c>
      <c r="D7917" s="34">
        <v>0.66</v>
      </c>
      <c r="F7917" s="32"/>
      <c r="K7917" s="32">
        <v>42828</v>
      </c>
      <c r="L7917" s="33">
        <f t="shared" si="1330"/>
        <v>4</v>
      </c>
      <c r="M7917" s="33">
        <f t="shared" si="1331"/>
        <v>2017</v>
      </c>
      <c r="N7917" s="34">
        <v>50.25</v>
      </c>
      <c r="P7917" s="32">
        <v>43262</v>
      </c>
      <c r="Q7917" s="33">
        <f t="shared" si="1332"/>
        <v>6</v>
      </c>
      <c r="R7917" s="33">
        <f t="shared" si="1333"/>
        <v>2018</v>
      </c>
      <c r="S7917" s="34">
        <v>74.58</v>
      </c>
    </row>
    <row r="7918" spans="1:19">
      <c r="A7918" s="32">
        <v>45260</v>
      </c>
      <c r="B7918" s="33">
        <f t="shared" si="1328"/>
        <v>11</v>
      </c>
      <c r="C7918" s="33">
        <f t="shared" si="1329"/>
        <v>2023</v>
      </c>
      <c r="D7918" s="34">
        <v>0.66</v>
      </c>
      <c r="F7918" s="32"/>
      <c r="K7918" s="32">
        <v>42829</v>
      </c>
      <c r="L7918" s="33">
        <f t="shared" si="1330"/>
        <v>4</v>
      </c>
      <c r="M7918" s="33">
        <f t="shared" si="1331"/>
        <v>2017</v>
      </c>
      <c r="N7918" s="34">
        <v>50.99</v>
      </c>
      <c r="P7918" s="32">
        <v>43263</v>
      </c>
      <c r="Q7918" s="33">
        <f t="shared" si="1332"/>
        <v>6</v>
      </c>
      <c r="R7918" s="33">
        <f t="shared" si="1333"/>
        <v>2018</v>
      </c>
      <c r="S7918" s="34">
        <v>74.86</v>
      </c>
    </row>
    <row r="7919" spans="1:19">
      <c r="A7919" s="32">
        <v>45261</v>
      </c>
      <c r="B7919" s="33">
        <f t="shared" si="1328"/>
        <v>12</v>
      </c>
      <c r="C7919" s="33">
        <f t="shared" si="1329"/>
        <v>2023</v>
      </c>
      <c r="D7919" s="34">
        <v>0.72299999999999998</v>
      </c>
      <c r="F7919" s="32"/>
      <c r="K7919" s="32">
        <v>42830</v>
      </c>
      <c r="L7919" s="33">
        <f t="shared" si="1330"/>
        <v>4</v>
      </c>
      <c r="M7919" s="33">
        <f t="shared" si="1331"/>
        <v>2017</v>
      </c>
      <c r="N7919" s="34">
        <v>51.14</v>
      </c>
      <c r="P7919" s="32">
        <v>43264</v>
      </c>
      <c r="Q7919" s="33">
        <f t="shared" si="1332"/>
        <v>6</v>
      </c>
      <c r="R7919" s="33">
        <f t="shared" si="1333"/>
        <v>2018</v>
      </c>
      <c r="S7919" s="34">
        <v>75.069999999999993</v>
      </c>
    </row>
    <row r="7920" spans="1:19">
      <c r="A7920" s="32">
        <v>45264</v>
      </c>
      <c r="B7920" s="33">
        <f t="shared" ref="B7920:B7938" si="1334">+MONTH(A7920)</f>
        <v>12</v>
      </c>
      <c r="C7920" s="33">
        <f t="shared" ref="C7920:C7938" si="1335">+YEAR(A7920)</f>
        <v>2023</v>
      </c>
      <c r="D7920" s="34">
        <v>0.73</v>
      </c>
      <c r="F7920" s="32"/>
      <c r="K7920" s="32">
        <v>42831</v>
      </c>
      <c r="L7920" s="33">
        <f t="shared" si="1330"/>
        <v>4</v>
      </c>
      <c r="M7920" s="33">
        <f t="shared" si="1331"/>
        <v>2017</v>
      </c>
      <c r="N7920" s="34">
        <v>51.69</v>
      </c>
      <c r="P7920" s="32">
        <v>43265</v>
      </c>
      <c r="Q7920" s="33">
        <f t="shared" si="1332"/>
        <v>6</v>
      </c>
      <c r="R7920" s="33">
        <f t="shared" si="1333"/>
        <v>2018</v>
      </c>
      <c r="S7920" s="34">
        <v>74.77</v>
      </c>
    </row>
    <row r="7921" spans="1:19">
      <c r="A7921" s="32">
        <v>45265</v>
      </c>
      <c r="B7921" s="33">
        <f t="shared" si="1334"/>
        <v>12</v>
      </c>
      <c r="C7921" s="33">
        <f t="shared" si="1335"/>
        <v>2023</v>
      </c>
      <c r="D7921" s="34">
        <v>0.70799999999999996</v>
      </c>
      <c r="F7921" s="32"/>
      <c r="K7921" s="32">
        <v>42832</v>
      </c>
      <c r="L7921" s="33">
        <f t="shared" si="1330"/>
        <v>4</v>
      </c>
      <c r="M7921" s="33">
        <f t="shared" si="1331"/>
        <v>2017</v>
      </c>
      <c r="N7921" s="34">
        <v>52.25</v>
      </c>
      <c r="P7921" s="32">
        <v>43266</v>
      </c>
      <c r="Q7921" s="33">
        <f t="shared" si="1332"/>
        <v>6</v>
      </c>
      <c r="R7921" s="33">
        <f t="shared" si="1333"/>
        <v>2018</v>
      </c>
      <c r="S7921" s="34">
        <v>72.02</v>
      </c>
    </row>
    <row r="7922" spans="1:19">
      <c r="A7922" s="32">
        <v>45266</v>
      </c>
      <c r="B7922" s="33">
        <f t="shared" si="1334"/>
        <v>12</v>
      </c>
      <c r="C7922" s="33">
        <f t="shared" si="1335"/>
        <v>2023</v>
      </c>
      <c r="D7922" s="34">
        <v>0.68500000000000005</v>
      </c>
      <c r="F7922" s="32"/>
      <c r="K7922" s="32">
        <v>42835</v>
      </c>
      <c r="L7922" s="33">
        <f t="shared" si="1330"/>
        <v>4</v>
      </c>
      <c r="M7922" s="33">
        <f t="shared" si="1331"/>
        <v>2017</v>
      </c>
      <c r="N7922" s="34">
        <v>53.06</v>
      </c>
      <c r="P7922" s="32">
        <v>43269</v>
      </c>
      <c r="Q7922" s="33">
        <f t="shared" si="1332"/>
        <v>6</v>
      </c>
      <c r="R7922" s="33">
        <f t="shared" si="1333"/>
        <v>2018</v>
      </c>
      <c r="S7922" s="34">
        <v>74.87</v>
      </c>
    </row>
    <row r="7923" spans="1:19">
      <c r="A7923" s="32">
        <v>45267</v>
      </c>
      <c r="B7923" s="33">
        <f t="shared" si="1334"/>
        <v>12</v>
      </c>
      <c r="C7923" s="33">
        <f t="shared" si="1335"/>
        <v>2023</v>
      </c>
      <c r="D7923" s="34">
        <v>0.69799999999999995</v>
      </c>
      <c r="F7923" s="32"/>
      <c r="K7923" s="32">
        <v>42836</v>
      </c>
      <c r="L7923" s="33">
        <f t="shared" si="1330"/>
        <v>4</v>
      </c>
      <c r="M7923" s="33">
        <f t="shared" si="1331"/>
        <v>2017</v>
      </c>
      <c r="N7923" s="34">
        <v>53.38</v>
      </c>
      <c r="P7923" s="32">
        <v>43270</v>
      </c>
      <c r="Q7923" s="33">
        <f t="shared" si="1332"/>
        <v>6</v>
      </c>
      <c r="R7923" s="33">
        <f t="shared" si="1333"/>
        <v>2018</v>
      </c>
      <c r="S7923" s="34">
        <v>74.92</v>
      </c>
    </row>
    <row r="7924" spans="1:19">
      <c r="A7924" s="32">
        <v>45268</v>
      </c>
      <c r="B7924" s="33">
        <f t="shared" si="1334"/>
        <v>12</v>
      </c>
      <c r="C7924" s="33">
        <f t="shared" si="1335"/>
        <v>2023</v>
      </c>
      <c r="D7924" s="34">
        <v>0.70499999999999996</v>
      </c>
      <c r="F7924" s="32"/>
      <c r="K7924" s="32">
        <v>42837</v>
      </c>
      <c r="L7924" s="33">
        <f t="shared" si="1330"/>
        <v>4</v>
      </c>
      <c r="M7924" s="33">
        <f t="shared" si="1331"/>
        <v>2017</v>
      </c>
      <c r="N7924" s="34">
        <v>53.12</v>
      </c>
      <c r="P7924" s="32">
        <v>43271</v>
      </c>
      <c r="Q7924" s="33">
        <f t="shared" si="1332"/>
        <v>6</v>
      </c>
      <c r="R7924" s="33">
        <f t="shared" si="1333"/>
        <v>2018</v>
      </c>
      <c r="S7924" s="34">
        <v>74.25</v>
      </c>
    </row>
    <row r="7925" spans="1:19">
      <c r="A7925" s="32">
        <v>45271</v>
      </c>
      <c r="B7925" s="33">
        <f t="shared" si="1334"/>
        <v>12</v>
      </c>
      <c r="C7925" s="33">
        <f t="shared" si="1335"/>
        <v>2023</v>
      </c>
      <c r="D7925" s="34">
        <v>0.68</v>
      </c>
      <c r="F7925" s="32"/>
      <c r="K7925" s="32">
        <v>42838</v>
      </c>
      <c r="L7925" s="33">
        <f t="shared" si="1330"/>
        <v>4</v>
      </c>
      <c r="M7925" s="33">
        <f t="shared" si="1331"/>
        <v>2017</v>
      </c>
      <c r="N7925" s="34">
        <v>53.19</v>
      </c>
      <c r="P7925" s="32">
        <v>43272</v>
      </c>
      <c r="Q7925" s="33">
        <f t="shared" si="1332"/>
        <v>6</v>
      </c>
      <c r="R7925" s="33">
        <f t="shared" si="1333"/>
        <v>2018</v>
      </c>
      <c r="S7925" s="34">
        <v>72.87</v>
      </c>
    </row>
    <row r="7926" spans="1:19">
      <c r="A7926" s="32">
        <v>45272</v>
      </c>
      <c r="B7926" s="33">
        <f t="shared" si="1334"/>
        <v>12</v>
      </c>
      <c r="C7926" s="33">
        <f t="shared" si="1335"/>
        <v>2023</v>
      </c>
      <c r="D7926" s="34">
        <v>0.65900000000000003</v>
      </c>
      <c r="F7926" s="32"/>
      <c r="K7926" s="32">
        <v>42842</v>
      </c>
      <c r="L7926" s="33">
        <f t="shared" si="1330"/>
        <v>4</v>
      </c>
      <c r="M7926" s="33">
        <f t="shared" si="1331"/>
        <v>2017</v>
      </c>
      <c r="N7926" s="34">
        <v>52.62</v>
      </c>
      <c r="P7926" s="32">
        <v>43273</v>
      </c>
      <c r="Q7926" s="33">
        <f t="shared" si="1332"/>
        <v>6</v>
      </c>
      <c r="R7926" s="33">
        <f t="shared" si="1333"/>
        <v>2018</v>
      </c>
      <c r="S7926" s="34">
        <v>73.67</v>
      </c>
    </row>
    <row r="7927" spans="1:19">
      <c r="A7927" s="32">
        <v>45273</v>
      </c>
      <c r="B7927" s="33">
        <f t="shared" si="1334"/>
        <v>12</v>
      </c>
      <c r="C7927" s="33">
        <f t="shared" si="1335"/>
        <v>2023</v>
      </c>
      <c r="D7927" s="34">
        <v>0.66800000000000004</v>
      </c>
      <c r="F7927" s="32"/>
      <c r="K7927" s="32">
        <v>42843</v>
      </c>
      <c r="L7927" s="33">
        <f t="shared" si="1330"/>
        <v>4</v>
      </c>
      <c r="M7927" s="33">
        <f t="shared" si="1331"/>
        <v>2017</v>
      </c>
      <c r="N7927" s="34">
        <v>52.46</v>
      </c>
      <c r="P7927" s="32">
        <v>43276</v>
      </c>
      <c r="Q7927" s="33">
        <f t="shared" si="1332"/>
        <v>6</v>
      </c>
      <c r="R7927" s="33">
        <f t="shared" si="1333"/>
        <v>2018</v>
      </c>
      <c r="S7927" s="34">
        <v>72.819999999999993</v>
      </c>
    </row>
    <row r="7928" spans="1:19">
      <c r="A7928" s="32">
        <v>45274</v>
      </c>
      <c r="B7928" s="33">
        <f t="shared" si="1334"/>
        <v>12</v>
      </c>
      <c r="C7928" s="33">
        <f t="shared" si="1335"/>
        <v>2023</v>
      </c>
      <c r="D7928" s="34">
        <v>0.67</v>
      </c>
      <c r="F7928" s="32"/>
      <c r="K7928" s="32">
        <v>42844</v>
      </c>
      <c r="L7928" s="33">
        <f t="shared" si="1330"/>
        <v>4</v>
      </c>
      <c r="M7928" s="33">
        <f t="shared" si="1331"/>
        <v>2017</v>
      </c>
      <c r="N7928" s="34">
        <v>50.49</v>
      </c>
      <c r="P7928" s="32">
        <v>43277</v>
      </c>
      <c r="Q7928" s="33">
        <f t="shared" si="1332"/>
        <v>6</v>
      </c>
      <c r="R7928" s="33">
        <f t="shared" si="1333"/>
        <v>2018</v>
      </c>
      <c r="S7928" s="34">
        <v>73.58</v>
      </c>
    </row>
    <row r="7929" spans="1:19">
      <c r="A7929" s="32">
        <v>45275</v>
      </c>
      <c r="B7929" s="33">
        <f t="shared" si="1334"/>
        <v>12</v>
      </c>
      <c r="C7929" s="33">
        <f t="shared" si="1335"/>
        <v>2023</v>
      </c>
      <c r="D7929" s="34">
        <v>0.67</v>
      </c>
      <c r="F7929" s="32"/>
      <c r="K7929" s="32">
        <v>42845</v>
      </c>
      <c r="L7929" s="33">
        <f t="shared" si="1330"/>
        <v>4</v>
      </c>
      <c r="M7929" s="33">
        <f t="shared" si="1331"/>
        <v>2017</v>
      </c>
      <c r="N7929" s="34">
        <v>50.26</v>
      </c>
      <c r="P7929" s="32">
        <v>43278</v>
      </c>
      <c r="Q7929" s="33">
        <f t="shared" si="1332"/>
        <v>6</v>
      </c>
      <c r="R7929" s="33">
        <f t="shared" si="1333"/>
        <v>2018</v>
      </c>
      <c r="S7929" s="34">
        <v>76.09</v>
      </c>
    </row>
    <row r="7930" spans="1:19">
      <c r="A7930" s="32">
        <v>45278</v>
      </c>
      <c r="B7930" s="33">
        <f t="shared" si="1334"/>
        <v>12</v>
      </c>
      <c r="C7930" s="33">
        <f t="shared" si="1335"/>
        <v>2023</v>
      </c>
      <c r="D7930" s="34">
        <v>0.67400000000000004</v>
      </c>
      <c r="F7930" s="32"/>
      <c r="K7930" s="32">
        <v>42846</v>
      </c>
      <c r="L7930" s="33">
        <f t="shared" si="1330"/>
        <v>4</v>
      </c>
      <c r="M7930" s="33">
        <f t="shared" si="1331"/>
        <v>2017</v>
      </c>
      <c r="N7930" s="34">
        <v>49.64</v>
      </c>
      <c r="P7930" s="32">
        <v>43279</v>
      </c>
      <c r="Q7930" s="33">
        <f t="shared" si="1332"/>
        <v>6</v>
      </c>
      <c r="R7930" s="33">
        <f t="shared" si="1333"/>
        <v>2018</v>
      </c>
      <c r="S7930" s="34">
        <v>76.260000000000005</v>
      </c>
    </row>
    <row r="7931" spans="1:19">
      <c r="A7931" s="32">
        <v>45279</v>
      </c>
      <c r="B7931" s="33">
        <f t="shared" si="1334"/>
        <v>12</v>
      </c>
      <c r="C7931" s="33">
        <f t="shared" si="1335"/>
        <v>2023</v>
      </c>
      <c r="D7931" s="34">
        <v>0.67400000000000004</v>
      </c>
      <c r="F7931" s="32"/>
      <c r="K7931" s="32">
        <v>42849</v>
      </c>
      <c r="L7931" s="33">
        <f t="shared" si="1330"/>
        <v>4</v>
      </c>
      <c r="M7931" s="33">
        <f t="shared" si="1331"/>
        <v>2017</v>
      </c>
      <c r="N7931" s="34">
        <v>48.9</v>
      </c>
      <c r="P7931" s="32">
        <v>43280</v>
      </c>
      <c r="Q7931" s="33">
        <f t="shared" si="1332"/>
        <v>6</v>
      </c>
      <c r="R7931" s="33">
        <f t="shared" si="1333"/>
        <v>2018</v>
      </c>
      <c r="S7931" s="34">
        <v>77.44</v>
      </c>
    </row>
    <row r="7932" spans="1:19">
      <c r="A7932" s="32">
        <v>45280</v>
      </c>
      <c r="B7932" s="33">
        <f t="shared" si="1334"/>
        <v>12</v>
      </c>
      <c r="C7932" s="33">
        <f t="shared" si="1335"/>
        <v>2023</v>
      </c>
      <c r="D7932" s="34">
        <v>0.68100000000000005</v>
      </c>
      <c r="F7932" s="32"/>
      <c r="K7932" s="32">
        <v>42850</v>
      </c>
      <c r="L7932" s="33">
        <f t="shared" si="1330"/>
        <v>4</v>
      </c>
      <c r="M7932" s="33">
        <f t="shared" si="1331"/>
        <v>2017</v>
      </c>
      <c r="N7932" s="34">
        <v>49.22</v>
      </c>
      <c r="P7932" s="32">
        <v>43283</v>
      </c>
      <c r="Q7932" s="33">
        <f t="shared" si="1332"/>
        <v>7</v>
      </c>
      <c r="R7932" s="33">
        <f t="shared" si="1333"/>
        <v>2018</v>
      </c>
      <c r="S7932" s="34">
        <v>76.709999999999994</v>
      </c>
    </row>
    <row r="7933" spans="1:19">
      <c r="A7933" s="32">
        <v>45281</v>
      </c>
      <c r="B7933" s="33">
        <f t="shared" si="1334"/>
        <v>12</v>
      </c>
      <c r="C7933" s="33">
        <f t="shared" si="1335"/>
        <v>2023</v>
      </c>
      <c r="D7933" s="34">
        <v>0.67800000000000005</v>
      </c>
      <c r="F7933" s="32"/>
      <c r="K7933" s="32">
        <v>42851</v>
      </c>
      <c r="L7933" s="33">
        <f t="shared" si="1330"/>
        <v>4</v>
      </c>
      <c r="M7933" s="33">
        <f t="shared" si="1331"/>
        <v>2017</v>
      </c>
      <c r="N7933" s="34">
        <v>49.22</v>
      </c>
      <c r="P7933" s="32">
        <v>43284</v>
      </c>
      <c r="Q7933" s="33">
        <f t="shared" si="1332"/>
        <v>7</v>
      </c>
      <c r="R7933" s="33">
        <f t="shared" si="1333"/>
        <v>2018</v>
      </c>
      <c r="S7933" s="34">
        <v>75.87</v>
      </c>
    </row>
    <row r="7934" spans="1:19">
      <c r="A7934" s="32">
        <v>45282</v>
      </c>
      <c r="B7934" s="33">
        <f t="shared" si="1334"/>
        <v>12</v>
      </c>
      <c r="C7934" s="33">
        <f t="shared" si="1335"/>
        <v>2023</v>
      </c>
      <c r="D7934" s="34">
        <v>0.68300000000000005</v>
      </c>
      <c r="F7934" s="32"/>
      <c r="K7934" s="32">
        <v>42852</v>
      </c>
      <c r="L7934" s="33">
        <f t="shared" si="1330"/>
        <v>4</v>
      </c>
      <c r="M7934" s="33">
        <f t="shared" si="1331"/>
        <v>2017</v>
      </c>
      <c r="N7934" s="34">
        <v>48.96</v>
      </c>
      <c r="P7934" s="32">
        <v>43285</v>
      </c>
      <c r="Q7934" s="33">
        <f t="shared" si="1332"/>
        <v>7</v>
      </c>
      <c r="R7934" s="33">
        <f t="shared" si="1333"/>
        <v>2018</v>
      </c>
      <c r="S7934" s="34">
        <v>76.989999999999995</v>
      </c>
    </row>
    <row r="7935" spans="1:19">
      <c r="A7935" s="32">
        <v>45286</v>
      </c>
      <c r="B7935" s="33">
        <f t="shared" si="1334"/>
        <v>12</v>
      </c>
      <c r="C7935" s="33">
        <f t="shared" si="1335"/>
        <v>2023</v>
      </c>
      <c r="D7935" s="34">
        <v>0.68300000000000005</v>
      </c>
      <c r="F7935" s="32"/>
      <c r="K7935" s="32">
        <v>42853</v>
      </c>
      <c r="L7935" s="33">
        <f t="shared" si="1330"/>
        <v>4</v>
      </c>
      <c r="M7935" s="33">
        <f t="shared" si="1331"/>
        <v>2017</v>
      </c>
      <c r="N7935" s="34">
        <v>49.31</v>
      </c>
      <c r="P7935" s="32">
        <v>43286</v>
      </c>
      <c r="Q7935" s="33">
        <f t="shared" si="1332"/>
        <v>7</v>
      </c>
      <c r="R7935" s="33">
        <f t="shared" si="1333"/>
        <v>2018</v>
      </c>
      <c r="S7935" s="34">
        <v>77.09</v>
      </c>
    </row>
    <row r="7936" spans="1:19">
      <c r="A7936" s="32">
        <v>45287</v>
      </c>
      <c r="B7936" s="33">
        <f t="shared" si="1334"/>
        <v>12</v>
      </c>
      <c r="C7936" s="33">
        <f t="shared" si="1335"/>
        <v>2023</v>
      </c>
      <c r="D7936" s="34">
        <v>0.68300000000000005</v>
      </c>
      <c r="F7936" s="32"/>
      <c r="K7936" s="32">
        <v>42856</v>
      </c>
      <c r="L7936" s="33">
        <f t="shared" si="1330"/>
        <v>5</v>
      </c>
      <c r="M7936" s="33">
        <f t="shared" si="1331"/>
        <v>2017</v>
      </c>
      <c r="N7936" s="34">
        <v>48.83</v>
      </c>
      <c r="P7936" s="32">
        <v>43287</v>
      </c>
      <c r="Q7936" s="33">
        <f t="shared" si="1332"/>
        <v>7</v>
      </c>
      <c r="R7936" s="33">
        <f t="shared" si="1333"/>
        <v>2018</v>
      </c>
      <c r="S7936" s="34">
        <v>74.98</v>
      </c>
    </row>
    <row r="7937" spans="1:19">
      <c r="A7937" s="32">
        <v>45288</v>
      </c>
      <c r="B7937" s="33">
        <f t="shared" si="1334"/>
        <v>12</v>
      </c>
      <c r="C7937" s="33">
        <f t="shared" si="1335"/>
        <v>2023</v>
      </c>
      <c r="D7937" s="34">
        <v>0.69</v>
      </c>
      <c r="F7937" s="32"/>
      <c r="K7937" s="32">
        <v>42857</v>
      </c>
      <c r="L7937" s="33">
        <f t="shared" si="1330"/>
        <v>5</v>
      </c>
      <c r="M7937" s="33">
        <f t="shared" si="1331"/>
        <v>2017</v>
      </c>
      <c r="N7937" s="34">
        <v>47.65</v>
      </c>
      <c r="P7937" s="32">
        <v>43290</v>
      </c>
      <c r="Q7937" s="33">
        <f t="shared" si="1332"/>
        <v>7</v>
      </c>
      <c r="R7937" s="33">
        <f t="shared" si="1333"/>
        <v>2018</v>
      </c>
      <c r="S7937" s="34">
        <v>77.08</v>
      </c>
    </row>
    <row r="7938" spans="1:19">
      <c r="A7938" s="32">
        <v>45289</v>
      </c>
      <c r="B7938" s="33">
        <f t="shared" si="1334"/>
        <v>12</v>
      </c>
      <c r="C7938" s="33">
        <f t="shared" si="1335"/>
        <v>2023</v>
      </c>
      <c r="D7938" s="34">
        <v>0.69899999999999995</v>
      </c>
      <c r="F7938" s="32"/>
      <c r="K7938" s="32">
        <v>42858</v>
      </c>
      <c r="L7938" s="33">
        <f t="shared" si="1330"/>
        <v>5</v>
      </c>
      <c r="M7938" s="33">
        <f t="shared" si="1331"/>
        <v>2017</v>
      </c>
      <c r="N7938" s="34">
        <v>47.79</v>
      </c>
      <c r="P7938" s="32">
        <v>43291</v>
      </c>
      <c r="Q7938" s="33">
        <f t="shared" si="1332"/>
        <v>7</v>
      </c>
      <c r="R7938" s="33">
        <f t="shared" si="1333"/>
        <v>2018</v>
      </c>
      <c r="S7938" s="34">
        <v>77.8</v>
      </c>
    </row>
    <row r="7939" spans="1:19">
      <c r="A7939" s="32">
        <v>45293</v>
      </c>
      <c r="B7939" s="33">
        <f t="shared" ref="B7939:B7942" si="1336">+MONTH(A7939)</f>
        <v>1</v>
      </c>
      <c r="C7939" s="33">
        <f t="shared" ref="C7939:C7942" si="1337">+YEAR(A7939)</f>
        <v>2024</v>
      </c>
      <c r="D7939" s="34">
        <v>0.69499999999999995</v>
      </c>
      <c r="F7939" s="32"/>
      <c r="K7939" s="32">
        <v>42859</v>
      </c>
      <c r="L7939" s="33">
        <f t="shared" si="1330"/>
        <v>5</v>
      </c>
      <c r="M7939" s="33">
        <f t="shared" si="1331"/>
        <v>2017</v>
      </c>
      <c r="N7939" s="34">
        <v>45.55</v>
      </c>
      <c r="P7939" s="32">
        <v>43292</v>
      </c>
      <c r="Q7939" s="33">
        <f t="shared" si="1332"/>
        <v>7</v>
      </c>
      <c r="R7939" s="33">
        <f t="shared" si="1333"/>
        <v>2018</v>
      </c>
      <c r="S7939" s="34">
        <v>75.349999999999994</v>
      </c>
    </row>
    <row r="7940" spans="1:19">
      <c r="A7940" s="32">
        <v>45294</v>
      </c>
      <c r="B7940" s="33">
        <f t="shared" si="1336"/>
        <v>1</v>
      </c>
      <c r="C7940" s="33">
        <f t="shared" si="1337"/>
        <v>2024</v>
      </c>
      <c r="D7940" s="34">
        <v>0.69499999999999995</v>
      </c>
      <c r="F7940" s="32"/>
      <c r="K7940" s="32">
        <v>42860</v>
      </c>
      <c r="L7940" s="33">
        <f t="shared" si="1330"/>
        <v>5</v>
      </c>
      <c r="M7940" s="33">
        <f t="shared" si="1331"/>
        <v>2017</v>
      </c>
      <c r="N7940" s="34">
        <v>46.23</v>
      </c>
      <c r="P7940" s="32">
        <v>43293</v>
      </c>
      <c r="Q7940" s="33">
        <f t="shared" si="1332"/>
        <v>7</v>
      </c>
      <c r="R7940" s="33">
        <f t="shared" si="1333"/>
        <v>2018</v>
      </c>
      <c r="S7940" s="34">
        <v>72.11</v>
      </c>
    </row>
    <row r="7941" spans="1:19">
      <c r="A7941" s="32">
        <v>45295</v>
      </c>
      <c r="B7941" s="33">
        <f t="shared" si="1336"/>
        <v>1</v>
      </c>
      <c r="C7941" s="33">
        <f t="shared" si="1337"/>
        <v>2024</v>
      </c>
      <c r="D7941" s="34">
        <v>0.68899999999999995</v>
      </c>
      <c r="F7941" s="32"/>
      <c r="K7941" s="32">
        <v>42863</v>
      </c>
      <c r="L7941" s="33">
        <f t="shared" si="1330"/>
        <v>5</v>
      </c>
      <c r="M7941" s="33">
        <f t="shared" si="1331"/>
        <v>2017</v>
      </c>
      <c r="N7941" s="34">
        <v>46.46</v>
      </c>
      <c r="P7941" s="32">
        <v>43294</v>
      </c>
      <c r="Q7941" s="33">
        <f t="shared" si="1332"/>
        <v>7</v>
      </c>
      <c r="R7941" s="33">
        <f t="shared" si="1333"/>
        <v>2018</v>
      </c>
      <c r="S7941" s="34">
        <v>74.11</v>
      </c>
    </row>
    <row r="7942" spans="1:19">
      <c r="A7942" s="32">
        <v>45296</v>
      </c>
      <c r="B7942" s="33">
        <f t="shared" si="1336"/>
        <v>1</v>
      </c>
      <c r="C7942" s="33">
        <f t="shared" si="1337"/>
        <v>2024</v>
      </c>
      <c r="D7942" s="34">
        <v>0.7</v>
      </c>
      <c r="F7942" s="32"/>
      <c r="K7942" s="32">
        <v>42864</v>
      </c>
      <c r="L7942" s="33">
        <f t="shared" si="1330"/>
        <v>5</v>
      </c>
      <c r="M7942" s="33">
        <f t="shared" si="1331"/>
        <v>2017</v>
      </c>
      <c r="N7942" s="34">
        <v>45.84</v>
      </c>
      <c r="P7942" s="32">
        <v>43297</v>
      </c>
      <c r="Q7942" s="33">
        <f>+MONTH(P7942)</f>
        <v>7</v>
      </c>
      <c r="R7942" s="33">
        <f>+YEAR(P7942)</f>
        <v>2018</v>
      </c>
      <c r="S7942" s="34">
        <v>71.03</v>
      </c>
    </row>
    <row r="7943" spans="1:19">
      <c r="A7943" s="32">
        <v>45299</v>
      </c>
      <c r="B7943" s="33">
        <f t="shared" ref="B7943:B7959" si="1338">+MONTH(A7943)</f>
        <v>1</v>
      </c>
      <c r="C7943" s="33">
        <f t="shared" ref="C7943:C7958" si="1339">+YEAR(A7943)</f>
        <v>2024</v>
      </c>
      <c r="D7943" s="34">
        <v>0.69299999999999995</v>
      </c>
      <c r="F7943" s="32"/>
      <c r="K7943" s="32">
        <v>42865</v>
      </c>
      <c r="L7943" s="33">
        <f t="shared" si="1330"/>
        <v>5</v>
      </c>
      <c r="M7943" s="33">
        <f t="shared" si="1331"/>
        <v>2017</v>
      </c>
      <c r="N7943" s="34">
        <v>47.28</v>
      </c>
      <c r="P7943" s="32">
        <v>43298</v>
      </c>
      <c r="Q7943" s="33">
        <f t="shared" ref="Q7943:Q8006" si="1340">+MONTH(P7943)</f>
        <v>7</v>
      </c>
      <c r="R7943" s="33">
        <f t="shared" ref="R7943:R8006" si="1341">+YEAR(P7943)</f>
        <v>2018</v>
      </c>
      <c r="S7943" s="34">
        <v>70.87</v>
      </c>
    </row>
    <row r="7944" spans="1:19">
      <c r="A7944" s="32">
        <v>45300</v>
      </c>
      <c r="B7944" s="33">
        <f t="shared" si="1338"/>
        <v>1</v>
      </c>
      <c r="C7944" s="33">
        <f t="shared" si="1339"/>
        <v>2024</v>
      </c>
      <c r="D7944" s="34">
        <v>0.73499999999999999</v>
      </c>
      <c r="F7944" s="32"/>
      <c r="K7944" s="32">
        <v>42866</v>
      </c>
      <c r="L7944" s="33">
        <f t="shared" si="1330"/>
        <v>5</v>
      </c>
      <c r="M7944" s="33">
        <f t="shared" si="1331"/>
        <v>2017</v>
      </c>
      <c r="N7944" s="34">
        <v>47.81</v>
      </c>
      <c r="P7944" s="32">
        <v>43299</v>
      </c>
      <c r="Q7944" s="33">
        <f t="shared" si="1340"/>
        <v>7</v>
      </c>
      <c r="R7944" s="33">
        <f t="shared" si="1341"/>
        <v>2018</v>
      </c>
      <c r="S7944" s="34">
        <v>70.52</v>
      </c>
    </row>
    <row r="7945" spans="1:19">
      <c r="A7945" s="32">
        <v>45301</v>
      </c>
      <c r="B7945" s="33">
        <f t="shared" si="1338"/>
        <v>1</v>
      </c>
      <c r="C7945" s="33">
        <f t="shared" si="1339"/>
        <v>2024</v>
      </c>
      <c r="D7945" s="34">
        <v>0.77500000000000002</v>
      </c>
      <c r="F7945" s="32"/>
      <c r="K7945" s="32">
        <v>42867</v>
      </c>
      <c r="L7945" s="33">
        <f t="shared" si="1330"/>
        <v>5</v>
      </c>
      <c r="M7945" s="33">
        <f t="shared" si="1331"/>
        <v>2017</v>
      </c>
      <c r="N7945" s="34">
        <v>47.83</v>
      </c>
      <c r="P7945" s="32">
        <v>43300</v>
      </c>
      <c r="Q7945" s="33">
        <f t="shared" si="1340"/>
        <v>7</v>
      </c>
      <c r="R7945" s="33">
        <f t="shared" si="1341"/>
        <v>2018</v>
      </c>
      <c r="S7945" s="34">
        <v>71.94</v>
      </c>
    </row>
    <row r="7946" spans="1:19">
      <c r="A7946" s="32">
        <v>45302</v>
      </c>
      <c r="B7946" s="33">
        <f t="shared" si="1338"/>
        <v>1</v>
      </c>
      <c r="C7946" s="33">
        <f t="shared" si="1339"/>
        <v>2024</v>
      </c>
      <c r="D7946" s="34">
        <v>0.77500000000000002</v>
      </c>
      <c r="F7946" s="32"/>
      <c r="K7946" s="32">
        <v>42870</v>
      </c>
      <c r="L7946" s="33">
        <f t="shared" si="1330"/>
        <v>5</v>
      </c>
      <c r="M7946" s="33">
        <f t="shared" si="1331"/>
        <v>2017</v>
      </c>
      <c r="N7946" s="34">
        <v>48.86</v>
      </c>
      <c r="P7946" s="32">
        <v>43301</v>
      </c>
      <c r="Q7946" s="33">
        <f t="shared" si="1340"/>
        <v>7</v>
      </c>
      <c r="R7946" s="33">
        <f t="shared" si="1341"/>
        <v>2018</v>
      </c>
      <c r="S7946" s="34">
        <v>71.989999999999995</v>
      </c>
    </row>
    <row r="7947" spans="1:19">
      <c r="A7947" s="32">
        <v>45303</v>
      </c>
      <c r="B7947" s="33">
        <f t="shared" si="1338"/>
        <v>1</v>
      </c>
      <c r="C7947" s="33">
        <f t="shared" si="1339"/>
        <v>2024</v>
      </c>
      <c r="D7947" s="34">
        <v>0.81499999999999995</v>
      </c>
      <c r="F7947" s="32"/>
      <c r="K7947" s="32">
        <v>42871</v>
      </c>
      <c r="L7947" s="33">
        <f t="shared" si="1330"/>
        <v>5</v>
      </c>
      <c r="M7947" s="33">
        <f t="shared" si="1331"/>
        <v>2017</v>
      </c>
      <c r="N7947" s="34">
        <v>48.64</v>
      </c>
      <c r="P7947" s="32">
        <v>43304</v>
      </c>
      <c r="Q7947" s="33">
        <f t="shared" si="1340"/>
        <v>7</v>
      </c>
      <c r="R7947" s="33">
        <f t="shared" si="1341"/>
        <v>2018</v>
      </c>
      <c r="S7947" s="34">
        <v>73.45</v>
      </c>
    </row>
    <row r="7948" spans="1:19">
      <c r="A7948" s="32">
        <v>45307</v>
      </c>
      <c r="B7948" s="33">
        <f t="shared" si="1338"/>
        <v>1</v>
      </c>
      <c r="C7948" s="33">
        <f t="shared" si="1339"/>
        <v>2024</v>
      </c>
      <c r="D7948" s="34">
        <v>0.83499999999999996</v>
      </c>
      <c r="F7948" s="32"/>
      <c r="K7948" s="32">
        <v>42872</v>
      </c>
      <c r="L7948" s="33">
        <f t="shared" si="1330"/>
        <v>5</v>
      </c>
      <c r="M7948" s="33">
        <f t="shared" si="1331"/>
        <v>2017</v>
      </c>
      <c r="N7948" s="34">
        <v>49.04</v>
      </c>
      <c r="P7948" s="32">
        <v>43305</v>
      </c>
      <c r="Q7948" s="33">
        <f t="shared" si="1340"/>
        <v>7</v>
      </c>
      <c r="R7948" s="33">
        <f t="shared" si="1341"/>
        <v>2018</v>
      </c>
      <c r="S7948" s="34">
        <v>73.53</v>
      </c>
    </row>
    <row r="7949" spans="1:19">
      <c r="A7949" s="32">
        <v>45308</v>
      </c>
      <c r="B7949" s="33">
        <f t="shared" si="1338"/>
        <v>1</v>
      </c>
      <c r="C7949" s="33">
        <f t="shared" si="1339"/>
        <v>2024</v>
      </c>
      <c r="D7949" s="34">
        <v>0.86499999999999999</v>
      </c>
      <c r="F7949" s="32"/>
      <c r="K7949" s="32">
        <v>42873</v>
      </c>
      <c r="L7949" s="33">
        <f t="shared" si="1330"/>
        <v>5</v>
      </c>
      <c r="M7949" s="33">
        <f t="shared" si="1331"/>
        <v>2017</v>
      </c>
      <c r="N7949" s="34">
        <v>49.36</v>
      </c>
      <c r="P7949" s="32">
        <v>43306</v>
      </c>
      <c r="Q7949" s="33">
        <f t="shared" si="1340"/>
        <v>7</v>
      </c>
      <c r="R7949" s="33">
        <f t="shared" si="1341"/>
        <v>2018</v>
      </c>
      <c r="S7949" s="34">
        <v>73.67</v>
      </c>
    </row>
    <row r="7950" spans="1:19">
      <c r="A7950" s="32">
        <v>45309</v>
      </c>
      <c r="B7950" s="33">
        <f t="shared" si="1338"/>
        <v>1</v>
      </c>
      <c r="C7950" s="33">
        <f t="shared" si="1339"/>
        <v>2024</v>
      </c>
      <c r="D7950" s="34">
        <v>0.93500000000000005</v>
      </c>
      <c r="F7950" s="32"/>
      <c r="K7950" s="32">
        <v>42874</v>
      </c>
      <c r="L7950" s="33">
        <f t="shared" si="1330"/>
        <v>5</v>
      </c>
      <c r="M7950" s="33">
        <f t="shared" si="1331"/>
        <v>2017</v>
      </c>
      <c r="N7950" s="34">
        <v>50.32</v>
      </c>
      <c r="P7950" s="32">
        <v>43307</v>
      </c>
      <c r="Q7950" s="33">
        <f t="shared" si="1340"/>
        <v>7</v>
      </c>
      <c r="R7950" s="33">
        <f t="shared" si="1341"/>
        <v>2018</v>
      </c>
      <c r="S7950" s="34">
        <v>74.510000000000005</v>
      </c>
    </row>
    <row r="7951" spans="1:19">
      <c r="A7951" s="32">
        <v>45310</v>
      </c>
      <c r="B7951" s="33">
        <f t="shared" si="1338"/>
        <v>1</v>
      </c>
      <c r="C7951" s="33">
        <f t="shared" si="1339"/>
        <v>2024</v>
      </c>
      <c r="D7951" s="34">
        <v>0.91500000000000004</v>
      </c>
      <c r="F7951" s="32"/>
      <c r="K7951" s="32">
        <v>42877</v>
      </c>
      <c r="L7951" s="33">
        <f t="shared" si="1330"/>
        <v>5</v>
      </c>
      <c r="M7951" s="33">
        <f t="shared" si="1331"/>
        <v>2017</v>
      </c>
      <c r="N7951" s="34">
        <v>50.81</v>
      </c>
      <c r="P7951" s="32">
        <v>43308</v>
      </c>
      <c r="Q7951" s="33">
        <f t="shared" si="1340"/>
        <v>7</v>
      </c>
      <c r="R7951" s="33">
        <f t="shared" si="1341"/>
        <v>2018</v>
      </c>
      <c r="S7951" s="34">
        <v>74.84</v>
      </c>
    </row>
    <row r="7952" spans="1:19">
      <c r="A7952" s="32">
        <v>45313</v>
      </c>
      <c r="B7952" s="33">
        <f t="shared" si="1338"/>
        <v>1</v>
      </c>
      <c r="C7952" s="33">
        <f t="shared" si="1339"/>
        <v>2024</v>
      </c>
      <c r="D7952" s="34">
        <v>0.89300000000000002</v>
      </c>
      <c r="F7952" s="32"/>
      <c r="K7952" s="32">
        <v>42878</v>
      </c>
      <c r="L7952" s="33">
        <f t="shared" si="1330"/>
        <v>5</v>
      </c>
      <c r="M7952" s="33">
        <f t="shared" si="1331"/>
        <v>2017</v>
      </c>
      <c r="N7952" s="34">
        <v>51.12</v>
      </c>
      <c r="P7952" s="32">
        <v>43311</v>
      </c>
      <c r="Q7952" s="33">
        <f t="shared" si="1340"/>
        <v>7</v>
      </c>
      <c r="R7952" s="33">
        <f t="shared" si="1341"/>
        <v>2018</v>
      </c>
      <c r="S7952" s="34">
        <v>74.989999999999995</v>
      </c>
    </row>
    <row r="7953" spans="1:19">
      <c r="A7953" s="32">
        <v>45314</v>
      </c>
      <c r="B7953" s="33">
        <f t="shared" si="1338"/>
        <v>1</v>
      </c>
      <c r="C7953" s="33">
        <f t="shared" si="1339"/>
        <v>2024</v>
      </c>
      <c r="D7953" s="34">
        <v>0.88300000000000001</v>
      </c>
      <c r="F7953" s="32"/>
      <c r="K7953" s="32">
        <v>42879</v>
      </c>
      <c r="L7953" s="33">
        <f t="shared" si="1330"/>
        <v>5</v>
      </c>
      <c r="M7953" s="33">
        <f t="shared" si="1331"/>
        <v>2017</v>
      </c>
      <c r="N7953" s="34">
        <v>50.99</v>
      </c>
      <c r="P7953" s="32">
        <v>43312</v>
      </c>
      <c r="Q7953" s="33">
        <f t="shared" si="1340"/>
        <v>7</v>
      </c>
      <c r="R7953" s="33">
        <f t="shared" si="1341"/>
        <v>2018</v>
      </c>
      <c r="S7953" s="34">
        <v>74.16</v>
      </c>
    </row>
    <row r="7954" spans="1:19">
      <c r="A7954" s="32">
        <v>45315</v>
      </c>
      <c r="B7954" s="33">
        <f t="shared" si="1338"/>
        <v>1</v>
      </c>
      <c r="C7954" s="33">
        <f t="shared" si="1339"/>
        <v>2024</v>
      </c>
      <c r="D7954" s="34">
        <v>0.9</v>
      </c>
      <c r="F7954" s="32"/>
      <c r="K7954" s="32">
        <v>42880</v>
      </c>
      <c r="L7954" s="33">
        <f t="shared" si="1330"/>
        <v>5</v>
      </c>
      <c r="M7954" s="33">
        <f t="shared" si="1331"/>
        <v>2017</v>
      </c>
      <c r="N7954" s="34">
        <v>48.57</v>
      </c>
      <c r="P7954" s="32">
        <v>43313</v>
      </c>
      <c r="Q7954" s="33">
        <f t="shared" si="1340"/>
        <v>8</v>
      </c>
      <c r="R7954" s="33">
        <f t="shared" si="1341"/>
        <v>2018</v>
      </c>
      <c r="S7954" s="34">
        <v>72.28</v>
      </c>
    </row>
    <row r="7955" spans="1:19">
      <c r="A7955" s="32">
        <v>45316</v>
      </c>
      <c r="B7955" s="33">
        <f t="shared" si="1338"/>
        <v>1</v>
      </c>
      <c r="C7955" s="33">
        <f t="shared" si="1339"/>
        <v>2024</v>
      </c>
      <c r="D7955" s="34">
        <v>0.88300000000000001</v>
      </c>
      <c r="F7955" s="32"/>
      <c r="K7955" s="32">
        <v>42881</v>
      </c>
      <c r="L7955" s="33">
        <f t="shared" si="1330"/>
        <v>5</v>
      </c>
      <c r="M7955" s="33">
        <f t="shared" si="1331"/>
        <v>2017</v>
      </c>
      <c r="N7955" s="34">
        <v>49.58</v>
      </c>
      <c r="P7955" s="32">
        <v>43314</v>
      </c>
      <c r="Q7955" s="33">
        <f t="shared" si="1340"/>
        <v>8</v>
      </c>
      <c r="R7955" s="33">
        <f t="shared" si="1341"/>
        <v>2018</v>
      </c>
      <c r="S7955" s="34">
        <v>72.95</v>
      </c>
    </row>
    <row r="7956" spans="1:19">
      <c r="A7956" s="32">
        <v>45317</v>
      </c>
      <c r="B7956" s="33">
        <f t="shared" si="1338"/>
        <v>1</v>
      </c>
      <c r="C7956" s="33">
        <f t="shared" si="1339"/>
        <v>2024</v>
      </c>
      <c r="D7956" s="34">
        <v>0.85299999999999998</v>
      </c>
      <c r="F7956" s="32"/>
      <c r="K7956" s="32">
        <v>42885</v>
      </c>
      <c r="L7956" s="33">
        <f t="shared" si="1330"/>
        <v>5</v>
      </c>
      <c r="M7956" s="33">
        <f t="shared" si="1331"/>
        <v>2017</v>
      </c>
      <c r="N7956" s="34">
        <v>49.63</v>
      </c>
      <c r="P7956" s="32">
        <v>43315</v>
      </c>
      <c r="Q7956" s="33">
        <f t="shared" si="1340"/>
        <v>8</v>
      </c>
      <c r="R7956" s="33">
        <f t="shared" si="1341"/>
        <v>2018</v>
      </c>
      <c r="S7956" s="34">
        <v>72.48</v>
      </c>
    </row>
    <row r="7957" spans="1:19">
      <c r="A7957" s="32">
        <v>45320</v>
      </c>
      <c r="B7957" s="33">
        <f t="shared" si="1338"/>
        <v>1</v>
      </c>
      <c r="C7957" s="33">
        <f t="shared" si="1339"/>
        <v>2024</v>
      </c>
      <c r="D7957" s="34">
        <v>0.88500000000000001</v>
      </c>
      <c r="F7957" s="32"/>
      <c r="K7957" s="32">
        <v>42886</v>
      </c>
      <c r="L7957" s="33">
        <f t="shared" si="1330"/>
        <v>5</v>
      </c>
      <c r="M7957" s="33">
        <f t="shared" si="1331"/>
        <v>2017</v>
      </c>
      <c r="N7957" s="34">
        <v>48.29</v>
      </c>
      <c r="P7957" s="32">
        <v>43318</v>
      </c>
      <c r="Q7957" s="33">
        <f t="shared" si="1340"/>
        <v>8</v>
      </c>
      <c r="R7957" s="33">
        <f t="shared" si="1341"/>
        <v>2018</v>
      </c>
      <c r="S7957" s="34">
        <v>72.510000000000005</v>
      </c>
    </row>
    <row r="7958" spans="1:19">
      <c r="A7958" s="32">
        <v>45321</v>
      </c>
      <c r="B7958" s="33">
        <f t="shared" si="1338"/>
        <v>1</v>
      </c>
      <c r="C7958" s="33">
        <f t="shared" si="1339"/>
        <v>2024</v>
      </c>
      <c r="D7958" s="34">
        <v>0.89300000000000002</v>
      </c>
      <c r="F7958" s="32"/>
      <c r="K7958" s="32">
        <v>42887</v>
      </c>
      <c r="L7958" s="33">
        <f t="shared" si="1330"/>
        <v>6</v>
      </c>
      <c r="M7958" s="33">
        <f t="shared" si="1331"/>
        <v>2017</v>
      </c>
      <c r="N7958" s="34">
        <v>48.32</v>
      </c>
      <c r="P7958" s="32">
        <v>43319</v>
      </c>
      <c r="Q7958" s="33">
        <f t="shared" si="1340"/>
        <v>8</v>
      </c>
      <c r="R7958" s="33">
        <f t="shared" si="1341"/>
        <v>2018</v>
      </c>
      <c r="S7958" s="34">
        <v>72.31</v>
      </c>
    </row>
    <row r="7959" spans="1:19">
      <c r="A7959" s="32">
        <v>45322</v>
      </c>
      <c r="B7959" s="33">
        <f t="shared" si="1338"/>
        <v>1</v>
      </c>
      <c r="C7959" s="33">
        <f t="shared" ref="C7959" si="1342">+YEAR(A7959)</f>
        <v>2024</v>
      </c>
      <c r="D7959" s="34">
        <v>0.93500000000000005</v>
      </c>
      <c r="F7959" s="32"/>
      <c r="K7959" s="32">
        <v>42888</v>
      </c>
      <c r="L7959" s="33">
        <f t="shared" si="1330"/>
        <v>6</v>
      </c>
      <c r="M7959" s="33">
        <f t="shared" si="1331"/>
        <v>2017</v>
      </c>
      <c r="N7959" s="34">
        <v>47.68</v>
      </c>
      <c r="P7959" s="32">
        <v>43320</v>
      </c>
      <c r="Q7959" s="33">
        <f t="shared" si="1340"/>
        <v>8</v>
      </c>
      <c r="R7959" s="33">
        <f t="shared" si="1341"/>
        <v>2018</v>
      </c>
      <c r="S7959" s="34">
        <v>70.709999999999994</v>
      </c>
    </row>
    <row r="7960" spans="1:19">
      <c r="A7960" s="32">
        <v>45323</v>
      </c>
      <c r="B7960" s="33">
        <f t="shared" ref="B7960:B7961" si="1343">+MONTH(A7960)</f>
        <v>2</v>
      </c>
      <c r="C7960" s="33">
        <f t="shared" ref="C7960:C7961" si="1344">+YEAR(A7960)</f>
        <v>2024</v>
      </c>
      <c r="D7960" s="34">
        <v>0.93500000000000005</v>
      </c>
      <c r="F7960" s="32"/>
      <c r="K7960" s="32">
        <v>42891</v>
      </c>
      <c r="L7960" s="33">
        <f t="shared" si="1330"/>
        <v>6</v>
      </c>
      <c r="M7960" s="33">
        <f t="shared" si="1331"/>
        <v>2017</v>
      </c>
      <c r="N7960" s="34">
        <v>47.4</v>
      </c>
      <c r="P7960" s="32">
        <v>43321</v>
      </c>
      <c r="Q7960" s="33">
        <f t="shared" si="1340"/>
        <v>8</v>
      </c>
      <c r="R7960" s="33">
        <f t="shared" si="1341"/>
        <v>2018</v>
      </c>
      <c r="S7960" s="34">
        <v>70.55</v>
      </c>
    </row>
    <row r="7961" spans="1:19">
      <c r="A7961" s="32">
        <v>45324</v>
      </c>
      <c r="B7961" s="33">
        <f t="shared" si="1343"/>
        <v>2</v>
      </c>
      <c r="C7961" s="33">
        <f t="shared" si="1344"/>
        <v>2024</v>
      </c>
      <c r="D7961" s="34">
        <v>0.93500000000000005</v>
      </c>
      <c r="F7961" s="32"/>
      <c r="K7961" s="32">
        <v>42892</v>
      </c>
      <c r="L7961" s="33">
        <f t="shared" si="1330"/>
        <v>6</v>
      </c>
      <c r="M7961" s="33">
        <f t="shared" si="1331"/>
        <v>2017</v>
      </c>
      <c r="N7961" s="34">
        <v>48.13</v>
      </c>
      <c r="P7961" s="32">
        <v>43322</v>
      </c>
      <c r="Q7961" s="33">
        <f t="shared" si="1340"/>
        <v>8</v>
      </c>
      <c r="R7961" s="33">
        <f t="shared" si="1341"/>
        <v>2018</v>
      </c>
      <c r="S7961" s="34">
        <v>71</v>
      </c>
    </row>
    <row r="7962" spans="1:19">
      <c r="A7962" s="32">
        <v>45327</v>
      </c>
      <c r="B7962" s="33">
        <f t="shared" ref="B7962:B7980" si="1345">+MONTH(A7962)</f>
        <v>2</v>
      </c>
      <c r="C7962" s="33">
        <f t="shared" ref="C7962:C7979" si="1346">+YEAR(A7962)</f>
        <v>2024</v>
      </c>
      <c r="D7962" s="34">
        <v>0.94499999999999995</v>
      </c>
      <c r="F7962" s="32"/>
      <c r="K7962" s="32">
        <v>42893</v>
      </c>
      <c r="L7962" s="33">
        <f t="shared" si="1330"/>
        <v>6</v>
      </c>
      <c r="M7962" s="33">
        <f t="shared" si="1331"/>
        <v>2017</v>
      </c>
      <c r="N7962" s="34">
        <v>45.8</v>
      </c>
      <c r="P7962" s="32">
        <v>43325</v>
      </c>
      <c r="Q7962" s="33">
        <f t="shared" si="1340"/>
        <v>8</v>
      </c>
      <c r="R7962" s="33">
        <f t="shared" si="1341"/>
        <v>2018</v>
      </c>
      <c r="S7962" s="34">
        <v>70.62</v>
      </c>
    </row>
    <row r="7963" spans="1:19">
      <c r="A7963" s="32">
        <v>45328</v>
      </c>
      <c r="B7963" s="33">
        <f t="shared" si="1345"/>
        <v>2</v>
      </c>
      <c r="C7963" s="33">
        <f t="shared" si="1346"/>
        <v>2024</v>
      </c>
      <c r="D7963" s="34">
        <v>0.92400000000000004</v>
      </c>
      <c r="F7963" s="32"/>
      <c r="K7963" s="32">
        <v>42894</v>
      </c>
      <c r="L7963" s="33">
        <f t="shared" si="1330"/>
        <v>6</v>
      </c>
      <c r="M7963" s="33">
        <f t="shared" si="1331"/>
        <v>2017</v>
      </c>
      <c r="N7963" s="34">
        <v>45.68</v>
      </c>
      <c r="P7963" s="32">
        <v>43326</v>
      </c>
      <c r="Q7963" s="33">
        <f t="shared" si="1340"/>
        <v>8</v>
      </c>
      <c r="R7963" s="33">
        <f t="shared" si="1341"/>
        <v>2018</v>
      </c>
      <c r="S7963" s="34">
        <v>70.77</v>
      </c>
    </row>
    <row r="7964" spans="1:19">
      <c r="A7964" s="32">
        <v>45329</v>
      </c>
      <c r="B7964" s="33">
        <f t="shared" si="1345"/>
        <v>2</v>
      </c>
      <c r="C7964" s="33">
        <f t="shared" si="1346"/>
        <v>2024</v>
      </c>
      <c r="D7964" s="34">
        <v>0.91100000000000003</v>
      </c>
      <c r="F7964" s="32"/>
      <c r="K7964" s="32">
        <v>42895</v>
      </c>
      <c r="L7964" s="33">
        <f t="shared" si="1330"/>
        <v>6</v>
      </c>
      <c r="M7964" s="33">
        <f t="shared" si="1331"/>
        <v>2017</v>
      </c>
      <c r="N7964" s="34">
        <v>45.82</v>
      </c>
      <c r="P7964" s="32">
        <v>43327</v>
      </c>
      <c r="Q7964" s="33">
        <f t="shared" si="1340"/>
        <v>8</v>
      </c>
      <c r="R7964" s="33">
        <f t="shared" si="1341"/>
        <v>2018</v>
      </c>
      <c r="S7964" s="34">
        <v>68.38</v>
      </c>
    </row>
    <row r="7965" spans="1:19">
      <c r="A7965" s="32">
        <v>45330</v>
      </c>
      <c r="B7965" s="33">
        <f t="shared" si="1345"/>
        <v>2</v>
      </c>
      <c r="C7965" s="33">
        <f t="shared" si="1346"/>
        <v>2024</v>
      </c>
      <c r="D7965" s="34">
        <v>0.90600000000000003</v>
      </c>
      <c r="F7965" s="32"/>
      <c r="K7965" s="32">
        <v>42898</v>
      </c>
      <c r="L7965" s="33">
        <f t="shared" si="1330"/>
        <v>6</v>
      </c>
      <c r="M7965" s="33">
        <f t="shared" si="1331"/>
        <v>2017</v>
      </c>
      <c r="N7965" s="34">
        <v>46.1</v>
      </c>
      <c r="P7965" s="32">
        <v>43328</v>
      </c>
      <c r="Q7965" s="33">
        <f t="shared" si="1340"/>
        <v>8</v>
      </c>
      <c r="R7965" s="33">
        <f t="shared" si="1341"/>
        <v>2018</v>
      </c>
      <c r="S7965" s="34">
        <v>69.209999999999994</v>
      </c>
    </row>
    <row r="7966" spans="1:19">
      <c r="A7966" s="32">
        <v>45331</v>
      </c>
      <c r="B7966" s="33">
        <f t="shared" si="1345"/>
        <v>2</v>
      </c>
      <c r="C7966" s="33">
        <f t="shared" si="1346"/>
        <v>2024</v>
      </c>
      <c r="D7966" s="34">
        <v>0.92600000000000005</v>
      </c>
      <c r="F7966" s="32"/>
      <c r="K7966" s="32">
        <v>42899</v>
      </c>
      <c r="L7966" s="33">
        <f t="shared" si="1330"/>
        <v>6</v>
      </c>
      <c r="M7966" s="33">
        <f t="shared" si="1331"/>
        <v>2017</v>
      </c>
      <c r="N7966" s="34">
        <v>46.41</v>
      </c>
      <c r="P7966" s="32">
        <v>43329</v>
      </c>
      <c r="Q7966" s="33">
        <f t="shared" si="1340"/>
        <v>8</v>
      </c>
      <c r="R7966" s="33">
        <f t="shared" si="1341"/>
        <v>2018</v>
      </c>
      <c r="S7966" s="34">
        <v>70.14</v>
      </c>
    </row>
    <row r="7967" spans="1:19">
      <c r="A7967" s="32">
        <v>45334</v>
      </c>
      <c r="B7967" s="33">
        <f t="shared" si="1345"/>
        <v>2</v>
      </c>
      <c r="C7967" s="33">
        <f t="shared" si="1346"/>
        <v>2024</v>
      </c>
      <c r="D7967" s="34">
        <v>0.92300000000000004</v>
      </c>
      <c r="F7967" s="32"/>
      <c r="K7967" s="32">
        <v>42900</v>
      </c>
      <c r="L7967" s="33">
        <f t="shared" si="1330"/>
        <v>6</v>
      </c>
      <c r="M7967" s="33">
        <f t="shared" si="1331"/>
        <v>2017</v>
      </c>
      <c r="N7967" s="34">
        <v>44.79</v>
      </c>
      <c r="P7967" s="32">
        <v>43332</v>
      </c>
      <c r="Q7967" s="33">
        <f t="shared" si="1340"/>
        <v>8</v>
      </c>
      <c r="R7967" s="33">
        <f t="shared" si="1341"/>
        <v>2018</v>
      </c>
      <c r="S7967" s="34">
        <v>71.11</v>
      </c>
    </row>
    <row r="7968" spans="1:19">
      <c r="A7968" s="32">
        <v>45335</v>
      </c>
      <c r="B7968" s="33">
        <f t="shared" si="1345"/>
        <v>2</v>
      </c>
      <c r="C7968" s="33">
        <f t="shared" si="1346"/>
        <v>2024</v>
      </c>
      <c r="D7968" s="34">
        <v>0.92500000000000004</v>
      </c>
      <c r="F7968" s="32"/>
      <c r="K7968" s="32">
        <v>42901</v>
      </c>
      <c r="L7968" s="33">
        <f t="shared" si="1330"/>
        <v>6</v>
      </c>
      <c r="M7968" s="33">
        <f t="shared" si="1331"/>
        <v>2017</v>
      </c>
      <c r="N7968" s="34">
        <v>44.47</v>
      </c>
      <c r="P7968" s="32">
        <v>43333</v>
      </c>
      <c r="Q7968" s="33">
        <f t="shared" si="1340"/>
        <v>8</v>
      </c>
      <c r="R7968" s="33">
        <f t="shared" si="1341"/>
        <v>2018</v>
      </c>
      <c r="S7968" s="34">
        <v>71.650000000000006</v>
      </c>
    </row>
    <row r="7969" spans="1:19">
      <c r="A7969" s="32">
        <v>45336</v>
      </c>
      <c r="B7969" s="33">
        <f t="shared" si="1345"/>
        <v>2</v>
      </c>
      <c r="C7969" s="33">
        <f t="shared" si="1346"/>
        <v>2024</v>
      </c>
      <c r="D7969" s="34">
        <v>0.93899999999999995</v>
      </c>
      <c r="F7969" s="32"/>
      <c r="K7969" s="32">
        <v>42902</v>
      </c>
      <c r="L7969" s="33">
        <f t="shared" si="1330"/>
        <v>6</v>
      </c>
      <c r="M7969" s="33">
        <f t="shared" si="1331"/>
        <v>2017</v>
      </c>
      <c r="N7969" s="34">
        <v>44.73</v>
      </c>
      <c r="P7969" s="32">
        <v>43334</v>
      </c>
      <c r="Q7969" s="33">
        <f t="shared" si="1340"/>
        <v>8</v>
      </c>
      <c r="R7969" s="33">
        <f t="shared" si="1341"/>
        <v>2018</v>
      </c>
      <c r="S7969" s="34">
        <v>72.959999999999994</v>
      </c>
    </row>
    <row r="7970" spans="1:19">
      <c r="A7970" s="32">
        <v>45337</v>
      </c>
      <c r="B7970" s="33">
        <f t="shared" si="1345"/>
        <v>2</v>
      </c>
      <c r="C7970" s="33">
        <f t="shared" si="1346"/>
        <v>2024</v>
      </c>
      <c r="D7970" s="34">
        <v>0.95399999999999996</v>
      </c>
      <c r="F7970" s="32"/>
      <c r="K7970" s="32">
        <v>42905</v>
      </c>
      <c r="L7970" s="33">
        <f t="shared" si="1330"/>
        <v>6</v>
      </c>
      <c r="M7970" s="33">
        <f t="shared" si="1331"/>
        <v>2017</v>
      </c>
      <c r="N7970" s="34">
        <v>44.24</v>
      </c>
      <c r="P7970" s="32">
        <v>43335</v>
      </c>
      <c r="Q7970" s="33">
        <f t="shared" si="1340"/>
        <v>8</v>
      </c>
      <c r="R7970" s="33">
        <f t="shared" si="1341"/>
        <v>2018</v>
      </c>
      <c r="S7970" s="34">
        <v>73.73</v>
      </c>
    </row>
    <row r="7971" spans="1:19">
      <c r="A7971" s="32">
        <v>45338</v>
      </c>
      <c r="B7971" s="33">
        <f t="shared" si="1345"/>
        <v>2</v>
      </c>
      <c r="C7971" s="33">
        <f t="shared" si="1346"/>
        <v>2024</v>
      </c>
      <c r="D7971" s="34">
        <v>0.94299999999999995</v>
      </c>
      <c r="F7971" s="32"/>
      <c r="K7971" s="32">
        <v>42906</v>
      </c>
      <c r="L7971" s="33">
        <f t="shared" si="1330"/>
        <v>6</v>
      </c>
      <c r="M7971" s="33">
        <f t="shared" si="1331"/>
        <v>2017</v>
      </c>
      <c r="N7971" s="34">
        <v>43.34</v>
      </c>
      <c r="P7971" s="32">
        <v>43336</v>
      </c>
      <c r="Q7971" s="33">
        <f t="shared" si="1340"/>
        <v>8</v>
      </c>
      <c r="R7971" s="33">
        <f t="shared" si="1341"/>
        <v>2018</v>
      </c>
      <c r="S7971" s="34">
        <v>74.41</v>
      </c>
    </row>
    <row r="7972" spans="1:19">
      <c r="A7972" s="32">
        <v>45342</v>
      </c>
      <c r="B7972" s="33">
        <f t="shared" si="1345"/>
        <v>2</v>
      </c>
      <c r="C7972" s="33">
        <f t="shared" si="1346"/>
        <v>2024</v>
      </c>
      <c r="D7972" s="34">
        <v>0.92300000000000004</v>
      </c>
      <c r="F7972" s="32"/>
      <c r="K7972" s="32">
        <v>42907</v>
      </c>
      <c r="L7972" s="33">
        <f t="shared" ref="L7972:L8035" si="1347">+MONTH(K7972)</f>
        <v>6</v>
      </c>
      <c r="M7972" s="33">
        <f t="shared" ref="M7972:M8035" si="1348">+YEAR(K7972)</f>
        <v>2017</v>
      </c>
      <c r="N7972" s="34">
        <v>42.48</v>
      </c>
      <c r="P7972" s="32">
        <v>43340</v>
      </c>
      <c r="Q7972" s="33">
        <f t="shared" si="1340"/>
        <v>8</v>
      </c>
      <c r="R7972" s="33">
        <f t="shared" si="1341"/>
        <v>2018</v>
      </c>
      <c r="S7972" s="34">
        <v>75.91</v>
      </c>
    </row>
    <row r="7973" spans="1:19">
      <c r="A7973" s="32">
        <v>45343</v>
      </c>
      <c r="B7973" s="33">
        <f t="shared" si="1345"/>
        <v>2</v>
      </c>
      <c r="C7973" s="33">
        <f t="shared" si="1346"/>
        <v>2024</v>
      </c>
      <c r="D7973" s="34">
        <v>0.873</v>
      </c>
      <c r="F7973" s="32"/>
      <c r="K7973" s="32">
        <v>42908</v>
      </c>
      <c r="L7973" s="33">
        <f t="shared" si="1347"/>
        <v>6</v>
      </c>
      <c r="M7973" s="33">
        <f t="shared" si="1348"/>
        <v>2017</v>
      </c>
      <c r="N7973" s="34">
        <v>42.53</v>
      </c>
      <c r="P7973" s="32">
        <v>43341</v>
      </c>
      <c r="Q7973" s="33">
        <f t="shared" si="1340"/>
        <v>8</v>
      </c>
      <c r="R7973" s="33">
        <f t="shared" si="1341"/>
        <v>2018</v>
      </c>
      <c r="S7973" s="34">
        <v>76.069999999999993</v>
      </c>
    </row>
    <row r="7974" spans="1:19">
      <c r="A7974" s="32">
        <v>45344</v>
      </c>
      <c r="B7974" s="33">
        <f t="shared" si="1345"/>
        <v>2</v>
      </c>
      <c r="C7974" s="33">
        <f t="shared" si="1346"/>
        <v>2024</v>
      </c>
      <c r="D7974" s="34">
        <v>0.871</v>
      </c>
      <c r="F7974" s="32"/>
      <c r="K7974" s="32">
        <v>42909</v>
      </c>
      <c r="L7974" s="33">
        <f t="shared" si="1347"/>
        <v>6</v>
      </c>
      <c r="M7974" s="33">
        <f t="shared" si="1348"/>
        <v>2017</v>
      </c>
      <c r="N7974" s="34">
        <v>42.86</v>
      </c>
      <c r="P7974" s="32">
        <v>43342</v>
      </c>
      <c r="Q7974" s="33">
        <f t="shared" si="1340"/>
        <v>8</v>
      </c>
      <c r="R7974" s="33">
        <f t="shared" si="1341"/>
        <v>2018</v>
      </c>
      <c r="S7974" s="34">
        <v>77.05</v>
      </c>
    </row>
    <row r="7975" spans="1:19">
      <c r="A7975" s="32">
        <v>45345</v>
      </c>
      <c r="B7975" s="33">
        <f t="shared" si="1345"/>
        <v>2</v>
      </c>
      <c r="C7975" s="33">
        <f t="shared" si="1346"/>
        <v>2024</v>
      </c>
      <c r="D7975" s="34">
        <v>0.873</v>
      </c>
      <c r="F7975" s="32"/>
      <c r="K7975" s="32">
        <v>42912</v>
      </c>
      <c r="L7975" s="33">
        <f t="shared" si="1347"/>
        <v>6</v>
      </c>
      <c r="M7975" s="33">
        <f t="shared" si="1348"/>
        <v>2017</v>
      </c>
      <c r="N7975" s="34">
        <v>43.24</v>
      </c>
      <c r="P7975" s="32">
        <v>43343</v>
      </c>
      <c r="Q7975" s="33">
        <f t="shared" si="1340"/>
        <v>8</v>
      </c>
      <c r="R7975" s="33">
        <f t="shared" si="1341"/>
        <v>2018</v>
      </c>
      <c r="S7975" s="34">
        <v>76.94</v>
      </c>
    </row>
    <row r="7976" spans="1:19">
      <c r="A7976" s="32">
        <v>45348</v>
      </c>
      <c r="B7976" s="33">
        <f t="shared" si="1345"/>
        <v>2</v>
      </c>
      <c r="C7976" s="33">
        <f t="shared" si="1346"/>
        <v>2024</v>
      </c>
      <c r="D7976" s="34">
        <v>0.87</v>
      </c>
      <c r="F7976" s="32"/>
      <c r="K7976" s="32">
        <v>42913</v>
      </c>
      <c r="L7976" s="33">
        <f t="shared" si="1347"/>
        <v>6</v>
      </c>
      <c r="M7976" s="33">
        <f t="shared" si="1348"/>
        <v>2017</v>
      </c>
      <c r="N7976" s="34">
        <v>44.25</v>
      </c>
      <c r="P7976" s="32">
        <v>43346</v>
      </c>
      <c r="Q7976" s="33">
        <f t="shared" si="1340"/>
        <v>9</v>
      </c>
      <c r="R7976" s="33">
        <f t="shared" si="1341"/>
        <v>2018</v>
      </c>
      <c r="S7976" s="34">
        <v>77.81</v>
      </c>
    </row>
    <row r="7977" spans="1:19">
      <c r="A7977" s="32">
        <v>45349</v>
      </c>
      <c r="B7977" s="33">
        <f t="shared" si="1345"/>
        <v>2</v>
      </c>
      <c r="C7977" s="33">
        <f t="shared" si="1346"/>
        <v>2024</v>
      </c>
      <c r="D7977" s="34">
        <v>0.86799999999999999</v>
      </c>
      <c r="F7977" s="32"/>
      <c r="K7977" s="32">
        <v>42914</v>
      </c>
      <c r="L7977" s="33">
        <f t="shared" si="1347"/>
        <v>6</v>
      </c>
      <c r="M7977" s="33">
        <f t="shared" si="1348"/>
        <v>2017</v>
      </c>
      <c r="N7977" s="34">
        <v>44.74</v>
      </c>
      <c r="P7977" s="32">
        <v>43347</v>
      </c>
      <c r="Q7977" s="33">
        <f t="shared" si="1340"/>
        <v>9</v>
      </c>
      <c r="R7977" s="33">
        <f t="shared" si="1341"/>
        <v>2018</v>
      </c>
      <c r="S7977" s="34">
        <v>77.510000000000005</v>
      </c>
    </row>
    <row r="7978" spans="1:19">
      <c r="A7978" s="32">
        <v>45350</v>
      </c>
      <c r="B7978" s="33">
        <f t="shared" si="1345"/>
        <v>2</v>
      </c>
      <c r="C7978" s="33">
        <f t="shared" si="1346"/>
        <v>2024</v>
      </c>
      <c r="D7978" s="34">
        <v>0.85399999999999998</v>
      </c>
      <c r="F7978" s="32"/>
      <c r="K7978" s="32">
        <v>42915</v>
      </c>
      <c r="L7978" s="33">
        <f t="shared" si="1347"/>
        <v>6</v>
      </c>
      <c r="M7978" s="33">
        <f t="shared" si="1348"/>
        <v>2017</v>
      </c>
      <c r="N7978" s="34">
        <v>44.88</v>
      </c>
      <c r="P7978" s="32">
        <v>43348</v>
      </c>
      <c r="Q7978" s="33">
        <f t="shared" si="1340"/>
        <v>9</v>
      </c>
      <c r="R7978" s="33">
        <f t="shared" si="1341"/>
        <v>2018</v>
      </c>
      <c r="S7978" s="34">
        <v>76.680000000000007</v>
      </c>
    </row>
    <row r="7979" spans="1:19">
      <c r="A7979" s="32">
        <v>45351</v>
      </c>
      <c r="B7979" s="33">
        <f t="shared" si="1345"/>
        <v>2</v>
      </c>
      <c r="C7979" s="33">
        <f t="shared" si="1346"/>
        <v>2024</v>
      </c>
      <c r="D7979" s="34">
        <v>0.85299999999999998</v>
      </c>
      <c r="F7979" s="32"/>
      <c r="K7979" s="32">
        <v>42916</v>
      </c>
      <c r="L7979" s="33">
        <f t="shared" si="1347"/>
        <v>6</v>
      </c>
      <c r="M7979" s="33">
        <f t="shared" si="1348"/>
        <v>2017</v>
      </c>
      <c r="N7979" s="34">
        <v>46.02</v>
      </c>
      <c r="P7979" s="32">
        <v>43349</v>
      </c>
      <c r="Q7979" s="33">
        <f t="shared" si="1340"/>
        <v>9</v>
      </c>
      <c r="R7979" s="33">
        <f t="shared" si="1341"/>
        <v>2018</v>
      </c>
      <c r="S7979" s="34">
        <v>75.67</v>
      </c>
    </row>
    <row r="7980" spans="1:19">
      <c r="A7980" s="32">
        <v>45352</v>
      </c>
      <c r="B7980" s="33">
        <f t="shared" si="1345"/>
        <v>3</v>
      </c>
      <c r="C7980" s="33">
        <f t="shared" ref="C7980" si="1349">+YEAR(A7980)</f>
        <v>2024</v>
      </c>
      <c r="D7980" s="34">
        <v>0.84</v>
      </c>
      <c r="F7980" s="32"/>
      <c r="K7980" s="32">
        <v>42921</v>
      </c>
      <c r="L7980" s="33">
        <f t="shared" si="1347"/>
        <v>7</v>
      </c>
      <c r="M7980" s="33">
        <f t="shared" si="1348"/>
        <v>2017</v>
      </c>
      <c r="N7980" s="34">
        <v>45.11</v>
      </c>
      <c r="P7980" s="32">
        <v>43350</v>
      </c>
      <c r="Q7980" s="33">
        <f t="shared" si="1340"/>
        <v>9</v>
      </c>
      <c r="R7980" s="33">
        <f t="shared" si="1341"/>
        <v>2018</v>
      </c>
      <c r="S7980" s="34">
        <v>75.55</v>
      </c>
    </row>
    <row r="7981" spans="1:19">
      <c r="A7981" s="32">
        <v>45355</v>
      </c>
      <c r="B7981" s="33">
        <f t="shared" ref="B7981:B7999" si="1350">+MONTH(A7981)</f>
        <v>3</v>
      </c>
      <c r="C7981" s="33">
        <f t="shared" ref="C7981:C7999" si="1351">+YEAR(A7981)</f>
        <v>2024</v>
      </c>
      <c r="D7981" s="34">
        <v>0.80800000000000005</v>
      </c>
      <c r="F7981" s="32"/>
      <c r="K7981" s="32">
        <v>42922</v>
      </c>
      <c r="L7981" s="33">
        <f t="shared" si="1347"/>
        <v>7</v>
      </c>
      <c r="M7981" s="33">
        <f t="shared" si="1348"/>
        <v>2017</v>
      </c>
      <c r="N7981" s="34">
        <v>45.52</v>
      </c>
      <c r="P7981" s="32">
        <v>43353</v>
      </c>
      <c r="Q7981" s="33">
        <f t="shared" si="1340"/>
        <v>9</v>
      </c>
      <c r="R7981" s="33">
        <f t="shared" si="1341"/>
        <v>2018</v>
      </c>
      <c r="S7981" s="34">
        <v>76.77</v>
      </c>
    </row>
    <row r="7982" spans="1:19">
      <c r="A7982" s="32">
        <v>45356</v>
      </c>
      <c r="B7982" s="33">
        <f t="shared" si="1350"/>
        <v>3</v>
      </c>
      <c r="C7982" s="33">
        <f t="shared" si="1351"/>
        <v>2024</v>
      </c>
      <c r="D7982" s="34">
        <v>0.81</v>
      </c>
      <c r="F7982" s="32"/>
      <c r="K7982" s="32">
        <v>42923</v>
      </c>
      <c r="L7982" s="33">
        <f t="shared" si="1347"/>
        <v>7</v>
      </c>
      <c r="M7982" s="33">
        <f t="shared" si="1348"/>
        <v>2017</v>
      </c>
      <c r="N7982" s="34">
        <v>44.25</v>
      </c>
      <c r="P7982" s="32">
        <v>43354</v>
      </c>
      <c r="Q7982" s="33">
        <f t="shared" si="1340"/>
        <v>9</v>
      </c>
      <c r="R7982" s="33">
        <f t="shared" si="1341"/>
        <v>2018</v>
      </c>
      <c r="S7982" s="34">
        <v>78.22</v>
      </c>
    </row>
    <row r="7983" spans="1:19">
      <c r="A7983" s="32">
        <v>45357</v>
      </c>
      <c r="B7983" s="33">
        <f t="shared" si="1350"/>
        <v>3</v>
      </c>
      <c r="C7983" s="33">
        <f t="shared" si="1351"/>
        <v>2024</v>
      </c>
      <c r="D7983" s="34">
        <v>0.81499999999999995</v>
      </c>
      <c r="F7983" s="32"/>
      <c r="K7983" s="32">
        <v>42926</v>
      </c>
      <c r="L7983" s="33">
        <f t="shared" si="1347"/>
        <v>7</v>
      </c>
      <c r="M7983" s="33">
        <f t="shared" si="1348"/>
        <v>2017</v>
      </c>
      <c r="N7983" s="34">
        <v>44.4</v>
      </c>
      <c r="P7983" s="32">
        <v>43355</v>
      </c>
      <c r="Q7983" s="33">
        <f t="shared" si="1340"/>
        <v>9</v>
      </c>
      <c r="R7983" s="33">
        <f t="shared" si="1341"/>
        <v>2018</v>
      </c>
      <c r="S7983" s="34">
        <v>80.02</v>
      </c>
    </row>
    <row r="7984" spans="1:19">
      <c r="A7984" s="32">
        <v>45358</v>
      </c>
      <c r="B7984" s="33">
        <f t="shared" si="1350"/>
        <v>3</v>
      </c>
      <c r="C7984" s="33">
        <f t="shared" si="1351"/>
        <v>2024</v>
      </c>
      <c r="D7984" s="34">
        <v>0.80300000000000005</v>
      </c>
      <c r="F7984" s="32"/>
      <c r="K7984" s="32">
        <v>42927</v>
      </c>
      <c r="L7984" s="33">
        <f t="shared" si="1347"/>
        <v>7</v>
      </c>
      <c r="M7984" s="33">
        <f t="shared" si="1348"/>
        <v>2017</v>
      </c>
      <c r="N7984" s="34">
        <v>45.06</v>
      </c>
      <c r="P7984" s="32">
        <v>43356</v>
      </c>
      <c r="Q7984" s="33">
        <f t="shared" si="1340"/>
        <v>9</v>
      </c>
      <c r="R7984" s="33">
        <f t="shared" si="1341"/>
        <v>2018</v>
      </c>
      <c r="S7984" s="34">
        <v>77.66</v>
      </c>
    </row>
    <row r="7985" spans="1:19">
      <c r="A7985" s="32">
        <v>45359</v>
      </c>
      <c r="B7985" s="33">
        <f t="shared" si="1350"/>
        <v>3</v>
      </c>
      <c r="C7985" s="33">
        <f t="shared" si="1351"/>
        <v>2024</v>
      </c>
      <c r="D7985" s="34">
        <v>0.78</v>
      </c>
      <c r="F7985" s="32"/>
      <c r="K7985" s="32">
        <v>42928</v>
      </c>
      <c r="L7985" s="33">
        <f t="shared" si="1347"/>
        <v>7</v>
      </c>
      <c r="M7985" s="33">
        <f t="shared" si="1348"/>
        <v>2017</v>
      </c>
      <c r="N7985" s="34">
        <v>45.48</v>
      </c>
      <c r="P7985" s="32">
        <v>43357</v>
      </c>
      <c r="Q7985" s="33">
        <f t="shared" si="1340"/>
        <v>9</v>
      </c>
      <c r="R7985" s="33">
        <f t="shared" si="1341"/>
        <v>2018</v>
      </c>
      <c r="S7985" s="34">
        <v>77.87</v>
      </c>
    </row>
    <row r="7986" spans="1:19">
      <c r="A7986" s="32">
        <v>45362</v>
      </c>
      <c r="B7986" s="33">
        <f t="shared" si="1350"/>
        <v>3</v>
      </c>
      <c r="C7986" s="33">
        <f t="shared" si="1351"/>
        <v>2024</v>
      </c>
      <c r="D7986" s="34">
        <v>0.75</v>
      </c>
      <c r="F7986" s="32"/>
      <c r="K7986" s="32">
        <v>42929</v>
      </c>
      <c r="L7986" s="33">
        <f t="shared" si="1347"/>
        <v>7</v>
      </c>
      <c r="M7986" s="33">
        <f t="shared" si="1348"/>
        <v>2017</v>
      </c>
      <c r="N7986" s="34">
        <v>46.06</v>
      </c>
      <c r="P7986" s="32">
        <v>43360</v>
      </c>
      <c r="Q7986" s="33">
        <f t="shared" si="1340"/>
        <v>9</v>
      </c>
      <c r="R7986" s="33">
        <f t="shared" si="1341"/>
        <v>2018</v>
      </c>
      <c r="S7986" s="34">
        <v>78.22</v>
      </c>
    </row>
    <row r="7987" spans="1:19">
      <c r="A7987" s="32">
        <v>45363</v>
      </c>
      <c r="B7987" s="33">
        <f t="shared" si="1350"/>
        <v>3</v>
      </c>
      <c r="C7987" s="33">
        <f t="shared" si="1351"/>
        <v>2024</v>
      </c>
      <c r="D7987" s="34">
        <v>0.748</v>
      </c>
      <c r="F7987" s="32"/>
      <c r="K7987" s="32">
        <v>42930</v>
      </c>
      <c r="L7987" s="33">
        <f t="shared" si="1347"/>
        <v>7</v>
      </c>
      <c r="M7987" s="33">
        <f t="shared" si="1348"/>
        <v>2017</v>
      </c>
      <c r="N7987" s="34">
        <v>46.53</v>
      </c>
      <c r="P7987" s="32">
        <v>43361</v>
      </c>
      <c r="Q7987" s="33">
        <f t="shared" si="1340"/>
        <v>9</v>
      </c>
      <c r="R7987" s="33">
        <f t="shared" si="1341"/>
        <v>2018</v>
      </c>
      <c r="S7987" s="34">
        <v>79.25</v>
      </c>
    </row>
    <row r="7988" spans="1:19">
      <c r="A7988" s="32">
        <v>45364</v>
      </c>
      <c r="B7988" s="33">
        <f t="shared" si="1350"/>
        <v>3</v>
      </c>
      <c r="C7988" s="33">
        <f t="shared" si="1351"/>
        <v>2024</v>
      </c>
      <c r="D7988" s="34">
        <v>0.76600000000000001</v>
      </c>
      <c r="F7988" s="32"/>
      <c r="K7988" s="32">
        <v>42933</v>
      </c>
      <c r="L7988" s="33">
        <f t="shared" si="1347"/>
        <v>7</v>
      </c>
      <c r="M7988" s="33">
        <f t="shared" si="1348"/>
        <v>2017</v>
      </c>
      <c r="N7988" s="34">
        <v>46.02</v>
      </c>
      <c r="P7988" s="32">
        <v>43362</v>
      </c>
      <c r="Q7988" s="33">
        <f t="shared" si="1340"/>
        <v>9</v>
      </c>
      <c r="R7988" s="33">
        <f t="shared" si="1341"/>
        <v>2018</v>
      </c>
      <c r="S7988" s="34">
        <v>79.430000000000007</v>
      </c>
    </row>
    <row r="7989" spans="1:19">
      <c r="A7989" s="32">
        <v>45365</v>
      </c>
      <c r="B7989" s="33">
        <f t="shared" si="1350"/>
        <v>3</v>
      </c>
      <c r="C7989" s="33">
        <f t="shared" si="1351"/>
        <v>2024</v>
      </c>
      <c r="D7989" s="34">
        <v>0.77300000000000002</v>
      </c>
      <c r="F7989" s="32"/>
      <c r="K7989" s="32">
        <v>42934</v>
      </c>
      <c r="L7989" s="33">
        <f t="shared" si="1347"/>
        <v>7</v>
      </c>
      <c r="M7989" s="33">
        <f t="shared" si="1348"/>
        <v>2017</v>
      </c>
      <c r="N7989" s="34">
        <v>46.4</v>
      </c>
      <c r="P7989" s="32">
        <v>43363</v>
      </c>
      <c r="Q7989" s="33">
        <f t="shared" si="1340"/>
        <v>9</v>
      </c>
      <c r="R7989" s="33">
        <f t="shared" si="1341"/>
        <v>2018</v>
      </c>
      <c r="S7989" s="34">
        <v>79.03</v>
      </c>
    </row>
    <row r="7990" spans="1:19">
      <c r="A7990" s="32">
        <v>45366</v>
      </c>
      <c r="B7990" s="33">
        <f t="shared" si="1350"/>
        <v>3</v>
      </c>
      <c r="C7990" s="33">
        <f t="shared" si="1351"/>
        <v>2024</v>
      </c>
      <c r="D7990" s="34">
        <v>0.78500000000000003</v>
      </c>
      <c r="F7990" s="32"/>
      <c r="K7990" s="32">
        <v>42935</v>
      </c>
      <c r="L7990" s="33">
        <f t="shared" si="1347"/>
        <v>7</v>
      </c>
      <c r="M7990" s="33">
        <f t="shared" si="1348"/>
        <v>2017</v>
      </c>
      <c r="N7990" s="34">
        <v>47.1</v>
      </c>
      <c r="P7990" s="32">
        <v>43364</v>
      </c>
      <c r="Q7990" s="33">
        <f t="shared" si="1340"/>
        <v>9</v>
      </c>
      <c r="R7990" s="33">
        <f t="shared" si="1341"/>
        <v>2018</v>
      </c>
      <c r="S7990" s="34">
        <v>78.900000000000006</v>
      </c>
    </row>
    <row r="7991" spans="1:19">
      <c r="A7991" s="32">
        <v>45369</v>
      </c>
      <c r="B7991" s="33">
        <f t="shared" si="1350"/>
        <v>3</v>
      </c>
      <c r="C7991" s="33">
        <f t="shared" si="1351"/>
        <v>2024</v>
      </c>
      <c r="D7991" s="34">
        <v>0.80500000000000005</v>
      </c>
      <c r="F7991" s="32"/>
      <c r="K7991" s="32">
        <v>42936</v>
      </c>
      <c r="L7991" s="33">
        <f t="shared" si="1347"/>
        <v>7</v>
      </c>
      <c r="M7991" s="33">
        <f t="shared" si="1348"/>
        <v>2017</v>
      </c>
      <c r="N7991" s="34">
        <v>46.73</v>
      </c>
      <c r="P7991" s="32">
        <v>43367</v>
      </c>
      <c r="Q7991" s="33">
        <f t="shared" si="1340"/>
        <v>9</v>
      </c>
      <c r="R7991" s="33">
        <f t="shared" si="1341"/>
        <v>2018</v>
      </c>
      <c r="S7991" s="34">
        <v>80.89</v>
      </c>
    </row>
    <row r="7992" spans="1:19">
      <c r="A7992" s="32">
        <v>45370</v>
      </c>
      <c r="B7992" s="33">
        <f t="shared" si="1350"/>
        <v>3</v>
      </c>
      <c r="C7992" s="33">
        <f t="shared" si="1351"/>
        <v>2024</v>
      </c>
      <c r="D7992" s="34">
        <v>0.82099999999999995</v>
      </c>
      <c r="F7992" s="32"/>
      <c r="K7992" s="32">
        <v>42937</v>
      </c>
      <c r="L7992" s="33">
        <f t="shared" si="1347"/>
        <v>7</v>
      </c>
      <c r="M7992" s="33">
        <f t="shared" si="1348"/>
        <v>2017</v>
      </c>
      <c r="N7992" s="34">
        <v>45.78</v>
      </c>
      <c r="P7992" s="32">
        <v>43368</v>
      </c>
      <c r="Q7992" s="33">
        <f t="shared" si="1340"/>
        <v>9</v>
      </c>
      <c r="R7992" s="33">
        <f t="shared" si="1341"/>
        <v>2018</v>
      </c>
      <c r="S7992" s="34">
        <v>82.21</v>
      </c>
    </row>
    <row r="7993" spans="1:19">
      <c r="A7993" s="32">
        <v>45371</v>
      </c>
      <c r="B7993" s="33">
        <f t="shared" si="1350"/>
        <v>3</v>
      </c>
      <c r="C7993" s="33">
        <f t="shared" si="1351"/>
        <v>2024</v>
      </c>
      <c r="D7993" s="34">
        <v>0.81299999999999994</v>
      </c>
      <c r="F7993" s="32"/>
      <c r="K7993" s="32">
        <v>42940</v>
      </c>
      <c r="L7993" s="33">
        <f t="shared" si="1347"/>
        <v>7</v>
      </c>
      <c r="M7993" s="33">
        <f t="shared" si="1348"/>
        <v>2017</v>
      </c>
      <c r="N7993" s="34">
        <v>46.21</v>
      </c>
      <c r="P7993" s="32">
        <v>43369</v>
      </c>
      <c r="Q7993" s="33">
        <f t="shared" si="1340"/>
        <v>9</v>
      </c>
      <c r="R7993" s="33">
        <f t="shared" si="1341"/>
        <v>2018</v>
      </c>
      <c r="S7993" s="34">
        <v>81.87</v>
      </c>
    </row>
    <row r="7994" spans="1:19">
      <c r="A7994" s="32">
        <v>45372</v>
      </c>
      <c r="B7994" s="33">
        <f t="shared" si="1350"/>
        <v>3</v>
      </c>
      <c r="C7994" s="33">
        <f t="shared" si="1351"/>
        <v>2024</v>
      </c>
      <c r="D7994" s="34">
        <v>0.81799999999999995</v>
      </c>
      <c r="F7994" s="32"/>
      <c r="K7994" s="32">
        <v>42941</v>
      </c>
      <c r="L7994" s="33">
        <f t="shared" si="1347"/>
        <v>7</v>
      </c>
      <c r="M7994" s="33">
        <f t="shared" si="1348"/>
        <v>2017</v>
      </c>
      <c r="N7994" s="34">
        <v>47.77</v>
      </c>
      <c r="P7994" s="32">
        <v>43370</v>
      </c>
      <c r="Q7994" s="33">
        <f t="shared" si="1340"/>
        <v>9</v>
      </c>
      <c r="R7994" s="33">
        <f t="shared" si="1341"/>
        <v>2018</v>
      </c>
      <c r="S7994" s="34">
        <v>81.540000000000006</v>
      </c>
    </row>
    <row r="7995" spans="1:19">
      <c r="A7995" s="32">
        <v>45373</v>
      </c>
      <c r="B7995" s="33">
        <f t="shared" si="1350"/>
        <v>3</v>
      </c>
      <c r="C7995" s="33">
        <f t="shared" si="1351"/>
        <v>2024</v>
      </c>
      <c r="D7995" s="34">
        <v>0.81799999999999995</v>
      </c>
      <c r="F7995" s="32"/>
      <c r="K7995" s="32">
        <v>42942</v>
      </c>
      <c r="L7995" s="33">
        <f t="shared" si="1347"/>
        <v>7</v>
      </c>
      <c r="M7995" s="33">
        <f t="shared" si="1348"/>
        <v>2017</v>
      </c>
      <c r="N7995" s="34">
        <v>48.58</v>
      </c>
      <c r="P7995" s="32">
        <v>43371</v>
      </c>
      <c r="Q7995" s="33">
        <f t="shared" si="1340"/>
        <v>9</v>
      </c>
      <c r="R7995" s="33">
        <f t="shared" si="1341"/>
        <v>2018</v>
      </c>
      <c r="S7995" s="34">
        <v>82.72</v>
      </c>
    </row>
    <row r="7996" spans="1:19">
      <c r="A7996" s="32">
        <v>45376</v>
      </c>
      <c r="B7996" s="33">
        <f t="shared" si="1350"/>
        <v>3</v>
      </c>
      <c r="C7996" s="33">
        <f t="shared" si="1351"/>
        <v>2024</v>
      </c>
      <c r="D7996" s="34">
        <v>0.83</v>
      </c>
      <c r="F7996" s="32"/>
      <c r="K7996" s="32">
        <v>42943</v>
      </c>
      <c r="L7996" s="33">
        <f t="shared" si="1347"/>
        <v>7</v>
      </c>
      <c r="M7996" s="33">
        <f t="shared" si="1348"/>
        <v>2017</v>
      </c>
      <c r="N7996" s="34">
        <v>49.05</v>
      </c>
      <c r="P7996" s="32">
        <v>43374</v>
      </c>
      <c r="Q7996" s="33">
        <f t="shared" si="1340"/>
        <v>10</v>
      </c>
      <c r="R7996" s="33">
        <f t="shared" si="1341"/>
        <v>2018</v>
      </c>
      <c r="S7996" s="34">
        <v>84.94</v>
      </c>
    </row>
    <row r="7997" spans="1:19">
      <c r="A7997" s="32">
        <v>45377</v>
      </c>
      <c r="B7997" s="33">
        <f t="shared" si="1350"/>
        <v>3</v>
      </c>
      <c r="C7997" s="33">
        <f t="shared" si="1351"/>
        <v>2024</v>
      </c>
      <c r="D7997" s="34">
        <v>0.82799999999999996</v>
      </c>
      <c r="F7997" s="32"/>
      <c r="K7997" s="32">
        <v>42944</v>
      </c>
      <c r="L7997" s="33">
        <f t="shared" si="1347"/>
        <v>7</v>
      </c>
      <c r="M7997" s="33">
        <f t="shared" si="1348"/>
        <v>2017</v>
      </c>
      <c r="N7997" s="34">
        <v>49.72</v>
      </c>
      <c r="P7997" s="32">
        <v>43375</v>
      </c>
      <c r="Q7997" s="33">
        <f t="shared" si="1340"/>
        <v>10</v>
      </c>
      <c r="R7997" s="33">
        <f t="shared" si="1341"/>
        <v>2018</v>
      </c>
      <c r="S7997" s="34">
        <v>85.63</v>
      </c>
    </row>
    <row r="7998" spans="1:19">
      <c r="A7998" s="32">
        <v>45378</v>
      </c>
      <c r="B7998" s="33">
        <f t="shared" si="1350"/>
        <v>3</v>
      </c>
      <c r="C7998" s="33">
        <f t="shared" si="1351"/>
        <v>2024</v>
      </c>
      <c r="D7998" s="34">
        <v>0.82399999999999995</v>
      </c>
      <c r="F7998" s="32"/>
      <c r="K7998" s="32">
        <v>42947</v>
      </c>
      <c r="L7998" s="33">
        <f t="shared" si="1347"/>
        <v>7</v>
      </c>
      <c r="M7998" s="33">
        <f t="shared" si="1348"/>
        <v>2017</v>
      </c>
      <c r="N7998" s="34">
        <v>50.21</v>
      </c>
      <c r="P7998" s="32">
        <v>43376</v>
      </c>
      <c r="Q7998" s="33">
        <f t="shared" si="1340"/>
        <v>10</v>
      </c>
      <c r="R7998" s="33">
        <f t="shared" si="1341"/>
        <v>2018</v>
      </c>
      <c r="S7998" s="34">
        <v>85.45</v>
      </c>
    </row>
    <row r="7999" spans="1:19">
      <c r="A7999" s="32">
        <v>45379</v>
      </c>
      <c r="B7999" s="33">
        <f t="shared" si="1350"/>
        <v>3</v>
      </c>
      <c r="C7999" s="33">
        <f t="shared" si="1351"/>
        <v>2024</v>
      </c>
      <c r="D7999" s="34">
        <v>0.82299999999999995</v>
      </c>
      <c r="F7999" s="32"/>
      <c r="K7999" s="32">
        <v>42948</v>
      </c>
      <c r="L7999" s="33">
        <f t="shared" si="1347"/>
        <v>8</v>
      </c>
      <c r="M7999" s="33">
        <f t="shared" si="1348"/>
        <v>2017</v>
      </c>
      <c r="N7999" s="34">
        <v>49.19</v>
      </c>
      <c r="P7999" s="32">
        <v>43377</v>
      </c>
      <c r="Q7999" s="33">
        <f t="shared" si="1340"/>
        <v>10</v>
      </c>
      <c r="R7999" s="33">
        <f t="shared" si="1341"/>
        <v>2018</v>
      </c>
      <c r="S7999" s="34">
        <v>86.07</v>
      </c>
    </row>
    <row r="8000" spans="1:19">
      <c r="A8000" s="32">
        <v>45383</v>
      </c>
      <c r="B8000" s="33">
        <f>+MONTH(A8000)</f>
        <v>4</v>
      </c>
      <c r="C8000" s="33">
        <f>+YEAR(A8000)</f>
        <v>2024</v>
      </c>
      <c r="D8000" s="34">
        <v>0.81299999999999994</v>
      </c>
      <c r="F8000" s="32"/>
      <c r="K8000" s="32">
        <v>42949</v>
      </c>
      <c r="L8000" s="33">
        <f t="shared" si="1347"/>
        <v>8</v>
      </c>
      <c r="M8000" s="33">
        <f t="shared" si="1348"/>
        <v>2017</v>
      </c>
      <c r="N8000" s="34">
        <v>49.6</v>
      </c>
      <c r="P8000" s="32">
        <v>43378</v>
      </c>
      <c r="Q8000" s="33">
        <f t="shared" si="1340"/>
        <v>10</v>
      </c>
      <c r="R8000" s="33">
        <f t="shared" si="1341"/>
        <v>2018</v>
      </c>
      <c r="S8000" s="34">
        <v>85.12</v>
      </c>
    </row>
    <row r="8001" spans="1:19">
      <c r="A8001" s="32">
        <v>45384</v>
      </c>
      <c r="B8001" s="33">
        <f>+MONTH(A8001)</f>
        <v>4</v>
      </c>
      <c r="C8001" s="33">
        <f>+YEAR(A8001)</f>
        <v>2024</v>
      </c>
      <c r="D8001" s="34">
        <v>0.83</v>
      </c>
      <c r="F8001" s="32"/>
      <c r="K8001" s="32">
        <v>42950</v>
      </c>
      <c r="L8001" s="33">
        <f t="shared" si="1347"/>
        <v>8</v>
      </c>
      <c r="M8001" s="33">
        <f t="shared" si="1348"/>
        <v>2017</v>
      </c>
      <c r="N8001" s="34">
        <v>49.03</v>
      </c>
      <c r="P8001" s="32">
        <v>43381</v>
      </c>
      <c r="Q8001" s="33">
        <f t="shared" si="1340"/>
        <v>10</v>
      </c>
      <c r="R8001" s="33">
        <f t="shared" si="1341"/>
        <v>2018</v>
      </c>
      <c r="S8001" s="34">
        <v>84.22</v>
      </c>
    </row>
    <row r="8002" spans="1:19">
      <c r="A8002" s="32">
        <v>45385</v>
      </c>
      <c r="B8002" s="33">
        <f>+MONTH(A8002)</f>
        <v>4</v>
      </c>
      <c r="C8002" s="33">
        <f>+YEAR(A8002)</f>
        <v>2024</v>
      </c>
      <c r="D8002" s="34">
        <v>0.83799999999999997</v>
      </c>
      <c r="F8002" s="32"/>
      <c r="K8002" s="32">
        <v>42951</v>
      </c>
      <c r="L8002" s="33">
        <f t="shared" si="1347"/>
        <v>8</v>
      </c>
      <c r="M8002" s="33">
        <f t="shared" si="1348"/>
        <v>2017</v>
      </c>
      <c r="N8002" s="34">
        <v>49.57</v>
      </c>
      <c r="P8002" s="32">
        <v>43382</v>
      </c>
      <c r="Q8002" s="33">
        <f t="shared" si="1340"/>
        <v>10</v>
      </c>
      <c r="R8002" s="33">
        <f t="shared" si="1341"/>
        <v>2018</v>
      </c>
      <c r="S8002" s="34">
        <v>85.16</v>
      </c>
    </row>
    <row r="8003" spans="1:19">
      <c r="A8003" s="32">
        <v>45386</v>
      </c>
      <c r="B8003" s="33">
        <f>+MONTH(A8003)</f>
        <v>4</v>
      </c>
      <c r="C8003" s="33">
        <f>+YEAR(A8003)</f>
        <v>2024</v>
      </c>
      <c r="D8003" s="34">
        <v>0.84299999999999997</v>
      </c>
      <c r="F8003" s="32"/>
      <c r="K8003" s="32">
        <v>42954</v>
      </c>
      <c r="L8003" s="33">
        <f t="shared" si="1347"/>
        <v>8</v>
      </c>
      <c r="M8003" s="33">
        <f t="shared" si="1348"/>
        <v>2017</v>
      </c>
      <c r="N8003" s="34">
        <v>49.37</v>
      </c>
      <c r="P8003" s="32">
        <v>43383</v>
      </c>
      <c r="Q8003" s="33">
        <f t="shared" si="1340"/>
        <v>10</v>
      </c>
      <c r="R8003" s="33">
        <f t="shared" si="1341"/>
        <v>2018</v>
      </c>
      <c r="S8003" s="34">
        <v>83.82</v>
      </c>
    </row>
    <row r="8004" spans="1:19">
      <c r="A8004" s="32">
        <v>45387</v>
      </c>
      <c r="B8004" s="33">
        <f>+MONTH(A8004)</f>
        <v>4</v>
      </c>
      <c r="C8004" s="33">
        <f>+YEAR(A8004)</f>
        <v>2024</v>
      </c>
      <c r="D8004" s="34">
        <v>0.84799999999999998</v>
      </c>
      <c r="F8004" s="32"/>
      <c r="K8004" s="32">
        <v>42955</v>
      </c>
      <c r="L8004" s="33">
        <f t="shared" si="1347"/>
        <v>8</v>
      </c>
      <c r="M8004" s="33">
        <f t="shared" si="1348"/>
        <v>2017</v>
      </c>
      <c r="N8004" s="34">
        <v>49.07</v>
      </c>
      <c r="P8004" s="32">
        <v>43384</v>
      </c>
      <c r="Q8004" s="33">
        <f t="shared" si="1340"/>
        <v>10</v>
      </c>
      <c r="R8004" s="33">
        <f t="shared" si="1341"/>
        <v>2018</v>
      </c>
      <c r="S8004" s="34">
        <v>81.349999999999994</v>
      </c>
    </row>
    <row r="8005" spans="1:19">
      <c r="A8005" s="32">
        <v>45390</v>
      </c>
      <c r="B8005" s="33">
        <f t="shared" ref="B8005:B8009" si="1352">+MONTH(A8005)</f>
        <v>4</v>
      </c>
      <c r="C8005" s="33">
        <f t="shared" ref="C8005:C8009" si="1353">+YEAR(A8005)</f>
        <v>2024</v>
      </c>
      <c r="D8005" s="34">
        <v>0.83</v>
      </c>
      <c r="F8005" s="32"/>
      <c r="K8005" s="32">
        <v>42956</v>
      </c>
      <c r="L8005" s="33">
        <f t="shared" si="1347"/>
        <v>8</v>
      </c>
      <c r="M8005" s="33">
        <f t="shared" si="1348"/>
        <v>2017</v>
      </c>
      <c r="N8005" s="34">
        <v>49.59</v>
      </c>
      <c r="P8005" s="32">
        <v>43385</v>
      </c>
      <c r="Q8005" s="33">
        <f t="shared" si="1340"/>
        <v>10</v>
      </c>
      <c r="R8005" s="33">
        <f t="shared" si="1341"/>
        <v>2018</v>
      </c>
      <c r="S8005" s="34">
        <v>80.709999999999994</v>
      </c>
    </row>
    <row r="8006" spans="1:19">
      <c r="A8006" s="32">
        <v>45391</v>
      </c>
      <c r="B8006" s="33">
        <f t="shared" si="1352"/>
        <v>4</v>
      </c>
      <c r="C8006" s="33">
        <f t="shared" si="1353"/>
        <v>2024</v>
      </c>
      <c r="D8006" s="34">
        <v>0.81899999999999995</v>
      </c>
      <c r="F8006" s="32"/>
      <c r="K8006" s="32">
        <v>42957</v>
      </c>
      <c r="L8006" s="33">
        <f t="shared" si="1347"/>
        <v>8</v>
      </c>
      <c r="M8006" s="33">
        <f t="shared" si="1348"/>
        <v>2017</v>
      </c>
      <c r="N8006" s="34">
        <v>48.54</v>
      </c>
      <c r="P8006" s="32">
        <v>43388</v>
      </c>
      <c r="Q8006" s="33">
        <f t="shared" si="1340"/>
        <v>10</v>
      </c>
      <c r="R8006" s="33">
        <f t="shared" si="1341"/>
        <v>2018</v>
      </c>
      <c r="S8006" s="34">
        <v>80.91</v>
      </c>
    </row>
    <row r="8007" spans="1:19">
      <c r="A8007" s="32">
        <v>45392</v>
      </c>
      <c r="B8007" s="33">
        <f t="shared" si="1352"/>
        <v>4</v>
      </c>
      <c r="C8007" s="33">
        <f t="shared" si="1353"/>
        <v>2024</v>
      </c>
      <c r="D8007" s="34">
        <v>0.82299999999999995</v>
      </c>
      <c r="F8007" s="32"/>
      <c r="K8007" s="32">
        <v>42958</v>
      </c>
      <c r="L8007" s="33">
        <f t="shared" si="1347"/>
        <v>8</v>
      </c>
      <c r="M8007" s="33">
        <f t="shared" si="1348"/>
        <v>2017</v>
      </c>
      <c r="N8007" s="34">
        <v>48.81</v>
      </c>
      <c r="P8007" s="32">
        <v>43389</v>
      </c>
      <c r="Q8007" s="33">
        <f t="shared" ref="Q8007:Q8070" si="1354">+MONTH(P8007)</f>
        <v>10</v>
      </c>
      <c r="R8007" s="33">
        <f t="shared" ref="R8007:R8070" si="1355">+YEAR(P8007)</f>
        <v>2018</v>
      </c>
      <c r="S8007" s="34">
        <v>80.53</v>
      </c>
    </row>
    <row r="8008" spans="1:19">
      <c r="A8008" s="32">
        <v>45393</v>
      </c>
      <c r="B8008" s="33">
        <f t="shared" si="1352"/>
        <v>4</v>
      </c>
      <c r="C8008" s="33">
        <f t="shared" si="1353"/>
        <v>2024</v>
      </c>
      <c r="D8008" s="34">
        <v>0.82799999999999996</v>
      </c>
      <c r="F8008" s="32"/>
      <c r="K8008" s="32">
        <v>42961</v>
      </c>
      <c r="L8008" s="33">
        <f t="shared" si="1347"/>
        <v>8</v>
      </c>
      <c r="M8008" s="33">
        <f t="shared" si="1348"/>
        <v>2017</v>
      </c>
      <c r="N8008" s="34">
        <v>47.59</v>
      </c>
      <c r="P8008" s="32">
        <v>43390</v>
      </c>
      <c r="Q8008" s="33">
        <f t="shared" si="1354"/>
        <v>10</v>
      </c>
      <c r="R8008" s="33">
        <f t="shared" si="1355"/>
        <v>2018</v>
      </c>
      <c r="S8008" s="34">
        <v>79.91</v>
      </c>
    </row>
    <row r="8009" spans="1:19">
      <c r="A8009" s="32">
        <v>45394</v>
      </c>
      <c r="B8009" s="33">
        <f t="shared" si="1352"/>
        <v>4</v>
      </c>
      <c r="C8009" s="33">
        <f t="shared" si="1353"/>
        <v>2024</v>
      </c>
      <c r="D8009" s="34">
        <v>0.82799999999999996</v>
      </c>
      <c r="F8009" s="32"/>
      <c r="K8009" s="32">
        <v>42962</v>
      </c>
      <c r="L8009" s="33">
        <f t="shared" si="1347"/>
        <v>8</v>
      </c>
      <c r="M8009" s="33">
        <f t="shared" si="1348"/>
        <v>2017</v>
      </c>
      <c r="N8009" s="34">
        <v>47.57</v>
      </c>
      <c r="P8009" s="32">
        <v>43391</v>
      </c>
      <c r="Q8009" s="33">
        <f t="shared" si="1354"/>
        <v>10</v>
      </c>
      <c r="R8009" s="33">
        <f t="shared" si="1355"/>
        <v>2018</v>
      </c>
      <c r="S8009" s="34">
        <v>80.3</v>
      </c>
    </row>
    <row r="8010" spans="1:19">
      <c r="A8010" s="32">
        <v>45397</v>
      </c>
      <c r="B8010" s="33">
        <f t="shared" ref="B8010:B8024" si="1356">+MONTH(A8010)</f>
        <v>4</v>
      </c>
      <c r="C8010" s="33">
        <f t="shared" ref="C8010:C8024" si="1357">+YEAR(A8010)</f>
        <v>2024</v>
      </c>
      <c r="D8010" s="34">
        <v>0.79300000000000004</v>
      </c>
      <c r="F8010" s="32"/>
      <c r="K8010" s="32">
        <v>42963</v>
      </c>
      <c r="L8010" s="33">
        <f t="shared" si="1347"/>
        <v>8</v>
      </c>
      <c r="M8010" s="33">
        <f t="shared" si="1348"/>
        <v>2017</v>
      </c>
      <c r="N8010" s="34">
        <v>46.8</v>
      </c>
      <c r="P8010" s="32">
        <v>43392</v>
      </c>
      <c r="Q8010" s="33">
        <f t="shared" si="1354"/>
        <v>10</v>
      </c>
      <c r="R8010" s="33">
        <f t="shared" si="1355"/>
        <v>2018</v>
      </c>
      <c r="S8010" s="34">
        <v>80.38</v>
      </c>
    </row>
    <row r="8011" spans="1:19">
      <c r="A8011" s="32">
        <v>45398</v>
      </c>
      <c r="B8011" s="33">
        <f t="shared" si="1356"/>
        <v>4</v>
      </c>
      <c r="C8011" s="33">
        <f t="shared" si="1357"/>
        <v>2024</v>
      </c>
      <c r="D8011" s="34">
        <v>0.79700000000000004</v>
      </c>
      <c r="F8011" s="32"/>
      <c r="K8011" s="32">
        <v>42964</v>
      </c>
      <c r="L8011" s="33">
        <f t="shared" si="1347"/>
        <v>8</v>
      </c>
      <c r="M8011" s="33">
        <f t="shared" si="1348"/>
        <v>2017</v>
      </c>
      <c r="N8011" s="34">
        <v>47.07</v>
      </c>
      <c r="P8011" s="32">
        <v>43395</v>
      </c>
      <c r="Q8011" s="33">
        <f t="shared" si="1354"/>
        <v>10</v>
      </c>
      <c r="R8011" s="33">
        <f t="shared" si="1355"/>
        <v>2018</v>
      </c>
      <c r="S8011" s="34">
        <v>80.45</v>
      </c>
    </row>
    <row r="8012" spans="1:19">
      <c r="A8012" s="32">
        <v>45399</v>
      </c>
      <c r="B8012" s="33">
        <f t="shared" si="1356"/>
        <v>4</v>
      </c>
      <c r="C8012" s="33">
        <f t="shared" si="1357"/>
        <v>2024</v>
      </c>
      <c r="D8012" s="34">
        <v>0.78300000000000003</v>
      </c>
      <c r="F8012" s="32"/>
      <c r="K8012" s="32">
        <v>42965</v>
      </c>
      <c r="L8012" s="33">
        <f t="shared" si="1347"/>
        <v>8</v>
      </c>
      <c r="M8012" s="33">
        <f t="shared" si="1348"/>
        <v>2017</v>
      </c>
      <c r="N8012" s="34">
        <v>48.59</v>
      </c>
      <c r="P8012" s="32">
        <v>43396</v>
      </c>
      <c r="Q8012" s="33">
        <f t="shared" si="1354"/>
        <v>10</v>
      </c>
      <c r="R8012" s="33">
        <f t="shared" si="1355"/>
        <v>2018</v>
      </c>
      <c r="S8012" s="34">
        <v>78.67</v>
      </c>
    </row>
    <row r="8013" spans="1:19">
      <c r="A8013" s="32">
        <v>45400</v>
      </c>
      <c r="B8013" s="33">
        <f t="shared" si="1356"/>
        <v>4</v>
      </c>
      <c r="C8013" s="33">
        <f t="shared" si="1357"/>
        <v>2024</v>
      </c>
      <c r="D8013" s="34">
        <v>0.77400000000000002</v>
      </c>
      <c r="F8013" s="32"/>
      <c r="K8013" s="32">
        <v>42968</v>
      </c>
      <c r="L8013" s="33">
        <f t="shared" si="1347"/>
        <v>8</v>
      </c>
      <c r="M8013" s="33">
        <f t="shared" si="1348"/>
        <v>2017</v>
      </c>
      <c r="N8013" s="34">
        <v>47.39</v>
      </c>
      <c r="P8013" s="32">
        <v>43397</v>
      </c>
      <c r="Q8013" s="33">
        <f t="shared" si="1354"/>
        <v>10</v>
      </c>
      <c r="R8013" s="33">
        <f t="shared" si="1355"/>
        <v>2018</v>
      </c>
      <c r="S8013" s="34">
        <v>77.34</v>
      </c>
    </row>
    <row r="8014" spans="1:19">
      <c r="A8014" s="32">
        <v>45401</v>
      </c>
      <c r="B8014" s="33">
        <f t="shared" si="1356"/>
        <v>4</v>
      </c>
      <c r="C8014" s="33">
        <f t="shared" si="1357"/>
        <v>2024</v>
      </c>
      <c r="D8014" s="34">
        <v>0.78</v>
      </c>
      <c r="F8014" s="32"/>
      <c r="K8014" s="32">
        <v>42969</v>
      </c>
      <c r="L8014" s="33">
        <f t="shared" si="1347"/>
        <v>8</v>
      </c>
      <c r="M8014" s="33">
        <f t="shared" si="1348"/>
        <v>2017</v>
      </c>
      <c r="N8014" s="34">
        <v>47.65</v>
      </c>
      <c r="P8014" s="32">
        <v>43398</v>
      </c>
      <c r="Q8014" s="33">
        <f t="shared" si="1354"/>
        <v>10</v>
      </c>
      <c r="R8014" s="33">
        <f t="shared" si="1355"/>
        <v>2018</v>
      </c>
      <c r="S8014" s="34">
        <v>77.3</v>
      </c>
    </row>
    <row r="8015" spans="1:19">
      <c r="A8015" s="32">
        <v>45404</v>
      </c>
      <c r="B8015" s="33">
        <f t="shared" si="1356"/>
        <v>4</v>
      </c>
      <c r="C8015" s="33">
        <f t="shared" si="1357"/>
        <v>2024</v>
      </c>
      <c r="D8015" s="34">
        <v>0.77500000000000002</v>
      </c>
      <c r="F8015" s="32"/>
      <c r="K8015" s="32">
        <v>42970</v>
      </c>
      <c r="L8015" s="33">
        <f t="shared" si="1347"/>
        <v>8</v>
      </c>
      <c r="M8015" s="33">
        <f t="shared" si="1348"/>
        <v>2017</v>
      </c>
      <c r="N8015" s="34">
        <v>48.45</v>
      </c>
      <c r="P8015" s="32">
        <v>43399</v>
      </c>
      <c r="Q8015" s="33">
        <f t="shared" si="1354"/>
        <v>10</v>
      </c>
      <c r="R8015" s="33">
        <f t="shared" si="1355"/>
        <v>2018</v>
      </c>
      <c r="S8015" s="34">
        <v>77.400000000000006</v>
      </c>
    </row>
    <row r="8016" spans="1:19">
      <c r="A8016" s="32">
        <v>45405</v>
      </c>
      <c r="B8016" s="33">
        <f t="shared" si="1356"/>
        <v>4</v>
      </c>
      <c r="C8016" s="33">
        <f t="shared" si="1357"/>
        <v>2024</v>
      </c>
      <c r="D8016" s="34">
        <v>0.76900000000000002</v>
      </c>
      <c r="F8016" s="32"/>
      <c r="K8016" s="32">
        <v>42971</v>
      </c>
      <c r="L8016" s="33">
        <f t="shared" si="1347"/>
        <v>8</v>
      </c>
      <c r="M8016" s="33">
        <f t="shared" si="1348"/>
        <v>2017</v>
      </c>
      <c r="N8016" s="34">
        <v>47.24</v>
      </c>
      <c r="P8016" s="32">
        <v>43402</v>
      </c>
      <c r="Q8016" s="33">
        <f t="shared" si="1354"/>
        <v>10</v>
      </c>
      <c r="R8016" s="33">
        <f t="shared" si="1355"/>
        <v>2018</v>
      </c>
      <c r="S8016" s="34">
        <v>77.56</v>
      </c>
    </row>
    <row r="8017" spans="1:19">
      <c r="A8017" s="32">
        <v>45406</v>
      </c>
      <c r="B8017" s="33">
        <f t="shared" si="1356"/>
        <v>4</v>
      </c>
      <c r="C8017" s="33">
        <f t="shared" si="1357"/>
        <v>2024</v>
      </c>
      <c r="D8017" s="34">
        <v>0.76300000000000001</v>
      </c>
      <c r="F8017" s="32"/>
      <c r="K8017" s="32">
        <v>42972</v>
      </c>
      <c r="L8017" s="33">
        <f t="shared" si="1347"/>
        <v>8</v>
      </c>
      <c r="M8017" s="33">
        <f t="shared" si="1348"/>
        <v>2017</v>
      </c>
      <c r="N8017" s="34">
        <v>47.65</v>
      </c>
      <c r="P8017" s="32">
        <v>43403</v>
      </c>
      <c r="Q8017" s="33">
        <f t="shared" si="1354"/>
        <v>10</v>
      </c>
      <c r="R8017" s="33">
        <f t="shared" si="1355"/>
        <v>2018</v>
      </c>
      <c r="S8017" s="34">
        <v>75.680000000000007</v>
      </c>
    </row>
    <row r="8018" spans="1:19">
      <c r="A8018" s="32">
        <v>45407</v>
      </c>
      <c r="B8018" s="33">
        <f t="shared" si="1356"/>
        <v>4</v>
      </c>
      <c r="C8018" s="33">
        <f t="shared" si="1357"/>
        <v>2024</v>
      </c>
      <c r="D8018" s="34">
        <v>0.76300000000000001</v>
      </c>
      <c r="F8018" s="32"/>
      <c r="K8018" s="32">
        <v>42975</v>
      </c>
      <c r="L8018" s="33">
        <f t="shared" si="1347"/>
        <v>8</v>
      </c>
      <c r="M8018" s="33">
        <f t="shared" si="1348"/>
        <v>2017</v>
      </c>
      <c r="N8018" s="34">
        <v>46.4</v>
      </c>
      <c r="P8018" s="32">
        <v>43404</v>
      </c>
      <c r="Q8018" s="33">
        <f t="shared" si="1354"/>
        <v>10</v>
      </c>
      <c r="R8018" s="33">
        <f t="shared" si="1355"/>
        <v>2018</v>
      </c>
      <c r="S8018" s="34">
        <v>74.84</v>
      </c>
    </row>
    <row r="8019" spans="1:19">
      <c r="A8019" s="32">
        <v>45408</v>
      </c>
      <c r="B8019" s="33">
        <f t="shared" si="1356"/>
        <v>4</v>
      </c>
      <c r="C8019" s="33">
        <f t="shared" si="1357"/>
        <v>2024</v>
      </c>
      <c r="D8019" s="34">
        <v>0.78300000000000003</v>
      </c>
      <c r="F8019" s="32"/>
      <c r="K8019" s="32">
        <v>42976</v>
      </c>
      <c r="L8019" s="33">
        <f t="shared" si="1347"/>
        <v>8</v>
      </c>
      <c r="M8019" s="33">
        <f t="shared" si="1348"/>
        <v>2017</v>
      </c>
      <c r="N8019" s="34">
        <v>46.46</v>
      </c>
      <c r="P8019" s="32">
        <v>43405</v>
      </c>
      <c r="Q8019" s="33">
        <f t="shared" si="1354"/>
        <v>11</v>
      </c>
      <c r="R8019" s="33">
        <f t="shared" si="1355"/>
        <v>2018</v>
      </c>
      <c r="S8019" s="34">
        <v>71.25</v>
      </c>
    </row>
    <row r="8020" spans="1:19">
      <c r="A8020" s="32">
        <v>45411</v>
      </c>
      <c r="B8020" s="33">
        <f t="shared" si="1356"/>
        <v>4</v>
      </c>
      <c r="C8020" s="33">
        <f t="shared" si="1357"/>
        <v>2024</v>
      </c>
      <c r="D8020" s="34">
        <v>0.76900000000000002</v>
      </c>
      <c r="F8020" s="32"/>
      <c r="K8020" s="32">
        <v>42977</v>
      </c>
      <c r="L8020" s="33">
        <f t="shared" si="1347"/>
        <v>8</v>
      </c>
      <c r="M8020" s="33">
        <f t="shared" si="1348"/>
        <v>2017</v>
      </c>
      <c r="N8020" s="34">
        <v>45.96</v>
      </c>
      <c r="P8020" s="32">
        <v>43406</v>
      </c>
      <c r="Q8020" s="33">
        <f t="shared" si="1354"/>
        <v>11</v>
      </c>
      <c r="R8020" s="33">
        <f t="shared" si="1355"/>
        <v>2018</v>
      </c>
      <c r="S8020" s="34">
        <v>71.11</v>
      </c>
    </row>
    <row r="8021" spans="1:19">
      <c r="A8021" s="32">
        <v>45412</v>
      </c>
      <c r="B8021" s="33">
        <f t="shared" si="1356"/>
        <v>4</v>
      </c>
      <c r="C8021" s="33">
        <f t="shared" si="1357"/>
        <v>2024</v>
      </c>
      <c r="D8021" s="34">
        <v>0.753</v>
      </c>
      <c r="F8021" s="32"/>
      <c r="K8021" s="32">
        <v>42978</v>
      </c>
      <c r="L8021" s="33">
        <f t="shared" si="1347"/>
        <v>8</v>
      </c>
      <c r="M8021" s="33">
        <f t="shared" si="1348"/>
        <v>2017</v>
      </c>
      <c r="N8021" s="34">
        <v>47.26</v>
      </c>
      <c r="P8021" s="32">
        <v>43409</v>
      </c>
      <c r="Q8021" s="33">
        <f t="shared" si="1354"/>
        <v>11</v>
      </c>
      <c r="R8021" s="33">
        <f t="shared" si="1355"/>
        <v>2018</v>
      </c>
      <c r="S8021" s="34">
        <v>72.680000000000007</v>
      </c>
    </row>
    <row r="8022" spans="1:19">
      <c r="A8022" s="32">
        <v>45413</v>
      </c>
      <c r="B8022" s="33">
        <f t="shared" si="1356"/>
        <v>5</v>
      </c>
      <c r="C8022" s="33">
        <f t="shared" si="1357"/>
        <v>2024</v>
      </c>
      <c r="D8022" s="34">
        <v>0.72299999999999998</v>
      </c>
      <c r="F8022" s="32"/>
      <c r="K8022" s="32">
        <v>42979</v>
      </c>
      <c r="L8022" s="33">
        <f t="shared" si="1347"/>
        <v>9</v>
      </c>
      <c r="M8022" s="33">
        <f t="shared" si="1348"/>
        <v>2017</v>
      </c>
      <c r="N8022" s="34">
        <v>47.32</v>
      </c>
      <c r="P8022" s="32">
        <v>43410</v>
      </c>
      <c r="Q8022" s="33">
        <f t="shared" si="1354"/>
        <v>11</v>
      </c>
      <c r="R8022" s="33">
        <f t="shared" si="1355"/>
        <v>2018</v>
      </c>
      <c r="S8022" s="34">
        <v>70.64</v>
      </c>
    </row>
    <row r="8023" spans="1:19">
      <c r="A8023" s="32">
        <v>45414</v>
      </c>
      <c r="B8023" s="33">
        <f t="shared" si="1356"/>
        <v>5</v>
      </c>
      <c r="C8023" s="33">
        <f t="shared" si="1357"/>
        <v>2024</v>
      </c>
      <c r="D8023" s="34">
        <v>0.70899999999999996</v>
      </c>
      <c r="F8023" s="32"/>
      <c r="K8023" s="32">
        <v>42983</v>
      </c>
      <c r="L8023" s="33">
        <f t="shared" si="1347"/>
        <v>9</v>
      </c>
      <c r="M8023" s="33">
        <f t="shared" si="1348"/>
        <v>2017</v>
      </c>
      <c r="N8023" s="34">
        <v>48.63</v>
      </c>
      <c r="P8023" s="32">
        <v>43411</v>
      </c>
      <c r="Q8023" s="33">
        <f t="shared" si="1354"/>
        <v>11</v>
      </c>
      <c r="R8023" s="33">
        <f t="shared" si="1355"/>
        <v>2018</v>
      </c>
      <c r="S8023" s="34">
        <v>70.099999999999994</v>
      </c>
    </row>
    <row r="8024" spans="1:19">
      <c r="A8024" s="32">
        <v>45415</v>
      </c>
      <c r="B8024" s="33">
        <f t="shared" si="1356"/>
        <v>5</v>
      </c>
      <c r="C8024" s="33">
        <f t="shared" si="1357"/>
        <v>2024</v>
      </c>
      <c r="D8024" s="34">
        <v>0.68300000000000005</v>
      </c>
      <c r="F8024" s="32"/>
      <c r="K8024" s="32">
        <v>42984</v>
      </c>
      <c r="L8024" s="33">
        <f t="shared" si="1347"/>
        <v>9</v>
      </c>
      <c r="M8024" s="33">
        <f t="shared" si="1348"/>
        <v>2017</v>
      </c>
      <c r="N8024" s="34">
        <v>49.13</v>
      </c>
      <c r="P8024" s="32">
        <v>43412</v>
      </c>
      <c r="Q8024" s="33">
        <f t="shared" si="1354"/>
        <v>11</v>
      </c>
      <c r="R8024" s="33">
        <f t="shared" si="1355"/>
        <v>2018</v>
      </c>
      <c r="S8024" s="34">
        <v>69.290000000000006</v>
      </c>
    </row>
    <row r="8025" spans="1:19">
      <c r="A8025" s="32">
        <v>45418</v>
      </c>
      <c r="B8025" s="33">
        <f t="shared" ref="B8025:B8044" si="1358">+MONTH(A8025)</f>
        <v>5</v>
      </c>
      <c r="C8025" s="33">
        <f t="shared" ref="C8025:C8044" si="1359">+YEAR(A8025)</f>
        <v>2024</v>
      </c>
      <c r="D8025" s="34">
        <v>0.67500000000000004</v>
      </c>
      <c r="F8025" s="32"/>
      <c r="K8025" s="32">
        <v>42985</v>
      </c>
      <c r="L8025" s="33">
        <f t="shared" si="1347"/>
        <v>9</v>
      </c>
      <c r="M8025" s="33">
        <f t="shared" si="1348"/>
        <v>2017</v>
      </c>
      <c r="N8025" s="34">
        <v>49.1</v>
      </c>
      <c r="P8025" s="32">
        <v>43413</v>
      </c>
      <c r="Q8025" s="33">
        <f t="shared" si="1354"/>
        <v>11</v>
      </c>
      <c r="R8025" s="33">
        <f t="shared" si="1355"/>
        <v>2018</v>
      </c>
      <c r="S8025" s="34">
        <v>69.010000000000005</v>
      </c>
    </row>
    <row r="8026" spans="1:19">
      <c r="A8026" s="32">
        <v>45419</v>
      </c>
      <c r="B8026" s="33">
        <f t="shared" si="1358"/>
        <v>5</v>
      </c>
      <c r="C8026" s="33">
        <f t="shared" si="1359"/>
        <v>2024</v>
      </c>
      <c r="D8026" s="34">
        <v>0.68500000000000005</v>
      </c>
      <c r="F8026" s="32"/>
      <c r="K8026" s="32">
        <v>42986</v>
      </c>
      <c r="L8026" s="33">
        <f t="shared" si="1347"/>
        <v>9</v>
      </c>
      <c r="M8026" s="33">
        <f t="shared" si="1348"/>
        <v>2017</v>
      </c>
      <c r="N8026" s="34">
        <v>47.44</v>
      </c>
      <c r="P8026" s="32">
        <v>43416</v>
      </c>
      <c r="Q8026" s="33">
        <f t="shared" si="1354"/>
        <v>11</v>
      </c>
      <c r="R8026" s="33">
        <f t="shared" si="1355"/>
        <v>2018</v>
      </c>
      <c r="S8026" s="34">
        <v>69.81</v>
      </c>
    </row>
    <row r="8027" spans="1:19">
      <c r="A8027" s="32">
        <v>45420</v>
      </c>
      <c r="B8027" s="33">
        <f t="shared" si="1358"/>
        <v>5</v>
      </c>
      <c r="C8027" s="33">
        <f t="shared" si="1359"/>
        <v>2024</v>
      </c>
      <c r="D8027" s="34">
        <v>0.69299999999999995</v>
      </c>
      <c r="F8027" s="32"/>
      <c r="K8027" s="32">
        <v>42989</v>
      </c>
      <c r="L8027" s="33">
        <f t="shared" si="1347"/>
        <v>9</v>
      </c>
      <c r="M8027" s="33">
        <f t="shared" si="1348"/>
        <v>2017</v>
      </c>
      <c r="N8027" s="34">
        <v>48.06</v>
      </c>
      <c r="P8027" s="32">
        <v>43417</v>
      </c>
      <c r="Q8027" s="33">
        <f t="shared" si="1354"/>
        <v>11</v>
      </c>
      <c r="R8027" s="33">
        <f t="shared" si="1355"/>
        <v>2018</v>
      </c>
      <c r="S8027" s="34">
        <v>65.45</v>
      </c>
    </row>
    <row r="8028" spans="1:19">
      <c r="A8028" s="32">
        <v>45421</v>
      </c>
      <c r="B8028" s="33">
        <f t="shared" si="1358"/>
        <v>5</v>
      </c>
      <c r="C8028" s="33">
        <f t="shared" si="1359"/>
        <v>2024</v>
      </c>
      <c r="D8028" s="34">
        <v>0.68300000000000005</v>
      </c>
      <c r="F8028" s="32"/>
      <c r="K8028" s="32">
        <v>42990</v>
      </c>
      <c r="L8028" s="33">
        <f t="shared" si="1347"/>
        <v>9</v>
      </c>
      <c r="M8028" s="33">
        <f t="shared" si="1348"/>
        <v>2017</v>
      </c>
      <c r="N8028" s="34">
        <v>48.21</v>
      </c>
      <c r="P8028" s="32">
        <v>43418</v>
      </c>
      <c r="Q8028" s="33">
        <f t="shared" si="1354"/>
        <v>11</v>
      </c>
      <c r="R8028" s="33">
        <f t="shared" si="1355"/>
        <v>2018</v>
      </c>
      <c r="S8028" s="34">
        <v>64.88</v>
      </c>
    </row>
    <row r="8029" spans="1:19">
      <c r="A8029" s="32">
        <v>45422</v>
      </c>
      <c r="B8029" s="33">
        <f t="shared" si="1358"/>
        <v>5</v>
      </c>
      <c r="C8029" s="33">
        <f t="shared" si="1359"/>
        <v>2024</v>
      </c>
      <c r="D8029" s="34">
        <v>0.68</v>
      </c>
      <c r="F8029" s="32"/>
      <c r="K8029" s="32">
        <v>42991</v>
      </c>
      <c r="L8029" s="33">
        <f t="shared" si="1347"/>
        <v>9</v>
      </c>
      <c r="M8029" s="33">
        <f t="shared" si="1348"/>
        <v>2017</v>
      </c>
      <c r="N8029" s="34">
        <v>49.3</v>
      </c>
      <c r="P8029" s="32">
        <v>43419</v>
      </c>
      <c r="Q8029" s="33">
        <f t="shared" si="1354"/>
        <v>11</v>
      </c>
      <c r="R8029" s="33">
        <f t="shared" si="1355"/>
        <v>2018</v>
      </c>
      <c r="S8029" s="34">
        <v>65.61</v>
      </c>
    </row>
    <row r="8030" spans="1:19">
      <c r="A8030" s="32">
        <v>45425</v>
      </c>
      <c r="B8030" s="33">
        <f t="shared" si="1358"/>
        <v>5</v>
      </c>
      <c r="C8030" s="33">
        <f t="shared" si="1359"/>
        <v>2024</v>
      </c>
      <c r="D8030" s="34">
        <v>0.68500000000000005</v>
      </c>
      <c r="F8030" s="32"/>
      <c r="K8030" s="32">
        <v>42992</v>
      </c>
      <c r="L8030" s="33">
        <f t="shared" si="1347"/>
        <v>9</v>
      </c>
      <c r="M8030" s="33">
        <f t="shared" si="1348"/>
        <v>2017</v>
      </c>
      <c r="N8030" s="34">
        <v>49.86</v>
      </c>
      <c r="P8030" s="32">
        <v>43420</v>
      </c>
      <c r="Q8030" s="33">
        <f t="shared" si="1354"/>
        <v>11</v>
      </c>
      <c r="R8030" s="33">
        <f t="shared" si="1355"/>
        <v>2018</v>
      </c>
      <c r="S8030" s="34">
        <v>65.290000000000006</v>
      </c>
    </row>
    <row r="8031" spans="1:19">
      <c r="A8031" s="32">
        <v>45426</v>
      </c>
      <c r="B8031" s="33">
        <f t="shared" si="1358"/>
        <v>5</v>
      </c>
      <c r="C8031" s="33">
        <f t="shared" si="1359"/>
        <v>2024</v>
      </c>
      <c r="D8031" s="34">
        <v>0.68300000000000005</v>
      </c>
      <c r="F8031" s="32"/>
      <c r="K8031" s="32">
        <v>42993</v>
      </c>
      <c r="L8031" s="33">
        <f t="shared" si="1347"/>
        <v>9</v>
      </c>
      <c r="M8031" s="33">
        <f t="shared" si="1348"/>
        <v>2017</v>
      </c>
      <c r="N8031" s="34">
        <v>49.9</v>
      </c>
      <c r="P8031" s="32">
        <v>43423</v>
      </c>
      <c r="Q8031" s="33">
        <f t="shared" si="1354"/>
        <v>11</v>
      </c>
      <c r="R8031" s="33">
        <f t="shared" si="1355"/>
        <v>2018</v>
      </c>
      <c r="S8031" s="34">
        <v>64.14</v>
      </c>
    </row>
    <row r="8032" spans="1:19">
      <c r="A8032" s="32">
        <v>45427</v>
      </c>
      <c r="B8032" s="33">
        <f t="shared" si="1358"/>
        <v>5</v>
      </c>
      <c r="C8032" s="33">
        <f t="shared" si="1359"/>
        <v>2024</v>
      </c>
      <c r="D8032" s="34">
        <v>0.67500000000000004</v>
      </c>
      <c r="F8032" s="32"/>
      <c r="K8032" s="32">
        <v>42996</v>
      </c>
      <c r="L8032" s="33">
        <f t="shared" si="1347"/>
        <v>9</v>
      </c>
      <c r="M8032" s="33">
        <f t="shared" si="1348"/>
        <v>2017</v>
      </c>
      <c r="N8032" s="34">
        <v>49.88</v>
      </c>
      <c r="P8032" s="32">
        <v>43424</v>
      </c>
      <c r="Q8032" s="33">
        <f t="shared" si="1354"/>
        <v>11</v>
      </c>
      <c r="R8032" s="33">
        <f t="shared" si="1355"/>
        <v>2018</v>
      </c>
      <c r="S8032" s="34">
        <v>61.5</v>
      </c>
    </row>
    <row r="8033" spans="1:19">
      <c r="A8033" s="32">
        <v>45428</v>
      </c>
      <c r="B8033" s="33">
        <f t="shared" si="1358"/>
        <v>5</v>
      </c>
      <c r="C8033" s="33">
        <f t="shared" si="1359"/>
        <v>2024</v>
      </c>
      <c r="D8033" s="34">
        <v>0.68</v>
      </c>
      <c r="F8033" s="32"/>
      <c r="K8033" s="32">
        <v>42997</v>
      </c>
      <c r="L8033" s="33">
        <f t="shared" si="1347"/>
        <v>9</v>
      </c>
      <c r="M8033" s="33">
        <f t="shared" si="1348"/>
        <v>2017</v>
      </c>
      <c r="N8033" s="34">
        <v>49.54</v>
      </c>
      <c r="P8033" s="32">
        <v>43425</v>
      </c>
      <c r="Q8033" s="33">
        <f t="shared" si="1354"/>
        <v>11</v>
      </c>
      <c r="R8033" s="33">
        <f t="shared" si="1355"/>
        <v>2018</v>
      </c>
      <c r="S8033" s="34">
        <v>61.65</v>
      </c>
    </row>
    <row r="8034" spans="1:19">
      <c r="A8034" s="32">
        <v>45429</v>
      </c>
      <c r="B8034" s="33">
        <f t="shared" si="1358"/>
        <v>5</v>
      </c>
      <c r="C8034" s="33">
        <f t="shared" si="1359"/>
        <v>2024</v>
      </c>
      <c r="D8034" s="34">
        <v>0.68</v>
      </c>
      <c r="F8034" s="32"/>
      <c r="K8034" s="32">
        <v>42998</v>
      </c>
      <c r="L8034" s="33">
        <f t="shared" si="1347"/>
        <v>9</v>
      </c>
      <c r="M8034" s="33">
        <f t="shared" si="1348"/>
        <v>2017</v>
      </c>
      <c r="N8034" s="34">
        <v>50.29</v>
      </c>
      <c r="P8034" s="32">
        <v>43426</v>
      </c>
      <c r="Q8034" s="33">
        <f t="shared" si="1354"/>
        <v>11</v>
      </c>
      <c r="R8034" s="33">
        <f t="shared" si="1355"/>
        <v>2018</v>
      </c>
      <c r="S8034" s="34">
        <v>61.11</v>
      </c>
    </row>
    <row r="8035" spans="1:19">
      <c r="A8035" s="32">
        <v>45432</v>
      </c>
      <c r="B8035" s="33">
        <f t="shared" si="1358"/>
        <v>5</v>
      </c>
      <c r="C8035" s="33">
        <f t="shared" si="1359"/>
        <v>2024</v>
      </c>
      <c r="D8035" s="34">
        <v>0.69299999999999995</v>
      </c>
      <c r="F8035" s="32"/>
      <c r="K8035" s="32">
        <v>42999</v>
      </c>
      <c r="L8035" s="33">
        <f t="shared" si="1347"/>
        <v>9</v>
      </c>
      <c r="M8035" s="33">
        <f t="shared" si="1348"/>
        <v>2017</v>
      </c>
      <c r="N8035" s="34">
        <v>50.58</v>
      </c>
      <c r="P8035" s="32">
        <v>43427</v>
      </c>
      <c r="Q8035" s="33">
        <f t="shared" si="1354"/>
        <v>11</v>
      </c>
      <c r="R8035" s="33">
        <f t="shared" si="1355"/>
        <v>2018</v>
      </c>
      <c r="S8035" s="34">
        <v>57.69</v>
      </c>
    </row>
    <row r="8036" spans="1:19">
      <c r="A8036" s="32">
        <v>45433</v>
      </c>
      <c r="B8036" s="33">
        <f t="shared" si="1358"/>
        <v>5</v>
      </c>
      <c r="C8036" s="33">
        <f t="shared" si="1359"/>
        <v>2024</v>
      </c>
      <c r="D8036" s="34">
        <v>0.69099999999999995</v>
      </c>
      <c r="F8036" s="32"/>
      <c r="K8036" s="32">
        <v>43000</v>
      </c>
      <c r="L8036" s="33">
        <f t="shared" ref="L8036:L8099" si="1360">+MONTH(K8036)</f>
        <v>9</v>
      </c>
      <c r="M8036" s="33">
        <f t="shared" ref="M8036:M8099" si="1361">+YEAR(K8036)</f>
        <v>2017</v>
      </c>
      <c r="N8036" s="34">
        <v>50.33</v>
      </c>
      <c r="P8036" s="32">
        <v>43430</v>
      </c>
      <c r="Q8036" s="33">
        <f t="shared" si="1354"/>
        <v>11</v>
      </c>
      <c r="R8036" s="33">
        <f t="shared" si="1355"/>
        <v>2018</v>
      </c>
      <c r="S8036" s="34">
        <v>59.7</v>
      </c>
    </row>
    <row r="8037" spans="1:19">
      <c r="A8037" s="32">
        <v>45434</v>
      </c>
      <c r="B8037" s="33">
        <f t="shared" si="1358"/>
        <v>5</v>
      </c>
      <c r="C8037" s="33">
        <f t="shared" si="1359"/>
        <v>2024</v>
      </c>
      <c r="D8037" s="34">
        <v>0.70399999999999996</v>
      </c>
      <c r="F8037" s="32"/>
      <c r="K8037" s="32">
        <v>43003</v>
      </c>
      <c r="L8037" s="33">
        <f t="shared" si="1360"/>
        <v>9</v>
      </c>
      <c r="M8037" s="33">
        <f t="shared" si="1361"/>
        <v>2017</v>
      </c>
      <c r="N8037" s="34">
        <v>51.85</v>
      </c>
      <c r="P8037" s="32">
        <v>43431</v>
      </c>
      <c r="Q8037" s="33">
        <f t="shared" si="1354"/>
        <v>11</v>
      </c>
      <c r="R8037" s="33">
        <f t="shared" si="1355"/>
        <v>2018</v>
      </c>
      <c r="S8037" s="34">
        <v>59.58</v>
      </c>
    </row>
    <row r="8038" spans="1:19">
      <c r="A8038" s="32">
        <v>45435</v>
      </c>
      <c r="B8038" s="33">
        <f t="shared" si="1358"/>
        <v>5</v>
      </c>
      <c r="C8038" s="33">
        <f t="shared" si="1359"/>
        <v>2024</v>
      </c>
      <c r="D8038" s="34">
        <v>0.71799999999999997</v>
      </c>
      <c r="F8038" s="32"/>
      <c r="K8038" s="32">
        <v>43004</v>
      </c>
      <c r="L8038" s="33">
        <f t="shared" si="1360"/>
        <v>9</v>
      </c>
      <c r="M8038" s="33">
        <f t="shared" si="1361"/>
        <v>2017</v>
      </c>
      <c r="N8038" s="34">
        <v>51.59</v>
      </c>
      <c r="P8038" s="32">
        <v>43432</v>
      </c>
      <c r="Q8038" s="33">
        <f t="shared" si="1354"/>
        <v>11</v>
      </c>
      <c r="R8038" s="33">
        <f t="shared" si="1355"/>
        <v>2018</v>
      </c>
      <c r="S8038" s="34">
        <v>57.97</v>
      </c>
    </row>
    <row r="8039" spans="1:19">
      <c r="A8039" s="32">
        <v>45436</v>
      </c>
      <c r="B8039" s="33">
        <f t="shared" si="1358"/>
        <v>5</v>
      </c>
      <c r="C8039" s="33">
        <f t="shared" si="1359"/>
        <v>2024</v>
      </c>
      <c r="D8039" s="34">
        <v>0.72799999999999998</v>
      </c>
      <c r="F8039" s="32"/>
      <c r="K8039" s="32">
        <v>43005</v>
      </c>
      <c r="L8039" s="33">
        <f t="shared" si="1360"/>
        <v>9</v>
      </c>
      <c r="M8039" s="33">
        <f t="shared" si="1361"/>
        <v>2017</v>
      </c>
      <c r="N8039" s="34">
        <v>52.14</v>
      </c>
      <c r="P8039" s="32">
        <v>43433</v>
      </c>
      <c r="Q8039" s="33">
        <f t="shared" si="1354"/>
        <v>11</v>
      </c>
      <c r="R8039" s="33">
        <f t="shared" si="1355"/>
        <v>2018</v>
      </c>
      <c r="S8039" s="34">
        <v>58.29</v>
      </c>
    </row>
    <row r="8040" spans="1:19">
      <c r="A8040" s="32">
        <v>45440</v>
      </c>
      <c r="B8040" s="33">
        <f t="shared" si="1358"/>
        <v>5</v>
      </c>
      <c r="C8040" s="33">
        <f t="shared" si="1359"/>
        <v>2024</v>
      </c>
      <c r="D8040" s="34">
        <v>0.73299999999999998</v>
      </c>
      <c r="F8040" s="32"/>
      <c r="K8040" s="32">
        <v>43006</v>
      </c>
      <c r="L8040" s="33">
        <f t="shared" si="1360"/>
        <v>9</v>
      </c>
      <c r="M8040" s="33">
        <f t="shared" si="1361"/>
        <v>2017</v>
      </c>
      <c r="N8040" s="34">
        <v>51.62</v>
      </c>
      <c r="P8040" s="32">
        <v>43434</v>
      </c>
      <c r="Q8040" s="33">
        <f t="shared" si="1354"/>
        <v>11</v>
      </c>
      <c r="R8040" s="33">
        <f t="shared" si="1355"/>
        <v>2018</v>
      </c>
      <c r="S8040" s="34">
        <v>57.71</v>
      </c>
    </row>
    <row r="8041" spans="1:19">
      <c r="A8041" s="32">
        <v>45441</v>
      </c>
      <c r="B8041" s="33">
        <f t="shared" si="1358"/>
        <v>5</v>
      </c>
      <c r="C8041" s="33">
        <f t="shared" si="1359"/>
        <v>2024</v>
      </c>
      <c r="D8041" s="34">
        <v>0.73299999999999998</v>
      </c>
      <c r="F8041" s="32"/>
      <c r="K8041" s="32">
        <v>43007</v>
      </c>
      <c r="L8041" s="33">
        <f t="shared" si="1360"/>
        <v>9</v>
      </c>
      <c r="M8041" s="33">
        <f t="shared" si="1361"/>
        <v>2017</v>
      </c>
      <c r="N8041" s="34">
        <v>51.67</v>
      </c>
      <c r="P8041" s="32">
        <v>43437</v>
      </c>
      <c r="Q8041" s="33">
        <f t="shared" si="1354"/>
        <v>12</v>
      </c>
      <c r="R8041" s="33">
        <f t="shared" si="1355"/>
        <v>2018</v>
      </c>
      <c r="S8041" s="34">
        <v>60.17</v>
      </c>
    </row>
    <row r="8042" spans="1:19">
      <c r="A8042" s="32">
        <v>45442</v>
      </c>
      <c r="B8042" s="33">
        <f t="shared" si="1358"/>
        <v>5</v>
      </c>
      <c r="C8042" s="33">
        <f t="shared" si="1359"/>
        <v>2024</v>
      </c>
      <c r="D8042" s="34">
        <v>0.71</v>
      </c>
      <c r="F8042" s="32"/>
      <c r="K8042" s="32">
        <v>43010</v>
      </c>
      <c r="L8042" s="33">
        <f t="shared" si="1360"/>
        <v>10</v>
      </c>
      <c r="M8042" s="33">
        <f t="shared" si="1361"/>
        <v>2017</v>
      </c>
      <c r="N8042" s="34">
        <v>50.59</v>
      </c>
      <c r="P8042" s="32">
        <v>43438</v>
      </c>
      <c r="Q8042" s="33">
        <f t="shared" si="1354"/>
        <v>12</v>
      </c>
      <c r="R8042" s="33">
        <f t="shared" si="1355"/>
        <v>2018</v>
      </c>
      <c r="S8042" s="34">
        <v>61.22</v>
      </c>
    </row>
    <row r="8043" spans="1:19">
      <c r="A8043" s="32">
        <v>45443</v>
      </c>
      <c r="B8043" s="33">
        <f t="shared" si="1358"/>
        <v>5</v>
      </c>
      <c r="C8043" s="33">
        <f t="shared" si="1359"/>
        <v>2024</v>
      </c>
      <c r="D8043" s="34">
        <v>0.70499999999999996</v>
      </c>
      <c r="F8043" s="32"/>
      <c r="K8043" s="32">
        <v>43011</v>
      </c>
      <c r="L8043" s="33">
        <f t="shared" si="1360"/>
        <v>10</v>
      </c>
      <c r="M8043" s="33">
        <f t="shared" si="1361"/>
        <v>2017</v>
      </c>
      <c r="N8043" s="34">
        <v>50.44</v>
      </c>
      <c r="P8043" s="32">
        <v>43439</v>
      </c>
      <c r="Q8043" s="33">
        <f t="shared" si="1354"/>
        <v>12</v>
      </c>
      <c r="R8043" s="33">
        <f t="shared" si="1355"/>
        <v>2018</v>
      </c>
      <c r="S8043" s="34">
        <v>61.4</v>
      </c>
    </row>
    <row r="8044" spans="1:19">
      <c r="A8044" s="32">
        <v>45446</v>
      </c>
      <c r="B8044" s="33">
        <f t="shared" si="1358"/>
        <v>6</v>
      </c>
      <c r="C8044" s="33">
        <f t="shared" si="1359"/>
        <v>2024</v>
      </c>
      <c r="D8044" s="34">
        <v>0.68300000000000005</v>
      </c>
      <c r="F8044" s="32"/>
      <c r="K8044" s="32">
        <v>43012</v>
      </c>
      <c r="L8044" s="33">
        <f t="shared" si="1360"/>
        <v>10</v>
      </c>
      <c r="M8044" s="33">
        <f t="shared" si="1361"/>
        <v>2017</v>
      </c>
      <c r="N8044" s="34">
        <v>50</v>
      </c>
      <c r="P8044" s="32">
        <v>43440</v>
      </c>
      <c r="Q8044" s="33">
        <f t="shared" si="1354"/>
        <v>12</v>
      </c>
      <c r="R8044" s="33">
        <f t="shared" si="1355"/>
        <v>2018</v>
      </c>
      <c r="S8044" s="34">
        <v>57.83</v>
      </c>
    </row>
    <row r="8045" spans="1:19">
      <c r="A8045" s="32">
        <v>45447</v>
      </c>
      <c r="B8045" s="33">
        <f t="shared" ref="B8045:B8106" si="1362">+MONTH(A8045)</f>
        <v>6</v>
      </c>
      <c r="C8045" s="33">
        <f t="shared" ref="C8045:C8106" si="1363">+YEAR(A8045)</f>
        <v>2024</v>
      </c>
      <c r="D8045" s="34">
        <v>0.67500000000000004</v>
      </c>
      <c r="F8045" s="32"/>
      <c r="K8045" s="32">
        <v>43013</v>
      </c>
      <c r="L8045" s="33">
        <f t="shared" si="1360"/>
        <v>10</v>
      </c>
      <c r="M8045" s="33">
        <f t="shared" si="1361"/>
        <v>2017</v>
      </c>
      <c r="N8045" s="34">
        <v>50.79</v>
      </c>
      <c r="P8045" s="32">
        <v>43441</v>
      </c>
      <c r="Q8045" s="33">
        <f t="shared" si="1354"/>
        <v>12</v>
      </c>
      <c r="R8045" s="33">
        <f t="shared" si="1355"/>
        <v>2018</v>
      </c>
      <c r="S8045" s="34">
        <v>61.71</v>
      </c>
    </row>
    <row r="8046" spans="1:19">
      <c r="A8046" s="32">
        <v>45448</v>
      </c>
      <c r="B8046" s="33">
        <f t="shared" si="1362"/>
        <v>6</v>
      </c>
      <c r="C8046" s="33">
        <f t="shared" si="1363"/>
        <v>2024</v>
      </c>
      <c r="D8046" s="34">
        <v>0.68</v>
      </c>
      <c r="F8046" s="32"/>
      <c r="K8046" s="32">
        <v>43014</v>
      </c>
      <c r="L8046" s="33">
        <f t="shared" si="1360"/>
        <v>10</v>
      </c>
      <c r="M8046" s="33">
        <f t="shared" si="1361"/>
        <v>2017</v>
      </c>
      <c r="N8046" s="34">
        <v>49.34</v>
      </c>
      <c r="P8046" s="32">
        <v>43444</v>
      </c>
      <c r="Q8046" s="33">
        <f t="shared" si="1354"/>
        <v>12</v>
      </c>
      <c r="R8046" s="33">
        <f t="shared" si="1355"/>
        <v>2018</v>
      </c>
      <c r="S8046" s="34">
        <v>60.29</v>
      </c>
    </row>
    <row r="8047" spans="1:19">
      <c r="A8047" s="32">
        <v>45449</v>
      </c>
      <c r="B8047" s="33">
        <f t="shared" si="1362"/>
        <v>6</v>
      </c>
      <c r="C8047" s="33">
        <f t="shared" si="1363"/>
        <v>2024</v>
      </c>
      <c r="D8047" s="34">
        <v>0.7</v>
      </c>
      <c r="F8047" s="32"/>
      <c r="K8047" s="32">
        <v>43017</v>
      </c>
      <c r="L8047" s="33">
        <f t="shared" si="1360"/>
        <v>10</v>
      </c>
      <c r="M8047" s="33">
        <f t="shared" si="1361"/>
        <v>2017</v>
      </c>
      <c r="N8047" s="34">
        <v>49.58</v>
      </c>
      <c r="P8047" s="32">
        <v>43445</v>
      </c>
      <c r="Q8047" s="33">
        <f t="shared" si="1354"/>
        <v>12</v>
      </c>
      <c r="R8047" s="33">
        <f t="shared" si="1355"/>
        <v>2018</v>
      </c>
      <c r="S8047" s="34">
        <v>59.73</v>
      </c>
    </row>
    <row r="8048" spans="1:19">
      <c r="A8048" s="32">
        <v>45450</v>
      </c>
      <c r="B8048" s="33">
        <f t="shared" si="1362"/>
        <v>6</v>
      </c>
      <c r="C8048" s="33">
        <f t="shared" si="1363"/>
        <v>2024</v>
      </c>
      <c r="D8048" s="34">
        <v>0.70599999999999996</v>
      </c>
      <c r="F8048" s="32"/>
      <c r="K8048" s="32">
        <v>43018</v>
      </c>
      <c r="L8048" s="33">
        <f t="shared" si="1360"/>
        <v>10</v>
      </c>
      <c r="M8048" s="33">
        <f t="shared" si="1361"/>
        <v>2017</v>
      </c>
      <c r="N8048" s="34">
        <v>50.93</v>
      </c>
      <c r="P8048" s="32">
        <v>43446</v>
      </c>
      <c r="Q8048" s="33">
        <f t="shared" si="1354"/>
        <v>12</v>
      </c>
      <c r="R8048" s="33">
        <f t="shared" si="1355"/>
        <v>2018</v>
      </c>
      <c r="S8048" s="34">
        <v>59.94</v>
      </c>
    </row>
    <row r="8049" spans="1:19">
      <c r="A8049" s="32">
        <v>45453</v>
      </c>
      <c r="B8049" s="33">
        <f t="shared" si="1362"/>
        <v>6</v>
      </c>
      <c r="C8049" s="33">
        <f t="shared" si="1363"/>
        <v>2024</v>
      </c>
      <c r="D8049" s="34">
        <v>0.73399999999999999</v>
      </c>
      <c r="F8049" s="32"/>
      <c r="K8049" s="32">
        <v>43019</v>
      </c>
      <c r="L8049" s="33">
        <f t="shared" si="1360"/>
        <v>10</v>
      </c>
      <c r="M8049" s="33">
        <f t="shared" si="1361"/>
        <v>2017</v>
      </c>
      <c r="N8049" s="34">
        <v>51.3</v>
      </c>
      <c r="P8049" s="32">
        <v>43447</v>
      </c>
      <c r="Q8049" s="33">
        <f t="shared" si="1354"/>
        <v>12</v>
      </c>
      <c r="R8049" s="33">
        <f t="shared" si="1355"/>
        <v>2018</v>
      </c>
      <c r="S8049" s="34">
        <v>59.03</v>
      </c>
    </row>
    <row r="8050" spans="1:19">
      <c r="A8050" s="32">
        <v>45454</v>
      </c>
      <c r="B8050" s="33">
        <f t="shared" si="1362"/>
        <v>6</v>
      </c>
      <c r="C8050" s="33">
        <f t="shared" si="1363"/>
        <v>2024</v>
      </c>
      <c r="D8050" s="34">
        <v>0.753</v>
      </c>
      <c r="F8050" s="32"/>
      <c r="K8050" s="32">
        <v>43020</v>
      </c>
      <c r="L8050" s="33">
        <f t="shared" si="1360"/>
        <v>10</v>
      </c>
      <c r="M8050" s="33">
        <f t="shared" si="1361"/>
        <v>2017</v>
      </c>
      <c r="N8050" s="34">
        <v>50.61</v>
      </c>
      <c r="P8050" s="32">
        <v>43448</v>
      </c>
      <c r="Q8050" s="33">
        <f t="shared" si="1354"/>
        <v>12</v>
      </c>
      <c r="R8050" s="33">
        <f t="shared" si="1355"/>
        <v>2018</v>
      </c>
      <c r="S8050" s="34">
        <v>58.56</v>
      </c>
    </row>
    <row r="8051" spans="1:19">
      <c r="A8051" s="32">
        <v>45455</v>
      </c>
      <c r="B8051" s="33">
        <f t="shared" si="1362"/>
        <v>6</v>
      </c>
      <c r="C8051" s="33">
        <f t="shared" si="1363"/>
        <v>2024</v>
      </c>
      <c r="D8051" s="34">
        <v>0.78</v>
      </c>
      <c r="F8051" s="32"/>
      <c r="K8051" s="32">
        <v>43021</v>
      </c>
      <c r="L8051" s="33">
        <f t="shared" si="1360"/>
        <v>10</v>
      </c>
      <c r="M8051" s="33">
        <f t="shared" si="1361"/>
        <v>2017</v>
      </c>
      <c r="N8051" s="34">
        <v>51.43</v>
      </c>
      <c r="P8051" s="32">
        <v>43451</v>
      </c>
      <c r="Q8051" s="33">
        <f t="shared" si="1354"/>
        <v>12</v>
      </c>
      <c r="R8051" s="33">
        <f t="shared" si="1355"/>
        <v>2018</v>
      </c>
      <c r="S8051" s="34">
        <v>57.59</v>
      </c>
    </row>
    <row r="8052" spans="1:19">
      <c r="A8052" s="32">
        <v>45456</v>
      </c>
      <c r="B8052" s="33">
        <f t="shared" si="1362"/>
        <v>6</v>
      </c>
      <c r="C8052" s="33">
        <f t="shared" si="1363"/>
        <v>2024</v>
      </c>
      <c r="D8052" s="34">
        <v>0.78500000000000003</v>
      </c>
      <c r="F8052" s="32"/>
      <c r="K8052" s="32">
        <v>43024</v>
      </c>
      <c r="L8052" s="33">
        <f t="shared" si="1360"/>
        <v>10</v>
      </c>
      <c r="M8052" s="33">
        <f t="shared" si="1361"/>
        <v>2017</v>
      </c>
      <c r="N8052" s="34">
        <v>51.86</v>
      </c>
      <c r="P8052" s="32">
        <v>43452</v>
      </c>
      <c r="Q8052" s="33">
        <f t="shared" si="1354"/>
        <v>12</v>
      </c>
      <c r="R8052" s="33">
        <f t="shared" si="1355"/>
        <v>2018</v>
      </c>
      <c r="S8052" s="34">
        <v>55.26</v>
      </c>
    </row>
    <row r="8053" spans="1:19">
      <c r="A8053" s="32">
        <v>45457</v>
      </c>
      <c r="B8053" s="33">
        <f t="shared" si="1362"/>
        <v>6</v>
      </c>
      <c r="C8053" s="33">
        <f t="shared" si="1363"/>
        <v>2024</v>
      </c>
      <c r="D8053" s="34">
        <v>0.79</v>
      </c>
      <c r="F8053" s="32"/>
      <c r="K8053" s="32">
        <v>43025</v>
      </c>
      <c r="L8053" s="33">
        <f t="shared" si="1360"/>
        <v>10</v>
      </c>
      <c r="M8053" s="33">
        <f t="shared" si="1361"/>
        <v>2017</v>
      </c>
      <c r="N8053" s="34">
        <v>51.87</v>
      </c>
      <c r="P8053" s="32">
        <v>43453</v>
      </c>
      <c r="Q8053" s="33">
        <f t="shared" si="1354"/>
        <v>12</v>
      </c>
      <c r="R8053" s="33">
        <f t="shared" si="1355"/>
        <v>2018</v>
      </c>
      <c r="S8053" s="34">
        <v>55.6</v>
      </c>
    </row>
    <row r="8054" spans="1:19">
      <c r="A8054" s="32">
        <v>45460</v>
      </c>
      <c r="B8054" s="33">
        <f t="shared" si="1362"/>
        <v>6</v>
      </c>
      <c r="C8054" s="33">
        <f t="shared" si="1363"/>
        <v>2024</v>
      </c>
      <c r="D8054" s="34">
        <v>0.79</v>
      </c>
      <c r="F8054" s="32"/>
      <c r="K8054" s="32">
        <v>43026</v>
      </c>
      <c r="L8054" s="33">
        <f t="shared" si="1360"/>
        <v>10</v>
      </c>
      <c r="M8054" s="33">
        <f t="shared" si="1361"/>
        <v>2017</v>
      </c>
      <c r="N8054" s="34">
        <v>52.05</v>
      </c>
      <c r="P8054" s="32">
        <v>43454</v>
      </c>
      <c r="Q8054" s="33">
        <f t="shared" si="1354"/>
        <v>12</v>
      </c>
      <c r="R8054" s="33">
        <f t="shared" si="1355"/>
        <v>2018</v>
      </c>
      <c r="S8054" s="34">
        <v>52.84</v>
      </c>
    </row>
    <row r="8055" spans="1:19">
      <c r="A8055" s="32">
        <v>45461</v>
      </c>
      <c r="B8055" s="33">
        <f t="shared" si="1362"/>
        <v>6</v>
      </c>
      <c r="C8055" s="33">
        <f t="shared" si="1363"/>
        <v>2024</v>
      </c>
      <c r="D8055" s="34">
        <v>0.78300000000000003</v>
      </c>
      <c r="F8055" s="32"/>
      <c r="K8055" s="32">
        <v>43027</v>
      </c>
      <c r="L8055" s="33">
        <f t="shared" si="1360"/>
        <v>10</v>
      </c>
      <c r="M8055" s="33">
        <f t="shared" si="1361"/>
        <v>2017</v>
      </c>
      <c r="N8055" s="34">
        <v>51.29</v>
      </c>
      <c r="P8055" s="32">
        <v>43455</v>
      </c>
      <c r="Q8055" s="33">
        <f t="shared" si="1354"/>
        <v>12</v>
      </c>
      <c r="R8055" s="33">
        <f t="shared" si="1355"/>
        <v>2018</v>
      </c>
      <c r="S8055" s="34">
        <v>51.93</v>
      </c>
    </row>
    <row r="8056" spans="1:19">
      <c r="A8056" s="32">
        <v>45463</v>
      </c>
      <c r="B8056" s="33">
        <f t="shared" si="1362"/>
        <v>6</v>
      </c>
      <c r="C8056" s="33">
        <f t="shared" si="1363"/>
        <v>2024</v>
      </c>
      <c r="D8056" s="34">
        <v>0.79</v>
      </c>
      <c r="F8056" s="32"/>
      <c r="K8056" s="32">
        <v>43028</v>
      </c>
      <c r="L8056" s="33">
        <f t="shared" si="1360"/>
        <v>10</v>
      </c>
      <c r="M8056" s="33">
        <f t="shared" si="1361"/>
        <v>2017</v>
      </c>
      <c r="N8056" s="34">
        <v>51.63</v>
      </c>
      <c r="P8056" s="32">
        <v>43461</v>
      </c>
      <c r="Q8056" s="33">
        <f t="shared" si="1354"/>
        <v>12</v>
      </c>
      <c r="R8056" s="33">
        <f t="shared" si="1355"/>
        <v>2018</v>
      </c>
      <c r="S8056" s="34">
        <v>51.49</v>
      </c>
    </row>
    <row r="8057" spans="1:19">
      <c r="A8057" s="32">
        <v>45464</v>
      </c>
      <c r="B8057" s="33">
        <f t="shared" si="1362"/>
        <v>6</v>
      </c>
      <c r="C8057" s="33">
        <f t="shared" si="1363"/>
        <v>2024</v>
      </c>
      <c r="D8057" s="34">
        <v>0.78800000000000003</v>
      </c>
      <c r="F8057" s="32"/>
      <c r="K8057" s="32">
        <v>43031</v>
      </c>
      <c r="L8057" s="33">
        <f t="shared" si="1360"/>
        <v>10</v>
      </c>
      <c r="M8057" s="33">
        <f t="shared" si="1361"/>
        <v>2017</v>
      </c>
      <c r="N8057" s="34">
        <v>51.91</v>
      </c>
      <c r="P8057" s="32">
        <v>43462</v>
      </c>
      <c r="Q8057" s="33">
        <f t="shared" si="1354"/>
        <v>12</v>
      </c>
      <c r="R8057" s="33">
        <f t="shared" si="1355"/>
        <v>2018</v>
      </c>
      <c r="S8057" s="34">
        <v>50.57</v>
      </c>
    </row>
    <row r="8058" spans="1:19">
      <c r="A8058" s="32">
        <v>45467</v>
      </c>
      <c r="B8058" s="33">
        <f t="shared" si="1362"/>
        <v>6</v>
      </c>
      <c r="C8058" s="33">
        <f t="shared" si="1363"/>
        <v>2024</v>
      </c>
      <c r="D8058" s="34">
        <v>0.78300000000000003</v>
      </c>
      <c r="F8058" s="32"/>
      <c r="K8058" s="32">
        <v>43032</v>
      </c>
      <c r="L8058" s="33">
        <f t="shared" si="1360"/>
        <v>10</v>
      </c>
      <c r="M8058" s="33">
        <f t="shared" si="1361"/>
        <v>2017</v>
      </c>
      <c r="N8058" s="34">
        <v>52.32</v>
      </c>
      <c r="P8058" s="32">
        <v>43467</v>
      </c>
      <c r="Q8058" s="33">
        <f t="shared" si="1354"/>
        <v>1</v>
      </c>
      <c r="R8058" s="33">
        <f t="shared" si="1355"/>
        <v>2019</v>
      </c>
      <c r="S8058" s="34">
        <v>54.06</v>
      </c>
    </row>
    <row r="8059" spans="1:19">
      <c r="A8059" s="32">
        <v>45468</v>
      </c>
      <c r="B8059" s="33">
        <f t="shared" si="1362"/>
        <v>6</v>
      </c>
      <c r="C8059" s="33">
        <f t="shared" si="1363"/>
        <v>2024</v>
      </c>
      <c r="D8059" s="34">
        <v>0.79500000000000004</v>
      </c>
      <c r="F8059" s="32"/>
      <c r="K8059" s="32">
        <v>43033</v>
      </c>
      <c r="L8059" s="33">
        <f t="shared" si="1360"/>
        <v>10</v>
      </c>
      <c r="M8059" s="33">
        <f t="shared" si="1361"/>
        <v>2017</v>
      </c>
      <c r="N8059" s="34">
        <v>51.97</v>
      </c>
      <c r="P8059" s="32">
        <v>43468</v>
      </c>
      <c r="Q8059" s="33">
        <f t="shared" si="1354"/>
        <v>1</v>
      </c>
      <c r="R8059" s="33">
        <f t="shared" si="1355"/>
        <v>2019</v>
      </c>
      <c r="S8059" s="34">
        <v>53.23</v>
      </c>
    </row>
    <row r="8060" spans="1:19">
      <c r="A8060" s="32">
        <v>45469</v>
      </c>
      <c r="B8060" s="33">
        <f t="shared" si="1362"/>
        <v>6</v>
      </c>
      <c r="C8060" s="33">
        <f t="shared" si="1363"/>
        <v>2024</v>
      </c>
      <c r="D8060" s="34">
        <v>0.80500000000000005</v>
      </c>
      <c r="F8060" s="32"/>
      <c r="K8060" s="32">
        <v>43034</v>
      </c>
      <c r="L8060" s="33">
        <f t="shared" si="1360"/>
        <v>10</v>
      </c>
      <c r="M8060" s="33">
        <f t="shared" si="1361"/>
        <v>2017</v>
      </c>
      <c r="N8060" s="34">
        <v>52.41</v>
      </c>
      <c r="P8060" s="32">
        <v>43469</v>
      </c>
      <c r="Q8060" s="33">
        <f t="shared" si="1354"/>
        <v>1</v>
      </c>
      <c r="R8060" s="33">
        <f t="shared" si="1355"/>
        <v>2019</v>
      </c>
      <c r="S8060" s="34">
        <v>55.64</v>
      </c>
    </row>
    <row r="8061" spans="1:19">
      <c r="A8061" s="32">
        <v>45470</v>
      </c>
      <c r="B8061" s="33">
        <f t="shared" si="1362"/>
        <v>6</v>
      </c>
      <c r="C8061" s="33">
        <f t="shared" si="1363"/>
        <v>2024</v>
      </c>
      <c r="D8061" s="34">
        <v>0.82299999999999995</v>
      </c>
      <c r="F8061" s="32"/>
      <c r="K8061" s="32">
        <v>43035</v>
      </c>
      <c r="L8061" s="33">
        <f t="shared" si="1360"/>
        <v>10</v>
      </c>
      <c r="M8061" s="33">
        <f t="shared" si="1361"/>
        <v>2017</v>
      </c>
      <c r="N8061" s="34">
        <v>53.92</v>
      </c>
      <c r="P8061" s="32">
        <v>43472</v>
      </c>
      <c r="Q8061" s="33">
        <f t="shared" si="1354"/>
        <v>1</v>
      </c>
      <c r="R8061" s="33">
        <f t="shared" si="1355"/>
        <v>2019</v>
      </c>
      <c r="S8061" s="34">
        <v>57.1</v>
      </c>
    </row>
    <row r="8062" spans="1:19">
      <c r="A8062" s="32">
        <v>45471</v>
      </c>
      <c r="B8062" s="33">
        <f t="shared" si="1362"/>
        <v>6</v>
      </c>
      <c r="C8062" s="33">
        <f t="shared" si="1363"/>
        <v>2024</v>
      </c>
      <c r="D8062" s="34">
        <v>0.83499999999999996</v>
      </c>
      <c r="F8062" s="32"/>
      <c r="K8062" s="32">
        <v>43038</v>
      </c>
      <c r="L8062" s="33">
        <f t="shared" si="1360"/>
        <v>10</v>
      </c>
      <c r="M8062" s="33">
        <f t="shared" si="1361"/>
        <v>2017</v>
      </c>
      <c r="N8062" s="34">
        <v>54.11</v>
      </c>
      <c r="P8062" s="32">
        <v>43473</v>
      </c>
      <c r="Q8062" s="33">
        <f t="shared" si="1354"/>
        <v>1</v>
      </c>
      <c r="R8062" s="33">
        <f t="shared" si="1355"/>
        <v>2019</v>
      </c>
      <c r="S8062" s="34">
        <v>56.91</v>
      </c>
    </row>
    <row r="8063" spans="1:19">
      <c r="A8063" s="32">
        <v>45474</v>
      </c>
      <c r="B8063" s="33">
        <f t="shared" si="1362"/>
        <v>7</v>
      </c>
      <c r="C8063" s="33">
        <f t="shared" si="1363"/>
        <v>2024</v>
      </c>
      <c r="D8063" s="34">
        <v>0.84499999999999997</v>
      </c>
      <c r="F8063" s="32"/>
      <c r="K8063" s="32">
        <v>43039</v>
      </c>
      <c r="L8063" s="33">
        <f t="shared" si="1360"/>
        <v>10</v>
      </c>
      <c r="M8063" s="33">
        <f t="shared" si="1361"/>
        <v>2017</v>
      </c>
      <c r="N8063" s="34">
        <v>54.36</v>
      </c>
      <c r="P8063" s="32">
        <v>43474</v>
      </c>
      <c r="Q8063" s="33">
        <f t="shared" si="1354"/>
        <v>1</v>
      </c>
      <c r="R8063" s="33">
        <f t="shared" si="1355"/>
        <v>2019</v>
      </c>
      <c r="S8063" s="34">
        <v>59.46</v>
      </c>
    </row>
    <row r="8064" spans="1:19">
      <c r="A8064" s="32">
        <v>45475</v>
      </c>
      <c r="B8064" s="33">
        <f t="shared" si="1362"/>
        <v>7</v>
      </c>
      <c r="C8064" s="33">
        <f t="shared" si="1363"/>
        <v>2024</v>
      </c>
      <c r="D8064" s="34">
        <v>0.84499999999999997</v>
      </c>
      <c r="F8064" s="32"/>
      <c r="K8064" s="32">
        <v>43040</v>
      </c>
      <c r="L8064" s="33">
        <f t="shared" si="1360"/>
        <v>11</v>
      </c>
      <c r="M8064" s="33">
        <f t="shared" si="1361"/>
        <v>2017</v>
      </c>
      <c r="N8064" s="34">
        <v>54.32</v>
      </c>
      <c r="P8064" s="32">
        <v>43475</v>
      </c>
      <c r="Q8064" s="33">
        <f t="shared" si="1354"/>
        <v>1</v>
      </c>
      <c r="R8064" s="33">
        <f t="shared" si="1355"/>
        <v>2019</v>
      </c>
      <c r="S8064" s="34">
        <v>60.47</v>
      </c>
    </row>
    <row r="8065" spans="1:19">
      <c r="A8065" s="32">
        <v>45476</v>
      </c>
      <c r="B8065" s="33">
        <f t="shared" si="1362"/>
        <v>7</v>
      </c>
      <c r="C8065" s="33">
        <f t="shared" si="1363"/>
        <v>2024</v>
      </c>
      <c r="D8065" s="34">
        <v>0.84299999999999997</v>
      </c>
      <c r="F8065" s="32"/>
      <c r="K8065" s="32">
        <v>43041</v>
      </c>
      <c r="L8065" s="33">
        <f t="shared" si="1360"/>
        <v>11</v>
      </c>
      <c r="M8065" s="33">
        <f t="shared" si="1361"/>
        <v>2017</v>
      </c>
      <c r="N8065" s="34">
        <v>54.55</v>
      </c>
      <c r="P8065" s="32">
        <v>43476</v>
      </c>
      <c r="Q8065" s="33">
        <f t="shared" si="1354"/>
        <v>1</v>
      </c>
      <c r="R8065" s="33">
        <f t="shared" si="1355"/>
        <v>2019</v>
      </c>
      <c r="S8065" s="34">
        <v>59.24</v>
      </c>
    </row>
    <row r="8066" spans="1:19">
      <c r="A8066" s="32">
        <v>45481</v>
      </c>
      <c r="B8066" s="33">
        <f t="shared" si="1362"/>
        <v>7</v>
      </c>
      <c r="C8066" s="33">
        <f t="shared" si="1363"/>
        <v>2024</v>
      </c>
      <c r="D8066" s="34">
        <v>0.83499999999999996</v>
      </c>
      <c r="F8066" s="32"/>
      <c r="K8066" s="32">
        <v>43042</v>
      </c>
      <c r="L8066" s="33">
        <f t="shared" si="1360"/>
        <v>11</v>
      </c>
      <c r="M8066" s="33">
        <f t="shared" si="1361"/>
        <v>2017</v>
      </c>
      <c r="N8066" s="34">
        <v>55.63</v>
      </c>
      <c r="P8066" s="32">
        <v>43479</v>
      </c>
      <c r="Q8066" s="33">
        <f t="shared" si="1354"/>
        <v>1</v>
      </c>
      <c r="R8066" s="33">
        <f t="shared" si="1355"/>
        <v>2019</v>
      </c>
      <c r="S8066" s="34">
        <v>58.8</v>
      </c>
    </row>
    <row r="8067" spans="1:19">
      <c r="A8067" s="32">
        <v>45482</v>
      </c>
      <c r="B8067" s="33">
        <f t="shared" si="1362"/>
        <v>7</v>
      </c>
      <c r="C8067" s="33">
        <f t="shared" si="1363"/>
        <v>2024</v>
      </c>
      <c r="D8067" s="34">
        <v>0.82599999999999996</v>
      </c>
      <c r="F8067" s="32"/>
      <c r="K8067" s="32">
        <v>43045</v>
      </c>
      <c r="L8067" s="33">
        <f t="shared" si="1360"/>
        <v>11</v>
      </c>
      <c r="M8067" s="33">
        <f t="shared" si="1361"/>
        <v>2017</v>
      </c>
      <c r="N8067" s="34">
        <v>57.34</v>
      </c>
      <c r="P8067" s="32">
        <v>43480</v>
      </c>
      <c r="Q8067" s="33">
        <f t="shared" si="1354"/>
        <v>1</v>
      </c>
      <c r="R8067" s="33">
        <f t="shared" si="1355"/>
        <v>2019</v>
      </c>
      <c r="S8067" s="34">
        <v>58.65</v>
      </c>
    </row>
    <row r="8068" spans="1:19">
      <c r="A8068" s="32">
        <v>45483</v>
      </c>
      <c r="B8068" s="33">
        <f t="shared" si="1362"/>
        <v>7</v>
      </c>
      <c r="C8068" s="33">
        <f t="shared" si="1363"/>
        <v>2024</v>
      </c>
      <c r="D8068" s="34">
        <v>0.81399999999999995</v>
      </c>
      <c r="F8068" s="32"/>
      <c r="K8068" s="32">
        <v>43046</v>
      </c>
      <c r="L8068" s="33">
        <f t="shared" si="1360"/>
        <v>11</v>
      </c>
      <c r="M8068" s="33">
        <f t="shared" si="1361"/>
        <v>2017</v>
      </c>
      <c r="N8068" s="34">
        <v>57.19</v>
      </c>
      <c r="P8068" s="32">
        <v>43481</v>
      </c>
      <c r="Q8068" s="33">
        <f t="shared" si="1354"/>
        <v>1</v>
      </c>
      <c r="R8068" s="33">
        <f t="shared" si="1355"/>
        <v>2019</v>
      </c>
      <c r="S8068" s="34">
        <v>59.81</v>
      </c>
    </row>
    <row r="8069" spans="1:19">
      <c r="A8069" s="32">
        <v>45484</v>
      </c>
      <c r="B8069" s="33">
        <f t="shared" si="1362"/>
        <v>7</v>
      </c>
      <c r="C8069" s="33">
        <f t="shared" si="1363"/>
        <v>2024</v>
      </c>
      <c r="D8069" s="34">
        <v>0.81</v>
      </c>
      <c r="F8069" s="32"/>
      <c r="K8069" s="32">
        <v>43047</v>
      </c>
      <c r="L8069" s="33">
        <f t="shared" si="1360"/>
        <v>11</v>
      </c>
      <c r="M8069" s="33">
        <f t="shared" si="1361"/>
        <v>2017</v>
      </c>
      <c r="N8069" s="34">
        <v>56.82</v>
      </c>
      <c r="P8069" s="32">
        <v>43482</v>
      </c>
      <c r="Q8069" s="33">
        <f t="shared" si="1354"/>
        <v>1</v>
      </c>
      <c r="R8069" s="33">
        <f t="shared" si="1355"/>
        <v>2019</v>
      </c>
      <c r="S8069" s="34">
        <v>59.85</v>
      </c>
    </row>
    <row r="8070" spans="1:19">
      <c r="A8070" s="32">
        <v>45485</v>
      </c>
      <c r="B8070" s="33">
        <f t="shared" si="1362"/>
        <v>7</v>
      </c>
      <c r="C8070" s="33">
        <f t="shared" si="1363"/>
        <v>2024</v>
      </c>
      <c r="D8070" s="34">
        <v>0.81</v>
      </c>
      <c r="F8070" s="32"/>
      <c r="K8070" s="32">
        <v>43048</v>
      </c>
      <c r="L8070" s="33">
        <f t="shared" si="1360"/>
        <v>11</v>
      </c>
      <c r="M8070" s="33">
        <f t="shared" si="1361"/>
        <v>2017</v>
      </c>
      <c r="N8070" s="34">
        <v>57.16</v>
      </c>
      <c r="P8070" s="32">
        <v>43483</v>
      </c>
      <c r="Q8070" s="33">
        <f t="shared" si="1354"/>
        <v>1</v>
      </c>
      <c r="R8070" s="33">
        <f t="shared" si="1355"/>
        <v>2019</v>
      </c>
      <c r="S8070" s="34">
        <v>62.04</v>
      </c>
    </row>
    <row r="8071" spans="1:19">
      <c r="A8071" s="32">
        <v>45488</v>
      </c>
      <c r="B8071" s="33">
        <f t="shared" si="1362"/>
        <v>7</v>
      </c>
      <c r="C8071" s="33">
        <f t="shared" si="1363"/>
        <v>2024</v>
      </c>
      <c r="D8071" s="34">
        <v>0.79500000000000004</v>
      </c>
      <c r="F8071" s="32"/>
      <c r="K8071" s="32">
        <v>43049</v>
      </c>
      <c r="L8071" s="33">
        <f t="shared" si="1360"/>
        <v>11</v>
      </c>
      <c r="M8071" s="33">
        <f t="shared" si="1361"/>
        <v>2017</v>
      </c>
      <c r="N8071" s="34">
        <v>56.75</v>
      </c>
      <c r="P8071" s="32">
        <v>43486</v>
      </c>
      <c r="Q8071" s="33">
        <f t="shared" ref="Q8071:Q8132" si="1364">+MONTH(P8071)</f>
        <v>1</v>
      </c>
      <c r="R8071" s="33">
        <f t="shared" ref="R8071:R8132" si="1365">+YEAR(P8071)</f>
        <v>2019</v>
      </c>
      <c r="S8071" s="34">
        <v>62.18</v>
      </c>
    </row>
    <row r="8072" spans="1:19">
      <c r="A8072" s="32">
        <v>45489</v>
      </c>
      <c r="B8072" s="33">
        <f t="shared" si="1362"/>
        <v>7</v>
      </c>
      <c r="C8072" s="33">
        <f t="shared" si="1363"/>
        <v>2024</v>
      </c>
      <c r="D8072" s="34">
        <v>0.78500000000000003</v>
      </c>
      <c r="F8072" s="32"/>
      <c r="K8072" s="32">
        <v>43052</v>
      </c>
      <c r="L8072" s="33">
        <f t="shared" si="1360"/>
        <v>11</v>
      </c>
      <c r="M8072" s="33">
        <f t="shared" si="1361"/>
        <v>2017</v>
      </c>
      <c r="N8072" s="34">
        <v>56.77</v>
      </c>
      <c r="P8072" s="32">
        <v>43487</v>
      </c>
      <c r="Q8072" s="33">
        <f t="shared" si="1364"/>
        <v>1</v>
      </c>
      <c r="R8072" s="33">
        <f t="shared" si="1365"/>
        <v>2019</v>
      </c>
      <c r="S8072" s="34">
        <v>60.9</v>
      </c>
    </row>
    <row r="8073" spans="1:19">
      <c r="A8073" s="32">
        <v>45490</v>
      </c>
      <c r="B8073" s="33">
        <f t="shared" si="1362"/>
        <v>7</v>
      </c>
      <c r="C8073" s="33">
        <f t="shared" si="1363"/>
        <v>2024</v>
      </c>
      <c r="D8073" s="34">
        <v>0.78300000000000003</v>
      </c>
      <c r="F8073" s="32"/>
      <c r="K8073" s="32">
        <v>43053</v>
      </c>
      <c r="L8073" s="33">
        <f t="shared" si="1360"/>
        <v>11</v>
      </c>
      <c r="M8073" s="33">
        <f t="shared" si="1361"/>
        <v>2017</v>
      </c>
      <c r="N8073" s="34">
        <v>55.67</v>
      </c>
      <c r="P8073" s="32">
        <v>43488</v>
      </c>
      <c r="Q8073" s="33">
        <f t="shared" si="1364"/>
        <v>1</v>
      </c>
      <c r="R8073" s="33">
        <f t="shared" si="1365"/>
        <v>2019</v>
      </c>
      <c r="S8073" s="34">
        <v>61.05</v>
      </c>
    </row>
    <row r="8074" spans="1:19">
      <c r="A8074" s="32">
        <v>45491</v>
      </c>
      <c r="B8074" s="33">
        <f t="shared" si="1362"/>
        <v>7</v>
      </c>
      <c r="C8074" s="33">
        <f t="shared" si="1363"/>
        <v>2024</v>
      </c>
      <c r="D8074" s="34">
        <v>0.78100000000000003</v>
      </c>
      <c r="F8074" s="32"/>
      <c r="K8074" s="32">
        <v>43054</v>
      </c>
      <c r="L8074" s="33">
        <f t="shared" si="1360"/>
        <v>11</v>
      </c>
      <c r="M8074" s="33">
        <f t="shared" si="1361"/>
        <v>2017</v>
      </c>
      <c r="N8074" s="34">
        <v>55.28</v>
      </c>
      <c r="P8074" s="32">
        <v>43489</v>
      </c>
      <c r="Q8074" s="33">
        <f t="shared" si="1364"/>
        <v>1</v>
      </c>
      <c r="R8074" s="33">
        <f t="shared" si="1365"/>
        <v>2019</v>
      </c>
      <c r="S8074" s="34">
        <v>61.09</v>
      </c>
    </row>
    <row r="8075" spans="1:19">
      <c r="A8075" s="32">
        <v>45492</v>
      </c>
      <c r="B8075" s="33">
        <f t="shared" si="1362"/>
        <v>7</v>
      </c>
      <c r="C8075" s="33">
        <f t="shared" si="1363"/>
        <v>2024</v>
      </c>
      <c r="D8075" s="34">
        <v>0.77500000000000002</v>
      </c>
      <c r="F8075" s="32"/>
      <c r="K8075" s="32">
        <v>43055</v>
      </c>
      <c r="L8075" s="33">
        <f t="shared" si="1360"/>
        <v>11</v>
      </c>
      <c r="M8075" s="33">
        <f t="shared" si="1361"/>
        <v>2017</v>
      </c>
      <c r="N8075" s="34">
        <v>55.14</v>
      </c>
      <c r="P8075" s="32">
        <v>43490</v>
      </c>
      <c r="Q8075" s="33">
        <f t="shared" si="1364"/>
        <v>1</v>
      </c>
      <c r="R8075" s="33">
        <f t="shared" si="1365"/>
        <v>2019</v>
      </c>
      <c r="S8075" s="34">
        <v>61.49</v>
      </c>
    </row>
    <row r="8076" spans="1:19">
      <c r="A8076" s="32">
        <v>45495</v>
      </c>
      <c r="B8076" s="33">
        <f t="shared" si="1362"/>
        <v>7</v>
      </c>
      <c r="C8076" s="33">
        <f t="shared" si="1363"/>
        <v>2024</v>
      </c>
      <c r="D8076" s="34">
        <v>0.77600000000000002</v>
      </c>
      <c r="F8076" s="32"/>
      <c r="K8076" s="32">
        <v>43056</v>
      </c>
      <c r="L8076" s="33">
        <f t="shared" si="1360"/>
        <v>11</v>
      </c>
      <c r="M8076" s="33">
        <f t="shared" si="1361"/>
        <v>2017</v>
      </c>
      <c r="N8076" s="34">
        <v>56.21</v>
      </c>
      <c r="P8076" s="32">
        <v>43493</v>
      </c>
      <c r="Q8076" s="33">
        <f t="shared" si="1364"/>
        <v>1</v>
      </c>
      <c r="R8076" s="33">
        <f t="shared" si="1365"/>
        <v>2019</v>
      </c>
      <c r="S8076" s="34">
        <v>59.71</v>
      </c>
    </row>
    <row r="8077" spans="1:19">
      <c r="A8077" s="32">
        <v>45496</v>
      </c>
      <c r="B8077" s="33">
        <f t="shared" si="1362"/>
        <v>7</v>
      </c>
      <c r="C8077" s="33">
        <f t="shared" si="1363"/>
        <v>2024</v>
      </c>
      <c r="D8077" s="34">
        <v>0.77400000000000002</v>
      </c>
      <c r="F8077" s="32"/>
      <c r="K8077" s="32">
        <v>43059</v>
      </c>
      <c r="L8077" s="33">
        <f t="shared" si="1360"/>
        <v>11</v>
      </c>
      <c r="M8077" s="33">
        <f t="shared" si="1361"/>
        <v>2017</v>
      </c>
      <c r="N8077" s="34">
        <v>56.21</v>
      </c>
      <c r="P8077" s="32">
        <v>43494</v>
      </c>
      <c r="Q8077" s="33">
        <f t="shared" si="1364"/>
        <v>1</v>
      </c>
      <c r="R8077" s="33">
        <f t="shared" si="1365"/>
        <v>2019</v>
      </c>
      <c r="S8077" s="34">
        <v>60.98</v>
      </c>
    </row>
    <row r="8078" spans="1:19">
      <c r="A8078" s="32">
        <v>45497</v>
      </c>
      <c r="B8078" s="33">
        <f t="shared" si="1362"/>
        <v>7</v>
      </c>
      <c r="C8078" s="33">
        <f t="shared" si="1363"/>
        <v>2024</v>
      </c>
      <c r="D8078" s="34">
        <v>0.77800000000000002</v>
      </c>
      <c r="F8078" s="32"/>
      <c r="K8078" s="32">
        <v>43060</v>
      </c>
      <c r="L8078" s="33">
        <f t="shared" si="1360"/>
        <v>11</v>
      </c>
      <c r="M8078" s="33">
        <f t="shared" si="1361"/>
        <v>2017</v>
      </c>
      <c r="N8078" s="34">
        <v>56.84</v>
      </c>
      <c r="P8078" s="32">
        <v>43495</v>
      </c>
      <c r="Q8078" s="33">
        <f t="shared" si="1364"/>
        <v>1</v>
      </c>
      <c r="R8078" s="33">
        <f t="shared" si="1365"/>
        <v>2019</v>
      </c>
      <c r="S8078" s="34">
        <v>61.89</v>
      </c>
    </row>
    <row r="8079" spans="1:19">
      <c r="A8079" s="32">
        <v>45498</v>
      </c>
      <c r="B8079" s="33">
        <f t="shared" si="1362"/>
        <v>7</v>
      </c>
      <c r="C8079" s="33">
        <f t="shared" si="1363"/>
        <v>2024</v>
      </c>
      <c r="D8079" s="34">
        <v>0.77800000000000002</v>
      </c>
      <c r="F8079" s="32"/>
      <c r="K8079" s="32">
        <v>43061</v>
      </c>
      <c r="L8079" s="33">
        <f t="shared" si="1360"/>
        <v>11</v>
      </c>
      <c r="M8079" s="33">
        <f t="shared" si="1361"/>
        <v>2017</v>
      </c>
      <c r="N8079" s="34">
        <v>57.88</v>
      </c>
      <c r="P8079" s="32">
        <v>43496</v>
      </c>
      <c r="Q8079" s="33">
        <f t="shared" si="1364"/>
        <v>1</v>
      </c>
      <c r="R8079" s="33">
        <f t="shared" si="1365"/>
        <v>2019</v>
      </c>
      <c r="S8079" s="34">
        <v>62.46</v>
      </c>
    </row>
    <row r="8080" spans="1:19">
      <c r="A8080" s="32">
        <v>45499</v>
      </c>
      <c r="B8080" s="33">
        <f t="shared" si="1362"/>
        <v>7</v>
      </c>
      <c r="C8080" s="33">
        <f t="shared" si="1363"/>
        <v>2024</v>
      </c>
      <c r="D8080" s="34">
        <v>0.77800000000000002</v>
      </c>
      <c r="F8080" s="32"/>
      <c r="K8080" s="32">
        <v>43063</v>
      </c>
      <c r="L8080" s="33">
        <f t="shared" si="1360"/>
        <v>11</v>
      </c>
      <c r="M8080" s="33">
        <f t="shared" si="1361"/>
        <v>2017</v>
      </c>
      <c r="N8080" s="34">
        <v>58.94</v>
      </c>
      <c r="P8080" s="32">
        <v>43497</v>
      </c>
      <c r="Q8080" s="33">
        <f t="shared" si="1364"/>
        <v>2</v>
      </c>
      <c r="R8080" s="33">
        <f t="shared" si="1365"/>
        <v>2019</v>
      </c>
      <c r="S8080" s="34">
        <v>61.86</v>
      </c>
    </row>
    <row r="8081" spans="1:19">
      <c r="A8081" s="32">
        <v>45502</v>
      </c>
      <c r="B8081" s="33">
        <f t="shared" si="1362"/>
        <v>7</v>
      </c>
      <c r="C8081" s="33">
        <f t="shared" si="1363"/>
        <v>2024</v>
      </c>
      <c r="D8081" s="34">
        <v>0.76900000000000002</v>
      </c>
      <c r="F8081" s="32"/>
      <c r="K8081" s="32">
        <v>43066</v>
      </c>
      <c r="L8081" s="33">
        <f t="shared" si="1360"/>
        <v>11</v>
      </c>
      <c r="M8081" s="33">
        <f t="shared" si="1361"/>
        <v>2017</v>
      </c>
      <c r="N8081" s="34">
        <v>58.1</v>
      </c>
      <c r="P8081" s="32">
        <v>43500</v>
      </c>
      <c r="Q8081" s="33">
        <f t="shared" si="1364"/>
        <v>2</v>
      </c>
      <c r="R8081" s="33">
        <f t="shared" si="1365"/>
        <v>2019</v>
      </c>
      <c r="S8081" s="34">
        <v>62.26</v>
      </c>
    </row>
    <row r="8082" spans="1:19">
      <c r="A8082" s="32">
        <v>45503</v>
      </c>
      <c r="B8082" s="33">
        <f t="shared" si="1362"/>
        <v>7</v>
      </c>
      <c r="C8082" s="33">
        <f t="shared" si="1363"/>
        <v>2024</v>
      </c>
      <c r="D8082" s="34">
        <v>0.76800000000000002</v>
      </c>
      <c r="F8082" s="32"/>
      <c r="K8082" s="32">
        <v>43067</v>
      </c>
      <c r="L8082" s="33">
        <f t="shared" si="1360"/>
        <v>11</v>
      </c>
      <c r="M8082" s="33">
        <f t="shared" si="1361"/>
        <v>2017</v>
      </c>
      <c r="N8082" s="34">
        <v>57.96</v>
      </c>
      <c r="P8082" s="32">
        <v>43501</v>
      </c>
      <c r="Q8082" s="33">
        <f t="shared" si="1364"/>
        <v>2</v>
      </c>
      <c r="R8082" s="33">
        <f t="shared" si="1365"/>
        <v>2019</v>
      </c>
      <c r="S8082" s="34">
        <v>61.67</v>
      </c>
    </row>
    <row r="8083" spans="1:19">
      <c r="A8083" s="32">
        <v>45504</v>
      </c>
      <c r="B8083" s="33">
        <f t="shared" si="1362"/>
        <v>7</v>
      </c>
      <c r="C8083" s="33">
        <f t="shared" si="1363"/>
        <v>2024</v>
      </c>
      <c r="D8083" s="34">
        <v>0.77600000000000002</v>
      </c>
      <c r="F8083" s="32"/>
      <c r="K8083" s="32">
        <v>43068</v>
      </c>
      <c r="L8083" s="33">
        <f t="shared" si="1360"/>
        <v>11</v>
      </c>
      <c r="M8083" s="33">
        <f t="shared" si="1361"/>
        <v>2017</v>
      </c>
      <c r="N8083" s="34">
        <v>57.25</v>
      </c>
      <c r="P8083" s="32">
        <v>43502</v>
      </c>
      <c r="Q8083" s="33">
        <f t="shared" si="1364"/>
        <v>2</v>
      </c>
      <c r="R8083" s="33">
        <f t="shared" si="1365"/>
        <v>2019</v>
      </c>
      <c r="S8083" s="34">
        <v>62.22</v>
      </c>
    </row>
    <row r="8084" spans="1:19">
      <c r="A8084" s="32">
        <v>45505</v>
      </c>
      <c r="B8084" s="33">
        <f t="shared" si="1362"/>
        <v>8</v>
      </c>
      <c r="C8084" s="33">
        <f t="shared" si="1363"/>
        <v>2024</v>
      </c>
      <c r="D8084" s="34">
        <v>0.749</v>
      </c>
      <c r="F8084" s="32"/>
      <c r="K8084" s="32">
        <v>43069</v>
      </c>
      <c r="L8084" s="33">
        <f t="shared" si="1360"/>
        <v>11</v>
      </c>
      <c r="M8084" s="33">
        <f t="shared" si="1361"/>
        <v>2017</v>
      </c>
      <c r="N8084" s="34">
        <v>57.4</v>
      </c>
      <c r="P8084" s="32">
        <v>43503</v>
      </c>
      <c r="Q8084" s="33">
        <f t="shared" si="1364"/>
        <v>2</v>
      </c>
      <c r="R8084" s="33">
        <f t="shared" si="1365"/>
        <v>2019</v>
      </c>
      <c r="S8084" s="34">
        <v>61.01</v>
      </c>
    </row>
    <row r="8085" spans="1:19">
      <c r="A8085" s="32">
        <v>45506</v>
      </c>
      <c r="B8085" s="33">
        <f t="shared" si="1362"/>
        <v>8</v>
      </c>
      <c r="C8085" s="33">
        <f t="shared" si="1363"/>
        <v>2024</v>
      </c>
      <c r="D8085" s="34">
        <v>0.72</v>
      </c>
      <c r="F8085" s="32"/>
      <c r="K8085" s="32">
        <v>43070</v>
      </c>
      <c r="L8085" s="33">
        <f t="shared" si="1360"/>
        <v>12</v>
      </c>
      <c r="M8085" s="33">
        <f t="shared" si="1361"/>
        <v>2017</v>
      </c>
      <c r="N8085" s="34">
        <v>58.35</v>
      </c>
      <c r="P8085" s="32">
        <v>43504</v>
      </c>
      <c r="Q8085" s="33">
        <f t="shared" si="1364"/>
        <v>2</v>
      </c>
      <c r="R8085" s="33">
        <f t="shared" si="1365"/>
        <v>2019</v>
      </c>
      <c r="S8085" s="34">
        <v>61.37</v>
      </c>
    </row>
    <row r="8086" spans="1:19">
      <c r="A8086" s="32">
        <v>45509</v>
      </c>
      <c r="B8086" s="33">
        <f t="shared" si="1362"/>
        <v>8</v>
      </c>
      <c r="C8086" s="33">
        <f t="shared" si="1363"/>
        <v>2024</v>
      </c>
      <c r="D8086" s="34">
        <v>0.71499999999999997</v>
      </c>
      <c r="F8086" s="32"/>
      <c r="K8086" s="32">
        <v>43073</v>
      </c>
      <c r="L8086" s="33">
        <f t="shared" si="1360"/>
        <v>12</v>
      </c>
      <c r="M8086" s="33">
        <f t="shared" si="1361"/>
        <v>2017</v>
      </c>
      <c r="N8086" s="34">
        <v>57.48</v>
      </c>
      <c r="P8086" s="32">
        <v>43507</v>
      </c>
      <c r="Q8086" s="33">
        <f t="shared" si="1364"/>
        <v>2</v>
      </c>
      <c r="R8086" s="33">
        <f t="shared" si="1365"/>
        <v>2019</v>
      </c>
      <c r="S8086" s="34">
        <v>61.3</v>
      </c>
    </row>
    <row r="8087" spans="1:19">
      <c r="A8087" s="32">
        <v>45510</v>
      </c>
      <c r="B8087" s="33">
        <f t="shared" si="1362"/>
        <v>8</v>
      </c>
      <c r="C8087" s="33">
        <f t="shared" si="1363"/>
        <v>2024</v>
      </c>
      <c r="D8087" s="34">
        <v>0.73499999999999999</v>
      </c>
      <c r="F8087" s="32"/>
      <c r="K8087" s="32">
        <v>43074</v>
      </c>
      <c r="L8087" s="33">
        <f t="shared" si="1360"/>
        <v>12</v>
      </c>
      <c r="M8087" s="33">
        <f t="shared" si="1361"/>
        <v>2017</v>
      </c>
      <c r="N8087" s="34">
        <v>57.66</v>
      </c>
      <c r="P8087" s="32">
        <v>43508</v>
      </c>
      <c r="Q8087" s="33">
        <f t="shared" si="1364"/>
        <v>2</v>
      </c>
      <c r="R8087" s="33">
        <f t="shared" si="1365"/>
        <v>2019</v>
      </c>
      <c r="S8087" s="34">
        <v>62.58</v>
      </c>
    </row>
    <row r="8088" spans="1:19">
      <c r="A8088" s="32">
        <v>45511</v>
      </c>
      <c r="B8088" s="33">
        <f t="shared" si="1362"/>
        <v>8</v>
      </c>
      <c r="C8088" s="33">
        <f t="shared" si="1363"/>
        <v>2024</v>
      </c>
      <c r="D8088" s="34">
        <v>0.76500000000000001</v>
      </c>
      <c r="F8088" s="32"/>
      <c r="K8088" s="32">
        <v>43075</v>
      </c>
      <c r="L8088" s="33">
        <f t="shared" si="1360"/>
        <v>12</v>
      </c>
      <c r="M8088" s="33">
        <f t="shared" si="1361"/>
        <v>2017</v>
      </c>
      <c r="N8088" s="34">
        <v>55.79</v>
      </c>
      <c r="P8088" s="32">
        <v>43509</v>
      </c>
      <c r="Q8088" s="33">
        <f t="shared" si="1364"/>
        <v>2</v>
      </c>
      <c r="R8088" s="33">
        <f t="shared" si="1365"/>
        <v>2019</v>
      </c>
      <c r="S8088" s="34">
        <v>63.27</v>
      </c>
    </row>
    <row r="8089" spans="1:19">
      <c r="A8089" s="32">
        <v>45512</v>
      </c>
      <c r="B8089" s="33">
        <f t="shared" si="1362"/>
        <v>8</v>
      </c>
      <c r="C8089" s="33">
        <f t="shared" si="1363"/>
        <v>2024</v>
      </c>
      <c r="D8089" s="34">
        <v>0.76</v>
      </c>
      <c r="F8089" s="32"/>
      <c r="K8089" s="32">
        <v>43076</v>
      </c>
      <c r="L8089" s="33">
        <f t="shared" si="1360"/>
        <v>12</v>
      </c>
      <c r="M8089" s="33">
        <f t="shared" si="1361"/>
        <v>2017</v>
      </c>
      <c r="N8089" s="34">
        <v>56.5</v>
      </c>
      <c r="P8089" s="32">
        <v>43510</v>
      </c>
      <c r="Q8089" s="33">
        <f t="shared" si="1364"/>
        <v>2</v>
      </c>
      <c r="R8089" s="33">
        <f t="shared" si="1365"/>
        <v>2019</v>
      </c>
      <c r="S8089" s="34">
        <v>64</v>
      </c>
    </row>
    <row r="8090" spans="1:19">
      <c r="A8090" s="32">
        <v>45513</v>
      </c>
      <c r="B8090" s="33">
        <f t="shared" si="1362"/>
        <v>8</v>
      </c>
      <c r="C8090" s="33">
        <f t="shared" si="1363"/>
        <v>2024</v>
      </c>
      <c r="D8090" s="34">
        <v>0.751</v>
      </c>
      <c r="F8090" s="32"/>
      <c r="K8090" s="32">
        <v>43077</v>
      </c>
      <c r="L8090" s="33">
        <f t="shared" si="1360"/>
        <v>12</v>
      </c>
      <c r="M8090" s="33">
        <f t="shared" si="1361"/>
        <v>2017</v>
      </c>
      <c r="N8090" s="34">
        <v>57.15</v>
      </c>
      <c r="P8090" s="32">
        <v>43511</v>
      </c>
      <c r="Q8090" s="33">
        <f t="shared" si="1364"/>
        <v>2</v>
      </c>
      <c r="R8090" s="33">
        <f t="shared" si="1365"/>
        <v>2019</v>
      </c>
      <c r="S8090" s="34">
        <v>65.650000000000006</v>
      </c>
    </row>
    <row r="8091" spans="1:19">
      <c r="A8091" s="32">
        <v>45516</v>
      </c>
      <c r="B8091" s="33">
        <f t="shared" si="1362"/>
        <v>8</v>
      </c>
      <c r="C8091" s="33">
        <f t="shared" si="1363"/>
        <v>2024</v>
      </c>
      <c r="D8091" s="34">
        <v>0.76500000000000001</v>
      </c>
      <c r="F8091" s="32"/>
      <c r="K8091" s="32">
        <v>43080</v>
      </c>
      <c r="L8091" s="33">
        <f t="shared" si="1360"/>
        <v>12</v>
      </c>
      <c r="M8091" s="33">
        <f t="shared" si="1361"/>
        <v>2017</v>
      </c>
      <c r="N8091" s="34">
        <v>57.84</v>
      </c>
      <c r="P8091" s="32">
        <v>43514</v>
      </c>
      <c r="Q8091" s="33">
        <f t="shared" si="1364"/>
        <v>2</v>
      </c>
      <c r="R8091" s="33">
        <f t="shared" si="1365"/>
        <v>2019</v>
      </c>
      <c r="S8091" s="34">
        <v>66.41</v>
      </c>
    </row>
    <row r="8092" spans="1:19">
      <c r="A8092" s="32">
        <v>45517</v>
      </c>
      <c r="B8092" s="33">
        <f t="shared" si="1362"/>
        <v>8</v>
      </c>
      <c r="C8092" s="33">
        <f t="shared" si="1363"/>
        <v>2024</v>
      </c>
      <c r="D8092" s="34">
        <v>0.76400000000000001</v>
      </c>
      <c r="F8092" s="32"/>
      <c r="K8092" s="32">
        <v>43081</v>
      </c>
      <c r="L8092" s="33">
        <f t="shared" si="1360"/>
        <v>12</v>
      </c>
      <c r="M8092" s="33">
        <f t="shared" si="1361"/>
        <v>2017</v>
      </c>
      <c r="N8092" s="34">
        <v>57.12</v>
      </c>
      <c r="P8092" s="32">
        <v>43515</v>
      </c>
      <c r="Q8092" s="33">
        <f t="shared" si="1364"/>
        <v>2</v>
      </c>
      <c r="R8092" s="33">
        <f t="shared" si="1365"/>
        <v>2019</v>
      </c>
      <c r="S8092" s="34">
        <v>65.86</v>
      </c>
    </row>
    <row r="8093" spans="1:19">
      <c r="A8093" s="32">
        <v>45518</v>
      </c>
      <c r="B8093" s="33">
        <f t="shared" si="1362"/>
        <v>8</v>
      </c>
      <c r="C8093" s="33">
        <f t="shared" si="1363"/>
        <v>2024</v>
      </c>
      <c r="D8093" s="34">
        <v>0.755</v>
      </c>
      <c r="F8093" s="32"/>
      <c r="K8093" s="32">
        <v>43082</v>
      </c>
      <c r="L8093" s="33">
        <f t="shared" si="1360"/>
        <v>12</v>
      </c>
      <c r="M8093" s="33">
        <f t="shared" si="1361"/>
        <v>2017</v>
      </c>
      <c r="N8093" s="34">
        <v>56.59</v>
      </c>
      <c r="P8093" s="32">
        <v>43516</v>
      </c>
      <c r="Q8093" s="33">
        <f t="shared" si="1364"/>
        <v>2</v>
      </c>
      <c r="R8093" s="33">
        <f t="shared" si="1365"/>
        <v>2019</v>
      </c>
      <c r="S8093" s="34">
        <v>66.819999999999993</v>
      </c>
    </row>
    <row r="8094" spans="1:19">
      <c r="A8094" s="32">
        <v>45519</v>
      </c>
      <c r="B8094" s="33">
        <f t="shared" si="1362"/>
        <v>8</v>
      </c>
      <c r="C8094" s="33">
        <f t="shared" si="1363"/>
        <v>2024</v>
      </c>
      <c r="D8094" s="34">
        <v>0.75800000000000001</v>
      </c>
      <c r="F8094" s="32"/>
      <c r="K8094" s="32">
        <v>43083</v>
      </c>
      <c r="L8094" s="33">
        <f t="shared" si="1360"/>
        <v>12</v>
      </c>
      <c r="M8094" s="33">
        <f t="shared" si="1361"/>
        <v>2017</v>
      </c>
      <c r="N8094" s="34">
        <v>57</v>
      </c>
      <c r="P8094" s="32">
        <v>43517</v>
      </c>
      <c r="Q8094" s="33">
        <f t="shared" si="1364"/>
        <v>2</v>
      </c>
      <c r="R8094" s="33">
        <f t="shared" si="1365"/>
        <v>2019</v>
      </c>
      <c r="S8094" s="34">
        <v>66.91</v>
      </c>
    </row>
    <row r="8095" spans="1:19">
      <c r="A8095" s="32">
        <v>45520</v>
      </c>
      <c r="B8095" s="33">
        <f t="shared" si="1362"/>
        <v>8</v>
      </c>
      <c r="C8095" s="33">
        <f t="shared" si="1363"/>
        <v>2024</v>
      </c>
      <c r="D8095" s="34">
        <v>0.753</v>
      </c>
      <c r="F8095" s="32"/>
      <c r="K8095" s="32">
        <v>43084</v>
      </c>
      <c r="L8095" s="33">
        <f t="shared" si="1360"/>
        <v>12</v>
      </c>
      <c r="M8095" s="33">
        <f t="shared" si="1361"/>
        <v>2017</v>
      </c>
      <c r="N8095" s="34">
        <v>57.29</v>
      </c>
      <c r="P8095" s="32">
        <v>43518</v>
      </c>
      <c r="Q8095" s="33">
        <f t="shared" si="1364"/>
        <v>2</v>
      </c>
      <c r="R8095" s="33">
        <f t="shared" si="1365"/>
        <v>2019</v>
      </c>
      <c r="S8095" s="34">
        <v>66.91</v>
      </c>
    </row>
    <row r="8096" spans="1:19">
      <c r="A8096" s="32">
        <v>45523</v>
      </c>
      <c r="B8096" s="33">
        <f t="shared" si="1362"/>
        <v>8</v>
      </c>
      <c r="C8096" s="33">
        <f t="shared" si="1363"/>
        <v>2024</v>
      </c>
      <c r="D8096" s="34">
        <v>0.755</v>
      </c>
      <c r="F8096" s="32"/>
      <c r="K8096" s="32">
        <v>43087</v>
      </c>
      <c r="L8096" s="33">
        <f t="shared" si="1360"/>
        <v>12</v>
      </c>
      <c r="M8096" s="33">
        <f t="shared" si="1361"/>
        <v>2017</v>
      </c>
      <c r="N8096" s="34">
        <v>57.17</v>
      </c>
      <c r="P8096" s="32">
        <v>43521</v>
      </c>
      <c r="Q8096" s="33">
        <f t="shared" si="1364"/>
        <v>2</v>
      </c>
      <c r="R8096" s="33">
        <f t="shared" si="1365"/>
        <v>2019</v>
      </c>
      <c r="S8096" s="34">
        <v>64.02</v>
      </c>
    </row>
    <row r="8097" spans="1:19">
      <c r="A8097" s="32">
        <v>45524</v>
      </c>
      <c r="B8097" s="33">
        <f t="shared" si="1362"/>
        <v>8</v>
      </c>
      <c r="C8097" s="33">
        <f t="shared" si="1363"/>
        <v>2024</v>
      </c>
      <c r="D8097" s="34">
        <v>0.76800000000000002</v>
      </c>
      <c r="F8097" s="32"/>
      <c r="K8097" s="32">
        <v>43088</v>
      </c>
      <c r="L8097" s="33">
        <f t="shared" si="1360"/>
        <v>12</v>
      </c>
      <c r="M8097" s="33">
        <f t="shared" si="1361"/>
        <v>2017</v>
      </c>
      <c r="N8097" s="34">
        <v>57.49</v>
      </c>
      <c r="P8097" s="32">
        <v>43522</v>
      </c>
      <c r="Q8097" s="33">
        <f t="shared" si="1364"/>
        <v>2</v>
      </c>
      <c r="R8097" s="33">
        <f t="shared" si="1365"/>
        <v>2019</v>
      </c>
      <c r="S8097" s="34">
        <v>64.510000000000005</v>
      </c>
    </row>
    <row r="8098" spans="1:19">
      <c r="A8098" s="32">
        <v>45525</v>
      </c>
      <c r="B8098" s="33">
        <f t="shared" si="1362"/>
        <v>8</v>
      </c>
      <c r="C8098" s="33">
        <f t="shared" si="1363"/>
        <v>2024</v>
      </c>
      <c r="D8098" s="34">
        <v>0.76</v>
      </c>
      <c r="F8098" s="32"/>
      <c r="K8098" s="32">
        <v>43089</v>
      </c>
      <c r="L8098" s="33">
        <f t="shared" si="1360"/>
        <v>12</v>
      </c>
      <c r="M8098" s="33">
        <f t="shared" si="1361"/>
        <v>2017</v>
      </c>
      <c r="N8098" s="34">
        <v>58.09</v>
      </c>
      <c r="P8098" s="32">
        <v>43523</v>
      </c>
      <c r="Q8098" s="33">
        <f t="shared" si="1364"/>
        <v>2</v>
      </c>
      <c r="R8098" s="33">
        <f t="shared" si="1365"/>
        <v>2019</v>
      </c>
      <c r="S8098" s="34">
        <v>65.55</v>
      </c>
    </row>
    <row r="8099" spans="1:19">
      <c r="A8099" s="32">
        <v>45526</v>
      </c>
      <c r="B8099" s="33">
        <f t="shared" si="1362"/>
        <v>8</v>
      </c>
      <c r="C8099" s="33">
        <f t="shared" si="1363"/>
        <v>2024</v>
      </c>
      <c r="D8099" s="34">
        <v>0.748</v>
      </c>
      <c r="F8099" s="32"/>
      <c r="K8099" s="32">
        <v>43090</v>
      </c>
      <c r="L8099" s="33">
        <f t="shared" si="1360"/>
        <v>12</v>
      </c>
      <c r="M8099" s="33">
        <f t="shared" si="1361"/>
        <v>2017</v>
      </c>
      <c r="N8099" s="34">
        <v>58.34</v>
      </c>
      <c r="P8099" s="32">
        <v>43524</v>
      </c>
      <c r="Q8099" s="33">
        <f t="shared" si="1364"/>
        <v>2</v>
      </c>
      <c r="R8099" s="33">
        <f t="shared" si="1365"/>
        <v>2019</v>
      </c>
      <c r="S8099" s="34">
        <v>65.03</v>
      </c>
    </row>
    <row r="8100" spans="1:19">
      <c r="A8100" s="32">
        <v>45527</v>
      </c>
      <c r="B8100" s="33">
        <f t="shared" si="1362"/>
        <v>8</v>
      </c>
      <c r="C8100" s="33">
        <f t="shared" si="1363"/>
        <v>2024</v>
      </c>
      <c r="D8100" s="34">
        <v>0.77300000000000002</v>
      </c>
      <c r="F8100" s="32"/>
      <c r="K8100" s="32">
        <v>43091</v>
      </c>
      <c r="L8100" s="33">
        <f>+MONTH(K8100)</f>
        <v>12</v>
      </c>
      <c r="M8100" s="33">
        <f>+YEAR(K8100)</f>
        <v>2017</v>
      </c>
      <c r="N8100" s="34">
        <v>58.25</v>
      </c>
      <c r="P8100" s="32">
        <v>43525</v>
      </c>
      <c r="Q8100" s="33">
        <f t="shared" si="1364"/>
        <v>3</v>
      </c>
      <c r="R8100" s="33">
        <f t="shared" si="1365"/>
        <v>2019</v>
      </c>
      <c r="S8100" s="34">
        <v>63.71</v>
      </c>
    </row>
    <row r="8101" spans="1:19">
      <c r="A8101" s="32">
        <v>45530</v>
      </c>
      <c r="B8101" s="33">
        <f t="shared" si="1362"/>
        <v>8</v>
      </c>
      <c r="C8101" s="33">
        <f t="shared" si="1363"/>
        <v>2024</v>
      </c>
      <c r="D8101" s="34">
        <v>0.77500000000000002</v>
      </c>
      <c r="F8101" s="32"/>
      <c r="K8101" s="32">
        <v>43095</v>
      </c>
      <c r="L8101" s="33">
        <f>+MONTH(K8101)</f>
        <v>12</v>
      </c>
      <c r="M8101" s="33">
        <f>+YEAR(K8101)</f>
        <v>2017</v>
      </c>
      <c r="N8101" s="34">
        <v>59.55</v>
      </c>
      <c r="P8101" s="32">
        <v>43528</v>
      </c>
      <c r="Q8101" s="33">
        <f t="shared" si="1364"/>
        <v>3</v>
      </c>
      <c r="R8101" s="33">
        <f t="shared" si="1365"/>
        <v>2019</v>
      </c>
      <c r="S8101" s="34">
        <v>64.44</v>
      </c>
    </row>
    <row r="8102" spans="1:19">
      <c r="A8102" s="32">
        <v>45531</v>
      </c>
      <c r="B8102" s="33">
        <f t="shared" si="1362"/>
        <v>8</v>
      </c>
      <c r="C8102" s="33">
        <f t="shared" si="1363"/>
        <v>2024</v>
      </c>
      <c r="D8102" s="34">
        <v>0.76800000000000002</v>
      </c>
      <c r="F8102" s="32"/>
      <c r="K8102" s="32">
        <v>43096</v>
      </c>
      <c r="L8102" s="33">
        <f>+MONTH(K8102)</f>
        <v>12</v>
      </c>
      <c r="M8102" s="33">
        <f>+YEAR(K8102)</f>
        <v>2017</v>
      </c>
      <c r="N8102" s="34">
        <v>59.67</v>
      </c>
      <c r="P8102" s="32">
        <v>43529</v>
      </c>
      <c r="Q8102" s="33">
        <f t="shared" si="1364"/>
        <v>3</v>
      </c>
      <c r="R8102" s="33">
        <f t="shared" si="1365"/>
        <v>2019</v>
      </c>
      <c r="S8102" s="34">
        <v>64.239999999999995</v>
      </c>
    </row>
    <row r="8103" spans="1:19">
      <c r="A8103" s="32">
        <v>45532</v>
      </c>
      <c r="B8103" s="33">
        <f t="shared" si="1362"/>
        <v>8</v>
      </c>
      <c r="C8103" s="33">
        <f t="shared" si="1363"/>
        <v>2024</v>
      </c>
      <c r="D8103" s="34">
        <v>0.75900000000000001</v>
      </c>
      <c r="F8103" s="32"/>
      <c r="K8103" s="32">
        <v>43097</v>
      </c>
      <c r="L8103" s="33">
        <f>+MONTH(K8103)</f>
        <v>12</v>
      </c>
      <c r="M8103" s="33">
        <f>+YEAR(K8103)</f>
        <v>2017</v>
      </c>
      <c r="N8103" s="34">
        <v>59.84</v>
      </c>
      <c r="P8103" s="32">
        <v>43530</v>
      </c>
      <c r="Q8103" s="33">
        <f t="shared" si="1364"/>
        <v>3</v>
      </c>
      <c r="R8103" s="33">
        <f t="shared" si="1365"/>
        <v>2019</v>
      </c>
      <c r="S8103" s="34">
        <v>64.510000000000005</v>
      </c>
    </row>
    <row r="8104" spans="1:19">
      <c r="A8104" s="32">
        <v>45533</v>
      </c>
      <c r="B8104" s="33">
        <f t="shared" si="1362"/>
        <v>8</v>
      </c>
      <c r="C8104" s="33">
        <f t="shared" si="1363"/>
        <v>2024</v>
      </c>
      <c r="D8104" s="34">
        <v>0.76</v>
      </c>
      <c r="F8104" s="32"/>
      <c r="K8104" s="32">
        <v>43098</v>
      </c>
      <c r="L8104" s="33">
        <f>+MONTH(K8104)</f>
        <v>12</v>
      </c>
      <c r="M8104" s="33">
        <f>+YEAR(K8104)</f>
        <v>2017</v>
      </c>
      <c r="N8104" s="34">
        <v>60.46</v>
      </c>
      <c r="P8104" s="32">
        <v>43531</v>
      </c>
      <c r="Q8104" s="33">
        <f t="shared" si="1364"/>
        <v>3</v>
      </c>
      <c r="R8104" s="33">
        <f t="shared" si="1365"/>
        <v>2019</v>
      </c>
      <c r="S8104" s="34">
        <v>64.819999999999993</v>
      </c>
    </row>
    <row r="8105" spans="1:19">
      <c r="A8105" s="32">
        <v>45534</v>
      </c>
      <c r="B8105" s="33">
        <f t="shared" si="1362"/>
        <v>8</v>
      </c>
      <c r="C8105" s="33">
        <f t="shared" si="1363"/>
        <v>2024</v>
      </c>
      <c r="D8105" s="34">
        <v>0.749</v>
      </c>
      <c r="F8105" s="32"/>
      <c r="K8105" s="32">
        <v>43102</v>
      </c>
      <c r="L8105" s="33">
        <f t="shared" ref="L8105:L8168" si="1366">+MONTH(K8105)</f>
        <v>1</v>
      </c>
      <c r="M8105" s="33">
        <f t="shared" ref="M8105:M8168" si="1367">+YEAR(K8105)</f>
        <v>2018</v>
      </c>
      <c r="N8105" s="34">
        <v>60.37</v>
      </c>
      <c r="P8105" s="32">
        <v>43532</v>
      </c>
      <c r="Q8105" s="33">
        <f t="shared" si="1364"/>
        <v>3</v>
      </c>
      <c r="R8105" s="33">
        <f t="shared" si="1365"/>
        <v>2019</v>
      </c>
      <c r="S8105" s="34">
        <v>65.66</v>
      </c>
    </row>
    <row r="8106" spans="1:19">
      <c r="A8106" s="32">
        <v>45538</v>
      </c>
      <c r="B8106" s="33">
        <f t="shared" si="1362"/>
        <v>9</v>
      </c>
      <c r="C8106" s="33">
        <f t="shared" si="1363"/>
        <v>2024</v>
      </c>
      <c r="D8106" s="34">
        <v>0.73499999999999999</v>
      </c>
      <c r="F8106" s="32"/>
      <c r="K8106" s="32">
        <v>43103</v>
      </c>
      <c r="L8106" s="33">
        <f t="shared" si="1366"/>
        <v>1</v>
      </c>
      <c r="M8106" s="33">
        <f t="shared" si="1367"/>
        <v>2018</v>
      </c>
      <c r="N8106" s="34">
        <v>61.61</v>
      </c>
      <c r="P8106" s="32">
        <v>43535</v>
      </c>
      <c r="Q8106" s="33">
        <f t="shared" si="1364"/>
        <v>3</v>
      </c>
      <c r="R8106" s="33">
        <f t="shared" si="1365"/>
        <v>2019</v>
      </c>
      <c r="S8106" s="34">
        <v>65.06</v>
      </c>
    </row>
    <row r="8107" spans="1:19">
      <c r="A8107" s="32">
        <v>45539</v>
      </c>
      <c r="B8107" s="33">
        <f t="shared" ref="B8107:B8150" si="1368">+MONTH(A8107)</f>
        <v>9</v>
      </c>
      <c r="C8107" s="33">
        <f t="shared" ref="C8107:C8150" si="1369">+YEAR(A8107)</f>
        <v>2024</v>
      </c>
      <c r="D8107" s="34">
        <v>0.72</v>
      </c>
      <c r="F8107" s="32"/>
      <c r="K8107" s="32">
        <v>43104</v>
      </c>
      <c r="L8107" s="33">
        <f t="shared" si="1366"/>
        <v>1</v>
      </c>
      <c r="M8107" s="33">
        <f t="shared" si="1367"/>
        <v>2018</v>
      </c>
      <c r="N8107" s="34">
        <v>61.98</v>
      </c>
      <c r="P8107" s="32">
        <v>43536</v>
      </c>
      <c r="Q8107" s="33">
        <f t="shared" si="1364"/>
        <v>3</v>
      </c>
      <c r="R8107" s="33">
        <f t="shared" si="1365"/>
        <v>2019</v>
      </c>
      <c r="S8107" s="34">
        <v>65.33</v>
      </c>
    </row>
    <row r="8108" spans="1:19">
      <c r="A8108" s="32">
        <v>45540</v>
      </c>
      <c r="B8108" s="33">
        <f t="shared" si="1368"/>
        <v>9</v>
      </c>
      <c r="C8108" s="33">
        <f t="shared" si="1369"/>
        <v>2024</v>
      </c>
      <c r="D8108" s="34">
        <v>0.69</v>
      </c>
      <c r="F8108" s="32"/>
      <c r="K8108" s="32">
        <v>43105</v>
      </c>
      <c r="L8108" s="33">
        <f t="shared" si="1366"/>
        <v>1</v>
      </c>
      <c r="M8108" s="33">
        <f t="shared" si="1367"/>
        <v>2018</v>
      </c>
      <c r="N8108" s="34">
        <v>61.49</v>
      </c>
      <c r="P8108" s="32">
        <v>43537</v>
      </c>
      <c r="Q8108" s="33">
        <f t="shared" si="1364"/>
        <v>3</v>
      </c>
      <c r="R8108" s="33">
        <f t="shared" si="1365"/>
        <v>2019</v>
      </c>
      <c r="S8108" s="34">
        <v>65.89</v>
      </c>
    </row>
    <row r="8109" spans="1:19">
      <c r="A8109" s="32">
        <v>45541</v>
      </c>
      <c r="B8109" s="33">
        <f t="shared" si="1368"/>
        <v>9</v>
      </c>
      <c r="C8109" s="33">
        <f t="shared" si="1369"/>
        <v>2024</v>
      </c>
      <c r="D8109" s="34">
        <v>0.66300000000000003</v>
      </c>
      <c r="F8109" s="32"/>
      <c r="K8109" s="32">
        <v>43108</v>
      </c>
      <c r="L8109" s="33">
        <f t="shared" si="1366"/>
        <v>1</v>
      </c>
      <c r="M8109" s="33">
        <f t="shared" si="1367"/>
        <v>2018</v>
      </c>
      <c r="N8109" s="34">
        <v>61.73</v>
      </c>
      <c r="P8109" s="32">
        <v>43538</v>
      </c>
      <c r="Q8109" s="33">
        <f t="shared" si="1364"/>
        <v>3</v>
      </c>
      <c r="R8109" s="33">
        <f t="shared" si="1365"/>
        <v>2019</v>
      </c>
      <c r="S8109" s="34">
        <v>66.180000000000007</v>
      </c>
    </row>
    <row r="8110" spans="1:19">
      <c r="A8110" s="32">
        <v>45544</v>
      </c>
      <c r="B8110" s="33">
        <f t="shared" si="1368"/>
        <v>9</v>
      </c>
      <c r="C8110" s="33">
        <f t="shared" si="1369"/>
        <v>2024</v>
      </c>
      <c r="D8110" s="34">
        <v>0.628</v>
      </c>
      <c r="F8110" s="32"/>
      <c r="K8110" s="32">
        <v>43109</v>
      </c>
      <c r="L8110" s="33">
        <f t="shared" si="1366"/>
        <v>1</v>
      </c>
      <c r="M8110" s="33">
        <f t="shared" si="1367"/>
        <v>2018</v>
      </c>
      <c r="N8110" s="34">
        <v>62.92</v>
      </c>
      <c r="P8110" s="32">
        <v>43539</v>
      </c>
      <c r="Q8110" s="33">
        <f t="shared" si="1364"/>
        <v>3</v>
      </c>
      <c r="R8110" s="33">
        <f t="shared" si="1365"/>
        <v>2019</v>
      </c>
      <c r="S8110" s="34">
        <v>66.11</v>
      </c>
    </row>
    <row r="8111" spans="1:19">
      <c r="A8111" s="32">
        <v>45545</v>
      </c>
      <c r="B8111" s="33">
        <f t="shared" si="1368"/>
        <v>9</v>
      </c>
      <c r="C8111" s="33">
        <f t="shared" si="1369"/>
        <v>2024</v>
      </c>
      <c r="D8111" s="34">
        <v>0.625</v>
      </c>
      <c r="F8111" s="32"/>
      <c r="K8111" s="32">
        <v>43110</v>
      </c>
      <c r="L8111" s="33">
        <f t="shared" si="1366"/>
        <v>1</v>
      </c>
      <c r="M8111" s="33">
        <f t="shared" si="1367"/>
        <v>2018</v>
      </c>
      <c r="N8111" s="34">
        <v>63.6</v>
      </c>
      <c r="P8111" s="32">
        <v>43542</v>
      </c>
      <c r="Q8111" s="33">
        <f t="shared" si="1364"/>
        <v>3</v>
      </c>
      <c r="R8111" s="33">
        <f t="shared" si="1365"/>
        <v>2019</v>
      </c>
      <c r="S8111" s="34">
        <v>66.650000000000006</v>
      </c>
    </row>
    <row r="8112" spans="1:19">
      <c r="A8112" s="32">
        <v>45546</v>
      </c>
      <c r="B8112" s="33">
        <f t="shared" si="1368"/>
        <v>9</v>
      </c>
      <c r="C8112" s="33">
        <f t="shared" si="1369"/>
        <v>2024</v>
      </c>
      <c r="D8112" s="34">
        <v>0.64</v>
      </c>
      <c r="F8112" s="32"/>
      <c r="K8112" s="32">
        <v>43111</v>
      </c>
      <c r="L8112" s="33">
        <f t="shared" si="1366"/>
        <v>1</v>
      </c>
      <c r="M8112" s="33">
        <f t="shared" si="1367"/>
        <v>2018</v>
      </c>
      <c r="N8112" s="34">
        <v>63.81</v>
      </c>
      <c r="P8112" s="32">
        <v>43543</v>
      </c>
      <c r="Q8112" s="33">
        <f t="shared" si="1364"/>
        <v>3</v>
      </c>
      <c r="R8112" s="33">
        <f t="shared" si="1365"/>
        <v>2019</v>
      </c>
      <c r="S8112" s="34">
        <v>67.13</v>
      </c>
    </row>
    <row r="8113" spans="1:19">
      <c r="A8113" s="32">
        <v>45547</v>
      </c>
      <c r="B8113" s="33">
        <f t="shared" si="1368"/>
        <v>9</v>
      </c>
      <c r="C8113" s="33">
        <f t="shared" si="1369"/>
        <v>2024</v>
      </c>
      <c r="D8113" s="34">
        <v>0.64500000000000002</v>
      </c>
      <c r="F8113" s="32"/>
      <c r="K8113" s="32">
        <v>43112</v>
      </c>
      <c r="L8113" s="33">
        <f t="shared" si="1366"/>
        <v>1</v>
      </c>
      <c r="M8113" s="33">
        <f t="shared" si="1367"/>
        <v>2018</v>
      </c>
      <c r="N8113" s="34">
        <v>64.22</v>
      </c>
      <c r="P8113" s="32">
        <v>43544</v>
      </c>
      <c r="Q8113" s="33">
        <f t="shared" si="1364"/>
        <v>3</v>
      </c>
      <c r="R8113" s="33">
        <f t="shared" si="1365"/>
        <v>2019</v>
      </c>
      <c r="S8113" s="34">
        <v>68.349999999999994</v>
      </c>
    </row>
    <row r="8114" spans="1:19">
      <c r="A8114" s="32">
        <v>45548</v>
      </c>
      <c r="B8114" s="33">
        <f t="shared" si="1368"/>
        <v>9</v>
      </c>
      <c r="C8114" s="33">
        <f t="shared" si="1369"/>
        <v>2024</v>
      </c>
      <c r="D8114" s="34">
        <v>0.63500000000000001</v>
      </c>
      <c r="F8114" s="32"/>
      <c r="K8114" s="32">
        <v>43116</v>
      </c>
      <c r="L8114" s="33">
        <f t="shared" si="1366"/>
        <v>1</v>
      </c>
      <c r="M8114" s="33">
        <f t="shared" si="1367"/>
        <v>2018</v>
      </c>
      <c r="N8114" s="34">
        <v>63.82</v>
      </c>
      <c r="P8114" s="32">
        <v>43545</v>
      </c>
      <c r="Q8114" s="33">
        <f t="shared" si="1364"/>
        <v>3</v>
      </c>
      <c r="R8114" s="33">
        <f t="shared" si="1365"/>
        <v>2019</v>
      </c>
      <c r="S8114" s="34">
        <v>68.3</v>
      </c>
    </row>
    <row r="8115" spans="1:19">
      <c r="A8115" s="32">
        <v>45551</v>
      </c>
      <c r="B8115" s="33">
        <f t="shared" si="1368"/>
        <v>9</v>
      </c>
      <c r="C8115" s="33">
        <f t="shared" si="1369"/>
        <v>2024</v>
      </c>
      <c r="D8115" s="34">
        <v>0.63500000000000001</v>
      </c>
      <c r="F8115" s="32"/>
      <c r="K8115" s="32">
        <v>43117</v>
      </c>
      <c r="L8115" s="33">
        <f t="shared" si="1366"/>
        <v>1</v>
      </c>
      <c r="M8115" s="33">
        <f t="shared" si="1367"/>
        <v>2018</v>
      </c>
      <c r="N8115" s="34">
        <v>63.92</v>
      </c>
      <c r="P8115" s="32">
        <v>43546</v>
      </c>
      <c r="Q8115" s="33">
        <f t="shared" si="1364"/>
        <v>3</v>
      </c>
      <c r="R8115" s="33">
        <f t="shared" si="1365"/>
        <v>2019</v>
      </c>
      <c r="S8115" s="34">
        <v>66.290000000000006</v>
      </c>
    </row>
    <row r="8116" spans="1:19">
      <c r="A8116" s="32">
        <v>45552</v>
      </c>
      <c r="B8116" s="33">
        <f t="shared" si="1368"/>
        <v>9</v>
      </c>
      <c r="C8116" s="33">
        <f t="shared" si="1369"/>
        <v>2024</v>
      </c>
      <c r="D8116" s="34">
        <v>0.68500000000000005</v>
      </c>
      <c r="F8116" s="32"/>
      <c r="K8116" s="32">
        <v>43118</v>
      </c>
      <c r="L8116" s="33">
        <f t="shared" si="1366"/>
        <v>1</v>
      </c>
      <c r="M8116" s="33">
        <f t="shared" si="1367"/>
        <v>2018</v>
      </c>
      <c r="N8116" s="34">
        <v>63.96</v>
      </c>
      <c r="P8116" s="32">
        <v>43549</v>
      </c>
      <c r="Q8116" s="33">
        <f t="shared" si="1364"/>
        <v>3</v>
      </c>
      <c r="R8116" s="33">
        <f t="shared" si="1365"/>
        <v>2019</v>
      </c>
      <c r="S8116" s="34">
        <v>67.37</v>
      </c>
    </row>
    <row r="8117" spans="1:19">
      <c r="A8117" s="32">
        <v>45553</v>
      </c>
      <c r="B8117" s="33">
        <f t="shared" si="1368"/>
        <v>9</v>
      </c>
      <c r="C8117" s="33">
        <f t="shared" si="1369"/>
        <v>2024</v>
      </c>
      <c r="D8117" s="34">
        <v>0.67300000000000004</v>
      </c>
      <c r="F8117" s="32"/>
      <c r="K8117" s="32">
        <v>43119</v>
      </c>
      <c r="L8117" s="33">
        <f t="shared" si="1366"/>
        <v>1</v>
      </c>
      <c r="M8117" s="33">
        <f t="shared" si="1367"/>
        <v>2018</v>
      </c>
      <c r="N8117" s="34">
        <v>63.38</v>
      </c>
      <c r="P8117" s="32">
        <v>43550</v>
      </c>
      <c r="Q8117" s="33">
        <f t="shared" si="1364"/>
        <v>3</v>
      </c>
      <c r="R8117" s="33">
        <f t="shared" si="1365"/>
        <v>2019</v>
      </c>
      <c r="S8117" s="34">
        <v>67.510000000000005</v>
      </c>
    </row>
    <row r="8118" spans="1:19">
      <c r="A8118" s="32">
        <v>45554</v>
      </c>
      <c r="B8118" s="33">
        <f t="shared" si="1368"/>
        <v>9</v>
      </c>
      <c r="C8118" s="33">
        <f t="shared" si="1369"/>
        <v>2024</v>
      </c>
      <c r="D8118" s="34">
        <v>0.65500000000000003</v>
      </c>
      <c r="F8118" s="32"/>
      <c r="K8118" s="32">
        <v>43122</v>
      </c>
      <c r="L8118" s="33">
        <f t="shared" si="1366"/>
        <v>1</v>
      </c>
      <c r="M8118" s="33">
        <f t="shared" si="1367"/>
        <v>2018</v>
      </c>
      <c r="N8118" s="34">
        <v>63.66</v>
      </c>
      <c r="P8118" s="32">
        <v>43551</v>
      </c>
      <c r="Q8118" s="33">
        <f t="shared" si="1364"/>
        <v>3</v>
      </c>
      <c r="R8118" s="33">
        <f t="shared" si="1365"/>
        <v>2019</v>
      </c>
      <c r="S8118" s="34">
        <v>67.349999999999994</v>
      </c>
    </row>
    <row r="8119" spans="1:19">
      <c r="A8119" s="32">
        <v>45555</v>
      </c>
      <c r="B8119" s="33">
        <f t="shared" si="1368"/>
        <v>9</v>
      </c>
      <c r="C8119" s="33">
        <f t="shared" si="1369"/>
        <v>2024</v>
      </c>
      <c r="D8119" s="34">
        <v>0.65500000000000003</v>
      </c>
      <c r="F8119" s="32"/>
      <c r="K8119" s="32">
        <v>43123</v>
      </c>
      <c r="L8119" s="33">
        <f t="shared" si="1366"/>
        <v>1</v>
      </c>
      <c r="M8119" s="33">
        <f t="shared" si="1367"/>
        <v>2018</v>
      </c>
      <c r="N8119" s="34">
        <v>64.45</v>
      </c>
      <c r="P8119" s="32">
        <v>43552</v>
      </c>
      <c r="Q8119" s="33">
        <f t="shared" si="1364"/>
        <v>3</v>
      </c>
      <c r="R8119" s="33">
        <f t="shared" si="1365"/>
        <v>2019</v>
      </c>
      <c r="S8119" s="34">
        <v>66.08</v>
      </c>
    </row>
    <row r="8120" spans="1:19">
      <c r="A8120" s="32">
        <v>45558</v>
      </c>
      <c r="B8120" s="33">
        <f t="shared" si="1368"/>
        <v>9</v>
      </c>
      <c r="C8120" s="33">
        <f t="shared" si="1369"/>
        <v>2024</v>
      </c>
      <c r="D8120" s="34">
        <v>0.65500000000000003</v>
      </c>
      <c r="F8120" s="32"/>
      <c r="K8120" s="32">
        <v>43124</v>
      </c>
      <c r="L8120" s="33">
        <f t="shared" si="1366"/>
        <v>1</v>
      </c>
      <c r="M8120" s="33">
        <f t="shared" si="1367"/>
        <v>2018</v>
      </c>
      <c r="N8120" s="34">
        <v>65.69</v>
      </c>
      <c r="P8120" s="32">
        <v>43553</v>
      </c>
      <c r="Q8120" s="33">
        <f t="shared" si="1364"/>
        <v>3</v>
      </c>
      <c r="R8120" s="33">
        <f t="shared" si="1365"/>
        <v>2019</v>
      </c>
      <c r="S8120" s="34">
        <v>67.930000000000007</v>
      </c>
    </row>
    <row r="8121" spans="1:19">
      <c r="A8121" s="32">
        <v>45559</v>
      </c>
      <c r="B8121" s="33">
        <f t="shared" si="1368"/>
        <v>9</v>
      </c>
      <c r="C8121" s="33">
        <f t="shared" si="1369"/>
        <v>2024</v>
      </c>
      <c r="D8121" s="34">
        <v>0.67300000000000004</v>
      </c>
      <c r="F8121" s="32"/>
      <c r="K8121" s="32">
        <v>43125</v>
      </c>
      <c r="L8121" s="33">
        <f t="shared" si="1366"/>
        <v>1</v>
      </c>
      <c r="M8121" s="33">
        <f t="shared" si="1367"/>
        <v>2018</v>
      </c>
      <c r="N8121" s="34">
        <v>65.62</v>
      </c>
      <c r="P8121" s="32">
        <v>43556</v>
      </c>
      <c r="Q8121" s="33">
        <f t="shared" si="1364"/>
        <v>4</v>
      </c>
      <c r="R8121" s="33">
        <f t="shared" si="1365"/>
        <v>2019</v>
      </c>
      <c r="S8121" s="34">
        <v>69.08</v>
      </c>
    </row>
    <row r="8122" spans="1:19">
      <c r="A8122" s="32">
        <v>45560</v>
      </c>
      <c r="B8122" s="33">
        <f t="shared" si="1368"/>
        <v>9</v>
      </c>
      <c r="C8122" s="33">
        <f t="shared" si="1369"/>
        <v>2024</v>
      </c>
      <c r="D8122" s="34">
        <v>0.63500000000000001</v>
      </c>
      <c r="F8122" s="32"/>
      <c r="K8122" s="32">
        <v>43126</v>
      </c>
      <c r="L8122" s="33">
        <f t="shared" si="1366"/>
        <v>1</v>
      </c>
      <c r="M8122" s="33">
        <f t="shared" si="1367"/>
        <v>2018</v>
      </c>
      <c r="N8122" s="34">
        <v>66.27</v>
      </c>
      <c r="P8122" s="32">
        <v>43557</v>
      </c>
      <c r="Q8122" s="33">
        <f t="shared" si="1364"/>
        <v>4</v>
      </c>
      <c r="R8122" s="33">
        <f t="shared" si="1365"/>
        <v>2019</v>
      </c>
      <c r="S8122" s="34">
        <v>69.680000000000007</v>
      </c>
    </row>
    <row r="8123" spans="1:19">
      <c r="A8123" s="32">
        <v>45561</v>
      </c>
      <c r="B8123" s="33">
        <f t="shared" si="1368"/>
        <v>9</v>
      </c>
      <c r="C8123" s="33">
        <f t="shared" si="1369"/>
        <v>2024</v>
      </c>
      <c r="D8123" s="34">
        <v>0.58799999999999997</v>
      </c>
      <c r="F8123" s="32"/>
      <c r="K8123" s="32">
        <v>43129</v>
      </c>
      <c r="L8123" s="33">
        <f t="shared" si="1366"/>
        <v>1</v>
      </c>
      <c r="M8123" s="33">
        <f t="shared" si="1367"/>
        <v>2018</v>
      </c>
      <c r="N8123" s="34">
        <v>65.709999999999994</v>
      </c>
      <c r="P8123" s="32">
        <v>43558</v>
      </c>
      <c r="Q8123" s="33">
        <f t="shared" si="1364"/>
        <v>4</v>
      </c>
      <c r="R8123" s="33">
        <f t="shared" si="1365"/>
        <v>2019</v>
      </c>
      <c r="S8123" s="34">
        <v>69.209999999999994</v>
      </c>
    </row>
    <row r="8124" spans="1:19">
      <c r="A8124" s="32">
        <v>45562</v>
      </c>
      <c r="B8124" s="33">
        <f t="shared" si="1368"/>
        <v>9</v>
      </c>
      <c r="C8124" s="33">
        <f t="shared" si="1369"/>
        <v>2024</v>
      </c>
      <c r="D8124" s="34">
        <v>0.58799999999999997</v>
      </c>
      <c r="F8124" s="32"/>
      <c r="K8124" s="32">
        <v>43130</v>
      </c>
      <c r="L8124" s="33">
        <f t="shared" si="1366"/>
        <v>1</v>
      </c>
      <c r="M8124" s="33">
        <f t="shared" si="1367"/>
        <v>2018</v>
      </c>
      <c r="N8124" s="34">
        <v>64.64</v>
      </c>
      <c r="P8124" s="32">
        <v>43559</v>
      </c>
      <c r="Q8124" s="33">
        <f t="shared" si="1364"/>
        <v>4</v>
      </c>
      <c r="R8124" s="33">
        <f t="shared" si="1365"/>
        <v>2019</v>
      </c>
      <c r="S8124" s="34">
        <v>69.8</v>
      </c>
    </row>
    <row r="8125" spans="1:19">
      <c r="A8125" s="32">
        <v>45565</v>
      </c>
      <c r="B8125" s="33">
        <f t="shared" si="1368"/>
        <v>9</v>
      </c>
      <c r="C8125" s="33">
        <f t="shared" si="1369"/>
        <v>2024</v>
      </c>
      <c r="D8125" s="34">
        <v>0.69</v>
      </c>
      <c r="F8125" s="32"/>
      <c r="K8125" s="32">
        <v>43131</v>
      </c>
      <c r="L8125" s="33">
        <f t="shared" si="1366"/>
        <v>1</v>
      </c>
      <c r="M8125" s="33">
        <f t="shared" si="1367"/>
        <v>2018</v>
      </c>
      <c r="N8125" s="34">
        <v>64.819999999999993</v>
      </c>
      <c r="P8125" s="32">
        <v>43560</v>
      </c>
      <c r="Q8125" s="33">
        <f t="shared" si="1364"/>
        <v>4</v>
      </c>
      <c r="R8125" s="33">
        <f t="shared" si="1365"/>
        <v>2019</v>
      </c>
      <c r="S8125" s="34">
        <v>69.930000000000007</v>
      </c>
    </row>
    <row r="8126" spans="1:19">
      <c r="A8126" s="32">
        <v>45566</v>
      </c>
      <c r="B8126" s="33">
        <f t="shared" si="1368"/>
        <v>10</v>
      </c>
      <c r="C8126" s="33">
        <f t="shared" si="1369"/>
        <v>2024</v>
      </c>
      <c r="D8126" s="34">
        <v>0.73</v>
      </c>
      <c r="F8126" s="32"/>
      <c r="K8126" s="32">
        <v>43132</v>
      </c>
      <c r="L8126" s="33">
        <f t="shared" si="1366"/>
        <v>2</v>
      </c>
      <c r="M8126" s="33">
        <f t="shared" si="1367"/>
        <v>2018</v>
      </c>
      <c r="N8126" s="34">
        <v>65.92</v>
      </c>
      <c r="P8126" s="32">
        <v>43563</v>
      </c>
      <c r="Q8126" s="33">
        <f t="shared" si="1364"/>
        <v>4</v>
      </c>
      <c r="R8126" s="33">
        <f t="shared" si="1365"/>
        <v>2019</v>
      </c>
      <c r="S8126" s="34">
        <v>71.12</v>
      </c>
    </row>
    <row r="8127" spans="1:19">
      <c r="A8127" s="32">
        <v>45567</v>
      </c>
      <c r="B8127" s="33">
        <f t="shared" si="1368"/>
        <v>10</v>
      </c>
      <c r="C8127" s="33">
        <f t="shared" si="1369"/>
        <v>2024</v>
      </c>
      <c r="D8127" s="34">
        <v>0.78</v>
      </c>
      <c r="F8127" s="32"/>
      <c r="K8127" s="32">
        <v>43133</v>
      </c>
      <c r="L8127" s="33">
        <f t="shared" si="1366"/>
        <v>2</v>
      </c>
      <c r="M8127" s="33">
        <f t="shared" si="1367"/>
        <v>2018</v>
      </c>
      <c r="N8127" s="34">
        <v>65.5</v>
      </c>
      <c r="P8127" s="32">
        <v>43564</v>
      </c>
      <c r="Q8127" s="33">
        <f t="shared" si="1364"/>
        <v>4</v>
      </c>
      <c r="R8127" s="33">
        <f t="shared" si="1365"/>
        <v>2019</v>
      </c>
      <c r="S8127" s="34">
        <v>71.02</v>
      </c>
    </row>
    <row r="8128" spans="1:19">
      <c r="A8128" s="32">
        <v>45568</v>
      </c>
      <c r="B8128" s="33">
        <f t="shared" si="1368"/>
        <v>10</v>
      </c>
      <c r="C8128" s="33">
        <f t="shared" si="1369"/>
        <v>2024</v>
      </c>
      <c r="D8128" s="34">
        <v>0.82499999999999996</v>
      </c>
      <c r="F8128" s="32"/>
      <c r="K8128" s="32">
        <v>43136</v>
      </c>
      <c r="L8128" s="33">
        <f t="shared" si="1366"/>
        <v>2</v>
      </c>
      <c r="M8128" s="33">
        <f t="shared" si="1367"/>
        <v>2018</v>
      </c>
      <c r="N8128" s="34">
        <v>64.180000000000007</v>
      </c>
      <c r="P8128" s="32">
        <v>43565</v>
      </c>
      <c r="Q8128" s="33">
        <f t="shared" si="1364"/>
        <v>4</v>
      </c>
      <c r="R8128" s="33">
        <f t="shared" si="1365"/>
        <v>2019</v>
      </c>
      <c r="S8128" s="34">
        <v>71.63</v>
      </c>
    </row>
    <row r="8129" spans="1:19">
      <c r="A8129" s="32">
        <v>45569</v>
      </c>
      <c r="B8129" s="33">
        <f t="shared" si="1368"/>
        <v>10</v>
      </c>
      <c r="C8129" s="33">
        <f t="shared" si="1369"/>
        <v>2024</v>
      </c>
      <c r="D8129" s="34">
        <v>0.82499999999999996</v>
      </c>
      <c r="F8129" s="32"/>
      <c r="K8129" s="32">
        <v>43137</v>
      </c>
      <c r="L8129" s="33">
        <f t="shared" si="1366"/>
        <v>2</v>
      </c>
      <c r="M8129" s="33">
        <f t="shared" si="1367"/>
        <v>2018</v>
      </c>
      <c r="N8129" s="34">
        <v>63.48</v>
      </c>
      <c r="P8129" s="32">
        <v>43566</v>
      </c>
      <c r="Q8129" s="33">
        <f t="shared" si="1364"/>
        <v>4</v>
      </c>
      <c r="R8129" s="33">
        <f t="shared" si="1365"/>
        <v>2019</v>
      </c>
      <c r="S8129" s="34">
        <v>71.3</v>
      </c>
    </row>
    <row r="8130" spans="1:19">
      <c r="A8130" s="32">
        <v>45572</v>
      </c>
      <c r="B8130" s="33">
        <f t="shared" si="1368"/>
        <v>10</v>
      </c>
      <c r="C8130" s="33">
        <f t="shared" si="1369"/>
        <v>2024</v>
      </c>
      <c r="D8130" s="34">
        <v>0.84</v>
      </c>
      <c r="F8130" s="32"/>
      <c r="K8130" s="32">
        <v>43138</v>
      </c>
      <c r="L8130" s="33">
        <f t="shared" si="1366"/>
        <v>2</v>
      </c>
      <c r="M8130" s="33">
        <f t="shared" si="1367"/>
        <v>2018</v>
      </c>
      <c r="N8130" s="34">
        <v>61.91</v>
      </c>
      <c r="P8130" s="32">
        <v>43567</v>
      </c>
      <c r="Q8130" s="33">
        <f t="shared" si="1364"/>
        <v>4</v>
      </c>
      <c r="R8130" s="33">
        <f t="shared" si="1365"/>
        <v>2019</v>
      </c>
      <c r="S8130" s="34">
        <v>71.569999999999993</v>
      </c>
    </row>
    <row r="8131" spans="1:19">
      <c r="A8131" s="32">
        <v>45573</v>
      </c>
      <c r="B8131" s="33">
        <f t="shared" si="1368"/>
        <v>10</v>
      </c>
      <c r="C8131" s="33">
        <f t="shared" si="1369"/>
        <v>2024</v>
      </c>
      <c r="D8131" s="34">
        <v>0.84</v>
      </c>
      <c r="F8131" s="32"/>
      <c r="K8131" s="32">
        <v>43139</v>
      </c>
      <c r="L8131" s="33">
        <f t="shared" si="1366"/>
        <v>2</v>
      </c>
      <c r="M8131" s="33">
        <f t="shared" si="1367"/>
        <v>2018</v>
      </c>
      <c r="N8131" s="34">
        <v>61.3</v>
      </c>
      <c r="P8131" s="32">
        <v>43570</v>
      </c>
      <c r="Q8131" s="33">
        <f t="shared" si="1364"/>
        <v>4</v>
      </c>
      <c r="R8131" s="33">
        <f t="shared" si="1365"/>
        <v>2019</v>
      </c>
      <c r="S8131" s="34">
        <v>70.900000000000006</v>
      </c>
    </row>
    <row r="8132" spans="1:19">
      <c r="A8132" s="32">
        <v>45574</v>
      </c>
      <c r="B8132" s="33">
        <f t="shared" si="1368"/>
        <v>10</v>
      </c>
      <c r="C8132" s="33">
        <f t="shared" si="1369"/>
        <v>2024</v>
      </c>
      <c r="D8132" s="34">
        <v>0.80800000000000005</v>
      </c>
      <c r="F8132" s="32"/>
      <c r="K8132" s="32">
        <v>43140</v>
      </c>
      <c r="L8132" s="33">
        <f t="shared" si="1366"/>
        <v>2</v>
      </c>
      <c r="M8132" s="33">
        <f t="shared" si="1367"/>
        <v>2018</v>
      </c>
      <c r="N8132" s="34">
        <v>59.2</v>
      </c>
      <c r="P8132" s="32">
        <v>43571</v>
      </c>
      <c r="Q8132" s="33">
        <f t="shared" si="1364"/>
        <v>4</v>
      </c>
      <c r="R8132" s="33">
        <f t="shared" si="1365"/>
        <v>2019</v>
      </c>
      <c r="S8132" s="34">
        <v>70.739999999999995</v>
      </c>
    </row>
    <row r="8133" spans="1:19">
      <c r="A8133" s="32">
        <v>45575</v>
      </c>
      <c r="B8133" s="33">
        <f t="shared" si="1368"/>
        <v>10</v>
      </c>
      <c r="C8133" s="33">
        <f t="shared" si="1369"/>
        <v>2024</v>
      </c>
      <c r="D8133" s="34">
        <v>0.8</v>
      </c>
      <c r="F8133" s="32"/>
      <c r="K8133" s="32">
        <v>43143</v>
      </c>
      <c r="L8133" s="33">
        <f t="shared" si="1366"/>
        <v>2</v>
      </c>
      <c r="M8133" s="33">
        <f t="shared" si="1367"/>
        <v>2018</v>
      </c>
      <c r="N8133" s="34">
        <v>59.41</v>
      </c>
      <c r="P8133" s="32">
        <v>43572</v>
      </c>
      <c r="Q8133" s="33">
        <f t="shared" ref="Q8133:Q8162" si="1370">+MONTH(P8133)</f>
        <v>4</v>
      </c>
      <c r="R8133" s="33">
        <f t="shared" ref="R8133:R8162" si="1371">+YEAR(P8133)</f>
        <v>2019</v>
      </c>
      <c r="S8133" s="34">
        <v>71.14</v>
      </c>
    </row>
    <row r="8134" spans="1:19">
      <c r="A8134" s="32">
        <v>45576</v>
      </c>
      <c r="B8134" s="33">
        <f t="shared" si="1368"/>
        <v>10</v>
      </c>
      <c r="C8134" s="33">
        <f t="shared" si="1369"/>
        <v>2024</v>
      </c>
      <c r="D8134" s="34">
        <v>0.78300000000000003</v>
      </c>
      <c r="F8134" s="32"/>
      <c r="K8134" s="32">
        <v>43144</v>
      </c>
      <c r="L8134" s="33">
        <f t="shared" si="1366"/>
        <v>2</v>
      </c>
      <c r="M8134" s="33">
        <f t="shared" si="1367"/>
        <v>2018</v>
      </c>
      <c r="N8134" s="34">
        <v>59.33</v>
      </c>
      <c r="P8134" s="32">
        <v>43573</v>
      </c>
      <c r="Q8134" s="33">
        <f t="shared" si="1370"/>
        <v>4</v>
      </c>
      <c r="R8134" s="33">
        <f t="shared" si="1371"/>
        <v>2019</v>
      </c>
      <c r="S8134" s="34">
        <v>70.709999999999994</v>
      </c>
    </row>
    <row r="8135" spans="1:19">
      <c r="A8135" s="32">
        <v>45579</v>
      </c>
      <c r="B8135" s="33">
        <f t="shared" si="1368"/>
        <v>10</v>
      </c>
      <c r="C8135" s="33">
        <f t="shared" si="1369"/>
        <v>2024</v>
      </c>
      <c r="D8135" s="34">
        <v>0.78</v>
      </c>
      <c r="F8135" s="32"/>
      <c r="K8135" s="32">
        <v>43145</v>
      </c>
      <c r="L8135" s="33">
        <f t="shared" si="1366"/>
        <v>2</v>
      </c>
      <c r="M8135" s="33">
        <f t="shared" si="1367"/>
        <v>2018</v>
      </c>
      <c r="N8135" s="34">
        <v>60.7</v>
      </c>
      <c r="P8135" s="32">
        <v>43578</v>
      </c>
      <c r="Q8135" s="33">
        <f t="shared" si="1370"/>
        <v>4</v>
      </c>
      <c r="R8135" s="33">
        <f t="shared" si="1371"/>
        <v>2019</v>
      </c>
      <c r="S8135" s="34">
        <v>74.39</v>
      </c>
    </row>
    <row r="8136" spans="1:19">
      <c r="A8136" s="32">
        <v>45580</v>
      </c>
      <c r="B8136" s="33">
        <f t="shared" si="1368"/>
        <v>10</v>
      </c>
      <c r="C8136" s="33">
        <f t="shared" si="1369"/>
        <v>2024</v>
      </c>
      <c r="D8136" s="34">
        <v>0.75</v>
      </c>
      <c r="F8136" s="32"/>
      <c r="K8136" s="32">
        <v>43146</v>
      </c>
      <c r="L8136" s="33">
        <f t="shared" si="1366"/>
        <v>2</v>
      </c>
      <c r="M8136" s="33">
        <f t="shared" si="1367"/>
        <v>2018</v>
      </c>
      <c r="N8136" s="34">
        <v>61.48</v>
      </c>
      <c r="P8136" s="32">
        <v>43579</v>
      </c>
      <c r="Q8136" s="33">
        <f t="shared" si="1370"/>
        <v>4</v>
      </c>
      <c r="R8136" s="33">
        <f t="shared" si="1371"/>
        <v>2019</v>
      </c>
      <c r="S8136" s="34">
        <v>73.59</v>
      </c>
    </row>
    <row r="8137" spans="1:19">
      <c r="A8137" s="32">
        <v>45581</v>
      </c>
      <c r="B8137" s="33">
        <f t="shared" si="1368"/>
        <v>10</v>
      </c>
      <c r="C8137" s="33">
        <f t="shared" si="1369"/>
        <v>2024</v>
      </c>
      <c r="D8137" s="34">
        <v>0.74299999999999999</v>
      </c>
      <c r="F8137" s="32"/>
      <c r="K8137" s="32">
        <v>43147</v>
      </c>
      <c r="L8137" s="33">
        <f t="shared" si="1366"/>
        <v>2</v>
      </c>
      <c r="M8137" s="33">
        <f t="shared" si="1367"/>
        <v>2018</v>
      </c>
      <c r="N8137" s="34">
        <v>61.89</v>
      </c>
      <c r="P8137" s="32">
        <v>43580</v>
      </c>
      <c r="Q8137" s="33">
        <f t="shared" si="1370"/>
        <v>4</v>
      </c>
      <c r="R8137" s="33">
        <f t="shared" si="1371"/>
        <v>2019</v>
      </c>
      <c r="S8137" s="34">
        <v>74.94</v>
      </c>
    </row>
    <row r="8138" spans="1:19">
      <c r="A8138" s="32">
        <v>45582</v>
      </c>
      <c r="B8138" s="33">
        <f t="shared" si="1368"/>
        <v>10</v>
      </c>
      <c r="C8138" s="33">
        <f t="shared" si="1369"/>
        <v>2024</v>
      </c>
      <c r="D8138" s="34">
        <v>0.75</v>
      </c>
      <c r="F8138" s="32"/>
      <c r="K8138" s="32">
        <v>43151</v>
      </c>
      <c r="L8138" s="33">
        <f t="shared" si="1366"/>
        <v>2</v>
      </c>
      <c r="M8138" s="33">
        <f t="shared" si="1367"/>
        <v>2018</v>
      </c>
      <c r="N8138" s="34">
        <v>61.91</v>
      </c>
      <c r="P8138" s="32">
        <v>43581</v>
      </c>
      <c r="Q8138" s="33">
        <f t="shared" si="1370"/>
        <v>4</v>
      </c>
      <c r="R8138" s="33">
        <f t="shared" si="1371"/>
        <v>2019</v>
      </c>
      <c r="S8138" s="34">
        <v>71.03</v>
      </c>
    </row>
    <row r="8139" spans="1:19">
      <c r="A8139" s="32">
        <v>45583</v>
      </c>
      <c r="B8139" s="33">
        <f t="shared" si="1368"/>
        <v>10</v>
      </c>
      <c r="C8139" s="33">
        <f t="shared" si="1369"/>
        <v>2024</v>
      </c>
      <c r="D8139" s="34">
        <v>0.748</v>
      </c>
      <c r="F8139" s="32"/>
      <c r="K8139" s="32">
        <v>43152</v>
      </c>
      <c r="L8139" s="33">
        <f t="shared" si="1366"/>
        <v>2</v>
      </c>
      <c r="M8139" s="33">
        <f t="shared" si="1367"/>
        <v>2018</v>
      </c>
      <c r="N8139" s="34">
        <v>61.73</v>
      </c>
      <c r="P8139" s="32">
        <v>43584</v>
      </c>
      <c r="Q8139" s="33">
        <f t="shared" si="1370"/>
        <v>4</v>
      </c>
      <c r="R8139" s="33">
        <f t="shared" si="1371"/>
        <v>2019</v>
      </c>
      <c r="S8139" s="34">
        <v>71.22</v>
      </c>
    </row>
    <row r="8140" spans="1:19">
      <c r="A8140" s="32">
        <v>45586</v>
      </c>
      <c r="B8140" s="33">
        <f t="shared" si="1368"/>
        <v>10</v>
      </c>
      <c r="C8140" s="33">
        <f t="shared" si="1369"/>
        <v>2024</v>
      </c>
      <c r="D8140" s="34">
        <v>0.745</v>
      </c>
      <c r="F8140" s="32"/>
      <c r="K8140" s="32">
        <v>43153</v>
      </c>
      <c r="L8140" s="33">
        <f t="shared" si="1366"/>
        <v>2</v>
      </c>
      <c r="M8140" s="33">
        <f t="shared" si="1367"/>
        <v>2018</v>
      </c>
      <c r="N8140" s="34">
        <v>62.72</v>
      </c>
      <c r="P8140" s="32">
        <v>43585</v>
      </c>
      <c r="Q8140" s="33">
        <f t="shared" si="1370"/>
        <v>4</v>
      </c>
      <c r="R8140" s="33">
        <f t="shared" si="1371"/>
        <v>2019</v>
      </c>
      <c r="S8140" s="34">
        <v>72.19</v>
      </c>
    </row>
    <row r="8141" spans="1:19">
      <c r="A8141" s="32">
        <v>45587</v>
      </c>
      <c r="B8141" s="33">
        <f t="shared" si="1368"/>
        <v>10</v>
      </c>
      <c r="C8141" s="33">
        <f t="shared" si="1369"/>
        <v>2024</v>
      </c>
      <c r="D8141" s="34">
        <v>0.76500000000000001</v>
      </c>
      <c r="F8141" s="32"/>
      <c r="K8141" s="32">
        <v>43154</v>
      </c>
      <c r="L8141" s="33">
        <f t="shared" si="1366"/>
        <v>2</v>
      </c>
      <c r="M8141" s="33">
        <f t="shared" si="1367"/>
        <v>2018</v>
      </c>
      <c r="N8141" s="34">
        <v>63.52</v>
      </c>
      <c r="P8141" s="32">
        <v>43586</v>
      </c>
      <c r="Q8141" s="33">
        <f t="shared" si="1370"/>
        <v>5</v>
      </c>
      <c r="R8141" s="33">
        <f t="shared" si="1371"/>
        <v>2019</v>
      </c>
      <c r="S8141" s="34">
        <v>72.010000000000005</v>
      </c>
    </row>
    <row r="8142" spans="1:19">
      <c r="A8142" s="32">
        <v>45588</v>
      </c>
      <c r="B8142" s="33">
        <f t="shared" si="1368"/>
        <v>10</v>
      </c>
      <c r="C8142" s="33">
        <f t="shared" si="1369"/>
        <v>2024</v>
      </c>
      <c r="D8142" s="34">
        <v>0.76800000000000002</v>
      </c>
      <c r="F8142" s="32"/>
      <c r="K8142" s="32">
        <v>43157</v>
      </c>
      <c r="L8142" s="33">
        <f t="shared" si="1366"/>
        <v>2</v>
      </c>
      <c r="M8142" s="33">
        <f t="shared" si="1367"/>
        <v>2018</v>
      </c>
      <c r="N8142" s="34">
        <v>63.81</v>
      </c>
      <c r="P8142" s="32">
        <v>43587</v>
      </c>
      <c r="Q8142" s="33">
        <f t="shared" si="1370"/>
        <v>5</v>
      </c>
      <c r="R8142" s="33">
        <f t="shared" si="1371"/>
        <v>2019</v>
      </c>
      <c r="S8142" s="34">
        <v>70.56</v>
      </c>
    </row>
    <row r="8143" spans="1:19">
      <c r="A8143" s="32">
        <v>45589</v>
      </c>
      <c r="B8143" s="33">
        <f t="shared" si="1368"/>
        <v>10</v>
      </c>
      <c r="C8143" s="33">
        <f t="shared" si="1369"/>
        <v>2024</v>
      </c>
      <c r="D8143" s="34">
        <v>0.78800000000000003</v>
      </c>
      <c r="F8143" s="32"/>
      <c r="K8143" s="32">
        <v>43158</v>
      </c>
      <c r="L8143" s="33">
        <f t="shared" si="1366"/>
        <v>2</v>
      </c>
      <c r="M8143" s="33">
        <f t="shared" si="1367"/>
        <v>2018</v>
      </c>
      <c r="N8143" s="34">
        <v>62.94</v>
      </c>
      <c r="P8143" s="32">
        <v>43588</v>
      </c>
      <c r="Q8143" s="33">
        <f t="shared" si="1370"/>
        <v>5</v>
      </c>
      <c r="R8143" s="33">
        <f t="shared" si="1371"/>
        <v>2019</v>
      </c>
      <c r="S8143" s="34">
        <v>71.95</v>
      </c>
    </row>
    <row r="8144" spans="1:19">
      <c r="A8144" s="32">
        <v>45590</v>
      </c>
      <c r="B8144" s="33">
        <f t="shared" si="1368"/>
        <v>10</v>
      </c>
      <c r="C8144" s="33">
        <f t="shared" si="1369"/>
        <v>2024</v>
      </c>
      <c r="D8144" s="34">
        <v>0.745</v>
      </c>
      <c r="F8144" s="32"/>
      <c r="K8144" s="32">
        <v>43159</v>
      </c>
      <c r="L8144" s="33">
        <f t="shared" si="1366"/>
        <v>2</v>
      </c>
      <c r="M8144" s="33">
        <f t="shared" si="1367"/>
        <v>2018</v>
      </c>
      <c r="N8144" s="34">
        <v>61.43</v>
      </c>
      <c r="P8144" s="32">
        <v>43591</v>
      </c>
      <c r="Q8144" s="33">
        <f t="shared" si="1370"/>
        <v>5</v>
      </c>
      <c r="R8144" s="33">
        <f t="shared" si="1371"/>
        <v>2019</v>
      </c>
      <c r="S8144" s="34">
        <v>71.95</v>
      </c>
    </row>
    <row r="8145" spans="1:19">
      <c r="A8145" s="32">
        <v>45593</v>
      </c>
      <c r="B8145" s="33">
        <f t="shared" si="1368"/>
        <v>10</v>
      </c>
      <c r="C8145" s="33">
        <f t="shared" si="1369"/>
        <v>2024</v>
      </c>
      <c r="D8145" s="34">
        <v>0.745</v>
      </c>
      <c r="F8145" s="32"/>
      <c r="K8145" s="32">
        <v>43160</v>
      </c>
      <c r="L8145" s="33">
        <f t="shared" si="1366"/>
        <v>3</v>
      </c>
      <c r="M8145" s="33">
        <f t="shared" si="1367"/>
        <v>2018</v>
      </c>
      <c r="N8145" s="34">
        <v>60.98</v>
      </c>
      <c r="P8145" s="32">
        <v>43592</v>
      </c>
      <c r="Q8145" s="33">
        <f t="shared" si="1370"/>
        <v>5</v>
      </c>
      <c r="R8145" s="33">
        <f t="shared" si="1371"/>
        <v>2019</v>
      </c>
      <c r="S8145" s="34">
        <v>70.98</v>
      </c>
    </row>
    <row r="8146" spans="1:19">
      <c r="A8146" s="32">
        <v>45594</v>
      </c>
      <c r="B8146" s="33">
        <f t="shared" si="1368"/>
        <v>10</v>
      </c>
      <c r="C8146" s="33">
        <f t="shared" si="1369"/>
        <v>2024</v>
      </c>
      <c r="D8146" s="34">
        <v>0.745</v>
      </c>
      <c r="F8146" s="32"/>
      <c r="K8146" s="32">
        <v>43161</v>
      </c>
      <c r="L8146" s="33">
        <f t="shared" si="1366"/>
        <v>3</v>
      </c>
      <c r="M8146" s="33">
        <f t="shared" si="1367"/>
        <v>2018</v>
      </c>
      <c r="N8146" s="34">
        <v>61.19</v>
      </c>
      <c r="P8146" s="32">
        <v>43593</v>
      </c>
      <c r="Q8146" s="33">
        <f t="shared" si="1370"/>
        <v>5</v>
      </c>
      <c r="R8146" s="33">
        <f t="shared" si="1371"/>
        <v>2019</v>
      </c>
      <c r="S8146" s="34">
        <v>71.09</v>
      </c>
    </row>
    <row r="8147" spans="1:19">
      <c r="A8147" s="32">
        <v>45595</v>
      </c>
      <c r="B8147" s="33">
        <f t="shared" si="1368"/>
        <v>10</v>
      </c>
      <c r="C8147" s="33">
        <f t="shared" si="1369"/>
        <v>2024</v>
      </c>
      <c r="D8147" s="34">
        <v>0.745</v>
      </c>
      <c r="F8147" s="32"/>
      <c r="K8147" s="32">
        <v>43164</v>
      </c>
      <c r="L8147" s="33">
        <f t="shared" si="1366"/>
        <v>3</v>
      </c>
      <c r="M8147" s="33">
        <f t="shared" si="1367"/>
        <v>2018</v>
      </c>
      <c r="N8147" s="34">
        <v>62.49</v>
      </c>
      <c r="P8147" s="32">
        <v>43594</v>
      </c>
      <c r="Q8147" s="33">
        <f t="shared" si="1370"/>
        <v>5</v>
      </c>
      <c r="R8147" s="33">
        <f t="shared" si="1371"/>
        <v>2019</v>
      </c>
      <c r="S8147" s="34">
        <v>70.61</v>
      </c>
    </row>
    <row r="8148" spans="1:19">
      <c r="A8148" s="32">
        <v>45596</v>
      </c>
      <c r="B8148" s="33">
        <f t="shared" si="1368"/>
        <v>10</v>
      </c>
      <c r="C8148" s="33">
        <f t="shared" si="1369"/>
        <v>2024</v>
      </c>
      <c r="D8148" s="34">
        <v>0.745</v>
      </c>
      <c r="F8148" s="32"/>
      <c r="K8148" s="32">
        <v>43165</v>
      </c>
      <c r="L8148" s="33">
        <f t="shared" si="1366"/>
        <v>3</v>
      </c>
      <c r="M8148" s="33">
        <f t="shared" si="1367"/>
        <v>2018</v>
      </c>
      <c r="N8148" s="34">
        <v>62.54</v>
      </c>
      <c r="P8148" s="32">
        <v>43595</v>
      </c>
      <c r="Q8148" s="33">
        <f t="shared" si="1370"/>
        <v>5</v>
      </c>
      <c r="R8148" s="33">
        <f t="shared" si="1371"/>
        <v>2019</v>
      </c>
      <c r="S8148" s="34">
        <v>71.63</v>
      </c>
    </row>
    <row r="8149" spans="1:19">
      <c r="A8149" s="32">
        <v>45597</v>
      </c>
      <c r="B8149" s="33">
        <f t="shared" si="1368"/>
        <v>11</v>
      </c>
      <c r="C8149" s="33">
        <f t="shared" si="1369"/>
        <v>2024</v>
      </c>
      <c r="D8149" s="34">
        <v>0.745</v>
      </c>
      <c r="F8149" s="32"/>
      <c r="K8149" s="32">
        <v>43166</v>
      </c>
      <c r="L8149" s="33">
        <f t="shared" si="1366"/>
        <v>3</v>
      </c>
      <c r="M8149" s="33">
        <f t="shared" si="1367"/>
        <v>2018</v>
      </c>
      <c r="N8149" s="34">
        <v>61.09</v>
      </c>
      <c r="P8149" s="32">
        <v>43598</v>
      </c>
      <c r="Q8149" s="33">
        <f t="shared" si="1370"/>
        <v>5</v>
      </c>
      <c r="R8149" s="33">
        <f t="shared" si="1371"/>
        <v>2019</v>
      </c>
      <c r="S8149" s="34">
        <v>72.349999999999994</v>
      </c>
    </row>
    <row r="8150" spans="1:19">
      <c r="A8150" s="32">
        <v>45600</v>
      </c>
      <c r="B8150" s="33">
        <f t="shared" si="1368"/>
        <v>11</v>
      </c>
      <c r="C8150" s="33">
        <f t="shared" si="1369"/>
        <v>2024</v>
      </c>
      <c r="D8150" s="34">
        <v>0.81</v>
      </c>
      <c r="F8150" s="32"/>
      <c r="K8150" s="32">
        <v>43167</v>
      </c>
      <c r="L8150" s="33">
        <f t="shared" si="1366"/>
        <v>3</v>
      </c>
      <c r="M8150" s="33">
        <f t="shared" si="1367"/>
        <v>2018</v>
      </c>
      <c r="N8150" s="34">
        <v>60.13</v>
      </c>
      <c r="P8150" s="32">
        <v>43599</v>
      </c>
      <c r="Q8150" s="33">
        <f t="shared" si="1370"/>
        <v>5</v>
      </c>
      <c r="R8150" s="33">
        <f t="shared" si="1371"/>
        <v>2019</v>
      </c>
      <c r="S8150" s="34">
        <v>72.53</v>
      </c>
    </row>
    <row r="8151" spans="1:19">
      <c r="A8151" s="32">
        <v>45601</v>
      </c>
      <c r="B8151" s="33">
        <f t="shared" ref="B8151:B8195" si="1372">+MONTH(A8151)</f>
        <v>11</v>
      </c>
      <c r="C8151" s="33">
        <f t="shared" ref="C8151:C8195" si="1373">+YEAR(A8151)</f>
        <v>2024</v>
      </c>
      <c r="D8151" s="34">
        <v>0.81</v>
      </c>
      <c r="F8151" s="32"/>
      <c r="K8151" s="32">
        <v>43168</v>
      </c>
      <c r="L8151" s="33">
        <f t="shared" si="1366"/>
        <v>3</v>
      </c>
      <c r="M8151" s="33">
        <f t="shared" si="1367"/>
        <v>2018</v>
      </c>
      <c r="N8151" s="34">
        <v>62.02</v>
      </c>
      <c r="P8151" s="32">
        <v>43600</v>
      </c>
      <c r="Q8151" s="33">
        <f t="shared" si="1370"/>
        <v>5</v>
      </c>
      <c r="R8151" s="33">
        <f t="shared" si="1371"/>
        <v>2019</v>
      </c>
      <c r="S8151" s="34">
        <v>73.09</v>
      </c>
    </row>
    <row r="8152" spans="1:19">
      <c r="A8152" s="32">
        <v>45602</v>
      </c>
      <c r="B8152" s="33">
        <f t="shared" si="1372"/>
        <v>11</v>
      </c>
      <c r="C8152" s="33">
        <f t="shared" si="1373"/>
        <v>2024</v>
      </c>
      <c r="D8152" s="34">
        <v>0.79749999999999999</v>
      </c>
      <c r="F8152" s="32"/>
      <c r="K8152" s="32">
        <v>43171</v>
      </c>
      <c r="L8152" s="33">
        <f t="shared" si="1366"/>
        <v>3</v>
      </c>
      <c r="M8152" s="33">
        <f t="shared" si="1367"/>
        <v>2018</v>
      </c>
      <c r="N8152" s="34">
        <v>61.35</v>
      </c>
      <c r="P8152" s="32">
        <v>43601</v>
      </c>
      <c r="Q8152" s="33">
        <f t="shared" si="1370"/>
        <v>5</v>
      </c>
      <c r="R8152" s="33">
        <f t="shared" si="1371"/>
        <v>2019</v>
      </c>
      <c r="S8152" s="34">
        <v>74.7</v>
      </c>
    </row>
    <row r="8153" spans="1:19">
      <c r="A8153" s="32">
        <v>45603</v>
      </c>
      <c r="B8153" s="33">
        <f t="shared" si="1372"/>
        <v>11</v>
      </c>
      <c r="C8153" s="33">
        <f t="shared" si="1373"/>
        <v>2024</v>
      </c>
      <c r="D8153" s="34">
        <v>0.80687500000000001</v>
      </c>
      <c r="F8153" s="32"/>
      <c r="K8153" s="32">
        <v>43172</v>
      </c>
      <c r="L8153" s="33">
        <f t="shared" si="1366"/>
        <v>3</v>
      </c>
      <c r="M8153" s="33">
        <f t="shared" si="1367"/>
        <v>2018</v>
      </c>
      <c r="N8153" s="34">
        <v>60.69</v>
      </c>
      <c r="P8153" s="32">
        <v>43602</v>
      </c>
      <c r="Q8153" s="33">
        <f t="shared" si="1370"/>
        <v>5</v>
      </c>
      <c r="R8153" s="33">
        <f t="shared" si="1371"/>
        <v>2019</v>
      </c>
      <c r="S8153" s="34">
        <v>73.94</v>
      </c>
    </row>
    <row r="8154" spans="1:19">
      <c r="A8154" s="32">
        <v>45604</v>
      </c>
      <c r="B8154" s="33">
        <f t="shared" si="1372"/>
        <v>11</v>
      </c>
      <c r="C8154" s="33">
        <f t="shared" si="1373"/>
        <v>2024</v>
      </c>
      <c r="D8154" s="34">
        <v>0.80812499999999998</v>
      </c>
      <c r="F8154" s="32"/>
      <c r="K8154" s="32">
        <v>43173</v>
      </c>
      <c r="L8154" s="33">
        <f t="shared" si="1366"/>
        <v>3</v>
      </c>
      <c r="M8154" s="33">
        <f t="shared" si="1367"/>
        <v>2018</v>
      </c>
      <c r="N8154" s="34">
        <v>60.89</v>
      </c>
      <c r="P8154" s="32">
        <v>43605</v>
      </c>
      <c r="Q8154" s="33">
        <f t="shared" si="1370"/>
        <v>5</v>
      </c>
      <c r="R8154" s="33">
        <f t="shared" si="1371"/>
        <v>2019</v>
      </c>
      <c r="S8154" s="34">
        <v>73.209999999999994</v>
      </c>
    </row>
    <row r="8155" spans="1:19">
      <c r="A8155" s="32">
        <v>45607</v>
      </c>
      <c r="B8155" s="33">
        <f t="shared" si="1372"/>
        <v>11</v>
      </c>
      <c r="C8155" s="33">
        <f t="shared" si="1373"/>
        <v>2024</v>
      </c>
      <c r="D8155" s="34">
        <v>0.796875</v>
      </c>
      <c r="F8155" s="32"/>
      <c r="K8155" s="32">
        <v>43174</v>
      </c>
      <c r="L8155" s="33">
        <f t="shared" si="1366"/>
        <v>3</v>
      </c>
      <c r="M8155" s="33">
        <f t="shared" si="1367"/>
        <v>2018</v>
      </c>
      <c r="N8155" s="34">
        <v>61.16</v>
      </c>
      <c r="P8155" s="32">
        <v>43606</v>
      </c>
      <c r="Q8155" s="33">
        <f t="shared" si="1370"/>
        <v>5</v>
      </c>
      <c r="R8155" s="33">
        <f t="shared" si="1371"/>
        <v>2019</v>
      </c>
      <c r="S8155" s="34">
        <v>72.94</v>
      </c>
    </row>
    <row r="8156" spans="1:19">
      <c r="A8156" s="32">
        <v>45608</v>
      </c>
      <c r="B8156" s="33">
        <f t="shared" si="1372"/>
        <v>11</v>
      </c>
      <c r="C8156" s="33">
        <f t="shared" si="1373"/>
        <v>2024</v>
      </c>
      <c r="D8156" s="34">
        <v>0.801875</v>
      </c>
      <c r="F8156" s="32"/>
      <c r="K8156" s="32">
        <v>43175</v>
      </c>
      <c r="L8156" s="33">
        <f t="shared" si="1366"/>
        <v>3</v>
      </c>
      <c r="M8156" s="33">
        <f t="shared" si="1367"/>
        <v>2018</v>
      </c>
      <c r="N8156" s="34">
        <v>62.29</v>
      </c>
      <c r="P8156" s="32">
        <v>43607</v>
      </c>
      <c r="Q8156" s="33">
        <f t="shared" si="1370"/>
        <v>5</v>
      </c>
      <c r="R8156" s="33">
        <f t="shared" si="1371"/>
        <v>2019</v>
      </c>
      <c r="S8156" s="34">
        <v>71.94</v>
      </c>
    </row>
    <row r="8157" spans="1:19">
      <c r="A8157" s="32">
        <v>45609</v>
      </c>
      <c r="B8157" s="33">
        <f t="shared" si="1372"/>
        <v>11</v>
      </c>
      <c r="C8157" s="33">
        <f t="shared" si="1373"/>
        <v>2024</v>
      </c>
      <c r="D8157" s="34">
        <v>0.801875</v>
      </c>
      <c r="F8157" s="32"/>
      <c r="K8157" s="32">
        <v>43178</v>
      </c>
      <c r="L8157" s="33">
        <f t="shared" si="1366"/>
        <v>3</v>
      </c>
      <c r="M8157" s="33">
        <f t="shared" si="1367"/>
        <v>2018</v>
      </c>
      <c r="N8157" s="34">
        <v>62.01</v>
      </c>
      <c r="P8157" s="32">
        <v>43608</v>
      </c>
      <c r="Q8157" s="33">
        <f t="shared" si="1370"/>
        <v>5</v>
      </c>
      <c r="R8157" s="33">
        <f t="shared" si="1371"/>
        <v>2019</v>
      </c>
      <c r="S8157" s="34">
        <v>68.37</v>
      </c>
    </row>
    <row r="8158" spans="1:19">
      <c r="A8158" s="32">
        <v>45610</v>
      </c>
      <c r="B8158" s="33">
        <f t="shared" si="1372"/>
        <v>11</v>
      </c>
      <c r="C8158" s="33">
        <f t="shared" si="1373"/>
        <v>2024</v>
      </c>
      <c r="D8158" s="34">
        <v>0.78749999999999998</v>
      </c>
      <c r="F8158" s="32"/>
      <c r="K8158" s="32">
        <v>43179</v>
      </c>
      <c r="L8158" s="33">
        <f t="shared" si="1366"/>
        <v>3</v>
      </c>
      <c r="M8158" s="33">
        <f t="shared" si="1367"/>
        <v>2018</v>
      </c>
      <c r="N8158" s="34">
        <v>63.37</v>
      </c>
      <c r="P8158" s="32">
        <v>43609</v>
      </c>
      <c r="Q8158" s="33">
        <f t="shared" si="1370"/>
        <v>5</v>
      </c>
      <c r="R8158" s="33">
        <f t="shared" si="1371"/>
        <v>2019</v>
      </c>
      <c r="S8158" s="34">
        <v>67.98</v>
      </c>
    </row>
    <row r="8159" spans="1:19">
      <c r="A8159" s="32">
        <v>45611</v>
      </c>
      <c r="B8159" s="33">
        <f t="shared" si="1372"/>
        <v>11</v>
      </c>
      <c r="C8159" s="33">
        <f t="shared" si="1373"/>
        <v>2024</v>
      </c>
      <c r="D8159" s="34">
        <v>0.77812499999999996</v>
      </c>
      <c r="F8159" s="32"/>
      <c r="K8159" s="32">
        <v>43180</v>
      </c>
      <c r="L8159" s="33">
        <f t="shared" si="1366"/>
        <v>3</v>
      </c>
      <c r="M8159" s="33">
        <f t="shared" si="1367"/>
        <v>2018</v>
      </c>
      <c r="N8159" s="34">
        <v>65.099999999999994</v>
      </c>
      <c r="P8159" s="32">
        <v>43613</v>
      </c>
      <c r="Q8159" s="33">
        <f t="shared" si="1370"/>
        <v>5</v>
      </c>
      <c r="R8159" s="33">
        <f t="shared" si="1371"/>
        <v>2019</v>
      </c>
      <c r="S8159" s="34">
        <v>70.19</v>
      </c>
    </row>
    <row r="8160" spans="1:19">
      <c r="A8160" s="32">
        <v>45614</v>
      </c>
      <c r="B8160" s="33">
        <f t="shared" si="1372"/>
        <v>11</v>
      </c>
      <c r="C8160" s="33">
        <f t="shared" si="1373"/>
        <v>2024</v>
      </c>
      <c r="D8160" s="34">
        <v>0.78312499999999996</v>
      </c>
      <c r="F8160" s="32"/>
      <c r="K8160" s="32">
        <v>43181</v>
      </c>
      <c r="L8160" s="33">
        <f t="shared" si="1366"/>
        <v>3</v>
      </c>
      <c r="M8160" s="33">
        <f t="shared" si="1367"/>
        <v>2018</v>
      </c>
      <c r="N8160" s="34">
        <v>64.25</v>
      </c>
      <c r="P8160" s="32">
        <v>43614</v>
      </c>
      <c r="Q8160" s="33">
        <f t="shared" si="1370"/>
        <v>5</v>
      </c>
      <c r="R8160" s="33">
        <f t="shared" si="1371"/>
        <v>2019</v>
      </c>
      <c r="S8160" s="34">
        <v>70.64</v>
      </c>
    </row>
    <row r="8161" spans="1:19">
      <c r="A8161" s="32">
        <v>45615</v>
      </c>
      <c r="B8161" s="33">
        <f t="shared" si="1372"/>
        <v>11</v>
      </c>
      <c r="C8161" s="33">
        <f t="shared" si="1373"/>
        <v>2024</v>
      </c>
      <c r="D8161" s="34">
        <v>0.79062500000000002</v>
      </c>
      <c r="F8161" s="32"/>
      <c r="K8161" s="32">
        <v>43182</v>
      </c>
      <c r="L8161" s="33">
        <f t="shared" si="1366"/>
        <v>3</v>
      </c>
      <c r="M8161" s="33">
        <f t="shared" si="1367"/>
        <v>2018</v>
      </c>
      <c r="N8161" s="34">
        <v>65.8</v>
      </c>
      <c r="P8161" s="32">
        <v>43615</v>
      </c>
      <c r="Q8161" s="33">
        <f t="shared" si="1370"/>
        <v>5</v>
      </c>
      <c r="R8161" s="33">
        <f t="shared" si="1371"/>
        <v>2019</v>
      </c>
      <c r="S8161" s="34">
        <v>69.55</v>
      </c>
    </row>
    <row r="8162" spans="1:19">
      <c r="A8162" s="32">
        <v>45616</v>
      </c>
      <c r="B8162" s="33">
        <f t="shared" si="1372"/>
        <v>11</v>
      </c>
      <c r="C8162" s="33">
        <f t="shared" si="1373"/>
        <v>2024</v>
      </c>
      <c r="D8162" s="34">
        <v>0.801875</v>
      </c>
      <c r="F8162" s="32"/>
      <c r="K8162" s="32">
        <v>43185</v>
      </c>
      <c r="L8162" s="33">
        <f t="shared" si="1366"/>
        <v>3</v>
      </c>
      <c r="M8162" s="33">
        <f t="shared" si="1367"/>
        <v>2018</v>
      </c>
      <c r="N8162" s="34">
        <v>65.489999999999995</v>
      </c>
      <c r="P8162" s="32">
        <v>43616</v>
      </c>
      <c r="Q8162" s="33">
        <f t="shared" si="1370"/>
        <v>5</v>
      </c>
      <c r="R8162" s="33">
        <f t="shared" si="1371"/>
        <v>2019</v>
      </c>
      <c r="S8162" s="34">
        <v>66.78</v>
      </c>
    </row>
    <row r="8163" spans="1:19">
      <c r="A8163" s="32">
        <v>45617</v>
      </c>
      <c r="B8163" s="33">
        <f t="shared" si="1372"/>
        <v>11</v>
      </c>
      <c r="C8163" s="33">
        <f t="shared" si="1373"/>
        <v>2024</v>
      </c>
      <c r="D8163" s="34">
        <v>0.81562500000000004</v>
      </c>
      <c r="F8163" s="32"/>
      <c r="K8163" s="32">
        <v>43186</v>
      </c>
      <c r="L8163" s="33">
        <f t="shared" si="1366"/>
        <v>3</v>
      </c>
      <c r="M8163" s="33">
        <f t="shared" si="1367"/>
        <v>2018</v>
      </c>
      <c r="N8163" s="34">
        <v>65.209999999999994</v>
      </c>
      <c r="P8163" s="32">
        <v>43619</v>
      </c>
      <c r="Q8163" s="33">
        <f t="shared" ref="Q8163:Q8183" si="1374">+MONTH(P8163)</f>
        <v>6</v>
      </c>
      <c r="R8163" s="33">
        <f t="shared" ref="R8163:R8183" si="1375">+YEAR(P8163)</f>
        <v>2019</v>
      </c>
      <c r="S8163" s="34">
        <v>63.16</v>
      </c>
    </row>
    <row r="8164" spans="1:19">
      <c r="A8164" s="32">
        <v>45618</v>
      </c>
      <c r="B8164" s="33">
        <f t="shared" si="1372"/>
        <v>11</v>
      </c>
      <c r="C8164" s="33">
        <f t="shared" si="1373"/>
        <v>2024</v>
      </c>
      <c r="D8164" s="34">
        <v>0.82187500000000002</v>
      </c>
      <c r="F8164" s="32"/>
      <c r="K8164" s="32">
        <v>43187</v>
      </c>
      <c r="L8164" s="33">
        <f t="shared" si="1366"/>
        <v>3</v>
      </c>
      <c r="M8164" s="33">
        <f t="shared" si="1367"/>
        <v>2018</v>
      </c>
      <c r="N8164" s="34">
        <v>64.3</v>
      </c>
      <c r="P8164" s="32">
        <v>43620</v>
      </c>
      <c r="Q8164" s="33">
        <f t="shared" si="1374"/>
        <v>6</v>
      </c>
      <c r="R8164" s="33">
        <f t="shared" si="1375"/>
        <v>2019</v>
      </c>
      <c r="S8164" s="34">
        <v>63.56</v>
      </c>
    </row>
    <row r="8165" spans="1:19">
      <c r="A8165" s="32">
        <v>45621</v>
      </c>
      <c r="B8165" s="33">
        <f t="shared" si="1372"/>
        <v>11</v>
      </c>
      <c r="C8165" s="33">
        <f t="shared" si="1373"/>
        <v>2024</v>
      </c>
      <c r="D8165" s="34">
        <v>0.81937499999999996</v>
      </c>
      <c r="F8165" s="32"/>
      <c r="K8165" s="32">
        <v>43188</v>
      </c>
      <c r="L8165" s="33">
        <f t="shared" si="1366"/>
        <v>3</v>
      </c>
      <c r="M8165" s="33">
        <f t="shared" si="1367"/>
        <v>2018</v>
      </c>
      <c r="N8165" s="34">
        <v>64.87</v>
      </c>
      <c r="P8165" s="32">
        <v>43621</v>
      </c>
      <c r="Q8165" s="33">
        <f t="shared" si="1374"/>
        <v>6</v>
      </c>
      <c r="R8165" s="33">
        <f t="shared" si="1375"/>
        <v>2019</v>
      </c>
      <c r="S8165" s="34">
        <v>62.14</v>
      </c>
    </row>
    <row r="8166" spans="1:19">
      <c r="A8166" s="32">
        <v>45622</v>
      </c>
      <c r="B8166" s="33">
        <f t="shared" si="1372"/>
        <v>11</v>
      </c>
      <c r="C8166" s="33">
        <f t="shared" si="1373"/>
        <v>2024</v>
      </c>
      <c r="D8166" s="34">
        <v>0.83</v>
      </c>
      <c r="F8166" s="32"/>
      <c r="K8166" s="32">
        <v>43192</v>
      </c>
      <c r="L8166" s="33">
        <f t="shared" si="1366"/>
        <v>4</v>
      </c>
      <c r="M8166" s="33">
        <f t="shared" si="1367"/>
        <v>2018</v>
      </c>
      <c r="N8166" s="34">
        <v>63.05</v>
      </c>
      <c r="P8166" s="32">
        <v>43622</v>
      </c>
      <c r="Q8166" s="33">
        <f t="shared" si="1374"/>
        <v>6</v>
      </c>
      <c r="R8166" s="33">
        <f t="shared" si="1375"/>
        <v>2019</v>
      </c>
      <c r="S8166" s="34">
        <v>62.77</v>
      </c>
    </row>
    <row r="8167" spans="1:19">
      <c r="A8167" s="32">
        <v>45623</v>
      </c>
      <c r="B8167" s="33">
        <f t="shared" si="1372"/>
        <v>11</v>
      </c>
      <c r="C8167" s="33">
        <f t="shared" si="1373"/>
        <v>2024</v>
      </c>
      <c r="D8167" s="34">
        <v>0.81874999999999998</v>
      </c>
      <c r="F8167" s="32"/>
      <c r="K8167" s="32">
        <v>43193</v>
      </c>
      <c r="L8167" s="33">
        <f t="shared" si="1366"/>
        <v>4</v>
      </c>
      <c r="M8167" s="33">
        <f t="shared" si="1367"/>
        <v>2018</v>
      </c>
      <c r="N8167" s="34">
        <v>63.41</v>
      </c>
      <c r="P8167" s="32">
        <v>43623</v>
      </c>
      <c r="Q8167" s="33">
        <f t="shared" si="1374"/>
        <v>6</v>
      </c>
      <c r="R8167" s="33">
        <f t="shared" si="1375"/>
        <v>2019</v>
      </c>
      <c r="S8167" s="34">
        <v>64.099999999999994</v>
      </c>
    </row>
    <row r="8168" spans="1:19">
      <c r="A8168" s="32">
        <v>45628</v>
      </c>
      <c r="B8168" s="33">
        <f t="shared" si="1372"/>
        <v>12</v>
      </c>
      <c r="C8168" s="33">
        <f t="shared" si="1373"/>
        <v>2024</v>
      </c>
      <c r="D8168" s="34">
        <v>0.78374999999999995</v>
      </c>
      <c r="F8168" s="32"/>
      <c r="K8168" s="32">
        <v>43194</v>
      </c>
      <c r="L8168" s="33">
        <f t="shared" si="1366"/>
        <v>4</v>
      </c>
      <c r="M8168" s="33">
        <f t="shared" si="1367"/>
        <v>2018</v>
      </c>
      <c r="N8168" s="34">
        <v>63.35</v>
      </c>
      <c r="P8168" s="32">
        <v>43626</v>
      </c>
      <c r="Q8168" s="33">
        <f t="shared" si="1374"/>
        <v>6</v>
      </c>
      <c r="R8168" s="33">
        <f t="shared" si="1375"/>
        <v>2019</v>
      </c>
      <c r="S8168" s="34">
        <v>64.31</v>
      </c>
    </row>
    <row r="8169" spans="1:19">
      <c r="A8169" s="32">
        <v>45629</v>
      </c>
      <c r="B8169" s="33">
        <f t="shared" si="1372"/>
        <v>12</v>
      </c>
      <c r="C8169" s="33">
        <f t="shared" si="1373"/>
        <v>2024</v>
      </c>
      <c r="D8169" s="34">
        <v>0.79874999999999996</v>
      </c>
      <c r="F8169" s="32"/>
      <c r="K8169" s="32">
        <v>43195</v>
      </c>
      <c r="L8169" s="33">
        <f t="shared" ref="L8169:L8218" si="1376">+MONTH(K8169)</f>
        <v>4</v>
      </c>
      <c r="M8169" s="33">
        <f t="shared" ref="M8169:M8232" si="1377">+YEAR(K8169)</f>
        <v>2018</v>
      </c>
      <c r="N8169" s="34">
        <v>63.53</v>
      </c>
      <c r="P8169" s="32">
        <v>43627</v>
      </c>
      <c r="Q8169" s="33">
        <f t="shared" si="1374"/>
        <v>6</v>
      </c>
      <c r="R8169" s="33">
        <f t="shared" si="1375"/>
        <v>2019</v>
      </c>
      <c r="S8169" s="34">
        <v>63.56</v>
      </c>
    </row>
    <row r="8170" spans="1:19">
      <c r="A8170" s="32">
        <v>45630</v>
      </c>
      <c r="B8170" s="33">
        <f t="shared" si="1372"/>
        <v>12</v>
      </c>
      <c r="C8170" s="33">
        <f t="shared" si="1373"/>
        <v>2024</v>
      </c>
      <c r="D8170" s="34">
        <v>0.78937500000000005</v>
      </c>
      <c r="F8170" s="32"/>
      <c r="K8170" s="32">
        <v>43196</v>
      </c>
      <c r="L8170" s="33">
        <f t="shared" si="1376"/>
        <v>4</v>
      </c>
      <c r="M8170" s="33">
        <f t="shared" si="1377"/>
        <v>2018</v>
      </c>
      <c r="N8170" s="34">
        <v>62.03</v>
      </c>
      <c r="P8170" s="32">
        <v>43628</v>
      </c>
      <c r="Q8170" s="33">
        <f t="shared" si="1374"/>
        <v>6</v>
      </c>
      <c r="R8170" s="33">
        <f t="shared" si="1375"/>
        <v>2019</v>
      </c>
      <c r="S8170" s="34">
        <v>61.66</v>
      </c>
    </row>
    <row r="8171" spans="1:19">
      <c r="A8171" s="32">
        <v>45631</v>
      </c>
      <c r="B8171" s="33">
        <f t="shared" si="1372"/>
        <v>12</v>
      </c>
      <c r="C8171" s="33">
        <f t="shared" si="1373"/>
        <v>2024</v>
      </c>
      <c r="D8171" s="34">
        <v>0.760625</v>
      </c>
      <c r="F8171" s="32"/>
      <c r="K8171" s="32">
        <v>43199</v>
      </c>
      <c r="L8171" s="33">
        <f t="shared" si="1376"/>
        <v>4</v>
      </c>
      <c r="M8171" s="33">
        <f t="shared" si="1377"/>
        <v>2018</v>
      </c>
      <c r="N8171" s="34">
        <v>63.4</v>
      </c>
      <c r="P8171" s="32">
        <v>43629</v>
      </c>
      <c r="Q8171" s="33">
        <f t="shared" si="1374"/>
        <v>6</v>
      </c>
      <c r="R8171" s="33">
        <f t="shared" si="1375"/>
        <v>2019</v>
      </c>
      <c r="S8171" s="34">
        <v>63.28</v>
      </c>
    </row>
    <row r="8172" spans="1:19">
      <c r="A8172" s="32">
        <v>45632</v>
      </c>
      <c r="B8172" s="33">
        <f t="shared" si="1372"/>
        <v>12</v>
      </c>
      <c r="C8172" s="33">
        <f t="shared" si="1373"/>
        <v>2024</v>
      </c>
      <c r="D8172" s="34">
        <v>0.74750000000000005</v>
      </c>
      <c r="F8172" s="32"/>
      <c r="K8172" s="32">
        <v>43200</v>
      </c>
      <c r="L8172" s="33">
        <f t="shared" si="1376"/>
        <v>4</v>
      </c>
      <c r="M8172" s="33">
        <f t="shared" si="1377"/>
        <v>2018</v>
      </c>
      <c r="N8172" s="34">
        <v>65.48</v>
      </c>
      <c r="P8172" s="32">
        <v>43630</v>
      </c>
      <c r="Q8172" s="33">
        <f t="shared" si="1374"/>
        <v>6</v>
      </c>
      <c r="R8172" s="33">
        <f t="shared" si="1375"/>
        <v>2019</v>
      </c>
      <c r="S8172" s="34">
        <v>63.13</v>
      </c>
    </row>
    <row r="8173" spans="1:19">
      <c r="A8173" s="32">
        <v>45635</v>
      </c>
      <c r="B8173" s="33">
        <f t="shared" si="1372"/>
        <v>12</v>
      </c>
      <c r="C8173" s="33">
        <f t="shared" si="1373"/>
        <v>2024</v>
      </c>
      <c r="D8173" s="34">
        <v>0.76187499999999997</v>
      </c>
      <c r="F8173" s="32"/>
      <c r="K8173" s="32">
        <v>43201</v>
      </c>
      <c r="L8173" s="33">
        <f t="shared" si="1376"/>
        <v>4</v>
      </c>
      <c r="M8173" s="33">
        <f t="shared" si="1377"/>
        <v>2018</v>
      </c>
      <c r="N8173" s="34">
        <v>66.81</v>
      </c>
      <c r="P8173" s="32">
        <v>43633</v>
      </c>
      <c r="Q8173" s="33">
        <f t="shared" si="1374"/>
        <v>6</v>
      </c>
      <c r="R8173" s="33">
        <f t="shared" si="1375"/>
        <v>2019</v>
      </c>
      <c r="S8173" s="34">
        <v>62.56</v>
      </c>
    </row>
    <row r="8174" spans="1:19">
      <c r="A8174" s="32">
        <v>45636</v>
      </c>
      <c r="B8174" s="33">
        <f t="shared" si="1372"/>
        <v>12</v>
      </c>
      <c r="C8174" s="33">
        <f t="shared" si="1373"/>
        <v>2024</v>
      </c>
      <c r="D8174" s="34">
        <v>0.76</v>
      </c>
      <c r="F8174" s="32"/>
      <c r="K8174" s="32">
        <v>43202</v>
      </c>
      <c r="L8174" s="33">
        <f t="shared" si="1376"/>
        <v>4</v>
      </c>
      <c r="M8174" s="33">
        <f t="shared" si="1377"/>
        <v>2018</v>
      </c>
      <c r="N8174" s="34">
        <v>67.069999999999993</v>
      </c>
      <c r="P8174" s="32">
        <v>43634</v>
      </c>
      <c r="Q8174" s="33">
        <f t="shared" si="1374"/>
        <v>6</v>
      </c>
      <c r="R8174" s="33">
        <f t="shared" si="1375"/>
        <v>2019</v>
      </c>
      <c r="S8174" s="34">
        <v>63.35</v>
      </c>
    </row>
    <row r="8175" spans="1:19">
      <c r="A8175" s="32">
        <v>45637</v>
      </c>
      <c r="B8175" s="33">
        <f t="shared" si="1372"/>
        <v>12</v>
      </c>
      <c r="C8175" s="33">
        <f t="shared" si="1373"/>
        <v>2024</v>
      </c>
      <c r="D8175" s="34">
        <v>0.76375000000000004</v>
      </c>
      <c r="F8175" s="32"/>
      <c r="K8175" s="32">
        <v>43203</v>
      </c>
      <c r="L8175" s="33">
        <f t="shared" si="1376"/>
        <v>4</v>
      </c>
      <c r="M8175" s="33">
        <f t="shared" si="1377"/>
        <v>2018</v>
      </c>
      <c r="N8175" s="34">
        <v>67.349999999999994</v>
      </c>
      <c r="P8175" s="32">
        <v>43635</v>
      </c>
      <c r="Q8175" s="33">
        <f t="shared" si="1374"/>
        <v>6</v>
      </c>
      <c r="R8175" s="33">
        <f t="shared" si="1375"/>
        <v>2019</v>
      </c>
      <c r="S8175" s="34">
        <v>62.85</v>
      </c>
    </row>
    <row r="8176" spans="1:19">
      <c r="A8176" s="32">
        <v>45638</v>
      </c>
      <c r="B8176" s="33">
        <f t="shared" si="1372"/>
        <v>12</v>
      </c>
      <c r="C8176" s="33">
        <f t="shared" si="1373"/>
        <v>2024</v>
      </c>
      <c r="D8176" s="34">
        <v>0.77</v>
      </c>
      <c r="F8176" s="32"/>
      <c r="K8176" s="32">
        <v>43206</v>
      </c>
      <c r="L8176" s="33">
        <f t="shared" si="1376"/>
        <v>4</v>
      </c>
      <c r="M8176" s="33">
        <f t="shared" si="1377"/>
        <v>2018</v>
      </c>
      <c r="N8176" s="34">
        <v>66.23</v>
      </c>
      <c r="P8176" s="32">
        <v>43636</v>
      </c>
      <c r="Q8176" s="33">
        <f t="shared" si="1374"/>
        <v>6</v>
      </c>
      <c r="R8176" s="33">
        <f t="shared" si="1375"/>
        <v>2019</v>
      </c>
      <c r="S8176" s="34">
        <v>65.44</v>
      </c>
    </row>
    <row r="8177" spans="1:19">
      <c r="A8177" s="32">
        <v>45639</v>
      </c>
      <c r="B8177" s="33">
        <f t="shared" si="1372"/>
        <v>12</v>
      </c>
      <c r="C8177" s="33">
        <f t="shared" si="1373"/>
        <v>2024</v>
      </c>
      <c r="D8177" s="34">
        <v>0.76500000000000001</v>
      </c>
      <c r="F8177" s="32"/>
      <c r="K8177" s="32">
        <v>43207</v>
      </c>
      <c r="L8177" s="33">
        <f t="shared" si="1376"/>
        <v>4</v>
      </c>
      <c r="M8177" s="33">
        <f t="shared" si="1377"/>
        <v>2018</v>
      </c>
      <c r="N8177" s="34">
        <v>66.5</v>
      </c>
      <c r="P8177" s="32">
        <v>43637</v>
      </c>
      <c r="Q8177" s="33">
        <f t="shared" si="1374"/>
        <v>6</v>
      </c>
      <c r="R8177" s="33">
        <f t="shared" si="1375"/>
        <v>2019</v>
      </c>
      <c r="S8177" s="34">
        <v>65.989999999999995</v>
      </c>
    </row>
    <row r="8178" spans="1:19">
      <c r="A8178" s="32">
        <v>45642</v>
      </c>
      <c r="B8178" s="33">
        <f t="shared" si="1372"/>
        <v>12</v>
      </c>
      <c r="C8178" s="33">
        <f t="shared" si="1373"/>
        <v>2024</v>
      </c>
      <c r="D8178" s="34">
        <v>0.77</v>
      </c>
      <c r="F8178" s="32"/>
      <c r="K8178" s="32">
        <v>43208</v>
      </c>
      <c r="L8178" s="33">
        <f t="shared" si="1376"/>
        <v>4</v>
      </c>
      <c r="M8178" s="33">
        <f t="shared" si="1377"/>
        <v>2018</v>
      </c>
      <c r="N8178" s="34">
        <v>68.44</v>
      </c>
      <c r="P8178" s="32">
        <v>43640</v>
      </c>
      <c r="Q8178" s="33">
        <f t="shared" si="1374"/>
        <v>6</v>
      </c>
      <c r="R8178" s="33">
        <f t="shared" si="1375"/>
        <v>2019</v>
      </c>
      <c r="S8178" s="34">
        <v>65.16</v>
      </c>
    </row>
    <row r="8179" spans="1:19">
      <c r="A8179" s="32">
        <v>45643</v>
      </c>
      <c r="B8179" s="33">
        <f t="shared" si="1372"/>
        <v>12</v>
      </c>
      <c r="C8179" s="33">
        <f t="shared" si="1373"/>
        <v>2024</v>
      </c>
      <c r="D8179" s="34">
        <v>0.76624999999999999</v>
      </c>
      <c r="F8179" s="32"/>
      <c r="K8179" s="32">
        <v>43209</v>
      </c>
      <c r="L8179" s="33">
        <f t="shared" si="1376"/>
        <v>4</v>
      </c>
      <c r="M8179" s="33">
        <f t="shared" si="1377"/>
        <v>2018</v>
      </c>
      <c r="N8179" s="34">
        <v>68.3</v>
      </c>
      <c r="P8179" s="32">
        <v>43641</v>
      </c>
      <c r="Q8179" s="33">
        <f t="shared" si="1374"/>
        <v>6</v>
      </c>
      <c r="R8179" s="33">
        <f t="shared" si="1375"/>
        <v>2019</v>
      </c>
      <c r="S8179" s="34">
        <v>66.239999999999995</v>
      </c>
    </row>
    <row r="8180" spans="1:19">
      <c r="A8180" s="32">
        <v>45644</v>
      </c>
      <c r="B8180" s="33">
        <f t="shared" si="1372"/>
        <v>12</v>
      </c>
      <c r="C8180" s="33">
        <f t="shared" si="1373"/>
        <v>2024</v>
      </c>
      <c r="D8180" s="34">
        <v>0.76937500000000003</v>
      </c>
      <c r="F8180" s="32"/>
      <c r="K8180" s="32">
        <v>43210</v>
      </c>
      <c r="L8180" s="33">
        <f t="shared" si="1376"/>
        <v>4</v>
      </c>
      <c r="M8180" s="33">
        <f t="shared" si="1377"/>
        <v>2018</v>
      </c>
      <c r="N8180" s="34">
        <v>68.260000000000005</v>
      </c>
      <c r="P8180" s="32">
        <v>43642</v>
      </c>
      <c r="Q8180" s="33">
        <f t="shared" si="1374"/>
        <v>6</v>
      </c>
      <c r="R8180" s="33">
        <f t="shared" si="1375"/>
        <v>2019</v>
      </c>
      <c r="S8180" s="34">
        <v>66.849999999999994</v>
      </c>
    </row>
    <row r="8181" spans="1:19">
      <c r="A8181" s="32">
        <v>45645</v>
      </c>
      <c r="B8181" s="33">
        <f t="shared" si="1372"/>
        <v>12</v>
      </c>
      <c r="C8181" s="33">
        <f t="shared" si="1373"/>
        <v>2024</v>
      </c>
      <c r="D8181" s="34">
        <v>0.75124999999999997</v>
      </c>
      <c r="F8181" s="32"/>
      <c r="K8181" s="32">
        <v>43213</v>
      </c>
      <c r="L8181" s="33">
        <f t="shared" si="1376"/>
        <v>4</v>
      </c>
      <c r="M8181" s="33">
        <f t="shared" si="1377"/>
        <v>2018</v>
      </c>
      <c r="N8181" s="34">
        <v>67.61</v>
      </c>
      <c r="P8181" s="32">
        <v>43643</v>
      </c>
      <c r="Q8181" s="33">
        <f t="shared" si="1374"/>
        <v>6</v>
      </c>
      <c r="R8181" s="33">
        <f t="shared" si="1375"/>
        <v>2019</v>
      </c>
      <c r="S8181" s="34">
        <v>66.78</v>
      </c>
    </row>
    <row r="8182" spans="1:19">
      <c r="A8182" s="32">
        <v>45646</v>
      </c>
      <c r="B8182" s="33">
        <f t="shared" si="1372"/>
        <v>12</v>
      </c>
      <c r="C8182" s="33">
        <f t="shared" si="1373"/>
        <v>2024</v>
      </c>
      <c r="D8182" s="34">
        <v>0.75249999999999995</v>
      </c>
      <c r="F8182" s="32"/>
      <c r="K8182" s="32">
        <v>43214</v>
      </c>
      <c r="L8182" s="33">
        <f t="shared" si="1376"/>
        <v>4</v>
      </c>
      <c r="M8182" s="33">
        <f t="shared" si="1377"/>
        <v>2018</v>
      </c>
      <c r="N8182" s="34">
        <v>67.66</v>
      </c>
      <c r="P8182" s="32">
        <v>43644</v>
      </c>
      <c r="Q8182" s="33">
        <f t="shared" si="1374"/>
        <v>6</v>
      </c>
      <c r="R8182" s="33">
        <f t="shared" si="1375"/>
        <v>2019</v>
      </c>
      <c r="S8182" s="34">
        <v>67.52</v>
      </c>
    </row>
    <row r="8183" spans="1:19">
      <c r="A8183" s="32">
        <v>45649</v>
      </c>
      <c r="B8183" s="33">
        <f t="shared" si="1372"/>
        <v>12</v>
      </c>
      <c r="C8183" s="33">
        <f t="shared" si="1373"/>
        <v>2024</v>
      </c>
      <c r="D8183" s="34">
        <v>0.75375000000000003</v>
      </c>
      <c r="F8183" s="32"/>
      <c r="K8183" s="32">
        <v>43215</v>
      </c>
      <c r="L8183" s="33">
        <f t="shared" si="1376"/>
        <v>4</v>
      </c>
      <c r="M8183" s="33">
        <f t="shared" si="1377"/>
        <v>2018</v>
      </c>
      <c r="N8183" s="34">
        <v>68</v>
      </c>
      <c r="P8183" s="32">
        <v>43647</v>
      </c>
      <c r="Q8183" s="33">
        <f t="shared" si="1374"/>
        <v>7</v>
      </c>
      <c r="R8183" s="33">
        <f t="shared" si="1375"/>
        <v>2019</v>
      </c>
      <c r="S8183" s="34">
        <v>65.099999999999994</v>
      </c>
    </row>
    <row r="8184" spans="1:19">
      <c r="A8184" s="32">
        <v>45650</v>
      </c>
      <c r="B8184" s="33">
        <f t="shared" si="1372"/>
        <v>12</v>
      </c>
      <c r="C8184" s="33">
        <f t="shared" si="1373"/>
        <v>2024</v>
      </c>
      <c r="D8184" s="34">
        <v>0.75875000000000004</v>
      </c>
      <c r="F8184" s="32"/>
      <c r="K8184" s="32">
        <v>43216</v>
      </c>
      <c r="L8184" s="33">
        <f t="shared" si="1376"/>
        <v>4</v>
      </c>
      <c r="M8184" s="33">
        <f t="shared" si="1377"/>
        <v>2018</v>
      </c>
      <c r="N8184" s="34">
        <v>68.180000000000007</v>
      </c>
      <c r="P8184" s="32">
        <v>43648</v>
      </c>
      <c r="Q8184" s="33">
        <f t="shared" ref="Q8184:Q8228" si="1378">+MONTH(P8184)</f>
        <v>7</v>
      </c>
      <c r="R8184" s="33">
        <f t="shared" ref="R8184:R8228" si="1379">+YEAR(P8184)</f>
        <v>2019</v>
      </c>
      <c r="S8184" s="34">
        <v>62.72</v>
      </c>
    </row>
    <row r="8185" spans="1:19">
      <c r="A8185" s="32">
        <v>45652</v>
      </c>
      <c r="B8185" s="33">
        <f t="shared" si="1372"/>
        <v>12</v>
      </c>
      <c r="C8185" s="33">
        <f t="shared" si="1373"/>
        <v>2024</v>
      </c>
      <c r="D8185" s="34">
        <v>0.76437500000000003</v>
      </c>
      <c r="F8185" s="32"/>
      <c r="K8185" s="32">
        <v>43217</v>
      </c>
      <c r="L8185" s="33">
        <f t="shared" si="1376"/>
        <v>4</v>
      </c>
      <c r="M8185" s="33">
        <f t="shared" si="1377"/>
        <v>2018</v>
      </c>
      <c r="N8185" s="34">
        <v>68.11</v>
      </c>
      <c r="P8185" s="32">
        <v>43649</v>
      </c>
      <c r="Q8185" s="33">
        <f t="shared" si="1378"/>
        <v>7</v>
      </c>
      <c r="R8185" s="33">
        <f t="shared" si="1379"/>
        <v>2019</v>
      </c>
      <c r="S8185" s="34">
        <v>63.53</v>
      </c>
    </row>
    <row r="8186" spans="1:19">
      <c r="A8186" s="32">
        <v>45653</v>
      </c>
      <c r="B8186" s="33">
        <f t="shared" si="1372"/>
        <v>12</v>
      </c>
      <c r="C8186" s="33">
        <f t="shared" si="1373"/>
        <v>2024</v>
      </c>
      <c r="D8186" s="34">
        <v>0.765625</v>
      </c>
      <c r="F8186" s="32"/>
      <c r="K8186" s="32">
        <v>43220</v>
      </c>
      <c r="L8186" s="33">
        <f t="shared" si="1376"/>
        <v>4</v>
      </c>
      <c r="M8186" s="33">
        <f t="shared" si="1377"/>
        <v>2018</v>
      </c>
      <c r="N8186" s="34">
        <v>68.56</v>
      </c>
      <c r="P8186" s="32">
        <v>43650</v>
      </c>
      <c r="Q8186" s="33">
        <f t="shared" si="1378"/>
        <v>7</v>
      </c>
      <c r="R8186" s="33">
        <f t="shared" si="1379"/>
        <v>2019</v>
      </c>
      <c r="S8186" s="34">
        <v>63.62</v>
      </c>
    </row>
    <row r="8187" spans="1:19">
      <c r="A8187" s="32">
        <v>45656</v>
      </c>
      <c r="B8187" s="33">
        <f t="shared" si="1372"/>
        <v>12</v>
      </c>
      <c r="C8187" s="33">
        <f t="shared" si="1373"/>
        <v>2024</v>
      </c>
      <c r="D8187" s="34">
        <v>0.77875000000000005</v>
      </c>
      <c r="F8187" s="32"/>
      <c r="K8187" s="32">
        <v>43221</v>
      </c>
      <c r="L8187" s="33">
        <f t="shared" si="1376"/>
        <v>5</v>
      </c>
      <c r="M8187" s="33">
        <f t="shared" si="1377"/>
        <v>2018</v>
      </c>
      <c r="N8187" s="34">
        <v>67.28</v>
      </c>
      <c r="P8187" s="32">
        <v>43651</v>
      </c>
      <c r="Q8187" s="33">
        <f t="shared" si="1378"/>
        <v>7</v>
      </c>
      <c r="R8187" s="33">
        <f t="shared" si="1379"/>
        <v>2019</v>
      </c>
      <c r="S8187" s="34">
        <v>64.23</v>
      </c>
    </row>
    <row r="8188" spans="1:19">
      <c r="A8188" s="32">
        <v>45657</v>
      </c>
      <c r="B8188" s="33">
        <f t="shared" si="1372"/>
        <v>12</v>
      </c>
      <c r="C8188" s="33">
        <f t="shared" si="1373"/>
        <v>2024</v>
      </c>
      <c r="D8188" s="34">
        <v>0.8075</v>
      </c>
      <c r="F8188" s="32"/>
      <c r="K8188" s="32">
        <v>43222</v>
      </c>
      <c r="L8188" s="33">
        <f t="shared" si="1376"/>
        <v>5</v>
      </c>
      <c r="M8188" s="33">
        <f t="shared" si="1377"/>
        <v>2018</v>
      </c>
      <c r="N8188" s="34">
        <v>67.91</v>
      </c>
      <c r="P8188" s="32">
        <v>43654</v>
      </c>
      <c r="Q8188" s="33">
        <f t="shared" si="1378"/>
        <v>7</v>
      </c>
      <c r="R8188" s="33">
        <f t="shared" si="1379"/>
        <v>2019</v>
      </c>
      <c r="S8188" s="34">
        <v>64.89</v>
      </c>
    </row>
    <row r="8189" spans="1:19">
      <c r="A8189" s="32">
        <v>45659</v>
      </c>
      <c r="B8189" s="33">
        <f t="shared" si="1372"/>
        <v>1</v>
      </c>
      <c r="C8189" s="33">
        <f t="shared" si="1373"/>
        <v>2025</v>
      </c>
      <c r="D8189" s="34">
        <v>0.84750000000000003</v>
      </c>
      <c r="F8189" s="32"/>
      <c r="K8189" s="32">
        <v>43223</v>
      </c>
      <c r="L8189" s="33">
        <f t="shared" si="1376"/>
        <v>5</v>
      </c>
      <c r="M8189" s="33">
        <f t="shared" si="1377"/>
        <v>2018</v>
      </c>
      <c r="N8189" s="34">
        <v>68.45</v>
      </c>
      <c r="P8189" s="32">
        <v>43655</v>
      </c>
      <c r="Q8189" s="33">
        <f t="shared" si="1378"/>
        <v>7</v>
      </c>
      <c r="R8189" s="33">
        <f t="shared" si="1379"/>
        <v>2019</v>
      </c>
      <c r="S8189" s="34">
        <v>64.3</v>
      </c>
    </row>
    <row r="8190" spans="1:19">
      <c r="A8190" s="32">
        <v>45660</v>
      </c>
      <c r="B8190" s="33">
        <f t="shared" si="1372"/>
        <v>1</v>
      </c>
      <c r="C8190" s="33">
        <f t="shared" si="1373"/>
        <v>2025</v>
      </c>
      <c r="D8190" s="34">
        <v>0.86375000000000002</v>
      </c>
      <c r="F8190" s="32"/>
      <c r="K8190" s="32">
        <v>43224</v>
      </c>
      <c r="L8190" s="33">
        <f t="shared" si="1376"/>
        <v>5</v>
      </c>
      <c r="M8190" s="33">
        <f t="shared" si="1377"/>
        <v>2018</v>
      </c>
      <c r="N8190" s="34">
        <v>69.709999999999994</v>
      </c>
      <c r="P8190" s="32">
        <v>43656</v>
      </c>
      <c r="Q8190" s="33">
        <f t="shared" si="1378"/>
        <v>7</v>
      </c>
      <c r="R8190" s="33">
        <f t="shared" si="1379"/>
        <v>2019</v>
      </c>
      <c r="S8190" s="34">
        <v>66.41</v>
      </c>
    </row>
    <row r="8191" spans="1:19">
      <c r="A8191" s="32">
        <v>45663</v>
      </c>
      <c r="B8191" s="33">
        <f t="shared" si="1372"/>
        <v>1</v>
      </c>
      <c r="C8191" s="33">
        <f t="shared" si="1373"/>
        <v>2025</v>
      </c>
      <c r="D8191" s="34">
        <v>0.87937500000000002</v>
      </c>
      <c r="F8191" s="32"/>
      <c r="K8191" s="32">
        <v>43227</v>
      </c>
      <c r="L8191" s="33">
        <f t="shared" si="1376"/>
        <v>5</v>
      </c>
      <c r="M8191" s="33">
        <f t="shared" si="1377"/>
        <v>2018</v>
      </c>
      <c r="N8191" s="34">
        <v>70.739999999999995</v>
      </c>
      <c r="P8191" s="32">
        <v>43657</v>
      </c>
      <c r="Q8191" s="33">
        <f t="shared" si="1378"/>
        <v>7</v>
      </c>
      <c r="R8191" s="33">
        <f t="shared" si="1379"/>
        <v>2019</v>
      </c>
      <c r="S8191" s="34">
        <v>67.64</v>
      </c>
    </row>
    <row r="8192" spans="1:19">
      <c r="A8192" s="32">
        <v>45664</v>
      </c>
      <c r="B8192" s="33">
        <f t="shared" si="1372"/>
        <v>1</v>
      </c>
      <c r="C8192" s="33">
        <f t="shared" si="1373"/>
        <v>2025</v>
      </c>
      <c r="D8192" s="34">
        <v>0.864375</v>
      </c>
      <c r="F8192" s="32"/>
      <c r="K8192" s="32">
        <v>43228</v>
      </c>
      <c r="L8192" s="33">
        <f t="shared" si="1376"/>
        <v>5</v>
      </c>
      <c r="M8192" s="33">
        <f t="shared" si="1377"/>
        <v>2018</v>
      </c>
      <c r="N8192" s="34">
        <v>68.83</v>
      </c>
      <c r="P8192" s="32">
        <v>43658</v>
      </c>
      <c r="Q8192" s="33">
        <f t="shared" si="1378"/>
        <v>7</v>
      </c>
      <c r="R8192" s="33">
        <f t="shared" si="1379"/>
        <v>2019</v>
      </c>
      <c r="S8192" s="34">
        <v>66.650000000000006</v>
      </c>
    </row>
    <row r="8193" spans="1:19">
      <c r="A8193" s="32">
        <v>45665</v>
      </c>
      <c r="B8193" s="33">
        <f t="shared" si="1372"/>
        <v>1</v>
      </c>
      <c r="C8193" s="33">
        <f t="shared" si="1373"/>
        <v>2025</v>
      </c>
      <c r="D8193" s="34">
        <v>0.86562499999999998</v>
      </c>
      <c r="F8193" s="32"/>
      <c r="K8193" s="32">
        <v>43229</v>
      </c>
      <c r="L8193" s="33">
        <f t="shared" si="1376"/>
        <v>5</v>
      </c>
      <c r="M8193" s="33">
        <f t="shared" si="1377"/>
        <v>2018</v>
      </c>
      <c r="N8193" s="34">
        <v>71.16</v>
      </c>
      <c r="P8193" s="32">
        <v>43661</v>
      </c>
      <c r="Q8193" s="33">
        <f t="shared" si="1378"/>
        <v>7</v>
      </c>
      <c r="R8193" s="33">
        <f t="shared" si="1379"/>
        <v>2019</v>
      </c>
      <c r="S8193" s="34">
        <v>66.86</v>
      </c>
    </row>
    <row r="8194" spans="1:19">
      <c r="A8194" s="32">
        <v>45666</v>
      </c>
      <c r="B8194" s="33">
        <f t="shared" si="1372"/>
        <v>1</v>
      </c>
      <c r="C8194" s="33">
        <f t="shared" si="1373"/>
        <v>2025</v>
      </c>
      <c r="D8194" s="34">
        <v>0.86250000000000004</v>
      </c>
      <c r="F8194" s="32"/>
      <c r="K8194" s="32">
        <v>43230</v>
      </c>
      <c r="L8194" s="33">
        <f t="shared" si="1376"/>
        <v>5</v>
      </c>
      <c r="M8194" s="33">
        <f t="shared" si="1377"/>
        <v>2018</v>
      </c>
      <c r="N8194" s="34">
        <v>71.36</v>
      </c>
      <c r="P8194" s="32">
        <v>43662</v>
      </c>
      <c r="Q8194" s="33">
        <f t="shared" si="1378"/>
        <v>7</v>
      </c>
      <c r="R8194" s="33">
        <f t="shared" si="1379"/>
        <v>2019</v>
      </c>
      <c r="S8194" s="34">
        <v>65.87</v>
      </c>
    </row>
    <row r="8195" spans="1:19">
      <c r="A8195" s="32">
        <v>45667</v>
      </c>
      <c r="B8195" s="33">
        <f t="shared" si="1372"/>
        <v>1</v>
      </c>
      <c r="C8195" s="33">
        <f t="shared" si="1373"/>
        <v>2025</v>
      </c>
      <c r="D8195" s="34">
        <v>0.87875000000000003</v>
      </c>
      <c r="F8195" s="32"/>
      <c r="K8195" s="32">
        <v>43231</v>
      </c>
      <c r="L8195" s="33">
        <f t="shared" si="1376"/>
        <v>5</v>
      </c>
      <c r="M8195" s="33">
        <f t="shared" si="1377"/>
        <v>2018</v>
      </c>
      <c r="N8195" s="34">
        <v>70.69</v>
      </c>
      <c r="P8195" s="32">
        <v>43663</v>
      </c>
      <c r="Q8195" s="33">
        <f t="shared" si="1378"/>
        <v>7</v>
      </c>
      <c r="R8195" s="33">
        <f t="shared" si="1379"/>
        <v>2019</v>
      </c>
      <c r="S8195" s="34">
        <v>63.67</v>
      </c>
    </row>
    <row r="8196" spans="1:19">
      <c r="A8196" s="32">
        <v>45670</v>
      </c>
      <c r="B8196" s="33">
        <f t="shared" ref="B8196:B8228" si="1380">+MONTH(A8196)</f>
        <v>1</v>
      </c>
      <c r="C8196" s="33">
        <f t="shared" ref="C8196:C8228" si="1381">+YEAR(A8196)</f>
        <v>2025</v>
      </c>
      <c r="D8196" s="34">
        <v>0.89875000000000005</v>
      </c>
      <c r="F8196" s="32"/>
      <c r="K8196" s="32">
        <v>43234</v>
      </c>
      <c r="L8196" s="33">
        <f t="shared" si="1376"/>
        <v>5</v>
      </c>
      <c r="M8196" s="33">
        <f t="shared" si="1377"/>
        <v>2018</v>
      </c>
      <c r="N8196" s="34">
        <v>71.010000000000005</v>
      </c>
      <c r="P8196" s="32">
        <v>43664</v>
      </c>
      <c r="Q8196" s="33">
        <f t="shared" si="1378"/>
        <v>7</v>
      </c>
      <c r="R8196" s="33">
        <f t="shared" si="1379"/>
        <v>2019</v>
      </c>
      <c r="S8196" s="34">
        <v>60.7</v>
      </c>
    </row>
    <row r="8197" spans="1:19">
      <c r="A8197" s="32">
        <v>45305</v>
      </c>
      <c r="B8197" s="33">
        <f t="shared" si="1380"/>
        <v>1</v>
      </c>
      <c r="C8197" s="33">
        <f t="shared" si="1381"/>
        <v>2024</v>
      </c>
      <c r="D8197" s="34">
        <v>0.91874999999999996</v>
      </c>
      <c r="F8197" s="32"/>
      <c r="K8197" s="32">
        <v>43235</v>
      </c>
      <c r="L8197" s="33">
        <f t="shared" si="1376"/>
        <v>5</v>
      </c>
      <c r="M8197" s="33">
        <f t="shared" si="1377"/>
        <v>2018</v>
      </c>
      <c r="N8197" s="34">
        <v>71.34</v>
      </c>
      <c r="P8197" s="32">
        <v>43665</v>
      </c>
      <c r="Q8197" s="33">
        <f t="shared" si="1378"/>
        <v>7</v>
      </c>
      <c r="R8197" s="33">
        <f t="shared" si="1379"/>
        <v>2019</v>
      </c>
      <c r="S8197" s="34">
        <v>61.04</v>
      </c>
    </row>
    <row r="8198" spans="1:19">
      <c r="A8198" s="32">
        <v>45306</v>
      </c>
      <c r="B8198" s="33">
        <f t="shared" si="1380"/>
        <v>1</v>
      </c>
      <c r="C8198" s="33">
        <f t="shared" si="1381"/>
        <v>2024</v>
      </c>
      <c r="D8198" s="34">
        <v>0.96125000000000005</v>
      </c>
      <c r="F8198" s="32"/>
      <c r="K8198" s="32">
        <v>43236</v>
      </c>
      <c r="L8198" s="33">
        <f t="shared" si="1376"/>
        <v>5</v>
      </c>
      <c r="M8198" s="33">
        <f t="shared" si="1377"/>
        <v>2018</v>
      </c>
      <c r="N8198" s="34">
        <v>71.430000000000007</v>
      </c>
      <c r="P8198" s="32">
        <v>43668</v>
      </c>
      <c r="Q8198" s="33">
        <f t="shared" si="1378"/>
        <v>7</v>
      </c>
      <c r="R8198" s="33">
        <f t="shared" si="1379"/>
        <v>2019</v>
      </c>
      <c r="S8198" s="34">
        <v>61.96</v>
      </c>
    </row>
    <row r="8199" spans="1:19">
      <c r="A8199" s="32">
        <v>45307</v>
      </c>
      <c r="B8199" s="33">
        <f t="shared" si="1380"/>
        <v>1</v>
      </c>
      <c r="C8199" s="33">
        <f t="shared" si="1381"/>
        <v>2024</v>
      </c>
      <c r="D8199" s="34">
        <v>0.96250000000000002</v>
      </c>
      <c r="F8199" s="32"/>
      <c r="K8199" s="32">
        <v>43237</v>
      </c>
      <c r="L8199" s="33">
        <f t="shared" si="1376"/>
        <v>5</v>
      </c>
      <c r="M8199" s="33">
        <f t="shared" si="1377"/>
        <v>2018</v>
      </c>
      <c r="N8199" s="34">
        <v>71.47</v>
      </c>
      <c r="P8199" s="32">
        <v>43669</v>
      </c>
      <c r="Q8199" s="33">
        <f t="shared" si="1378"/>
        <v>7</v>
      </c>
      <c r="R8199" s="33">
        <f t="shared" si="1379"/>
        <v>2019</v>
      </c>
      <c r="S8199" s="34">
        <v>62.28</v>
      </c>
    </row>
    <row r="8200" spans="1:19">
      <c r="A8200" s="32">
        <v>45308</v>
      </c>
      <c r="B8200" s="33">
        <f t="shared" si="1380"/>
        <v>1</v>
      </c>
      <c r="C8200" s="33">
        <f t="shared" si="1381"/>
        <v>2024</v>
      </c>
      <c r="D8200" s="34">
        <v>0.97312500000000002</v>
      </c>
      <c r="F8200" s="32"/>
      <c r="K8200" s="32">
        <v>43238</v>
      </c>
      <c r="L8200" s="33">
        <f t="shared" si="1376"/>
        <v>5</v>
      </c>
      <c r="M8200" s="33">
        <f t="shared" si="1377"/>
        <v>2018</v>
      </c>
      <c r="N8200" s="34">
        <v>71.23</v>
      </c>
      <c r="P8200" s="32">
        <v>43670</v>
      </c>
      <c r="Q8200" s="33">
        <f t="shared" si="1378"/>
        <v>7</v>
      </c>
      <c r="R8200" s="33">
        <f t="shared" si="1379"/>
        <v>2019</v>
      </c>
      <c r="S8200" s="34">
        <v>63.83</v>
      </c>
    </row>
    <row r="8201" spans="1:19">
      <c r="A8201" s="32">
        <v>45312</v>
      </c>
      <c r="B8201" s="33">
        <f t="shared" si="1380"/>
        <v>1</v>
      </c>
      <c r="C8201" s="33">
        <f t="shared" si="1381"/>
        <v>2024</v>
      </c>
      <c r="D8201" s="34">
        <v>0.93874999999999997</v>
      </c>
      <c r="F8201" s="32"/>
      <c r="K8201" s="32">
        <v>43241</v>
      </c>
      <c r="L8201" s="33">
        <f t="shared" si="1376"/>
        <v>5</v>
      </c>
      <c r="M8201" s="33">
        <f t="shared" si="1377"/>
        <v>2018</v>
      </c>
      <c r="N8201" s="34">
        <v>72.260000000000005</v>
      </c>
      <c r="P8201" s="32">
        <v>43671</v>
      </c>
      <c r="Q8201" s="33">
        <f t="shared" si="1378"/>
        <v>7</v>
      </c>
      <c r="R8201" s="33">
        <f t="shared" si="1379"/>
        <v>2019</v>
      </c>
      <c r="S8201" s="34">
        <v>63.47</v>
      </c>
    </row>
    <row r="8202" spans="1:19">
      <c r="A8202" s="32">
        <v>45313</v>
      </c>
      <c r="B8202" s="33">
        <f t="shared" si="1380"/>
        <v>1</v>
      </c>
      <c r="C8202" s="33">
        <f t="shared" si="1381"/>
        <v>2024</v>
      </c>
      <c r="D8202" s="34">
        <v>0.926875</v>
      </c>
      <c r="F8202" s="32"/>
      <c r="K8202" s="32">
        <v>43242</v>
      </c>
      <c r="L8202" s="33">
        <f t="shared" si="1376"/>
        <v>5</v>
      </c>
      <c r="M8202" s="33">
        <f t="shared" si="1377"/>
        <v>2018</v>
      </c>
      <c r="N8202" s="34">
        <v>72.09</v>
      </c>
      <c r="P8202" s="32">
        <v>43672</v>
      </c>
      <c r="Q8202" s="33">
        <f t="shared" si="1378"/>
        <v>7</v>
      </c>
      <c r="R8202" s="33">
        <f t="shared" si="1379"/>
        <v>2019</v>
      </c>
      <c r="S8202" s="34">
        <v>62.46</v>
      </c>
    </row>
    <row r="8203" spans="1:19">
      <c r="A8203" s="32">
        <v>45680</v>
      </c>
      <c r="B8203" s="33">
        <f t="shared" si="1380"/>
        <v>1</v>
      </c>
      <c r="C8203" s="33">
        <f t="shared" si="1381"/>
        <v>2025</v>
      </c>
      <c r="D8203" s="34">
        <v>0.93187500000000001</v>
      </c>
      <c r="F8203" s="32"/>
      <c r="K8203" s="32">
        <v>43243</v>
      </c>
      <c r="L8203" s="33">
        <f t="shared" si="1376"/>
        <v>5</v>
      </c>
      <c r="M8203" s="33">
        <f t="shared" si="1377"/>
        <v>2018</v>
      </c>
      <c r="N8203" s="34">
        <v>71.849999999999994</v>
      </c>
      <c r="P8203" s="32">
        <v>43675</v>
      </c>
      <c r="Q8203" s="33">
        <f t="shared" si="1378"/>
        <v>7</v>
      </c>
      <c r="R8203" s="33">
        <f t="shared" si="1379"/>
        <v>2019</v>
      </c>
      <c r="S8203" s="34">
        <v>62.29</v>
      </c>
    </row>
    <row r="8204" spans="1:19">
      <c r="A8204" s="32">
        <v>45681</v>
      </c>
      <c r="B8204" s="33">
        <f t="shared" si="1380"/>
        <v>1</v>
      </c>
      <c r="C8204" s="33">
        <f t="shared" si="1381"/>
        <v>2025</v>
      </c>
      <c r="D8204" s="34">
        <v>0.92812499999999998</v>
      </c>
      <c r="F8204" s="32"/>
      <c r="K8204" s="32">
        <v>43244</v>
      </c>
      <c r="L8204" s="33">
        <f t="shared" si="1376"/>
        <v>5</v>
      </c>
      <c r="M8204" s="33">
        <f t="shared" si="1377"/>
        <v>2018</v>
      </c>
      <c r="N8204" s="34">
        <v>70.77</v>
      </c>
      <c r="P8204" s="32">
        <v>43676</v>
      </c>
      <c r="Q8204" s="33">
        <f t="shared" si="1378"/>
        <v>7</v>
      </c>
      <c r="R8204" s="33">
        <f t="shared" si="1379"/>
        <v>2019</v>
      </c>
      <c r="S8204" s="34">
        <v>62.55</v>
      </c>
    </row>
    <row r="8205" spans="1:19">
      <c r="A8205" s="32">
        <v>45318</v>
      </c>
      <c r="B8205" s="33">
        <f t="shared" si="1380"/>
        <v>1</v>
      </c>
      <c r="C8205" s="33">
        <f t="shared" si="1381"/>
        <v>2024</v>
      </c>
      <c r="D8205" s="34">
        <v>0.90187499999999998</v>
      </c>
      <c r="F8205" s="32"/>
      <c r="K8205" s="32">
        <v>43245</v>
      </c>
      <c r="L8205" s="33">
        <f t="shared" si="1376"/>
        <v>5</v>
      </c>
      <c r="M8205" s="33">
        <f t="shared" si="1377"/>
        <v>2018</v>
      </c>
      <c r="N8205" s="34">
        <v>67.92</v>
      </c>
      <c r="P8205" s="32">
        <v>43677</v>
      </c>
      <c r="Q8205" s="33">
        <f t="shared" si="1378"/>
        <v>7</v>
      </c>
      <c r="R8205" s="33">
        <f t="shared" si="1379"/>
        <v>2019</v>
      </c>
      <c r="S8205" s="34">
        <v>64.069999999999993</v>
      </c>
    </row>
    <row r="8206" spans="1:19">
      <c r="A8206" s="32">
        <v>45319</v>
      </c>
      <c r="B8206" s="33">
        <f t="shared" si="1380"/>
        <v>1</v>
      </c>
      <c r="C8206" s="33">
        <f t="shared" si="1381"/>
        <v>2024</v>
      </c>
      <c r="D8206" s="34">
        <v>0.88624999999999998</v>
      </c>
      <c r="F8206" s="32"/>
      <c r="K8206" s="32">
        <v>43249</v>
      </c>
      <c r="L8206" s="33">
        <f t="shared" si="1376"/>
        <v>5</v>
      </c>
      <c r="M8206" s="33">
        <f t="shared" si="1377"/>
        <v>2018</v>
      </c>
      <c r="N8206" s="34">
        <v>66.8</v>
      </c>
      <c r="P8206" s="32">
        <v>43678</v>
      </c>
      <c r="Q8206" s="33">
        <f t="shared" si="1378"/>
        <v>8</v>
      </c>
      <c r="R8206" s="33">
        <f t="shared" si="1379"/>
        <v>2019</v>
      </c>
      <c r="S8206" s="34">
        <v>62.9</v>
      </c>
    </row>
    <row r="8207" spans="1:19">
      <c r="A8207" s="32">
        <v>45686</v>
      </c>
      <c r="B8207" s="33">
        <f t="shared" si="1380"/>
        <v>1</v>
      </c>
      <c r="C8207" s="33">
        <f t="shared" si="1381"/>
        <v>2025</v>
      </c>
      <c r="D8207" s="34">
        <v>0.89687499999999998</v>
      </c>
      <c r="F8207" s="32"/>
      <c r="K8207" s="32">
        <v>43250</v>
      </c>
      <c r="L8207" s="33">
        <f t="shared" si="1376"/>
        <v>5</v>
      </c>
      <c r="M8207" s="33">
        <f t="shared" si="1377"/>
        <v>2018</v>
      </c>
      <c r="N8207" s="34">
        <v>68.239999999999995</v>
      </c>
      <c r="P8207" s="32">
        <v>43679</v>
      </c>
      <c r="Q8207" s="33">
        <f t="shared" si="1378"/>
        <v>8</v>
      </c>
      <c r="R8207" s="33">
        <f t="shared" si="1379"/>
        <v>2019</v>
      </c>
      <c r="S8207" s="34">
        <v>61.12</v>
      </c>
    </row>
    <row r="8208" spans="1:19">
      <c r="A8208" s="32">
        <v>45687</v>
      </c>
      <c r="B8208" s="33">
        <f t="shared" si="1380"/>
        <v>1</v>
      </c>
      <c r="C8208" s="33">
        <f t="shared" si="1381"/>
        <v>2025</v>
      </c>
      <c r="D8208" s="34">
        <v>0.89437500000000003</v>
      </c>
      <c r="F8208" s="32"/>
      <c r="K8208" s="32">
        <v>43251</v>
      </c>
      <c r="L8208" s="33">
        <f t="shared" si="1376"/>
        <v>5</v>
      </c>
      <c r="M8208" s="33">
        <f t="shared" si="1377"/>
        <v>2018</v>
      </c>
      <c r="N8208" s="34">
        <v>66.98</v>
      </c>
      <c r="P8208" s="32">
        <v>43682</v>
      </c>
      <c r="Q8208" s="33">
        <f t="shared" si="1378"/>
        <v>8</v>
      </c>
      <c r="R8208" s="33">
        <f t="shared" si="1379"/>
        <v>2019</v>
      </c>
      <c r="S8208" s="34">
        <v>59.32</v>
      </c>
    </row>
    <row r="8209" spans="1:19">
      <c r="A8209" s="32">
        <v>45688</v>
      </c>
      <c r="B8209" s="33">
        <f t="shared" si="1380"/>
        <v>1</v>
      </c>
      <c r="C8209" s="33">
        <f t="shared" si="1381"/>
        <v>2025</v>
      </c>
      <c r="D8209" s="34">
        <v>0.90500000000000003</v>
      </c>
      <c r="F8209" s="32"/>
      <c r="K8209" s="32">
        <v>43252</v>
      </c>
      <c r="L8209" s="33">
        <f t="shared" si="1376"/>
        <v>6</v>
      </c>
      <c r="M8209" s="33">
        <f t="shared" si="1377"/>
        <v>2018</v>
      </c>
      <c r="N8209" s="34">
        <v>65.81</v>
      </c>
      <c r="P8209" s="32">
        <v>43683</v>
      </c>
      <c r="Q8209" s="33">
        <f t="shared" si="1378"/>
        <v>8</v>
      </c>
      <c r="R8209" s="33">
        <f t="shared" si="1379"/>
        <v>2019</v>
      </c>
      <c r="S8209" s="34">
        <v>58.63</v>
      </c>
    </row>
    <row r="8210" spans="1:19">
      <c r="A8210" s="32">
        <v>45691</v>
      </c>
      <c r="B8210" s="33">
        <f t="shared" si="1380"/>
        <v>2</v>
      </c>
      <c r="C8210" s="33">
        <f t="shared" si="1381"/>
        <v>2025</v>
      </c>
      <c r="D8210" s="34">
        <v>0.93687500000000001</v>
      </c>
      <c r="F8210" s="32"/>
      <c r="K8210" s="32">
        <v>43255</v>
      </c>
      <c r="L8210" s="33">
        <f t="shared" si="1376"/>
        <v>6</v>
      </c>
      <c r="M8210" s="33">
        <f t="shared" si="1377"/>
        <v>2018</v>
      </c>
      <c r="N8210" s="34">
        <v>64.760000000000005</v>
      </c>
      <c r="P8210" s="32">
        <v>43684</v>
      </c>
      <c r="Q8210" s="33">
        <f t="shared" si="1378"/>
        <v>8</v>
      </c>
      <c r="R8210" s="33">
        <f t="shared" si="1379"/>
        <v>2019</v>
      </c>
      <c r="S8210" s="34">
        <v>55.03</v>
      </c>
    </row>
    <row r="8211" spans="1:19">
      <c r="A8211" s="32">
        <v>45692</v>
      </c>
      <c r="B8211" s="33">
        <f t="shared" si="1380"/>
        <v>2</v>
      </c>
      <c r="C8211" s="33">
        <f t="shared" si="1381"/>
        <v>2025</v>
      </c>
      <c r="D8211" s="34">
        <v>0.91874999999999996</v>
      </c>
      <c r="F8211" s="32"/>
      <c r="K8211" s="32">
        <v>43256</v>
      </c>
      <c r="L8211" s="33">
        <f t="shared" si="1376"/>
        <v>6</v>
      </c>
      <c r="M8211" s="33">
        <f t="shared" si="1377"/>
        <v>2018</v>
      </c>
      <c r="N8211" s="34">
        <v>65.510000000000005</v>
      </c>
      <c r="P8211" s="32">
        <v>43685</v>
      </c>
      <c r="Q8211" s="33">
        <f t="shared" si="1378"/>
        <v>8</v>
      </c>
      <c r="R8211" s="33">
        <f t="shared" si="1379"/>
        <v>2019</v>
      </c>
      <c r="S8211" s="34">
        <v>56.29</v>
      </c>
    </row>
    <row r="8212" spans="1:19">
      <c r="A8212" s="32">
        <v>45693</v>
      </c>
      <c r="B8212" s="33">
        <f t="shared" si="1380"/>
        <v>2</v>
      </c>
      <c r="C8212" s="33">
        <f t="shared" si="1381"/>
        <v>2025</v>
      </c>
      <c r="D8212" s="34">
        <v>0.91</v>
      </c>
      <c r="F8212" s="32"/>
      <c r="K8212" s="32">
        <v>43257</v>
      </c>
      <c r="L8212" s="33">
        <f t="shared" si="1376"/>
        <v>6</v>
      </c>
      <c r="M8212" s="33">
        <f t="shared" si="1377"/>
        <v>2018</v>
      </c>
      <c r="N8212" s="34">
        <v>64.75</v>
      </c>
      <c r="P8212" s="32">
        <v>43686</v>
      </c>
      <c r="Q8212" s="33">
        <f t="shared" si="1378"/>
        <v>8</v>
      </c>
      <c r="R8212" s="33">
        <f t="shared" si="1379"/>
        <v>2019</v>
      </c>
      <c r="S8212" s="34">
        <v>57.37</v>
      </c>
    </row>
    <row r="8213" spans="1:19">
      <c r="A8213" s="32">
        <v>45694</v>
      </c>
      <c r="B8213" s="33">
        <f t="shared" si="1380"/>
        <v>2</v>
      </c>
      <c r="C8213" s="33">
        <f t="shared" si="1381"/>
        <v>2025</v>
      </c>
      <c r="D8213" s="34">
        <v>0.91125</v>
      </c>
      <c r="F8213" s="32"/>
      <c r="K8213" s="32">
        <v>43258</v>
      </c>
      <c r="L8213" s="33">
        <f t="shared" si="1376"/>
        <v>6</v>
      </c>
      <c r="M8213" s="33">
        <f t="shared" si="1377"/>
        <v>2018</v>
      </c>
      <c r="N8213" s="34">
        <v>65.959999999999994</v>
      </c>
      <c r="P8213" s="32">
        <v>43689</v>
      </c>
      <c r="Q8213" s="33">
        <f t="shared" si="1378"/>
        <v>8</v>
      </c>
      <c r="R8213" s="33">
        <f t="shared" si="1379"/>
        <v>2019</v>
      </c>
      <c r="S8213" s="34">
        <v>57.13</v>
      </c>
    </row>
    <row r="8214" spans="1:19">
      <c r="A8214" s="32">
        <v>45695</v>
      </c>
      <c r="B8214" s="33">
        <f t="shared" si="1380"/>
        <v>2</v>
      </c>
      <c r="C8214" s="33">
        <f t="shared" si="1381"/>
        <v>2025</v>
      </c>
      <c r="D8214" s="34">
        <v>0.92437499999999995</v>
      </c>
      <c r="F8214" s="32"/>
      <c r="K8214" s="32">
        <v>43259</v>
      </c>
      <c r="L8214" s="33">
        <f t="shared" si="1376"/>
        <v>6</v>
      </c>
      <c r="M8214" s="33">
        <f t="shared" si="1377"/>
        <v>2018</v>
      </c>
      <c r="N8214" s="34">
        <v>65.77</v>
      </c>
      <c r="P8214" s="32">
        <v>43690</v>
      </c>
      <c r="Q8214" s="33">
        <f t="shared" si="1378"/>
        <v>8</v>
      </c>
      <c r="R8214" s="33">
        <f t="shared" si="1379"/>
        <v>2019</v>
      </c>
      <c r="S8214" s="34">
        <v>59.9</v>
      </c>
    </row>
    <row r="8215" spans="1:19">
      <c r="A8215" s="32">
        <v>45698</v>
      </c>
      <c r="B8215" s="33">
        <f t="shared" si="1380"/>
        <v>2</v>
      </c>
      <c r="C8215" s="33">
        <f t="shared" si="1381"/>
        <v>2025</v>
      </c>
      <c r="D8215" s="34">
        <v>0.94125000000000003</v>
      </c>
      <c r="F8215" s="32"/>
      <c r="K8215" s="32">
        <v>43262</v>
      </c>
      <c r="L8215" s="33">
        <f t="shared" si="1376"/>
        <v>6</v>
      </c>
      <c r="M8215" s="33">
        <f t="shared" si="1377"/>
        <v>2018</v>
      </c>
      <c r="N8215" s="34">
        <v>66.099999999999994</v>
      </c>
      <c r="P8215" s="32">
        <v>43691</v>
      </c>
      <c r="Q8215" s="33">
        <f t="shared" si="1378"/>
        <v>8</v>
      </c>
      <c r="R8215" s="33">
        <f t="shared" si="1379"/>
        <v>2019</v>
      </c>
      <c r="S8215" s="34">
        <v>57.86</v>
      </c>
    </row>
    <row r="8216" spans="1:19">
      <c r="A8216" s="32">
        <v>45699</v>
      </c>
      <c r="B8216" s="33">
        <f t="shared" si="1380"/>
        <v>2</v>
      </c>
      <c r="C8216" s="33">
        <f t="shared" si="1381"/>
        <v>2025</v>
      </c>
      <c r="D8216" s="34">
        <v>0.94874999999999998</v>
      </c>
      <c r="F8216" s="32"/>
      <c r="K8216" s="32">
        <v>43263</v>
      </c>
      <c r="L8216" s="33">
        <f t="shared" si="1376"/>
        <v>6</v>
      </c>
      <c r="M8216" s="33">
        <f t="shared" si="1377"/>
        <v>2018</v>
      </c>
      <c r="N8216" s="34">
        <v>66.38</v>
      </c>
      <c r="P8216" s="32">
        <v>43692</v>
      </c>
      <c r="Q8216" s="33">
        <f t="shared" si="1378"/>
        <v>8</v>
      </c>
      <c r="R8216" s="33">
        <f t="shared" si="1379"/>
        <v>2019</v>
      </c>
      <c r="S8216" s="34">
        <v>57.37</v>
      </c>
    </row>
    <row r="8217" spans="1:19">
      <c r="A8217" s="32">
        <v>45700</v>
      </c>
      <c r="B8217" s="33">
        <f t="shared" si="1380"/>
        <v>2</v>
      </c>
      <c r="C8217" s="33">
        <f t="shared" si="1381"/>
        <v>2025</v>
      </c>
      <c r="D8217" s="34">
        <v>0.9325</v>
      </c>
      <c r="F8217" s="32"/>
      <c r="K8217" s="32">
        <v>43264</v>
      </c>
      <c r="L8217" s="33">
        <f t="shared" si="1376"/>
        <v>6</v>
      </c>
      <c r="M8217" s="33">
        <f t="shared" si="1377"/>
        <v>2018</v>
      </c>
      <c r="N8217" s="34">
        <v>66.63</v>
      </c>
      <c r="P8217" s="32">
        <v>43693</v>
      </c>
      <c r="Q8217" s="33">
        <f t="shared" si="1378"/>
        <v>8</v>
      </c>
      <c r="R8217" s="33">
        <f t="shared" si="1379"/>
        <v>2019</v>
      </c>
      <c r="S8217" s="34">
        <v>59</v>
      </c>
    </row>
    <row r="8218" spans="1:19">
      <c r="A8218" s="32">
        <v>45701</v>
      </c>
      <c r="B8218" s="33">
        <f t="shared" si="1380"/>
        <v>2</v>
      </c>
      <c r="C8218" s="33">
        <f t="shared" si="1381"/>
        <v>2025</v>
      </c>
      <c r="D8218" s="34">
        <v>0.91749999999999998</v>
      </c>
      <c r="F8218" s="32"/>
      <c r="K8218" s="32">
        <v>43265</v>
      </c>
      <c r="L8218" s="33">
        <f t="shared" si="1376"/>
        <v>6</v>
      </c>
      <c r="M8218" s="33">
        <f t="shared" si="1377"/>
        <v>2018</v>
      </c>
      <c r="N8218" s="34">
        <v>66.91</v>
      </c>
      <c r="P8218" s="32">
        <v>43696</v>
      </c>
      <c r="Q8218" s="33">
        <f t="shared" si="1378"/>
        <v>8</v>
      </c>
      <c r="R8218" s="33">
        <f t="shared" si="1379"/>
        <v>2019</v>
      </c>
      <c r="S8218" s="34">
        <v>59.79</v>
      </c>
    </row>
    <row r="8219" spans="1:19">
      <c r="A8219" s="32">
        <v>45702</v>
      </c>
      <c r="B8219" s="33">
        <f t="shared" si="1380"/>
        <v>2</v>
      </c>
      <c r="C8219" s="33">
        <f t="shared" si="1381"/>
        <v>2025</v>
      </c>
      <c r="D8219" s="34">
        <v>0.91312499999999996</v>
      </c>
      <c r="F8219" s="32"/>
      <c r="K8219" s="32">
        <v>43266</v>
      </c>
      <c r="L8219" s="33">
        <f>+MONTH(K8219)</f>
        <v>6</v>
      </c>
      <c r="M8219" s="33">
        <f t="shared" si="1377"/>
        <v>2018</v>
      </c>
      <c r="N8219" s="34">
        <v>65.010000000000005</v>
      </c>
      <c r="P8219" s="32">
        <v>43697</v>
      </c>
      <c r="Q8219" s="33">
        <f t="shared" si="1378"/>
        <v>8</v>
      </c>
      <c r="R8219" s="33">
        <f t="shared" si="1379"/>
        <v>2019</v>
      </c>
      <c r="S8219" s="34">
        <v>59.03</v>
      </c>
    </row>
    <row r="8220" spans="1:19">
      <c r="A8220" s="32">
        <v>45706</v>
      </c>
      <c r="B8220" s="33">
        <f t="shared" si="1380"/>
        <v>2</v>
      </c>
      <c r="C8220" s="33">
        <f t="shared" si="1381"/>
        <v>2025</v>
      </c>
      <c r="D8220" s="34">
        <v>0.90500000000000003</v>
      </c>
      <c r="F8220" s="32"/>
      <c r="K8220" s="32">
        <v>43269</v>
      </c>
      <c r="L8220" s="33">
        <f t="shared" ref="L8220:L8283" si="1382">+MONTH(K8220)</f>
        <v>6</v>
      </c>
      <c r="M8220" s="33">
        <f t="shared" si="1377"/>
        <v>2018</v>
      </c>
      <c r="N8220" s="34">
        <v>65.91</v>
      </c>
      <c r="P8220" s="32">
        <v>43698</v>
      </c>
      <c r="Q8220" s="33">
        <f t="shared" si="1378"/>
        <v>8</v>
      </c>
      <c r="R8220" s="33">
        <f t="shared" si="1379"/>
        <v>2019</v>
      </c>
      <c r="S8220" s="34">
        <v>60.6</v>
      </c>
    </row>
    <row r="8221" spans="1:19">
      <c r="A8221" s="32">
        <v>45707</v>
      </c>
      <c r="B8221" s="33">
        <f t="shared" si="1380"/>
        <v>2</v>
      </c>
      <c r="C8221" s="33">
        <f t="shared" si="1381"/>
        <v>2025</v>
      </c>
      <c r="D8221" s="34">
        <v>0.90249999999999997</v>
      </c>
      <c r="F8221" s="32"/>
      <c r="K8221" s="32">
        <v>43270</v>
      </c>
      <c r="L8221" s="33">
        <f t="shared" si="1382"/>
        <v>6</v>
      </c>
      <c r="M8221" s="33">
        <f t="shared" si="1377"/>
        <v>2018</v>
      </c>
      <c r="N8221" s="34">
        <v>65.09</v>
      </c>
      <c r="P8221" s="32">
        <v>43699</v>
      </c>
      <c r="Q8221" s="33">
        <f t="shared" si="1378"/>
        <v>8</v>
      </c>
      <c r="R8221" s="33">
        <f t="shared" si="1379"/>
        <v>2019</v>
      </c>
      <c r="S8221" s="34">
        <v>59.81</v>
      </c>
    </row>
    <row r="8222" spans="1:19">
      <c r="A8222" s="32">
        <v>45708</v>
      </c>
      <c r="B8222" s="33">
        <f t="shared" si="1380"/>
        <v>2</v>
      </c>
      <c r="C8222" s="33">
        <f t="shared" si="1381"/>
        <v>2025</v>
      </c>
      <c r="D8222" s="34">
        <v>0.90062500000000001</v>
      </c>
      <c r="F8222" s="32"/>
      <c r="K8222" s="32">
        <v>43271</v>
      </c>
      <c r="L8222" s="33">
        <f t="shared" si="1382"/>
        <v>6</v>
      </c>
      <c r="M8222" s="33">
        <f t="shared" si="1377"/>
        <v>2018</v>
      </c>
      <c r="N8222" s="34">
        <v>65.92</v>
      </c>
      <c r="P8222" s="32">
        <v>43700</v>
      </c>
      <c r="Q8222" s="33">
        <f t="shared" si="1378"/>
        <v>8</v>
      </c>
      <c r="R8222" s="33">
        <f t="shared" si="1379"/>
        <v>2019</v>
      </c>
      <c r="S8222" s="34">
        <v>58.64</v>
      </c>
    </row>
    <row r="8223" spans="1:19">
      <c r="A8223" s="32">
        <v>45709</v>
      </c>
      <c r="B8223" s="33">
        <f t="shared" si="1380"/>
        <v>2</v>
      </c>
      <c r="C8223" s="33">
        <f t="shared" si="1381"/>
        <v>2025</v>
      </c>
      <c r="D8223" s="34">
        <v>0.90062500000000001</v>
      </c>
      <c r="F8223" s="32"/>
      <c r="K8223" s="32">
        <v>43272</v>
      </c>
      <c r="L8223" s="33">
        <f t="shared" si="1382"/>
        <v>6</v>
      </c>
      <c r="M8223" s="33">
        <f t="shared" si="1377"/>
        <v>2018</v>
      </c>
      <c r="N8223" s="34">
        <v>65.680000000000007</v>
      </c>
      <c r="P8223" s="32">
        <v>43703</v>
      </c>
      <c r="Q8223" s="33">
        <f t="shared" si="1378"/>
        <v>8</v>
      </c>
      <c r="R8223" s="33">
        <f t="shared" si="1379"/>
        <v>2019</v>
      </c>
      <c r="S8223" s="34">
        <v>58.64</v>
      </c>
    </row>
    <row r="8224" spans="1:19">
      <c r="A8224" s="32">
        <v>45712</v>
      </c>
      <c r="B8224" s="33">
        <f t="shared" si="1380"/>
        <v>2</v>
      </c>
      <c r="C8224" s="33">
        <f t="shared" si="1381"/>
        <v>2025</v>
      </c>
      <c r="D8224" s="34">
        <v>0.90249999999999997</v>
      </c>
      <c r="F8224" s="32"/>
      <c r="K8224" s="32">
        <v>43273</v>
      </c>
      <c r="L8224" s="33">
        <f t="shared" si="1382"/>
        <v>6</v>
      </c>
      <c r="M8224" s="33">
        <f t="shared" si="1377"/>
        <v>2018</v>
      </c>
      <c r="N8224" s="34">
        <v>69.02</v>
      </c>
      <c r="P8224" s="32">
        <v>43704</v>
      </c>
      <c r="Q8224" s="33">
        <f t="shared" si="1378"/>
        <v>8</v>
      </c>
      <c r="R8224" s="33">
        <f t="shared" si="1379"/>
        <v>2019</v>
      </c>
      <c r="S8224" s="34">
        <v>58.44</v>
      </c>
    </row>
    <row r="8225" spans="1:19">
      <c r="A8225" s="32">
        <v>45347</v>
      </c>
      <c r="B8225" s="33">
        <f t="shared" si="1380"/>
        <v>2</v>
      </c>
      <c r="C8225" s="33">
        <f t="shared" si="1381"/>
        <v>2024</v>
      </c>
      <c r="D8225" s="34">
        <v>0.90749999999999997</v>
      </c>
      <c r="F8225" s="32"/>
      <c r="K8225" s="32">
        <v>43276</v>
      </c>
      <c r="L8225" s="33">
        <f t="shared" si="1382"/>
        <v>6</v>
      </c>
      <c r="M8225" s="33">
        <f t="shared" si="1377"/>
        <v>2018</v>
      </c>
      <c r="N8225" s="34">
        <v>69.91</v>
      </c>
      <c r="P8225" s="32">
        <v>43705</v>
      </c>
      <c r="Q8225" s="33">
        <f t="shared" si="1378"/>
        <v>8</v>
      </c>
      <c r="R8225" s="33">
        <f t="shared" si="1379"/>
        <v>2019</v>
      </c>
      <c r="S8225" s="34">
        <v>60.42</v>
      </c>
    </row>
    <row r="8226" spans="1:19">
      <c r="A8226" s="32">
        <v>45714</v>
      </c>
      <c r="B8226" s="33">
        <f t="shared" si="1380"/>
        <v>2</v>
      </c>
      <c r="C8226" s="33">
        <f t="shared" si="1381"/>
        <v>2025</v>
      </c>
      <c r="D8226" s="34">
        <v>0.9375</v>
      </c>
      <c r="F8226" s="32"/>
      <c r="K8226" s="32">
        <v>43277</v>
      </c>
      <c r="L8226" s="33">
        <f t="shared" si="1382"/>
        <v>6</v>
      </c>
      <c r="M8226" s="33">
        <f t="shared" si="1377"/>
        <v>2018</v>
      </c>
      <c r="N8226" s="34">
        <v>75.23</v>
      </c>
      <c r="P8226" s="32">
        <v>43706</v>
      </c>
      <c r="Q8226" s="33">
        <f t="shared" si="1378"/>
        <v>8</v>
      </c>
      <c r="R8226" s="33">
        <f t="shared" si="1379"/>
        <v>2019</v>
      </c>
      <c r="S8226" s="34">
        <v>60.59</v>
      </c>
    </row>
    <row r="8227" spans="1:19">
      <c r="A8227" s="32">
        <v>45715</v>
      </c>
      <c r="B8227" s="33">
        <f t="shared" si="1380"/>
        <v>2</v>
      </c>
      <c r="C8227" s="33">
        <f t="shared" si="1381"/>
        <v>2025</v>
      </c>
      <c r="D8227" s="34">
        <v>0.97250000000000003</v>
      </c>
      <c r="F8227" s="32"/>
      <c r="K8227" s="32">
        <v>43278</v>
      </c>
      <c r="L8227" s="33">
        <f t="shared" si="1382"/>
        <v>6</v>
      </c>
      <c r="M8227" s="33">
        <f t="shared" si="1377"/>
        <v>2018</v>
      </c>
      <c r="N8227" s="34">
        <v>77.41</v>
      </c>
      <c r="P8227" s="32">
        <v>43707</v>
      </c>
      <c r="Q8227" s="33">
        <f t="shared" si="1378"/>
        <v>8</v>
      </c>
      <c r="R8227" s="33">
        <f t="shared" si="1379"/>
        <v>2019</v>
      </c>
      <c r="S8227" s="34">
        <v>61.04</v>
      </c>
    </row>
    <row r="8228" spans="1:19">
      <c r="A8228" s="32">
        <v>45716</v>
      </c>
      <c r="B8228" s="33">
        <f t="shared" si="1380"/>
        <v>2</v>
      </c>
      <c r="C8228" s="33">
        <f t="shared" si="1381"/>
        <v>2025</v>
      </c>
      <c r="D8228" s="34">
        <v>0.9375</v>
      </c>
      <c r="F8228" s="32"/>
      <c r="K8228" s="32">
        <v>43279</v>
      </c>
      <c r="L8228" s="33">
        <f t="shared" si="1382"/>
        <v>6</v>
      </c>
      <c r="M8228" s="33">
        <f t="shared" si="1377"/>
        <v>2018</v>
      </c>
      <c r="N8228" s="34">
        <v>73.45</v>
      </c>
      <c r="P8228" s="32">
        <v>43710</v>
      </c>
      <c r="Q8228" s="33">
        <f t="shared" si="1378"/>
        <v>9</v>
      </c>
      <c r="R8228" s="33">
        <f t="shared" si="1379"/>
        <v>2019</v>
      </c>
      <c r="S8228" s="34">
        <v>58.55</v>
      </c>
    </row>
    <row r="8229" spans="1:19">
      <c r="A8229" s="658">
        <v>45719</v>
      </c>
      <c r="B8229" s="33">
        <f t="shared" ref="B8229:B8249" si="1383">+MONTH(A8229)</f>
        <v>3</v>
      </c>
      <c r="C8229" s="33">
        <f t="shared" ref="C8229:C8249" si="1384">+YEAR(A8229)</f>
        <v>2025</v>
      </c>
      <c r="D8229" s="34">
        <v>0.89500000000000002</v>
      </c>
      <c r="F8229" s="32"/>
      <c r="K8229" s="32">
        <v>43280</v>
      </c>
      <c r="L8229" s="33">
        <f t="shared" si="1382"/>
        <v>6</v>
      </c>
      <c r="M8229" s="33">
        <f t="shared" si="1377"/>
        <v>2018</v>
      </c>
      <c r="N8229" s="34">
        <v>74.13</v>
      </c>
      <c r="P8229" s="32">
        <v>43711</v>
      </c>
      <c r="Q8229" s="33">
        <f t="shared" ref="Q8229:Q8263" si="1385">+MONTH(P8229)</f>
        <v>9</v>
      </c>
      <c r="R8229" s="33">
        <f t="shared" ref="R8229:R8263" si="1386">+YEAR(P8229)</f>
        <v>2019</v>
      </c>
      <c r="S8229" s="34">
        <v>57.93</v>
      </c>
    </row>
    <row r="8230" spans="1:19">
      <c r="A8230" s="658">
        <v>45720</v>
      </c>
      <c r="B8230" s="33">
        <f t="shared" si="1383"/>
        <v>3</v>
      </c>
      <c r="C8230" s="33">
        <f t="shared" si="1384"/>
        <v>2025</v>
      </c>
      <c r="D8230" s="34">
        <v>0.87</v>
      </c>
      <c r="F8230" s="32"/>
      <c r="K8230" s="32">
        <v>43283</v>
      </c>
      <c r="L8230" s="33">
        <f t="shared" si="1382"/>
        <v>7</v>
      </c>
      <c r="M8230" s="33">
        <f t="shared" si="1377"/>
        <v>2018</v>
      </c>
      <c r="N8230" s="34">
        <v>73.89</v>
      </c>
      <c r="P8230" s="32">
        <v>43712</v>
      </c>
      <c r="Q8230" s="33">
        <f t="shared" si="1385"/>
        <v>9</v>
      </c>
      <c r="R8230" s="33">
        <f t="shared" si="1386"/>
        <v>2019</v>
      </c>
      <c r="S8230" s="34">
        <v>60.68</v>
      </c>
    </row>
    <row r="8231" spans="1:19">
      <c r="A8231" s="658">
        <v>45721</v>
      </c>
      <c r="B8231" s="33">
        <f t="shared" si="1383"/>
        <v>3</v>
      </c>
      <c r="C8231" s="33">
        <f t="shared" si="1384"/>
        <v>2025</v>
      </c>
      <c r="D8231" s="34">
        <v>0.84299999999999997</v>
      </c>
      <c r="F8231" s="32"/>
      <c r="K8231" s="32">
        <v>43284</v>
      </c>
      <c r="L8231" s="33">
        <f t="shared" si="1382"/>
        <v>7</v>
      </c>
      <c r="M8231" s="33">
        <f t="shared" si="1377"/>
        <v>2018</v>
      </c>
      <c r="N8231" s="34">
        <v>74.19</v>
      </c>
      <c r="P8231" s="32">
        <v>43713</v>
      </c>
      <c r="Q8231" s="33">
        <f t="shared" si="1385"/>
        <v>9</v>
      </c>
      <c r="R8231" s="33">
        <f t="shared" si="1386"/>
        <v>2019</v>
      </c>
      <c r="S8231" s="34">
        <v>62.7</v>
      </c>
    </row>
    <row r="8232" spans="1:19">
      <c r="A8232" s="658">
        <v>45722</v>
      </c>
      <c r="B8232" s="33">
        <f t="shared" si="1383"/>
        <v>3</v>
      </c>
      <c r="C8232" s="33">
        <f t="shared" si="1384"/>
        <v>2025</v>
      </c>
      <c r="D8232" s="34">
        <v>0.84499999999999997</v>
      </c>
      <c r="F8232" s="32"/>
      <c r="K8232" s="32">
        <v>43286</v>
      </c>
      <c r="L8232" s="33">
        <f t="shared" si="1382"/>
        <v>7</v>
      </c>
      <c r="M8232" s="33">
        <f t="shared" si="1377"/>
        <v>2018</v>
      </c>
      <c r="N8232" s="34">
        <v>73.05</v>
      </c>
      <c r="P8232" s="32">
        <v>43714</v>
      </c>
      <c r="Q8232" s="33">
        <f t="shared" si="1385"/>
        <v>9</v>
      </c>
      <c r="R8232" s="33">
        <f t="shared" si="1386"/>
        <v>2019</v>
      </c>
      <c r="S8232" s="34">
        <v>61.28</v>
      </c>
    </row>
    <row r="8233" spans="1:19">
      <c r="A8233" s="658">
        <v>45723</v>
      </c>
      <c r="B8233" s="33">
        <f t="shared" si="1383"/>
        <v>3</v>
      </c>
      <c r="C8233" s="33">
        <f t="shared" si="1384"/>
        <v>2025</v>
      </c>
      <c r="D8233" s="34">
        <v>0.85599999999999998</v>
      </c>
      <c r="F8233" s="32"/>
      <c r="K8233" s="32">
        <v>43287</v>
      </c>
      <c r="L8233" s="33">
        <f t="shared" si="1382"/>
        <v>7</v>
      </c>
      <c r="M8233" s="33">
        <f t="shared" ref="M8233:M8296" si="1387">+YEAR(K8233)</f>
        <v>2018</v>
      </c>
      <c r="N8233" s="34">
        <v>73.78</v>
      </c>
      <c r="P8233" s="32">
        <v>43717</v>
      </c>
      <c r="Q8233" s="33">
        <f t="shared" si="1385"/>
        <v>9</v>
      </c>
      <c r="R8233" s="33">
        <f t="shared" si="1386"/>
        <v>2019</v>
      </c>
      <c r="S8233" s="34">
        <v>63.99</v>
      </c>
    </row>
    <row r="8234" spans="1:19">
      <c r="A8234" s="658">
        <v>45726</v>
      </c>
      <c r="B8234" s="33">
        <f t="shared" si="1383"/>
        <v>3</v>
      </c>
      <c r="C8234" s="33">
        <f t="shared" si="1384"/>
        <v>2025</v>
      </c>
      <c r="D8234" s="34">
        <v>0.83599999999999997</v>
      </c>
      <c r="F8234" s="32"/>
      <c r="K8234" s="32">
        <v>43290</v>
      </c>
      <c r="L8234" s="33">
        <f t="shared" si="1382"/>
        <v>7</v>
      </c>
      <c r="M8234" s="33">
        <f t="shared" si="1387"/>
        <v>2018</v>
      </c>
      <c r="N8234" s="34">
        <v>73.930000000000007</v>
      </c>
      <c r="P8234" s="32">
        <v>43718</v>
      </c>
      <c r="Q8234" s="33">
        <f t="shared" si="1385"/>
        <v>9</v>
      </c>
      <c r="R8234" s="33">
        <f t="shared" si="1386"/>
        <v>2019</v>
      </c>
      <c r="S8234" s="34">
        <v>64.67</v>
      </c>
    </row>
    <row r="8235" spans="1:19">
      <c r="A8235" s="658">
        <v>45727</v>
      </c>
      <c r="B8235" s="33">
        <f t="shared" si="1383"/>
        <v>3</v>
      </c>
      <c r="C8235" s="33">
        <f t="shared" si="1384"/>
        <v>2025</v>
      </c>
      <c r="D8235" s="34">
        <v>0.84125000000000005</v>
      </c>
      <c r="F8235" s="32"/>
      <c r="K8235" s="32">
        <v>43291</v>
      </c>
      <c r="L8235" s="33">
        <f t="shared" si="1382"/>
        <v>7</v>
      </c>
      <c r="M8235" s="33">
        <f t="shared" si="1387"/>
        <v>2018</v>
      </c>
      <c r="N8235" s="34">
        <v>74.11</v>
      </c>
      <c r="P8235" s="32">
        <v>43719</v>
      </c>
      <c r="Q8235" s="33">
        <f t="shared" si="1385"/>
        <v>9</v>
      </c>
      <c r="R8235" s="33">
        <f t="shared" si="1386"/>
        <v>2019</v>
      </c>
      <c r="S8235" s="34">
        <v>63.02</v>
      </c>
    </row>
    <row r="8236" spans="1:19">
      <c r="A8236" s="658">
        <v>45728</v>
      </c>
      <c r="B8236" s="33">
        <f t="shared" si="1383"/>
        <v>3</v>
      </c>
      <c r="C8236" s="33">
        <f t="shared" si="1384"/>
        <v>2025</v>
      </c>
      <c r="D8236" s="34">
        <v>0.84750000000000003</v>
      </c>
      <c r="F8236" s="32"/>
      <c r="K8236" s="32">
        <v>43292</v>
      </c>
      <c r="L8236" s="33">
        <f t="shared" si="1382"/>
        <v>7</v>
      </c>
      <c r="M8236" s="33">
        <f t="shared" si="1387"/>
        <v>2018</v>
      </c>
      <c r="N8236" s="34">
        <v>70.47</v>
      </c>
      <c r="P8236" s="32">
        <v>43720</v>
      </c>
      <c r="Q8236" s="33">
        <f t="shared" si="1385"/>
        <v>9</v>
      </c>
      <c r="R8236" s="33">
        <f t="shared" si="1386"/>
        <v>2019</v>
      </c>
      <c r="S8236" s="34">
        <v>60.76</v>
      </c>
    </row>
    <row r="8237" spans="1:19">
      <c r="A8237" s="658">
        <v>45729</v>
      </c>
      <c r="B8237" s="33">
        <f t="shared" si="1383"/>
        <v>3</v>
      </c>
      <c r="C8237" s="33">
        <f t="shared" si="1384"/>
        <v>2025</v>
      </c>
      <c r="D8237" s="34">
        <v>0.85124999999999995</v>
      </c>
      <c r="F8237" s="32"/>
      <c r="K8237" s="32">
        <v>43293</v>
      </c>
      <c r="L8237" s="33">
        <f t="shared" si="1382"/>
        <v>7</v>
      </c>
      <c r="M8237" s="33">
        <f t="shared" si="1387"/>
        <v>2018</v>
      </c>
      <c r="N8237" s="34">
        <v>70.28</v>
      </c>
      <c r="P8237" s="32">
        <v>43721</v>
      </c>
      <c r="Q8237" s="33">
        <f t="shared" si="1385"/>
        <v>9</v>
      </c>
      <c r="R8237" s="33">
        <f t="shared" si="1386"/>
        <v>2019</v>
      </c>
      <c r="S8237" s="34">
        <v>61.25</v>
      </c>
    </row>
    <row r="8238" spans="1:19">
      <c r="A8238" s="658">
        <v>45730</v>
      </c>
      <c r="B8238" s="33">
        <f t="shared" si="1383"/>
        <v>3</v>
      </c>
      <c r="C8238" s="33">
        <f t="shared" si="1384"/>
        <v>2025</v>
      </c>
      <c r="D8238" s="34">
        <v>0.85375000000000001</v>
      </c>
      <c r="F8238" s="32"/>
      <c r="K8238" s="32">
        <v>43294</v>
      </c>
      <c r="L8238" s="33">
        <f t="shared" si="1382"/>
        <v>7</v>
      </c>
      <c r="M8238" s="33">
        <f t="shared" si="1387"/>
        <v>2018</v>
      </c>
      <c r="N8238" s="34">
        <v>71.03</v>
      </c>
      <c r="P8238" s="32">
        <v>43724</v>
      </c>
      <c r="Q8238" s="33">
        <f t="shared" si="1385"/>
        <v>9</v>
      </c>
      <c r="R8238" s="33">
        <f t="shared" si="1386"/>
        <v>2019</v>
      </c>
      <c r="S8238" s="34">
        <v>68.42</v>
      </c>
    </row>
    <row r="8239" spans="1:19">
      <c r="A8239" s="658">
        <v>45733</v>
      </c>
      <c r="B8239" s="33">
        <f t="shared" si="1383"/>
        <v>3</v>
      </c>
      <c r="C8239" s="33">
        <f t="shared" si="1384"/>
        <v>2025</v>
      </c>
      <c r="D8239" s="34">
        <v>0.85750000000000004</v>
      </c>
      <c r="F8239" s="32"/>
      <c r="K8239" s="32">
        <v>43297</v>
      </c>
      <c r="L8239" s="33">
        <f t="shared" si="1382"/>
        <v>7</v>
      </c>
      <c r="M8239" s="33">
        <f t="shared" si="1387"/>
        <v>2018</v>
      </c>
      <c r="N8239" s="34">
        <v>68.22</v>
      </c>
      <c r="P8239" s="32">
        <v>43725</v>
      </c>
      <c r="Q8239" s="33">
        <f t="shared" si="1385"/>
        <v>9</v>
      </c>
      <c r="R8239" s="33">
        <f t="shared" si="1386"/>
        <v>2019</v>
      </c>
      <c r="S8239" s="34">
        <v>65.59</v>
      </c>
    </row>
    <row r="8240" spans="1:19">
      <c r="A8240" s="658">
        <v>45734</v>
      </c>
      <c r="B8240" s="33">
        <f t="shared" si="1383"/>
        <v>3</v>
      </c>
      <c r="C8240" s="33">
        <f t="shared" si="1384"/>
        <v>2025</v>
      </c>
      <c r="D8240" s="34">
        <v>0.85375000000000001</v>
      </c>
      <c r="F8240" s="32"/>
      <c r="K8240" s="32">
        <v>43298</v>
      </c>
      <c r="L8240" s="33">
        <f t="shared" si="1382"/>
        <v>7</v>
      </c>
      <c r="M8240" s="33">
        <f t="shared" si="1387"/>
        <v>2018</v>
      </c>
      <c r="N8240" s="34">
        <v>68.03</v>
      </c>
      <c r="P8240" s="32">
        <v>43726</v>
      </c>
      <c r="Q8240" s="33">
        <f t="shared" si="1385"/>
        <v>9</v>
      </c>
      <c r="R8240" s="33">
        <f t="shared" si="1386"/>
        <v>2019</v>
      </c>
      <c r="S8240" s="34">
        <v>64.290000000000006</v>
      </c>
    </row>
    <row r="8241" spans="1:19">
      <c r="A8241" s="658">
        <v>45735</v>
      </c>
      <c r="B8241" s="33">
        <f t="shared" si="1383"/>
        <v>3</v>
      </c>
      <c r="C8241" s="33">
        <f t="shared" si="1384"/>
        <v>2025</v>
      </c>
      <c r="D8241" s="34">
        <v>0.85124999999999995</v>
      </c>
      <c r="F8241" s="32"/>
      <c r="K8241" s="32">
        <v>43299</v>
      </c>
      <c r="L8241" s="33">
        <f t="shared" si="1382"/>
        <v>7</v>
      </c>
      <c r="M8241" s="33">
        <f t="shared" si="1387"/>
        <v>2018</v>
      </c>
      <c r="N8241" s="34">
        <v>68.78</v>
      </c>
      <c r="P8241" s="32">
        <v>43727</v>
      </c>
      <c r="Q8241" s="33">
        <f t="shared" si="1385"/>
        <v>9</v>
      </c>
      <c r="R8241" s="33">
        <f t="shared" si="1386"/>
        <v>2019</v>
      </c>
      <c r="S8241" s="34">
        <v>64.25</v>
      </c>
    </row>
    <row r="8242" spans="1:19">
      <c r="A8242" s="658">
        <v>45736</v>
      </c>
      <c r="B8242" s="33">
        <f t="shared" si="1383"/>
        <v>3</v>
      </c>
      <c r="C8242" s="33">
        <f t="shared" si="1384"/>
        <v>2025</v>
      </c>
      <c r="D8242" s="34">
        <v>0.86687499999999995</v>
      </c>
      <c r="F8242" s="32"/>
      <c r="K8242" s="32">
        <v>43300</v>
      </c>
      <c r="L8242" s="33">
        <f t="shared" si="1382"/>
        <v>7</v>
      </c>
      <c r="M8242" s="33">
        <f t="shared" si="1387"/>
        <v>2018</v>
      </c>
      <c r="N8242" s="34">
        <v>69.42</v>
      </c>
      <c r="P8242" s="32">
        <v>43728</v>
      </c>
      <c r="Q8242" s="33">
        <f t="shared" si="1385"/>
        <v>9</v>
      </c>
      <c r="R8242" s="33">
        <f t="shared" si="1386"/>
        <v>2019</v>
      </c>
      <c r="S8242" s="34">
        <v>65.23</v>
      </c>
    </row>
    <row r="8243" spans="1:19">
      <c r="A8243" s="658">
        <v>45737</v>
      </c>
      <c r="B8243" s="33">
        <f t="shared" si="1383"/>
        <v>3</v>
      </c>
      <c r="C8243" s="33">
        <f t="shared" si="1384"/>
        <v>2025</v>
      </c>
      <c r="D8243" s="34">
        <v>0.88624999999999998</v>
      </c>
      <c r="F8243" s="32"/>
      <c r="K8243" s="32">
        <v>43301</v>
      </c>
      <c r="L8243" s="33">
        <f t="shared" si="1382"/>
        <v>7</v>
      </c>
      <c r="M8243" s="33">
        <f t="shared" si="1387"/>
        <v>2018</v>
      </c>
      <c r="N8243" s="34">
        <v>70.31</v>
      </c>
      <c r="P8243" s="32">
        <v>43731</v>
      </c>
      <c r="Q8243" s="33">
        <f t="shared" si="1385"/>
        <v>9</v>
      </c>
      <c r="R8243" s="33">
        <f t="shared" si="1386"/>
        <v>2019</v>
      </c>
      <c r="S8243" s="34">
        <v>64.66</v>
      </c>
    </row>
    <row r="8244" spans="1:19">
      <c r="A8244" s="658">
        <v>45740</v>
      </c>
      <c r="B8244" s="33">
        <f t="shared" si="1383"/>
        <v>3</v>
      </c>
      <c r="C8244" s="33">
        <f t="shared" si="1384"/>
        <v>2025</v>
      </c>
      <c r="D8244" s="34">
        <v>0.90749999999999997</v>
      </c>
      <c r="F8244" s="32"/>
      <c r="K8244" s="32">
        <v>43304</v>
      </c>
      <c r="L8244" s="33">
        <f t="shared" si="1382"/>
        <v>7</v>
      </c>
      <c r="M8244" s="33">
        <f t="shared" si="1387"/>
        <v>2018</v>
      </c>
      <c r="N8244" s="34">
        <v>67.900000000000006</v>
      </c>
      <c r="P8244" s="32">
        <v>43732</v>
      </c>
      <c r="Q8244" s="33">
        <f t="shared" si="1385"/>
        <v>9</v>
      </c>
      <c r="R8244" s="33">
        <f t="shared" si="1386"/>
        <v>2019</v>
      </c>
      <c r="S8244" s="34">
        <v>64.13</v>
      </c>
    </row>
    <row r="8245" spans="1:19">
      <c r="A8245" s="658">
        <v>45741</v>
      </c>
      <c r="B8245" s="33">
        <f t="shared" si="1383"/>
        <v>3</v>
      </c>
      <c r="C8245" s="33">
        <f t="shared" si="1384"/>
        <v>2025</v>
      </c>
      <c r="D8245" s="34">
        <v>0.92</v>
      </c>
      <c r="F8245" s="32"/>
      <c r="K8245" s="32">
        <v>43305</v>
      </c>
      <c r="L8245" s="33">
        <f t="shared" si="1382"/>
        <v>7</v>
      </c>
      <c r="M8245" s="33">
        <f t="shared" si="1387"/>
        <v>2018</v>
      </c>
      <c r="N8245" s="34">
        <v>70.77</v>
      </c>
      <c r="P8245" s="32">
        <v>43733</v>
      </c>
      <c r="Q8245" s="33">
        <f t="shared" si="1385"/>
        <v>9</v>
      </c>
      <c r="R8245" s="33">
        <f t="shared" si="1386"/>
        <v>2019</v>
      </c>
      <c r="S8245" s="34">
        <v>62.41</v>
      </c>
    </row>
    <row r="8246" spans="1:19">
      <c r="A8246" s="658">
        <v>45742</v>
      </c>
      <c r="B8246" s="33">
        <f t="shared" si="1383"/>
        <v>3</v>
      </c>
      <c r="C8246" s="33">
        <f t="shared" si="1384"/>
        <v>2025</v>
      </c>
      <c r="D8246" s="34">
        <v>0.921875</v>
      </c>
      <c r="F8246" s="32"/>
      <c r="K8246" s="32">
        <v>43306</v>
      </c>
      <c r="L8246" s="33">
        <f t="shared" si="1382"/>
        <v>7</v>
      </c>
      <c r="M8246" s="33">
        <f t="shared" si="1387"/>
        <v>2018</v>
      </c>
      <c r="N8246" s="34">
        <v>71.13</v>
      </c>
      <c r="P8246" s="32">
        <v>43734</v>
      </c>
      <c r="Q8246" s="33">
        <f t="shared" si="1385"/>
        <v>9</v>
      </c>
      <c r="R8246" s="33">
        <f t="shared" si="1386"/>
        <v>2019</v>
      </c>
      <c r="S8246" s="34">
        <v>62.08</v>
      </c>
    </row>
    <row r="8247" spans="1:19">
      <c r="A8247" s="658">
        <v>45743</v>
      </c>
      <c r="B8247" s="33">
        <f t="shared" si="1383"/>
        <v>3</v>
      </c>
      <c r="C8247" s="33">
        <f t="shared" si="1384"/>
        <v>2025</v>
      </c>
      <c r="D8247" s="34">
        <v>0.90625</v>
      </c>
      <c r="F8247" s="32"/>
      <c r="K8247" s="32">
        <v>43307</v>
      </c>
      <c r="L8247" s="33">
        <f t="shared" si="1382"/>
        <v>7</v>
      </c>
      <c r="M8247" s="33">
        <f t="shared" si="1387"/>
        <v>2018</v>
      </c>
      <c r="N8247" s="34">
        <v>71.59</v>
      </c>
      <c r="P8247" s="32">
        <v>43735</v>
      </c>
      <c r="Q8247" s="33">
        <f t="shared" si="1385"/>
        <v>9</v>
      </c>
      <c r="R8247" s="33">
        <f t="shared" si="1386"/>
        <v>2019</v>
      </c>
      <c r="S8247" s="34">
        <v>62.48</v>
      </c>
    </row>
    <row r="8248" spans="1:19">
      <c r="A8248" s="658">
        <v>45744</v>
      </c>
      <c r="B8248" s="33">
        <f t="shared" si="1383"/>
        <v>3</v>
      </c>
      <c r="C8248" s="33">
        <f t="shared" si="1384"/>
        <v>2025</v>
      </c>
      <c r="D8248" s="34">
        <v>0.89687499999999998</v>
      </c>
      <c r="F8248" s="32"/>
      <c r="K8248" s="32">
        <v>43308</v>
      </c>
      <c r="L8248" s="33">
        <f t="shared" si="1382"/>
        <v>7</v>
      </c>
      <c r="M8248" s="33">
        <f t="shared" si="1387"/>
        <v>2018</v>
      </c>
      <c r="N8248" s="34">
        <v>68.66</v>
      </c>
      <c r="P8248" s="32">
        <v>43738</v>
      </c>
      <c r="Q8248" s="33">
        <f t="shared" si="1385"/>
        <v>9</v>
      </c>
      <c r="R8248" s="33">
        <f t="shared" si="1386"/>
        <v>2019</v>
      </c>
      <c r="S8248" s="34">
        <v>60.99</v>
      </c>
    </row>
    <row r="8249" spans="1:19">
      <c r="A8249" s="658">
        <v>45747</v>
      </c>
      <c r="B8249" s="33">
        <f t="shared" si="1383"/>
        <v>3</v>
      </c>
      <c r="C8249" s="33">
        <f t="shared" si="1384"/>
        <v>2025</v>
      </c>
      <c r="D8249" s="34">
        <v>0.9</v>
      </c>
      <c r="F8249" s="32"/>
      <c r="K8249" s="32">
        <v>43311</v>
      </c>
      <c r="L8249" s="33">
        <f t="shared" si="1382"/>
        <v>7</v>
      </c>
      <c r="M8249" s="33">
        <f t="shared" si="1387"/>
        <v>2018</v>
      </c>
      <c r="N8249" s="34">
        <v>71.19</v>
      </c>
      <c r="P8249" s="32">
        <v>43739</v>
      </c>
      <c r="Q8249" s="33">
        <f t="shared" si="1385"/>
        <v>10</v>
      </c>
      <c r="R8249" s="33">
        <f t="shared" si="1386"/>
        <v>2019</v>
      </c>
      <c r="S8249" s="34">
        <v>60.06</v>
      </c>
    </row>
    <row r="8250" spans="1:19">
      <c r="A8250" s="658">
        <v>45748</v>
      </c>
      <c r="B8250" s="33">
        <f t="shared" ref="B8250:B8291" si="1388">+MONTH(A8250)</f>
        <v>4</v>
      </c>
      <c r="C8250" s="33">
        <f t="shared" ref="C8250:C8291" si="1389">+YEAR(A8250)</f>
        <v>2025</v>
      </c>
      <c r="D8250" s="34">
        <v>0.92</v>
      </c>
      <c r="F8250" s="32"/>
      <c r="K8250" s="32">
        <v>43312</v>
      </c>
      <c r="L8250" s="33">
        <f t="shared" si="1382"/>
        <v>7</v>
      </c>
      <c r="M8250" s="33">
        <f t="shared" si="1387"/>
        <v>2018</v>
      </c>
      <c r="N8250" s="34">
        <v>69.88</v>
      </c>
      <c r="P8250" s="32">
        <v>43740</v>
      </c>
      <c r="Q8250" s="33">
        <f t="shared" si="1385"/>
        <v>10</v>
      </c>
      <c r="R8250" s="33">
        <f t="shared" si="1386"/>
        <v>2019</v>
      </c>
      <c r="S8250" s="34">
        <v>57.92</v>
      </c>
    </row>
    <row r="8251" spans="1:19">
      <c r="A8251" s="658">
        <v>45749</v>
      </c>
      <c r="B8251" s="33">
        <f t="shared" si="1388"/>
        <v>4</v>
      </c>
      <c r="C8251" s="33">
        <f t="shared" si="1389"/>
        <v>2025</v>
      </c>
      <c r="D8251" s="34">
        <v>0.92130000000000001</v>
      </c>
      <c r="F8251" s="32"/>
      <c r="K8251" s="32">
        <v>43313</v>
      </c>
      <c r="L8251" s="33">
        <f t="shared" si="1382"/>
        <v>8</v>
      </c>
      <c r="M8251" s="33">
        <f t="shared" si="1387"/>
        <v>2018</v>
      </c>
      <c r="N8251" s="34">
        <v>68.8</v>
      </c>
      <c r="P8251" s="32">
        <v>43741</v>
      </c>
      <c r="Q8251" s="33">
        <f t="shared" si="1385"/>
        <v>10</v>
      </c>
      <c r="R8251" s="33">
        <f t="shared" si="1386"/>
        <v>2019</v>
      </c>
      <c r="S8251" s="34">
        <v>58.01</v>
      </c>
    </row>
    <row r="8252" spans="1:19">
      <c r="A8252" s="658">
        <v>45750</v>
      </c>
      <c r="B8252" s="33">
        <f t="shared" si="1388"/>
        <v>4</v>
      </c>
      <c r="C8252" s="33">
        <f t="shared" si="1389"/>
        <v>2025</v>
      </c>
      <c r="D8252" s="34">
        <v>0.875</v>
      </c>
      <c r="F8252" s="32"/>
      <c r="K8252" s="32">
        <v>43314</v>
      </c>
      <c r="L8252" s="33">
        <f t="shared" si="1382"/>
        <v>8</v>
      </c>
      <c r="M8252" s="33">
        <f t="shared" si="1387"/>
        <v>2018</v>
      </c>
      <c r="N8252" s="34">
        <v>68.95</v>
      </c>
      <c r="P8252" s="32">
        <v>43742</v>
      </c>
      <c r="Q8252" s="33">
        <f t="shared" si="1385"/>
        <v>10</v>
      </c>
      <c r="R8252" s="33">
        <f t="shared" si="1386"/>
        <v>2019</v>
      </c>
      <c r="S8252" s="34">
        <v>59.13</v>
      </c>
    </row>
    <row r="8253" spans="1:19">
      <c r="A8253" s="658">
        <v>45751</v>
      </c>
      <c r="B8253" s="33">
        <f t="shared" si="1388"/>
        <v>4</v>
      </c>
      <c r="C8253" s="33">
        <f t="shared" si="1389"/>
        <v>2025</v>
      </c>
      <c r="D8253" s="34">
        <v>0.79</v>
      </c>
      <c r="F8253" s="32"/>
      <c r="K8253" s="32">
        <v>43315</v>
      </c>
      <c r="L8253" s="33">
        <f t="shared" si="1382"/>
        <v>8</v>
      </c>
      <c r="M8253" s="33">
        <f t="shared" si="1387"/>
        <v>2018</v>
      </c>
      <c r="N8253" s="34">
        <v>68.489999999999995</v>
      </c>
      <c r="P8253" s="32">
        <v>43745</v>
      </c>
      <c r="Q8253" s="33">
        <f t="shared" si="1385"/>
        <v>10</v>
      </c>
      <c r="R8253" s="33">
        <f t="shared" si="1386"/>
        <v>2019</v>
      </c>
      <c r="S8253" s="34">
        <v>59.46</v>
      </c>
    </row>
    <row r="8254" spans="1:19">
      <c r="A8254" s="658">
        <v>45754</v>
      </c>
      <c r="B8254" s="33">
        <f t="shared" si="1388"/>
        <v>4</v>
      </c>
      <c r="C8254" s="33">
        <f t="shared" si="1389"/>
        <v>2025</v>
      </c>
      <c r="D8254" s="34">
        <v>0.77437500000000004</v>
      </c>
      <c r="F8254" s="32"/>
      <c r="K8254" s="32">
        <v>43318</v>
      </c>
      <c r="L8254" s="33">
        <f t="shared" si="1382"/>
        <v>8</v>
      </c>
      <c r="M8254" s="33">
        <f t="shared" si="1387"/>
        <v>2018</v>
      </c>
      <c r="N8254" s="34">
        <v>69.010000000000005</v>
      </c>
      <c r="P8254" s="32">
        <v>43746</v>
      </c>
      <c r="Q8254" s="33">
        <f t="shared" si="1385"/>
        <v>10</v>
      </c>
      <c r="R8254" s="33">
        <f t="shared" si="1386"/>
        <v>2019</v>
      </c>
      <c r="S8254" s="34">
        <v>58.14</v>
      </c>
    </row>
    <row r="8255" spans="1:19">
      <c r="A8255" s="658">
        <v>45755</v>
      </c>
      <c r="B8255" s="33">
        <f t="shared" si="1388"/>
        <v>4</v>
      </c>
      <c r="C8255" s="33">
        <f t="shared" si="1389"/>
        <v>2025</v>
      </c>
      <c r="D8255" s="34">
        <v>0.73875000000000002</v>
      </c>
      <c r="F8255" s="32"/>
      <c r="K8255" s="32">
        <v>43319</v>
      </c>
      <c r="L8255" s="33">
        <f t="shared" si="1382"/>
        <v>8</v>
      </c>
      <c r="M8255" s="33">
        <f t="shared" si="1387"/>
        <v>2018</v>
      </c>
      <c r="N8255" s="34">
        <v>69.17</v>
      </c>
      <c r="P8255" s="32">
        <v>43747</v>
      </c>
      <c r="Q8255" s="33">
        <f t="shared" si="1385"/>
        <v>10</v>
      </c>
      <c r="R8255" s="33">
        <f t="shared" si="1386"/>
        <v>2019</v>
      </c>
      <c r="S8255" s="34">
        <v>59.7</v>
      </c>
    </row>
    <row r="8256" spans="1:19">
      <c r="A8256" s="658">
        <v>45756</v>
      </c>
      <c r="B8256" s="33">
        <f t="shared" si="1388"/>
        <v>4</v>
      </c>
      <c r="C8256" s="33">
        <f t="shared" si="1389"/>
        <v>2025</v>
      </c>
      <c r="D8256" s="34">
        <v>0.68</v>
      </c>
      <c r="F8256" s="32"/>
      <c r="K8256" s="32">
        <v>43320</v>
      </c>
      <c r="L8256" s="33">
        <f t="shared" si="1382"/>
        <v>8</v>
      </c>
      <c r="M8256" s="33">
        <f t="shared" si="1387"/>
        <v>2018</v>
      </c>
      <c r="N8256" s="34">
        <v>66.92</v>
      </c>
      <c r="P8256" s="32">
        <v>43748</v>
      </c>
      <c r="Q8256" s="33">
        <f t="shared" si="1385"/>
        <v>10</v>
      </c>
      <c r="R8256" s="33">
        <f t="shared" si="1386"/>
        <v>2019</v>
      </c>
      <c r="S8256" s="34">
        <v>59.08</v>
      </c>
    </row>
    <row r="8257" spans="1:19">
      <c r="A8257" s="658">
        <v>45757</v>
      </c>
      <c r="B8257" s="33">
        <f t="shared" si="1388"/>
        <v>4</v>
      </c>
      <c r="C8257" s="33">
        <f t="shared" si="1389"/>
        <v>2025</v>
      </c>
      <c r="D8257" s="34">
        <v>0.81374999999999997</v>
      </c>
      <c r="F8257" s="32"/>
      <c r="K8257" s="32">
        <v>43321</v>
      </c>
      <c r="L8257" s="33">
        <f t="shared" si="1382"/>
        <v>8</v>
      </c>
      <c r="M8257" s="33">
        <f t="shared" si="1387"/>
        <v>2018</v>
      </c>
      <c r="N8257" s="34">
        <v>66.81</v>
      </c>
      <c r="P8257" s="32">
        <v>43749</v>
      </c>
      <c r="Q8257" s="33">
        <f t="shared" si="1385"/>
        <v>10</v>
      </c>
      <c r="R8257" s="33">
        <f t="shared" si="1386"/>
        <v>2019</v>
      </c>
      <c r="S8257" s="34">
        <v>60.59</v>
      </c>
    </row>
    <row r="8258" spans="1:19">
      <c r="A8258" s="658">
        <v>45758</v>
      </c>
      <c r="B8258" s="33">
        <f t="shared" si="1388"/>
        <v>4</v>
      </c>
      <c r="C8258" s="33">
        <f t="shared" si="1389"/>
        <v>2025</v>
      </c>
      <c r="D8258" s="34">
        <v>0.80687500000000001</v>
      </c>
      <c r="F8258" s="32"/>
      <c r="K8258" s="32">
        <v>43322</v>
      </c>
      <c r="L8258" s="33">
        <f t="shared" si="1382"/>
        <v>8</v>
      </c>
      <c r="M8258" s="33">
        <f t="shared" si="1387"/>
        <v>2018</v>
      </c>
      <c r="N8258" s="34">
        <v>67.61</v>
      </c>
      <c r="P8258" s="32">
        <v>43752</v>
      </c>
      <c r="Q8258" s="33">
        <f t="shared" si="1385"/>
        <v>10</v>
      </c>
      <c r="R8258" s="33">
        <f t="shared" si="1386"/>
        <v>2019</v>
      </c>
      <c r="S8258" s="34">
        <v>58.81</v>
      </c>
    </row>
    <row r="8259" spans="1:19">
      <c r="A8259" s="658">
        <v>45761</v>
      </c>
      <c r="B8259" s="33">
        <f t="shared" si="1388"/>
        <v>4</v>
      </c>
      <c r="C8259" s="33">
        <f t="shared" si="1389"/>
        <v>2025</v>
      </c>
      <c r="D8259" s="34">
        <v>0.82250000000000001</v>
      </c>
      <c r="F8259" s="32"/>
      <c r="K8259" s="32">
        <v>43325</v>
      </c>
      <c r="L8259" s="33">
        <f t="shared" si="1382"/>
        <v>8</v>
      </c>
      <c r="M8259" s="33">
        <f t="shared" si="1387"/>
        <v>2018</v>
      </c>
      <c r="N8259" s="34">
        <v>67.25</v>
      </c>
      <c r="P8259" s="32">
        <v>43753</v>
      </c>
      <c r="Q8259" s="33">
        <f t="shared" si="1385"/>
        <v>10</v>
      </c>
      <c r="R8259" s="33">
        <f t="shared" si="1386"/>
        <v>2019</v>
      </c>
      <c r="S8259" s="34">
        <v>59.19</v>
      </c>
    </row>
    <row r="8260" spans="1:19">
      <c r="A8260" s="658">
        <v>45762</v>
      </c>
      <c r="B8260" s="33">
        <f t="shared" si="1388"/>
        <v>4</v>
      </c>
      <c r="C8260" s="33">
        <f t="shared" si="1389"/>
        <v>2025</v>
      </c>
      <c r="D8260" s="34">
        <v>0.81374999999999997</v>
      </c>
      <c r="F8260" s="32"/>
      <c r="K8260" s="32">
        <v>43326</v>
      </c>
      <c r="L8260" s="33">
        <f t="shared" si="1382"/>
        <v>8</v>
      </c>
      <c r="M8260" s="33">
        <f t="shared" si="1387"/>
        <v>2018</v>
      </c>
      <c r="N8260" s="34">
        <v>67.040000000000006</v>
      </c>
      <c r="P8260" s="32">
        <v>43754</v>
      </c>
      <c r="Q8260" s="33">
        <f t="shared" si="1385"/>
        <v>10</v>
      </c>
      <c r="R8260" s="33">
        <f t="shared" si="1386"/>
        <v>2019</v>
      </c>
      <c r="S8260" s="34">
        <v>59.3</v>
      </c>
    </row>
    <row r="8261" spans="1:19">
      <c r="A8261" s="658">
        <v>45763</v>
      </c>
      <c r="B8261" s="33">
        <f t="shared" si="1388"/>
        <v>4</v>
      </c>
      <c r="C8261" s="33">
        <f t="shared" si="1389"/>
        <v>2025</v>
      </c>
      <c r="D8261" s="34">
        <v>0.86124999999999996</v>
      </c>
      <c r="F8261" s="32"/>
      <c r="K8261" s="32">
        <v>43327</v>
      </c>
      <c r="L8261" s="33">
        <f t="shared" si="1382"/>
        <v>8</v>
      </c>
      <c r="M8261" s="33">
        <f t="shared" si="1387"/>
        <v>2018</v>
      </c>
      <c r="N8261" s="34">
        <v>65.069999999999993</v>
      </c>
      <c r="P8261" s="32">
        <v>43755</v>
      </c>
      <c r="Q8261" s="33">
        <f t="shared" si="1385"/>
        <v>10</v>
      </c>
      <c r="R8261" s="33">
        <f t="shared" si="1386"/>
        <v>2019</v>
      </c>
      <c r="S8261" s="34">
        <v>59.35</v>
      </c>
    </row>
    <row r="8262" spans="1:19">
      <c r="A8262" s="658">
        <v>45764</v>
      </c>
      <c r="B8262" s="33">
        <f t="shared" si="1388"/>
        <v>4</v>
      </c>
      <c r="C8262" s="33">
        <f t="shared" si="1389"/>
        <v>2025</v>
      </c>
      <c r="D8262" s="34">
        <v>0.86750000000000005</v>
      </c>
      <c r="F8262" s="32"/>
      <c r="K8262" s="32">
        <v>43328</v>
      </c>
      <c r="L8262" s="33">
        <f t="shared" si="1382"/>
        <v>8</v>
      </c>
      <c r="M8262" s="33">
        <f t="shared" si="1387"/>
        <v>2018</v>
      </c>
      <c r="N8262" s="34">
        <v>65.44</v>
      </c>
      <c r="P8262" s="32">
        <v>43756</v>
      </c>
      <c r="Q8262" s="33">
        <f t="shared" si="1385"/>
        <v>10</v>
      </c>
      <c r="R8262" s="33">
        <f t="shared" si="1386"/>
        <v>2019</v>
      </c>
      <c r="S8262" s="34">
        <v>59.96</v>
      </c>
    </row>
    <row r="8263" spans="1:19">
      <c r="A8263" s="658">
        <v>45768</v>
      </c>
      <c r="B8263" s="33">
        <f t="shared" si="1388"/>
        <v>4</v>
      </c>
      <c r="C8263" s="33">
        <f t="shared" si="1389"/>
        <v>2025</v>
      </c>
      <c r="D8263" s="34">
        <v>0.84437499999999999</v>
      </c>
      <c r="F8263" s="32"/>
      <c r="K8263" s="32">
        <v>43329</v>
      </c>
      <c r="L8263" s="33">
        <f t="shared" si="1382"/>
        <v>8</v>
      </c>
      <c r="M8263" s="33">
        <f t="shared" si="1387"/>
        <v>2018</v>
      </c>
      <c r="N8263" s="34">
        <v>65.930000000000007</v>
      </c>
      <c r="P8263" s="32">
        <v>43759</v>
      </c>
      <c r="Q8263" s="33">
        <f t="shared" si="1385"/>
        <v>10</v>
      </c>
      <c r="R8263" s="33">
        <f t="shared" si="1386"/>
        <v>2019</v>
      </c>
      <c r="S8263" s="34">
        <v>58.95</v>
      </c>
    </row>
    <row r="8264" spans="1:19">
      <c r="A8264" s="658">
        <v>45769</v>
      </c>
      <c r="B8264" s="33">
        <f t="shared" si="1388"/>
        <v>4</v>
      </c>
      <c r="C8264" s="33">
        <f t="shared" si="1389"/>
        <v>2025</v>
      </c>
      <c r="D8264" s="34">
        <v>0.86</v>
      </c>
      <c r="F8264" s="32"/>
      <c r="K8264" s="32">
        <v>43332</v>
      </c>
      <c r="L8264" s="33">
        <f t="shared" si="1382"/>
        <v>8</v>
      </c>
      <c r="M8264" s="33">
        <f t="shared" si="1387"/>
        <v>2018</v>
      </c>
      <c r="N8264" s="34">
        <v>66.5</v>
      </c>
      <c r="P8264" s="32">
        <v>43759</v>
      </c>
      <c r="Q8264" s="33">
        <f t="shared" ref="Q8264:Q8284" si="1390">+MONTH(P8264)</f>
        <v>10</v>
      </c>
      <c r="R8264" s="33">
        <f t="shared" ref="R8264:R8284" si="1391">+YEAR(P8264)</f>
        <v>2019</v>
      </c>
      <c r="S8264" s="34">
        <v>58.95</v>
      </c>
    </row>
    <row r="8265" spans="1:19">
      <c r="A8265" s="658">
        <v>45770</v>
      </c>
      <c r="B8265" s="33">
        <f t="shared" si="1388"/>
        <v>4</v>
      </c>
      <c r="C8265" s="33">
        <f t="shared" si="1389"/>
        <v>2025</v>
      </c>
      <c r="D8265" s="34">
        <v>0.86375000000000002</v>
      </c>
      <c r="F8265" s="32"/>
      <c r="K8265" s="32">
        <v>43333</v>
      </c>
      <c r="L8265" s="33">
        <f t="shared" si="1382"/>
        <v>8</v>
      </c>
      <c r="M8265" s="33">
        <f t="shared" si="1387"/>
        <v>2018</v>
      </c>
      <c r="N8265" s="34">
        <v>67.319999999999993</v>
      </c>
      <c r="P8265" s="32">
        <v>43760</v>
      </c>
      <c r="Q8265" s="33">
        <f t="shared" si="1390"/>
        <v>10</v>
      </c>
      <c r="R8265" s="33">
        <f t="shared" si="1391"/>
        <v>2019</v>
      </c>
      <c r="S8265" s="34">
        <v>60.5</v>
      </c>
    </row>
    <row r="8266" spans="1:19">
      <c r="A8266" s="658">
        <v>45771</v>
      </c>
      <c r="B8266" s="33">
        <f t="shared" si="1388"/>
        <v>4</v>
      </c>
      <c r="C8266" s="33">
        <f t="shared" si="1389"/>
        <v>2025</v>
      </c>
      <c r="D8266" s="34">
        <v>0.87</v>
      </c>
      <c r="F8266" s="32"/>
      <c r="K8266" s="32">
        <v>43334</v>
      </c>
      <c r="L8266" s="33">
        <f t="shared" si="1382"/>
        <v>8</v>
      </c>
      <c r="M8266" s="33">
        <f t="shared" si="1387"/>
        <v>2018</v>
      </c>
      <c r="N8266" s="34">
        <v>67.849999999999994</v>
      </c>
      <c r="P8266" s="32">
        <v>43761</v>
      </c>
      <c r="Q8266" s="33">
        <f t="shared" si="1390"/>
        <v>10</v>
      </c>
      <c r="R8266" s="33">
        <f t="shared" si="1391"/>
        <v>2019</v>
      </c>
      <c r="S8266" s="34">
        <v>60.52</v>
      </c>
    </row>
    <row r="8267" spans="1:19">
      <c r="A8267" s="658">
        <v>45772</v>
      </c>
      <c r="B8267" s="33">
        <f t="shared" si="1388"/>
        <v>4</v>
      </c>
      <c r="C8267" s="33">
        <f t="shared" si="1389"/>
        <v>2025</v>
      </c>
      <c r="D8267" s="34">
        <v>0.90062500000000001</v>
      </c>
      <c r="F8267" s="32"/>
      <c r="K8267" s="32">
        <v>43335</v>
      </c>
      <c r="L8267" s="33">
        <f t="shared" si="1382"/>
        <v>8</v>
      </c>
      <c r="M8267" s="33">
        <f t="shared" si="1387"/>
        <v>2018</v>
      </c>
      <c r="N8267" s="34">
        <v>69.13</v>
      </c>
      <c r="P8267" s="32">
        <v>43762</v>
      </c>
      <c r="Q8267" s="33">
        <f t="shared" si="1390"/>
        <v>10</v>
      </c>
      <c r="R8267" s="33">
        <f t="shared" si="1391"/>
        <v>2019</v>
      </c>
      <c r="S8267" s="34">
        <v>61.71</v>
      </c>
    </row>
    <row r="8268" spans="1:19">
      <c r="A8268" s="658">
        <v>45775</v>
      </c>
      <c r="B8268" s="33">
        <f t="shared" si="1388"/>
        <v>4</v>
      </c>
      <c r="C8268" s="33">
        <f t="shared" si="1389"/>
        <v>2025</v>
      </c>
      <c r="D8268" s="34">
        <v>0.95125000000000004</v>
      </c>
      <c r="F8268" s="32"/>
      <c r="K8268" s="32">
        <v>43336</v>
      </c>
      <c r="L8268" s="33">
        <f t="shared" si="1382"/>
        <v>8</v>
      </c>
      <c r="M8268" s="33">
        <f t="shared" si="1387"/>
        <v>2018</v>
      </c>
      <c r="N8268" s="34">
        <v>69.709999999999994</v>
      </c>
      <c r="P8268" s="32">
        <v>43763</v>
      </c>
      <c r="Q8268" s="33">
        <f t="shared" si="1390"/>
        <v>10</v>
      </c>
      <c r="R8268" s="33">
        <f t="shared" si="1391"/>
        <v>2019</v>
      </c>
      <c r="S8268" s="34">
        <v>62.06</v>
      </c>
    </row>
    <row r="8269" spans="1:19">
      <c r="A8269" s="658">
        <v>45776</v>
      </c>
      <c r="B8269" s="33">
        <f t="shared" si="1388"/>
        <v>4</v>
      </c>
      <c r="C8269" s="33">
        <f t="shared" si="1389"/>
        <v>2025</v>
      </c>
      <c r="D8269" s="34">
        <v>0.97250000000000003</v>
      </c>
      <c r="F8269" s="32"/>
      <c r="K8269" s="32">
        <v>43339</v>
      </c>
      <c r="L8269" s="33">
        <f t="shared" si="1382"/>
        <v>8</v>
      </c>
      <c r="M8269" s="33">
        <f t="shared" si="1387"/>
        <v>2018</v>
      </c>
      <c r="N8269" s="34">
        <v>69.97</v>
      </c>
      <c r="P8269" s="32">
        <v>43766</v>
      </c>
      <c r="Q8269" s="33">
        <f t="shared" si="1390"/>
        <v>10</v>
      </c>
      <c r="R8269" s="33">
        <f t="shared" si="1391"/>
        <v>2019</v>
      </c>
      <c r="S8269" s="34">
        <v>60.39</v>
      </c>
    </row>
    <row r="8270" spans="1:19">
      <c r="A8270" s="658">
        <v>45777</v>
      </c>
      <c r="B8270" s="33">
        <f t="shared" si="1388"/>
        <v>4</v>
      </c>
      <c r="C8270" s="33">
        <f t="shared" si="1389"/>
        <v>2025</v>
      </c>
      <c r="D8270" s="34">
        <v>0.95187500000000003</v>
      </c>
      <c r="F8270" s="32"/>
      <c r="K8270" s="32">
        <v>43340</v>
      </c>
      <c r="L8270" s="33">
        <f t="shared" si="1382"/>
        <v>8</v>
      </c>
      <c r="M8270" s="33">
        <f t="shared" si="1387"/>
        <v>2018</v>
      </c>
      <c r="N8270" s="34">
        <v>68.540000000000006</v>
      </c>
      <c r="P8270" s="32">
        <v>43767</v>
      </c>
      <c r="Q8270" s="33">
        <f t="shared" si="1390"/>
        <v>10</v>
      </c>
      <c r="R8270" s="33">
        <f t="shared" si="1391"/>
        <v>2019</v>
      </c>
      <c r="S8270" s="34">
        <v>61.05</v>
      </c>
    </row>
    <row r="8271" spans="1:19">
      <c r="A8271" s="658">
        <v>45778</v>
      </c>
      <c r="B8271" s="33">
        <f t="shared" si="1388"/>
        <v>5</v>
      </c>
      <c r="C8271" s="33">
        <f t="shared" si="1389"/>
        <v>2025</v>
      </c>
      <c r="D8271" s="34">
        <v>0.69499999999999995</v>
      </c>
      <c r="F8271" s="32"/>
      <c r="K8271" s="32">
        <v>43341</v>
      </c>
      <c r="L8271" s="33">
        <f t="shared" si="1382"/>
        <v>8</v>
      </c>
      <c r="M8271" s="33">
        <f t="shared" si="1387"/>
        <v>2018</v>
      </c>
      <c r="N8271" s="34">
        <v>69.680000000000007</v>
      </c>
      <c r="P8271" s="32">
        <v>43768</v>
      </c>
      <c r="Q8271" s="33">
        <f t="shared" si="1390"/>
        <v>10</v>
      </c>
      <c r="R8271" s="33">
        <f t="shared" si="1391"/>
        <v>2019</v>
      </c>
      <c r="S8271" s="34">
        <v>60.22</v>
      </c>
    </row>
    <row r="8272" spans="1:19">
      <c r="A8272" s="658">
        <v>45779</v>
      </c>
      <c r="B8272" s="33">
        <f t="shared" si="1388"/>
        <v>5</v>
      </c>
      <c r="C8272" s="33">
        <f t="shared" si="1389"/>
        <v>2025</v>
      </c>
      <c r="D8272" s="34">
        <v>0.72875000000000001</v>
      </c>
      <c r="F8272" s="32"/>
      <c r="K8272" s="32">
        <v>43342</v>
      </c>
      <c r="L8272" s="33">
        <f t="shared" si="1382"/>
        <v>8</v>
      </c>
      <c r="M8272" s="33">
        <f t="shared" si="1387"/>
        <v>2018</v>
      </c>
      <c r="N8272" s="34">
        <v>70.25</v>
      </c>
      <c r="P8272" s="32">
        <v>43769</v>
      </c>
      <c r="Q8272" s="33">
        <f t="shared" si="1390"/>
        <v>10</v>
      </c>
      <c r="R8272" s="33">
        <f t="shared" si="1391"/>
        <v>2019</v>
      </c>
      <c r="S8272" s="34">
        <v>59.3</v>
      </c>
    </row>
    <row r="8273" spans="1:19">
      <c r="A8273" s="658">
        <v>45782</v>
      </c>
      <c r="B8273" s="33">
        <f t="shared" si="1388"/>
        <v>5</v>
      </c>
      <c r="C8273" s="33">
        <f t="shared" si="1389"/>
        <v>2025</v>
      </c>
      <c r="D8273" s="34">
        <v>0.70625000000000004</v>
      </c>
      <c r="F8273" s="32"/>
      <c r="K8273" s="32">
        <v>43343</v>
      </c>
      <c r="L8273" s="33">
        <f t="shared" si="1382"/>
        <v>8</v>
      </c>
      <c r="M8273" s="33">
        <f t="shared" si="1387"/>
        <v>2018</v>
      </c>
      <c r="N8273" s="34">
        <v>69.84</v>
      </c>
      <c r="P8273" s="32">
        <v>43770</v>
      </c>
      <c r="Q8273" s="33">
        <f t="shared" si="1390"/>
        <v>11</v>
      </c>
      <c r="R8273" s="33">
        <f t="shared" si="1391"/>
        <v>2019</v>
      </c>
      <c r="S8273" s="34">
        <v>60.17</v>
      </c>
    </row>
    <row r="8274" spans="1:19">
      <c r="A8274" s="658">
        <v>45783</v>
      </c>
      <c r="B8274" s="33">
        <f t="shared" si="1388"/>
        <v>5</v>
      </c>
      <c r="C8274" s="33">
        <f t="shared" si="1389"/>
        <v>2025</v>
      </c>
      <c r="D8274" s="34">
        <v>0.70062500000000005</v>
      </c>
      <c r="F8274" s="32"/>
      <c r="K8274" s="32">
        <v>43347</v>
      </c>
      <c r="L8274" s="33">
        <f t="shared" si="1382"/>
        <v>9</v>
      </c>
      <c r="M8274" s="33">
        <f t="shared" si="1387"/>
        <v>2018</v>
      </c>
      <c r="N8274" s="34">
        <v>69.819999999999993</v>
      </c>
      <c r="P8274" s="32">
        <v>43773</v>
      </c>
      <c r="Q8274" s="33">
        <f t="shared" si="1390"/>
        <v>11</v>
      </c>
      <c r="R8274" s="33">
        <f t="shared" si="1391"/>
        <v>2019</v>
      </c>
      <c r="S8274" s="34">
        <v>62.52</v>
      </c>
    </row>
    <row r="8275" spans="1:19">
      <c r="A8275" s="658">
        <v>45784</v>
      </c>
      <c r="B8275" s="33">
        <f t="shared" si="1388"/>
        <v>5</v>
      </c>
      <c r="C8275" s="33">
        <f t="shared" si="1389"/>
        <v>2025</v>
      </c>
      <c r="D8275" s="34">
        <v>0.68500000000000005</v>
      </c>
      <c r="F8275" s="32"/>
      <c r="K8275" s="32">
        <v>43348</v>
      </c>
      <c r="L8275" s="33">
        <f t="shared" si="1382"/>
        <v>9</v>
      </c>
      <c r="M8275" s="33">
        <f t="shared" si="1387"/>
        <v>2018</v>
      </c>
      <c r="N8275" s="34">
        <v>68.69</v>
      </c>
      <c r="P8275" s="32">
        <v>43774</v>
      </c>
      <c r="Q8275" s="33">
        <f t="shared" si="1390"/>
        <v>11</v>
      </c>
      <c r="R8275" s="33">
        <f t="shared" si="1391"/>
        <v>2019</v>
      </c>
      <c r="S8275" s="34">
        <v>62.72</v>
      </c>
    </row>
    <row r="8276" spans="1:19">
      <c r="A8276" s="658">
        <v>45785</v>
      </c>
      <c r="B8276" s="33">
        <f t="shared" si="1388"/>
        <v>5</v>
      </c>
      <c r="C8276" s="33">
        <f t="shared" si="1389"/>
        <v>2025</v>
      </c>
      <c r="D8276" s="34">
        <v>0.69562500000000005</v>
      </c>
      <c r="F8276" s="32"/>
      <c r="K8276" s="32">
        <v>43349</v>
      </c>
      <c r="L8276" s="33">
        <f t="shared" si="1382"/>
        <v>9</v>
      </c>
      <c r="M8276" s="33">
        <f t="shared" si="1387"/>
        <v>2018</v>
      </c>
      <c r="N8276" s="34">
        <v>67.81</v>
      </c>
      <c r="P8276" s="32">
        <v>43775</v>
      </c>
      <c r="Q8276" s="33">
        <f t="shared" si="1390"/>
        <v>11</v>
      </c>
      <c r="R8276" s="33">
        <f t="shared" si="1391"/>
        <v>2019</v>
      </c>
      <c r="S8276" s="34">
        <v>62.11</v>
      </c>
    </row>
    <row r="8277" spans="1:19">
      <c r="A8277" s="658">
        <v>45786</v>
      </c>
      <c r="B8277" s="33">
        <f t="shared" si="1388"/>
        <v>5</v>
      </c>
      <c r="C8277" s="33">
        <f t="shared" si="1389"/>
        <v>2025</v>
      </c>
      <c r="D8277" s="34">
        <v>0.71125000000000005</v>
      </c>
      <c r="F8277" s="32"/>
      <c r="K8277" s="32">
        <v>43350</v>
      </c>
      <c r="L8277" s="33">
        <f t="shared" si="1382"/>
        <v>9</v>
      </c>
      <c r="M8277" s="33">
        <f t="shared" si="1387"/>
        <v>2018</v>
      </c>
      <c r="N8277" s="34">
        <v>67.73</v>
      </c>
      <c r="P8277" s="32">
        <v>43776</v>
      </c>
      <c r="Q8277" s="33">
        <f t="shared" si="1390"/>
        <v>11</v>
      </c>
      <c r="R8277" s="33">
        <f t="shared" si="1391"/>
        <v>2019</v>
      </c>
      <c r="S8277" s="34">
        <v>62.6</v>
      </c>
    </row>
    <row r="8278" spans="1:19">
      <c r="A8278" s="658">
        <v>45789</v>
      </c>
      <c r="B8278" s="33">
        <f t="shared" si="1388"/>
        <v>5</v>
      </c>
      <c r="C8278" s="33">
        <f t="shared" si="1389"/>
        <v>2025</v>
      </c>
      <c r="D8278" s="34">
        <v>0.76249999999999996</v>
      </c>
      <c r="F8278" s="32"/>
      <c r="K8278" s="32">
        <v>43353</v>
      </c>
      <c r="L8278" s="33">
        <f t="shared" si="1382"/>
        <v>9</v>
      </c>
      <c r="M8278" s="33">
        <f t="shared" si="1387"/>
        <v>2018</v>
      </c>
      <c r="N8278" s="34">
        <v>67.55</v>
      </c>
      <c r="P8278" s="32">
        <v>43777</v>
      </c>
      <c r="Q8278" s="33">
        <f t="shared" si="1390"/>
        <v>11</v>
      </c>
      <c r="R8278" s="33">
        <f t="shared" si="1391"/>
        <v>2019</v>
      </c>
      <c r="S8278" s="34">
        <v>62</v>
      </c>
    </row>
    <row r="8279" spans="1:19">
      <c r="A8279" s="658">
        <v>45790</v>
      </c>
      <c r="B8279" s="33">
        <f t="shared" si="1388"/>
        <v>5</v>
      </c>
      <c r="C8279" s="33">
        <f t="shared" si="1389"/>
        <v>2025</v>
      </c>
      <c r="D8279" s="34">
        <v>0.75812500000000005</v>
      </c>
      <c r="F8279" s="32"/>
      <c r="K8279" s="32">
        <v>43354</v>
      </c>
      <c r="L8279" s="33">
        <f t="shared" si="1382"/>
        <v>9</v>
      </c>
      <c r="M8279" s="33">
        <f t="shared" si="1387"/>
        <v>2018</v>
      </c>
      <c r="N8279" s="34">
        <v>69.290000000000006</v>
      </c>
      <c r="P8279" s="32">
        <v>43780</v>
      </c>
      <c r="Q8279" s="33">
        <f t="shared" si="1390"/>
        <v>11</v>
      </c>
      <c r="R8279" s="33">
        <f t="shared" si="1391"/>
        <v>2019</v>
      </c>
      <c r="S8279" s="34">
        <v>62.58</v>
      </c>
    </row>
    <row r="8280" spans="1:19">
      <c r="A8280" s="658">
        <v>45791</v>
      </c>
      <c r="B8280" s="33">
        <f t="shared" si="1388"/>
        <v>5</v>
      </c>
      <c r="C8280" s="33">
        <f t="shared" si="1389"/>
        <v>2025</v>
      </c>
      <c r="D8280" s="34">
        <v>0.77249999999999996</v>
      </c>
      <c r="F8280" s="32"/>
      <c r="K8280" s="32">
        <v>43355</v>
      </c>
      <c r="L8280" s="33">
        <f t="shared" si="1382"/>
        <v>9</v>
      </c>
      <c r="M8280" s="33">
        <f t="shared" si="1387"/>
        <v>2018</v>
      </c>
      <c r="N8280" s="34">
        <v>70.37</v>
      </c>
      <c r="P8280" s="32">
        <v>43781</v>
      </c>
      <c r="Q8280" s="33">
        <f t="shared" si="1390"/>
        <v>11</v>
      </c>
      <c r="R8280" s="33">
        <f t="shared" si="1391"/>
        <v>2019</v>
      </c>
      <c r="S8280" s="34">
        <v>62.19</v>
      </c>
    </row>
    <row r="8281" spans="1:19">
      <c r="A8281" s="658">
        <v>45792</v>
      </c>
      <c r="B8281" s="33">
        <f t="shared" si="1388"/>
        <v>5</v>
      </c>
      <c r="C8281" s="33">
        <f t="shared" si="1389"/>
        <v>2025</v>
      </c>
      <c r="D8281" s="34">
        <v>0.760625</v>
      </c>
      <c r="F8281" s="32"/>
      <c r="K8281" s="32">
        <v>43356</v>
      </c>
      <c r="L8281" s="33">
        <f t="shared" si="1382"/>
        <v>9</v>
      </c>
      <c r="M8281" s="33">
        <f t="shared" si="1387"/>
        <v>2018</v>
      </c>
      <c r="N8281" s="34">
        <v>68.599999999999994</v>
      </c>
      <c r="P8281" s="32">
        <v>43782</v>
      </c>
      <c r="Q8281" s="33">
        <f t="shared" si="1390"/>
        <v>11</v>
      </c>
      <c r="R8281" s="33">
        <f t="shared" si="1391"/>
        <v>2019</v>
      </c>
      <c r="S8281" s="34">
        <v>62.27</v>
      </c>
    </row>
    <row r="8282" spans="1:19">
      <c r="A8282" s="658">
        <v>45793</v>
      </c>
      <c r="B8282" s="33">
        <f t="shared" si="1388"/>
        <v>5</v>
      </c>
      <c r="C8282" s="33">
        <f t="shared" si="1389"/>
        <v>2025</v>
      </c>
      <c r="D8282" s="34">
        <v>0.76249999999999996</v>
      </c>
      <c r="F8282" s="32"/>
      <c r="K8282" s="32">
        <v>43357</v>
      </c>
      <c r="L8282" s="33">
        <f t="shared" si="1382"/>
        <v>9</v>
      </c>
      <c r="M8282" s="33">
        <f t="shared" si="1387"/>
        <v>2018</v>
      </c>
      <c r="N8282" s="34">
        <v>68.98</v>
      </c>
      <c r="P8282" s="32">
        <v>43783</v>
      </c>
      <c r="Q8282" s="33">
        <f t="shared" si="1390"/>
        <v>11</v>
      </c>
      <c r="R8282" s="33">
        <f t="shared" si="1391"/>
        <v>2019</v>
      </c>
      <c r="S8282" s="34">
        <v>62.46</v>
      </c>
    </row>
    <row r="8283" spans="1:19">
      <c r="A8283" s="658">
        <v>45796</v>
      </c>
      <c r="B8283" s="33">
        <f t="shared" si="1388"/>
        <v>5</v>
      </c>
      <c r="C8283" s="33">
        <f t="shared" si="1389"/>
        <v>2025</v>
      </c>
      <c r="D8283" s="34">
        <v>0.75312500000000004</v>
      </c>
      <c r="F8283" s="32"/>
      <c r="K8283" s="32">
        <v>43360</v>
      </c>
      <c r="L8283" s="33">
        <f t="shared" si="1382"/>
        <v>9</v>
      </c>
      <c r="M8283" s="33">
        <f t="shared" si="1387"/>
        <v>2018</v>
      </c>
      <c r="N8283" s="34">
        <v>68.86</v>
      </c>
      <c r="P8283" s="32">
        <v>43784</v>
      </c>
      <c r="Q8283" s="33">
        <f t="shared" si="1390"/>
        <v>11</v>
      </c>
      <c r="R8283" s="33">
        <f t="shared" si="1391"/>
        <v>2019</v>
      </c>
      <c r="S8283" s="34">
        <v>63.32</v>
      </c>
    </row>
    <row r="8284" spans="1:19">
      <c r="A8284" s="658">
        <v>45797</v>
      </c>
      <c r="B8284" s="33">
        <f t="shared" si="1388"/>
        <v>5</v>
      </c>
      <c r="C8284" s="33">
        <f t="shared" si="1389"/>
        <v>2025</v>
      </c>
      <c r="D8284" s="34">
        <v>0.75249999999999995</v>
      </c>
      <c r="F8284" s="32"/>
      <c r="K8284" s="32">
        <v>43361</v>
      </c>
      <c r="L8284" s="33">
        <f t="shared" ref="L8284:L8328" si="1392">+MONTH(K8284)</f>
        <v>9</v>
      </c>
      <c r="M8284" s="33">
        <f t="shared" si="1387"/>
        <v>2018</v>
      </c>
      <c r="N8284" s="34">
        <v>69.87</v>
      </c>
      <c r="P8284" s="32">
        <v>43787</v>
      </c>
      <c r="Q8284" s="33">
        <f t="shared" si="1390"/>
        <v>11</v>
      </c>
      <c r="R8284" s="33">
        <f t="shared" si="1391"/>
        <v>2019</v>
      </c>
      <c r="S8284" s="34">
        <v>62.82</v>
      </c>
    </row>
    <row r="8285" spans="1:19">
      <c r="A8285" s="658">
        <v>45798</v>
      </c>
      <c r="B8285" s="33">
        <f t="shared" si="1388"/>
        <v>5</v>
      </c>
      <c r="C8285" s="33">
        <f t="shared" si="1389"/>
        <v>2025</v>
      </c>
      <c r="D8285" s="34">
        <v>0.75</v>
      </c>
      <c r="F8285" s="32"/>
      <c r="K8285" s="32">
        <v>43362</v>
      </c>
      <c r="L8285" s="33">
        <f t="shared" si="1392"/>
        <v>9</v>
      </c>
      <c r="M8285" s="33">
        <f t="shared" si="1387"/>
        <v>2018</v>
      </c>
      <c r="N8285" s="34">
        <v>71.08</v>
      </c>
      <c r="P8285" s="32">
        <v>43788</v>
      </c>
      <c r="Q8285" s="33">
        <f t="shared" ref="Q8285:Q8331" si="1393">+MONTH(P8285)</f>
        <v>11</v>
      </c>
      <c r="R8285" s="33">
        <f t="shared" ref="R8285:R8331" si="1394">+YEAR(P8285)</f>
        <v>2019</v>
      </c>
      <c r="S8285" s="34">
        <v>62.37</v>
      </c>
    </row>
    <row r="8286" spans="1:19">
      <c r="A8286" s="658">
        <v>45799</v>
      </c>
      <c r="B8286" s="33">
        <f t="shared" si="1388"/>
        <v>5</v>
      </c>
      <c r="C8286" s="33">
        <f t="shared" si="1389"/>
        <v>2025</v>
      </c>
      <c r="D8286" s="34">
        <v>0.74</v>
      </c>
      <c r="F8286" s="32"/>
      <c r="K8286" s="32">
        <v>43363</v>
      </c>
      <c r="L8286" s="33">
        <f t="shared" si="1392"/>
        <v>9</v>
      </c>
      <c r="M8286" s="33">
        <f t="shared" si="1387"/>
        <v>2018</v>
      </c>
      <c r="N8286" s="34">
        <v>70.77</v>
      </c>
      <c r="P8286" s="32">
        <v>43789</v>
      </c>
      <c r="Q8286" s="33">
        <f t="shared" si="1393"/>
        <v>11</v>
      </c>
      <c r="R8286" s="33">
        <f t="shared" si="1394"/>
        <v>2019</v>
      </c>
      <c r="S8286" s="34">
        <v>63.8</v>
      </c>
    </row>
    <row r="8287" spans="1:19">
      <c r="A8287" s="658">
        <v>45800</v>
      </c>
      <c r="B8287" s="33">
        <f t="shared" si="1388"/>
        <v>5</v>
      </c>
      <c r="C8287" s="33">
        <f t="shared" si="1389"/>
        <v>2025</v>
      </c>
      <c r="D8287" s="34">
        <v>0.73250000000000004</v>
      </c>
      <c r="F8287" s="32"/>
      <c r="K8287" s="32">
        <v>43364</v>
      </c>
      <c r="L8287" s="33">
        <f t="shared" si="1392"/>
        <v>9</v>
      </c>
      <c r="M8287" s="33">
        <f t="shared" si="1387"/>
        <v>2018</v>
      </c>
      <c r="N8287" s="34">
        <v>70.8</v>
      </c>
      <c r="P8287" s="32">
        <v>43790</v>
      </c>
      <c r="Q8287" s="33">
        <f t="shared" si="1393"/>
        <v>11</v>
      </c>
      <c r="R8287" s="33">
        <f t="shared" si="1394"/>
        <v>2019</v>
      </c>
      <c r="S8287" s="34">
        <v>64.989999999999995</v>
      </c>
    </row>
    <row r="8288" spans="1:19">
      <c r="A8288" s="658">
        <v>45804</v>
      </c>
      <c r="B8288" s="33">
        <f t="shared" si="1388"/>
        <v>5</v>
      </c>
      <c r="C8288" s="33">
        <f t="shared" si="1389"/>
        <v>2025</v>
      </c>
      <c r="D8288" s="34">
        <v>0.73624999999999996</v>
      </c>
      <c r="F8288" s="32"/>
      <c r="K8288" s="32">
        <v>43367</v>
      </c>
      <c r="L8288" s="33">
        <f t="shared" si="1392"/>
        <v>9</v>
      </c>
      <c r="M8288" s="33">
        <f t="shared" si="1387"/>
        <v>2018</v>
      </c>
      <c r="N8288" s="34">
        <v>73.23</v>
      </c>
      <c r="P8288" s="32">
        <v>43791</v>
      </c>
      <c r="Q8288" s="33">
        <f t="shared" si="1393"/>
        <v>11</v>
      </c>
      <c r="R8288" s="33">
        <f t="shared" si="1394"/>
        <v>2019</v>
      </c>
      <c r="S8288" s="34">
        <v>64.83</v>
      </c>
    </row>
    <row r="8289" spans="1:19">
      <c r="A8289" s="658">
        <v>45805</v>
      </c>
      <c r="B8289" s="33">
        <f t="shared" si="1388"/>
        <v>5</v>
      </c>
      <c r="C8289" s="33">
        <f t="shared" si="1389"/>
        <v>2025</v>
      </c>
      <c r="D8289" s="34">
        <v>0.74750000000000005</v>
      </c>
      <c r="F8289" s="32"/>
      <c r="K8289" s="32">
        <v>43368</v>
      </c>
      <c r="L8289" s="33">
        <f t="shared" si="1392"/>
        <v>9</v>
      </c>
      <c r="M8289" s="33">
        <f t="shared" si="1387"/>
        <v>2018</v>
      </c>
      <c r="N8289" s="34">
        <v>73.400000000000006</v>
      </c>
      <c r="P8289" s="32">
        <v>43794</v>
      </c>
      <c r="Q8289" s="33">
        <f t="shared" si="1393"/>
        <v>11</v>
      </c>
      <c r="R8289" s="33">
        <f t="shared" si="1394"/>
        <v>2019</v>
      </c>
      <c r="S8289" s="34">
        <v>64.67</v>
      </c>
    </row>
    <row r="8290" spans="1:19">
      <c r="A8290" s="658">
        <v>45806</v>
      </c>
      <c r="B8290" s="33">
        <f t="shared" si="1388"/>
        <v>5</v>
      </c>
      <c r="C8290" s="33">
        <f t="shared" si="1389"/>
        <v>2025</v>
      </c>
      <c r="D8290" s="34">
        <v>0.73562499999999997</v>
      </c>
      <c r="F8290" s="32"/>
      <c r="K8290" s="32">
        <v>43369</v>
      </c>
      <c r="L8290" s="33">
        <f t="shared" si="1392"/>
        <v>9</v>
      </c>
      <c r="M8290" s="33">
        <f t="shared" si="1387"/>
        <v>2018</v>
      </c>
      <c r="N8290" s="34">
        <v>72.22</v>
      </c>
      <c r="P8290" s="32">
        <v>43795</v>
      </c>
      <c r="Q8290" s="33">
        <f t="shared" si="1393"/>
        <v>11</v>
      </c>
      <c r="R8290" s="33">
        <f t="shared" si="1394"/>
        <v>2019</v>
      </c>
      <c r="S8290" s="34">
        <v>64.819999999999993</v>
      </c>
    </row>
    <row r="8291" spans="1:19">
      <c r="A8291" s="658">
        <v>45807</v>
      </c>
      <c r="B8291" s="33">
        <f t="shared" si="1388"/>
        <v>5</v>
      </c>
      <c r="C8291" s="33">
        <f t="shared" si="1389"/>
        <v>2025</v>
      </c>
      <c r="D8291" s="34">
        <v>0.72562499999999996</v>
      </c>
      <c r="F8291" s="32"/>
      <c r="K8291" s="32">
        <v>43370</v>
      </c>
      <c r="L8291" s="33">
        <f t="shared" si="1392"/>
        <v>9</v>
      </c>
      <c r="M8291" s="33">
        <f t="shared" si="1387"/>
        <v>2018</v>
      </c>
      <c r="N8291" s="34">
        <v>72.180000000000007</v>
      </c>
      <c r="P8291" s="32">
        <v>43796</v>
      </c>
      <c r="Q8291" s="33">
        <f t="shared" si="1393"/>
        <v>11</v>
      </c>
      <c r="R8291" s="33">
        <f t="shared" si="1394"/>
        <v>2019</v>
      </c>
      <c r="S8291" s="34">
        <v>65.03</v>
      </c>
    </row>
    <row r="8292" spans="1:19">
      <c r="A8292" s="658">
        <v>45810</v>
      </c>
      <c r="B8292" s="33">
        <f t="shared" ref="B8292:B8311" si="1395">+MONTH(A8292)</f>
        <v>6</v>
      </c>
      <c r="C8292" s="33">
        <f t="shared" ref="C8292:C8311" si="1396">+YEAR(A8292)</f>
        <v>2025</v>
      </c>
      <c r="D8292" s="34">
        <v>0.71875</v>
      </c>
      <c r="F8292" s="32"/>
      <c r="K8292" s="32">
        <v>43371</v>
      </c>
      <c r="L8292" s="33">
        <f t="shared" si="1392"/>
        <v>9</v>
      </c>
      <c r="M8292" s="33">
        <f t="shared" si="1387"/>
        <v>2018</v>
      </c>
      <c r="N8292" s="34">
        <v>73.16</v>
      </c>
      <c r="P8292" s="32">
        <v>43797</v>
      </c>
      <c r="Q8292" s="33">
        <f t="shared" si="1393"/>
        <v>11</v>
      </c>
      <c r="R8292" s="33">
        <f t="shared" si="1394"/>
        <v>2019</v>
      </c>
      <c r="S8292" s="34">
        <v>64.680000000000007</v>
      </c>
    </row>
    <row r="8293" spans="1:19">
      <c r="A8293" s="658">
        <v>45811</v>
      </c>
      <c r="B8293" s="33">
        <f t="shared" si="1395"/>
        <v>6</v>
      </c>
      <c r="C8293" s="33">
        <f t="shared" si="1396"/>
        <v>2025</v>
      </c>
      <c r="D8293" s="34">
        <v>0.72437499999999999</v>
      </c>
      <c r="F8293" s="32"/>
      <c r="K8293" s="32">
        <v>43374</v>
      </c>
      <c r="L8293" s="33">
        <f t="shared" si="1392"/>
        <v>10</v>
      </c>
      <c r="M8293" s="33">
        <f t="shared" si="1387"/>
        <v>2018</v>
      </c>
      <c r="N8293" s="34">
        <v>75.37</v>
      </c>
      <c r="P8293" s="32">
        <v>43798</v>
      </c>
      <c r="Q8293" s="33">
        <f t="shared" si="1393"/>
        <v>11</v>
      </c>
      <c r="R8293" s="33">
        <f t="shared" si="1394"/>
        <v>2019</v>
      </c>
      <c r="S8293" s="34">
        <v>64.5</v>
      </c>
    </row>
    <row r="8294" spans="1:19">
      <c r="A8294" s="658">
        <v>45812</v>
      </c>
      <c r="B8294" s="33">
        <f t="shared" si="1395"/>
        <v>6</v>
      </c>
      <c r="C8294" s="33">
        <f t="shared" si="1396"/>
        <v>2025</v>
      </c>
      <c r="D8294" s="34">
        <v>0.70625000000000004</v>
      </c>
      <c r="F8294" s="32"/>
      <c r="K8294" s="32">
        <v>43375</v>
      </c>
      <c r="L8294" s="33">
        <f t="shared" si="1392"/>
        <v>10</v>
      </c>
      <c r="M8294" s="33">
        <f t="shared" si="1387"/>
        <v>2018</v>
      </c>
      <c r="N8294" s="34">
        <v>75.16</v>
      </c>
      <c r="P8294" s="32">
        <v>43801</v>
      </c>
      <c r="Q8294" s="33">
        <f t="shared" si="1393"/>
        <v>12</v>
      </c>
      <c r="R8294" s="33">
        <f t="shared" si="1394"/>
        <v>2019</v>
      </c>
      <c r="S8294" s="34">
        <v>63.2</v>
      </c>
    </row>
    <row r="8295" spans="1:19">
      <c r="A8295" s="658">
        <v>45813</v>
      </c>
      <c r="B8295" s="33">
        <f t="shared" si="1395"/>
        <v>6</v>
      </c>
      <c r="C8295" s="33">
        <f t="shared" si="1396"/>
        <v>2025</v>
      </c>
      <c r="D8295" s="34">
        <v>0.71</v>
      </c>
      <c r="F8295" s="32"/>
      <c r="K8295" s="32">
        <v>43376</v>
      </c>
      <c r="L8295" s="33">
        <f t="shared" si="1392"/>
        <v>10</v>
      </c>
      <c r="M8295" s="33">
        <f t="shared" si="1387"/>
        <v>2018</v>
      </c>
      <c r="N8295" s="34">
        <v>76.400000000000006</v>
      </c>
      <c r="P8295" s="32">
        <v>43802</v>
      </c>
      <c r="Q8295" s="33">
        <f t="shared" si="1393"/>
        <v>12</v>
      </c>
      <c r="R8295" s="33">
        <f t="shared" si="1394"/>
        <v>2019</v>
      </c>
      <c r="S8295" s="34">
        <v>62.95</v>
      </c>
    </row>
    <row r="8296" spans="1:19">
      <c r="A8296" s="658">
        <v>45814</v>
      </c>
      <c r="B8296" s="33">
        <f t="shared" si="1395"/>
        <v>6</v>
      </c>
      <c r="C8296" s="33">
        <f t="shared" si="1396"/>
        <v>2025</v>
      </c>
      <c r="D8296" s="34">
        <v>0.72875000000000001</v>
      </c>
      <c r="F8296" s="32"/>
      <c r="K8296" s="32">
        <v>43377</v>
      </c>
      <c r="L8296" s="33">
        <f t="shared" si="1392"/>
        <v>10</v>
      </c>
      <c r="M8296" s="33">
        <f t="shared" si="1387"/>
        <v>2018</v>
      </c>
      <c r="N8296" s="34">
        <v>74.44</v>
      </c>
      <c r="P8296" s="32">
        <v>43803</v>
      </c>
      <c r="Q8296" s="33">
        <f t="shared" si="1393"/>
        <v>12</v>
      </c>
      <c r="R8296" s="33">
        <f t="shared" si="1394"/>
        <v>2019</v>
      </c>
      <c r="S8296" s="34">
        <v>65.25</v>
      </c>
    </row>
    <row r="8297" spans="1:19">
      <c r="A8297" s="658">
        <v>45817</v>
      </c>
      <c r="B8297" s="33">
        <f t="shared" si="1395"/>
        <v>6</v>
      </c>
      <c r="C8297" s="33">
        <f t="shared" si="1396"/>
        <v>2025</v>
      </c>
      <c r="D8297" s="34">
        <v>0.734375</v>
      </c>
      <c r="F8297" s="32"/>
      <c r="K8297" s="32">
        <v>43378</v>
      </c>
      <c r="L8297" s="33">
        <f t="shared" si="1392"/>
        <v>10</v>
      </c>
      <c r="M8297" s="33">
        <f t="shared" ref="M8297:M8328" si="1397">+YEAR(K8297)</f>
        <v>2018</v>
      </c>
      <c r="N8297" s="34">
        <v>74.260000000000005</v>
      </c>
      <c r="P8297" s="32">
        <v>43804</v>
      </c>
      <c r="Q8297" s="33">
        <f t="shared" si="1393"/>
        <v>12</v>
      </c>
      <c r="R8297" s="33">
        <f t="shared" si="1394"/>
        <v>2019</v>
      </c>
      <c r="S8297" s="34">
        <v>65.67</v>
      </c>
    </row>
    <row r="8298" spans="1:19">
      <c r="A8298" s="658">
        <v>45818</v>
      </c>
      <c r="B8298" s="33">
        <f t="shared" si="1395"/>
        <v>6</v>
      </c>
      <c r="C8298" s="33">
        <f t="shared" si="1396"/>
        <v>2025</v>
      </c>
      <c r="D8298" s="34">
        <v>0.73499999999999999</v>
      </c>
      <c r="F8298" s="32"/>
      <c r="K8298" s="32">
        <v>43381</v>
      </c>
      <c r="L8298" s="33">
        <f t="shared" si="1392"/>
        <v>10</v>
      </c>
      <c r="M8298" s="33">
        <f t="shared" si="1397"/>
        <v>2018</v>
      </c>
      <c r="N8298" s="34">
        <v>74.27</v>
      </c>
      <c r="P8298" s="32">
        <v>43805</v>
      </c>
      <c r="Q8298" s="33">
        <f t="shared" si="1393"/>
        <v>12</v>
      </c>
      <c r="R8298" s="33">
        <f t="shared" si="1394"/>
        <v>2019</v>
      </c>
      <c r="S8298" s="34">
        <v>66.5</v>
      </c>
    </row>
    <row r="8299" spans="1:19">
      <c r="A8299" s="658">
        <v>45819</v>
      </c>
      <c r="B8299" s="33">
        <f t="shared" si="1395"/>
        <v>6</v>
      </c>
      <c r="C8299" s="33">
        <f t="shared" si="1396"/>
        <v>2025</v>
      </c>
      <c r="D8299" s="34">
        <v>0.745</v>
      </c>
      <c r="F8299" s="32"/>
      <c r="K8299" s="32">
        <v>43382</v>
      </c>
      <c r="L8299" s="33">
        <f t="shared" si="1392"/>
        <v>10</v>
      </c>
      <c r="M8299" s="33">
        <f t="shared" si="1397"/>
        <v>2018</v>
      </c>
      <c r="N8299" s="34">
        <v>74.95</v>
      </c>
      <c r="P8299" s="32">
        <v>43808</v>
      </c>
      <c r="Q8299" s="33">
        <f t="shared" si="1393"/>
        <v>12</v>
      </c>
      <c r="R8299" s="33">
        <f t="shared" si="1394"/>
        <v>2019</v>
      </c>
      <c r="S8299" s="34">
        <v>66.44</v>
      </c>
    </row>
    <row r="8300" spans="1:19">
      <c r="A8300" s="658">
        <v>45820</v>
      </c>
      <c r="B8300" s="33">
        <f t="shared" si="1395"/>
        <v>6</v>
      </c>
      <c r="C8300" s="33">
        <f t="shared" si="1396"/>
        <v>2025</v>
      </c>
      <c r="D8300" s="34">
        <v>0.75187499999999996</v>
      </c>
      <c r="F8300" s="32"/>
      <c r="K8300" s="32">
        <v>43383</v>
      </c>
      <c r="L8300" s="33">
        <f t="shared" si="1392"/>
        <v>10</v>
      </c>
      <c r="M8300" s="33">
        <f t="shared" si="1397"/>
        <v>2018</v>
      </c>
      <c r="N8300" s="34">
        <v>73.180000000000007</v>
      </c>
      <c r="P8300" s="32">
        <v>43809</v>
      </c>
      <c r="Q8300" s="33">
        <f t="shared" si="1393"/>
        <v>12</v>
      </c>
      <c r="R8300" s="33">
        <f t="shared" si="1394"/>
        <v>2019</v>
      </c>
      <c r="S8300" s="34">
        <v>66.569999999999993</v>
      </c>
    </row>
    <row r="8301" spans="1:19">
      <c r="A8301" s="658">
        <v>45821</v>
      </c>
      <c r="B8301" s="33">
        <f t="shared" si="1395"/>
        <v>6</v>
      </c>
      <c r="C8301" s="33">
        <f t="shared" si="1396"/>
        <v>2025</v>
      </c>
      <c r="D8301" s="34">
        <v>0.79625000000000001</v>
      </c>
      <c r="F8301" s="32"/>
      <c r="K8301" s="32">
        <v>43384</v>
      </c>
      <c r="L8301" s="33">
        <f t="shared" si="1392"/>
        <v>10</v>
      </c>
      <c r="M8301" s="33">
        <f t="shared" si="1397"/>
        <v>2018</v>
      </c>
      <c r="N8301" s="34">
        <v>70.97</v>
      </c>
      <c r="P8301" s="32">
        <v>43810</v>
      </c>
      <c r="Q8301" s="33">
        <f t="shared" si="1393"/>
        <v>12</v>
      </c>
      <c r="R8301" s="33">
        <f t="shared" si="1394"/>
        <v>2019</v>
      </c>
      <c r="S8301" s="34">
        <v>65.37</v>
      </c>
    </row>
    <row r="8302" spans="1:19">
      <c r="A8302" s="658">
        <v>45824</v>
      </c>
      <c r="B8302" s="33">
        <f t="shared" si="1395"/>
        <v>6</v>
      </c>
      <c r="C8302" s="33">
        <f t="shared" si="1396"/>
        <v>2025</v>
      </c>
      <c r="D8302" s="34">
        <v>0.78500000000000003</v>
      </c>
      <c r="F8302" s="32"/>
      <c r="K8302" s="32">
        <v>43385</v>
      </c>
      <c r="L8302" s="33">
        <f t="shared" si="1392"/>
        <v>10</v>
      </c>
      <c r="M8302" s="33">
        <f t="shared" si="1397"/>
        <v>2018</v>
      </c>
      <c r="N8302" s="34">
        <v>71.41</v>
      </c>
      <c r="P8302" s="32">
        <v>43811</v>
      </c>
      <c r="Q8302" s="33">
        <f t="shared" si="1393"/>
        <v>12</v>
      </c>
      <c r="R8302" s="33">
        <f t="shared" si="1394"/>
        <v>2019</v>
      </c>
      <c r="S8302" s="34">
        <v>66.67</v>
      </c>
    </row>
    <row r="8303" spans="1:19">
      <c r="A8303" s="658">
        <v>45825</v>
      </c>
      <c r="B8303" s="33">
        <f t="shared" si="1395"/>
        <v>6</v>
      </c>
      <c r="C8303" s="33">
        <f t="shared" si="1396"/>
        <v>2025</v>
      </c>
      <c r="D8303" s="34">
        <v>0.80125000000000002</v>
      </c>
      <c r="F8303" s="32"/>
      <c r="K8303" s="32">
        <v>43388</v>
      </c>
      <c r="L8303" s="33">
        <f t="shared" si="1392"/>
        <v>10</v>
      </c>
      <c r="M8303" s="33">
        <f t="shared" si="1397"/>
        <v>2018</v>
      </c>
      <c r="N8303" s="34">
        <v>71.84</v>
      </c>
      <c r="P8303" s="32">
        <v>43812</v>
      </c>
      <c r="Q8303" s="33">
        <f t="shared" si="1393"/>
        <v>12</v>
      </c>
      <c r="R8303" s="33">
        <f t="shared" si="1394"/>
        <v>2019</v>
      </c>
      <c r="S8303" s="34">
        <v>67.44</v>
      </c>
    </row>
    <row r="8304" spans="1:19">
      <c r="A8304" s="658">
        <v>45826</v>
      </c>
      <c r="B8304" s="33">
        <f t="shared" si="1395"/>
        <v>6</v>
      </c>
      <c r="C8304" s="33">
        <f t="shared" si="1396"/>
        <v>2025</v>
      </c>
      <c r="D8304" s="34">
        <v>0.8</v>
      </c>
      <c r="F8304" s="32"/>
      <c r="K8304" s="32">
        <v>43389</v>
      </c>
      <c r="L8304" s="33">
        <f t="shared" si="1392"/>
        <v>10</v>
      </c>
      <c r="M8304" s="33">
        <f t="shared" si="1397"/>
        <v>2018</v>
      </c>
      <c r="N8304" s="34">
        <v>71.930000000000007</v>
      </c>
      <c r="P8304" s="32">
        <v>43815</v>
      </c>
      <c r="Q8304" s="33">
        <f t="shared" si="1393"/>
        <v>12</v>
      </c>
      <c r="R8304" s="33">
        <f t="shared" si="1394"/>
        <v>2019</v>
      </c>
      <c r="S8304" s="34">
        <v>68.040000000000006</v>
      </c>
    </row>
    <row r="8305" spans="1:19">
      <c r="A8305" s="658">
        <v>45828</v>
      </c>
      <c r="B8305" s="33">
        <f t="shared" si="1395"/>
        <v>6</v>
      </c>
      <c r="C8305" s="33">
        <f t="shared" si="1396"/>
        <v>2025</v>
      </c>
      <c r="D8305" s="34">
        <v>0.79874999999999996</v>
      </c>
      <c r="F8305" s="32"/>
      <c r="K8305" s="32">
        <v>43390</v>
      </c>
      <c r="L8305" s="33">
        <f t="shared" si="1392"/>
        <v>10</v>
      </c>
      <c r="M8305" s="33">
        <f t="shared" si="1397"/>
        <v>2018</v>
      </c>
      <c r="N8305" s="34">
        <v>69.63</v>
      </c>
      <c r="P8305" s="32">
        <v>43816</v>
      </c>
      <c r="Q8305" s="33">
        <f t="shared" si="1393"/>
        <v>12</v>
      </c>
      <c r="R8305" s="33">
        <f t="shared" si="1394"/>
        <v>2019</v>
      </c>
      <c r="S8305" s="34">
        <v>68.989999999999995</v>
      </c>
    </row>
    <row r="8306" spans="1:19">
      <c r="A8306" s="658">
        <v>45831</v>
      </c>
      <c r="B8306" s="33">
        <f t="shared" si="1395"/>
        <v>6</v>
      </c>
      <c r="C8306" s="33">
        <f t="shared" si="1396"/>
        <v>2025</v>
      </c>
      <c r="D8306" s="34">
        <v>0.80312499999999998</v>
      </c>
      <c r="F8306" s="32"/>
      <c r="K8306" s="32">
        <v>43391</v>
      </c>
      <c r="L8306" s="33">
        <f t="shared" si="1392"/>
        <v>10</v>
      </c>
      <c r="M8306" s="33">
        <f t="shared" si="1397"/>
        <v>2018</v>
      </c>
      <c r="N8306" s="34">
        <v>68.63</v>
      </c>
      <c r="P8306" s="32">
        <v>43817</v>
      </c>
      <c r="Q8306" s="33">
        <f t="shared" si="1393"/>
        <v>12</v>
      </c>
      <c r="R8306" s="33">
        <f t="shared" si="1394"/>
        <v>2019</v>
      </c>
      <c r="S8306" s="34">
        <v>69.12</v>
      </c>
    </row>
    <row r="8307" spans="1:19">
      <c r="A8307" s="658">
        <v>45832</v>
      </c>
      <c r="B8307" s="33">
        <f t="shared" si="1395"/>
        <v>6</v>
      </c>
      <c r="C8307" s="33">
        <f t="shared" si="1396"/>
        <v>2025</v>
      </c>
      <c r="D8307" s="34">
        <v>0.74687499999999996</v>
      </c>
      <c r="F8307" s="32"/>
      <c r="K8307" s="32">
        <v>43392</v>
      </c>
      <c r="L8307" s="33">
        <f t="shared" si="1392"/>
        <v>10</v>
      </c>
      <c r="M8307" s="33">
        <f t="shared" si="1397"/>
        <v>2018</v>
      </c>
      <c r="N8307" s="34">
        <v>69.16</v>
      </c>
      <c r="P8307" s="32">
        <v>43818</v>
      </c>
      <c r="Q8307" s="33">
        <f t="shared" si="1393"/>
        <v>12</v>
      </c>
      <c r="R8307" s="33">
        <f t="shared" si="1394"/>
        <v>2019</v>
      </c>
      <c r="S8307" s="34">
        <v>69.7</v>
      </c>
    </row>
    <row r="8308" spans="1:19">
      <c r="A8308" s="658">
        <v>46198</v>
      </c>
      <c r="B8308" s="33">
        <f t="shared" si="1395"/>
        <v>6</v>
      </c>
      <c r="C8308" s="33">
        <f t="shared" si="1396"/>
        <v>2026</v>
      </c>
      <c r="D8308" s="34">
        <v>0.73187500000000005</v>
      </c>
      <c r="F8308" s="32"/>
      <c r="K8308" s="32">
        <v>43392</v>
      </c>
      <c r="L8308" s="33">
        <f t="shared" si="1392"/>
        <v>10</v>
      </c>
      <c r="M8308" s="33">
        <f t="shared" si="1397"/>
        <v>2018</v>
      </c>
      <c r="N8308" s="34">
        <v>69.16</v>
      </c>
      <c r="P8308" s="32">
        <v>43819</v>
      </c>
      <c r="Q8308" s="33">
        <f t="shared" si="1393"/>
        <v>12</v>
      </c>
      <c r="R8308" s="33">
        <f t="shared" si="1394"/>
        <v>2019</v>
      </c>
      <c r="S8308" s="34">
        <v>68.66</v>
      </c>
    </row>
    <row r="8309" spans="1:19">
      <c r="A8309" s="658">
        <v>46199</v>
      </c>
      <c r="B8309" s="33">
        <f t="shared" si="1395"/>
        <v>6</v>
      </c>
      <c r="C8309" s="33">
        <f t="shared" si="1396"/>
        <v>2026</v>
      </c>
      <c r="D8309" s="34">
        <v>0.71812500000000001</v>
      </c>
      <c r="F8309" s="32"/>
      <c r="K8309" s="32">
        <v>43395</v>
      </c>
      <c r="L8309" s="33">
        <f t="shared" si="1392"/>
        <v>10</v>
      </c>
      <c r="M8309" s="33">
        <f t="shared" si="1397"/>
        <v>2018</v>
      </c>
      <c r="N8309" s="34">
        <v>69.25</v>
      </c>
      <c r="P8309" s="32">
        <v>43822</v>
      </c>
      <c r="Q8309" s="33">
        <f t="shared" si="1393"/>
        <v>12</v>
      </c>
      <c r="R8309" s="33">
        <f t="shared" si="1394"/>
        <v>2019</v>
      </c>
      <c r="S8309" s="34">
        <v>67.489999999999995</v>
      </c>
    </row>
    <row r="8310" spans="1:19">
      <c r="A8310" s="658">
        <v>46200</v>
      </c>
      <c r="B8310" s="33">
        <f t="shared" si="1395"/>
        <v>6</v>
      </c>
      <c r="C8310" s="33">
        <f t="shared" si="1396"/>
        <v>2026</v>
      </c>
      <c r="D8310" s="34">
        <v>0.71375</v>
      </c>
      <c r="F8310" s="32"/>
      <c r="K8310" s="32">
        <v>43396</v>
      </c>
      <c r="L8310" s="33">
        <f t="shared" si="1392"/>
        <v>10</v>
      </c>
      <c r="M8310" s="33">
        <f t="shared" si="1397"/>
        <v>2018</v>
      </c>
      <c r="N8310" s="34">
        <v>66.489999999999995</v>
      </c>
      <c r="P8310" s="32">
        <v>43823</v>
      </c>
      <c r="Q8310" s="33">
        <f t="shared" si="1393"/>
        <v>12</v>
      </c>
      <c r="R8310" s="33">
        <f t="shared" si="1394"/>
        <v>2019</v>
      </c>
      <c r="S8310" s="34">
        <v>69.260000000000005</v>
      </c>
    </row>
    <row r="8311" spans="1:19">
      <c r="A8311" s="658">
        <v>45838</v>
      </c>
      <c r="B8311" s="33">
        <f t="shared" si="1395"/>
        <v>6</v>
      </c>
      <c r="C8311" s="33">
        <f t="shared" si="1396"/>
        <v>2025</v>
      </c>
      <c r="D8311" s="34">
        <v>0.71187500000000004</v>
      </c>
      <c r="F8311" s="32"/>
      <c r="K8311" s="32">
        <v>43397</v>
      </c>
      <c r="L8311" s="33">
        <f t="shared" si="1392"/>
        <v>10</v>
      </c>
      <c r="M8311" s="33">
        <f t="shared" si="1397"/>
        <v>2018</v>
      </c>
      <c r="N8311" s="34">
        <v>66.56</v>
      </c>
      <c r="P8311" s="32">
        <v>43826</v>
      </c>
      <c r="Q8311" s="33">
        <f t="shared" si="1393"/>
        <v>12</v>
      </c>
      <c r="R8311" s="33">
        <f t="shared" si="1394"/>
        <v>2019</v>
      </c>
      <c r="S8311" s="34">
        <v>68.91</v>
      </c>
    </row>
    <row r="8312" spans="1:19">
      <c r="A8312" s="658">
        <v>45839</v>
      </c>
      <c r="B8312" s="33">
        <f t="shared" ref="B8312:B8354" si="1398">+MONTH(A8312)</f>
        <v>7</v>
      </c>
      <c r="C8312" s="33">
        <f t="shared" ref="C8312:C8354" si="1399">+YEAR(A8312)</f>
        <v>2025</v>
      </c>
      <c r="D8312" s="34">
        <v>0.71</v>
      </c>
      <c r="F8312" s="32"/>
      <c r="K8312" s="32">
        <v>43398</v>
      </c>
      <c r="L8312" s="33">
        <f t="shared" si="1392"/>
        <v>10</v>
      </c>
      <c r="M8312" s="33">
        <f t="shared" si="1397"/>
        <v>2018</v>
      </c>
      <c r="N8312" s="34">
        <v>67.25</v>
      </c>
      <c r="P8312" s="32">
        <v>43829</v>
      </c>
      <c r="Q8312" s="33">
        <f t="shared" si="1393"/>
        <v>12</v>
      </c>
      <c r="R8312" s="33">
        <f t="shared" si="1394"/>
        <v>2019</v>
      </c>
      <c r="S8312" s="34">
        <v>68.3</v>
      </c>
    </row>
    <row r="8313" spans="1:19">
      <c r="A8313" s="658">
        <v>45840</v>
      </c>
      <c r="B8313" s="33">
        <f t="shared" si="1398"/>
        <v>7</v>
      </c>
      <c r="C8313" s="33">
        <f t="shared" si="1399"/>
        <v>2025</v>
      </c>
      <c r="D8313" s="34">
        <v>0.70562499999999995</v>
      </c>
      <c r="F8313" s="32"/>
      <c r="K8313" s="32">
        <v>43399</v>
      </c>
      <c r="L8313" s="33">
        <f t="shared" si="1392"/>
        <v>10</v>
      </c>
      <c r="M8313" s="33">
        <f t="shared" si="1397"/>
        <v>2018</v>
      </c>
      <c r="N8313" s="34">
        <v>67.58</v>
      </c>
      <c r="P8313" s="32">
        <v>43830</v>
      </c>
      <c r="Q8313" s="33">
        <f t="shared" si="1393"/>
        <v>12</v>
      </c>
      <c r="R8313" s="33">
        <f t="shared" si="1394"/>
        <v>2019</v>
      </c>
      <c r="S8313" s="34">
        <v>67.77</v>
      </c>
    </row>
    <row r="8314" spans="1:19">
      <c r="A8314" s="658">
        <v>45841</v>
      </c>
      <c r="B8314" s="33">
        <f t="shared" si="1398"/>
        <v>7</v>
      </c>
      <c r="C8314" s="33">
        <f t="shared" si="1399"/>
        <v>2025</v>
      </c>
      <c r="D8314" s="34">
        <v>0.71250000000000002</v>
      </c>
      <c r="F8314" s="32"/>
      <c r="K8314" s="32">
        <v>43402</v>
      </c>
      <c r="L8314" s="33">
        <f t="shared" si="1392"/>
        <v>10</v>
      </c>
      <c r="M8314" s="33">
        <f t="shared" si="1397"/>
        <v>2018</v>
      </c>
      <c r="N8314" s="34">
        <v>67</v>
      </c>
      <c r="P8314" s="32">
        <v>43832</v>
      </c>
      <c r="Q8314" s="33">
        <f t="shared" si="1393"/>
        <v>1</v>
      </c>
      <c r="R8314" s="33">
        <f t="shared" si="1394"/>
        <v>2020</v>
      </c>
      <c r="S8314" s="34">
        <v>67.05</v>
      </c>
    </row>
    <row r="8315" spans="1:19">
      <c r="A8315" s="658">
        <v>45845</v>
      </c>
      <c r="B8315" s="33">
        <f t="shared" si="1398"/>
        <v>7</v>
      </c>
      <c r="C8315" s="33">
        <f t="shared" si="1399"/>
        <v>2025</v>
      </c>
      <c r="D8315" s="34">
        <v>0.72187500000000004</v>
      </c>
      <c r="F8315" s="32"/>
      <c r="K8315" s="32">
        <v>43403</v>
      </c>
      <c r="L8315" s="33">
        <f t="shared" si="1392"/>
        <v>10</v>
      </c>
      <c r="M8315" s="33">
        <f t="shared" si="1397"/>
        <v>2018</v>
      </c>
      <c r="N8315" s="34">
        <v>66.180000000000007</v>
      </c>
      <c r="P8315" s="32">
        <v>43833</v>
      </c>
      <c r="Q8315" s="33">
        <f t="shared" si="1393"/>
        <v>1</v>
      </c>
      <c r="R8315" s="33">
        <f t="shared" si="1394"/>
        <v>2020</v>
      </c>
      <c r="S8315" s="34">
        <v>69.08</v>
      </c>
    </row>
    <row r="8316" spans="1:19">
      <c r="A8316" s="658">
        <v>45846</v>
      </c>
      <c r="B8316" s="33">
        <f t="shared" si="1398"/>
        <v>7</v>
      </c>
      <c r="C8316" s="33">
        <f t="shared" si="1399"/>
        <v>2025</v>
      </c>
      <c r="D8316" s="34">
        <v>0.72812500000000002</v>
      </c>
      <c r="F8316" s="32"/>
      <c r="K8316" s="32">
        <v>43404</v>
      </c>
      <c r="L8316" s="33">
        <f t="shared" si="1392"/>
        <v>10</v>
      </c>
      <c r="M8316" s="33">
        <f t="shared" si="1397"/>
        <v>2018</v>
      </c>
      <c r="N8316" s="34">
        <v>65.31</v>
      </c>
      <c r="P8316" s="32">
        <v>43836</v>
      </c>
      <c r="Q8316" s="33">
        <f t="shared" si="1393"/>
        <v>1</v>
      </c>
      <c r="R8316" s="33">
        <f t="shared" si="1394"/>
        <v>2020</v>
      </c>
      <c r="S8316" s="34">
        <v>70.25</v>
      </c>
    </row>
    <row r="8317" spans="1:19">
      <c r="A8317" s="658">
        <v>45847</v>
      </c>
      <c r="B8317" s="33">
        <f t="shared" si="1398"/>
        <v>7</v>
      </c>
      <c r="C8317" s="33">
        <f t="shared" si="1399"/>
        <v>2025</v>
      </c>
      <c r="D8317" s="34">
        <v>0.72750000000000004</v>
      </c>
      <c r="F8317" s="32"/>
      <c r="K8317" s="32">
        <v>43405</v>
      </c>
      <c r="L8317" s="33">
        <f t="shared" si="1392"/>
        <v>11</v>
      </c>
      <c r="M8317" s="33">
        <f t="shared" si="1397"/>
        <v>2018</v>
      </c>
      <c r="N8317" s="34">
        <v>63.67</v>
      </c>
      <c r="P8317" s="32">
        <v>43837</v>
      </c>
      <c r="Q8317" s="33">
        <f t="shared" si="1393"/>
        <v>1</v>
      </c>
      <c r="R8317" s="33">
        <f t="shared" si="1394"/>
        <v>2020</v>
      </c>
      <c r="S8317" s="34">
        <v>68.739999999999995</v>
      </c>
    </row>
    <row r="8318" spans="1:19">
      <c r="A8318" s="658">
        <v>45848</v>
      </c>
      <c r="B8318" s="33">
        <f t="shared" si="1398"/>
        <v>7</v>
      </c>
      <c r="C8318" s="33">
        <f t="shared" si="1399"/>
        <v>2025</v>
      </c>
      <c r="D8318" s="34">
        <v>0.72750000000000004</v>
      </c>
      <c r="F8318" s="32"/>
      <c r="K8318" s="32">
        <v>43406</v>
      </c>
      <c r="L8318" s="33">
        <f t="shared" si="1392"/>
        <v>11</v>
      </c>
      <c r="M8318" s="33">
        <f t="shared" si="1397"/>
        <v>2018</v>
      </c>
      <c r="N8318" s="34">
        <v>63.12</v>
      </c>
      <c r="P8318" s="32">
        <v>43838</v>
      </c>
      <c r="Q8318" s="33">
        <f t="shared" si="1393"/>
        <v>1</v>
      </c>
      <c r="R8318" s="33">
        <f t="shared" si="1394"/>
        <v>2020</v>
      </c>
      <c r="S8318" s="34">
        <v>67.31</v>
      </c>
    </row>
    <row r="8319" spans="1:19">
      <c r="A8319" s="658">
        <v>45849</v>
      </c>
      <c r="B8319" s="33">
        <f t="shared" si="1398"/>
        <v>7</v>
      </c>
      <c r="C8319" s="33">
        <f t="shared" si="1399"/>
        <v>2025</v>
      </c>
      <c r="D8319" s="34">
        <v>0.72562499999999996</v>
      </c>
      <c r="F8319" s="32"/>
      <c r="K8319" s="32">
        <v>43409</v>
      </c>
      <c r="L8319" s="33">
        <f t="shared" si="1392"/>
        <v>11</v>
      </c>
      <c r="M8319" s="33">
        <f t="shared" si="1397"/>
        <v>2018</v>
      </c>
      <c r="N8319" s="34">
        <v>63.12</v>
      </c>
      <c r="P8319" s="32">
        <v>43839</v>
      </c>
      <c r="Q8319" s="33">
        <f t="shared" si="1393"/>
        <v>1</v>
      </c>
      <c r="R8319" s="33">
        <f t="shared" si="1394"/>
        <v>2020</v>
      </c>
      <c r="S8319" s="34">
        <v>66.58</v>
      </c>
    </row>
    <row r="8320" spans="1:19">
      <c r="A8320" s="658">
        <v>45852</v>
      </c>
      <c r="B8320" s="33">
        <f t="shared" si="1398"/>
        <v>7</v>
      </c>
      <c r="C8320" s="33">
        <f t="shared" si="1399"/>
        <v>2025</v>
      </c>
      <c r="D8320" s="34">
        <v>0.71937499999999999</v>
      </c>
      <c r="F8320" s="32"/>
      <c r="K8320" s="32">
        <v>43410</v>
      </c>
      <c r="L8320" s="33">
        <f t="shared" si="1392"/>
        <v>11</v>
      </c>
      <c r="M8320" s="33">
        <f t="shared" si="1397"/>
        <v>2018</v>
      </c>
      <c r="N8320" s="34">
        <v>62.16</v>
      </c>
      <c r="P8320" s="32">
        <v>43840</v>
      </c>
      <c r="Q8320" s="33">
        <f t="shared" si="1393"/>
        <v>1</v>
      </c>
      <c r="R8320" s="33">
        <f t="shared" si="1394"/>
        <v>2020</v>
      </c>
      <c r="S8320" s="34">
        <v>66.77</v>
      </c>
    </row>
    <row r="8321" spans="1:19">
      <c r="A8321" s="658">
        <v>45853</v>
      </c>
      <c r="B8321" s="33">
        <f t="shared" si="1398"/>
        <v>7</v>
      </c>
      <c r="C8321" s="33">
        <f t="shared" si="1399"/>
        <v>2025</v>
      </c>
      <c r="D8321" s="34">
        <v>0.70874999999999999</v>
      </c>
      <c r="F8321" s="32"/>
      <c r="K8321" s="32">
        <v>43411</v>
      </c>
      <c r="L8321" s="33">
        <f t="shared" si="1392"/>
        <v>11</v>
      </c>
      <c r="M8321" s="33">
        <f t="shared" si="1397"/>
        <v>2018</v>
      </c>
      <c r="N8321" s="34">
        <v>61.69</v>
      </c>
      <c r="P8321" s="32">
        <v>43843</v>
      </c>
      <c r="Q8321" s="33">
        <f t="shared" si="1393"/>
        <v>1</v>
      </c>
      <c r="R8321" s="33">
        <f t="shared" si="1394"/>
        <v>2020</v>
      </c>
      <c r="S8321" s="34">
        <v>64.14</v>
      </c>
    </row>
    <row r="8322" spans="1:19">
      <c r="A8322" s="658">
        <v>45854</v>
      </c>
      <c r="B8322" s="33">
        <f t="shared" si="1398"/>
        <v>7</v>
      </c>
      <c r="C8322" s="33">
        <f t="shared" si="1399"/>
        <v>2025</v>
      </c>
      <c r="D8322" s="34">
        <v>0.69</v>
      </c>
      <c r="F8322" s="32"/>
      <c r="K8322" s="32">
        <v>43412</v>
      </c>
      <c r="L8322" s="33">
        <f t="shared" si="1392"/>
        <v>11</v>
      </c>
      <c r="M8322" s="33">
        <f t="shared" si="1397"/>
        <v>2018</v>
      </c>
      <c r="N8322" s="34">
        <v>60.71</v>
      </c>
      <c r="P8322" s="32">
        <v>43844</v>
      </c>
      <c r="Q8322" s="33">
        <f t="shared" si="1393"/>
        <v>1</v>
      </c>
      <c r="R8322" s="33">
        <f t="shared" si="1394"/>
        <v>2020</v>
      </c>
      <c r="S8322" s="34">
        <v>64.45</v>
      </c>
    </row>
    <row r="8323" spans="1:19">
      <c r="A8323" s="658">
        <v>45855</v>
      </c>
      <c r="B8323" s="33">
        <f t="shared" si="1398"/>
        <v>7</v>
      </c>
      <c r="C8323" s="33">
        <f t="shared" si="1399"/>
        <v>2025</v>
      </c>
      <c r="D8323" s="34">
        <v>0.68187500000000001</v>
      </c>
      <c r="F8323" s="32"/>
      <c r="K8323" s="32">
        <v>43413</v>
      </c>
      <c r="L8323" s="33">
        <f t="shared" si="1392"/>
        <v>11</v>
      </c>
      <c r="M8323" s="33">
        <f t="shared" si="1397"/>
        <v>2018</v>
      </c>
      <c r="N8323" s="34">
        <v>60.19</v>
      </c>
      <c r="P8323" s="32">
        <v>43845</v>
      </c>
      <c r="Q8323" s="33">
        <f t="shared" si="1393"/>
        <v>1</v>
      </c>
      <c r="R8323" s="33">
        <f t="shared" si="1394"/>
        <v>2020</v>
      </c>
      <c r="S8323" s="34">
        <v>63.29</v>
      </c>
    </row>
    <row r="8324" spans="1:19">
      <c r="A8324" s="658">
        <v>45856</v>
      </c>
      <c r="B8324" s="33">
        <f t="shared" si="1398"/>
        <v>7</v>
      </c>
      <c r="C8324" s="33">
        <f t="shared" si="1399"/>
        <v>2025</v>
      </c>
      <c r="D8324" s="34">
        <v>0.68437999999999999</v>
      </c>
      <c r="F8324" s="32"/>
      <c r="K8324" s="32">
        <v>43416</v>
      </c>
      <c r="L8324" s="33">
        <f t="shared" si="1392"/>
        <v>11</v>
      </c>
      <c r="M8324" s="33">
        <f t="shared" si="1397"/>
        <v>2018</v>
      </c>
      <c r="N8324" s="34">
        <v>59.85</v>
      </c>
      <c r="P8324" s="32">
        <v>43846</v>
      </c>
      <c r="Q8324" s="33">
        <f t="shared" si="1393"/>
        <v>1</v>
      </c>
      <c r="R8324" s="33">
        <f t="shared" si="1394"/>
        <v>2020</v>
      </c>
      <c r="S8324" s="34">
        <v>64.63</v>
      </c>
    </row>
    <row r="8325" spans="1:19">
      <c r="A8325" s="658">
        <v>45859</v>
      </c>
      <c r="B8325" s="33">
        <f t="shared" si="1398"/>
        <v>7</v>
      </c>
      <c r="C8325" s="33">
        <f t="shared" si="1399"/>
        <v>2025</v>
      </c>
      <c r="D8325" s="34">
        <v>0.68687500000000001</v>
      </c>
      <c r="F8325" s="32"/>
      <c r="K8325" s="32">
        <v>43417</v>
      </c>
      <c r="L8325" s="33">
        <f t="shared" si="1392"/>
        <v>11</v>
      </c>
      <c r="M8325" s="33">
        <f t="shared" si="1397"/>
        <v>2018</v>
      </c>
      <c r="N8325" s="34">
        <v>55.63</v>
      </c>
      <c r="P8325" s="32">
        <v>43847</v>
      </c>
      <c r="Q8325" s="33">
        <f t="shared" si="1393"/>
        <v>1</v>
      </c>
      <c r="R8325" s="33">
        <f t="shared" si="1394"/>
        <v>2020</v>
      </c>
      <c r="S8325" s="34">
        <v>64.05</v>
      </c>
    </row>
    <row r="8326" spans="1:19">
      <c r="A8326" s="658">
        <v>45860</v>
      </c>
      <c r="B8326" s="33">
        <f t="shared" si="1398"/>
        <v>7</v>
      </c>
      <c r="C8326" s="33">
        <f t="shared" si="1399"/>
        <v>2025</v>
      </c>
      <c r="D8326" s="34">
        <v>0.67062500000000003</v>
      </c>
      <c r="F8326" s="32"/>
      <c r="K8326" s="32">
        <v>43418</v>
      </c>
      <c r="L8326" s="33">
        <f t="shared" si="1392"/>
        <v>11</v>
      </c>
      <c r="M8326" s="33">
        <f t="shared" si="1397"/>
        <v>2018</v>
      </c>
      <c r="N8326" s="34">
        <v>56.16</v>
      </c>
      <c r="P8326" s="32">
        <v>43850</v>
      </c>
      <c r="Q8326" s="33">
        <f t="shared" si="1393"/>
        <v>1</v>
      </c>
      <c r="R8326" s="33">
        <f t="shared" si="1394"/>
        <v>2020</v>
      </c>
      <c r="S8326" s="34">
        <v>64.63</v>
      </c>
    </row>
    <row r="8327" spans="1:19">
      <c r="A8327" s="658">
        <v>45861</v>
      </c>
      <c r="B8327" s="33">
        <f t="shared" si="1398"/>
        <v>7</v>
      </c>
      <c r="C8327" s="33">
        <f t="shared" si="1399"/>
        <v>2025</v>
      </c>
      <c r="D8327" s="34">
        <v>0.68500000000000005</v>
      </c>
      <c r="F8327" s="32"/>
      <c r="K8327" s="32">
        <v>43419</v>
      </c>
      <c r="L8327" s="33">
        <f t="shared" si="1392"/>
        <v>11</v>
      </c>
      <c r="M8327" s="33">
        <f t="shared" si="1397"/>
        <v>2018</v>
      </c>
      <c r="N8327" s="34">
        <v>56.45</v>
      </c>
      <c r="P8327" s="32">
        <v>43851</v>
      </c>
      <c r="Q8327" s="33">
        <f t="shared" si="1393"/>
        <v>1</v>
      </c>
      <c r="R8327" s="33">
        <f t="shared" si="1394"/>
        <v>2020</v>
      </c>
      <c r="S8327" s="34">
        <v>63.66</v>
      </c>
    </row>
    <row r="8328" spans="1:19">
      <c r="A8328" s="658">
        <v>45862</v>
      </c>
      <c r="B8328" s="33">
        <f t="shared" si="1398"/>
        <v>7</v>
      </c>
      <c r="C8328" s="33">
        <f t="shared" si="1399"/>
        <v>2025</v>
      </c>
      <c r="D8328" s="34">
        <v>0.69874999999999998</v>
      </c>
      <c r="F8328" s="32"/>
      <c r="K8328" s="32">
        <v>43420</v>
      </c>
      <c r="L8328" s="33">
        <f t="shared" si="1392"/>
        <v>11</v>
      </c>
      <c r="M8328" s="33">
        <f t="shared" si="1397"/>
        <v>2018</v>
      </c>
      <c r="N8328" s="34">
        <v>56.49</v>
      </c>
      <c r="P8328" s="32">
        <v>43852</v>
      </c>
      <c r="Q8328" s="33">
        <f t="shared" si="1393"/>
        <v>1</v>
      </c>
      <c r="R8328" s="33">
        <f t="shared" si="1394"/>
        <v>2020</v>
      </c>
      <c r="S8328" s="34">
        <v>62.11</v>
      </c>
    </row>
    <row r="8329" spans="1:19">
      <c r="A8329" s="658">
        <v>45863</v>
      </c>
      <c r="B8329" s="33">
        <f t="shared" si="1398"/>
        <v>7</v>
      </c>
      <c r="C8329" s="33">
        <f t="shared" si="1399"/>
        <v>2025</v>
      </c>
      <c r="D8329" s="34">
        <v>0.70499999999999996</v>
      </c>
      <c r="F8329" s="32"/>
      <c r="K8329" s="32">
        <v>43423</v>
      </c>
      <c r="L8329" s="33">
        <f>+MONTH(K8329)</f>
        <v>11</v>
      </c>
      <c r="M8329" s="33">
        <f>+YEAR(K8329)</f>
        <v>2018</v>
      </c>
      <c r="N8329" s="34">
        <v>57.16</v>
      </c>
      <c r="P8329" s="32">
        <v>43853</v>
      </c>
      <c r="Q8329" s="33">
        <f t="shared" si="1393"/>
        <v>1</v>
      </c>
      <c r="R8329" s="33">
        <f t="shared" si="1394"/>
        <v>2020</v>
      </c>
      <c r="S8329" s="34">
        <v>61.26</v>
      </c>
    </row>
    <row r="8330" spans="1:19">
      <c r="A8330" s="658">
        <v>45866</v>
      </c>
      <c r="B8330" s="33">
        <f t="shared" si="1398"/>
        <v>7</v>
      </c>
      <c r="C8330" s="33">
        <f t="shared" si="1399"/>
        <v>2025</v>
      </c>
      <c r="D8330" s="34">
        <v>0.71125000000000005</v>
      </c>
      <c r="F8330" s="32"/>
      <c r="K8330" s="32">
        <v>43424</v>
      </c>
      <c r="L8330" s="33">
        <f>+MONTH(K8330)</f>
        <v>11</v>
      </c>
      <c r="M8330" s="33">
        <f>+YEAR(K8330)</f>
        <v>2018</v>
      </c>
      <c r="N8330" s="34">
        <v>53.39</v>
      </c>
      <c r="P8330" s="32">
        <v>43854</v>
      </c>
      <c r="Q8330" s="33">
        <f t="shared" si="1393"/>
        <v>1</v>
      </c>
      <c r="R8330" s="33">
        <f t="shared" si="1394"/>
        <v>2020</v>
      </c>
      <c r="S8330" s="34">
        <v>59.34</v>
      </c>
    </row>
    <row r="8331" spans="1:19">
      <c r="A8331" s="658">
        <v>45867</v>
      </c>
      <c r="B8331" s="33">
        <f t="shared" si="1398"/>
        <v>7</v>
      </c>
      <c r="C8331" s="33">
        <f t="shared" si="1399"/>
        <v>2025</v>
      </c>
      <c r="D8331" s="34">
        <v>0.71375</v>
      </c>
      <c r="F8331" s="32"/>
      <c r="K8331" s="32">
        <v>43425</v>
      </c>
      <c r="L8331" s="33">
        <f t="shared" ref="L8331:L8394" si="1400">+MONTH(K8331)</f>
        <v>11</v>
      </c>
      <c r="M8331" s="33">
        <f t="shared" ref="M8331:M8394" si="1401">+YEAR(K8331)</f>
        <v>2018</v>
      </c>
      <c r="N8331" s="34">
        <v>54.41</v>
      </c>
      <c r="P8331" s="32">
        <v>43857</v>
      </c>
      <c r="Q8331" s="33">
        <f t="shared" si="1393"/>
        <v>1</v>
      </c>
      <c r="R8331" s="33">
        <f t="shared" si="1394"/>
        <v>2020</v>
      </c>
      <c r="S8331" s="34">
        <v>58.54</v>
      </c>
    </row>
    <row r="8332" spans="1:19">
      <c r="A8332" s="658">
        <v>45868</v>
      </c>
      <c r="B8332" s="33">
        <f t="shared" si="1398"/>
        <v>7</v>
      </c>
      <c r="C8332" s="33">
        <f t="shared" si="1399"/>
        <v>2025</v>
      </c>
      <c r="D8332" s="34">
        <v>0.72124999999999995</v>
      </c>
      <c r="F8332" s="32"/>
      <c r="K8332" s="32">
        <v>43430</v>
      </c>
      <c r="L8332" s="33">
        <f t="shared" si="1400"/>
        <v>11</v>
      </c>
      <c r="M8332" s="33">
        <f t="shared" si="1401"/>
        <v>2018</v>
      </c>
      <c r="N8332" s="34">
        <v>51.46</v>
      </c>
      <c r="P8332" s="32">
        <v>43858</v>
      </c>
      <c r="Q8332" s="33">
        <f>+MONTH(P8332)</f>
        <v>1</v>
      </c>
      <c r="R8332" s="33">
        <f>+YEAR(P8332)</f>
        <v>2020</v>
      </c>
      <c r="S8332" s="34">
        <v>59.37</v>
      </c>
    </row>
    <row r="8333" spans="1:19">
      <c r="A8333" s="658">
        <v>45869</v>
      </c>
      <c r="B8333" s="33">
        <f t="shared" si="1398"/>
        <v>7</v>
      </c>
      <c r="C8333" s="33">
        <f t="shared" si="1399"/>
        <v>2025</v>
      </c>
      <c r="D8333" s="34">
        <v>0.72187500000000004</v>
      </c>
      <c r="F8333" s="32"/>
      <c r="K8333" s="32">
        <v>43431</v>
      </c>
      <c r="L8333" s="33">
        <f t="shared" si="1400"/>
        <v>11</v>
      </c>
      <c r="M8333" s="33">
        <f t="shared" si="1401"/>
        <v>2018</v>
      </c>
      <c r="N8333" s="34">
        <v>51.31</v>
      </c>
      <c r="P8333" s="32">
        <v>43859</v>
      </c>
      <c r="Q8333" s="33">
        <f>+MONTH(P8333)</f>
        <v>1</v>
      </c>
      <c r="R8333" s="33">
        <f>+YEAR(P8333)</f>
        <v>2020</v>
      </c>
      <c r="S8333" s="34">
        <v>59.46</v>
      </c>
    </row>
    <row r="8334" spans="1:19">
      <c r="A8334" s="658">
        <v>45870</v>
      </c>
      <c r="B8334" s="33">
        <f t="shared" si="1398"/>
        <v>8</v>
      </c>
      <c r="C8334" s="33">
        <f t="shared" si="1399"/>
        <v>2025</v>
      </c>
      <c r="D8334" s="34">
        <v>0.708125</v>
      </c>
      <c r="F8334" s="32"/>
      <c r="K8334" s="32">
        <v>43432</v>
      </c>
      <c r="L8334" s="33">
        <f t="shared" si="1400"/>
        <v>11</v>
      </c>
      <c r="M8334" s="33">
        <f t="shared" si="1401"/>
        <v>2018</v>
      </c>
      <c r="N8334" s="34">
        <v>50.06</v>
      </c>
      <c r="P8334" s="32">
        <v>43860</v>
      </c>
      <c r="Q8334" s="33">
        <f>+MONTH(P8334)</f>
        <v>1</v>
      </c>
      <c r="R8334" s="33">
        <f>+YEAR(P8334)</f>
        <v>2020</v>
      </c>
      <c r="S8334" s="34">
        <v>57.72</v>
      </c>
    </row>
    <row r="8335" spans="1:19">
      <c r="A8335" s="658">
        <v>45873</v>
      </c>
      <c r="B8335" s="33">
        <f t="shared" si="1398"/>
        <v>8</v>
      </c>
      <c r="C8335" s="33">
        <f t="shared" si="1399"/>
        <v>2025</v>
      </c>
      <c r="D8335" s="34">
        <v>0.67062500000000003</v>
      </c>
      <c r="F8335" s="32"/>
      <c r="K8335" s="32">
        <v>43433</v>
      </c>
      <c r="L8335" s="33">
        <f t="shared" si="1400"/>
        <v>11</v>
      </c>
      <c r="M8335" s="33">
        <f t="shared" si="1401"/>
        <v>2018</v>
      </c>
      <c r="N8335" s="34">
        <v>51.46</v>
      </c>
      <c r="P8335" s="32">
        <v>43861</v>
      </c>
      <c r="Q8335" s="33">
        <f>+MONTH(P8335)</f>
        <v>1</v>
      </c>
      <c r="R8335" s="33">
        <f>+YEAR(P8335)</f>
        <v>2020</v>
      </c>
      <c r="S8335" s="34">
        <v>57.77</v>
      </c>
    </row>
    <row r="8336" spans="1:19">
      <c r="A8336" s="658">
        <v>45874</v>
      </c>
      <c r="B8336" s="33">
        <f t="shared" si="1398"/>
        <v>8</v>
      </c>
      <c r="C8336" s="33">
        <f t="shared" si="1399"/>
        <v>2025</v>
      </c>
      <c r="D8336" s="34">
        <v>0.67</v>
      </c>
      <c r="F8336" s="32"/>
      <c r="K8336" s="32">
        <v>43434</v>
      </c>
      <c r="L8336" s="33">
        <f t="shared" si="1400"/>
        <v>11</v>
      </c>
      <c r="M8336" s="33">
        <f t="shared" si="1401"/>
        <v>2018</v>
      </c>
      <c r="N8336" s="34">
        <v>50.78</v>
      </c>
      <c r="P8336" s="32">
        <v>43864</v>
      </c>
      <c r="Q8336" s="33">
        <f>+MONTH(P8336)</f>
        <v>2</v>
      </c>
      <c r="R8336" s="33">
        <f>+YEAR(P8336)</f>
        <v>2020</v>
      </c>
      <c r="S8336" s="34">
        <v>54</v>
      </c>
    </row>
    <row r="8337" spans="1:19">
      <c r="A8337" s="658">
        <v>45875</v>
      </c>
      <c r="B8337" s="33">
        <f t="shared" si="1398"/>
        <v>8</v>
      </c>
      <c r="C8337" s="33">
        <f t="shared" si="1399"/>
        <v>2025</v>
      </c>
      <c r="D8337" s="34">
        <v>0.67125000000000001</v>
      </c>
      <c r="F8337" s="32"/>
      <c r="K8337" s="32">
        <v>43437</v>
      </c>
      <c r="L8337" s="33">
        <f t="shared" si="1400"/>
        <v>12</v>
      </c>
      <c r="M8337" s="33">
        <f t="shared" si="1401"/>
        <v>2018</v>
      </c>
      <c r="N8337" s="34">
        <v>52.98</v>
      </c>
      <c r="P8337" s="32">
        <v>43865</v>
      </c>
      <c r="Q8337" s="33">
        <f t="shared" ref="Q8337:Q8370" si="1402">+MONTH(P8337)</f>
        <v>2</v>
      </c>
      <c r="R8337" s="33">
        <f t="shared" ref="R8337:R8370" si="1403">+YEAR(P8337)</f>
        <v>2020</v>
      </c>
      <c r="S8337" s="34">
        <v>53.9</v>
      </c>
    </row>
    <row r="8338" spans="1:19">
      <c r="A8338" s="658">
        <v>45876</v>
      </c>
      <c r="B8338" s="33">
        <f t="shared" si="1398"/>
        <v>8</v>
      </c>
      <c r="C8338" s="33">
        <f t="shared" si="1399"/>
        <v>2025</v>
      </c>
      <c r="D8338" s="34">
        <v>0.65125</v>
      </c>
      <c r="F8338" s="32"/>
      <c r="K8338" s="32">
        <v>43438</v>
      </c>
      <c r="L8338" s="33">
        <f t="shared" si="1400"/>
        <v>12</v>
      </c>
      <c r="M8338" s="33">
        <f t="shared" si="1401"/>
        <v>2018</v>
      </c>
      <c r="N8338" s="34">
        <v>53.21</v>
      </c>
      <c r="P8338" s="32">
        <v>43866</v>
      </c>
      <c r="Q8338" s="33">
        <f t="shared" si="1402"/>
        <v>2</v>
      </c>
      <c r="R8338" s="33">
        <f t="shared" si="1403"/>
        <v>2020</v>
      </c>
      <c r="S8338" s="34">
        <v>55.36</v>
      </c>
    </row>
    <row r="8339" spans="1:19">
      <c r="A8339" s="658">
        <v>45877</v>
      </c>
      <c r="B8339" s="33">
        <f t="shared" si="1398"/>
        <v>8</v>
      </c>
      <c r="C8339" s="33">
        <f t="shared" si="1399"/>
        <v>2025</v>
      </c>
      <c r="D8339" s="34">
        <v>0.64500000000000002</v>
      </c>
      <c r="F8339" s="32"/>
      <c r="K8339" s="32">
        <v>43439</v>
      </c>
      <c r="L8339" s="33">
        <f t="shared" si="1400"/>
        <v>12</v>
      </c>
      <c r="M8339" s="33">
        <f t="shared" si="1401"/>
        <v>2018</v>
      </c>
      <c r="N8339" s="34">
        <v>52.64</v>
      </c>
      <c r="P8339" s="32">
        <v>43867</v>
      </c>
      <c r="Q8339" s="33">
        <f t="shared" si="1402"/>
        <v>2</v>
      </c>
      <c r="R8339" s="33">
        <f t="shared" si="1403"/>
        <v>2020</v>
      </c>
      <c r="S8339" s="34">
        <v>55.18</v>
      </c>
    </row>
    <row r="8340" spans="1:19">
      <c r="A8340" s="658">
        <v>45880</v>
      </c>
      <c r="B8340" s="33">
        <f t="shared" si="1398"/>
        <v>8</v>
      </c>
      <c r="C8340" s="33">
        <f t="shared" si="1399"/>
        <v>2025</v>
      </c>
      <c r="D8340" s="34">
        <v>0.65874999999999995</v>
      </c>
      <c r="F8340" s="32"/>
      <c r="K8340" s="32">
        <v>43440</v>
      </c>
      <c r="L8340" s="33">
        <f t="shared" si="1400"/>
        <v>12</v>
      </c>
      <c r="M8340" s="33">
        <f t="shared" si="1401"/>
        <v>2018</v>
      </c>
      <c r="N8340" s="34">
        <v>51.54</v>
      </c>
      <c r="P8340" s="32">
        <v>43868</v>
      </c>
      <c r="Q8340" s="33">
        <f t="shared" si="1402"/>
        <v>2</v>
      </c>
      <c r="R8340" s="33">
        <f t="shared" si="1403"/>
        <v>2020</v>
      </c>
      <c r="S8340" s="34">
        <v>54.53</v>
      </c>
    </row>
    <row r="8341" spans="1:19">
      <c r="A8341" s="658">
        <v>45881</v>
      </c>
      <c r="B8341" s="33">
        <f t="shared" si="1398"/>
        <v>8</v>
      </c>
      <c r="C8341" s="33">
        <f t="shared" si="1399"/>
        <v>2025</v>
      </c>
      <c r="D8341" s="34">
        <v>0.65749999999999997</v>
      </c>
      <c r="F8341" s="32"/>
      <c r="K8341" s="32">
        <v>43441</v>
      </c>
      <c r="L8341" s="33">
        <f t="shared" si="1400"/>
        <v>12</v>
      </c>
      <c r="M8341" s="33">
        <f t="shared" si="1401"/>
        <v>2018</v>
      </c>
      <c r="N8341" s="34">
        <v>52.76</v>
      </c>
      <c r="P8341" s="32">
        <v>43871</v>
      </c>
      <c r="Q8341" s="33">
        <f t="shared" si="1402"/>
        <v>2</v>
      </c>
      <c r="R8341" s="33">
        <f t="shared" si="1403"/>
        <v>2020</v>
      </c>
      <c r="S8341" s="34">
        <v>53.39</v>
      </c>
    </row>
    <row r="8342" spans="1:19">
      <c r="A8342" s="658">
        <v>45882</v>
      </c>
      <c r="B8342" s="33">
        <f t="shared" si="1398"/>
        <v>8</v>
      </c>
      <c r="C8342" s="33">
        <f t="shared" si="1399"/>
        <v>2025</v>
      </c>
      <c r="D8342" s="34">
        <v>0.65874999999999995</v>
      </c>
      <c r="F8342" s="32"/>
      <c r="K8342" s="32">
        <v>43444</v>
      </c>
      <c r="L8342" s="33">
        <f t="shared" si="1400"/>
        <v>12</v>
      </c>
      <c r="M8342" s="33">
        <f t="shared" si="1401"/>
        <v>2018</v>
      </c>
      <c r="N8342" s="34">
        <v>51.07</v>
      </c>
      <c r="P8342" s="32">
        <v>43872</v>
      </c>
      <c r="Q8342" s="33">
        <f t="shared" si="1402"/>
        <v>2</v>
      </c>
      <c r="R8342" s="33">
        <f t="shared" si="1403"/>
        <v>2020</v>
      </c>
      <c r="S8342" s="34">
        <v>54</v>
      </c>
    </row>
    <row r="8343" spans="1:19">
      <c r="A8343" s="658">
        <v>45883</v>
      </c>
      <c r="B8343" s="33">
        <f t="shared" si="1398"/>
        <v>8</v>
      </c>
      <c r="C8343" s="33">
        <f t="shared" si="1399"/>
        <v>2025</v>
      </c>
      <c r="D8343" s="34">
        <v>0.67125000000000001</v>
      </c>
      <c r="F8343" s="32"/>
      <c r="K8343" s="32">
        <v>43445</v>
      </c>
      <c r="L8343" s="33">
        <f t="shared" si="1400"/>
        <v>12</v>
      </c>
      <c r="M8343" s="33">
        <f t="shared" si="1401"/>
        <v>2018</v>
      </c>
      <c r="N8343" s="34">
        <v>51.65</v>
      </c>
      <c r="P8343" s="32">
        <v>43873</v>
      </c>
      <c r="Q8343" s="33">
        <f t="shared" si="1402"/>
        <v>2</v>
      </c>
      <c r="R8343" s="33">
        <f t="shared" si="1403"/>
        <v>2020</v>
      </c>
      <c r="S8343" s="34">
        <v>55.54</v>
      </c>
    </row>
    <row r="8344" spans="1:19">
      <c r="A8344" s="658">
        <v>45884</v>
      </c>
      <c r="B8344" s="33">
        <f t="shared" si="1398"/>
        <v>8</v>
      </c>
      <c r="C8344" s="33">
        <f t="shared" si="1399"/>
        <v>2025</v>
      </c>
      <c r="D8344" s="34">
        <v>0.65874999999999995</v>
      </c>
      <c r="F8344" s="32"/>
      <c r="K8344" s="32">
        <v>43446</v>
      </c>
      <c r="L8344" s="33">
        <f t="shared" si="1400"/>
        <v>12</v>
      </c>
      <c r="M8344" s="33">
        <f t="shared" si="1401"/>
        <v>2018</v>
      </c>
      <c r="N8344" s="34">
        <v>51.04</v>
      </c>
      <c r="P8344" s="32">
        <v>43874</v>
      </c>
      <c r="Q8344" s="33">
        <f t="shared" si="1402"/>
        <v>2</v>
      </c>
      <c r="R8344" s="33">
        <f t="shared" si="1403"/>
        <v>2020</v>
      </c>
      <c r="S8344" s="34">
        <v>56.34</v>
      </c>
    </row>
    <row r="8345" spans="1:19">
      <c r="A8345" s="658">
        <v>45887</v>
      </c>
      <c r="B8345" s="33">
        <f t="shared" si="1398"/>
        <v>8</v>
      </c>
      <c r="C8345" s="33">
        <f t="shared" si="1399"/>
        <v>2025</v>
      </c>
      <c r="D8345" s="34">
        <v>0.64500000000000002</v>
      </c>
      <c r="F8345" s="32"/>
      <c r="K8345" s="32">
        <v>43447</v>
      </c>
      <c r="L8345" s="33">
        <f t="shared" si="1400"/>
        <v>12</v>
      </c>
      <c r="M8345" s="33">
        <f t="shared" si="1401"/>
        <v>2018</v>
      </c>
      <c r="N8345" s="34">
        <v>52.69</v>
      </c>
      <c r="P8345" s="32">
        <v>43875</v>
      </c>
      <c r="Q8345" s="33">
        <f t="shared" si="1402"/>
        <v>2</v>
      </c>
      <c r="R8345" s="33">
        <f t="shared" si="1403"/>
        <v>2020</v>
      </c>
      <c r="S8345" s="34">
        <v>57.37</v>
      </c>
    </row>
    <row r="8346" spans="1:19">
      <c r="A8346" s="658">
        <v>45888</v>
      </c>
      <c r="B8346" s="33">
        <f t="shared" si="1398"/>
        <v>8</v>
      </c>
      <c r="C8346" s="33">
        <f t="shared" si="1399"/>
        <v>2025</v>
      </c>
      <c r="D8346" s="34">
        <v>0.64875000000000005</v>
      </c>
      <c r="F8346" s="32"/>
      <c r="K8346" s="32">
        <v>43448</v>
      </c>
      <c r="L8346" s="33">
        <f t="shared" si="1400"/>
        <v>12</v>
      </c>
      <c r="M8346" s="33">
        <f t="shared" si="1401"/>
        <v>2018</v>
      </c>
      <c r="N8346" s="34">
        <v>51.26</v>
      </c>
      <c r="P8346" s="32">
        <v>43878</v>
      </c>
      <c r="Q8346" s="33">
        <f t="shared" si="1402"/>
        <v>2</v>
      </c>
      <c r="R8346" s="33">
        <f t="shared" si="1403"/>
        <v>2020</v>
      </c>
      <c r="S8346" s="34">
        <v>57.83</v>
      </c>
    </row>
    <row r="8347" spans="1:19">
      <c r="A8347" s="658">
        <v>45889</v>
      </c>
      <c r="B8347" s="33">
        <f t="shared" si="1398"/>
        <v>8</v>
      </c>
      <c r="C8347" s="33">
        <f t="shared" si="1399"/>
        <v>2025</v>
      </c>
      <c r="D8347" s="34">
        <v>0.66749999999999998</v>
      </c>
      <c r="F8347" s="32"/>
      <c r="K8347" s="32">
        <v>43451</v>
      </c>
      <c r="L8347" s="33">
        <f t="shared" si="1400"/>
        <v>12</v>
      </c>
      <c r="M8347" s="33">
        <f t="shared" si="1401"/>
        <v>2018</v>
      </c>
      <c r="N8347" s="34">
        <v>49.8</v>
      </c>
      <c r="P8347" s="32">
        <v>43879</v>
      </c>
      <c r="Q8347" s="33">
        <f t="shared" si="1402"/>
        <v>2</v>
      </c>
      <c r="R8347" s="33">
        <f t="shared" si="1403"/>
        <v>2020</v>
      </c>
      <c r="S8347" s="34">
        <v>57.35</v>
      </c>
    </row>
    <row r="8348" spans="1:19">
      <c r="A8348" s="658">
        <v>45890</v>
      </c>
      <c r="B8348" s="33">
        <f t="shared" si="1398"/>
        <v>8</v>
      </c>
      <c r="C8348" s="33">
        <f t="shared" si="1399"/>
        <v>2025</v>
      </c>
      <c r="D8348" s="34">
        <v>0.67749999999999999</v>
      </c>
      <c r="F8348" s="32"/>
      <c r="K8348" s="32">
        <v>43452</v>
      </c>
      <c r="L8348" s="33">
        <f t="shared" si="1400"/>
        <v>12</v>
      </c>
      <c r="M8348" s="33">
        <f t="shared" si="1401"/>
        <v>2018</v>
      </c>
      <c r="N8348" s="34">
        <v>46.12</v>
      </c>
      <c r="P8348" s="32">
        <v>43880</v>
      </c>
      <c r="Q8348" s="33">
        <f t="shared" si="1402"/>
        <v>2</v>
      </c>
      <c r="R8348" s="33">
        <f t="shared" si="1403"/>
        <v>2020</v>
      </c>
      <c r="S8348" s="34">
        <v>59.72</v>
      </c>
    </row>
    <row r="8349" spans="1:19">
      <c r="A8349" s="658">
        <v>45891</v>
      </c>
      <c r="B8349" s="33">
        <f t="shared" si="1398"/>
        <v>8</v>
      </c>
      <c r="C8349" s="33">
        <f t="shared" si="1399"/>
        <v>2025</v>
      </c>
      <c r="D8349" s="34">
        <v>0.66749999999999998</v>
      </c>
      <c r="F8349" s="32"/>
      <c r="K8349" s="32">
        <v>43453</v>
      </c>
      <c r="L8349" s="33">
        <f t="shared" si="1400"/>
        <v>12</v>
      </c>
      <c r="M8349" s="33">
        <f t="shared" si="1401"/>
        <v>2018</v>
      </c>
      <c r="N8349" s="34">
        <v>47.96</v>
      </c>
      <c r="P8349" s="32">
        <v>43881</v>
      </c>
      <c r="Q8349" s="33">
        <f t="shared" si="1402"/>
        <v>2</v>
      </c>
      <c r="R8349" s="33">
        <f t="shared" si="1403"/>
        <v>2020</v>
      </c>
      <c r="S8349" s="34">
        <v>59.72</v>
      </c>
    </row>
    <row r="8350" spans="1:19">
      <c r="A8350" s="658">
        <v>45894</v>
      </c>
      <c r="B8350" s="33">
        <f t="shared" si="1398"/>
        <v>8</v>
      </c>
      <c r="C8350" s="33">
        <f t="shared" si="1399"/>
        <v>2025</v>
      </c>
      <c r="D8350" s="34">
        <v>0.67125000000000001</v>
      </c>
      <c r="F8350" s="32"/>
      <c r="K8350" s="32">
        <v>43454</v>
      </c>
      <c r="L8350" s="33">
        <f t="shared" si="1400"/>
        <v>12</v>
      </c>
      <c r="M8350" s="33">
        <f t="shared" si="1401"/>
        <v>2018</v>
      </c>
      <c r="N8350" s="34">
        <v>45.64</v>
      </c>
      <c r="P8350" s="32">
        <v>43882</v>
      </c>
      <c r="Q8350" s="33">
        <f t="shared" si="1402"/>
        <v>2</v>
      </c>
      <c r="R8350" s="33">
        <f t="shared" si="1403"/>
        <v>2020</v>
      </c>
      <c r="S8350" s="34">
        <v>58.6</v>
      </c>
    </row>
    <row r="8351" spans="1:19">
      <c r="A8351" s="658">
        <v>45895</v>
      </c>
      <c r="B8351" s="33">
        <f t="shared" si="1398"/>
        <v>8</v>
      </c>
      <c r="C8351" s="33">
        <f t="shared" si="1399"/>
        <v>2025</v>
      </c>
      <c r="D8351" s="34">
        <v>0.66937500000000005</v>
      </c>
      <c r="F8351" s="32"/>
      <c r="K8351" s="32">
        <v>43455</v>
      </c>
      <c r="L8351" s="33">
        <f t="shared" si="1400"/>
        <v>12</v>
      </c>
      <c r="M8351" s="33">
        <f t="shared" si="1401"/>
        <v>2018</v>
      </c>
      <c r="N8351" s="34">
        <v>45.38</v>
      </c>
      <c r="P8351" s="32">
        <v>43885</v>
      </c>
      <c r="Q8351" s="33">
        <f t="shared" si="1402"/>
        <v>2</v>
      </c>
      <c r="R8351" s="33">
        <f t="shared" si="1403"/>
        <v>2020</v>
      </c>
      <c r="S8351" s="34">
        <v>56.04</v>
      </c>
    </row>
    <row r="8352" spans="1:19">
      <c r="A8352" s="658">
        <v>45896</v>
      </c>
      <c r="B8352" s="33">
        <f t="shared" si="1398"/>
        <v>8</v>
      </c>
      <c r="C8352" s="33">
        <f t="shared" si="1399"/>
        <v>2025</v>
      </c>
      <c r="D8352" s="34">
        <v>0.67812499999999998</v>
      </c>
      <c r="F8352" s="32"/>
      <c r="K8352" s="32">
        <v>43460</v>
      </c>
      <c r="L8352" s="33">
        <f t="shared" si="1400"/>
        <v>12</v>
      </c>
      <c r="M8352" s="33">
        <f t="shared" si="1401"/>
        <v>2018</v>
      </c>
      <c r="N8352" s="34">
        <v>46.04</v>
      </c>
      <c r="P8352" s="32">
        <v>43886</v>
      </c>
      <c r="Q8352" s="33">
        <f t="shared" si="1402"/>
        <v>2</v>
      </c>
      <c r="R8352" s="33">
        <f t="shared" si="1403"/>
        <v>2020</v>
      </c>
      <c r="S8352" s="34">
        <v>56.71</v>
      </c>
    </row>
    <row r="8353" spans="1:19">
      <c r="A8353" s="658">
        <v>45897</v>
      </c>
      <c r="B8353" s="33">
        <f t="shared" si="1398"/>
        <v>8</v>
      </c>
      <c r="C8353" s="33">
        <f t="shared" si="1399"/>
        <v>2025</v>
      </c>
      <c r="D8353" s="34">
        <v>0.67437499999999995</v>
      </c>
      <c r="F8353" s="32"/>
      <c r="K8353" s="32">
        <v>43461</v>
      </c>
      <c r="L8353" s="33">
        <f t="shared" si="1400"/>
        <v>12</v>
      </c>
      <c r="M8353" s="33">
        <f t="shared" si="1401"/>
        <v>2018</v>
      </c>
      <c r="N8353" s="34">
        <v>44.48</v>
      </c>
      <c r="P8353" s="32">
        <v>43887</v>
      </c>
      <c r="Q8353" s="33">
        <f t="shared" si="1402"/>
        <v>2</v>
      </c>
      <c r="R8353" s="33">
        <f t="shared" si="1403"/>
        <v>2020</v>
      </c>
      <c r="S8353" s="34">
        <v>54.96</v>
      </c>
    </row>
    <row r="8354" spans="1:19">
      <c r="A8354" s="658">
        <v>45898</v>
      </c>
      <c r="B8354" s="33">
        <f t="shared" si="1398"/>
        <v>8</v>
      </c>
      <c r="C8354" s="33">
        <f t="shared" si="1399"/>
        <v>2025</v>
      </c>
      <c r="D8354" s="34">
        <v>0.66874999999999996</v>
      </c>
      <c r="F8354" s="32"/>
      <c r="K8354" s="32">
        <v>43462</v>
      </c>
      <c r="L8354" s="33">
        <f t="shared" si="1400"/>
        <v>12</v>
      </c>
      <c r="M8354" s="33">
        <f t="shared" si="1401"/>
        <v>2018</v>
      </c>
      <c r="N8354" s="34">
        <v>45.15</v>
      </c>
      <c r="P8354" s="32">
        <v>43888</v>
      </c>
      <c r="Q8354" s="33">
        <f t="shared" si="1402"/>
        <v>2</v>
      </c>
      <c r="R8354" s="33">
        <f t="shared" si="1403"/>
        <v>2020</v>
      </c>
      <c r="S8354" s="34">
        <v>52.19</v>
      </c>
    </row>
    <row r="8355" spans="1:19">
      <c r="A8355" s="658">
        <v>45902</v>
      </c>
      <c r="B8355" s="33">
        <f t="shared" ref="B8355:B8375" si="1404">+MONTH(A8355)</f>
        <v>9</v>
      </c>
      <c r="C8355" s="33">
        <f t="shared" ref="C8355:C8375" si="1405">+YEAR(A8355)</f>
        <v>2025</v>
      </c>
      <c r="D8355" s="34">
        <v>0.67599999999999993</v>
      </c>
      <c r="F8355" s="32"/>
      <c r="K8355" s="32">
        <v>43467</v>
      </c>
      <c r="L8355" s="33">
        <f t="shared" si="1400"/>
        <v>1</v>
      </c>
      <c r="M8355" s="33">
        <f t="shared" si="1401"/>
        <v>2019</v>
      </c>
      <c r="N8355" s="34">
        <v>46.31</v>
      </c>
      <c r="P8355" s="32">
        <v>43889</v>
      </c>
      <c r="Q8355" s="33">
        <f t="shared" si="1402"/>
        <v>2</v>
      </c>
      <c r="R8355" s="33">
        <f t="shared" si="1403"/>
        <v>2020</v>
      </c>
      <c r="S8355" s="34">
        <v>51.31</v>
      </c>
    </row>
    <row r="8356" spans="1:19">
      <c r="A8356" s="658">
        <v>45903</v>
      </c>
      <c r="B8356" s="33">
        <f t="shared" si="1404"/>
        <v>9</v>
      </c>
      <c r="C8356" s="33">
        <f t="shared" si="1405"/>
        <v>2025</v>
      </c>
      <c r="D8356" s="34">
        <v>0.68599999999999994</v>
      </c>
      <c r="F8356" s="32"/>
      <c r="K8356" s="32">
        <v>43468</v>
      </c>
      <c r="L8356" s="33">
        <f t="shared" si="1400"/>
        <v>1</v>
      </c>
      <c r="M8356" s="33">
        <f t="shared" si="1401"/>
        <v>2019</v>
      </c>
      <c r="N8356" s="34">
        <v>46.92</v>
      </c>
      <c r="P8356" s="32">
        <v>43892</v>
      </c>
      <c r="Q8356" s="33">
        <f t="shared" si="1402"/>
        <v>3</v>
      </c>
      <c r="R8356" s="33">
        <f t="shared" si="1403"/>
        <v>2020</v>
      </c>
      <c r="S8356" s="34">
        <v>52.52</v>
      </c>
    </row>
    <row r="8357" spans="1:19">
      <c r="A8357" s="658">
        <v>45904</v>
      </c>
      <c r="B8357" s="33">
        <f t="shared" si="1404"/>
        <v>9</v>
      </c>
      <c r="C8357" s="33">
        <f t="shared" si="1405"/>
        <v>2025</v>
      </c>
      <c r="D8357" s="34">
        <v>0.68299999999999994</v>
      </c>
      <c r="F8357" s="32"/>
      <c r="K8357" s="32">
        <v>43469</v>
      </c>
      <c r="L8357" s="33">
        <f t="shared" si="1400"/>
        <v>1</v>
      </c>
      <c r="M8357" s="33">
        <f t="shared" si="1401"/>
        <v>2019</v>
      </c>
      <c r="N8357" s="34">
        <v>47.76</v>
      </c>
      <c r="P8357" s="32">
        <v>43893</v>
      </c>
      <c r="Q8357" s="33">
        <f t="shared" si="1402"/>
        <v>3</v>
      </c>
      <c r="R8357" s="33">
        <f t="shared" si="1403"/>
        <v>2020</v>
      </c>
      <c r="S8357" s="34">
        <v>52.24</v>
      </c>
    </row>
    <row r="8358" spans="1:19">
      <c r="A8358" s="658">
        <v>45905</v>
      </c>
      <c r="B8358" s="33">
        <f t="shared" si="1404"/>
        <v>9</v>
      </c>
      <c r="C8358" s="33">
        <f t="shared" si="1405"/>
        <v>2025</v>
      </c>
      <c r="D8358" s="34">
        <v>0.66099999999999992</v>
      </c>
      <c r="F8358" s="32"/>
      <c r="K8358" s="32">
        <v>43472</v>
      </c>
      <c r="L8358" s="33">
        <f t="shared" si="1400"/>
        <v>1</v>
      </c>
      <c r="M8358" s="33">
        <f t="shared" si="1401"/>
        <v>2019</v>
      </c>
      <c r="N8358" s="34">
        <v>48.27</v>
      </c>
      <c r="P8358" s="32">
        <v>43894</v>
      </c>
      <c r="Q8358" s="33">
        <f t="shared" si="1402"/>
        <v>3</v>
      </c>
      <c r="R8358" s="33">
        <f t="shared" si="1403"/>
        <v>2020</v>
      </c>
      <c r="S8358" s="34">
        <v>51.86</v>
      </c>
    </row>
    <row r="8359" spans="1:19">
      <c r="A8359" s="658">
        <v>45908</v>
      </c>
      <c r="B8359" s="33">
        <f t="shared" si="1404"/>
        <v>9</v>
      </c>
      <c r="C8359" s="33">
        <f t="shared" si="1405"/>
        <v>2025</v>
      </c>
      <c r="D8359" s="34">
        <v>0.66299999999999992</v>
      </c>
      <c r="F8359" s="32"/>
      <c r="K8359" s="32">
        <v>43473</v>
      </c>
      <c r="L8359" s="33">
        <f t="shared" si="1400"/>
        <v>1</v>
      </c>
      <c r="M8359" s="33">
        <f t="shared" si="1401"/>
        <v>2019</v>
      </c>
      <c r="N8359" s="34">
        <v>49.58</v>
      </c>
      <c r="P8359" s="32">
        <v>43895</v>
      </c>
      <c r="Q8359" s="33">
        <f t="shared" si="1402"/>
        <v>3</v>
      </c>
      <c r="R8359" s="33">
        <f t="shared" si="1403"/>
        <v>2020</v>
      </c>
      <c r="S8359" s="34">
        <v>51.29</v>
      </c>
    </row>
    <row r="8360" spans="1:19">
      <c r="A8360" s="658">
        <v>45909</v>
      </c>
      <c r="B8360" s="33">
        <f t="shared" si="1404"/>
        <v>9</v>
      </c>
      <c r="C8360" s="33">
        <f t="shared" si="1405"/>
        <v>2025</v>
      </c>
      <c r="D8360" s="34">
        <v>0.68099999999999994</v>
      </c>
      <c r="F8360" s="32"/>
      <c r="K8360" s="32">
        <v>43474</v>
      </c>
      <c r="L8360" s="33">
        <f t="shared" si="1400"/>
        <v>1</v>
      </c>
      <c r="M8360" s="33">
        <f t="shared" si="1401"/>
        <v>2019</v>
      </c>
      <c r="N8360" s="34">
        <v>52.19</v>
      </c>
      <c r="P8360" s="32">
        <v>43896</v>
      </c>
      <c r="Q8360" s="33">
        <f t="shared" si="1402"/>
        <v>3</v>
      </c>
      <c r="R8360" s="33">
        <f t="shared" si="1403"/>
        <v>2020</v>
      </c>
      <c r="S8360" s="34">
        <v>45.6</v>
      </c>
    </row>
    <row r="8361" spans="1:19">
      <c r="A8361" s="658">
        <v>45910</v>
      </c>
      <c r="B8361" s="33">
        <f t="shared" si="1404"/>
        <v>9</v>
      </c>
      <c r="C8361" s="33">
        <f t="shared" si="1405"/>
        <v>2025</v>
      </c>
      <c r="D8361" s="34">
        <v>0.68900000000000006</v>
      </c>
      <c r="F8361" s="32"/>
      <c r="K8361" s="32">
        <v>43475</v>
      </c>
      <c r="L8361" s="33">
        <f t="shared" si="1400"/>
        <v>1</v>
      </c>
      <c r="M8361" s="33">
        <f t="shared" si="1401"/>
        <v>2019</v>
      </c>
      <c r="N8361" s="34">
        <v>52.42</v>
      </c>
      <c r="P8361" s="32">
        <v>43899</v>
      </c>
      <c r="Q8361" s="33">
        <f t="shared" si="1402"/>
        <v>3</v>
      </c>
      <c r="R8361" s="33">
        <f t="shared" si="1403"/>
        <v>2020</v>
      </c>
      <c r="S8361" s="34">
        <v>35.33</v>
      </c>
    </row>
    <row r="8362" spans="1:19">
      <c r="A8362" s="658">
        <v>45911</v>
      </c>
      <c r="B8362" s="33">
        <f t="shared" si="1404"/>
        <v>9</v>
      </c>
      <c r="C8362" s="33">
        <f t="shared" si="1405"/>
        <v>2025</v>
      </c>
      <c r="D8362" s="34">
        <v>0.67099999999999993</v>
      </c>
      <c r="F8362" s="32"/>
      <c r="K8362" s="32">
        <v>43476</v>
      </c>
      <c r="L8362" s="33">
        <f t="shared" si="1400"/>
        <v>1</v>
      </c>
      <c r="M8362" s="33">
        <f t="shared" si="1401"/>
        <v>2019</v>
      </c>
      <c r="N8362" s="34">
        <v>51.44</v>
      </c>
      <c r="P8362" s="32">
        <v>43900</v>
      </c>
      <c r="Q8362" s="33">
        <f t="shared" si="1402"/>
        <v>3</v>
      </c>
      <c r="R8362" s="33">
        <f t="shared" si="1403"/>
        <v>2020</v>
      </c>
      <c r="S8362" s="34">
        <v>36.659999999999997</v>
      </c>
    </row>
    <row r="8363" spans="1:19">
      <c r="A8363" s="658">
        <v>45912</v>
      </c>
      <c r="B8363" s="33">
        <f t="shared" si="1404"/>
        <v>9</v>
      </c>
      <c r="C8363" s="33">
        <f t="shared" si="1405"/>
        <v>2025</v>
      </c>
      <c r="D8363" s="34">
        <v>0.67299999999999993</v>
      </c>
      <c r="F8363" s="32"/>
      <c r="K8363" s="32">
        <v>43479</v>
      </c>
      <c r="L8363" s="33">
        <f t="shared" si="1400"/>
        <v>1</v>
      </c>
      <c r="M8363" s="33">
        <f t="shared" si="1401"/>
        <v>2019</v>
      </c>
      <c r="N8363" s="34">
        <v>50.31</v>
      </c>
      <c r="P8363" s="32">
        <v>43901</v>
      </c>
      <c r="Q8363" s="33">
        <f t="shared" si="1402"/>
        <v>3</v>
      </c>
      <c r="R8363" s="33">
        <f t="shared" si="1403"/>
        <v>2020</v>
      </c>
      <c r="S8363" s="34">
        <v>34.450000000000003</v>
      </c>
    </row>
    <row r="8364" spans="1:19">
      <c r="A8364" s="658">
        <v>45915</v>
      </c>
      <c r="B8364" s="33">
        <f t="shared" si="1404"/>
        <v>9</v>
      </c>
      <c r="C8364" s="33">
        <f t="shared" si="1405"/>
        <v>2025</v>
      </c>
      <c r="D8364" s="34">
        <v>0.68099999999999994</v>
      </c>
      <c r="F8364" s="32"/>
      <c r="K8364" s="32">
        <v>43480</v>
      </c>
      <c r="L8364" s="33">
        <f t="shared" si="1400"/>
        <v>1</v>
      </c>
      <c r="M8364" s="33">
        <f t="shared" si="1401"/>
        <v>2019</v>
      </c>
      <c r="N8364" s="34">
        <v>51.8</v>
      </c>
      <c r="P8364" s="32">
        <v>43902</v>
      </c>
      <c r="Q8364" s="33">
        <f t="shared" si="1402"/>
        <v>3</v>
      </c>
      <c r="R8364" s="33">
        <f t="shared" si="1403"/>
        <v>2020</v>
      </c>
      <c r="S8364" s="34">
        <v>31.05</v>
      </c>
    </row>
    <row r="8365" spans="1:19">
      <c r="A8365" s="658">
        <v>45916</v>
      </c>
      <c r="B8365" s="33">
        <f t="shared" si="1404"/>
        <v>9</v>
      </c>
      <c r="C8365" s="33">
        <f t="shared" si="1405"/>
        <v>2025</v>
      </c>
      <c r="D8365" s="34">
        <v>0.69599999999999995</v>
      </c>
      <c r="F8365" s="32"/>
      <c r="K8365" s="32">
        <v>43481</v>
      </c>
      <c r="L8365" s="33">
        <f t="shared" si="1400"/>
        <v>1</v>
      </c>
      <c r="M8365" s="33">
        <f t="shared" si="1401"/>
        <v>2019</v>
      </c>
      <c r="N8365" s="34">
        <v>52.08</v>
      </c>
      <c r="P8365" s="32">
        <v>43903</v>
      </c>
      <c r="Q8365" s="33">
        <f t="shared" si="1402"/>
        <v>3</v>
      </c>
      <c r="R8365" s="33">
        <f t="shared" si="1403"/>
        <v>2020</v>
      </c>
      <c r="S8365" s="34">
        <v>33</v>
      </c>
    </row>
    <row r="8366" spans="1:19">
      <c r="A8366" s="658">
        <v>45917</v>
      </c>
      <c r="B8366" s="33">
        <f t="shared" si="1404"/>
        <v>9</v>
      </c>
      <c r="C8366" s="33">
        <f t="shared" si="1405"/>
        <v>2025</v>
      </c>
      <c r="D8366" s="34">
        <v>0.68900000000000006</v>
      </c>
      <c r="F8366" s="32"/>
      <c r="K8366" s="32">
        <v>43482</v>
      </c>
      <c r="L8366" s="33">
        <f t="shared" si="1400"/>
        <v>1</v>
      </c>
      <c r="M8366" s="33">
        <f t="shared" si="1401"/>
        <v>2019</v>
      </c>
      <c r="N8366" s="34">
        <v>51.83</v>
      </c>
      <c r="P8366" s="32">
        <v>43906</v>
      </c>
      <c r="Q8366" s="33">
        <f t="shared" si="1402"/>
        <v>3</v>
      </c>
      <c r="R8366" s="33">
        <f t="shared" si="1403"/>
        <v>2020</v>
      </c>
      <c r="S8366" s="34">
        <v>27.98</v>
      </c>
    </row>
    <row r="8367" spans="1:19">
      <c r="A8367" s="658">
        <v>45918</v>
      </c>
      <c r="B8367" s="33">
        <f t="shared" si="1404"/>
        <v>9</v>
      </c>
      <c r="C8367" s="33">
        <f t="shared" si="1405"/>
        <v>2025</v>
      </c>
      <c r="D8367" s="34">
        <v>0.69</v>
      </c>
      <c r="F8367" s="32"/>
      <c r="K8367" s="32">
        <v>43483</v>
      </c>
      <c r="L8367" s="33">
        <f t="shared" si="1400"/>
        <v>1</v>
      </c>
      <c r="M8367" s="33">
        <f t="shared" si="1401"/>
        <v>2019</v>
      </c>
      <c r="N8367" s="34">
        <v>53.6</v>
      </c>
      <c r="P8367" s="32">
        <v>43907</v>
      </c>
      <c r="Q8367" s="33">
        <f t="shared" si="1402"/>
        <v>3</v>
      </c>
      <c r="R8367" s="33">
        <f t="shared" si="1403"/>
        <v>2020</v>
      </c>
      <c r="S8367" s="34">
        <v>27.97</v>
      </c>
    </row>
    <row r="8368" spans="1:19">
      <c r="A8368" s="658">
        <v>45919</v>
      </c>
      <c r="B8368" s="33">
        <f t="shared" si="1404"/>
        <v>9</v>
      </c>
      <c r="C8368" s="33">
        <f t="shared" si="1405"/>
        <v>2025</v>
      </c>
      <c r="D8368" s="34">
        <v>0.68599999999999994</v>
      </c>
      <c r="F8368" s="32"/>
      <c r="K8368" s="32">
        <v>43486</v>
      </c>
      <c r="L8368" s="33">
        <f t="shared" si="1400"/>
        <v>1</v>
      </c>
      <c r="M8368" s="33">
        <f t="shared" si="1401"/>
        <v>2019</v>
      </c>
      <c r="N8368" s="34">
        <v>51.83</v>
      </c>
      <c r="P8368" s="32">
        <v>43908</v>
      </c>
      <c r="Q8368" s="33">
        <f t="shared" si="1402"/>
        <v>3</v>
      </c>
      <c r="R8368" s="33">
        <f t="shared" si="1403"/>
        <v>2020</v>
      </c>
      <c r="S8368" s="34">
        <v>22.79</v>
      </c>
    </row>
    <row r="8369" spans="1:19">
      <c r="A8369" s="658">
        <v>45922</v>
      </c>
      <c r="B8369" s="33">
        <f t="shared" si="1404"/>
        <v>9</v>
      </c>
      <c r="C8369" s="33">
        <f t="shared" si="1405"/>
        <v>2025</v>
      </c>
      <c r="D8369" s="34">
        <v>0.68099999999999994</v>
      </c>
      <c r="F8369" s="32"/>
      <c r="K8369" s="32">
        <v>43487</v>
      </c>
      <c r="L8369" s="33">
        <f t="shared" si="1400"/>
        <v>1</v>
      </c>
      <c r="M8369" s="33">
        <f t="shared" si="1401"/>
        <v>2019</v>
      </c>
      <c r="N8369" s="34">
        <v>52.59</v>
      </c>
      <c r="P8369" s="32">
        <v>43909</v>
      </c>
      <c r="Q8369" s="33">
        <f t="shared" si="1402"/>
        <v>3</v>
      </c>
      <c r="R8369" s="33">
        <f t="shared" si="1403"/>
        <v>2020</v>
      </c>
      <c r="S8369" s="34">
        <v>23.98</v>
      </c>
    </row>
    <row r="8370" spans="1:19">
      <c r="A8370" s="658">
        <v>45923</v>
      </c>
      <c r="B8370" s="33">
        <f t="shared" si="1404"/>
        <v>9</v>
      </c>
      <c r="C8370" s="33">
        <f t="shared" si="1405"/>
        <v>2025</v>
      </c>
      <c r="D8370" s="34">
        <v>0.69</v>
      </c>
      <c r="F8370" s="32"/>
      <c r="K8370" s="32">
        <v>43488</v>
      </c>
      <c r="L8370" s="33">
        <f t="shared" si="1400"/>
        <v>1</v>
      </c>
      <c r="M8370" s="33">
        <f t="shared" si="1401"/>
        <v>2019</v>
      </c>
      <c r="N8370" s="34">
        <v>52.44</v>
      </c>
      <c r="P8370" s="32">
        <v>43910</v>
      </c>
      <c r="Q8370" s="33">
        <f t="shared" si="1402"/>
        <v>3</v>
      </c>
      <c r="R8370" s="33">
        <f t="shared" si="1403"/>
        <v>2020</v>
      </c>
      <c r="S8370" s="34">
        <v>25.55</v>
      </c>
    </row>
    <row r="8371" spans="1:19">
      <c r="A8371" s="658">
        <v>45924</v>
      </c>
      <c r="B8371" s="33">
        <f t="shared" si="1404"/>
        <v>9</v>
      </c>
      <c r="C8371" s="33">
        <f t="shared" si="1405"/>
        <v>2025</v>
      </c>
      <c r="D8371" s="34">
        <v>0.69900000000000007</v>
      </c>
      <c r="F8371" s="32"/>
      <c r="K8371" s="32">
        <v>43489</v>
      </c>
      <c r="L8371" s="33">
        <f t="shared" si="1400"/>
        <v>1</v>
      </c>
      <c r="M8371" s="33">
        <f t="shared" si="1401"/>
        <v>2019</v>
      </c>
      <c r="N8371" s="34">
        <v>52.94</v>
      </c>
      <c r="P8371" s="32">
        <v>43913</v>
      </c>
      <c r="Q8371" s="33">
        <f t="shared" ref="Q8371:Q8378" si="1406">+MONTH(P8371)</f>
        <v>3</v>
      </c>
      <c r="R8371" s="33">
        <f t="shared" ref="R8371:R8378" si="1407">+YEAR(P8371)</f>
        <v>2020</v>
      </c>
      <c r="S8371" s="34">
        <v>21.85</v>
      </c>
    </row>
    <row r="8372" spans="1:19">
      <c r="A8372" s="658">
        <v>45925</v>
      </c>
      <c r="B8372" s="33">
        <f t="shared" si="1404"/>
        <v>9</v>
      </c>
      <c r="C8372" s="33">
        <f t="shared" si="1405"/>
        <v>2025</v>
      </c>
      <c r="D8372" s="34">
        <v>0.69499999999999995</v>
      </c>
      <c r="F8372" s="32"/>
      <c r="K8372" s="32">
        <v>43490</v>
      </c>
      <c r="L8372" s="33">
        <f t="shared" si="1400"/>
        <v>1</v>
      </c>
      <c r="M8372" s="33">
        <f t="shared" si="1401"/>
        <v>2019</v>
      </c>
      <c r="N8372" s="34">
        <v>53.53</v>
      </c>
      <c r="P8372" s="32">
        <v>43914</v>
      </c>
      <c r="Q8372" s="33">
        <f t="shared" si="1406"/>
        <v>3</v>
      </c>
      <c r="R8372" s="33">
        <f t="shared" si="1407"/>
        <v>2020</v>
      </c>
      <c r="S8372" s="34">
        <v>24.5</v>
      </c>
    </row>
    <row r="8373" spans="1:19">
      <c r="A8373" s="658">
        <v>45926</v>
      </c>
      <c r="B8373" s="33">
        <f t="shared" si="1404"/>
        <v>9</v>
      </c>
      <c r="C8373" s="33">
        <f t="shared" si="1405"/>
        <v>2025</v>
      </c>
      <c r="D8373" s="34">
        <v>0.70400000000000007</v>
      </c>
      <c r="F8373" s="32"/>
      <c r="K8373" s="32">
        <v>43493</v>
      </c>
      <c r="L8373" s="33">
        <f t="shared" si="1400"/>
        <v>1</v>
      </c>
      <c r="M8373" s="33">
        <f t="shared" si="1401"/>
        <v>2019</v>
      </c>
      <c r="N8373" s="34">
        <v>51.79</v>
      </c>
      <c r="P8373" s="32">
        <v>43915</v>
      </c>
      <c r="Q8373" s="33">
        <f t="shared" si="1406"/>
        <v>3</v>
      </c>
      <c r="R8373" s="33">
        <f t="shared" si="1407"/>
        <v>2020</v>
      </c>
      <c r="S8373" s="34">
        <v>25.62</v>
      </c>
    </row>
    <row r="8374" spans="1:19">
      <c r="A8374" s="658">
        <v>45929</v>
      </c>
      <c r="B8374" s="33">
        <f t="shared" si="1404"/>
        <v>9</v>
      </c>
      <c r="C8374" s="33">
        <f t="shared" si="1405"/>
        <v>2025</v>
      </c>
      <c r="D8374" s="34">
        <v>0.69200000000000006</v>
      </c>
      <c r="F8374" s="32"/>
      <c r="K8374" s="32">
        <v>43494</v>
      </c>
      <c r="L8374" s="33">
        <f t="shared" si="1400"/>
        <v>1</v>
      </c>
      <c r="M8374" s="33">
        <f t="shared" si="1401"/>
        <v>2019</v>
      </c>
      <c r="N8374" s="34">
        <v>53.07</v>
      </c>
      <c r="P8374" s="32">
        <v>43916</v>
      </c>
      <c r="Q8374" s="33">
        <f t="shared" si="1406"/>
        <v>3</v>
      </c>
      <c r="R8374" s="33">
        <f t="shared" si="1407"/>
        <v>2020</v>
      </c>
      <c r="S8374" s="34">
        <v>23.55</v>
      </c>
    </row>
    <row r="8375" spans="1:19">
      <c r="A8375" s="658">
        <v>45930</v>
      </c>
      <c r="B8375" s="33">
        <f t="shared" si="1404"/>
        <v>9</v>
      </c>
      <c r="C8375" s="33">
        <f t="shared" si="1405"/>
        <v>2025</v>
      </c>
      <c r="D8375" s="34">
        <v>0.68099999999999994</v>
      </c>
      <c r="F8375" s="32"/>
      <c r="K8375" s="32">
        <v>43495</v>
      </c>
      <c r="L8375" s="33">
        <f t="shared" si="1400"/>
        <v>1</v>
      </c>
      <c r="M8375" s="33">
        <f t="shared" si="1401"/>
        <v>2019</v>
      </c>
      <c r="N8375" s="34">
        <v>54.18</v>
      </c>
      <c r="P8375" s="32">
        <v>43917</v>
      </c>
      <c r="Q8375" s="33">
        <f t="shared" si="1406"/>
        <v>3</v>
      </c>
      <c r="R8375" s="33">
        <f t="shared" si="1407"/>
        <v>2020</v>
      </c>
      <c r="S8375" s="34">
        <v>22.39</v>
      </c>
    </row>
    <row r="8376" spans="1:19">
      <c r="A8376" s="658">
        <v>45931</v>
      </c>
      <c r="B8376" s="33">
        <f t="shared" ref="B8376:B8405" si="1408">+MONTH(A8376)</f>
        <v>10</v>
      </c>
      <c r="C8376" s="33">
        <f t="shared" ref="C8376:C8405" si="1409">+YEAR(A8376)</f>
        <v>2025</v>
      </c>
      <c r="D8376" s="34">
        <v>0.67300000000000004</v>
      </c>
      <c r="F8376" s="32"/>
      <c r="K8376" s="32">
        <v>43496</v>
      </c>
      <c r="L8376" s="33">
        <f t="shared" si="1400"/>
        <v>1</v>
      </c>
      <c r="M8376" s="33">
        <f t="shared" si="1401"/>
        <v>2019</v>
      </c>
      <c r="N8376" s="34">
        <v>53.84</v>
      </c>
      <c r="P8376" s="32">
        <v>43920</v>
      </c>
      <c r="Q8376" s="33">
        <f t="shared" si="1406"/>
        <v>3</v>
      </c>
      <c r="R8376" s="33">
        <f t="shared" si="1407"/>
        <v>2020</v>
      </c>
      <c r="S8376" s="34">
        <v>19.07</v>
      </c>
    </row>
    <row r="8377" spans="1:19">
      <c r="A8377" s="658">
        <v>45932</v>
      </c>
      <c r="B8377" s="33">
        <f t="shared" si="1408"/>
        <v>10</v>
      </c>
      <c r="C8377" s="33">
        <f t="shared" si="1409"/>
        <v>2025</v>
      </c>
      <c r="D8377" s="34">
        <v>0.67100000000000004</v>
      </c>
      <c r="F8377" s="32"/>
      <c r="K8377" s="32">
        <v>43497</v>
      </c>
      <c r="L8377" s="33">
        <f t="shared" si="1400"/>
        <v>2</v>
      </c>
      <c r="M8377" s="33">
        <f t="shared" si="1401"/>
        <v>2019</v>
      </c>
      <c r="N8377" s="34">
        <v>55.29</v>
      </c>
      <c r="P8377" s="32">
        <v>43921</v>
      </c>
      <c r="Q8377" s="33">
        <f t="shared" si="1406"/>
        <v>3</v>
      </c>
      <c r="R8377" s="33">
        <f t="shared" si="1407"/>
        <v>2020</v>
      </c>
      <c r="S8377" s="34">
        <v>19.190000000000001</v>
      </c>
    </row>
    <row r="8378" spans="1:19">
      <c r="A8378" s="658">
        <v>45933</v>
      </c>
      <c r="B8378" s="33">
        <f t="shared" si="1408"/>
        <v>10</v>
      </c>
      <c r="C8378" s="33">
        <f t="shared" si="1409"/>
        <v>2025</v>
      </c>
      <c r="D8378" s="34">
        <v>0.67100000000000004</v>
      </c>
      <c r="F8378" s="32"/>
      <c r="K8378" s="32">
        <v>43500</v>
      </c>
      <c r="L8378" s="33">
        <f t="shared" si="1400"/>
        <v>2</v>
      </c>
      <c r="M8378" s="33">
        <f t="shared" si="1401"/>
        <v>2019</v>
      </c>
      <c r="N8378" s="34">
        <v>54.57</v>
      </c>
      <c r="P8378" s="32">
        <v>43922</v>
      </c>
      <c r="Q8378" s="33">
        <f t="shared" si="1406"/>
        <v>4</v>
      </c>
      <c r="R8378" s="33">
        <f t="shared" si="1407"/>
        <v>2020</v>
      </c>
      <c r="S8378" s="34">
        <v>14.97</v>
      </c>
    </row>
    <row r="8379" spans="1:19">
      <c r="A8379" s="658">
        <v>45936</v>
      </c>
      <c r="B8379" s="33">
        <f t="shared" si="1408"/>
        <v>10</v>
      </c>
      <c r="C8379" s="33">
        <f t="shared" si="1409"/>
        <v>2025</v>
      </c>
      <c r="D8379" s="34">
        <v>0.66300000000000003</v>
      </c>
      <c r="F8379" s="32"/>
      <c r="K8379" s="32">
        <v>43501</v>
      </c>
      <c r="L8379" s="33">
        <f t="shared" si="1400"/>
        <v>2</v>
      </c>
      <c r="M8379" s="33">
        <f t="shared" si="1401"/>
        <v>2019</v>
      </c>
      <c r="N8379" s="34">
        <v>53.69</v>
      </c>
      <c r="P8379" s="32">
        <v>43923</v>
      </c>
      <c r="Q8379" s="33">
        <f t="shared" ref="Q8379:Q8403" si="1410">+MONTH(P8379)</f>
        <v>4</v>
      </c>
      <c r="R8379" s="33">
        <f t="shared" ref="R8379:R8403" si="1411">+YEAR(P8379)</f>
        <v>2020</v>
      </c>
      <c r="S8379" s="34">
        <v>20.239999999999998</v>
      </c>
    </row>
    <row r="8380" spans="1:19">
      <c r="A8380" s="658">
        <v>45937</v>
      </c>
      <c r="B8380" s="33">
        <f t="shared" si="1408"/>
        <v>10</v>
      </c>
      <c r="C8380" s="33">
        <f t="shared" si="1409"/>
        <v>2025</v>
      </c>
      <c r="D8380" s="34">
        <v>0.66300000000000003</v>
      </c>
      <c r="F8380" s="32"/>
      <c r="K8380" s="32">
        <v>43502</v>
      </c>
      <c r="L8380" s="33">
        <f t="shared" si="1400"/>
        <v>2</v>
      </c>
      <c r="M8380" s="33">
        <f t="shared" si="1401"/>
        <v>2019</v>
      </c>
      <c r="N8380" s="34">
        <v>53.94</v>
      </c>
      <c r="P8380" s="32">
        <v>43924</v>
      </c>
      <c r="Q8380" s="33">
        <f t="shared" si="1410"/>
        <v>4</v>
      </c>
      <c r="R8380" s="33">
        <f t="shared" si="1411"/>
        <v>2020</v>
      </c>
      <c r="S8380" s="34">
        <v>24.33</v>
      </c>
    </row>
    <row r="8381" spans="1:19">
      <c r="A8381" s="658">
        <v>45938</v>
      </c>
      <c r="B8381" s="33">
        <f t="shared" si="1408"/>
        <v>10</v>
      </c>
      <c r="C8381" s="33">
        <f t="shared" si="1409"/>
        <v>2025</v>
      </c>
      <c r="D8381" s="34">
        <v>0.64400000000000002</v>
      </c>
      <c r="F8381" s="32"/>
      <c r="K8381" s="32">
        <v>43503</v>
      </c>
      <c r="L8381" s="33">
        <f t="shared" si="1400"/>
        <v>2</v>
      </c>
      <c r="M8381" s="33">
        <f t="shared" si="1401"/>
        <v>2019</v>
      </c>
      <c r="N8381" s="34">
        <v>52.68</v>
      </c>
      <c r="P8381" s="32">
        <v>43927</v>
      </c>
      <c r="Q8381" s="33">
        <f t="shared" si="1410"/>
        <v>4</v>
      </c>
      <c r="R8381" s="33">
        <f t="shared" si="1411"/>
        <v>2020</v>
      </c>
      <c r="S8381" s="34">
        <v>22.58</v>
      </c>
    </row>
    <row r="8382" spans="1:19">
      <c r="A8382" s="658">
        <v>45939</v>
      </c>
      <c r="B8382" s="33">
        <f t="shared" si="1408"/>
        <v>10</v>
      </c>
      <c r="C8382" s="33">
        <f t="shared" si="1409"/>
        <v>2025</v>
      </c>
      <c r="D8382" s="34">
        <v>0.64900000000000002</v>
      </c>
      <c r="F8382" s="32"/>
      <c r="K8382" s="32">
        <v>43504</v>
      </c>
      <c r="L8382" s="33">
        <f t="shared" si="1400"/>
        <v>2</v>
      </c>
      <c r="M8382" s="33">
        <f t="shared" si="1401"/>
        <v>2019</v>
      </c>
      <c r="N8382" s="34">
        <v>52.75</v>
      </c>
      <c r="P8382" s="32">
        <v>43928</v>
      </c>
      <c r="Q8382" s="33">
        <f t="shared" si="1410"/>
        <v>4</v>
      </c>
      <c r="R8382" s="33">
        <f t="shared" si="1411"/>
        <v>2020</v>
      </c>
      <c r="S8382" s="34">
        <v>22.1</v>
      </c>
    </row>
    <row r="8383" spans="1:19">
      <c r="A8383" s="658">
        <v>45940</v>
      </c>
      <c r="B8383" s="33">
        <f t="shared" si="1408"/>
        <v>10</v>
      </c>
      <c r="C8383" s="33">
        <f t="shared" si="1409"/>
        <v>2025</v>
      </c>
      <c r="D8383" s="34">
        <v>0.61099999999999999</v>
      </c>
      <c r="F8383" s="32"/>
      <c r="K8383" s="32">
        <v>43507</v>
      </c>
      <c r="L8383" s="33">
        <f t="shared" si="1400"/>
        <v>2</v>
      </c>
      <c r="M8383" s="33">
        <f t="shared" si="1401"/>
        <v>2019</v>
      </c>
      <c r="N8383" s="34">
        <v>52.43</v>
      </c>
      <c r="P8383" s="32">
        <v>43929</v>
      </c>
      <c r="Q8383" s="33">
        <f t="shared" si="1410"/>
        <v>4</v>
      </c>
      <c r="R8383" s="33">
        <f t="shared" si="1411"/>
        <v>2020</v>
      </c>
      <c r="S8383" s="34">
        <v>25.22</v>
      </c>
    </row>
    <row r="8384" spans="1:19">
      <c r="A8384" s="658">
        <v>45943</v>
      </c>
      <c r="B8384" s="33">
        <f t="shared" si="1408"/>
        <v>10</v>
      </c>
      <c r="C8384" s="33">
        <f t="shared" si="1409"/>
        <v>2025</v>
      </c>
      <c r="D8384" s="34">
        <v>0.624</v>
      </c>
      <c r="F8384" s="32"/>
      <c r="K8384" s="32">
        <v>43508</v>
      </c>
      <c r="L8384" s="33">
        <f t="shared" si="1400"/>
        <v>2</v>
      </c>
      <c r="M8384" s="33">
        <f t="shared" si="1401"/>
        <v>2019</v>
      </c>
      <c r="N8384" s="34">
        <v>53.14</v>
      </c>
      <c r="P8384" s="32">
        <v>43930</v>
      </c>
      <c r="Q8384" s="33">
        <f t="shared" si="1410"/>
        <v>4</v>
      </c>
      <c r="R8384" s="33">
        <f t="shared" si="1411"/>
        <v>2020</v>
      </c>
      <c r="S8384" s="34">
        <v>20.23</v>
      </c>
    </row>
    <row r="8385" spans="1:19">
      <c r="A8385" s="658">
        <v>45944</v>
      </c>
      <c r="B8385" s="33">
        <f t="shared" si="1408"/>
        <v>10</v>
      </c>
      <c r="C8385" s="33">
        <f t="shared" si="1409"/>
        <v>2025</v>
      </c>
      <c r="D8385" s="34">
        <v>0.61</v>
      </c>
      <c r="F8385" s="32"/>
      <c r="K8385" s="32">
        <v>43509</v>
      </c>
      <c r="L8385" s="33">
        <f t="shared" si="1400"/>
        <v>2</v>
      </c>
      <c r="M8385" s="33">
        <f t="shared" si="1401"/>
        <v>2019</v>
      </c>
      <c r="N8385" s="34">
        <v>53.84</v>
      </c>
      <c r="P8385" s="32">
        <v>43935</v>
      </c>
      <c r="Q8385" s="33">
        <f t="shared" si="1410"/>
        <v>4</v>
      </c>
      <c r="R8385" s="33">
        <f t="shared" si="1411"/>
        <v>2020</v>
      </c>
      <c r="S8385" s="34">
        <v>21.74</v>
      </c>
    </row>
    <row r="8386" spans="1:19">
      <c r="A8386" s="658">
        <v>45945</v>
      </c>
      <c r="B8386" s="33">
        <f t="shared" si="1408"/>
        <v>10</v>
      </c>
      <c r="C8386" s="33">
        <f t="shared" si="1409"/>
        <v>2025</v>
      </c>
      <c r="D8386" s="34">
        <v>0.62</v>
      </c>
      <c r="F8386" s="32"/>
      <c r="K8386" s="32">
        <v>43510</v>
      </c>
      <c r="L8386" s="33">
        <f t="shared" si="1400"/>
        <v>2</v>
      </c>
      <c r="M8386" s="33">
        <f t="shared" si="1401"/>
        <v>2019</v>
      </c>
      <c r="N8386" s="34">
        <v>54.4</v>
      </c>
      <c r="P8386" s="32">
        <v>43936</v>
      </c>
      <c r="Q8386" s="33">
        <f t="shared" si="1410"/>
        <v>4</v>
      </c>
      <c r="R8386" s="33">
        <f t="shared" si="1411"/>
        <v>2020</v>
      </c>
      <c r="S8386" s="34">
        <v>19.8</v>
      </c>
    </row>
    <row r="8387" spans="1:19">
      <c r="A8387" s="658">
        <v>45946</v>
      </c>
      <c r="B8387" s="33">
        <f t="shared" si="1408"/>
        <v>10</v>
      </c>
      <c r="C8387" s="33">
        <f t="shared" si="1409"/>
        <v>2025</v>
      </c>
      <c r="D8387" s="34">
        <v>0.60399999999999998</v>
      </c>
      <c r="F8387" s="32"/>
      <c r="K8387" s="32">
        <v>43511</v>
      </c>
      <c r="L8387" s="33">
        <f t="shared" si="1400"/>
        <v>2</v>
      </c>
      <c r="M8387" s="33">
        <f t="shared" si="1401"/>
        <v>2019</v>
      </c>
      <c r="N8387" s="34">
        <v>55.58</v>
      </c>
      <c r="P8387" s="32">
        <v>43937</v>
      </c>
      <c r="Q8387" s="33">
        <f t="shared" si="1410"/>
        <v>4</v>
      </c>
      <c r="R8387" s="33">
        <f t="shared" si="1411"/>
        <v>2020</v>
      </c>
      <c r="S8387" s="34">
        <v>18.690000000000001</v>
      </c>
    </row>
    <row r="8388" spans="1:19">
      <c r="A8388" s="658">
        <v>45947</v>
      </c>
      <c r="B8388" s="33">
        <f t="shared" si="1408"/>
        <v>10</v>
      </c>
      <c r="C8388" s="33">
        <f t="shared" si="1409"/>
        <v>2025</v>
      </c>
      <c r="D8388" s="34">
        <v>0.59599999999999997</v>
      </c>
      <c r="F8388" s="32"/>
      <c r="K8388" s="32">
        <v>43515</v>
      </c>
      <c r="L8388" s="33">
        <f t="shared" si="1400"/>
        <v>2</v>
      </c>
      <c r="M8388" s="33">
        <f t="shared" si="1401"/>
        <v>2019</v>
      </c>
      <c r="N8388" s="34">
        <v>56.12</v>
      </c>
      <c r="P8388" s="32">
        <v>43938</v>
      </c>
      <c r="Q8388" s="33">
        <f t="shared" si="1410"/>
        <v>4</v>
      </c>
      <c r="R8388" s="33">
        <f t="shared" si="1411"/>
        <v>2020</v>
      </c>
      <c r="S8388" s="34">
        <v>19.75</v>
      </c>
    </row>
    <row r="8389" spans="1:19">
      <c r="A8389" s="658">
        <v>45950</v>
      </c>
      <c r="B8389" s="33">
        <f t="shared" si="1408"/>
        <v>10</v>
      </c>
      <c r="C8389" s="33">
        <f t="shared" si="1409"/>
        <v>2025</v>
      </c>
      <c r="D8389" s="34">
        <v>0.58099999999999996</v>
      </c>
      <c r="F8389" s="32"/>
      <c r="K8389" s="32">
        <v>43516</v>
      </c>
      <c r="L8389" s="33">
        <f t="shared" si="1400"/>
        <v>2</v>
      </c>
      <c r="M8389" s="33">
        <f t="shared" si="1401"/>
        <v>2019</v>
      </c>
      <c r="N8389" s="34">
        <v>56.9</v>
      </c>
      <c r="P8389" s="32">
        <v>43941</v>
      </c>
      <c r="Q8389" s="33">
        <f t="shared" si="1410"/>
        <v>4</v>
      </c>
      <c r="R8389" s="33">
        <f t="shared" si="1411"/>
        <v>2020</v>
      </c>
      <c r="S8389" s="34">
        <v>17.36</v>
      </c>
    </row>
    <row r="8390" spans="1:19">
      <c r="A8390" s="658">
        <v>45951</v>
      </c>
      <c r="B8390" s="33">
        <f t="shared" si="1408"/>
        <v>10</v>
      </c>
      <c r="C8390" s="33">
        <f t="shared" si="1409"/>
        <v>2025</v>
      </c>
      <c r="D8390" s="34">
        <v>0.60399999999999998</v>
      </c>
      <c r="F8390" s="32"/>
      <c r="K8390" s="32">
        <v>43517</v>
      </c>
      <c r="L8390" s="33">
        <f t="shared" si="1400"/>
        <v>2</v>
      </c>
      <c r="M8390" s="33">
        <f t="shared" si="1401"/>
        <v>2019</v>
      </c>
      <c r="N8390" s="34">
        <v>56.95</v>
      </c>
      <c r="P8390" s="32">
        <v>43942</v>
      </c>
      <c r="Q8390" s="33">
        <f t="shared" si="1410"/>
        <v>4</v>
      </c>
      <c r="R8390" s="33">
        <f t="shared" si="1411"/>
        <v>2020</v>
      </c>
      <c r="S8390" s="34">
        <v>9.1199999999999992</v>
      </c>
    </row>
    <row r="8391" spans="1:19">
      <c r="A8391" s="658">
        <v>45952</v>
      </c>
      <c r="B8391" s="33">
        <f t="shared" si="1408"/>
        <v>10</v>
      </c>
      <c r="C8391" s="33">
        <f t="shared" si="1409"/>
        <v>2025</v>
      </c>
      <c r="D8391" s="34">
        <v>0.61899999999999999</v>
      </c>
      <c r="F8391" s="32"/>
      <c r="K8391" s="32">
        <v>43518</v>
      </c>
      <c r="L8391" s="33">
        <f t="shared" si="1400"/>
        <v>2</v>
      </c>
      <c r="M8391" s="33">
        <f t="shared" si="1401"/>
        <v>2019</v>
      </c>
      <c r="N8391" s="34">
        <v>57.01</v>
      </c>
      <c r="P8391" s="32">
        <v>43943</v>
      </c>
      <c r="Q8391" s="33">
        <f t="shared" si="1410"/>
        <v>4</v>
      </c>
      <c r="R8391" s="33">
        <f t="shared" si="1411"/>
        <v>2020</v>
      </c>
      <c r="S8391" s="34">
        <v>13.77</v>
      </c>
    </row>
    <row r="8392" spans="1:19">
      <c r="A8392" s="658">
        <v>45953</v>
      </c>
      <c r="B8392" s="33">
        <f t="shared" si="1408"/>
        <v>10</v>
      </c>
      <c r="C8392" s="33">
        <f t="shared" si="1409"/>
        <v>2025</v>
      </c>
      <c r="D8392" s="34">
        <v>0.64</v>
      </c>
      <c r="F8392" s="32"/>
      <c r="K8392" s="32">
        <v>43521</v>
      </c>
      <c r="L8392" s="33">
        <f t="shared" si="1400"/>
        <v>2</v>
      </c>
      <c r="M8392" s="33">
        <f t="shared" si="1401"/>
        <v>2019</v>
      </c>
      <c r="N8392" s="34">
        <v>55.32</v>
      </c>
      <c r="P8392" s="32">
        <v>43944</v>
      </c>
      <c r="Q8392" s="33">
        <f t="shared" si="1410"/>
        <v>4</v>
      </c>
      <c r="R8392" s="33">
        <f t="shared" si="1411"/>
        <v>2020</v>
      </c>
      <c r="S8392" s="34">
        <v>15.06</v>
      </c>
    </row>
    <row r="8393" spans="1:19">
      <c r="A8393" s="658">
        <v>45954</v>
      </c>
      <c r="B8393" s="33">
        <f t="shared" si="1408"/>
        <v>10</v>
      </c>
      <c r="C8393" s="33">
        <f t="shared" si="1409"/>
        <v>2025</v>
      </c>
      <c r="D8393" s="34">
        <v>0.66400000000000003</v>
      </c>
      <c r="F8393" s="32"/>
      <c r="K8393" s="32">
        <v>43522</v>
      </c>
      <c r="L8393" s="33">
        <f t="shared" si="1400"/>
        <v>2</v>
      </c>
      <c r="M8393" s="33">
        <f t="shared" si="1401"/>
        <v>2019</v>
      </c>
      <c r="N8393" s="34">
        <v>55.4</v>
      </c>
      <c r="P8393" s="32">
        <v>43945</v>
      </c>
      <c r="Q8393" s="33">
        <f t="shared" si="1410"/>
        <v>4</v>
      </c>
      <c r="R8393" s="33">
        <f t="shared" si="1411"/>
        <v>2020</v>
      </c>
      <c r="S8393" s="34">
        <v>15.87</v>
      </c>
    </row>
    <row r="8394" spans="1:19">
      <c r="A8394" s="658">
        <v>45957</v>
      </c>
      <c r="B8394" s="33">
        <f t="shared" si="1408"/>
        <v>10</v>
      </c>
      <c r="C8394" s="33">
        <f t="shared" si="1409"/>
        <v>2025</v>
      </c>
      <c r="D8394" s="34">
        <v>0.67400000000000004</v>
      </c>
      <c r="F8394" s="32"/>
      <c r="K8394" s="32">
        <v>43523</v>
      </c>
      <c r="L8394" s="33">
        <f t="shared" si="1400"/>
        <v>2</v>
      </c>
      <c r="M8394" s="33">
        <f t="shared" si="1401"/>
        <v>2019</v>
      </c>
      <c r="N8394" s="34">
        <v>56.92</v>
      </c>
      <c r="P8394" s="32">
        <v>43948</v>
      </c>
      <c r="Q8394" s="33">
        <f t="shared" si="1410"/>
        <v>4</v>
      </c>
      <c r="R8394" s="33">
        <f t="shared" si="1411"/>
        <v>2020</v>
      </c>
      <c r="S8394" s="34">
        <v>15.17</v>
      </c>
    </row>
    <row r="8395" spans="1:19">
      <c r="A8395" s="658">
        <v>45958</v>
      </c>
      <c r="B8395" s="33">
        <f t="shared" si="1408"/>
        <v>10</v>
      </c>
      <c r="C8395" s="33">
        <f t="shared" si="1409"/>
        <v>2025</v>
      </c>
      <c r="D8395" s="34">
        <v>0.64800000000000002</v>
      </c>
      <c r="F8395" s="32"/>
      <c r="K8395" s="32">
        <v>43524</v>
      </c>
      <c r="L8395" s="33">
        <f t="shared" ref="L8395:L8431" si="1412">+MONTH(K8395)</f>
        <v>2</v>
      </c>
      <c r="M8395" s="33">
        <f t="shared" ref="M8395:M8431" si="1413">+YEAR(K8395)</f>
        <v>2019</v>
      </c>
      <c r="N8395" s="34">
        <v>57.21</v>
      </c>
      <c r="P8395" s="32">
        <v>43949</v>
      </c>
      <c r="Q8395" s="33">
        <f t="shared" si="1410"/>
        <v>4</v>
      </c>
      <c r="R8395" s="33">
        <f t="shared" si="1411"/>
        <v>2020</v>
      </c>
      <c r="S8395" s="34">
        <v>15.6</v>
      </c>
    </row>
    <row r="8396" spans="1:19">
      <c r="A8396" s="658">
        <v>45959</v>
      </c>
      <c r="B8396" s="33">
        <f t="shared" si="1408"/>
        <v>10</v>
      </c>
      <c r="C8396" s="33">
        <f t="shared" si="1409"/>
        <v>2025</v>
      </c>
      <c r="D8396" s="34">
        <v>0.65</v>
      </c>
      <c r="F8396" s="32"/>
      <c r="K8396" s="32">
        <v>43525</v>
      </c>
      <c r="L8396" s="33">
        <f t="shared" si="1412"/>
        <v>3</v>
      </c>
      <c r="M8396" s="33">
        <f t="shared" si="1413"/>
        <v>2019</v>
      </c>
      <c r="N8396" s="34">
        <v>55.76</v>
      </c>
      <c r="P8396" s="32">
        <v>43950</v>
      </c>
      <c r="Q8396" s="33">
        <f t="shared" si="1410"/>
        <v>4</v>
      </c>
      <c r="R8396" s="33">
        <f t="shared" si="1411"/>
        <v>2020</v>
      </c>
      <c r="S8396" s="34">
        <v>17.86</v>
      </c>
    </row>
    <row r="8397" spans="1:19">
      <c r="A8397" s="658">
        <v>45960</v>
      </c>
      <c r="B8397" s="33">
        <f t="shared" si="1408"/>
        <v>10</v>
      </c>
      <c r="C8397" s="33">
        <f t="shared" si="1409"/>
        <v>2025</v>
      </c>
      <c r="D8397" s="34">
        <v>0.65100000000000002</v>
      </c>
      <c r="F8397" s="32"/>
      <c r="K8397" s="32">
        <v>43528</v>
      </c>
      <c r="L8397" s="33">
        <f t="shared" si="1412"/>
        <v>3</v>
      </c>
      <c r="M8397" s="33">
        <f t="shared" si="1413"/>
        <v>2019</v>
      </c>
      <c r="N8397" s="34">
        <v>56.6</v>
      </c>
      <c r="P8397" s="32">
        <v>43951</v>
      </c>
      <c r="Q8397" s="33">
        <f t="shared" si="1410"/>
        <v>4</v>
      </c>
      <c r="R8397" s="33">
        <f t="shared" si="1411"/>
        <v>2020</v>
      </c>
      <c r="S8397" s="34">
        <v>18.11</v>
      </c>
    </row>
    <row r="8398" spans="1:19">
      <c r="A8398" s="658">
        <v>45961</v>
      </c>
      <c r="B8398" s="33">
        <f t="shared" si="1408"/>
        <v>10</v>
      </c>
      <c r="C8398" s="33">
        <f t="shared" si="1409"/>
        <v>2025</v>
      </c>
      <c r="D8398" s="34">
        <v>0.64800000000000002</v>
      </c>
      <c r="F8398" s="32"/>
      <c r="K8398" s="32">
        <v>43529</v>
      </c>
      <c r="L8398" s="33">
        <f t="shared" si="1412"/>
        <v>3</v>
      </c>
      <c r="M8398" s="33">
        <f t="shared" si="1413"/>
        <v>2019</v>
      </c>
      <c r="N8398" s="34">
        <v>56.55</v>
      </c>
      <c r="P8398" s="32">
        <v>43952</v>
      </c>
      <c r="Q8398" s="33">
        <f t="shared" si="1410"/>
        <v>5</v>
      </c>
      <c r="R8398" s="33">
        <f t="shared" si="1411"/>
        <v>2020</v>
      </c>
      <c r="S8398" s="34">
        <v>18.489999999999998</v>
      </c>
    </row>
    <row r="8399" spans="1:19">
      <c r="A8399" s="658">
        <v>45964</v>
      </c>
      <c r="B8399" s="33">
        <f t="shared" si="1408"/>
        <v>11</v>
      </c>
      <c r="C8399" s="33">
        <f t="shared" si="1409"/>
        <v>2025</v>
      </c>
      <c r="D8399" s="34">
        <v>0.63500000000000001</v>
      </c>
      <c r="F8399" s="32"/>
      <c r="K8399" s="32">
        <v>43530</v>
      </c>
      <c r="L8399" s="33">
        <f t="shared" si="1412"/>
        <v>3</v>
      </c>
      <c r="M8399" s="33">
        <f t="shared" si="1413"/>
        <v>2019</v>
      </c>
      <c r="N8399" s="34">
        <v>56.22</v>
      </c>
      <c r="P8399" s="32">
        <v>43955</v>
      </c>
      <c r="Q8399" s="33">
        <f t="shared" si="1410"/>
        <v>5</v>
      </c>
      <c r="R8399" s="33">
        <f t="shared" si="1411"/>
        <v>2020</v>
      </c>
      <c r="S8399" s="34">
        <v>20.399999999999999</v>
      </c>
    </row>
    <row r="8400" spans="1:19">
      <c r="A8400" s="658">
        <v>45965</v>
      </c>
      <c r="B8400" s="33">
        <f t="shared" si="1408"/>
        <v>11</v>
      </c>
      <c r="C8400" s="33">
        <f t="shared" si="1409"/>
        <v>2025</v>
      </c>
      <c r="D8400" s="34">
        <v>0.60799999999999998</v>
      </c>
      <c r="F8400" s="32"/>
      <c r="K8400" s="32">
        <v>43531</v>
      </c>
      <c r="L8400" s="33">
        <f t="shared" si="1412"/>
        <v>3</v>
      </c>
      <c r="M8400" s="33">
        <f t="shared" si="1413"/>
        <v>2019</v>
      </c>
      <c r="N8400" s="34">
        <v>56.6</v>
      </c>
      <c r="P8400" s="32">
        <v>43956</v>
      </c>
      <c r="Q8400" s="33">
        <f t="shared" si="1410"/>
        <v>5</v>
      </c>
      <c r="R8400" s="33">
        <f t="shared" si="1411"/>
        <v>2020</v>
      </c>
      <c r="S8400" s="34">
        <v>25.46</v>
      </c>
    </row>
    <row r="8401" spans="1:19">
      <c r="A8401" s="658">
        <v>45966</v>
      </c>
      <c r="B8401" s="33">
        <f t="shared" si="1408"/>
        <v>11</v>
      </c>
      <c r="C8401" s="33">
        <f t="shared" si="1409"/>
        <v>2025</v>
      </c>
      <c r="D8401" s="34">
        <v>0.58899999999999997</v>
      </c>
      <c r="F8401" s="32"/>
      <c r="K8401" s="32">
        <v>43532</v>
      </c>
      <c r="L8401" s="33">
        <f t="shared" si="1412"/>
        <v>3</v>
      </c>
      <c r="M8401" s="33">
        <f t="shared" si="1413"/>
        <v>2019</v>
      </c>
      <c r="N8401" s="34">
        <v>55.77</v>
      </c>
      <c r="P8401" s="32">
        <v>43957</v>
      </c>
      <c r="Q8401" s="33">
        <f t="shared" si="1410"/>
        <v>5</v>
      </c>
      <c r="R8401" s="33">
        <f t="shared" si="1411"/>
        <v>2020</v>
      </c>
      <c r="S8401" s="34">
        <v>24.2</v>
      </c>
    </row>
    <row r="8402" spans="1:19">
      <c r="A8402" s="658">
        <v>45967</v>
      </c>
      <c r="B8402" s="33">
        <f t="shared" si="1408"/>
        <v>11</v>
      </c>
      <c r="C8402" s="33">
        <f t="shared" si="1409"/>
        <v>2025</v>
      </c>
      <c r="D8402" s="34">
        <v>0.57999999999999996</v>
      </c>
      <c r="F8402" s="32"/>
      <c r="K8402" s="32">
        <v>43535</v>
      </c>
      <c r="L8402" s="33">
        <f t="shared" si="1412"/>
        <v>3</v>
      </c>
      <c r="M8402" s="33">
        <f t="shared" si="1413"/>
        <v>2019</v>
      </c>
      <c r="N8402" s="34">
        <v>56.79</v>
      </c>
      <c r="P8402" s="32">
        <v>43958</v>
      </c>
      <c r="Q8402" s="33">
        <f t="shared" si="1410"/>
        <v>5</v>
      </c>
      <c r="R8402" s="33">
        <f t="shared" si="1411"/>
        <v>2020</v>
      </c>
      <c r="S8402" s="34">
        <v>24.23</v>
      </c>
    </row>
    <row r="8403" spans="1:19">
      <c r="A8403" s="658">
        <v>45968</v>
      </c>
      <c r="B8403" s="33">
        <f t="shared" si="1408"/>
        <v>11</v>
      </c>
      <c r="C8403" s="33">
        <f t="shared" si="1409"/>
        <v>2025</v>
      </c>
      <c r="D8403" s="34">
        <v>0.629</v>
      </c>
      <c r="F8403" s="32"/>
      <c r="K8403" s="32">
        <v>43536</v>
      </c>
      <c r="L8403" s="33">
        <f t="shared" si="1412"/>
        <v>3</v>
      </c>
      <c r="M8403" s="33">
        <f t="shared" si="1413"/>
        <v>2019</v>
      </c>
      <c r="N8403" s="34">
        <v>56.89</v>
      </c>
      <c r="P8403" s="32">
        <v>43962</v>
      </c>
      <c r="Q8403" s="33">
        <f t="shared" si="1410"/>
        <v>5</v>
      </c>
      <c r="R8403" s="33">
        <f t="shared" si="1411"/>
        <v>2020</v>
      </c>
      <c r="S8403" s="34">
        <v>25.53</v>
      </c>
    </row>
    <row r="8404" spans="1:19">
      <c r="A8404" s="658">
        <v>45971</v>
      </c>
      <c r="B8404" s="33">
        <f t="shared" si="1408"/>
        <v>11</v>
      </c>
      <c r="C8404" s="33">
        <f t="shared" si="1409"/>
        <v>2025</v>
      </c>
      <c r="D8404" s="34">
        <v>0.59599999999999997</v>
      </c>
      <c r="F8404" s="32"/>
      <c r="K8404" s="32">
        <v>43537</v>
      </c>
      <c r="L8404" s="33">
        <f t="shared" si="1412"/>
        <v>3</v>
      </c>
      <c r="M8404" s="33">
        <f t="shared" si="1413"/>
        <v>2019</v>
      </c>
      <c r="N8404" s="34">
        <v>58.27</v>
      </c>
      <c r="P8404" s="32">
        <v>43963</v>
      </c>
      <c r="Q8404" s="33">
        <f t="shared" ref="Q8404:Q8437" si="1414">+MONTH(P8404)</f>
        <v>5</v>
      </c>
      <c r="R8404" s="33">
        <f t="shared" ref="R8404:R8437" si="1415">+YEAR(P8404)</f>
        <v>2020</v>
      </c>
      <c r="S8404" s="34">
        <v>26.67</v>
      </c>
    </row>
    <row r="8405" spans="1:19">
      <c r="A8405" s="658">
        <v>45972</v>
      </c>
      <c r="B8405" s="33">
        <f t="shared" si="1408"/>
        <v>11</v>
      </c>
      <c r="C8405" s="33">
        <f t="shared" si="1409"/>
        <v>2025</v>
      </c>
      <c r="D8405" s="34">
        <v>0.623</v>
      </c>
      <c r="F8405" s="32"/>
      <c r="K8405" s="32">
        <v>43538</v>
      </c>
      <c r="L8405" s="33">
        <f t="shared" si="1412"/>
        <v>3</v>
      </c>
      <c r="M8405" s="33">
        <f t="shared" si="1413"/>
        <v>2019</v>
      </c>
      <c r="N8405" s="34">
        <v>58.59</v>
      </c>
      <c r="P8405" s="32">
        <v>43964</v>
      </c>
      <c r="Q8405" s="33">
        <f t="shared" si="1414"/>
        <v>5</v>
      </c>
      <c r="R8405" s="33">
        <f t="shared" si="1415"/>
        <v>2020</v>
      </c>
      <c r="S8405" s="34">
        <v>27.89</v>
      </c>
    </row>
    <row r="8406" spans="1:19">
      <c r="A8406" s="658">
        <v>45973</v>
      </c>
      <c r="B8406" s="33">
        <f t="shared" ref="B8406:B8443" si="1416">+MONTH(A8406)</f>
        <v>11</v>
      </c>
      <c r="C8406" s="33">
        <f t="shared" ref="C8406:C8443" si="1417">+YEAR(A8406)</f>
        <v>2025</v>
      </c>
      <c r="D8406" s="34">
        <v>0.61</v>
      </c>
      <c r="F8406" s="32"/>
      <c r="K8406" s="32">
        <v>43539</v>
      </c>
      <c r="L8406" s="33">
        <f t="shared" si="1412"/>
        <v>3</v>
      </c>
      <c r="M8406" s="33">
        <f t="shared" si="1413"/>
        <v>2019</v>
      </c>
      <c r="N8406" s="34">
        <v>58.51</v>
      </c>
      <c r="P8406" s="32">
        <v>43965</v>
      </c>
      <c r="Q8406" s="33">
        <f t="shared" si="1414"/>
        <v>5</v>
      </c>
      <c r="R8406" s="33">
        <f t="shared" si="1415"/>
        <v>2020</v>
      </c>
      <c r="S8406" s="34">
        <v>29.87</v>
      </c>
    </row>
    <row r="8407" spans="1:19">
      <c r="A8407" s="658">
        <v>45974</v>
      </c>
      <c r="B8407" s="33">
        <f t="shared" si="1416"/>
        <v>11</v>
      </c>
      <c r="C8407" s="33">
        <f t="shared" si="1417"/>
        <v>2025</v>
      </c>
      <c r="D8407" s="34">
        <v>0.59799999999999998</v>
      </c>
      <c r="F8407" s="32"/>
      <c r="K8407" s="32">
        <v>43542</v>
      </c>
      <c r="L8407" s="33">
        <f t="shared" si="1412"/>
        <v>3</v>
      </c>
      <c r="M8407" s="33">
        <f t="shared" si="1413"/>
        <v>2019</v>
      </c>
      <c r="N8407" s="34">
        <v>59.09</v>
      </c>
      <c r="P8407" s="32">
        <v>43966</v>
      </c>
      <c r="Q8407" s="33">
        <f t="shared" si="1414"/>
        <v>5</v>
      </c>
      <c r="R8407" s="33">
        <f t="shared" si="1415"/>
        <v>2020</v>
      </c>
      <c r="S8407" s="34">
        <v>30.95</v>
      </c>
    </row>
    <row r="8408" spans="1:19">
      <c r="A8408" s="658">
        <v>45975</v>
      </c>
      <c r="B8408" s="33">
        <f t="shared" si="1416"/>
        <v>11</v>
      </c>
      <c r="C8408" s="33">
        <f t="shared" si="1417"/>
        <v>2025</v>
      </c>
      <c r="D8408" s="34">
        <v>0.60599999999999998</v>
      </c>
      <c r="F8408" s="32"/>
      <c r="K8408" s="32">
        <v>43543</v>
      </c>
      <c r="L8408" s="33">
        <f t="shared" si="1412"/>
        <v>3</v>
      </c>
      <c r="M8408" s="33">
        <f t="shared" si="1413"/>
        <v>2019</v>
      </c>
      <c r="N8408" s="34">
        <v>59.12</v>
      </c>
      <c r="P8408" s="32">
        <v>43969</v>
      </c>
      <c r="Q8408" s="33">
        <f t="shared" si="1414"/>
        <v>5</v>
      </c>
      <c r="R8408" s="33">
        <f t="shared" si="1415"/>
        <v>2020</v>
      </c>
      <c r="S8408" s="34">
        <v>33.299999999999997</v>
      </c>
    </row>
    <row r="8409" spans="1:19">
      <c r="A8409" s="658">
        <v>45978</v>
      </c>
      <c r="B8409" s="33">
        <f t="shared" si="1416"/>
        <v>11</v>
      </c>
      <c r="C8409" s="33">
        <f t="shared" si="1417"/>
        <v>2025</v>
      </c>
      <c r="D8409" s="34">
        <v>0.60099999999999998</v>
      </c>
      <c r="F8409" s="32"/>
      <c r="K8409" s="32">
        <v>43544</v>
      </c>
      <c r="L8409" s="33">
        <f t="shared" si="1412"/>
        <v>3</v>
      </c>
      <c r="M8409" s="33">
        <f t="shared" si="1413"/>
        <v>2019</v>
      </c>
      <c r="N8409" s="34">
        <v>60.12</v>
      </c>
      <c r="P8409" s="32">
        <v>43970</v>
      </c>
      <c r="Q8409" s="33">
        <f t="shared" si="1414"/>
        <v>5</v>
      </c>
      <c r="R8409" s="33">
        <f t="shared" si="1415"/>
        <v>2020</v>
      </c>
      <c r="S8409" s="34">
        <v>33.06</v>
      </c>
    </row>
    <row r="8410" spans="1:19">
      <c r="A8410" s="658">
        <v>45979</v>
      </c>
      <c r="B8410" s="33">
        <f t="shared" si="1416"/>
        <v>11</v>
      </c>
      <c r="C8410" s="33">
        <f t="shared" si="1417"/>
        <v>2025</v>
      </c>
      <c r="D8410" s="34">
        <v>0.60399999999999998</v>
      </c>
      <c r="F8410" s="32"/>
      <c r="K8410" s="32">
        <v>43545</v>
      </c>
      <c r="L8410" s="33">
        <f t="shared" si="1412"/>
        <v>3</v>
      </c>
      <c r="M8410" s="33">
        <f t="shared" si="1413"/>
        <v>2019</v>
      </c>
      <c r="N8410" s="34">
        <v>59.98</v>
      </c>
      <c r="P8410" s="32">
        <v>43971</v>
      </c>
      <c r="Q8410" s="33">
        <f t="shared" si="1414"/>
        <v>5</v>
      </c>
      <c r="R8410" s="33">
        <f t="shared" si="1415"/>
        <v>2020</v>
      </c>
      <c r="S8410" s="34">
        <v>34.76</v>
      </c>
    </row>
    <row r="8411" spans="1:19">
      <c r="A8411" s="658">
        <v>45980</v>
      </c>
      <c r="B8411" s="33">
        <f t="shared" si="1416"/>
        <v>11</v>
      </c>
      <c r="C8411" s="33">
        <f t="shared" si="1417"/>
        <v>2025</v>
      </c>
      <c r="D8411" s="34">
        <v>0.58599999999999997</v>
      </c>
      <c r="F8411" s="32"/>
      <c r="K8411" s="32">
        <v>43546</v>
      </c>
      <c r="L8411" s="33">
        <f t="shared" si="1412"/>
        <v>3</v>
      </c>
      <c r="M8411" s="33">
        <f t="shared" si="1413"/>
        <v>2019</v>
      </c>
      <c r="N8411" s="34">
        <v>58.87</v>
      </c>
      <c r="P8411" s="32">
        <v>43972</v>
      </c>
      <c r="Q8411" s="33">
        <f t="shared" si="1414"/>
        <v>5</v>
      </c>
      <c r="R8411" s="33">
        <f t="shared" si="1415"/>
        <v>2020</v>
      </c>
      <c r="S8411" s="34">
        <v>34.78</v>
      </c>
    </row>
    <row r="8412" spans="1:19">
      <c r="A8412" s="658">
        <v>45981</v>
      </c>
      <c r="B8412" s="33">
        <f t="shared" si="1416"/>
        <v>11</v>
      </c>
      <c r="C8412" s="33">
        <f t="shared" si="1417"/>
        <v>2025</v>
      </c>
      <c r="D8412" s="34">
        <v>0.58799999999999997</v>
      </c>
      <c r="F8412" s="32"/>
      <c r="K8412" s="32">
        <v>43549</v>
      </c>
      <c r="L8412" s="33">
        <f t="shared" si="1412"/>
        <v>3</v>
      </c>
      <c r="M8412" s="33">
        <f t="shared" si="1413"/>
        <v>2019</v>
      </c>
      <c r="N8412" s="34">
        <v>58.71</v>
      </c>
      <c r="P8412" s="32">
        <v>43973</v>
      </c>
      <c r="Q8412" s="33">
        <f t="shared" si="1414"/>
        <v>5</v>
      </c>
      <c r="R8412" s="33">
        <f t="shared" si="1415"/>
        <v>2020</v>
      </c>
      <c r="S8412" s="34">
        <v>33.799999999999997</v>
      </c>
    </row>
    <row r="8413" spans="1:19">
      <c r="A8413" s="658">
        <v>45982</v>
      </c>
      <c r="B8413" s="33">
        <f t="shared" si="1416"/>
        <v>11</v>
      </c>
      <c r="C8413" s="33">
        <f t="shared" si="1417"/>
        <v>2025</v>
      </c>
      <c r="D8413" s="34">
        <v>0.64600000000000002</v>
      </c>
      <c r="F8413" s="32"/>
      <c r="K8413" s="32">
        <v>43550</v>
      </c>
      <c r="L8413" s="33">
        <f t="shared" si="1412"/>
        <v>3</v>
      </c>
      <c r="M8413" s="33">
        <f t="shared" si="1413"/>
        <v>2019</v>
      </c>
      <c r="N8413" s="34">
        <v>59.87</v>
      </c>
      <c r="P8413" s="32">
        <v>43977</v>
      </c>
      <c r="Q8413" s="33">
        <f t="shared" si="1414"/>
        <v>5</v>
      </c>
      <c r="R8413" s="33">
        <f t="shared" si="1415"/>
        <v>2020</v>
      </c>
      <c r="S8413" s="34">
        <v>33.950000000000003</v>
      </c>
    </row>
    <row r="8414" spans="1:19">
      <c r="A8414" s="658">
        <v>45985</v>
      </c>
      <c r="B8414" s="33">
        <f t="shared" si="1416"/>
        <v>11</v>
      </c>
      <c r="C8414" s="33">
        <f t="shared" si="1417"/>
        <v>2025</v>
      </c>
      <c r="D8414" s="34">
        <v>0.59799999999999998</v>
      </c>
      <c r="F8414" s="32"/>
      <c r="K8414" s="32">
        <v>43551</v>
      </c>
      <c r="L8414" s="33">
        <f t="shared" si="1412"/>
        <v>3</v>
      </c>
      <c r="M8414" s="33">
        <f t="shared" si="1413"/>
        <v>2019</v>
      </c>
      <c r="N8414" s="34">
        <v>59.39</v>
      </c>
      <c r="P8414" s="32">
        <v>43978</v>
      </c>
      <c r="Q8414" s="33">
        <f t="shared" si="1414"/>
        <v>5</v>
      </c>
      <c r="R8414" s="33">
        <f t="shared" si="1415"/>
        <v>2020</v>
      </c>
      <c r="S8414" s="34">
        <v>32.729999999999997</v>
      </c>
    </row>
    <row r="8415" spans="1:19">
      <c r="A8415" s="658">
        <v>45986</v>
      </c>
      <c r="B8415" s="33">
        <f t="shared" si="1416"/>
        <v>11</v>
      </c>
      <c r="C8415" s="33">
        <f t="shared" si="1417"/>
        <v>2025</v>
      </c>
      <c r="D8415" s="34">
        <v>0.58299999999999996</v>
      </c>
      <c r="F8415" s="32"/>
      <c r="K8415" s="32">
        <v>43552</v>
      </c>
      <c r="L8415" s="33">
        <f t="shared" si="1412"/>
        <v>3</v>
      </c>
      <c r="M8415" s="33">
        <f t="shared" si="1413"/>
        <v>2019</v>
      </c>
      <c r="N8415" s="34">
        <v>59.29</v>
      </c>
      <c r="P8415" s="32">
        <v>43979</v>
      </c>
      <c r="Q8415" s="33">
        <f t="shared" si="1414"/>
        <v>5</v>
      </c>
      <c r="R8415" s="33">
        <f t="shared" si="1415"/>
        <v>2020</v>
      </c>
      <c r="S8415" s="34">
        <v>33.979999999999997</v>
      </c>
    </row>
    <row r="8416" spans="1:19">
      <c r="A8416" s="658">
        <v>45987</v>
      </c>
      <c r="B8416" s="33">
        <f t="shared" si="1416"/>
        <v>11</v>
      </c>
      <c r="C8416" s="33">
        <f t="shared" si="1417"/>
        <v>2025</v>
      </c>
      <c r="D8416" s="34">
        <v>0.60499999999999998</v>
      </c>
      <c r="F8416" s="32"/>
      <c r="K8416" s="32">
        <v>43553</v>
      </c>
      <c r="L8416" s="33">
        <f t="shared" si="1412"/>
        <v>3</v>
      </c>
      <c r="M8416" s="33">
        <f t="shared" si="1413"/>
        <v>2019</v>
      </c>
      <c r="N8416" s="34">
        <v>60.19</v>
      </c>
      <c r="P8416" s="32">
        <v>43980</v>
      </c>
      <c r="Q8416" s="33">
        <f t="shared" si="1414"/>
        <v>5</v>
      </c>
      <c r="R8416" s="33">
        <f t="shared" si="1415"/>
        <v>2020</v>
      </c>
      <c r="S8416" s="34">
        <v>34.15</v>
      </c>
    </row>
    <row r="8417" spans="1:19">
      <c r="A8417" s="658">
        <v>45992</v>
      </c>
      <c r="B8417" s="33">
        <f t="shared" si="1416"/>
        <v>12</v>
      </c>
      <c r="C8417" s="33">
        <f t="shared" si="1417"/>
        <v>2025</v>
      </c>
      <c r="D8417" s="34">
        <v>0.68</v>
      </c>
      <c r="F8417" s="32"/>
      <c r="K8417" s="32">
        <v>43556</v>
      </c>
      <c r="L8417" s="33">
        <f t="shared" si="1412"/>
        <v>4</v>
      </c>
      <c r="M8417" s="33">
        <f t="shared" si="1413"/>
        <v>2019</v>
      </c>
      <c r="N8417" s="34">
        <v>61.59</v>
      </c>
      <c r="P8417" s="32">
        <v>43983</v>
      </c>
      <c r="Q8417" s="33">
        <f t="shared" si="1414"/>
        <v>6</v>
      </c>
      <c r="R8417" s="33">
        <f t="shared" si="1415"/>
        <v>2020</v>
      </c>
      <c r="S8417" s="34">
        <v>36.74</v>
      </c>
    </row>
    <row r="8418" spans="1:19">
      <c r="A8418" s="658">
        <v>45993</v>
      </c>
      <c r="B8418" s="33">
        <f t="shared" si="1416"/>
        <v>12</v>
      </c>
      <c r="C8418" s="33">
        <f t="shared" si="1417"/>
        <v>2025</v>
      </c>
      <c r="D8418" s="34">
        <v>0.66600000000000004</v>
      </c>
      <c r="F8418" s="32"/>
      <c r="K8418" s="32">
        <v>43557</v>
      </c>
      <c r="L8418" s="33">
        <f t="shared" si="1412"/>
        <v>4</v>
      </c>
      <c r="M8418" s="33">
        <f t="shared" si="1413"/>
        <v>2019</v>
      </c>
      <c r="N8418" s="34">
        <v>62.53</v>
      </c>
      <c r="P8418" s="32">
        <v>43984</v>
      </c>
      <c r="Q8418" s="33">
        <f t="shared" si="1414"/>
        <v>6</v>
      </c>
      <c r="R8418" s="33">
        <f t="shared" si="1415"/>
        <v>2020</v>
      </c>
      <c r="S8418" s="34">
        <v>37.72</v>
      </c>
    </row>
    <row r="8419" spans="1:19">
      <c r="A8419" s="658">
        <v>45994</v>
      </c>
      <c r="B8419" s="33">
        <f t="shared" si="1416"/>
        <v>12</v>
      </c>
      <c r="C8419" s="33">
        <f t="shared" si="1417"/>
        <v>2025</v>
      </c>
      <c r="D8419" s="34">
        <v>0.68100000000000005</v>
      </c>
      <c r="F8419" s="32"/>
      <c r="K8419" s="32">
        <v>43558</v>
      </c>
      <c r="L8419" s="33">
        <f t="shared" si="1412"/>
        <v>4</v>
      </c>
      <c r="M8419" s="33">
        <f t="shared" si="1413"/>
        <v>2019</v>
      </c>
      <c r="N8419" s="34">
        <v>62.46</v>
      </c>
      <c r="P8419" s="32">
        <v>43985</v>
      </c>
      <c r="Q8419" s="33">
        <f t="shared" si="1414"/>
        <v>6</v>
      </c>
      <c r="R8419" s="33">
        <f t="shared" si="1415"/>
        <v>2020</v>
      </c>
      <c r="S8419" s="34">
        <v>37.979999999999997</v>
      </c>
    </row>
    <row r="8420" spans="1:19">
      <c r="A8420" s="658">
        <v>45995</v>
      </c>
      <c r="B8420" s="33">
        <f t="shared" si="1416"/>
        <v>12</v>
      </c>
      <c r="C8420" s="33">
        <f t="shared" si="1417"/>
        <v>2025</v>
      </c>
      <c r="D8420" s="34">
        <v>0.67900000000000005</v>
      </c>
      <c r="F8420" s="32"/>
      <c r="K8420" s="32">
        <v>43559</v>
      </c>
      <c r="L8420" s="33">
        <f t="shared" si="1412"/>
        <v>4</v>
      </c>
      <c r="M8420" s="33">
        <f t="shared" si="1413"/>
        <v>2019</v>
      </c>
      <c r="N8420" s="34">
        <v>62.12</v>
      </c>
      <c r="P8420" s="32">
        <v>43986</v>
      </c>
      <c r="Q8420" s="33">
        <f t="shared" si="1414"/>
        <v>6</v>
      </c>
      <c r="R8420" s="33">
        <f t="shared" si="1415"/>
        <v>2020</v>
      </c>
      <c r="S8420" s="34">
        <v>38.409999999999997</v>
      </c>
    </row>
    <row r="8421" spans="1:19">
      <c r="A8421" s="658">
        <v>45996</v>
      </c>
      <c r="B8421" s="33">
        <f t="shared" si="1416"/>
        <v>12</v>
      </c>
      <c r="C8421" s="33">
        <f t="shared" si="1417"/>
        <v>2025</v>
      </c>
      <c r="D8421" s="34">
        <v>0.69099999999999995</v>
      </c>
      <c r="F8421" s="32"/>
      <c r="K8421" s="32">
        <v>43560</v>
      </c>
      <c r="L8421" s="33">
        <f t="shared" si="1412"/>
        <v>4</v>
      </c>
      <c r="M8421" s="33">
        <f t="shared" si="1413"/>
        <v>2019</v>
      </c>
      <c r="N8421" s="34">
        <v>63.1</v>
      </c>
      <c r="P8421" s="32">
        <v>43987</v>
      </c>
      <c r="Q8421" s="33">
        <f t="shared" si="1414"/>
        <v>6</v>
      </c>
      <c r="R8421" s="33">
        <f t="shared" si="1415"/>
        <v>2020</v>
      </c>
      <c r="S8421" s="34">
        <v>41</v>
      </c>
    </row>
    <row r="8422" spans="1:19">
      <c r="A8422" s="658">
        <v>45999</v>
      </c>
      <c r="B8422" s="33">
        <f t="shared" si="1416"/>
        <v>12</v>
      </c>
      <c r="C8422" s="33">
        <f t="shared" si="1417"/>
        <v>2025</v>
      </c>
      <c r="D8422" s="34">
        <v>0.69099999999999995</v>
      </c>
      <c r="F8422" s="32"/>
      <c r="K8422" s="32">
        <v>43563</v>
      </c>
      <c r="L8422" s="33">
        <f t="shared" si="1412"/>
        <v>4</v>
      </c>
      <c r="M8422" s="33">
        <f t="shared" si="1413"/>
        <v>2019</v>
      </c>
      <c r="N8422" s="34">
        <v>64.37</v>
      </c>
      <c r="P8422" s="32">
        <v>43990</v>
      </c>
      <c r="Q8422" s="33">
        <f t="shared" si="1414"/>
        <v>6</v>
      </c>
      <c r="R8422" s="33">
        <f t="shared" si="1415"/>
        <v>2020</v>
      </c>
      <c r="S8422" s="34">
        <v>39.659999999999997</v>
      </c>
    </row>
    <row r="8423" spans="1:19">
      <c r="A8423" s="658">
        <v>46000</v>
      </c>
      <c r="B8423" s="33">
        <f t="shared" si="1416"/>
        <v>12</v>
      </c>
      <c r="C8423" s="33">
        <f t="shared" si="1417"/>
        <v>2025</v>
      </c>
      <c r="D8423" s="34">
        <v>0.67600000000000005</v>
      </c>
      <c r="F8423" s="32"/>
      <c r="K8423" s="32">
        <v>43564</v>
      </c>
      <c r="L8423" s="33">
        <f t="shared" si="1412"/>
        <v>4</v>
      </c>
      <c r="M8423" s="33">
        <f t="shared" si="1413"/>
        <v>2019</v>
      </c>
      <c r="N8423" s="34">
        <v>64.05</v>
      </c>
      <c r="P8423" s="32">
        <v>43991</v>
      </c>
      <c r="Q8423" s="33">
        <f t="shared" si="1414"/>
        <v>6</v>
      </c>
      <c r="R8423" s="33">
        <f t="shared" si="1415"/>
        <v>2020</v>
      </c>
      <c r="S8423" s="34">
        <v>40.450000000000003</v>
      </c>
    </row>
    <row r="8424" spans="1:19">
      <c r="A8424" s="658">
        <v>46001</v>
      </c>
      <c r="B8424" s="33">
        <f t="shared" si="1416"/>
        <v>12</v>
      </c>
      <c r="C8424" s="33">
        <f t="shared" si="1417"/>
        <v>2025</v>
      </c>
      <c r="D8424" s="34">
        <v>0.67600000000000005</v>
      </c>
      <c r="F8424" s="32"/>
      <c r="K8424" s="32">
        <v>43565</v>
      </c>
      <c r="L8424" s="33">
        <f t="shared" si="1412"/>
        <v>4</v>
      </c>
      <c r="M8424" s="33">
        <f t="shared" si="1413"/>
        <v>2019</v>
      </c>
      <c r="N8424" s="34">
        <v>64.62</v>
      </c>
      <c r="P8424" s="32">
        <v>43992</v>
      </c>
      <c r="Q8424" s="33">
        <f t="shared" si="1414"/>
        <v>6</v>
      </c>
      <c r="R8424" s="33">
        <f t="shared" si="1415"/>
        <v>2020</v>
      </c>
      <c r="S8424" s="34">
        <v>41.18</v>
      </c>
    </row>
    <row r="8425" spans="1:19">
      <c r="A8425" s="658">
        <v>46002</v>
      </c>
      <c r="B8425" s="33">
        <f t="shared" si="1416"/>
        <v>12</v>
      </c>
      <c r="C8425" s="33">
        <f t="shared" si="1417"/>
        <v>2025</v>
      </c>
      <c r="D8425" s="34">
        <v>0.65800000000000003</v>
      </c>
      <c r="F8425" s="32"/>
      <c r="K8425" s="32">
        <v>43566</v>
      </c>
      <c r="L8425" s="33">
        <f t="shared" si="1412"/>
        <v>4</v>
      </c>
      <c r="M8425" s="33">
        <f t="shared" si="1413"/>
        <v>2019</v>
      </c>
      <c r="N8425" s="34">
        <v>63.61</v>
      </c>
      <c r="P8425" s="32">
        <v>43993</v>
      </c>
      <c r="Q8425" s="33">
        <f t="shared" si="1414"/>
        <v>6</v>
      </c>
      <c r="R8425" s="33">
        <f t="shared" si="1415"/>
        <v>2020</v>
      </c>
      <c r="S8425" s="34">
        <v>37.76</v>
      </c>
    </row>
    <row r="8426" spans="1:19">
      <c r="A8426" s="658">
        <v>46003</v>
      </c>
      <c r="B8426" s="33">
        <f t="shared" si="1416"/>
        <v>12</v>
      </c>
      <c r="C8426" s="33">
        <f t="shared" si="1417"/>
        <v>2025</v>
      </c>
      <c r="D8426" s="34">
        <v>0.64300000000000002</v>
      </c>
      <c r="F8426" s="32"/>
      <c r="K8426" s="32">
        <v>43567</v>
      </c>
      <c r="L8426" s="33">
        <f t="shared" si="1412"/>
        <v>4</v>
      </c>
      <c r="M8426" s="33">
        <f t="shared" si="1413"/>
        <v>2019</v>
      </c>
      <c r="N8426" s="34">
        <v>63.86</v>
      </c>
      <c r="P8426" s="32">
        <v>43994</v>
      </c>
      <c r="Q8426" s="33">
        <f t="shared" si="1414"/>
        <v>6</v>
      </c>
      <c r="R8426" s="33">
        <f t="shared" si="1415"/>
        <v>2020</v>
      </c>
      <c r="S8426" s="34">
        <v>38.54</v>
      </c>
    </row>
    <row r="8427" spans="1:19">
      <c r="A8427" s="658">
        <v>46006</v>
      </c>
      <c r="B8427" s="33">
        <f t="shared" si="1416"/>
        <v>12</v>
      </c>
      <c r="C8427" s="33">
        <f t="shared" si="1417"/>
        <v>2025</v>
      </c>
      <c r="D8427" s="34">
        <v>0.63400000000000001</v>
      </c>
      <c r="F8427" s="32"/>
      <c r="K8427" s="32">
        <v>43570</v>
      </c>
      <c r="L8427" s="33">
        <f t="shared" si="1412"/>
        <v>4</v>
      </c>
      <c r="M8427" s="33">
        <f t="shared" si="1413"/>
        <v>2019</v>
      </c>
      <c r="N8427" s="34">
        <v>63.43</v>
      </c>
      <c r="P8427" s="32">
        <v>43997</v>
      </c>
      <c r="Q8427" s="33">
        <f t="shared" si="1414"/>
        <v>6</v>
      </c>
      <c r="R8427" s="33">
        <f t="shared" si="1415"/>
        <v>2020</v>
      </c>
      <c r="S8427" s="34">
        <v>39.44</v>
      </c>
    </row>
    <row r="8428" spans="1:19">
      <c r="A8428" s="658">
        <v>46007</v>
      </c>
      <c r="B8428" s="33">
        <f t="shared" si="1416"/>
        <v>12</v>
      </c>
      <c r="C8428" s="33">
        <f t="shared" si="1417"/>
        <v>2025</v>
      </c>
      <c r="D8428" s="34">
        <v>0.62</v>
      </c>
      <c r="F8428" s="32"/>
      <c r="K8428" s="32">
        <v>43571</v>
      </c>
      <c r="L8428" s="33">
        <f t="shared" si="1412"/>
        <v>4</v>
      </c>
      <c r="M8428" s="33">
        <f t="shared" si="1413"/>
        <v>2019</v>
      </c>
      <c r="N8428" s="34">
        <v>64.010000000000005</v>
      </c>
      <c r="P8428" s="32">
        <v>43998</v>
      </c>
      <c r="Q8428" s="33">
        <f t="shared" si="1414"/>
        <v>6</v>
      </c>
      <c r="R8428" s="33">
        <f t="shared" si="1415"/>
        <v>2020</v>
      </c>
      <c r="S8428" s="34">
        <v>40.75</v>
      </c>
    </row>
    <row r="8429" spans="1:19">
      <c r="A8429" s="658">
        <v>46008</v>
      </c>
      <c r="B8429" s="33">
        <f t="shared" si="1416"/>
        <v>12</v>
      </c>
      <c r="C8429" s="33">
        <f t="shared" si="1417"/>
        <v>2025</v>
      </c>
      <c r="D8429" s="34">
        <v>0.61599999999999999</v>
      </c>
      <c r="F8429" s="32"/>
      <c r="K8429" s="32">
        <v>43572</v>
      </c>
      <c r="L8429" s="33">
        <f t="shared" si="1412"/>
        <v>4</v>
      </c>
      <c r="M8429" s="33">
        <f t="shared" si="1413"/>
        <v>2019</v>
      </c>
      <c r="N8429" s="34">
        <v>63.74</v>
      </c>
      <c r="P8429" s="32">
        <v>43999</v>
      </c>
      <c r="Q8429" s="33">
        <f t="shared" si="1414"/>
        <v>6</v>
      </c>
      <c r="R8429" s="33">
        <f t="shared" si="1415"/>
        <v>2020</v>
      </c>
      <c r="S8429" s="34">
        <v>40.47</v>
      </c>
    </row>
    <row r="8430" spans="1:19">
      <c r="A8430" s="658">
        <v>46009</v>
      </c>
      <c r="B8430" s="33">
        <f t="shared" si="1416"/>
        <v>12</v>
      </c>
      <c r="C8430" s="33">
        <f t="shared" si="1417"/>
        <v>2025</v>
      </c>
      <c r="D8430" s="34">
        <v>0.61399999999999999</v>
      </c>
      <c r="F8430" s="32"/>
      <c r="K8430" s="32">
        <v>43573</v>
      </c>
      <c r="L8430" s="33">
        <f t="shared" si="1412"/>
        <v>4</v>
      </c>
      <c r="M8430" s="33">
        <f t="shared" si="1413"/>
        <v>2019</v>
      </c>
      <c r="N8430" s="34">
        <v>64.02</v>
      </c>
      <c r="P8430" s="32">
        <v>44000</v>
      </c>
      <c r="Q8430" s="33">
        <f t="shared" si="1414"/>
        <v>6</v>
      </c>
      <c r="R8430" s="33">
        <f t="shared" si="1415"/>
        <v>2020</v>
      </c>
      <c r="S8430" s="34">
        <v>41.75</v>
      </c>
    </row>
    <row r="8431" spans="1:19">
      <c r="A8431" s="658">
        <v>46010</v>
      </c>
      <c r="B8431" s="33">
        <f t="shared" si="1416"/>
        <v>12</v>
      </c>
      <c r="C8431" s="33">
        <f t="shared" si="1417"/>
        <v>2025</v>
      </c>
      <c r="D8431" s="34">
        <v>0.623</v>
      </c>
      <c r="F8431" s="32"/>
      <c r="K8431" s="32">
        <v>43577</v>
      </c>
      <c r="L8431" s="33">
        <f t="shared" si="1412"/>
        <v>4</v>
      </c>
      <c r="M8431" s="33">
        <f t="shared" si="1413"/>
        <v>2019</v>
      </c>
      <c r="N8431" s="34">
        <v>65.66</v>
      </c>
      <c r="P8431" s="32">
        <v>44001</v>
      </c>
      <c r="Q8431" s="33">
        <f t="shared" si="1414"/>
        <v>6</v>
      </c>
      <c r="R8431" s="33">
        <f t="shared" si="1415"/>
        <v>2020</v>
      </c>
      <c r="S8431" s="34">
        <v>42.33</v>
      </c>
    </row>
    <row r="8432" spans="1:19">
      <c r="A8432" s="658">
        <v>46013</v>
      </c>
      <c r="B8432" s="33">
        <f t="shared" si="1416"/>
        <v>12</v>
      </c>
      <c r="C8432" s="33">
        <f t="shared" si="1417"/>
        <v>2025</v>
      </c>
      <c r="D8432" s="34">
        <v>0.623</v>
      </c>
      <c r="F8432" s="32"/>
      <c r="K8432" s="32">
        <v>43578</v>
      </c>
      <c r="L8432" s="33">
        <f t="shared" ref="L8432:L8459" si="1418">+MONTH(K8432)</f>
        <v>4</v>
      </c>
      <c r="M8432" s="33">
        <f t="shared" ref="M8432:M8459" si="1419">+YEAR(K8432)</f>
        <v>2019</v>
      </c>
      <c r="N8432" s="34">
        <v>66.239999999999995</v>
      </c>
      <c r="P8432" s="32">
        <v>44004</v>
      </c>
      <c r="Q8432" s="33">
        <f t="shared" si="1414"/>
        <v>6</v>
      </c>
      <c r="R8432" s="33">
        <f t="shared" si="1415"/>
        <v>2020</v>
      </c>
      <c r="S8432" s="34">
        <v>43.2</v>
      </c>
    </row>
    <row r="8433" spans="1:19">
      <c r="A8433" s="658">
        <v>46014</v>
      </c>
      <c r="B8433" s="33">
        <f t="shared" si="1416"/>
        <v>12</v>
      </c>
      <c r="C8433" s="33">
        <f t="shared" si="1417"/>
        <v>2025</v>
      </c>
      <c r="D8433" s="34">
        <v>0.624</v>
      </c>
      <c r="F8433" s="32"/>
      <c r="K8433" s="32">
        <v>43579</v>
      </c>
      <c r="L8433" s="33">
        <f t="shared" si="1418"/>
        <v>4</v>
      </c>
      <c r="M8433" s="33">
        <f t="shared" si="1419"/>
        <v>2019</v>
      </c>
      <c r="N8433" s="34">
        <v>65.959999999999994</v>
      </c>
      <c r="P8433" s="32">
        <v>44005</v>
      </c>
      <c r="Q8433" s="33">
        <f t="shared" si="1414"/>
        <v>6</v>
      </c>
      <c r="R8433" s="33">
        <f t="shared" si="1415"/>
        <v>2020</v>
      </c>
      <c r="S8433" s="34">
        <v>42.72</v>
      </c>
    </row>
    <row r="8434" spans="1:19">
      <c r="A8434" s="658">
        <v>46015</v>
      </c>
      <c r="B8434" s="33">
        <f t="shared" si="1416"/>
        <v>12</v>
      </c>
      <c r="C8434" s="33">
        <f t="shared" si="1417"/>
        <v>2025</v>
      </c>
      <c r="D8434" s="34">
        <v>0.626</v>
      </c>
      <c r="F8434" s="32"/>
      <c r="K8434" s="32">
        <v>43580</v>
      </c>
      <c r="L8434" s="33">
        <f t="shared" si="1418"/>
        <v>4</v>
      </c>
      <c r="M8434" s="33">
        <f t="shared" si="1419"/>
        <v>2019</v>
      </c>
      <c r="N8434" s="34">
        <v>65.23</v>
      </c>
      <c r="P8434" s="32">
        <v>44006</v>
      </c>
      <c r="Q8434" s="33">
        <f t="shared" si="1414"/>
        <v>6</v>
      </c>
      <c r="R8434" s="33">
        <f t="shared" si="1415"/>
        <v>2020</v>
      </c>
      <c r="S8434" s="34">
        <v>40.4</v>
      </c>
    </row>
    <row r="8435" spans="1:19">
      <c r="A8435" s="658">
        <v>46020</v>
      </c>
      <c r="B8435" s="33">
        <f t="shared" si="1416"/>
        <v>12</v>
      </c>
      <c r="C8435" s="33">
        <f t="shared" si="1417"/>
        <v>2025</v>
      </c>
      <c r="D8435" s="34">
        <v>0.61899999999999999</v>
      </c>
      <c r="F8435" s="32"/>
      <c r="K8435" s="32">
        <v>43581</v>
      </c>
      <c r="L8435" s="33">
        <f t="shared" si="1418"/>
        <v>4</v>
      </c>
      <c r="M8435" s="33">
        <f t="shared" si="1419"/>
        <v>2019</v>
      </c>
      <c r="N8435" s="34">
        <v>63.29</v>
      </c>
      <c r="P8435" s="32">
        <v>44007</v>
      </c>
      <c r="Q8435" s="33">
        <f t="shared" si="1414"/>
        <v>6</v>
      </c>
      <c r="R8435" s="33">
        <f t="shared" si="1415"/>
        <v>2020</v>
      </c>
      <c r="S8435" s="34">
        <v>41.18</v>
      </c>
    </row>
    <row r="8436" spans="1:19">
      <c r="A8436" s="658">
        <v>46021</v>
      </c>
      <c r="B8436" s="33">
        <f t="shared" si="1416"/>
        <v>12</v>
      </c>
      <c r="C8436" s="33">
        <f t="shared" si="1417"/>
        <v>2025</v>
      </c>
      <c r="D8436" s="34">
        <v>0.61</v>
      </c>
      <c r="F8436" s="32"/>
      <c r="K8436" s="32">
        <v>43584</v>
      </c>
      <c r="L8436" s="33">
        <f t="shared" si="1418"/>
        <v>4</v>
      </c>
      <c r="M8436" s="33">
        <f t="shared" si="1419"/>
        <v>2019</v>
      </c>
      <c r="N8436" s="34">
        <v>63.39</v>
      </c>
      <c r="P8436" s="32">
        <v>44008</v>
      </c>
      <c r="Q8436" s="33">
        <f t="shared" si="1414"/>
        <v>6</v>
      </c>
      <c r="R8436" s="33">
        <f t="shared" si="1415"/>
        <v>2020</v>
      </c>
      <c r="S8436" s="34">
        <v>40.97</v>
      </c>
    </row>
    <row r="8437" spans="1:19">
      <c r="A8437" s="658">
        <v>46022</v>
      </c>
      <c r="B8437" s="33">
        <f t="shared" si="1416"/>
        <v>12</v>
      </c>
      <c r="C8437" s="33">
        <f t="shared" si="1417"/>
        <v>2025</v>
      </c>
      <c r="D8437" s="34">
        <v>0.61</v>
      </c>
      <c r="F8437" s="32"/>
      <c r="K8437" s="32">
        <v>43585</v>
      </c>
      <c r="L8437" s="33">
        <f t="shared" si="1418"/>
        <v>4</v>
      </c>
      <c r="M8437" s="33">
        <f t="shared" si="1419"/>
        <v>2019</v>
      </c>
      <c r="N8437" s="34">
        <v>63.83</v>
      </c>
      <c r="P8437" s="32">
        <v>44011</v>
      </c>
      <c r="Q8437" s="33">
        <f t="shared" si="1414"/>
        <v>6</v>
      </c>
      <c r="R8437" s="33">
        <f t="shared" si="1415"/>
        <v>2020</v>
      </c>
      <c r="S8437" s="34">
        <v>41.58</v>
      </c>
    </row>
    <row r="8438" spans="1:19">
      <c r="A8438" s="658">
        <v>46027</v>
      </c>
      <c r="B8438" s="33">
        <f t="shared" si="1416"/>
        <v>1</v>
      </c>
      <c r="C8438" s="33">
        <f t="shared" si="1417"/>
        <v>2026</v>
      </c>
      <c r="D8438" s="34">
        <v>0.59299999999999997</v>
      </c>
      <c r="F8438" s="32"/>
      <c r="K8438" s="32">
        <v>43586</v>
      </c>
      <c r="L8438" s="33">
        <f t="shared" si="1418"/>
        <v>5</v>
      </c>
      <c r="M8438" s="33">
        <f t="shared" si="1419"/>
        <v>2019</v>
      </c>
      <c r="N8438" s="34">
        <v>63.55</v>
      </c>
      <c r="P8438" s="32">
        <v>44012</v>
      </c>
      <c r="Q8438" s="33">
        <f t="shared" ref="Q8438:Q8462" si="1420">+MONTH(P8438)</f>
        <v>6</v>
      </c>
      <c r="R8438" s="33">
        <f t="shared" ref="R8438:R8462" si="1421">+YEAR(P8438)</f>
        <v>2020</v>
      </c>
      <c r="S8438" s="34">
        <v>41.64</v>
      </c>
    </row>
    <row r="8439" spans="1:19">
      <c r="A8439" s="658">
        <v>46028</v>
      </c>
      <c r="B8439" s="33">
        <f t="shared" si="1416"/>
        <v>1</v>
      </c>
      <c r="C8439" s="33">
        <f t="shared" si="1417"/>
        <v>2026</v>
      </c>
      <c r="D8439" s="34">
        <v>0.60299999999999998</v>
      </c>
      <c r="F8439" s="32"/>
      <c r="K8439" s="32">
        <v>43587</v>
      </c>
      <c r="L8439" s="33">
        <f t="shared" si="1418"/>
        <v>5</v>
      </c>
      <c r="M8439" s="33">
        <f t="shared" si="1419"/>
        <v>2019</v>
      </c>
      <c r="N8439" s="34">
        <v>61.75</v>
      </c>
      <c r="P8439" s="32">
        <v>44013</v>
      </c>
      <c r="Q8439" s="33">
        <f t="shared" si="1420"/>
        <v>7</v>
      </c>
      <c r="R8439" s="33">
        <f t="shared" si="1421"/>
        <v>2020</v>
      </c>
      <c r="S8439" s="34">
        <v>42.18</v>
      </c>
    </row>
    <row r="8440" spans="1:19">
      <c r="A8440" s="658">
        <v>46029</v>
      </c>
      <c r="B8440" s="33">
        <f t="shared" si="1416"/>
        <v>1</v>
      </c>
      <c r="C8440" s="33">
        <f t="shared" si="1417"/>
        <v>2026</v>
      </c>
      <c r="D8440" s="34">
        <v>0.59099999999999997</v>
      </c>
      <c r="F8440" s="32"/>
      <c r="K8440" s="32">
        <v>43588</v>
      </c>
      <c r="L8440" s="33">
        <f t="shared" si="1418"/>
        <v>5</v>
      </c>
      <c r="M8440" s="33">
        <f t="shared" si="1419"/>
        <v>2019</v>
      </c>
      <c r="N8440" s="34">
        <v>61.98</v>
      </c>
      <c r="P8440" s="32">
        <v>44014</v>
      </c>
      <c r="Q8440" s="33">
        <f t="shared" si="1420"/>
        <v>7</v>
      </c>
      <c r="R8440" s="33">
        <f t="shared" si="1421"/>
        <v>2020</v>
      </c>
      <c r="S8440" s="34">
        <v>43.19</v>
      </c>
    </row>
    <row r="8441" spans="1:19">
      <c r="A8441" s="658">
        <v>46030</v>
      </c>
      <c r="B8441" s="33">
        <f t="shared" si="1416"/>
        <v>1</v>
      </c>
      <c r="C8441" s="33">
        <f t="shared" si="1417"/>
        <v>2026</v>
      </c>
      <c r="D8441" s="34">
        <v>0.59499999999999997</v>
      </c>
      <c r="F8441" s="32"/>
      <c r="K8441" s="32">
        <v>43591</v>
      </c>
      <c r="L8441" s="33">
        <f t="shared" si="1418"/>
        <v>5</v>
      </c>
      <c r="M8441" s="33">
        <f t="shared" si="1419"/>
        <v>2019</v>
      </c>
      <c r="N8441" s="34">
        <v>62.3</v>
      </c>
      <c r="P8441" s="32">
        <v>44015</v>
      </c>
      <c r="Q8441" s="33">
        <f t="shared" si="1420"/>
        <v>7</v>
      </c>
      <c r="R8441" s="33">
        <f t="shared" si="1421"/>
        <v>2020</v>
      </c>
      <c r="S8441" s="34">
        <v>42.92</v>
      </c>
    </row>
    <row r="8442" spans="1:19">
      <c r="A8442" s="658">
        <v>46031</v>
      </c>
      <c r="B8442" s="33">
        <f t="shared" si="1416"/>
        <v>1</v>
      </c>
      <c r="C8442" s="33">
        <f t="shared" si="1417"/>
        <v>2026</v>
      </c>
      <c r="D8442" s="34">
        <v>0.60799999999999998</v>
      </c>
      <c r="F8442" s="32"/>
      <c r="K8442" s="32">
        <v>43592</v>
      </c>
      <c r="L8442" s="33">
        <f t="shared" si="1418"/>
        <v>5</v>
      </c>
      <c r="M8442" s="33">
        <f t="shared" si="1419"/>
        <v>2019</v>
      </c>
      <c r="N8442" s="34">
        <v>61.41</v>
      </c>
      <c r="P8442" s="32">
        <v>44018</v>
      </c>
      <c r="Q8442" s="33">
        <f t="shared" si="1420"/>
        <v>7</v>
      </c>
      <c r="R8442" s="33">
        <f t="shared" si="1421"/>
        <v>2020</v>
      </c>
      <c r="S8442" s="34">
        <v>42.73</v>
      </c>
    </row>
    <row r="8443" spans="1:19">
      <c r="A8443" s="658">
        <v>46034</v>
      </c>
      <c r="B8443" s="33">
        <f t="shared" si="1416"/>
        <v>1</v>
      </c>
      <c r="C8443" s="33">
        <f t="shared" si="1417"/>
        <v>2026</v>
      </c>
      <c r="D8443" s="34">
        <v>0.59499999999999997</v>
      </c>
      <c r="F8443" s="32"/>
      <c r="K8443" s="32">
        <v>43593</v>
      </c>
      <c r="L8443" s="33">
        <f t="shared" si="1418"/>
        <v>5</v>
      </c>
      <c r="M8443" s="33">
        <f t="shared" si="1419"/>
        <v>2019</v>
      </c>
      <c r="N8443" s="34">
        <v>62.13</v>
      </c>
      <c r="P8443" s="32">
        <v>44019</v>
      </c>
      <c r="Q8443" s="33">
        <f t="shared" si="1420"/>
        <v>7</v>
      </c>
      <c r="R8443" s="33">
        <f t="shared" si="1421"/>
        <v>2020</v>
      </c>
      <c r="S8443" s="34">
        <v>43.28</v>
      </c>
    </row>
    <row r="8444" spans="1:19">
      <c r="A8444" s="658">
        <v>46035</v>
      </c>
      <c r="B8444" s="33">
        <f t="shared" ref="B8444:B8481" si="1422">+MONTH(A8444)</f>
        <v>1</v>
      </c>
      <c r="C8444" s="33">
        <f t="shared" ref="C8444:C8481" si="1423">+YEAR(A8444)</f>
        <v>2026</v>
      </c>
      <c r="D8444" s="34">
        <v>0.60599999999999998</v>
      </c>
      <c r="F8444" s="32"/>
      <c r="K8444" s="32">
        <v>43594</v>
      </c>
      <c r="L8444" s="33">
        <f t="shared" si="1418"/>
        <v>5</v>
      </c>
      <c r="M8444" s="33">
        <f t="shared" si="1419"/>
        <v>2019</v>
      </c>
      <c r="N8444" s="34">
        <v>61.58</v>
      </c>
      <c r="P8444" s="32">
        <v>44020</v>
      </c>
      <c r="Q8444" s="33">
        <f t="shared" si="1420"/>
        <v>7</v>
      </c>
      <c r="R8444" s="33">
        <f t="shared" si="1421"/>
        <v>2020</v>
      </c>
      <c r="S8444" s="34">
        <v>43.67</v>
      </c>
    </row>
    <row r="8445" spans="1:19">
      <c r="A8445" s="658">
        <v>46036</v>
      </c>
      <c r="B8445" s="33">
        <f t="shared" si="1422"/>
        <v>1</v>
      </c>
      <c r="C8445" s="33">
        <f t="shared" si="1423"/>
        <v>2026</v>
      </c>
      <c r="D8445" s="34">
        <v>0.60099999999999998</v>
      </c>
      <c r="F8445" s="32"/>
      <c r="K8445" s="32">
        <v>43595</v>
      </c>
      <c r="L8445" s="33">
        <f t="shared" si="1418"/>
        <v>5</v>
      </c>
      <c r="M8445" s="33">
        <f t="shared" si="1419"/>
        <v>2019</v>
      </c>
      <c r="N8445" s="34">
        <v>61.65</v>
      </c>
      <c r="P8445" s="32">
        <v>44021</v>
      </c>
      <c r="Q8445" s="33">
        <f t="shared" si="1420"/>
        <v>7</v>
      </c>
      <c r="R8445" s="33">
        <f t="shared" si="1421"/>
        <v>2020</v>
      </c>
      <c r="S8445" s="34">
        <v>42.35</v>
      </c>
    </row>
    <row r="8446" spans="1:19">
      <c r="A8446" s="658">
        <v>46037</v>
      </c>
      <c r="B8446" s="33">
        <f t="shared" si="1422"/>
        <v>1</v>
      </c>
      <c r="C8446" s="33">
        <f t="shared" si="1423"/>
        <v>2026</v>
      </c>
      <c r="D8446" s="34">
        <v>0.58399999999999996</v>
      </c>
      <c r="F8446" s="32"/>
      <c r="K8446" s="32">
        <v>43598</v>
      </c>
      <c r="L8446" s="33">
        <f t="shared" si="1418"/>
        <v>5</v>
      </c>
      <c r="M8446" s="33">
        <f t="shared" si="1419"/>
        <v>2019</v>
      </c>
      <c r="N8446" s="34">
        <v>60.97</v>
      </c>
      <c r="P8446" s="32">
        <v>44022</v>
      </c>
      <c r="Q8446" s="33">
        <f t="shared" si="1420"/>
        <v>7</v>
      </c>
      <c r="R8446" s="33">
        <f t="shared" si="1421"/>
        <v>2020</v>
      </c>
      <c r="S8446" s="34">
        <v>43.27</v>
      </c>
    </row>
    <row r="8447" spans="1:19">
      <c r="A8447" s="658">
        <v>46038</v>
      </c>
      <c r="B8447" s="33">
        <f t="shared" si="1422"/>
        <v>1</v>
      </c>
      <c r="C8447" s="33">
        <f t="shared" si="1423"/>
        <v>2026</v>
      </c>
      <c r="D8447" s="34">
        <v>0.59499999999999997</v>
      </c>
      <c r="F8447" s="32"/>
      <c r="K8447" s="32">
        <v>43599</v>
      </c>
      <c r="L8447" s="33">
        <f t="shared" si="1418"/>
        <v>5</v>
      </c>
      <c r="M8447" s="33">
        <f t="shared" si="1419"/>
        <v>2019</v>
      </c>
      <c r="N8447" s="34">
        <v>61.82</v>
      </c>
      <c r="P8447" s="32">
        <v>44025</v>
      </c>
      <c r="Q8447" s="33">
        <f t="shared" si="1420"/>
        <v>7</v>
      </c>
      <c r="R8447" s="33">
        <f t="shared" si="1421"/>
        <v>2020</v>
      </c>
      <c r="S8447" s="34">
        <v>42.85</v>
      </c>
    </row>
    <row r="8448" spans="1:19">
      <c r="A8448" s="658">
        <v>46042</v>
      </c>
      <c r="B8448" s="33">
        <f t="shared" si="1422"/>
        <v>1</v>
      </c>
      <c r="C8448" s="33">
        <f t="shared" si="1423"/>
        <v>2026</v>
      </c>
      <c r="D8448" s="34">
        <v>0.60499999999999998</v>
      </c>
      <c r="F8448" s="32"/>
      <c r="K8448" s="32">
        <v>43600</v>
      </c>
      <c r="L8448" s="33">
        <f t="shared" si="1418"/>
        <v>5</v>
      </c>
      <c r="M8448" s="33">
        <f t="shared" si="1419"/>
        <v>2019</v>
      </c>
      <c r="N8448" s="34">
        <v>62.03</v>
      </c>
      <c r="P8448" s="32">
        <v>44026</v>
      </c>
      <c r="Q8448" s="33">
        <f t="shared" si="1420"/>
        <v>7</v>
      </c>
      <c r="R8448" s="33">
        <f t="shared" si="1421"/>
        <v>2020</v>
      </c>
      <c r="S8448" s="34">
        <v>42.97</v>
      </c>
    </row>
    <row r="8449" spans="1:19">
      <c r="A8449" s="658">
        <v>46043</v>
      </c>
      <c r="B8449" s="33">
        <f t="shared" si="1422"/>
        <v>1</v>
      </c>
      <c r="C8449" s="33">
        <f t="shared" si="1423"/>
        <v>2026</v>
      </c>
      <c r="D8449" s="34">
        <v>0.66400000000000003</v>
      </c>
      <c r="F8449" s="32"/>
      <c r="K8449" s="32">
        <v>43601</v>
      </c>
      <c r="L8449" s="33">
        <f t="shared" si="1418"/>
        <v>5</v>
      </c>
      <c r="M8449" s="33">
        <f t="shared" si="1419"/>
        <v>2019</v>
      </c>
      <c r="N8449" s="34">
        <v>62.93</v>
      </c>
      <c r="P8449" s="32">
        <v>44027</v>
      </c>
      <c r="Q8449" s="33">
        <f t="shared" si="1420"/>
        <v>7</v>
      </c>
      <c r="R8449" s="33">
        <f t="shared" si="1421"/>
        <v>2020</v>
      </c>
      <c r="S8449" s="34">
        <v>43.96</v>
      </c>
    </row>
    <row r="8450" spans="1:19">
      <c r="A8450" s="658">
        <v>46044</v>
      </c>
      <c r="B8450" s="33">
        <f t="shared" si="1422"/>
        <v>1</v>
      </c>
      <c r="C8450" s="33">
        <f t="shared" si="1423"/>
        <v>2026</v>
      </c>
      <c r="D8450" s="34">
        <v>0.66400000000000003</v>
      </c>
      <c r="F8450" s="32"/>
      <c r="K8450" s="32">
        <v>43602</v>
      </c>
      <c r="L8450" s="33">
        <f t="shared" si="1418"/>
        <v>5</v>
      </c>
      <c r="M8450" s="33">
        <f t="shared" si="1419"/>
        <v>2019</v>
      </c>
      <c r="N8450" s="34">
        <v>62.77</v>
      </c>
      <c r="P8450" s="32">
        <v>44028</v>
      </c>
      <c r="Q8450" s="33">
        <f t="shared" si="1420"/>
        <v>7</v>
      </c>
      <c r="R8450" s="33">
        <f t="shared" si="1421"/>
        <v>2020</v>
      </c>
      <c r="S8450" s="34">
        <v>43.71</v>
      </c>
    </row>
    <row r="8451" spans="1:19">
      <c r="A8451" s="658">
        <v>46045</v>
      </c>
      <c r="B8451" s="33">
        <f t="shared" si="1422"/>
        <v>1</v>
      </c>
      <c r="C8451" s="33">
        <f t="shared" si="1423"/>
        <v>2026</v>
      </c>
      <c r="D8451" s="34">
        <v>0.64800000000000002</v>
      </c>
      <c r="F8451" s="32"/>
      <c r="K8451" s="32">
        <v>43605</v>
      </c>
      <c r="L8451" s="33">
        <f t="shared" si="1418"/>
        <v>5</v>
      </c>
      <c r="M8451" s="33">
        <f t="shared" si="1419"/>
        <v>2019</v>
      </c>
      <c r="N8451" s="34">
        <v>63.12</v>
      </c>
      <c r="P8451" s="32">
        <v>44029</v>
      </c>
      <c r="Q8451" s="33">
        <f t="shared" si="1420"/>
        <v>7</v>
      </c>
      <c r="R8451" s="33">
        <f t="shared" si="1421"/>
        <v>2020</v>
      </c>
      <c r="S8451" s="34">
        <v>43.53</v>
      </c>
    </row>
    <row r="8452" spans="1:19">
      <c r="A8452" s="658">
        <v>46048</v>
      </c>
      <c r="B8452" s="33">
        <f t="shared" si="1422"/>
        <v>1</v>
      </c>
      <c r="C8452" s="33">
        <f t="shared" si="1423"/>
        <v>2026</v>
      </c>
      <c r="D8452" s="34">
        <v>0.64300000000000002</v>
      </c>
      <c r="F8452" s="32"/>
      <c r="K8452" s="32">
        <v>43606</v>
      </c>
      <c r="L8452" s="33">
        <f t="shared" si="1418"/>
        <v>5</v>
      </c>
      <c r="M8452" s="33">
        <f t="shared" si="1419"/>
        <v>2019</v>
      </c>
      <c r="N8452" s="34">
        <v>63.02</v>
      </c>
      <c r="P8452" s="32">
        <v>44032</v>
      </c>
      <c r="Q8452" s="33">
        <f t="shared" si="1420"/>
        <v>7</v>
      </c>
      <c r="R8452" s="33">
        <f t="shared" si="1421"/>
        <v>2020</v>
      </c>
      <c r="S8452" s="34">
        <v>43.3</v>
      </c>
    </row>
    <row r="8453" spans="1:19">
      <c r="A8453" s="658">
        <v>46049</v>
      </c>
      <c r="B8453" s="33">
        <f t="shared" si="1422"/>
        <v>1</v>
      </c>
      <c r="C8453" s="33">
        <f t="shared" si="1423"/>
        <v>2026</v>
      </c>
      <c r="D8453" s="34">
        <v>0.64600000000000002</v>
      </c>
      <c r="F8453" s="32"/>
      <c r="K8453" s="32">
        <v>43607</v>
      </c>
      <c r="L8453" s="33">
        <f t="shared" si="1418"/>
        <v>5</v>
      </c>
      <c r="M8453" s="33">
        <f t="shared" si="1419"/>
        <v>2019</v>
      </c>
      <c r="N8453" s="34">
        <v>61.42</v>
      </c>
      <c r="P8453" s="32">
        <v>44033</v>
      </c>
      <c r="Q8453" s="33">
        <f t="shared" si="1420"/>
        <v>7</v>
      </c>
      <c r="R8453" s="33">
        <f t="shared" si="1421"/>
        <v>2020</v>
      </c>
      <c r="S8453" s="34">
        <v>44.31</v>
      </c>
    </row>
    <row r="8454" spans="1:19">
      <c r="A8454" s="658">
        <v>46050</v>
      </c>
      <c r="B8454" s="33">
        <f t="shared" si="1422"/>
        <v>1</v>
      </c>
      <c r="C8454" s="33">
        <f t="shared" si="1423"/>
        <v>2026</v>
      </c>
      <c r="D8454" s="34">
        <v>0.65300000000000002</v>
      </c>
      <c r="F8454" s="32"/>
      <c r="K8454" s="32">
        <v>43608</v>
      </c>
      <c r="L8454" s="33">
        <f t="shared" si="1418"/>
        <v>5</v>
      </c>
      <c r="M8454" s="33">
        <f t="shared" si="1419"/>
        <v>2019</v>
      </c>
      <c r="N8454" s="34">
        <v>57.65</v>
      </c>
      <c r="P8454" s="32">
        <v>44034</v>
      </c>
      <c r="Q8454" s="33">
        <f t="shared" si="1420"/>
        <v>7</v>
      </c>
      <c r="R8454" s="33">
        <f t="shared" si="1421"/>
        <v>2020</v>
      </c>
      <c r="S8454" s="34">
        <v>43.98</v>
      </c>
    </row>
    <row r="8455" spans="1:19">
      <c r="A8455" s="658">
        <v>46051</v>
      </c>
      <c r="B8455" s="33">
        <f t="shared" si="1422"/>
        <v>1</v>
      </c>
      <c r="C8455" s="33">
        <f t="shared" si="1423"/>
        <v>2026</v>
      </c>
      <c r="D8455" s="34">
        <v>0.66100000000000003</v>
      </c>
      <c r="F8455" s="32"/>
      <c r="K8455" s="32">
        <v>43609</v>
      </c>
      <c r="L8455" s="33">
        <f t="shared" si="1418"/>
        <v>5</v>
      </c>
      <c r="M8455" s="33">
        <f t="shared" si="1419"/>
        <v>2019</v>
      </c>
      <c r="N8455" s="34">
        <v>58.4</v>
      </c>
      <c r="P8455" s="32">
        <v>44035</v>
      </c>
      <c r="Q8455" s="33">
        <f t="shared" si="1420"/>
        <v>7</v>
      </c>
      <c r="R8455" s="33">
        <f t="shared" si="1421"/>
        <v>2020</v>
      </c>
      <c r="S8455" s="34">
        <v>42.96</v>
      </c>
    </row>
    <row r="8456" spans="1:19">
      <c r="A8456" s="658">
        <v>46052</v>
      </c>
      <c r="B8456" s="33">
        <f t="shared" si="1422"/>
        <v>1</v>
      </c>
      <c r="C8456" s="33">
        <f t="shared" si="1423"/>
        <v>2026</v>
      </c>
      <c r="D8456" s="34">
        <v>0.65900000000000003</v>
      </c>
      <c r="F8456" s="32"/>
      <c r="K8456" s="32">
        <v>43613</v>
      </c>
      <c r="L8456" s="33">
        <f t="shared" si="1418"/>
        <v>5</v>
      </c>
      <c r="M8456" s="33">
        <f t="shared" si="1419"/>
        <v>2019</v>
      </c>
      <c r="N8456" s="34">
        <v>58.91</v>
      </c>
      <c r="P8456" s="32">
        <v>44036</v>
      </c>
      <c r="Q8456" s="33">
        <f t="shared" si="1420"/>
        <v>7</v>
      </c>
      <c r="R8456" s="33">
        <f t="shared" si="1421"/>
        <v>2020</v>
      </c>
      <c r="S8456" s="34">
        <v>43.29</v>
      </c>
    </row>
    <row r="8457" spans="1:19">
      <c r="A8457" s="658">
        <v>46055</v>
      </c>
      <c r="B8457" s="33">
        <f t="shared" si="1422"/>
        <v>2</v>
      </c>
      <c r="C8457" s="33">
        <f t="shared" si="1423"/>
        <v>2026</v>
      </c>
      <c r="D8457" s="34">
        <v>0.621</v>
      </c>
      <c r="F8457" s="32"/>
      <c r="K8457" s="32">
        <v>43614</v>
      </c>
      <c r="L8457" s="33">
        <f t="shared" si="1418"/>
        <v>5</v>
      </c>
      <c r="M8457" s="33">
        <f t="shared" si="1419"/>
        <v>2019</v>
      </c>
      <c r="N8457" s="34">
        <v>58.84</v>
      </c>
      <c r="P8457" s="32">
        <v>44039</v>
      </c>
      <c r="Q8457" s="33">
        <f t="shared" si="1420"/>
        <v>7</v>
      </c>
      <c r="R8457" s="33">
        <f t="shared" si="1421"/>
        <v>2020</v>
      </c>
      <c r="S8457" s="34">
        <v>43.39</v>
      </c>
    </row>
    <row r="8458" spans="1:19">
      <c r="A8458" s="658">
        <v>46056</v>
      </c>
      <c r="B8458" s="33">
        <f t="shared" si="1422"/>
        <v>2</v>
      </c>
      <c r="C8458" s="33">
        <f t="shared" si="1423"/>
        <v>2026</v>
      </c>
      <c r="D8458" s="34">
        <v>0.628</v>
      </c>
      <c r="F8458" s="32"/>
      <c r="K8458" s="32">
        <v>43615</v>
      </c>
      <c r="L8458" s="33">
        <f t="shared" si="1418"/>
        <v>5</v>
      </c>
      <c r="M8458" s="33">
        <f t="shared" si="1419"/>
        <v>2019</v>
      </c>
      <c r="N8458" s="34">
        <v>56.47</v>
      </c>
      <c r="P8458" s="32">
        <v>44040</v>
      </c>
      <c r="Q8458" s="33">
        <f t="shared" si="1420"/>
        <v>7</v>
      </c>
      <c r="R8458" s="33">
        <f t="shared" si="1421"/>
        <v>2020</v>
      </c>
      <c r="S8458" s="34">
        <v>43.11</v>
      </c>
    </row>
    <row r="8459" spans="1:19">
      <c r="A8459" s="658">
        <v>46057</v>
      </c>
      <c r="B8459" s="33">
        <f t="shared" si="1422"/>
        <v>2</v>
      </c>
      <c r="C8459" s="33">
        <f t="shared" si="1423"/>
        <v>2026</v>
      </c>
      <c r="D8459" s="34">
        <v>0.63800000000000001</v>
      </c>
      <c r="F8459" s="32"/>
      <c r="K8459" s="32">
        <v>43616</v>
      </c>
      <c r="L8459" s="33">
        <f t="shared" si="1418"/>
        <v>5</v>
      </c>
      <c r="M8459" s="33">
        <f t="shared" si="1419"/>
        <v>2019</v>
      </c>
      <c r="N8459" s="34">
        <v>53.49</v>
      </c>
      <c r="P8459" s="32">
        <v>44041</v>
      </c>
      <c r="Q8459" s="33">
        <f t="shared" si="1420"/>
        <v>7</v>
      </c>
      <c r="R8459" s="33">
        <f t="shared" si="1421"/>
        <v>2020</v>
      </c>
      <c r="S8459" s="34">
        <v>43.51</v>
      </c>
    </row>
    <row r="8460" spans="1:19">
      <c r="A8460" s="658">
        <v>46058</v>
      </c>
      <c r="B8460" s="33">
        <f t="shared" si="1422"/>
        <v>2</v>
      </c>
      <c r="C8460" s="33">
        <f t="shared" si="1423"/>
        <v>2026</v>
      </c>
      <c r="D8460" s="34">
        <v>0.621</v>
      </c>
      <c r="F8460" s="32"/>
      <c r="K8460" s="32">
        <v>43619</v>
      </c>
      <c r="L8460" s="33">
        <f t="shared" ref="L8460:L8480" si="1424">+MONTH(K8460)</f>
        <v>6</v>
      </c>
      <c r="M8460" s="33">
        <f t="shared" ref="M8460:M8480" si="1425">+YEAR(K8460)</f>
        <v>2019</v>
      </c>
      <c r="N8460" s="34">
        <v>53.25</v>
      </c>
      <c r="P8460" s="32">
        <v>44042</v>
      </c>
      <c r="Q8460" s="33">
        <f t="shared" si="1420"/>
        <v>7</v>
      </c>
      <c r="R8460" s="33">
        <f t="shared" si="1421"/>
        <v>2020</v>
      </c>
      <c r="S8460" s="34">
        <v>42.98</v>
      </c>
    </row>
    <row r="8461" spans="1:19">
      <c r="A8461" s="658">
        <v>46059</v>
      </c>
      <c r="B8461" s="33">
        <f t="shared" si="1422"/>
        <v>2</v>
      </c>
      <c r="C8461" s="33">
        <f t="shared" si="1423"/>
        <v>2026</v>
      </c>
      <c r="D8461" s="34">
        <v>0.62</v>
      </c>
      <c r="F8461" s="32"/>
      <c r="K8461" s="32">
        <v>43620</v>
      </c>
      <c r="L8461" s="33">
        <f t="shared" si="1424"/>
        <v>6</v>
      </c>
      <c r="M8461" s="33">
        <f t="shared" si="1425"/>
        <v>2019</v>
      </c>
      <c r="N8461" s="34">
        <v>53.5</v>
      </c>
      <c r="P8461" s="32">
        <v>44043</v>
      </c>
      <c r="Q8461" s="33">
        <f t="shared" si="1420"/>
        <v>7</v>
      </c>
      <c r="R8461" s="33">
        <f t="shared" si="1421"/>
        <v>2020</v>
      </c>
      <c r="S8461" s="34">
        <v>43.13</v>
      </c>
    </row>
    <row r="8462" spans="1:19">
      <c r="A8462" s="658">
        <v>46062</v>
      </c>
      <c r="B8462" s="33">
        <f t="shared" si="1422"/>
        <v>2</v>
      </c>
      <c r="C8462" s="33">
        <f t="shared" si="1423"/>
        <v>2026</v>
      </c>
      <c r="D8462" s="34">
        <v>0.62</v>
      </c>
      <c r="F8462" s="32"/>
      <c r="K8462" s="32">
        <v>43621</v>
      </c>
      <c r="L8462" s="33">
        <f t="shared" si="1424"/>
        <v>6</v>
      </c>
      <c r="M8462" s="33">
        <f t="shared" si="1425"/>
        <v>2019</v>
      </c>
      <c r="N8462" s="34">
        <v>51.57</v>
      </c>
      <c r="P8462" s="32">
        <v>44046</v>
      </c>
      <c r="Q8462" s="33">
        <f t="shared" si="1420"/>
        <v>8</v>
      </c>
      <c r="R8462" s="33">
        <f t="shared" si="1421"/>
        <v>2020</v>
      </c>
      <c r="S8462" s="34">
        <v>43.76</v>
      </c>
    </row>
    <row r="8463" spans="1:19">
      <c r="A8463" s="658">
        <v>46063</v>
      </c>
      <c r="B8463" s="33">
        <f t="shared" si="1422"/>
        <v>2</v>
      </c>
      <c r="C8463" s="33">
        <f t="shared" si="1423"/>
        <v>2026</v>
      </c>
      <c r="D8463" s="34">
        <v>0.61299999999999999</v>
      </c>
      <c r="F8463" s="32"/>
      <c r="K8463" s="32">
        <v>43622</v>
      </c>
      <c r="L8463" s="33">
        <f t="shared" si="1424"/>
        <v>6</v>
      </c>
      <c r="M8463" s="33">
        <f t="shared" si="1425"/>
        <v>2019</v>
      </c>
      <c r="N8463" s="34">
        <v>52.59</v>
      </c>
      <c r="P8463" s="32">
        <v>44047</v>
      </c>
      <c r="Q8463" s="33">
        <f t="shared" ref="Q8463:Q8481" si="1426">+MONTH(P8463)</f>
        <v>8</v>
      </c>
      <c r="R8463" s="33">
        <f t="shared" ref="R8463:R8481" si="1427">+YEAR(P8463)</f>
        <v>2020</v>
      </c>
      <c r="S8463" s="34">
        <v>43.99</v>
      </c>
    </row>
    <row r="8464" spans="1:19">
      <c r="A8464" s="658">
        <v>46064</v>
      </c>
      <c r="B8464" s="33">
        <f t="shared" si="1422"/>
        <v>2</v>
      </c>
      <c r="C8464" s="33">
        <f t="shared" si="1423"/>
        <v>2026</v>
      </c>
      <c r="D8464" s="34">
        <v>0.61799999999999999</v>
      </c>
      <c r="F8464" s="32"/>
      <c r="K8464" s="32">
        <v>43623</v>
      </c>
      <c r="L8464" s="33">
        <f t="shared" si="1424"/>
        <v>6</v>
      </c>
      <c r="M8464" s="33">
        <f t="shared" si="1425"/>
        <v>2019</v>
      </c>
      <c r="N8464" s="34">
        <v>53.95</v>
      </c>
      <c r="P8464" s="32">
        <v>44048</v>
      </c>
      <c r="Q8464" s="33">
        <f t="shared" si="1426"/>
        <v>8</v>
      </c>
      <c r="R8464" s="33">
        <f t="shared" si="1427"/>
        <v>2020</v>
      </c>
      <c r="S8464" s="34">
        <v>44.92</v>
      </c>
    </row>
    <row r="8465" spans="1:19">
      <c r="A8465" s="658">
        <v>46065</v>
      </c>
      <c r="B8465" s="33">
        <f t="shared" si="1422"/>
        <v>2</v>
      </c>
      <c r="C8465" s="33">
        <f t="shared" si="1423"/>
        <v>2026</v>
      </c>
      <c r="D8465" s="34">
        <v>0.59799999999999998</v>
      </c>
      <c r="F8465" s="32"/>
      <c r="K8465" s="32">
        <v>43626</v>
      </c>
      <c r="L8465" s="33">
        <f t="shared" si="1424"/>
        <v>6</v>
      </c>
      <c r="M8465" s="33">
        <f t="shared" si="1425"/>
        <v>2019</v>
      </c>
      <c r="N8465" s="34">
        <v>53.33</v>
      </c>
      <c r="P8465" s="32">
        <v>44049</v>
      </c>
      <c r="Q8465" s="33">
        <f t="shared" si="1426"/>
        <v>8</v>
      </c>
      <c r="R8465" s="33">
        <f t="shared" si="1427"/>
        <v>2020</v>
      </c>
      <c r="S8465" s="34">
        <v>45.04</v>
      </c>
    </row>
    <row r="8466" spans="1:19">
      <c r="A8466" s="658">
        <v>46066</v>
      </c>
      <c r="B8466" s="33">
        <f t="shared" si="1422"/>
        <v>2</v>
      </c>
      <c r="C8466" s="33">
        <f t="shared" si="1423"/>
        <v>2026</v>
      </c>
      <c r="D8466" s="34">
        <v>0.59799999999999998</v>
      </c>
      <c r="F8466" s="32"/>
      <c r="K8466" s="32">
        <v>43627</v>
      </c>
      <c r="L8466" s="33">
        <f t="shared" si="1424"/>
        <v>6</v>
      </c>
      <c r="M8466" s="33">
        <f t="shared" si="1425"/>
        <v>2019</v>
      </c>
      <c r="N8466" s="34">
        <v>53.3</v>
      </c>
      <c r="P8466" s="32">
        <v>44050</v>
      </c>
      <c r="Q8466" s="33">
        <f t="shared" si="1426"/>
        <v>8</v>
      </c>
      <c r="R8466" s="33">
        <f t="shared" si="1427"/>
        <v>2020</v>
      </c>
      <c r="S8466" s="34">
        <v>44.07</v>
      </c>
    </row>
    <row r="8467" spans="1:19">
      <c r="A8467" s="658">
        <v>46070</v>
      </c>
      <c r="B8467" s="33">
        <f t="shared" si="1422"/>
        <v>2</v>
      </c>
      <c r="C8467" s="33">
        <f t="shared" si="1423"/>
        <v>2026</v>
      </c>
      <c r="D8467" s="34">
        <v>0.59299999999999997</v>
      </c>
      <c r="F8467" s="32"/>
      <c r="K8467" s="32">
        <v>43628</v>
      </c>
      <c r="L8467" s="33">
        <f t="shared" si="1424"/>
        <v>6</v>
      </c>
      <c r="M8467" s="33">
        <f t="shared" si="1425"/>
        <v>2019</v>
      </c>
      <c r="N8467" s="34">
        <v>51.13</v>
      </c>
      <c r="P8467" s="32">
        <v>44053</v>
      </c>
      <c r="Q8467" s="33">
        <f t="shared" si="1426"/>
        <v>8</v>
      </c>
      <c r="R8467" s="33">
        <f t="shared" si="1427"/>
        <v>2020</v>
      </c>
      <c r="S8467" s="34">
        <v>44.19</v>
      </c>
    </row>
    <row r="8468" spans="1:19">
      <c r="A8468" s="658">
        <v>46071</v>
      </c>
      <c r="B8468" s="33">
        <f t="shared" si="1422"/>
        <v>2</v>
      </c>
      <c r="C8468" s="33">
        <f t="shared" si="1423"/>
        <v>2026</v>
      </c>
      <c r="D8468" s="34">
        <v>0.60599999999999998</v>
      </c>
      <c r="F8468" s="32"/>
      <c r="K8468" s="32">
        <v>43629</v>
      </c>
      <c r="L8468" s="33">
        <f t="shared" si="1424"/>
        <v>6</v>
      </c>
      <c r="M8468" s="33">
        <f t="shared" si="1425"/>
        <v>2019</v>
      </c>
      <c r="N8468" s="34">
        <v>52.38</v>
      </c>
      <c r="P8468" s="32">
        <v>44054</v>
      </c>
      <c r="Q8468" s="33">
        <f t="shared" si="1426"/>
        <v>8</v>
      </c>
      <c r="R8468" s="33">
        <f t="shared" si="1427"/>
        <v>2020</v>
      </c>
      <c r="S8468" s="34">
        <v>43.68</v>
      </c>
    </row>
    <row r="8469" spans="1:19">
      <c r="A8469" s="658">
        <v>46072</v>
      </c>
      <c r="B8469" s="33">
        <f t="shared" si="1422"/>
        <v>2</v>
      </c>
      <c r="C8469" s="33">
        <f t="shared" si="1423"/>
        <v>2026</v>
      </c>
      <c r="D8469" s="34">
        <v>0.60599999999999998</v>
      </c>
      <c r="F8469" s="32"/>
      <c r="K8469" s="32">
        <v>43630</v>
      </c>
      <c r="L8469" s="33">
        <f t="shared" si="1424"/>
        <v>6</v>
      </c>
      <c r="M8469" s="33">
        <f t="shared" si="1425"/>
        <v>2019</v>
      </c>
      <c r="N8469" s="34">
        <v>52.47</v>
      </c>
      <c r="P8469" s="32">
        <v>44055</v>
      </c>
      <c r="Q8469" s="33">
        <f t="shared" si="1426"/>
        <v>8</v>
      </c>
      <c r="R8469" s="33">
        <f t="shared" si="1427"/>
        <v>2020</v>
      </c>
      <c r="S8469" s="34">
        <v>45.09</v>
      </c>
    </row>
    <row r="8470" spans="1:19">
      <c r="A8470" s="658">
        <v>46073</v>
      </c>
      <c r="B8470" s="33">
        <f t="shared" si="1422"/>
        <v>2</v>
      </c>
      <c r="C8470" s="33">
        <f t="shared" si="1423"/>
        <v>2026</v>
      </c>
      <c r="D8470" s="34">
        <v>0.61499999999999999</v>
      </c>
      <c r="F8470" s="32"/>
      <c r="K8470" s="32">
        <v>43633</v>
      </c>
      <c r="L8470" s="33">
        <f t="shared" si="1424"/>
        <v>6</v>
      </c>
      <c r="M8470" s="33">
        <f t="shared" si="1425"/>
        <v>2019</v>
      </c>
      <c r="N8470" s="34">
        <v>51.94</v>
      </c>
      <c r="P8470" s="32">
        <v>44056</v>
      </c>
      <c r="Q8470" s="33">
        <f t="shared" si="1426"/>
        <v>8</v>
      </c>
      <c r="R8470" s="33">
        <f t="shared" si="1427"/>
        <v>2020</v>
      </c>
      <c r="S8470" s="34">
        <v>44.87</v>
      </c>
    </row>
    <row r="8471" spans="1:19">
      <c r="A8471" s="658">
        <v>46076</v>
      </c>
      <c r="B8471" s="33">
        <f t="shared" si="1422"/>
        <v>2</v>
      </c>
      <c r="C8471" s="33">
        <f t="shared" si="1423"/>
        <v>2026</v>
      </c>
      <c r="D8471" s="34">
        <v>0.60499999999999998</v>
      </c>
      <c r="F8471" s="32"/>
      <c r="K8471" s="32">
        <v>43634</v>
      </c>
      <c r="L8471" s="33">
        <f t="shared" si="1424"/>
        <v>6</v>
      </c>
      <c r="M8471" s="33">
        <f t="shared" si="1425"/>
        <v>2019</v>
      </c>
      <c r="N8471" s="34">
        <v>53.86</v>
      </c>
      <c r="P8471" s="32">
        <v>44057</v>
      </c>
      <c r="Q8471" s="33">
        <f t="shared" si="1426"/>
        <v>8</v>
      </c>
      <c r="R8471" s="33">
        <f t="shared" si="1427"/>
        <v>2020</v>
      </c>
      <c r="S8471" s="34">
        <v>44.86</v>
      </c>
    </row>
    <row r="8472" spans="1:19">
      <c r="A8472" s="658">
        <v>46077</v>
      </c>
      <c r="B8472" s="33">
        <f t="shared" si="1422"/>
        <v>2</v>
      </c>
      <c r="C8472" s="33">
        <f t="shared" si="1423"/>
        <v>2026</v>
      </c>
      <c r="D8472" s="34">
        <v>0.58499999999999996</v>
      </c>
      <c r="F8472" s="32"/>
      <c r="K8472" s="32">
        <v>43635</v>
      </c>
      <c r="L8472" s="33">
        <f t="shared" si="1424"/>
        <v>6</v>
      </c>
      <c r="M8472" s="33">
        <f t="shared" si="1425"/>
        <v>2019</v>
      </c>
      <c r="N8472" s="34">
        <v>53.74</v>
      </c>
      <c r="P8472" s="32">
        <v>44060</v>
      </c>
      <c r="Q8472" s="33">
        <f t="shared" si="1426"/>
        <v>8</v>
      </c>
      <c r="R8472" s="33">
        <f t="shared" si="1427"/>
        <v>2020</v>
      </c>
      <c r="S8472" s="34">
        <v>44.91</v>
      </c>
    </row>
    <row r="8473" spans="1:19">
      <c r="A8473" s="658">
        <v>46078</v>
      </c>
      <c r="B8473" s="33">
        <f t="shared" si="1422"/>
        <v>2</v>
      </c>
      <c r="C8473" s="33">
        <f t="shared" si="1423"/>
        <v>2026</v>
      </c>
      <c r="D8473" s="34">
        <v>0.60299999999999998</v>
      </c>
      <c r="F8473" s="32"/>
      <c r="K8473" s="32">
        <v>43636</v>
      </c>
      <c r="L8473" s="33">
        <f t="shared" si="1424"/>
        <v>6</v>
      </c>
      <c r="M8473" s="33">
        <f t="shared" si="1425"/>
        <v>2019</v>
      </c>
      <c r="N8473" s="34">
        <v>56.88</v>
      </c>
      <c r="P8473" s="32">
        <v>44061</v>
      </c>
      <c r="Q8473" s="33">
        <f t="shared" si="1426"/>
        <v>8</v>
      </c>
      <c r="R8473" s="33">
        <f t="shared" si="1427"/>
        <v>2020</v>
      </c>
      <c r="S8473" s="34">
        <v>45.34</v>
      </c>
    </row>
    <row r="8474" spans="1:19">
      <c r="A8474" s="658">
        <v>46079</v>
      </c>
      <c r="B8474" s="33">
        <f t="shared" si="1422"/>
        <v>2</v>
      </c>
      <c r="C8474" s="33">
        <f t="shared" si="1423"/>
        <v>2026</v>
      </c>
      <c r="D8474" s="34">
        <v>0.61499999999999999</v>
      </c>
      <c r="F8474" s="32"/>
      <c r="K8474" s="32">
        <v>43637</v>
      </c>
      <c r="L8474" s="33">
        <f t="shared" si="1424"/>
        <v>6</v>
      </c>
      <c r="M8474" s="33">
        <f t="shared" si="1425"/>
        <v>2019</v>
      </c>
      <c r="N8474" s="34">
        <v>57.35</v>
      </c>
      <c r="P8474" s="32">
        <v>44062</v>
      </c>
      <c r="Q8474" s="33">
        <f t="shared" si="1426"/>
        <v>8</v>
      </c>
      <c r="R8474" s="33">
        <f t="shared" si="1427"/>
        <v>2020</v>
      </c>
      <c r="S8474" s="34">
        <v>45.21</v>
      </c>
    </row>
    <row r="8475" spans="1:19">
      <c r="A8475" s="658">
        <v>46080</v>
      </c>
      <c r="B8475" s="33">
        <f t="shared" si="1422"/>
        <v>2</v>
      </c>
      <c r="C8475" s="33">
        <f t="shared" si="1423"/>
        <v>2026</v>
      </c>
      <c r="D8475" s="34">
        <v>0.66300000000000003</v>
      </c>
      <c r="F8475" s="32"/>
      <c r="K8475" s="32">
        <v>43640</v>
      </c>
      <c r="L8475" s="33">
        <f t="shared" si="1424"/>
        <v>6</v>
      </c>
      <c r="M8475" s="33">
        <f t="shared" si="1425"/>
        <v>2019</v>
      </c>
      <c r="N8475" s="34">
        <v>57.73</v>
      </c>
      <c r="P8475" s="32">
        <v>44063</v>
      </c>
      <c r="Q8475" s="33">
        <f t="shared" si="1426"/>
        <v>8</v>
      </c>
      <c r="R8475" s="33">
        <f t="shared" si="1427"/>
        <v>2020</v>
      </c>
      <c r="S8475" s="34">
        <v>44.56</v>
      </c>
    </row>
    <row r="8476" spans="1:19">
      <c r="A8476" s="658">
        <v>46083</v>
      </c>
      <c r="B8476" s="33">
        <f t="shared" si="1422"/>
        <v>3</v>
      </c>
      <c r="C8476" s="33">
        <f t="shared" si="1423"/>
        <v>2026</v>
      </c>
      <c r="D8476" s="34">
        <v>0.67400000000000004</v>
      </c>
      <c r="F8476" s="32"/>
      <c r="K8476" s="32">
        <v>43641</v>
      </c>
      <c r="L8476" s="33">
        <f t="shared" si="1424"/>
        <v>6</v>
      </c>
      <c r="M8476" s="33">
        <f t="shared" si="1425"/>
        <v>2019</v>
      </c>
      <c r="N8476" s="34">
        <v>57.63</v>
      </c>
      <c r="P8476" s="32">
        <v>44064</v>
      </c>
      <c r="Q8476" s="33">
        <f t="shared" si="1426"/>
        <v>8</v>
      </c>
      <c r="R8476" s="33">
        <f t="shared" si="1427"/>
        <v>2020</v>
      </c>
      <c r="S8476" s="34">
        <v>43.94</v>
      </c>
    </row>
    <row r="8477" spans="1:19">
      <c r="A8477" s="658">
        <v>46084</v>
      </c>
      <c r="B8477" s="33">
        <f t="shared" si="1422"/>
        <v>3</v>
      </c>
      <c r="C8477" s="33">
        <f t="shared" si="1423"/>
        <v>2026</v>
      </c>
      <c r="D8477" s="34">
        <v>0.71</v>
      </c>
      <c r="F8477" s="32"/>
      <c r="K8477" s="32">
        <v>43642</v>
      </c>
      <c r="L8477" s="33">
        <f t="shared" si="1424"/>
        <v>6</v>
      </c>
      <c r="M8477" s="33">
        <f t="shared" si="1425"/>
        <v>2019</v>
      </c>
      <c r="N8477" s="34">
        <v>59.17</v>
      </c>
      <c r="P8477" s="32">
        <v>44067</v>
      </c>
      <c r="Q8477" s="33">
        <f t="shared" si="1426"/>
        <v>8</v>
      </c>
      <c r="R8477" s="33">
        <f t="shared" si="1427"/>
        <v>2020</v>
      </c>
      <c r="S8477" s="34">
        <v>44.43</v>
      </c>
    </row>
    <row r="8478" spans="1:19">
      <c r="A8478" s="658">
        <v>46085</v>
      </c>
      <c r="B8478" s="33">
        <f t="shared" si="1422"/>
        <v>3</v>
      </c>
      <c r="C8478" s="33">
        <f t="shared" si="1423"/>
        <v>2026</v>
      </c>
      <c r="D8478" s="34">
        <v>0.68300000000000005</v>
      </c>
      <c r="F8478" s="32"/>
      <c r="K8478" s="32">
        <v>43643</v>
      </c>
      <c r="L8478" s="33">
        <f t="shared" si="1424"/>
        <v>6</v>
      </c>
      <c r="M8478" s="33">
        <f t="shared" si="1425"/>
        <v>2019</v>
      </c>
      <c r="N8478" s="34">
        <v>59.18</v>
      </c>
      <c r="P8478" s="32">
        <v>44068</v>
      </c>
      <c r="Q8478" s="33">
        <f t="shared" si="1426"/>
        <v>8</v>
      </c>
      <c r="R8478" s="33">
        <f t="shared" si="1427"/>
        <v>2020</v>
      </c>
      <c r="S8478" s="34">
        <v>46.01</v>
      </c>
    </row>
    <row r="8479" spans="1:19">
      <c r="A8479" s="658">
        <v>46086</v>
      </c>
      <c r="B8479" s="33">
        <f t="shared" si="1422"/>
        <v>3</v>
      </c>
      <c r="C8479" s="33">
        <f t="shared" si="1423"/>
        <v>2026</v>
      </c>
      <c r="D8479" s="34">
        <v>0.70499999999999996</v>
      </c>
      <c r="F8479" s="32"/>
      <c r="K8479" s="32">
        <v>43644</v>
      </c>
      <c r="L8479" s="33">
        <f t="shared" si="1424"/>
        <v>6</v>
      </c>
      <c r="M8479" s="33">
        <f t="shared" si="1425"/>
        <v>2019</v>
      </c>
      <c r="N8479" s="34">
        <v>58.2</v>
      </c>
      <c r="P8479" s="32">
        <v>44069</v>
      </c>
      <c r="Q8479" s="33">
        <f t="shared" si="1426"/>
        <v>8</v>
      </c>
      <c r="R8479" s="33">
        <f t="shared" si="1427"/>
        <v>2020</v>
      </c>
      <c r="S8479" s="34">
        <v>45.79</v>
      </c>
    </row>
    <row r="8480" spans="1:19">
      <c r="A8480" s="658">
        <v>46087</v>
      </c>
      <c r="B8480" s="33">
        <f t="shared" si="1422"/>
        <v>3</v>
      </c>
      <c r="C8480" s="33">
        <f t="shared" si="1423"/>
        <v>2026</v>
      </c>
      <c r="D8480" s="34">
        <v>0.74</v>
      </c>
      <c r="F8480" s="32"/>
      <c r="K8480" s="32">
        <v>43647</v>
      </c>
      <c r="L8480" s="33">
        <f t="shared" si="1424"/>
        <v>7</v>
      </c>
      <c r="M8480" s="33">
        <f t="shared" si="1425"/>
        <v>2019</v>
      </c>
      <c r="N8480" s="34">
        <v>58.91</v>
      </c>
      <c r="P8480" s="32">
        <v>44070</v>
      </c>
      <c r="Q8480" s="33">
        <f t="shared" si="1426"/>
        <v>8</v>
      </c>
      <c r="R8480" s="33">
        <f t="shared" si="1427"/>
        <v>2020</v>
      </c>
      <c r="S8480" s="34">
        <v>44.84</v>
      </c>
    </row>
    <row r="8481" spans="1:19">
      <c r="A8481" s="658">
        <v>46090</v>
      </c>
      <c r="B8481" s="33">
        <f t="shared" si="1422"/>
        <v>3</v>
      </c>
      <c r="C8481" s="33">
        <f t="shared" si="1423"/>
        <v>2026</v>
      </c>
      <c r="D8481" s="34">
        <v>0.745</v>
      </c>
      <c r="F8481" s="32"/>
      <c r="K8481" s="32">
        <v>43648</v>
      </c>
      <c r="L8481" s="33">
        <f t="shared" ref="L8481:L8523" si="1428">+MONTH(K8481)</f>
        <v>7</v>
      </c>
      <c r="M8481" s="33">
        <f t="shared" ref="M8481:M8523" si="1429">+YEAR(K8481)</f>
        <v>2019</v>
      </c>
      <c r="N8481" s="34">
        <v>56</v>
      </c>
      <c r="P8481" s="32">
        <v>44071</v>
      </c>
      <c r="Q8481" s="33">
        <f t="shared" si="1426"/>
        <v>8</v>
      </c>
      <c r="R8481" s="33">
        <f t="shared" si="1427"/>
        <v>2020</v>
      </c>
      <c r="S8481" s="34">
        <v>45.22</v>
      </c>
    </row>
    <row r="8482" spans="1:19">
      <c r="A8482" s="658">
        <v>46091</v>
      </c>
      <c r="B8482" s="33">
        <f t="shared" ref="B8482:B8545" si="1430">+MONTH(A8482)</f>
        <v>3</v>
      </c>
      <c r="C8482" s="33">
        <f t="shared" ref="C8482:C8545" si="1431">+YEAR(A8482)</f>
        <v>2026</v>
      </c>
      <c r="D8482" s="34">
        <v>0.67800000000000005</v>
      </c>
      <c r="F8482" s="32"/>
      <c r="K8482" s="32">
        <v>43649</v>
      </c>
      <c r="L8482" s="33">
        <f t="shared" si="1428"/>
        <v>7</v>
      </c>
      <c r="M8482" s="33">
        <f t="shared" si="1429"/>
        <v>2019</v>
      </c>
      <c r="N8482" s="34">
        <v>57.06</v>
      </c>
      <c r="P8482" s="32">
        <v>44075</v>
      </c>
      <c r="Q8482" s="33">
        <f t="shared" ref="Q8482:Q8491" si="1432">+MONTH(P8482)</f>
        <v>9</v>
      </c>
      <c r="R8482" s="33">
        <f t="shared" ref="R8482:R8491" si="1433">+YEAR(P8482)</f>
        <v>2020</v>
      </c>
      <c r="S8482" s="34">
        <v>45.72</v>
      </c>
    </row>
    <row r="8483" spans="1:19">
      <c r="A8483" s="658">
        <v>46092</v>
      </c>
      <c r="B8483" s="33">
        <f t="shared" si="1430"/>
        <v>3</v>
      </c>
      <c r="C8483" s="33">
        <f t="shared" si="1431"/>
        <v>2026</v>
      </c>
      <c r="D8483" s="34">
        <v>0.70099999999999996</v>
      </c>
      <c r="F8483" s="32"/>
      <c r="K8483" s="32">
        <v>43654</v>
      </c>
      <c r="L8483" s="33">
        <f t="shared" si="1428"/>
        <v>7</v>
      </c>
      <c r="M8483" s="33">
        <f t="shared" si="1429"/>
        <v>2019</v>
      </c>
      <c r="N8483" s="34">
        <v>57.35</v>
      </c>
      <c r="P8483" s="32">
        <v>44076</v>
      </c>
      <c r="Q8483" s="33">
        <f t="shared" si="1432"/>
        <v>9</v>
      </c>
      <c r="R8483" s="33">
        <f t="shared" si="1433"/>
        <v>2020</v>
      </c>
      <c r="S8483" s="34">
        <v>42.7</v>
      </c>
    </row>
    <row r="8484" spans="1:19">
      <c r="A8484" s="658">
        <v>46093</v>
      </c>
      <c r="B8484" s="33">
        <f t="shared" si="1430"/>
        <v>3</v>
      </c>
      <c r="C8484" s="33">
        <f t="shared" si="1431"/>
        <v>2026</v>
      </c>
      <c r="D8484" s="34">
        <v>0.73</v>
      </c>
      <c r="F8484" s="32"/>
      <c r="K8484" s="32">
        <v>43655</v>
      </c>
      <c r="L8484" s="33">
        <f t="shared" si="1428"/>
        <v>7</v>
      </c>
      <c r="M8484" s="33">
        <f t="shared" si="1429"/>
        <v>2019</v>
      </c>
      <c r="N8484" s="34">
        <v>57.57</v>
      </c>
      <c r="P8484" s="32">
        <v>44077</v>
      </c>
      <c r="Q8484" s="33">
        <f t="shared" si="1432"/>
        <v>9</v>
      </c>
      <c r="R8484" s="33">
        <f t="shared" si="1433"/>
        <v>2020</v>
      </c>
      <c r="S8484" s="34">
        <v>42.72</v>
      </c>
    </row>
    <row r="8485" spans="1:19">
      <c r="A8485" s="658">
        <v>46094</v>
      </c>
      <c r="B8485" s="33">
        <f t="shared" si="1430"/>
        <v>3</v>
      </c>
      <c r="C8485" s="33">
        <f t="shared" si="1431"/>
        <v>2026</v>
      </c>
      <c r="D8485" s="34">
        <v>0.79</v>
      </c>
      <c r="F8485" s="32"/>
      <c r="K8485" s="32">
        <v>43656</v>
      </c>
      <c r="L8485" s="33">
        <f t="shared" si="1428"/>
        <v>7</v>
      </c>
      <c r="M8485" s="33">
        <f t="shared" si="1429"/>
        <v>2019</v>
      </c>
      <c r="N8485" s="34">
        <v>60.28</v>
      </c>
      <c r="P8485" s="32">
        <v>44078</v>
      </c>
      <c r="Q8485" s="33">
        <f t="shared" si="1432"/>
        <v>9</v>
      </c>
      <c r="R8485" s="33">
        <f t="shared" si="1433"/>
        <v>2020</v>
      </c>
      <c r="S8485" s="34">
        <v>41.1</v>
      </c>
    </row>
    <row r="8486" spans="1:19">
      <c r="A8486" s="658">
        <v>46097</v>
      </c>
      <c r="B8486" s="33">
        <f t="shared" si="1430"/>
        <v>3</v>
      </c>
      <c r="C8486" s="33">
        <f t="shared" si="1431"/>
        <v>2026</v>
      </c>
      <c r="D8486" s="34">
        <v>0.72399999999999998</v>
      </c>
      <c r="F8486" s="32"/>
      <c r="K8486" s="32">
        <v>43657</v>
      </c>
      <c r="L8486" s="33">
        <f t="shared" si="1428"/>
        <v>7</v>
      </c>
      <c r="M8486" s="33">
        <f t="shared" si="1429"/>
        <v>2019</v>
      </c>
      <c r="N8486" s="34">
        <v>59.93</v>
      </c>
      <c r="P8486" s="32">
        <v>44081</v>
      </c>
      <c r="Q8486" s="33">
        <f t="shared" si="1432"/>
        <v>9</v>
      </c>
      <c r="R8486" s="33">
        <f t="shared" si="1433"/>
        <v>2020</v>
      </c>
      <c r="S8486" s="34">
        <v>40.67</v>
      </c>
    </row>
    <row r="8487" spans="1:19">
      <c r="A8487" s="658">
        <v>46098</v>
      </c>
      <c r="B8487" s="33">
        <f t="shared" si="1430"/>
        <v>3</v>
      </c>
      <c r="C8487" s="33">
        <f t="shared" si="1431"/>
        <v>2026</v>
      </c>
      <c r="D8487" s="34">
        <v>0.72399999999999998</v>
      </c>
      <c r="F8487" s="32"/>
      <c r="K8487" s="32">
        <v>43658</v>
      </c>
      <c r="L8487" s="33">
        <f t="shared" si="1428"/>
        <v>7</v>
      </c>
      <c r="M8487" s="33">
        <f t="shared" si="1429"/>
        <v>2019</v>
      </c>
      <c r="N8487" s="34">
        <v>59.99</v>
      </c>
      <c r="P8487" s="32">
        <v>44082</v>
      </c>
      <c r="Q8487" s="33">
        <f t="shared" si="1432"/>
        <v>9</v>
      </c>
      <c r="R8487" s="33">
        <f t="shared" si="1433"/>
        <v>2020</v>
      </c>
      <c r="S8487" s="34">
        <v>38.53</v>
      </c>
    </row>
    <row r="8488" spans="1:19">
      <c r="A8488" s="658">
        <v>46099</v>
      </c>
      <c r="B8488" s="33">
        <f t="shared" si="1430"/>
        <v>3</v>
      </c>
      <c r="C8488" s="33">
        <f t="shared" si="1431"/>
        <v>2026</v>
      </c>
      <c r="D8488" s="34">
        <v>0.72399999999999998</v>
      </c>
      <c r="F8488" s="32"/>
      <c r="K8488" s="32">
        <v>43661</v>
      </c>
      <c r="L8488" s="33">
        <f t="shared" si="1428"/>
        <v>7</v>
      </c>
      <c r="M8488" s="33">
        <f t="shared" si="1429"/>
        <v>2019</v>
      </c>
      <c r="N8488" s="34">
        <v>59.3</v>
      </c>
      <c r="P8488" s="32">
        <v>44083</v>
      </c>
      <c r="Q8488" s="33">
        <f t="shared" si="1432"/>
        <v>9</v>
      </c>
      <c r="R8488" s="33">
        <f t="shared" si="1433"/>
        <v>2020</v>
      </c>
      <c r="S8488" s="34">
        <v>39.979999999999997</v>
      </c>
    </row>
    <row r="8489" spans="1:19">
      <c r="A8489" s="658">
        <v>46100</v>
      </c>
      <c r="B8489" s="33">
        <f t="shared" si="1430"/>
        <v>3</v>
      </c>
      <c r="C8489" s="33">
        <f t="shared" si="1431"/>
        <v>2026</v>
      </c>
      <c r="D8489" s="34">
        <v>0.72399999999999998</v>
      </c>
      <c r="F8489" s="32"/>
      <c r="K8489" s="32">
        <v>43662</v>
      </c>
      <c r="L8489" s="33">
        <f t="shared" si="1428"/>
        <v>7</v>
      </c>
      <c r="M8489" s="33">
        <f t="shared" si="1429"/>
        <v>2019</v>
      </c>
      <c r="N8489" s="34">
        <v>57.44</v>
      </c>
      <c r="P8489" s="32">
        <v>44084</v>
      </c>
      <c r="Q8489" s="33">
        <f t="shared" si="1432"/>
        <v>9</v>
      </c>
      <c r="R8489" s="33">
        <f t="shared" si="1433"/>
        <v>2020</v>
      </c>
      <c r="S8489" s="34">
        <v>39.270000000000003</v>
      </c>
    </row>
    <row r="8490" spans="1:19">
      <c r="A8490" s="658">
        <v>46101</v>
      </c>
      <c r="B8490" s="33">
        <f t="shared" si="1430"/>
        <v>3</v>
      </c>
      <c r="C8490" s="33">
        <f t="shared" si="1431"/>
        <v>2026</v>
      </c>
      <c r="D8490" s="34">
        <v>0.72399999999999998</v>
      </c>
      <c r="F8490" s="32"/>
      <c r="K8490" s="32">
        <v>43663</v>
      </c>
      <c r="L8490" s="33">
        <f t="shared" si="1428"/>
        <v>7</v>
      </c>
      <c r="M8490" s="33">
        <f t="shared" si="1429"/>
        <v>2019</v>
      </c>
      <c r="N8490" s="34">
        <v>56.5</v>
      </c>
      <c r="P8490" s="32">
        <v>44085</v>
      </c>
      <c r="Q8490" s="33">
        <f t="shared" si="1432"/>
        <v>9</v>
      </c>
      <c r="R8490" s="33">
        <f t="shared" si="1433"/>
        <v>2020</v>
      </c>
      <c r="S8490" s="34">
        <v>38.799999999999997</v>
      </c>
    </row>
    <row r="8491" spans="1:19">
      <c r="A8491" s="658">
        <v>46104</v>
      </c>
      <c r="B8491" s="33">
        <f t="shared" si="1430"/>
        <v>3</v>
      </c>
      <c r="C8491" s="33">
        <f t="shared" si="1431"/>
        <v>2026</v>
      </c>
      <c r="D8491" s="34">
        <v>0.72399999999999998</v>
      </c>
      <c r="F8491" s="32"/>
      <c r="K8491" s="32">
        <v>43664</v>
      </c>
      <c r="L8491" s="33">
        <f t="shared" si="1428"/>
        <v>7</v>
      </c>
      <c r="M8491" s="33">
        <f t="shared" si="1429"/>
        <v>2019</v>
      </c>
      <c r="N8491" s="34">
        <v>55.08</v>
      </c>
      <c r="P8491" s="32">
        <v>44088</v>
      </c>
      <c r="Q8491" s="33">
        <f t="shared" si="1432"/>
        <v>9</v>
      </c>
      <c r="R8491" s="33">
        <f t="shared" si="1433"/>
        <v>2020</v>
      </c>
      <c r="S8491" s="34">
        <v>38.57</v>
      </c>
    </row>
    <row r="8492" spans="1:19">
      <c r="A8492" s="658">
        <v>46105</v>
      </c>
      <c r="B8492" s="33">
        <f t="shared" si="1430"/>
        <v>3</v>
      </c>
      <c r="C8492" s="33">
        <f t="shared" si="1431"/>
        <v>2026</v>
      </c>
      <c r="D8492" s="34">
        <v>0.72399999999999998</v>
      </c>
      <c r="F8492" s="32"/>
      <c r="K8492" s="32">
        <v>43665</v>
      </c>
      <c r="L8492" s="33">
        <f t="shared" si="1428"/>
        <v>7</v>
      </c>
      <c r="M8492" s="33">
        <f t="shared" si="1429"/>
        <v>2019</v>
      </c>
      <c r="N8492" s="34">
        <v>55.42</v>
      </c>
      <c r="P8492" s="32">
        <v>44089</v>
      </c>
      <c r="Q8492" s="33">
        <f t="shared" ref="Q8492:Q8521" si="1434">+MONTH(P8492)</f>
        <v>9</v>
      </c>
      <c r="R8492" s="33">
        <f t="shared" ref="R8492:R8521" si="1435">+YEAR(P8492)</f>
        <v>2020</v>
      </c>
      <c r="S8492" s="34">
        <v>39.54</v>
      </c>
    </row>
    <row r="8493" spans="1:19">
      <c r="A8493" s="658">
        <v>46106</v>
      </c>
      <c r="B8493" s="33">
        <f t="shared" si="1430"/>
        <v>3</v>
      </c>
      <c r="C8493" s="33">
        <f t="shared" si="1431"/>
        <v>2026</v>
      </c>
      <c r="D8493" s="34">
        <v>0.72399999999999998</v>
      </c>
      <c r="F8493" s="32"/>
      <c r="K8493" s="32">
        <v>43668</v>
      </c>
      <c r="L8493" s="33">
        <f t="shared" si="1428"/>
        <v>7</v>
      </c>
      <c r="M8493" s="33">
        <f t="shared" si="1429"/>
        <v>2019</v>
      </c>
      <c r="N8493" s="34">
        <v>55.87</v>
      </c>
      <c r="P8493" s="32">
        <v>44090</v>
      </c>
      <c r="Q8493" s="33">
        <f t="shared" si="1434"/>
        <v>9</v>
      </c>
      <c r="R8493" s="33">
        <f t="shared" si="1435"/>
        <v>2020</v>
      </c>
      <c r="S8493" s="34">
        <v>41.23</v>
      </c>
    </row>
    <row r="8494" spans="1:19">
      <c r="A8494" s="658">
        <v>46107</v>
      </c>
      <c r="B8494" s="33">
        <f t="shared" si="1430"/>
        <v>3</v>
      </c>
      <c r="C8494" s="33">
        <f t="shared" si="1431"/>
        <v>2026</v>
      </c>
      <c r="D8494" s="34">
        <v>0.72399999999999998</v>
      </c>
      <c r="F8494" s="32"/>
      <c r="K8494" s="32">
        <v>43669</v>
      </c>
      <c r="L8494" s="33">
        <f t="shared" si="1428"/>
        <v>7</v>
      </c>
      <c r="M8494" s="33">
        <f t="shared" si="1429"/>
        <v>2019</v>
      </c>
      <c r="N8494" s="34">
        <v>56.58</v>
      </c>
      <c r="P8494" s="32">
        <v>44091</v>
      </c>
      <c r="Q8494" s="33">
        <f t="shared" si="1434"/>
        <v>9</v>
      </c>
      <c r="R8494" s="33">
        <f t="shared" si="1435"/>
        <v>2020</v>
      </c>
      <c r="S8494" s="34">
        <v>42.35</v>
      </c>
    </row>
    <row r="8495" spans="1:19">
      <c r="A8495" s="658">
        <v>46108</v>
      </c>
      <c r="B8495" s="33">
        <f t="shared" si="1430"/>
        <v>3</v>
      </c>
      <c r="C8495" s="33">
        <f t="shared" si="1431"/>
        <v>2026</v>
      </c>
      <c r="D8495" s="34">
        <v>0.72399999999999998</v>
      </c>
      <c r="F8495" s="32"/>
      <c r="K8495" s="32">
        <v>43670</v>
      </c>
      <c r="L8495" s="33">
        <f t="shared" si="1428"/>
        <v>7</v>
      </c>
      <c r="M8495" s="33">
        <f t="shared" si="1429"/>
        <v>2019</v>
      </c>
      <c r="N8495" s="34">
        <v>55.9</v>
      </c>
      <c r="P8495" s="32">
        <v>44092</v>
      </c>
      <c r="Q8495" s="33">
        <f t="shared" si="1434"/>
        <v>9</v>
      </c>
      <c r="R8495" s="33">
        <f t="shared" si="1435"/>
        <v>2020</v>
      </c>
      <c r="S8495" s="34">
        <v>42.16</v>
      </c>
    </row>
    <row r="8496" spans="1:19">
      <c r="A8496" s="658">
        <v>46111</v>
      </c>
      <c r="B8496" s="33">
        <f t="shared" si="1430"/>
        <v>3</v>
      </c>
      <c r="C8496" s="33">
        <f t="shared" si="1431"/>
        <v>2026</v>
      </c>
      <c r="D8496" s="34">
        <v>0.83499999999999996</v>
      </c>
      <c r="F8496" s="32"/>
      <c r="K8496" s="32">
        <v>43671</v>
      </c>
      <c r="L8496" s="33">
        <f t="shared" si="1428"/>
        <v>7</v>
      </c>
      <c r="M8496" s="33">
        <f t="shared" si="1429"/>
        <v>2019</v>
      </c>
      <c r="N8496" s="34">
        <v>55.88</v>
      </c>
      <c r="P8496" s="32">
        <v>44095</v>
      </c>
      <c r="Q8496" s="33">
        <f t="shared" si="1434"/>
        <v>9</v>
      </c>
      <c r="R8496" s="33">
        <f t="shared" si="1435"/>
        <v>2020</v>
      </c>
      <c r="S8496" s="34">
        <v>40.369999999999997</v>
      </c>
    </row>
    <row r="8497" spans="1:19">
      <c r="A8497" s="658">
        <v>46112</v>
      </c>
      <c r="B8497" s="33">
        <f t="shared" si="1430"/>
        <v>3</v>
      </c>
      <c r="C8497" s="33">
        <f t="shared" si="1431"/>
        <v>2026</v>
      </c>
      <c r="D8497" s="34">
        <v>0.76500000000000001</v>
      </c>
      <c r="F8497" s="32"/>
      <c r="K8497" s="32">
        <v>43672</v>
      </c>
      <c r="L8497" s="33">
        <f t="shared" si="1428"/>
        <v>7</v>
      </c>
      <c r="M8497" s="33">
        <f t="shared" si="1429"/>
        <v>2019</v>
      </c>
      <c r="N8497" s="34">
        <v>56.04</v>
      </c>
      <c r="P8497" s="32">
        <v>44096</v>
      </c>
      <c r="Q8497" s="33">
        <f t="shared" si="1434"/>
        <v>9</v>
      </c>
      <c r="R8497" s="33">
        <f t="shared" si="1435"/>
        <v>2020</v>
      </c>
      <c r="S8497" s="34">
        <v>40.840000000000003</v>
      </c>
    </row>
    <row r="8498" spans="1:19">
      <c r="A8498" s="658">
        <v>46113</v>
      </c>
      <c r="B8498" s="33">
        <f t="shared" si="1430"/>
        <v>4</v>
      </c>
      <c r="C8498" s="33">
        <f t="shared" si="1431"/>
        <v>2026</v>
      </c>
      <c r="D8498" s="34">
        <v>0.71499999999999997</v>
      </c>
      <c r="F8498" s="32"/>
      <c r="K8498" s="32">
        <v>43675</v>
      </c>
      <c r="L8498" s="33">
        <f t="shared" si="1428"/>
        <v>7</v>
      </c>
      <c r="M8498" s="33">
        <f t="shared" si="1429"/>
        <v>2019</v>
      </c>
      <c r="N8498" s="34">
        <v>56.85</v>
      </c>
      <c r="P8498" s="32">
        <v>44097</v>
      </c>
      <c r="Q8498" s="33">
        <f t="shared" si="1434"/>
        <v>9</v>
      </c>
      <c r="R8498" s="33">
        <f t="shared" si="1435"/>
        <v>2020</v>
      </c>
      <c r="S8498" s="34">
        <v>41.09</v>
      </c>
    </row>
    <row r="8499" spans="1:19">
      <c r="A8499" s="658">
        <v>46114</v>
      </c>
      <c r="B8499" s="33">
        <f t="shared" si="1430"/>
        <v>4</v>
      </c>
      <c r="C8499" s="33">
        <f t="shared" si="1431"/>
        <v>2026</v>
      </c>
      <c r="D8499" s="34">
        <v>0.73399999999999999</v>
      </c>
      <c r="F8499" s="32"/>
      <c r="K8499" s="32">
        <v>43676</v>
      </c>
      <c r="L8499" s="33">
        <f t="shared" si="1428"/>
        <v>7</v>
      </c>
      <c r="M8499" s="33">
        <f t="shared" si="1429"/>
        <v>2019</v>
      </c>
      <c r="N8499" s="34">
        <v>58.04</v>
      </c>
      <c r="P8499" s="32">
        <v>44098</v>
      </c>
      <c r="Q8499" s="33">
        <f t="shared" si="1434"/>
        <v>9</v>
      </c>
      <c r="R8499" s="33">
        <f t="shared" si="1435"/>
        <v>2020</v>
      </c>
      <c r="S8499" s="34">
        <v>41.24</v>
      </c>
    </row>
    <row r="8500" spans="1:19">
      <c r="A8500" s="658">
        <v>46118</v>
      </c>
      <c r="B8500" s="33">
        <f t="shared" si="1430"/>
        <v>4</v>
      </c>
      <c r="C8500" s="33">
        <f t="shared" si="1431"/>
        <v>2026</v>
      </c>
      <c r="D8500" s="34">
        <v>0.72799999999999998</v>
      </c>
      <c r="F8500" s="32"/>
      <c r="K8500" s="32">
        <v>43677</v>
      </c>
      <c r="L8500" s="33">
        <f t="shared" si="1428"/>
        <v>7</v>
      </c>
      <c r="M8500" s="33">
        <f t="shared" si="1429"/>
        <v>2019</v>
      </c>
      <c r="N8500" s="34">
        <v>58.53</v>
      </c>
      <c r="P8500" s="32">
        <v>44099</v>
      </c>
      <c r="Q8500" s="33">
        <f t="shared" si="1434"/>
        <v>9</v>
      </c>
      <c r="R8500" s="33">
        <f t="shared" si="1435"/>
        <v>2020</v>
      </c>
      <c r="S8500" s="34">
        <v>40.909999999999997</v>
      </c>
    </row>
    <row r="8501" spans="1:19">
      <c r="A8501" s="658">
        <v>46119</v>
      </c>
      <c r="B8501" s="33">
        <f t="shared" si="1430"/>
        <v>4</v>
      </c>
      <c r="C8501" s="33">
        <f t="shared" si="1431"/>
        <v>2026</v>
      </c>
      <c r="D8501" s="34">
        <v>0.73599999999999999</v>
      </c>
      <c r="F8501" s="32"/>
      <c r="K8501" s="32">
        <v>43678</v>
      </c>
      <c r="L8501" s="33">
        <f t="shared" si="1428"/>
        <v>8</v>
      </c>
      <c r="M8501" s="33">
        <f t="shared" si="1429"/>
        <v>2019</v>
      </c>
      <c r="N8501" s="34">
        <v>53.64</v>
      </c>
      <c r="P8501" s="32">
        <v>44102</v>
      </c>
      <c r="Q8501" s="33">
        <f t="shared" si="1434"/>
        <v>9</v>
      </c>
      <c r="R8501" s="33">
        <f t="shared" si="1435"/>
        <v>2020</v>
      </c>
      <c r="S8501" s="34">
        <v>41.59</v>
      </c>
    </row>
    <row r="8502" spans="1:19">
      <c r="A8502" s="658">
        <v>46120</v>
      </c>
      <c r="B8502" s="33">
        <f t="shared" si="1430"/>
        <v>4</v>
      </c>
      <c r="C8502" s="33">
        <f t="shared" si="1431"/>
        <v>2026</v>
      </c>
      <c r="D8502" s="34">
        <v>0.69499999999999995</v>
      </c>
      <c r="F8502" s="32"/>
      <c r="K8502" s="32">
        <v>43679</v>
      </c>
      <c r="L8502" s="33">
        <f t="shared" si="1428"/>
        <v>8</v>
      </c>
      <c r="M8502" s="33">
        <f t="shared" si="1429"/>
        <v>2019</v>
      </c>
      <c r="N8502" s="34">
        <v>55.67</v>
      </c>
      <c r="P8502" s="32">
        <v>44103</v>
      </c>
      <c r="Q8502" s="33">
        <f t="shared" si="1434"/>
        <v>9</v>
      </c>
      <c r="R8502" s="33">
        <f t="shared" si="1435"/>
        <v>2020</v>
      </c>
      <c r="S8502" s="34">
        <v>40.33</v>
      </c>
    </row>
    <row r="8503" spans="1:19">
      <c r="A8503" s="658">
        <v>46121</v>
      </c>
      <c r="B8503" s="33">
        <f t="shared" si="1430"/>
        <v>4</v>
      </c>
      <c r="C8503" s="33">
        <f t="shared" si="1431"/>
        <v>2026</v>
      </c>
      <c r="D8503" s="34">
        <v>0.69499999999999995</v>
      </c>
      <c r="F8503" s="32"/>
      <c r="K8503" s="32">
        <v>43682</v>
      </c>
      <c r="L8503" s="33">
        <f t="shared" si="1428"/>
        <v>8</v>
      </c>
      <c r="M8503" s="33">
        <f t="shared" si="1429"/>
        <v>2019</v>
      </c>
      <c r="N8503" s="34">
        <v>54.63</v>
      </c>
      <c r="P8503" s="32">
        <v>44104</v>
      </c>
      <c r="Q8503" s="33">
        <f t="shared" si="1434"/>
        <v>9</v>
      </c>
      <c r="R8503" s="33">
        <f t="shared" si="1435"/>
        <v>2020</v>
      </c>
      <c r="S8503" s="34">
        <v>40.299999999999997</v>
      </c>
    </row>
    <row r="8504" spans="1:19">
      <c r="A8504" s="658">
        <v>46122</v>
      </c>
      <c r="B8504" s="33">
        <f t="shared" si="1430"/>
        <v>4</v>
      </c>
      <c r="C8504" s="33">
        <f t="shared" si="1431"/>
        <v>2026</v>
      </c>
      <c r="D8504" s="34">
        <v>0.69499999999999995</v>
      </c>
      <c r="F8504" s="32"/>
      <c r="K8504" s="32">
        <v>43683</v>
      </c>
      <c r="L8504" s="33">
        <f t="shared" si="1428"/>
        <v>8</v>
      </c>
      <c r="M8504" s="33">
        <f t="shared" si="1429"/>
        <v>2019</v>
      </c>
      <c r="N8504" s="34">
        <v>53.6</v>
      </c>
      <c r="P8504" s="32">
        <v>44105</v>
      </c>
      <c r="Q8504" s="33">
        <f t="shared" si="1434"/>
        <v>10</v>
      </c>
      <c r="R8504" s="33">
        <f t="shared" si="1435"/>
        <v>2020</v>
      </c>
      <c r="S8504" s="34">
        <v>39.75</v>
      </c>
    </row>
    <row r="8505" spans="1:19">
      <c r="A8505" s="658">
        <v>46125</v>
      </c>
      <c r="B8505" s="33">
        <f t="shared" si="1430"/>
        <v>4</v>
      </c>
      <c r="C8505" s="33">
        <f t="shared" si="1431"/>
        <v>2026</v>
      </c>
      <c r="D8505" s="34">
        <v>0.77</v>
      </c>
      <c r="F8505" s="32"/>
      <c r="K8505" s="32">
        <v>43684</v>
      </c>
      <c r="L8505" s="33">
        <f t="shared" si="1428"/>
        <v>8</v>
      </c>
      <c r="M8505" s="33">
        <f t="shared" si="1429"/>
        <v>2019</v>
      </c>
      <c r="N8505" s="34">
        <v>51.14</v>
      </c>
      <c r="P8505" s="32">
        <v>44106</v>
      </c>
      <c r="Q8505" s="33">
        <f t="shared" si="1434"/>
        <v>10</v>
      </c>
      <c r="R8505" s="33">
        <f t="shared" si="1435"/>
        <v>2020</v>
      </c>
      <c r="S8505" s="34">
        <v>38</v>
      </c>
    </row>
    <row r="8506" spans="1:19">
      <c r="A8506" s="658">
        <v>46126</v>
      </c>
      <c r="B8506" s="33">
        <f t="shared" si="1430"/>
        <v>4</v>
      </c>
      <c r="C8506" s="33">
        <f t="shared" si="1431"/>
        <v>2026</v>
      </c>
      <c r="D8506" s="34">
        <v>0.754</v>
      </c>
      <c r="F8506" s="32"/>
      <c r="K8506" s="32">
        <v>43685</v>
      </c>
      <c r="L8506" s="33">
        <f t="shared" si="1428"/>
        <v>8</v>
      </c>
      <c r="M8506" s="33">
        <f t="shared" si="1429"/>
        <v>2019</v>
      </c>
      <c r="N8506" s="34">
        <v>52.6</v>
      </c>
      <c r="P8506" s="32">
        <v>44109</v>
      </c>
      <c r="Q8506" s="33">
        <f t="shared" si="1434"/>
        <v>10</v>
      </c>
      <c r="R8506" s="33">
        <f t="shared" si="1435"/>
        <v>2020</v>
      </c>
      <c r="S8506" s="34">
        <v>39.78</v>
      </c>
    </row>
    <row r="8507" spans="1:19">
      <c r="A8507" s="658">
        <v>46127</v>
      </c>
      <c r="B8507" s="33">
        <f t="shared" si="1430"/>
        <v>4</v>
      </c>
      <c r="C8507" s="33">
        <f t="shared" si="1431"/>
        <v>2026</v>
      </c>
      <c r="D8507" s="34">
        <v>0.75600000000000001</v>
      </c>
      <c r="F8507" s="32"/>
      <c r="K8507" s="32">
        <v>43686</v>
      </c>
      <c r="L8507" s="33">
        <f t="shared" si="1428"/>
        <v>8</v>
      </c>
      <c r="M8507" s="33">
        <f t="shared" si="1429"/>
        <v>2019</v>
      </c>
      <c r="N8507" s="34">
        <v>54.41</v>
      </c>
      <c r="P8507" s="32">
        <v>44110</v>
      </c>
      <c r="Q8507" s="33">
        <f t="shared" si="1434"/>
        <v>10</v>
      </c>
      <c r="R8507" s="33">
        <f t="shared" si="1435"/>
        <v>2020</v>
      </c>
      <c r="S8507" s="34">
        <v>41.27</v>
      </c>
    </row>
    <row r="8508" spans="1:19">
      <c r="A8508" s="658">
        <v>46128</v>
      </c>
      <c r="B8508" s="33">
        <f t="shared" si="1430"/>
        <v>4</v>
      </c>
      <c r="C8508" s="33">
        <f t="shared" si="1431"/>
        <v>2026</v>
      </c>
      <c r="D8508" s="34">
        <v>0.77900000000000003</v>
      </c>
      <c r="F8508" s="32"/>
      <c r="K8508" s="32">
        <v>43689</v>
      </c>
      <c r="L8508" s="33">
        <f t="shared" si="1428"/>
        <v>8</v>
      </c>
      <c r="M8508" s="33">
        <f t="shared" si="1429"/>
        <v>2019</v>
      </c>
      <c r="N8508" s="34">
        <v>54.98</v>
      </c>
      <c r="P8508" s="32">
        <v>44111</v>
      </c>
      <c r="Q8508" s="33">
        <f t="shared" si="1434"/>
        <v>10</v>
      </c>
      <c r="R8508" s="33">
        <f t="shared" si="1435"/>
        <v>2020</v>
      </c>
      <c r="S8508" s="34">
        <v>40.619999999999997</v>
      </c>
    </row>
    <row r="8509" spans="1:19">
      <c r="A8509" s="658">
        <v>46129</v>
      </c>
      <c r="B8509" s="33">
        <f t="shared" si="1430"/>
        <v>4</v>
      </c>
      <c r="C8509" s="33">
        <f t="shared" si="1431"/>
        <v>2026</v>
      </c>
      <c r="D8509" s="34">
        <v>0.745</v>
      </c>
      <c r="F8509" s="32"/>
      <c r="K8509" s="32">
        <v>43690</v>
      </c>
      <c r="L8509" s="33">
        <f t="shared" si="1428"/>
        <v>8</v>
      </c>
      <c r="M8509" s="33">
        <f t="shared" si="1429"/>
        <v>2019</v>
      </c>
      <c r="N8509" s="34">
        <v>57.05</v>
      </c>
      <c r="P8509" s="32">
        <v>44112</v>
      </c>
      <c r="Q8509" s="33">
        <f t="shared" si="1434"/>
        <v>10</v>
      </c>
      <c r="R8509" s="33">
        <f t="shared" si="1435"/>
        <v>2020</v>
      </c>
      <c r="S8509" s="34">
        <v>42</v>
      </c>
    </row>
    <row r="8510" spans="1:19">
      <c r="A8510" s="658">
        <v>46132</v>
      </c>
      <c r="B8510" s="33">
        <f t="shared" si="1430"/>
        <v>4</v>
      </c>
      <c r="C8510" s="33">
        <f t="shared" si="1431"/>
        <v>2026</v>
      </c>
      <c r="D8510" s="34">
        <v>0.76</v>
      </c>
      <c r="F8510" s="32"/>
      <c r="K8510" s="32">
        <v>43691</v>
      </c>
      <c r="L8510" s="33">
        <f t="shared" si="1428"/>
        <v>8</v>
      </c>
      <c r="M8510" s="33">
        <f t="shared" si="1429"/>
        <v>2019</v>
      </c>
      <c r="N8510" s="34">
        <v>55.16</v>
      </c>
      <c r="P8510" s="32">
        <v>44113</v>
      </c>
      <c r="Q8510" s="33">
        <f t="shared" si="1434"/>
        <v>10</v>
      </c>
      <c r="R8510" s="33">
        <f t="shared" si="1435"/>
        <v>2020</v>
      </c>
      <c r="S8510" s="34">
        <v>41.63</v>
      </c>
    </row>
    <row r="8511" spans="1:19">
      <c r="A8511" s="658">
        <v>46133</v>
      </c>
      <c r="B8511" s="33">
        <f t="shared" si="1430"/>
        <v>4</v>
      </c>
      <c r="C8511" s="33">
        <f t="shared" si="1431"/>
        <v>2026</v>
      </c>
      <c r="D8511" s="34">
        <v>0.77</v>
      </c>
      <c r="F8511" s="32"/>
      <c r="K8511" s="32">
        <v>43692</v>
      </c>
      <c r="L8511" s="33">
        <f t="shared" si="1428"/>
        <v>8</v>
      </c>
      <c r="M8511" s="33">
        <f t="shared" si="1429"/>
        <v>2019</v>
      </c>
      <c r="N8511" s="34">
        <v>54.51</v>
      </c>
      <c r="P8511" s="32">
        <v>44116</v>
      </c>
      <c r="Q8511" s="33">
        <f t="shared" si="1434"/>
        <v>10</v>
      </c>
      <c r="R8511" s="33">
        <f t="shared" si="1435"/>
        <v>2020</v>
      </c>
      <c r="S8511" s="34">
        <v>40.5</v>
      </c>
    </row>
    <row r="8512" spans="1:19">
      <c r="A8512" s="658">
        <v>46134</v>
      </c>
      <c r="B8512" s="33">
        <f t="shared" si="1430"/>
        <v>4</v>
      </c>
      <c r="C8512" s="33">
        <f t="shared" si="1431"/>
        <v>2026</v>
      </c>
      <c r="D8512" s="34">
        <v>0.78500000000000003</v>
      </c>
      <c r="F8512" s="32"/>
      <c r="K8512" s="32">
        <v>43693</v>
      </c>
      <c r="L8512" s="33">
        <f t="shared" si="1428"/>
        <v>8</v>
      </c>
      <c r="M8512" s="33">
        <f t="shared" si="1429"/>
        <v>2019</v>
      </c>
      <c r="N8512" s="34">
        <v>54.83</v>
      </c>
      <c r="P8512" s="32">
        <v>44117</v>
      </c>
      <c r="Q8512" s="33">
        <f t="shared" si="1434"/>
        <v>10</v>
      </c>
      <c r="R8512" s="33">
        <f t="shared" si="1435"/>
        <v>2020</v>
      </c>
      <c r="S8512" s="34">
        <v>41.34</v>
      </c>
    </row>
    <row r="8513" spans="1:19">
      <c r="A8513" s="658">
        <v>46135</v>
      </c>
      <c r="B8513" s="33">
        <f t="shared" si="1430"/>
        <v>4</v>
      </c>
      <c r="C8513" s="33">
        <f t="shared" si="1431"/>
        <v>2026</v>
      </c>
      <c r="D8513" s="34">
        <v>0.83</v>
      </c>
      <c r="F8513" s="32"/>
      <c r="K8513" s="32">
        <v>43696</v>
      </c>
      <c r="L8513" s="33">
        <f t="shared" si="1428"/>
        <v>8</v>
      </c>
      <c r="M8513" s="33">
        <f t="shared" si="1429"/>
        <v>2019</v>
      </c>
      <c r="N8513" s="34">
        <v>56.24</v>
      </c>
      <c r="P8513" s="32">
        <v>44118</v>
      </c>
      <c r="Q8513" s="33">
        <f t="shared" si="1434"/>
        <v>10</v>
      </c>
      <c r="R8513" s="33">
        <f t="shared" si="1435"/>
        <v>2020</v>
      </c>
      <c r="S8513" s="34">
        <v>41.81</v>
      </c>
    </row>
    <row r="8514" spans="1:19">
      <c r="A8514" s="658">
        <v>46136</v>
      </c>
      <c r="B8514" s="33">
        <f t="shared" si="1430"/>
        <v>4</v>
      </c>
      <c r="C8514" s="33">
        <f t="shared" si="1431"/>
        <v>2026</v>
      </c>
      <c r="D8514" s="34">
        <v>0.82</v>
      </c>
      <c r="F8514" s="32"/>
      <c r="K8514" s="32">
        <v>43697</v>
      </c>
      <c r="L8514" s="33">
        <f t="shared" si="1428"/>
        <v>8</v>
      </c>
      <c r="M8514" s="33">
        <f t="shared" si="1429"/>
        <v>2019</v>
      </c>
      <c r="N8514" s="34">
        <v>56.18</v>
      </c>
      <c r="P8514" s="32">
        <v>44119</v>
      </c>
      <c r="Q8514" s="33">
        <f t="shared" si="1434"/>
        <v>10</v>
      </c>
      <c r="R8514" s="33">
        <f t="shared" si="1435"/>
        <v>2020</v>
      </c>
      <c r="S8514" s="34">
        <v>41.61</v>
      </c>
    </row>
    <row r="8515" spans="1:19">
      <c r="A8515" s="658">
        <v>46139</v>
      </c>
      <c r="B8515" s="33">
        <f t="shared" si="1430"/>
        <v>4</v>
      </c>
      <c r="C8515" s="33">
        <f t="shared" si="1431"/>
        <v>2026</v>
      </c>
      <c r="D8515" s="34">
        <v>0.81899999999999995</v>
      </c>
      <c r="F8515" s="32"/>
      <c r="K8515" s="32">
        <v>43698</v>
      </c>
      <c r="L8515" s="33">
        <f t="shared" si="1428"/>
        <v>8</v>
      </c>
      <c r="M8515" s="33">
        <f t="shared" si="1429"/>
        <v>2019</v>
      </c>
      <c r="N8515" s="34">
        <v>55.65</v>
      </c>
      <c r="P8515" s="32">
        <v>44120</v>
      </c>
      <c r="Q8515" s="33">
        <f t="shared" si="1434"/>
        <v>10</v>
      </c>
      <c r="R8515" s="33">
        <f t="shared" si="1435"/>
        <v>2020</v>
      </c>
      <c r="S8515" s="34">
        <v>41.34</v>
      </c>
    </row>
    <row r="8516" spans="1:19">
      <c r="A8516" s="658">
        <v>46140</v>
      </c>
      <c r="B8516" s="33">
        <f t="shared" si="1430"/>
        <v>4</v>
      </c>
      <c r="C8516" s="33">
        <f t="shared" si="1431"/>
        <v>2026</v>
      </c>
      <c r="D8516" s="34">
        <v>0.81799999999999995</v>
      </c>
      <c r="F8516" s="32"/>
      <c r="K8516" s="32">
        <v>43699</v>
      </c>
      <c r="L8516" s="33">
        <f t="shared" si="1428"/>
        <v>8</v>
      </c>
      <c r="M8516" s="33">
        <f t="shared" si="1429"/>
        <v>2019</v>
      </c>
      <c r="N8516" s="34">
        <v>55.33</v>
      </c>
      <c r="P8516" s="32">
        <v>44123</v>
      </c>
      <c r="Q8516" s="33">
        <f t="shared" si="1434"/>
        <v>10</v>
      </c>
      <c r="R8516" s="33">
        <f t="shared" si="1435"/>
        <v>2020</v>
      </c>
      <c r="S8516" s="34">
        <v>41.29</v>
      </c>
    </row>
    <row r="8517" spans="1:19">
      <c r="A8517" s="658">
        <v>46141</v>
      </c>
      <c r="B8517" s="33">
        <f t="shared" si="1430"/>
        <v>4</v>
      </c>
      <c r="C8517" s="33">
        <f t="shared" si="1431"/>
        <v>2026</v>
      </c>
      <c r="D8517" s="34">
        <v>0.84499999999999997</v>
      </c>
      <c r="F8517" s="32"/>
      <c r="K8517" s="32">
        <v>43700</v>
      </c>
      <c r="L8517" s="33">
        <f t="shared" si="1428"/>
        <v>8</v>
      </c>
      <c r="M8517" s="33">
        <f t="shared" si="1429"/>
        <v>2019</v>
      </c>
      <c r="N8517" s="34">
        <v>54.08</v>
      </c>
      <c r="P8517" s="32">
        <v>44124</v>
      </c>
      <c r="Q8517" s="33">
        <f t="shared" si="1434"/>
        <v>10</v>
      </c>
      <c r="R8517" s="33">
        <f t="shared" si="1435"/>
        <v>2020</v>
      </c>
      <c r="S8517" s="34">
        <v>41.62</v>
      </c>
    </row>
    <row r="8518" spans="1:19">
      <c r="A8518" s="658">
        <v>46142</v>
      </c>
      <c r="B8518" s="33">
        <f t="shared" si="1430"/>
        <v>4</v>
      </c>
      <c r="C8518" s="33">
        <f t="shared" si="1431"/>
        <v>2026</v>
      </c>
      <c r="D8518" s="34">
        <v>0.83099999999999996</v>
      </c>
      <c r="F8518" s="32"/>
      <c r="K8518" s="32">
        <v>43703</v>
      </c>
      <c r="L8518" s="33">
        <f t="shared" si="1428"/>
        <v>8</v>
      </c>
      <c r="M8518" s="33">
        <f t="shared" si="1429"/>
        <v>2019</v>
      </c>
      <c r="N8518" s="34">
        <v>53.54</v>
      </c>
      <c r="P8518" s="32">
        <v>44125</v>
      </c>
      <c r="Q8518" s="33">
        <f t="shared" si="1434"/>
        <v>10</v>
      </c>
      <c r="R8518" s="33">
        <f t="shared" si="1435"/>
        <v>2020</v>
      </c>
      <c r="S8518" s="34">
        <v>40.090000000000003</v>
      </c>
    </row>
    <row r="8519" spans="1:19">
      <c r="A8519" s="658">
        <v>46143</v>
      </c>
      <c r="B8519" s="33">
        <f t="shared" si="1430"/>
        <v>5</v>
      </c>
      <c r="C8519" s="33">
        <f t="shared" si="1431"/>
        <v>2026</v>
      </c>
      <c r="D8519" s="34">
        <v>0.88400000000000001</v>
      </c>
      <c r="F8519" s="32"/>
      <c r="K8519" s="32">
        <v>43704</v>
      </c>
      <c r="L8519" s="33">
        <f t="shared" si="1428"/>
        <v>8</v>
      </c>
      <c r="M8519" s="33">
        <f t="shared" si="1429"/>
        <v>2019</v>
      </c>
      <c r="N8519" s="34">
        <v>54.99</v>
      </c>
      <c r="P8519" s="32">
        <v>44126</v>
      </c>
      <c r="Q8519" s="33">
        <f t="shared" si="1434"/>
        <v>10</v>
      </c>
      <c r="R8519" s="33">
        <f t="shared" si="1435"/>
        <v>2020</v>
      </c>
      <c r="S8519" s="34">
        <v>41.28</v>
      </c>
    </row>
    <row r="8520" spans="1:19">
      <c r="A8520" s="658">
        <v>46146</v>
      </c>
      <c r="B8520" s="33">
        <f t="shared" si="1430"/>
        <v>5</v>
      </c>
      <c r="C8520" s="33">
        <f t="shared" si="1431"/>
        <v>2026</v>
      </c>
      <c r="D8520" s="34">
        <v>0.91500000000000004</v>
      </c>
      <c r="F8520" s="32"/>
      <c r="K8520" s="32">
        <v>43705</v>
      </c>
      <c r="L8520" s="33">
        <f t="shared" si="1428"/>
        <v>8</v>
      </c>
      <c r="M8520" s="33">
        <f t="shared" si="1429"/>
        <v>2019</v>
      </c>
      <c r="N8520" s="34">
        <v>55.76</v>
      </c>
      <c r="P8520" s="32">
        <v>44127</v>
      </c>
      <c r="Q8520" s="33">
        <f t="shared" si="1434"/>
        <v>10</v>
      </c>
      <c r="R8520" s="33">
        <f t="shared" si="1435"/>
        <v>2020</v>
      </c>
      <c r="S8520" s="34">
        <v>40.71</v>
      </c>
    </row>
    <row r="8521" spans="1:19">
      <c r="A8521" s="658">
        <v>46147</v>
      </c>
      <c r="B8521" s="33">
        <f t="shared" si="1430"/>
        <v>5</v>
      </c>
      <c r="C8521" s="33">
        <f t="shared" si="1431"/>
        <v>2026</v>
      </c>
      <c r="D8521" s="34">
        <v>0.82899999999999996</v>
      </c>
      <c r="F8521" s="32"/>
      <c r="K8521" s="32">
        <v>43706</v>
      </c>
      <c r="L8521" s="33">
        <f t="shared" si="1428"/>
        <v>8</v>
      </c>
      <c r="M8521" s="33">
        <f t="shared" si="1429"/>
        <v>2019</v>
      </c>
      <c r="N8521" s="34">
        <v>56.67</v>
      </c>
      <c r="P8521" s="32">
        <v>44130</v>
      </c>
      <c r="Q8521" s="33">
        <f t="shared" si="1434"/>
        <v>10</v>
      </c>
      <c r="R8521" s="33">
        <f t="shared" si="1435"/>
        <v>2020</v>
      </c>
      <c r="S8521" s="34">
        <v>39.06</v>
      </c>
    </row>
    <row r="8522" spans="1:19">
      <c r="A8522" s="658">
        <v>46148</v>
      </c>
      <c r="B8522" s="33">
        <f t="shared" si="1430"/>
        <v>5</v>
      </c>
      <c r="C8522" s="33">
        <f t="shared" si="1431"/>
        <v>2026</v>
      </c>
      <c r="D8522" s="34">
        <v>0.79500000000000004</v>
      </c>
      <c r="F8522" s="32"/>
      <c r="K8522" s="32">
        <v>43707</v>
      </c>
      <c r="L8522" s="33">
        <f t="shared" si="1428"/>
        <v>8</v>
      </c>
      <c r="M8522" s="33">
        <f t="shared" si="1429"/>
        <v>2019</v>
      </c>
      <c r="N8522" s="34">
        <v>55.07</v>
      </c>
      <c r="P8522" s="32">
        <v>44131</v>
      </c>
      <c r="Q8522" s="33">
        <f t="shared" ref="Q8522:Q8551" si="1436">+MONTH(P8522)</f>
        <v>10</v>
      </c>
      <c r="R8522" s="33">
        <f t="shared" ref="R8522:R8551" si="1437">+YEAR(P8522)</f>
        <v>2020</v>
      </c>
      <c r="S8522" s="34">
        <v>39.72</v>
      </c>
    </row>
    <row r="8523" spans="1:19">
      <c r="A8523" s="658">
        <v>46149</v>
      </c>
      <c r="B8523" s="33">
        <f t="shared" si="1430"/>
        <v>5</v>
      </c>
      <c r="C8523" s="33">
        <f t="shared" si="1431"/>
        <v>2026</v>
      </c>
      <c r="D8523" s="34">
        <v>0.79600000000000004</v>
      </c>
      <c r="F8523" s="32"/>
      <c r="K8523" s="32">
        <v>43710</v>
      </c>
      <c r="L8523" s="33">
        <f t="shared" si="1428"/>
        <v>9</v>
      </c>
      <c r="M8523" s="33">
        <f t="shared" si="1429"/>
        <v>2019</v>
      </c>
      <c r="N8523" s="34">
        <v>55.07</v>
      </c>
      <c r="P8523" s="32">
        <v>44132</v>
      </c>
      <c r="Q8523" s="33">
        <f t="shared" si="1436"/>
        <v>10</v>
      </c>
      <c r="R8523" s="33">
        <f t="shared" si="1437"/>
        <v>2020</v>
      </c>
      <c r="S8523" s="34">
        <v>37.86</v>
      </c>
    </row>
    <row r="8524" spans="1:19">
      <c r="A8524" s="658">
        <v>46150</v>
      </c>
      <c r="B8524" s="33">
        <f t="shared" si="1430"/>
        <v>5</v>
      </c>
      <c r="C8524" s="33">
        <f t="shared" si="1431"/>
        <v>2026</v>
      </c>
      <c r="D8524" s="34">
        <v>0.82499999999999996</v>
      </c>
      <c r="F8524" s="32"/>
      <c r="K8524" s="32">
        <v>43711</v>
      </c>
      <c r="L8524" s="33">
        <f t="shared" ref="L8524:L8557" si="1438">+MONTH(K8524)</f>
        <v>9</v>
      </c>
      <c r="M8524" s="33">
        <f t="shared" ref="M8524:M8557" si="1439">+YEAR(K8524)</f>
        <v>2019</v>
      </c>
      <c r="N8524" s="34">
        <v>53.91</v>
      </c>
      <c r="P8524" s="32">
        <v>44133</v>
      </c>
      <c r="Q8524" s="33">
        <f t="shared" si="1436"/>
        <v>10</v>
      </c>
      <c r="R8524" s="33">
        <f t="shared" si="1437"/>
        <v>2020</v>
      </c>
      <c r="S8524" s="34">
        <v>36.56</v>
      </c>
    </row>
    <row r="8525" spans="1:19">
      <c r="A8525" s="658">
        <v>46153</v>
      </c>
      <c r="B8525" s="33">
        <f t="shared" si="1430"/>
        <v>5</v>
      </c>
      <c r="C8525" s="33">
        <f t="shared" si="1431"/>
        <v>2026</v>
      </c>
      <c r="D8525" s="34">
        <v>0.84299999999999997</v>
      </c>
      <c r="F8525" s="32"/>
      <c r="K8525" s="32">
        <v>43712</v>
      </c>
      <c r="L8525" s="33">
        <f t="shared" si="1438"/>
        <v>9</v>
      </c>
      <c r="M8525" s="33">
        <f t="shared" si="1439"/>
        <v>2019</v>
      </c>
      <c r="N8525" s="34">
        <v>56.22</v>
      </c>
      <c r="P8525" s="32">
        <v>44134</v>
      </c>
      <c r="Q8525" s="33">
        <f t="shared" si="1436"/>
        <v>10</v>
      </c>
      <c r="R8525" s="33">
        <f t="shared" si="1437"/>
        <v>2020</v>
      </c>
      <c r="S8525" s="34">
        <v>36.33</v>
      </c>
    </row>
    <row r="8526" spans="1:19">
      <c r="A8526" s="658">
        <v>46154</v>
      </c>
      <c r="B8526" s="33">
        <f t="shared" si="1430"/>
        <v>5</v>
      </c>
      <c r="C8526" s="33">
        <f t="shared" si="1431"/>
        <v>2026</v>
      </c>
      <c r="D8526" s="34">
        <v>0.86399999999999999</v>
      </c>
      <c r="F8526" s="32"/>
      <c r="K8526" s="32">
        <v>43713</v>
      </c>
      <c r="L8526" s="33">
        <f t="shared" si="1438"/>
        <v>9</v>
      </c>
      <c r="M8526" s="33">
        <f t="shared" si="1439"/>
        <v>2019</v>
      </c>
      <c r="N8526" s="34">
        <v>56.33</v>
      </c>
      <c r="P8526" s="32">
        <v>44137</v>
      </c>
      <c r="Q8526" s="33">
        <f t="shared" si="1436"/>
        <v>11</v>
      </c>
      <c r="R8526" s="33">
        <f t="shared" si="1437"/>
        <v>2020</v>
      </c>
      <c r="S8526" s="34">
        <v>37.78</v>
      </c>
    </row>
    <row r="8527" spans="1:19">
      <c r="A8527" s="658">
        <v>46155</v>
      </c>
      <c r="B8527" s="33">
        <f t="shared" si="1430"/>
        <v>5</v>
      </c>
      <c r="C8527" s="33">
        <f t="shared" si="1431"/>
        <v>2026</v>
      </c>
      <c r="D8527" s="34">
        <v>0.83599999999999997</v>
      </c>
      <c r="F8527" s="32"/>
      <c r="K8527" s="32">
        <v>43714</v>
      </c>
      <c r="L8527" s="33">
        <f t="shared" si="1438"/>
        <v>9</v>
      </c>
      <c r="M8527" s="33">
        <f t="shared" si="1439"/>
        <v>2019</v>
      </c>
      <c r="N8527" s="34">
        <v>56.45</v>
      </c>
      <c r="P8527" s="32">
        <v>44138</v>
      </c>
      <c r="Q8527" s="33">
        <f t="shared" si="1436"/>
        <v>11</v>
      </c>
      <c r="R8527" s="33">
        <f t="shared" si="1437"/>
        <v>2020</v>
      </c>
      <c r="S8527" s="34">
        <v>38.17</v>
      </c>
    </row>
    <row r="8528" spans="1:19">
      <c r="A8528" s="658">
        <v>46156</v>
      </c>
      <c r="B8528" s="33">
        <f t="shared" si="1430"/>
        <v>5</v>
      </c>
      <c r="C8528" s="33">
        <f t="shared" si="1431"/>
        <v>2026</v>
      </c>
      <c r="D8528" s="34">
        <v>0.82399999999999995</v>
      </c>
      <c r="F8528" s="32"/>
      <c r="K8528" s="32">
        <v>43717</v>
      </c>
      <c r="L8528" s="33">
        <f t="shared" si="1438"/>
        <v>9</v>
      </c>
      <c r="M8528" s="33">
        <f t="shared" si="1439"/>
        <v>2019</v>
      </c>
      <c r="N8528" s="34">
        <v>57.88</v>
      </c>
      <c r="P8528" s="32">
        <v>44139</v>
      </c>
      <c r="Q8528" s="33">
        <f t="shared" si="1436"/>
        <v>11</v>
      </c>
      <c r="R8528" s="33">
        <f t="shared" si="1437"/>
        <v>2020</v>
      </c>
      <c r="S8528" s="34">
        <v>39.68</v>
      </c>
    </row>
    <row r="8529" spans="1:19">
      <c r="A8529" s="658">
        <v>46157</v>
      </c>
      <c r="B8529" s="33">
        <f t="shared" si="1430"/>
        <v>5</v>
      </c>
      <c r="C8529" s="33">
        <f t="shared" si="1431"/>
        <v>2026</v>
      </c>
      <c r="D8529" s="34">
        <v>0.85</v>
      </c>
      <c r="F8529" s="32"/>
      <c r="K8529" s="32">
        <v>43718</v>
      </c>
      <c r="L8529" s="33">
        <f t="shared" si="1438"/>
        <v>9</v>
      </c>
      <c r="M8529" s="33">
        <f t="shared" si="1439"/>
        <v>2019</v>
      </c>
      <c r="N8529" s="34">
        <v>57.37</v>
      </c>
      <c r="P8529" s="32">
        <v>44140</v>
      </c>
      <c r="Q8529" s="33">
        <f t="shared" si="1436"/>
        <v>11</v>
      </c>
      <c r="R8529" s="33">
        <f t="shared" si="1437"/>
        <v>2020</v>
      </c>
      <c r="S8529" s="34">
        <v>39.47</v>
      </c>
    </row>
    <row r="8530" spans="1:19">
      <c r="A8530" s="658">
        <v>46160</v>
      </c>
      <c r="B8530" s="33">
        <f t="shared" si="1430"/>
        <v>5</v>
      </c>
      <c r="C8530" s="33">
        <f t="shared" si="1431"/>
        <v>2026</v>
      </c>
      <c r="D8530" s="34">
        <v>0.84299999999999997</v>
      </c>
      <c r="F8530" s="32"/>
      <c r="K8530" s="32">
        <v>43719</v>
      </c>
      <c r="L8530" s="33">
        <f t="shared" si="1438"/>
        <v>9</v>
      </c>
      <c r="M8530" s="33">
        <f t="shared" si="1439"/>
        <v>2019</v>
      </c>
      <c r="N8530" s="34">
        <v>55.66</v>
      </c>
      <c r="P8530" s="32">
        <v>44141</v>
      </c>
      <c r="Q8530" s="33">
        <f t="shared" si="1436"/>
        <v>11</v>
      </c>
      <c r="R8530" s="33">
        <f t="shared" si="1437"/>
        <v>2020</v>
      </c>
      <c r="S8530" s="34">
        <v>38.08</v>
      </c>
    </row>
    <row r="8531" spans="1:19">
      <c r="A8531" s="658">
        <v>46161</v>
      </c>
      <c r="B8531" s="33">
        <f t="shared" si="1430"/>
        <v>5</v>
      </c>
      <c r="C8531" s="33">
        <f t="shared" si="1431"/>
        <v>2026</v>
      </c>
      <c r="D8531" s="34">
        <v>0.83799999999999997</v>
      </c>
      <c r="F8531" s="32"/>
      <c r="K8531" s="32">
        <v>43720</v>
      </c>
      <c r="L8531" s="33">
        <f t="shared" si="1438"/>
        <v>9</v>
      </c>
      <c r="M8531" s="33">
        <f t="shared" si="1439"/>
        <v>2019</v>
      </c>
      <c r="N8531" s="34">
        <v>55.13</v>
      </c>
      <c r="P8531" s="32">
        <v>44144</v>
      </c>
      <c r="Q8531" s="33">
        <f t="shared" si="1436"/>
        <v>11</v>
      </c>
      <c r="R8531" s="33">
        <f t="shared" si="1437"/>
        <v>2020</v>
      </c>
      <c r="S8531" s="34">
        <v>40.93</v>
      </c>
    </row>
    <row r="8532" spans="1:19">
      <c r="A8532" s="658">
        <v>46162</v>
      </c>
      <c r="B8532" s="33">
        <f t="shared" si="1430"/>
        <v>5</v>
      </c>
      <c r="C8532" s="33">
        <f t="shared" si="1431"/>
        <v>2026</v>
      </c>
      <c r="D8532" s="34">
        <v>0.77900000000000003</v>
      </c>
      <c r="F8532" s="32"/>
      <c r="K8532" s="32">
        <v>43721</v>
      </c>
      <c r="L8532" s="33">
        <f t="shared" si="1438"/>
        <v>9</v>
      </c>
      <c r="M8532" s="33">
        <f t="shared" si="1439"/>
        <v>2019</v>
      </c>
      <c r="N8532" s="34">
        <v>54.76</v>
      </c>
      <c r="P8532" s="32">
        <v>44145</v>
      </c>
      <c r="Q8532" s="33">
        <f t="shared" si="1436"/>
        <v>11</v>
      </c>
      <c r="R8532" s="33">
        <f t="shared" si="1437"/>
        <v>2020</v>
      </c>
      <c r="S8532" s="34">
        <v>42.25</v>
      </c>
    </row>
    <row r="8533" spans="1:19">
      <c r="A8533" s="658">
        <v>46163</v>
      </c>
      <c r="B8533" s="33">
        <f t="shared" si="1430"/>
        <v>5</v>
      </c>
      <c r="C8533" s="33">
        <f t="shared" si="1431"/>
        <v>2026</v>
      </c>
      <c r="D8533" s="34">
        <v>0.85499999999999998</v>
      </c>
      <c r="F8533" s="32"/>
      <c r="K8533" s="32">
        <v>43724</v>
      </c>
      <c r="L8533" s="33">
        <f t="shared" si="1438"/>
        <v>9</v>
      </c>
      <c r="M8533" s="33">
        <f t="shared" si="1439"/>
        <v>2019</v>
      </c>
      <c r="N8533" s="34">
        <v>63.1</v>
      </c>
      <c r="P8533" s="32">
        <v>44146</v>
      </c>
      <c r="Q8533" s="33">
        <f t="shared" si="1436"/>
        <v>11</v>
      </c>
      <c r="R8533" s="33">
        <f t="shared" si="1437"/>
        <v>2020</v>
      </c>
      <c r="S8533" s="34">
        <v>42.5</v>
      </c>
    </row>
    <row r="8534" spans="1:19">
      <c r="A8534" s="658">
        <v>46168</v>
      </c>
      <c r="B8534" s="33">
        <f t="shared" si="1430"/>
        <v>5</v>
      </c>
      <c r="C8534" s="33">
        <f t="shared" si="1431"/>
        <v>2026</v>
      </c>
      <c r="D8534" s="34">
        <v>0.79300000000000004</v>
      </c>
      <c r="F8534" s="32"/>
      <c r="K8534" s="32">
        <v>43725</v>
      </c>
      <c r="L8534" s="33">
        <f t="shared" si="1438"/>
        <v>9</v>
      </c>
      <c r="M8534" s="33">
        <f t="shared" si="1439"/>
        <v>2019</v>
      </c>
      <c r="N8534" s="34">
        <v>59.26</v>
      </c>
      <c r="P8534" s="32">
        <v>44147</v>
      </c>
      <c r="Q8534" s="33">
        <f t="shared" si="1436"/>
        <v>11</v>
      </c>
      <c r="R8534" s="33">
        <f t="shared" si="1437"/>
        <v>2020</v>
      </c>
      <c r="S8534" s="34">
        <v>42.16</v>
      </c>
    </row>
    <row r="8535" spans="1:19">
      <c r="A8535" s="658">
        <v>46169</v>
      </c>
      <c r="B8535" s="33">
        <f t="shared" si="1430"/>
        <v>5</v>
      </c>
      <c r="C8535" s="33">
        <f t="shared" si="1431"/>
        <v>2026</v>
      </c>
      <c r="D8535" s="34">
        <v>0.78600000000000003</v>
      </c>
      <c r="F8535" s="32"/>
      <c r="K8535" s="32">
        <v>43726</v>
      </c>
      <c r="L8535" s="33">
        <f t="shared" si="1438"/>
        <v>9</v>
      </c>
      <c r="M8535" s="33">
        <f t="shared" si="1439"/>
        <v>2019</v>
      </c>
      <c r="N8535" s="34">
        <v>58.19</v>
      </c>
      <c r="P8535" s="32">
        <v>44148</v>
      </c>
      <c r="Q8535" s="33">
        <f t="shared" si="1436"/>
        <v>11</v>
      </c>
      <c r="R8535" s="33">
        <f t="shared" si="1437"/>
        <v>2020</v>
      </c>
      <c r="S8535" s="34">
        <v>41.51</v>
      </c>
    </row>
    <row r="8536" spans="1:19">
      <c r="A8536" s="658">
        <v>46170</v>
      </c>
      <c r="B8536" s="33">
        <f t="shared" si="1430"/>
        <v>5</v>
      </c>
      <c r="C8536" s="33">
        <f t="shared" si="1431"/>
        <v>2026</v>
      </c>
      <c r="D8536" s="34">
        <v>0.80600000000000005</v>
      </c>
      <c r="F8536" s="32"/>
      <c r="K8536" s="32">
        <v>43727</v>
      </c>
      <c r="L8536" s="33">
        <f t="shared" si="1438"/>
        <v>9</v>
      </c>
      <c r="M8536" s="33">
        <f t="shared" si="1439"/>
        <v>2019</v>
      </c>
      <c r="N8536" s="34">
        <v>58.19</v>
      </c>
      <c r="P8536" s="32">
        <v>44151</v>
      </c>
      <c r="Q8536" s="33">
        <f t="shared" si="1436"/>
        <v>11</v>
      </c>
      <c r="R8536" s="33">
        <f t="shared" si="1437"/>
        <v>2020</v>
      </c>
      <c r="S8536" s="34">
        <v>42.71</v>
      </c>
    </row>
    <row r="8537" spans="1:19">
      <c r="A8537" s="658">
        <v>46171</v>
      </c>
      <c r="B8537" s="33">
        <f t="shared" si="1430"/>
        <v>5</v>
      </c>
      <c r="C8537" s="33">
        <f t="shared" si="1431"/>
        <v>2026</v>
      </c>
      <c r="D8537" s="34">
        <v>0.80500000000000005</v>
      </c>
      <c r="F8537" s="32"/>
      <c r="K8537" s="32">
        <v>43728</v>
      </c>
      <c r="L8537" s="33">
        <f t="shared" si="1438"/>
        <v>9</v>
      </c>
      <c r="M8537" s="33">
        <f t="shared" si="1439"/>
        <v>2019</v>
      </c>
      <c r="N8537" s="34">
        <v>57.92</v>
      </c>
      <c r="P8537" s="32">
        <v>44152</v>
      </c>
      <c r="Q8537" s="33">
        <f t="shared" si="1436"/>
        <v>11</v>
      </c>
      <c r="R8537" s="33">
        <f t="shared" si="1437"/>
        <v>2020</v>
      </c>
      <c r="S8537" s="34">
        <v>42.54</v>
      </c>
    </row>
    <row r="8538" spans="1:19">
      <c r="A8538" s="658">
        <v>46174</v>
      </c>
      <c r="B8538" s="33">
        <f t="shared" si="1430"/>
        <v>6</v>
      </c>
      <c r="C8538" s="33">
        <f t="shared" si="1431"/>
        <v>2026</v>
      </c>
      <c r="D8538" s="34">
        <v>0.84299999999999997</v>
      </c>
      <c r="F8538" s="32"/>
      <c r="K8538" s="32">
        <v>43731</v>
      </c>
      <c r="L8538" s="33">
        <f t="shared" si="1438"/>
        <v>9</v>
      </c>
      <c r="M8538" s="33">
        <f t="shared" si="1439"/>
        <v>2019</v>
      </c>
      <c r="N8538" s="34">
        <v>58.69</v>
      </c>
      <c r="P8538" s="32">
        <v>44153</v>
      </c>
      <c r="Q8538" s="33">
        <f t="shared" si="1436"/>
        <v>11</v>
      </c>
      <c r="R8538" s="33">
        <f t="shared" si="1437"/>
        <v>2020</v>
      </c>
      <c r="S8538" s="34">
        <v>42.91</v>
      </c>
    </row>
    <row r="8539" spans="1:19">
      <c r="A8539" s="658">
        <v>46175</v>
      </c>
      <c r="B8539" s="33">
        <f t="shared" si="1430"/>
        <v>6</v>
      </c>
      <c r="C8539" s="33">
        <f t="shared" si="1431"/>
        <v>2026</v>
      </c>
      <c r="D8539" s="34">
        <v>0.84799999999999998</v>
      </c>
      <c r="F8539" s="32"/>
      <c r="K8539" s="32">
        <v>43732</v>
      </c>
      <c r="L8539" s="33">
        <f t="shared" si="1438"/>
        <v>9</v>
      </c>
      <c r="M8539" s="33">
        <f t="shared" si="1439"/>
        <v>2019</v>
      </c>
      <c r="N8539" s="34">
        <v>57.22</v>
      </c>
      <c r="P8539" s="32">
        <v>44154</v>
      </c>
      <c r="Q8539" s="33">
        <f t="shared" si="1436"/>
        <v>11</v>
      </c>
      <c r="R8539" s="33">
        <f t="shared" si="1437"/>
        <v>2020</v>
      </c>
      <c r="S8539" s="34">
        <v>43.09</v>
      </c>
    </row>
    <row r="8540" spans="1:19">
      <c r="A8540" s="658">
        <v>46176</v>
      </c>
      <c r="B8540" s="33">
        <f t="shared" si="1430"/>
        <v>6</v>
      </c>
      <c r="C8540" s="33">
        <f t="shared" si="1431"/>
        <v>2026</v>
      </c>
      <c r="D8540" s="34">
        <v>0.87</v>
      </c>
      <c r="F8540" s="32"/>
      <c r="K8540" s="32">
        <v>43733</v>
      </c>
      <c r="L8540" s="33">
        <f t="shared" si="1438"/>
        <v>9</v>
      </c>
      <c r="M8540" s="33">
        <f t="shared" si="1439"/>
        <v>2019</v>
      </c>
      <c r="N8540" s="34">
        <v>56.38</v>
      </c>
      <c r="P8540" s="32">
        <v>44155</v>
      </c>
      <c r="Q8540" s="33">
        <f t="shared" si="1436"/>
        <v>11</v>
      </c>
      <c r="R8540" s="33">
        <f t="shared" si="1437"/>
        <v>2020</v>
      </c>
      <c r="S8540" s="34">
        <v>43.79</v>
      </c>
    </row>
    <row r="8541" spans="1:19">
      <c r="A8541" s="658">
        <v>46177</v>
      </c>
      <c r="B8541" s="33">
        <f t="shared" si="1430"/>
        <v>6</v>
      </c>
      <c r="C8541" s="33">
        <f t="shared" si="1431"/>
        <v>2026</v>
      </c>
      <c r="D8541" s="34">
        <v>0.81100000000000005</v>
      </c>
      <c r="F8541" s="32"/>
      <c r="K8541" s="32">
        <v>43734</v>
      </c>
      <c r="L8541" s="33">
        <f t="shared" si="1438"/>
        <v>9</v>
      </c>
      <c r="M8541" s="33">
        <f t="shared" si="1439"/>
        <v>2019</v>
      </c>
      <c r="N8541" s="34">
        <v>56.24</v>
      </c>
      <c r="P8541" s="32">
        <v>44158</v>
      </c>
      <c r="Q8541" s="33">
        <f t="shared" si="1436"/>
        <v>11</v>
      </c>
      <c r="R8541" s="33">
        <f t="shared" si="1437"/>
        <v>2020</v>
      </c>
      <c r="S8541" s="34">
        <v>45</v>
      </c>
    </row>
    <row r="8542" spans="1:19">
      <c r="A8542" s="658">
        <v>46178</v>
      </c>
      <c r="B8542" s="33">
        <f t="shared" si="1430"/>
        <v>6</v>
      </c>
      <c r="C8542" s="33">
        <f t="shared" si="1431"/>
        <v>2026</v>
      </c>
      <c r="D8542" s="34">
        <v>0.81</v>
      </c>
      <c r="F8542" s="32"/>
      <c r="K8542" s="32">
        <v>43735</v>
      </c>
      <c r="L8542" s="33">
        <f t="shared" si="1438"/>
        <v>9</v>
      </c>
      <c r="M8542" s="33">
        <f t="shared" si="1439"/>
        <v>2019</v>
      </c>
      <c r="N8542" s="34">
        <v>55.95</v>
      </c>
      <c r="P8542" s="32">
        <v>44159</v>
      </c>
      <c r="Q8542" s="33">
        <f t="shared" si="1436"/>
        <v>11</v>
      </c>
      <c r="R8542" s="33">
        <f t="shared" si="1437"/>
        <v>2020</v>
      </c>
      <c r="S8542" s="34">
        <v>46.63</v>
      </c>
    </row>
    <row r="8543" spans="1:19">
      <c r="A8543" s="658">
        <v>46181</v>
      </c>
      <c r="B8543" s="33">
        <f t="shared" si="1430"/>
        <v>6</v>
      </c>
      <c r="C8543" s="33">
        <f t="shared" si="1431"/>
        <v>2026</v>
      </c>
      <c r="D8543" s="34">
        <v>0.79600000000000004</v>
      </c>
      <c r="F8543" s="32"/>
      <c r="K8543" s="32">
        <v>43738</v>
      </c>
      <c r="L8543" s="33">
        <f t="shared" si="1438"/>
        <v>9</v>
      </c>
      <c r="M8543" s="33">
        <f t="shared" si="1439"/>
        <v>2019</v>
      </c>
      <c r="N8543" s="34">
        <v>54.09</v>
      </c>
      <c r="P8543" s="32">
        <v>44160</v>
      </c>
      <c r="Q8543" s="33">
        <f t="shared" si="1436"/>
        <v>11</v>
      </c>
      <c r="R8543" s="33">
        <f t="shared" si="1437"/>
        <v>2020</v>
      </c>
      <c r="S8543" s="34">
        <v>47.3</v>
      </c>
    </row>
    <row r="8544" spans="1:19">
      <c r="A8544" s="658">
        <v>46182</v>
      </c>
      <c r="B8544" s="33">
        <f t="shared" si="1430"/>
        <v>6</v>
      </c>
      <c r="C8544" s="33">
        <f t="shared" si="1431"/>
        <v>2026</v>
      </c>
      <c r="D8544" s="34">
        <v>0.78</v>
      </c>
      <c r="F8544" s="32"/>
      <c r="K8544" s="32">
        <v>43739</v>
      </c>
      <c r="L8544" s="33">
        <f t="shared" si="1438"/>
        <v>10</v>
      </c>
      <c r="M8544" s="33">
        <f t="shared" si="1439"/>
        <v>2019</v>
      </c>
      <c r="N8544" s="34">
        <v>53.6</v>
      </c>
      <c r="P8544" s="32">
        <v>44161</v>
      </c>
      <c r="Q8544" s="33">
        <f t="shared" si="1436"/>
        <v>11</v>
      </c>
      <c r="R8544" s="33">
        <f t="shared" si="1437"/>
        <v>2020</v>
      </c>
      <c r="S8544" s="34">
        <v>46.32</v>
      </c>
    </row>
    <row r="8545" spans="1:19">
      <c r="A8545" s="658">
        <v>46183</v>
      </c>
      <c r="B8545" s="33">
        <f t="shared" si="1430"/>
        <v>6</v>
      </c>
      <c r="C8545" s="33">
        <f t="shared" si="1431"/>
        <v>2026</v>
      </c>
      <c r="D8545" s="34">
        <v>0.78500000000000003</v>
      </c>
      <c r="F8545" s="32"/>
      <c r="K8545" s="32">
        <v>43740</v>
      </c>
      <c r="L8545" s="33">
        <f t="shared" si="1438"/>
        <v>10</v>
      </c>
      <c r="M8545" s="33">
        <f t="shared" si="1439"/>
        <v>2019</v>
      </c>
      <c r="N8545" s="34">
        <v>52.67</v>
      </c>
      <c r="P8545" s="32">
        <v>44162</v>
      </c>
      <c r="Q8545" s="33">
        <f t="shared" si="1436"/>
        <v>11</v>
      </c>
      <c r="R8545" s="33">
        <f t="shared" si="1437"/>
        <v>2020</v>
      </c>
      <c r="S8545" s="34">
        <v>46.88</v>
      </c>
    </row>
    <row r="8546" spans="1:19">
      <c r="A8546" s="658">
        <v>46184</v>
      </c>
      <c r="B8546" s="33">
        <f t="shared" ref="B8546:B8578" si="1440">+MONTH(A8546)</f>
        <v>6</v>
      </c>
      <c r="C8546" s="33">
        <f t="shared" ref="C8546:C8578" si="1441">+YEAR(A8546)</f>
        <v>2026</v>
      </c>
      <c r="D8546" s="34">
        <v>0.77800000000000002</v>
      </c>
      <c r="F8546" s="32"/>
      <c r="K8546" s="32">
        <v>43741</v>
      </c>
      <c r="L8546" s="33">
        <f t="shared" si="1438"/>
        <v>10</v>
      </c>
      <c r="M8546" s="33">
        <f t="shared" si="1439"/>
        <v>2019</v>
      </c>
      <c r="N8546" s="34">
        <v>52.41</v>
      </c>
      <c r="P8546" s="32">
        <v>44165</v>
      </c>
      <c r="Q8546" s="33">
        <f t="shared" si="1436"/>
        <v>11</v>
      </c>
      <c r="R8546" s="33">
        <f t="shared" si="1437"/>
        <v>2020</v>
      </c>
      <c r="S8546" s="34">
        <v>46.84</v>
      </c>
    </row>
    <row r="8547" spans="1:19">
      <c r="A8547" s="658">
        <v>46185</v>
      </c>
      <c r="B8547" s="33">
        <f t="shared" si="1440"/>
        <v>6</v>
      </c>
      <c r="C8547" s="33">
        <f t="shared" si="1441"/>
        <v>2026</v>
      </c>
      <c r="D8547" s="34">
        <v>0.75800000000000001</v>
      </c>
      <c r="F8547" s="32"/>
      <c r="K8547" s="32">
        <v>43742</v>
      </c>
      <c r="L8547" s="33">
        <f t="shared" si="1438"/>
        <v>10</v>
      </c>
      <c r="M8547" s="33">
        <f t="shared" si="1439"/>
        <v>2019</v>
      </c>
      <c r="N8547" s="34">
        <v>52.84</v>
      </c>
      <c r="P8547" s="32">
        <v>44166</v>
      </c>
      <c r="Q8547" s="33">
        <f t="shared" si="1436"/>
        <v>12</v>
      </c>
      <c r="R8547" s="33">
        <f t="shared" si="1437"/>
        <v>2020</v>
      </c>
      <c r="S8547" s="34">
        <v>47.03</v>
      </c>
    </row>
    <row r="8548" spans="1:19">
      <c r="A8548" s="658">
        <v>46188</v>
      </c>
      <c r="B8548" s="33">
        <f t="shared" si="1440"/>
        <v>6</v>
      </c>
      <c r="C8548" s="33">
        <f t="shared" si="1441"/>
        <v>2026</v>
      </c>
      <c r="D8548" s="34">
        <v>0.72899999999999998</v>
      </c>
      <c r="F8548" s="32"/>
      <c r="K8548" s="32">
        <v>43745</v>
      </c>
      <c r="L8548" s="33">
        <f t="shared" si="1438"/>
        <v>10</v>
      </c>
      <c r="M8548" s="33">
        <f t="shared" si="1439"/>
        <v>2019</v>
      </c>
      <c r="N8548" s="34">
        <v>52.76</v>
      </c>
      <c r="P8548" s="32">
        <v>44167</v>
      </c>
      <c r="Q8548" s="33">
        <f t="shared" si="1436"/>
        <v>12</v>
      </c>
      <c r="R8548" s="33">
        <f t="shared" si="1437"/>
        <v>2020</v>
      </c>
      <c r="S8548" s="34">
        <v>47.8</v>
      </c>
    </row>
    <row r="8549" spans="1:19">
      <c r="A8549" s="658">
        <v>46189</v>
      </c>
      <c r="B8549" s="33">
        <f t="shared" si="1440"/>
        <v>6</v>
      </c>
      <c r="C8549" s="33">
        <f t="shared" si="1441"/>
        <v>2026</v>
      </c>
      <c r="D8549" s="34">
        <v>0.71399999999999997</v>
      </c>
      <c r="F8549" s="32"/>
      <c r="K8549" s="32">
        <v>43746</v>
      </c>
      <c r="L8549" s="33">
        <f t="shared" si="1438"/>
        <v>10</v>
      </c>
      <c r="M8549" s="33">
        <f t="shared" si="1439"/>
        <v>2019</v>
      </c>
      <c r="N8549" s="34">
        <v>52.64</v>
      </c>
      <c r="P8549" s="32">
        <v>44168</v>
      </c>
      <c r="Q8549" s="33">
        <f t="shared" si="1436"/>
        <v>12</v>
      </c>
      <c r="R8549" s="33">
        <f t="shared" si="1437"/>
        <v>2020</v>
      </c>
      <c r="S8549" s="34">
        <v>48.37</v>
      </c>
    </row>
    <row r="8550" spans="1:19">
      <c r="A8550" s="658">
        <v>46190</v>
      </c>
      <c r="B8550" s="33">
        <f t="shared" si="1440"/>
        <v>6</v>
      </c>
      <c r="C8550" s="33">
        <f t="shared" si="1441"/>
        <v>2026</v>
      </c>
      <c r="D8550" s="34">
        <v>0.71799999999999997</v>
      </c>
      <c r="F8550" s="32"/>
      <c r="K8550" s="32">
        <v>43747</v>
      </c>
      <c r="L8550" s="33">
        <f t="shared" si="1438"/>
        <v>10</v>
      </c>
      <c r="M8550" s="33">
        <f t="shared" si="1439"/>
        <v>2019</v>
      </c>
      <c r="N8550" s="34">
        <v>52.63</v>
      </c>
      <c r="P8550" s="32">
        <v>44169</v>
      </c>
      <c r="Q8550" s="33">
        <f t="shared" si="1436"/>
        <v>12</v>
      </c>
      <c r="R8550" s="33">
        <f t="shared" si="1437"/>
        <v>2020</v>
      </c>
      <c r="S8550" s="34">
        <v>49.1</v>
      </c>
    </row>
    <row r="8551" spans="1:19">
      <c r="A8551" s="658">
        <v>46191</v>
      </c>
      <c r="B8551" s="33">
        <f t="shared" si="1440"/>
        <v>6</v>
      </c>
      <c r="C8551" s="33">
        <f t="shared" si="1441"/>
        <v>2026</v>
      </c>
      <c r="D8551" s="34">
        <v>0.71499999999999997</v>
      </c>
      <c r="F8551" s="32"/>
      <c r="K8551" s="32">
        <v>43748</v>
      </c>
      <c r="L8551" s="33">
        <f t="shared" si="1438"/>
        <v>10</v>
      </c>
      <c r="M8551" s="33">
        <f t="shared" si="1439"/>
        <v>2019</v>
      </c>
      <c r="N8551" s="34">
        <v>53.57</v>
      </c>
      <c r="P8551" s="32">
        <v>44172</v>
      </c>
      <c r="Q8551" s="33">
        <f t="shared" si="1436"/>
        <v>12</v>
      </c>
      <c r="R8551" s="33">
        <f t="shared" si="1437"/>
        <v>2020</v>
      </c>
      <c r="S8551" s="34">
        <v>48.63</v>
      </c>
    </row>
    <row r="8552" spans="1:19">
      <c r="A8552" s="658">
        <v>46195</v>
      </c>
      <c r="B8552" s="33">
        <f t="shared" si="1440"/>
        <v>6</v>
      </c>
      <c r="C8552" s="33">
        <f t="shared" si="1441"/>
        <v>2026</v>
      </c>
      <c r="D8552" s="34">
        <v>0.70299999999999996</v>
      </c>
      <c r="F8552" s="32"/>
      <c r="K8552" s="32">
        <v>43749</v>
      </c>
      <c r="L8552" s="33">
        <f t="shared" si="1438"/>
        <v>10</v>
      </c>
      <c r="M8552" s="33">
        <f t="shared" si="1439"/>
        <v>2019</v>
      </c>
      <c r="N8552" s="34">
        <v>54.76</v>
      </c>
      <c r="P8552" s="32">
        <v>44173</v>
      </c>
      <c r="Q8552" s="33">
        <f t="shared" ref="Q8552:Q8615" si="1442">+MONTH(P8552)</f>
        <v>12</v>
      </c>
      <c r="R8552" s="33">
        <f t="shared" ref="R8552:R8615" si="1443">+YEAR(P8552)</f>
        <v>2020</v>
      </c>
      <c r="S8552" s="34">
        <v>48.84</v>
      </c>
    </row>
    <row r="8553" spans="1:19">
      <c r="A8553" s="658">
        <v>46196</v>
      </c>
      <c r="B8553" s="33">
        <f t="shared" si="1440"/>
        <v>6</v>
      </c>
      <c r="C8553" s="33">
        <f t="shared" si="1441"/>
        <v>2026</v>
      </c>
      <c r="D8553" s="34">
        <v>0.7</v>
      </c>
      <c r="F8553" s="32"/>
      <c r="K8553" s="32">
        <v>43752</v>
      </c>
      <c r="L8553" s="33">
        <f t="shared" si="1438"/>
        <v>10</v>
      </c>
      <c r="M8553" s="33">
        <f t="shared" si="1439"/>
        <v>2019</v>
      </c>
      <c r="N8553" s="34">
        <v>53.57</v>
      </c>
      <c r="P8553" s="32">
        <v>44174</v>
      </c>
      <c r="Q8553" s="33">
        <f t="shared" si="1442"/>
        <v>12</v>
      </c>
      <c r="R8553" s="33">
        <f t="shared" si="1443"/>
        <v>2020</v>
      </c>
      <c r="S8553" s="34">
        <v>48.81</v>
      </c>
    </row>
    <row r="8554" spans="1:19">
      <c r="A8554" s="658">
        <v>46197</v>
      </c>
      <c r="B8554" s="33">
        <f t="shared" si="1440"/>
        <v>6</v>
      </c>
      <c r="C8554" s="33">
        <f t="shared" si="1441"/>
        <v>2026</v>
      </c>
      <c r="D8554" s="34">
        <v>0.68100000000000005</v>
      </c>
      <c r="F8554" s="32"/>
      <c r="K8554" s="32">
        <v>43753</v>
      </c>
      <c r="L8554" s="33">
        <f t="shared" si="1438"/>
        <v>10</v>
      </c>
      <c r="M8554" s="33">
        <f t="shared" si="1439"/>
        <v>2019</v>
      </c>
      <c r="N8554" s="34">
        <v>52.81</v>
      </c>
      <c r="P8554" s="32">
        <v>44175</v>
      </c>
      <c r="Q8554" s="33">
        <f t="shared" si="1442"/>
        <v>12</v>
      </c>
      <c r="R8554" s="33">
        <f t="shared" si="1443"/>
        <v>2020</v>
      </c>
      <c r="S8554" s="34">
        <v>50.33</v>
      </c>
    </row>
    <row r="8555" spans="1:19">
      <c r="A8555" s="658">
        <v>46198</v>
      </c>
      <c r="B8555" s="33">
        <f t="shared" si="1440"/>
        <v>6</v>
      </c>
      <c r="C8555" s="33">
        <f t="shared" si="1441"/>
        <v>2026</v>
      </c>
      <c r="D8555" s="34">
        <v>0.72299999999999998</v>
      </c>
      <c r="F8555" s="32"/>
      <c r="K8555" s="32">
        <v>43754</v>
      </c>
      <c r="L8555" s="33">
        <f t="shared" si="1438"/>
        <v>10</v>
      </c>
      <c r="M8555" s="33">
        <f t="shared" si="1439"/>
        <v>2019</v>
      </c>
      <c r="N8555" s="34">
        <v>53.42</v>
      </c>
      <c r="P8555" s="32">
        <v>44176</v>
      </c>
      <c r="Q8555" s="33">
        <f t="shared" si="1442"/>
        <v>12</v>
      </c>
      <c r="R8555" s="33">
        <f t="shared" si="1443"/>
        <v>2020</v>
      </c>
      <c r="S8555" s="34">
        <v>50.01</v>
      </c>
    </row>
    <row r="8556" spans="1:19">
      <c r="A8556" s="658">
        <v>46199</v>
      </c>
      <c r="B8556" s="33">
        <f t="shared" si="1440"/>
        <v>6</v>
      </c>
      <c r="C8556" s="33">
        <f t="shared" si="1441"/>
        <v>2026</v>
      </c>
      <c r="D8556" s="34">
        <v>0.68899999999999995</v>
      </c>
      <c r="F8556" s="32"/>
      <c r="K8556" s="32">
        <v>43755</v>
      </c>
      <c r="L8556" s="33">
        <f t="shared" si="1438"/>
        <v>10</v>
      </c>
      <c r="M8556" s="33">
        <f t="shared" si="1439"/>
        <v>2019</v>
      </c>
      <c r="N8556" s="34">
        <v>53.89</v>
      </c>
      <c r="P8556" s="32">
        <v>44179</v>
      </c>
      <c r="Q8556" s="33">
        <f t="shared" si="1442"/>
        <v>12</v>
      </c>
      <c r="R8556" s="33">
        <f t="shared" si="1443"/>
        <v>2020</v>
      </c>
      <c r="S8556" s="34">
        <v>50.27</v>
      </c>
    </row>
    <row r="8557" spans="1:19">
      <c r="A8557" s="658">
        <v>46202</v>
      </c>
      <c r="B8557" s="33">
        <f t="shared" si="1440"/>
        <v>6</v>
      </c>
      <c r="C8557" s="33">
        <f t="shared" si="1441"/>
        <v>2026</v>
      </c>
      <c r="D8557" s="34">
        <v>0.70299999999999996</v>
      </c>
      <c r="F8557" s="32"/>
      <c r="K8557" s="32">
        <v>43756</v>
      </c>
      <c r="L8557" s="33">
        <f t="shared" si="1438"/>
        <v>10</v>
      </c>
      <c r="M8557" s="33">
        <f t="shared" si="1439"/>
        <v>2019</v>
      </c>
      <c r="N8557" s="34">
        <v>53.75</v>
      </c>
      <c r="P8557" s="32">
        <v>44180</v>
      </c>
      <c r="Q8557" s="33">
        <f t="shared" si="1442"/>
        <v>12</v>
      </c>
      <c r="R8557" s="33">
        <f t="shared" si="1443"/>
        <v>2020</v>
      </c>
      <c r="S8557" s="34">
        <v>50.77</v>
      </c>
    </row>
    <row r="8558" spans="1:19">
      <c r="A8558" s="658">
        <v>46203</v>
      </c>
      <c r="B8558" s="33">
        <f t="shared" si="1440"/>
        <v>6</v>
      </c>
      <c r="C8558" s="33">
        <f t="shared" si="1441"/>
        <v>2026</v>
      </c>
      <c r="D8558" s="34">
        <v>0.70299999999999996</v>
      </c>
      <c r="F8558" s="32"/>
      <c r="K8558" s="32">
        <v>43759</v>
      </c>
      <c r="L8558" s="33">
        <f t="shared" ref="L8558:L8578" si="1444">+MONTH(K8558)</f>
        <v>10</v>
      </c>
      <c r="M8558" s="33">
        <f t="shared" ref="M8558:M8578" si="1445">+YEAR(K8558)</f>
        <v>2019</v>
      </c>
      <c r="N8558" s="34">
        <v>53.28</v>
      </c>
      <c r="P8558" s="32">
        <v>44181</v>
      </c>
      <c r="Q8558" s="33">
        <f t="shared" si="1442"/>
        <v>12</v>
      </c>
      <c r="R8558" s="33">
        <f t="shared" si="1443"/>
        <v>2020</v>
      </c>
      <c r="S8558" s="34">
        <v>50.83</v>
      </c>
    </row>
    <row r="8559" spans="1:19">
      <c r="A8559" s="658">
        <v>46204</v>
      </c>
      <c r="B8559" s="33">
        <f t="shared" si="1440"/>
        <v>7</v>
      </c>
      <c r="C8559" s="33">
        <f t="shared" si="1441"/>
        <v>2026</v>
      </c>
      <c r="D8559" s="34">
        <v>0.68500000000000005</v>
      </c>
      <c r="F8559" s="32"/>
      <c r="K8559" s="32">
        <v>43760</v>
      </c>
      <c r="L8559" s="33">
        <f t="shared" si="1444"/>
        <v>10</v>
      </c>
      <c r="M8559" s="33">
        <f t="shared" si="1445"/>
        <v>2019</v>
      </c>
      <c r="N8559" s="34">
        <v>54.21</v>
      </c>
      <c r="P8559" s="32">
        <v>44182</v>
      </c>
      <c r="Q8559" s="33">
        <f t="shared" si="1442"/>
        <v>12</v>
      </c>
      <c r="R8559" s="33">
        <f t="shared" si="1443"/>
        <v>2020</v>
      </c>
      <c r="S8559" s="34">
        <v>51.2</v>
      </c>
    </row>
    <row r="8560" spans="1:19">
      <c r="A8560" s="658">
        <v>46205</v>
      </c>
      <c r="B8560" s="33">
        <f t="shared" si="1440"/>
        <v>7</v>
      </c>
      <c r="C8560" s="33">
        <f t="shared" si="1441"/>
        <v>2026</v>
      </c>
      <c r="D8560" s="34">
        <v>0.67100000000000004</v>
      </c>
      <c r="F8560" s="32"/>
      <c r="K8560" s="32">
        <v>43761</v>
      </c>
      <c r="L8560" s="33">
        <f t="shared" si="1444"/>
        <v>10</v>
      </c>
      <c r="M8560" s="33">
        <f t="shared" si="1445"/>
        <v>2019</v>
      </c>
      <c r="N8560" s="34">
        <v>55.9</v>
      </c>
      <c r="P8560" s="32">
        <v>44183</v>
      </c>
      <c r="Q8560" s="33">
        <f t="shared" si="1442"/>
        <v>12</v>
      </c>
      <c r="R8560" s="33">
        <f t="shared" si="1443"/>
        <v>2020</v>
      </c>
      <c r="S8560" s="34">
        <v>52.17</v>
      </c>
    </row>
    <row r="8561" spans="1:19">
      <c r="A8561" s="658">
        <v>46209</v>
      </c>
      <c r="B8561" s="33">
        <f t="shared" si="1440"/>
        <v>7</v>
      </c>
      <c r="C8561" s="33">
        <f t="shared" si="1441"/>
        <v>2026</v>
      </c>
      <c r="D8561" s="34">
        <v>0.67600000000000005</v>
      </c>
      <c r="F8561" s="32"/>
      <c r="K8561" s="32">
        <v>43762</v>
      </c>
      <c r="L8561" s="33">
        <f t="shared" si="1444"/>
        <v>10</v>
      </c>
      <c r="M8561" s="33">
        <f t="shared" si="1445"/>
        <v>2019</v>
      </c>
      <c r="N8561" s="34">
        <v>56.11</v>
      </c>
      <c r="P8561" s="32">
        <v>44186</v>
      </c>
      <c r="Q8561" s="33">
        <f t="shared" si="1442"/>
        <v>12</v>
      </c>
      <c r="R8561" s="33">
        <f t="shared" si="1443"/>
        <v>2020</v>
      </c>
      <c r="S8561" s="34">
        <v>50.61</v>
      </c>
    </row>
    <row r="8562" spans="1:19">
      <c r="A8562" s="658">
        <v>46210</v>
      </c>
      <c r="B8562" s="33">
        <f t="shared" si="1440"/>
        <v>7</v>
      </c>
      <c r="C8562" s="33">
        <f t="shared" si="1441"/>
        <v>2026</v>
      </c>
      <c r="D8562" s="34">
        <v>0.68300000000000005</v>
      </c>
      <c r="F8562" s="32"/>
      <c r="K8562" s="32">
        <v>43763</v>
      </c>
      <c r="L8562" s="33">
        <f t="shared" si="1444"/>
        <v>10</v>
      </c>
      <c r="M8562" s="33">
        <f t="shared" si="1445"/>
        <v>2019</v>
      </c>
      <c r="N8562" s="34">
        <v>56.52</v>
      </c>
      <c r="P8562" s="32">
        <v>44187</v>
      </c>
      <c r="Q8562" s="33">
        <f t="shared" si="1442"/>
        <v>12</v>
      </c>
      <c r="R8562" s="33">
        <f t="shared" si="1443"/>
        <v>2020</v>
      </c>
      <c r="S8562" s="34">
        <v>49.88</v>
      </c>
    </row>
    <row r="8563" spans="1:19">
      <c r="A8563" s="658">
        <v>46211</v>
      </c>
      <c r="B8563" s="33">
        <f t="shared" si="1440"/>
        <v>7</v>
      </c>
      <c r="C8563" s="33">
        <f t="shared" si="1441"/>
        <v>2026</v>
      </c>
      <c r="D8563" s="34">
        <v>0.72499999999999998</v>
      </c>
      <c r="F8563" s="32"/>
      <c r="K8563" s="32">
        <v>43766</v>
      </c>
      <c r="L8563" s="33">
        <f t="shared" si="1444"/>
        <v>10</v>
      </c>
      <c r="M8563" s="33">
        <f t="shared" si="1445"/>
        <v>2019</v>
      </c>
      <c r="N8563" s="34">
        <v>55.6</v>
      </c>
      <c r="P8563" s="32">
        <v>44188</v>
      </c>
      <c r="Q8563" s="33">
        <f t="shared" si="1442"/>
        <v>12</v>
      </c>
      <c r="R8563" s="33">
        <f t="shared" si="1443"/>
        <v>2020</v>
      </c>
      <c r="S8563" s="34">
        <v>51.05</v>
      </c>
    </row>
    <row r="8564" spans="1:19">
      <c r="A8564" s="658">
        <v>46212</v>
      </c>
      <c r="B8564" s="33">
        <f t="shared" si="1440"/>
        <v>7</v>
      </c>
      <c r="C8564" s="33">
        <f t="shared" si="1441"/>
        <v>2026</v>
      </c>
      <c r="D8564" s="34">
        <v>0.7</v>
      </c>
      <c r="F8564" s="32"/>
      <c r="K8564" s="32">
        <v>43767</v>
      </c>
      <c r="L8564" s="33">
        <f t="shared" si="1444"/>
        <v>10</v>
      </c>
      <c r="M8564" s="33">
        <f t="shared" si="1445"/>
        <v>2019</v>
      </c>
      <c r="N8564" s="34">
        <v>55.34</v>
      </c>
      <c r="P8564" s="32">
        <v>44189</v>
      </c>
      <c r="Q8564" s="33">
        <f t="shared" si="1442"/>
        <v>12</v>
      </c>
      <c r="R8564" s="33">
        <f t="shared" si="1443"/>
        <v>2020</v>
      </c>
      <c r="S8564" s="34">
        <v>50.88</v>
      </c>
    </row>
    <row r="8565" spans="1:19">
      <c r="A8565" s="658">
        <v>46213</v>
      </c>
      <c r="B8565" s="33">
        <f t="shared" si="1440"/>
        <v>7</v>
      </c>
      <c r="C8565" s="33">
        <f t="shared" si="1441"/>
        <v>2026</v>
      </c>
      <c r="D8565" s="34">
        <v>0.68300000000000005</v>
      </c>
      <c r="F8565" s="32"/>
      <c r="K8565" s="32">
        <v>43768</v>
      </c>
      <c r="L8565" s="33">
        <f t="shared" si="1444"/>
        <v>10</v>
      </c>
      <c r="M8565" s="33">
        <f t="shared" si="1445"/>
        <v>2019</v>
      </c>
      <c r="N8565" s="34">
        <v>54.85</v>
      </c>
      <c r="P8565" s="32">
        <v>44193</v>
      </c>
      <c r="Q8565" s="33">
        <f t="shared" si="1442"/>
        <v>12</v>
      </c>
      <c r="R8565" s="33">
        <f t="shared" si="1443"/>
        <v>2020</v>
      </c>
      <c r="S8565" s="34">
        <v>50.88</v>
      </c>
    </row>
    <row r="8566" spans="1:19">
      <c r="A8566" s="658">
        <v>46216</v>
      </c>
      <c r="B8566" s="33">
        <f t="shared" si="1440"/>
        <v>7</v>
      </c>
      <c r="C8566" s="33">
        <f t="shared" si="1441"/>
        <v>2026</v>
      </c>
      <c r="D8566" s="34">
        <v>0.72099999999999997</v>
      </c>
      <c r="F8566" s="32"/>
      <c r="K8566" s="32">
        <v>43769</v>
      </c>
      <c r="L8566" s="33">
        <f t="shared" si="1444"/>
        <v>10</v>
      </c>
      <c r="M8566" s="33">
        <f t="shared" si="1445"/>
        <v>2019</v>
      </c>
      <c r="N8566" s="34">
        <v>54.02</v>
      </c>
      <c r="P8566" s="32">
        <v>44194</v>
      </c>
      <c r="Q8566" s="33">
        <f t="shared" si="1442"/>
        <v>12</v>
      </c>
      <c r="R8566" s="33">
        <f t="shared" si="1443"/>
        <v>2020</v>
      </c>
      <c r="S8566" s="34">
        <v>50.44</v>
      </c>
    </row>
    <row r="8567" spans="1:19">
      <c r="A8567" s="658">
        <v>46217</v>
      </c>
      <c r="B8567" s="33">
        <f t="shared" si="1440"/>
        <v>7</v>
      </c>
      <c r="C8567" s="33">
        <f t="shared" si="1441"/>
        <v>2026</v>
      </c>
      <c r="D8567" s="34">
        <v>0.72499999999999998</v>
      </c>
      <c r="F8567" s="32"/>
      <c r="K8567" s="32">
        <v>43770</v>
      </c>
      <c r="L8567" s="33">
        <f t="shared" si="1444"/>
        <v>11</v>
      </c>
      <c r="M8567" s="33">
        <f t="shared" si="1445"/>
        <v>2019</v>
      </c>
      <c r="N8567" s="34">
        <v>56.04</v>
      </c>
      <c r="P8567" s="32">
        <v>44195</v>
      </c>
      <c r="Q8567" s="33">
        <f t="shared" si="1442"/>
        <v>12</v>
      </c>
      <c r="R8567" s="33">
        <f t="shared" si="1443"/>
        <v>2020</v>
      </c>
      <c r="S8567" s="34">
        <v>50.74</v>
      </c>
    </row>
    <row r="8568" spans="1:19">
      <c r="A8568" s="658">
        <v>46218</v>
      </c>
      <c r="B8568" s="33">
        <f t="shared" si="1440"/>
        <v>7</v>
      </c>
      <c r="C8568" s="33">
        <f t="shared" si="1441"/>
        <v>2026</v>
      </c>
      <c r="D8568" s="34">
        <v>0.754</v>
      </c>
      <c r="F8568" s="32"/>
      <c r="K8568" s="32">
        <v>43773</v>
      </c>
      <c r="L8568" s="33">
        <f t="shared" si="1444"/>
        <v>11</v>
      </c>
      <c r="M8568" s="33">
        <f t="shared" si="1445"/>
        <v>2019</v>
      </c>
      <c r="N8568" s="34">
        <v>56.33</v>
      </c>
      <c r="P8568" s="32">
        <v>44196</v>
      </c>
      <c r="Q8568" s="33">
        <f t="shared" si="1442"/>
        <v>12</v>
      </c>
      <c r="R8568" s="33">
        <f t="shared" si="1443"/>
        <v>2020</v>
      </c>
      <c r="S8568" s="34">
        <v>51.22</v>
      </c>
    </row>
    <row r="8569" spans="1:19">
      <c r="A8569" s="658">
        <v>46219</v>
      </c>
      <c r="B8569" s="33">
        <f t="shared" si="1440"/>
        <v>7</v>
      </c>
      <c r="C8569" s="33">
        <f t="shared" si="1441"/>
        <v>2026</v>
      </c>
      <c r="D8569" s="34">
        <v>0.72099999999999997</v>
      </c>
      <c r="F8569" s="32"/>
      <c r="K8569" s="32">
        <v>43774</v>
      </c>
      <c r="L8569" s="33">
        <f t="shared" si="1444"/>
        <v>11</v>
      </c>
      <c r="M8569" s="33">
        <f t="shared" si="1445"/>
        <v>2019</v>
      </c>
      <c r="N8569" s="34">
        <v>57.04</v>
      </c>
      <c r="P8569" s="32">
        <v>44200</v>
      </c>
      <c r="Q8569" s="33">
        <f t="shared" si="1442"/>
        <v>1</v>
      </c>
      <c r="R8569" s="33">
        <f t="shared" si="1443"/>
        <v>2021</v>
      </c>
      <c r="S8569" s="34">
        <v>50.37</v>
      </c>
    </row>
    <row r="8570" spans="1:19">
      <c r="A8570" s="658">
        <v>46220</v>
      </c>
      <c r="B8570" s="33">
        <f t="shared" si="1440"/>
        <v>7</v>
      </c>
      <c r="C8570" s="33">
        <f t="shared" si="1441"/>
        <v>2026</v>
      </c>
      <c r="D8570" s="34">
        <v>0.75900000000000001</v>
      </c>
      <c r="F8570" s="32"/>
      <c r="K8570" s="32">
        <v>43775</v>
      </c>
      <c r="L8570" s="33">
        <f t="shared" si="1444"/>
        <v>11</v>
      </c>
      <c r="M8570" s="33">
        <f t="shared" si="1445"/>
        <v>2019</v>
      </c>
      <c r="N8570" s="34">
        <v>56.15</v>
      </c>
      <c r="P8570" s="32">
        <v>44201</v>
      </c>
      <c r="Q8570" s="33">
        <f t="shared" si="1442"/>
        <v>1</v>
      </c>
      <c r="R8570" s="33">
        <f t="shared" si="1443"/>
        <v>2021</v>
      </c>
      <c r="S8570" s="34">
        <v>53.16</v>
      </c>
    </row>
    <row r="8571" spans="1:19">
      <c r="A8571" s="658">
        <v>46223</v>
      </c>
      <c r="B8571" s="33">
        <f t="shared" si="1440"/>
        <v>7</v>
      </c>
      <c r="C8571" s="33">
        <f t="shared" si="1441"/>
        <v>2026</v>
      </c>
      <c r="D8571" s="34">
        <v>0.72599999999999998</v>
      </c>
      <c r="F8571" s="32"/>
      <c r="K8571" s="32">
        <v>43776</v>
      </c>
      <c r="L8571" s="33">
        <f t="shared" si="1444"/>
        <v>11</v>
      </c>
      <c r="M8571" s="33">
        <f t="shared" si="1445"/>
        <v>2019</v>
      </c>
      <c r="N8571" s="34">
        <v>56.91</v>
      </c>
      <c r="P8571" s="32">
        <v>44202</v>
      </c>
      <c r="Q8571" s="33">
        <f t="shared" si="1442"/>
        <v>1</v>
      </c>
      <c r="R8571" s="33">
        <f t="shared" si="1443"/>
        <v>2021</v>
      </c>
      <c r="S8571" s="34">
        <v>53.8</v>
      </c>
    </row>
    <row r="8572" spans="1:19">
      <c r="A8572" s="658">
        <v>46224</v>
      </c>
      <c r="B8572" s="33">
        <f t="shared" si="1440"/>
        <v>7</v>
      </c>
      <c r="C8572" s="33">
        <f t="shared" si="1441"/>
        <v>2026</v>
      </c>
      <c r="D8572" s="34">
        <v>0.72299999999999998</v>
      </c>
      <c r="F8572" s="32"/>
      <c r="K8572" s="32">
        <v>43777</v>
      </c>
      <c r="L8572" s="33">
        <f t="shared" si="1444"/>
        <v>11</v>
      </c>
      <c r="M8572" s="33">
        <f t="shared" si="1445"/>
        <v>2019</v>
      </c>
      <c r="N8572" s="34">
        <v>57.02</v>
      </c>
      <c r="P8572" s="32">
        <v>44203</v>
      </c>
      <c r="Q8572" s="33">
        <f t="shared" si="1442"/>
        <v>1</v>
      </c>
      <c r="R8572" s="33">
        <f t="shared" si="1443"/>
        <v>2021</v>
      </c>
      <c r="S8572" s="34">
        <v>53.7</v>
      </c>
    </row>
    <row r="8573" spans="1:19">
      <c r="A8573" s="658">
        <v>46225</v>
      </c>
      <c r="B8573" s="33">
        <f t="shared" si="1440"/>
        <v>7</v>
      </c>
      <c r="C8573" s="33">
        <f t="shared" si="1441"/>
        <v>2026</v>
      </c>
      <c r="D8573" s="34">
        <v>0.72299999999999998</v>
      </c>
      <c r="F8573" s="32"/>
      <c r="K8573" s="32">
        <v>43780</v>
      </c>
      <c r="L8573" s="33">
        <f t="shared" si="1444"/>
        <v>11</v>
      </c>
      <c r="M8573" s="33">
        <f t="shared" si="1445"/>
        <v>2019</v>
      </c>
      <c r="N8573" s="34">
        <v>56.61</v>
      </c>
      <c r="P8573" s="32">
        <v>44204</v>
      </c>
      <c r="Q8573" s="33">
        <f t="shared" si="1442"/>
        <v>1</v>
      </c>
      <c r="R8573" s="33">
        <f t="shared" si="1443"/>
        <v>2021</v>
      </c>
      <c r="S8573" s="34">
        <v>55.51</v>
      </c>
    </row>
    <row r="8574" spans="1:19">
      <c r="A8574" s="658">
        <v>46226</v>
      </c>
      <c r="B8574" s="33">
        <f t="shared" si="1440"/>
        <v>7</v>
      </c>
      <c r="C8574" s="33">
        <f t="shared" si="1441"/>
        <v>2026</v>
      </c>
      <c r="D8574" s="34">
        <v>0.72599999999999998</v>
      </c>
      <c r="F8574" s="32"/>
      <c r="K8574" s="32">
        <v>43781</v>
      </c>
      <c r="L8574" s="33">
        <f t="shared" si="1444"/>
        <v>11</v>
      </c>
      <c r="M8574" s="33">
        <f t="shared" si="1445"/>
        <v>2019</v>
      </c>
      <c r="N8574" s="34">
        <v>56.67</v>
      </c>
      <c r="P8574" s="32">
        <v>44207</v>
      </c>
      <c r="Q8574" s="33">
        <f t="shared" si="1442"/>
        <v>1</v>
      </c>
      <c r="R8574" s="33">
        <f t="shared" si="1443"/>
        <v>2021</v>
      </c>
      <c r="S8574" s="34">
        <v>54.84</v>
      </c>
    </row>
    <row r="8575" spans="1:19">
      <c r="A8575" s="658">
        <v>46227</v>
      </c>
      <c r="B8575" s="33">
        <f t="shared" si="1440"/>
        <v>7</v>
      </c>
      <c r="C8575" s="33">
        <f t="shared" si="1441"/>
        <v>2026</v>
      </c>
      <c r="D8575" s="34">
        <v>0.71</v>
      </c>
      <c r="F8575" s="32"/>
      <c r="K8575" s="32">
        <v>43782</v>
      </c>
      <c r="L8575" s="33">
        <f t="shared" si="1444"/>
        <v>11</v>
      </c>
      <c r="M8575" s="33">
        <f t="shared" si="1445"/>
        <v>2019</v>
      </c>
      <c r="N8575" s="34">
        <v>56.88</v>
      </c>
      <c r="P8575" s="32">
        <v>44208</v>
      </c>
      <c r="Q8575" s="33">
        <f t="shared" si="1442"/>
        <v>1</v>
      </c>
      <c r="R8575" s="33">
        <f t="shared" si="1443"/>
        <v>2021</v>
      </c>
      <c r="S8575" s="34">
        <v>55.98</v>
      </c>
    </row>
    <row r="8576" spans="1:19">
      <c r="A8576" s="658">
        <v>46230</v>
      </c>
      <c r="B8576" s="33">
        <f t="shared" si="1440"/>
        <v>7</v>
      </c>
      <c r="C8576" s="33">
        <f t="shared" si="1441"/>
        <v>2026</v>
      </c>
      <c r="D8576" s="34">
        <v>0.67800000000000005</v>
      </c>
      <c r="F8576" s="32"/>
      <c r="K8576" s="32">
        <v>43783</v>
      </c>
      <c r="L8576" s="33">
        <f t="shared" si="1444"/>
        <v>11</v>
      </c>
      <c r="M8576" s="33">
        <f t="shared" si="1445"/>
        <v>2019</v>
      </c>
      <c r="N8576" s="34">
        <v>56.57</v>
      </c>
      <c r="P8576" s="32">
        <v>44209</v>
      </c>
      <c r="Q8576" s="33">
        <f t="shared" si="1442"/>
        <v>1</v>
      </c>
      <c r="R8576" s="33">
        <f t="shared" si="1443"/>
        <v>2021</v>
      </c>
      <c r="S8576" s="34">
        <v>55.52</v>
      </c>
    </row>
    <row r="8577" spans="1:19">
      <c r="A8577" s="658"/>
      <c r="B8577" s="33">
        <f t="shared" si="1440"/>
        <v>1</v>
      </c>
      <c r="C8577" s="33">
        <f t="shared" si="1441"/>
        <v>1900</v>
      </c>
      <c r="F8577" s="32"/>
      <c r="K8577" s="32">
        <v>43784</v>
      </c>
      <c r="L8577" s="33">
        <f t="shared" si="1444"/>
        <v>11</v>
      </c>
      <c r="M8577" s="33">
        <f t="shared" si="1445"/>
        <v>2019</v>
      </c>
      <c r="N8577" s="34">
        <v>57.54</v>
      </c>
      <c r="P8577" s="32">
        <v>44210</v>
      </c>
      <c r="Q8577" s="33">
        <f t="shared" si="1442"/>
        <v>1</v>
      </c>
      <c r="R8577" s="33">
        <f t="shared" si="1443"/>
        <v>2021</v>
      </c>
      <c r="S8577" s="34">
        <v>55.76</v>
      </c>
    </row>
    <row r="8578" spans="1:19">
      <c r="A8578" s="658"/>
      <c r="B8578" s="33">
        <f t="shared" si="1440"/>
        <v>1</v>
      </c>
      <c r="C8578" s="33">
        <f t="shared" si="1441"/>
        <v>1900</v>
      </c>
      <c r="F8578" s="32"/>
      <c r="K8578" s="32">
        <v>43787</v>
      </c>
      <c r="L8578" s="33">
        <f t="shared" si="1444"/>
        <v>11</v>
      </c>
      <c r="M8578" s="33">
        <f t="shared" si="1445"/>
        <v>2019</v>
      </c>
      <c r="N8578" s="34">
        <v>56.82</v>
      </c>
      <c r="P8578" s="32">
        <v>44211</v>
      </c>
      <c r="Q8578" s="33">
        <f t="shared" si="1442"/>
        <v>1</v>
      </c>
      <c r="R8578" s="33">
        <f t="shared" si="1443"/>
        <v>2021</v>
      </c>
      <c r="S8578" s="34">
        <v>54.8</v>
      </c>
    </row>
    <row r="8579" spans="1:19">
      <c r="F8579" s="32"/>
      <c r="K8579" s="32">
        <v>43788</v>
      </c>
      <c r="L8579" s="33">
        <f t="shared" ref="L8579:L8586" si="1446">+MONTH(K8579)</f>
        <v>11</v>
      </c>
      <c r="M8579" s="33">
        <f t="shared" ref="M8579:M8586" si="1447">+YEAR(K8579)</f>
        <v>2019</v>
      </c>
      <c r="N8579" s="34">
        <v>54.93</v>
      </c>
      <c r="P8579" s="32">
        <v>44214</v>
      </c>
      <c r="Q8579" s="33">
        <f t="shared" si="1442"/>
        <v>1</v>
      </c>
      <c r="R8579" s="33">
        <f t="shared" si="1443"/>
        <v>2021</v>
      </c>
      <c r="S8579" s="34">
        <v>54.21</v>
      </c>
    </row>
    <row r="8580" spans="1:19">
      <c r="F8580" s="32"/>
      <c r="K8580" s="32">
        <v>43789</v>
      </c>
      <c r="L8580" s="33">
        <f t="shared" si="1446"/>
        <v>11</v>
      </c>
      <c r="M8580" s="33">
        <f t="shared" si="1447"/>
        <v>2019</v>
      </c>
      <c r="N8580" s="34">
        <v>56.71</v>
      </c>
      <c r="P8580" s="32">
        <v>44215</v>
      </c>
      <c r="Q8580" s="33">
        <f t="shared" si="1442"/>
        <v>1</v>
      </c>
      <c r="R8580" s="33">
        <f t="shared" si="1443"/>
        <v>2021</v>
      </c>
      <c r="S8580" s="34">
        <v>55.38</v>
      </c>
    </row>
    <row r="8581" spans="1:19">
      <c r="F8581" s="32"/>
      <c r="K8581" s="32">
        <v>43790</v>
      </c>
      <c r="L8581" s="33">
        <f t="shared" si="1446"/>
        <v>11</v>
      </c>
      <c r="M8581" s="33">
        <f t="shared" si="1447"/>
        <v>2019</v>
      </c>
      <c r="N8581" s="34">
        <v>58.36</v>
      </c>
      <c r="P8581" s="32">
        <v>44216</v>
      </c>
      <c r="Q8581" s="33">
        <f t="shared" si="1442"/>
        <v>1</v>
      </c>
      <c r="R8581" s="33">
        <f t="shared" si="1443"/>
        <v>2021</v>
      </c>
      <c r="S8581" s="34">
        <v>55.66</v>
      </c>
    </row>
    <row r="8582" spans="1:19">
      <c r="F8582" s="32"/>
      <c r="K8582" s="32">
        <v>43791</v>
      </c>
      <c r="L8582" s="33">
        <f t="shared" si="1446"/>
        <v>11</v>
      </c>
      <c r="M8582" s="33">
        <f t="shared" si="1447"/>
        <v>2019</v>
      </c>
      <c r="N8582" s="34">
        <v>57.68</v>
      </c>
      <c r="P8582" s="32">
        <v>44217</v>
      </c>
      <c r="Q8582" s="33">
        <f t="shared" si="1442"/>
        <v>1</v>
      </c>
      <c r="R8582" s="33">
        <f t="shared" si="1443"/>
        <v>2021</v>
      </c>
      <c r="S8582" s="34">
        <v>55.68</v>
      </c>
    </row>
    <row r="8583" spans="1:19">
      <c r="F8583" s="32"/>
      <c r="K8583" s="32">
        <v>43794</v>
      </c>
      <c r="L8583" s="33">
        <f t="shared" si="1446"/>
        <v>11</v>
      </c>
      <c r="M8583" s="33">
        <f t="shared" si="1447"/>
        <v>2019</v>
      </c>
      <c r="N8583" s="34">
        <v>57.79</v>
      </c>
      <c r="P8583" s="32">
        <v>44218</v>
      </c>
      <c r="Q8583" s="33">
        <f t="shared" si="1442"/>
        <v>1</v>
      </c>
      <c r="R8583" s="33">
        <f t="shared" si="1443"/>
        <v>2021</v>
      </c>
      <c r="S8583" s="34">
        <v>55.22</v>
      </c>
    </row>
    <row r="8584" spans="1:19">
      <c r="F8584" s="32"/>
      <c r="K8584" s="32">
        <v>43795</v>
      </c>
      <c r="L8584" s="33">
        <f t="shared" si="1446"/>
        <v>11</v>
      </c>
      <c r="M8584" s="33">
        <f t="shared" si="1447"/>
        <v>2019</v>
      </c>
      <c r="N8584" s="34">
        <v>58.25</v>
      </c>
      <c r="P8584" s="32">
        <v>44221</v>
      </c>
      <c r="Q8584" s="33">
        <f t="shared" si="1442"/>
        <v>1</v>
      </c>
      <c r="R8584" s="33">
        <f t="shared" si="1443"/>
        <v>2021</v>
      </c>
      <c r="S8584" s="34">
        <v>55.44</v>
      </c>
    </row>
    <row r="8585" spans="1:19">
      <c r="F8585" s="32"/>
      <c r="K8585" s="32">
        <v>43796</v>
      </c>
      <c r="L8585" s="33">
        <f t="shared" si="1446"/>
        <v>11</v>
      </c>
      <c r="M8585" s="33">
        <f t="shared" si="1447"/>
        <v>2019</v>
      </c>
      <c r="N8585" s="34">
        <v>58.12</v>
      </c>
      <c r="P8585" s="32">
        <v>44222</v>
      </c>
      <c r="Q8585" s="33">
        <f t="shared" si="1442"/>
        <v>1</v>
      </c>
      <c r="R8585" s="33">
        <f t="shared" si="1443"/>
        <v>2021</v>
      </c>
      <c r="S8585" s="34">
        <v>55.26</v>
      </c>
    </row>
    <row r="8586" spans="1:19">
      <c r="F8586" s="32"/>
      <c r="K8586" s="32">
        <v>43801</v>
      </c>
      <c r="L8586" s="33">
        <f t="shared" si="1446"/>
        <v>12</v>
      </c>
      <c r="M8586" s="33">
        <f t="shared" si="1447"/>
        <v>2019</v>
      </c>
      <c r="N8586" s="34">
        <v>55.97</v>
      </c>
      <c r="P8586" s="32">
        <v>44223</v>
      </c>
      <c r="Q8586" s="33">
        <f t="shared" si="1442"/>
        <v>1</v>
      </c>
      <c r="R8586" s="33">
        <f t="shared" si="1443"/>
        <v>2021</v>
      </c>
      <c r="S8586" s="34">
        <v>55.07</v>
      </c>
    </row>
    <row r="8587" spans="1:19">
      <c r="F8587" s="32"/>
      <c r="K8587" s="32">
        <v>43802</v>
      </c>
      <c r="L8587" s="33">
        <f t="shared" ref="L8587:L8623" si="1448">+MONTH(K8587)</f>
        <v>12</v>
      </c>
      <c r="M8587" s="33">
        <f t="shared" ref="M8587:M8623" si="1449">+YEAR(K8587)</f>
        <v>2019</v>
      </c>
      <c r="N8587" s="34">
        <v>56.15</v>
      </c>
      <c r="P8587" s="32">
        <v>44224</v>
      </c>
      <c r="Q8587" s="33">
        <f t="shared" si="1442"/>
        <v>1</v>
      </c>
      <c r="R8587" s="33">
        <f t="shared" si="1443"/>
        <v>2021</v>
      </c>
      <c r="S8587" s="34">
        <v>54.87</v>
      </c>
    </row>
    <row r="8588" spans="1:19">
      <c r="F8588" s="32"/>
      <c r="K8588" s="32">
        <v>43803</v>
      </c>
      <c r="L8588" s="33">
        <f t="shared" si="1448"/>
        <v>12</v>
      </c>
      <c r="M8588" s="33">
        <f t="shared" si="1449"/>
        <v>2019</v>
      </c>
      <c r="N8588" s="34">
        <v>58.46</v>
      </c>
      <c r="P8588" s="32">
        <v>44225</v>
      </c>
      <c r="Q8588" s="33">
        <f t="shared" si="1442"/>
        <v>1</v>
      </c>
      <c r="R8588" s="33">
        <f t="shared" si="1443"/>
        <v>2021</v>
      </c>
      <c r="S8588" s="34">
        <v>55.25</v>
      </c>
    </row>
    <row r="8589" spans="1:19">
      <c r="F8589" s="32"/>
      <c r="K8589" s="32">
        <v>43804</v>
      </c>
      <c r="L8589" s="33">
        <f t="shared" si="1448"/>
        <v>12</v>
      </c>
      <c r="M8589" s="33">
        <f t="shared" si="1449"/>
        <v>2019</v>
      </c>
      <c r="N8589" s="34">
        <v>58.42</v>
      </c>
      <c r="P8589" s="32">
        <v>44228</v>
      </c>
      <c r="Q8589" s="33">
        <f t="shared" si="1442"/>
        <v>2</v>
      </c>
      <c r="R8589" s="33">
        <f t="shared" si="1443"/>
        <v>2021</v>
      </c>
      <c r="S8589" s="34">
        <v>56.42</v>
      </c>
    </row>
    <row r="8590" spans="1:19">
      <c r="F8590" s="32"/>
      <c r="K8590" s="32">
        <v>43805</v>
      </c>
      <c r="L8590" s="33">
        <f t="shared" si="1448"/>
        <v>12</v>
      </c>
      <c r="M8590" s="33">
        <f t="shared" si="1449"/>
        <v>2019</v>
      </c>
      <c r="N8590" s="34">
        <v>59.2</v>
      </c>
      <c r="P8590" s="32">
        <v>44229</v>
      </c>
      <c r="Q8590" s="33">
        <f t="shared" si="1442"/>
        <v>2</v>
      </c>
      <c r="R8590" s="33">
        <f t="shared" si="1443"/>
        <v>2021</v>
      </c>
      <c r="S8590" s="34">
        <v>57.62</v>
      </c>
    </row>
    <row r="8591" spans="1:19">
      <c r="F8591" s="32"/>
      <c r="K8591" s="32">
        <v>43808</v>
      </c>
      <c r="L8591" s="33">
        <f t="shared" si="1448"/>
        <v>12</v>
      </c>
      <c r="M8591" s="33">
        <f t="shared" si="1449"/>
        <v>2019</v>
      </c>
      <c r="N8591" s="34">
        <v>58.99</v>
      </c>
      <c r="P8591" s="32">
        <v>44230</v>
      </c>
      <c r="Q8591" s="33">
        <f t="shared" si="1442"/>
        <v>2</v>
      </c>
      <c r="R8591" s="33">
        <f t="shared" si="1443"/>
        <v>2021</v>
      </c>
      <c r="S8591" s="34">
        <v>58.61</v>
      </c>
    </row>
    <row r="8592" spans="1:19">
      <c r="F8592" s="32"/>
      <c r="K8592" s="32">
        <v>43809</v>
      </c>
      <c r="L8592" s="33">
        <f t="shared" si="1448"/>
        <v>12</v>
      </c>
      <c r="M8592" s="33">
        <f t="shared" si="1449"/>
        <v>2019</v>
      </c>
      <c r="N8592" s="34">
        <v>59.22</v>
      </c>
      <c r="P8592" s="32">
        <v>44231</v>
      </c>
      <c r="Q8592" s="33">
        <f t="shared" si="1442"/>
        <v>2</v>
      </c>
      <c r="R8592" s="33">
        <f t="shared" si="1443"/>
        <v>2021</v>
      </c>
      <c r="S8592" s="34">
        <v>58.98</v>
      </c>
    </row>
    <row r="8593" spans="6:19">
      <c r="F8593" s="32"/>
      <c r="K8593" s="32">
        <v>43810</v>
      </c>
      <c r="L8593" s="33">
        <f t="shared" si="1448"/>
        <v>12</v>
      </c>
      <c r="M8593" s="33">
        <f t="shared" si="1449"/>
        <v>2019</v>
      </c>
      <c r="N8593" s="34">
        <v>58.74</v>
      </c>
      <c r="P8593" s="32">
        <v>44232</v>
      </c>
      <c r="Q8593" s="33">
        <f t="shared" si="1442"/>
        <v>2</v>
      </c>
      <c r="R8593" s="33">
        <f t="shared" si="1443"/>
        <v>2021</v>
      </c>
      <c r="S8593" s="34">
        <v>59.48</v>
      </c>
    </row>
    <row r="8594" spans="6:19">
      <c r="F8594" s="32"/>
      <c r="K8594" s="32">
        <v>43811</v>
      </c>
      <c r="L8594" s="33">
        <f t="shared" si="1448"/>
        <v>12</v>
      </c>
      <c r="M8594" s="33">
        <f t="shared" si="1449"/>
        <v>2019</v>
      </c>
      <c r="N8594" s="34">
        <v>59.18</v>
      </c>
      <c r="P8594" s="32">
        <v>44235</v>
      </c>
      <c r="Q8594" s="33">
        <f t="shared" si="1442"/>
        <v>2</v>
      </c>
      <c r="R8594" s="33">
        <f t="shared" si="1443"/>
        <v>2021</v>
      </c>
      <c r="S8594" s="34">
        <v>60.17</v>
      </c>
    </row>
    <row r="8595" spans="6:19">
      <c r="F8595" s="32"/>
      <c r="K8595" s="32">
        <v>43812</v>
      </c>
      <c r="L8595" s="33">
        <f t="shared" si="1448"/>
        <v>12</v>
      </c>
      <c r="M8595" s="33">
        <f t="shared" si="1449"/>
        <v>2019</v>
      </c>
      <c r="N8595" s="34">
        <v>60.11</v>
      </c>
      <c r="P8595" s="32">
        <v>44236</v>
      </c>
      <c r="Q8595" s="33">
        <f t="shared" si="1442"/>
        <v>2</v>
      </c>
      <c r="R8595" s="33">
        <f t="shared" si="1443"/>
        <v>2021</v>
      </c>
      <c r="S8595" s="34">
        <v>60.74</v>
      </c>
    </row>
    <row r="8596" spans="6:19">
      <c r="F8596" s="32"/>
      <c r="K8596" s="32">
        <v>43815</v>
      </c>
      <c r="L8596" s="33">
        <f t="shared" si="1448"/>
        <v>12</v>
      </c>
      <c r="M8596" s="33">
        <f t="shared" si="1449"/>
        <v>2019</v>
      </c>
      <c r="N8596" s="34">
        <v>60.21</v>
      </c>
      <c r="P8596" s="32">
        <v>44237</v>
      </c>
      <c r="Q8596" s="33">
        <f t="shared" si="1442"/>
        <v>2</v>
      </c>
      <c r="R8596" s="33">
        <f t="shared" si="1443"/>
        <v>2021</v>
      </c>
      <c r="S8596" s="34">
        <v>61.17</v>
      </c>
    </row>
    <row r="8597" spans="6:19">
      <c r="F8597" s="32"/>
      <c r="K8597" s="32">
        <v>43816</v>
      </c>
      <c r="L8597" s="33">
        <f t="shared" si="1448"/>
        <v>12</v>
      </c>
      <c r="M8597" s="33">
        <f t="shared" si="1449"/>
        <v>2019</v>
      </c>
      <c r="N8597" s="34">
        <v>60.88</v>
      </c>
      <c r="P8597" s="32">
        <v>44238</v>
      </c>
      <c r="Q8597" s="33">
        <f t="shared" si="1442"/>
        <v>2</v>
      </c>
      <c r="R8597" s="33">
        <f t="shared" si="1443"/>
        <v>2021</v>
      </c>
      <c r="S8597" s="34">
        <v>61.09</v>
      </c>
    </row>
    <row r="8598" spans="6:19">
      <c r="F8598" s="32"/>
      <c r="K8598" s="32">
        <v>43817</v>
      </c>
      <c r="L8598" s="33">
        <f t="shared" si="1448"/>
        <v>12</v>
      </c>
      <c r="M8598" s="33">
        <f t="shared" si="1449"/>
        <v>2019</v>
      </c>
      <c r="N8598" s="34">
        <v>60.93</v>
      </c>
      <c r="P8598" s="32">
        <v>44239</v>
      </c>
      <c r="Q8598" s="33">
        <f t="shared" si="1442"/>
        <v>2</v>
      </c>
      <c r="R8598" s="33">
        <f t="shared" si="1443"/>
        <v>2021</v>
      </c>
      <c r="S8598" s="34">
        <v>62.47</v>
      </c>
    </row>
    <row r="8599" spans="6:19">
      <c r="F8599" s="32"/>
      <c r="K8599" s="32">
        <v>43818</v>
      </c>
      <c r="L8599" s="33">
        <f t="shared" si="1448"/>
        <v>12</v>
      </c>
      <c r="M8599" s="33">
        <f t="shared" si="1449"/>
        <v>2019</v>
      </c>
      <c r="N8599" s="34">
        <v>61.3</v>
      </c>
      <c r="P8599" s="32">
        <v>44242</v>
      </c>
      <c r="Q8599" s="33">
        <f t="shared" si="1442"/>
        <v>2</v>
      </c>
      <c r="R8599" s="33">
        <f t="shared" si="1443"/>
        <v>2021</v>
      </c>
      <c r="S8599" s="34">
        <v>63.58</v>
      </c>
    </row>
    <row r="8600" spans="6:19">
      <c r="F8600" s="32"/>
      <c r="K8600" s="32">
        <v>43819</v>
      </c>
      <c r="L8600" s="33">
        <f t="shared" si="1448"/>
        <v>12</v>
      </c>
      <c r="M8600" s="33">
        <f t="shared" si="1449"/>
        <v>2019</v>
      </c>
      <c r="N8600" s="34">
        <v>60.43</v>
      </c>
      <c r="P8600" s="32">
        <v>44243</v>
      </c>
      <c r="Q8600" s="33">
        <f t="shared" si="1442"/>
        <v>2</v>
      </c>
      <c r="R8600" s="33">
        <f t="shared" si="1443"/>
        <v>2021</v>
      </c>
      <c r="S8600" s="34">
        <v>63.96</v>
      </c>
    </row>
    <row r="8601" spans="6:19">
      <c r="F8601" s="32"/>
      <c r="K8601" s="32">
        <v>43822</v>
      </c>
      <c r="L8601" s="33">
        <f t="shared" si="1448"/>
        <v>12</v>
      </c>
      <c r="M8601" s="33">
        <f t="shared" si="1449"/>
        <v>2019</v>
      </c>
      <c r="N8601" s="34">
        <v>60.51</v>
      </c>
      <c r="P8601" s="32">
        <v>44244</v>
      </c>
      <c r="Q8601" s="33">
        <f t="shared" si="1442"/>
        <v>2</v>
      </c>
      <c r="R8601" s="33">
        <f t="shared" si="1443"/>
        <v>2021</v>
      </c>
      <c r="S8601" s="34">
        <v>65.02</v>
      </c>
    </row>
    <row r="8602" spans="6:19">
      <c r="F8602" s="32"/>
      <c r="K8602" s="32">
        <v>43823</v>
      </c>
      <c r="L8602" s="33">
        <f t="shared" si="1448"/>
        <v>12</v>
      </c>
      <c r="M8602" s="33">
        <f t="shared" si="1449"/>
        <v>2019</v>
      </c>
      <c r="N8602" s="34">
        <v>61.17</v>
      </c>
      <c r="P8602" s="32">
        <v>44245</v>
      </c>
      <c r="Q8602" s="33">
        <f t="shared" si="1442"/>
        <v>2</v>
      </c>
      <c r="R8602" s="33">
        <f t="shared" si="1443"/>
        <v>2021</v>
      </c>
      <c r="S8602" s="34">
        <v>64.09</v>
      </c>
    </row>
    <row r="8603" spans="6:19">
      <c r="F8603" s="32"/>
      <c r="K8603" s="32">
        <v>43825</v>
      </c>
      <c r="L8603" s="33">
        <f t="shared" si="1448"/>
        <v>12</v>
      </c>
      <c r="M8603" s="33">
        <f t="shared" si="1449"/>
        <v>2019</v>
      </c>
      <c r="N8603" s="34">
        <v>61.72</v>
      </c>
      <c r="P8603" s="32">
        <v>44246</v>
      </c>
      <c r="Q8603" s="33">
        <f t="shared" si="1442"/>
        <v>2</v>
      </c>
      <c r="R8603" s="33">
        <f t="shared" si="1443"/>
        <v>2021</v>
      </c>
      <c r="S8603" s="34">
        <v>62.84</v>
      </c>
    </row>
    <row r="8604" spans="6:19">
      <c r="F8604" s="32"/>
      <c r="K8604" s="32">
        <v>43826</v>
      </c>
      <c r="L8604" s="33">
        <f t="shared" si="1448"/>
        <v>12</v>
      </c>
      <c r="M8604" s="33">
        <f t="shared" si="1449"/>
        <v>2019</v>
      </c>
      <c r="N8604" s="34">
        <v>61.76</v>
      </c>
      <c r="P8604" s="32">
        <v>44249</v>
      </c>
      <c r="Q8604" s="33">
        <f t="shared" si="1442"/>
        <v>2</v>
      </c>
      <c r="R8604" s="33">
        <f t="shared" si="1443"/>
        <v>2021</v>
      </c>
      <c r="S8604" s="34">
        <v>64.73</v>
      </c>
    </row>
    <row r="8605" spans="6:19">
      <c r="F8605" s="32"/>
      <c r="K8605" s="32">
        <v>43829</v>
      </c>
      <c r="L8605" s="33">
        <f t="shared" si="1448"/>
        <v>12</v>
      </c>
      <c r="M8605" s="33">
        <f t="shared" si="1449"/>
        <v>2019</v>
      </c>
      <c r="N8605" s="34">
        <v>61.66</v>
      </c>
      <c r="P8605" s="32">
        <v>44250</v>
      </c>
      <c r="Q8605" s="33">
        <f t="shared" si="1442"/>
        <v>2</v>
      </c>
      <c r="R8605" s="33">
        <f t="shared" si="1443"/>
        <v>2021</v>
      </c>
      <c r="S8605" s="34">
        <v>65.16</v>
      </c>
    </row>
    <row r="8606" spans="6:19">
      <c r="F8606" s="32"/>
      <c r="K8606" s="32">
        <v>43830</v>
      </c>
      <c r="L8606" s="33">
        <f t="shared" si="1448"/>
        <v>12</v>
      </c>
      <c r="M8606" s="33">
        <f t="shared" si="1449"/>
        <v>2019</v>
      </c>
      <c r="N8606" s="34">
        <v>61.14</v>
      </c>
      <c r="P8606" s="32">
        <v>44251</v>
      </c>
      <c r="Q8606" s="33">
        <f t="shared" si="1442"/>
        <v>2</v>
      </c>
      <c r="R8606" s="33">
        <f t="shared" si="1443"/>
        <v>2021</v>
      </c>
      <c r="S8606" s="34">
        <v>66.849999999999994</v>
      </c>
    </row>
    <row r="8607" spans="6:19">
      <c r="F8607" s="32"/>
      <c r="K8607" s="32">
        <v>43832</v>
      </c>
      <c r="L8607" s="33">
        <f t="shared" si="1448"/>
        <v>1</v>
      </c>
      <c r="M8607" s="33">
        <f t="shared" si="1449"/>
        <v>2020</v>
      </c>
      <c r="N8607" s="34">
        <v>61.17</v>
      </c>
      <c r="P8607" s="32">
        <v>44252</v>
      </c>
      <c r="Q8607" s="33">
        <f t="shared" si="1442"/>
        <v>2</v>
      </c>
      <c r="R8607" s="33">
        <f t="shared" si="1443"/>
        <v>2021</v>
      </c>
      <c r="S8607" s="34">
        <v>66.69</v>
      </c>
    </row>
    <row r="8608" spans="6:19">
      <c r="F8608" s="32"/>
      <c r="K8608" s="32">
        <v>43833</v>
      </c>
      <c r="L8608" s="33">
        <f t="shared" si="1448"/>
        <v>1</v>
      </c>
      <c r="M8608" s="33">
        <f t="shared" si="1449"/>
        <v>2020</v>
      </c>
      <c r="N8608" s="34">
        <v>63</v>
      </c>
      <c r="P8608" s="32">
        <v>44253</v>
      </c>
      <c r="Q8608" s="33">
        <f t="shared" si="1442"/>
        <v>2</v>
      </c>
      <c r="R8608" s="33">
        <f t="shared" si="1443"/>
        <v>2021</v>
      </c>
      <c r="S8608" s="34">
        <v>65.86</v>
      </c>
    </row>
    <row r="8609" spans="6:19">
      <c r="F8609" s="32"/>
      <c r="K8609" s="32">
        <v>43836</v>
      </c>
      <c r="L8609" s="33">
        <f t="shared" si="1448"/>
        <v>1</v>
      </c>
      <c r="M8609" s="33">
        <f t="shared" si="1449"/>
        <v>2020</v>
      </c>
      <c r="N8609" s="34">
        <v>63.27</v>
      </c>
      <c r="P8609" s="32">
        <v>44256</v>
      </c>
      <c r="Q8609" s="33">
        <f t="shared" si="1442"/>
        <v>3</v>
      </c>
      <c r="R8609" s="33">
        <f t="shared" si="1443"/>
        <v>2021</v>
      </c>
      <c r="S8609" s="34">
        <v>64.56</v>
      </c>
    </row>
    <row r="8610" spans="6:19">
      <c r="F8610" s="32"/>
      <c r="K8610" s="32">
        <v>43837</v>
      </c>
      <c r="L8610" s="33">
        <f t="shared" si="1448"/>
        <v>1</v>
      </c>
      <c r="M8610" s="33">
        <f t="shared" si="1449"/>
        <v>2020</v>
      </c>
      <c r="N8610" s="34">
        <v>62.7</v>
      </c>
      <c r="P8610" s="32">
        <v>44257</v>
      </c>
      <c r="Q8610" s="33">
        <f t="shared" si="1442"/>
        <v>3</v>
      </c>
      <c r="R8610" s="33">
        <f t="shared" si="1443"/>
        <v>2021</v>
      </c>
      <c r="S8610" s="34">
        <v>63.17</v>
      </c>
    </row>
    <row r="8611" spans="6:19">
      <c r="F8611" s="32"/>
      <c r="K8611" s="32">
        <v>43838</v>
      </c>
      <c r="L8611" s="33">
        <f t="shared" si="1448"/>
        <v>1</v>
      </c>
      <c r="M8611" s="33">
        <f t="shared" si="1449"/>
        <v>2020</v>
      </c>
      <c r="N8611" s="34">
        <v>59.65</v>
      </c>
      <c r="P8611" s="32">
        <v>44258</v>
      </c>
      <c r="Q8611" s="33">
        <f t="shared" si="1442"/>
        <v>3</v>
      </c>
      <c r="R8611" s="33">
        <f t="shared" si="1443"/>
        <v>2021</v>
      </c>
      <c r="S8611" s="34">
        <v>64.7</v>
      </c>
    </row>
    <row r="8612" spans="6:19">
      <c r="F8612" s="32"/>
      <c r="K8612" s="32">
        <v>43839</v>
      </c>
      <c r="L8612" s="33">
        <f t="shared" si="1448"/>
        <v>1</v>
      </c>
      <c r="M8612" s="33">
        <f t="shared" si="1449"/>
        <v>2020</v>
      </c>
      <c r="N8612" s="34">
        <v>59.56</v>
      </c>
      <c r="P8612" s="32">
        <v>44259</v>
      </c>
      <c r="Q8612" s="33">
        <f t="shared" si="1442"/>
        <v>3</v>
      </c>
      <c r="R8612" s="33">
        <f t="shared" si="1443"/>
        <v>2021</v>
      </c>
      <c r="S8612" s="34">
        <v>67.319999999999993</v>
      </c>
    </row>
    <row r="8613" spans="6:19">
      <c r="F8613" s="32"/>
      <c r="K8613" s="32">
        <v>43840</v>
      </c>
      <c r="L8613" s="33">
        <f t="shared" si="1448"/>
        <v>1</v>
      </c>
      <c r="M8613" s="33">
        <f t="shared" si="1449"/>
        <v>2020</v>
      </c>
      <c r="N8613" s="34">
        <v>59.02</v>
      </c>
      <c r="P8613" s="32">
        <v>44260</v>
      </c>
      <c r="Q8613" s="33">
        <f t="shared" si="1442"/>
        <v>3</v>
      </c>
      <c r="R8613" s="33">
        <f t="shared" si="1443"/>
        <v>2021</v>
      </c>
      <c r="S8613" s="34">
        <v>69.95</v>
      </c>
    </row>
    <row r="8614" spans="6:19">
      <c r="F8614" s="32"/>
      <c r="K8614" s="32">
        <v>43843</v>
      </c>
      <c r="L8614" s="33">
        <f t="shared" si="1448"/>
        <v>1</v>
      </c>
      <c r="M8614" s="33">
        <f t="shared" si="1449"/>
        <v>2020</v>
      </c>
      <c r="N8614" s="34">
        <v>58.17</v>
      </c>
      <c r="P8614" s="32">
        <v>44263</v>
      </c>
      <c r="Q8614" s="33">
        <f t="shared" si="1442"/>
        <v>3</v>
      </c>
      <c r="R8614" s="33">
        <f t="shared" si="1443"/>
        <v>2021</v>
      </c>
      <c r="S8614" s="34">
        <v>68</v>
      </c>
    </row>
    <row r="8615" spans="6:19">
      <c r="F8615" s="32"/>
      <c r="K8615" s="32">
        <v>43844</v>
      </c>
      <c r="L8615" s="33">
        <f t="shared" si="1448"/>
        <v>1</v>
      </c>
      <c r="M8615" s="33">
        <f t="shared" si="1449"/>
        <v>2020</v>
      </c>
      <c r="N8615" s="34">
        <v>58.34</v>
      </c>
      <c r="P8615" s="32">
        <v>44264</v>
      </c>
      <c r="Q8615" s="33">
        <f t="shared" si="1442"/>
        <v>3</v>
      </c>
      <c r="R8615" s="33">
        <f t="shared" si="1443"/>
        <v>2021</v>
      </c>
      <c r="S8615" s="34">
        <v>67.03</v>
      </c>
    </row>
    <row r="8616" spans="6:19">
      <c r="F8616" s="32"/>
      <c r="K8616" s="32">
        <v>43845</v>
      </c>
      <c r="L8616" s="33">
        <f t="shared" si="1448"/>
        <v>1</v>
      </c>
      <c r="M8616" s="33">
        <f t="shared" si="1449"/>
        <v>2020</v>
      </c>
      <c r="N8616" s="34">
        <v>57.86</v>
      </c>
      <c r="P8616" s="32">
        <v>44265</v>
      </c>
      <c r="Q8616" s="33">
        <f t="shared" ref="Q8616:Q8640" si="1450">+MONTH(P8616)</f>
        <v>3</v>
      </c>
      <c r="R8616" s="33">
        <f t="shared" ref="R8616:R8640" si="1451">+YEAR(P8616)</f>
        <v>2021</v>
      </c>
      <c r="S8616" s="34">
        <v>67.53</v>
      </c>
    </row>
    <row r="8617" spans="6:19">
      <c r="F8617" s="32"/>
      <c r="K8617" s="32">
        <v>43846</v>
      </c>
      <c r="L8617" s="33">
        <f t="shared" si="1448"/>
        <v>1</v>
      </c>
      <c r="M8617" s="33">
        <f t="shared" si="1449"/>
        <v>2020</v>
      </c>
      <c r="N8617" s="34">
        <v>58.52</v>
      </c>
      <c r="P8617" s="32">
        <v>44266</v>
      </c>
      <c r="Q8617" s="33">
        <f t="shared" si="1450"/>
        <v>3</v>
      </c>
      <c r="R8617" s="33">
        <f t="shared" si="1451"/>
        <v>2021</v>
      </c>
      <c r="S8617" s="34">
        <v>69.34</v>
      </c>
    </row>
    <row r="8618" spans="6:19">
      <c r="F8618" s="32"/>
      <c r="K8618" s="32">
        <v>43847</v>
      </c>
      <c r="L8618" s="33">
        <f t="shared" si="1448"/>
        <v>1</v>
      </c>
      <c r="M8618" s="33">
        <f t="shared" si="1449"/>
        <v>2020</v>
      </c>
      <c r="N8618" s="34">
        <v>58.55</v>
      </c>
      <c r="P8618" s="32">
        <v>44267</v>
      </c>
      <c r="Q8618" s="33">
        <f t="shared" si="1450"/>
        <v>3</v>
      </c>
      <c r="R8618" s="33">
        <f t="shared" si="1451"/>
        <v>2021</v>
      </c>
      <c r="S8618" s="34">
        <v>68.87</v>
      </c>
    </row>
    <row r="8619" spans="6:19">
      <c r="F8619" s="32"/>
      <c r="K8619" s="32">
        <v>43851</v>
      </c>
      <c r="L8619" s="33">
        <f t="shared" si="1448"/>
        <v>1</v>
      </c>
      <c r="M8619" s="33">
        <f t="shared" si="1449"/>
        <v>2020</v>
      </c>
      <c r="N8619" s="34">
        <v>58.25</v>
      </c>
      <c r="P8619" s="32">
        <v>44270</v>
      </c>
      <c r="Q8619" s="33">
        <f t="shared" si="1450"/>
        <v>3</v>
      </c>
      <c r="R8619" s="33">
        <f t="shared" si="1451"/>
        <v>2021</v>
      </c>
      <c r="S8619" s="34">
        <v>68.78</v>
      </c>
    </row>
    <row r="8620" spans="6:19">
      <c r="F8620" s="32"/>
      <c r="K8620" s="32">
        <v>43852</v>
      </c>
      <c r="L8620" s="33">
        <f t="shared" si="1448"/>
        <v>1</v>
      </c>
      <c r="M8620" s="33">
        <f t="shared" si="1449"/>
        <v>2020</v>
      </c>
      <c r="N8620" s="34">
        <v>56.76</v>
      </c>
      <c r="P8620" s="32">
        <v>44271</v>
      </c>
      <c r="Q8620" s="33">
        <f t="shared" si="1450"/>
        <v>3</v>
      </c>
      <c r="R8620" s="33">
        <f t="shared" si="1451"/>
        <v>2021</v>
      </c>
      <c r="S8620" s="34">
        <v>67.95</v>
      </c>
    </row>
    <row r="8621" spans="6:19">
      <c r="F8621" s="32"/>
      <c r="K8621" s="32">
        <v>43853</v>
      </c>
      <c r="L8621" s="33">
        <f t="shared" si="1448"/>
        <v>1</v>
      </c>
      <c r="M8621" s="33">
        <f t="shared" si="1449"/>
        <v>2020</v>
      </c>
      <c r="N8621" s="34">
        <v>55.51</v>
      </c>
      <c r="P8621" s="32">
        <v>44272</v>
      </c>
      <c r="Q8621" s="33">
        <f t="shared" si="1450"/>
        <v>3</v>
      </c>
      <c r="R8621" s="33">
        <f t="shared" si="1451"/>
        <v>2021</v>
      </c>
      <c r="S8621" s="34">
        <v>67.73</v>
      </c>
    </row>
    <row r="8622" spans="6:19">
      <c r="F8622" s="32"/>
      <c r="K8622" s="32">
        <v>43854</v>
      </c>
      <c r="L8622" s="33">
        <f t="shared" si="1448"/>
        <v>1</v>
      </c>
      <c r="M8622" s="33">
        <f t="shared" si="1449"/>
        <v>2020</v>
      </c>
      <c r="N8622" s="34">
        <v>54.09</v>
      </c>
      <c r="P8622" s="32">
        <v>44273</v>
      </c>
      <c r="Q8622" s="33">
        <f t="shared" si="1450"/>
        <v>3</v>
      </c>
      <c r="R8622" s="33">
        <f t="shared" si="1451"/>
        <v>2021</v>
      </c>
      <c r="S8622" s="34">
        <v>62.11</v>
      </c>
    </row>
    <row r="8623" spans="6:19">
      <c r="F8623" s="32"/>
      <c r="K8623" s="32">
        <v>43857</v>
      </c>
      <c r="L8623" s="33">
        <f t="shared" si="1448"/>
        <v>1</v>
      </c>
      <c r="M8623" s="33">
        <f t="shared" si="1449"/>
        <v>2020</v>
      </c>
      <c r="N8623" s="34">
        <v>53.09</v>
      </c>
      <c r="P8623" s="32">
        <v>44274</v>
      </c>
      <c r="Q8623" s="33">
        <f t="shared" si="1450"/>
        <v>3</v>
      </c>
      <c r="R8623" s="33">
        <f t="shared" si="1451"/>
        <v>2021</v>
      </c>
      <c r="S8623" s="34">
        <v>64</v>
      </c>
    </row>
    <row r="8624" spans="6:19">
      <c r="F8624" s="32"/>
      <c r="K8624" s="32">
        <v>43858</v>
      </c>
      <c r="L8624" s="33">
        <f>+MONTH(K8624)</f>
        <v>1</v>
      </c>
      <c r="M8624" s="33">
        <f>+YEAR(K8624)</f>
        <v>2020</v>
      </c>
      <c r="N8624" s="34">
        <v>53.33</v>
      </c>
      <c r="P8624" s="32">
        <v>44277</v>
      </c>
      <c r="Q8624" s="33">
        <f t="shared" si="1450"/>
        <v>3</v>
      </c>
      <c r="R8624" s="33">
        <f t="shared" si="1451"/>
        <v>2021</v>
      </c>
      <c r="S8624" s="34">
        <v>63.89</v>
      </c>
    </row>
    <row r="8625" spans="6:19">
      <c r="F8625" s="32"/>
      <c r="K8625" s="32">
        <v>43859</v>
      </c>
      <c r="L8625" s="33">
        <f>+MONTH(K8625)</f>
        <v>1</v>
      </c>
      <c r="M8625" s="33">
        <f>+YEAR(K8625)</f>
        <v>2020</v>
      </c>
      <c r="N8625" s="34">
        <v>53.29</v>
      </c>
      <c r="P8625" s="32">
        <v>44278</v>
      </c>
      <c r="Q8625" s="33">
        <f t="shared" si="1450"/>
        <v>3</v>
      </c>
      <c r="R8625" s="33">
        <f t="shared" si="1451"/>
        <v>2021</v>
      </c>
      <c r="S8625" s="34">
        <v>59.96</v>
      </c>
    </row>
    <row r="8626" spans="6:19">
      <c r="F8626" s="32"/>
      <c r="K8626" s="32">
        <v>43860</v>
      </c>
      <c r="L8626" s="33">
        <f>+MONTH(K8626)</f>
        <v>1</v>
      </c>
      <c r="M8626" s="33">
        <f>+YEAR(K8626)</f>
        <v>2020</v>
      </c>
      <c r="N8626" s="34">
        <v>52.19</v>
      </c>
      <c r="P8626" s="32">
        <v>44279</v>
      </c>
      <c r="Q8626" s="33">
        <f t="shared" si="1450"/>
        <v>3</v>
      </c>
      <c r="R8626" s="33">
        <f t="shared" si="1451"/>
        <v>2021</v>
      </c>
      <c r="S8626" s="34">
        <v>63.7</v>
      </c>
    </row>
    <row r="8627" spans="6:19">
      <c r="F8627" s="32"/>
      <c r="K8627" s="32">
        <v>43861</v>
      </c>
      <c r="L8627" s="33">
        <f>+MONTH(K8627)</f>
        <v>1</v>
      </c>
      <c r="M8627" s="33">
        <f>+YEAR(K8627)</f>
        <v>2020</v>
      </c>
      <c r="N8627" s="34">
        <v>51.58</v>
      </c>
      <c r="P8627" s="32">
        <v>44280</v>
      </c>
      <c r="Q8627" s="33">
        <f t="shared" si="1450"/>
        <v>3</v>
      </c>
      <c r="R8627" s="33">
        <f t="shared" si="1451"/>
        <v>2021</v>
      </c>
      <c r="S8627" s="34">
        <v>61.21</v>
      </c>
    </row>
    <row r="8628" spans="6:19">
      <c r="F8628" s="32"/>
      <c r="K8628" s="32">
        <v>43864</v>
      </c>
      <c r="L8628" s="33">
        <f>+MONTH(K8628)</f>
        <v>2</v>
      </c>
      <c r="M8628" s="33">
        <f>+YEAR(K8628)</f>
        <v>2020</v>
      </c>
      <c r="N8628" s="34">
        <v>50.06</v>
      </c>
      <c r="P8628" s="32">
        <v>44281</v>
      </c>
      <c r="Q8628" s="33">
        <f t="shared" si="1450"/>
        <v>3</v>
      </c>
      <c r="R8628" s="33">
        <f t="shared" si="1451"/>
        <v>2021</v>
      </c>
      <c r="S8628" s="34">
        <v>63.77</v>
      </c>
    </row>
    <row r="8629" spans="6:19">
      <c r="F8629" s="32"/>
      <c r="K8629" s="32">
        <v>43865</v>
      </c>
      <c r="L8629" s="33">
        <f t="shared" ref="L8629:L8661" si="1452">+MONTH(K8629)</f>
        <v>2</v>
      </c>
      <c r="M8629" s="33">
        <f t="shared" ref="M8629:M8661" si="1453">+YEAR(K8629)</f>
        <v>2020</v>
      </c>
      <c r="N8629" s="34">
        <v>49.59</v>
      </c>
      <c r="P8629" s="32">
        <v>44284</v>
      </c>
      <c r="Q8629" s="33">
        <f t="shared" si="1450"/>
        <v>3</v>
      </c>
      <c r="R8629" s="33">
        <f t="shared" si="1451"/>
        <v>2021</v>
      </c>
      <c r="S8629" s="34">
        <v>64.06</v>
      </c>
    </row>
    <row r="8630" spans="6:19">
      <c r="F8630" s="32"/>
      <c r="K8630" s="32">
        <v>43866</v>
      </c>
      <c r="L8630" s="33">
        <f t="shared" si="1452"/>
        <v>2</v>
      </c>
      <c r="M8630" s="33">
        <f t="shared" si="1453"/>
        <v>2020</v>
      </c>
      <c r="N8630" s="34">
        <v>50.87</v>
      </c>
      <c r="P8630" s="32">
        <v>44285</v>
      </c>
      <c r="Q8630" s="33">
        <f t="shared" si="1450"/>
        <v>3</v>
      </c>
      <c r="R8630" s="33">
        <f t="shared" si="1451"/>
        <v>2021</v>
      </c>
      <c r="S8630" s="34">
        <v>63.28</v>
      </c>
    </row>
    <row r="8631" spans="6:19">
      <c r="F8631" s="32"/>
      <c r="K8631" s="32">
        <v>43867</v>
      </c>
      <c r="L8631" s="33">
        <f t="shared" si="1452"/>
        <v>2</v>
      </c>
      <c r="M8631" s="33">
        <f t="shared" si="1453"/>
        <v>2020</v>
      </c>
      <c r="N8631" s="34">
        <v>50.94</v>
      </c>
      <c r="P8631" s="32">
        <v>44286</v>
      </c>
      <c r="Q8631" s="33">
        <f t="shared" si="1450"/>
        <v>3</v>
      </c>
      <c r="R8631" s="33">
        <f t="shared" si="1451"/>
        <v>2021</v>
      </c>
      <c r="S8631" s="34">
        <v>63.52</v>
      </c>
    </row>
    <row r="8632" spans="6:19">
      <c r="F8632" s="32"/>
      <c r="K8632" s="32">
        <v>43868</v>
      </c>
      <c r="L8632" s="33">
        <f t="shared" si="1452"/>
        <v>2</v>
      </c>
      <c r="M8632" s="33">
        <f t="shared" si="1453"/>
        <v>2020</v>
      </c>
      <c r="N8632" s="34">
        <v>50.34</v>
      </c>
      <c r="P8632" s="32">
        <v>44287</v>
      </c>
      <c r="Q8632" s="33">
        <f t="shared" si="1450"/>
        <v>4</v>
      </c>
      <c r="R8632" s="33">
        <f t="shared" si="1451"/>
        <v>2021</v>
      </c>
      <c r="S8632" s="34">
        <v>63.85</v>
      </c>
    </row>
    <row r="8633" spans="6:19">
      <c r="F8633" s="32"/>
      <c r="K8633" s="32">
        <v>43871</v>
      </c>
      <c r="L8633" s="33">
        <f t="shared" si="1452"/>
        <v>2</v>
      </c>
      <c r="M8633" s="33">
        <f t="shared" si="1453"/>
        <v>2020</v>
      </c>
      <c r="N8633" s="34">
        <v>49.59</v>
      </c>
      <c r="P8633" s="32">
        <v>44292</v>
      </c>
      <c r="Q8633" s="33">
        <f t="shared" si="1450"/>
        <v>4</v>
      </c>
      <c r="R8633" s="33">
        <f t="shared" si="1451"/>
        <v>2021</v>
      </c>
      <c r="S8633" s="34">
        <v>61.47</v>
      </c>
    </row>
    <row r="8634" spans="6:19">
      <c r="F8634" s="32"/>
      <c r="K8634" s="32">
        <v>43872</v>
      </c>
      <c r="L8634" s="33">
        <f t="shared" si="1452"/>
        <v>2</v>
      </c>
      <c r="M8634" s="33">
        <f t="shared" si="1453"/>
        <v>2020</v>
      </c>
      <c r="N8634" s="34">
        <v>50</v>
      </c>
      <c r="P8634" s="32">
        <v>44293</v>
      </c>
      <c r="Q8634" s="33">
        <f t="shared" si="1450"/>
        <v>4</v>
      </c>
      <c r="R8634" s="33">
        <f t="shared" si="1451"/>
        <v>2021</v>
      </c>
      <c r="S8634" s="34">
        <v>61.86</v>
      </c>
    </row>
    <row r="8635" spans="6:19">
      <c r="F8635" s="32"/>
      <c r="K8635" s="32">
        <v>43873</v>
      </c>
      <c r="L8635" s="33">
        <f t="shared" si="1452"/>
        <v>2</v>
      </c>
      <c r="M8635" s="33">
        <f t="shared" si="1453"/>
        <v>2020</v>
      </c>
      <c r="N8635" s="34">
        <v>51.13</v>
      </c>
      <c r="P8635" s="32">
        <v>44294</v>
      </c>
      <c r="Q8635" s="33">
        <f t="shared" si="1450"/>
        <v>4</v>
      </c>
      <c r="R8635" s="33">
        <f t="shared" si="1451"/>
        <v>2021</v>
      </c>
      <c r="S8635" s="34">
        <v>62.09</v>
      </c>
    </row>
    <row r="8636" spans="6:19">
      <c r="F8636" s="32"/>
      <c r="K8636" s="32">
        <v>43874</v>
      </c>
      <c r="L8636" s="33">
        <f t="shared" si="1452"/>
        <v>2</v>
      </c>
      <c r="M8636" s="33">
        <f t="shared" si="1453"/>
        <v>2020</v>
      </c>
      <c r="N8636" s="34">
        <v>51.41</v>
      </c>
      <c r="P8636" s="32">
        <v>44295</v>
      </c>
      <c r="Q8636" s="33">
        <f t="shared" si="1450"/>
        <v>4</v>
      </c>
      <c r="R8636" s="33">
        <f t="shared" si="1451"/>
        <v>2021</v>
      </c>
      <c r="S8636" s="34">
        <v>61.89</v>
      </c>
    </row>
    <row r="8637" spans="6:19">
      <c r="F8637" s="32"/>
      <c r="K8637" s="32">
        <v>43875</v>
      </c>
      <c r="L8637" s="33">
        <f t="shared" si="1452"/>
        <v>2</v>
      </c>
      <c r="M8637" s="33">
        <f t="shared" si="1453"/>
        <v>2020</v>
      </c>
      <c r="N8637" s="34">
        <v>52.03</v>
      </c>
      <c r="P8637" s="32">
        <v>44298</v>
      </c>
      <c r="Q8637" s="33">
        <f t="shared" si="1450"/>
        <v>4</v>
      </c>
      <c r="R8637" s="33">
        <f t="shared" si="1451"/>
        <v>2021</v>
      </c>
      <c r="S8637" s="34">
        <v>62.38</v>
      </c>
    </row>
    <row r="8638" spans="6:19">
      <c r="F8638" s="32"/>
      <c r="K8638" s="32">
        <v>43879</v>
      </c>
      <c r="L8638" s="33">
        <f t="shared" si="1452"/>
        <v>2</v>
      </c>
      <c r="M8638" s="33">
        <f t="shared" si="1453"/>
        <v>2020</v>
      </c>
      <c r="N8638" s="34">
        <v>52.1</v>
      </c>
      <c r="P8638" s="32">
        <v>44299</v>
      </c>
      <c r="Q8638" s="33">
        <f t="shared" si="1450"/>
        <v>4</v>
      </c>
      <c r="R8638" s="33">
        <f t="shared" si="1451"/>
        <v>2021</v>
      </c>
      <c r="S8638" s="34">
        <v>62.83</v>
      </c>
    </row>
    <row r="8639" spans="6:19">
      <c r="F8639" s="32"/>
      <c r="K8639" s="32">
        <v>43880</v>
      </c>
      <c r="L8639" s="33">
        <f t="shared" si="1452"/>
        <v>2</v>
      </c>
      <c r="M8639" s="33">
        <f t="shared" si="1453"/>
        <v>2020</v>
      </c>
      <c r="N8639" s="34">
        <v>53.31</v>
      </c>
      <c r="P8639" s="32">
        <v>44300</v>
      </c>
      <c r="Q8639" s="33">
        <f t="shared" si="1450"/>
        <v>4</v>
      </c>
      <c r="R8639" s="33">
        <f t="shared" si="1451"/>
        <v>2021</v>
      </c>
      <c r="S8639" s="34">
        <v>66.11</v>
      </c>
    </row>
    <row r="8640" spans="6:19">
      <c r="F8640" s="32"/>
      <c r="K8640" s="32">
        <v>43881</v>
      </c>
      <c r="L8640" s="33">
        <f t="shared" si="1452"/>
        <v>2</v>
      </c>
      <c r="M8640" s="33">
        <f t="shared" si="1453"/>
        <v>2020</v>
      </c>
      <c r="N8640" s="34">
        <v>53.77</v>
      </c>
      <c r="P8640" s="32">
        <v>44301</v>
      </c>
      <c r="Q8640" s="33">
        <f t="shared" si="1450"/>
        <v>4</v>
      </c>
      <c r="R8640" s="33">
        <f t="shared" si="1451"/>
        <v>2021</v>
      </c>
      <c r="S8640" s="34">
        <v>66.13</v>
      </c>
    </row>
    <row r="8641" spans="6:19">
      <c r="F8641" s="32"/>
      <c r="K8641" s="32">
        <v>43882</v>
      </c>
      <c r="L8641" s="33">
        <f t="shared" si="1452"/>
        <v>2</v>
      </c>
      <c r="M8641" s="33">
        <f t="shared" si="1453"/>
        <v>2020</v>
      </c>
      <c r="N8641" s="34">
        <v>53.36</v>
      </c>
      <c r="P8641" s="32">
        <v>44302</v>
      </c>
      <c r="Q8641" s="33">
        <f t="shared" ref="Q8641:Q8664" si="1454">+MONTH(P8641)</f>
        <v>4</v>
      </c>
      <c r="R8641" s="33">
        <f t="shared" ref="R8641:R8664" si="1455">+YEAR(P8641)</f>
        <v>2021</v>
      </c>
      <c r="S8641" s="34">
        <v>65.98</v>
      </c>
    </row>
    <row r="8642" spans="6:19">
      <c r="F8642" s="32"/>
      <c r="K8642" s="32">
        <v>43885</v>
      </c>
      <c r="L8642" s="33">
        <f t="shared" si="1452"/>
        <v>2</v>
      </c>
      <c r="M8642" s="33">
        <f t="shared" si="1453"/>
        <v>2020</v>
      </c>
      <c r="N8642" s="34">
        <v>51.36</v>
      </c>
      <c r="P8642" s="32">
        <v>44305</v>
      </c>
      <c r="Q8642" s="33">
        <f t="shared" si="1454"/>
        <v>4</v>
      </c>
      <c r="R8642" s="33">
        <f t="shared" si="1455"/>
        <v>2021</v>
      </c>
      <c r="S8642" s="34">
        <v>66.540000000000006</v>
      </c>
    </row>
    <row r="8643" spans="6:19">
      <c r="F8643" s="32"/>
      <c r="K8643" s="32">
        <v>43886</v>
      </c>
      <c r="L8643" s="33">
        <f t="shared" si="1452"/>
        <v>2</v>
      </c>
      <c r="M8643" s="33">
        <f t="shared" si="1453"/>
        <v>2020</v>
      </c>
      <c r="N8643" s="34">
        <v>49.78</v>
      </c>
      <c r="P8643" s="32">
        <v>44306</v>
      </c>
      <c r="Q8643" s="33">
        <f t="shared" si="1454"/>
        <v>4</v>
      </c>
      <c r="R8643" s="33">
        <f t="shared" si="1455"/>
        <v>2021</v>
      </c>
      <c r="S8643" s="34">
        <v>65.34</v>
      </c>
    </row>
    <row r="8644" spans="6:19">
      <c r="F8644" s="32"/>
      <c r="K8644" s="32">
        <v>43887</v>
      </c>
      <c r="L8644" s="33">
        <f t="shared" si="1452"/>
        <v>2</v>
      </c>
      <c r="M8644" s="33">
        <f t="shared" si="1453"/>
        <v>2020</v>
      </c>
      <c r="N8644" s="34">
        <v>48.67</v>
      </c>
      <c r="P8644" s="32">
        <v>44307</v>
      </c>
      <c r="Q8644" s="33">
        <f t="shared" si="1454"/>
        <v>4</v>
      </c>
      <c r="R8644" s="33">
        <f t="shared" si="1455"/>
        <v>2021</v>
      </c>
      <c r="S8644" s="34">
        <v>64.02</v>
      </c>
    </row>
    <row r="8645" spans="6:19">
      <c r="F8645" s="32"/>
      <c r="K8645" s="32">
        <v>43888</v>
      </c>
      <c r="L8645" s="33">
        <f t="shared" si="1452"/>
        <v>2</v>
      </c>
      <c r="M8645" s="33">
        <f t="shared" si="1453"/>
        <v>2020</v>
      </c>
      <c r="N8645" s="34">
        <v>47.17</v>
      </c>
      <c r="P8645" s="32">
        <v>44308</v>
      </c>
      <c r="Q8645" s="33">
        <f t="shared" si="1454"/>
        <v>4</v>
      </c>
      <c r="R8645" s="33">
        <f t="shared" si="1455"/>
        <v>2021</v>
      </c>
      <c r="S8645" s="34">
        <v>65.069999999999993</v>
      </c>
    </row>
    <row r="8646" spans="6:19">
      <c r="F8646" s="32"/>
      <c r="K8646" s="32">
        <v>43889</v>
      </c>
      <c r="L8646" s="33">
        <f t="shared" si="1452"/>
        <v>2</v>
      </c>
      <c r="M8646" s="33">
        <f t="shared" si="1453"/>
        <v>2020</v>
      </c>
      <c r="N8646" s="34">
        <v>44.83</v>
      </c>
      <c r="P8646" s="32">
        <v>44309</v>
      </c>
      <c r="Q8646" s="33">
        <f t="shared" si="1454"/>
        <v>4</v>
      </c>
      <c r="R8646" s="33">
        <f t="shared" si="1455"/>
        <v>2021</v>
      </c>
      <c r="S8646" s="34">
        <v>65.75</v>
      </c>
    </row>
    <row r="8647" spans="6:19">
      <c r="F8647" s="32"/>
      <c r="K8647" s="32">
        <v>43892</v>
      </c>
      <c r="L8647" s="33">
        <f t="shared" si="1452"/>
        <v>3</v>
      </c>
      <c r="M8647" s="33">
        <f t="shared" si="1453"/>
        <v>2020</v>
      </c>
      <c r="N8647" s="34">
        <v>46.78</v>
      </c>
      <c r="P8647" s="32">
        <v>44312</v>
      </c>
      <c r="Q8647" s="33">
        <f t="shared" si="1454"/>
        <v>4</v>
      </c>
      <c r="R8647" s="33">
        <f t="shared" si="1455"/>
        <v>2021</v>
      </c>
      <c r="S8647" s="34">
        <v>65.5</v>
      </c>
    </row>
    <row r="8648" spans="6:19">
      <c r="F8648" s="32"/>
      <c r="K8648" s="32">
        <v>43893</v>
      </c>
      <c r="L8648" s="33">
        <f t="shared" si="1452"/>
        <v>3</v>
      </c>
      <c r="M8648" s="33">
        <f t="shared" si="1453"/>
        <v>2020</v>
      </c>
      <c r="N8648" s="34">
        <v>47.27</v>
      </c>
      <c r="P8648" s="32">
        <v>44313</v>
      </c>
      <c r="Q8648" s="33">
        <f t="shared" si="1454"/>
        <v>4</v>
      </c>
      <c r="R8648" s="33">
        <f t="shared" si="1455"/>
        <v>2021</v>
      </c>
      <c r="S8648" s="34">
        <v>66.25</v>
      </c>
    </row>
    <row r="8649" spans="6:19">
      <c r="F8649" s="32"/>
      <c r="K8649" s="32">
        <v>43894</v>
      </c>
      <c r="L8649" s="33">
        <f t="shared" si="1452"/>
        <v>3</v>
      </c>
      <c r="M8649" s="33">
        <f t="shared" si="1453"/>
        <v>2020</v>
      </c>
      <c r="N8649" s="34">
        <v>46.78</v>
      </c>
      <c r="P8649" s="32">
        <v>44314</v>
      </c>
      <c r="Q8649" s="33">
        <f t="shared" si="1454"/>
        <v>4</v>
      </c>
      <c r="R8649" s="33">
        <f t="shared" si="1455"/>
        <v>2021</v>
      </c>
      <c r="S8649" s="34">
        <v>67.08</v>
      </c>
    </row>
    <row r="8650" spans="6:19">
      <c r="F8650" s="32"/>
      <c r="K8650" s="32">
        <v>43895</v>
      </c>
      <c r="L8650" s="33">
        <f t="shared" si="1452"/>
        <v>3</v>
      </c>
      <c r="M8650" s="33">
        <f t="shared" si="1453"/>
        <v>2020</v>
      </c>
      <c r="N8650" s="34">
        <v>45.9</v>
      </c>
      <c r="P8650" s="32">
        <v>44315</v>
      </c>
      <c r="Q8650" s="33">
        <f t="shared" si="1454"/>
        <v>4</v>
      </c>
      <c r="R8650" s="33">
        <f t="shared" si="1455"/>
        <v>2021</v>
      </c>
      <c r="S8650" s="34">
        <v>68.260000000000005</v>
      </c>
    </row>
    <row r="8651" spans="6:19">
      <c r="F8651" s="32"/>
      <c r="K8651" s="32">
        <v>43896</v>
      </c>
      <c r="L8651" s="33">
        <f t="shared" si="1452"/>
        <v>3</v>
      </c>
      <c r="M8651" s="33">
        <f t="shared" si="1453"/>
        <v>2020</v>
      </c>
      <c r="N8651" s="34">
        <v>41.14</v>
      </c>
      <c r="P8651" s="32">
        <v>44316</v>
      </c>
      <c r="Q8651" s="33">
        <f t="shared" si="1454"/>
        <v>4</v>
      </c>
      <c r="R8651" s="33">
        <f t="shared" si="1455"/>
        <v>2021</v>
      </c>
      <c r="S8651" s="34">
        <v>67.73</v>
      </c>
    </row>
    <row r="8652" spans="6:19">
      <c r="F8652" s="32"/>
      <c r="K8652" s="32">
        <v>43899</v>
      </c>
      <c r="L8652" s="33">
        <f t="shared" si="1452"/>
        <v>3</v>
      </c>
      <c r="M8652" s="33">
        <f t="shared" si="1453"/>
        <v>2020</v>
      </c>
      <c r="N8652" s="34">
        <v>31.05</v>
      </c>
      <c r="P8652" s="32">
        <v>44320</v>
      </c>
      <c r="Q8652" s="33">
        <f t="shared" si="1454"/>
        <v>5</v>
      </c>
      <c r="R8652" s="33">
        <f t="shared" si="1455"/>
        <v>2021</v>
      </c>
      <c r="S8652" s="34">
        <v>68.91</v>
      </c>
    </row>
    <row r="8653" spans="6:19">
      <c r="F8653" s="32"/>
      <c r="K8653" s="32">
        <v>43900</v>
      </c>
      <c r="L8653" s="33">
        <f t="shared" si="1452"/>
        <v>3</v>
      </c>
      <c r="M8653" s="33">
        <f t="shared" si="1453"/>
        <v>2020</v>
      </c>
      <c r="N8653" s="34">
        <v>34.47</v>
      </c>
      <c r="P8653" s="32">
        <v>44321</v>
      </c>
      <c r="Q8653" s="33">
        <f t="shared" si="1454"/>
        <v>5</v>
      </c>
      <c r="R8653" s="33">
        <f t="shared" si="1455"/>
        <v>2021</v>
      </c>
      <c r="S8653" s="34">
        <v>69.709999999999994</v>
      </c>
    </row>
    <row r="8654" spans="6:19">
      <c r="F8654" s="32"/>
      <c r="K8654" s="32">
        <v>43901</v>
      </c>
      <c r="L8654" s="33">
        <f t="shared" si="1452"/>
        <v>3</v>
      </c>
      <c r="M8654" s="33">
        <f t="shared" si="1453"/>
        <v>2020</v>
      </c>
      <c r="N8654" s="34">
        <v>33.130000000000003</v>
      </c>
      <c r="P8654" s="32">
        <v>44322</v>
      </c>
      <c r="Q8654" s="33">
        <f t="shared" si="1454"/>
        <v>5</v>
      </c>
      <c r="R8654" s="33">
        <f t="shared" si="1455"/>
        <v>2021</v>
      </c>
      <c r="S8654" s="34">
        <v>68.62</v>
      </c>
    </row>
    <row r="8655" spans="6:19">
      <c r="F8655" s="32"/>
      <c r="K8655" s="32">
        <v>43902</v>
      </c>
      <c r="L8655" s="33">
        <f t="shared" si="1452"/>
        <v>3</v>
      </c>
      <c r="M8655" s="33">
        <f t="shared" si="1453"/>
        <v>2020</v>
      </c>
      <c r="N8655" s="34">
        <v>31.56</v>
      </c>
      <c r="P8655" s="32">
        <v>44323</v>
      </c>
      <c r="Q8655" s="33">
        <f t="shared" si="1454"/>
        <v>5</v>
      </c>
      <c r="R8655" s="33">
        <f t="shared" si="1455"/>
        <v>2021</v>
      </c>
      <c r="S8655" s="34">
        <v>68.73</v>
      </c>
    </row>
    <row r="8656" spans="6:19">
      <c r="F8656" s="32"/>
      <c r="K8656" s="32">
        <v>43903</v>
      </c>
      <c r="L8656" s="33">
        <f t="shared" si="1452"/>
        <v>3</v>
      </c>
      <c r="M8656" s="33">
        <f t="shared" si="1453"/>
        <v>2020</v>
      </c>
      <c r="N8656" s="34">
        <v>31.72</v>
      </c>
      <c r="P8656" s="32">
        <v>44326</v>
      </c>
      <c r="Q8656" s="33">
        <f t="shared" si="1454"/>
        <v>5</v>
      </c>
      <c r="R8656" s="33">
        <f t="shared" si="1455"/>
        <v>2021</v>
      </c>
      <c r="S8656" s="34">
        <v>68.61</v>
      </c>
    </row>
    <row r="8657" spans="6:19">
      <c r="F8657" s="32"/>
      <c r="K8657" s="32">
        <v>43906</v>
      </c>
      <c r="L8657" s="33">
        <f t="shared" si="1452"/>
        <v>3</v>
      </c>
      <c r="M8657" s="33">
        <f t="shared" si="1453"/>
        <v>2020</v>
      </c>
      <c r="N8657" s="34">
        <v>28.96</v>
      </c>
      <c r="P8657" s="32">
        <v>44327</v>
      </c>
      <c r="Q8657" s="33">
        <f t="shared" si="1454"/>
        <v>5</v>
      </c>
      <c r="R8657" s="33">
        <f t="shared" si="1455"/>
        <v>2021</v>
      </c>
      <c r="S8657" s="34">
        <v>68.83</v>
      </c>
    </row>
    <row r="8658" spans="6:19">
      <c r="F8658" s="32"/>
      <c r="K8658" s="32">
        <v>43907</v>
      </c>
      <c r="L8658" s="33">
        <f t="shared" si="1452"/>
        <v>3</v>
      </c>
      <c r="M8658" s="33">
        <f t="shared" si="1453"/>
        <v>2020</v>
      </c>
      <c r="N8658" s="34">
        <v>26.96</v>
      </c>
      <c r="P8658" s="32">
        <v>44328</v>
      </c>
      <c r="Q8658" s="33">
        <f t="shared" si="1454"/>
        <v>5</v>
      </c>
      <c r="R8658" s="33">
        <f t="shared" si="1455"/>
        <v>2021</v>
      </c>
      <c r="S8658" s="34">
        <v>69.62</v>
      </c>
    </row>
    <row r="8659" spans="6:19">
      <c r="F8659" s="32"/>
      <c r="K8659" s="32">
        <v>43908</v>
      </c>
      <c r="L8659" s="33">
        <f t="shared" si="1452"/>
        <v>3</v>
      </c>
      <c r="M8659" s="33">
        <f t="shared" si="1453"/>
        <v>2020</v>
      </c>
      <c r="N8659" s="34">
        <v>20.48</v>
      </c>
      <c r="P8659" s="32">
        <v>44329</v>
      </c>
      <c r="Q8659" s="33">
        <f t="shared" si="1454"/>
        <v>5</v>
      </c>
      <c r="R8659" s="33">
        <f t="shared" si="1455"/>
        <v>2021</v>
      </c>
      <c r="S8659" s="34">
        <v>67.36</v>
      </c>
    </row>
    <row r="8660" spans="6:19">
      <c r="F8660" s="32"/>
      <c r="K8660" s="32">
        <v>43909</v>
      </c>
      <c r="L8660" s="33">
        <f t="shared" si="1452"/>
        <v>3</v>
      </c>
      <c r="M8660" s="33">
        <f t="shared" si="1453"/>
        <v>2020</v>
      </c>
      <c r="N8660" s="34">
        <v>25.09</v>
      </c>
      <c r="P8660" s="32">
        <v>44330</v>
      </c>
      <c r="Q8660" s="33">
        <f t="shared" si="1454"/>
        <v>5</v>
      </c>
      <c r="R8660" s="33">
        <f t="shared" si="1455"/>
        <v>2021</v>
      </c>
      <c r="S8660" s="34">
        <v>69.239999999999995</v>
      </c>
    </row>
    <row r="8661" spans="6:19">
      <c r="F8661" s="32"/>
      <c r="K8661" s="32">
        <v>43910</v>
      </c>
      <c r="L8661" s="33">
        <f t="shared" si="1452"/>
        <v>3</v>
      </c>
      <c r="M8661" s="33">
        <f t="shared" si="1453"/>
        <v>2020</v>
      </c>
      <c r="N8661" s="34">
        <v>19.48</v>
      </c>
      <c r="P8661" s="32">
        <v>44333</v>
      </c>
      <c r="Q8661" s="33">
        <f t="shared" si="1454"/>
        <v>5</v>
      </c>
      <c r="R8661" s="33">
        <f t="shared" si="1455"/>
        <v>2021</v>
      </c>
      <c r="S8661" s="34">
        <v>69.62</v>
      </c>
    </row>
    <row r="8662" spans="6:19">
      <c r="F8662" s="32"/>
      <c r="K8662" s="32">
        <v>43913</v>
      </c>
      <c r="L8662" s="33">
        <f t="shared" ref="L8662:L8669" si="1456">+MONTH(K8662)</f>
        <v>3</v>
      </c>
      <c r="M8662" s="33">
        <f t="shared" ref="M8662:M8669" si="1457">+YEAR(K8662)</f>
        <v>2020</v>
      </c>
      <c r="N8662" s="34">
        <v>23.33</v>
      </c>
      <c r="P8662" s="32">
        <v>44334</v>
      </c>
      <c r="Q8662" s="33">
        <f t="shared" si="1454"/>
        <v>5</v>
      </c>
      <c r="R8662" s="33">
        <f t="shared" si="1455"/>
        <v>2021</v>
      </c>
      <c r="S8662" s="34">
        <v>69.010000000000005</v>
      </c>
    </row>
    <row r="8663" spans="6:19">
      <c r="F8663" s="32"/>
      <c r="K8663" s="32">
        <v>43914</v>
      </c>
      <c r="L8663" s="33">
        <f t="shared" si="1456"/>
        <v>3</v>
      </c>
      <c r="M8663" s="33">
        <f t="shared" si="1457"/>
        <v>2020</v>
      </c>
      <c r="N8663" s="34">
        <v>21.03</v>
      </c>
      <c r="P8663" s="32">
        <v>44335</v>
      </c>
      <c r="Q8663" s="33">
        <f t="shared" si="1454"/>
        <v>5</v>
      </c>
      <c r="R8663" s="33">
        <f t="shared" si="1455"/>
        <v>2021</v>
      </c>
      <c r="S8663" s="34">
        <v>66.88</v>
      </c>
    </row>
    <row r="8664" spans="6:19">
      <c r="F8664" s="32"/>
      <c r="K8664" s="32">
        <v>43915</v>
      </c>
      <c r="L8664" s="33">
        <f t="shared" si="1456"/>
        <v>3</v>
      </c>
      <c r="M8664" s="33">
        <f t="shared" si="1457"/>
        <v>2020</v>
      </c>
      <c r="N8664" s="34">
        <v>20.75</v>
      </c>
      <c r="P8664" s="32">
        <v>44336</v>
      </c>
      <c r="Q8664" s="33">
        <f t="shared" si="1454"/>
        <v>5</v>
      </c>
      <c r="R8664" s="33">
        <f t="shared" si="1455"/>
        <v>2021</v>
      </c>
      <c r="S8664" s="34">
        <v>65.180000000000007</v>
      </c>
    </row>
    <row r="8665" spans="6:19">
      <c r="F8665" s="32"/>
      <c r="K8665" s="32">
        <v>43916</v>
      </c>
      <c r="L8665" s="33">
        <f t="shared" si="1456"/>
        <v>3</v>
      </c>
      <c r="M8665" s="33">
        <f t="shared" si="1457"/>
        <v>2020</v>
      </c>
      <c r="N8665" s="34">
        <v>16.600000000000001</v>
      </c>
      <c r="P8665" s="32">
        <v>44337</v>
      </c>
      <c r="Q8665" s="33">
        <f t="shared" ref="Q8665:Q8686" si="1458">+MONTH(P8665)</f>
        <v>5</v>
      </c>
      <c r="R8665" s="33">
        <f t="shared" ref="R8665:R8686" si="1459">+YEAR(P8665)</f>
        <v>2021</v>
      </c>
      <c r="S8665" s="34">
        <v>66.72</v>
      </c>
    </row>
    <row r="8666" spans="6:19">
      <c r="F8666" s="32"/>
      <c r="K8666" s="32">
        <v>43917</v>
      </c>
      <c r="L8666" s="33">
        <f t="shared" si="1456"/>
        <v>3</v>
      </c>
      <c r="M8666" s="33">
        <f t="shared" si="1457"/>
        <v>2020</v>
      </c>
      <c r="N8666" s="34">
        <v>15.48</v>
      </c>
      <c r="P8666" s="32">
        <v>44340</v>
      </c>
      <c r="Q8666" s="33">
        <f t="shared" si="1458"/>
        <v>5</v>
      </c>
      <c r="R8666" s="33">
        <f t="shared" si="1459"/>
        <v>2021</v>
      </c>
      <c r="S8666" s="34">
        <v>68.59</v>
      </c>
    </row>
    <row r="8667" spans="6:19">
      <c r="F8667" s="32"/>
      <c r="K8667" s="32">
        <v>43920</v>
      </c>
      <c r="L8667" s="33">
        <f t="shared" si="1456"/>
        <v>3</v>
      </c>
      <c r="M8667" s="33">
        <f t="shared" si="1457"/>
        <v>2020</v>
      </c>
      <c r="N8667" s="34">
        <v>14.1</v>
      </c>
      <c r="P8667" s="32">
        <v>44341</v>
      </c>
      <c r="Q8667" s="33">
        <f t="shared" si="1458"/>
        <v>5</v>
      </c>
      <c r="R8667" s="33">
        <f t="shared" si="1459"/>
        <v>2021</v>
      </c>
      <c r="S8667" s="34">
        <v>68.8</v>
      </c>
    </row>
    <row r="8668" spans="6:19">
      <c r="F8668" s="32"/>
      <c r="K8668" s="32">
        <v>43921</v>
      </c>
      <c r="L8668" s="33">
        <f t="shared" si="1456"/>
        <v>3</v>
      </c>
      <c r="M8668" s="33">
        <f t="shared" si="1457"/>
        <v>2020</v>
      </c>
      <c r="N8668" s="34">
        <v>20.51</v>
      </c>
      <c r="P8668" s="32">
        <v>44342</v>
      </c>
      <c r="Q8668" s="33">
        <f t="shared" si="1458"/>
        <v>5</v>
      </c>
      <c r="R8668" s="33">
        <f t="shared" si="1459"/>
        <v>2021</v>
      </c>
      <c r="S8668" s="34">
        <v>68.930000000000007</v>
      </c>
    </row>
    <row r="8669" spans="6:19">
      <c r="F8669" s="32"/>
      <c r="K8669" s="32">
        <v>43922</v>
      </c>
      <c r="L8669" s="33">
        <f t="shared" si="1456"/>
        <v>4</v>
      </c>
      <c r="M8669" s="33">
        <f t="shared" si="1457"/>
        <v>2020</v>
      </c>
      <c r="N8669" s="34">
        <v>20.28</v>
      </c>
      <c r="P8669" s="32">
        <v>44343</v>
      </c>
      <c r="Q8669" s="33">
        <f t="shared" si="1458"/>
        <v>5</v>
      </c>
      <c r="R8669" s="33">
        <f t="shared" si="1459"/>
        <v>2021</v>
      </c>
      <c r="S8669" s="34">
        <v>69.430000000000007</v>
      </c>
    </row>
    <row r="8670" spans="6:19">
      <c r="F8670" s="32"/>
      <c r="K8670" s="32">
        <v>43923</v>
      </c>
      <c r="L8670" s="33">
        <f t="shared" ref="L8670:L8696" si="1460">+MONTH(K8670)</f>
        <v>4</v>
      </c>
      <c r="M8670" s="33">
        <f t="shared" ref="M8670:M8696" si="1461">+YEAR(K8670)</f>
        <v>2020</v>
      </c>
      <c r="N8670" s="34">
        <v>25.18</v>
      </c>
      <c r="P8670" s="32">
        <v>44344</v>
      </c>
      <c r="Q8670" s="33">
        <f t="shared" si="1458"/>
        <v>5</v>
      </c>
      <c r="R8670" s="33">
        <f t="shared" si="1459"/>
        <v>2021</v>
      </c>
      <c r="S8670" s="34">
        <v>69.36</v>
      </c>
    </row>
    <row r="8671" spans="6:19">
      <c r="F8671" s="32"/>
      <c r="K8671" s="32">
        <v>43924</v>
      </c>
      <c r="L8671" s="33">
        <f t="shared" si="1460"/>
        <v>4</v>
      </c>
      <c r="M8671" s="33">
        <f t="shared" si="1461"/>
        <v>2020</v>
      </c>
      <c r="N8671" s="34">
        <v>28.36</v>
      </c>
      <c r="P8671" s="32">
        <v>44348</v>
      </c>
      <c r="Q8671" s="33">
        <f t="shared" si="1458"/>
        <v>6</v>
      </c>
      <c r="R8671" s="33">
        <f t="shared" si="1459"/>
        <v>2021</v>
      </c>
      <c r="S8671" s="34">
        <v>70.03</v>
      </c>
    </row>
    <row r="8672" spans="6:19">
      <c r="F8672" s="32"/>
      <c r="K8672" s="32">
        <v>43927</v>
      </c>
      <c r="L8672" s="33">
        <f t="shared" si="1460"/>
        <v>4</v>
      </c>
      <c r="M8672" s="33">
        <f t="shared" si="1461"/>
        <v>2020</v>
      </c>
      <c r="N8672" s="34">
        <v>26.21</v>
      </c>
      <c r="P8672" s="32">
        <v>44349</v>
      </c>
      <c r="Q8672" s="33">
        <f t="shared" si="1458"/>
        <v>6</v>
      </c>
      <c r="R8672" s="33">
        <f t="shared" si="1459"/>
        <v>2021</v>
      </c>
      <c r="S8672" s="34">
        <v>70.599999999999994</v>
      </c>
    </row>
    <row r="8673" spans="6:19">
      <c r="F8673" s="32"/>
      <c r="K8673" s="32">
        <v>43928</v>
      </c>
      <c r="L8673" s="33">
        <f t="shared" si="1460"/>
        <v>4</v>
      </c>
      <c r="M8673" s="33">
        <f t="shared" si="1461"/>
        <v>2020</v>
      </c>
      <c r="N8673" s="34">
        <v>23.54</v>
      </c>
      <c r="P8673" s="32">
        <v>44350</v>
      </c>
      <c r="Q8673" s="33">
        <f t="shared" si="1458"/>
        <v>6</v>
      </c>
      <c r="R8673" s="33">
        <f t="shared" si="1459"/>
        <v>2021</v>
      </c>
      <c r="S8673" s="34">
        <v>70.709999999999994</v>
      </c>
    </row>
    <row r="8674" spans="6:19">
      <c r="F8674" s="32"/>
      <c r="K8674" s="32">
        <v>43929</v>
      </c>
      <c r="L8674" s="33">
        <f t="shared" si="1460"/>
        <v>4</v>
      </c>
      <c r="M8674" s="33">
        <f t="shared" si="1461"/>
        <v>2020</v>
      </c>
      <c r="N8674" s="34">
        <v>24.97</v>
      </c>
      <c r="P8674" s="32">
        <v>44351</v>
      </c>
      <c r="Q8674" s="33">
        <f t="shared" si="1458"/>
        <v>6</v>
      </c>
      <c r="R8674" s="33">
        <f t="shared" si="1459"/>
        <v>2021</v>
      </c>
      <c r="S8674" s="34">
        <v>71.3</v>
      </c>
    </row>
    <row r="8675" spans="6:19">
      <c r="F8675" s="32"/>
      <c r="K8675" s="32">
        <v>43930</v>
      </c>
      <c r="L8675" s="33">
        <f t="shared" si="1460"/>
        <v>4</v>
      </c>
      <c r="M8675" s="33">
        <f t="shared" si="1461"/>
        <v>2020</v>
      </c>
      <c r="N8675" s="34">
        <v>22.9</v>
      </c>
      <c r="P8675" s="32">
        <v>44354</v>
      </c>
      <c r="Q8675" s="33">
        <f t="shared" si="1458"/>
        <v>6</v>
      </c>
      <c r="R8675" s="33">
        <f t="shared" si="1459"/>
        <v>2021</v>
      </c>
      <c r="S8675" s="34">
        <v>70.89</v>
      </c>
    </row>
    <row r="8676" spans="6:19">
      <c r="F8676" s="32"/>
      <c r="K8676" s="32">
        <v>43934</v>
      </c>
      <c r="L8676" s="33">
        <f t="shared" si="1460"/>
        <v>4</v>
      </c>
      <c r="M8676" s="33">
        <f t="shared" si="1461"/>
        <v>2020</v>
      </c>
      <c r="N8676" s="34">
        <v>22.36</v>
      </c>
      <c r="P8676" s="32">
        <v>44355</v>
      </c>
      <c r="Q8676" s="33">
        <f t="shared" si="1458"/>
        <v>6</v>
      </c>
      <c r="R8676" s="33">
        <f t="shared" si="1459"/>
        <v>2021</v>
      </c>
      <c r="S8676" s="34">
        <v>71.39</v>
      </c>
    </row>
    <row r="8677" spans="6:19">
      <c r="F8677" s="32"/>
      <c r="K8677" s="32">
        <v>43935</v>
      </c>
      <c r="L8677" s="33">
        <f t="shared" si="1460"/>
        <v>4</v>
      </c>
      <c r="M8677" s="33">
        <f t="shared" si="1461"/>
        <v>2020</v>
      </c>
      <c r="N8677" s="34">
        <v>20.149999999999999</v>
      </c>
      <c r="P8677" s="32">
        <v>44356</v>
      </c>
      <c r="Q8677" s="33">
        <f t="shared" si="1458"/>
        <v>6</v>
      </c>
      <c r="R8677" s="33">
        <f t="shared" si="1459"/>
        <v>2021</v>
      </c>
      <c r="S8677" s="34">
        <v>71.31</v>
      </c>
    </row>
    <row r="8678" spans="6:19">
      <c r="F8678" s="32"/>
      <c r="K8678" s="32">
        <v>43936</v>
      </c>
      <c r="L8678" s="33">
        <f t="shared" si="1460"/>
        <v>4</v>
      </c>
      <c r="M8678" s="33">
        <f t="shared" si="1461"/>
        <v>2020</v>
      </c>
      <c r="N8678" s="34">
        <v>19.96</v>
      </c>
      <c r="P8678" s="32">
        <v>44357</v>
      </c>
      <c r="Q8678" s="33">
        <f t="shared" si="1458"/>
        <v>6</v>
      </c>
      <c r="R8678" s="33">
        <f t="shared" si="1459"/>
        <v>2021</v>
      </c>
      <c r="S8678" s="34">
        <v>71.650000000000006</v>
      </c>
    </row>
    <row r="8679" spans="6:19">
      <c r="F8679" s="32"/>
      <c r="K8679" s="32">
        <v>43937</v>
      </c>
      <c r="L8679" s="33">
        <f t="shared" si="1460"/>
        <v>4</v>
      </c>
      <c r="M8679" s="33">
        <f t="shared" si="1461"/>
        <v>2020</v>
      </c>
      <c r="N8679" s="34">
        <v>19.82</v>
      </c>
      <c r="P8679" s="32">
        <v>44358</v>
      </c>
      <c r="Q8679" s="33">
        <f t="shared" si="1458"/>
        <v>6</v>
      </c>
      <c r="R8679" s="33">
        <f t="shared" si="1459"/>
        <v>2021</v>
      </c>
      <c r="S8679" s="34">
        <v>72.05</v>
      </c>
    </row>
    <row r="8680" spans="6:19">
      <c r="F8680" s="32"/>
      <c r="K8680" s="32">
        <v>43938</v>
      </c>
      <c r="L8680" s="33">
        <f t="shared" si="1460"/>
        <v>4</v>
      </c>
      <c r="M8680" s="33">
        <f t="shared" si="1461"/>
        <v>2020</v>
      </c>
      <c r="N8680" s="34">
        <v>18.309999999999999</v>
      </c>
      <c r="P8680" s="32">
        <v>44361</v>
      </c>
      <c r="Q8680" s="33">
        <f t="shared" si="1458"/>
        <v>6</v>
      </c>
      <c r="R8680" s="33">
        <f t="shared" si="1459"/>
        <v>2021</v>
      </c>
      <c r="S8680" s="34">
        <v>72.27</v>
      </c>
    </row>
    <row r="8681" spans="6:19">
      <c r="F8681" s="32"/>
      <c r="K8681" s="32">
        <v>43941</v>
      </c>
      <c r="L8681" s="33">
        <f t="shared" si="1460"/>
        <v>4</v>
      </c>
      <c r="M8681" s="33">
        <f t="shared" si="1461"/>
        <v>2020</v>
      </c>
      <c r="N8681" s="34">
        <v>-36.979999999999997</v>
      </c>
      <c r="P8681" s="32">
        <v>44362</v>
      </c>
      <c r="Q8681" s="33">
        <f t="shared" si="1458"/>
        <v>6</v>
      </c>
      <c r="R8681" s="33">
        <f t="shared" si="1459"/>
        <v>2021</v>
      </c>
      <c r="S8681" s="34">
        <v>73.38</v>
      </c>
    </row>
    <row r="8682" spans="6:19">
      <c r="F8682" s="32"/>
      <c r="K8682" s="32">
        <v>43942</v>
      </c>
      <c r="L8682" s="33">
        <f t="shared" si="1460"/>
        <v>4</v>
      </c>
      <c r="M8682" s="33">
        <f t="shared" si="1461"/>
        <v>2020</v>
      </c>
      <c r="N8682" s="34">
        <v>8.91</v>
      </c>
      <c r="P8682" s="32">
        <v>44363</v>
      </c>
      <c r="Q8682" s="33">
        <f t="shared" si="1458"/>
        <v>6</v>
      </c>
      <c r="R8682" s="33">
        <f t="shared" si="1459"/>
        <v>2021</v>
      </c>
      <c r="S8682" s="34">
        <v>73.88</v>
      </c>
    </row>
    <row r="8683" spans="6:19">
      <c r="F8683" s="32"/>
      <c r="K8683" s="32">
        <v>43943</v>
      </c>
      <c r="L8683" s="33">
        <f t="shared" si="1460"/>
        <v>4</v>
      </c>
      <c r="M8683" s="33">
        <f t="shared" si="1461"/>
        <v>2020</v>
      </c>
      <c r="N8683" s="34">
        <v>13.64</v>
      </c>
      <c r="P8683" s="32">
        <v>44364</v>
      </c>
      <c r="Q8683" s="33">
        <f t="shared" si="1458"/>
        <v>6</v>
      </c>
      <c r="R8683" s="33">
        <f t="shared" si="1459"/>
        <v>2021</v>
      </c>
      <c r="S8683" s="34">
        <v>72.92</v>
      </c>
    </row>
    <row r="8684" spans="6:19">
      <c r="F8684" s="32"/>
      <c r="K8684" s="32">
        <v>43944</v>
      </c>
      <c r="L8684" s="33">
        <f t="shared" si="1460"/>
        <v>4</v>
      </c>
      <c r="M8684" s="33">
        <f t="shared" si="1461"/>
        <v>2020</v>
      </c>
      <c r="N8684" s="34">
        <v>15.06</v>
      </c>
      <c r="P8684" s="32">
        <v>44365</v>
      </c>
      <c r="Q8684" s="33">
        <f t="shared" si="1458"/>
        <v>6</v>
      </c>
      <c r="R8684" s="33">
        <f t="shared" si="1459"/>
        <v>2021</v>
      </c>
      <c r="S8684" s="34">
        <v>73.099999999999994</v>
      </c>
    </row>
    <row r="8685" spans="6:19">
      <c r="F8685" s="32"/>
      <c r="K8685" s="32">
        <v>43945</v>
      </c>
      <c r="L8685" s="33">
        <f t="shared" si="1460"/>
        <v>4</v>
      </c>
      <c r="M8685" s="33">
        <f t="shared" si="1461"/>
        <v>2020</v>
      </c>
      <c r="N8685" s="34">
        <v>15.99</v>
      </c>
      <c r="P8685" s="32">
        <v>44368</v>
      </c>
      <c r="Q8685" s="33">
        <f t="shared" si="1458"/>
        <v>6</v>
      </c>
      <c r="R8685" s="33">
        <f t="shared" si="1459"/>
        <v>2021</v>
      </c>
      <c r="S8685" s="34">
        <v>74.489999999999995</v>
      </c>
    </row>
    <row r="8686" spans="6:19">
      <c r="F8686" s="32"/>
      <c r="K8686" s="32">
        <v>43948</v>
      </c>
      <c r="L8686" s="33">
        <f t="shared" si="1460"/>
        <v>4</v>
      </c>
      <c r="M8686" s="33">
        <f t="shared" si="1461"/>
        <v>2020</v>
      </c>
      <c r="N8686" s="34">
        <v>12.17</v>
      </c>
      <c r="P8686" s="32">
        <v>44369</v>
      </c>
      <c r="Q8686" s="33">
        <f t="shared" si="1458"/>
        <v>6</v>
      </c>
      <c r="R8686" s="33">
        <f t="shared" si="1459"/>
        <v>2021</v>
      </c>
      <c r="S8686" s="34">
        <v>74.92</v>
      </c>
    </row>
    <row r="8687" spans="6:19">
      <c r="F8687" s="32"/>
      <c r="K8687" s="32">
        <v>43949</v>
      </c>
      <c r="L8687" s="33">
        <f t="shared" si="1460"/>
        <v>4</v>
      </c>
      <c r="M8687" s="33">
        <f t="shared" si="1461"/>
        <v>2020</v>
      </c>
      <c r="N8687" s="34">
        <v>12.4</v>
      </c>
      <c r="P8687" s="32">
        <v>44370</v>
      </c>
      <c r="Q8687" s="33">
        <f t="shared" ref="Q8687:Q8714" si="1462">+MONTH(P8687)</f>
        <v>6</v>
      </c>
      <c r="R8687" s="33">
        <f t="shared" ref="R8687:R8714" si="1463">+YEAR(P8687)</f>
        <v>2021</v>
      </c>
      <c r="S8687" s="34">
        <v>75.22</v>
      </c>
    </row>
    <row r="8688" spans="6:19">
      <c r="F8688" s="32"/>
      <c r="K8688" s="32">
        <v>43950</v>
      </c>
      <c r="L8688" s="33">
        <f t="shared" si="1460"/>
        <v>4</v>
      </c>
      <c r="M8688" s="33">
        <f t="shared" si="1461"/>
        <v>2020</v>
      </c>
      <c r="N8688" s="34">
        <v>15.04</v>
      </c>
      <c r="P8688" s="32">
        <v>44371</v>
      </c>
      <c r="Q8688" s="33">
        <f t="shared" si="1462"/>
        <v>6</v>
      </c>
      <c r="R8688" s="33">
        <f t="shared" si="1463"/>
        <v>2021</v>
      </c>
      <c r="S8688" s="34">
        <v>75.95</v>
      </c>
    </row>
    <row r="8689" spans="6:19">
      <c r="F8689" s="32"/>
      <c r="K8689" s="32">
        <v>43951</v>
      </c>
      <c r="L8689" s="33">
        <f t="shared" si="1460"/>
        <v>4</v>
      </c>
      <c r="M8689" s="33">
        <f t="shared" si="1461"/>
        <v>2020</v>
      </c>
      <c r="N8689" s="34">
        <v>19.23</v>
      </c>
      <c r="P8689" s="32">
        <v>44372</v>
      </c>
      <c r="Q8689" s="33">
        <f t="shared" si="1462"/>
        <v>6</v>
      </c>
      <c r="R8689" s="33">
        <f t="shared" si="1463"/>
        <v>2021</v>
      </c>
      <c r="S8689" s="34">
        <v>76.45</v>
      </c>
    </row>
    <row r="8690" spans="6:19">
      <c r="F8690" s="32"/>
      <c r="K8690" s="32">
        <v>43952</v>
      </c>
      <c r="L8690" s="33">
        <f t="shared" si="1460"/>
        <v>5</v>
      </c>
      <c r="M8690" s="33">
        <f t="shared" si="1461"/>
        <v>2020</v>
      </c>
      <c r="N8690" s="34">
        <v>19.72</v>
      </c>
      <c r="P8690" s="32">
        <v>44375</v>
      </c>
      <c r="Q8690" s="33">
        <f t="shared" si="1462"/>
        <v>6</v>
      </c>
      <c r="R8690" s="33">
        <f t="shared" si="1463"/>
        <v>2021</v>
      </c>
      <c r="S8690" s="34">
        <v>74.78</v>
      </c>
    </row>
    <row r="8691" spans="6:19">
      <c r="F8691" s="32"/>
      <c r="K8691" s="32">
        <v>43955</v>
      </c>
      <c r="L8691" s="33">
        <f t="shared" si="1460"/>
        <v>5</v>
      </c>
      <c r="M8691" s="33">
        <f t="shared" si="1461"/>
        <v>2020</v>
      </c>
      <c r="N8691" s="34">
        <v>20.47</v>
      </c>
      <c r="P8691" s="32">
        <v>44376</v>
      </c>
      <c r="Q8691" s="33">
        <f t="shared" si="1462"/>
        <v>6</v>
      </c>
      <c r="R8691" s="33">
        <f t="shared" si="1463"/>
        <v>2021</v>
      </c>
      <c r="S8691" s="34">
        <v>75.38</v>
      </c>
    </row>
    <row r="8692" spans="6:19">
      <c r="F8692" s="32"/>
      <c r="K8692" s="32">
        <v>43956</v>
      </c>
      <c r="L8692" s="33">
        <f t="shared" si="1460"/>
        <v>5</v>
      </c>
      <c r="M8692" s="33">
        <f t="shared" si="1461"/>
        <v>2020</v>
      </c>
      <c r="N8692" s="34">
        <v>24.56</v>
      </c>
      <c r="P8692" s="32">
        <v>44377</v>
      </c>
      <c r="Q8692" s="33">
        <f t="shared" si="1462"/>
        <v>6</v>
      </c>
      <c r="R8692" s="33">
        <f t="shared" si="1463"/>
        <v>2021</v>
      </c>
      <c r="S8692" s="34">
        <v>76.94</v>
      </c>
    </row>
    <row r="8693" spans="6:19">
      <c r="F8693" s="32"/>
      <c r="K8693" s="32">
        <v>43957</v>
      </c>
      <c r="L8693" s="33">
        <f t="shared" si="1460"/>
        <v>5</v>
      </c>
      <c r="M8693" s="33">
        <f t="shared" si="1461"/>
        <v>2020</v>
      </c>
      <c r="N8693" s="34">
        <v>23.88</v>
      </c>
      <c r="P8693" s="32">
        <v>44378</v>
      </c>
      <c r="Q8693" s="33">
        <f t="shared" si="1462"/>
        <v>7</v>
      </c>
      <c r="R8693" s="33">
        <f t="shared" si="1463"/>
        <v>2021</v>
      </c>
      <c r="S8693" s="34">
        <v>76.69</v>
      </c>
    </row>
    <row r="8694" spans="6:19">
      <c r="F8694" s="32"/>
      <c r="K8694" s="32">
        <v>43958</v>
      </c>
      <c r="L8694" s="33">
        <f t="shared" si="1460"/>
        <v>5</v>
      </c>
      <c r="M8694" s="33">
        <f t="shared" si="1461"/>
        <v>2020</v>
      </c>
      <c r="N8694" s="34">
        <v>23.68</v>
      </c>
      <c r="P8694" s="32">
        <v>44379</v>
      </c>
      <c r="Q8694" s="33">
        <f t="shared" si="1462"/>
        <v>7</v>
      </c>
      <c r="R8694" s="33">
        <f t="shared" si="1463"/>
        <v>2021</v>
      </c>
      <c r="S8694" s="34">
        <v>77.510000000000005</v>
      </c>
    </row>
    <row r="8695" spans="6:19">
      <c r="F8695" s="32"/>
      <c r="K8695" s="32">
        <v>43959</v>
      </c>
      <c r="L8695" s="33">
        <f t="shared" si="1460"/>
        <v>5</v>
      </c>
      <c r="M8695" s="33">
        <f t="shared" si="1461"/>
        <v>2020</v>
      </c>
      <c r="N8695" s="34">
        <v>24.73</v>
      </c>
      <c r="P8695" s="32">
        <v>44382</v>
      </c>
      <c r="Q8695" s="33">
        <f t="shared" si="1462"/>
        <v>7</v>
      </c>
      <c r="R8695" s="33">
        <f t="shared" si="1463"/>
        <v>2021</v>
      </c>
      <c r="S8695" s="34">
        <v>78.34</v>
      </c>
    </row>
    <row r="8696" spans="6:19">
      <c r="F8696" s="32"/>
      <c r="K8696" s="32">
        <v>43962</v>
      </c>
      <c r="L8696" s="33">
        <f t="shared" si="1460"/>
        <v>5</v>
      </c>
      <c r="M8696" s="33">
        <f t="shared" si="1461"/>
        <v>2020</v>
      </c>
      <c r="N8696" s="34">
        <v>24.02</v>
      </c>
      <c r="P8696" s="32">
        <v>44383</v>
      </c>
      <c r="Q8696" s="33">
        <f t="shared" si="1462"/>
        <v>7</v>
      </c>
      <c r="R8696" s="33">
        <f t="shared" si="1463"/>
        <v>2021</v>
      </c>
      <c r="S8696" s="34">
        <v>75.81</v>
      </c>
    </row>
    <row r="8697" spans="6:19">
      <c r="F8697" s="32"/>
      <c r="K8697" s="32">
        <v>43963</v>
      </c>
      <c r="L8697" s="33">
        <f t="shared" ref="L8697:L8730" si="1464">+MONTH(K8697)</f>
        <v>5</v>
      </c>
      <c r="M8697" s="33">
        <f t="shared" ref="M8697:M8730" si="1465">+YEAR(K8697)</f>
        <v>2020</v>
      </c>
      <c r="N8697" s="34">
        <v>25.76</v>
      </c>
      <c r="P8697" s="32">
        <v>44384</v>
      </c>
      <c r="Q8697" s="33">
        <f t="shared" si="1462"/>
        <v>7</v>
      </c>
      <c r="R8697" s="33">
        <f t="shared" si="1463"/>
        <v>2021</v>
      </c>
      <c r="S8697" s="34">
        <v>74.31</v>
      </c>
    </row>
    <row r="8698" spans="6:19">
      <c r="F8698" s="32"/>
      <c r="K8698" s="32">
        <v>43964</v>
      </c>
      <c r="L8698" s="33">
        <f t="shared" si="1464"/>
        <v>5</v>
      </c>
      <c r="M8698" s="33">
        <f t="shared" si="1465"/>
        <v>2020</v>
      </c>
      <c r="N8698" s="34">
        <v>25.37</v>
      </c>
      <c r="P8698" s="32">
        <v>44385</v>
      </c>
      <c r="Q8698" s="33">
        <f t="shared" si="1462"/>
        <v>7</v>
      </c>
      <c r="R8698" s="33">
        <f t="shared" si="1463"/>
        <v>2021</v>
      </c>
      <c r="S8698" s="34">
        <v>75.069999999999993</v>
      </c>
    </row>
    <row r="8699" spans="6:19">
      <c r="F8699" s="32"/>
      <c r="K8699" s="32">
        <v>43965</v>
      </c>
      <c r="L8699" s="33">
        <f t="shared" si="1464"/>
        <v>5</v>
      </c>
      <c r="M8699" s="33">
        <f t="shared" si="1465"/>
        <v>2020</v>
      </c>
      <c r="N8699" s="34">
        <v>27.4</v>
      </c>
      <c r="P8699" s="32">
        <v>44386</v>
      </c>
      <c r="Q8699" s="33">
        <f t="shared" si="1462"/>
        <v>7</v>
      </c>
      <c r="R8699" s="33">
        <f t="shared" si="1463"/>
        <v>2021</v>
      </c>
      <c r="S8699" s="34">
        <v>77.14</v>
      </c>
    </row>
    <row r="8700" spans="6:19">
      <c r="F8700" s="32"/>
      <c r="K8700" s="32">
        <v>43966</v>
      </c>
      <c r="L8700" s="33">
        <f t="shared" si="1464"/>
        <v>5</v>
      </c>
      <c r="M8700" s="33">
        <f t="shared" si="1465"/>
        <v>2020</v>
      </c>
      <c r="N8700" s="34">
        <v>29.44</v>
      </c>
      <c r="P8700" s="32">
        <v>44389</v>
      </c>
      <c r="Q8700" s="33">
        <f t="shared" si="1462"/>
        <v>7</v>
      </c>
      <c r="R8700" s="33">
        <f t="shared" si="1463"/>
        <v>2021</v>
      </c>
      <c r="S8700" s="34">
        <v>76.77</v>
      </c>
    </row>
    <row r="8701" spans="6:19">
      <c r="F8701" s="32"/>
      <c r="K8701" s="32">
        <v>43969</v>
      </c>
      <c r="L8701" s="33">
        <f t="shared" si="1464"/>
        <v>5</v>
      </c>
      <c r="M8701" s="33">
        <f t="shared" si="1465"/>
        <v>2020</v>
      </c>
      <c r="N8701" s="34">
        <v>31.83</v>
      </c>
      <c r="P8701" s="32">
        <v>44390</v>
      </c>
      <c r="Q8701" s="33">
        <f t="shared" si="1462"/>
        <v>7</v>
      </c>
      <c r="R8701" s="33">
        <f t="shared" si="1463"/>
        <v>2021</v>
      </c>
      <c r="S8701" s="34">
        <v>77.5</v>
      </c>
    </row>
    <row r="8702" spans="6:19">
      <c r="F8702" s="32"/>
      <c r="K8702" s="32">
        <v>43970</v>
      </c>
      <c r="L8702" s="33">
        <f t="shared" si="1464"/>
        <v>5</v>
      </c>
      <c r="M8702" s="33">
        <f t="shared" si="1465"/>
        <v>2020</v>
      </c>
      <c r="N8702" s="34">
        <v>32.299999999999997</v>
      </c>
      <c r="P8702" s="32">
        <v>44391</v>
      </c>
      <c r="Q8702" s="33">
        <f t="shared" si="1462"/>
        <v>7</v>
      </c>
      <c r="R8702" s="33">
        <f t="shared" si="1463"/>
        <v>2021</v>
      </c>
      <c r="S8702" s="34">
        <v>75.739999999999995</v>
      </c>
    </row>
    <row r="8703" spans="6:19">
      <c r="F8703" s="32"/>
      <c r="K8703" s="32">
        <v>43971</v>
      </c>
      <c r="L8703" s="33">
        <f t="shared" si="1464"/>
        <v>5</v>
      </c>
      <c r="M8703" s="33">
        <f t="shared" si="1465"/>
        <v>2020</v>
      </c>
      <c r="N8703" s="34">
        <v>33.56</v>
      </c>
      <c r="P8703" s="32">
        <v>44392</v>
      </c>
      <c r="Q8703" s="33">
        <f t="shared" si="1462"/>
        <v>7</v>
      </c>
      <c r="R8703" s="33">
        <f t="shared" si="1463"/>
        <v>2021</v>
      </c>
      <c r="S8703" s="34">
        <v>74.53</v>
      </c>
    </row>
    <row r="8704" spans="6:19">
      <c r="F8704" s="32"/>
      <c r="K8704" s="32">
        <v>43972</v>
      </c>
      <c r="L8704" s="33">
        <f t="shared" si="1464"/>
        <v>5</v>
      </c>
      <c r="M8704" s="33">
        <f t="shared" si="1465"/>
        <v>2020</v>
      </c>
      <c r="N8704" s="34">
        <v>34.299999999999997</v>
      </c>
      <c r="P8704" s="32">
        <v>44393</v>
      </c>
      <c r="Q8704" s="33">
        <f t="shared" si="1462"/>
        <v>7</v>
      </c>
      <c r="R8704" s="33">
        <f t="shared" si="1463"/>
        <v>2021</v>
      </c>
      <c r="S8704" s="34">
        <v>74.459999999999994</v>
      </c>
    </row>
    <row r="8705" spans="6:19">
      <c r="F8705" s="32"/>
      <c r="K8705" s="32">
        <v>43973</v>
      </c>
      <c r="L8705" s="33">
        <f t="shared" si="1464"/>
        <v>5</v>
      </c>
      <c r="M8705" s="33">
        <f t="shared" si="1465"/>
        <v>2020</v>
      </c>
      <c r="N8705" s="34">
        <v>33.49</v>
      </c>
      <c r="P8705" s="32">
        <v>44396</v>
      </c>
      <c r="Q8705" s="33">
        <f t="shared" si="1462"/>
        <v>7</v>
      </c>
      <c r="R8705" s="33">
        <f t="shared" si="1463"/>
        <v>2021</v>
      </c>
      <c r="S8705" s="34">
        <v>69.33</v>
      </c>
    </row>
    <row r="8706" spans="6:19">
      <c r="F8706" s="32"/>
      <c r="K8706" s="32">
        <v>43977</v>
      </c>
      <c r="L8706" s="33">
        <f t="shared" si="1464"/>
        <v>5</v>
      </c>
      <c r="M8706" s="33">
        <f t="shared" si="1465"/>
        <v>2020</v>
      </c>
      <c r="N8706" s="34">
        <v>34.700000000000003</v>
      </c>
      <c r="P8706" s="32">
        <v>44397</v>
      </c>
      <c r="Q8706" s="33">
        <f t="shared" si="1462"/>
        <v>7</v>
      </c>
      <c r="R8706" s="33">
        <f t="shared" si="1463"/>
        <v>2021</v>
      </c>
      <c r="S8706" s="34">
        <v>70.03</v>
      </c>
    </row>
    <row r="8707" spans="6:19">
      <c r="F8707" s="32"/>
      <c r="K8707" s="32">
        <v>43978</v>
      </c>
      <c r="L8707" s="33">
        <f t="shared" si="1464"/>
        <v>5</v>
      </c>
      <c r="M8707" s="33">
        <f t="shared" si="1465"/>
        <v>2020</v>
      </c>
      <c r="N8707" s="34">
        <v>32.799999999999997</v>
      </c>
      <c r="P8707" s="32">
        <v>44398</v>
      </c>
      <c r="Q8707" s="33">
        <f t="shared" si="1462"/>
        <v>7</v>
      </c>
      <c r="R8707" s="33">
        <f t="shared" si="1463"/>
        <v>2021</v>
      </c>
      <c r="S8707" s="34">
        <v>72.540000000000006</v>
      </c>
    </row>
    <row r="8708" spans="6:19">
      <c r="F8708" s="32"/>
      <c r="K8708" s="32">
        <v>43979</v>
      </c>
      <c r="L8708" s="33">
        <f t="shared" si="1464"/>
        <v>5</v>
      </c>
      <c r="M8708" s="33">
        <f t="shared" si="1465"/>
        <v>2020</v>
      </c>
      <c r="N8708" s="34">
        <v>33.67</v>
      </c>
      <c r="P8708" s="32">
        <v>44399</v>
      </c>
      <c r="Q8708" s="33">
        <f t="shared" si="1462"/>
        <v>7</v>
      </c>
      <c r="R8708" s="33">
        <f t="shared" si="1463"/>
        <v>2021</v>
      </c>
      <c r="S8708" s="34">
        <v>74.25</v>
      </c>
    </row>
    <row r="8709" spans="6:19">
      <c r="F8709" s="32"/>
      <c r="K8709" s="32">
        <v>43980</v>
      </c>
      <c r="L8709" s="33">
        <f t="shared" si="1464"/>
        <v>5</v>
      </c>
      <c r="M8709" s="33">
        <f t="shared" si="1465"/>
        <v>2020</v>
      </c>
      <c r="N8709" s="34">
        <v>35.57</v>
      </c>
      <c r="P8709" s="32">
        <v>44400</v>
      </c>
      <c r="Q8709" s="33">
        <f t="shared" si="1462"/>
        <v>7</v>
      </c>
      <c r="R8709" s="33">
        <f t="shared" si="1463"/>
        <v>2021</v>
      </c>
      <c r="S8709" s="34">
        <v>74.86</v>
      </c>
    </row>
    <row r="8710" spans="6:19">
      <c r="F8710" s="32"/>
      <c r="K8710" s="32">
        <v>43983</v>
      </c>
      <c r="L8710" s="33">
        <f t="shared" si="1464"/>
        <v>6</v>
      </c>
      <c r="M8710" s="33">
        <f t="shared" si="1465"/>
        <v>2020</v>
      </c>
      <c r="N8710" s="34">
        <v>35.49</v>
      </c>
      <c r="P8710" s="32">
        <v>44403</v>
      </c>
      <c r="Q8710" s="33">
        <f t="shared" si="1462"/>
        <v>7</v>
      </c>
      <c r="R8710" s="33">
        <f t="shared" si="1463"/>
        <v>2021</v>
      </c>
      <c r="S8710" s="34">
        <v>74.790000000000006</v>
      </c>
    </row>
    <row r="8711" spans="6:19">
      <c r="F8711" s="32"/>
      <c r="K8711" s="32">
        <v>43984</v>
      </c>
      <c r="L8711" s="33">
        <f t="shared" si="1464"/>
        <v>6</v>
      </c>
      <c r="M8711" s="33">
        <f t="shared" si="1465"/>
        <v>2020</v>
      </c>
      <c r="N8711" s="34">
        <v>36.880000000000003</v>
      </c>
      <c r="P8711" s="32">
        <v>44404</v>
      </c>
      <c r="Q8711" s="33">
        <f t="shared" si="1462"/>
        <v>7</v>
      </c>
      <c r="R8711" s="33">
        <f t="shared" si="1463"/>
        <v>2021</v>
      </c>
      <c r="S8711" s="34">
        <v>74.87</v>
      </c>
    </row>
    <row r="8712" spans="6:19">
      <c r="F8712" s="32"/>
      <c r="K8712" s="32">
        <v>43985</v>
      </c>
      <c r="L8712" s="33">
        <f t="shared" si="1464"/>
        <v>6</v>
      </c>
      <c r="M8712" s="33">
        <f t="shared" si="1465"/>
        <v>2020</v>
      </c>
      <c r="N8712" s="34">
        <v>37.33</v>
      </c>
      <c r="P8712" s="32">
        <v>44405</v>
      </c>
      <c r="Q8712" s="33">
        <f t="shared" si="1462"/>
        <v>7</v>
      </c>
      <c r="R8712" s="33">
        <f t="shared" si="1463"/>
        <v>2021</v>
      </c>
      <c r="S8712" s="34">
        <v>75.09</v>
      </c>
    </row>
    <row r="8713" spans="6:19">
      <c r="F8713" s="32"/>
      <c r="K8713" s="32">
        <v>43986</v>
      </c>
      <c r="L8713" s="33">
        <f t="shared" si="1464"/>
        <v>6</v>
      </c>
      <c r="M8713" s="33">
        <f t="shared" si="1465"/>
        <v>2020</v>
      </c>
      <c r="N8713" s="34">
        <v>37.42</v>
      </c>
      <c r="P8713" s="32">
        <v>44406</v>
      </c>
      <c r="Q8713" s="33">
        <f t="shared" si="1462"/>
        <v>7</v>
      </c>
      <c r="R8713" s="33">
        <f t="shared" si="1463"/>
        <v>2021</v>
      </c>
      <c r="S8713" s="34">
        <v>76.3</v>
      </c>
    </row>
    <row r="8714" spans="6:19">
      <c r="F8714" s="32"/>
      <c r="K8714" s="32">
        <v>43987</v>
      </c>
      <c r="L8714" s="33">
        <f t="shared" si="1464"/>
        <v>6</v>
      </c>
      <c r="M8714" s="33">
        <f t="shared" si="1465"/>
        <v>2020</v>
      </c>
      <c r="N8714" s="34">
        <v>39.49</v>
      </c>
      <c r="P8714" s="32">
        <v>44407</v>
      </c>
      <c r="Q8714" s="33">
        <f t="shared" si="1462"/>
        <v>7</v>
      </c>
      <c r="R8714" s="33">
        <f t="shared" si="1463"/>
        <v>2021</v>
      </c>
      <c r="S8714" s="34">
        <v>77.72</v>
      </c>
    </row>
    <row r="8715" spans="6:19">
      <c r="F8715" s="32"/>
      <c r="K8715" s="32">
        <v>43990</v>
      </c>
      <c r="L8715" s="33">
        <f t="shared" si="1464"/>
        <v>6</v>
      </c>
      <c r="M8715" s="33">
        <f t="shared" si="1465"/>
        <v>2020</v>
      </c>
      <c r="N8715" s="34">
        <v>38.17</v>
      </c>
      <c r="P8715" s="32">
        <v>44410</v>
      </c>
      <c r="Q8715" s="33">
        <f t="shared" ref="Q8715:Q8740" si="1466">+MONTH(P8715)</f>
        <v>8</v>
      </c>
      <c r="R8715" s="33">
        <f t="shared" ref="R8715:R8740" si="1467">+YEAR(P8715)</f>
        <v>2021</v>
      </c>
      <c r="S8715" s="34">
        <v>73.91</v>
      </c>
    </row>
    <row r="8716" spans="6:19">
      <c r="F8716" s="32"/>
      <c r="K8716" s="32">
        <v>43991</v>
      </c>
      <c r="L8716" s="33">
        <f t="shared" si="1464"/>
        <v>6</v>
      </c>
      <c r="M8716" s="33">
        <f t="shared" si="1465"/>
        <v>2020</v>
      </c>
      <c r="N8716" s="34">
        <v>38.979999999999997</v>
      </c>
      <c r="P8716" s="32">
        <v>44411</v>
      </c>
      <c r="Q8716" s="33">
        <f t="shared" si="1466"/>
        <v>8</v>
      </c>
      <c r="R8716" s="33">
        <f t="shared" si="1467"/>
        <v>2021</v>
      </c>
      <c r="S8716" s="34">
        <v>73.239999999999995</v>
      </c>
    </row>
    <row r="8717" spans="6:19">
      <c r="F8717" s="32"/>
      <c r="K8717" s="32">
        <v>43992</v>
      </c>
      <c r="L8717" s="33">
        <f t="shared" si="1464"/>
        <v>6</v>
      </c>
      <c r="M8717" s="33">
        <f t="shared" si="1465"/>
        <v>2020</v>
      </c>
      <c r="N8717" s="34">
        <v>39.54</v>
      </c>
      <c r="P8717" s="32">
        <v>44412</v>
      </c>
      <c r="Q8717" s="33">
        <f t="shared" si="1466"/>
        <v>8</v>
      </c>
      <c r="R8717" s="33">
        <f t="shared" si="1467"/>
        <v>2021</v>
      </c>
      <c r="S8717" s="34">
        <v>70.989999999999995</v>
      </c>
    </row>
    <row r="8718" spans="6:19">
      <c r="F8718" s="32"/>
      <c r="K8718" s="32">
        <v>43993</v>
      </c>
      <c r="L8718" s="33">
        <f t="shared" si="1464"/>
        <v>6</v>
      </c>
      <c r="M8718" s="33">
        <f t="shared" si="1465"/>
        <v>2020</v>
      </c>
      <c r="N8718" s="34">
        <v>36.43</v>
      </c>
      <c r="P8718" s="32">
        <v>44413</v>
      </c>
      <c r="Q8718" s="33">
        <f t="shared" si="1466"/>
        <v>8</v>
      </c>
      <c r="R8718" s="33">
        <f t="shared" si="1467"/>
        <v>2021</v>
      </c>
      <c r="S8718" s="34">
        <v>72.14</v>
      </c>
    </row>
    <row r="8719" spans="6:19">
      <c r="F8719" s="32"/>
      <c r="K8719" s="32">
        <v>43994</v>
      </c>
      <c r="L8719" s="33">
        <f t="shared" si="1464"/>
        <v>6</v>
      </c>
      <c r="M8719" s="33">
        <f t="shared" si="1465"/>
        <v>2020</v>
      </c>
      <c r="N8719" s="34">
        <v>36.24</v>
      </c>
      <c r="P8719" s="32">
        <v>44414</v>
      </c>
      <c r="Q8719" s="33">
        <f t="shared" si="1466"/>
        <v>8</v>
      </c>
      <c r="R8719" s="33">
        <f t="shared" si="1467"/>
        <v>2021</v>
      </c>
      <c r="S8719" s="34">
        <v>71.02</v>
      </c>
    </row>
    <row r="8720" spans="6:19">
      <c r="F8720" s="32"/>
      <c r="K8720" s="32">
        <v>43997</v>
      </c>
      <c r="L8720" s="33">
        <f t="shared" si="1464"/>
        <v>6</v>
      </c>
      <c r="M8720" s="33">
        <f t="shared" si="1465"/>
        <v>2020</v>
      </c>
      <c r="N8720" s="34">
        <v>37.07</v>
      </c>
      <c r="P8720" s="32">
        <v>44417</v>
      </c>
      <c r="Q8720" s="33">
        <f t="shared" si="1466"/>
        <v>8</v>
      </c>
      <c r="R8720" s="33">
        <f t="shared" si="1467"/>
        <v>2021</v>
      </c>
      <c r="S8720" s="34">
        <v>69.650000000000006</v>
      </c>
    </row>
    <row r="8721" spans="6:19">
      <c r="F8721" s="32"/>
      <c r="K8721" s="32">
        <v>43998</v>
      </c>
      <c r="L8721" s="33">
        <f t="shared" si="1464"/>
        <v>6</v>
      </c>
      <c r="M8721" s="33">
        <f t="shared" si="1465"/>
        <v>2020</v>
      </c>
      <c r="N8721" s="34">
        <v>38.26</v>
      </c>
      <c r="P8721" s="32">
        <v>44418</v>
      </c>
      <c r="Q8721" s="33">
        <f t="shared" si="1466"/>
        <v>8</v>
      </c>
      <c r="R8721" s="33">
        <f t="shared" si="1467"/>
        <v>2021</v>
      </c>
      <c r="S8721" s="34">
        <v>71.14</v>
      </c>
    </row>
    <row r="8722" spans="6:19">
      <c r="F8722" s="32"/>
      <c r="K8722" s="32">
        <v>43999</v>
      </c>
      <c r="L8722" s="33">
        <f t="shared" si="1464"/>
        <v>6</v>
      </c>
      <c r="M8722" s="33">
        <f t="shared" si="1465"/>
        <v>2020</v>
      </c>
      <c r="N8722" s="34">
        <v>37.909999999999997</v>
      </c>
      <c r="P8722" s="32">
        <v>44419</v>
      </c>
      <c r="Q8722" s="33">
        <f t="shared" si="1466"/>
        <v>8</v>
      </c>
      <c r="R8722" s="33">
        <f t="shared" si="1467"/>
        <v>2021</v>
      </c>
      <c r="S8722" s="34">
        <v>71.989999999999995</v>
      </c>
    </row>
    <row r="8723" spans="6:19">
      <c r="F8723" s="32"/>
      <c r="K8723" s="32">
        <v>44000</v>
      </c>
      <c r="L8723" s="33">
        <f t="shared" si="1464"/>
        <v>6</v>
      </c>
      <c r="M8723" s="33">
        <f t="shared" si="1465"/>
        <v>2020</v>
      </c>
      <c r="N8723" s="34">
        <v>38.79</v>
      </c>
      <c r="P8723" s="32">
        <v>44420</v>
      </c>
      <c r="Q8723" s="33">
        <f t="shared" si="1466"/>
        <v>8</v>
      </c>
      <c r="R8723" s="33">
        <f t="shared" si="1467"/>
        <v>2021</v>
      </c>
      <c r="S8723" s="34">
        <v>71.790000000000006</v>
      </c>
    </row>
    <row r="8724" spans="6:19">
      <c r="F8724" s="32"/>
      <c r="K8724" s="32">
        <v>44001</v>
      </c>
      <c r="L8724" s="33">
        <f t="shared" si="1464"/>
        <v>6</v>
      </c>
      <c r="M8724" s="33">
        <f t="shared" si="1465"/>
        <v>2020</v>
      </c>
      <c r="N8724" s="34">
        <v>39.72</v>
      </c>
      <c r="P8724" s="32">
        <v>44421</v>
      </c>
      <c r="Q8724" s="33">
        <f t="shared" si="1466"/>
        <v>8</v>
      </c>
      <c r="R8724" s="33">
        <f t="shared" si="1467"/>
        <v>2021</v>
      </c>
      <c r="S8724" s="34">
        <v>70.900000000000006</v>
      </c>
    </row>
    <row r="8725" spans="6:19">
      <c r="F8725" s="32"/>
      <c r="K8725" s="32">
        <v>44004</v>
      </c>
      <c r="L8725" s="33">
        <f t="shared" si="1464"/>
        <v>6</v>
      </c>
      <c r="M8725" s="33">
        <f t="shared" si="1465"/>
        <v>2020</v>
      </c>
      <c r="N8725" s="34">
        <v>40.6</v>
      </c>
      <c r="P8725" s="32">
        <v>44424</v>
      </c>
      <c r="Q8725" s="33">
        <f t="shared" si="1466"/>
        <v>8</v>
      </c>
      <c r="R8725" s="33">
        <f t="shared" si="1467"/>
        <v>2021</v>
      </c>
      <c r="S8725" s="34">
        <v>70.069999999999993</v>
      </c>
    </row>
    <row r="8726" spans="6:19">
      <c r="F8726" s="32"/>
      <c r="K8726" s="32">
        <v>44005</v>
      </c>
      <c r="L8726" s="33">
        <f t="shared" si="1464"/>
        <v>6</v>
      </c>
      <c r="M8726" s="33">
        <f t="shared" si="1465"/>
        <v>2020</v>
      </c>
      <c r="N8726" s="34">
        <v>40.4</v>
      </c>
      <c r="P8726" s="32">
        <v>44425</v>
      </c>
      <c r="Q8726" s="33">
        <f t="shared" si="1466"/>
        <v>8</v>
      </c>
      <c r="R8726" s="33">
        <f t="shared" si="1467"/>
        <v>2021</v>
      </c>
      <c r="S8726" s="34">
        <v>69.400000000000006</v>
      </c>
    </row>
    <row r="8727" spans="6:19">
      <c r="F8727" s="32"/>
      <c r="K8727" s="32">
        <v>44006</v>
      </c>
      <c r="L8727" s="33">
        <f t="shared" si="1464"/>
        <v>6</v>
      </c>
      <c r="M8727" s="33">
        <f t="shared" si="1465"/>
        <v>2020</v>
      </c>
      <c r="N8727" s="34">
        <v>37.909999999999997</v>
      </c>
      <c r="P8727" s="32">
        <v>44426</v>
      </c>
      <c r="Q8727" s="33">
        <f t="shared" si="1466"/>
        <v>8</v>
      </c>
      <c r="R8727" s="33">
        <f t="shared" si="1467"/>
        <v>2021</v>
      </c>
      <c r="S8727" s="34">
        <v>68.61</v>
      </c>
    </row>
    <row r="8728" spans="6:19">
      <c r="F8728" s="32"/>
      <c r="K8728" s="32">
        <v>44007</v>
      </c>
      <c r="L8728" s="33">
        <f t="shared" si="1464"/>
        <v>6</v>
      </c>
      <c r="M8728" s="33">
        <f t="shared" si="1465"/>
        <v>2020</v>
      </c>
      <c r="N8728" s="34">
        <v>38.659999999999997</v>
      </c>
      <c r="P8728" s="32">
        <v>44427</v>
      </c>
      <c r="Q8728" s="33">
        <f t="shared" si="1466"/>
        <v>8</v>
      </c>
      <c r="R8728" s="33">
        <f t="shared" si="1467"/>
        <v>2021</v>
      </c>
      <c r="S8728" s="34">
        <v>66.8</v>
      </c>
    </row>
    <row r="8729" spans="6:19">
      <c r="F8729" s="32"/>
      <c r="K8729" s="32">
        <v>44008</v>
      </c>
      <c r="L8729" s="33">
        <f t="shared" si="1464"/>
        <v>6</v>
      </c>
      <c r="M8729" s="33">
        <f t="shared" si="1465"/>
        <v>2020</v>
      </c>
      <c r="N8729" s="34">
        <v>38.53</v>
      </c>
      <c r="P8729" s="32">
        <v>44428</v>
      </c>
      <c r="Q8729" s="33">
        <f t="shared" si="1466"/>
        <v>8</v>
      </c>
      <c r="R8729" s="33">
        <f t="shared" si="1467"/>
        <v>2021</v>
      </c>
      <c r="S8729" s="34">
        <v>65.510000000000005</v>
      </c>
    </row>
    <row r="8730" spans="6:19">
      <c r="F8730" s="32"/>
      <c r="K8730" s="32">
        <v>44011</v>
      </c>
      <c r="L8730" s="33">
        <f t="shared" si="1464"/>
        <v>6</v>
      </c>
      <c r="M8730" s="33">
        <f t="shared" si="1465"/>
        <v>2020</v>
      </c>
      <c r="N8730" s="34">
        <v>39.67</v>
      </c>
      <c r="P8730" s="32">
        <v>44431</v>
      </c>
      <c r="Q8730" s="33">
        <f t="shared" si="1466"/>
        <v>8</v>
      </c>
      <c r="R8730" s="33">
        <f t="shared" si="1467"/>
        <v>2021</v>
      </c>
      <c r="S8730" s="34">
        <v>69.069999999999993</v>
      </c>
    </row>
    <row r="8731" spans="6:19">
      <c r="F8731" s="32"/>
      <c r="K8731" s="32">
        <v>44012</v>
      </c>
      <c r="L8731" s="33">
        <f t="shared" ref="L8731:L8754" si="1468">+MONTH(K8731)</f>
        <v>6</v>
      </c>
      <c r="M8731" s="33">
        <f t="shared" ref="M8731:M8754" si="1469">+YEAR(K8731)</f>
        <v>2020</v>
      </c>
      <c r="N8731" s="34">
        <v>39.270000000000003</v>
      </c>
      <c r="P8731" s="32">
        <v>44432</v>
      </c>
      <c r="Q8731" s="33">
        <f t="shared" si="1466"/>
        <v>8</v>
      </c>
      <c r="R8731" s="33">
        <f t="shared" si="1467"/>
        <v>2021</v>
      </c>
      <c r="S8731" s="34">
        <v>71.209999999999994</v>
      </c>
    </row>
    <row r="8732" spans="6:19">
      <c r="F8732" s="32"/>
      <c r="K8732" s="32">
        <v>44013</v>
      </c>
      <c r="L8732" s="33">
        <f t="shared" si="1468"/>
        <v>7</v>
      </c>
      <c r="M8732" s="33">
        <f t="shared" si="1469"/>
        <v>2020</v>
      </c>
      <c r="N8732" s="34">
        <v>39.880000000000003</v>
      </c>
      <c r="P8732" s="32">
        <v>44433</v>
      </c>
      <c r="Q8732" s="33">
        <f t="shared" si="1466"/>
        <v>8</v>
      </c>
      <c r="R8732" s="33">
        <f t="shared" si="1467"/>
        <v>2021</v>
      </c>
      <c r="S8732" s="34">
        <v>72.12</v>
      </c>
    </row>
    <row r="8733" spans="6:19">
      <c r="F8733" s="32"/>
      <c r="K8733" s="32">
        <v>44014</v>
      </c>
      <c r="L8733" s="33">
        <f t="shared" si="1468"/>
        <v>7</v>
      </c>
      <c r="M8733" s="33">
        <f t="shared" si="1469"/>
        <v>2020</v>
      </c>
      <c r="N8733" s="34">
        <v>40.57</v>
      </c>
      <c r="P8733" s="32">
        <v>44434</v>
      </c>
      <c r="Q8733" s="33">
        <f t="shared" si="1466"/>
        <v>8</v>
      </c>
      <c r="R8733" s="33">
        <f t="shared" si="1467"/>
        <v>2021</v>
      </c>
      <c r="S8733" s="34">
        <v>70.42</v>
      </c>
    </row>
    <row r="8734" spans="6:19">
      <c r="F8734" s="32"/>
      <c r="K8734" s="32">
        <v>44018</v>
      </c>
      <c r="L8734" s="33">
        <f t="shared" si="1468"/>
        <v>7</v>
      </c>
      <c r="M8734" s="33">
        <f t="shared" si="1469"/>
        <v>2020</v>
      </c>
      <c r="N8734" s="34">
        <v>40.51</v>
      </c>
      <c r="P8734" s="32">
        <v>44435</v>
      </c>
      <c r="Q8734" s="33">
        <f t="shared" si="1466"/>
        <v>8</v>
      </c>
      <c r="R8734" s="33">
        <f t="shared" si="1467"/>
        <v>2021</v>
      </c>
      <c r="S8734" s="34">
        <v>72.260000000000005</v>
      </c>
    </row>
    <row r="8735" spans="6:19">
      <c r="F8735" s="32"/>
      <c r="K8735" s="32">
        <v>44019</v>
      </c>
      <c r="L8735" s="33">
        <f t="shared" si="1468"/>
        <v>7</v>
      </c>
      <c r="M8735" s="33">
        <f t="shared" si="1469"/>
        <v>2020</v>
      </c>
      <c r="N8735" s="34">
        <v>40.590000000000003</v>
      </c>
      <c r="P8735" s="32">
        <v>44439</v>
      </c>
      <c r="Q8735" s="33">
        <f t="shared" si="1466"/>
        <v>8</v>
      </c>
      <c r="R8735" s="33">
        <f t="shared" si="1467"/>
        <v>2021</v>
      </c>
      <c r="S8735" s="34">
        <v>73.45</v>
      </c>
    </row>
    <row r="8736" spans="6:19">
      <c r="F8736" s="32"/>
      <c r="K8736" s="32">
        <v>44020</v>
      </c>
      <c r="L8736" s="33">
        <f t="shared" si="1468"/>
        <v>7</v>
      </c>
      <c r="M8736" s="33">
        <f t="shared" si="1469"/>
        <v>2020</v>
      </c>
      <c r="N8736" s="34">
        <v>40.909999999999997</v>
      </c>
      <c r="P8736" s="32">
        <v>44440</v>
      </c>
      <c r="Q8736" s="33">
        <f t="shared" si="1466"/>
        <v>9</v>
      </c>
      <c r="R8736" s="33">
        <f t="shared" si="1467"/>
        <v>2021</v>
      </c>
      <c r="S8736" s="34">
        <v>71.989999999999995</v>
      </c>
    </row>
    <row r="8737" spans="6:19">
      <c r="F8737" s="32"/>
      <c r="K8737" s="32">
        <v>44021</v>
      </c>
      <c r="L8737" s="33">
        <f t="shared" si="1468"/>
        <v>7</v>
      </c>
      <c r="M8737" s="33">
        <f t="shared" si="1469"/>
        <v>2020</v>
      </c>
      <c r="N8737" s="34">
        <v>39.64</v>
      </c>
      <c r="P8737" s="32">
        <v>44441</v>
      </c>
      <c r="Q8737" s="33">
        <f t="shared" si="1466"/>
        <v>9</v>
      </c>
      <c r="R8737" s="33">
        <f t="shared" si="1467"/>
        <v>2021</v>
      </c>
      <c r="S8737" s="34">
        <v>73.56</v>
      </c>
    </row>
    <row r="8738" spans="6:19">
      <c r="F8738" s="32"/>
      <c r="K8738" s="32">
        <v>44022</v>
      </c>
      <c r="L8738" s="33">
        <f t="shared" si="1468"/>
        <v>7</v>
      </c>
      <c r="M8738" s="33">
        <f t="shared" si="1469"/>
        <v>2020</v>
      </c>
      <c r="N8738" s="34">
        <v>40.56</v>
      </c>
      <c r="P8738" s="32">
        <v>44442</v>
      </c>
      <c r="Q8738" s="33">
        <f t="shared" si="1466"/>
        <v>9</v>
      </c>
      <c r="R8738" s="33">
        <f t="shared" si="1467"/>
        <v>2021</v>
      </c>
      <c r="S8738" s="34">
        <v>73.069999999999993</v>
      </c>
    </row>
    <row r="8739" spans="6:19">
      <c r="F8739" s="32"/>
      <c r="K8739" s="32">
        <v>44025</v>
      </c>
      <c r="L8739" s="33">
        <f t="shared" si="1468"/>
        <v>7</v>
      </c>
      <c r="M8739" s="33">
        <f t="shared" si="1469"/>
        <v>2020</v>
      </c>
      <c r="N8739" s="34">
        <v>40.06</v>
      </c>
      <c r="P8739" s="32">
        <v>44445</v>
      </c>
      <c r="Q8739" s="33">
        <f t="shared" si="1466"/>
        <v>9</v>
      </c>
      <c r="R8739" s="33">
        <f t="shared" si="1467"/>
        <v>2021</v>
      </c>
      <c r="S8739" s="34">
        <v>72.45</v>
      </c>
    </row>
    <row r="8740" spans="6:19">
      <c r="F8740" s="32"/>
      <c r="K8740" s="32">
        <v>44026</v>
      </c>
      <c r="L8740" s="33">
        <f t="shared" si="1468"/>
        <v>7</v>
      </c>
      <c r="M8740" s="33">
        <f t="shared" si="1469"/>
        <v>2020</v>
      </c>
      <c r="N8740" s="34">
        <v>40.299999999999997</v>
      </c>
      <c r="P8740" s="32">
        <v>44446</v>
      </c>
      <c r="Q8740" s="33">
        <f t="shared" si="1466"/>
        <v>9</v>
      </c>
      <c r="R8740" s="33">
        <f t="shared" si="1467"/>
        <v>2021</v>
      </c>
      <c r="S8740" s="34">
        <v>71.52</v>
      </c>
    </row>
    <row r="8741" spans="6:19">
      <c r="F8741" s="32"/>
      <c r="K8741" s="32">
        <v>44027</v>
      </c>
      <c r="L8741" s="33">
        <f t="shared" si="1468"/>
        <v>7</v>
      </c>
      <c r="M8741" s="33">
        <f t="shared" si="1469"/>
        <v>2020</v>
      </c>
      <c r="N8741" s="34">
        <v>41.2</v>
      </c>
      <c r="P8741" s="32">
        <v>44447</v>
      </c>
      <c r="Q8741" s="33">
        <f t="shared" ref="Q8741:Q8799" si="1470">+MONTH(P8741)</f>
        <v>9</v>
      </c>
      <c r="R8741" s="33">
        <f t="shared" ref="R8741:R8799" si="1471">+YEAR(P8741)</f>
        <v>2021</v>
      </c>
      <c r="S8741" s="34">
        <v>72.36</v>
      </c>
    </row>
    <row r="8742" spans="6:19">
      <c r="F8742" s="32"/>
      <c r="K8742" s="32">
        <v>44028</v>
      </c>
      <c r="L8742" s="33">
        <f t="shared" si="1468"/>
        <v>7</v>
      </c>
      <c r="M8742" s="33">
        <f t="shared" si="1469"/>
        <v>2020</v>
      </c>
      <c r="N8742" s="34">
        <v>40.74</v>
      </c>
      <c r="P8742" s="32">
        <v>44448</v>
      </c>
      <c r="Q8742" s="33">
        <f t="shared" si="1470"/>
        <v>9</v>
      </c>
      <c r="R8742" s="33">
        <f t="shared" si="1471"/>
        <v>2021</v>
      </c>
      <c r="S8742" s="34">
        <v>71.319999999999993</v>
      </c>
    </row>
    <row r="8743" spans="6:19">
      <c r="F8743" s="32"/>
      <c r="K8743" s="32">
        <v>44029</v>
      </c>
      <c r="L8743" s="33">
        <f t="shared" si="1468"/>
        <v>7</v>
      </c>
      <c r="M8743" s="33">
        <f t="shared" si="1469"/>
        <v>2020</v>
      </c>
      <c r="N8743" s="34">
        <v>40.549999999999997</v>
      </c>
      <c r="P8743" s="32">
        <v>44449</v>
      </c>
      <c r="Q8743" s="33">
        <f t="shared" si="1470"/>
        <v>9</v>
      </c>
      <c r="R8743" s="33">
        <f t="shared" si="1471"/>
        <v>2021</v>
      </c>
      <c r="S8743" s="34">
        <v>72.44</v>
      </c>
    </row>
    <row r="8744" spans="6:19">
      <c r="F8744" s="32"/>
      <c r="K8744" s="32">
        <v>44032</v>
      </c>
      <c r="L8744" s="33">
        <f t="shared" si="1468"/>
        <v>7</v>
      </c>
      <c r="M8744" s="33">
        <f t="shared" si="1469"/>
        <v>2020</v>
      </c>
      <c r="N8744" s="34">
        <v>40.83</v>
      </c>
      <c r="P8744" s="32">
        <v>44452</v>
      </c>
      <c r="Q8744" s="33">
        <f t="shared" si="1470"/>
        <v>9</v>
      </c>
      <c r="R8744" s="33">
        <f t="shared" si="1471"/>
        <v>2021</v>
      </c>
      <c r="S8744" s="34">
        <v>72.97</v>
      </c>
    </row>
    <row r="8745" spans="6:19">
      <c r="F8745" s="32"/>
      <c r="K8745" s="32">
        <v>44033</v>
      </c>
      <c r="L8745" s="33">
        <f t="shared" si="1468"/>
        <v>7</v>
      </c>
      <c r="M8745" s="33">
        <f t="shared" si="1469"/>
        <v>2020</v>
      </c>
      <c r="N8745" s="34">
        <v>41.76</v>
      </c>
      <c r="P8745" s="32">
        <v>44453</v>
      </c>
      <c r="Q8745" s="33">
        <f t="shared" si="1470"/>
        <v>9</v>
      </c>
      <c r="R8745" s="33">
        <f t="shared" si="1471"/>
        <v>2021</v>
      </c>
      <c r="S8745" s="34">
        <v>73.05</v>
      </c>
    </row>
    <row r="8746" spans="6:19">
      <c r="F8746" s="32"/>
      <c r="K8746" s="32">
        <v>44034</v>
      </c>
      <c r="L8746" s="33">
        <f t="shared" si="1468"/>
        <v>7</v>
      </c>
      <c r="M8746" s="33">
        <f t="shared" si="1469"/>
        <v>2020</v>
      </c>
      <c r="N8746" s="34">
        <v>41.88</v>
      </c>
      <c r="P8746" s="32">
        <v>44454</v>
      </c>
      <c r="Q8746" s="33">
        <f t="shared" si="1470"/>
        <v>9</v>
      </c>
      <c r="R8746" s="33">
        <f t="shared" si="1471"/>
        <v>2021</v>
      </c>
      <c r="S8746" s="34">
        <v>74.84</v>
      </c>
    </row>
    <row r="8747" spans="6:19">
      <c r="F8747" s="32"/>
      <c r="K8747" s="32">
        <v>44035</v>
      </c>
      <c r="L8747" s="33">
        <f t="shared" si="1468"/>
        <v>7</v>
      </c>
      <c r="M8747" s="33">
        <f t="shared" si="1469"/>
        <v>2020</v>
      </c>
      <c r="N8747" s="34">
        <v>40.99</v>
      </c>
      <c r="P8747" s="32">
        <v>44455</v>
      </c>
      <c r="Q8747" s="33">
        <f t="shared" si="1470"/>
        <v>9</v>
      </c>
      <c r="R8747" s="33">
        <f t="shared" si="1471"/>
        <v>2021</v>
      </c>
      <c r="S8747" s="34">
        <v>75.14</v>
      </c>
    </row>
    <row r="8748" spans="6:19">
      <c r="F8748" s="32"/>
      <c r="K8748" s="32">
        <v>44036</v>
      </c>
      <c r="L8748" s="33">
        <f t="shared" si="1468"/>
        <v>7</v>
      </c>
      <c r="M8748" s="33">
        <f t="shared" si="1469"/>
        <v>2020</v>
      </c>
      <c r="N8748" s="34">
        <v>41.23</v>
      </c>
      <c r="P8748" s="32">
        <v>44456</v>
      </c>
      <c r="Q8748" s="33">
        <f t="shared" si="1470"/>
        <v>9</v>
      </c>
      <c r="R8748" s="33">
        <f t="shared" si="1471"/>
        <v>2021</v>
      </c>
      <c r="S8748" s="34">
        <v>74.64</v>
      </c>
    </row>
    <row r="8749" spans="6:19">
      <c r="F8749" s="32"/>
      <c r="K8749" s="32">
        <v>44039</v>
      </c>
      <c r="L8749" s="33">
        <f t="shared" si="1468"/>
        <v>7</v>
      </c>
      <c r="M8749" s="33">
        <f t="shared" si="1469"/>
        <v>2020</v>
      </c>
      <c r="N8749" s="34">
        <v>41.46</v>
      </c>
      <c r="P8749" s="32">
        <v>44459</v>
      </c>
      <c r="Q8749" s="33">
        <f t="shared" si="1470"/>
        <v>9</v>
      </c>
      <c r="R8749" s="33">
        <f t="shared" si="1471"/>
        <v>2021</v>
      </c>
      <c r="S8749" s="34">
        <v>73.59</v>
      </c>
    </row>
    <row r="8750" spans="6:19">
      <c r="F8750" s="32"/>
      <c r="K8750" s="32">
        <v>44040</v>
      </c>
      <c r="L8750" s="33">
        <f t="shared" si="1468"/>
        <v>7</v>
      </c>
      <c r="M8750" s="33">
        <f t="shared" si="1469"/>
        <v>2020</v>
      </c>
      <c r="N8750" s="34">
        <v>40.89</v>
      </c>
      <c r="P8750" s="32">
        <v>44460</v>
      </c>
      <c r="Q8750" s="33">
        <f t="shared" si="1470"/>
        <v>9</v>
      </c>
      <c r="R8750" s="33">
        <f t="shared" si="1471"/>
        <v>2021</v>
      </c>
      <c r="S8750" s="34">
        <v>73.650000000000006</v>
      </c>
    </row>
    <row r="8751" spans="6:19">
      <c r="F8751" s="32"/>
      <c r="K8751" s="32">
        <v>44041</v>
      </c>
      <c r="L8751" s="33">
        <f t="shared" si="1468"/>
        <v>7</v>
      </c>
      <c r="M8751" s="33">
        <f t="shared" si="1469"/>
        <v>2020</v>
      </c>
      <c r="N8751" s="34">
        <v>41.13</v>
      </c>
      <c r="P8751" s="32">
        <v>44461</v>
      </c>
      <c r="Q8751" s="33">
        <f t="shared" si="1470"/>
        <v>9</v>
      </c>
      <c r="R8751" s="33">
        <f t="shared" si="1471"/>
        <v>2021</v>
      </c>
      <c r="S8751" s="34">
        <v>75.5</v>
      </c>
    </row>
    <row r="8752" spans="6:19">
      <c r="F8752" s="32"/>
      <c r="K8752" s="32">
        <v>44042</v>
      </c>
      <c r="L8752" s="33">
        <f t="shared" si="1468"/>
        <v>7</v>
      </c>
      <c r="M8752" s="33">
        <f t="shared" si="1469"/>
        <v>2020</v>
      </c>
      <c r="N8752" s="34">
        <v>39.85</v>
      </c>
      <c r="P8752" s="32">
        <v>44462</v>
      </c>
      <c r="Q8752" s="33">
        <f t="shared" si="1470"/>
        <v>9</v>
      </c>
      <c r="R8752" s="33">
        <f t="shared" si="1471"/>
        <v>2021</v>
      </c>
      <c r="S8752" s="34">
        <v>76.44</v>
      </c>
    </row>
    <row r="8753" spans="6:19">
      <c r="F8753" s="32"/>
      <c r="K8753" s="32">
        <v>44043</v>
      </c>
      <c r="L8753" s="33">
        <f t="shared" si="1468"/>
        <v>7</v>
      </c>
      <c r="M8753" s="33">
        <f t="shared" si="1469"/>
        <v>2020</v>
      </c>
      <c r="N8753" s="34">
        <v>40.1</v>
      </c>
      <c r="P8753" s="32">
        <v>44463</v>
      </c>
      <c r="Q8753" s="33">
        <f t="shared" si="1470"/>
        <v>9</v>
      </c>
      <c r="R8753" s="33">
        <f t="shared" si="1471"/>
        <v>2021</v>
      </c>
      <c r="S8753" s="34">
        <v>77.42</v>
      </c>
    </row>
    <row r="8754" spans="6:19">
      <c r="F8754" s="32"/>
      <c r="K8754" s="32">
        <v>44046</v>
      </c>
      <c r="L8754" s="33">
        <f t="shared" si="1468"/>
        <v>8</v>
      </c>
      <c r="M8754" s="33">
        <f t="shared" si="1469"/>
        <v>2020</v>
      </c>
      <c r="N8754" s="34">
        <v>40.83</v>
      </c>
      <c r="P8754" s="32">
        <v>44466</v>
      </c>
      <c r="Q8754" s="33">
        <f t="shared" si="1470"/>
        <v>9</v>
      </c>
      <c r="R8754" s="33">
        <f t="shared" si="1471"/>
        <v>2021</v>
      </c>
      <c r="S8754" s="34">
        <v>78.849999999999994</v>
      </c>
    </row>
    <row r="8755" spans="6:19">
      <c r="F8755" s="32"/>
      <c r="K8755" s="32">
        <v>44047</v>
      </c>
      <c r="L8755" s="33">
        <f t="shared" ref="L8755:L8774" si="1472">+MONTH(K8755)</f>
        <v>8</v>
      </c>
      <c r="M8755" s="33">
        <f t="shared" ref="M8755:M8774" si="1473">+YEAR(K8755)</f>
        <v>2020</v>
      </c>
      <c r="N8755" s="34">
        <v>41.67</v>
      </c>
      <c r="P8755" s="32">
        <v>44467</v>
      </c>
      <c r="Q8755" s="33">
        <f t="shared" si="1470"/>
        <v>9</v>
      </c>
      <c r="R8755" s="33">
        <f t="shared" si="1471"/>
        <v>2021</v>
      </c>
      <c r="S8755" s="34">
        <v>78.3</v>
      </c>
    </row>
    <row r="8756" spans="6:19">
      <c r="F8756" s="32"/>
      <c r="K8756" s="32">
        <v>44048</v>
      </c>
      <c r="L8756" s="33">
        <f t="shared" si="1472"/>
        <v>8</v>
      </c>
      <c r="M8756" s="33">
        <f t="shared" si="1473"/>
        <v>2020</v>
      </c>
      <c r="N8756" s="34">
        <v>42.25</v>
      </c>
      <c r="P8756" s="32">
        <v>44468</v>
      </c>
      <c r="Q8756" s="33">
        <f t="shared" si="1470"/>
        <v>9</v>
      </c>
      <c r="R8756" s="33">
        <f t="shared" si="1471"/>
        <v>2021</v>
      </c>
      <c r="S8756" s="34">
        <v>77.86</v>
      </c>
    </row>
    <row r="8757" spans="6:19">
      <c r="F8757" s="32"/>
      <c r="K8757" s="32">
        <v>44049</v>
      </c>
      <c r="L8757" s="33">
        <f t="shared" si="1472"/>
        <v>8</v>
      </c>
      <c r="M8757" s="33">
        <f t="shared" si="1473"/>
        <v>2020</v>
      </c>
      <c r="N8757" s="34">
        <v>41.93</v>
      </c>
      <c r="P8757" s="32">
        <v>44469</v>
      </c>
      <c r="Q8757" s="33">
        <f t="shared" si="1470"/>
        <v>9</v>
      </c>
      <c r="R8757" s="33">
        <f t="shared" si="1471"/>
        <v>2021</v>
      </c>
      <c r="S8757" s="34">
        <v>77.81</v>
      </c>
    </row>
    <row r="8758" spans="6:19">
      <c r="F8758" s="32"/>
      <c r="K8758" s="32">
        <v>44050</v>
      </c>
      <c r="L8758" s="33">
        <f t="shared" si="1472"/>
        <v>8</v>
      </c>
      <c r="M8758" s="33">
        <f t="shared" si="1473"/>
        <v>2020</v>
      </c>
      <c r="N8758" s="34">
        <v>41.16</v>
      </c>
      <c r="P8758" s="32">
        <v>44470</v>
      </c>
      <c r="Q8758" s="33">
        <f t="shared" si="1470"/>
        <v>10</v>
      </c>
      <c r="R8758" s="33">
        <f t="shared" si="1471"/>
        <v>2021</v>
      </c>
      <c r="S8758" s="34">
        <v>79.400000000000006</v>
      </c>
    </row>
    <row r="8759" spans="6:19">
      <c r="F8759" s="32"/>
      <c r="K8759" s="32">
        <v>44053</v>
      </c>
      <c r="L8759" s="33">
        <f t="shared" si="1472"/>
        <v>8</v>
      </c>
      <c r="M8759" s="33">
        <f t="shared" si="1473"/>
        <v>2020</v>
      </c>
      <c r="N8759" s="34">
        <v>41.94</v>
      </c>
      <c r="P8759" s="32">
        <v>44473</v>
      </c>
      <c r="Q8759" s="33">
        <f t="shared" si="1470"/>
        <v>10</v>
      </c>
      <c r="R8759" s="33">
        <f t="shared" si="1471"/>
        <v>2021</v>
      </c>
      <c r="S8759" s="34">
        <v>81.44</v>
      </c>
    </row>
    <row r="8760" spans="6:19">
      <c r="F8760" s="32"/>
      <c r="K8760" s="32">
        <v>44054</v>
      </c>
      <c r="L8760" s="33">
        <f t="shared" si="1472"/>
        <v>8</v>
      </c>
      <c r="M8760" s="33">
        <f t="shared" si="1473"/>
        <v>2020</v>
      </c>
      <c r="N8760" s="34">
        <v>41.53</v>
      </c>
      <c r="P8760" s="32">
        <v>44474</v>
      </c>
      <c r="Q8760" s="33">
        <f t="shared" si="1470"/>
        <v>10</v>
      </c>
      <c r="R8760" s="33">
        <f t="shared" si="1471"/>
        <v>2021</v>
      </c>
      <c r="S8760" s="34">
        <v>82.72</v>
      </c>
    </row>
    <row r="8761" spans="6:19">
      <c r="F8761" s="32"/>
      <c r="K8761" s="32">
        <v>44055</v>
      </c>
      <c r="L8761" s="33">
        <f t="shared" si="1472"/>
        <v>8</v>
      </c>
      <c r="M8761" s="33">
        <f t="shared" si="1473"/>
        <v>2020</v>
      </c>
      <c r="N8761" s="34">
        <v>42.6</v>
      </c>
      <c r="P8761" s="32">
        <v>44475</v>
      </c>
      <c r="Q8761" s="33">
        <f t="shared" si="1470"/>
        <v>10</v>
      </c>
      <c r="R8761" s="33">
        <f t="shared" si="1471"/>
        <v>2021</v>
      </c>
      <c r="S8761" s="34">
        <v>81.39</v>
      </c>
    </row>
    <row r="8762" spans="6:19">
      <c r="F8762" s="32"/>
      <c r="K8762" s="32">
        <v>44056</v>
      </c>
      <c r="L8762" s="33">
        <f t="shared" si="1472"/>
        <v>8</v>
      </c>
      <c r="M8762" s="33">
        <f t="shared" si="1473"/>
        <v>2020</v>
      </c>
      <c r="N8762" s="34">
        <v>42.26</v>
      </c>
      <c r="P8762" s="32">
        <v>44476</v>
      </c>
      <c r="Q8762" s="33">
        <f t="shared" si="1470"/>
        <v>10</v>
      </c>
      <c r="R8762" s="33">
        <f t="shared" si="1471"/>
        <v>2021</v>
      </c>
      <c r="S8762" s="34">
        <v>82.34</v>
      </c>
    </row>
    <row r="8763" spans="6:19">
      <c r="F8763" s="32"/>
      <c r="K8763" s="32">
        <v>44057</v>
      </c>
      <c r="L8763" s="33">
        <f t="shared" si="1472"/>
        <v>8</v>
      </c>
      <c r="M8763" s="33">
        <f t="shared" si="1473"/>
        <v>2020</v>
      </c>
      <c r="N8763" s="34">
        <v>42.05</v>
      </c>
      <c r="P8763" s="32">
        <v>44477</v>
      </c>
      <c r="Q8763" s="33">
        <f t="shared" si="1470"/>
        <v>10</v>
      </c>
      <c r="R8763" s="33">
        <f t="shared" si="1471"/>
        <v>2021</v>
      </c>
      <c r="S8763" s="34">
        <v>82.17</v>
      </c>
    </row>
    <row r="8764" spans="6:19">
      <c r="F8764" s="32"/>
      <c r="K8764" s="32">
        <v>44060</v>
      </c>
      <c r="L8764" s="33">
        <f t="shared" si="1472"/>
        <v>8</v>
      </c>
      <c r="M8764" s="33">
        <f t="shared" si="1473"/>
        <v>2020</v>
      </c>
      <c r="N8764" s="34">
        <v>42.89</v>
      </c>
      <c r="P8764" s="32">
        <v>44480</v>
      </c>
      <c r="Q8764" s="33">
        <f t="shared" si="1470"/>
        <v>10</v>
      </c>
      <c r="R8764" s="33">
        <f t="shared" si="1471"/>
        <v>2021</v>
      </c>
      <c r="S8764" s="34">
        <v>83.75</v>
      </c>
    </row>
    <row r="8765" spans="6:19">
      <c r="F8765" s="32"/>
      <c r="K8765" s="32">
        <v>44061</v>
      </c>
      <c r="L8765" s="33">
        <f t="shared" si="1472"/>
        <v>8</v>
      </c>
      <c r="M8765" s="33">
        <f t="shared" si="1473"/>
        <v>2020</v>
      </c>
      <c r="N8765" s="34">
        <v>42.89</v>
      </c>
      <c r="P8765" s="32">
        <v>44481</v>
      </c>
      <c r="Q8765" s="33">
        <f t="shared" si="1470"/>
        <v>10</v>
      </c>
      <c r="R8765" s="33">
        <f t="shared" si="1471"/>
        <v>2021</v>
      </c>
      <c r="S8765" s="34">
        <v>83.53</v>
      </c>
    </row>
    <row r="8766" spans="6:19">
      <c r="F8766" s="32"/>
      <c r="K8766" s="32">
        <v>44062</v>
      </c>
      <c r="L8766" s="33">
        <f t="shared" si="1472"/>
        <v>8</v>
      </c>
      <c r="M8766" s="33">
        <f t="shared" si="1473"/>
        <v>2020</v>
      </c>
      <c r="N8766" s="34">
        <v>42.91</v>
      </c>
      <c r="P8766" s="32">
        <v>44482</v>
      </c>
      <c r="Q8766" s="33">
        <f t="shared" si="1470"/>
        <v>10</v>
      </c>
      <c r="R8766" s="33">
        <f t="shared" si="1471"/>
        <v>2021</v>
      </c>
      <c r="S8766" s="34">
        <v>83.53</v>
      </c>
    </row>
    <row r="8767" spans="6:19">
      <c r="F8767" s="32"/>
      <c r="K8767" s="32">
        <v>44063</v>
      </c>
      <c r="L8767" s="33">
        <f t="shared" si="1472"/>
        <v>8</v>
      </c>
      <c r="M8767" s="33">
        <f t="shared" si="1473"/>
        <v>2020</v>
      </c>
      <c r="N8767" s="34">
        <v>42.62</v>
      </c>
      <c r="P8767" s="32">
        <v>44483</v>
      </c>
      <c r="Q8767" s="33">
        <f t="shared" si="1470"/>
        <v>10</v>
      </c>
      <c r="R8767" s="33">
        <f t="shared" si="1471"/>
        <v>2021</v>
      </c>
      <c r="S8767" s="34">
        <v>83.86</v>
      </c>
    </row>
    <row r="8768" spans="6:19">
      <c r="F8768" s="32"/>
      <c r="K8768" s="32">
        <v>44064</v>
      </c>
      <c r="L8768" s="33">
        <f t="shared" si="1472"/>
        <v>8</v>
      </c>
      <c r="M8768" s="33">
        <f t="shared" si="1473"/>
        <v>2020</v>
      </c>
      <c r="N8768" s="34">
        <v>42.32</v>
      </c>
      <c r="P8768" s="32">
        <v>44484</v>
      </c>
      <c r="Q8768" s="33">
        <f t="shared" si="1470"/>
        <v>10</v>
      </c>
      <c r="R8768" s="33">
        <f t="shared" si="1471"/>
        <v>2021</v>
      </c>
      <c r="S8768" s="34">
        <v>84.67</v>
      </c>
    </row>
    <row r="8769" spans="6:19">
      <c r="F8769" s="32"/>
      <c r="K8769" s="32">
        <v>44067</v>
      </c>
      <c r="L8769" s="33">
        <f t="shared" si="1472"/>
        <v>8</v>
      </c>
      <c r="M8769" s="33">
        <f t="shared" si="1473"/>
        <v>2020</v>
      </c>
      <c r="N8769" s="34">
        <v>42.44</v>
      </c>
      <c r="P8769" s="32">
        <v>44487</v>
      </c>
      <c r="Q8769" s="33">
        <f t="shared" si="1470"/>
        <v>10</v>
      </c>
      <c r="R8769" s="33">
        <f t="shared" si="1471"/>
        <v>2021</v>
      </c>
      <c r="S8769" s="34">
        <v>84.13</v>
      </c>
    </row>
    <row r="8770" spans="6:19">
      <c r="F8770" s="32"/>
      <c r="K8770" s="32">
        <v>44068</v>
      </c>
      <c r="L8770" s="33">
        <f t="shared" si="1472"/>
        <v>8</v>
      </c>
      <c r="M8770" s="33">
        <f t="shared" si="1473"/>
        <v>2020</v>
      </c>
      <c r="N8770" s="34">
        <v>43.17</v>
      </c>
      <c r="P8770" s="32">
        <v>44488</v>
      </c>
      <c r="Q8770" s="33">
        <f t="shared" si="1470"/>
        <v>10</v>
      </c>
      <c r="R8770" s="33">
        <f t="shared" si="1471"/>
        <v>2021</v>
      </c>
      <c r="S8770" s="34">
        <v>85.02</v>
      </c>
    </row>
    <row r="8771" spans="6:19">
      <c r="F8771" s="32"/>
      <c r="K8771" s="32">
        <v>44069</v>
      </c>
      <c r="L8771" s="33">
        <f t="shared" si="1472"/>
        <v>8</v>
      </c>
      <c r="M8771" s="33">
        <f t="shared" si="1473"/>
        <v>2020</v>
      </c>
      <c r="N8771" s="34">
        <v>43.21</v>
      </c>
      <c r="P8771" s="32">
        <v>44489</v>
      </c>
      <c r="Q8771" s="33">
        <f t="shared" si="1470"/>
        <v>10</v>
      </c>
      <c r="R8771" s="33">
        <f t="shared" si="1471"/>
        <v>2021</v>
      </c>
      <c r="S8771" s="34">
        <v>85.76</v>
      </c>
    </row>
    <row r="8772" spans="6:19">
      <c r="F8772" s="32"/>
      <c r="K8772" s="32">
        <v>44070</v>
      </c>
      <c r="L8772" s="33">
        <f t="shared" si="1472"/>
        <v>8</v>
      </c>
      <c r="M8772" s="33">
        <f t="shared" si="1473"/>
        <v>2020</v>
      </c>
      <c r="N8772" s="34">
        <v>42.88</v>
      </c>
      <c r="P8772" s="32">
        <v>44490</v>
      </c>
      <c r="Q8772" s="33">
        <f t="shared" si="1470"/>
        <v>10</v>
      </c>
      <c r="R8772" s="33">
        <f t="shared" si="1471"/>
        <v>2021</v>
      </c>
      <c r="S8772" s="34">
        <v>84.58</v>
      </c>
    </row>
    <row r="8773" spans="6:19">
      <c r="F8773" s="32"/>
      <c r="K8773" s="32">
        <v>44071</v>
      </c>
      <c r="L8773" s="33">
        <f t="shared" si="1472"/>
        <v>8</v>
      </c>
      <c r="M8773" s="33">
        <f t="shared" si="1473"/>
        <v>2020</v>
      </c>
      <c r="N8773" s="34">
        <v>42.96</v>
      </c>
      <c r="P8773" s="32">
        <v>44491</v>
      </c>
      <c r="Q8773" s="33">
        <f t="shared" si="1470"/>
        <v>10</v>
      </c>
      <c r="R8773" s="33">
        <f t="shared" si="1471"/>
        <v>2021</v>
      </c>
      <c r="S8773" s="34">
        <v>85.43</v>
      </c>
    </row>
    <row r="8774" spans="6:19">
      <c r="F8774" s="32"/>
      <c r="K8774" s="32">
        <v>44074</v>
      </c>
      <c r="L8774" s="33">
        <f t="shared" si="1472"/>
        <v>8</v>
      </c>
      <c r="M8774" s="33">
        <f t="shared" si="1473"/>
        <v>2020</v>
      </c>
      <c r="N8774" s="34">
        <v>42.61</v>
      </c>
      <c r="P8774" s="32">
        <v>44494</v>
      </c>
      <c r="Q8774" s="33">
        <f t="shared" si="1470"/>
        <v>10</v>
      </c>
      <c r="R8774" s="33">
        <f t="shared" si="1471"/>
        <v>2021</v>
      </c>
      <c r="S8774" s="34">
        <v>84.85</v>
      </c>
    </row>
    <row r="8775" spans="6:19">
      <c r="F8775" s="32"/>
      <c r="K8775" s="32">
        <v>44075</v>
      </c>
      <c r="L8775" s="33">
        <f t="shared" ref="L8775:L8783" si="1474">+MONTH(K8775)</f>
        <v>9</v>
      </c>
      <c r="M8775" s="33">
        <f t="shared" ref="M8775:M8783" si="1475">+YEAR(K8775)</f>
        <v>2020</v>
      </c>
      <c r="N8775" s="34">
        <v>42.76</v>
      </c>
      <c r="P8775" s="32">
        <v>44495</v>
      </c>
      <c r="Q8775" s="33">
        <f t="shared" si="1470"/>
        <v>10</v>
      </c>
      <c r="R8775" s="33">
        <f t="shared" si="1471"/>
        <v>2021</v>
      </c>
      <c r="S8775" s="34">
        <v>85.11</v>
      </c>
    </row>
    <row r="8776" spans="6:19">
      <c r="F8776" s="32"/>
      <c r="K8776" s="32">
        <v>44076</v>
      </c>
      <c r="L8776" s="33">
        <f t="shared" si="1474"/>
        <v>9</v>
      </c>
      <c r="M8776" s="33">
        <f t="shared" si="1475"/>
        <v>2020</v>
      </c>
      <c r="N8776" s="34">
        <v>42.76</v>
      </c>
      <c r="P8776" s="32">
        <v>44496</v>
      </c>
      <c r="Q8776" s="33">
        <f t="shared" si="1470"/>
        <v>10</v>
      </c>
      <c r="R8776" s="33">
        <f t="shared" si="1471"/>
        <v>2021</v>
      </c>
      <c r="S8776" s="34">
        <v>84.12</v>
      </c>
    </row>
    <row r="8777" spans="6:19">
      <c r="F8777" s="32"/>
      <c r="K8777" s="32">
        <v>44077</v>
      </c>
      <c r="L8777" s="33">
        <f t="shared" si="1474"/>
        <v>9</v>
      </c>
      <c r="M8777" s="33">
        <f t="shared" si="1475"/>
        <v>2020</v>
      </c>
      <c r="N8777" s="34">
        <v>41.39</v>
      </c>
      <c r="P8777" s="32">
        <v>44497</v>
      </c>
      <c r="Q8777" s="33">
        <f t="shared" si="1470"/>
        <v>10</v>
      </c>
      <c r="R8777" s="33">
        <f t="shared" si="1471"/>
        <v>2021</v>
      </c>
      <c r="S8777" s="34">
        <v>83.4</v>
      </c>
    </row>
    <row r="8778" spans="6:19">
      <c r="F8778" s="32"/>
      <c r="K8778" s="32">
        <v>44078</v>
      </c>
      <c r="L8778" s="33">
        <f t="shared" si="1474"/>
        <v>9</v>
      </c>
      <c r="M8778" s="33">
        <f t="shared" si="1475"/>
        <v>2020</v>
      </c>
      <c r="N8778" s="34">
        <v>39.69</v>
      </c>
      <c r="P8778" s="32">
        <v>44498</v>
      </c>
      <c r="Q8778" s="33">
        <f t="shared" si="1470"/>
        <v>10</v>
      </c>
      <c r="R8778" s="33">
        <f t="shared" si="1471"/>
        <v>2021</v>
      </c>
      <c r="S8778" s="34">
        <v>83.1</v>
      </c>
    </row>
    <row r="8779" spans="6:19">
      <c r="F8779" s="32"/>
      <c r="K8779" s="32">
        <v>44082</v>
      </c>
      <c r="L8779" s="33">
        <f t="shared" si="1474"/>
        <v>9</v>
      </c>
      <c r="M8779" s="33">
        <f t="shared" si="1475"/>
        <v>2020</v>
      </c>
      <c r="N8779" s="34">
        <v>36.869999999999997</v>
      </c>
      <c r="P8779" s="32">
        <v>44501</v>
      </c>
      <c r="Q8779" s="33">
        <f t="shared" si="1470"/>
        <v>11</v>
      </c>
      <c r="R8779" s="33">
        <f t="shared" si="1471"/>
        <v>2021</v>
      </c>
      <c r="S8779" s="34">
        <v>84.51</v>
      </c>
    </row>
    <row r="8780" spans="6:19">
      <c r="F8780" s="32"/>
      <c r="K8780" s="32">
        <v>44083</v>
      </c>
      <c r="L8780" s="33">
        <f t="shared" si="1474"/>
        <v>9</v>
      </c>
      <c r="M8780" s="33">
        <f t="shared" si="1475"/>
        <v>2020</v>
      </c>
      <c r="N8780" s="34">
        <v>38.049999999999997</v>
      </c>
      <c r="P8780" s="32">
        <v>44502</v>
      </c>
      <c r="Q8780" s="33">
        <f t="shared" si="1470"/>
        <v>11</v>
      </c>
      <c r="R8780" s="33">
        <f t="shared" si="1471"/>
        <v>2021</v>
      </c>
      <c r="S8780" s="34">
        <v>84.42</v>
      </c>
    </row>
    <row r="8781" spans="6:19">
      <c r="F8781" s="32"/>
      <c r="K8781" s="32">
        <v>44084</v>
      </c>
      <c r="L8781" s="33">
        <f t="shared" si="1474"/>
        <v>9</v>
      </c>
      <c r="M8781" s="33">
        <f t="shared" si="1475"/>
        <v>2020</v>
      </c>
      <c r="N8781" s="34">
        <v>37.25</v>
      </c>
      <c r="P8781" s="32">
        <v>44503</v>
      </c>
      <c r="Q8781" s="33">
        <f t="shared" si="1470"/>
        <v>11</v>
      </c>
      <c r="R8781" s="33">
        <f t="shared" si="1471"/>
        <v>2021</v>
      </c>
      <c r="S8781" s="34">
        <v>81.099999999999994</v>
      </c>
    </row>
    <row r="8782" spans="6:19">
      <c r="F8782" s="32"/>
      <c r="K8782" s="32">
        <v>44085</v>
      </c>
      <c r="L8782" s="33">
        <f t="shared" si="1474"/>
        <v>9</v>
      </c>
      <c r="M8782" s="33">
        <f t="shared" si="1475"/>
        <v>2020</v>
      </c>
      <c r="N8782" s="34">
        <v>37.33</v>
      </c>
      <c r="P8782" s="32">
        <v>44504</v>
      </c>
      <c r="Q8782" s="33">
        <f t="shared" si="1470"/>
        <v>11</v>
      </c>
      <c r="R8782" s="33">
        <f t="shared" si="1471"/>
        <v>2021</v>
      </c>
      <c r="S8782" s="34">
        <v>80.150000000000006</v>
      </c>
    </row>
    <row r="8783" spans="6:19">
      <c r="F8783" s="32"/>
      <c r="K8783" s="32">
        <v>44088</v>
      </c>
      <c r="L8783" s="33">
        <f t="shared" si="1474"/>
        <v>9</v>
      </c>
      <c r="M8783" s="33">
        <f t="shared" si="1475"/>
        <v>2020</v>
      </c>
      <c r="N8783" s="34">
        <v>37.229999999999997</v>
      </c>
      <c r="P8783" s="32">
        <v>44505</v>
      </c>
      <c r="Q8783" s="33">
        <f t="shared" si="1470"/>
        <v>11</v>
      </c>
      <c r="R8783" s="33">
        <f t="shared" si="1471"/>
        <v>2021</v>
      </c>
      <c r="S8783" s="34">
        <v>82.43</v>
      </c>
    </row>
    <row r="8784" spans="6:19">
      <c r="F8784" s="32"/>
      <c r="K8784" s="32">
        <v>44089</v>
      </c>
      <c r="L8784" s="33">
        <f t="shared" ref="L8784:L8813" si="1476">+MONTH(K8784)</f>
        <v>9</v>
      </c>
      <c r="M8784" s="33">
        <f t="shared" ref="M8784:M8813" si="1477">+YEAR(K8784)</f>
        <v>2020</v>
      </c>
      <c r="N8784" s="34">
        <v>38.29</v>
      </c>
      <c r="P8784" s="32">
        <v>44508</v>
      </c>
      <c r="Q8784" s="33">
        <f t="shared" si="1470"/>
        <v>11</v>
      </c>
      <c r="R8784" s="33">
        <f t="shared" si="1471"/>
        <v>2021</v>
      </c>
      <c r="S8784" s="34">
        <v>83.22</v>
      </c>
    </row>
    <row r="8785" spans="6:19">
      <c r="F8785" s="32"/>
      <c r="K8785" s="32">
        <v>44090</v>
      </c>
      <c r="L8785" s="33">
        <f t="shared" si="1476"/>
        <v>9</v>
      </c>
      <c r="M8785" s="33">
        <f t="shared" si="1477"/>
        <v>2020</v>
      </c>
      <c r="N8785" s="34">
        <v>40.17</v>
      </c>
      <c r="P8785" s="32">
        <v>44509</v>
      </c>
      <c r="Q8785" s="33">
        <f t="shared" si="1470"/>
        <v>11</v>
      </c>
      <c r="R8785" s="33">
        <f t="shared" si="1471"/>
        <v>2021</v>
      </c>
      <c r="S8785" s="34">
        <v>84.52</v>
      </c>
    </row>
    <row r="8786" spans="6:19">
      <c r="F8786" s="32"/>
      <c r="K8786" s="32">
        <v>44091</v>
      </c>
      <c r="L8786" s="33">
        <f t="shared" si="1476"/>
        <v>9</v>
      </c>
      <c r="M8786" s="33">
        <f t="shared" si="1477"/>
        <v>2020</v>
      </c>
      <c r="N8786" s="34">
        <v>40.99</v>
      </c>
      <c r="P8786" s="32">
        <v>44510</v>
      </c>
      <c r="Q8786" s="33">
        <f t="shared" si="1470"/>
        <v>11</v>
      </c>
      <c r="R8786" s="33">
        <f t="shared" si="1471"/>
        <v>2021</v>
      </c>
      <c r="S8786" s="34">
        <v>82.91</v>
      </c>
    </row>
    <row r="8787" spans="6:19">
      <c r="F8787" s="32"/>
      <c r="K8787" s="32">
        <v>44092</v>
      </c>
      <c r="L8787" s="33">
        <f t="shared" si="1476"/>
        <v>9</v>
      </c>
      <c r="M8787" s="33">
        <f t="shared" si="1477"/>
        <v>2020</v>
      </c>
      <c r="N8787" s="34">
        <v>41.09</v>
      </c>
      <c r="P8787" s="32">
        <v>44511</v>
      </c>
      <c r="Q8787" s="33">
        <f t="shared" si="1470"/>
        <v>11</v>
      </c>
      <c r="R8787" s="33">
        <f t="shared" si="1471"/>
        <v>2021</v>
      </c>
      <c r="S8787" s="34">
        <v>83.4</v>
      </c>
    </row>
    <row r="8788" spans="6:19">
      <c r="F8788" s="32"/>
      <c r="K8788" s="32">
        <v>44095</v>
      </c>
      <c r="L8788" s="33">
        <f t="shared" si="1476"/>
        <v>9</v>
      </c>
      <c r="M8788" s="33">
        <f t="shared" si="1477"/>
        <v>2020</v>
      </c>
      <c r="N8788" s="34">
        <v>39.26</v>
      </c>
      <c r="P8788" s="32">
        <v>44512</v>
      </c>
      <c r="Q8788" s="33">
        <f t="shared" si="1470"/>
        <v>11</v>
      </c>
      <c r="R8788" s="33">
        <f t="shared" si="1471"/>
        <v>2021</v>
      </c>
      <c r="S8788" s="34">
        <v>82.9</v>
      </c>
    </row>
    <row r="8789" spans="6:19">
      <c r="F8789" s="32"/>
      <c r="K8789" s="32">
        <v>44096</v>
      </c>
      <c r="L8789" s="33">
        <f t="shared" si="1476"/>
        <v>9</v>
      </c>
      <c r="M8789" s="33">
        <f t="shared" si="1477"/>
        <v>2020</v>
      </c>
      <c r="N8789" s="34">
        <v>39.549999999999997</v>
      </c>
      <c r="P8789" s="32">
        <v>44515</v>
      </c>
      <c r="Q8789" s="33">
        <f t="shared" si="1470"/>
        <v>11</v>
      </c>
      <c r="R8789" s="33">
        <f t="shared" si="1471"/>
        <v>2021</v>
      </c>
      <c r="S8789" s="34">
        <v>81.94</v>
      </c>
    </row>
    <row r="8790" spans="6:19">
      <c r="F8790" s="32"/>
      <c r="K8790" s="32">
        <v>44097</v>
      </c>
      <c r="L8790" s="33">
        <f t="shared" si="1476"/>
        <v>9</v>
      </c>
      <c r="M8790" s="33">
        <f t="shared" si="1477"/>
        <v>2020</v>
      </c>
      <c r="N8790" s="34">
        <v>39.92</v>
      </c>
      <c r="P8790" s="32">
        <v>44516</v>
      </c>
      <c r="Q8790" s="33">
        <f t="shared" si="1470"/>
        <v>11</v>
      </c>
      <c r="R8790" s="33">
        <f t="shared" si="1471"/>
        <v>2021</v>
      </c>
      <c r="S8790" s="34">
        <v>82.85</v>
      </c>
    </row>
    <row r="8791" spans="6:19">
      <c r="F8791" s="32"/>
      <c r="K8791" s="32">
        <v>44098</v>
      </c>
      <c r="L8791" s="33">
        <f t="shared" si="1476"/>
        <v>9</v>
      </c>
      <c r="M8791" s="33">
        <f t="shared" si="1477"/>
        <v>2020</v>
      </c>
      <c r="N8791" s="34">
        <v>40.11</v>
      </c>
      <c r="P8791" s="32">
        <v>44517</v>
      </c>
      <c r="Q8791" s="33">
        <f t="shared" si="1470"/>
        <v>11</v>
      </c>
      <c r="R8791" s="33">
        <f t="shared" si="1471"/>
        <v>2021</v>
      </c>
      <c r="S8791" s="34">
        <v>80.67</v>
      </c>
    </row>
    <row r="8792" spans="6:19">
      <c r="F8792" s="32"/>
      <c r="K8792" s="32">
        <v>44099</v>
      </c>
      <c r="L8792" s="33">
        <f t="shared" si="1476"/>
        <v>9</v>
      </c>
      <c r="M8792" s="33">
        <f t="shared" si="1477"/>
        <v>2020</v>
      </c>
      <c r="N8792" s="34">
        <v>40.06</v>
      </c>
      <c r="P8792" s="32">
        <v>44518</v>
      </c>
      <c r="Q8792" s="33">
        <f t="shared" si="1470"/>
        <v>11</v>
      </c>
      <c r="R8792" s="33">
        <f t="shared" si="1471"/>
        <v>2021</v>
      </c>
      <c r="S8792" s="34">
        <v>82.45</v>
      </c>
    </row>
    <row r="8793" spans="6:19">
      <c r="F8793" s="32"/>
      <c r="K8793" s="32">
        <v>44102</v>
      </c>
      <c r="L8793" s="33">
        <f t="shared" si="1476"/>
        <v>9</v>
      </c>
      <c r="M8793" s="33">
        <f t="shared" si="1477"/>
        <v>2020</v>
      </c>
      <c r="N8793" s="34">
        <v>40.47</v>
      </c>
      <c r="P8793" s="32">
        <v>44519</v>
      </c>
      <c r="Q8793" s="33">
        <f t="shared" si="1470"/>
        <v>11</v>
      </c>
      <c r="R8793" s="33">
        <f t="shared" si="1471"/>
        <v>2021</v>
      </c>
      <c r="S8793" s="34">
        <v>80.239999999999995</v>
      </c>
    </row>
    <row r="8794" spans="6:19">
      <c r="F8794" s="32"/>
      <c r="K8794" s="32">
        <v>44103</v>
      </c>
      <c r="L8794" s="33">
        <f t="shared" si="1476"/>
        <v>9</v>
      </c>
      <c r="M8794" s="33">
        <f t="shared" si="1477"/>
        <v>2020</v>
      </c>
      <c r="N8794" s="34">
        <v>39.03</v>
      </c>
      <c r="P8794" s="32">
        <v>44522</v>
      </c>
      <c r="Q8794" s="33">
        <f t="shared" si="1470"/>
        <v>11</v>
      </c>
      <c r="R8794" s="33">
        <f t="shared" si="1471"/>
        <v>2021</v>
      </c>
      <c r="S8794" s="34">
        <v>80.97</v>
      </c>
    </row>
    <row r="8795" spans="6:19">
      <c r="F8795" s="32"/>
      <c r="K8795" s="32">
        <v>44104</v>
      </c>
      <c r="L8795" s="33">
        <f t="shared" si="1476"/>
        <v>9</v>
      </c>
      <c r="M8795" s="33">
        <f t="shared" si="1477"/>
        <v>2020</v>
      </c>
      <c r="N8795" s="34">
        <v>40.049999999999997</v>
      </c>
      <c r="P8795" s="32">
        <v>44523</v>
      </c>
      <c r="Q8795" s="33">
        <f t="shared" si="1470"/>
        <v>11</v>
      </c>
      <c r="R8795" s="33">
        <f t="shared" si="1471"/>
        <v>2021</v>
      </c>
      <c r="S8795" s="34">
        <v>83.43</v>
      </c>
    </row>
    <row r="8796" spans="6:19">
      <c r="F8796" s="32"/>
      <c r="K8796" s="32">
        <v>44105</v>
      </c>
      <c r="L8796" s="33">
        <f t="shared" si="1476"/>
        <v>10</v>
      </c>
      <c r="M8796" s="33">
        <f t="shared" si="1477"/>
        <v>2020</v>
      </c>
      <c r="N8796" s="34">
        <v>38.51</v>
      </c>
      <c r="P8796" s="32">
        <v>44524</v>
      </c>
      <c r="Q8796" s="33">
        <f t="shared" si="1470"/>
        <v>11</v>
      </c>
      <c r="R8796" s="33">
        <f t="shared" si="1471"/>
        <v>2021</v>
      </c>
      <c r="S8796" s="34">
        <v>82.37</v>
      </c>
    </row>
    <row r="8797" spans="6:19">
      <c r="F8797" s="32"/>
      <c r="K8797" s="32">
        <v>44106</v>
      </c>
      <c r="L8797" s="33">
        <f t="shared" si="1476"/>
        <v>10</v>
      </c>
      <c r="M8797" s="33">
        <f t="shared" si="1477"/>
        <v>2020</v>
      </c>
      <c r="N8797" s="34">
        <v>36.9</v>
      </c>
      <c r="P8797" s="32">
        <v>44525</v>
      </c>
      <c r="Q8797" s="33">
        <f t="shared" si="1470"/>
        <v>11</v>
      </c>
      <c r="R8797" s="33">
        <f t="shared" si="1471"/>
        <v>2021</v>
      </c>
      <c r="S8797" s="34">
        <v>82.05</v>
      </c>
    </row>
    <row r="8798" spans="6:19">
      <c r="F8798" s="32"/>
      <c r="K8798" s="32">
        <v>44109</v>
      </c>
      <c r="L8798" s="33">
        <f t="shared" si="1476"/>
        <v>10</v>
      </c>
      <c r="M8798" s="33">
        <f t="shared" si="1477"/>
        <v>2020</v>
      </c>
      <c r="N8798" s="34">
        <v>39.119999999999997</v>
      </c>
      <c r="P8798" s="32">
        <v>44526</v>
      </c>
      <c r="Q8798" s="33">
        <f t="shared" si="1470"/>
        <v>11</v>
      </c>
      <c r="R8798" s="33">
        <f t="shared" si="1471"/>
        <v>2021</v>
      </c>
      <c r="S8798" s="34">
        <v>72.37</v>
      </c>
    </row>
    <row r="8799" spans="6:19">
      <c r="F8799" s="32"/>
      <c r="K8799" s="32">
        <v>44110</v>
      </c>
      <c r="L8799" s="33">
        <f t="shared" si="1476"/>
        <v>10</v>
      </c>
      <c r="M8799" s="33">
        <f t="shared" si="1477"/>
        <v>2020</v>
      </c>
      <c r="N8799" s="34">
        <v>40.520000000000003</v>
      </c>
      <c r="P8799" s="32">
        <v>44529</v>
      </c>
      <c r="Q8799" s="33">
        <f t="shared" si="1470"/>
        <v>11</v>
      </c>
      <c r="R8799" s="33">
        <f t="shared" si="1471"/>
        <v>2021</v>
      </c>
      <c r="S8799" s="34">
        <v>73.34</v>
      </c>
    </row>
    <row r="8800" spans="6:19">
      <c r="F8800" s="32"/>
      <c r="K8800" s="32">
        <v>44111</v>
      </c>
      <c r="L8800" s="33">
        <f t="shared" si="1476"/>
        <v>10</v>
      </c>
      <c r="M8800" s="33">
        <f t="shared" si="1477"/>
        <v>2020</v>
      </c>
      <c r="N8800" s="34">
        <v>39.82</v>
      </c>
      <c r="P8800" s="32">
        <v>44530</v>
      </c>
      <c r="Q8800" s="33">
        <f t="shared" ref="Q8800:Q8837" si="1478">+MONTH(P8800)</f>
        <v>11</v>
      </c>
      <c r="R8800" s="33">
        <f t="shared" ref="R8800:R8837" si="1479">+YEAR(P8800)</f>
        <v>2021</v>
      </c>
      <c r="S8800" s="34">
        <v>70.86</v>
      </c>
    </row>
    <row r="8801" spans="6:19">
      <c r="F8801" s="32"/>
      <c r="K8801" s="32">
        <v>44112</v>
      </c>
      <c r="L8801" s="33">
        <f t="shared" si="1476"/>
        <v>10</v>
      </c>
      <c r="M8801" s="33">
        <f t="shared" si="1477"/>
        <v>2020</v>
      </c>
      <c r="N8801" s="34">
        <v>41.04</v>
      </c>
      <c r="P8801" s="32">
        <v>44531</v>
      </c>
      <c r="Q8801" s="33">
        <f t="shared" si="1478"/>
        <v>12</v>
      </c>
      <c r="R8801" s="33">
        <f t="shared" si="1479"/>
        <v>2021</v>
      </c>
      <c r="S8801" s="34">
        <v>69.53</v>
      </c>
    </row>
    <row r="8802" spans="6:19">
      <c r="F8802" s="32"/>
      <c r="K8802" s="32">
        <v>44113</v>
      </c>
      <c r="L8802" s="33">
        <f t="shared" si="1476"/>
        <v>10</v>
      </c>
      <c r="M8802" s="33">
        <f t="shared" si="1477"/>
        <v>2020</v>
      </c>
      <c r="N8802" s="34">
        <v>40.44</v>
      </c>
      <c r="P8802" s="32">
        <v>44532</v>
      </c>
      <c r="Q8802" s="33">
        <f t="shared" si="1478"/>
        <v>12</v>
      </c>
      <c r="R8802" s="33">
        <f t="shared" si="1479"/>
        <v>2021</v>
      </c>
      <c r="S8802" s="34">
        <v>70.56</v>
      </c>
    </row>
    <row r="8803" spans="6:19">
      <c r="F8803" s="32"/>
      <c r="K8803" s="32">
        <v>44116</v>
      </c>
      <c r="L8803" s="33">
        <f t="shared" si="1476"/>
        <v>10</v>
      </c>
      <c r="M8803" s="33">
        <f t="shared" si="1477"/>
        <v>2020</v>
      </c>
      <c r="N8803" s="34">
        <v>39.22</v>
      </c>
      <c r="P8803" s="32">
        <v>44533</v>
      </c>
      <c r="Q8803" s="33">
        <f t="shared" si="1478"/>
        <v>12</v>
      </c>
      <c r="R8803" s="33">
        <f t="shared" si="1479"/>
        <v>2021</v>
      </c>
      <c r="S8803" s="34">
        <v>70.709999999999994</v>
      </c>
    </row>
    <row r="8804" spans="6:19">
      <c r="F8804" s="32"/>
      <c r="K8804" s="32">
        <v>44117</v>
      </c>
      <c r="L8804" s="33">
        <f t="shared" si="1476"/>
        <v>10</v>
      </c>
      <c r="M8804" s="33">
        <f t="shared" si="1477"/>
        <v>2020</v>
      </c>
      <c r="N8804" s="34">
        <v>40.03</v>
      </c>
      <c r="P8804" s="32">
        <v>44536</v>
      </c>
      <c r="Q8804" s="33">
        <f t="shared" si="1478"/>
        <v>12</v>
      </c>
      <c r="R8804" s="33">
        <f t="shared" si="1479"/>
        <v>2021</v>
      </c>
      <c r="S8804" s="34">
        <v>73.38</v>
      </c>
    </row>
    <row r="8805" spans="6:19">
      <c r="F8805" s="32"/>
      <c r="K8805" s="32">
        <v>44118</v>
      </c>
      <c r="L8805" s="33">
        <f t="shared" si="1476"/>
        <v>10</v>
      </c>
      <c r="M8805" s="33">
        <f t="shared" si="1477"/>
        <v>2020</v>
      </c>
      <c r="N8805" s="34">
        <v>40.86</v>
      </c>
      <c r="P8805" s="32">
        <v>44537</v>
      </c>
      <c r="Q8805" s="33">
        <f t="shared" si="1478"/>
        <v>12</v>
      </c>
      <c r="R8805" s="33">
        <f t="shared" si="1479"/>
        <v>2021</v>
      </c>
      <c r="S8805" s="34">
        <v>75.540000000000006</v>
      </c>
    </row>
    <row r="8806" spans="6:19">
      <c r="F8806" s="32"/>
      <c r="K8806" s="32">
        <v>44119</v>
      </c>
      <c r="L8806" s="33">
        <f t="shared" si="1476"/>
        <v>10</v>
      </c>
      <c r="M8806" s="33">
        <f t="shared" si="1477"/>
        <v>2020</v>
      </c>
      <c r="N8806" s="34">
        <v>40.840000000000003</v>
      </c>
      <c r="P8806" s="32">
        <v>44538</v>
      </c>
      <c r="Q8806" s="33">
        <f t="shared" si="1478"/>
        <v>12</v>
      </c>
      <c r="R8806" s="33">
        <f t="shared" si="1479"/>
        <v>2021</v>
      </c>
      <c r="S8806" s="34">
        <v>75.94</v>
      </c>
    </row>
    <row r="8807" spans="6:19">
      <c r="F8807" s="32"/>
      <c r="K8807" s="32">
        <v>44120</v>
      </c>
      <c r="L8807" s="33">
        <f t="shared" si="1476"/>
        <v>10</v>
      </c>
      <c r="M8807" s="33">
        <f t="shared" si="1477"/>
        <v>2020</v>
      </c>
      <c r="N8807" s="34">
        <v>40.700000000000003</v>
      </c>
      <c r="P8807" s="32">
        <v>44539</v>
      </c>
      <c r="Q8807" s="33">
        <f t="shared" si="1478"/>
        <v>12</v>
      </c>
      <c r="R8807" s="33">
        <f t="shared" si="1479"/>
        <v>2021</v>
      </c>
      <c r="S8807" s="34">
        <v>74.099999999999994</v>
      </c>
    </row>
    <row r="8808" spans="6:19">
      <c r="F8808" s="32"/>
      <c r="K8808" s="32">
        <v>44123</v>
      </c>
      <c r="L8808" s="33">
        <f t="shared" si="1476"/>
        <v>10</v>
      </c>
      <c r="M8808" s="33">
        <f t="shared" si="1477"/>
        <v>2020</v>
      </c>
      <c r="N8808" s="34">
        <v>40.69</v>
      </c>
      <c r="P8808" s="32">
        <v>44540</v>
      </c>
      <c r="Q8808" s="33">
        <f t="shared" si="1478"/>
        <v>12</v>
      </c>
      <c r="R8808" s="33">
        <f t="shared" si="1479"/>
        <v>2021</v>
      </c>
      <c r="S8808" s="34">
        <v>74.98</v>
      </c>
    </row>
    <row r="8809" spans="6:19">
      <c r="F8809" s="32"/>
      <c r="K8809" s="32">
        <v>44124</v>
      </c>
      <c r="L8809" s="33">
        <f t="shared" si="1476"/>
        <v>10</v>
      </c>
      <c r="M8809" s="33">
        <f t="shared" si="1477"/>
        <v>2020</v>
      </c>
      <c r="N8809" s="34">
        <v>41.37</v>
      </c>
      <c r="P8809" s="32">
        <v>44543</v>
      </c>
      <c r="Q8809" s="33">
        <f t="shared" si="1478"/>
        <v>12</v>
      </c>
      <c r="R8809" s="33">
        <f t="shared" si="1479"/>
        <v>2021</v>
      </c>
      <c r="S8809" s="34">
        <v>74.12</v>
      </c>
    </row>
    <row r="8810" spans="6:19">
      <c r="F8810" s="32"/>
      <c r="K8810" s="32">
        <v>44125</v>
      </c>
      <c r="L8810" s="33">
        <f t="shared" si="1476"/>
        <v>10</v>
      </c>
      <c r="M8810" s="33">
        <f t="shared" si="1477"/>
        <v>2020</v>
      </c>
      <c r="N8810" s="34">
        <v>39.880000000000003</v>
      </c>
      <c r="P8810" s="32">
        <v>44544</v>
      </c>
      <c r="Q8810" s="33">
        <f t="shared" si="1478"/>
        <v>12</v>
      </c>
      <c r="R8810" s="33">
        <f t="shared" si="1479"/>
        <v>2021</v>
      </c>
      <c r="S8810" s="34">
        <v>73.37</v>
      </c>
    </row>
    <row r="8811" spans="6:19">
      <c r="F8811" s="32"/>
      <c r="K8811" s="32">
        <v>44126</v>
      </c>
      <c r="L8811" s="33">
        <f t="shared" si="1476"/>
        <v>10</v>
      </c>
      <c r="M8811" s="33">
        <f t="shared" si="1477"/>
        <v>2020</v>
      </c>
      <c r="N8811" s="34">
        <v>40.46</v>
      </c>
      <c r="P8811" s="32">
        <v>44545</v>
      </c>
      <c r="Q8811" s="33">
        <f t="shared" si="1478"/>
        <v>12</v>
      </c>
      <c r="R8811" s="33">
        <f t="shared" si="1479"/>
        <v>2021</v>
      </c>
      <c r="S8811" s="34">
        <v>73.709999999999994</v>
      </c>
    </row>
    <row r="8812" spans="6:19">
      <c r="F8812" s="32"/>
      <c r="K8812" s="32">
        <v>44127</v>
      </c>
      <c r="L8812" s="33">
        <f t="shared" si="1476"/>
        <v>10</v>
      </c>
      <c r="M8812" s="33">
        <f t="shared" si="1477"/>
        <v>2020</v>
      </c>
      <c r="N8812" s="34">
        <v>39.729999999999997</v>
      </c>
      <c r="P8812" s="32">
        <v>44546</v>
      </c>
      <c r="Q8812" s="33">
        <f t="shared" si="1478"/>
        <v>12</v>
      </c>
      <c r="R8812" s="33">
        <f t="shared" si="1479"/>
        <v>2021</v>
      </c>
      <c r="S8812" s="34">
        <v>74.64</v>
      </c>
    </row>
    <row r="8813" spans="6:19">
      <c r="F8813" s="32"/>
      <c r="K8813" s="32">
        <v>44130</v>
      </c>
      <c r="L8813" s="33">
        <f t="shared" si="1476"/>
        <v>10</v>
      </c>
      <c r="M8813" s="33">
        <f t="shared" si="1477"/>
        <v>2020</v>
      </c>
      <c r="N8813" s="34">
        <v>38.39</v>
      </c>
      <c r="P8813" s="32">
        <v>44547</v>
      </c>
      <c r="Q8813" s="33">
        <f t="shared" si="1478"/>
        <v>12</v>
      </c>
      <c r="R8813" s="33">
        <f t="shared" si="1479"/>
        <v>2021</v>
      </c>
      <c r="S8813" s="34">
        <v>72.97</v>
      </c>
    </row>
    <row r="8814" spans="6:19">
      <c r="F8814" s="32"/>
      <c r="K8814" s="32">
        <v>44132</v>
      </c>
      <c r="L8814" s="33">
        <f t="shared" ref="L8814:L8840" si="1480">+MONTH(K8814)</f>
        <v>10</v>
      </c>
      <c r="M8814" s="33">
        <f t="shared" ref="M8814:M8840" si="1481">+YEAR(K8814)</f>
        <v>2020</v>
      </c>
      <c r="N8814" s="34">
        <v>37.270000000000003</v>
      </c>
      <c r="P8814" s="32">
        <v>44550</v>
      </c>
      <c r="Q8814" s="33">
        <f t="shared" si="1478"/>
        <v>12</v>
      </c>
      <c r="R8814" s="33">
        <f t="shared" si="1479"/>
        <v>2021</v>
      </c>
      <c r="S8814" s="34">
        <v>70.510000000000005</v>
      </c>
    </row>
    <row r="8815" spans="6:19">
      <c r="F8815" s="32"/>
      <c r="K8815" s="32">
        <v>44133</v>
      </c>
      <c r="L8815" s="33">
        <f t="shared" si="1480"/>
        <v>10</v>
      </c>
      <c r="M8815" s="33">
        <f t="shared" si="1481"/>
        <v>2020</v>
      </c>
      <c r="N8815" s="34">
        <v>35.94</v>
      </c>
      <c r="P8815" s="32">
        <v>44551</v>
      </c>
      <c r="Q8815" s="33">
        <f t="shared" si="1478"/>
        <v>12</v>
      </c>
      <c r="R8815" s="33">
        <f t="shared" si="1479"/>
        <v>2021</v>
      </c>
      <c r="S8815" s="34">
        <v>72.849999999999994</v>
      </c>
    </row>
    <row r="8816" spans="6:19">
      <c r="F8816" s="32"/>
      <c r="K8816" s="32">
        <v>44134</v>
      </c>
      <c r="L8816" s="33">
        <f t="shared" si="1480"/>
        <v>10</v>
      </c>
      <c r="M8816" s="33">
        <f t="shared" si="1481"/>
        <v>2020</v>
      </c>
      <c r="N8816" s="34">
        <v>35.64</v>
      </c>
      <c r="P8816" s="32">
        <v>44552</v>
      </c>
      <c r="Q8816" s="33">
        <f t="shared" si="1478"/>
        <v>12</v>
      </c>
      <c r="R8816" s="33">
        <f t="shared" si="1479"/>
        <v>2021</v>
      </c>
      <c r="S8816" s="34">
        <v>74.69</v>
      </c>
    </row>
    <row r="8817" spans="6:19">
      <c r="F8817" s="32"/>
      <c r="K8817" s="32">
        <v>44137</v>
      </c>
      <c r="L8817" s="33">
        <f t="shared" si="1480"/>
        <v>11</v>
      </c>
      <c r="M8817" s="33">
        <f t="shared" si="1481"/>
        <v>2020</v>
      </c>
      <c r="N8817" s="34">
        <v>36.6</v>
      </c>
      <c r="P8817" s="32">
        <v>44553</v>
      </c>
      <c r="Q8817" s="33">
        <f t="shared" si="1478"/>
        <v>12</v>
      </c>
      <c r="R8817" s="33">
        <f t="shared" si="1479"/>
        <v>2021</v>
      </c>
      <c r="S8817" s="34">
        <v>76.260000000000005</v>
      </c>
    </row>
    <row r="8818" spans="6:19">
      <c r="F8818" s="32"/>
      <c r="K8818" s="32">
        <v>44138</v>
      </c>
      <c r="L8818" s="33">
        <f t="shared" si="1480"/>
        <v>11</v>
      </c>
      <c r="M8818" s="33">
        <f t="shared" si="1481"/>
        <v>2020</v>
      </c>
      <c r="N8818" s="34">
        <v>37.44</v>
      </c>
      <c r="P8818" s="32">
        <v>44554</v>
      </c>
      <c r="Q8818" s="33">
        <f t="shared" si="1478"/>
        <v>12</v>
      </c>
      <c r="R8818" s="33">
        <f t="shared" si="1479"/>
        <v>2021</v>
      </c>
      <c r="S8818" s="34">
        <v>75.239999999999995</v>
      </c>
    </row>
    <row r="8819" spans="6:19">
      <c r="F8819" s="32"/>
      <c r="K8819" s="32">
        <v>44139</v>
      </c>
      <c r="L8819" s="33">
        <f t="shared" si="1480"/>
        <v>11</v>
      </c>
      <c r="M8819" s="33">
        <f t="shared" si="1481"/>
        <v>2020</v>
      </c>
      <c r="N8819" s="34">
        <v>38.97</v>
      </c>
      <c r="P8819" s="32">
        <v>44559</v>
      </c>
      <c r="Q8819" s="33">
        <f t="shared" si="1478"/>
        <v>12</v>
      </c>
      <c r="R8819" s="33">
        <f t="shared" si="1479"/>
        <v>2021</v>
      </c>
      <c r="S8819" s="34">
        <v>78.63</v>
      </c>
    </row>
    <row r="8820" spans="6:19">
      <c r="F8820" s="32"/>
      <c r="K8820" s="32">
        <v>44140</v>
      </c>
      <c r="L8820" s="33">
        <f t="shared" si="1480"/>
        <v>11</v>
      </c>
      <c r="M8820" s="33">
        <f t="shared" si="1481"/>
        <v>2020</v>
      </c>
      <c r="N8820" s="34">
        <v>38.56</v>
      </c>
      <c r="P8820" s="32">
        <v>44560</v>
      </c>
      <c r="Q8820" s="33">
        <f t="shared" si="1478"/>
        <v>12</v>
      </c>
      <c r="R8820" s="33">
        <f t="shared" si="1479"/>
        <v>2021</v>
      </c>
      <c r="S8820" s="34">
        <v>78.61</v>
      </c>
    </row>
    <row r="8821" spans="6:19">
      <c r="F8821" s="32"/>
      <c r="K8821" s="32">
        <v>44141</v>
      </c>
      <c r="L8821" s="33">
        <f t="shared" si="1480"/>
        <v>11</v>
      </c>
      <c r="M8821" s="33">
        <f t="shared" si="1481"/>
        <v>2020</v>
      </c>
      <c r="N8821" s="34">
        <v>36.97</v>
      </c>
      <c r="P8821" s="32">
        <v>44561</v>
      </c>
      <c r="Q8821" s="33">
        <f t="shared" si="1478"/>
        <v>12</v>
      </c>
      <c r="R8821" s="33">
        <f t="shared" si="1479"/>
        <v>2021</v>
      </c>
      <c r="S8821" s="34">
        <v>77.239999999999995</v>
      </c>
    </row>
    <row r="8822" spans="6:19">
      <c r="F8822" s="32"/>
      <c r="K8822" s="32">
        <v>44144</v>
      </c>
      <c r="L8822" s="33">
        <f t="shared" si="1480"/>
        <v>11</v>
      </c>
      <c r="M8822" s="33">
        <f t="shared" si="1481"/>
        <v>2020</v>
      </c>
      <c r="N8822" s="34">
        <v>40.049999999999997</v>
      </c>
      <c r="P8822" s="32">
        <v>44564</v>
      </c>
      <c r="Q8822" s="33">
        <f t="shared" si="1478"/>
        <v>1</v>
      </c>
      <c r="R8822" s="33">
        <f t="shared" si="1479"/>
        <v>2022</v>
      </c>
      <c r="S8822" s="34">
        <v>78.25</v>
      </c>
    </row>
    <row r="8823" spans="6:19">
      <c r="F8823" s="32"/>
      <c r="K8823" s="32">
        <v>44145</v>
      </c>
      <c r="L8823" s="33">
        <f t="shared" si="1480"/>
        <v>11</v>
      </c>
      <c r="M8823" s="33">
        <f t="shared" si="1481"/>
        <v>2020</v>
      </c>
      <c r="N8823" s="34">
        <v>41.18</v>
      </c>
      <c r="P8823" s="32">
        <v>44565</v>
      </c>
      <c r="Q8823" s="33">
        <f t="shared" si="1478"/>
        <v>1</v>
      </c>
      <c r="R8823" s="33">
        <f t="shared" si="1479"/>
        <v>2022</v>
      </c>
      <c r="S8823" s="34">
        <v>79.39</v>
      </c>
    </row>
    <row r="8824" spans="6:19">
      <c r="F8824" s="32"/>
      <c r="K8824" s="32">
        <v>44146</v>
      </c>
      <c r="L8824" s="33">
        <f t="shared" si="1480"/>
        <v>11</v>
      </c>
      <c r="M8824" s="33">
        <f t="shared" si="1481"/>
        <v>2020</v>
      </c>
      <c r="N8824" s="34">
        <v>41.23</v>
      </c>
      <c r="P8824" s="32">
        <v>44566</v>
      </c>
      <c r="Q8824" s="33">
        <f t="shared" si="1478"/>
        <v>1</v>
      </c>
      <c r="R8824" s="33">
        <f t="shared" si="1479"/>
        <v>2022</v>
      </c>
      <c r="S8824" s="34">
        <v>80.599999999999994</v>
      </c>
    </row>
    <row r="8825" spans="6:19">
      <c r="F8825" s="32"/>
      <c r="K8825" s="32">
        <v>44147</v>
      </c>
      <c r="L8825" s="33">
        <f t="shared" si="1480"/>
        <v>11</v>
      </c>
      <c r="M8825" s="33">
        <f t="shared" si="1481"/>
        <v>2020</v>
      </c>
      <c r="N8825" s="34">
        <v>40.9</v>
      </c>
      <c r="P8825" s="32">
        <v>44567</v>
      </c>
      <c r="Q8825" s="33">
        <f t="shared" si="1478"/>
        <v>1</v>
      </c>
      <c r="R8825" s="33">
        <f t="shared" si="1479"/>
        <v>2022</v>
      </c>
      <c r="S8825" s="34">
        <v>81.99</v>
      </c>
    </row>
    <row r="8826" spans="6:19">
      <c r="F8826" s="32"/>
      <c r="K8826" s="32">
        <v>44148</v>
      </c>
      <c r="L8826" s="33">
        <f t="shared" si="1480"/>
        <v>11</v>
      </c>
      <c r="M8826" s="33">
        <f t="shared" si="1481"/>
        <v>2020</v>
      </c>
      <c r="N8826" s="34">
        <v>39.93</v>
      </c>
      <c r="P8826" s="32">
        <v>44568</v>
      </c>
      <c r="Q8826" s="33">
        <f t="shared" si="1478"/>
        <v>1</v>
      </c>
      <c r="R8826" s="33">
        <f t="shared" si="1479"/>
        <v>2022</v>
      </c>
      <c r="S8826" s="34">
        <v>82.28</v>
      </c>
    </row>
    <row r="8827" spans="6:19">
      <c r="F8827" s="32"/>
      <c r="K8827" s="32">
        <v>44151</v>
      </c>
      <c r="L8827" s="33">
        <f t="shared" si="1480"/>
        <v>11</v>
      </c>
      <c r="M8827" s="33">
        <f t="shared" si="1481"/>
        <v>2020</v>
      </c>
      <c r="N8827" s="34">
        <v>41.14</v>
      </c>
      <c r="P8827" s="32">
        <v>44571</v>
      </c>
      <c r="Q8827" s="33">
        <f t="shared" si="1478"/>
        <v>1</v>
      </c>
      <c r="R8827" s="33">
        <f t="shared" si="1479"/>
        <v>2022</v>
      </c>
      <c r="S8827" s="34">
        <v>81.56</v>
      </c>
    </row>
    <row r="8828" spans="6:19">
      <c r="F8828" s="32"/>
      <c r="K8828" s="32">
        <v>44152</v>
      </c>
      <c r="L8828" s="33">
        <f t="shared" si="1480"/>
        <v>11</v>
      </c>
      <c r="M8828" s="33">
        <f t="shared" si="1481"/>
        <v>2020</v>
      </c>
      <c r="N8828" s="34">
        <v>41.24</v>
      </c>
      <c r="P8828" s="32">
        <v>44572</v>
      </c>
      <c r="Q8828" s="33">
        <f t="shared" si="1478"/>
        <v>1</v>
      </c>
      <c r="R8828" s="33">
        <f t="shared" si="1479"/>
        <v>2022</v>
      </c>
      <c r="S8828" s="34">
        <v>84.98</v>
      </c>
    </row>
    <row r="8829" spans="6:19">
      <c r="F8829" s="32"/>
      <c r="K8829" s="32">
        <v>44153</v>
      </c>
      <c r="L8829" s="33">
        <f t="shared" si="1480"/>
        <v>11</v>
      </c>
      <c r="M8829" s="33">
        <f t="shared" si="1481"/>
        <v>2020</v>
      </c>
      <c r="N8829" s="34">
        <v>41.64</v>
      </c>
      <c r="P8829" s="32">
        <v>44573</v>
      </c>
      <c r="Q8829" s="33">
        <f t="shared" si="1478"/>
        <v>1</v>
      </c>
      <c r="R8829" s="33">
        <f t="shared" si="1479"/>
        <v>2022</v>
      </c>
      <c r="S8829" s="34">
        <v>85.83</v>
      </c>
    </row>
    <row r="8830" spans="6:19">
      <c r="F8830" s="32"/>
      <c r="K8830" s="32">
        <v>44154</v>
      </c>
      <c r="L8830" s="33">
        <f t="shared" si="1480"/>
        <v>11</v>
      </c>
      <c r="M8830" s="33">
        <f t="shared" si="1481"/>
        <v>2020</v>
      </c>
      <c r="N8830" s="34">
        <v>41.57</v>
      </c>
      <c r="P8830" s="32">
        <v>44574</v>
      </c>
      <c r="Q8830" s="33">
        <f t="shared" si="1478"/>
        <v>1</v>
      </c>
      <c r="R8830" s="33">
        <f t="shared" si="1479"/>
        <v>2022</v>
      </c>
      <c r="S8830" s="34">
        <v>85.8</v>
      </c>
    </row>
    <row r="8831" spans="6:19">
      <c r="F8831" s="32"/>
      <c r="K8831" s="32">
        <v>44155</v>
      </c>
      <c r="L8831" s="33">
        <f t="shared" si="1480"/>
        <v>11</v>
      </c>
      <c r="M8831" s="33">
        <f t="shared" si="1481"/>
        <v>2020</v>
      </c>
      <c r="N8831" s="34">
        <v>41.99</v>
      </c>
      <c r="P8831" s="32">
        <v>44575</v>
      </c>
      <c r="Q8831" s="33">
        <f t="shared" si="1478"/>
        <v>1</v>
      </c>
      <c r="R8831" s="33">
        <f t="shared" si="1479"/>
        <v>2022</v>
      </c>
      <c r="S8831" s="34">
        <v>87.17</v>
      </c>
    </row>
    <row r="8832" spans="6:19">
      <c r="F8832" s="32"/>
      <c r="K8832" s="32">
        <v>44158</v>
      </c>
      <c r="L8832" s="33">
        <f t="shared" si="1480"/>
        <v>11</v>
      </c>
      <c r="M8832" s="33">
        <f t="shared" si="1481"/>
        <v>2020</v>
      </c>
      <c r="N8832" s="34">
        <v>42.91</v>
      </c>
      <c r="P8832" s="32">
        <v>44578</v>
      </c>
      <c r="Q8832" s="33">
        <f t="shared" si="1478"/>
        <v>1</v>
      </c>
      <c r="R8832" s="33">
        <f t="shared" si="1479"/>
        <v>2022</v>
      </c>
      <c r="S8832" s="34">
        <v>87.82</v>
      </c>
    </row>
    <row r="8833" spans="6:19">
      <c r="F8833" s="32"/>
      <c r="K8833" s="32">
        <v>44159</v>
      </c>
      <c r="L8833" s="33">
        <f t="shared" si="1480"/>
        <v>11</v>
      </c>
      <c r="M8833" s="33">
        <f t="shared" si="1481"/>
        <v>2020</v>
      </c>
      <c r="N8833" s="34">
        <v>44.71</v>
      </c>
      <c r="P8833" s="32">
        <v>44579</v>
      </c>
      <c r="Q8833" s="33">
        <f t="shared" si="1478"/>
        <v>1</v>
      </c>
      <c r="R8833" s="33">
        <f t="shared" si="1479"/>
        <v>2022</v>
      </c>
      <c r="S8833" s="34">
        <v>88.83</v>
      </c>
    </row>
    <row r="8834" spans="6:19">
      <c r="F8834" s="32"/>
      <c r="K8834" s="32">
        <v>44160</v>
      </c>
      <c r="L8834" s="33">
        <f t="shared" si="1480"/>
        <v>11</v>
      </c>
      <c r="M8834" s="33">
        <f t="shared" si="1481"/>
        <v>2020</v>
      </c>
      <c r="N8834" s="34">
        <v>45.58</v>
      </c>
      <c r="P8834" s="32">
        <v>44580</v>
      </c>
      <c r="Q8834" s="33">
        <f t="shared" si="1478"/>
        <v>1</v>
      </c>
      <c r="R8834" s="33">
        <f t="shared" si="1479"/>
        <v>2022</v>
      </c>
      <c r="S8834" s="34">
        <v>89.64</v>
      </c>
    </row>
    <row r="8835" spans="6:19">
      <c r="F8835" s="32"/>
      <c r="K8835" s="32">
        <v>44165</v>
      </c>
      <c r="L8835" s="33">
        <f t="shared" si="1480"/>
        <v>11</v>
      </c>
      <c r="M8835" s="33">
        <f t="shared" si="1481"/>
        <v>2020</v>
      </c>
      <c r="N8835" s="34">
        <v>45.2</v>
      </c>
      <c r="P8835" s="32">
        <v>44581</v>
      </c>
      <c r="Q8835" s="33">
        <f t="shared" si="1478"/>
        <v>1</v>
      </c>
      <c r="R8835" s="33">
        <f t="shared" si="1479"/>
        <v>2022</v>
      </c>
      <c r="S8835" s="34">
        <v>89.75</v>
      </c>
    </row>
    <row r="8836" spans="6:19">
      <c r="F8836" s="32"/>
      <c r="K8836" s="32">
        <v>44166</v>
      </c>
      <c r="L8836" s="33">
        <f t="shared" si="1480"/>
        <v>12</v>
      </c>
      <c r="M8836" s="33">
        <f t="shared" si="1481"/>
        <v>2020</v>
      </c>
      <c r="N8836" s="34">
        <v>44.54</v>
      </c>
      <c r="P8836" s="32">
        <v>44582</v>
      </c>
      <c r="Q8836" s="33">
        <f t="shared" si="1478"/>
        <v>1</v>
      </c>
      <c r="R8836" s="33">
        <f t="shared" si="1479"/>
        <v>2022</v>
      </c>
      <c r="S8836" s="34">
        <v>89.75</v>
      </c>
    </row>
    <row r="8837" spans="6:19">
      <c r="F8837" s="32"/>
      <c r="K8837" s="32">
        <v>44167</v>
      </c>
      <c r="L8837" s="33">
        <f t="shared" si="1480"/>
        <v>12</v>
      </c>
      <c r="M8837" s="33">
        <f t="shared" si="1481"/>
        <v>2020</v>
      </c>
      <c r="N8837" s="34">
        <v>45.23</v>
      </c>
      <c r="P8837" s="32">
        <v>44585</v>
      </c>
      <c r="Q8837" s="33">
        <f t="shared" si="1478"/>
        <v>1</v>
      </c>
      <c r="R8837" s="33">
        <f t="shared" si="1479"/>
        <v>2022</v>
      </c>
      <c r="S8837" s="34">
        <v>87.74</v>
      </c>
    </row>
    <row r="8838" spans="6:19">
      <c r="F8838" s="32"/>
      <c r="K8838" s="32">
        <v>44168</v>
      </c>
      <c r="L8838" s="33">
        <f t="shared" si="1480"/>
        <v>12</v>
      </c>
      <c r="M8838" s="33">
        <f t="shared" si="1481"/>
        <v>2020</v>
      </c>
      <c r="N8838" s="34">
        <v>45.65</v>
      </c>
      <c r="P8838" s="32">
        <v>44586</v>
      </c>
      <c r="Q8838" s="33">
        <f t="shared" ref="Q8838:Q8882" si="1482">+MONTH(P8838)</f>
        <v>1</v>
      </c>
      <c r="R8838" s="33">
        <f t="shared" ref="R8838:R8882" si="1483">+YEAR(P8838)</f>
        <v>2022</v>
      </c>
      <c r="S8838" s="34">
        <v>89.49</v>
      </c>
    </row>
    <row r="8839" spans="6:19">
      <c r="F8839" s="32"/>
      <c r="K8839" s="32">
        <v>44169</v>
      </c>
      <c r="L8839" s="33">
        <f t="shared" si="1480"/>
        <v>12</v>
      </c>
      <c r="M8839" s="33">
        <f t="shared" si="1481"/>
        <v>2020</v>
      </c>
      <c r="N8839" s="34">
        <v>46.23</v>
      </c>
      <c r="P8839" s="32">
        <v>44587</v>
      </c>
      <c r="Q8839" s="33">
        <f t="shared" si="1482"/>
        <v>1</v>
      </c>
      <c r="R8839" s="33">
        <f t="shared" si="1483"/>
        <v>2022</v>
      </c>
      <c r="S8839" s="34">
        <v>91.22</v>
      </c>
    </row>
    <row r="8840" spans="6:19">
      <c r="F8840" s="32"/>
      <c r="K8840" s="32">
        <v>44172</v>
      </c>
      <c r="L8840" s="33">
        <f t="shared" si="1480"/>
        <v>12</v>
      </c>
      <c r="M8840" s="33">
        <f t="shared" si="1481"/>
        <v>2020</v>
      </c>
      <c r="N8840" s="34">
        <v>45.72</v>
      </c>
      <c r="P8840" s="32">
        <v>44588</v>
      </c>
      <c r="Q8840" s="33">
        <f t="shared" si="1482"/>
        <v>1</v>
      </c>
      <c r="R8840" s="33">
        <f t="shared" si="1483"/>
        <v>2022</v>
      </c>
      <c r="S8840" s="34">
        <v>90.7</v>
      </c>
    </row>
    <row r="8841" spans="6:19">
      <c r="F8841" s="32"/>
      <c r="K8841" s="32">
        <v>44173</v>
      </c>
      <c r="L8841" s="33">
        <f t="shared" ref="L8841:L8904" si="1484">+MONTH(K8841)</f>
        <v>12</v>
      </c>
      <c r="M8841" s="33">
        <f t="shared" ref="M8841:M8904" si="1485">+YEAR(K8841)</f>
        <v>2020</v>
      </c>
      <c r="N8841" s="34">
        <v>45.64</v>
      </c>
      <c r="P8841" s="32">
        <v>44589</v>
      </c>
      <c r="Q8841" s="33">
        <f t="shared" si="1482"/>
        <v>1</v>
      </c>
      <c r="R8841" s="33">
        <f t="shared" si="1483"/>
        <v>2022</v>
      </c>
      <c r="S8841" s="34">
        <v>91.47</v>
      </c>
    </row>
    <row r="8842" spans="6:19">
      <c r="F8842" s="32"/>
      <c r="K8842" s="32">
        <v>44174</v>
      </c>
      <c r="L8842" s="33">
        <f t="shared" si="1484"/>
        <v>12</v>
      </c>
      <c r="M8842" s="33">
        <f t="shared" si="1485"/>
        <v>2020</v>
      </c>
      <c r="N8842" s="34">
        <v>45.48</v>
      </c>
      <c r="P8842" s="32">
        <v>44592</v>
      </c>
      <c r="Q8842" s="33">
        <f t="shared" si="1482"/>
        <v>1</v>
      </c>
      <c r="R8842" s="33">
        <f t="shared" si="1483"/>
        <v>2022</v>
      </c>
      <c r="S8842" s="34">
        <v>92.35</v>
      </c>
    </row>
    <row r="8843" spans="6:19">
      <c r="F8843" s="32"/>
      <c r="K8843" s="32">
        <v>44175</v>
      </c>
      <c r="L8843" s="33">
        <f t="shared" si="1484"/>
        <v>12</v>
      </c>
      <c r="M8843" s="33">
        <f t="shared" si="1485"/>
        <v>2020</v>
      </c>
      <c r="N8843" s="34">
        <v>46.76</v>
      </c>
      <c r="P8843" s="32">
        <v>44593</v>
      </c>
      <c r="Q8843" s="33">
        <f t="shared" si="1482"/>
        <v>2</v>
      </c>
      <c r="R8843" s="33">
        <f t="shared" si="1483"/>
        <v>2022</v>
      </c>
      <c r="S8843" s="34">
        <v>90.24</v>
      </c>
    </row>
    <row r="8844" spans="6:19">
      <c r="F8844" s="32"/>
      <c r="K8844" s="32">
        <v>44176</v>
      </c>
      <c r="L8844" s="33">
        <f t="shared" si="1484"/>
        <v>12</v>
      </c>
      <c r="M8844" s="33">
        <f t="shared" si="1485"/>
        <v>2020</v>
      </c>
      <c r="N8844" s="34">
        <v>46.59</v>
      </c>
      <c r="P8844" s="32">
        <v>44594</v>
      </c>
      <c r="Q8844" s="33">
        <f t="shared" si="1482"/>
        <v>2</v>
      </c>
      <c r="R8844" s="33">
        <f t="shared" si="1483"/>
        <v>2022</v>
      </c>
      <c r="S8844" s="34">
        <v>91.43</v>
      </c>
    </row>
    <row r="8845" spans="6:19">
      <c r="F8845" s="32"/>
      <c r="K8845" s="32">
        <v>44179</v>
      </c>
      <c r="L8845" s="33">
        <f t="shared" si="1484"/>
        <v>12</v>
      </c>
      <c r="M8845" s="33">
        <f t="shared" si="1485"/>
        <v>2020</v>
      </c>
      <c r="N8845" s="34">
        <v>47.02</v>
      </c>
      <c r="P8845" s="32">
        <v>44595</v>
      </c>
      <c r="Q8845" s="33">
        <f t="shared" si="1482"/>
        <v>2</v>
      </c>
      <c r="R8845" s="33">
        <f t="shared" si="1483"/>
        <v>2022</v>
      </c>
      <c r="S8845" s="34">
        <v>92.99</v>
      </c>
    </row>
    <row r="8846" spans="6:19">
      <c r="F8846" s="32"/>
      <c r="K8846" s="32">
        <v>44180</v>
      </c>
      <c r="L8846" s="33">
        <f t="shared" si="1484"/>
        <v>12</v>
      </c>
      <c r="M8846" s="33">
        <f t="shared" si="1485"/>
        <v>2020</v>
      </c>
      <c r="N8846" s="34">
        <v>47.58</v>
      </c>
      <c r="P8846" s="32">
        <v>44596</v>
      </c>
      <c r="Q8846" s="33">
        <f t="shared" si="1482"/>
        <v>2</v>
      </c>
      <c r="R8846" s="33">
        <f t="shared" si="1483"/>
        <v>2022</v>
      </c>
      <c r="S8846" s="34">
        <v>96.86</v>
      </c>
    </row>
    <row r="8847" spans="6:19">
      <c r="F8847" s="32"/>
      <c r="K8847" s="32">
        <v>44181</v>
      </c>
      <c r="L8847" s="33">
        <f t="shared" si="1484"/>
        <v>12</v>
      </c>
      <c r="M8847" s="33">
        <f t="shared" si="1485"/>
        <v>2020</v>
      </c>
      <c r="N8847" s="34">
        <v>47.86</v>
      </c>
      <c r="P8847" s="32">
        <v>44599</v>
      </c>
      <c r="Q8847" s="33">
        <f t="shared" si="1482"/>
        <v>2</v>
      </c>
      <c r="R8847" s="33">
        <f t="shared" si="1483"/>
        <v>2022</v>
      </c>
      <c r="S8847" s="34">
        <v>97.28</v>
      </c>
    </row>
    <row r="8848" spans="6:19">
      <c r="F8848" s="32"/>
      <c r="K8848" s="32">
        <v>44182</v>
      </c>
      <c r="L8848" s="33">
        <f t="shared" si="1484"/>
        <v>12</v>
      </c>
      <c r="M8848" s="33">
        <f t="shared" si="1485"/>
        <v>2020</v>
      </c>
      <c r="N8848" s="34">
        <v>48.34</v>
      </c>
      <c r="P8848" s="32">
        <v>44600</v>
      </c>
      <c r="Q8848" s="33">
        <f t="shared" si="1482"/>
        <v>2</v>
      </c>
      <c r="R8848" s="33">
        <f t="shared" si="1483"/>
        <v>2022</v>
      </c>
      <c r="S8848" s="34">
        <v>96.07</v>
      </c>
    </row>
    <row r="8849" spans="6:19">
      <c r="F8849" s="32"/>
      <c r="K8849" s="32">
        <v>44183</v>
      </c>
      <c r="L8849" s="33">
        <f t="shared" si="1484"/>
        <v>12</v>
      </c>
      <c r="M8849" s="33">
        <f t="shared" si="1485"/>
        <v>2020</v>
      </c>
      <c r="N8849" s="34">
        <v>49.04</v>
      </c>
      <c r="P8849" s="32">
        <v>44601</v>
      </c>
      <c r="Q8849" s="33">
        <f t="shared" si="1482"/>
        <v>2</v>
      </c>
      <c r="R8849" s="33">
        <f t="shared" si="1483"/>
        <v>2022</v>
      </c>
      <c r="S8849" s="34">
        <v>94.95</v>
      </c>
    </row>
    <row r="8850" spans="6:19">
      <c r="F8850" s="32"/>
      <c r="K8850" s="32">
        <v>44186</v>
      </c>
      <c r="L8850" s="33">
        <f t="shared" si="1484"/>
        <v>12</v>
      </c>
      <c r="M8850" s="33">
        <f t="shared" si="1485"/>
        <v>2020</v>
      </c>
      <c r="N8850" s="34">
        <v>47.79</v>
      </c>
      <c r="P8850" s="32">
        <v>44602</v>
      </c>
      <c r="Q8850" s="33">
        <f t="shared" si="1482"/>
        <v>2</v>
      </c>
      <c r="R8850" s="33">
        <f t="shared" si="1483"/>
        <v>2022</v>
      </c>
      <c r="S8850" s="34">
        <v>96.37</v>
      </c>
    </row>
    <row r="8851" spans="6:19">
      <c r="F8851" s="32"/>
      <c r="K8851" s="32">
        <v>44187</v>
      </c>
      <c r="L8851" s="33">
        <f t="shared" si="1484"/>
        <v>12</v>
      </c>
      <c r="M8851" s="33">
        <f t="shared" si="1485"/>
        <v>2020</v>
      </c>
      <c r="N8851" s="34">
        <v>47.02</v>
      </c>
      <c r="P8851" s="32">
        <v>44603</v>
      </c>
      <c r="Q8851" s="33">
        <f t="shared" si="1482"/>
        <v>2</v>
      </c>
      <c r="R8851" s="33">
        <f t="shared" si="1483"/>
        <v>2022</v>
      </c>
      <c r="S8851" s="34">
        <v>97.5</v>
      </c>
    </row>
    <row r="8852" spans="6:19">
      <c r="F8852" s="32"/>
      <c r="K8852" s="32">
        <v>44188</v>
      </c>
      <c r="L8852" s="33">
        <f t="shared" si="1484"/>
        <v>12</v>
      </c>
      <c r="M8852" s="33">
        <f t="shared" si="1485"/>
        <v>2020</v>
      </c>
      <c r="N8852" s="34">
        <v>47.94</v>
      </c>
      <c r="P8852" s="32">
        <v>44606</v>
      </c>
      <c r="Q8852" s="33">
        <f t="shared" si="1482"/>
        <v>2</v>
      </c>
      <c r="R8852" s="33">
        <f t="shared" si="1483"/>
        <v>2022</v>
      </c>
      <c r="S8852" s="34">
        <v>101.66</v>
      </c>
    </row>
    <row r="8853" spans="6:19">
      <c r="F8853" s="32"/>
      <c r="K8853" s="32">
        <v>44189</v>
      </c>
      <c r="L8853" s="33">
        <f t="shared" si="1484"/>
        <v>12</v>
      </c>
      <c r="M8853" s="33">
        <f t="shared" si="1485"/>
        <v>2020</v>
      </c>
      <c r="N8853" s="34">
        <v>48.18</v>
      </c>
      <c r="P8853" s="32">
        <v>44607</v>
      </c>
      <c r="Q8853" s="33">
        <f t="shared" si="1482"/>
        <v>2</v>
      </c>
      <c r="R8853" s="33">
        <f t="shared" si="1483"/>
        <v>2022</v>
      </c>
      <c r="S8853" s="34">
        <v>98.43</v>
      </c>
    </row>
    <row r="8854" spans="6:19">
      <c r="F8854" s="32"/>
      <c r="K8854" s="32">
        <v>44193</v>
      </c>
      <c r="L8854" s="33">
        <f t="shared" si="1484"/>
        <v>12</v>
      </c>
      <c r="M8854" s="33">
        <f t="shared" si="1485"/>
        <v>2020</v>
      </c>
      <c r="N8854" s="34">
        <v>47.5</v>
      </c>
      <c r="P8854" s="32">
        <v>44608</v>
      </c>
      <c r="Q8854" s="33">
        <f t="shared" si="1482"/>
        <v>2</v>
      </c>
      <c r="R8854" s="33">
        <f t="shared" si="1483"/>
        <v>2022</v>
      </c>
      <c r="S8854" s="34">
        <v>97.44</v>
      </c>
    </row>
    <row r="8855" spans="6:19">
      <c r="F8855" s="32"/>
      <c r="K8855" s="32">
        <v>44194</v>
      </c>
      <c r="L8855" s="33">
        <f t="shared" si="1484"/>
        <v>12</v>
      </c>
      <c r="M8855" s="33">
        <f t="shared" si="1485"/>
        <v>2020</v>
      </c>
      <c r="N8855" s="34">
        <v>47.85</v>
      </c>
      <c r="P8855" s="32">
        <v>44609</v>
      </c>
      <c r="Q8855" s="33">
        <f t="shared" si="1482"/>
        <v>2</v>
      </c>
      <c r="R8855" s="33">
        <f t="shared" si="1483"/>
        <v>2022</v>
      </c>
      <c r="S8855" s="34">
        <v>95.28</v>
      </c>
    </row>
    <row r="8856" spans="6:19">
      <c r="F8856" s="32"/>
      <c r="K8856" s="32">
        <v>44195</v>
      </c>
      <c r="L8856" s="33">
        <f t="shared" si="1484"/>
        <v>12</v>
      </c>
      <c r="M8856" s="33">
        <f t="shared" si="1485"/>
        <v>2020</v>
      </c>
      <c r="N8856" s="34">
        <v>48.24</v>
      </c>
      <c r="P8856" s="32">
        <v>44610</v>
      </c>
      <c r="Q8856" s="33">
        <f t="shared" si="1482"/>
        <v>2</v>
      </c>
      <c r="R8856" s="33">
        <f t="shared" si="1483"/>
        <v>2022</v>
      </c>
      <c r="S8856" s="34">
        <v>96.18</v>
      </c>
    </row>
    <row r="8857" spans="6:19">
      <c r="F8857" s="32"/>
      <c r="K8857" s="32">
        <v>44196</v>
      </c>
      <c r="L8857" s="33">
        <f t="shared" si="1484"/>
        <v>12</v>
      </c>
      <c r="M8857" s="33">
        <f t="shared" si="1485"/>
        <v>2020</v>
      </c>
      <c r="N8857" s="34">
        <v>48.35</v>
      </c>
      <c r="P8857" s="32">
        <v>44613</v>
      </c>
      <c r="Q8857" s="33">
        <f t="shared" si="1482"/>
        <v>2</v>
      </c>
      <c r="R8857" s="33">
        <f t="shared" si="1483"/>
        <v>2022</v>
      </c>
      <c r="S8857" s="34">
        <v>98.95</v>
      </c>
    </row>
    <row r="8858" spans="6:19">
      <c r="F8858" s="32"/>
      <c r="K8858" s="32">
        <v>44200</v>
      </c>
      <c r="L8858" s="33">
        <f t="shared" si="1484"/>
        <v>1</v>
      </c>
      <c r="M8858" s="33">
        <f t="shared" si="1485"/>
        <v>2021</v>
      </c>
      <c r="N8858" s="34">
        <v>47.47</v>
      </c>
      <c r="P8858" s="32">
        <v>44614</v>
      </c>
      <c r="Q8858" s="33">
        <f t="shared" si="1482"/>
        <v>2</v>
      </c>
      <c r="R8858" s="33">
        <f t="shared" si="1483"/>
        <v>2022</v>
      </c>
      <c r="S8858" s="34">
        <v>98.73</v>
      </c>
    </row>
    <row r="8859" spans="6:19">
      <c r="F8859" s="32"/>
      <c r="K8859" s="32">
        <v>44201</v>
      </c>
      <c r="L8859" s="33">
        <f t="shared" si="1484"/>
        <v>1</v>
      </c>
      <c r="M8859" s="33">
        <f t="shared" si="1485"/>
        <v>2021</v>
      </c>
      <c r="N8859" s="34">
        <v>49.78</v>
      </c>
      <c r="P8859" s="32">
        <v>44615</v>
      </c>
      <c r="Q8859" s="33">
        <f t="shared" si="1482"/>
        <v>2</v>
      </c>
      <c r="R8859" s="33">
        <f t="shared" si="1483"/>
        <v>2022</v>
      </c>
      <c r="S8859" s="34">
        <v>99.29</v>
      </c>
    </row>
    <row r="8860" spans="6:19">
      <c r="F8860" s="32"/>
      <c r="K8860" s="32">
        <v>44202</v>
      </c>
      <c r="L8860" s="33">
        <f t="shared" si="1484"/>
        <v>1</v>
      </c>
      <c r="M8860" s="33">
        <f t="shared" si="1485"/>
        <v>2021</v>
      </c>
      <c r="N8860" s="34">
        <v>50.45</v>
      </c>
      <c r="P8860" s="32">
        <v>44616</v>
      </c>
      <c r="Q8860" s="33">
        <f t="shared" si="1482"/>
        <v>2</v>
      </c>
      <c r="R8860" s="33">
        <f t="shared" si="1483"/>
        <v>2022</v>
      </c>
      <c r="S8860" s="34">
        <v>101.29</v>
      </c>
    </row>
    <row r="8861" spans="6:19">
      <c r="F8861" s="32"/>
      <c r="K8861" s="32">
        <v>44203</v>
      </c>
      <c r="L8861" s="33">
        <f t="shared" si="1484"/>
        <v>1</v>
      </c>
      <c r="M8861" s="33">
        <f t="shared" si="1485"/>
        <v>2021</v>
      </c>
      <c r="N8861" s="34">
        <v>50.63</v>
      </c>
      <c r="P8861" s="32">
        <v>44617</v>
      </c>
      <c r="Q8861" s="33">
        <f t="shared" si="1482"/>
        <v>2</v>
      </c>
      <c r="R8861" s="33">
        <f t="shared" si="1483"/>
        <v>2022</v>
      </c>
      <c r="S8861" s="34">
        <v>98.56</v>
      </c>
    </row>
    <row r="8862" spans="6:19">
      <c r="F8862" s="32"/>
      <c r="K8862" s="32">
        <v>44204</v>
      </c>
      <c r="L8862" s="33">
        <f t="shared" si="1484"/>
        <v>1</v>
      </c>
      <c r="M8862" s="33">
        <f t="shared" si="1485"/>
        <v>2021</v>
      </c>
      <c r="N8862" s="34">
        <v>52.14</v>
      </c>
      <c r="P8862" s="32">
        <v>44620</v>
      </c>
      <c r="Q8862" s="33">
        <f t="shared" si="1482"/>
        <v>2</v>
      </c>
      <c r="R8862" s="33">
        <f t="shared" si="1483"/>
        <v>2022</v>
      </c>
      <c r="S8862" s="34">
        <v>103.08</v>
      </c>
    </row>
    <row r="8863" spans="6:19">
      <c r="F8863" s="32"/>
      <c r="K8863" s="32">
        <v>44207</v>
      </c>
      <c r="L8863" s="33">
        <f t="shared" si="1484"/>
        <v>1</v>
      </c>
      <c r="M8863" s="33">
        <f t="shared" si="1485"/>
        <v>2021</v>
      </c>
      <c r="N8863" s="34">
        <v>52.15</v>
      </c>
      <c r="P8863" s="32">
        <v>44621</v>
      </c>
      <c r="Q8863" s="33">
        <f t="shared" si="1482"/>
        <v>3</v>
      </c>
      <c r="R8863" s="33">
        <f t="shared" si="1483"/>
        <v>2022</v>
      </c>
      <c r="S8863" s="34">
        <v>110.93</v>
      </c>
    </row>
    <row r="8864" spans="6:19">
      <c r="F8864" s="32"/>
      <c r="K8864" s="32">
        <v>44208</v>
      </c>
      <c r="L8864" s="33">
        <f t="shared" si="1484"/>
        <v>1</v>
      </c>
      <c r="M8864" s="33">
        <f t="shared" si="1485"/>
        <v>2021</v>
      </c>
      <c r="N8864" s="34">
        <v>53.08</v>
      </c>
      <c r="P8864" s="32">
        <v>44622</v>
      </c>
      <c r="Q8864" s="33">
        <f t="shared" si="1482"/>
        <v>3</v>
      </c>
      <c r="R8864" s="33">
        <f t="shared" si="1483"/>
        <v>2022</v>
      </c>
      <c r="S8864" s="34">
        <v>118.94</v>
      </c>
    </row>
    <row r="8865" spans="6:19">
      <c r="F8865" s="32"/>
      <c r="K8865" s="32">
        <v>44209</v>
      </c>
      <c r="L8865" s="33">
        <f t="shared" si="1484"/>
        <v>1</v>
      </c>
      <c r="M8865" s="33">
        <f t="shared" si="1485"/>
        <v>2021</v>
      </c>
      <c r="N8865" s="34">
        <v>52.81</v>
      </c>
      <c r="P8865" s="32">
        <v>44623</v>
      </c>
      <c r="Q8865" s="33">
        <f t="shared" si="1482"/>
        <v>3</v>
      </c>
      <c r="R8865" s="33">
        <f t="shared" si="1483"/>
        <v>2022</v>
      </c>
      <c r="S8865" s="34">
        <v>115.36</v>
      </c>
    </row>
    <row r="8866" spans="6:19">
      <c r="F8866" s="32"/>
      <c r="K8866" s="32">
        <v>44210</v>
      </c>
      <c r="L8866" s="33">
        <f t="shared" si="1484"/>
        <v>1</v>
      </c>
      <c r="M8866" s="33">
        <f t="shared" si="1485"/>
        <v>2021</v>
      </c>
      <c r="N8866" s="34">
        <v>53.47</v>
      </c>
      <c r="P8866" s="32">
        <v>44624</v>
      </c>
      <c r="Q8866" s="33">
        <f t="shared" si="1482"/>
        <v>3</v>
      </c>
      <c r="R8866" s="33">
        <f t="shared" si="1483"/>
        <v>2022</v>
      </c>
      <c r="S8866" s="34">
        <v>123.86</v>
      </c>
    </row>
    <row r="8867" spans="6:19">
      <c r="F8867" s="32"/>
      <c r="K8867" s="32">
        <v>44211</v>
      </c>
      <c r="L8867" s="33">
        <f t="shared" si="1484"/>
        <v>1</v>
      </c>
      <c r="M8867" s="33">
        <f t="shared" si="1485"/>
        <v>2021</v>
      </c>
      <c r="N8867" s="34">
        <v>52.25</v>
      </c>
      <c r="P8867" s="32">
        <v>44627</v>
      </c>
      <c r="Q8867" s="33">
        <f t="shared" si="1482"/>
        <v>3</v>
      </c>
      <c r="R8867" s="33">
        <f t="shared" si="1483"/>
        <v>2022</v>
      </c>
      <c r="S8867" s="34">
        <v>129.02000000000001</v>
      </c>
    </row>
    <row r="8868" spans="6:19">
      <c r="F8868" s="32"/>
      <c r="K8868" s="32">
        <v>44215</v>
      </c>
      <c r="L8868" s="33">
        <f t="shared" si="1484"/>
        <v>1</v>
      </c>
      <c r="M8868" s="33">
        <f t="shared" si="1485"/>
        <v>2021</v>
      </c>
      <c r="N8868" s="34">
        <v>52.87</v>
      </c>
      <c r="P8868" s="32">
        <v>44628</v>
      </c>
      <c r="Q8868" s="33">
        <f t="shared" si="1482"/>
        <v>3</v>
      </c>
      <c r="R8868" s="33">
        <f t="shared" si="1483"/>
        <v>2022</v>
      </c>
      <c r="S8868" s="34">
        <v>133.18</v>
      </c>
    </row>
    <row r="8869" spans="6:19">
      <c r="F8869" s="32"/>
      <c r="K8869" s="32">
        <v>44216</v>
      </c>
      <c r="L8869" s="33">
        <f t="shared" si="1484"/>
        <v>1</v>
      </c>
      <c r="M8869" s="33">
        <f t="shared" si="1485"/>
        <v>2021</v>
      </c>
      <c r="N8869" s="34">
        <v>53.16</v>
      </c>
      <c r="P8869" s="32">
        <v>44629</v>
      </c>
      <c r="Q8869" s="33">
        <f t="shared" si="1482"/>
        <v>3</v>
      </c>
      <c r="R8869" s="33">
        <f t="shared" si="1483"/>
        <v>2022</v>
      </c>
      <c r="S8869" s="34">
        <v>116.58</v>
      </c>
    </row>
    <row r="8870" spans="6:19">
      <c r="F8870" s="32"/>
      <c r="K8870" s="32">
        <v>44217</v>
      </c>
      <c r="L8870" s="33">
        <f t="shared" si="1484"/>
        <v>1</v>
      </c>
      <c r="M8870" s="33">
        <f t="shared" si="1485"/>
        <v>2021</v>
      </c>
      <c r="N8870" s="34">
        <v>53</v>
      </c>
      <c r="P8870" s="32">
        <v>44630</v>
      </c>
      <c r="Q8870" s="33">
        <f t="shared" si="1482"/>
        <v>3</v>
      </c>
      <c r="R8870" s="33">
        <f t="shared" si="1483"/>
        <v>2022</v>
      </c>
      <c r="S8870" s="34">
        <v>114.54</v>
      </c>
    </row>
    <row r="8871" spans="6:19">
      <c r="F8871" s="32"/>
      <c r="K8871" s="32">
        <v>44218</v>
      </c>
      <c r="L8871" s="33">
        <f t="shared" si="1484"/>
        <v>1</v>
      </c>
      <c r="M8871" s="33">
        <f t="shared" si="1485"/>
        <v>2021</v>
      </c>
      <c r="N8871" s="34">
        <v>52.28</v>
      </c>
      <c r="P8871" s="32">
        <v>44631</v>
      </c>
      <c r="Q8871" s="33">
        <f t="shared" si="1482"/>
        <v>3</v>
      </c>
      <c r="R8871" s="33">
        <f t="shared" si="1483"/>
        <v>2022</v>
      </c>
      <c r="S8871" s="34">
        <v>118.11</v>
      </c>
    </row>
    <row r="8872" spans="6:19">
      <c r="F8872" s="32"/>
      <c r="K8872" s="32">
        <v>44221</v>
      </c>
      <c r="L8872" s="33">
        <f t="shared" si="1484"/>
        <v>1</v>
      </c>
      <c r="M8872" s="33">
        <f t="shared" si="1485"/>
        <v>2021</v>
      </c>
      <c r="N8872" s="34">
        <v>52.78</v>
      </c>
      <c r="P8872" s="32">
        <v>44634</v>
      </c>
      <c r="Q8872" s="33">
        <f t="shared" si="1482"/>
        <v>3</v>
      </c>
      <c r="R8872" s="33">
        <f t="shared" si="1483"/>
        <v>2022</v>
      </c>
      <c r="S8872" s="34">
        <v>110.39</v>
      </c>
    </row>
    <row r="8873" spans="6:19">
      <c r="F8873" s="32"/>
      <c r="K8873" s="32">
        <v>44222</v>
      </c>
      <c r="L8873" s="33">
        <f t="shared" si="1484"/>
        <v>1</v>
      </c>
      <c r="M8873" s="33">
        <f t="shared" si="1485"/>
        <v>2021</v>
      </c>
      <c r="N8873" s="34">
        <v>52.61</v>
      </c>
      <c r="P8873" s="32">
        <v>44635</v>
      </c>
      <c r="Q8873" s="33">
        <f t="shared" si="1482"/>
        <v>3</v>
      </c>
      <c r="R8873" s="33">
        <f t="shared" si="1483"/>
        <v>2022</v>
      </c>
      <c r="S8873" s="34">
        <v>105.14</v>
      </c>
    </row>
    <row r="8874" spans="6:19">
      <c r="F8874" s="32"/>
      <c r="K8874" s="32">
        <v>44223</v>
      </c>
      <c r="L8874" s="33">
        <f t="shared" si="1484"/>
        <v>1</v>
      </c>
      <c r="M8874" s="33">
        <f t="shared" si="1485"/>
        <v>2021</v>
      </c>
      <c r="N8874" s="34">
        <v>52.81</v>
      </c>
      <c r="P8874" s="32">
        <v>44636</v>
      </c>
      <c r="Q8874" s="33">
        <f t="shared" si="1482"/>
        <v>3</v>
      </c>
      <c r="R8874" s="33">
        <f t="shared" si="1483"/>
        <v>2022</v>
      </c>
      <c r="S8874" s="34">
        <v>104.61</v>
      </c>
    </row>
    <row r="8875" spans="6:19">
      <c r="F8875" s="32"/>
      <c r="K8875" s="32">
        <v>44224</v>
      </c>
      <c r="L8875" s="33">
        <f t="shared" si="1484"/>
        <v>1</v>
      </c>
      <c r="M8875" s="33">
        <f t="shared" si="1485"/>
        <v>2021</v>
      </c>
      <c r="N8875" s="34">
        <v>52.26</v>
      </c>
      <c r="P8875" s="32">
        <v>44637</v>
      </c>
      <c r="Q8875" s="33">
        <f t="shared" si="1482"/>
        <v>3</v>
      </c>
      <c r="R8875" s="33">
        <f t="shared" si="1483"/>
        <v>2022</v>
      </c>
      <c r="S8875" s="34">
        <v>113.5</v>
      </c>
    </row>
    <row r="8876" spans="6:19">
      <c r="F8876" s="32"/>
      <c r="K8876" s="32">
        <v>44225</v>
      </c>
      <c r="L8876" s="33">
        <f t="shared" si="1484"/>
        <v>1</v>
      </c>
      <c r="M8876" s="33">
        <f t="shared" si="1485"/>
        <v>2021</v>
      </c>
      <c r="N8876" s="34">
        <v>52.16</v>
      </c>
      <c r="P8876" s="32">
        <v>44638</v>
      </c>
      <c r="Q8876" s="33">
        <f t="shared" si="1482"/>
        <v>3</v>
      </c>
      <c r="R8876" s="33">
        <f t="shared" si="1483"/>
        <v>2022</v>
      </c>
      <c r="S8876" s="34">
        <v>114.32</v>
      </c>
    </row>
    <row r="8877" spans="6:19">
      <c r="F8877" s="32"/>
      <c r="K8877" s="32">
        <v>44228</v>
      </c>
      <c r="L8877" s="33">
        <f t="shared" si="1484"/>
        <v>2</v>
      </c>
      <c r="M8877" s="33">
        <f t="shared" si="1485"/>
        <v>2021</v>
      </c>
      <c r="N8877" s="34">
        <v>53.55</v>
      </c>
      <c r="P8877" s="32">
        <v>44641</v>
      </c>
      <c r="Q8877" s="33">
        <f t="shared" si="1482"/>
        <v>3</v>
      </c>
      <c r="R8877" s="33">
        <f t="shared" si="1483"/>
        <v>2022</v>
      </c>
      <c r="S8877" s="34">
        <v>122.29</v>
      </c>
    </row>
    <row r="8878" spans="6:19">
      <c r="F8878" s="32"/>
      <c r="K8878" s="32">
        <v>44229</v>
      </c>
      <c r="L8878" s="33">
        <f t="shared" si="1484"/>
        <v>2</v>
      </c>
      <c r="M8878" s="33">
        <f t="shared" si="1485"/>
        <v>2021</v>
      </c>
      <c r="N8878" s="34">
        <v>54.77</v>
      </c>
      <c r="P8878" s="32">
        <v>44642</v>
      </c>
      <c r="Q8878" s="33">
        <f t="shared" si="1482"/>
        <v>3</v>
      </c>
      <c r="R8878" s="33">
        <f t="shared" si="1483"/>
        <v>2022</v>
      </c>
      <c r="S8878" s="34">
        <v>121.53</v>
      </c>
    </row>
    <row r="8879" spans="6:19">
      <c r="F8879" s="32"/>
      <c r="K8879" s="32">
        <v>44230</v>
      </c>
      <c r="L8879" s="33">
        <f t="shared" si="1484"/>
        <v>2</v>
      </c>
      <c r="M8879" s="33">
        <f t="shared" si="1485"/>
        <v>2021</v>
      </c>
      <c r="N8879" s="34">
        <v>55.67</v>
      </c>
      <c r="P8879" s="32">
        <v>44643</v>
      </c>
      <c r="Q8879" s="33">
        <f t="shared" si="1482"/>
        <v>3</v>
      </c>
      <c r="R8879" s="33">
        <f t="shared" si="1483"/>
        <v>2022</v>
      </c>
      <c r="S8879" s="34">
        <v>127.52</v>
      </c>
    </row>
    <row r="8880" spans="6:19">
      <c r="F8880" s="32"/>
      <c r="K8880" s="32">
        <v>44231</v>
      </c>
      <c r="L8880" s="33">
        <f t="shared" si="1484"/>
        <v>2</v>
      </c>
      <c r="M8880" s="33">
        <f t="shared" si="1485"/>
        <v>2021</v>
      </c>
      <c r="N8880" s="34">
        <v>56.19</v>
      </c>
      <c r="P8880" s="32">
        <v>44644</v>
      </c>
      <c r="Q8880" s="33">
        <f t="shared" si="1482"/>
        <v>3</v>
      </c>
      <c r="R8880" s="33">
        <f t="shared" si="1483"/>
        <v>2022</v>
      </c>
      <c r="S8880" s="34">
        <v>123.98</v>
      </c>
    </row>
    <row r="8881" spans="6:19">
      <c r="F8881" s="32"/>
      <c r="K8881" s="32">
        <v>44232</v>
      </c>
      <c r="L8881" s="33">
        <f t="shared" si="1484"/>
        <v>2</v>
      </c>
      <c r="M8881" s="33">
        <f t="shared" si="1485"/>
        <v>2021</v>
      </c>
      <c r="N8881" s="34">
        <v>56.8</v>
      </c>
      <c r="P8881" s="32">
        <v>44645</v>
      </c>
      <c r="Q8881" s="33">
        <f t="shared" si="1482"/>
        <v>3</v>
      </c>
      <c r="R8881" s="33">
        <f t="shared" si="1483"/>
        <v>2022</v>
      </c>
      <c r="S8881" s="34">
        <v>122.67</v>
      </c>
    </row>
    <row r="8882" spans="6:19">
      <c r="F8882" s="32"/>
      <c r="K8882" s="32">
        <v>44235</v>
      </c>
      <c r="L8882" s="33">
        <f t="shared" si="1484"/>
        <v>2</v>
      </c>
      <c r="M8882" s="33">
        <f t="shared" si="1485"/>
        <v>2021</v>
      </c>
      <c r="N8882" s="34">
        <v>57.95</v>
      </c>
      <c r="P8882" s="32">
        <v>44648</v>
      </c>
      <c r="Q8882" s="33">
        <f t="shared" si="1482"/>
        <v>3</v>
      </c>
      <c r="R8882" s="33">
        <f t="shared" si="1483"/>
        <v>2022</v>
      </c>
      <c r="S8882" s="34">
        <v>114.5</v>
      </c>
    </row>
    <row r="8883" spans="6:19">
      <c r="F8883" s="32"/>
      <c r="K8883" s="32">
        <v>44236</v>
      </c>
      <c r="L8883" s="33">
        <f t="shared" si="1484"/>
        <v>2</v>
      </c>
      <c r="M8883" s="33">
        <f t="shared" si="1485"/>
        <v>2021</v>
      </c>
      <c r="N8883" s="34">
        <v>58.34</v>
      </c>
      <c r="P8883" s="32">
        <v>44649</v>
      </c>
      <c r="Q8883" s="33">
        <f t="shared" ref="Q8883:Q8904" si="1486">+MONTH(P8883)</f>
        <v>3</v>
      </c>
      <c r="R8883" s="33">
        <f t="shared" ref="R8883:R8904" si="1487">+YEAR(P8883)</f>
        <v>2022</v>
      </c>
      <c r="S8883" s="34">
        <v>112.79</v>
      </c>
    </row>
    <row r="8884" spans="6:19">
      <c r="F8884" s="32"/>
      <c r="K8884" s="32">
        <v>44237</v>
      </c>
      <c r="L8884" s="33">
        <f t="shared" si="1484"/>
        <v>2</v>
      </c>
      <c r="M8884" s="33">
        <f t="shared" si="1485"/>
        <v>2021</v>
      </c>
      <c r="N8884" s="34">
        <v>58.69</v>
      </c>
      <c r="P8884" s="32">
        <v>44650</v>
      </c>
      <c r="Q8884" s="33">
        <f t="shared" si="1486"/>
        <v>3</v>
      </c>
      <c r="R8884" s="33">
        <f t="shared" si="1487"/>
        <v>2022</v>
      </c>
      <c r="S8884" s="34">
        <v>115.59</v>
      </c>
    </row>
    <row r="8885" spans="6:19">
      <c r="F8885" s="32"/>
      <c r="K8885" s="32">
        <v>44238</v>
      </c>
      <c r="L8885" s="33">
        <f t="shared" si="1484"/>
        <v>2</v>
      </c>
      <c r="M8885" s="33">
        <f t="shared" si="1485"/>
        <v>2021</v>
      </c>
      <c r="N8885" s="34">
        <v>58.22</v>
      </c>
      <c r="P8885" s="32">
        <v>44651</v>
      </c>
      <c r="Q8885" s="33">
        <f t="shared" si="1486"/>
        <v>3</v>
      </c>
      <c r="R8885" s="33">
        <f t="shared" si="1487"/>
        <v>2022</v>
      </c>
      <c r="S8885" s="34">
        <v>107.29</v>
      </c>
    </row>
    <row r="8886" spans="6:19">
      <c r="F8886" s="32"/>
      <c r="K8886" s="32">
        <v>44239</v>
      </c>
      <c r="L8886" s="33">
        <f t="shared" si="1484"/>
        <v>2</v>
      </c>
      <c r="M8886" s="33">
        <f t="shared" si="1485"/>
        <v>2021</v>
      </c>
      <c r="N8886" s="34">
        <v>59.5</v>
      </c>
      <c r="P8886" s="32">
        <v>44652</v>
      </c>
      <c r="Q8886" s="33">
        <f t="shared" si="1486"/>
        <v>4</v>
      </c>
      <c r="R8886" s="33">
        <f t="shared" si="1487"/>
        <v>2022</v>
      </c>
      <c r="S8886" s="34">
        <v>106.13</v>
      </c>
    </row>
    <row r="8887" spans="6:19">
      <c r="F8887" s="32"/>
      <c r="K8887" s="32">
        <v>44243</v>
      </c>
      <c r="L8887" s="33">
        <f t="shared" si="1484"/>
        <v>2</v>
      </c>
      <c r="M8887" s="33">
        <f t="shared" si="1485"/>
        <v>2021</v>
      </c>
      <c r="N8887" s="34">
        <v>60.07</v>
      </c>
      <c r="P8887" s="32">
        <v>44655</v>
      </c>
      <c r="Q8887" s="33">
        <f t="shared" si="1486"/>
        <v>4</v>
      </c>
      <c r="R8887" s="33">
        <f t="shared" si="1487"/>
        <v>2022</v>
      </c>
      <c r="S8887" s="34">
        <v>108.15</v>
      </c>
    </row>
    <row r="8888" spans="6:19">
      <c r="F8888" s="32"/>
      <c r="K8888" s="32">
        <v>44244</v>
      </c>
      <c r="L8888" s="33">
        <f t="shared" si="1484"/>
        <v>2</v>
      </c>
      <c r="M8888" s="33">
        <f t="shared" si="1485"/>
        <v>2021</v>
      </c>
      <c r="N8888" s="34">
        <v>61.09</v>
      </c>
      <c r="P8888" s="32">
        <v>44656</v>
      </c>
      <c r="Q8888" s="33">
        <f t="shared" si="1486"/>
        <v>4</v>
      </c>
      <c r="R8888" s="33">
        <f t="shared" si="1487"/>
        <v>2022</v>
      </c>
      <c r="S8888" s="34">
        <v>106.6</v>
      </c>
    </row>
    <row r="8889" spans="6:19">
      <c r="F8889" s="32"/>
      <c r="K8889" s="32">
        <v>44245</v>
      </c>
      <c r="L8889" s="33">
        <f t="shared" si="1484"/>
        <v>2</v>
      </c>
      <c r="M8889" s="33">
        <f t="shared" si="1485"/>
        <v>2021</v>
      </c>
      <c r="N8889" s="34">
        <v>60.4</v>
      </c>
      <c r="P8889" s="32">
        <v>44657</v>
      </c>
      <c r="Q8889" s="33">
        <f t="shared" si="1486"/>
        <v>4</v>
      </c>
      <c r="R8889" s="33">
        <f t="shared" si="1487"/>
        <v>2022</v>
      </c>
      <c r="S8889" s="34">
        <v>100.81</v>
      </c>
    </row>
    <row r="8890" spans="6:19">
      <c r="F8890" s="32"/>
      <c r="K8890" s="32">
        <v>44246</v>
      </c>
      <c r="L8890" s="33">
        <f t="shared" si="1484"/>
        <v>2</v>
      </c>
      <c r="M8890" s="33">
        <f t="shared" si="1485"/>
        <v>2021</v>
      </c>
      <c r="N8890" s="34">
        <v>59.12</v>
      </c>
      <c r="P8890" s="32">
        <v>44658</v>
      </c>
      <c r="Q8890" s="33">
        <f t="shared" si="1486"/>
        <v>4</v>
      </c>
      <c r="R8890" s="33">
        <f t="shared" si="1487"/>
        <v>2022</v>
      </c>
      <c r="S8890" s="34">
        <v>99.83</v>
      </c>
    </row>
    <row r="8891" spans="6:19">
      <c r="F8891" s="32"/>
      <c r="K8891" s="32">
        <v>44249</v>
      </c>
      <c r="L8891" s="33">
        <f t="shared" si="1484"/>
        <v>2</v>
      </c>
      <c r="M8891" s="33">
        <f t="shared" si="1485"/>
        <v>2021</v>
      </c>
      <c r="N8891" s="34">
        <v>61.67</v>
      </c>
      <c r="P8891" s="32">
        <v>44659</v>
      </c>
      <c r="Q8891" s="33">
        <f t="shared" si="1486"/>
        <v>4</v>
      </c>
      <c r="R8891" s="33">
        <f t="shared" si="1487"/>
        <v>2022</v>
      </c>
      <c r="S8891" s="34">
        <v>101.26</v>
      </c>
    </row>
    <row r="8892" spans="6:19">
      <c r="F8892" s="32"/>
      <c r="K8892" s="32">
        <v>44250</v>
      </c>
      <c r="L8892" s="33">
        <f t="shared" si="1484"/>
        <v>2</v>
      </c>
      <c r="M8892" s="33">
        <f t="shared" si="1485"/>
        <v>2021</v>
      </c>
      <c r="N8892" s="34">
        <v>61.66</v>
      </c>
      <c r="P8892" s="32">
        <v>44662</v>
      </c>
      <c r="Q8892" s="33">
        <f t="shared" si="1486"/>
        <v>4</v>
      </c>
      <c r="R8892" s="33">
        <f t="shared" si="1487"/>
        <v>2022</v>
      </c>
      <c r="S8892" s="34">
        <v>97.92</v>
      </c>
    </row>
    <row r="8893" spans="6:19">
      <c r="F8893" s="32"/>
      <c r="K8893" s="32">
        <v>44251</v>
      </c>
      <c r="L8893" s="33">
        <f t="shared" si="1484"/>
        <v>2</v>
      </c>
      <c r="M8893" s="33">
        <f t="shared" si="1485"/>
        <v>2021</v>
      </c>
      <c r="N8893" s="34">
        <v>63.21</v>
      </c>
      <c r="P8893" s="32">
        <v>44663</v>
      </c>
      <c r="Q8893" s="33">
        <f t="shared" si="1486"/>
        <v>4</v>
      </c>
      <c r="R8893" s="33">
        <f t="shared" si="1487"/>
        <v>2022</v>
      </c>
      <c r="S8893" s="34">
        <v>104.42</v>
      </c>
    </row>
    <row r="8894" spans="6:19">
      <c r="F8894" s="32"/>
      <c r="K8894" s="32">
        <v>44252</v>
      </c>
      <c r="L8894" s="33">
        <f t="shared" si="1484"/>
        <v>2</v>
      </c>
      <c r="M8894" s="33">
        <f t="shared" si="1485"/>
        <v>2021</v>
      </c>
      <c r="N8894" s="34">
        <v>63.43</v>
      </c>
      <c r="P8894" s="32">
        <v>44664</v>
      </c>
      <c r="Q8894" s="33">
        <f t="shared" si="1486"/>
        <v>4</v>
      </c>
      <c r="R8894" s="33">
        <f t="shared" si="1487"/>
        <v>2022</v>
      </c>
      <c r="S8894" s="34">
        <v>108.49</v>
      </c>
    </row>
    <row r="8895" spans="6:19">
      <c r="F8895" s="32"/>
      <c r="K8895" s="32">
        <v>44253</v>
      </c>
      <c r="L8895" s="33">
        <f t="shared" si="1484"/>
        <v>2</v>
      </c>
      <c r="M8895" s="33">
        <f t="shared" si="1485"/>
        <v>2021</v>
      </c>
      <c r="N8895" s="34">
        <v>61.55</v>
      </c>
      <c r="P8895" s="32">
        <v>44665</v>
      </c>
      <c r="Q8895" s="33">
        <f t="shared" si="1486"/>
        <v>4</v>
      </c>
      <c r="R8895" s="33">
        <f t="shared" si="1487"/>
        <v>2022</v>
      </c>
      <c r="S8895" s="34">
        <v>110.83</v>
      </c>
    </row>
    <row r="8896" spans="6:19">
      <c r="F8896" s="32"/>
      <c r="K8896" s="32">
        <v>44256</v>
      </c>
      <c r="L8896" s="33">
        <f t="shared" si="1484"/>
        <v>3</v>
      </c>
      <c r="M8896" s="33">
        <f t="shared" si="1485"/>
        <v>2021</v>
      </c>
      <c r="N8896" s="34">
        <v>60.54</v>
      </c>
      <c r="P8896" s="32">
        <v>44670</v>
      </c>
      <c r="Q8896" s="33">
        <f t="shared" si="1486"/>
        <v>4</v>
      </c>
      <c r="R8896" s="33">
        <f t="shared" si="1487"/>
        <v>2022</v>
      </c>
      <c r="S8896" s="34">
        <v>105.49</v>
      </c>
    </row>
    <row r="8897" spans="6:19">
      <c r="F8897" s="32"/>
      <c r="K8897" s="32">
        <v>44257</v>
      </c>
      <c r="L8897" s="33">
        <f t="shared" si="1484"/>
        <v>3</v>
      </c>
      <c r="M8897" s="33">
        <f t="shared" si="1485"/>
        <v>2021</v>
      </c>
      <c r="N8897" s="34">
        <v>59.7</v>
      </c>
      <c r="P8897" s="32">
        <v>44671</v>
      </c>
      <c r="Q8897" s="33">
        <f t="shared" si="1486"/>
        <v>4</v>
      </c>
      <c r="R8897" s="33">
        <f t="shared" si="1487"/>
        <v>2022</v>
      </c>
      <c r="S8897" s="34">
        <v>105.05</v>
      </c>
    </row>
    <row r="8898" spans="6:19">
      <c r="F8898" s="32"/>
      <c r="K8898" s="32">
        <v>44258</v>
      </c>
      <c r="L8898" s="33">
        <f t="shared" si="1484"/>
        <v>3</v>
      </c>
      <c r="M8898" s="33">
        <f t="shared" si="1485"/>
        <v>2021</v>
      </c>
      <c r="N8898" s="34">
        <v>61.33</v>
      </c>
      <c r="P8898" s="32">
        <v>44672</v>
      </c>
      <c r="Q8898" s="33">
        <f t="shared" si="1486"/>
        <v>4</v>
      </c>
      <c r="R8898" s="33">
        <f t="shared" si="1487"/>
        <v>2022</v>
      </c>
      <c r="S8898" s="34">
        <v>107.2</v>
      </c>
    </row>
    <row r="8899" spans="6:19">
      <c r="F8899" s="32"/>
      <c r="K8899" s="32">
        <v>44259</v>
      </c>
      <c r="L8899" s="33">
        <f t="shared" si="1484"/>
        <v>3</v>
      </c>
      <c r="M8899" s="33">
        <f t="shared" si="1485"/>
        <v>2021</v>
      </c>
      <c r="N8899" s="34">
        <v>63.81</v>
      </c>
      <c r="P8899" s="32">
        <v>44672</v>
      </c>
      <c r="Q8899" s="33">
        <f t="shared" si="1486"/>
        <v>4</v>
      </c>
      <c r="R8899" s="33">
        <f t="shared" si="1487"/>
        <v>2022</v>
      </c>
      <c r="S8899" s="34">
        <v>105.15</v>
      </c>
    </row>
    <row r="8900" spans="6:19">
      <c r="F8900" s="32"/>
      <c r="K8900" s="32">
        <v>44260</v>
      </c>
      <c r="L8900" s="33">
        <f t="shared" si="1484"/>
        <v>3</v>
      </c>
      <c r="M8900" s="33">
        <f t="shared" si="1485"/>
        <v>2021</v>
      </c>
      <c r="N8900" s="34">
        <v>66.08</v>
      </c>
      <c r="P8900" s="32">
        <v>44676</v>
      </c>
      <c r="Q8900" s="33">
        <f t="shared" si="1486"/>
        <v>4</v>
      </c>
      <c r="R8900" s="33">
        <f t="shared" si="1487"/>
        <v>2022</v>
      </c>
      <c r="S8900" s="34">
        <v>99.27</v>
      </c>
    </row>
    <row r="8901" spans="6:19">
      <c r="F8901" s="32"/>
      <c r="K8901" s="32">
        <v>44263</v>
      </c>
      <c r="L8901" s="33">
        <f t="shared" si="1484"/>
        <v>3</v>
      </c>
      <c r="M8901" s="33">
        <f t="shared" si="1485"/>
        <v>2021</v>
      </c>
      <c r="N8901" s="34">
        <v>65.03</v>
      </c>
      <c r="P8901" s="32">
        <v>44677</v>
      </c>
      <c r="Q8901" s="33">
        <f t="shared" si="1486"/>
        <v>4</v>
      </c>
      <c r="R8901" s="33">
        <f t="shared" si="1487"/>
        <v>2022</v>
      </c>
      <c r="S8901" s="34">
        <v>102.89</v>
      </c>
    </row>
    <row r="8902" spans="6:19">
      <c r="F8902" s="32"/>
      <c r="K8902" s="32">
        <v>44264</v>
      </c>
      <c r="L8902" s="33">
        <f t="shared" si="1484"/>
        <v>3</v>
      </c>
      <c r="M8902" s="33">
        <f t="shared" si="1485"/>
        <v>2021</v>
      </c>
      <c r="N8902" s="34">
        <v>64.02</v>
      </c>
      <c r="P8902" s="32">
        <v>44678</v>
      </c>
      <c r="Q8902" s="33">
        <f t="shared" si="1486"/>
        <v>4</v>
      </c>
      <c r="R8902" s="33">
        <f t="shared" si="1487"/>
        <v>2022</v>
      </c>
      <c r="S8902" s="34">
        <v>103.3</v>
      </c>
    </row>
    <row r="8903" spans="6:19">
      <c r="F8903" s="32"/>
      <c r="K8903" s="32">
        <v>44265</v>
      </c>
      <c r="L8903" s="33">
        <f t="shared" si="1484"/>
        <v>3</v>
      </c>
      <c r="M8903" s="33">
        <f t="shared" si="1485"/>
        <v>2021</v>
      </c>
      <c r="N8903" s="34">
        <v>64.45</v>
      </c>
      <c r="P8903" s="32">
        <v>44679</v>
      </c>
      <c r="Q8903" s="33">
        <f t="shared" si="1486"/>
        <v>4</v>
      </c>
      <c r="R8903" s="33">
        <f t="shared" si="1487"/>
        <v>2022</v>
      </c>
      <c r="S8903" s="34">
        <v>105.78</v>
      </c>
    </row>
    <row r="8904" spans="6:19">
      <c r="F8904" s="32"/>
      <c r="K8904" s="32">
        <v>44266</v>
      </c>
      <c r="L8904" s="33">
        <f t="shared" si="1484"/>
        <v>3</v>
      </c>
      <c r="M8904" s="33">
        <f t="shared" si="1485"/>
        <v>2021</v>
      </c>
      <c r="N8904" s="34">
        <v>66.02</v>
      </c>
      <c r="P8904" s="32">
        <v>44680</v>
      </c>
      <c r="Q8904" s="33">
        <f t="shared" si="1486"/>
        <v>4</v>
      </c>
      <c r="R8904" s="33">
        <f t="shared" si="1487"/>
        <v>2022</v>
      </c>
      <c r="S8904" s="34">
        <v>108.36</v>
      </c>
    </row>
    <row r="8905" spans="6:19">
      <c r="F8905" s="32"/>
      <c r="K8905" s="32">
        <v>44267</v>
      </c>
      <c r="L8905" s="33">
        <f t="shared" ref="L8905:L8926" si="1488">+MONTH(K8905)</f>
        <v>3</v>
      </c>
      <c r="M8905" s="33">
        <f t="shared" ref="M8905:M8926" si="1489">+YEAR(K8905)</f>
        <v>2021</v>
      </c>
      <c r="N8905" s="34">
        <v>65.59</v>
      </c>
      <c r="P8905" s="32">
        <v>44684</v>
      </c>
      <c r="Q8905" s="33">
        <f t="shared" ref="Q8905:Q8933" si="1490">+MONTH(P8905)</f>
        <v>5</v>
      </c>
      <c r="R8905" s="33">
        <f t="shared" ref="R8905:R8933" si="1491">+YEAR(P8905)</f>
        <v>2022</v>
      </c>
      <c r="S8905" s="34">
        <v>104.94</v>
      </c>
    </row>
    <row r="8906" spans="6:19">
      <c r="F8906" s="32"/>
      <c r="K8906" s="32">
        <v>44270</v>
      </c>
      <c r="L8906" s="33">
        <f t="shared" si="1488"/>
        <v>3</v>
      </c>
      <c r="M8906" s="33">
        <f t="shared" si="1489"/>
        <v>2021</v>
      </c>
      <c r="N8906" s="34">
        <v>65.36</v>
      </c>
      <c r="P8906" s="32">
        <v>44685</v>
      </c>
      <c r="Q8906" s="33">
        <f t="shared" si="1490"/>
        <v>5</v>
      </c>
      <c r="R8906" s="33">
        <f t="shared" si="1491"/>
        <v>2022</v>
      </c>
      <c r="S8906" s="34">
        <v>110.53</v>
      </c>
    </row>
    <row r="8907" spans="6:19">
      <c r="F8907" s="32"/>
      <c r="K8907" s="32">
        <v>44271</v>
      </c>
      <c r="L8907" s="33">
        <f t="shared" si="1488"/>
        <v>3</v>
      </c>
      <c r="M8907" s="33">
        <f t="shared" si="1489"/>
        <v>2021</v>
      </c>
      <c r="N8907" s="34">
        <v>64.819999999999993</v>
      </c>
      <c r="P8907" s="32">
        <v>44686</v>
      </c>
      <c r="Q8907" s="33">
        <f t="shared" si="1490"/>
        <v>5</v>
      </c>
      <c r="R8907" s="33">
        <f t="shared" si="1491"/>
        <v>2022</v>
      </c>
      <c r="S8907" s="34">
        <v>112.11</v>
      </c>
    </row>
    <row r="8908" spans="6:19">
      <c r="F8908" s="32"/>
      <c r="K8908" s="32">
        <v>44272</v>
      </c>
      <c r="L8908" s="33">
        <f t="shared" si="1488"/>
        <v>3</v>
      </c>
      <c r="M8908" s="33">
        <f t="shared" si="1489"/>
        <v>2021</v>
      </c>
      <c r="N8908" s="34">
        <v>64.55</v>
      </c>
      <c r="P8908" s="32">
        <v>44687</v>
      </c>
      <c r="Q8908" s="33">
        <f t="shared" si="1490"/>
        <v>5</v>
      </c>
      <c r="R8908" s="33">
        <f t="shared" si="1491"/>
        <v>2022</v>
      </c>
      <c r="S8908" s="34">
        <v>113.86</v>
      </c>
    </row>
    <row r="8909" spans="6:19">
      <c r="F8909" s="32"/>
      <c r="K8909" s="32">
        <v>44273</v>
      </c>
      <c r="L8909" s="33">
        <f t="shared" si="1488"/>
        <v>3</v>
      </c>
      <c r="M8909" s="33">
        <f t="shared" si="1489"/>
        <v>2021</v>
      </c>
      <c r="N8909" s="34">
        <v>59.95</v>
      </c>
      <c r="P8909" s="32">
        <v>44690</v>
      </c>
      <c r="Q8909" s="33">
        <f t="shared" si="1490"/>
        <v>5</v>
      </c>
      <c r="R8909" s="33">
        <f t="shared" si="1491"/>
        <v>2022</v>
      </c>
      <c r="S8909" s="34">
        <v>106.67</v>
      </c>
    </row>
    <row r="8910" spans="6:19">
      <c r="F8910" s="32"/>
      <c r="K8910" s="32">
        <v>44274</v>
      </c>
      <c r="L8910" s="33">
        <f t="shared" si="1488"/>
        <v>3</v>
      </c>
      <c r="M8910" s="33">
        <f t="shared" si="1489"/>
        <v>2021</v>
      </c>
      <c r="N8910" s="34">
        <v>61.43</v>
      </c>
      <c r="P8910" s="32">
        <v>44691</v>
      </c>
      <c r="Q8910" s="33">
        <f t="shared" si="1490"/>
        <v>5</v>
      </c>
      <c r="R8910" s="33">
        <f t="shared" si="1491"/>
        <v>2022</v>
      </c>
      <c r="S8910" s="34">
        <v>102.61</v>
      </c>
    </row>
    <row r="8911" spans="6:19">
      <c r="F8911" s="32"/>
      <c r="K8911" s="32">
        <v>44277</v>
      </c>
      <c r="L8911" s="33">
        <f t="shared" si="1488"/>
        <v>3</v>
      </c>
      <c r="M8911" s="33">
        <f t="shared" si="1489"/>
        <v>2021</v>
      </c>
      <c r="N8911" s="34">
        <v>61.48</v>
      </c>
      <c r="P8911" s="32">
        <v>44692</v>
      </c>
      <c r="Q8911" s="33">
        <f t="shared" si="1490"/>
        <v>5</v>
      </c>
      <c r="R8911" s="33">
        <f t="shared" si="1491"/>
        <v>2022</v>
      </c>
      <c r="S8911" s="34">
        <v>107.7</v>
      </c>
    </row>
    <row r="8912" spans="6:19">
      <c r="F8912" s="32"/>
      <c r="K8912" s="32">
        <v>44278</v>
      </c>
      <c r="L8912" s="33">
        <f t="shared" si="1488"/>
        <v>3</v>
      </c>
      <c r="M8912" s="33">
        <f t="shared" si="1489"/>
        <v>2021</v>
      </c>
      <c r="N8912" s="34">
        <v>57.75</v>
      </c>
      <c r="P8912" s="32">
        <v>44693</v>
      </c>
      <c r="Q8912" s="33">
        <f t="shared" si="1490"/>
        <v>5</v>
      </c>
      <c r="R8912" s="33">
        <f t="shared" si="1491"/>
        <v>2022</v>
      </c>
      <c r="S8912" s="34">
        <v>108.06</v>
      </c>
    </row>
    <row r="8913" spans="6:19">
      <c r="F8913" s="32"/>
      <c r="K8913" s="32">
        <v>44279</v>
      </c>
      <c r="L8913" s="33">
        <f t="shared" si="1488"/>
        <v>3</v>
      </c>
      <c r="M8913" s="33">
        <f t="shared" si="1489"/>
        <v>2021</v>
      </c>
      <c r="N8913" s="34">
        <v>61.12</v>
      </c>
      <c r="P8913" s="32">
        <v>44694</v>
      </c>
      <c r="Q8913" s="33">
        <f t="shared" si="1490"/>
        <v>5</v>
      </c>
      <c r="R8913" s="33">
        <f t="shared" si="1491"/>
        <v>2022</v>
      </c>
      <c r="S8913" s="34">
        <v>112.12</v>
      </c>
    </row>
    <row r="8914" spans="6:19">
      <c r="F8914" s="32"/>
      <c r="K8914" s="32">
        <v>44280</v>
      </c>
      <c r="L8914" s="33">
        <f t="shared" si="1488"/>
        <v>3</v>
      </c>
      <c r="M8914" s="33">
        <f t="shared" si="1489"/>
        <v>2021</v>
      </c>
      <c r="N8914" s="34">
        <v>58.47</v>
      </c>
      <c r="P8914" s="32">
        <v>44697</v>
      </c>
      <c r="Q8914" s="33">
        <f t="shared" si="1490"/>
        <v>5</v>
      </c>
      <c r="R8914" s="33">
        <f t="shared" si="1491"/>
        <v>2022</v>
      </c>
      <c r="S8914" s="34">
        <v>114.86</v>
      </c>
    </row>
    <row r="8915" spans="6:19">
      <c r="F8915" s="32"/>
      <c r="K8915" s="32">
        <v>44281</v>
      </c>
      <c r="L8915" s="33">
        <f t="shared" si="1488"/>
        <v>3</v>
      </c>
      <c r="M8915" s="33">
        <f t="shared" si="1489"/>
        <v>2021</v>
      </c>
      <c r="N8915" s="34">
        <v>60.93</v>
      </c>
      <c r="P8915" s="32">
        <v>44698</v>
      </c>
      <c r="Q8915" s="33">
        <f t="shared" si="1490"/>
        <v>5</v>
      </c>
      <c r="R8915" s="33">
        <f t="shared" si="1491"/>
        <v>2022</v>
      </c>
      <c r="S8915" s="34">
        <v>112.89</v>
      </c>
    </row>
    <row r="8916" spans="6:19">
      <c r="F8916" s="32"/>
      <c r="K8916" s="32">
        <v>44284</v>
      </c>
      <c r="L8916" s="33">
        <f t="shared" si="1488"/>
        <v>3</v>
      </c>
      <c r="M8916" s="33">
        <f t="shared" si="1489"/>
        <v>2021</v>
      </c>
      <c r="N8916" s="34">
        <v>61.49</v>
      </c>
      <c r="P8916" s="32">
        <v>44699</v>
      </c>
      <c r="Q8916" s="33">
        <f t="shared" si="1490"/>
        <v>5</v>
      </c>
      <c r="R8916" s="33">
        <f t="shared" si="1491"/>
        <v>2022</v>
      </c>
      <c r="S8916" s="34">
        <v>110.04</v>
      </c>
    </row>
    <row r="8917" spans="6:19">
      <c r="F8917" s="32"/>
      <c r="K8917" s="32">
        <v>44285</v>
      </c>
      <c r="L8917" s="33">
        <f t="shared" si="1488"/>
        <v>3</v>
      </c>
      <c r="M8917" s="33">
        <f t="shared" si="1489"/>
        <v>2021</v>
      </c>
      <c r="N8917" s="34">
        <v>60.55</v>
      </c>
      <c r="P8917" s="32">
        <v>44700</v>
      </c>
      <c r="Q8917" s="33">
        <f t="shared" si="1490"/>
        <v>5</v>
      </c>
      <c r="R8917" s="33">
        <f t="shared" si="1491"/>
        <v>2022</v>
      </c>
      <c r="S8917" s="34">
        <v>113.22</v>
      </c>
    </row>
    <row r="8918" spans="6:19">
      <c r="F8918" s="32"/>
      <c r="K8918" s="32">
        <v>44286</v>
      </c>
      <c r="L8918" s="33">
        <f t="shared" si="1488"/>
        <v>3</v>
      </c>
      <c r="M8918" s="33">
        <f t="shared" si="1489"/>
        <v>2021</v>
      </c>
      <c r="N8918" s="34">
        <v>59.19</v>
      </c>
      <c r="P8918" s="32">
        <v>44701</v>
      </c>
      <c r="Q8918" s="33">
        <f t="shared" si="1490"/>
        <v>5</v>
      </c>
      <c r="R8918" s="33">
        <f t="shared" si="1491"/>
        <v>2022</v>
      </c>
      <c r="S8918" s="34">
        <v>113.63</v>
      </c>
    </row>
    <row r="8919" spans="6:19">
      <c r="F8919" s="32"/>
      <c r="K8919" s="32">
        <v>44287</v>
      </c>
      <c r="L8919" s="33">
        <f t="shared" si="1488"/>
        <v>4</v>
      </c>
      <c r="M8919" s="33">
        <f t="shared" si="1489"/>
        <v>2021</v>
      </c>
      <c r="N8919" s="34">
        <v>61.41</v>
      </c>
      <c r="P8919" s="32">
        <v>44704</v>
      </c>
      <c r="Q8919" s="33">
        <f t="shared" si="1490"/>
        <v>5</v>
      </c>
      <c r="R8919" s="33">
        <f t="shared" si="1491"/>
        <v>2022</v>
      </c>
      <c r="S8919" s="34">
        <v>115.13</v>
      </c>
    </row>
    <row r="8920" spans="6:19">
      <c r="F8920" s="32"/>
      <c r="K8920" s="32">
        <v>44291</v>
      </c>
      <c r="L8920" s="33">
        <f t="shared" si="1488"/>
        <v>4</v>
      </c>
      <c r="M8920" s="33">
        <f t="shared" si="1489"/>
        <v>2021</v>
      </c>
      <c r="N8920" s="34">
        <v>58.73</v>
      </c>
      <c r="P8920" s="32">
        <v>44705</v>
      </c>
      <c r="Q8920" s="33">
        <f t="shared" si="1490"/>
        <v>5</v>
      </c>
      <c r="R8920" s="33">
        <f t="shared" si="1491"/>
        <v>2022</v>
      </c>
      <c r="S8920" s="34">
        <v>115.77</v>
      </c>
    </row>
    <row r="8921" spans="6:19">
      <c r="F8921" s="32"/>
      <c r="K8921" s="32">
        <v>44292</v>
      </c>
      <c r="L8921" s="33">
        <f t="shared" si="1488"/>
        <v>4</v>
      </c>
      <c r="M8921" s="33">
        <f t="shared" si="1489"/>
        <v>2021</v>
      </c>
      <c r="N8921" s="34">
        <v>59.34</v>
      </c>
      <c r="P8921" s="32">
        <v>44706</v>
      </c>
      <c r="Q8921" s="33">
        <f t="shared" si="1490"/>
        <v>5</v>
      </c>
      <c r="R8921" s="33">
        <f t="shared" si="1491"/>
        <v>2022</v>
      </c>
      <c r="S8921" s="34">
        <v>116.41</v>
      </c>
    </row>
    <row r="8922" spans="6:19">
      <c r="F8922" s="32"/>
      <c r="K8922" s="32">
        <v>44293</v>
      </c>
      <c r="L8922" s="33">
        <f t="shared" si="1488"/>
        <v>4</v>
      </c>
      <c r="M8922" s="33">
        <f t="shared" si="1489"/>
        <v>2021</v>
      </c>
      <c r="N8922" s="34">
        <v>59.77</v>
      </c>
      <c r="P8922" s="32">
        <v>44707</v>
      </c>
      <c r="Q8922" s="33">
        <f t="shared" si="1490"/>
        <v>5</v>
      </c>
      <c r="R8922" s="33">
        <f t="shared" si="1491"/>
        <v>2022</v>
      </c>
      <c r="S8922" s="34">
        <v>119.81</v>
      </c>
    </row>
    <row r="8923" spans="6:19">
      <c r="F8923" s="32"/>
      <c r="K8923" s="32">
        <v>44294</v>
      </c>
      <c r="L8923" s="33">
        <f t="shared" si="1488"/>
        <v>4</v>
      </c>
      <c r="M8923" s="33">
        <f t="shared" si="1489"/>
        <v>2021</v>
      </c>
      <c r="N8923" s="34">
        <v>59.61</v>
      </c>
      <c r="P8923" s="32">
        <v>44708</v>
      </c>
      <c r="Q8923" s="33">
        <f t="shared" si="1490"/>
        <v>5</v>
      </c>
      <c r="R8923" s="33">
        <f t="shared" si="1491"/>
        <v>2022</v>
      </c>
      <c r="S8923" s="34">
        <v>121.19</v>
      </c>
    </row>
    <row r="8924" spans="6:19">
      <c r="F8924" s="32"/>
      <c r="K8924" s="32">
        <v>44295</v>
      </c>
      <c r="L8924" s="33">
        <f t="shared" si="1488"/>
        <v>4</v>
      </c>
      <c r="M8924" s="33">
        <f t="shared" si="1489"/>
        <v>2021</v>
      </c>
      <c r="N8924" s="34">
        <v>59.29</v>
      </c>
      <c r="P8924" s="32">
        <v>44711</v>
      </c>
      <c r="Q8924" s="33">
        <f t="shared" si="1490"/>
        <v>5</v>
      </c>
      <c r="R8924" s="33">
        <f t="shared" si="1491"/>
        <v>2022</v>
      </c>
      <c r="S8924" s="34">
        <v>123.01</v>
      </c>
    </row>
    <row r="8925" spans="6:19">
      <c r="F8925" s="32"/>
      <c r="K8925" s="32">
        <v>44298</v>
      </c>
      <c r="L8925" s="33">
        <f t="shared" si="1488"/>
        <v>4</v>
      </c>
      <c r="M8925" s="33">
        <f t="shared" si="1489"/>
        <v>2021</v>
      </c>
      <c r="N8925" s="34">
        <v>59.7</v>
      </c>
      <c r="P8925" s="32">
        <v>44712</v>
      </c>
      <c r="Q8925" s="33">
        <f t="shared" si="1490"/>
        <v>5</v>
      </c>
      <c r="R8925" s="33">
        <f t="shared" si="1491"/>
        <v>2022</v>
      </c>
      <c r="S8925" s="34">
        <v>125.53</v>
      </c>
    </row>
    <row r="8926" spans="6:19">
      <c r="F8926" s="32"/>
      <c r="K8926" s="32">
        <v>44299</v>
      </c>
      <c r="L8926" s="33">
        <f t="shared" si="1488"/>
        <v>4</v>
      </c>
      <c r="M8926" s="33">
        <f t="shared" si="1489"/>
        <v>2021</v>
      </c>
      <c r="N8926" s="34">
        <v>60.2</v>
      </c>
      <c r="P8926" s="32">
        <v>44713</v>
      </c>
      <c r="Q8926" s="33">
        <f t="shared" si="1490"/>
        <v>6</v>
      </c>
      <c r="R8926" s="33">
        <f t="shared" si="1491"/>
        <v>2022</v>
      </c>
      <c r="S8926" s="34">
        <v>122.2</v>
      </c>
    </row>
    <row r="8927" spans="6:19">
      <c r="F8927" s="32"/>
      <c r="K8927" s="32">
        <v>44300</v>
      </c>
      <c r="L8927" s="33">
        <f t="shared" ref="L8927:L8947" si="1492">+MONTH(K8927)</f>
        <v>4</v>
      </c>
      <c r="M8927" s="33">
        <f t="shared" ref="M8927:M8947" si="1493">+YEAR(K8927)</f>
        <v>2021</v>
      </c>
      <c r="N8927" s="34">
        <v>63.15</v>
      </c>
      <c r="P8927" s="32">
        <v>44715</v>
      </c>
      <c r="Q8927" s="33">
        <f t="shared" si="1490"/>
        <v>6</v>
      </c>
      <c r="R8927" s="33">
        <f t="shared" si="1491"/>
        <v>2022</v>
      </c>
      <c r="S8927" s="34">
        <v>125.68</v>
      </c>
    </row>
    <row r="8928" spans="6:19">
      <c r="F8928" s="32"/>
      <c r="K8928" s="32">
        <v>44301</v>
      </c>
      <c r="L8928" s="33">
        <f t="shared" si="1492"/>
        <v>4</v>
      </c>
      <c r="M8928" s="33">
        <f t="shared" si="1493"/>
        <v>2021</v>
      </c>
      <c r="N8928" s="34">
        <v>63.42</v>
      </c>
      <c r="P8928" s="32">
        <v>44718</v>
      </c>
      <c r="Q8928" s="33">
        <f t="shared" si="1490"/>
        <v>6</v>
      </c>
      <c r="R8928" s="33">
        <f t="shared" si="1491"/>
        <v>2022</v>
      </c>
      <c r="S8928" s="34">
        <v>124.99</v>
      </c>
    </row>
    <row r="8929" spans="6:19">
      <c r="F8929" s="32"/>
      <c r="K8929" s="32">
        <v>44302</v>
      </c>
      <c r="L8929" s="33">
        <f t="shared" si="1492"/>
        <v>4</v>
      </c>
      <c r="M8929" s="33">
        <f t="shared" si="1493"/>
        <v>2021</v>
      </c>
      <c r="N8929" s="34">
        <v>63.16</v>
      </c>
      <c r="P8929" s="32">
        <v>44719</v>
      </c>
      <c r="Q8929" s="33">
        <f t="shared" si="1490"/>
        <v>6</v>
      </c>
      <c r="R8929" s="33">
        <f t="shared" si="1491"/>
        <v>2022</v>
      </c>
      <c r="S8929" s="34">
        <v>126.89</v>
      </c>
    </row>
    <row r="8930" spans="6:19">
      <c r="F8930" s="32"/>
      <c r="K8930" s="32">
        <v>44305</v>
      </c>
      <c r="L8930" s="33">
        <f t="shared" si="1492"/>
        <v>4</v>
      </c>
      <c r="M8930" s="33">
        <f t="shared" si="1493"/>
        <v>2021</v>
      </c>
      <c r="N8930" s="34">
        <v>63.33</v>
      </c>
      <c r="P8930" s="32">
        <v>44720</v>
      </c>
      <c r="Q8930" s="33">
        <f t="shared" si="1490"/>
        <v>6</v>
      </c>
      <c r="R8930" s="33">
        <f t="shared" si="1491"/>
        <v>2022</v>
      </c>
      <c r="S8930" s="34">
        <v>129.19999999999999</v>
      </c>
    </row>
    <row r="8931" spans="6:19">
      <c r="F8931" s="32"/>
      <c r="K8931" s="32">
        <v>44306</v>
      </c>
      <c r="L8931" s="33">
        <f t="shared" si="1492"/>
        <v>4</v>
      </c>
      <c r="M8931" s="33">
        <f t="shared" si="1493"/>
        <v>2021</v>
      </c>
      <c r="N8931" s="34">
        <v>62.61</v>
      </c>
      <c r="P8931" s="32">
        <v>44721</v>
      </c>
      <c r="Q8931" s="33">
        <f t="shared" si="1490"/>
        <v>6</v>
      </c>
      <c r="R8931" s="33">
        <f t="shared" si="1491"/>
        <v>2022</v>
      </c>
      <c r="S8931" s="34">
        <v>128.47</v>
      </c>
    </row>
    <row r="8932" spans="6:19">
      <c r="F8932" s="32"/>
      <c r="K8932" s="32">
        <v>44307</v>
      </c>
      <c r="L8932" s="33">
        <f t="shared" si="1492"/>
        <v>4</v>
      </c>
      <c r="M8932" s="33">
        <f t="shared" si="1493"/>
        <v>2021</v>
      </c>
      <c r="N8932" s="34">
        <v>61.34</v>
      </c>
      <c r="P8932" s="32">
        <v>44722</v>
      </c>
      <c r="Q8932" s="33">
        <f t="shared" si="1490"/>
        <v>6</v>
      </c>
      <c r="R8932" s="33">
        <f t="shared" si="1491"/>
        <v>2022</v>
      </c>
      <c r="S8932" s="34">
        <v>127.44</v>
      </c>
    </row>
    <row r="8933" spans="6:19">
      <c r="F8933" s="32"/>
      <c r="K8933" s="32">
        <v>44308</v>
      </c>
      <c r="L8933" s="33">
        <f t="shared" si="1492"/>
        <v>4</v>
      </c>
      <c r="M8933" s="33">
        <f t="shared" si="1493"/>
        <v>2021</v>
      </c>
      <c r="N8933" s="34">
        <v>61.45</v>
      </c>
      <c r="P8933" s="32">
        <v>44725</v>
      </c>
      <c r="Q8933" s="33">
        <f t="shared" si="1490"/>
        <v>6</v>
      </c>
      <c r="R8933" s="33">
        <f t="shared" si="1491"/>
        <v>2022</v>
      </c>
      <c r="S8933" s="34">
        <v>128.44</v>
      </c>
    </row>
    <row r="8934" spans="6:19">
      <c r="F8934" s="32"/>
      <c r="K8934" s="32">
        <v>44309</v>
      </c>
      <c r="L8934" s="33">
        <f t="shared" si="1492"/>
        <v>4</v>
      </c>
      <c r="M8934" s="33">
        <f t="shared" si="1493"/>
        <v>2021</v>
      </c>
      <c r="N8934" s="34">
        <v>62.18</v>
      </c>
      <c r="P8934" s="32">
        <v>44726</v>
      </c>
      <c r="Q8934" s="33">
        <f t="shared" ref="Q8934:Q8963" si="1494">+MONTH(P8934)</f>
        <v>6</v>
      </c>
      <c r="R8934" s="33">
        <f t="shared" ref="R8934:R8963" si="1495">+YEAR(P8934)</f>
        <v>2022</v>
      </c>
      <c r="S8934" s="34">
        <v>127.02</v>
      </c>
    </row>
    <row r="8935" spans="6:19">
      <c r="F8935" s="32"/>
      <c r="K8935" s="32">
        <v>44312</v>
      </c>
      <c r="L8935" s="33">
        <f t="shared" si="1492"/>
        <v>4</v>
      </c>
      <c r="M8935" s="33">
        <f t="shared" si="1493"/>
        <v>2021</v>
      </c>
      <c r="N8935" s="34">
        <v>62.02</v>
      </c>
      <c r="P8935" s="32">
        <v>44727</v>
      </c>
      <c r="Q8935" s="33">
        <f t="shared" si="1494"/>
        <v>6</v>
      </c>
      <c r="R8935" s="33">
        <f t="shared" si="1495"/>
        <v>2022</v>
      </c>
      <c r="S8935" s="34">
        <v>124.96</v>
      </c>
    </row>
    <row r="8936" spans="6:19">
      <c r="F8936" s="32"/>
      <c r="K8936" s="32">
        <v>44313</v>
      </c>
      <c r="L8936" s="33">
        <f t="shared" si="1492"/>
        <v>4</v>
      </c>
      <c r="M8936" s="33">
        <f t="shared" si="1493"/>
        <v>2021</v>
      </c>
      <c r="N8936" s="34">
        <v>63.03</v>
      </c>
      <c r="P8936" s="32">
        <v>44728</v>
      </c>
      <c r="Q8936" s="33">
        <f t="shared" si="1494"/>
        <v>6</v>
      </c>
      <c r="R8936" s="33">
        <f t="shared" si="1495"/>
        <v>2022</v>
      </c>
      <c r="S8936" s="34">
        <v>125.78</v>
      </c>
    </row>
    <row r="8937" spans="6:19">
      <c r="F8937" s="32"/>
      <c r="K8937" s="32">
        <v>44314</v>
      </c>
      <c r="L8937" s="33">
        <f t="shared" si="1492"/>
        <v>4</v>
      </c>
      <c r="M8937" s="33">
        <f t="shared" si="1493"/>
        <v>2021</v>
      </c>
      <c r="N8937" s="34">
        <v>63.81</v>
      </c>
      <c r="P8937" s="32">
        <v>44729</v>
      </c>
      <c r="Q8937" s="33">
        <f t="shared" si="1494"/>
        <v>6</v>
      </c>
      <c r="R8937" s="33">
        <f t="shared" si="1495"/>
        <v>2022</v>
      </c>
      <c r="S8937" s="34">
        <v>119.22</v>
      </c>
    </row>
    <row r="8938" spans="6:19">
      <c r="F8938" s="32"/>
      <c r="K8938" s="32">
        <v>44315</v>
      </c>
      <c r="L8938" s="33">
        <f t="shared" si="1492"/>
        <v>4</v>
      </c>
      <c r="M8938" s="33">
        <f t="shared" si="1493"/>
        <v>2021</v>
      </c>
      <c r="N8938" s="34">
        <v>65</v>
      </c>
      <c r="P8938" s="32">
        <v>44732</v>
      </c>
      <c r="Q8938" s="33">
        <f t="shared" si="1494"/>
        <v>6</v>
      </c>
      <c r="R8938" s="33">
        <f t="shared" si="1495"/>
        <v>2022</v>
      </c>
      <c r="S8938" s="34">
        <v>118.25</v>
      </c>
    </row>
    <row r="8939" spans="6:19">
      <c r="F8939" s="32"/>
      <c r="K8939" s="32">
        <v>44316</v>
      </c>
      <c r="L8939" s="33">
        <f t="shared" si="1492"/>
        <v>4</v>
      </c>
      <c r="M8939" s="33">
        <f t="shared" si="1493"/>
        <v>2021</v>
      </c>
      <c r="N8939" s="34">
        <v>63.5</v>
      </c>
      <c r="P8939" s="32">
        <v>44733</v>
      </c>
      <c r="Q8939" s="33">
        <f t="shared" si="1494"/>
        <v>6</v>
      </c>
      <c r="R8939" s="33">
        <f t="shared" si="1495"/>
        <v>2022</v>
      </c>
      <c r="S8939" s="34">
        <v>118.51</v>
      </c>
    </row>
    <row r="8940" spans="6:19">
      <c r="F8940" s="32"/>
      <c r="K8940" s="32">
        <v>44319</v>
      </c>
      <c r="L8940" s="33">
        <f t="shared" si="1492"/>
        <v>5</v>
      </c>
      <c r="M8940" s="33">
        <f t="shared" si="1493"/>
        <v>2021</v>
      </c>
      <c r="N8940" s="34">
        <v>64.459999999999994</v>
      </c>
      <c r="P8940" s="32">
        <v>44734</v>
      </c>
      <c r="Q8940" s="33">
        <f t="shared" si="1494"/>
        <v>6</v>
      </c>
      <c r="R8940" s="33">
        <f t="shared" si="1495"/>
        <v>2022</v>
      </c>
      <c r="S8940" s="34">
        <v>115.54</v>
      </c>
    </row>
    <row r="8941" spans="6:19">
      <c r="F8941" s="32"/>
      <c r="K8941" s="32">
        <v>44320</v>
      </c>
      <c r="L8941" s="33">
        <f t="shared" si="1492"/>
        <v>5</v>
      </c>
      <c r="M8941" s="33">
        <f t="shared" si="1493"/>
        <v>2021</v>
      </c>
      <c r="N8941" s="34">
        <v>65.72</v>
      </c>
      <c r="P8941" s="32">
        <v>44735</v>
      </c>
      <c r="Q8941" s="33">
        <f t="shared" si="1494"/>
        <v>6</v>
      </c>
      <c r="R8941" s="33">
        <f t="shared" si="1495"/>
        <v>2022</v>
      </c>
      <c r="S8941" s="34">
        <v>114.5</v>
      </c>
    </row>
    <row r="8942" spans="6:19">
      <c r="F8942" s="32"/>
      <c r="K8942" s="32">
        <v>44321</v>
      </c>
      <c r="L8942" s="33">
        <f t="shared" si="1492"/>
        <v>5</v>
      </c>
      <c r="M8942" s="33">
        <f t="shared" si="1493"/>
        <v>2021</v>
      </c>
      <c r="N8942" s="34">
        <v>65.63</v>
      </c>
      <c r="P8942" s="32">
        <v>44736</v>
      </c>
      <c r="Q8942" s="33">
        <f t="shared" si="1494"/>
        <v>6</v>
      </c>
      <c r="R8942" s="33">
        <f t="shared" si="1495"/>
        <v>2022</v>
      </c>
      <c r="S8942" s="34">
        <v>117.36</v>
      </c>
    </row>
    <row r="8943" spans="6:19">
      <c r="F8943" s="32"/>
      <c r="K8943" s="32">
        <v>44322</v>
      </c>
      <c r="L8943" s="33">
        <f t="shared" si="1492"/>
        <v>5</v>
      </c>
      <c r="M8943" s="33">
        <f t="shared" si="1493"/>
        <v>2021</v>
      </c>
      <c r="N8943" s="34">
        <v>64.73</v>
      </c>
      <c r="P8943" s="32">
        <v>44739</v>
      </c>
      <c r="Q8943" s="33">
        <f t="shared" si="1494"/>
        <v>6</v>
      </c>
      <c r="R8943" s="33">
        <f t="shared" si="1495"/>
        <v>2022</v>
      </c>
      <c r="S8943" s="34">
        <v>119.69</v>
      </c>
    </row>
    <row r="8944" spans="6:19">
      <c r="F8944" s="32"/>
      <c r="K8944" s="32">
        <v>44323</v>
      </c>
      <c r="L8944" s="33">
        <f t="shared" si="1492"/>
        <v>5</v>
      </c>
      <c r="M8944" s="33">
        <f t="shared" si="1493"/>
        <v>2021</v>
      </c>
      <c r="N8944" s="34">
        <v>64.959999999999994</v>
      </c>
      <c r="P8944" s="32">
        <v>44740</v>
      </c>
      <c r="Q8944" s="33">
        <f t="shared" si="1494"/>
        <v>6</v>
      </c>
      <c r="R8944" s="33">
        <f t="shared" si="1495"/>
        <v>2022</v>
      </c>
      <c r="S8944" s="34">
        <v>122.21</v>
      </c>
    </row>
    <row r="8945" spans="6:19">
      <c r="F8945" s="32"/>
      <c r="K8945" s="32">
        <v>44326</v>
      </c>
      <c r="L8945" s="33">
        <f t="shared" si="1492"/>
        <v>5</v>
      </c>
      <c r="M8945" s="33">
        <f t="shared" si="1493"/>
        <v>2021</v>
      </c>
      <c r="N8945" s="34">
        <v>64.92</v>
      </c>
      <c r="P8945" s="32">
        <v>44741</v>
      </c>
      <c r="Q8945" s="33">
        <f t="shared" si="1494"/>
        <v>6</v>
      </c>
      <c r="R8945" s="33">
        <f t="shared" si="1495"/>
        <v>2022</v>
      </c>
      <c r="S8945" s="34">
        <v>120.8</v>
      </c>
    </row>
    <row r="8946" spans="6:19">
      <c r="F8946" s="32"/>
      <c r="K8946" s="32">
        <v>44327</v>
      </c>
      <c r="L8946" s="33">
        <f t="shared" si="1492"/>
        <v>5</v>
      </c>
      <c r="M8946" s="33">
        <f t="shared" si="1493"/>
        <v>2021</v>
      </c>
      <c r="N8946" s="34">
        <v>65.31</v>
      </c>
      <c r="P8946" s="32">
        <v>44742</v>
      </c>
      <c r="Q8946" s="33">
        <f t="shared" si="1494"/>
        <v>6</v>
      </c>
      <c r="R8946" s="33">
        <f t="shared" si="1495"/>
        <v>2022</v>
      </c>
      <c r="S8946" s="34">
        <v>119.78</v>
      </c>
    </row>
    <row r="8947" spans="6:19">
      <c r="F8947" s="32"/>
      <c r="K8947" s="32">
        <v>44328</v>
      </c>
      <c r="L8947" s="33">
        <f t="shared" si="1492"/>
        <v>5</v>
      </c>
      <c r="M8947" s="33">
        <f t="shared" si="1493"/>
        <v>2021</v>
      </c>
      <c r="N8947" s="34">
        <v>65.959999999999994</v>
      </c>
      <c r="P8947" s="32">
        <v>44743</v>
      </c>
      <c r="Q8947" s="33">
        <f t="shared" si="1494"/>
        <v>7</v>
      </c>
      <c r="R8947" s="33">
        <f t="shared" si="1495"/>
        <v>2022</v>
      </c>
      <c r="S8947" s="34">
        <v>119.21</v>
      </c>
    </row>
    <row r="8948" spans="6:19">
      <c r="F8948" s="32"/>
      <c r="K8948" s="32">
        <v>44329</v>
      </c>
      <c r="L8948" s="33">
        <f t="shared" ref="L8948:L8974" si="1496">+MONTH(K8948)</f>
        <v>5</v>
      </c>
      <c r="M8948" s="33">
        <f t="shared" ref="M8948:M8974" si="1497">+YEAR(K8948)</f>
        <v>2021</v>
      </c>
      <c r="N8948" s="34">
        <v>63.82</v>
      </c>
      <c r="P8948" s="32">
        <v>44746</v>
      </c>
      <c r="Q8948" s="33">
        <f t="shared" si="1494"/>
        <v>7</v>
      </c>
      <c r="R8948" s="33">
        <f t="shared" si="1495"/>
        <v>2022</v>
      </c>
      <c r="S8948" s="34">
        <v>121.8</v>
      </c>
    </row>
    <row r="8949" spans="6:19">
      <c r="F8949" s="32"/>
      <c r="K8949" s="32">
        <v>44330</v>
      </c>
      <c r="L8949" s="33">
        <f t="shared" si="1496"/>
        <v>5</v>
      </c>
      <c r="M8949" s="33">
        <f t="shared" si="1497"/>
        <v>2021</v>
      </c>
      <c r="N8949" s="34">
        <v>65.319999999999993</v>
      </c>
      <c r="P8949" s="32">
        <v>44747</v>
      </c>
      <c r="Q8949" s="33">
        <f t="shared" si="1494"/>
        <v>7</v>
      </c>
      <c r="R8949" s="33">
        <f t="shared" si="1495"/>
        <v>2022</v>
      </c>
      <c r="S8949" s="34">
        <v>110.49</v>
      </c>
    </row>
    <row r="8950" spans="6:19">
      <c r="F8950" s="32"/>
      <c r="K8950" s="32">
        <v>44333</v>
      </c>
      <c r="L8950" s="33">
        <f t="shared" si="1496"/>
        <v>5</v>
      </c>
      <c r="M8950" s="33">
        <f t="shared" si="1497"/>
        <v>2021</v>
      </c>
      <c r="N8950" s="34">
        <v>66.239999999999995</v>
      </c>
      <c r="P8950" s="32">
        <v>44748</v>
      </c>
      <c r="Q8950" s="33">
        <f t="shared" si="1494"/>
        <v>7</v>
      </c>
      <c r="R8950" s="33">
        <f t="shared" si="1495"/>
        <v>2022</v>
      </c>
      <c r="S8950" s="34">
        <v>108.54</v>
      </c>
    </row>
    <row r="8951" spans="6:19">
      <c r="F8951" s="32"/>
      <c r="K8951" s="32">
        <v>44334</v>
      </c>
      <c r="L8951" s="33">
        <f t="shared" si="1496"/>
        <v>5</v>
      </c>
      <c r="M8951" s="33">
        <f t="shared" si="1497"/>
        <v>2021</v>
      </c>
      <c r="N8951" s="34">
        <v>65.489999999999995</v>
      </c>
      <c r="P8951" s="32">
        <v>44749</v>
      </c>
      <c r="Q8951" s="33">
        <f t="shared" si="1494"/>
        <v>7</v>
      </c>
      <c r="R8951" s="33">
        <f t="shared" si="1495"/>
        <v>2022</v>
      </c>
      <c r="S8951" s="34">
        <v>113.4</v>
      </c>
    </row>
    <row r="8952" spans="6:19">
      <c r="F8952" s="32"/>
      <c r="K8952" s="32">
        <v>44335</v>
      </c>
      <c r="L8952" s="33">
        <f t="shared" si="1496"/>
        <v>5</v>
      </c>
      <c r="M8952" s="33">
        <f t="shared" si="1497"/>
        <v>2021</v>
      </c>
      <c r="N8952" s="34">
        <v>63.28</v>
      </c>
      <c r="P8952" s="32">
        <v>44750</v>
      </c>
      <c r="Q8952" s="33">
        <f t="shared" si="1494"/>
        <v>7</v>
      </c>
      <c r="R8952" s="33">
        <f t="shared" si="1495"/>
        <v>2022</v>
      </c>
      <c r="S8952" s="34">
        <v>113.95</v>
      </c>
    </row>
    <row r="8953" spans="6:19">
      <c r="F8953" s="32"/>
      <c r="K8953" s="32">
        <v>44336</v>
      </c>
      <c r="L8953" s="33">
        <f t="shared" si="1496"/>
        <v>5</v>
      </c>
      <c r="M8953" s="33">
        <f t="shared" si="1497"/>
        <v>2021</v>
      </c>
      <c r="N8953" s="34">
        <v>61.95</v>
      </c>
      <c r="P8953" s="32">
        <v>44753</v>
      </c>
      <c r="Q8953" s="33">
        <f t="shared" si="1494"/>
        <v>7</v>
      </c>
      <c r="R8953" s="33">
        <f t="shared" si="1495"/>
        <v>2022</v>
      </c>
      <c r="S8953" s="34">
        <v>114.85</v>
      </c>
    </row>
    <row r="8954" spans="6:19">
      <c r="F8954" s="32"/>
      <c r="K8954" s="32">
        <v>44337</v>
      </c>
      <c r="L8954" s="33">
        <f t="shared" si="1496"/>
        <v>5</v>
      </c>
      <c r="M8954" s="33">
        <f t="shared" si="1497"/>
        <v>2021</v>
      </c>
      <c r="N8954" s="34">
        <v>63.61</v>
      </c>
      <c r="P8954" s="32">
        <v>44754</v>
      </c>
      <c r="Q8954" s="33">
        <f t="shared" si="1494"/>
        <v>7</v>
      </c>
      <c r="R8954" s="33">
        <f t="shared" si="1495"/>
        <v>2022</v>
      </c>
      <c r="S8954" s="34">
        <v>106.98</v>
      </c>
    </row>
    <row r="8955" spans="6:19">
      <c r="F8955" s="32"/>
      <c r="K8955" s="32">
        <v>44340</v>
      </c>
      <c r="L8955" s="33">
        <f t="shared" si="1496"/>
        <v>5</v>
      </c>
      <c r="M8955" s="33">
        <f t="shared" si="1497"/>
        <v>2021</v>
      </c>
      <c r="N8955" s="34">
        <v>66.13</v>
      </c>
      <c r="P8955" s="32">
        <v>44755</v>
      </c>
      <c r="Q8955" s="33">
        <f t="shared" si="1494"/>
        <v>7</v>
      </c>
      <c r="R8955" s="33">
        <f t="shared" si="1495"/>
        <v>2022</v>
      </c>
      <c r="S8955" s="34">
        <v>107.17</v>
      </c>
    </row>
    <row r="8956" spans="6:19">
      <c r="F8956" s="32"/>
      <c r="K8956" s="32">
        <v>44341</v>
      </c>
      <c r="L8956" s="33">
        <f t="shared" si="1496"/>
        <v>5</v>
      </c>
      <c r="M8956" s="33">
        <f t="shared" si="1497"/>
        <v>2021</v>
      </c>
      <c r="N8956" s="34">
        <v>66.27</v>
      </c>
      <c r="P8956" s="32">
        <v>44756</v>
      </c>
      <c r="Q8956" s="33">
        <f t="shared" si="1494"/>
        <v>7</v>
      </c>
      <c r="R8956" s="33">
        <f t="shared" si="1495"/>
        <v>2022</v>
      </c>
      <c r="S8956" s="34">
        <v>107.74</v>
      </c>
    </row>
    <row r="8957" spans="6:19">
      <c r="F8957" s="32"/>
      <c r="K8957" s="32">
        <v>44342</v>
      </c>
      <c r="L8957" s="33">
        <f t="shared" si="1496"/>
        <v>5</v>
      </c>
      <c r="M8957" s="33">
        <f t="shared" si="1497"/>
        <v>2021</v>
      </c>
      <c r="N8957" s="34">
        <v>66.41</v>
      </c>
      <c r="P8957" s="32">
        <v>44757</v>
      </c>
      <c r="Q8957" s="33">
        <f t="shared" si="1494"/>
        <v>7</v>
      </c>
      <c r="R8957" s="33">
        <f t="shared" si="1495"/>
        <v>2022</v>
      </c>
      <c r="S8957" s="34">
        <v>112.26</v>
      </c>
    </row>
    <row r="8958" spans="6:19">
      <c r="F8958" s="32"/>
      <c r="K8958" s="32">
        <v>44343</v>
      </c>
      <c r="L8958" s="33">
        <f t="shared" si="1496"/>
        <v>5</v>
      </c>
      <c r="M8958" s="33">
        <f t="shared" si="1497"/>
        <v>2021</v>
      </c>
      <c r="N8958" s="34">
        <v>66.87</v>
      </c>
      <c r="P8958" s="32">
        <v>44760</v>
      </c>
      <c r="Q8958" s="33">
        <f t="shared" si="1494"/>
        <v>7</v>
      </c>
      <c r="R8958" s="33">
        <f t="shared" si="1495"/>
        <v>2022</v>
      </c>
      <c r="S8958" s="34">
        <v>117.27</v>
      </c>
    </row>
    <row r="8959" spans="6:19">
      <c r="F8959" s="32"/>
      <c r="K8959" s="32">
        <v>44344</v>
      </c>
      <c r="L8959" s="33">
        <f t="shared" si="1496"/>
        <v>5</v>
      </c>
      <c r="M8959" s="33">
        <f t="shared" si="1497"/>
        <v>2021</v>
      </c>
      <c r="N8959" s="34">
        <v>66.31</v>
      </c>
      <c r="P8959" s="32">
        <v>44761</v>
      </c>
      <c r="Q8959" s="33">
        <f t="shared" si="1494"/>
        <v>7</v>
      </c>
      <c r="R8959" s="33">
        <f t="shared" si="1495"/>
        <v>2022</v>
      </c>
      <c r="S8959" s="34">
        <v>114.96</v>
      </c>
    </row>
    <row r="8960" spans="6:19">
      <c r="F8960" s="32"/>
      <c r="K8960" s="32">
        <v>44348</v>
      </c>
      <c r="L8960" s="33">
        <f t="shared" si="1496"/>
        <v>6</v>
      </c>
      <c r="M8960" s="33">
        <f t="shared" si="1497"/>
        <v>2021</v>
      </c>
      <c r="N8960" s="34">
        <v>67.8</v>
      </c>
      <c r="P8960" s="32">
        <v>44762</v>
      </c>
      <c r="Q8960" s="33">
        <f t="shared" si="1494"/>
        <v>7</v>
      </c>
      <c r="R8960" s="33">
        <f t="shared" si="1495"/>
        <v>2022</v>
      </c>
      <c r="S8960" s="34">
        <v>115.86</v>
      </c>
    </row>
    <row r="8961" spans="6:19">
      <c r="F8961" s="32"/>
      <c r="K8961" s="32">
        <v>44349</v>
      </c>
      <c r="L8961" s="33">
        <f t="shared" si="1496"/>
        <v>6</v>
      </c>
      <c r="M8961" s="33">
        <f t="shared" si="1497"/>
        <v>2021</v>
      </c>
      <c r="N8961" s="34">
        <v>68.790000000000006</v>
      </c>
      <c r="P8961" s="32">
        <v>44763</v>
      </c>
      <c r="Q8961" s="33">
        <f t="shared" si="1494"/>
        <v>7</v>
      </c>
      <c r="R8961" s="33">
        <f t="shared" si="1495"/>
        <v>2022</v>
      </c>
      <c r="S8961" s="34">
        <v>112.81</v>
      </c>
    </row>
    <row r="8962" spans="6:19">
      <c r="F8962" s="32"/>
      <c r="K8962" s="32">
        <v>44350</v>
      </c>
      <c r="L8962" s="33">
        <f t="shared" si="1496"/>
        <v>6</v>
      </c>
      <c r="M8962" s="33">
        <f t="shared" si="1497"/>
        <v>2021</v>
      </c>
      <c r="N8962" s="34">
        <v>68.81</v>
      </c>
      <c r="P8962" s="32">
        <v>44764</v>
      </c>
      <c r="Q8962" s="33">
        <f t="shared" si="1494"/>
        <v>7</v>
      </c>
      <c r="R8962" s="33">
        <f t="shared" si="1495"/>
        <v>2022</v>
      </c>
      <c r="S8962" s="34">
        <v>106.77</v>
      </c>
    </row>
    <row r="8963" spans="6:19">
      <c r="F8963" s="32"/>
      <c r="K8963" s="32">
        <v>44351</v>
      </c>
      <c r="L8963" s="33">
        <f t="shared" si="1496"/>
        <v>6</v>
      </c>
      <c r="M8963" s="33">
        <f t="shared" si="1497"/>
        <v>2021</v>
      </c>
      <c r="N8963" s="34">
        <v>69.569999999999993</v>
      </c>
      <c r="P8963" s="32">
        <v>44767</v>
      </c>
      <c r="Q8963" s="33">
        <f t="shared" si="1494"/>
        <v>7</v>
      </c>
      <c r="R8963" s="33">
        <f t="shared" si="1495"/>
        <v>2022</v>
      </c>
      <c r="S8963" s="34">
        <v>108.23</v>
      </c>
    </row>
    <row r="8964" spans="6:19">
      <c r="F8964" s="32"/>
      <c r="K8964" s="32">
        <v>44354</v>
      </c>
      <c r="L8964" s="33">
        <f t="shared" si="1496"/>
        <v>6</v>
      </c>
      <c r="M8964" s="33">
        <f t="shared" si="1497"/>
        <v>2021</v>
      </c>
      <c r="N8964" s="34">
        <v>69.209999999999994</v>
      </c>
      <c r="P8964" s="32">
        <v>44768</v>
      </c>
      <c r="Q8964" s="33">
        <f t="shared" ref="Q8964:Q8998" si="1498">+MONTH(P8964)</f>
        <v>7</v>
      </c>
      <c r="R8964" s="33">
        <f t="shared" ref="R8964:R8998" si="1499">+YEAR(P8964)</f>
        <v>2022</v>
      </c>
      <c r="S8964" s="34">
        <v>107.32</v>
      </c>
    </row>
    <row r="8965" spans="6:19">
      <c r="F8965" s="32"/>
      <c r="K8965" s="32">
        <v>44355</v>
      </c>
      <c r="L8965" s="33">
        <f t="shared" si="1496"/>
        <v>6</v>
      </c>
      <c r="M8965" s="33">
        <f t="shared" si="1497"/>
        <v>2021</v>
      </c>
      <c r="N8965" s="34">
        <v>70.11</v>
      </c>
      <c r="P8965" s="32">
        <v>44769</v>
      </c>
      <c r="Q8965" s="33">
        <f t="shared" si="1498"/>
        <v>7</v>
      </c>
      <c r="R8965" s="33">
        <f t="shared" si="1499"/>
        <v>2022</v>
      </c>
      <c r="S8965" s="34">
        <v>109.64</v>
      </c>
    </row>
    <row r="8966" spans="6:19">
      <c r="F8966" s="32"/>
      <c r="K8966" s="32">
        <v>44356</v>
      </c>
      <c r="L8966" s="33">
        <f t="shared" si="1496"/>
        <v>6</v>
      </c>
      <c r="M8966" s="33">
        <f t="shared" si="1497"/>
        <v>2021</v>
      </c>
      <c r="N8966" s="34">
        <v>69.900000000000006</v>
      </c>
      <c r="P8966" s="32">
        <v>44770</v>
      </c>
      <c r="Q8966" s="33">
        <f t="shared" si="1498"/>
        <v>7</v>
      </c>
      <c r="R8966" s="33">
        <f t="shared" si="1499"/>
        <v>2022</v>
      </c>
      <c r="S8966" s="34">
        <v>109.68</v>
      </c>
    </row>
    <row r="8967" spans="6:19">
      <c r="F8967" s="32"/>
      <c r="K8967" s="32">
        <v>44357</v>
      </c>
      <c r="L8967" s="33">
        <f t="shared" si="1496"/>
        <v>6</v>
      </c>
      <c r="M8967" s="33">
        <f t="shared" si="1497"/>
        <v>2021</v>
      </c>
      <c r="N8967" s="34">
        <v>70.34</v>
      </c>
      <c r="P8967" s="32">
        <v>44771</v>
      </c>
      <c r="Q8967" s="33">
        <f t="shared" si="1498"/>
        <v>7</v>
      </c>
      <c r="R8967" s="33">
        <f t="shared" si="1499"/>
        <v>2022</v>
      </c>
      <c r="S8967" s="34">
        <v>111.51</v>
      </c>
    </row>
    <row r="8968" spans="6:19">
      <c r="F8968" s="32"/>
      <c r="K8968" s="32">
        <v>44358</v>
      </c>
      <c r="L8968" s="33">
        <f t="shared" si="1496"/>
        <v>6</v>
      </c>
      <c r="M8968" s="33">
        <f t="shared" si="1497"/>
        <v>2021</v>
      </c>
      <c r="N8968" s="34">
        <v>71</v>
      </c>
      <c r="P8968" s="32">
        <v>44774</v>
      </c>
      <c r="Q8968" s="33">
        <f t="shared" si="1498"/>
        <v>8</v>
      </c>
      <c r="R8968" s="33">
        <f t="shared" si="1499"/>
        <v>2022</v>
      </c>
      <c r="S8968" s="34">
        <v>106.09</v>
      </c>
    </row>
    <row r="8969" spans="6:19">
      <c r="F8969" s="32"/>
      <c r="K8969" s="32">
        <v>44361</v>
      </c>
      <c r="L8969" s="33">
        <f t="shared" si="1496"/>
        <v>6</v>
      </c>
      <c r="M8969" s="33">
        <f t="shared" si="1497"/>
        <v>2021</v>
      </c>
      <c r="N8969" s="34">
        <v>70.94</v>
      </c>
      <c r="P8969" s="32">
        <v>44775</v>
      </c>
      <c r="Q8969" s="33">
        <f t="shared" si="1498"/>
        <v>8</v>
      </c>
      <c r="R8969" s="33">
        <f t="shared" si="1499"/>
        <v>2022</v>
      </c>
      <c r="S8969" s="34">
        <v>106.51</v>
      </c>
    </row>
    <row r="8970" spans="6:19">
      <c r="F8970" s="32"/>
      <c r="K8970" s="32">
        <v>44362</v>
      </c>
      <c r="L8970" s="33">
        <f t="shared" si="1496"/>
        <v>6</v>
      </c>
      <c r="M8970" s="33">
        <f t="shared" si="1497"/>
        <v>2021</v>
      </c>
      <c r="N8970" s="34">
        <v>72.06</v>
      </c>
      <c r="P8970" s="32">
        <v>44776</v>
      </c>
      <c r="Q8970" s="33">
        <f t="shared" si="1498"/>
        <v>8</v>
      </c>
      <c r="R8970" s="33">
        <f t="shared" si="1499"/>
        <v>2022</v>
      </c>
      <c r="S8970" s="34">
        <v>101.82</v>
      </c>
    </row>
    <row r="8971" spans="6:19">
      <c r="F8971" s="32"/>
      <c r="K8971" s="32">
        <v>44363</v>
      </c>
      <c r="L8971" s="33">
        <f t="shared" si="1496"/>
        <v>6</v>
      </c>
      <c r="M8971" s="33">
        <f t="shared" si="1497"/>
        <v>2021</v>
      </c>
      <c r="N8971" s="34">
        <v>72.03</v>
      </c>
      <c r="P8971" s="32">
        <v>44777</v>
      </c>
      <c r="Q8971" s="33">
        <f t="shared" si="1498"/>
        <v>8</v>
      </c>
      <c r="R8971" s="33">
        <f t="shared" si="1499"/>
        <v>2022</v>
      </c>
      <c r="S8971" s="34">
        <v>97.99</v>
      </c>
    </row>
    <row r="8972" spans="6:19">
      <c r="F8972" s="32"/>
      <c r="K8972" s="32">
        <v>44364</v>
      </c>
      <c r="L8972" s="33">
        <f t="shared" si="1496"/>
        <v>6</v>
      </c>
      <c r="M8972" s="33">
        <f t="shared" si="1497"/>
        <v>2021</v>
      </c>
      <c r="N8972" s="34">
        <v>71.06</v>
      </c>
      <c r="P8972" s="32">
        <v>44778</v>
      </c>
      <c r="Q8972" s="33">
        <f t="shared" si="1498"/>
        <v>8</v>
      </c>
      <c r="R8972" s="33">
        <f t="shared" si="1499"/>
        <v>2022</v>
      </c>
      <c r="S8972" s="34">
        <v>100.31</v>
      </c>
    </row>
    <row r="8973" spans="6:19">
      <c r="F8973" s="32"/>
      <c r="K8973" s="32">
        <v>44365</v>
      </c>
      <c r="L8973" s="33">
        <f t="shared" si="1496"/>
        <v>6</v>
      </c>
      <c r="M8973" s="33">
        <f t="shared" si="1497"/>
        <v>2021</v>
      </c>
      <c r="N8973" s="34">
        <v>71.64</v>
      </c>
      <c r="P8973" s="32">
        <v>44781</v>
      </c>
      <c r="Q8973" s="33">
        <f t="shared" si="1498"/>
        <v>8</v>
      </c>
      <c r="R8973" s="33">
        <f t="shared" si="1499"/>
        <v>2022</v>
      </c>
      <c r="S8973" s="34">
        <v>103.46</v>
      </c>
    </row>
    <row r="8974" spans="6:19">
      <c r="F8974" s="32"/>
      <c r="K8974" s="32">
        <v>44368</v>
      </c>
      <c r="L8974" s="33">
        <f t="shared" si="1496"/>
        <v>6</v>
      </c>
      <c r="M8974" s="33">
        <f t="shared" si="1497"/>
        <v>2021</v>
      </c>
      <c r="N8974" s="34">
        <v>73.64</v>
      </c>
      <c r="P8974" s="32">
        <v>44782</v>
      </c>
      <c r="Q8974" s="33">
        <f t="shared" si="1498"/>
        <v>8</v>
      </c>
      <c r="R8974" s="33">
        <f t="shared" si="1499"/>
        <v>2022</v>
      </c>
      <c r="S8974" s="34">
        <v>103.81</v>
      </c>
    </row>
    <row r="8975" spans="6:19">
      <c r="F8975" s="32"/>
      <c r="K8975" s="32">
        <v>44369</v>
      </c>
      <c r="L8975" s="33">
        <f t="shared" ref="L8975:L9002" si="1500">+MONTH(K8975)</f>
        <v>6</v>
      </c>
      <c r="M8975" s="33">
        <f t="shared" ref="M8975:M9002" si="1501">+YEAR(K8975)</f>
        <v>2021</v>
      </c>
      <c r="N8975" s="34">
        <v>73.150000000000006</v>
      </c>
      <c r="P8975" s="32">
        <v>44783</v>
      </c>
      <c r="Q8975" s="33">
        <f t="shared" si="1498"/>
        <v>8</v>
      </c>
      <c r="R8975" s="33">
        <f t="shared" si="1499"/>
        <v>2022</v>
      </c>
      <c r="S8975" s="34">
        <v>105.06</v>
      </c>
    </row>
    <row r="8976" spans="6:19">
      <c r="F8976" s="32"/>
      <c r="K8976" s="32">
        <v>44370</v>
      </c>
      <c r="L8976" s="33">
        <f t="shared" si="1500"/>
        <v>6</v>
      </c>
      <c r="M8976" s="33">
        <f t="shared" si="1501"/>
        <v>2021</v>
      </c>
      <c r="N8976" s="34">
        <v>73.11</v>
      </c>
      <c r="P8976" s="32">
        <v>44784</v>
      </c>
      <c r="Q8976" s="33">
        <f t="shared" si="1498"/>
        <v>8</v>
      </c>
      <c r="R8976" s="33">
        <f t="shared" si="1499"/>
        <v>2022</v>
      </c>
      <c r="S8976" s="34">
        <v>107.19</v>
      </c>
    </row>
    <row r="8977" spans="6:19">
      <c r="F8977" s="32"/>
      <c r="K8977" s="32">
        <v>44371</v>
      </c>
      <c r="L8977" s="33">
        <f t="shared" si="1500"/>
        <v>6</v>
      </c>
      <c r="M8977" s="33">
        <f t="shared" si="1501"/>
        <v>2021</v>
      </c>
      <c r="N8977" s="34">
        <v>73.31</v>
      </c>
      <c r="P8977" s="32">
        <v>44785</v>
      </c>
      <c r="Q8977" s="33">
        <f t="shared" si="1498"/>
        <v>8</v>
      </c>
      <c r="R8977" s="33">
        <f t="shared" si="1499"/>
        <v>2022</v>
      </c>
      <c r="S8977" s="34">
        <v>103.7</v>
      </c>
    </row>
    <row r="8978" spans="6:19">
      <c r="F8978" s="32"/>
      <c r="K8978" s="32">
        <v>44372</v>
      </c>
      <c r="L8978" s="33">
        <f t="shared" si="1500"/>
        <v>6</v>
      </c>
      <c r="M8978" s="33">
        <f t="shared" si="1501"/>
        <v>2021</v>
      </c>
      <c r="N8978" s="34">
        <v>74.209999999999994</v>
      </c>
      <c r="P8978" s="32">
        <v>44788</v>
      </c>
      <c r="Q8978" s="33">
        <f t="shared" si="1498"/>
        <v>8</v>
      </c>
      <c r="R8978" s="33">
        <f t="shared" si="1499"/>
        <v>2022</v>
      </c>
      <c r="S8978" s="34">
        <v>98.25</v>
      </c>
    </row>
    <row r="8979" spans="6:19">
      <c r="F8979" s="32"/>
      <c r="K8979" s="32">
        <v>44375</v>
      </c>
      <c r="L8979" s="33">
        <f t="shared" si="1500"/>
        <v>6</v>
      </c>
      <c r="M8979" s="33">
        <f t="shared" si="1501"/>
        <v>2021</v>
      </c>
      <c r="N8979" s="34">
        <v>72.98</v>
      </c>
      <c r="P8979" s="32">
        <v>44789</v>
      </c>
      <c r="Q8979" s="33">
        <f t="shared" si="1498"/>
        <v>8</v>
      </c>
      <c r="R8979" s="33">
        <f t="shared" si="1499"/>
        <v>2022</v>
      </c>
      <c r="S8979" s="34">
        <v>95.36</v>
      </c>
    </row>
    <row r="8980" spans="6:19">
      <c r="F8980" s="32"/>
      <c r="K8980" s="32">
        <v>44376</v>
      </c>
      <c r="L8980" s="33">
        <f t="shared" si="1500"/>
        <v>6</v>
      </c>
      <c r="M8980" s="33">
        <f t="shared" si="1501"/>
        <v>2021</v>
      </c>
      <c r="N8980" s="34">
        <v>73.14</v>
      </c>
      <c r="P8980" s="32">
        <v>44790</v>
      </c>
      <c r="Q8980" s="33">
        <f t="shared" si="1498"/>
        <v>8</v>
      </c>
      <c r="R8980" s="33">
        <f t="shared" si="1499"/>
        <v>2022</v>
      </c>
      <c r="S8980" s="34">
        <v>97.22</v>
      </c>
    </row>
    <row r="8981" spans="6:19">
      <c r="F8981" s="32"/>
      <c r="K8981" s="32">
        <v>44377</v>
      </c>
      <c r="L8981" s="33">
        <f t="shared" si="1500"/>
        <v>6</v>
      </c>
      <c r="M8981" s="33">
        <f t="shared" si="1501"/>
        <v>2021</v>
      </c>
      <c r="N8981" s="34">
        <v>73.52</v>
      </c>
      <c r="P8981" s="32">
        <v>44791</v>
      </c>
      <c r="Q8981" s="33">
        <f t="shared" si="1498"/>
        <v>8</v>
      </c>
      <c r="R8981" s="33">
        <f t="shared" si="1499"/>
        <v>2022</v>
      </c>
      <c r="S8981" s="34">
        <v>96.35</v>
      </c>
    </row>
    <row r="8982" spans="6:19">
      <c r="F8982" s="32"/>
      <c r="K8982" s="32">
        <v>44378</v>
      </c>
      <c r="L8982" s="33">
        <f t="shared" si="1500"/>
        <v>7</v>
      </c>
      <c r="M8982" s="33">
        <f t="shared" si="1501"/>
        <v>2021</v>
      </c>
      <c r="N8982" s="34">
        <v>75.33</v>
      </c>
      <c r="P8982" s="32">
        <v>44792</v>
      </c>
      <c r="Q8982" s="33">
        <f t="shared" si="1498"/>
        <v>8</v>
      </c>
      <c r="R8982" s="33">
        <f t="shared" si="1499"/>
        <v>2022</v>
      </c>
      <c r="S8982" s="34">
        <v>96.45</v>
      </c>
    </row>
    <row r="8983" spans="6:19">
      <c r="F8983" s="32"/>
      <c r="K8983" s="32">
        <v>44379</v>
      </c>
      <c r="L8983" s="33">
        <f t="shared" si="1500"/>
        <v>7</v>
      </c>
      <c r="M8983" s="33">
        <f t="shared" si="1501"/>
        <v>2021</v>
      </c>
      <c r="N8983" s="34">
        <v>75.37</v>
      </c>
      <c r="P8983" s="32">
        <v>44795</v>
      </c>
      <c r="Q8983" s="33">
        <f t="shared" si="1498"/>
        <v>8</v>
      </c>
      <c r="R8983" s="33">
        <f t="shared" si="1499"/>
        <v>2022</v>
      </c>
      <c r="S8983" s="34">
        <v>95.06</v>
      </c>
    </row>
    <row r="8984" spans="6:19">
      <c r="F8984" s="32"/>
      <c r="K8984" s="32">
        <v>44383</v>
      </c>
      <c r="L8984" s="33">
        <f t="shared" si="1500"/>
        <v>7</v>
      </c>
      <c r="M8984" s="33">
        <f t="shared" si="1501"/>
        <v>2021</v>
      </c>
      <c r="N8984" s="34">
        <v>73.62</v>
      </c>
      <c r="P8984" s="32">
        <v>44796</v>
      </c>
      <c r="Q8984" s="33">
        <f t="shared" si="1498"/>
        <v>8</v>
      </c>
      <c r="R8984" s="33">
        <f t="shared" si="1499"/>
        <v>2022</v>
      </c>
      <c r="S8984" s="34">
        <v>99.49</v>
      </c>
    </row>
    <row r="8985" spans="6:19">
      <c r="F8985" s="32"/>
      <c r="K8985" s="32">
        <v>44384</v>
      </c>
      <c r="L8985" s="33">
        <f t="shared" si="1500"/>
        <v>7</v>
      </c>
      <c r="M8985" s="33">
        <f t="shared" si="1501"/>
        <v>2021</v>
      </c>
      <c r="N8985" s="34">
        <v>72.22</v>
      </c>
      <c r="P8985" s="32">
        <v>44797</v>
      </c>
      <c r="Q8985" s="33">
        <f t="shared" si="1498"/>
        <v>8</v>
      </c>
      <c r="R8985" s="33">
        <f t="shared" si="1499"/>
        <v>2022</v>
      </c>
      <c r="S8985" s="34">
        <v>99.87</v>
      </c>
    </row>
    <row r="8986" spans="6:19">
      <c r="F8986" s="32"/>
      <c r="K8986" s="32">
        <v>44385</v>
      </c>
      <c r="L8986" s="33">
        <f t="shared" si="1500"/>
        <v>7</v>
      </c>
      <c r="M8986" s="33">
        <f t="shared" si="1501"/>
        <v>2021</v>
      </c>
      <c r="N8986" s="34">
        <v>72.98</v>
      </c>
      <c r="P8986" s="32">
        <v>44798</v>
      </c>
      <c r="Q8986" s="33">
        <f t="shared" si="1498"/>
        <v>8</v>
      </c>
      <c r="R8986" s="33">
        <f t="shared" si="1499"/>
        <v>2022</v>
      </c>
      <c r="S8986" s="34">
        <v>98.81</v>
      </c>
    </row>
    <row r="8987" spans="6:19">
      <c r="F8987" s="32"/>
      <c r="K8987" s="32">
        <v>44386</v>
      </c>
      <c r="L8987" s="33">
        <f t="shared" si="1500"/>
        <v>7</v>
      </c>
      <c r="M8987" s="33">
        <f t="shared" si="1501"/>
        <v>2021</v>
      </c>
      <c r="N8987" s="34">
        <v>74.56</v>
      </c>
      <c r="P8987" s="32">
        <v>44799</v>
      </c>
      <c r="Q8987" s="33">
        <f t="shared" si="1498"/>
        <v>8</v>
      </c>
      <c r="R8987" s="33">
        <f t="shared" si="1499"/>
        <v>2022</v>
      </c>
      <c r="S8987" s="34">
        <v>101.13</v>
      </c>
    </row>
    <row r="8988" spans="6:19">
      <c r="F8988" s="32"/>
      <c r="K8988" s="32">
        <v>44389</v>
      </c>
      <c r="L8988" s="33">
        <f t="shared" si="1500"/>
        <v>7</v>
      </c>
      <c r="M8988" s="33">
        <f t="shared" si="1501"/>
        <v>2021</v>
      </c>
      <c r="N8988" s="34">
        <v>74.209999999999994</v>
      </c>
      <c r="P8988" s="32">
        <v>44803</v>
      </c>
      <c r="Q8988" s="33">
        <f t="shared" si="1498"/>
        <v>8</v>
      </c>
      <c r="R8988" s="33">
        <f t="shared" si="1499"/>
        <v>2022</v>
      </c>
      <c r="S8988" s="34">
        <v>99.34</v>
      </c>
    </row>
    <row r="8989" spans="6:19">
      <c r="F8989" s="32"/>
      <c r="K8989" s="32">
        <v>44390</v>
      </c>
      <c r="L8989" s="33">
        <f t="shared" si="1500"/>
        <v>7</v>
      </c>
      <c r="M8989" s="33">
        <f t="shared" si="1501"/>
        <v>2021</v>
      </c>
      <c r="N8989" s="34">
        <v>75.239999999999995</v>
      </c>
      <c r="P8989" s="32">
        <v>44804</v>
      </c>
      <c r="Q8989" s="33">
        <f t="shared" si="1498"/>
        <v>8</v>
      </c>
      <c r="R8989" s="33">
        <f t="shared" si="1499"/>
        <v>2022</v>
      </c>
      <c r="S8989" s="34">
        <v>96.55</v>
      </c>
    </row>
    <row r="8990" spans="6:19">
      <c r="F8990" s="32"/>
      <c r="K8990" s="32">
        <v>44391</v>
      </c>
      <c r="L8990" s="33">
        <f t="shared" si="1500"/>
        <v>7</v>
      </c>
      <c r="M8990" s="33">
        <f t="shared" si="1501"/>
        <v>2021</v>
      </c>
      <c r="N8990" s="34">
        <v>73.06</v>
      </c>
      <c r="P8990" s="32">
        <v>44805</v>
      </c>
      <c r="Q8990" s="33">
        <f t="shared" si="1498"/>
        <v>9</v>
      </c>
      <c r="R8990" s="33">
        <f t="shared" si="1499"/>
        <v>2022</v>
      </c>
      <c r="S8990" s="34">
        <v>92.24</v>
      </c>
    </row>
    <row r="8991" spans="6:19">
      <c r="F8991" s="32"/>
      <c r="K8991" s="32">
        <v>44392</v>
      </c>
      <c r="L8991" s="33">
        <f t="shared" si="1500"/>
        <v>7</v>
      </c>
      <c r="M8991" s="33">
        <f t="shared" si="1501"/>
        <v>2021</v>
      </c>
      <c r="N8991" s="34">
        <v>71.67</v>
      </c>
      <c r="P8991" s="32">
        <v>44806</v>
      </c>
      <c r="Q8991" s="33">
        <f t="shared" si="1498"/>
        <v>9</v>
      </c>
      <c r="R8991" s="33">
        <f t="shared" si="1499"/>
        <v>2022</v>
      </c>
      <c r="S8991" s="34">
        <v>93.09</v>
      </c>
    </row>
    <row r="8992" spans="6:19">
      <c r="F8992" s="32"/>
      <c r="K8992" s="32">
        <v>44393</v>
      </c>
      <c r="L8992" s="33">
        <f t="shared" si="1500"/>
        <v>7</v>
      </c>
      <c r="M8992" s="33">
        <f t="shared" si="1501"/>
        <v>2021</v>
      </c>
      <c r="N8992" s="34">
        <v>71.760000000000005</v>
      </c>
      <c r="P8992" s="32">
        <v>44809</v>
      </c>
      <c r="Q8992" s="33">
        <f t="shared" si="1498"/>
        <v>9</v>
      </c>
      <c r="R8992" s="33">
        <f t="shared" si="1499"/>
        <v>2022</v>
      </c>
      <c r="S8992" s="34">
        <v>94.22</v>
      </c>
    </row>
    <row r="8993" spans="6:19">
      <c r="F8993" s="32"/>
      <c r="K8993" s="32">
        <v>44396</v>
      </c>
      <c r="L8993" s="33">
        <f t="shared" si="1500"/>
        <v>7</v>
      </c>
      <c r="M8993" s="33">
        <f t="shared" si="1501"/>
        <v>2021</v>
      </c>
      <c r="N8993" s="34">
        <v>66.45</v>
      </c>
      <c r="P8993" s="32">
        <v>44810</v>
      </c>
      <c r="Q8993" s="33">
        <f t="shared" si="1498"/>
        <v>9</v>
      </c>
      <c r="R8993" s="33">
        <f t="shared" si="1499"/>
        <v>2022</v>
      </c>
      <c r="S8993" s="34">
        <v>91.43</v>
      </c>
    </row>
    <row r="8994" spans="6:19">
      <c r="F8994" s="32"/>
      <c r="K8994" s="32">
        <v>44397</v>
      </c>
      <c r="L8994" s="33">
        <f t="shared" si="1500"/>
        <v>7</v>
      </c>
      <c r="M8994" s="33">
        <f t="shared" si="1501"/>
        <v>2021</v>
      </c>
      <c r="N8994" s="34">
        <v>67.319999999999993</v>
      </c>
      <c r="P8994" s="32">
        <v>44811</v>
      </c>
      <c r="Q8994" s="33">
        <f t="shared" si="1498"/>
        <v>9</v>
      </c>
      <c r="R8994" s="33">
        <f t="shared" si="1499"/>
        <v>2022</v>
      </c>
      <c r="S8994" s="34">
        <v>86.83</v>
      </c>
    </row>
    <row r="8995" spans="6:19">
      <c r="F8995" s="32"/>
      <c r="K8995" s="32">
        <v>44398</v>
      </c>
      <c r="L8995" s="33">
        <f t="shared" si="1500"/>
        <v>7</v>
      </c>
      <c r="M8995" s="33">
        <f t="shared" si="1501"/>
        <v>2021</v>
      </c>
      <c r="N8995" s="34">
        <v>70.260000000000005</v>
      </c>
      <c r="P8995" s="32">
        <v>44812</v>
      </c>
      <c r="Q8995" s="33">
        <f t="shared" si="1498"/>
        <v>9</v>
      </c>
      <c r="R8995" s="33">
        <f t="shared" si="1499"/>
        <v>2022</v>
      </c>
      <c r="S8995" s="34">
        <v>87.99</v>
      </c>
    </row>
    <row r="8996" spans="6:19">
      <c r="F8996" s="32"/>
      <c r="K8996" s="32">
        <v>44399</v>
      </c>
      <c r="L8996" s="33">
        <f t="shared" si="1500"/>
        <v>7</v>
      </c>
      <c r="M8996" s="33">
        <f t="shared" si="1501"/>
        <v>2021</v>
      </c>
      <c r="N8996" s="34">
        <v>72.150000000000006</v>
      </c>
      <c r="P8996" s="32">
        <v>44813</v>
      </c>
      <c r="Q8996" s="33">
        <f t="shared" si="1498"/>
        <v>9</v>
      </c>
      <c r="R8996" s="33">
        <f t="shared" si="1499"/>
        <v>2022</v>
      </c>
      <c r="S8996" s="34">
        <v>91.68</v>
      </c>
    </row>
    <row r="8997" spans="6:19">
      <c r="F8997" s="32"/>
      <c r="K8997" s="32">
        <v>44400</v>
      </c>
      <c r="L8997" s="33">
        <f t="shared" si="1500"/>
        <v>7</v>
      </c>
      <c r="M8997" s="33">
        <f t="shared" si="1501"/>
        <v>2021</v>
      </c>
      <c r="N8997" s="34">
        <v>72.239999999999995</v>
      </c>
      <c r="P8997" s="32">
        <v>44816</v>
      </c>
      <c r="Q8997" s="33">
        <f t="shared" si="1498"/>
        <v>9</v>
      </c>
      <c r="R8997" s="33">
        <f t="shared" si="1499"/>
        <v>2022</v>
      </c>
      <c r="S8997" s="34">
        <v>93.45</v>
      </c>
    </row>
    <row r="8998" spans="6:19">
      <c r="F8998" s="32"/>
      <c r="K8998" s="32">
        <v>44403</v>
      </c>
      <c r="L8998" s="33">
        <f t="shared" si="1500"/>
        <v>7</v>
      </c>
      <c r="M8998" s="33">
        <f t="shared" si="1501"/>
        <v>2021</v>
      </c>
      <c r="N8998" s="34">
        <v>72.150000000000006</v>
      </c>
      <c r="P8998" s="32">
        <v>44817</v>
      </c>
      <c r="Q8998" s="33">
        <f t="shared" si="1498"/>
        <v>9</v>
      </c>
      <c r="R8998" s="33">
        <f t="shared" si="1499"/>
        <v>2022</v>
      </c>
      <c r="S8998" s="34">
        <v>92.04</v>
      </c>
    </row>
    <row r="8999" spans="6:19">
      <c r="F8999" s="32"/>
      <c r="K8999" s="32">
        <v>44404</v>
      </c>
      <c r="L8999" s="33">
        <f t="shared" si="1500"/>
        <v>7</v>
      </c>
      <c r="M8999" s="33">
        <f t="shared" si="1501"/>
        <v>2021</v>
      </c>
      <c r="N8999" s="34">
        <v>71.680000000000007</v>
      </c>
      <c r="P8999" s="32">
        <v>44818</v>
      </c>
      <c r="Q8999" s="33">
        <f t="shared" ref="Q8999:Q9015" si="1502">+MONTH(P8999)</f>
        <v>9</v>
      </c>
      <c r="R8999" s="33">
        <f t="shared" ref="R8999:R9015" si="1503">+YEAR(P8999)</f>
        <v>2022</v>
      </c>
      <c r="S8999" s="34">
        <v>92.83</v>
      </c>
    </row>
    <row r="9000" spans="6:19">
      <c r="F9000" s="32"/>
      <c r="K9000" s="32">
        <v>44405</v>
      </c>
      <c r="L9000" s="33">
        <f t="shared" si="1500"/>
        <v>7</v>
      </c>
      <c r="M9000" s="33">
        <f t="shared" si="1501"/>
        <v>2021</v>
      </c>
      <c r="N9000" s="34">
        <v>72.37</v>
      </c>
      <c r="P9000" s="32">
        <v>44819</v>
      </c>
      <c r="Q9000" s="33">
        <f t="shared" si="1502"/>
        <v>9</v>
      </c>
      <c r="R9000" s="33">
        <f t="shared" si="1503"/>
        <v>2022</v>
      </c>
      <c r="S9000" s="34">
        <v>89.28</v>
      </c>
    </row>
    <row r="9001" spans="6:19">
      <c r="F9001" s="32"/>
      <c r="K9001" s="32">
        <v>44406</v>
      </c>
      <c r="L9001" s="33">
        <f t="shared" si="1500"/>
        <v>7</v>
      </c>
      <c r="M9001" s="33">
        <f t="shared" si="1501"/>
        <v>2021</v>
      </c>
      <c r="N9001" s="34">
        <v>73.62</v>
      </c>
      <c r="P9001" s="32">
        <v>44820</v>
      </c>
      <c r="Q9001" s="33">
        <f t="shared" si="1502"/>
        <v>9</v>
      </c>
      <c r="R9001" s="33">
        <f t="shared" si="1503"/>
        <v>2022</v>
      </c>
      <c r="S9001" s="34">
        <v>89.43</v>
      </c>
    </row>
    <row r="9002" spans="6:19">
      <c r="F9002" s="32"/>
      <c r="K9002" s="32">
        <v>44407</v>
      </c>
      <c r="L9002" s="33">
        <f t="shared" si="1500"/>
        <v>7</v>
      </c>
      <c r="M9002" s="33">
        <f t="shared" si="1501"/>
        <v>2021</v>
      </c>
      <c r="N9002" s="34">
        <v>73.930000000000007</v>
      </c>
      <c r="P9002" s="32">
        <v>44824</v>
      </c>
      <c r="Q9002" s="33">
        <f t="shared" si="1502"/>
        <v>9</v>
      </c>
      <c r="R9002" s="33">
        <f t="shared" si="1503"/>
        <v>2022</v>
      </c>
      <c r="S9002" s="34">
        <v>89.62</v>
      </c>
    </row>
    <row r="9003" spans="6:19">
      <c r="F9003" s="32"/>
      <c r="K9003" s="32">
        <v>44410</v>
      </c>
      <c r="L9003" s="33">
        <f t="shared" ref="L9003:L9028" si="1504">+MONTH(K9003)</f>
        <v>8</v>
      </c>
      <c r="M9003" s="33">
        <f t="shared" ref="M9003:M9028" si="1505">+YEAR(K9003)</f>
        <v>2021</v>
      </c>
      <c r="N9003" s="34">
        <v>71.31</v>
      </c>
      <c r="P9003" s="32">
        <v>44825</v>
      </c>
      <c r="Q9003" s="33">
        <f t="shared" si="1502"/>
        <v>9</v>
      </c>
      <c r="R9003" s="33">
        <f t="shared" si="1503"/>
        <v>2022</v>
      </c>
      <c r="S9003" s="34">
        <v>89.86</v>
      </c>
    </row>
    <row r="9004" spans="6:19">
      <c r="F9004" s="32"/>
      <c r="K9004" s="32">
        <v>44411</v>
      </c>
      <c r="L9004" s="33">
        <f t="shared" si="1504"/>
        <v>8</v>
      </c>
      <c r="M9004" s="33">
        <f t="shared" si="1505"/>
        <v>2021</v>
      </c>
      <c r="N9004" s="34">
        <v>70.64</v>
      </c>
      <c r="P9004" s="32">
        <v>44826</v>
      </c>
      <c r="Q9004" s="33">
        <f t="shared" si="1502"/>
        <v>9</v>
      </c>
      <c r="R9004" s="33">
        <f t="shared" si="1503"/>
        <v>2022</v>
      </c>
      <c r="S9004" s="34">
        <v>90.4</v>
      </c>
    </row>
    <row r="9005" spans="6:19">
      <c r="F9005" s="32"/>
      <c r="K9005" s="32">
        <v>44412</v>
      </c>
      <c r="L9005" s="33">
        <f t="shared" si="1504"/>
        <v>8</v>
      </c>
      <c r="M9005" s="33">
        <f t="shared" si="1505"/>
        <v>2021</v>
      </c>
      <c r="N9005" s="34">
        <v>68.19</v>
      </c>
      <c r="P9005" s="32">
        <v>44827</v>
      </c>
      <c r="Q9005" s="33">
        <f t="shared" si="1502"/>
        <v>9</v>
      </c>
      <c r="R9005" s="33">
        <f t="shared" si="1503"/>
        <v>2022</v>
      </c>
      <c r="S9005" s="34">
        <v>84.29</v>
      </c>
    </row>
    <row r="9006" spans="6:19">
      <c r="F9006" s="32"/>
      <c r="K9006" s="32">
        <v>44413</v>
      </c>
      <c r="L9006" s="33">
        <f t="shared" si="1504"/>
        <v>8</v>
      </c>
      <c r="M9006" s="33">
        <f t="shared" si="1505"/>
        <v>2021</v>
      </c>
      <c r="N9006" s="34">
        <v>69.099999999999994</v>
      </c>
      <c r="P9006" s="32">
        <v>44830</v>
      </c>
      <c r="Q9006" s="33">
        <f t="shared" si="1502"/>
        <v>9</v>
      </c>
      <c r="R9006" s="33">
        <f t="shared" si="1503"/>
        <v>2022</v>
      </c>
      <c r="S9006" s="34">
        <v>82.55</v>
      </c>
    </row>
    <row r="9007" spans="6:19">
      <c r="F9007" s="32"/>
      <c r="K9007" s="32">
        <v>44414</v>
      </c>
      <c r="L9007" s="33">
        <f t="shared" si="1504"/>
        <v>8</v>
      </c>
      <c r="M9007" s="33">
        <f t="shared" si="1505"/>
        <v>2021</v>
      </c>
      <c r="N9007" s="34">
        <v>68.260000000000005</v>
      </c>
      <c r="P9007" s="32">
        <v>44831</v>
      </c>
      <c r="Q9007" s="33">
        <f t="shared" si="1502"/>
        <v>9</v>
      </c>
      <c r="R9007" s="33">
        <f t="shared" si="1503"/>
        <v>2022</v>
      </c>
      <c r="S9007" s="34">
        <v>85.97</v>
      </c>
    </row>
    <row r="9008" spans="6:19">
      <c r="F9008" s="32"/>
      <c r="K9008" s="32">
        <v>44417</v>
      </c>
      <c r="L9008" s="33">
        <f t="shared" si="1504"/>
        <v>8</v>
      </c>
      <c r="M9008" s="33">
        <f t="shared" si="1505"/>
        <v>2021</v>
      </c>
      <c r="N9008" s="34">
        <v>66.56</v>
      </c>
      <c r="P9008" s="32">
        <v>44832</v>
      </c>
      <c r="Q9008" s="33">
        <f t="shared" si="1502"/>
        <v>9</v>
      </c>
      <c r="R9008" s="33">
        <f t="shared" si="1503"/>
        <v>2022</v>
      </c>
      <c r="S9008" s="34">
        <v>89.55</v>
      </c>
    </row>
    <row r="9009" spans="6:19">
      <c r="F9009" s="32"/>
      <c r="K9009" s="32">
        <v>44418</v>
      </c>
      <c r="L9009" s="33">
        <f t="shared" si="1504"/>
        <v>8</v>
      </c>
      <c r="M9009" s="33">
        <f t="shared" si="1505"/>
        <v>2021</v>
      </c>
      <c r="N9009" s="34">
        <v>68.33</v>
      </c>
      <c r="P9009" s="32">
        <v>44833</v>
      </c>
      <c r="Q9009" s="33">
        <f t="shared" si="1502"/>
        <v>9</v>
      </c>
      <c r="R9009" s="33">
        <f t="shared" si="1503"/>
        <v>2022</v>
      </c>
      <c r="S9009" s="34">
        <v>89.41</v>
      </c>
    </row>
    <row r="9010" spans="6:19">
      <c r="F9010" s="32"/>
      <c r="K9010" s="32">
        <v>44419</v>
      </c>
      <c r="L9010" s="33">
        <f t="shared" si="1504"/>
        <v>8</v>
      </c>
      <c r="M9010" s="33">
        <f t="shared" si="1505"/>
        <v>2021</v>
      </c>
      <c r="N9010" s="34">
        <v>69.3</v>
      </c>
      <c r="P9010" s="32">
        <v>44834</v>
      </c>
      <c r="Q9010" s="33">
        <f t="shared" si="1502"/>
        <v>9</v>
      </c>
      <c r="R9010" s="33">
        <f t="shared" si="1503"/>
        <v>2022</v>
      </c>
      <c r="S9010" s="34">
        <v>88.9</v>
      </c>
    </row>
    <row r="9011" spans="6:19">
      <c r="F9011" s="32"/>
      <c r="K9011" s="32">
        <v>44420</v>
      </c>
      <c r="L9011" s="33">
        <f t="shared" si="1504"/>
        <v>8</v>
      </c>
      <c r="M9011" s="33">
        <f t="shared" si="1505"/>
        <v>2021</v>
      </c>
      <c r="N9011" s="34">
        <v>69.12</v>
      </c>
      <c r="P9011" s="32">
        <v>44837</v>
      </c>
      <c r="Q9011" s="33">
        <f t="shared" si="1502"/>
        <v>10</v>
      </c>
      <c r="R9011" s="33">
        <f t="shared" si="1503"/>
        <v>2022</v>
      </c>
      <c r="S9011" s="34">
        <v>90.68</v>
      </c>
    </row>
    <row r="9012" spans="6:19">
      <c r="F9012" s="32"/>
      <c r="K9012" s="32">
        <v>44421</v>
      </c>
      <c r="L9012" s="33">
        <f t="shared" si="1504"/>
        <v>8</v>
      </c>
      <c r="M9012" s="33">
        <f t="shared" si="1505"/>
        <v>2021</v>
      </c>
      <c r="N9012" s="34">
        <v>68.36</v>
      </c>
      <c r="P9012" s="32">
        <v>44838</v>
      </c>
      <c r="Q9012" s="33">
        <f t="shared" si="1502"/>
        <v>10</v>
      </c>
      <c r="R9012" s="33">
        <f t="shared" si="1503"/>
        <v>2022</v>
      </c>
      <c r="S9012" s="34">
        <v>93.74</v>
      </c>
    </row>
    <row r="9013" spans="6:19">
      <c r="F9013" s="32"/>
      <c r="K9013" s="32">
        <v>44424</v>
      </c>
      <c r="L9013" s="33">
        <f t="shared" si="1504"/>
        <v>8</v>
      </c>
      <c r="M9013" s="33">
        <f t="shared" si="1505"/>
        <v>2021</v>
      </c>
      <c r="N9013" s="34">
        <v>67.44</v>
      </c>
      <c r="P9013" s="32">
        <v>44839</v>
      </c>
      <c r="Q9013" s="33">
        <f t="shared" si="1502"/>
        <v>10</v>
      </c>
      <c r="R9013" s="33">
        <f t="shared" si="1503"/>
        <v>2022</v>
      </c>
      <c r="S9013" s="34">
        <v>94.35</v>
      </c>
    </row>
    <row r="9014" spans="6:19">
      <c r="F9014" s="32"/>
      <c r="K9014" s="32">
        <v>44425</v>
      </c>
      <c r="L9014" s="33">
        <f t="shared" si="1504"/>
        <v>8</v>
      </c>
      <c r="M9014" s="33">
        <f t="shared" si="1505"/>
        <v>2021</v>
      </c>
      <c r="N9014" s="34">
        <v>66.5</v>
      </c>
      <c r="P9014" s="32">
        <v>44840</v>
      </c>
      <c r="Q9014" s="33">
        <f t="shared" si="1502"/>
        <v>10</v>
      </c>
      <c r="R9014" s="33">
        <f t="shared" si="1503"/>
        <v>2022</v>
      </c>
      <c r="S9014" s="34">
        <v>95.65</v>
      </c>
    </row>
    <row r="9015" spans="6:19">
      <c r="F9015" s="32"/>
      <c r="K9015" s="32">
        <v>44426</v>
      </c>
      <c r="L9015" s="33">
        <f t="shared" si="1504"/>
        <v>8</v>
      </c>
      <c r="M9015" s="33">
        <f t="shared" si="1505"/>
        <v>2021</v>
      </c>
      <c r="N9015" s="34">
        <v>65.36</v>
      </c>
      <c r="P9015" s="32">
        <v>44841</v>
      </c>
      <c r="Q9015" s="33">
        <f t="shared" si="1502"/>
        <v>10</v>
      </c>
      <c r="R9015" s="33">
        <f t="shared" si="1503"/>
        <v>2022</v>
      </c>
      <c r="S9015" s="34">
        <v>95.65</v>
      </c>
    </row>
    <row r="9016" spans="6:19">
      <c r="F9016" s="32"/>
      <c r="K9016" s="32">
        <v>44427</v>
      </c>
      <c r="L9016" s="33">
        <f t="shared" si="1504"/>
        <v>8</v>
      </c>
      <c r="M9016" s="33">
        <f t="shared" si="1505"/>
        <v>2021</v>
      </c>
      <c r="N9016" s="34">
        <v>63.69</v>
      </c>
      <c r="P9016" s="32">
        <v>44844</v>
      </c>
      <c r="Q9016" s="33">
        <f t="shared" ref="Q9016:Q9047" si="1506">+MONTH(P9016)</f>
        <v>10</v>
      </c>
      <c r="R9016" s="33">
        <f t="shared" ref="R9016:R9047" si="1507">+YEAR(P9016)</f>
        <v>2022</v>
      </c>
      <c r="S9016" s="34">
        <v>97.13</v>
      </c>
    </row>
    <row r="9017" spans="6:19">
      <c r="F9017" s="32"/>
      <c r="K9017" s="32">
        <v>44428</v>
      </c>
      <c r="L9017" s="33">
        <f t="shared" si="1504"/>
        <v>8</v>
      </c>
      <c r="M9017" s="33">
        <f t="shared" si="1505"/>
        <v>2021</v>
      </c>
      <c r="N9017" s="34">
        <v>62.25</v>
      </c>
      <c r="P9017" s="32">
        <v>44845</v>
      </c>
      <c r="Q9017" s="33">
        <f t="shared" si="1506"/>
        <v>10</v>
      </c>
      <c r="R9017" s="33">
        <f t="shared" si="1507"/>
        <v>2022</v>
      </c>
      <c r="S9017" s="34">
        <v>95.17</v>
      </c>
    </row>
    <row r="9018" spans="6:19">
      <c r="F9018" s="32"/>
      <c r="K9018" s="32">
        <v>44431</v>
      </c>
      <c r="L9018" s="33">
        <f t="shared" si="1504"/>
        <v>8</v>
      </c>
      <c r="M9018" s="33">
        <f t="shared" si="1505"/>
        <v>2021</v>
      </c>
      <c r="N9018" s="34">
        <v>65.650000000000006</v>
      </c>
      <c r="P9018" s="32">
        <v>44846</v>
      </c>
      <c r="Q9018" s="33">
        <f t="shared" si="1506"/>
        <v>10</v>
      </c>
      <c r="R9018" s="33">
        <f t="shared" si="1507"/>
        <v>2022</v>
      </c>
      <c r="S9018" s="34">
        <v>95.17</v>
      </c>
    </row>
    <row r="9019" spans="6:19">
      <c r="F9019" s="32"/>
      <c r="K9019" s="32">
        <v>44432</v>
      </c>
      <c r="L9019" s="33">
        <f t="shared" si="1504"/>
        <v>8</v>
      </c>
      <c r="M9019" s="33">
        <f t="shared" si="1505"/>
        <v>2021</v>
      </c>
      <c r="N9019" s="34">
        <v>67.5</v>
      </c>
      <c r="P9019" s="32">
        <v>44847</v>
      </c>
      <c r="Q9019" s="33">
        <f t="shared" si="1506"/>
        <v>10</v>
      </c>
      <c r="R9019" s="33">
        <f t="shared" si="1507"/>
        <v>2022</v>
      </c>
      <c r="S9019" s="34">
        <v>95.16</v>
      </c>
    </row>
    <row r="9020" spans="6:19">
      <c r="F9020" s="32"/>
      <c r="K9020" s="32">
        <v>44433</v>
      </c>
      <c r="L9020" s="33">
        <f t="shared" si="1504"/>
        <v>8</v>
      </c>
      <c r="M9020" s="33">
        <f t="shared" si="1505"/>
        <v>2021</v>
      </c>
      <c r="N9020" s="34">
        <v>68.540000000000006</v>
      </c>
      <c r="P9020" s="32">
        <v>44848</v>
      </c>
      <c r="Q9020" s="33">
        <f t="shared" si="1506"/>
        <v>10</v>
      </c>
      <c r="R9020" s="33">
        <f t="shared" si="1507"/>
        <v>2022</v>
      </c>
      <c r="S9020" s="34">
        <v>92.22</v>
      </c>
    </row>
    <row r="9021" spans="6:19">
      <c r="F9021" s="32"/>
      <c r="K9021" s="32">
        <v>44434</v>
      </c>
      <c r="L9021" s="33">
        <f t="shared" si="1504"/>
        <v>8</v>
      </c>
      <c r="M9021" s="33">
        <f t="shared" si="1505"/>
        <v>2021</v>
      </c>
      <c r="N9021" s="34">
        <v>67.42</v>
      </c>
      <c r="P9021" s="32">
        <v>44851</v>
      </c>
      <c r="Q9021" s="33">
        <f t="shared" si="1506"/>
        <v>10</v>
      </c>
      <c r="R9021" s="33">
        <f t="shared" si="1507"/>
        <v>2022</v>
      </c>
      <c r="S9021" s="34">
        <v>91.04</v>
      </c>
    </row>
    <row r="9022" spans="6:19">
      <c r="F9022" s="32"/>
      <c r="K9022" s="32">
        <v>44435</v>
      </c>
      <c r="L9022" s="33">
        <f t="shared" si="1504"/>
        <v>8</v>
      </c>
      <c r="M9022" s="33">
        <f t="shared" si="1505"/>
        <v>2021</v>
      </c>
      <c r="N9022" s="34">
        <v>68.84</v>
      </c>
      <c r="P9022" s="32">
        <v>44852</v>
      </c>
      <c r="Q9022" s="33">
        <f t="shared" si="1506"/>
        <v>10</v>
      </c>
      <c r="R9022" s="33">
        <f t="shared" si="1507"/>
        <v>2022</v>
      </c>
      <c r="S9022" s="34">
        <v>89.46</v>
      </c>
    </row>
    <row r="9023" spans="6:19">
      <c r="F9023" s="32"/>
      <c r="K9023" s="32">
        <v>44438</v>
      </c>
      <c r="L9023" s="33">
        <f t="shared" si="1504"/>
        <v>8</v>
      </c>
      <c r="M9023" s="33">
        <f t="shared" si="1505"/>
        <v>2021</v>
      </c>
      <c r="N9023" s="34">
        <v>69.28</v>
      </c>
      <c r="P9023" s="32">
        <v>44853</v>
      </c>
      <c r="Q9023" s="33">
        <f t="shared" si="1506"/>
        <v>10</v>
      </c>
      <c r="R9023" s="33">
        <f t="shared" si="1507"/>
        <v>2022</v>
      </c>
      <c r="S9023" s="34">
        <v>91.34</v>
      </c>
    </row>
    <row r="9024" spans="6:19">
      <c r="F9024" s="32"/>
      <c r="K9024" s="32">
        <v>44439</v>
      </c>
      <c r="L9024" s="33">
        <f t="shared" si="1504"/>
        <v>8</v>
      </c>
      <c r="M9024" s="33">
        <f t="shared" si="1505"/>
        <v>2021</v>
      </c>
      <c r="N9024" s="34">
        <v>68.430000000000007</v>
      </c>
      <c r="P9024" s="32">
        <v>44854</v>
      </c>
      <c r="Q9024" s="33">
        <f t="shared" si="1506"/>
        <v>10</v>
      </c>
      <c r="R9024" s="33">
        <f t="shared" si="1507"/>
        <v>2022</v>
      </c>
      <c r="S9024" s="34">
        <v>91.34</v>
      </c>
    </row>
    <row r="9025" spans="6:19">
      <c r="F9025" s="32"/>
      <c r="K9025" s="32">
        <v>44440</v>
      </c>
      <c r="L9025" s="33">
        <f t="shared" si="1504"/>
        <v>9</v>
      </c>
      <c r="M9025" s="33">
        <f t="shared" si="1505"/>
        <v>2021</v>
      </c>
      <c r="N9025" s="34">
        <v>68.63</v>
      </c>
      <c r="P9025" s="32">
        <v>44855</v>
      </c>
      <c r="Q9025" s="33">
        <f t="shared" si="1506"/>
        <v>10</v>
      </c>
      <c r="R9025" s="33">
        <f t="shared" si="1507"/>
        <v>2022</v>
      </c>
      <c r="S9025" s="34">
        <v>91.34</v>
      </c>
    </row>
    <row r="9026" spans="6:19">
      <c r="F9026" s="32"/>
      <c r="K9026" s="32">
        <v>44441</v>
      </c>
      <c r="L9026" s="33">
        <f t="shared" si="1504"/>
        <v>9</v>
      </c>
      <c r="M9026" s="33">
        <f t="shared" si="1505"/>
        <v>2021</v>
      </c>
      <c r="N9026" s="34">
        <v>70.069999999999993</v>
      </c>
      <c r="P9026" s="32">
        <v>44858</v>
      </c>
      <c r="Q9026" s="33">
        <f t="shared" si="1506"/>
        <v>10</v>
      </c>
      <c r="R9026" s="33">
        <f t="shared" si="1507"/>
        <v>2022</v>
      </c>
      <c r="S9026" s="34">
        <v>91.57</v>
      </c>
    </row>
    <row r="9027" spans="6:19">
      <c r="F9027" s="32"/>
      <c r="K9027" s="32">
        <v>44442</v>
      </c>
      <c r="L9027" s="33">
        <f t="shared" si="1504"/>
        <v>9</v>
      </c>
      <c r="M9027" s="33">
        <f t="shared" si="1505"/>
        <v>2021</v>
      </c>
      <c r="N9027" s="34">
        <v>69.34</v>
      </c>
      <c r="P9027" s="32">
        <v>44859</v>
      </c>
      <c r="Q9027" s="33">
        <f t="shared" si="1506"/>
        <v>10</v>
      </c>
      <c r="R9027" s="33">
        <f t="shared" si="1507"/>
        <v>2022</v>
      </c>
      <c r="S9027" s="34">
        <v>91.76</v>
      </c>
    </row>
    <row r="9028" spans="6:19">
      <c r="F9028" s="32"/>
      <c r="K9028" s="32">
        <v>44446</v>
      </c>
      <c r="L9028" s="33">
        <f t="shared" si="1504"/>
        <v>9</v>
      </c>
      <c r="M9028" s="33">
        <f t="shared" si="1505"/>
        <v>2021</v>
      </c>
      <c r="N9028" s="34">
        <v>68.489999999999995</v>
      </c>
      <c r="P9028" s="32">
        <v>44860</v>
      </c>
      <c r="Q9028" s="33">
        <f t="shared" si="1506"/>
        <v>10</v>
      </c>
      <c r="R9028" s="33">
        <f t="shared" si="1507"/>
        <v>2022</v>
      </c>
      <c r="S9028" s="34">
        <v>92.93</v>
      </c>
    </row>
    <row r="9029" spans="6:19">
      <c r="F9029" s="32"/>
      <c r="K9029" s="32">
        <v>44447</v>
      </c>
      <c r="L9029" s="33">
        <f t="shared" ref="L9029:L9085" si="1508">+MONTH(K9029)</f>
        <v>9</v>
      </c>
      <c r="M9029" s="33">
        <f t="shared" ref="M9029:M9085" si="1509">+YEAR(K9029)</f>
        <v>2021</v>
      </c>
      <c r="N9029" s="34">
        <v>69.36</v>
      </c>
      <c r="P9029" s="32">
        <v>44861</v>
      </c>
      <c r="Q9029" s="33">
        <f t="shared" si="1506"/>
        <v>10</v>
      </c>
      <c r="R9029" s="33">
        <f t="shared" si="1507"/>
        <v>2022</v>
      </c>
      <c r="S9029" s="34">
        <v>94.17</v>
      </c>
    </row>
    <row r="9030" spans="6:19">
      <c r="F9030" s="32"/>
      <c r="K9030" s="32">
        <v>44448</v>
      </c>
      <c r="L9030" s="33">
        <f t="shared" si="1508"/>
        <v>9</v>
      </c>
      <c r="M9030" s="33">
        <f t="shared" si="1509"/>
        <v>2021</v>
      </c>
      <c r="N9030" s="34">
        <v>68.260000000000005</v>
      </c>
      <c r="P9030" s="32">
        <v>44862</v>
      </c>
      <c r="Q9030" s="33">
        <f t="shared" si="1506"/>
        <v>10</v>
      </c>
      <c r="R9030" s="33">
        <f t="shared" si="1507"/>
        <v>2022</v>
      </c>
      <c r="S9030" s="34">
        <v>94.64</v>
      </c>
    </row>
    <row r="9031" spans="6:19">
      <c r="F9031" s="32"/>
      <c r="K9031" s="32">
        <v>44449</v>
      </c>
      <c r="L9031" s="33">
        <f t="shared" si="1508"/>
        <v>9</v>
      </c>
      <c r="M9031" s="33">
        <f t="shared" si="1509"/>
        <v>2021</v>
      </c>
      <c r="N9031" s="34">
        <v>69.819999999999993</v>
      </c>
      <c r="P9031" s="32">
        <v>44865</v>
      </c>
      <c r="Q9031" s="33">
        <f t="shared" si="1506"/>
        <v>10</v>
      </c>
      <c r="R9031" s="33">
        <f t="shared" si="1507"/>
        <v>2022</v>
      </c>
      <c r="S9031" s="34">
        <v>93.3</v>
      </c>
    </row>
    <row r="9032" spans="6:19">
      <c r="F9032" s="32"/>
      <c r="K9032" s="32">
        <v>44452</v>
      </c>
      <c r="L9032" s="33">
        <f t="shared" si="1508"/>
        <v>9</v>
      </c>
      <c r="M9032" s="33">
        <f t="shared" si="1509"/>
        <v>2021</v>
      </c>
      <c r="N9032" s="34">
        <v>70.540000000000006</v>
      </c>
      <c r="P9032" s="32">
        <v>44866</v>
      </c>
      <c r="Q9032" s="33">
        <f t="shared" si="1506"/>
        <v>11</v>
      </c>
      <c r="R9032" s="33">
        <f t="shared" si="1507"/>
        <v>2022</v>
      </c>
      <c r="S9032" s="34">
        <v>95.12</v>
      </c>
    </row>
    <row r="9033" spans="6:19">
      <c r="F9033" s="32"/>
      <c r="K9033" s="32">
        <v>44453</v>
      </c>
      <c r="L9033" s="33">
        <f t="shared" si="1508"/>
        <v>9</v>
      </c>
      <c r="M9033" s="33">
        <f t="shared" si="1509"/>
        <v>2021</v>
      </c>
      <c r="N9033" s="34">
        <v>70.53</v>
      </c>
      <c r="P9033" s="32">
        <v>44867</v>
      </c>
      <c r="Q9033" s="33">
        <f t="shared" si="1506"/>
        <v>11</v>
      </c>
      <c r="R9033" s="33">
        <f t="shared" si="1507"/>
        <v>2022</v>
      </c>
      <c r="S9033" s="34">
        <v>95.12</v>
      </c>
    </row>
    <row r="9034" spans="6:19">
      <c r="F9034" s="32"/>
      <c r="K9034" s="32">
        <v>44454</v>
      </c>
      <c r="L9034" s="33">
        <f t="shared" si="1508"/>
        <v>9</v>
      </c>
      <c r="M9034" s="33">
        <f t="shared" si="1509"/>
        <v>2021</v>
      </c>
      <c r="N9034" s="34">
        <v>72.59</v>
      </c>
      <c r="P9034" s="32">
        <v>44868</v>
      </c>
      <c r="Q9034" s="33">
        <f t="shared" si="1506"/>
        <v>11</v>
      </c>
      <c r="R9034" s="33">
        <f t="shared" si="1507"/>
        <v>2022</v>
      </c>
      <c r="S9034" s="34">
        <v>95.29</v>
      </c>
    </row>
    <row r="9035" spans="6:19">
      <c r="F9035" s="32"/>
      <c r="K9035" s="32">
        <v>44455</v>
      </c>
      <c r="L9035" s="33">
        <f t="shared" si="1508"/>
        <v>9</v>
      </c>
      <c r="M9035" s="33">
        <f t="shared" si="1509"/>
        <v>2021</v>
      </c>
      <c r="N9035" s="34">
        <v>72.69</v>
      </c>
      <c r="P9035" s="32">
        <v>44869</v>
      </c>
      <c r="Q9035" s="33">
        <f t="shared" si="1506"/>
        <v>11</v>
      </c>
      <c r="R9035" s="33">
        <f t="shared" si="1507"/>
        <v>2022</v>
      </c>
      <c r="S9035" s="34">
        <v>99.53</v>
      </c>
    </row>
    <row r="9036" spans="6:19">
      <c r="F9036" s="32"/>
      <c r="K9036" s="32">
        <v>44456</v>
      </c>
      <c r="L9036" s="33">
        <f t="shared" si="1508"/>
        <v>9</v>
      </c>
      <c r="M9036" s="33">
        <f t="shared" si="1509"/>
        <v>2021</v>
      </c>
      <c r="N9036" s="34">
        <v>72.09</v>
      </c>
      <c r="P9036" s="32">
        <v>44872</v>
      </c>
      <c r="Q9036" s="33">
        <f t="shared" si="1506"/>
        <v>11</v>
      </c>
      <c r="R9036" s="33">
        <f t="shared" si="1507"/>
        <v>2022</v>
      </c>
      <c r="S9036" s="34">
        <v>99.87</v>
      </c>
    </row>
    <row r="9037" spans="6:19">
      <c r="F9037" s="32"/>
      <c r="K9037" s="32">
        <v>44459</v>
      </c>
      <c r="L9037" s="33">
        <f t="shared" si="1508"/>
        <v>9</v>
      </c>
      <c r="M9037" s="33">
        <f t="shared" si="1509"/>
        <v>2021</v>
      </c>
      <c r="N9037" s="34">
        <v>70.41</v>
      </c>
      <c r="P9037" s="32">
        <v>44873</v>
      </c>
      <c r="Q9037" s="33">
        <f t="shared" si="1506"/>
        <v>11</v>
      </c>
      <c r="R9037" s="33">
        <f t="shared" si="1507"/>
        <v>2022</v>
      </c>
      <c r="S9037" s="34">
        <v>96.85</v>
      </c>
    </row>
    <row r="9038" spans="6:19">
      <c r="F9038" s="32"/>
      <c r="K9038" s="32">
        <v>44460</v>
      </c>
      <c r="L9038" s="33">
        <f t="shared" si="1508"/>
        <v>9</v>
      </c>
      <c r="M9038" s="33">
        <f t="shared" si="1509"/>
        <v>2021</v>
      </c>
      <c r="N9038" s="34">
        <v>70.510000000000005</v>
      </c>
      <c r="P9038" s="32">
        <v>44874</v>
      </c>
      <c r="Q9038" s="33">
        <f t="shared" si="1506"/>
        <v>11</v>
      </c>
      <c r="R9038" s="33">
        <f t="shared" si="1507"/>
        <v>2022</v>
      </c>
      <c r="S9038" s="34">
        <v>93.05</v>
      </c>
    </row>
    <row r="9039" spans="6:19">
      <c r="F9039" s="32"/>
      <c r="K9039" s="32">
        <v>44461</v>
      </c>
      <c r="L9039" s="33">
        <f t="shared" si="1508"/>
        <v>9</v>
      </c>
      <c r="M9039" s="33">
        <f t="shared" si="1509"/>
        <v>2021</v>
      </c>
      <c r="N9039" s="34">
        <v>72.37</v>
      </c>
      <c r="P9039" s="32">
        <v>44875</v>
      </c>
      <c r="Q9039" s="33">
        <f t="shared" si="1506"/>
        <v>11</v>
      </c>
      <c r="R9039" s="33">
        <f t="shared" si="1507"/>
        <v>2022</v>
      </c>
      <c r="S9039" s="34">
        <v>94.25</v>
      </c>
    </row>
    <row r="9040" spans="6:19">
      <c r="F9040" s="32"/>
      <c r="K9040" s="32">
        <v>44462</v>
      </c>
      <c r="L9040" s="33">
        <f t="shared" si="1508"/>
        <v>9</v>
      </c>
      <c r="M9040" s="33">
        <f t="shared" si="1509"/>
        <v>2021</v>
      </c>
      <c r="N9040" s="34">
        <v>73.430000000000007</v>
      </c>
      <c r="P9040" s="32">
        <v>44876</v>
      </c>
      <c r="Q9040" s="33">
        <f t="shared" si="1506"/>
        <v>11</v>
      </c>
      <c r="R9040" s="33">
        <f t="shared" si="1507"/>
        <v>2022</v>
      </c>
      <c r="S9040" s="34">
        <v>96.37</v>
      </c>
    </row>
    <row r="9041" spans="6:19">
      <c r="F9041" s="32"/>
      <c r="K9041" s="32">
        <v>44463</v>
      </c>
      <c r="L9041" s="33">
        <f t="shared" si="1508"/>
        <v>9</v>
      </c>
      <c r="M9041" s="33">
        <f t="shared" si="1509"/>
        <v>2021</v>
      </c>
      <c r="N9041" s="34">
        <v>74.180000000000007</v>
      </c>
      <c r="P9041" s="32">
        <v>44879</v>
      </c>
      <c r="Q9041" s="33">
        <f t="shared" si="1506"/>
        <v>11</v>
      </c>
      <c r="R9041" s="33">
        <f t="shared" si="1507"/>
        <v>2022</v>
      </c>
      <c r="S9041" s="34">
        <v>93.59</v>
      </c>
    </row>
    <row r="9042" spans="6:19">
      <c r="F9042" s="32"/>
      <c r="K9042" s="32">
        <v>44466</v>
      </c>
      <c r="L9042" s="33">
        <f t="shared" si="1508"/>
        <v>9</v>
      </c>
      <c r="M9042" s="33">
        <f t="shared" si="1509"/>
        <v>2021</v>
      </c>
      <c r="N9042" s="34">
        <v>75.540000000000006</v>
      </c>
      <c r="P9042" s="32">
        <v>44880</v>
      </c>
      <c r="Q9042" s="33">
        <f t="shared" si="1506"/>
        <v>11</v>
      </c>
      <c r="R9042" s="33">
        <f t="shared" si="1507"/>
        <v>2022</v>
      </c>
      <c r="S9042" s="34">
        <v>94.3</v>
      </c>
    </row>
    <row r="9043" spans="6:19">
      <c r="F9043" s="32"/>
      <c r="K9043" s="32">
        <v>44467</v>
      </c>
      <c r="L9043" s="33">
        <f t="shared" si="1508"/>
        <v>9</v>
      </c>
      <c r="M9043" s="33">
        <f t="shared" si="1509"/>
        <v>2021</v>
      </c>
      <c r="N9043" s="34">
        <v>75.44</v>
      </c>
      <c r="P9043" s="32">
        <v>44881</v>
      </c>
      <c r="Q9043" s="33">
        <f t="shared" si="1506"/>
        <v>11</v>
      </c>
      <c r="R9043" s="33">
        <f t="shared" si="1507"/>
        <v>2022</v>
      </c>
      <c r="S9043" s="34">
        <v>92.61</v>
      </c>
    </row>
    <row r="9044" spans="6:19">
      <c r="F9044" s="32"/>
      <c r="K9044" s="32">
        <v>44468</v>
      </c>
      <c r="L9044" s="33">
        <f t="shared" si="1508"/>
        <v>9</v>
      </c>
      <c r="M9044" s="33">
        <f t="shared" si="1509"/>
        <v>2021</v>
      </c>
      <c r="N9044" s="34">
        <v>75.06</v>
      </c>
      <c r="P9044" s="32">
        <v>44882</v>
      </c>
      <c r="Q9044" s="33">
        <f t="shared" si="1506"/>
        <v>11</v>
      </c>
      <c r="R9044" s="33">
        <f t="shared" si="1507"/>
        <v>2022</v>
      </c>
      <c r="S9044" s="34">
        <v>91</v>
      </c>
    </row>
    <row r="9045" spans="6:19">
      <c r="F9045" s="32"/>
      <c r="K9045" s="32">
        <v>44469</v>
      </c>
      <c r="L9045" s="33">
        <f t="shared" si="1508"/>
        <v>9</v>
      </c>
      <c r="M9045" s="33">
        <f t="shared" si="1509"/>
        <v>2021</v>
      </c>
      <c r="N9045" s="34">
        <v>75.22</v>
      </c>
      <c r="P9045" s="32">
        <v>44883</v>
      </c>
      <c r="Q9045" s="33">
        <f t="shared" si="1506"/>
        <v>11</v>
      </c>
      <c r="R9045" s="33">
        <f t="shared" si="1507"/>
        <v>2022</v>
      </c>
      <c r="S9045" s="34">
        <v>88.93</v>
      </c>
    </row>
    <row r="9046" spans="6:19">
      <c r="F9046" s="32"/>
      <c r="K9046" s="32">
        <v>44470</v>
      </c>
      <c r="L9046" s="33">
        <f t="shared" si="1508"/>
        <v>10</v>
      </c>
      <c r="M9046" s="33">
        <f t="shared" si="1509"/>
        <v>2021</v>
      </c>
      <c r="N9046" s="34">
        <v>76.010000000000005</v>
      </c>
      <c r="P9046" s="32">
        <v>44886</v>
      </c>
      <c r="Q9046" s="33">
        <f t="shared" si="1506"/>
        <v>11</v>
      </c>
      <c r="R9046" s="33">
        <f t="shared" si="1507"/>
        <v>2022</v>
      </c>
      <c r="S9046" s="34">
        <v>88.44</v>
      </c>
    </row>
    <row r="9047" spans="6:19">
      <c r="F9047" s="32"/>
      <c r="K9047" s="32">
        <v>44473</v>
      </c>
      <c r="L9047" s="33">
        <f t="shared" si="1508"/>
        <v>10</v>
      </c>
      <c r="M9047" s="33">
        <f t="shared" si="1509"/>
        <v>2021</v>
      </c>
      <c r="N9047" s="34">
        <v>77.680000000000007</v>
      </c>
      <c r="P9047" s="32">
        <v>44887</v>
      </c>
      <c r="Q9047" s="33">
        <f t="shared" si="1506"/>
        <v>11</v>
      </c>
      <c r="R9047" s="33">
        <f t="shared" si="1507"/>
        <v>2022</v>
      </c>
      <c r="S9047" s="34">
        <v>88.65</v>
      </c>
    </row>
    <row r="9048" spans="6:19">
      <c r="F9048" s="32"/>
      <c r="K9048" s="32">
        <v>44474</v>
      </c>
      <c r="L9048" s="33">
        <f t="shared" si="1508"/>
        <v>10</v>
      </c>
      <c r="M9048" s="33">
        <f t="shared" si="1509"/>
        <v>2021</v>
      </c>
      <c r="N9048" s="34">
        <v>79.17</v>
      </c>
      <c r="P9048" s="32">
        <v>44888</v>
      </c>
      <c r="Q9048" s="33">
        <f t="shared" ref="Q9048:Q9051" si="1510">+MONTH(P9048)</f>
        <v>11</v>
      </c>
      <c r="R9048" s="33">
        <f t="shared" ref="R9048:R9051" si="1511">+YEAR(P9048)</f>
        <v>2022</v>
      </c>
      <c r="S9048" s="34">
        <v>85.9</v>
      </c>
    </row>
    <row r="9049" spans="6:19">
      <c r="F9049" s="32"/>
      <c r="K9049" s="32">
        <v>44475</v>
      </c>
      <c r="L9049" s="33">
        <f t="shared" si="1508"/>
        <v>10</v>
      </c>
      <c r="M9049" s="33">
        <f t="shared" si="1509"/>
        <v>2021</v>
      </c>
      <c r="N9049" s="34">
        <v>77.66</v>
      </c>
      <c r="P9049" s="32">
        <v>44889</v>
      </c>
      <c r="Q9049" s="33">
        <f t="shared" si="1510"/>
        <v>11</v>
      </c>
      <c r="R9049" s="33">
        <f t="shared" si="1511"/>
        <v>2022</v>
      </c>
      <c r="S9049" s="34">
        <v>85.59</v>
      </c>
    </row>
    <row r="9050" spans="6:19">
      <c r="F9050" s="32"/>
      <c r="K9050" s="32">
        <v>44476</v>
      </c>
      <c r="L9050" s="33">
        <f t="shared" si="1508"/>
        <v>10</v>
      </c>
      <c r="M9050" s="33">
        <f t="shared" si="1509"/>
        <v>2021</v>
      </c>
      <c r="N9050" s="34">
        <v>78.459999999999994</v>
      </c>
      <c r="P9050" s="32">
        <v>44890</v>
      </c>
      <c r="Q9050" s="33">
        <f t="shared" si="1510"/>
        <v>11</v>
      </c>
      <c r="R9050" s="33">
        <f t="shared" si="1511"/>
        <v>2022</v>
      </c>
      <c r="S9050" s="34">
        <v>83.4</v>
      </c>
    </row>
    <row r="9051" spans="6:19">
      <c r="F9051" s="32"/>
      <c r="K9051" s="32">
        <v>44477</v>
      </c>
      <c r="L9051" s="33">
        <f t="shared" si="1508"/>
        <v>10</v>
      </c>
      <c r="M9051" s="33">
        <f t="shared" si="1509"/>
        <v>2021</v>
      </c>
      <c r="N9051" s="34">
        <v>79.55</v>
      </c>
      <c r="P9051" s="32">
        <v>44893</v>
      </c>
      <c r="Q9051" s="33">
        <f t="shared" si="1510"/>
        <v>11</v>
      </c>
      <c r="R9051" s="33">
        <f t="shared" si="1511"/>
        <v>2022</v>
      </c>
      <c r="S9051" s="34">
        <v>83.5</v>
      </c>
    </row>
    <row r="9052" spans="6:19">
      <c r="F9052" s="32"/>
      <c r="K9052" s="32">
        <v>44480</v>
      </c>
      <c r="L9052" s="33">
        <f t="shared" si="1508"/>
        <v>10</v>
      </c>
      <c r="M9052" s="33">
        <f t="shared" si="1509"/>
        <v>2021</v>
      </c>
      <c r="N9052" s="34">
        <v>80.64</v>
      </c>
      <c r="P9052" s="32">
        <v>44894</v>
      </c>
      <c r="Q9052" s="33">
        <f t="shared" ref="Q9052:Q9053" si="1512">+MONTH(P9052)</f>
        <v>11</v>
      </c>
      <c r="R9052" s="33">
        <f t="shared" ref="R9052:R9053" si="1513">+YEAR(P9052)</f>
        <v>2022</v>
      </c>
      <c r="S9052" s="34">
        <v>83.22</v>
      </c>
    </row>
    <row r="9053" spans="6:19">
      <c r="F9053" s="32"/>
      <c r="K9053" s="32">
        <v>44481</v>
      </c>
      <c r="L9053" s="33">
        <f t="shared" si="1508"/>
        <v>10</v>
      </c>
      <c r="M9053" s="33">
        <f t="shared" si="1509"/>
        <v>2021</v>
      </c>
      <c r="N9053" s="34">
        <v>80.75</v>
      </c>
      <c r="P9053" s="32">
        <v>44895</v>
      </c>
      <c r="Q9053" s="33">
        <f t="shared" si="1512"/>
        <v>11</v>
      </c>
      <c r="R9053" s="33">
        <f t="shared" si="1513"/>
        <v>2022</v>
      </c>
      <c r="S9053" s="34">
        <v>85.61</v>
      </c>
    </row>
    <row r="9054" spans="6:19">
      <c r="F9054" s="32"/>
      <c r="K9054" s="32">
        <v>44482</v>
      </c>
      <c r="L9054" s="33">
        <f t="shared" si="1508"/>
        <v>10</v>
      </c>
      <c r="M9054" s="33">
        <f t="shared" si="1509"/>
        <v>2021</v>
      </c>
      <c r="N9054" s="34">
        <v>80.67</v>
      </c>
      <c r="P9054" s="32">
        <v>44896</v>
      </c>
      <c r="Q9054" s="33">
        <f t="shared" ref="Q9054:Q9078" si="1514">+MONTH(P9054)</f>
        <v>12</v>
      </c>
      <c r="R9054" s="33">
        <f>+YEAR(P9054)</f>
        <v>2022</v>
      </c>
      <c r="S9054" s="34">
        <v>86.28</v>
      </c>
    </row>
    <row r="9055" spans="6:19">
      <c r="F9055" s="32"/>
      <c r="K9055" s="32">
        <v>44483</v>
      </c>
      <c r="L9055" s="33">
        <f t="shared" si="1508"/>
        <v>10</v>
      </c>
      <c r="M9055" s="33">
        <f t="shared" si="1509"/>
        <v>2021</v>
      </c>
      <c r="N9055" s="34">
        <v>81.430000000000007</v>
      </c>
      <c r="P9055" s="32">
        <v>44897</v>
      </c>
      <c r="Q9055" s="33">
        <f t="shared" si="1514"/>
        <v>12</v>
      </c>
      <c r="R9055" s="33">
        <f>+YEAR(P9055)</f>
        <v>2022</v>
      </c>
      <c r="S9055" s="34">
        <v>86.54</v>
      </c>
    </row>
    <row r="9056" spans="6:19">
      <c r="F9056" s="32"/>
      <c r="K9056" s="32">
        <v>44484</v>
      </c>
      <c r="L9056" s="33">
        <f t="shared" si="1508"/>
        <v>10</v>
      </c>
      <c r="M9056" s="33">
        <f t="shared" si="1509"/>
        <v>2021</v>
      </c>
      <c r="N9056" s="34">
        <v>82.39</v>
      </c>
      <c r="P9056" s="32">
        <v>44900</v>
      </c>
      <c r="Q9056" s="33">
        <f t="shared" si="1514"/>
        <v>12</v>
      </c>
      <c r="R9056" s="33">
        <f>+YEAR(P9056)</f>
        <v>2022</v>
      </c>
      <c r="S9056" s="34">
        <v>86.54</v>
      </c>
    </row>
    <row r="9057" spans="6:19">
      <c r="F9057" s="32"/>
      <c r="K9057" s="32">
        <v>44487</v>
      </c>
      <c r="L9057" s="33">
        <f t="shared" si="1508"/>
        <v>10</v>
      </c>
      <c r="M9057" s="33">
        <f t="shared" si="1509"/>
        <v>2021</v>
      </c>
      <c r="N9057" s="34">
        <v>82.62</v>
      </c>
      <c r="P9057" s="32">
        <v>44901</v>
      </c>
      <c r="Q9057" s="33">
        <f t="shared" si="1514"/>
        <v>12</v>
      </c>
      <c r="R9057" s="33">
        <f t="shared" ref="R9057:R9060" si="1515">+YEAR(P9057)</f>
        <v>2022</v>
      </c>
      <c r="S9057" s="34">
        <v>79.92</v>
      </c>
    </row>
    <row r="9058" spans="6:19">
      <c r="F9058" s="32"/>
      <c r="K9058" s="32">
        <v>44488</v>
      </c>
      <c r="L9058" s="33">
        <f t="shared" si="1508"/>
        <v>10</v>
      </c>
      <c r="M9058" s="33">
        <f t="shared" si="1509"/>
        <v>2021</v>
      </c>
      <c r="N9058" s="34">
        <v>83.19</v>
      </c>
      <c r="P9058" s="32">
        <v>44902</v>
      </c>
      <c r="Q9058" s="33">
        <f t="shared" si="1514"/>
        <v>12</v>
      </c>
      <c r="R9058" s="33">
        <f t="shared" si="1515"/>
        <v>2022</v>
      </c>
      <c r="S9058" s="34">
        <v>77.11</v>
      </c>
    </row>
    <row r="9059" spans="6:19">
      <c r="F9059" s="32"/>
      <c r="K9059" s="32">
        <v>44489</v>
      </c>
      <c r="L9059" s="33">
        <f t="shared" si="1508"/>
        <v>10</v>
      </c>
      <c r="M9059" s="33">
        <f t="shared" si="1509"/>
        <v>2021</v>
      </c>
      <c r="N9059" s="34">
        <v>84.4</v>
      </c>
      <c r="P9059" s="32">
        <v>44903</v>
      </c>
      <c r="Q9059" s="33">
        <f t="shared" si="1514"/>
        <v>12</v>
      </c>
      <c r="R9059" s="33">
        <f t="shared" si="1515"/>
        <v>2022</v>
      </c>
      <c r="S9059" s="34">
        <v>76.02</v>
      </c>
    </row>
    <row r="9060" spans="6:19">
      <c r="F9060" s="32"/>
      <c r="K9060" s="32">
        <v>44490</v>
      </c>
      <c r="L9060" s="33">
        <f t="shared" si="1508"/>
        <v>10</v>
      </c>
      <c r="M9060" s="33">
        <f t="shared" si="1509"/>
        <v>2021</v>
      </c>
      <c r="N9060" s="34">
        <v>82.64</v>
      </c>
      <c r="P9060" s="32">
        <v>44904</v>
      </c>
      <c r="Q9060" s="33">
        <f t="shared" si="1514"/>
        <v>12</v>
      </c>
      <c r="R9060" s="33">
        <f t="shared" si="1515"/>
        <v>2022</v>
      </c>
      <c r="S9060" s="34">
        <v>76.37</v>
      </c>
    </row>
    <row r="9061" spans="6:19">
      <c r="F9061" s="32"/>
      <c r="K9061" s="32">
        <v>44491</v>
      </c>
      <c r="L9061" s="33">
        <f t="shared" si="1508"/>
        <v>10</v>
      </c>
      <c r="M9061" s="33">
        <f t="shared" si="1509"/>
        <v>2021</v>
      </c>
      <c r="N9061" s="34">
        <v>84.53</v>
      </c>
      <c r="P9061" s="32">
        <v>44907</v>
      </c>
      <c r="Q9061" s="33">
        <f t="shared" si="1514"/>
        <v>12</v>
      </c>
      <c r="R9061" s="33">
        <f t="shared" ref="R9061:R9065" si="1516">+YEAR(P9061)</f>
        <v>2022</v>
      </c>
      <c r="S9061" s="34">
        <v>78</v>
      </c>
    </row>
    <row r="9062" spans="6:19">
      <c r="F9062" s="32"/>
      <c r="K9062" s="32">
        <v>44494</v>
      </c>
      <c r="L9062" s="33">
        <f t="shared" si="1508"/>
        <v>10</v>
      </c>
      <c r="M9062" s="33">
        <f t="shared" si="1509"/>
        <v>2021</v>
      </c>
      <c r="N9062" s="34">
        <v>84.64</v>
      </c>
      <c r="P9062" s="32">
        <v>44908</v>
      </c>
      <c r="Q9062" s="33">
        <f t="shared" si="1514"/>
        <v>12</v>
      </c>
      <c r="R9062" s="33">
        <f t="shared" si="1516"/>
        <v>2022</v>
      </c>
      <c r="S9062" s="34">
        <v>80.14</v>
      </c>
    </row>
    <row r="9063" spans="6:19">
      <c r="F9063" s="32"/>
      <c r="K9063" s="32">
        <v>44495</v>
      </c>
      <c r="L9063" s="33">
        <f t="shared" si="1508"/>
        <v>10</v>
      </c>
      <c r="M9063" s="33">
        <f t="shared" si="1509"/>
        <v>2021</v>
      </c>
      <c r="N9063" s="34">
        <v>85.64</v>
      </c>
      <c r="P9063" s="32">
        <v>44909</v>
      </c>
      <c r="Q9063" s="33">
        <f t="shared" si="1514"/>
        <v>12</v>
      </c>
      <c r="R9063" s="33">
        <f t="shared" si="1516"/>
        <v>2022</v>
      </c>
      <c r="S9063" s="34">
        <v>83.33</v>
      </c>
    </row>
    <row r="9064" spans="6:19">
      <c r="F9064" s="32"/>
      <c r="K9064" s="32">
        <v>44496</v>
      </c>
      <c r="L9064" s="33">
        <f t="shared" si="1508"/>
        <v>10</v>
      </c>
      <c r="M9064" s="33">
        <f t="shared" si="1509"/>
        <v>2021</v>
      </c>
      <c r="N9064" s="34">
        <v>82.66</v>
      </c>
      <c r="P9064" s="32">
        <v>44910</v>
      </c>
      <c r="Q9064" s="33">
        <f t="shared" si="1514"/>
        <v>12</v>
      </c>
      <c r="R9064" s="33">
        <f t="shared" si="1516"/>
        <v>2022</v>
      </c>
      <c r="S9064" s="34">
        <v>82.34</v>
      </c>
    </row>
    <row r="9065" spans="6:19">
      <c r="F9065" s="32"/>
      <c r="K9065" s="32">
        <v>44497</v>
      </c>
      <c r="L9065" s="33">
        <f t="shared" si="1508"/>
        <v>10</v>
      </c>
      <c r="M9065" s="33">
        <f t="shared" si="1509"/>
        <v>2021</v>
      </c>
      <c r="N9065" s="34">
        <v>82.78</v>
      </c>
      <c r="P9065" s="32">
        <v>44911</v>
      </c>
      <c r="Q9065" s="33">
        <f t="shared" si="1514"/>
        <v>12</v>
      </c>
      <c r="R9065" s="33">
        <f t="shared" si="1516"/>
        <v>2022</v>
      </c>
      <c r="S9065" s="34">
        <v>80.2</v>
      </c>
    </row>
    <row r="9066" spans="6:19">
      <c r="F9066" s="32"/>
      <c r="K9066" s="32">
        <v>44498</v>
      </c>
      <c r="L9066" s="33">
        <f t="shared" si="1508"/>
        <v>10</v>
      </c>
      <c r="M9066" s="33">
        <f t="shared" si="1509"/>
        <v>2021</v>
      </c>
      <c r="N9066" s="34">
        <v>83.5</v>
      </c>
      <c r="P9066" s="32">
        <v>44914</v>
      </c>
      <c r="Q9066" s="33">
        <f t="shared" si="1514"/>
        <v>12</v>
      </c>
      <c r="R9066" s="33">
        <f t="shared" ref="R9066:R9070" si="1517">+YEAR(P9066)</f>
        <v>2022</v>
      </c>
      <c r="S9066" s="34">
        <v>81.66</v>
      </c>
    </row>
    <row r="9067" spans="6:19">
      <c r="F9067" s="32"/>
      <c r="K9067" s="32">
        <v>44501</v>
      </c>
      <c r="L9067" s="33">
        <f t="shared" si="1508"/>
        <v>11</v>
      </c>
      <c r="M9067" s="33">
        <f t="shared" si="1509"/>
        <v>2021</v>
      </c>
      <c r="N9067" s="34">
        <v>84.08</v>
      </c>
      <c r="P9067" s="32">
        <v>44915</v>
      </c>
      <c r="Q9067" s="33">
        <f t="shared" si="1514"/>
        <v>12</v>
      </c>
      <c r="R9067" s="33">
        <f t="shared" si="1517"/>
        <v>2022</v>
      </c>
      <c r="S9067" s="34">
        <v>79.45</v>
      </c>
    </row>
    <row r="9068" spans="6:19">
      <c r="F9068" s="32"/>
      <c r="K9068" s="32">
        <v>44502</v>
      </c>
      <c r="L9068" s="33">
        <f t="shared" si="1508"/>
        <v>11</v>
      </c>
      <c r="M9068" s="33">
        <f t="shared" si="1509"/>
        <v>2021</v>
      </c>
      <c r="N9068" s="34">
        <v>83.91</v>
      </c>
      <c r="P9068" s="32">
        <v>44916</v>
      </c>
      <c r="Q9068" s="33">
        <f t="shared" si="1514"/>
        <v>12</v>
      </c>
      <c r="R9068" s="33">
        <f t="shared" si="1517"/>
        <v>2022</v>
      </c>
      <c r="S9068" s="34">
        <v>80.25</v>
      </c>
    </row>
    <row r="9069" spans="6:19">
      <c r="F9069" s="32"/>
      <c r="K9069" s="32">
        <v>44503</v>
      </c>
      <c r="L9069" s="33">
        <f t="shared" si="1508"/>
        <v>11</v>
      </c>
      <c r="M9069" s="33">
        <f t="shared" si="1509"/>
        <v>2021</v>
      </c>
      <c r="N9069" s="34">
        <v>80.819999999999993</v>
      </c>
      <c r="P9069" s="32">
        <v>44917</v>
      </c>
      <c r="Q9069" s="33">
        <f t="shared" si="1514"/>
        <v>12</v>
      </c>
      <c r="R9069" s="33">
        <f t="shared" si="1517"/>
        <v>2022</v>
      </c>
      <c r="S9069" s="34">
        <v>79.58</v>
      </c>
    </row>
    <row r="9070" spans="6:19">
      <c r="F9070" s="32"/>
      <c r="K9070" s="32">
        <v>44504</v>
      </c>
      <c r="L9070" s="33">
        <f t="shared" si="1508"/>
        <v>11</v>
      </c>
      <c r="M9070" s="33">
        <f t="shared" si="1509"/>
        <v>2021</v>
      </c>
      <c r="N9070" s="34">
        <v>78.88</v>
      </c>
      <c r="P9070" s="32">
        <v>44918</v>
      </c>
      <c r="Q9070" s="33">
        <f t="shared" si="1514"/>
        <v>12</v>
      </c>
      <c r="R9070" s="33">
        <f t="shared" si="1517"/>
        <v>2022</v>
      </c>
      <c r="S9070" s="34">
        <v>82.45</v>
      </c>
    </row>
    <row r="9071" spans="6:19">
      <c r="F9071" s="32"/>
      <c r="K9071" s="32">
        <v>44505</v>
      </c>
      <c r="L9071" s="33">
        <f t="shared" si="1508"/>
        <v>11</v>
      </c>
      <c r="M9071" s="33">
        <f t="shared" si="1509"/>
        <v>2021</v>
      </c>
      <c r="N9071" s="34">
        <v>81.25</v>
      </c>
      <c r="P9071" s="32">
        <v>44923</v>
      </c>
      <c r="Q9071" s="33">
        <f t="shared" si="1514"/>
        <v>12</v>
      </c>
      <c r="R9071" s="33">
        <f t="shared" ref="R9071:R9073" si="1518">+YEAR(P9071)</f>
        <v>2022</v>
      </c>
      <c r="S9071" s="34">
        <v>81.7</v>
      </c>
    </row>
    <row r="9072" spans="6:19">
      <c r="F9072" s="32"/>
      <c r="K9072" s="32">
        <v>44508</v>
      </c>
      <c r="L9072" s="33">
        <f t="shared" si="1508"/>
        <v>11</v>
      </c>
      <c r="M9072" s="33">
        <f t="shared" si="1509"/>
        <v>2021</v>
      </c>
      <c r="N9072" s="34">
        <v>81.96</v>
      </c>
      <c r="P9072" s="32">
        <v>44924</v>
      </c>
      <c r="Q9072" s="33">
        <f t="shared" si="1514"/>
        <v>12</v>
      </c>
      <c r="R9072" s="33">
        <f t="shared" si="1518"/>
        <v>2022</v>
      </c>
      <c r="S9072" s="34">
        <v>80.959999999999994</v>
      </c>
    </row>
    <row r="9073" spans="6:19">
      <c r="F9073" s="32"/>
      <c r="K9073" s="32">
        <v>44509</v>
      </c>
      <c r="L9073" s="33">
        <f t="shared" si="1508"/>
        <v>11</v>
      </c>
      <c r="M9073" s="33">
        <f t="shared" si="1509"/>
        <v>2021</v>
      </c>
      <c r="N9073" s="34">
        <v>84.12</v>
      </c>
      <c r="P9073" s="32">
        <v>44925</v>
      </c>
      <c r="Q9073" s="33">
        <f t="shared" si="1514"/>
        <v>12</v>
      </c>
      <c r="R9073" s="33">
        <f t="shared" si="1518"/>
        <v>2022</v>
      </c>
      <c r="S9073" s="34">
        <v>82.82</v>
      </c>
    </row>
    <row r="9074" spans="6:19">
      <c r="F9074" s="32"/>
      <c r="K9074" s="32">
        <v>44510</v>
      </c>
      <c r="L9074" s="33">
        <f t="shared" si="1508"/>
        <v>11</v>
      </c>
      <c r="M9074" s="33">
        <f t="shared" si="1509"/>
        <v>2021</v>
      </c>
      <c r="N9074" s="34">
        <v>81.23</v>
      </c>
      <c r="P9074" s="32">
        <v>44929</v>
      </c>
      <c r="Q9074" s="33">
        <f t="shared" si="1514"/>
        <v>1</v>
      </c>
      <c r="R9074" s="33">
        <f>+YEAR(P9074)</f>
        <v>2023</v>
      </c>
      <c r="S9074" s="34">
        <v>80.36</v>
      </c>
    </row>
    <row r="9075" spans="6:19">
      <c r="F9075" s="32"/>
      <c r="K9075" s="32">
        <v>44511</v>
      </c>
      <c r="L9075" s="33">
        <f t="shared" si="1508"/>
        <v>11</v>
      </c>
      <c r="M9075" s="33">
        <f t="shared" si="1509"/>
        <v>2021</v>
      </c>
      <c r="N9075" s="34">
        <v>81.47</v>
      </c>
      <c r="P9075" s="32">
        <v>44930</v>
      </c>
      <c r="Q9075" s="33">
        <f t="shared" si="1514"/>
        <v>1</v>
      </c>
      <c r="R9075" s="33">
        <f>+YEAR(P9075)</f>
        <v>2023</v>
      </c>
      <c r="S9075" s="34">
        <v>75.31</v>
      </c>
    </row>
    <row r="9076" spans="6:19">
      <c r="F9076" s="32"/>
      <c r="K9076" s="32">
        <v>44512</v>
      </c>
      <c r="L9076" s="33">
        <f t="shared" si="1508"/>
        <v>11</v>
      </c>
      <c r="M9076" s="33">
        <f t="shared" si="1509"/>
        <v>2021</v>
      </c>
      <c r="N9076" s="34">
        <v>80.87</v>
      </c>
      <c r="P9076" s="32">
        <v>44931</v>
      </c>
      <c r="Q9076" s="33">
        <f t="shared" si="1514"/>
        <v>1</v>
      </c>
      <c r="R9076" s="33">
        <f>+YEAR(P9076)</f>
        <v>2023</v>
      </c>
      <c r="S9076" s="34">
        <v>76.73</v>
      </c>
    </row>
    <row r="9077" spans="6:19">
      <c r="F9077" s="32"/>
      <c r="K9077" s="32">
        <v>44515</v>
      </c>
      <c r="L9077" s="33">
        <f t="shared" si="1508"/>
        <v>11</v>
      </c>
      <c r="M9077" s="33">
        <f t="shared" si="1509"/>
        <v>2021</v>
      </c>
      <c r="N9077" s="34">
        <v>80.849999999999994</v>
      </c>
      <c r="P9077" s="32">
        <v>44932</v>
      </c>
      <c r="Q9077" s="33">
        <f t="shared" si="1514"/>
        <v>1</v>
      </c>
      <c r="R9077" s="33">
        <f>+YEAR(P9077)</f>
        <v>2023</v>
      </c>
      <c r="S9077" s="34">
        <v>76.41</v>
      </c>
    </row>
    <row r="9078" spans="6:19">
      <c r="F9078" s="32"/>
      <c r="K9078" s="32">
        <v>44516</v>
      </c>
      <c r="L9078" s="33">
        <f t="shared" si="1508"/>
        <v>11</v>
      </c>
      <c r="M9078" s="33">
        <f t="shared" si="1509"/>
        <v>2021</v>
      </c>
      <c r="N9078" s="34">
        <v>80.760000000000005</v>
      </c>
      <c r="P9078" s="32">
        <v>44935</v>
      </c>
      <c r="Q9078" s="33">
        <f t="shared" si="1514"/>
        <v>1</v>
      </c>
      <c r="R9078" s="33">
        <f>+YEAR(P9078)</f>
        <v>2023</v>
      </c>
      <c r="S9078" s="34">
        <v>77.5</v>
      </c>
    </row>
    <row r="9079" spans="6:19">
      <c r="F9079" s="32"/>
      <c r="K9079" s="32">
        <v>44517</v>
      </c>
      <c r="L9079" s="33">
        <f t="shared" si="1508"/>
        <v>11</v>
      </c>
      <c r="M9079" s="33">
        <f t="shared" si="1509"/>
        <v>2021</v>
      </c>
      <c r="N9079" s="34">
        <v>78.319999999999993</v>
      </c>
      <c r="P9079" s="32">
        <v>44936</v>
      </c>
      <c r="Q9079" s="33">
        <f t="shared" ref="Q9079:Q9082" si="1519">+MONTH(P9079)</f>
        <v>1</v>
      </c>
      <c r="R9079" s="33">
        <f t="shared" ref="R9079:R9082" si="1520">+YEAR(P9079)</f>
        <v>2023</v>
      </c>
      <c r="S9079" s="34">
        <v>78.400000000000006</v>
      </c>
    </row>
    <row r="9080" spans="6:19">
      <c r="F9080" s="32"/>
      <c r="K9080" s="32">
        <v>44518</v>
      </c>
      <c r="L9080" s="33">
        <f t="shared" si="1508"/>
        <v>11</v>
      </c>
      <c r="M9080" s="33">
        <f t="shared" si="1509"/>
        <v>2021</v>
      </c>
      <c r="N9080" s="34">
        <v>78.92</v>
      </c>
      <c r="P9080" s="32">
        <v>44937</v>
      </c>
      <c r="Q9080" s="33">
        <f t="shared" si="1519"/>
        <v>1</v>
      </c>
      <c r="R9080" s="33">
        <f t="shared" si="1520"/>
        <v>2023</v>
      </c>
      <c r="S9080" s="34">
        <v>81.11</v>
      </c>
    </row>
    <row r="9081" spans="6:19">
      <c r="F9081" s="32"/>
      <c r="K9081" s="32">
        <v>44519</v>
      </c>
      <c r="L9081" s="33">
        <f t="shared" si="1508"/>
        <v>11</v>
      </c>
      <c r="M9081" s="33">
        <f t="shared" si="1509"/>
        <v>2021</v>
      </c>
      <c r="N9081" s="34">
        <v>76.11</v>
      </c>
      <c r="P9081" s="32">
        <v>44938</v>
      </c>
      <c r="Q9081" s="33">
        <f t="shared" si="1519"/>
        <v>1</v>
      </c>
      <c r="R9081" s="33">
        <f t="shared" si="1520"/>
        <v>2023</v>
      </c>
      <c r="S9081" s="34">
        <v>82.59</v>
      </c>
    </row>
    <row r="9082" spans="6:19">
      <c r="F9082" s="32"/>
      <c r="K9082" s="32">
        <v>44522</v>
      </c>
      <c r="L9082" s="33">
        <f t="shared" si="1508"/>
        <v>11</v>
      </c>
      <c r="M9082" s="33">
        <f t="shared" si="1509"/>
        <v>2021</v>
      </c>
      <c r="N9082" s="34">
        <v>76.739999999999995</v>
      </c>
      <c r="P9082" s="32">
        <v>44939</v>
      </c>
      <c r="Q9082" s="33">
        <f t="shared" si="1519"/>
        <v>1</v>
      </c>
      <c r="R9082" s="33">
        <f t="shared" si="1520"/>
        <v>2023</v>
      </c>
      <c r="S9082" s="34">
        <v>83.43</v>
      </c>
    </row>
    <row r="9083" spans="6:19">
      <c r="F9083" s="32"/>
      <c r="K9083" s="32">
        <v>44523</v>
      </c>
      <c r="L9083" s="33">
        <f t="shared" si="1508"/>
        <v>11</v>
      </c>
      <c r="M9083" s="33">
        <f t="shared" si="1509"/>
        <v>2021</v>
      </c>
      <c r="N9083" s="34">
        <v>78.319999999999993</v>
      </c>
      <c r="P9083" s="32">
        <v>44942</v>
      </c>
      <c r="Q9083" s="33">
        <f t="shared" ref="Q9083:Q9088" si="1521">+MONTH(P9083)</f>
        <v>1</v>
      </c>
      <c r="R9083" s="33">
        <f t="shared" ref="R9083:R9088" si="1522">+YEAR(P9083)</f>
        <v>2023</v>
      </c>
      <c r="S9083" s="34">
        <v>82.65</v>
      </c>
    </row>
    <row r="9084" spans="6:19">
      <c r="F9084" s="32"/>
      <c r="K9084" s="32">
        <v>44524</v>
      </c>
      <c r="L9084" s="33">
        <f t="shared" si="1508"/>
        <v>11</v>
      </c>
      <c r="M9084" s="33">
        <f t="shared" si="1509"/>
        <v>2021</v>
      </c>
      <c r="N9084" s="34">
        <v>78.319999999999993</v>
      </c>
      <c r="P9084" s="32">
        <v>44943</v>
      </c>
      <c r="Q9084" s="33">
        <f t="shared" si="1521"/>
        <v>1</v>
      </c>
      <c r="R9084" s="33">
        <f t="shared" si="1522"/>
        <v>2023</v>
      </c>
      <c r="S9084" s="34">
        <v>84.38</v>
      </c>
    </row>
    <row r="9085" spans="6:19">
      <c r="F9085" s="32"/>
      <c r="K9085" s="32">
        <v>44529</v>
      </c>
      <c r="L9085" s="33">
        <f t="shared" si="1508"/>
        <v>11</v>
      </c>
      <c r="M9085" s="33">
        <f t="shared" si="1509"/>
        <v>2021</v>
      </c>
      <c r="N9085" s="34">
        <v>69.88</v>
      </c>
      <c r="P9085" s="32">
        <v>44944</v>
      </c>
      <c r="Q9085" s="33">
        <f t="shared" si="1521"/>
        <v>1</v>
      </c>
      <c r="R9085" s="33">
        <f t="shared" si="1522"/>
        <v>2023</v>
      </c>
      <c r="S9085" s="34">
        <v>83.78</v>
      </c>
    </row>
    <row r="9086" spans="6:19">
      <c r="F9086" s="32"/>
      <c r="K9086" s="32">
        <v>44530</v>
      </c>
      <c r="L9086" s="33">
        <f t="shared" ref="L9086:L9123" si="1523">+MONTH(K9086)</f>
        <v>11</v>
      </c>
      <c r="M9086" s="33">
        <f t="shared" ref="M9086:M9123" si="1524">+YEAR(K9086)</f>
        <v>2021</v>
      </c>
      <c r="N9086" s="34">
        <v>66.14</v>
      </c>
      <c r="P9086" s="32">
        <v>44945</v>
      </c>
      <c r="Q9086" s="33">
        <f t="shared" si="1521"/>
        <v>1</v>
      </c>
      <c r="R9086" s="33">
        <f t="shared" si="1522"/>
        <v>2023</v>
      </c>
      <c r="S9086" s="34">
        <v>83.78</v>
      </c>
    </row>
    <row r="9087" spans="6:19">
      <c r="F9087" s="32"/>
      <c r="K9087" s="32">
        <v>44531</v>
      </c>
      <c r="L9087" s="33">
        <f t="shared" si="1523"/>
        <v>12</v>
      </c>
      <c r="M9087" s="33">
        <f t="shared" si="1524"/>
        <v>2021</v>
      </c>
      <c r="N9087" s="34">
        <v>65.44</v>
      </c>
      <c r="P9087" s="32">
        <v>44946</v>
      </c>
      <c r="Q9087" s="33">
        <f t="shared" si="1521"/>
        <v>1</v>
      </c>
      <c r="R9087" s="33">
        <f t="shared" si="1522"/>
        <v>2023</v>
      </c>
      <c r="S9087" s="34">
        <v>86.96</v>
      </c>
    </row>
    <row r="9088" spans="6:19">
      <c r="F9088" s="32"/>
      <c r="K9088" s="32">
        <v>44532</v>
      </c>
      <c r="L9088" s="33">
        <f t="shared" si="1523"/>
        <v>12</v>
      </c>
      <c r="M9088" s="33">
        <f t="shared" si="1524"/>
        <v>2021</v>
      </c>
      <c r="N9088" s="34">
        <v>66.599999999999994</v>
      </c>
      <c r="P9088" s="32">
        <v>44949</v>
      </c>
      <c r="Q9088" s="33">
        <f t="shared" si="1521"/>
        <v>1</v>
      </c>
      <c r="R9088" s="33">
        <f t="shared" si="1522"/>
        <v>2023</v>
      </c>
      <c r="S9088" s="34">
        <v>87.54</v>
      </c>
    </row>
    <row r="9089" spans="6:19">
      <c r="F9089" s="32"/>
      <c r="K9089" s="32">
        <v>44533</v>
      </c>
      <c r="L9089" s="33">
        <f t="shared" si="1523"/>
        <v>12</v>
      </c>
      <c r="M9089" s="33">
        <f t="shared" si="1524"/>
        <v>2021</v>
      </c>
      <c r="N9089" s="34">
        <v>66.39</v>
      </c>
      <c r="P9089" s="32">
        <v>44950</v>
      </c>
      <c r="Q9089" s="33">
        <f t="shared" ref="Q9089:Q9092" si="1525">+MONTH(P9089)</f>
        <v>1</v>
      </c>
      <c r="R9089" s="33">
        <f t="shared" ref="R9089:R9092" si="1526">+YEAR(P9089)</f>
        <v>2023</v>
      </c>
      <c r="S9089" s="34">
        <v>85.25</v>
      </c>
    </row>
    <row r="9090" spans="6:19">
      <c r="F9090" s="32"/>
      <c r="K9090" s="32">
        <v>44536</v>
      </c>
      <c r="L9090" s="33">
        <f t="shared" si="1523"/>
        <v>12</v>
      </c>
      <c r="M9090" s="33">
        <f t="shared" si="1524"/>
        <v>2021</v>
      </c>
      <c r="N9090" s="34">
        <v>69.62</v>
      </c>
      <c r="P9090" s="32">
        <v>44951</v>
      </c>
      <c r="Q9090" s="33">
        <f t="shared" si="1525"/>
        <v>1</v>
      </c>
      <c r="R9090" s="33">
        <f t="shared" si="1526"/>
        <v>2023</v>
      </c>
      <c r="S9090" s="34">
        <v>85.08</v>
      </c>
    </row>
    <row r="9091" spans="6:19">
      <c r="F9091" s="32"/>
      <c r="K9091" s="32">
        <v>44537</v>
      </c>
      <c r="L9091" s="33">
        <f t="shared" si="1523"/>
        <v>12</v>
      </c>
      <c r="M9091" s="33">
        <f t="shared" si="1524"/>
        <v>2021</v>
      </c>
      <c r="N9091" s="34">
        <v>71.94</v>
      </c>
      <c r="P9091" s="32">
        <v>44952</v>
      </c>
      <c r="Q9091" s="33">
        <f t="shared" si="1525"/>
        <v>1</v>
      </c>
      <c r="R9091" s="33">
        <f t="shared" si="1526"/>
        <v>2023</v>
      </c>
      <c r="S9091" s="34">
        <v>86.29</v>
      </c>
    </row>
    <row r="9092" spans="6:19">
      <c r="F9092" s="32"/>
      <c r="K9092" s="32">
        <v>44538</v>
      </c>
      <c r="L9092" s="33">
        <f t="shared" si="1523"/>
        <v>12</v>
      </c>
      <c r="M9092" s="33">
        <f t="shared" si="1524"/>
        <v>2021</v>
      </c>
      <c r="N9092" s="34">
        <v>72.430000000000007</v>
      </c>
      <c r="P9092" s="32">
        <v>44953</v>
      </c>
      <c r="Q9092" s="33">
        <f t="shared" si="1525"/>
        <v>1</v>
      </c>
      <c r="R9092" s="33">
        <f t="shared" si="1526"/>
        <v>2023</v>
      </c>
      <c r="S9092" s="34">
        <v>85.36</v>
      </c>
    </row>
    <row r="9093" spans="6:19">
      <c r="F9093" s="32"/>
      <c r="K9093" s="32">
        <v>44539</v>
      </c>
      <c r="L9093" s="33">
        <f t="shared" si="1523"/>
        <v>12</v>
      </c>
      <c r="M9093" s="33">
        <f t="shared" si="1524"/>
        <v>2021</v>
      </c>
      <c r="N9093" s="34">
        <v>70.87</v>
      </c>
      <c r="P9093" s="32">
        <v>44956</v>
      </c>
      <c r="Q9093" s="33">
        <f t="shared" ref="Q9093:Q9102" si="1527">+MONTH(P9093)</f>
        <v>1</v>
      </c>
      <c r="R9093" s="33">
        <f t="shared" ref="R9093:R9102" si="1528">+YEAR(P9093)</f>
        <v>2023</v>
      </c>
      <c r="S9093" s="34">
        <v>84.9</v>
      </c>
    </row>
    <row r="9094" spans="6:19">
      <c r="F9094" s="32"/>
      <c r="K9094" s="32">
        <v>44540</v>
      </c>
      <c r="L9094" s="33">
        <f t="shared" si="1523"/>
        <v>12</v>
      </c>
      <c r="M9094" s="33">
        <f t="shared" si="1524"/>
        <v>2021</v>
      </c>
      <c r="N9094" s="34">
        <v>71.709999999999994</v>
      </c>
      <c r="P9094" s="32">
        <v>44957</v>
      </c>
      <c r="Q9094" s="33">
        <f t="shared" si="1527"/>
        <v>1</v>
      </c>
      <c r="R9094" s="33">
        <f t="shared" si="1528"/>
        <v>2023</v>
      </c>
      <c r="S9094" s="34">
        <v>83.42</v>
      </c>
    </row>
    <row r="9095" spans="6:19">
      <c r="F9095" s="32"/>
      <c r="K9095" s="32">
        <v>44543</v>
      </c>
      <c r="L9095" s="33">
        <f t="shared" si="1523"/>
        <v>12</v>
      </c>
      <c r="M9095" s="33">
        <f t="shared" si="1524"/>
        <v>2021</v>
      </c>
      <c r="N9095" s="34">
        <v>71.19</v>
      </c>
      <c r="P9095" s="32">
        <v>44958</v>
      </c>
      <c r="Q9095" s="33">
        <f t="shared" si="1527"/>
        <v>2</v>
      </c>
      <c r="R9095" s="33">
        <f t="shared" si="1528"/>
        <v>2023</v>
      </c>
      <c r="S9095" s="34">
        <v>81.61</v>
      </c>
    </row>
    <row r="9096" spans="6:19">
      <c r="F9096" s="32"/>
      <c r="K9096" s="32">
        <v>44544</v>
      </c>
      <c r="L9096" s="33">
        <f t="shared" si="1523"/>
        <v>12</v>
      </c>
      <c r="M9096" s="33">
        <f t="shared" si="1524"/>
        <v>2021</v>
      </c>
      <c r="N9096" s="34">
        <v>70.569999999999993</v>
      </c>
      <c r="P9096" s="32">
        <v>44959</v>
      </c>
      <c r="Q9096" s="33">
        <f t="shared" si="1527"/>
        <v>2</v>
      </c>
      <c r="R9096" s="33">
        <f t="shared" si="1528"/>
        <v>2023</v>
      </c>
      <c r="S9096" s="34">
        <v>80.569999999999993</v>
      </c>
    </row>
    <row r="9097" spans="6:19">
      <c r="F9097" s="32"/>
      <c r="K9097" s="32">
        <v>44545</v>
      </c>
      <c r="L9097" s="33">
        <f t="shared" si="1523"/>
        <v>12</v>
      </c>
      <c r="M9097" s="33">
        <f t="shared" si="1524"/>
        <v>2021</v>
      </c>
      <c r="N9097" s="34">
        <v>70.89</v>
      </c>
      <c r="P9097" s="32">
        <v>44960</v>
      </c>
      <c r="Q9097" s="33">
        <f t="shared" si="1527"/>
        <v>2</v>
      </c>
      <c r="R9097" s="33">
        <f t="shared" si="1528"/>
        <v>2023</v>
      </c>
      <c r="S9097" s="34">
        <v>78.849999999999994</v>
      </c>
    </row>
    <row r="9098" spans="6:19">
      <c r="F9098" s="32"/>
      <c r="K9098" s="32">
        <v>44546</v>
      </c>
      <c r="L9098" s="33">
        <f t="shared" si="1523"/>
        <v>12</v>
      </c>
      <c r="M9098" s="33">
        <f t="shared" si="1524"/>
        <v>2021</v>
      </c>
      <c r="N9098" s="34">
        <v>72.34</v>
      </c>
      <c r="P9098" s="32">
        <v>44963</v>
      </c>
      <c r="Q9098" s="33">
        <f t="shared" si="1527"/>
        <v>2</v>
      </c>
      <c r="R9098" s="33">
        <f t="shared" si="1528"/>
        <v>2023</v>
      </c>
      <c r="S9098" s="34">
        <v>80.48</v>
      </c>
    </row>
    <row r="9099" spans="6:19">
      <c r="F9099" s="32"/>
      <c r="K9099" s="32">
        <v>44547</v>
      </c>
      <c r="L9099" s="33">
        <f t="shared" si="1523"/>
        <v>12</v>
      </c>
      <c r="M9099" s="33">
        <f t="shared" si="1524"/>
        <v>2021</v>
      </c>
      <c r="N9099" s="34">
        <v>70.930000000000007</v>
      </c>
      <c r="P9099" s="32">
        <v>44964</v>
      </c>
      <c r="Q9099" s="33">
        <f t="shared" si="1527"/>
        <v>2</v>
      </c>
      <c r="R9099" s="33">
        <f t="shared" si="1528"/>
        <v>2023</v>
      </c>
      <c r="S9099" s="34">
        <v>82.92</v>
      </c>
    </row>
    <row r="9100" spans="6:19">
      <c r="F9100" s="32"/>
      <c r="K9100" s="32">
        <v>44550</v>
      </c>
      <c r="L9100" s="33">
        <f t="shared" si="1523"/>
        <v>12</v>
      </c>
      <c r="M9100" s="33">
        <f t="shared" si="1524"/>
        <v>2021</v>
      </c>
      <c r="N9100" s="34">
        <v>68.69</v>
      </c>
      <c r="P9100" s="32">
        <v>44965</v>
      </c>
      <c r="Q9100" s="33">
        <f t="shared" si="1527"/>
        <v>2</v>
      </c>
      <c r="R9100" s="33">
        <f t="shared" si="1528"/>
        <v>2023</v>
      </c>
      <c r="S9100" s="34">
        <v>84.17</v>
      </c>
    </row>
    <row r="9101" spans="6:19">
      <c r="F9101" s="32"/>
      <c r="K9101" s="32">
        <v>44551</v>
      </c>
      <c r="L9101" s="33">
        <f t="shared" si="1523"/>
        <v>12</v>
      </c>
      <c r="M9101" s="33">
        <f t="shared" si="1524"/>
        <v>2021</v>
      </c>
      <c r="N9101" s="34">
        <v>71.099999999999994</v>
      </c>
      <c r="P9101" s="32">
        <v>44966</v>
      </c>
      <c r="Q9101" s="33">
        <f t="shared" si="1527"/>
        <v>2</v>
      </c>
      <c r="R9101" s="33">
        <f t="shared" si="1528"/>
        <v>2023</v>
      </c>
      <c r="S9101" s="34">
        <v>83.46</v>
      </c>
    </row>
    <row r="9102" spans="6:19">
      <c r="F9102" s="32"/>
      <c r="K9102" s="32">
        <v>44552</v>
      </c>
      <c r="L9102" s="33">
        <f t="shared" si="1523"/>
        <v>12</v>
      </c>
      <c r="M9102" s="33">
        <f t="shared" si="1524"/>
        <v>2021</v>
      </c>
      <c r="N9102" s="34">
        <v>72.819999999999993</v>
      </c>
      <c r="P9102" s="32">
        <v>44967</v>
      </c>
      <c r="Q9102" s="33">
        <f t="shared" si="1527"/>
        <v>2</v>
      </c>
      <c r="R9102" s="33">
        <f t="shared" si="1528"/>
        <v>2023</v>
      </c>
      <c r="S9102" s="34">
        <v>85.46</v>
      </c>
    </row>
    <row r="9103" spans="6:19">
      <c r="F9103" s="32"/>
      <c r="K9103" s="32">
        <v>44553</v>
      </c>
      <c r="L9103" s="33">
        <f t="shared" si="1523"/>
        <v>12</v>
      </c>
      <c r="M9103" s="33">
        <f t="shared" si="1524"/>
        <v>2021</v>
      </c>
      <c r="N9103" s="34">
        <v>73.89</v>
      </c>
      <c r="P9103" s="32">
        <v>44970</v>
      </c>
      <c r="Q9103" s="33">
        <f t="shared" ref="Q9103:Q9104" si="1529">+MONTH(P9103)</f>
        <v>2</v>
      </c>
      <c r="R9103" s="33">
        <f t="shared" ref="R9103:R9104" si="1530">+YEAR(P9103)</f>
        <v>2023</v>
      </c>
      <c r="S9103" s="34">
        <v>85.98</v>
      </c>
    </row>
    <row r="9104" spans="6:19">
      <c r="F9104" s="32"/>
      <c r="K9104" s="32">
        <v>44557</v>
      </c>
      <c r="L9104" s="33">
        <f t="shared" si="1523"/>
        <v>12</v>
      </c>
      <c r="M9104" s="33">
        <f t="shared" si="1524"/>
        <v>2021</v>
      </c>
      <c r="N9104" s="34">
        <v>75.489999999999995</v>
      </c>
      <c r="P9104" s="32">
        <v>44971</v>
      </c>
      <c r="Q9104" s="33">
        <f t="shared" si="1529"/>
        <v>2</v>
      </c>
      <c r="R9104" s="33">
        <f t="shared" si="1530"/>
        <v>2023</v>
      </c>
      <c r="S9104" s="34">
        <v>84.96</v>
      </c>
    </row>
    <row r="9105" spans="6:19">
      <c r="F9105" s="32"/>
      <c r="K9105" s="32">
        <v>44558</v>
      </c>
      <c r="L9105" s="33">
        <f t="shared" si="1523"/>
        <v>12</v>
      </c>
      <c r="M9105" s="33">
        <f t="shared" si="1524"/>
        <v>2021</v>
      </c>
      <c r="N9105" s="34">
        <v>76.010000000000005</v>
      </c>
      <c r="P9105" s="32">
        <v>44972</v>
      </c>
      <c r="Q9105" s="33">
        <f t="shared" ref="Q9105:Q9144" si="1531">+MONTH(P9105)</f>
        <v>2</v>
      </c>
      <c r="R9105" s="33">
        <f t="shared" ref="R9105:R9144" si="1532">+YEAR(P9105)</f>
        <v>2023</v>
      </c>
      <c r="S9105" s="34">
        <v>84.11</v>
      </c>
    </row>
    <row r="9106" spans="6:19">
      <c r="F9106" s="32"/>
      <c r="K9106" s="32">
        <v>44559</v>
      </c>
      <c r="L9106" s="33">
        <f t="shared" si="1523"/>
        <v>12</v>
      </c>
      <c r="M9106" s="33">
        <f t="shared" si="1524"/>
        <v>2021</v>
      </c>
      <c r="N9106" s="34">
        <v>76.58</v>
      </c>
      <c r="P9106" s="32">
        <v>44973</v>
      </c>
      <c r="Q9106" s="33">
        <f t="shared" si="1531"/>
        <v>2</v>
      </c>
      <c r="R9106" s="33">
        <f t="shared" si="1532"/>
        <v>2023</v>
      </c>
      <c r="S9106" s="34">
        <v>83.84</v>
      </c>
    </row>
    <row r="9107" spans="6:19">
      <c r="F9107" s="32"/>
      <c r="K9107" s="32">
        <v>44560</v>
      </c>
      <c r="L9107" s="33">
        <f t="shared" si="1523"/>
        <v>12</v>
      </c>
      <c r="M9107" s="33">
        <f t="shared" si="1524"/>
        <v>2021</v>
      </c>
      <c r="N9107" s="34">
        <v>76.83</v>
      </c>
      <c r="P9107" s="32">
        <v>44974</v>
      </c>
      <c r="Q9107" s="33">
        <f t="shared" si="1531"/>
        <v>2</v>
      </c>
      <c r="R9107" s="33">
        <f t="shared" si="1532"/>
        <v>2023</v>
      </c>
      <c r="S9107" s="34">
        <v>81.97</v>
      </c>
    </row>
    <row r="9108" spans="6:19">
      <c r="F9108" s="32"/>
      <c r="K9108" s="32">
        <v>44561</v>
      </c>
      <c r="L9108" s="33">
        <f t="shared" si="1523"/>
        <v>12</v>
      </c>
      <c r="M9108" s="33">
        <f t="shared" si="1524"/>
        <v>2021</v>
      </c>
      <c r="N9108" s="34">
        <v>75.33</v>
      </c>
      <c r="P9108" s="32">
        <v>44977</v>
      </c>
      <c r="Q9108" s="33">
        <f t="shared" si="1531"/>
        <v>2</v>
      </c>
      <c r="R9108" s="33">
        <f t="shared" si="1532"/>
        <v>2023</v>
      </c>
      <c r="S9108" s="34">
        <v>82.79</v>
      </c>
    </row>
    <row r="9109" spans="6:19">
      <c r="F9109" s="32"/>
      <c r="K9109" s="32">
        <v>44564</v>
      </c>
      <c r="L9109" s="33">
        <f t="shared" si="1523"/>
        <v>1</v>
      </c>
      <c r="M9109" s="33">
        <f t="shared" si="1524"/>
        <v>2022</v>
      </c>
      <c r="N9109" s="34">
        <v>75.989999999999995</v>
      </c>
      <c r="P9109" s="32">
        <v>44978</v>
      </c>
      <c r="Q9109" s="33">
        <f t="shared" si="1531"/>
        <v>2</v>
      </c>
      <c r="R9109" s="33">
        <f t="shared" si="1532"/>
        <v>2023</v>
      </c>
      <c r="S9109" s="34">
        <v>82.14</v>
      </c>
    </row>
    <row r="9110" spans="6:19">
      <c r="F9110" s="32"/>
      <c r="K9110" s="32">
        <v>44565</v>
      </c>
      <c r="L9110" s="33">
        <f t="shared" si="1523"/>
        <v>1</v>
      </c>
      <c r="M9110" s="33">
        <f t="shared" si="1524"/>
        <v>2022</v>
      </c>
      <c r="N9110" s="34">
        <v>77</v>
      </c>
      <c r="P9110" s="32">
        <v>44979</v>
      </c>
      <c r="Q9110" s="33">
        <f t="shared" si="1531"/>
        <v>2</v>
      </c>
      <c r="R9110" s="33">
        <f t="shared" si="1532"/>
        <v>2023</v>
      </c>
      <c r="S9110" s="34">
        <v>79.55</v>
      </c>
    </row>
    <row r="9111" spans="6:19">
      <c r="F9111" s="32"/>
      <c r="K9111" s="32">
        <v>44566</v>
      </c>
      <c r="L9111" s="33">
        <f t="shared" si="1523"/>
        <v>1</v>
      </c>
      <c r="M9111" s="33">
        <f t="shared" si="1524"/>
        <v>2022</v>
      </c>
      <c r="N9111" s="34">
        <v>77.83</v>
      </c>
      <c r="P9111" s="32">
        <v>44980</v>
      </c>
      <c r="Q9111" s="33">
        <f t="shared" si="1531"/>
        <v>2</v>
      </c>
      <c r="R9111" s="33">
        <f t="shared" si="1532"/>
        <v>2023</v>
      </c>
      <c r="S9111" s="34">
        <v>82.08</v>
      </c>
    </row>
    <row r="9112" spans="6:19">
      <c r="F9112" s="32"/>
      <c r="K9112" s="32">
        <v>44567</v>
      </c>
      <c r="L9112" s="33">
        <f t="shared" si="1523"/>
        <v>1</v>
      </c>
      <c r="M9112" s="33">
        <f t="shared" si="1524"/>
        <v>2022</v>
      </c>
      <c r="N9112" s="34">
        <v>79.47</v>
      </c>
      <c r="P9112" s="32">
        <v>44981</v>
      </c>
      <c r="Q9112" s="33">
        <f t="shared" si="1531"/>
        <v>2</v>
      </c>
      <c r="R9112" s="33">
        <f t="shared" si="1532"/>
        <v>2023</v>
      </c>
      <c r="S9112" s="34">
        <v>82.31</v>
      </c>
    </row>
    <row r="9113" spans="6:19">
      <c r="F9113" s="32"/>
      <c r="K9113" s="32">
        <v>44568</v>
      </c>
      <c r="L9113" s="33">
        <f t="shared" si="1523"/>
        <v>1</v>
      </c>
      <c r="M9113" s="33">
        <f t="shared" si="1524"/>
        <v>2022</v>
      </c>
      <c r="N9113" s="34">
        <v>79</v>
      </c>
      <c r="P9113" s="32">
        <v>44984</v>
      </c>
      <c r="Q9113" s="33">
        <f t="shared" si="1531"/>
        <v>2</v>
      </c>
      <c r="R9113" s="33">
        <f t="shared" si="1532"/>
        <v>2023</v>
      </c>
      <c r="S9113" s="34">
        <v>81.239999999999995</v>
      </c>
    </row>
    <row r="9114" spans="6:19">
      <c r="F9114" s="32"/>
      <c r="K9114" s="32">
        <v>44571</v>
      </c>
      <c r="L9114" s="33">
        <f t="shared" si="1523"/>
        <v>1</v>
      </c>
      <c r="M9114" s="33">
        <f t="shared" si="1524"/>
        <v>2022</v>
      </c>
      <c r="N9114" s="34">
        <v>78.11</v>
      </c>
      <c r="P9114" s="32">
        <v>44985</v>
      </c>
      <c r="Q9114" s="33">
        <f t="shared" si="1531"/>
        <v>2</v>
      </c>
      <c r="R9114" s="33">
        <f t="shared" si="1532"/>
        <v>2023</v>
      </c>
      <c r="S9114" s="34">
        <v>83.21</v>
      </c>
    </row>
    <row r="9115" spans="6:19">
      <c r="F9115" s="32"/>
      <c r="K9115" s="32">
        <v>44572</v>
      </c>
      <c r="L9115" s="33">
        <f t="shared" si="1523"/>
        <v>1</v>
      </c>
      <c r="M9115" s="33">
        <f t="shared" si="1524"/>
        <v>2022</v>
      </c>
      <c r="N9115" s="34">
        <v>81.17</v>
      </c>
      <c r="P9115" s="32">
        <v>44986</v>
      </c>
      <c r="Q9115" s="33">
        <f t="shared" si="1531"/>
        <v>3</v>
      </c>
      <c r="R9115" s="33">
        <f t="shared" si="1532"/>
        <v>2023</v>
      </c>
      <c r="S9115" s="34">
        <v>83.68</v>
      </c>
    </row>
    <row r="9116" spans="6:19">
      <c r="F9116" s="32"/>
      <c r="K9116" s="32">
        <v>44573</v>
      </c>
      <c r="L9116" s="33">
        <f t="shared" si="1523"/>
        <v>1</v>
      </c>
      <c r="M9116" s="33">
        <f t="shared" si="1524"/>
        <v>2022</v>
      </c>
      <c r="N9116" s="34">
        <v>82.51</v>
      </c>
      <c r="P9116" s="32">
        <v>44987</v>
      </c>
      <c r="Q9116" s="33">
        <f t="shared" si="1531"/>
        <v>3</v>
      </c>
      <c r="R9116" s="33">
        <f t="shared" si="1532"/>
        <v>2023</v>
      </c>
      <c r="S9116" s="34">
        <v>84.15</v>
      </c>
    </row>
    <row r="9117" spans="6:19">
      <c r="F9117" s="32"/>
      <c r="K9117" s="32">
        <v>44574</v>
      </c>
      <c r="L9117" s="33">
        <f t="shared" si="1523"/>
        <v>1</v>
      </c>
      <c r="M9117" s="33">
        <f t="shared" si="1524"/>
        <v>2022</v>
      </c>
      <c r="N9117" s="34">
        <v>81.97</v>
      </c>
      <c r="P9117" s="32">
        <v>44988</v>
      </c>
      <c r="Q9117" s="33">
        <f t="shared" si="1531"/>
        <v>3</v>
      </c>
      <c r="R9117" s="33">
        <f t="shared" si="1532"/>
        <v>2023</v>
      </c>
      <c r="S9117" s="34">
        <v>85.74</v>
      </c>
    </row>
    <row r="9118" spans="6:19">
      <c r="F9118" s="32"/>
      <c r="K9118" s="32">
        <v>44575</v>
      </c>
      <c r="L9118" s="33">
        <f t="shared" si="1523"/>
        <v>1</v>
      </c>
      <c r="M9118" s="33">
        <f t="shared" si="1524"/>
        <v>2022</v>
      </c>
      <c r="N9118" s="34">
        <v>83.82</v>
      </c>
      <c r="P9118" s="32">
        <v>44991</v>
      </c>
      <c r="Q9118" s="33">
        <f t="shared" si="1531"/>
        <v>3</v>
      </c>
      <c r="R9118" s="33">
        <f t="shared" si="1532"/>
        <v>2023</v>
      </c>
      <c r="S9118" s="34">
        <v>85.86</v>
      </c>
    </row>
    <row r="9119" spans="6:19">
      <c r="F9119" s="32"/>
      <c r="K9119" s="32">
        <v>44579</v>
      </c>
      <c r="L9119" s="33">
        <f t="shared" si="1523"/>
        <v>1</v>
      </c>
      <c r="M9119" s="33">
        <f t="shared" si="1524"/>
        <v>2022</v>
      </c>
      <c r="N9119" s="34">
        <v>85.42</v>
      </c>
      <c r="P9119" s="32">
        <v>44992</v>
      </c>
      <c r="Q9119" s="33">
        <f t="shared" si="1531"/>
        <v>3</v>
      </c>
      <c r="R9119" s="33">
        <f t="shared" si="1532"/>
        <v>2023</v>
      </c>
      <c r="S9119" s="34">
        <v>83.03</v>
      </c>
    </row>
    <row r="9120" spans="6:19">
      <c r="F9120" s="32"/>
      <c r="K9120" s="32">
        <v>44580</v>
      </c>
      <c r="L9120" s="33">
        <f t="shared" si="1523"/>
        <v>1</v>
      </c>
      <c r="M9120" s="33">
        <f t="shared" si="1524"/>
        <v>2022</v>
      </c>
      <c r="N9120" s="34">
        <v>86.84</v>
      </c>
      <c r="P9120" s="32">
        <v>44993</v>
      </c>
      <c r="Q9120" s="33">
        <f t="shared" si="1531"/>
        <v>3</v>
      </c>
      <c r="R9120" s="33">
        <f t="shared" si="1532"/>
        <v>2023</v>
      </c>
      <c r="S9120" s="34">
        <v>82.1</v>
      </c>
    </row>
    <row r="9121" spans="6:19">
      <c r="F9121" s="32"/>
      <c r="K9121" s="32">
        <v>44581</v>
      </c>
      <c r="L9121" s="33">
        <f t="shared" si="1523"/>
        <v>1</v>
      </c>
      <c r="M9121" s="33">
        <f t="shared" si="1524"/>
        <v>2022</v>
      </c>
      <c r="N9121" s="34">
        <v>86.29</v>
      </c>
      <c r="P9121" s="32">
        <v>44994</v>
      </c>
      <c r="Q9121" s="33">
        <f t="shared" si="1531"/>
        <v>3</v>
      </c>
      <c r="R9121" s="33">
        <f t="shared" si="1532"/>
        <v>2023</v>
      </c>
      <c r="S9121" s="34">
        <v>81</v>
      </c>
    </row>
    <row r="9122" spans="6:19">
      <c r="F9122" s="32"/>
      <c r="K9122" s="32">
        <v>44582</v>
      </c>
      <c r="L9122" s="33">
        <f t="shared" si="1523"/>
        <v>1</v>
      </c>
      <c r="M9122" s="33">
        <f t="shared" si="1524"/>
        <v>2022</v>
      </c>
      <c r="N9122" s="34">
        <v>85.16</v>
      </c>
      <c r="P9122" s="32">
        <v>44995</v>
      </c>
      <c r="Q9122" s="33">
        <f t="shared" si="1531"/>
        <v>3</v>
      </c>
      <c r="R9122" s="33">
        <f t="shared" si="1532"/>
        <v>2023</v>
      </c>
      <c r="S9122" s="34">
        <v>82.3</v>
      </c>
    </row>
    <row r="9123" spans="6:19">
      <c r="F9123" s="32"/>
      <c r="K9123" s="32">
        <v>44585</v>
      </c>
      <c r="L9123" s="33">
        <f t="shared" si="1523"/>
        <v>1</v>
      </c>
      <c r="M9123" s="33">
        <f t="shared" si="1524"/>
        <v>2022</v>
      </c>
      <c r="N9123" s="34">
        <v>84.48</v>
      </c>
      <c r="P9123" s="32">
        <v>44998</v>
      </c>
      <c r="Q9123" s="33">
        <f t="shared" si="1531"/>
        <v>3</v>
      </c>
      <c r="R9123" s="33">
        <f t="shared" si="1532"/>
        <v>2023</v>
      </c>
      <c r="S9123" s="34">
        <v>79.67</v>
      </c>
    </row>
    <row r="9124" spans="6:19">
      <c r="F9124" s="32"/>
      <c r="K9124" s="32">
        <v>44586</v>
      </c>
      <c r="L9124" s="33">
        <f t="shared" ref="L9124:L9167" si="1533">+MONTH(K9124)</f>
        <v>1</v>
      </c>
      <c r="M9124" s="33">
        <f t="shared" ref="M9124:M9167" si="1534">+YEAR(K9124)</f>
        <v>2022</v>
      </c>
      <c r="N9124" s="34">
        <v>86.61</v>
      </c>
      <c r="P9124" s="32">
        <v>44999</v>
      </c>
      <c r="Q9124" s="33">
        <f t="shared" si="1531"/>
        <v>3</v>
      </c>
      <c r="R9124" s="33">
        <f t="shared" si="1532"/>
        <v>2023</v>
      </c>
      <c r="S9124" s="34">
        <v>76.77</v>
      </c>
    </row>
    <row r="9125" spans="6:19">
      <c r="F9125" s="32"/>
      <c r="K9125" s="32">
        <v>44587</v>
      </c>
      <c r="L9125" s="33">
        <f t="shared" si="1533"/>
        <v>1</v>
      </c>
      <c r="M9125" s="33">
        <f t="shared" si="1534"/>
        <v>2022</v>
      </c>
      <c r="N9125" s="34">
        <v>88.33</v>
      </c>
      <c r="P9125" s="32">
        <v>45000</v>
      </c>
      <c r="Q9125" s="33">
        <f t="shared" si="1531"/>
        <v>3</v>
      </c>
      <c r="R9125" s="33">
        <f t="shared" si="1532"/>
        <v>2023</v>
      </c>
      <c r="S9125" s="34">
        <v>74.3</v>
      </c>
    </row>
    <row r="9126" spans="6:19">
      <c r="F9126" s="32"/>
      <c r="K9126" s="32">
        <v>44588</v>
      </c>
      <c r="L9126" s="33">
        <f t="shared" si="1533"/>
        <v>1</v>
      </c>
      <c r="M9126" s="33">
        <f t="shared" si="1534"/>
        <v>2022</v>
      </c>
      <c r="N9126" s="34">
        <v>87.61</v>
      </c>
      <c r="P9126" s="32">
        <v>45001</v>
      </c>
      <c r="Q9126" s="33">
        <f t="shared" si="1531"/>
        <v>3</v>
      </c>
      <c r="R9126" s="33">
        <f t="shared" si="1532"/>
        <v>2023</v>
      </c>
      <c r="S9126" s="34">
        <v>73.12</v>
      </c>
    </row>
    <row r="9127" spans="6:19">
      <c r="F9127" s="32"/>
      <c r="K9127" s="32">
        <v>44589</v>
      </c>
      <c r="L9127" s="33">
        <f t="shared" si="1533"/>
        <v>1</v>
      </c>
      <c r="M9127" s="33">
        <f t="shared" si="1534"/>
        <v>2022</v>
      </c>
      <c r="N9127" s="34">
        <v>87.67</v>
      </c>
      <c r="P9127" s="32">
        <v>45002</v>
      </c>
      <c r="Q9127" s="33">
        <f t="shared" si="1531"/>
        <v>3</v>
      </c>
      <c r="R9127" s="33">
        <f t="shared" si="1532"/>
        <v>2023</v>
      </c>
      <c r="S9127" s="34">
        <v>71.03</v>
      </c>
    </row>
    <row r="9128" spans="6:19">
      <c r="F9128" s="32"/>
      <c r="K9128" s="32">
        <v>44592</v>
      </c>
      <c r="L9128" s="33">
        <f t="shared" si="1533"/>
        <v>1</v>
      </c>
      <c r="M9128" s="33">
        <f t="shared" si="1534"/>
        <v>2022</v>
      </c>
      <c r="N9128" s="34">
        <v>89.16</v>
      </c>
      <c r="P9128" s="32">
        <v>45005</v>
      </c>
      <c r="Q9128" s="33">
        <f t="shared" si="1531"/>
        <v>3</v>
      </c>
      <c r="R9128" s="33">
        <f t="shared" si="1532"/>
        <v>2023</v>
      </c>
      <c r="S9128" s="34">
        <v>72.42</v>
      </c>
    </row>
    <row r="9129" spans="6:19">
      <c r="F9129" s="32"/>
      <c r="K9129" s="32">
        <v>44593</v>
      </c>
      <c r="L9129" s="33">
        <f t="shared" si="1533"/>
        <v>2</v>
      </c>
      <c r="M9129" s="33">
        <f t="shared" si="1534"/>
        <v>2022</v>
      </c>
      <c r="N9129" s="34">
        <v>88.22</v>
      </c>
      <c r="P9129" s="32">
        <v>45006</v>
      </c>
      <c r="Q9129" s="33">
        <f t="shared" si="1531"/>
        <v>3</v>
      </c>
      <c r="R9129" s="33">
        <f t="shared" si="1532"/>
        <v>2023</v>
      </c>
      <c r="S9129" s="34">
        <v>74.78</v>
      </c>
    </row>
    <row r="9130" spans="6:19">
      <c r="F9130" s="32"/>
      <c r="K9130" s="32">
        <v>44594</v>
      </c>
      <c r="L9130" s="33">
        <f t="shared" si="1533"/>
        <v>2</v>
      </c>
      <c r="M9130" s="33">
        <f t="shared" si="1534"/>
        <v>2022</v>
      </c>
      <c r="N9130" s="34">
        <v>88.16</v>
      </c>
      <c r="P9130" s="32">
        <v>45007</v>
      </c>
      <c r="Q9130" s="33">
        <f t="shared" si="1531"/>
        <v>3</v>
      </c>
      <c r="R9130" s="33">
        <f t="shared" si="1532"/>
        <v>2023</v>
      </c>
      <c r="S9130" s="34">
        <v>76.08</v>
      </c>
    </row>
    <row r="9131" spans="6:19">
      <c r="F9131" s="32"/>
      <c r="K9131" s="32">
        <v>44595</v>
      </c>
      <c r="L9131" s="33">
        <f t="shared" si="1533"/>
        <v>2</v>
      </c>
      <c r="M9131" s="33">
        <f t="shared" si="1534"/>
        <v>2022</v>
      </c>
      <c r="N9131" s="34">
        <v>90.17</v>
      </c>
      <c r="P9131" s="32">
        <v>45008</v>
      </c>
      <c r="Q9131" s="33">
        <f t="shared" si="1531"/>
        <v>3</v>
      </c>
      <c r="R9131" s="33">
        <f t="shared" si="1532"/>
        <v>2023</v>
      </c>
      <c r="S9131" s="34">
        <v>74.31</v>
      </c>
    </row>
    <row r="9132" spans="6:19">
      <c r="F9132" s="32"/>
      <c r="K9132" s="32">
        <v>44596</v>
      </c>
      <c r="L9132" s="33">
        <f t="shared" si="1533"/>
        <v>2</v>
      </c>
      <c r="M9132" s="33">
        <f t="shared" si="1534"/>
        <v>2022</v>
      </c>
      <c r="N9132" s="34">
        <v>92.27</v>
      </c>
      <c r="P9132" s="32">
        <v>45009</v>
      </c>
      <c r="Q9132" s="33">
        <f t="shared" si="1531"/>
        <v>3</v>
      </c>
      <c r="R9132" s="33">
        <f t="shared" si="1532"/>
        <v>2023</v>
      </c>
      <c r="S9132" s="34">
        <v>73.63</v>
      </c>
    </row>
    <row r="9133" spans="6:19">
      <c r="F9133" s="32"/>
      <c r="K9133" s="32">
        <v>44599</v>
      </c>
      <c r="L9133" s="33">
        <f t="shared" si="1533"/>
        <v>2</v>
      </c>
      <c r="M9133" s="33">
        <f t="shared" si="1534"/>
        <v>2022</v>
      </c>
      <c r="N9133" s="34">
        <v>91.25</v>
      </c>
      <c r="P9133" s="32">
        <v>45012</v>
      </c>
      <c r="Q9133" s="33">
        <f t="shared" si="1531"/>
        <v>3</v>
      </c>
      <c r="R9133" s="33">
        <f t="shared" si="1532"/>
        <v>2023</v>
      </c>
      <c r="S9133" s="34">
        <v>76.8</v>
      </c>
    </row>
    <row r="9134" spans="6:19">
      <c r="F9134" s="32"/>
      <c r="K9134" s="32">
        <v>44600</v>
      </c>
      <c r="L9134" s="33">
        <f t="shared" si="1533"/>
        <v>2</v>
      </c>
      <c r="M9134" s="33">
        <f t="shared" si="1534"/>
        <v>2022</v>
      </c>
      <c r="N9134" s="34">
        <v>89.32</v>
      </c>
      <c r="P9134" s="32">
        <v>45013</v>
      </c>
      <c r="Q9134" s="33">
        <f t="shared" si="1531"/>
        <v>3</v>
      </c>
      <c r="R9134" s="33">
        <f t="shared" si="1532"/>
        <v>2023</v>
      </c>
      <c r="S9134" s="34">
        <v>78.069999999999993</v>
      </c>
    </row>
    <row r="9135" spans="6:19">
      <c r="F9135" s="32"/>
      <c r="K9135" s="32">
        <v>44601</v>
      </c>
      <c r="L9135" s="33">
        <f t="shared" si="1533"/>
        <v>2</v>
      </c>
      <c r="M9135" s="33">
        <f t="shared" si="1534"/>
        <v>2022</v>
      </c>
      <c r="N9135" s="34">
        <v>89.57</v>
      </c>
      <c r="P9135" s="32">
        <v>45014</v>
      </c>
      <c r="Q9135" s="33">
        <f t="shared" si="1531"/>
        <v>3</v>
      </c>
      <c r="R9135" s="33">
        <f t="shared" si="1532"/>
        <v>2023</v>
      </c>
      <c r="S9135" s="34">
        <v>77.510000000000005</v>
      </c>
    </row>
    <row r="9136" spans="6:19">
      <c r="F9136" s="32"/>
      <c r="K9136" s="32">
        <v>44602</v>
      </c>
      <c r="L9136" s="33">
        <f t="shared" si="1533"/>
        <v>2</v>
      </c>
      <c r="M9136" s="33">
        <f t="shared" si="1534"/>
        <v>2022</v>
      </c>
      <c r="N9136" s="34">
        <v>89.83</v>
      </c>
      <c r="P9136" s="32">
        <v>45015</v>
      </c>
      <c r="Q9136" s="33">
        <f t="shared" si="1531"/>
        <v>3</v>
      </c>
      <c r="R9136" s="33">
        <f t="shared" si="1532"/>
        <v>2023</v>
      </c>
      <c r="S9136" s="34">
        <v>78.45</v>
      </c>
    </row>
    <row r="9137" spans="6:19">
      <c r="F9137" s="32"/>
      <c r="K9137" s="32">
        <v>44603</v>
      </c>
      <c r="L9137" s="33">
        <f t="shared" si="1533"/>
        <v>2</v>
      </c>
      <c r="M9137" s="33">
        <f t="shared" si="1534"/>
        <v>2022</v>
      </c>
      <c r="N9137" s="34">
        <v>93.1</v>
      </c>
      <c r="P9137" s="32">
        <v>45016</v>
      </c>
      <c r="Q9137" s="33">
        <f t="shared" si="1531"/>
        <v>3</v>
      </c>
      <c r="R9137" s="33">
        <f t="shared" si="1532"/>
        <v>2023</v>
      </c>
      <c r="S9137" s="34">
        <v>79.19</v>
      </c>
    </row>
    <row r="9138" spans="6:19">
      <c r="F9138" s="32"/>
      <c r="K9138" s="32">
        <v>44606</v>
      </c>
      <c r="L9138" s="33">
        <f t="shared" si="1533"/>
        <v>2</v>
      </c>
      <c r="M9138" s="33">
        <f t="shared" si="1534"/>
        <v>2022</v>
      </c>
      <c r="N9138" s="34">
        <v>95.52</v>
      </c>
      <c r="P9138" s="32">
        <v>45019</v>
      </c>
      <c r="Q9138" s="33">
        <f t="shared" si="1531"/>
        <v>4</v>
      </c>
      <c r="R9138" s="33">
        <f t="shared" si="1532"/>
        <v>2023</v>
      </c>
      <c r="S9138" s="34">
        <v>85.81</v>
      </c>
    </row>
    <row r="9139" spans="6:19">
      <c r="F9139" s="32"/>
      <c r="K9139" s="32">
        <v>44607</v>
      </c>
      <c r="L9139" s="33">
        <f t="shared" si="1533"/>
        <v>2</v>
      </c>
      <c r="M9139" s="33">
        <f t="shared" si="1534"/>
        <v>2022</v>
      </c>
      <c r="N9139" s="34">
        <v>92.07</v>
      </c>
      <c r="P9139" s="32">
        <v>45020</v>
      </c>
      <c r="Q9139" s="33">
        <f t="shared" si="1531"/>
        <v>4</v>
      </c>
      <c r="R9139" s="33">
        <f t="shared" si="1532"/>
        <v>2023</v>
      </c>
      <c r="S9139" s="34">
        <v>85.7</v>
      </c>
    </row>
    <row r="9140" spans="6:19">
      <c r="F9140" s="32"/>
      <c r="K9140" s="32">
        <v>44608</v>
      </c>
      <c r="L9140" s="33">
        <f t="shared" si="1533"/>
        <v>2</v>
      </c>
      <c r="M9140" s="33">
        <f t="shared" si="1534"/>
        <v>2022</v>
      </c>
      <c r="N9140" s="34">
        <v>93.83</v>
      </c>
      <c r="P9140" s="32">
        <v>45021</v>
      </c>
      <c r="Q9140" s="33">
        <f t="shared" si="1531"/>
        <v>4</v>
      </c>
      <c r="R9140" s="33">
        <f t="shared" si="1532"/>
        <v>2023</v>
      </c>
      <c r="S9140" s="34">
        <v>85.89</v>
      </c>
    </row>
    <row r="9141" spans="6:19">
      <c r="F9141" s="32"/>
      <c r="K9141" s="32">
        <v>44609</v>
      </c>
      <c r="L9141" s="33">
        <f t="shared" si="1533"/>
        <v>2</v>
      </c>
      <c r="M9141" s="33">
        <f t="shared" si="1534"/>
        <v>2022</v>
      </c>
      <c r="N9141" s="34">
        <v>91.78</v>
      </c>
      <c r="P9141" s="32">
        <v>45022</v>
      </c>
      <c r="Q9141" s="33">
        <f t="shared" si="1531"/>
        <v>4</v>
      </c>
      <c r="R9141" s="33">
        <f t="shared" si="1532"/>
        <v>2023</v>
      </c>
      <c r="S9141" s="34">
        <v>86.56</v>
      </c>
    </row>
    <row r="9142" spans="6:19">
      <c r="F9142" s="32"/>
      <c r="K9142" s="32">
        <v>44610</v>
      </c>
      <c r="L9142" s="33">
        <f t="shared" si="1533"/>
        <v>2</v>
      </c>
      <c r="M9142" s="33">
        <f t="shared" si="1534"/>
        <v>2022</v>
      </c>
      <c r="N9142" s="34">
        <v>91.26</v>
      </c>
      <c r="P9142" s="32">
        <v>45026</v>
      </c>
      <c r="Q9142" s="33">
        <f t="shared" si="1531"/>
        <v>4</v>
      </c>
      <c r="R9142" s="33">
        <f t="shared" si="1532"/>
        <v>2023</v>
      </c>
      <c r="S9142" s="34">
        <v>86.56</v>
      </c>
    </row>
    <row r="9143" spans="6:19">
      <c r="F9143" s="32"/>
      <c r="K9143" s="32">
        <v>44614</v>
      </c>
      <c r="L9143" s="33">
        <f t="shared" si="1533"/>
        <v>2</v>
      </c>
      <c r="M9143" s="33">
        <f t="shared" si="1534"/>
        <v>2022</v>
      </c>
      <c r="N9143" s="34">
        <v>92.11</v>
      </c>
      <c r="P9143" s="32">
        <v>45027</v>
      </c>
      <c r="Q9143" s="33">
        <f t="shared" si="1531"/>
        <v>4</v>
      </c>
      <c r="R9143" s="33">
        <f t="shared" si="1532"/>
        <v>2023</v>
      </c>
      <c r="S9143" s="34">
        <v>87.32</v>
      </c>
    </row>
    <row r="9144" spans="6:19">
      <c r="F9144" s="32"/>
      <c r="K9144" s="32">
        <v>44615</v>
      </c>
      <c r="L9144" s="33">
        <f t="shared" si="1533"/>
        <v>2</v>
      </c>
      <c r="M9144" s="33">
        <f t="shared" si="1534"/>
        <v>2022</v>
      </c>
      <c r="N9144" s="34">
        <v>92.14</v>
      </c>
      <c r="P9144" s="32">
        <v>45028</v>
      </c>
      <c r="Q9144" s="33">
        <f t="shared" si="1531"/>
        <v>4</v>
      </c>
      <c r="R9144" s="33">
        <f t="shared" si="1532"/>
        <v>2023</v>
      </c>
      <c r="S9144" s="34">
        <v>88.31</v>
      </c>
    </row>
    <row r="9145" spans="6:19">
      <c r="F9145" s="32"/>
      <c r="K9145" s="32">
        <v>44616</v>
      </c>
      <c r="L9145" s="33">
        <f t="shared" si="1533"/>
        <v>2</v>
      </c>
      <c r="M9145" s="33">
        <f t="shared" si="1534"/>
        <v>2022</v>
      </c>
      <c r="N9145" s="34">
        <v>92.77</v>
      </c>
      <c r="P9145" s="32">
        <v>45029</v>
      </c>
      <c r="Q9145" s="33">
        <f t="shared" ref="Q9145:Q9146" si="1535">+MONTH(P9145)</f>
        <v>4</v>
      </c>
      <c r="R9145" s="33">
        <f t="shared" ref="R9145:R9146" si="1536">+YEAR(P9145)</f>
        <v>2023</v>
      </c>
      <c r="S9145" s="34">
        <v>86.51</v>
      </c>
    </row>
    <row r="9146" spans="6:19">
      <c r="F9146" s="32"/>
      <c r="K9146" s="32">
        <v>44617</v>
      </c>
      <c r="L9146" s="33">
        <f t="shared" si="1533"/>
        <v>2</v>
      </c>
      <c r="M9146" s="33">
        <f t="shared" si="1534"/>
        <v>2022</v>
      </c>
      <c r="N9146" s="34">
        <v>91.68</v>
      </c>
      <c r="P9146" s="32">
        <v>45030</v>
      </c>
      <c r="Q9146" s="33">
        <f t="shared" si="1535"/>
        <v>4</v>
      </c>
      <c r="R9146" s="33">
        <f t="shared" si="1536"/>
        <v>2023</v>
      </c>
      <c r="S9146" s="34">
        <v>87.31</v>
      </c>
    </row>
    <row r="9147" spans="6:19">
      <c r="F9147" s="32"/>
      <c r="K9147" s="32">
        <v>44620</v>
      </c>
      <c r="L9147" s="33">
        <f t="shared" si="1533"/>
        <v>2</v>
      </c>
      <c r="M9147" s="33">
        <f t="shared" si="1534"/>
        <v>2022</v>
      </c>
      <c r="N9147" s="34">
        <v>96.13</v>
      </c>
      <c r="P9147" s="32">
        <v>45033</v>
      </c>
      <c r="Q9147" s="33">
        <f t="shared" ref="Q9147:Q9153" si="1537">+MONTH(P9147)</f>
        <v>4</v>
      </c>
      <c r="R9147" s="33">
        <f t="shared" ref="R9147:R9153" si="1538">+YEAR(P9147)</f>
        <v>2023</v>
      </c>
      <c r="S9147" s="34">
        <v>85.63</v>
      </c>
    </row>
    <row r="9148" spans="6:19">
      <c r="F9148" s="32"/>
      <c r="K9148" s="32">
        <v>44621</v>
      </c>
      <c r="L9148" s="33">
        <f t="shared" si="1533"/>
        <v>3</v>
      </c>
      <c r="M9148" s="33">
        <f t="shared" si="1534"/>
        <v>2022</v>
      </c>
      <c r="N9148" s="34">
        <v>103.66</v>
      </c>
      <c r="P9148" s="32">
        <v>45034</v>
      </c>
      <c r="Q9148" s="33">
        <f t="shared" si="1537"/>
        <v>4</v>
      </c>
      <c r="R9148" s="33">
        <f t="shared" si="1538"/>
        <v>2023</v>
      </c>
      <c r="S9148" s="34">
        <v>85.48</v>
      </c>
    </row>
    <row r="9149" spans="6:19">
      <c r="F9149" s="32"/>
      <c r="K9149" s="32">
        <v>44622</v>
      </c>
      <c r="L9149" s="33">
        <f t="shared" si="1533"/>
        <v>3</v>
      </c>
      <c r="M9149" s="33">
        <f t="shared" si="1534"/>
        <v>2022</v>
      </c>
      <c r="N9149" s="34">
        <v>110.74</v>
      </c>
      <c r="P9149" s="32">
        <v>45035</v>
      </c>
      <c r="Q9149" s="33">
        <f t="shared" si="1537"/>
        <v>4</v>
      </c>
      <c r="R9149" s="33">
        <f t="shared" si="1538"/>
        <v>2023</v>
      </c>
      <c r="S9149" s="34">
        <v>85.34</v>
      </c>
    </row>
    <row r="9150" spans="6:19">
      <c r="F9150" s="32"/>
      <c r="K9150" s="32">
        <v>44623</v>
      </c>
      <c r="L9150" s="33">
        <f t="shared" si="1533"/>
        <v>3</v>
      </c>
      <c r="M9150" s="33">
        <f t="shared" si="1534"/>
        <v>2022</v>
      </c>
      <c r="N9150" s="34">
        <v>107.69</v>
      </c>
      <c r="P9150" s="32">
        <v>45036</v>
      </c>
      <c r="Q9150" s="33">
        <f t="shared" si="1537"/>
        <v>4</v>
      </c>
      <c r="R9150" s="33">
        <f t="shared" si="1538"/>
        <v>2023</v>
      </c>
      <c r="S9150" s="34">
        <v>83.29</v>
      </c>
    </row>
    <row r="9151" spans="6:19">
      <c r="F9151" s="32"/>
      <c r="K9151" s="32">
        <v>44624</v>
      </c>
      <c r="L9151" s="33">
        <f t="shared" si="1533"/>
        <v>3</v>
      </c>
      <c r="M9151" s="33">
        <f t="shared" si="1534"/>
        <v>2022</v>
      </c>
      <c r="N9151" s="34">
        <v>115.77</v>
      </c>
      <c r="P9151" s="32">
        <v>45037</v>
      </c>
      <c r="Q9151" s="33">
        <f t="shared" si="1537"/>
        <v>4</v>
      </c>
      <c r="R9151" s="33">
        <f t="shared" si="1538"/>
        <v>2023</v>
      </c>
      <c r="S9151" s="34">
        <v>83.36</v>
      </c>
    </row>
    <row r="9152" spans="6:19">
      <c r="F9152" s="32"/>
      <c r="K9152" s="32">
        <v>44627</v>
      </c>
      <c r="L9152" s="33">
        <f t="shared" si="1533"/>
        <v>3</v>
      </c>
      <c r="M9152" s="33">
        <f t="shared" si="1534"/>
        <v>2022</v>
      </c>
      <c r="N9152" s="34">
        <v>119.26</v>
      </c>
      <c r="P9152" s="32">
        <v>45040</v>
      </c>
      <c r="Q9152" s="33">
        <f t="shared" si="1537"/>
        <v>4</v>
      </c>
      <c r="R9152" s="33">
        <f t="shared" si="1538"/>
        <v>2023</v>
      </c>
      <c r="S9152" s="34">
        <v>83.36</v>
      </c>
    </row>
    <row r="9153" spans="6:19">
      <c r="F9153" s="32"/>
      <c r="K9153" s="32">
        <v>44628</v>
      </c>
      <c r="L9153" s="33">
        <f t="shared" si="1533"/>
        <v>3</v>
      </c>
      <c r="M9153" s="33">
        <f t="shared" si="1534"/>
        <v>2022</v>
      </c>
      <c r="N9153" s="34">
        <v>123.64</v>
      </c>
      <c r="P9153" s="32">
        <v>45041</v>
      </c>
      <c r="Q9153" s="33">
        <f t="shared" si="1537"/>
        <v>4</v>
      </c>
      <c r="R9153" s="33">
        <f t="shared" si="1538"/>
        <v>2023</v>
      </c>
      <c r="S9153" s="34">
        <v>82.13</v>
      </c>
    </row>
    <row r="9154" spans="6:19">
      <c r="F9154" s="32"/>
      <c r="K9154" s="32">
        <v>44629</v>
      </c>
      <c r="L9154" s="33">
        <f t="shared" si="1533"/>
        <v>3</v>
      </c>
      <c r="M9154" s="33">
        <f t="shared" si="1534"/>
        <v>2022</v>
      </c>
      <c r="N9154" s="34">
        <v>108.81</v>
      </c>
      <c r="P9154" s="32">
        <v>45042</v>
      </c>
      <c r="Q9154" s="33">
        <f t="shared" ref="Q9154:Q9156" si="1539">+MONTH(P9154)</f>
        <v>4</v>
      </c>
      <c r="R9154" s="33">
        <f t="shared" ref="R9154:R9156" si="1540">+YEAR(P9154)</f>
        <v>2023</v>
      </c>
      <c r="S9154" s="34">
        <v>79.19</v>
      </c>
    </row>
    <row r="9155" spans="6:19">
      <c r="F9155" s="32"/>
      <c r="K9155" s="32">
        <v>44630</v>
      </c>
      <c r="L9155" s="33">
        <f t="shared" si="1533"/>
        <v>3</v>
      </c>
      <c r="M9155" s="33">
        <f t="shared" si="1534"/>
        <v>2022</v>
      </c>
      <c r="N9155" s="34">
        <v>105.93</v>
      </c>
      <c r="P9155" s="32">
        <v>45043</v>
      </c>
      <c r="Q9155" s="33">
        <f t="shared" si="1539"/>
        <v>4</v>
      </c>
      <c r="R9155" s="33">
        <f t="shared" si="1540"/>
        <v>2023</v>
      </c>
      <c r="S9155" s="34">
        <v>80.11</v>
      </c>
    </row>
    <row r="9156" spans="6:19">
      <c r="F9156" s="32"/>
      <c r="K9156" s="32">
        <v>44631</v>
      </c>
      <c r="L9156" s="33">
        <f t="shared" si="1533"/>
        <v>3</v>
      </c>
      <c r="M9156" s="33">
        <f t="shared" si="1534"/>
        <v>2022</v>
      </c>
      <c r="N9156" s="34">
        <v>109.31</v>
      </c>
      <c r="P9156" s="32">
        <v>45044</v>
      </c>
      <c r="Q9156" s="33">
        <f t="shared" si="1539"/>
        <v>4</v>
      </c>
      <c r="R9156" s="33">
        <f t="shared" si="1540"/>
        <v>2023</v>
      </c>
      <c r="S9156" s="34">
        <v>81.319999999999993</v>
      </c>
    </row>
    <row r="9157" spans="6:19">
      <c r="F9157" s="32"/>
      <c r="K9157" s="32">
        <v>44634</v>
      </c>
      <c r="L9157" s="33">
        <f t="shared" si="1533"/>
        <v>3</v>
      </c>
      <c r="M9157" s="33">
        <f t="shared" si="1534"/>
        <v>2022</v>
      </c>
      <c r="N9157" s="34">
        <v>103.22</v>
      </c>
      <c r="P9157" s="32">
        <v>45048</v>
      </c>
      <c r="Q9157" s="33">
        <f>+MONTH(P9157)</f>
        <v>5</v>
      </c>
      <c r="R9157" s="33">
        <f>+YEAR(P9157)</f>
        <v>2023</v>
      </c>
      <c r="S9157" s="34">
        <v>76.709999999999994</v>
      </c>
    </row>
    <row r="9158" spans="6:19">
      <c r="F9158" s="32"/>
      <c r="K9158" s="32">
        <v>44635</v>
      </c>
      <c r="L9158" s="33">
        <f t="shared" si="1533"/>
        <v>3</v>
      </c>
      <c r="M9158" s="33">
        <f t="shared" si="1534"/>
        <v>2022</v>
      </c>
      <c r="N9158" s="34">
        <v>96.42</v>
      </c>
      <c r="P9158" s="32">
        <v>45049</v>
      </c>
      <c r="Q9158" s="33">
        <f>+MONTH(P9158)</f>
        <v>5</v>
      </c>
      <c r="R9158" s="33">
        <f>+YEAR(P9158)</f>
        <v>2023</v>
      </c>
      <c r="S9158" s="34">
        <v>72.91</v>
      </c>
    </row>
    <row r="9159" spans="6:19">
      <c r="F9159" s="32"/>
      <c r="K9159" s="32">
        <v>44636</v>
      </c>
      <c r="L9159" s="33">
        <f t="shared" si="1533"/>
        <v>3</v>
      </c>
      <c r="M9159" s="33">
        <f t="shared" si="1534"/>
        <v>2022</v>
      </c>
      <c r="N9159" s="34">
        <v>94.85</v>
      </c>
      <c r="P9159" s="32">
        <v>45050</v>
      </c>
      <c r="Q9159" s="33">
        <f>+MONTH(P9159)</f>
        <v>5</v>
      </c>
      <c r="R9159" s="33">
        <f>+YEAR(P9159)</f>
        <v>2023</v>
      </c>
      <c r="S9159" s="34">
        <v>73</v>
      </c>
    </row>
    <row r="9160" spans="6:19">
      <c r="F9160" s="32"/>
      <c r="K9160" s="32">
        <v>44637</v>
      </c>
      <c r="L9160" s="33">
        <f t="shared" si="1533"/>
        <v>3</v>
      </c>
      <c r="M9160" s="33">
        <f t="shared" si="1534"/>
        <v>2022</v>
      </c>
      <c r="N9160" s="34">
        <v>102.97</v>
      </c>
      <c r="P9160" s="32">
        <v>45051</v>
      </c>
      <c r="Q9160" s="33">
        <f>+MONTH(P9160)</f>
        <v>5</v>
      </c>
      <c r="R9160" s="33">
        <f>+YEAR(P9160)</f>
        <v>2023</v>
      </c>
      <c r="S9160" s="34">
        <v>75.849999999999994</v>
      </c>
    </row>
    <row r="9161" spans="6:19">
      <c r="F9161" s="32"/>
      <c r="K9161" s="32">
        <v>44638</v>
      </c>
      <c r="L9161" s="33">
        <f t="shared" si="1533"/>
        <v>3</v>
      </c>
      <c r="M9161" s="33">
        <f t="shared" si="1534"/>
        <v>2022</v>
      </c>
      <c r="N9161" s="34">
        <v>104.69</v>
      </c>
      <c r="P9161" s="32">
        <v>45055</v>
      </c>
      <c r="Q9161" s="33">
        <f t="shared" ref="Q9161:Q9175" si="1541">+MONTH(P9161)</f>
        <v>5</v>
      </c>
      <c r="R9161" s="33">
        <f t="shared" ref="R9161:R9175" si="1542">+YEAR(P9161)</f>
        <v>2023</v>
      </c>
      <c r="S9161" s="34">
        <v>77.760000000000005</v>
      </c>
    </row>
    <row r="9162" spans="6:19">
      <c r="F9162" s="32"/>
      <c r="K9162" s="32">
        <v>44641</v>
      </c>
      <c r="L9162" s="33">
        <f t="shared" si="1533"/>
        <v>3</v>
      </c>
      <c r="M9162" s="33">
        <f t="shared" si="1534"/>
        <v>2022</v>
      </c>
      <c r="N9162" s="34">
        <v>112.14</v>
      </c>
      <c r="P9162" s="32">
        <v>45056</v>
      </c>
      <c r="Q9162" s="33">
        <f t="shared" si="1541"/>
        <v>5</v>
      </c>
      <c r="R9162" s="33">
        <f t="shared" si="1542"/>
        <v>2023</v>
      </c>
      <c r="S9162" s="34">
        <v>76.7</v>
      </c>
    </row>
    <row r="9163" spans="6:19">
      <c r="F9163" s="32"/>
      <c r="K9163" s="32">
        <v>44642</v>
      </c>
      <c r="L9163" s="33">
        <f t="shared" si="1533"/>
        <v>3</v>
      </c>
      <c r="M9163" s="33">
        <f t="shared" si="1534"/>
        <v>2022</v>
      </c>
      <c r="N9163" s="34">
        <v>111.03</v>
      </c>
      <c r="P9163" s="32">
        <v>45057</v>
      </c>
      <c r="Q9163" s="33">
        <f t="shared" si="1541"/>
        <v>5</v>
      </c>
      <c r="R9163" s="33">
        <f t="shared" si="1542"/>
        <v>2023</v>
      </c>
      <c r="S9163" s="34">
        <v>75.319999999999993</v>
      </c>
    </row>
    <row r="9164" spans="6:19">
      <c r="F9164" s="32"/>
      <c r="K9164" s="32">
        <v>44643</v>
      </c>
      <c r="L9164" s="33">
        <f t="shared" si="1533"/>
        <v>3</v>
      </c>
      <c r="M9164" s="33">
        <f t="shared" si="1534"/>
        <v>2022</v>
      </c>
      <c r="N9164" s="34">
        <v>114.89</v>
      </c>
      <c r="P9164" s="32">
        <v>45058</v>
      </c>
      <c r="Q9164" s="33">
        <f t="shared" si="1541"/>
        <v>5</v>
      </c>
      <c r="R9164" s="33">
        <f t="shared" si="1542"/>
        <v>2023</v>
      </c>
      <c r="S9164" s="34">
        <v>74.540000000000006</v>
      </c>
    </row>
    <row r="9165" spans="6:19">
      <c r="F9165" s="32"/>
      <c r="K9165" s="32">
        <v>44644</v>
      </c>
      <c r="L9165" s="33">
        <f t="shared" si="1533"/>
        <v>3</v>
      </c>
      <c r="M9165" s="33">
        <f t="shared" si="1534"/>
        <v>2022</v>
      </c>
      <c r="N9165" s="34">
        <v>114.2</v>
      </c>
      <c r="P9165" s="32">
        <v>45061</v>
      </c>
      <c r="Q9165" s="33">
        <f t="shared" si="1541"/>
        <v>5</v>
      </c>
      <c r="R9165" s="33">
        <f t="shared" si="1542"/>
        <v>2023</v>
      </c>
      <c r="S9165" s="34">
        <v>75.459999999999994</v>
      </c>
    </row>
    <row r="9166" spans="6:19">
      <c r="F9166" s="32"/>
      <c r="K9166" s="32">
        <v>44645</v>
      </c>
      <c r="L9166" s="33">
        <f t="shared" si="1533"/>
        <v>3</v>
      </c>
      <c r="M9166" s="33">
        <f t="shared" si="1534"/>
        <v>2022</v>
      </c>
      <c r="N9166" s="34">
        <v>116.2</v>
      </c>
      <c r="P9166" s="32">
        <v>45062</v>
      </c>
      <c r="Q9166" s="33">
        <f t="shared" si="1541"/>
        <v>5</v>
      </c>
      <c r="R9166" s="33">
        <f t="shared" si="1542"/>
        <v>2023</v>
      </c>
      <c r="S9166" s="34">
        <v>75.150000000000006</v>
      </c>
    </row>
    <row r="9167" spans="6:19">
      <c r="F9167" s="32"/>
      <c r="K9167" s="32">
        <v>44648</v>
      </c>
      <c r="L9167" s="33">
        <f t="shared" si="1533"/>
        <v>3</v>
      </c>
      <c r="M9167" s="33">
        <f t="shared" si="1534"/>
        <v>2022</v>
      </c>
      <c r="N9167" s="34">
        <v>107.55</v>
      </c>
      <c r="P9167" s="32">
        <v>45063</v>
      </c>
      <c r="Q9167" s="33">
        <f t="shared" si="1541"/>
        <v>5</v>
      </c>
      <c r="R9167" s="33">
        <f t="shared" si="1542"/>
        <v>2023</v>
      </c>
      <c r="S9167" s="34">
        <v>76.98</v>
      </c>
    </row>
    <row r="9168" spans="6:19">
      <c r="F9168" s="32"/>
      <c r="K9168" s="32">
        <v>44649</v>
      </c>
      <c r="L9168" s="33">
        <f t="shared" ref="L9168:L9191" si="1543">+MONTH(K9168)</f>
        <v>3</v>
      </c>
      <c r="M9168" s="33">
        <f t="shared" ref="M9168:M9191" si="1544">+YEAR(K9168)</f>
        <v>2022</v>
      </c>
      <c r="N9168" s="34">
        <v>104.25</v>
      </c>
      <c r="P9168" s="32">
        <v>45064</v>
      </c>
      <c r="Q9168" s="33">
        <f t="shared" si="1541"/>
        <v>5</v>
      </c>
      <c r="R9168" s="33">
        <f t="shared" si="1542"/>
        <v>2023</v>
      </c>
      <c r="S9168" s="34">
        <v>75.75</v>
      </c>
    </row>
    <row r="9169" spans="6:19">
      <c r="F9169" s="32"/>
      <c r="K9169" s="32">
        <v>44650</v>
      </c>
      <c r="L9169" s="33">
        <f t="shared" si="1543"/>
        <v>3</v>
      </c>
      <c r="M9169" s="33">
        <f t="shared" si="1544"/>
        <v>2022</v>
      </c>
      <c r="N9169" s="34">
        <v>107.81</v>
      </c>
      <c r="P9169" s="32">
        <v>45065</v>
      </c>
      <c r="Q9169" s="33">
        <f t="shared" si="1541"/>
        <v>5</v>
      </c>
      <c r="R9169" s="33">
        <f t="shared" si="1542"/>
        <v>2023</v>
      </c>
      <c r="S9169" s="34">
        <v>75.42</v>
      </c>
    </row>
    <row r="9170" spans="6:19">
      <c r="F9170" s="32"/>
      <c r="K9170" s="32">
        <v>44651</v>
      </c>
      <c r="L9170" s="33">
        <f t="shared" si="1543"/>
        <v>3</v>
      </c>
      <c r="M9170" s="33">
        <f t="shared" si="1544"/>
        <v>2022</v>
      </c>
      <c r="N9170" s="34">
        <v>100.53</v>
      </c>
      <c r="P9170" s="32">
        <v>45068</v>
      </c>
      <c r="Q9170" s="33">
        <f t="shared" si="1541"/>
        <v>5</v>
      </c>
      <c r="R9170" s="33">
        <f t="shared" si="1542"/>
        <v>2023</v>
      </c>
      <c r="S9170" s="34">
        <v>75.77</v>
      </c>
    </row>
    <row r="9171" spans="6:19">
      <c r="F9171" s="32"/>
      <c r="K9171" s="32">
        <v>44652</v>
      </c>
      <c r="L9171" s="33">
        <f t="shared" si="1543"/>
        <v>4</v>
      </c>
      <c r="M9171" s="33">
        <f t="shared" si="1544"/>
        <v>2022</v>
      </c>
      <c r="N9171" s="34">
        <v>99.32</v>
      </c>
      <c r="P9171" s="32">
        <v>45069</v>
      </c>
      <c r="Q9171" s="33">
        <f t="shared" si="1541"/>
        <v>5</v>
      </c>
      <c r="R9171" s="33">
        <f t="shared" si="1542"/>
        <v>2023</v>
      </c>
      <c r="S9171" s="34">
        <v>76.66</v>
      </c>
    </row>
    <row r="9172" spans="6:19">
      <c r="F9172" s="32"/>
      <c r="K9172" s="32">
        <v>44655</v>
      </c>
      <c r="L9172" s="33">
        <f t="shared" si="1543"/>
        <v>4</v>
      </c>
      <c r="M9172" s="33">
        <f t="shared" si="1544"/>
        <v>2022</v>
      </c>
      <c r="N9172" s="34">
        <v>103.29</v>
      </c>
      <c r="P9172" s="32">
        <v>45070</v>
      </c>
      <c r="Q9172" s="33">
        <f t="shared" si="1541"/>
        <v>5</v>
      </c>
      <c r="R9172" s="33">
        <f t="shared" si="1542"/>
        <v>2023</v>
      </c>
      <c r="S9172" s="34">
        <v>77.989999999999995</v>
      </c>
    </row>
    <row r="9173" spans="6:19">
      <c r="F9173" s="32"/>
      <c r="K9173" s="32">
        <v>44656</v>
      </c>
      <c r="L9173" s="33">
        <f t="shared" si="1543"/>
        <v>4</v>
      </c>
      <c r="M9173" s="33">
        <f t="shared" si="1544"/>
        <v>2022</v>
      </c>
      <c r="N9173" s="34">
        <v>101.98</v>
      </c>
      <c r="P9173" s="32">
        <v>45071</v>
      </c>
      <c r="Q9173" s="33">
        <f t="shared" si="1541"/>
        <v>5</v>
      </c>
      <c r="R9173" s="33">
        <f t="shared" si="1542"/>
        <v>2023</v>
      </c>
      <c r="S9173" s="34">
        <v>75.66</v>
      </c>
    </row>
    <row r="9174" spans="6:19">
      <c r="F9174" s="32"/>
      <c r="K9174" s="32">
        <v>44657</v>
      </c>
      <c r="L9174" s="33">
        <f t="shared" si="1543"/>
        <v>4</v>
      </c>
      <c r="M9174" s="33">
        <f t="shared" si="1544"/>
        <v>2022</v>
      </c>
      <c r="N9174" s="34">
        <v>96.39</v>
      </c>
      <c r="P9174" s="32">
        <v>45072</v>
      </c>
      <c r="Q9174" s="33">
        <f t="shared" si="1541"/>
        <v>5</v>
      </c>
      <c r="R9174" s="33">
        <f t="shared" si="1542"/>
        <v>2023</v>
      </c>
      <c r="S9174" s="34">
        <v>76.33</v>
      </c>
    </row>
    <row r="9175" spans="6:19">
      <c r="F9175" s="32"/>
      <c r="K9175" s="32">
        <v>44658</v>
      </c>
      <c r="L9175" s="33">
        <f t="shared" si="1543"/>
        <v>4</v>
      </c>
      <c r="M9175" s="33">
        <f t="shared" si="1544"/>
        <v>2022</v>
      </c>
      <c r="N9175" s="34">
        <v>96.05</v>
      </c>
      <c r="P9175" s="32">
        <v>45076</v>
      </c>
      <c r="Q9175" s="33">
        <f t="shared" si="1541"/>
        <v>5</v>
      </c>
      <c r="R9175" s="33">
        <f t="shared" si="1542"/>
        <v>2023</v>
      </c>
      <c r="S9175" s="34">
        <v>73.38</v>
      </c>
    </row>
    <row r="9176" spans="6:19">
      <c r="F9176" s="32"/>
      <c r="K9176" s="32">
        <v>44659</v>
      </c>
      <c r="L9176" s="33">
        <f t="shared" si="1543"/>
        <v>4</v>
      </c>
      <c r="M9176" s="33">
        <f t="shared" si="1544"/>
        <v>2022</v>
      </c>
      <c r="N9176" s="34">
        <v>98.35</v>
      </c>
      <c r="P9176" s="32">
        <v>45077</v>
      </c>
      <c r="Q9176" s="33">
        <f t="shared" ref="Q9176:Q9178" si="1545">+MONTH(P9176)</f>
        <v>5</v>
      </c>
      <c r="R9176" s="33">
        <f t="shared" ref="R9176:R9178" si="1546">+YEAR(P9176)</f>
        <v>2023</v>
      </c>
      <c r="S9176" s="34">
        <v>71.98</v>
      </c>
    </row>
    <row r="9177" spans="6:19">
      <c r="F9177" s="32"/>
      <c r="K9177" s="32">
        <v>44662</v>
      </c>
      <c r="L9177" s="33">
        <f t="shared" si="1543"/>
        <v>4</v>
      </c>
      <c r="M9177" s="33">
        <f t="shared" si="1544"/>
        <v>2022</v>
      </c>
      <c r="N9177" s="34">
        <v>94.22</v>
      </c>
      <c r="P9177" s="32">
        <v>45078</v>
      </c>
      <c r="Q9177" s="33">
        <f t="shared" si="1545"/>
        <v>6</v>
      </c>
      <c r="R9177" s="33">
        <f t="shared" si="1546"/>
        <v>2023</v>
      </c>
      <c r="S9177" s="34">
        <v>74.180000000000007</v>
      </c>
    </row>
    <row r="9178" spans="6:19">
      <c r="F9178" s="32"/>
      <c r="K9178" s="32">
        <v>44663</v>
      </c>
      <c r="L9178" s="33">
        <f t="shared" si="1543"/>
        <v>4</v>
      </c>
      <c r="M9178" s="33">
        <f t="shared" si="1544"/>
        <v>2022</v>
      </c>
      <c r="N9178" s="34">
        <v>100.52</v>
      </c>
      <c r="P9178" s="32">
        <v>45079</v>
      </c>
      <c r="Q9178" s="33">
        <f t="shared" si="1545"/>
        <v>6</v>
      </c>
      <c r="R9178" s="33">
        <f t="shared" si="1546"/>
        <v>2023</v>
      </c>
      <c r="S9178" s="34">
        <v>76</v>
      </c>
    </row>
    <row r="9179" spans="6:19">
      <c r="F9179" s="32"/>
      <c r="K9179" s="32">
        <v>44664</v>
      </c>
      <c r="L9179" s="33">
        <f t="shared" si="1543"/>
        <v>4</v>
      </c>
      <c r="M9179" s="33">
        <f t="shared" si="1544"/>
        <v>2022</v>
      </c>
      <c r="N9179" s="34">
        <v>104.26</v>
      </c>
      <c r="P9179" s="32">
        <v>45082</v>
      </c>
      <c r="Q9179" s="33">
        <f t="shared" ref="Q9179:Q9189" si="1547">+MONTH(P9179)</f>
        <v>6</v>
      </c>
      <c r="R9179" s="33">
        <f t="shared" ref="R9179:R9189" si="1548">+YEAR(P9179)</f>
        <v>2023</v>
      </c>
      <c r="S9179" s="34">
        <v>76.61</v>
      </c>
    </row>
    <row r="9180" spans="6:19">
      <c r="F9180" s="32"/>
      <c r="K9180" s="32">
        <v>44665</v>
      </c>
      <c r="L9180" s="33">
        <f t="shared" si="1543"/>
        <v>4</v>
      </c>
      <c r="M9180" s="33">
        <f t="shared" si="1544"/>
        <v>2022</v>
      </c>
      <c r="N9180" s="34">
        <v>106.84</v>
      </c>
      <c r="P9180" s="32">
        <v>45083</v>
      </c>
      <c r="Q9180" s="33">
        <f t="shared" si="1547"/>
        <v>6</v>
      </c>
      <c r="R9180" s="33">
        <f t="shared" si="1548"/>
        <v>2023</v>
      </c>
      <c r="S9180" s="34">
        <v>76.22</v>
      </c>
    </row>
    <row r="9181" spans="6:19">
      <c r="F9181" s="32"/>
      <c r="K9181" s="32">
        <v>44669</v>
      </c>
      <c r="L9181" s="33">
        <f t="shared" si="1543"/>
        <v>4</v>
      </c>
      <c r="M9181" s="33">
        <f t="shared" si="1544"/>
        <v>2022</v>
      </c>
      <c r="N9181" s="34">
        <v>108.24</v>
      </c>
      <c r="P9181" s="32">
        <v>45084</v>
      </c>
      <c r="Q9181" s="33">
        <f t="shared" si="1547"/>
        <v>6</v>
      </c>
      <c r="R9181" s="33">
        <f t="shared" si="1548"/>
        <v>2023</v>
      </c>
      <c r="S9181" s="34">
        <v>76.849999999999994</v>
      </c>
    </row>
    <row r="9182" spans="6:19">
      <c r="F9182" s="32"/>
      <c r="K9182" s="32">
        <v>44670</v>
      </c>
      <c r="L9182" s="33">
        <f t="shared" si="1543"/>
        <v>4</v>
      </c>
      <c r="M9182" s="33">
        <f t="shared" si="1544"/>
        <v>2022</v>
      </c>
      <c r="N9182" s="34">
        <v>102.54</v>
      </c>
      <c r="P9182" s="32">
        <v>45085</v>
      </c>
      <c r="Q9182" s="33">
        <f t="shared" si="1547"/>
        <v>6</v>
      </c>
      <c r="R9182" s="33">
        <f t="shared" si="1548"/>
        <v>2023</v>
      </c>
      <c r="S9182" s="34">
        <v>75.88</v>
      </c>
    </row>
    <row r="9183" spans="6:19">
      <c r="F9183" s="32"/>
      <c r="K9183" s="32">
        <v>44671</v>
      </c>
      <c r="L9183" s="33">
        <f t="shared" si="1543"/>
        <v>4</v>
      </c>
      <c r="M9183" s="33">
        <f t="shared" si="1544"/>
        <v>2022</v>
      </c>
      <c r="N9183" s="34">
        <v>102.56</v>
      </c>
      <c r="P9183" s="32">
        <v>45086</v>
      </c>
      <c r="Q9183" s="33">
        <f t="shared" si="1547"/>
        <v>6</v>
      </c>
      <c r="R9183" s="33">
        <f t="shared" si="1548"/>
        <v>2023</v>
      </c>
      <c r="S9183" s="34">
        <v>74.739999999999995</v>
      </c>
    </row>
    <row r="9184" spans="6:19">
      <c r="F9184" s="32"/>
      <c r="K9184" s="32">
        <v>44672</v>
      </c>
      <c r="L9184" s="33">
        <f t="shared" si="1543"/>
        <v>4</v>
      </c>
      <c r="M9184" s="33">
        <f t="shared" si="1544"/>
        <v>2022</v>
      </c>
      <c r="N9184" s="34">
        <v>103.89</v>
      </c>
      <c r="P9184" s="32">
        <v>45089</v>
      </c>
      <c r="Q9184" s="33">
        <f t="shared" si="1547"/>
        <v>6</v>
      </c>
      <c r="R9184" s="33">
        <f t="shared" si="1548"/>
        <v>2023</v>
      </c>
      <c r="S9184" s="34">
        <v>71.8</v>
      </c>
    </row>
    <row r="9185" spans="6:19">
      <c r="F9185" s="32"/>
      <c r="K9185" s="32">
        <v>44673</v>
      </c>
      <c r="L9185" s="33">
        <f t="shared" si="1543"/>
        <v>4</v>
      </c>
      <c r="M9185" s="33">
        <f t="shared" si="1544"/>
        <v>2022</v>
      </c>
      <c r="N9185" s="34">
        <v>102.86</v>
      </c>
      <c r="P9185" s="32">
        <v>45090</v>
      </c>
      <c r="Q9185" s="33">
        <f t="shared" si="1547"/>
        <v>6</v>
      </c>
      <c r="R9185" s="33">
        <f t="shared" si="1548"/>
        <v>2023</v>
      </c>
      <c r="S9185" s="34">
        <v>74.239999999999995</v>
      </c>
    </row>
    <row r="9186" spans="6:19">
      <c r="F9186" s="32"/>
      <c r="K9186" s="32">
        <v>44676</v>
      </c>
      <c r="L9186" s="33">
        <f t="shared" si="1543"/>
        <v>4</v>
      </c>
      <c r="M9186" s="33">
        <f t="shared" si="1544"/>
        <v>2022</v>
      </c>
      <c r="N9186" s="34">
        <v>99.6</v>
      </c>
      <c r="P9186" s="32">
        <v>45091</v>
      </c>
      <c r="Q9186" s="33">
        <f t="shared" si="1547"/>
        <v>6</v>
      </c>
      <c r="R9186" s="33">
        <f t="shared" si="1548"/>
        <v>2023</v>
      </c>
      <c r="S9186" s="34">
        <v>73.39</v>
      </c>
    </row>
    <row r="9187" spans="6:19">
      <c r="F9187" s="32"/>
      <c r="K9187" s="32">
        <v>44677</v>
      </c>
      <c r="L9187" s="33">
        <f t="shared" si="1543"/>
        <v>4</v>
      </c>
      <c r="M9187" s="33">
        <f t="shared" si="1544"/>
        <v>2022</v>
      </c>
      <c r="N9187" s="34">
        <v>102.62</v>
      </c>
      <c r="P9187" s="32">
        <v>45092</v>
      </c>
      <c r="Q9187" s="33">
        <f t="shared" si="1547"/>
        <v>6</v>
      </c>
      <c r="R9187" s="33">
        <f t="shared" si="1548"/>
        <v>2023</v>
      </c>
      <c r="S9187" s="34">
        <v>75.75</v>
      </c>
    </row>
    <row r="9188" spans="6:19">
      <c r="F9188" s="32"/>
      <c r="K9188" s="32">
        <v>44678</v>
      </c>
      <c r="L9188" s="33">
        <f t="shared" si="1543"/>
        <v>4</v>
      </c>
      <c r="M9188" s="33">
        <f t="shared" si="1544"/>
        <v>2022</v>
      </c>
      <c r="N9188" s="34">
        <v>101.96</v>
      </c>
      <c r="P9188" s="32">
        <v>45093</v>
      </c>
      <c r="Q9188" s="33">
        <f t="shared" si="1547"/>
        <v>6</v>
      </c>
      <c r="R9188" s="33">
        <f t="shared" si="1548"/>
        <v>2023</v>
      </c>
      <c r="S9188" s="34">
        <v>76.760000000000005</v>
      </c>
    </row>
    <row r="9189" spans="6:19">
      <c r="F9189" s="32"/>
      <c r="K9189" s="32">
        <v>44679</v>
      </c>
      <c r="L9189" s="33">
        <f t="shared" si="1543"/>
        <v>4</v>
      </c>
      <c r="M9189" s="33">
        <f t="shared" si="1544"/>
        <v>2022</v>
      </c>
      <c r="N9189" s="34">
        <v>105.47</v>
      </c>
      <c r="P9189" s="32">
        <v>45096</v>
      </c>
      <c r="Q9189" s="33">
        <f t="shared" si="1547"/>
        <v>6</v>
      </c>
      <c r="R9189" s="33">
        <f t="shared" si="1548"/>
        <v>2023</v>
      </c>
      <c r="S9189" s="34">
        <v>76.09</v>
      </c>
    </row>
    <row r="9190" spans="6:19">
      <c r="F9190" s="32"/>
      <c r="K9190" s="32">
        <v>44680</v>
      </c>
      <c r="L9190" s="33">
        <f t="shared" si="1543"/>
        <v>4</v>
      </c>
      <c r="M9190" s="33">
        <f t="shared" si="1544"/>
        <v>2022</v>
      </c>
      <c r="N9190" s="34">
        <v>104.59</v>
      </c>
      <c r="P9190" s="32">
        <v>45097</v>
      </c>
      <c r="Q9190" s="33">
        <f t="shared" ref="Q9190" si="1549">+MONTH(P9190)</f>
        <v>6</v>
      </c>
      <c r="R9190" s="33">
        <f t="shared" ref="R9190" si="1550">+YEAR(P9190)</f>
        <v>2023</v>
      </c>
      <c r="S9190" s="34">
        <v>75.790000000000006</v>
      </c>
    </row>
    <row r="9191" spans="6:19">
      <c r="F9191" s="32"/>
      <c r="K9191" s="32">
        <v>44683</v>
      </c>
      <c r="L9191" s="33">
        <f t="shared" si="1543"/>
        <v>5</v>
      </c>
      <c r="M9191" s="33">
        <f t="shared" si="1544"/>
        <v>2022</v>
      </c>
      <c r="N9191" s="34">
        <v>105.18</v>
      </c>
      <c r="P9191" s="32">
        <v>45098</v>
      </c>
      <c r="Q9191" s="33">
        <f t="shared" ref="Q9191:Q9193" si="1551">+MONTH(P9191)</f>
        <v>6</v>
      </c>
      <c r="R9191" s="33">
        <f t="shared" ref="R9191:R9193" si="1552">+YEAR(P9191)</f>
        <v>2023</v>
      </c>
      <c r="S9191" s="34">
        <v>76.92</v>
      </c>
    </row>
    <row r="9192" spans="6:19">
      <c r="F9192" s="32"/>
      <c r="K9192" s="32">
        <v>44684</v>
      </c>
      <c r="L9192" s="33">
        <f t="shared" ref="L9192:L9220" si="1553">+MONTH(K9192)</f>
        <v>5</v>
      </c>
      <c r="M9192" s="33">
        <f t="shared" ref="M9192:M9220" si="1554">+YEAR(K9192)</f>
        <v>2022</v>
      </c>
      <c r="N9192" s="34">
        <v>102.53</v>
      </c>
      <c r="P9192" s="32">
        <v>45099</v>
      </c>
      <c r="Q9192" s="33">
        <f t="shared" si="1551"/>
        <v>6</v>
      </c>
      <c r="R9192" s="33">
        <f t="shared" si="1552"/>
        <v>2023</v>
      </c>
      <c r="S9192" s="34">
        <v>73.930000000000007</v>
      </c>
    </row>
    <row r="9193" spans="6:19">
      <c r="F9193" s="32"/>
      <c r="K9193" s="32">
        <v>44685</v>
      </c>
      <c r="L9193" s="33">
        <f t="shared" si="1553"/>
        <v>5</v>
      </c>
      <c r="M9193" s="33">
        <f t="shared" si="1554"/>
        <v>2022</v>
      </c>
      <c r="N9193" s="34">
        <v>107.84</v>
      </c>
      <c r="P9193" s="32">
        <v>45100</v>
      </c>
      <c r="Q9193" s="33">
        <f t="shared" si="1551"/>
        <v>6</v>
      </c>
      <c r="R9193" s="33">
        <f t="shared" si="1552"/>
        <v>2023</v>
      </c>
      <c r="S9193" s="34">
        <v>73.56</v>
      </c>
    </row>
    <row r="9194" spans="6:19">
      <c r="F9194" s="32"/>
      <c r="K9194" s="32">
        <v>44686</v>
      </c>
      <c r="L9194" s="33">
        <f t="shared" si="1553"/>
        <v>5</v>
      </c>
      <c r="M9194" s="33">
        <f t="shared" si="1554"/>
        <v>2022</v>
      </c>
      <c r="N9194" s="34">
        <v>108.17</v>
      </c>
      <c r="P9194" s="32">
        <v>45103</v>
      </c>
      <c r="Q9194" s="33">
        <f t="shared" ref="Q9194:Q9223" si="1555">+MONTH(P9194)</f>
        <v>6</v>
      </c>
      <c r="R9194" s="33">
        <f t="shared" ref="R9194:R9223" si="1556">+YEAR(P9194)</f>
        <v>2023</v>
      </c>
      <c r="S9194" s="34">
        <v>73.86</v>
      </c>
    </row>
    <row r="9195" spans="6:19">
      <c r="F9195" s="32"/>
      <c r="K9195" s="32">
        <v>44687</v>
      </c>
      <c r="L9195" s="33">
        <f t="shared" si="1553"/>
        <v>5</v>
      </c>
      <c r="M9195" s="33">
        <f t="shared" si="1554"/>
        <v>2022</v>
      </c>
      <c r="N9195" s="34">
        <v>109.72</v>
      </c>
      <c r="P9195" s="32">
        <v>45104</v>
      </c>
      <c r="Q9195" s="33">
        <f t="shared" si="1555"/>
        <v>6</v>
      </c>
      <c r="R9195" s="33">
        <f t="shared" si="1556"/>
        <v>2023</v>
      </c>
      <c r="S9195" s="34">
        <v>71.88</v>
      </c>
    </row>
    <row r="9196" spans="6:19">
      <c r="F9196" s="32"/>
      <c r="K9196" s="32">
        <v>44690</v>
      </c>
      <c r="L9196" s="33">
        <f t="shared" si="1553"/>
        <v>5</v>
      </c>
      <c r="M9196" s="33">
        <f t="shared" si="1554"/>
        <v>2022</v>
      </c>
      <c r="N9196" s="34">
        <v>103.08</v>
      </c>
      <c r="P9196" s="32">
        <v>45105</v>
      </c>
      <c r="Q9196" s="33">
        <f t="shared" si="1555"/>
        <v>6</v>
      </c>
      <c r="R9196" s="33">
        <f t="shared" si="1556"/>
        <v>2023</v>
      </c>
      <c r="S9196" s="34">
        <v>73.64</v>
      </c>
    </row>
    <row r="9197" spans="6:19">
      <c r="F9197" s="32"/>
      <c r="K9197" s="32">
        <v>44691</v>
      </c>
      <c r="L9197" s="33">
        <f t="shared" si="1553"/>
        <v>5</v>
      </c>
      <c r="M9197" s="33">
        <f t="shared" si="1554"/>
        <v>2022</v>
      </c>
      <c r="N9197" s="34">
        <v>99.74</v>
      </c>
      <c r="P9197" s="32">
        <v>45106</v>
      </c>
      <c r="Q9197" s="33">
        <f t="shared" si="1555"/>
        <v>6</v>
      </c>
      <c r="R9197" s="33">
        <f t="shared" si="1556"/>
        <v>2023</v>
      </c>
      <c r="S9197" s="34">
        <v>73.86</v>
      </c>
    </row>
    <row r="9198" spans="6:19">
      <c r="F9198" s="32"/>
      <c r="K9198" s="32">
        <v>44692</v>
      </c>
      <c r="L9198" s="33">
        <f t="shared" si="1553"/>
        <v>5</v>
      </c>
      <c r="M9198" s="33">
        <f t="shared" si="1554"/>
        <v>2022</v>
      </c>
      <c r="N9198" s="34">
        <v>105.5</v>
      </c>
      <c r="P9198" s="32">
        <v>45107</v>
      </c>
      <c r="Q9198" s="33">
        <f t="shared" si="1555"/>
        <v>6</v>
      </c>
      <c r="R9198" s="33">
        <f t="shared" si="1556"/>
        <v>2023</v>
      </c>
      <c r="S9198" s="34">
        <v>74.510000000000005</v>
      </c>
    </row>
    <row r="9199" spans="6:19">
      <c r="F9199" s="32"/>
      <c r="K9199" s="32">
        <v>44693</v>
      </c>
      <c r="L9199" s="33">
        <f t="shared" si="1553"/>
        <v>5</v>
      </c>
      <c r="M9199" s="33">
        <f t="shared" si="1554"/>
        <v>2022</v>
      </c>
      <c r="N9199" s="34">
        <v>106.15</v>
      </c>
      <c r="P9199" s="32">
        <v>45110</v>
      </c>
      <c r="Q9199" s="33">
        <f t="shared" si="1555"/>
        <v>7</v>
      </c>
      <c r="R9199" s="33">
        <f t="shared" si="1556"/>
        <v>2023</v>
      </c>
      <c r="S9199" s="34">
        <v>74.510000000000005</v>
      </c>
    </row>
    <row r="9200" spans="6:19">
      <c r="F9200" s="32"/>
      <c r="K9200" s="32">
        <v>44694</v>
      </c>
      <c r="L9200" s="33">
        <f t="shared" si="1553"/>
        <v>5</v>
      </c>
      <c r="M9200" s="33">
        <f t="shared" si="1554"/>
        <v>2022</v>
      </c>
      <c r="N9200" s="34">
        <v>110.52</v>
      </c>
      <c r="P9200" s="32">
        <v>45111</v>
      </c>
      <c r="Q9200" s="33">
        <f t="shared" si="1555"/>
        <v>7</v>
      </c>
      <c r="R9200" s="33">
        <f t="shared" si="1556"/>
        <v>2023</v>
      </c>
      <c r="S9200" s="34">
        <v>76.23</v>
      </c>
    </row>
    <row r="9201" spans="6:19">
      <c r="F9201" s="32"/>
      <c r="K9201" s="32">
        <v>44697</v>
      </c>
      <c r="L9201" s="33">
        <f t="shared" si="1553"/>
        <v>5</v>
      </c>
      <c r="M9201" s="33">
        <f t="shared" si="1554"/>
        <v>2022</v>
      </c>
      <c r="N9201" s="34">
        <v>114.07</v>
      </c>
      <c r="P9201" s="32">
        <v>45112</v>
      </c>
      <c r="Q9201" s="33">
        <f t="shared" si="1555"/>
        <v>7</v>
      </c>
      <c r="R9201" s="33">
        <f t="shared" si="1556"/>
        <v>2023</v>
      </c>
      <c r="S9201" s="34">
        <v>76.739999999999995</v>
      </c>
    </row>
    <row r="9202" spans="6:19">
      <c r="F9202" s="32"/>
      <c r="K9202" s="32">
        <v>44698</v>
      </c>
      <c r="L9202" s="33">
        <f t="shared" si="1553"/>
        <v>5</v>
      </c>
      <c r="M9202" s="33">
        <f t="shared" si="1554"/>
        <v>2022</v>
      </c>
      <c r="N9202" s="34">
        <v>112.31</v>
      </c>
      <c r="P9202" s="32">
        <v>45113</v>
      </c>
      <c r="Q9202" s="33">
        <f t="shared" si="1555"/>
        <v>7</v>
      </c>
      <c r="R9202" s="33">
        <f t="shared" si="1556"/>
        <v>2023</v>
      </c>
      <c r="S9202" s="34">
        <v>76.72</v>
      </c>
    </row>
    <row r="9203" spans="6:19">
      <c r="F9203" s="32"/>
      <c r="K9203" s="32">
        <v>44699</v>
      </c>
      <c r="L9203" s="33">
        <f t="shared" si="1553"/>
        <v>5</v>
      </c>
      <c r="M9203" s="33">
        <f t="shared" si="1554"/>
        <v>2022</v>
      </c>
      <c r="N9203" s="34">
        <v>109.67</v>
      </c>
      <c r="P9203" s="32">
        <v>45114</v>
      </c>
      <c r="Q9203" s="33">
        <f t="shared" si="1555"/>
        <v>7</v>
      </c>
      <c r="R9203" s="33">
        <f t="shared" si="1556"/>
        <v>2023</v>
      </c>
      <c r="S9203" s="34">
        <v>78.77</v>
      </c>
    </row>
    <row r="9204" spans="6:19">
      <c r="F9204" s="32"/>
      <c r="K9204" s="32">
        <v>44700</v>
      </c>
      <c r="L9204" s="33">
        <f t="shared" si="1553"/>
        <v>5</v>
      </c>
      <c r="M9204" s="33">
        <f t="shared" si="1554"/>
        <v>2022</v>
      </c>
      <c r="N9204" s="34">
        <v>112.21</v>
      </c>
      <c r="P9204" s="32">
        <v>45117</v>
      </c>
      <c r="Q9204" s="33">
        <f t="shared" si="1555"/>
        <v>7</v>
      </c>
      <c r="R9204" s="33">
        <f t="shared" si="1556"/>
        <v>2023</v>
      </c>
      <c r="S9204" s="34">
        <v>77.83</v>
      </c>
    </row>
    <row r="9205" spans="6:19">
      <c r="F9205" s="32"/>
      <c r="K9205" s="32">
        <v>44701</v>
      </c>
      <c r="L9205" s="33">
        <f t="shared" si="1553"/>
        <v>5</v>
      </c>
      <c r="M9205" s="33">
        <f t="shared" si="1554"/>
        <v>2022</v>
      </c>
      <c r="N9205" s="34">
        <v>112.63</v>
      </c>
      <c r="P9205" s="32">
        <v>45118</v>
      </c>
      <c r="Q9205" s="33">
        <f t="shared" si="1555"/>
        <v>7</v>
      </c>
      <c r="R9205" s="33">
        <f t="shared" si="1556"/>
        <v>2023</v>
      </c>
      <c r="S9205" s="34">
        <v>79.540000000000006</v>
      </c>
    </row>
    <row r="9206" spans="6:19">
      <c r="F9206" s="32"/>
      <c r="K9206" s="32">
        <v>44704</v>
      </c>
      <c r="L9206" s="33">
        <f t="shared" si="1553"/>
        <v>5</v>
      </c>
      <c r="M9206" s="33">
        <f t="shared" si="1554"/>
        <v>2022</v>
      </c>
      <c r="N9206" s="34">
        <v>110.32</v>
      </c>
      <c r="P9206" s="32">
        <v>45119</v>
      </c>
      <c r="Q9206" s="33">
        <f t="shared" si="1555"/>
        <v>7</v>
      </c>
      <c r="R9206" s="33">
        <f t="shared" si="1556"/>
        <v>2023</v>
      </c>
      <c r="S9206" s="34">
        <v>80.349999999999994</v>
      </c>
    </row>
    <row r="9207" spans="6:19">
      <c r="F9207" s="32"/>
      <c r="K9207" s="32">
        <v>44705</v>
      </c>
      <c r="L9207" s="33">
        <f t="shared" si="1553"/>
        <v>5</v>
      </c>
      <c r="M9207" s="33">
        <f t="shared" si="1554"/>
        <v>2022</v>
      </c>
      <c r="N9207" s="34">
        <v>112.55</v>
      </c>
      <c r="P9207" s="32">
        <v>45120</v>
      </c>
      <c r="Q9207" s="33">
        <f t="shared" si="1555"/>
        <v>7</v>
      </c>
      <c r="R9207" s="33">
        <f t="shared" si="1556"/>
        <v>2023</v>
      </c>
      <c r="S9207" s="34">
        <v>81.31</v>
      </c>
    </row>
    <row r="9208" spans="6:19">
      <c r="F9208" s="32"/>
      <c r="K9208" s="32">
        <v>44706</v>
      </c>
      <c r="L9208" s="33">
        <f t="shared" si="1553"/>
        <v>5</v>
      </c>
      <c r="M9208" s="33">
        <f t="shared" si="1554"/>
        <v>2022</v>
      </c>
      <c r="N9208" s="34">
        <v>112.88</v>
      </c>
      <c r="P9208" s="32">
        <v>45121</v>
      </c>
      <c r="Q9208" s="33">
        <f t="shared" si="1555"/>
        <v>7</v>
      </c>
      <c r="R9208" s="33">
        <f t="shared" si="1556"/>
        <v>2023</v>
      </c>
      <c r="S9208" s="34">
        <v>79.900000000000006</v>
      </c>
    </row>
    <row r="9209" spans="6:19">
      <c r="F9209" s="32"/>
      <c r="K9209" s="32">
        <v>44707</v>
      </c>
      <c r="L9209" s="33">
        <f t="shared" si="1553"/>
        <v>5</v>
      </c>
      <c r="M9209" s="33">
        <f t="shared" si="1554"/>
        <v>2022</v>
      </c>
      <c r="N9209" s="34">
        <v>116.19</v>
      </c>
      <c r="P9209" s="32">
        <v>45124</v>
      </c>
      <c r="Q9209" s="33">
        <f t="shared" si="1555"/>
        <v>7</v>
      </c>
      <c r="R9209" s="33">
        <f t="shared" si="1556"/>
        <v>2023</v>
      </c>
      <c r="S9209" s="34">
        <v>77.8</v>
      </c>
    </row>
    <row r="9210" spans="6:19">
      <c r="F9210" s="32"/>
      <c r="K9210" s="32">
        <v>44708</v>
      </c>
      <c r="L9210" s="33">
        <f t="shared" si="1553"/>
        <v>5</v>
      </c>
      <c r="M9210" s="33">
        <f t="shared" si="1554"/>
        <v>2022</v>
      </c>
      <c r="N9210" s="34">
        <v>114.96</v>
      </c>
      <c r="P9210" s="32">
        <v>45125</v>
      </c>
      <c r="Q9210" s="33">
        <f t="shared" si="1555"/>
        <v>7</v>
      </c>
      <c r="R9210" s="33">
        <f t="shared" si="1556"/>
        <v>2023</v>
      </c>
      <c r="S9210" s="34">
        <v>79.540000000000006</v>
      </c>
    </row>
    <row r="9211" spans="6:19">
      <c r="F9211" s="32"/>
      <c r="K9211" s="32">
        <v>44712</v>
      </c>
      <c r="L9211" s="33">
        <f t="shared" si="1553"/>
        <v>5</v>
      </c>
      <c r="M9211" s="33">
        <f t="shared" si="1554"/>
        <v>2022</v>
      </c>
      <c r="N9211" s="34">
        <v>114.38</v>
      </c>
      <c r="P9211" s="32">
        <v>45126</v>
      </c>
      <c r="Q9211" s="33">
        <f t="shared" si="1555"/>
        <v>7</v>
      </c>
      <c r="R9211" s="33">
        <f t="shared" si="1556"/>
        <v>2023</v>
      </c>
      <c r="S9211" s="34">
        <v>79.38</v>
      </c>
    </row>
    <row r="9212" spans="6:19">
      <c r="F9212" s="32"/>
      <c r="K9212" s="32">
        <v>44713</v>
      </c>
      <c r="L9212" s="33">
        <f t="shared" si="1553"/>
        <v>6</v>
      </c>
      <c r="M9212" s="33">
        <f t="shared" si="1554"/>
        <v>2022</v>
      </c>
      <c r="N9212" s="34">
        <v>115.26</v>
      </c>
      <c r="P9212" s="32">
        <v>45127</v>
      </c>
      <c r="Q9212" s="33">
        <f t="shared" si="1555"/>
        <v>7</v>
      </c>
      <c r="R9212" s="33">
        <f t="shared" si="1556"/>
        <v>2023</v>
      </c>
      <c r="S9212" s="34">
        <v>79.62</v>
      </c>
    </row>
    <row r="9213" spans="6:19">
      <c r="F9213" s="32"/>
      <c r="K9213" s="32">
        <v>44714</v>
      </c>
      <c r="L9213" s="33">
        <f t="shared" si="1553"/>
        <v>6</v>
      </c>
      <c r="M9213" s="33">
        <f t="shared" si="1554"/>
        <v>2022</v>
      </c>
      <c r="N9213" s="34">
        <v>116.88</v>
      </c>
      <c r="P9213" s="32">
        <v>45128</v>
      </c>
      <c r="Q9213" s="33">
        <f t="shared" si="1555"/>
        <v>7</v>
      </c>
      <c r="R9213" s="33">
        <f t="shared" si="1556"/>
        <v>2023</v>
      </c>
      <c r="S9213" s="34">
        <v>81.06</v>
      </c>
    </row>
    <row r="9214" spans="6:19">
      <c r="F9214" s="32"/>
      <c r="K9214" s="32">
        <v>44715</v>
      </c>
      <c r="L9214" s="33">
        <f t="shared" si="1553"/>
        <v>6</v>
      </c>
      <c r="M9214" s="33">
        <f t="shared" si="1554"/>
        <v>2022</v>
      </c>
      <c r="N9214" s="34">
        <v>118.97</v>
      </c>
      <c r="P9214" s="32">
        <v>45131</v>
      </c>
      <c r="Q9214" s="33">
        <f t="shared" si="1555"/>
        <v>7</v>
      </c>
      <c r="R9214" s="33">
        <f t="shared" si="1556"/>
        <v>2023</v>
      </c>
      <c r="S9214" s="34">
        <v>82.53</v>
      </c>
    </row>
    <row r="9215" spans="6:19">
      <c r="F9215" s="32"/>
      <c r="K9215" s="32">
        <v>44718</v>
      </c>
      <c r="L9215" s="33">
        <f t="shared" si="1553"/>
        <v>6</v>
      </c>
      <c r="M9215" s="33">
        <f t="shared" si="1554"/>
        <v>2022</v>
      </c>
      <c r="N9215" s="34">
        <v>118.41</v>
      </c>
      <c r="P9215" s="32">
        <v>45132</v>
      </c>
      <c r="Q9215" s="33">
        <f t="shared" si="1555"/>
        <v>7</v>
      </c>
      <c r="R9215" s="33">
        <f t="shared" si="1556"/>
        <v>2023</v>
      </c>
      <c r="S9215" s="34">
        <v>83.46</v>
      </c>
    </row>
    <row r="9216" spans="6:19">
      <c r="F9216" s="32"/>
      <c r="K9216" s="32">
        <v>44719</v>
      </c>
      <c r="L9216" s="33">
        <f t="shared" si="1553"/>
        <v>6</v>
      </c>
      <c r="M9216" s="33">
        <f t="shared" si="1554"/>
        <v>2022</v>
      </c>
      <c r="N9216" s="34">
        <v>119.55</v>
      </c>
      <c r="P9216" s="32">
        <v>45133</v>
      </c>
      <c r="Q9216" s="33">
        <f t="shared" si="1555"/>
        <v>7</v>
      </c>
      <c r="R9216" s="33">
        <f t="shared" si="1556"/>
        <v>2023</v>
      </c>
      <c r="S9216" s="34">
        <v>82.98</v>
      </c>
    </row>
    <row r="9217" spans="6:19">
      <c r="F9217" s="32"/>
      <c r="K9217" s="32">
        <v>44720</v>
      </c>
      <c r="L9217" s="33">
        <f t="shared" si="1553"/>
        <v>6</v>
      </c>
      <c r="M9217" s="33">
        <f t="shared" si="1554"/>
        <v>2022</v>
      </c>
      <c r="N9217" s="34">
        <v>121.94</v>
      </c>
      <c r="P9217" s="32">
        <v>45134</v>
      </c>
      <c r="Q9217" s="33">
        <f t="shared" si="1555"/>
        <v>7</v>
      </c>
      <c r="R9217" s="33">
        <f t="shared" si="1556"/>
        <v>2023</v>
      </c>
      <c r="S9217" s="34">
        <v>84.28</v>
      </c>
    </row>
    <row r="9218" spans="6:19">
      <c r="F9218" s="32"/>
      <c r="K9218" s="32">
        <v>44721</v>
      </c>
      <c r="L9218" s="33">
        <f t="shared" si="1553"/>
        <v>6</v>
      </c>
      <c r="M9218" s="33">
        <f t="shared" si="1554"/>
        <v>2022</v>
      </c>
      <c r="N9218" s="34">
        <v>121.52</v>
      </c>
      <c r="P9218" s="32">
        <v>45135</v>
      </c>
      <c r="Q9218" s="33">
        <f t="shared" si="1555"/>
        <v>7</v>
      </c>
      <c r="R9218" s="33">
        <f t="shared" si="1556"/>
        <v>2023</v>
      </c>
      <c r="S9218" s="34">
        <v>84.49</v>
      </c>
    </row>
    <row r="9219" spans="6:19">
      <c r="F9219" s="32"/>
      <c r="K9219" s="32">
        <v>44722</v>
      </c>
      <c r="L9219" s="33">
        <f t="shared" si="1553"/>
        <v>6</v>
      </c>
      <c r="M9219" s="33">
        <f t="shared" si="1554"/>
        <v>2022</v>
      </c>
      <c r="N9219" s="34">
        <v>120.73</v>
      </c>
      <c r="P9219" s="32">
        <v>45138</v>
      </c>
      <c r="Q9219" s="33">
        <f t="shared" si="1555"/>
        <v>7</v>
      </c>
      <c r="R9219" s="33">
        <f t="shared" si="1556"/>
        <v>2023</v>
      </c>
      <c r="S9219" s="34">
        <v>85.22</v>
      </c>
    </row>
    <row r="9220" spans="6:19">
      <c r="F9220" s="32"/>
      <c r="K9220" s="32">
        <v>44725</v>
      </c>
      <c r="L9220" s="33">
        <f t="shared" si="1553"/>
        <v>6</v>
      </c>
      <c r="M9220" s="33">
        <f t="shared" si="1554"/>
        <v>2022</v>
      </c>
      <c r="N9220" s="34">
        <v>120.92</v>
      </c>
      <c r="P9220" s="32">
        <v>45139</v>
      </c>
      <c r="Q9220" s="33">
        <f t="shared" si="1555"/>
        <v>8</v>
      </c>
      <c r="R9220" s="33">
        <f t="shared" si="1556"/>
        <v>2023</v>
      </c>
      <c r="S9220" s="34">
        <v>85.34</v>
      </c>
    </row>
    <row r="9221" spans="6:19">
      <c r="F9221" s="32"/>
      <c r="K9221" s="32">
        <v>44726</v>
      </c>
      <c r="L9221" s="33">
        <f t="shared" ref="L9221:L9248" si="1557">+MONTH(K9221)</f>
        <v>6</v>
      </c>
      <c r="M9221" s="33">
        <f t="shared" ref="M9221:M9248" si="1558">+YEAR(K9221)</f>
        <v>2022</v>
      </c>
      <c r="N9221" s="34">
        <v>118.92</v>
      </c>
      <c r="P9221" s="32">
        <v>45140</v>
      </c>
      <c r="Q9221" s="33">
        <f t="shared" si="1555"/>
        <v>8</v>
      </c>
      <c r="R9221" s="33">
        <f t="shared" si="1556"/>
        <v>2023</v>
      </c>
      <c r="S9221" s="34">
        <v>84.01</v>
      </c>
    </row>
    <row r="9222" spans="6:19">
      <c r="F9222" s="32"/>
      <c r="K9222" s="32">
        <v>44727</v>
      </c>
      <c r="L9222" s="33">
        <f t="shared" si="1557"/>
        <v>6</v>
      </c>
      <c r="M9222" s="33">
        <f t="shared" si="1558"/>
        <v>2022</v>
      </c>
      <c r="N9222" s="34">
        <v>115.32</v>
      </c>
      <c r="P9222" s="32">
        <v>45141</v>
      </c>
      <c r="Q9222" s="33">
        <f t="shared" si="1555"/>
        <v>8</v>
      </c>
      <c r="R9222" s="33">
        <f t="shared" si="1556"/>
        <v>2023</v>
      </c>
      <c r="S9222" s="34">
        <v>86.19</v>
      </c>
    </row>
    <row r="9223" spans="6:19">
      <c r="F9223" s="32"/>
      <c r="K9223" s="32">
        <v>44728</v>
      </c>
      <c r="L9223" s="33">
        <f t="shared" si="1557"/>
        <v>6</v>
      </c>
      <c r="M9223" s="33">
        <f t="shared" si="1558"/>
        <v>2022</v>
      </c>
      <c r="N9223" s="34">
        <v>117.56</v>
      </c>
      <c r="P9223" s="32">
        <v>45142</v>
      </c>
      <c r="Q9223" s="33">
        <f t="shared" si="1555"/>
        <v>8</v>
      </c>
      <c r="R9223" s="33">
        <f t="shared" si="1556"/>
        <v>2023</v>
      </c>
      <c r="S9223" s="34">
        <v>87.38</v>
      </c>
    </row>
    <row r="9224" spans="6:19">
      <c r="F9224" s="32"/>
      <c r="K9224" s="32">
        <v>44729</v>
      </c>
      <c r="L9224" s="33">
        <f t="shared" si="1557"/>
        <v>6</v>
      </c>
      <c r="M9224" s="33">
        <f t="shared" si="1558"/>
        <v>2022</v>
      </c>
      <c r="N9224" s="34">
        <v>109.56</v>
      </c>
      <c r="P9224" s="32">
        <v>45145</v>
      </c>
      <c r="Q9224" s="33">
        <f t="shared" ref="Q9224:Q9229" si="1559">+MONTH(P9224)</f>
        <v>8</v>
      </c>
      <c r="R9224" s="33">
        <f t="shared" ref="R9224:R9229" si="1560">+YEAR(P9224)</f>
        <v>2023</v>
      </c>
      <c r="S9224" s="34">
        <v>86.47</v>
      </c>
    </row>
    <row r="9225" spans="6:19">
      <c r="F9225" s="32"/>
      <c r="K9225" s="32">
        <v>44733</v>
      </c>
      <c r="L9225" s="33">
        <f t="shared" si="1557"/>
        <v>6</v>
      </c>
      <c r="M9225" s="33">
        <f t="shared" si="1558"/>
        <v>2022</v>
      </c>
      <c r="N9225" s="34">
        <v>110.49</v>
      </c>
      <c r="P9225" s="32">
        <v>45146</v>
      </c>
      <c r="Q9225" s="33">
        <f t="shared" si="1559"/>
        <v>8</v>
      </c>
      <c r="R9225" s="33">
        <f t="shared" si="1560"/>
        <v>2023</v>
      </c>
      <c r="S9225" s="34">
        <v>88</v>
      </c>
    </row>
    <row r="9226" spans="6:19">
      <c r="F9226" s="32"/>
      <c r="K9226" s="32">
        <v>44734</v>
      </c>
      <c r="L9226" s="33">
        <f t="shared" si="1557"/>
        <v>6</v>
      </c>
      <c r="M9226" s="33">
        <f t="shared" si="1558"/>
        <v>2022</v>
      </c>
      <c r="N9226" s="34">
        <v>106.22</v>
      </c>
      <c r="P9226" s="32">
        <v>45147</v>
      </c>
      <c r="Q9226" s="33">
        <f t="shared" si="1559"/>
        <v>8</v>
      </c>
      <c r="R9226" s="33">
        <f t="shared" si="1560"/>
        <v>2023</v>
      </c>
      <c r="S9226" s="34">
        <v>89.31</v>
      </c>
    </row>
    <row r="9227" spans="6:19">
      <c r="F9227" s="32"/>
      <c r="K9227" s="32">
        <v>44735</v>
      </c>
      <c r="L9227" s="33">
        <f t="shared" si="1557"/>
        <v>6</v>
      </c>
      <c r="M9227" s="33">
        <f t="shared" si="1558"/>
        <v>2022</v>
      </c>
      <c r="N9227" s="34">
        <v>105.75</v>
      </c>
      <c r="P9227" s="32">
        <v>45148</v>
      </c>
      <c r="Q9227" s="33">
        <f t="shared" si="1559"/>
        <v>8</v>
      </c>
      <c r="R9227" s="33">
        <f t="shared" si="1560"/>
        <v>2023</v>
      </c>
      <c r="S9227" s="34">
        <v>87.44</v>
      </c>
    </row>
    <row r="9228" spans="6:19">
      <c r="F9228" s="32"/>
      <c r="K9228" s="32">
        <v>44736</v>
      </c>
      <c r="L9228" s="33">
        <f t="shared" si="1557"/>
        <v>6</v>
      </c>
      <c r="M9228" s="33">
        <f t="shared" si="1558"/>
        <v>2022</v>
      </c>
      <c r="N9228" s="34">
        <v>109.07</v>
      </c>
      <c r="P9228" s="32">
        <v>45149</v>
      </c>
      <c r="Q9228" s="33">
        <f t="shared" si="1559"/>
        <v>8</v>
      </c>
      <c r="R9228" s="33">
        <f t="shared" si="1560"/>
        <v>2023</v>
      </c>
      <c r="S9228" s="34">
        <v>87.93</v>
      </c>
    </row>
    <row r="9229" spans="6:19">
      <c r="F9229" s="32"/>
      <c r="K9229" s="32">
        <v>44739</v>
      </c>
      <c r="L9229" s="33">
        <f t="shared" si="1557"/>
        <v>6</v>
      </c>
      <c r="M9229" s="33">
        <f t="shared" si="1558"/>
        <v>2022</v>
      </c>
      <c r="N9229" s="34">
        <v>111.44</v>
      </c>
      <c r="P9229" s="32">
        <v>45152</v>
      </c>
      <c r="Q9229" s="33">
        <f t="shared" si="1559"/>
        <v>8</v>
      </c>
      <c r="R9229" s="33">
        <f t="shared" si="1560"/>
        <v>2023</v>
      </c>
      <c r="S9229" s="34">
        <v>87.4</v>
      </c>
    </row>
    <row r="9230" spans="6:19">
      <c r="F9230" s="32"/>
      <c r="K9230" s="32">
        <v>44740</v>
      </c>
      <c r="L9230" s="33">
        <f t="shared" si="1557"/>
        <v>6</v>
      </c>
      <c r="M9230" s="33">
        <f t="shared" si="1558"/>
        <v>2022</v>
      </c>
      <c r="N9230" s="34">
        <v>113.66</v>
      </c>
      <c r="P9230" s="32">
        <v>45153</v>
      </c>
      <c r="Q9230" s="33">
        <f t="shared" ref="Q9230:Q9233" si="1561">+MONTH(P9230)</f>
        <v>8</v>
      </c>
      <c r="R9230" s="33">
        <f t="shared" ref="R9230:R9233" si="1562">+YEAR(P9230)</f>
        <v>2023</v>
      </c>
      <c r="S9230" s="34">
        <v>86.28</v>
      </c>
    </row>
    <row r="9231" spans="6:19">
      <c r="F9231" s="32"/>
      <c r="K9231" s="32">
        <v>44741</v>
      </c>
      <c r="L9231" s="33">
        <f t="shared" si="1557"/>
        <v>6</v>
      </c>
      <c r="M9231" s="33">
        <f t="shared" si="1558"/>
        <v>2022</v>
      </c>
      <c r="N9231" s="34">
        <v>111.65</v>
      </c>
      <c r="P9231" s="32">
        <v>45154</v>
      </c>
      <c r="Q9231" s="33">
        <f t="shared" si="1561"/>
        <v>8</v>
      </c>
      <c r="R9231" s="33">
        <f t="shared" si="1562"/>
        <v>2023</v>
      </c>
      <c r="S9231" s="34">
        <v>84.49</v>
      </c>
    </row>
    <row r="9232" spans="6:19">
      <c r="F9232" s="32"/>
      <c r="K9232" s="32">
        <v>44742</v>
      </c>
      <c r="L9232" s="33">
        <f t="shared" si="1557"/>
        <v>6</v>
      </c>
      <c r="M9232" s="33">
        <f t="shared" si="1558"/>
        <v>2022</v>
      </c>
      <c r="N9232" s="34">
        <v>107.76</v>
      </c>
      <c r="P9232" s="32">
        <v>45155</v>
      </c>
      <c r="Q9232" s="33">
        <f t="shared" si="1561"/>
        <v>8</v>
      </c>
      <c r="R9232" s="33">
        <f t="shared" si="1562"/>
        <v>2023</v>
      </c>
      <c r="S9232" s="34">
        <v>85.24</v>
      </c>
    </row>
    <row r="9233" spans="6:19">
      <c r="F9233" s="32"/>
      <c r="K9233" s="32">
        <v>44743</v>
      </c>
      <c r="L9233" s="33">
        <f t="shared" si="1557"/>
        <v>7</v>
      </c>
      <c r="M9233" s="33">
        <f t="shared" si="1558"/>
        <v>2022</v>
      </c>
      <c r="N9233" s="34">
        <v>110.3</v>
      </c>
      <c r="P9233" s="32">
        <v>45156</v>
      </c>
      <c r="Q9233" s="33">
        <f t="shared" si="1561"/>
        <v>8</v>
      </c>
      <c r="R9233" s="33">
        <f t="shared" si="1562"/>
        <v>2023</v>
      </c>
      <c r="S9233" s="34">
        <v>85.92</v>
      </c>
    </row>
    <row r="9234" spans="6:19">
      <c r="F9234" s="32"/>
      <c r="K9234" s="32">
        <v>44747</v>
      </c>
      <c r="L9234" s="33">
        <f t="shared" si="1557"/>
        <v>7</v>
      </c>
      <c r="M9234" s="33">
        <f t="shared" si="1558"/>
        <v>2022</v>
      </c>
      <c r="N9234" s="34">
        <v>101.55</v>
      </c>
      <c r="P9234" s="32">
        <v>45159</v>
      </c>
      <c r="Q9234" s="33">
        <f t="shared" ref="Q9234:Q9242" si="1563">+MONTH(P9234)</f>
        <v>8</v>
      </c>
      <c r="R9234" s="33">
        <f t="shared" ref="R9234:R9242" si="1564">+YEAR(P9234)</f>
        <v>2023</v>
      </c>
      <c r="S9234" s="34">
        <v>85.44</v>
      </c>
    </row>
    <row r="9235" spans="6:19">
      <c r="F9235" s="32"/>
      <c r="K9235" s="32">
        <v>44748</v>
      </c>
      <c r="L9235" s="33">
        <f t="shared" si="1557"/>
        <v>7</v>
      </c>
      <c r="M9235" s="33">
        <f t="shared" si="1558"/>
        <v>2022</v>
      </c>
      <c r="N9235" s="34">
        <v>100.31</v>
      </c>
      <c r="P9235" s="32">
        <v>45160</v>
      </c>
      <c r="Q9235" s="33">
        <f t="shared" si="1563"/>
        <v>8</v>
      </c>
      <c r="R9235" s="33">
        <f t="shared" si="1564"/>
        <v>2023</v>
      </c>
      <c r="S9235" s="34">
        <v>84.7</v>
      </c>
    </row>
    <row r="9236" spans="6:19">
      <c r="F9236" s="32"/>
      <c r="K9236" s="32">
        <v>44749</v>
      </c>
      <c r="L9236" s="33">
        <f t="shared" si="1557"/>
        <v>7</v>
      </c>
      <c r="M9236" s="33">
        <f t="shared" si="1558"/>
        <v>2022</v>
      </c>
      <c r="N9236" s="34">
        <v>104.62</v>
      </c>
      <c r="P9236" s="32">
        <v>45161</v>
      </c>
      <c r="Q9236" s="33">
        <f t="shared" si="1563"/>
        <v>8</v>
      </c>
      <c r="R9236" s="33">
        <f t="shared" si="1564"/>
        <v>2023</v>
      </c>
      <c r="S9236" s="34">
        <v>83.94</v>
      </c>
    </row>
    <row r="9237" spans="6:19">
      <c r="F9237" s="32"/>
      <c r="K9237" s="32">
        <v>44750</v>
      </c>
      <c r="L9237" s="33">
        <f t="shared" si="1557"/>
        <v>7</v>
      </c>
      <c r="M9237" s="33">
        <f t="shared" si="1558"/>
        <v>2022</v>
      </c>
      <c r="N9237" s="34">
        <v>106.78</v>
      </c>
      <c r="P9237" s="32">
        <v>45162</v>
      </c>
      <c r="Q9237" s="33">
        <f t="shared" si="1563"/>
        <v>8</v>
      </c>
      <c r="R9237" s="33">
        <f t="shared" si="1564"/>
        <v>2023</v>
      </c>
      <c r="S9237" s="34">
        <v>84.07</v>
      </c>
    </row>
    <row r="9238" spans="6:19">
      <c r="F9238" s="32"/>
      <c r="K9238" s="32">
        <v>44753</v>
      </c>
      <c r="L9238" s="33">
        <f t="shared" si="1557"/>
        <v>7</v>
      </c>
      <c r="M9238" s="33">
        <f t="shared" si="1558"/>
        <v>2022</v>
      </c>
      <c r="N9238" s="34">
        <v>106.09</v>
      </c>
      <c r="P9238" s="32">
        <v>45163</v>
      </c>
      <c r="Q9238" s="33">
        <f t="shared" si="1563"/>
        <v>8</v>
      </c>
      <c r="R9238" s="33">
        <f t="shared" si="1564"/>
        <v>2023</v>
      </c>
      <c r="S9238" s="34">
        <v>85.42</v>
      </c>
    </row>
    <row r="9239" spans="6:19">
      <c r="F9239" s="32"/>
      <c r="K9239" s="32">
        <v>44754</v>
      </c>
      <c r="L9239" s="33">
        <f t="shared" si="1557"/>
        <v>7</v>
      </c>
      <c r="M9239" s="33">
        <f t="shared" si="1558"/>
        <v>2022</v>
      </c>
      <c r="N9239" s="34">
        <v>97.69</v>
      </c>
      <c r="P9239" s="32">
        <v>45167</v>
      </c>
      <c r="Q9239" s="33">
        <f t="shared" si="1563"/>
        <v>8</v>
      </c>
      <c r="R9239" s="33">
        <f t="shared" si="1564"/>
        <v>2023</v>
      </c>
      <c r="S9239" s="34">
        <v>86.37</v>
      </c>
    </row>
    <row r="9240" spans="6:19">
      <c r="F9240" s="32"/>
      <c r="K9240" s="32">
        <v>44755</v>
      </c>
      <c r="L9240" s="33">
        <f t="shared" si="1557"/>
        <v>7</v>
      </c>
      <c r="M9240" s="33">
        <f t="shared" si="1558"/>
        <v>2022</v>
      </c>
      <c r="N9240" s="34">
        <v>98.44</v>
      </c>
      <c r="P9240" s="32">
        <v>45168</v>
      </c>
      <c r="Q9240" s="33">
        <f t="shared" si="1563"/>
        <v>8</v>
      </c>
      <c r="R9240" s="33">
        <f t="shared" si="1564"/>
        <v>2023</v>
      </c>
      <c r="S9240" s="34">
        <v>86.62</v>
      </c>
    </row>
    <row r="9241" spans="6:19">
      <c r="F9241" s="32"/>
      <c r="K9241" s="32">
        <v>44756</v>
      </c>
      <c r="L9241" s="33">
        <f t="shared" si="1557"/>
        <v>7</v>
      </c>
      <c r="M9241" s="33">
        <f t="shared" si="1558"/>
        <v>2022</v>
      </c>
      <c r="N9241" s="34">
        <v>97.79</v>
      </c>
      <c r="P9241" s="32">
        <v>45169</v>
      </c>
      <c r="Q9241" s="33">
        <f t="shared" si="1563"/>
        <v>8</v>
      </c>
      <c r="R9241" s="33">
        <f t="shared" si="1564"/>
        <v>2023</v>
      </c>
      <c r="S9241" s="34">
        <v>87.29</v>
      </c>
    </row>
    <row r="9242" spans="6:19">
      <c r="F9242" s="32"/>
      <c r="K9242" s="32">
        <v>44757</v>
      </c>
      <c r="L9242" s="33">
        <f t="shared" si="1557"/>
        <v>7</v>
      </c>
      <c r="M9242" s="33">
        <f t="shared" si="1558"/>
        <v>2022</v>
      </c>
      <c r="N9242" s="34">
        <v>99.59</v>
      </c>
      <c r="P9242" s="32">
        <v>45170</v>
      </c>
      <c r="Q9242" s="33">
        <f t="shared" si="1563"/>
        <v>9</v>
      </c>
      <c r="R9242" s="33">
        <f t="shared" si="1564"/>
        <v>2023</v>
      </c>
      <c r="S9242" s="34">
        <v>89.98</v>
      </c>
    </row>
    <row r="9243" spans="6:19">
      <c r="F9243" s="32"/>
      <c r="K9243" s="32">
        <v>44760</v>
      </c>
      <c r="L9243" s="33">
        <f t="shared" si="1557"/>
        <v>7</v>
      </c>
      <c r="M9243" s="33">
        <f t="shared" si="1558"/>
        <v>2022</v>
      </c>
      <c r="N9243" s="34">
        <v>104.48</v>
      </c>
      <c r="P9243" s="32">
        <v>45173</v>
      </c>
      <c r="Q9243" s="33">
        <f t="shared" ref="Q9243:Q9262" si="1565">+MONTH(P9243)</f>
        <v>9</v>
      </c>
      <c r="R9243" s="33">
        <f t="shared" ref="R9243:R9262" si="1566">+YEAR(P9243)</f>
        <v>2023</v>
      </c>
      <c r="S9243" s="34">
        <v>90.42</v>
      </c>
    </row>
    <row r="9244" spans="6:19">
      <c r="F9244" s="32"/>
      <c r="K9244" s="32">
        <v>44761</v>
      </c>
      <c r="L9244" s="33">
        <f t="shared" si="1557"/>
        <v>7</v>
      </c>
      <c r="M9244" s="33">
        <f t="shared" si="1558"/>
        <v>2022</v>
      </c>
      <c r="N9244" s="34">
        <v>106.12</v>
      </c>
      <c r="P9244" s="32">
        <v>45174</v>
      </c>
      <c r="Q9244" s="33">
        <f t="shared" si="1565"/>
        <v>9</v>
      </c>
      <c r="R9244" s="33">
        <f t="shared" si="1566"/>
        <v>2023</v>
      </c>
      <c r="S9244" s="34">
        <v>91.25</v>
      </c>
    </row>
    <row r="9245" spans="6:19">
      <c r="F9245" s="32"/>
      <c r="K9245" s="32">
        <v>44762</v>
      </c>
      <c r="L9245" s="33">
        <f t="shared" si="1557"/>
        <v>7</v>
      </c>
      <c r="M9245" s="33">
        <f t="shared" si="1558"/>
        <v>2022</v>
      </c>
      <c r="N9245" s="34">
        <v>104.45</v>
      </c>
      <c r="P9245" s="32">
        <v>45175</v>
      </c>
      <c r="Q9245" s="33">
        <f t="shared" si="1565"/>
        <v>9</v>
      </c>
      <c r="R9245" s="33">
        <f t="shared" si="1566"/>
        <v>2023</v>
      </c>
      <c r="S9245" s="34">
        <v>91.79</v>
      </c>
    </row>
    <row r="9246" spans="6:19">
      <c r="F9246" s="32"/>
      <c r="K9246" s="32">
        <v>44763</v>
      </c>
      <c r="L9246" s="33">
        <f t="shared" si="1557"/>
        <v>7</v>
      </c>
      <c r="M9246" s="33">
        <f t="shared" si="1558"/>
        <v>2022</v>
      </c>
      <c r="N9246" s="34">
        <v>98.44</v>
      </c>
      <c r="P9246" s="32">
        <v>45176</v>
      </c>
      <c r="Q9246" s="33">
        <f t="shared" si="1565"/>
        <v>9</v>
      </c>
      <c r="R9246" s="33">
        <f t="shared" si="1566"/>
        <v>2023</v>
      </c>
      <c r="S9246" s="34">
        <v>91.16</v>
      </c>
    </row>
    <row r="9247" spans="6:19">
      <c r="F9247" s="32"/>
      <c r="K9247" s="32">
        <v>44764</v>
      </c>
      <c r="L9247" s="33">
        <f t="shared" si="1557"/>
        <v>7</v>
      </c>
      <c r="M9247" s="33">
        <f t="shared" si="1558"/>
        <v>2022</v>
      </c>
      <c r="N9247" s="34">
        <v>97.71</v>
      </c>
      <c r="P9247" s="32">
        <v>45177</v>
      </c>
      <c r="Q9247" s="33">
        <f t="shared" si="1565"/>
        <v>9</v>
      </c>
      <c r="R9247" s="33">
        <f t="shared" si="1566"/>
        <v>2023</v>
      </c>
      <c r="S9247" s="34">
        <v>91.85</v>
      </c>
    </row>
    <row r="9248" spans="6:19">
      <c r="F9248" s="32"/>
      <c r="K9248" s="32">
        <v>44767</v>
      </c>
      <c r="L9248" s="33">
        <f t="shared" si="1557"/>
        <v>7</v>
      </c>
      <c r="M9248" s="33">
        <f t="shared" si="1558"/>
        <v>2022</v>
      </c>
      <c r="N9248" s="34">
        <v>99.83</v>
      </c>
      <c r="P9248" s="32">
        <v>45180</v>
      </c>
      <c r="Q9248" s="33">
        <f t="shared" si="1565"/>
        <v>9</v>
      </c>
      <c r="R9248" s="33">
        <f t="shared" si="1566"/>
        <v>2023</v>
      </c>
      <c r="S9248" s="34">
        <v>91.97</v>
      </c>
    </row>
    <row r="9249" spans="6:19">
      <c r="F9249" s="32"/>
      <c r="K9249" s="32">
        <v>44768</v>
      </c>
      <c r="L9249" s="33">
        <f t="shared" ref="L9249:L9273" si="1567">+MONTH(K9249)</f>
        <v>7</v>
      </c>
      <c r="M9249" s="33">
        <f t="shared" ref="M9249:M9273" si="1568">+YEAR(K9249)</f>
        <v>2022</v>
      </c>
      <c r="N9249" s="34">
        <v>97.74</v>
      </c>
      <c r="P9249" s="32">
        <v>45181</v>
      </c>
      <c r="Q9249" s="33">
        <f t="shared" si="1565"/>
        <v>9</v>
      </c>
      <c r="R9249" s="33">
        <f t="shared" si="1566"/>
        <v>2023</v>
      </c>
      <c r="S9249" s="34">
        <v>93.58</v>
      </c>
    </row>
    <row r="9250" spans="6:19">
      <c r="F9250" s="32"/>
      <c r="K9250" s="32">
        <v>44769</v>
      </c>
      <c r="L9250" s="33">
        <f t="shared" si="1567"/>
        <v>7</v>
      </c>
      <c r="M9250" s="33">
        <f t="shared" si="1568"/>
        <v>2022</v>
      </c>
      <c r="N9250" s="34">
        <v>100.03</v>
      </c>
      <c r="P9250" s="32">
        <v>45182</v>
      </c>
      <c r="Q9250" s="33">
        <f t="shared" si="1565"/>
        <v>9</v>
      </c>
      <c r="R9250" s="33">
        <f t="shared" si="1566"/>
        <v>2023</v>
      </c>
      <c r="S9250" s="34">
        <v>93.04</v>
      </c>
    </row>
    <row r="9251" spans="6:19">
      <c r="F9251" s="32"/>
      <c r="K9251" s="32">
        <v>44770</v>
      </c>
      <c r="L9251" s="33">
        <f t="shared" si="1567"/>
        <v>7</v>
      </c>
      <c r="M9251" s="33">
        <f t="shared" si="1568"/>
        <v>2022</v>
      </c>
      <c r="N9251" s="34">
        <v>99.11</v>
      </c>
      <c r="P9251" s="32">
        <v>45183</v>
      </c>
      <c r="Q9251" s="33">
        <f t="shared" si="1565"/>
        <v>9</v>
      </c>
      <c r="R9251" s="33">
        <f t="shared" si="1566"/>
        <v>2023</v>
      </c>
      <c r="S9251" s="34">
        <v>95.2</v>
      </c>
    </row>
    <row r="9252" spans="6:19">
      <c r="F9252" s="32"/>
      <c r="K9252" s="32">
        <v>44771</v>
      </c>
      <c r="L9252" s="33">
        <f t="shared" si="1567"/>
        <v>7</v>
      </c>
      <c r="M9252" s="33">
        <f t="shared" si="1568"/>
        <v>2022</v>
      </c>
      <c r="N9252" s="34">
        <v>101.31</v>
      </c>
      <c r="P9252" s="32">
        <v>45184</v>
      </c>
      <c r="Q9252" s="33">
        <f t="shared" si="1565"/>
        <v>9</v>
      </c>
      <c r="R9252" s="33">
        <f t="shared" si="1566"/>
        <v>2023</v>
      </c>
      <c r="S9252" s="34">
        <v>95.55</v>
      </c>
    </row>
    <row r="9253" spans="6:19">
      <c r="F9253" s="32"/>
      <c r="K9253" s="32">
        <v>44774</v>
      </c>
      <c r="L9253" s="33">
        <f t="shared" si="1567"/>
        <v>8</v>
      </c>
      <c r="M9253" s="33">
        <f t="shared" si="1568"/>
        <v>2022</v>
      </c>
      <c r="N9253" s="34">
        <v>96.59</v>
      </c>
      <c r="P9253" s="32">
        <v>45187</v>
      </c>
      <c r="Q9253" s="33">
        <f t="shared" si="1565"/>
        <v>9</v>
      </c>
      <c r="R9253" s="33">
        <f t="shared" si="1566"/>
        <v>2023</v>
      </c>
      <c r="S9253" s="34">
        <v>95.95</v>
      </c>
    </row>
    <row r="9254" spans="6:19">
      <c r="F9254" s="32"/>
      <c r="K9254" s="32">
        <v>44775</v>
      </c>
      <c r="L9254" s="33">
        <f t="shared" si="1567"/>
        <v>8</v>
      </c>
      <c r="M9254" s="33">
        <f t="shared" si="1568"/>
        <v>2022</v>
      </c>
      <c r="N9254" s="34">
        <v>97.14</v>
      </c>
      <c r="P9254" s="32">
        <v>45188</v>
      </c>
      <c r="Q9254" s="33">
        <f t="shared" si="1565"/>
        <v>9</v>
      </c>
      <c r="R9254" s="33">
        <f t="shared" si="1566"/>
        <v>2023</v>
      </c>
      <c r="S9254" s="34">
        <v>96.11</v>
      </c>
    </row>
    <row r="9255" spans="6:19">
      <c r="F9255" s="32"/>
      <c r="K9255" s="32">
        <v>44776</v>
      </c>
      <c r="L9255" s="33">
        <f t="shared" si="1567"/>
        <v>8</v>
      </c>
      <c r="M9255" s="33">
        <f t="shared" si="1568"/>
        <v>2022</v>
      </c>
      <c r="N9255" s="34">
        <v>93.25</v>
      </c>
      <c r="P9255" s="32">
        <v>45189</v>
      </c>
      <c r="Q9255" s="33">
        <f t="shared" si="1565"/>
        <v>9</v>
      </c>
      <c r="R9255" s="33">
        <f t="shared" si="1566"/>
        <v>2023</v>
      </c>
      <c r="S9255" s="34">
        <v>94.56</v>
      </c>
    </row>
    <row r="9256" spans="6:19">
      <c r="F9256" s="32"/>
      <c r="K9256" s="32">
        <v>44777</v>
      </c>
      <c r="L9256" s="33">
        <f t="shared" si="1567"/>
        <v>8</v>
      </c>
      <c r="M9256" s="33">
        <f t="shared" si="1568"/>
        <v>2022</v>
      </c>
      <c r="N9256" s="34">
        <v>91.29</v>
      </c>
      <c r="P9256" s="32">
        <v>45190</v>
      </c>
      <c r="Q9256" s="33">
        <f t="shared" si="1565"/>
        <v>9</v>
      </c>
      <c r="R9256" s="33">
        <f t="shared" si="1566"/>
        <v>2023</v>
      </c>
      <c r="S9256" s="34">
        <v>93.7</v>
      </c>
    </row>
    <row r="9257" spans="6:19">
      <c r="F9257" s="32"/>
      <c r="K9257" s="32">
        <v>44778</v>
      </c>
      <c r="L9257" s="33">
        <f t="shared" si="1567"/>
        <v>8</v>
      </c>
      <c r="M9257" s="33">
        <f t="shared" si="1568"/>
        <v>2022</v>
      </c>
      <c r="N9257" s="34">
        <v>91.77</v>
      </c>
      <c r="P9257" s="32">
        <v>45191</v>
      </c>
      <c r="Q9257" s="33">
        <f t="shared" si="1565"/>
        <v>9</v>
      </c>
      <c r="R9257" s="33">
        <f t="shared" si="1566"/>
        <v>2023</v>
      </c>
      <c r="S9257" s="34">
        <v>93.99</v>
      </c>
    </row>
    <row r="9258" spans="6:19">
      <c r="F9258" s="32"/>
      <c r="K9258" s="32">
        <v>44781</v>
      </c>
      <c r="L9258" s="33">
        <f t="shared" si="1567"/>
        <v>8</v>
      </c>
      <c r="M9258" s="33">
        <f t="shared" si="1568"/>
        <v>2022</v>
      </c>
      <c r="N9258" s="34">
        <v>93.52</v>
      </c>
      <c r="P9258" s="32">
        <v>45194</v>
      </c>
      <c r="Q9258" s="33">
        <f t="shared" si="1565"/>
        <v>9</v>
      </c>
      <c r="R9258" s="33">
        <f t="shared" si="1566"/>
        <v>2023</v>
      </c>
      <c r="S9258" s="34">
        <v>94.01</v>
      </c>
    </row>
    <row r="9259" spans="6:19">
      <c r="F9259" s="32"/>
      <c r="K9259" s="32">
        <v>44782</v>
      </c>
      <c r="L9259" s="33">
        <f t="shared" si="1567"/>
        <v>8</v>
      </c>
      <c r="M9259" s="33">
        <f t="shared" si="1568"/>
        <v>2022</v>
      </c>
      <c r="N9259" s="34">
        <v>93.18</v>
      </c>
      <c r="P9259" s="32">
        <v>45195</v>
      </c>
      <c r="Q9259" s="33">
        <f t="shared" si="1565"/>
        <v>9</v>
      </c>
      <c r="R9259" s="33">
        <f t="shared" si="1566"/>
        <v>2023</v>
      </c>
      <c r="S9259" s="34">
        <v>94.46</v>
      </c>
    </row>
    <row r="9260" spans="6:19">
      <c r="F9260" s="32"/>
      <c r="K9260" s="32">
        <v>44783</v>
      </c>
      <c r="L9260" s="33">
        <f t="shared" si="1567"/>
        <v>8</v>
      </c>
      <c r="M9260" s="33">
        <f t="shared" si="1568"/>
        <v>2022</v>
      </c>
      <c r="N9260" s="34">
        <v>94.68</v>
      </c>
      <c r="P9260" s="32">
        <v>45196</v>
      </c>
      <c r="Q9260" s="33">
        <f t="shared" si="1565"/>
        <v>9</v>
      </c>
      <c r="R9260" s="33">
        <f t="shared" si="1566"/>
        <v>2023</v>
      </c>
      <c r="S9260" s="34">
        <v>97.1</v>
      </c>
    </row>
    <row r="9261" spans="6:19">
      <c r="F9261" s="32"/>
      <c r="K9261" s="32">
        <v>44784</v>
      </c>
      <c r="L9261" s="33">
        <f t="shared" si="1567"/>
        <v>8</v>
      </c>
      <c r="M9261" s="33">
        <f t="shared" si="1568"/>
        <v>2022</v>
      </c>
      <c r="N9261" s="34">
        <v>97.02</v>
      </c>
      <c r="P9261" s="32">
        <v>45197</v>
      </c>
      <c r="Q9261" s="33">
        <f t="shared" si="1565"/>
        <v>9</v>
      </c>
      <c r="R9261" s="33">
        <f t="shared" si="1566"/>
        <v>2023</v>
      </c>
      <c r="S9261" s="34">
        <v>96.64</v>
      </c>
    </row>
    <row r="9262" spans="6:19">
      <c r="F9262" s="32"/>
      <c r="K9262" s="32">
        <v>44785</v>
      </c>
      <c r="L9262" s="33">
        <f t="shared" si="1567"/>
        <v>8</v>
      </c>
      <c r="M9262" s="33">
        <f t="shared" si="1568"/>
        <v>2022</v>
      </c>
      <c r="N9262" s="34">
        <v>94.86</v>
      </c>
      <c r="P9262" s="32">
        <v>45198</v>
      </c>
      <c r="Q9262" s="33">
        <f t="shared" si="1565"/>
        <v>9</v>
      </c>
      <c r="R9262" s="33">
        <f t="shared" si="1566"/>
        <v>2023</v>
      </c>
      <c r="S9262" s="34">
        <v>95.86</v>
      </c>
    </row>
    <row r="9263" spans="6:19">
      <c r="F9263" s="32"/>
      <c r="K9263" s="32">
        <v>44788</v>
      </c>
      <c r="L9263" s="33">
        <f t="shared" si="1567"/>
        <v>8</v>
      </c>
      <c r="M9263" s="33">
        <f t="shared" si="1568"/>
        <v>2022</v>
      </c>
      <c r="N9263" s="34">
        <v>92.24</v>
      </c>
      <c r="P9263" s="32">
        <v>45201</v>
      </c>
      <c r="Q9263" s="33">
        <f t="shared" ref="Q9263:Q9277" si="1569">+MONTH(P9263)</f>
        <v>10</v>
      </c>
      <c r="R9263" s="33">
        <f t="shared" ref="R9263:R9277" si="1570">+YEAR(P9263)</f>
        <v>2023</v>
      </c>
      <c r="S9263" s="34">
        <v>91.21</v>
      </c>
    </row>
    <row r="9264" spans="6:19">
      <c r="F9264" s="32"/>
      <c r="K9264" s="32">
        <v>44789</v>
      </c>
      <c r="L9264" s="33">
        <f t="shared" si="1567"/>
        <v>8</v>
      </c>
      <c r="M9264" s="33">
        <f t="shared" si="1568"/>
        <v>2022</v>
      </c>
      <c r="N9264" s="34">
        <v>89.23</v>
      </c>
      <c r="P9264" s="32">
        <v>45202</v>
      </c>
      <c r="Q9264" s="33">
        <f t="shared" si="1569"/>
        <v>10</v>
      </c>
      <c r="R9264" s="33">
        <f t="shared" si="1570"/>
        <v>2023</v>
      </c>
      <c r="S9264" s="34">
        <v>94.46</v>
      </c>
    </row>
    <row r="9265" spans="6:19">
      <c r="F9265" s="32"/>
      <c r="K9265" s="32">
        <v>44790</v>
      </c>
      <c r="L9265" s="33">
        <f t="shared" si="1567"/>
        <v>8</v>
      </c>
      <c r="M9265" s="33">
        <f t="shared" si="1568"/>
        <v>2022</v>
      </c>
      <c r="N9265" s="34">
        <v>90.85</v>
      </c>
      <c r="P9265" s="32">
        <v>45203</v>
      </c>
      <c r="Q9265" s="33">
        <f t="shared" si="1569"/>
        <v>10</v>
      </c>
      <c r="R9265" s="33">
        <f t="shared" si="1570"/>
        <v>2023</v>
      </c>
      <c r="S9265" s="34">
        <v>89.83</v>
      </c>
    </row>
    <row r="9266" spans="6:19">
      <c r="F9266" s="32"/>
      <c r="K9266" s="32">
        <v>44791</v>
      </c>
      <c r="L9266" s="33">
        <f t="shared" si="1567"/>
        <v>8</v>
      </c>
      <c r="M9266" s="33">
        <f t="shared" si="1568"/>
        <v>2022</v>
      </c>
      <c r="N9266" s="34">
        <v>93.2</v>
      </c>
      <c r="P9266" s="32">
        <v>45204</v>
      </c>
      <c r="Q9266" s="33">
        <f t="shared" si="1569"/>
        <v>10</v>
      </c>
      <c r="R9266" s="33">
        <f t="shared" si="1570"/>
        <v>2023</v>
      </c>
      <c r="S9266" s="34">
        <v>88.28</v>
      </c>
    </row>
    <row r="9267" spans="6:19">
      <c r="F9267" s="32"/>
      <c r="K9267" s="32">
        <v>44792</v>
      </c>
      <c r="L9267" s="33">
        <f t="shared" si="1567"/>
        <v>8</v>
      </c>
      <c r="M9267" s="33">
        <f t="shared" si="1568"/>
        <v>2022</v>
      </c>
      <c r="N9267" s="34">
        <v>93.55</v>
      </c>
      <c r="P9267" s="32">
        <v>45205</v>
      </c>
      <c r="Q9267" s="33">
        <f t="shared" si="1569"/>
        <v>10</v>
      </c>
      <c r="R9267" s="33">
        <f t="shared" si="1570"/>
        <v>2023</v>
      </c>
      <c r="S9267" s="34">
        <v>87.86</v>
      </c>
    </row>
    <row r="9268" spans="6:19">
      <c r="F9268" s="32"/>
      <c r="K9268" s="32">
        <v>44795</v>
      </c>
      <c r="L9268" s="33">
        <f t="shared" si="1567"/>
        <v>8</v>
      </c>
      <c r="M9268" s="33">
        <f t="shared" si="1568"/>
        <v>2022</v>
      </c>
      <c r="N9268" s="34">
        <v>93.42</v>
      </c>
      <c r="P9268" s="32">
        <v>45208</v>
      </c>
      <c r="Q9268" s="33">
        <f t="shared" si="1569"/>
        <v>10</v>
      </c>
      <c r="R9268" s="33">
        <f t="shared" si="1570"/>
        <v>2023</v>
      </c>
      <c r="S9268" s="34">
        <v>91.37</v>
      </c>
    </row>
    <row r="9269" spans="6:19">
      <c r="F9269" s="32"/>
      <c r="K9269" s="32">
        <v>44796</v>
      </c>
      <c r="L9269" s="33">
        <f t="shared" si="1567"/>
        <v>8</v>
      </c>
      <c r="M9269" s="33">
        <f t="shared" si="1568"/>
        <v>2022</v>
      </c>
      <c r="N9269" s="34">
        <v>96.46</v>
      </c>
      <c r="P9269" s="32">
        <v>45209</v>
      </c>
      <c r="Q9269" s="33">
        <f t="shared" si="1569"/>
        <v>10</v>
      </c>
      <c r="R9269" s="33">
        <f t="shared" si="1570"/>
        <v>2023</v>
      </c>
      <c r="S9269" s="34">
        <v>90.7</v>
      </c>
    </row>
    <row r="9270" spans="6:19">
      <c r="F9270" s="32"/>
      <c r="K9270" s="32">
        <v>44797</v>
      </c>
      <c r="L9270" s="33">
        <f t="shared" si="1567"/>
        <v>8</v>
      </c>
      <c r="M9270" s="33">
        <f t="shared" si="1568"/>
        <v>2022</v>
      </c>
      <c r="N9270" s="34">
        <v>95.52</v>
      </c>
      <c r="P9270" s="32">
        <v>45210</v>
      </c>
      <c r="Q9270" s="33">
        <f t="shared" si="1569"/>
        <v>10</v>
      </c>
      <c r="R9270" s="33">
        <f t="shared" si="1570"/>
        <v>2023</v>
      </c>
      <c r="S9270" s="34">
        <v>87.58</v>
      </c>
    </row>
    <row r="9271" spans="6:19">
      <c r="F9271" s="32"/>
      <c r="K9271" s="32">
        <v>44798</v>
      </c>
      <c r="L9271" s="33">
        <f t="shared" si="1567"/>
        <v>8</v>
      </c>
      <c r="M9271" s="33">
        <f t="shared" si="1568"/>
        <v>2022</v>
      </c>
      <c r="N9271" s="34">
        <v>93.33</v>
      </c>
      <c r="P9271" s="32">
        <v>45211</v>
      </c>
      <c r="Q9271" s="33">
        <f t="shared" si="1569"/>
        <v>10</v>
      </c>
      <c r="R9271" s="33">
        <f t="shared" si="1570"/>
        <v>2023</v>
      </c>
      <c r="S9271" s="34">
        <v>88.4</v>
      </c>
    </row>
    <row r="9272" spans="6:19">
      <c r="F9272" s="32"/>
      <c r="K9272" s="32">
        <v>44799</v>
      </c>
      <c r="L9272" s="33">
        <f t="shared" si="1567"/>
        <v>8</v>
      </c>
      <c r="M9272" s="33">
        <f t="shared" si="1568"/>
        <v>2022</v>
      </c>
      <c r="N9272" s="34">
        <v>93.63</v>
      </c>
      <c r="P9272" s="32">
        <v>45212</v>
      </c>
      <c r="Q9272" s="33">
        <f t="shared" si="1569"/>
        <v>10</v>
      </c>
      <c r="R9272" s="33">
        <f t="shared" si="1570"/>
        <v>2023</v>
      </c>
      <c r="S9272" s="34">
        <v>94.33</v>
      </c>
    </row>
    <row r="9273" spans="6:19">
      <c r="F9273" s="32"/>
      <c r="K9273" s="32">
        <v>44802</v>
      </c>
      <c r="L9273" s="33">
        <f t="shared" si="1567"/>
        <v>8</v>
      </c>
      <c r="M9273" s="33">
        <f t="shared" si="1568"/>
        <v>2022</v>
      </c>
      <c r="N9273" s="34">
        <v>97.4</v>
      </c>
      <c r="P9273" s="32">
        <v>45215</v>
      </c>
      <c r="Q9273" s="33">
        <f t="shared" si="1569"/>
        <v>10</v>
      </c>
      <c r="R9273" s="33">
        <f t="shared" si="1570"/>
        <v>2023</v>
      </c>
      <c r="S9273" s="34">
        <v>90.99</v>
      </c>
    </row>
    <row r="9274" spans="6:19">
      <c r="F9274" s="32"/>
      <c r="K9274" s="32">
        <v>44803</v>
      </c>
      <c r="L9274" s="33">
        <f t="shared" ref="L9274:L9301" si="1571">+MONTH(K9274)</f>
        <v>8</v>
      </c>
      <c r="M9274" s="33">
        <f t="shared" ref="M9274:M9301" si="1572">+YEAR(K9274)</f>
        <v>2022</v>
      </c>
      <c r="N9274" s="34">
        <v>92.08</v>
      </c>
      <c r="P9274" s="32">
        <v>45216</v>
      </c>
      <c r="Q9274" s="33">
        <f t="shared" si="1569"/>
        <v>10</v>
      </c>
      <c r="R9274" s="33">
        <f t="shared" si="1570"/>
        <v>2023</v>
      </c>
      <c r="S9274" s="34">
        <v>92.52</v>
      </c>
    </row>
    <row r="9275" spans="6:19">
      <c r="F9275" s="32"/>
      <c r="K9275" s="32">
        <v>44804</v>
      </c>
      <c r="L9275" s="33">
        <f t="shared" si="1571"/>
        <v>8</v>
      </c>
      <c r="M9275" s="33">
        <f t="shared" si="1572"/>
        <v>2022</v>
      </c>
      <c r="N9275" s="34">
        <v>90.09</v>
      </c>
      <c r="P9275" s="32">
        <v>45217</v>
      </c>
      <c r="Q9275" s="33">
        <f t="shared" si="1569"/>
        <v>10</v>
      </c>
      <c r="R9275" s="33">
        <f t="shared" si="1570"/>
        <v>2023</v>
      </c>
      <c r="S9275" s="34">
        <v>91.99</v>
      </c>
    </row>
    <row r="9276" spans="6:19">
      <c r="F9276" s="32"/>
      <c r="K9276" s="32">
        <v>44805</v>
      </c>
      <c r="L9276" s="33">
        <f t="shared" si="1571"/>
        <v>9</v>
      </c>
      <c r="M9276" s="33">
        <f t="shared" si="1572"/>
        <v>2022</v>
      </c>
      <c r="N9276" s="34">
        <v>87.09</v>
      </c>
      <c r="P9276" s="32">
        <v>45218</v>
      </c>
      <c r="Q9276" s="33">
        <f t="shared" si="1569"/>
        <v>10</v>
      </c>
      <c r="R9276" s="33">
        <f t="shared" si="1570"/>
        <v>2023</v>
      </c>
      <c r="S9276" s="34">
        <v>93.12</v>
      </c>
    </row>
    <row r="9277" spans="6:19">
      <c r="F9277" s="32"/>
      <c r="K9277" s="32">
        <v>44806</v>
      </c>
      <c r="L9277" s="33">
        <f t="shared" si="1571"/>
        <v>9</v>
      </c>
      <c r="M9277" s="33">
        <f t="shared" si="1572"/>
        <v>2022</v>
      </c>
      <c r="N9277" s="34">
        <v>87.29</v>
      </c>
      <c r="P9277" s="32">
        <v>45219</v>
      </c>
      <c r="Q9277" s="33">
        <f t="shared" si="1569"/>
        <v>10</v>
      </c>
      <c r="R9277" s="33">
        <f t="shared" si="1570"/>
        <v>2023</v>
      </c>
      <c r="S9277" s="34">
        <v>93.72</v>
      </c>
    </row>
    <row r="9278" spans="6:19">
      <c r="F9278" s="32"/>
      <c r="K9278" s="32">
        <v>44810</v>
      </c>
      <c r="L9278" s="33">
        <f t="shared" si="1571"/>
        <v>9</v>
      </c>
      <c r="M9278" s="33">
        <f t="shared" si="1572"/>
        <v>2022</v>
      </c>
      <c r="N9278" s="34">
        <v>87.35</v>
      </c>
      <c r="P9278" s="32">
        <v>45222</v>
      </c>
      <c r="Q9278" s="33">
        <f t="shared" ref="Q9278:Q9284" si="1573">+MONTH(P9278)</f>
        <v>10</v>
      </c>
      <c r="R9278" s="33">
        <f t="shared" ref="R9278:R9284" si="1574">+YEAR(P9278)</f>
        <v>2023</v>
      </c>
      <c r="S9278" s="34">
        <v>91.88</v>
      </c>
    </row>
    <row r="9279" spans="6:19">
      <c r="F9279" s="32"/>
      <c r="K9279" s="32">
        <v>44811</v>
      </c>
      <c r="L9279" s="33">
        <f t="shared" si="1571"/>
        <v>9</v>
      </c>
      <c r="M9279" s="33">
        <f t="shared" si="1572"/>
        <v>2022</v>
      </c>
      <c r="N9279" s="34">
        <v>82.5</v>
      </c>
      <c r="P9279" s="32">
        <v>45223</v>
      </c>
      <c r="Q9279" s="33">
        <f t="shared" si="1573"/>
        <v>10</v>
      </c>
      <c r="R9279" s="33">
        <f t="shared" si="1574"/>
        <v>2023</v>
      </c>
      <c r="S9279" s="34">
        <v>88</v>
      </c>
    </row>
    <row r="9280" spans="6:19">
      <c r="F9280" s="32"/>
      <c r="K9280" s="32">
        <v>44812</v>
      </c>
      <c r="L9280" s="33">
        <f t="shared" si="1571"/>
        <v>9</v>
      </c>
      <c r="M9280" s="33">
        <f t="shared" si="1572"/>
        <v>2022</v>
      </c>
      <c r="N9280" s="34">
        <v>84.04</v>
      </c>
      <c r="P9280" s="32">
        <v>45224</v>
      </c>
      <c r="Q9280" s="33">
        <f t="shared" si="1573"/>
        <v>10</v>
      </c>
      <c r="R9280" s="33">
        <f t="shared" si="1574"/>
        <v>2023</v>
      </c>
      <c r="S9280" s="34">
        <v>90.14</v>
      </c>
    </row>
    <row r="9281" spans="6:19">
      <c r="F9281" s="32"/>
      <c r="K9281" s="32">
        <v>44813</v>
      </c>
      <c r="L9281" s="33">
        <f t="shared" si="1571"/>
        <v>9</v>
      </c>
      <c r="M9281" s="33">
        <f t="shared" si="1572"/>
        <v>2022</v>
      </c>
      <c r="N9281" s="34">
        <v>87.27</v>
      </c>
      <c r="P9281" s="32">
        <v>45225</v>
      </c>
      <c r="Q9281" s="33">
        <f t="shared" si="1573"/>
        <v>10</v>
      </c>
      <c r="R9281" s="33">
        <f t="shared" si="1574"/>
        <v>2023</v>
      </c>
      <c r="S9281" s="34">
        <v>88.45</v>
      </c>
    </row>
    <row r="9282" spans="6:19">
      <c r="F9282" s="32"/>
      <c r="K9282" s="32">
        <v>44816</v>
      </c>
      <c r="L9282" s="33">
        <f t="shared" si="1571"/>
        <v>9</v>
      </c>
      <c r="M9282" s="33">
        <f t="shared" si="1572"/>
        <v>2022</v>
      </c>
      <c r="N9282" s="34">
        <v>88.18</v>
      </c>
      <c r="P9282" s="32">
        <v>45226</v>
      </c>
      <c r="Q9282" s="33">
        <f t="shared" si="1573"/>
        <v>10</v>
      </c>
      <c r="R9282" s="33">
        <f t="shared" si="1574"/>
        <v>2023</v>
      </c>
      <c r="S9282" s="34">
        <v>90.73</v>
      </c>
    </row>
    <row r="9283" spans="6:19">
      <c r="F9283" s="32"/>
      <c r="K9283" s="32">
        <v>44817</v>
      </c>
      <c r="L9283" s="33">
        <f t="shared" si="1571"/>
        <v>9</v>
      </c>
      <c r="M9283" s="33">
        <f t="shared" si="1572"/>
        <v>2022</v>
      </c>
      <c r="N9283" s="34">
        <v>87.84</v>
      </c>
      <c r="P9283" s="32">
        <v>45229</v>
      </c>
      <c r="Q9283" s="33">
        <f t="shared" si="1573"/>
        <v>10</v>
      </c>
      <c r="R9283" s="33">
        <f t="shared" si="1574"/>
        <v>2023</v>
      </c>
      <c r="S9283" s="34">
        <v>90.73</v>
      </c>
    </row>
    <row r="9284" spans="6:19">
      <c r="F9284" s="32"/>
      <c r="K9284" s="32">
        <v>44818</v>
      </c>
      <c r="L9284" s="33">
        <f t="shared" si="1571"/>
        <v>9</v>
      </c>
      <c r="M9284" s="33">
        <f t="shared" si="1572"/>
        <v>2022</v>
      </c>
      <c r="N9284" s="34">
        <v>88.88</v>
      </c>
      <c r="P9284" s="32">
        <v>45230</v>
      </c>
      <c r="Q9284" s="33">
        <f t="shared" si="1573"/>
        <v>10</v>
      </c>
      <c r="R9284" s="33">
        <f t="shared" si="1574"/>
        <v>2023</v>
      </c>
      <c r="S9284" s="34">
        <v>86.82</v>
      </c>
    </row>
    <row r="9285" spans="6:19">
      <c r="F9285" s="32"/>
      <c r="K9285" s="32">
        <v>44819</v>
      </c>
      <c r="L9285" s="33">
        <f t="shared" si="1571"/>
        <v>9</v>
      </c>
      <c r="M9285" s="33">
        <f t="shared" si="1572"/>
        <v>2022</v>
      </c>
      <c r="N9285" s="34">
        <v>85.72</v>
      </c>
      <c r="P9285" s="32">
        <v>45231</v>
      </c>
      <c r="Q9285" s="33">
        <f t="shared" ref="Q9285:Q9287" si="1575">+MONTH(P9285)</f>
        <v>11</v>
      </c>
      <c r="R9285" s="33">
        <f t="shared" ref="R9285:R9287" si="1576">+YEAR(P9285)</f>
        <v>2023</v>
      </c>
      <c r="S9285" s="34">
        <v>86.82</v>
      </c>
    </row>
    <row r="9286" spans="6:19">
      <c r="F9286" s="32"/>
      <c r="K9286" s="32">
        <v>44820</v>
      </c>
      <c r="L9286" s="33">
        <f t="shared" si="1571"/>
        <v>9</v>
      </c>
      <c r="M9286" s="33">
        <f t="shared" si="1572"/>
        <v>2022</v>
      </c>
      <c r="N9286" s="34">
        <v>85.57</v>
      </c>
      <c r="P9286" s="32">
        <v>45232</v>
      </c>
      <c r="Q9286" s="33">
        <f t="shared" si="1575"/>
        <v>11</v>
      </c>
      <c r="R9286" s="33">
        <f t="shared" si="1576"/>
        <v>2023</v>
      </c>
      <c r="S9286" s="34">
        <v>89.02</v>
      </c>
    </row>
    <row r="9287" spans="6:19">
      <c r="F9287" s="32"/>
      <c r="K9287" s="32">
        <v>44823</v>
      </c>
      <c r="L9287" s="33">
        <f t="shared" si="1571"/>
        <v>9</v>
      </c>
      <c r="M9287" s="33">
        <f t="shared" si="1572"/>
        <v>2022</v>
      </c>
      <c r="N9287" s="34">
        <v>86.15</v>
      </c>
      <c r="P9287" s="32">
        <v>45233</v>
      </c>
      <c r="Q9287" s="33">
        <f t="shared" si="1575"/>
        <v>11</v>
      </c>
      <c r="R9287" s="33">
        <f t="shared" si="1576"/>
        <v>2023</v>
      </c>
      <c r="S9287" s="34">
        <v>87.55</v>
      </c>
    </row>
    <row r="9288" spans="6:19">
      <c r="F9288" s="32"/>
      <c r="K9288" s="32">
        <v>44824</v>
      </c>
      <c r="L9288" s="33">
        <f t="shared" si="1571"/>
        <v>9</v>
      </c>
      <c r="M9288" s="33">
        <f t="shared" si="1572"/>
        <v>2022</v>
      </c>
      <c r="N9288" s="34">
        <v>84.69</v>
      </c>
      <c r="P9288" s="32">
        <v>45236</v>
      </c>
      <c r="Q9288" s="33">
        <f t="shared" ref="Q9288:Q9307" si="1577">+MONTH(P9288)</f>
        <v>11</v>
      </c>
      <c r="R9288" s="33">
        <f t="shared" ref="R9288:R9307" si="1578">+YEAR(P9288)</f>
        <v>2023</v>
      </c>
      <c r="S9288" s="34">
        <v>87.31</v>
      </c>
    </row>
    <row r="9289" spans="6:19">
      <c r="F9289" s="32"/>
      <c r="K9289" s="32">
        <v>44825</v>
      </c>
      <c r="L9289" s="33">
        <f t="shared" si="1571"/>
        <v>9</v>
      </c>
      <c r="M9289" s="33">
        <f t="shared" si="1572"/>
        <v>2022</v>
      </c>
      <c r="N9289" s="34">
        <v>83.38</v>
      </c>
      <c r="P9289" s="32">
        <v>45237</v>
      </c>
      <c r="Q9289" s="33">
        <f t="shared" si="1577"/>
        <v>11</v>
      </c>
      <c r="R9289" s="33">
        <f t="shared" si="1578"/>
        <v>2023</v>
      </c>
      <c r="S9289" s="34">
        <v>83.43</v>
      </c>
    </row>
    <row r="9290" spans="6:19">
      <c r="F9290" s="32"/>
      <c r="K9290" s="32">
        <v>44826</v>
      </c>
      <c r="L9290" s="33">
        <f t="shared" si="1571"/>
        <v>9</v>
      </c>
      <c r="M9290" s="33">
        <f t="shared" si="1572"/>
        <v>2022</v>
      </c>
      <c r="N9290" s="34">
        <v>84.02</v>
      </c>
      <c r="P9290" s="32">
        <v>45238</v>
      </c>
      <c r="Q9290" s="33">
        <f t="shared" si="1577"/>
        <v>11</v>
      </c>
      <c r="R9290" s="33">
        <f t="shared" si="1578"/>
        <v>2023</v>
      </c>
      <c r="S9290" s="34">
        <v>81.459999999999994</v>
      </c>
    </row>
    <row r="9291" spans="6:19">
      <c r="F9291" s="32"/>
      <c r="K9291" s="32">
        <v>44827</v>
      </c>
      <c r="L9291" s="33">
        <f t="shared" si="1571"/>
        <v>9</v>
      </c>
      <c r="M9291" s="33">
        <f t="shared" si="1572"/>
        <v>2022</v>
      </c>
      <c r="N9291" s="34">
        <v>79.069999999999993</v>
      </c>
      <c r="P9291" s="32">
        <v>45239</v>
      </c>
      <c r="Q9291" s="33">
        <f t="shared" si="1577"/>
        <v>11</v>
      </c>
      <c r="R9291" s="33">
        <f t="shared" si="1578"/>
        <v>2023</v>
      </c>
      <c r="S9291" s="34">
        <v>81.739999999999995</v>
      </c>
    </row>
    <row r="9292" spans="6:19">
      <c r="F9292" s="32"/>
      <c r="K9292" s="32">
        <v>44830</v>
      </c>
      <c r="L9292" s="33">
        <f t="shared" si="1571"/>
        <v>9</v>
      </c>
      <c r="M9292" s="33">
        <f t="shared" si="1572"/>
        <v>2022</v>
      </c>
      <c r="N9292" s="34">
        <v>77.17</v>
      </c>
      <c r="P9292" s="32">
        <v>45240</v>
      </c>
      <c r="Q9292" s="33">
        <f t="shared" si="1577"/>
        <v>11</v>
      </c>
      <c r="R9292" s="33">
        <f t="shared" si="1578"/>
        <v>2023</v>
      </c>
      <c r="S9292" s="34">
        <v>83.66</v>
      </c>
    </row>
    <row r="9293" spans="6:19">
      <c r="F9293" s="32"/>
      <c r="K9293" s="32">
        <v>44831</v>
      </c>
      <c r="L9293" s="33">
        <f t="shared" si="1571"/>
        <v>9</v>
      </c>
      <c r="M9293" s="33">
        <f t="shared" si="1572"/>
        <v>2022</v>
      </c>
      <c r="N9293" s="34">
        <v>78.91</v>
      </c>
      <c r="P9293" s="32">
        <v>45243</v>
      </c>
      <c r="Q9293" s="33">
        <f t="shared" si="1577"/>
        <v>11</v>
      </c>
      <c r="R9293" s="33">
        <f t="shared" si="1578"/>
        <v>2023</v>
      </c>
      <c r="S9293" s="34">
        <v>84.09</v>
      </c>
    </row>
    <row r="9294" spans="6:19">
      <c r="F9294" s="32"/>
      <c r="K9294" s="32">
        <v>44832</v>
      </c>
      <c r="L9294" s="33">
        <f t="shared" si="1571"/>
        <v>9</v>
      </c>
      <c r="M9294" s="33">
        <f t="shared" si="1572"/>
        <v>2022</v>
      </c>
      <c r="N9294" s="34">
        <v>82.61</v>
      </c>
      <c r="P9294" s="32">
        <v>45244</v>
      </c>
      <c r="Q9294" s="33">
        <f t="shared" si="1577"/>
        <v>11</v>
      </c>
      <c r="R9294" s="33">
        <f t="shared" si="1578"/>
        <v>2023</v>
      </c>
      <c r="S9294" s="34">
        <v>84.2</v>
      </c>
    </row>
    <row r="9295" spans="6:19">
      <c r="F9295" s="32"/>
      <c r="K9295" s="32">
        <v>44833</v>
      </c>
      <c r="L9295" s="33">
        <f t="shared" si="1571"/>
        <v>9</v>
      </c>
      <c r="M9295" s="33">
        <f t="shared" si="1572"/>
        <v>2022</v>
      </c>
      <c r="N9295" s="34">
        <v>81.78</v>
      </c>
      <c r="P9295" s="32">
        <v>45245</v>
      </c>
      <c r="Q9295" s="33">
        <f t="shared" si="1577"/>
        <v>11</v>
      </c>
      <c r="R9295" s="33">
        <f t="shared" si="1578"/>
        <v>2023</v>
      </c>
      <c r="S9295" s="34">
        <v>82.4</v>
      </c>
    </row>
    <row r="9296" spans="6:19">
      <c r="F9296" s="32"/>
      <c r="K9296" s="32">
        <v>44834</v>
      </c>
      <c r="L9296" s="33">
        <f t="shared" si="1571"/>
        <v>9</v>
      </c>
      <c r="M9296" s="33">
        <f t="shared" si="1572"/>
        <v>2022</v>
      </c>
      <c r="N9296" s="34">
        <v>79.91</v>
      </c>
      <c r="P9296" s="32">
        <v>45246</v>
      </c>
      <c r="Q9296" s="33">
        <f t="shared" si="1577"/>
        <v>11</v>
      </c>
      <c r="R9296" s="33">
        <f t="shared" si="1578"/>
        <v>2023</v>
      </c>
      <c r="S9296" s="34">
        <v>77.73</v>
      </c>
    </row>
    <row r="9297" spans="6:19">
      <c r="F9297" s="32"/>
      <c r="K9297" s="32">
        <v>44837</v>
      </c>
      <c r="L9297" s="33">
        <f t="shared" si="1571"/>
        <v>10</v>
      </c>
      <c r="M9297" s="33">
        <f t="shared" si="1572"/>
        <v>2022</v>
      </c>
      <c r="N9297" s="34">
        <v>84.05</v>
      </c>
      <c r="P9297" s="32">
        <v>45247</v>
      </c>
      <c r="Q9297" s="33">
        <f t="shared" si="1577"/>
        <v>11</v>
      </c>
      <c r="R9297" s="33">
        <f t="shared" si="1578"/>
        <v>2023</v>
      </c>
      <c r="S9297" s="34">
        <v>81.22</v>
      </c>
    </row>
    <row r="9298" spans="6:19">
      <c r="F9298" s="32"/>
      <c r="K9298" s="32">
        <v>44838</v>
      </c>
      <c r="L9298" s="33">
        <f t="shared" si="1571"/>
        <v>10</v>
      </c>
      <c r="M9298" s="33">
        <f t="shared" si="1572"/>
        <v>2022</v>
      </c>
      <c r="N9298" s="34">
        <v>88.22</v>
      </c>
      <c r="P9298" s="32">
        <v>45250</v>
      </c>
      <c r="Q9298" s="33">
        <f t="shared" si="1577"/>
        <v>11</v>
      </c>
      <c r="R9298" s="33">
        <f t="shared" si="1578"/>
        <v>2023</v>
      </c>
      <c r="S9298" s="34">
        <v>83.25</v>
      </c>
    </row>
    <row r="9299" spans="6:19">
      <c r="F9299" s="32"/>
      <c r="K9299" s="32">
        <v>44839</v>
      </c>
      <c r="L9299" s="33">
        <f t="shared" si="1571"/>
        <v>10</v>
      </c>
      <c r="M9299" s="33">
        <f t="shared" si="1572"/>
        <v>2022</v>
      </c>
      <c r="N9299" s="34">
        <v>88.22</v>
      </c>
      <c r="P9299" s="32">
        <v>45251</v>
      </c>
      <c r="Q9299" s="33">
        <f t="shared" si="1577"/>
        <v>11</v>
      </c>
      <c r="R9299" s="33">
        <f t="shared" si="1578"/>
        <v>2023</v>
      </c>
      <c r="S9299" s="34">
        <v>82.42</v>
      </c>
    </row>
    <row r="9300" spans="6:19">
      <c r="F9300" s="32"/>
      <c r="K9300" s="32">
        <v>44840</v>
      </c>
      <c r="L9300" s="33">
        <f t="shared" si="1571"/>
        <v>10</v>
      </c>
      <c r="M9300" s="33">
        <f t="shared" si="1572"/>
        <v>2022</v>
      </c>
      <c r="N9300" s="34">
        <v>88.9</v>
      </c>
      <c r="P9300" s="32">
        <v>45252</v>
      </c>
      <c r="Q9300" s="33">
        <f t="shared" si="1577"/>
        <v>11</v>
      </c>
      <c r="R9300" s="33">
        <f t="shared" si="1578"/>
        <v>2023</v>
      </c>
      <c r="S9300" s="34">
        <v>81.760000000000005</v>
      </c>
    </row>
    <row r="9301" spans="6:19">
      <c r="F9301" s="32"/>
      <c r="K9301" s="32">
        <v>44841</v>
      </c>
      <c r="L9301" s="33">
        <f t="shared" si="1571"/>
        <v>10</v>
      </c>
      <c r="M9301" s="33">
        <f t="shared" si="1572"/>
        <v>2022</v>
      </c>
      <c r="N9301" s="34">
        <v>93.07</v>
      </c>
      <c r="P9301" s="32">
        <v>45253</v>
      </c>
      <c r="Q9301" s="33">
        <f t="shared" si="1577"/>
        <v>11</v>
      </c>
      <c r="R9301" s="33">
        <f t="shared" si="1578"/>
        <v>2023</v>
      </c>
      <c r="S9301" s="34">
        <v>80.849999999999994</v>
      </c>
    </row>
    <row r="9302" spans="6:19">
      <c r="F9302" s="32"/>
      <c r="K9302" s="32">
        <v>44844</v>
      </c>
      <c r="L9302" s="33">
        <f t="shared" ref="L9302:L9336" si="1579">+MONTH(K9302)</f>
        <v>10</v>
      </c>
      <c r="M9302" s="33">
        <f t="shared" ref="M9302:M9336" si="1580">+YEAR(K9302)</f>
        <v>2022</v>
      </c>
      <c r="N9302" s="34">
        <v>93.07</v>
      </c>
      <c r="P9302" s="32">
        <v>45254</v>
      </c>
      <c r="Q9302" s="33">
        <f t="shared" si="1577"/>
        <v>11</v>
      </c>
      <c r="R9302" s="33">
        <f t="shared" si="1578"/>
        <v>2023</v>
      </c>
      <c r="S9302" s="34">
        <v>79.819999999999993</v>
      </c>
    </row>
    <row r="9303" spans="6:19">
      <c r="F9303" s="32"/>
      <c r="K9303" s="32">
        <v>44845</v>
      </c>
      <c r="L9303" s="33">
        <f t="shared" si="1579"/>
        <v>10</v>
      </c>
      <c r="M9303" s="33">
        <f t="shared" si="1580"/>
        <v>2022</v>
      </c>
      <c r="N9303" s="34">
        <v>89.75</v>
      </c>
      <c r="P9303" s="32">
        <v>45257</v>
      </c>
      <c r="Q9303" s="33">
        <f t="shared" si="1577"/>
        <v>11</v>
      </c>
      <c r="R9303" s="33">
        <f t="shared" si="1578"/>
        <v>2023</v>
      </c>
      <c r="S9303" s="34">
        <v>79.489999999999995</v>
      </c>
    </row>
    <row r="9304" spans="6:19">
      <c r="F9304" s="32"/>
      <c r="K9304" s="32">
        <v>44846</v>
      </c>
      <c r="L9304" s="33">
        <f t="shared" si="1579"/>
        <v>10</v>
      </c>
      <c r="M9304" s="33">
        <f t="shared" si="1580"/>
        <v>2022</v>
      </c>
      <c r="N9304" s="34">
        <v>87.83</v>
      </c>
      <c r="P9304" s="32">
        <v>45258</v>
      </c>
      <c r="Q9304" s="33">
        <f t="shared" si="1577"/>
        <v>11</v>
      </c>
      <c r="R9304" s="33">
        <f t="shared" si="1578"/>
        <v>2023</v>
      </c>
      <c r="S9304" s="34">
        <v>81.66</v>
      </c>
    </row>
    <row r="9305" spans="6:19">
      <c r="F9305" s="32"/>
      <c r="K9305" s="32">
        <v>44847</v>
      </c>
      <c r="L9305" s="33">
        <f t="shared" si="1579"/>
        <v>10</v>
      </c>
      <c r="M9305" s="33">
        <f t="shared" si="1580"/>
        <v>2022</v>
      </c>
      <c r="N9305" s="34">
        <v>89.59</v>
      </c>
      <c r="P9305" s="32">
        <v>45259</v>
      </c>
      <c r="Q9305" s="33">
        <f t="shared" si="1577"/>
        <v>11</v>
      </c>
      <c r="R9305" s="33">
        <f t="shared" si="1578"/>
        <v>2023</v>
      </c>
      <c r="S9305" s="34">
        <v>82.98</v>
      </c>
    </row>
    <row r="9306" spans="6:19">
      <c r="F9306" s="32"/>
      <c r="K9306" s="32">
        <v>44848</v>
      </c>
      <c r="L9306" s="33">
        <f t="shared" si="1579"/>
        <v>10</v>
      </c>
      <c r="M9306" s="33">
        <f t="shared" si="1580"/>
        <v>2022</v>
      </c>
      <c r="N9306" s="34">
        <v>89.59</v>
      </c>
      <c r="P9306" s="32">
        <v>45260</v>
      </c>
      <c r="Q9306" s="33">
        <f t="shared" si="1577"/>
        <v>11</v>
      </c>
      <c r="R9306" s="33">
        <f t="shared" si="1578"/>
        <v>2023</v>
      </c>
      <c r="S9306" s="34">
        <v>81.72</v>
      </c>
    </row>
    <row r="9307" spans="6:19">
      <c r="F9307" s="32"/>
      <c r="K9307" s="32">
        <v>44851</v>
      </c>
      <c r="L9307" s="33">
        <f t="shared" si="1579"/>
        <v>10</v>
      </c>
      <c r="M9307" s="33">
        <f t="shared" si="1580"/>
        <v>2022</v>
      </c>
      <c r="N9307" s="34">
        <v>86</v>
      </c>
      <c r="P9307" s="32">
        <v>45261</v>
      </c>
      <c r="Q9307" s="33">
        <f t="shared" si="1577"/>
        <v>12</v>
      </c>
      <c r="R9307" s="33">
        <f t="shared" si="1578"/>
        <v>2023</v>
      </c>
      <c r="S9307" s="34">
        <v>78.72</v>
      </c>
    </row>
    <row r="9308" spans="6:19">
      <c r="F9308" s="32"/>
      <c r="K9308" s="32">
        <v>44852</v>
      </c>
      <c r="L9308" s="33">
        <f t="shared" si="1579"/>
        <v>10</v>
      </c>
      <c r="M9308" s="33">
        <f t="shared" si="1580"/>
        <v>2022</v>
      </c>
      <c r="N9308" s="34">
        <v>83.29</v>
      </c>
      <c r="P9308" s="32">
        <v>45264</v>
      </c>
      <c r="Q9308" s="33">
        <f t="shared" ref="Q9308:Q9325" si="1581">+MONTH(P9308)</f>
        <v>12</v>
      </c>
      <c r="R9308" s="33">
        <f t="shared" ref="R9308:R9325" si="1582">+YEAR(P9308)</f>
        <v>2023</v>
      </c>
      <c r="S9308" s="34">
        <v>78.16</v>
      </c>
    </row>
    <row r="9309" spans="6:19">
      <c r="F9309" s="32"/>
      <c r="K9309" s="32">
        <v>44853</v>
      </c>
      <c r="L9309" s="33">
        <f t="shared" si="1579"/>
        <v>10</v>
      </c>
      <c r="M9309" s="33">
        <f t="shared" si="1580"/>
        <v>2022</v>
      </c>
      <c r="N9309" s="34">
        <v>86</v>
      </c>
      <c r="P9309" s="32">
        <v>45265</v>
      </c>
      <c r="Q9309" s="33">
        <f t="shared" si="1581"/>
        <v>12</v>
      </c>
      <c r="R9309" s="33">
        <f t="shared" si="1582"/>
        <v>2023</v>
      </c>
      <c r="S9309" s="34">
        <v>77.27</v>
      </c>
    </row>
    <row r="9310" spans="6:19">
      <c r="F9310" s="32"/>
      <c r="K9310" s="32">
        <v>44854</v>
      </c>
      <c r="L9310" s="33">
        <f t="shared" si="1579"/>
        <v>10</v>
      </c>
      <c r="M9310" s="33">
        <f t="shared" si="1580"/>
        <v>2022</v>
      </c>
      <c r="N9310" s="34">
        <v>86</v>
      </c>
      <c r="P9310" s="32">
        <v>45266</v>
      </c>
      <c r="Q9310" s="33">
        <f t="shared" si="1581"/>
        <v>12</v>
      </c>
      <c r="R9310" s="33">
        <f t="shared" si="1582"/>
        <v>2023</v>
      </c>
      <c r="S9310" s="34">
        <v>74.33</v>
      </c>
    </row>
    <row r="9311" spans="6:19">
      <c r="F9311" s="32"/>
      <c r="K9311" s="32">
        <v>44855</v>
      </c>
      <c r="L9311" s="33">
        <f t="shared" si="1579"/>
        <v>10</v>
      </c>
      <c r="M9311" s="33">
        <f t="shared" si="1580"/>
        <v>2022</v>
      </c>
      <c r="N9311" s="34">
        <v>85.47</v>
      </c>
      <c r="P9311" s="32">
        <v>45267</v>
      </c>
      <c r="Q9311" s="33">
        <f t="shared" si="1581"/>
        <v>12</v>
      </c>
      <c r="R9311" s="33">
        <f t="shared" si="1582"/>
        <v>2023</v>
      </c>
      <c r="S9311" s="34">
        <v>74.209999999999994</v>
      </c>
    </row>
    <row r="9312" spans="6:19">
      <c r="F9312" s="32"/>
      <c r="K9312" s="32">
        <v>44858</v>
      </c>
      <c r="L9312" s="33">
        <f t="shared" si="1579"/>
        <v>10</v>
      </c>
      <c r="M9312" s="33">
        <f t="shared" si="1580"/>
        <v>2022</v>
      </c>
      <c r="N9312" s="34">
        <v>86.12</v>
      </c>
      <c r="P9312" s="32">
        <v>45268</v>
      </c>
      <c r="Q9312" s="33">
        <f t="shared" si="1581"/>
        <v>12</v>
      </c>
      <c r="R9312" s="33">
        <f t="shared" si="1582"/>
        <v>2023</v>
      </c>
      <c r="S9312" s="34">
        <v>75.94</v>
      </c>
    </row>
    <row r="9313" spans="6:19">
      <c r="F9313" s="32"/>
      <c r="K9313" s="32">
        <v>44859</v>
      </c>
      <c r="L9313" s="33">
        <f t="shared" si="1579"/>
        <v>10</v>
      </c>
      <c r="M9313" s="33">
        <f t="shared" si="1580"/>
        <v>2022</v>
      </c>
      <c r="N9313" s="34">
        <v>86.93</v>
      </c>
      <c r="P9313" s="32">
        <v>45271</v>
      </c>
      <c r="Q9313" s="33">
        <f t="shared" si="1581"/>
        <v>12</v>
      </c>
      <c r="R9313" s="33">
        <f t="shared" si="1582"/>
        <v>2023</v>
      </c>
      <c r="S9313" s="34">
        <v>75.75</v>
      </c>
    </row>
    <row r="9314" spans="6:19">
      <c r="F9314" s="32"/>
      <c r="K9314" s="32">
        <v>44860</v>
      </c>
      <c r="L9314" s="33">
        <f t="shared" si="1579"/>
        <v>10</v>
      </c>
      <c r="M9314" s="33">
        <f t="shared" si="1580"/>
        <v>2022</v>
      </c>
      <c r="N9314" s="34">
        <v>86.93</v>
      </c>
      <c r="P9314" s="32">
        <v>45272</v>
      </c>
      <c r="Q9314" s="33">
        <f t="shared" si="1581"/>
        <v>12</v>
      </c>
      <c r="R9314" s="33">
        <f t="shared" si="1582"/>
        <v>2023</v>
      </c>
      <c r="S9314" s="34">
        <v>74.11</v>
      </c>
    </row>
    <row r="9315" spans="6:19">
      <c r="F9315" s="32"/>
      <c r="K9315" s="32">
        <v>44861</v>
      </c>
      <c r="L9315" s="33">
        <f t="shared" si="1579"/>
        <v>10</v>
      </c>
      <c r="M9315" s="33">
        <f t="shared" si="1580"/>
        <v>2022</v>
      </c>
      <c r="N9315" s="34">
        <v>86.93</v>
      </c>
      <c r="P9315" s="32">
        <v>45273</v>
      </c>
      <c r="Q9315" s="33">
        <f t="shared" si="1581"/>
        <v>12</v>
      </c>
      <c r="R9315" s="33">
        <f t="shared" si="1582"/>
        <v>2023</v>
      </c>
      <c r="S9315" s="34">
        <v>74.14</v>
      </c>
    </row>
    <row r="9316" spans="6:19">
      <c r="F9316" s="32"/>
      <c r="K9316" s="32">
        <v>44862</v>
      </c>
      <c r="L9316" s="33">
        <f t="shared" si="1579"/>
        <v>10</v>
      </c>
      <c r="M9316" s="33">
        <f t="shared" si="1580"/>
        <v>2022</v>
      </c>
      <c r="N9316" s="34">
        <v>87.85</v>
      </c>
      <c r="P9316" s="32">
        <v>45274</v>
      </c>
      <c r="Q9316" s="33">
        <f t="shared" si="1581"/>
        <v>12</v>
      </c>
      <c r="R9316" s="33">
        <f t="shared" si="1582"/>
        <v>2023</v>
      </c>
      <c r="S9316" s="34">
        <v>77.05</v>
      </c>
    </row>
    <row r="9317" spans="6:19">
      <c r="F9317" s="32"/>
      <c r="K9317" s="32">
        <v>44865</v>
      </c>
      <c r="L9317" s="33">
        <f t="shared" si="1579"/>
        <v>10</v>
      </c>
      <c r="M9317" s="33">
        <f t="shared" si="1580"/>
        <v>2022</v>
      </c>
      <c r="N9317" s="34">
        <v>86.54</v>
      </c>
      <c r="P9317" s="32">
        <v>45275</v>
      </c>
      <c r="Q9317" s="33">
        <f t="shared" si="1581"/>
        <v>12</v>
      </c>
      <c r="R9317" s="33">
        <f t="shared" si="1582"/>
        <v>2023</v>
      </c>
      <c r="S9317" s="34">
        <v>76.84</v>
      </c>
    </row>
    <row r="9318" spans="6:19">
      <c r="F9318" s="32"/>
      <c r="K9318" s="32">
        <v>44866</v>
      </c>
      <c r="L9318" s="33">
        <f t="shared" si="1579"/>
        <v>11</v>
      </c>
      <c r="M9318" s="33">
        <f t="shared" si="1580"/>
        <v>2022</v>
      </c>
      <c r="N9318" s="34">
        <v>86.54</v>
      </c>
      <c r="P9318" s="32">
        <v>45278</v>
      </c>
      <c r="Q9318" s="33">
        <f t="shared" si="1581"/>
        <v>12</v>
      </c>
      <c r="R9318" s="33">
        <f t="shared" si="1582"/>
        <v>2023</v>
      </c>
      <c r="S9318" s="34">
        <v>78.89</v>
      </c>
    </row>
    <row r="9319" spans="6:19">
      <c r="F9319" s="32"/>
      <c r="K9319" s="32">
        <v>44867</v>
      </c>
      <c r="L9319" s="33">
        <f t="shared" si="1579"/>
        <v>11</v>
      </c>
      <c r="M9319" s="33">
        <f t="shared" si="1580"/>
        <v>2022</v>
      </c>
      <c r="N9319" s="34">
        <v>90.06</v>
      </c>
      <c r="P9319" s="32">
        <v>45279</v>
      </c>
      <c r="Q9319" s="33">
        <f t="shared" si="1581"/>
        <v>12</v>
      </c>
      <c r="R9319" s="33">
        <f t="shared" si="1582"/>
        <v>2023</v>
      </c>
      <c r="S9319" s="34">
        <v>79.819999999999993</v>
      </c>
    </row>
    <row r="9320" spans="6:19">
      <c r="F9320" s="32"/>
      <c r="K9320" s="32">
        <v>44868</v>
      </c>
      <c r="L9320" s="33">
        <f t="shared" si="1579"/>
        <v>11</v>
      </c>
      <c r="M9320" s="33">
        <f t="shared" si="1580"/>
        <v>2022</v>
      </c>
      <c r="N9320" s="34">
        <v>88.14</v>
      </c>
      <c r="P9320" s="32">
        <v>45280</v>
      </c>
      <c r="Q9320" s="33">
        <f t="shared" si="1581"/>
        <v>12</v>
      </c>
      <c r="R9320" s="33">
        <f t="shared" si="1582"/>
        <v>2023</v>
      </c>
      <c r="S9320" s="34">
        <v>81.099999999999994</v>
      </c>
    </row>
    <row r="9321" spans="6:19">
      <c r="F9321" s="32"/>
      <c r="K9321" s="32">
        <v>44869</v>
      </c>
      <c r="L9321" s="33">
        <f t="shared" si="1579"/>
        <v>11</v>
      </c>
      <c r="M9321" s="33">
        <f t="shared" si="1580"/>
        <v>2022</v>
      </c>
      <c r="N9321" s="34">
        <v>92.58</v>
      </c>
      <c r="P9321" s="32">
        <v>45281</v>
      </c>
      <c r="Q9321" s="33">
        <f t="shared" si="1581"/>
        <v>12</v>
      </c>
      <c r="R9321" s="33">
        <f t="shared" si="1582"/>
        <v>2023</v>
      </c>
      <c r="S9321" s="34">
        <v>80.73</v>
      </c>
    </row>
    <row r="9322" spans="6:19">
      <c r="F9322" s="32"/>
      <c r="K9322" s="32">
        <v>44872</v>
      </c>
      <c r="L9322" s="33">
        <f t="shared" si="1579"/>
        <v>11</v>
      </c>
      <c r="M9322" s="33">
        <f t="shared" si="1580"/>
        <v>2022</v>
      </c>
      <c r="N9322" s="34">
        <v>91.8</v>
      </c>
      <c r="P9322" s="32">
        <v>45282</v>
      </c>
      <c r="Q9322" s="33">
        <f t="shared" si="1581"/>
        <v>12</v>
      </c>
      <c r="R9322" s="33">
        <f t="shared" si="1582"/>
        <v>2023</v>
      </c>
      <c r="S9322" s="34">
        <v>80.23</v>
      </c>
    </row>
    <row r="9323" spans="6:19">
      <c r="F9323" s="32"/>
      <c r="K9323" s="32">
        <v>44873</v>
      </c>
      <c r="L9323" s="33">
        <f t="shared" si="1579"/>
        <v>11</v>
      </c>
      <c r="M9323" s="33">
        <f t="shared" si="1580"/>
        <v>2022</v>
      </c>
      <c r="N9323" s="34">
        <v>88.8</v>
      </c>
      <c r="P9323" s="32">
        <v>45287</v>
      </c>
      <c r="Q9323" s="33">
        <f t="shared" si="1581"/>
        <v>12</v>
      </c>
      <c r="R9323" s="33">
        <f t="shared" si="1582"/>
        <v>2023</v>
      </c>
      <c r="S9323" s="34">
        <v>80.97</v>
      </c>
    </row>
    <row r="9324" spans="6:19">
      <c r="F9324" s="32"/>
      <c r="K9324" s="32">
        <v>44874</v>
      </c>
      <c r="L9324" s="33">
        <f t="shared" si="1579"/>
        <v>11</v>
      </c>
      <c r="M9324" s="33">
        <f t="shared" si="1580"/>
        <v>2022</v>
      </c>
      <c r="N9324" s="34">
        <v>88.8</v>
      </c>
      <c r="P9324" s="32">
        <v>45288</v>
      </c>
      <c r="Q9324" s="33">
        <f t="shared" si="1581"/>
        <v>12</v>
      </c>
      <c r="R9324" s="33">
        <f t="shared" si="1582"/>
        <v>2023</v>
      </c>
      <c r="S9324" s="34">
        <v>79.040000000000006</v>
      </c>
    </row>
    <row r="9325" spans="6:19">
      <c r="F9325" s="32"/>
      <c r="K9325" s="32">
        <v>44875</v>
      </c>
      <c r="L9325" s="33">
        <f t="shared" si="1579"/>
        <v>11</v>
      </c>
      <c r="M9325" s="33">
        <f t="shared" si="1580"/>
        <v>2022</v>
      </c>
      <c r="N9325" s="34">
        <v>86.52</v>
      </c>
      <c r="P9325" s="32">
        <v>45289</v>
      </c>
      <c r="Q9325" s="33">
        <f t="shared" si="1581"/>
        <v>12</v>
      </c>
      <c r="R9325" s="33">
        <f t="shared" si="1582"/>
        <v>2023</v>
      </c>
      <c r="S9325" s="34">
        <v>77.69</v>
      </c>
    </row>
    <row r="9326" spans="6:19">
      <c r="F9326" s="32"/>
      <c r="K9326" s="32">
        <v>44876</v>
      </c>
      <c r="L9326" s="33">
        <f t="shared" si="1579"/>
        <v>11</v>
      </c>
      <c r="M9326" s="33">
        <f t="shared" si="1580"/>
        <v>2022</v>
      </c>
      <c r="N9326" s="34">
        <v>89.14</v>
      </c>
      <c r="P9326" s="32">
        <v>45293</v>
      </c>
      <c r="Q9326" s="33">
        <f t="shared" ref="Q9326:Q9348" si="1583">+MONTH(P9326)</f>
        <v>1</v>
      </c>
      <c r="R9326" s="33">
        <f t="shared" ref="R9326:R9348" si="1584">+YEAR(P9326)</f>
        <v>2024</v>
      </c>
      <c r="S9326" s="34">
        <v>76.239999999999995</v>
      </c>
    </row>
    <row r="9327" spans="6:19">
      <c r="F9327" s="32"/>
      <c r="K9327" s="32">
        <v>44879</v>
      </c>
      <c r="L9327" s="33">
        <f t="shared" si="1579"/>
        <v>11</v>
      </c>
      <c r="M9327" s="33">
        <f t="shared" si="1580"/>
        <v>2022</v>
      </c>
      <c r="N9327" s="34">
        <v>85.85</v>
      </c>
      <c r="P9327" s="32">
        <v>45294</v>
      </c>
      <c r="Q9327" s="33">
        <f t="shared" si="1583"/>
        <v>1</v>
      </c>
      <c r="R9327" s="33">
        <f t="shared" si="1584"/>
        <v>2024</v>
      </c>
      <c r="S9327" s="34">
        <v>77.180000000000007</v>
      </c>
    </row>
    <row r="9328" spans="6:19">
      <c r="F9328" s="32"/>
      <c r="K9328" s="32">
        <v>44880</v>
      </c>
      <c r="L9328" s="33">
        <f t="shared" si="1579"/>
        <v>11</v>
      </c>
      <c r="M9328" s="33">
        <f t="shared" si="1580"/>
        <v>2022</v>
      </c>
      <c r="N9328" s="34">
        <v>86.87</v>
      </c>
      <c r="P9328" s="32">
        <v>45295</v>
      </c>
      <c r="Q9328" s="33">
        <f t="shared" si="1583"/>
        <v>1</v>
      </c>
      <c r="R9328" s="33">
        <f t="shared" si="1584"/>
        <v>2024</v>
      </c>
      <c r="S9328" s="34">
        <v>75.790000000000006</v>
      </c>
    </row>
    <row r="9329" spans="6:19">
      <c r="F9329" s="32"/>
      <c r="K9329" s="32">
        <v>44881</v>
      </c>
      <c r="L9329" s="33">
        <f t="shared" si="1579"/>
        <v>11</v>
      </c>
      <c r="M9329" s="33">
        <f t="shared" si="1580"/>
        <v>2022</v>
      </c>
      <c r="N9329" s="34">
        <v>85.62</v>
      </c>
      <c r="P9329" s="32">
        <v>45296</v>
      </c>
      <c r="Q9329" s="33">
        <f t="shared" si="1583"/>
        <v>1</v>
      </c>
      <c r="R9329" s="33">
        <f t="shared" si="1584"/>
        <v>2024</v>
      </c>
      <c r="S9329" s="34">
        <v>78.31</v>
      </c>
    </row>
    <row r="9330" spans="6:19">
      <c r="F9330" s="32"/>
      <c r="K9330" s="32">
        <v>44882</v>
      </c>
      <c r="L9330" s="33">
        <f t="shared" si="1579"/>
        <v>11</v>
      </c>
      <c r="M9330" s="33">
        <f t="shared" si="1580"/>
        <v>2022</v>
      </c>
      <c r="N9330" s="34">
        <v>81.69</v>
      </c>
      <c r="P9330" s="32">
        <v>45299</v>
      </c>
      <c r="Q9330" s="33">
        <f t="shared" si="1583"/>
        <v>1</v>
      </c>
      <c r="R9330" s="33">
        <f t="shared" si="1584"/>
        <v>2024</v>
      </c>
      <c r="S9330" s="34">
        <v>75.47</v>
      </c>
    </row>
    <row r="9331" spans="6:19">
      <c r="F9331" s="32"/>
      <c r="K9331" s="32">
        <v>44883</v>
      </c>
      <c r="L9331" s="33">
        <f t="shared" si="1579"/>
        <v>11</v>
      </c>
      <c r="M9331" s="33">
        <f t="shared" si="1580"/>
        <v>2022</v>
      </c>
      <c r="N9331" s="34">
        <v>81.69</v>
      </c>
      <c r="P9331" s="32">
        <v>45300</v>
      </c>
      <c r="Q9331" s="33">
        <f t="shared" si="1583"/>
        <v>1</v>
      </c>
      <c r="R9331" s="33">
        <f t="shared" si="1584"/>
        <v>2024</v>
      </c>
      <c r="S9331" s="34">
        <v>77.97</v>
      </c>
    </row>
    <row r="9332" spans="6:19">
      <c r="F9332" s="32"/>
      <c r="K9332" s="32">
        <v>44886</v>
      </c>
      <c r="L9332" s="33">
        <f t="shared" si="1579"/>
        <v>11</v>
      </c>
      <c r="M9332" s="33">
        <f t="shared" si="1580"/>
        <v>2022</v>
      </c>
      <c r="N9332" s="34">
        <v>79.739999999999995</v>
      </c>
      <c r="P9332" s="32">
        <v>45301</v>
      </c>
      <c r="Q9332" s="33">
        <f t="shared" si="1583"/>
        <v>1</v>
      </c>
      <c r="R9332" s="33">
        <f t="shared" si="1584"/>
        <v>2024</v>
      </c>
      <c r="S9332" s="34">
        <v>78.459999999999994</v>
      </c>
    </row>
    <row r="9333" spans="6:19">
      <c r="F9333" s="32"/>
      <c r="K9333" s="32">
        <v>44887</v>
      </c>
      <c r="L9333" s="33">
        <f t="shared" si="1579"/>
        <v>11</v>
      </c>
      <c r="M9333" s="33">
        <f t="shared" si="1580"/>
        <v>2022</v>
      </c>
      <c r="N9333" s="34">
        <v>80.83</v>
      </c>
      <c r="P9333" s="32">
        <v>45302</v>
      </c>
      <c r="Q9333" s="33">
        <f t="shared" si="1583"/>
        <v>1</v>
      </c>
      <c r="R9333" s="33">
        <f t="shared" si="1584"/>
        <v>2024</v>
      </c>
      <c r="S9333" s="34">
        <v>80.209999999999994</v>
      </c>
    </row>
    <row r="9334" spans="6:19">
      <c r="F9334" s="32"/>
      <c r="K9334" s="32">
        <v>44888</v>
      </c>
      <c r="L9334" s="33">
        <f t="shared" si="1579"/>
        <v>11</v>
      </c>
      <c r="M9334" s="33">
        <f t="shared" si="1580"/>
        <v>2022</v>
      </c>
      <c r="N9334" s="34">
        <v>80.83</v>
      </c>
      <c r="P9334" s="32">
        <v>45303</v>
      </c>
      <c r="Q9334" s="33">
        <f t="shared" si="1583"/>
        <v>1</v>
      </c>
      <c r="R9334" s="33">
        <f t="shared" si="1584"/>
        <v>2024</v>
      </c>
      <c r="S9334" s="34">
        <v>79.89</v>
      </c>
    </row>
    <row r="9335" spans="6:19">
      <c r="F9335" s="32"/>
      <c r="K9335" s="32">
        <v>44890</v>
      </c>
      <c r="L9335" s="33">
        <f t="shared" si="1579"/>
        <v>11</v>
      </c>
      <c r="M9335" s="33">
        <f t="shared" si="1580"/>
        <v>2022</v>
      </c>
      <c r="N9335" s="34">
        <v>76.45</v>
      </c>
      <c r="P9335" s="32">
        <v>45306</v>
      </c>
      <c r="Q9335" s="33">
        <f t="shared" si="1583"/>
        <v>1</v>
      </c>
      <c r="R9335" s="33">
        <f t="shared" si="1584"/>
        <v>2024</v>
      </c>
      <c r="S9335" s="34">
        <v>79.760000000000005</v>
      </c>
    </row>
    <row r="9336" spans="6:19">
      <c r="F9336" s="32"/>
      <c r="K9336" s="32">
        <v>44893</v>
      </c>
      <c r="L9336" s="33">
        <f t="shared" si="1579"/>
        <v>11</v>
      </c>
      <c r="M9336" s="33">
        <f t="shared" si="1580"/>
        <v>2022</v>
      </c>
      <c r="N9336" s="34">
        <v>77.099999999999994</v>
      </c>
      <c r="P9336" s="32">
        <v>45307</v>
      </c>
      <c r="Q9336" s="33">
        <f t="shared" si="1583"/>
        <v>1</v>
      </c>
      <c r="R9336" s="33">
        <f t="shared" si="1584"/>
        <v>2024</v>
      </c>
      <c r="S9336" s="34">
        <v>80.150000000000006</v>
      </c>
    </row>
    <row r="9337" spans="6:19">
      <c r="F9337" s="32"/>
      <c r="K9337" s="32">
        <v>44894</v>
      </c>
      <c r="L9337" s="33">
        <f t="shared" ref="L9337:L9340" si="1585">+MONTH(K9337)</f>
        <v>11</v>
      </c>
      <c r="M9337" s="33">
        <f t="shared" ref="M9337:M9340" si="1586">+YEAR(K9337)</f>
        <v>2022</v>
      </c>
      <c r="N9337" s="34">
        <v>77.959999999999994</v>
      </c>
      <c r="P9337" s="32">
        <v>45308</v>
      </c>
      <c r="Q9337" s="33">
        <f t="shared" si="1583"/>
        <v>1</v>
      </c>
      <c r="R9337" s="33">
        <f t="shared" si="1584"/>
        <v>2024</v>
      </c>
      <c r="S9337" s="34">
        <v>78.88</v>
      </c>
    </row>
    <row r="9338" spans="6:19">
      <c r="F9338" s="32"/>
      <c r="K9338" s="32">
        <v>44895</v>
      </c>
      <c r="L9338" s="33">
        <f t="shared" si="1585"/>
        <v>11</v>
      </c>
      <c r="M9338" s="33">
        <f t="shared" si="1586"/>
        <v>2022</v>
      </c>
      <c r="N9338" s="34">
        <v>80.48</v>
      </c>
      <c r="P9338" s="32">
        <v>45309</v>
      </c>
      <c r="Q9338" s="33">
        <f t="shared" si="1583"/>
        <v>1</v>
      </c>
      <c r="R9338" s="33">
        <f t="shared" si="1584"/>
        <v>2024</v>
      </c>
      <c r="S9338" s="34">
        <v>81.040000000000006</v>
      </c>
    </row>
    <row r="9339" spans="6:19">
      <c r="F9339" s="32"/>
      <c r="K9339" s="32">
        <v>44896</v>
      </c>
      <c r="L9339" s="33">
        <f t="shared" si="1585"/>
        <v>12</v>
      </c>
      <c r="M9339" s="33">
        <f t="shared" si="1586"/>
        <v>2022</v>
      </c>
      <c r="N9339" s="34">
        <v>81.06</v>
      </c>
      <c r="P9339" s="32">
        <v>45310</v>
      </c>
      <c r="Q9339" s="33">
        <f t="shared" si="1583"/>
        <v>1</v>
      </c>
      <c r="R9339" s="33">
        <f t="shared" si="1584"/>
        <v>2024</v>
      </c>
      <c r="S9339" s="34">
        <v>80.709999999999994</v>
      </c>
    </row>
    <row r="9340" spans="6:19">
      <c r="F9340" s="32"/>
      <c r="K9340" s="32">
        <v>44897</v>
      </c>
      <c r="L9340" s="33">
        <f t="shared" si="1585"/>
        <v>12</v>
      </c>
      <c r="M9340" s="33">
        <f t="shared" si="1586"/>
        <v>2022</v>
      </c>
      <c r="N9340" s="34">
        <v>79.86</v>
      </c>
      <c r="P9340" s="32">
        <v>45313</v>
      </c>
      <c r="Q9340" s="33">
        <f t="shared" si="1583"/>
        <v>1</v>
      </c>
      <c r="R9340" s="33">
        <f t="shared" si="1584"/>
        <v>2024</v>
      </c>
      <c r="S9340" s="34">
        <v>81.7</v>
      </c>
    </row>
    <row r="9341" spans="6:19">
      <c r="F9341" s="32"/>
      <c r="K9341" s="32">
        <v>44900</v>
      </c>
      <c r="L9341" s="33">
        <f t="shared" ref="L9341:L9364" si="1587">+MONTH(K9341)</f>
        <v>12</v>
      </c>
      <c r="M9341" s="33">
        <f t="shared" ref="M9341:M9364" si="1588">+YEAR(K9341)</f>
        <v>2022</v>
      </c>
      <c r="N9341" s="34">
        <v>79.86</v>
      </c>
      <c r="P9341" s="32">
        <v>45314</v>
      </c>
      <c r="Q9341" s="33">
        <f t="shared" si="1583"/>
        <v>1</v>
      </c>
      <c r="R9341" s="33">
        <f t="shared" si="1584"/>
        <v>2024</v>
      </c>
      <c r="S9341" s="34">
        <v>82.04</v>
      </c>
    </row>
    <row r="9342" spans="6:19">
      <c r="F9342" s="32"/>
      <c r="K9342" s="32">
        <v>44901</v>
      </c>
      <c r="L9342" s="33">
        <f t="shared" si="1587"/>
        <v>12</v>
      </c>
      <c r="M9342" s="33">
        <f t="shared" si="1588"/>
        <v>2022</v>
      </c>
      <c r="N9342" s="34">
        <v>74.209999999999994</v>
      </c>
      <c r="P9342" s="32">
        <v>45315</v>
      </c>
      <c r="Q9342" s="33">
        <f t="shared" si="1583"/>
        <v>1</v>
      </c>
      <c r="R9342" s="33">
        <f t="shared" si="1584"/>
        <v>2024</v>
      </c>
      <c r="S9342" s="34">
        <v>82.15</v>
      </c>
    </row>
    <row r="9343" spans="6:19">
      <c r="F9343" s="32"/>
      <c r="K9343" s="32">
        <v>44902</v>
      </c>
      <c r="L9343" s="33">
        <f t="shared" si="1587"/>
        <v>12</v>
      </c>
      <c r="M9343" s="33">
        <f t="shared" si="1588"/>
        <v>2022</v>
      </c>
      <c r="N9343" s="34">
        <v>74.209999999999994</v>
      </c>
      <c r="P9343" s="32">
        <v>45316</v>
      </c>
      <c r="Q9343" s="33">
        <f t="shared" si="1583"/>
        <v>1</v>
      </c>
      <c r="R9343" s="33">
        <f t="shared" si="1584"/>
        <v>2024</v>
      </c>
      <c r="S9343" s="34">
        <v>82.33</v>
      </c>
    </row>
    <row r="9344" spans="6:19">
      <c r="F9344" s="32"/>
      <c r="K9344" s="32">
        <v>44903</v>
      </c>
      <c r="L9344" s="33">
        <f t="shared" si="1587"/>
        <v>12</v>
      </c>
      <c r="M9344" s="33">
        <f t="shared" si="1588"/>
        <v>2022</v>
      </c>
      <c r="N9344" s="34">
        <v>71.3</v>
      </c>
      <c r="P9344" s="32">
        <v>45317</v>
      </c>
      <c r="Q9344" s="33">
        <f t="shared" si="1583"/>
        <v>1</v>
      </c>
      <c r="R9344" s="33">
        <f t="shared" si="1584"/>
        <v>2024</v>
      </c>
      <c r="S9344" s="34">
        <v>83.34</v>
      </c>
    </row>
    <row r="9345" spans="6:19">
      <c r="F9345" s="32"/>
      <c r="K9345" s="32">
        <v>44904</v>
      </c>
      <c r="L9345" s="33">
        <f t="shared" si="1587"/>
        <v>12</v>
      </c>
      <c r="M9345" s="33">
        <f t="shared" si="1588"/>
        <v>2022</v>
      </c>
      <c r="N9345" s="34">
        <v>71.05</v>
      </c>
      <c r="P9345" s="32">
        <v>45320</v>
      </c>
      <c r="Q9345" s="33">
        <f t="shared" si="1583"/>
        <v>1</v>
      </c>
      <c r="R9345" s="33">
        <f t="shared" si="1584"/>
        <v>2024</v>
      </c>
      <c r="S9345" s="34">
        <v>83.99</v>
      </c>
    </row>
    <row r="9346" spans="6:19">
      <c r="F9346" s="32"/>
      <c r="K9346" s="32">
        <v>44907</v>
      </c>
      <c r="L9346" s="33">
        <f t="shared" si="1587"/>
        <v>12</v>
      </c>
      <c r="M9346" s="33">
        <f t="shared" si="1588"/>
        <v>2022</v>
      </c>
      <c r="N9346" s="34">
        <v>72.959999999999994</v>
      </c>
      <c r="P9346" s="32">
        <v>45321</v>
      </c>
      <c r="Q9346" s="33">
        <f t="shared" si="1583"/>
        <v>1</v>
      </c>
      <c r="R9346" s="33">
        <f t="shared" si="1584"/>
        <v>2024</v>
      </c>
      <c r="S9346" s="34">
        <v>84.14</v>
      </c>
    </row>
    <row r="9347" spans="6:19">
      <c r="F9347" s="32"/>
      <c r="K9347" s="32">
        <v>44908</v>
      </c>
      <c r="L9347" s="33">
        <f t="shared" si="1587"/>
        <v>12</v>
      </c>
      <c r="M9347" s="33">
        <f t="shared" si="1588"/>
        <v>2022</v>
      </c>
      <c r="N9347" s="34">
        <v>75.44</v>
      </c>
      <c r="P9347" s="32">
        <v>45322</v>
      </c>
      <c r="Q9347" s="33">
        <f t="shared" si="1583"/>
        <v>1</v>
      </c>
      <c r="R9347" s="33">
        <f t="shared" si="1584"/>
        <v>2024</v>
      </c>
      <c r="S9347" s="34">
        <v>82.98</v>
      </c>
    </row>
    <row r="9348" spans="6:19">
      <c r="F9348" s="32"/>
      <c r="K9348" s="32">
        <v>44909</v>
      </c>
      <c r="L9348" s="33">
        <f t="shared" si="1587"/>
        <v>12</v>
      </c>
      <c r="M9348" s="33">
        <f t="shared" si="1588"/>
        <v>2022</v>
      </c>
      <c r="N9348" s="34">
        <v>77.14</v>
      </c>
      <c r="P9348" s="32">
        <v>45323</v>
      </c>
      <c r="Q9348" s="33">
        <f t="shared" si="1583"/>
        <v>2</v>
      </c>
      <c r="R9348" s="33">
        <f t="shared" si="1584"/>
        <v>2024</v>
      </c>
      <c r="S9348" s="34">
        <v>82.2</v>
      </c>
    </row>
    <row r="9349" spans="6:19">
      <c r="F9349" s="32"/>
      <c r="K9349" s="32">
        <v>44910</v>
      </c>
      <c r="L9349" s="33">
        <f t="shared" si="1587"/>
        <v>12</v>
      </c>
      <c r="M9349" s="33">
        <f t="shared" si="1588"/>
        <v>2022</v>
      </c>
      <c r="N9349" s="34">
        <v>75.89</v>
      </c>
      <c r="P9349" s="32">
        <v>45324</v>
      </c>
      <c r="Q9349" s="33">
        <f t="shared" ref="Q9349" si="1589">+MONTH(P9349)</f>
        <v>2</v>
      </c>
      <c r="R9349" s="33">
        <f t="shared" ref="R9349" si="1590">+YEAR(P9349)</f>
        <v>2024</v>
      </c>
      <c r="S9349" s="34">
        <v>79.540000000000006</v>
      </c>
    </row>
    <row r="9350" spans="6:19">
      <c r="F9350" s="32"/>
      <c r="K9350" s="32">
        <v>44911</v>
      </c>
      <c r="L9350" s="33">
        <f t="shared" si="1587"/>
        <v>12</v>
      </c>
      <c r="M9350" s="33">
        <f t="shared" si="1588"/>
        <v>2022</v>
      </c>
      <c r="N9350" s="34">
        <v>74.19</v>
      </c>
      <c r="P9350" s="32">
        <v>45327</v>
      </c>
      <c r="Q9350" s="33">
        <f t="shared" ref="Q9350:Q9369" si="1591">+MONTH(P9350)</f>
        <v>2</v>
      </c>
      <c r="R9350" s="33">
        <f t="shared" ref="R9350:R9369" si="1592">+YEAR(P9350)</f>
        <v>2024</v>
      </c>
      <c r="S9350" s="34">
        <v>79.3</v>
      </c>
    </row>
    <row r="9351" spans="6:19">
      <c r="F9351" s="32"/>
      <c r="K9351" s="32">
        <v>44914</v>
      </c>
      <c r="L9351" s="33">
        <f t="shared" si="1587"/>
        <v>12</v>
      </c>
      <c r="M9351" s="33">
        <f t="shared" si="1588"/>
        <v>2022</v>
      </c>
      <c r="N9351" s="34">
        <v>75.05</v>
      </c>
      <c r="P9351" s="32">
        <v>45328</v>
      </c>
      <c r="Q9351" s="33">
        <f t="shared" si="1591"/>
        <v>2</v>
      </c>
      <c r="R9351" s="33">
        <f t="shared" si="1592"/>
        <v>2024</v>
      </c>
      <c r="S9351" s="34">
        <v>80.459999999999994</v>
      </c>
    </row>
    <row r="9352" spans="6:19">
      <c r="F9352" s="32"/>
      <c r="K9352" s="32">
        <v>44915</v>
      </c>
      <c r="L9352" s="33">
        <f t="shared" si="1587"/>
        <v>12</v>
      </c>
      <c r="M9352" s="33">
        <f t="shared" si="1588"/>
        <v>2022</v>
      </c>
      <c r="N9352" s="34">
        <v>75.92</v>
      </c>
      <c r="P9352" s="32">
        <v>45329</v>
      </c>
      <c r="Q9352" s="33">
        <f t="shared" si="1591"/>
        <v>2</v>
      </c>
      <c r="R9352" s="33">
        <f t="shared" si="1592"/>
        <v>2024</v>
      </c>
      <c r="S9352" s="34">
        <v>81.180000000000007</v>
      </c>
    </row>
    <row r="9353" spans="6:19">
      <c r="F9353" s="32"/>
      <c r="K9353" s="32">
        <v>44916</v>
      </c>
      <c r="L9353" s="33">
        <f t="shared" si="1587"/>
        <v>12</v>
      </c>
      <c r="M9353" s="33">
        <f t="shared" si="1588"/>
        <v>2022</v>
      </c>
      <c r="N9353" s="34">
        <v>78.17</v>
      </c>
      <c r="P9353" s="32">
        <v>45330</v>
      </c>
      <c r="Q9353" s="33">
        <f t="shared" si="1591"/>
        <v>2</v>
      </c>
      <c r="R9353" s="33">
        <f t="shared" si="1592"/>
        <v>2024</v>
      </c>
      <c r="S9353" s="34">
        <v>83.01</v>
      </c>
    </row>
    <row r="9354" spans="6:19">
      <c r="F9354" s="32"/>
      <c r="K9354" s="32">
        <v>44917</v>
      </c>
      <c r="L9354" s="33">
        <f t="shared" si="1587"/>
        <v>12</v>
      </c>
      <c r="M9354" s="33">
        <f t="shared" si="1588"/>
        <v>2022</v>
      </c>
      <c r="N9354" s="34">
        <v>77.680000000000007</v>
      </c>
      <c r="P9354" s="32">
        <v>45331</v>
      </c>
      <c r="Q9354" s="33">
        <f t="shared" si="1591"/>
        <v>2</v>
      </c>
      <c r="R9354" s="33">
        <f t="shared" si="1592"/>
        <v>2024</v>
      </c>
      <c r="S9354" s="34">
        <v>83.58</v>
      </c>
    </row>
    <row r="9355" spans="6:19">
      <c r="F9355" s="32"/>
      <c r="K9355" s="32">
        <v>44918</v>
      </c>
      <c r="L9355" s="33">
        <f t="shared" si="1587"/>
        <v>12</v>
      </c>
      <c r="M9355" s="33">
        <f t="shared" si="1588"/>
        <v>2022</v>
      </c>
      <c r="N9355" s="34">
        <v>79.569999999999993</v>
      </c>
      <c r="P9355" s="32">
        <v>45334</v>
      </c>
      <c r="Q9355" s="33">
        <f t="shared" si="1591"/>
        <v>2</v>
      </c>
      <c r="R9355" s="33">
        <f t="shared" si="1592"/>
        <v>2024</v>
      </c>
      <c r="S9355" s="34">
        <v>83.88</v>
      </c>
    </row>
    <row r="9356" spans="6:19">
      <c r="F9356" s="32"/>
      <c r="K9356" s="32">
        <v>44922</v>
      </c>
      <c r="L9356" s="33">
        <f t="shared" si="1587"/>
        <v>12</v>
      </c>
      <c r="M9356" s="33">
        <f t="shared" si="1588"/>
        <v>2022</v>
      </c>
      <c r="N9356" s="34">
        <v>79.45</v>
      </c>
      <c r="P9356" s="32">
        <v>45335</v>
      </c>
      <c r="Q9356" s="33">
        <f t="shared" si="1591"/>
        <v>2</v>
      </c>
      <c r="R9356" s="33">
        <f t="shared" si="1592"/>
        <v>2024</v>
      </c>
      <c r="S9356" s="34">
        <v>84.72</v>
      </c>
    </row>
    <row r="9357" spans="6:19">
      <c r="F9357" s="32"/>
      <c r="K9357" s="32">
        <v>44923</v>
      </c>
      <c r="L9357" s="33">
        <f t="shared" si="1587"/>
        <v>12</v>
      </c>
      <c r="M9357" s="33">
        <f t="shared" si="1588"/>
        <v>2022</v>
      </c>
      <c r="N9357" s="34">
        <v>78.89</v>
      </c>
      <c r="P9357" s="32">
        <v>45336</v>
      </c>
      <c r="Q9357" s="33">
        <f t="shared" si="1591"/>
        <v>2</v>
      </c>
      <c r="R9357" s="33">
        <f t="shared" si="1592"/>
        <v>2024</v>
      </c>
      <c r="S9357" s="34">
        <v>84.41</v>
      </c>
    </row>
    <row r="9358" spans="6:19">
      <c r="F9358" s="32"/>
      <c r="K9358" s="32">
        <v>44924</v>
      </c>
      <c r="L9358" s="33">
        <f t="shared" si="1587"/>
        <v>12</v>
      </c>
      <c r="M9358" s="33">
        <f t="shared" si="1588"/>
        <v>2022</v>
      </c>
      <c r="N9358" s="34">
        <v>78.430000000000007</v>
      </c>
      <c r="P9358" s="32">
        <v>45337</v>
      </c>
      <c r="Q9358" s="33">
        <f t="shared" si="1591"/>
        <v>2</v>
      </c>
      <c r="R9358" s="33">
        <f t="shared" si="1592"/>
        <v>2024</v>
      </c>
      <c r="S9358" s="34">
        <v>84.33</v>
      </c>
    </row>
    <row r="9359" spans="6:19">
      <c r="F9359" s="32"/>
      <c r="K9359" s="32">
        <v>44925</v>
      </c>
      <c r="L9359" s="33">
        <f t="shared" si="1587"/>
        <v>12</v>
      </c>
      <c r="M9359" s="33">
        <f t="shared" si="1588"/>
        <v>2022</v>
      </c>
      <c r="N9359" s="34">
        <v>80.16</v>
      </c>
      <c r="P9359" s="32">
        <v>45338</v>
      </c>
      <c r="Q9359" s="33">
        <f t="shared" si="1591"/>
        <v>2</v>
      </c>
      <c r="R9359" s="33">
        <f t="shared" si="1592"/>
        <v>2024</v>
      </c>
      <c r="S9359" s="34">
        <v>84.88</v>
      </c>
    </row>
    <row r="9360" spans="6:19">
      <c r="F9360" s="32"/>
      <c r="K9360" s="32">
        <v>44929</v>
      </c>
      <c r="L9360" s="33">
        <f t="shared" si="1587"/>
        <v>1</v>
      </c>
      <c r="M9360" s="33">
        <f t="shared" si="1588"/>
        <v>2023</v>
      </c>
      <c r="N9360" s="34">
        <v>76.87</v>
      </c>
      <c r="P9360" s="32">
        <v>45341</v>
      </c>
      <c r="Q9360" s="33">
        <f t="shared" si="1591"/>
        <v>2</v>
      </c>
      <c r="R9360" s="33">
        <f t="shared" si="1592"/>
        <v>2024</v>
      </c>
      <c r="S9360" s="34">
        <v>85.52</v>
      </c>
    </row>
    <row r="9361" spans="6:19">
      <c r="F9361" s="32"/>
      <c r="K9361" s="32">
        <v>44930</v>
      </c>
      <c r="L9361" s="33">
        <f t="shared" si="1587"/>
        <v>1</v>
      </c>
      <c r="M9361" s="33">
        <f t="shared" si="1588"/>
        <v>2023</v>
      </c>
      <c r="N9361" s="34">
        <v>72.819999999999993</v>
      </c>
      <c r="P9361" s="32">
        <v>45342</v>
      </c>
      <c r="Q9361" s="33">
        <f t="shared" si="1591"/>
        <v>2</v>
      </c>
      <c r="R9361" s="33">
        <f t="shared" si="1592"/>
        <v>2024</v>
      </c>
      <c r="S9361" s="34">
        <v>84.78</v>
      </c>
    </row>
    <row r="9362" spans="6:19">
      <c r="F9362" s="32"/>
      <c r="K9362" s="32">
        <v>44931</v>
      </c>
      <c r="L9362" s="33">
        <f t="shared" si="1587"/>
        <v>1</v>
      </c>
      <c r="M9362" s="33">
        <f t="shared" si="1588"/>
        <v>2023</v>
      </c>
      <c r="N9362" s="34">
        <v>73.61</v>
      </c>
      <c r="P9362" s="32">
        <v>45343</v>
      </c>
      <c r="Q9362" s="33">
        <f t="shared" si="1591"/>
        <v>2</v>
      </c>
      <c r="R9362" s="33">
        <f t="shared" si="1592"/>
        <v>2024</v>
      </c>
      <c r="S9362" s="34">
        <v>84.77</v>
      </c>
    </row>
    <row r="9363" spans="6:19">
      <c r="F9363" s="32"/>
      <c r="K9363" s="32">
        <v>44932</v>
      </c>
      <c r="L9363" s="33">
        <f t="shared" si="1587"/>
        <v>1</v>
      </c>
      <c r="M9363" s="33">
        <f t="shared" si="1588"/>
        <v>2023</v>
      </c>
      <c r="N9363" s="34">
        <v>73.77</v>
      </c>
      <c r="P9363" s="32">
        <v>45344</v>
      </c>
      <c r="Q9363" s="33">
        <f t="shared" si="1591"/>
        <v>2</v>
      </c>
      <c r="R9363" s="33">
        <f t="shared" si="1592"/>
        <v>2024</v>
      </c>
      <c r="S9363" s="34">
        <v>85.84</v>
      </c>
    </row>
    <row r="9364" spans="6:19">
      <c r="F9364" s="32"/>
      <c r="K9364" s="32">
        <v>44935</v>
      </c>
      <c r="L9364" s="33">
        <f t="shared" si="1587"/>
        <v>1</v>
      </c>
      <c r="M9364" s="33">
        <f t="shared" si="1588"/>
        <v>2023</v>
      </c>
      <c r="N9364" s="34">
        <v>73.77</v>
      </c>
      <c r="P9364" s="32">
        <v>45345</v>
      </c>
      <c r="Q9364" s="33">
        <f t="shared" si="1591"/>
        <v>2</v>
      </c>
      <c r="R9364" s="33">
        <f t="shared" si="1592"/>
        <v>2024</v>
      </c>
      <c r="S9364" s="34">
        <v>84.18</v>
      </c>
    </row>
    <row r="9365" spans="6:19">
      <c r="F9365" s="32"/>
      <c r="K9365" s="32">
        <v>44936</v>
      </c>
      <c r="L9365" s="33">
        <f t="shared" ref="L9365:L9368" si="1593">+MONTH(K9365)</f>
        <v>1</v>
      </c>
      <c r="M9365" s="33">
        <f t="shared" ref="M9365:M9368" si="1594">+YEAR(K9365)</f>
        <v>2023</v>
      </c>
      <c r="N9365" s="34">
        <v>75.11</v>
      </c>
      <c r="P9365" s="32">
        <v>45348</v>
      </c>
      <c r="Q9365" s="33">
        <f t="shared" si="1591"/>
        <v>2</v>
      </c>
      <c r="R9365" s="33">
        <f t="shared" si="1592"/>
        <v>2024</v>
      </c>
      <c r="S9365" s="34">
        <v>84.01</v>
      </c>
    </row>
    <row r="9366" spans="6:19">
      <c r="F9366" s="32"/>
      <c r="K9366" s="32">
        <v>44937</v>
      </c>
      <c r="L9366" s="33">
        <f t="shared" si="1593"/>
        <v>1</v>
      </c>
      <c r="M9366" s="33">
        <f t="shared" si="1594"/>
        <v>2023</v>
      </c>
      <c r="N9366" s="34">
        <v>75.11</v>
      </c>
      <c r="P9366" s="32">
        <v>45349</v>
      </c>
      <c r="Q9366" s="33">
        <f t="shared" si="1591"/>
        <v>2</v>
      </c>
      <c r="R9366" s="33">
        <f t="shared" si="1592"/>
        <v>2024</v>
      </c>
      <c r="S9366" s="34">
        <v>83.8</v>
      </c>
    </row>
    <row r="9367" spans="6:19">
      <c r="F9367" s="32"/>
      <c r="K9367" s="32">
        <v>44938</v>
      </c>
      <c r="L9367" s="33">
        <f t="shared" si="1593"/>
        <v>1</v>
      </c>
      <c r="M9367" s="33">
        <f t="shared" si="1594"/>
        <v>2023</v>
      </c>
      <c r="N9367" s="34">
        <v>75.11</v>
      </c>
      <c r="P9367" s="32">
        <v>45350</v>
      </c>
      <c r="Q9367" s="33">
        <f t="shared" si="1591"/>
        <v>2</v>
      </c>
      <c r="R9367" s="33">
        <f t="shared" si="1592"/>
        <v>2024</v>
      </c>
      <c r="S9367" s="34">
        <v>84.08</v>
      </c>
    </row>
    <row r="9368" spans="6:19">
      <c r="F9368" s="32"/>
      <c r="K9368" s="32">
        <v>44939</v>
      </c>
      <c r="L9368" s="33">
        <f t="shared" si="1593"/>
        <v>1</v>
      </c>
      <c r="M9368" s="33">
        <f t="shared" si="1594"/>
        <v>2023</v>
      </c>
      <c r="N9368" s="34">
        <v>79.900000000000006</v>
      </c>
      <c r="P9368" s="32">
        <v>45351</v>
      </c>
      <c r="Q9368" s="33">
        <f t="shared" si="1591"/>
        <v>2</v>
      </c>
      <c r="R9368" s="33">
        <f t="shared" si="1592"/>
        <v>2024</v>
      </c>
      <c r="S9368" s="34">
        <v>84.57</v>
      </c>
    </row>
    <row r="9369" spans="6:19">
      <c r="F9369" s="32"/>
      <c r="K9369" s="32">
        <v>44943</v>
      </c>
      <c r="L9369" s="33">
        <f>+MONTH(K9369)</f>
        <v>1</v>
      </c>
      <c r="M9369" s="33">
        <f>+YEAR(K9369)</f>
        <v>2023</v>
      </c>
      <c r="N9369" s="34">
        <v>80.25</v>
      </c>
      <c r="P9369" s="32">
        <v>45352</v>
      </c>
      <c r="Q9369" s="33">
        <f t="shared" si="1591"/>
        <v>3</v>
      </c>
      <c r="R9369" s="33">
        <f t="shared" si="1592"/>
        <v>2024</v>
      </c>
      <c r="S9369" s="34">
        <v>84.82</v>
      </c>
    </row>
    <row r="9370" spans="6:19">
      <c r="F9370" s="32"/>
      <c r="K9370" s="32">
        <v>44944</v>
      </c>
      <c r="L9370" s="33">
        <f>+MONTH(K9370)</f>
        <v>1</v>
      </c>
      <c r="M9370" s="33">
        <f>+YEAR(K9370)</f>
        <v>2023</v>
      </c>
      <c r="N9370" s="34">
        <v>80.25</v>
      </c>
      <c r="P9370" s="32">
        <v>45355</v>
      </c>
      <c r="Q9370" s="33">
        <f t="shared" ref="Q9370:Q9388" si="1595">+MONTH(P9370)</f>
        <v>3</v>
      </c>
      <c r="R9370" s="33">
        <f t="shared" ref="R9370:R9380" si="1596">+YEAR(P9370)</f>
        <v>2024</v>
      </c>
      <c r="S9370" s="34">
        <v>86.58</v>
      </c>
    </row>
    <row r="9371" spans="6:19">
      <c r="F9371" s="32"/>
      <c r="K9371" s="32">
        <v>44945</v>
      </c>
      <c r="L9371" s="33">
        <f>+MONTH(K9371)</f>
        <v>1</v>
      </c>
      <c r="M9371" s="33">
        <f>+YEAR(K9371)</f>
        <v>2023</v>
      </c>
      <c r="N9371" s="34">
        <v>80.31</v>
      </c>
      <c r="P9371" s="32">
        <v>45356</v>
      </c>
      <c r="Q9371" s="33">
        <f t="shared" si="1595"/>
        <v>3</v>
      </c>
      <c r="R9371" s="33">
        <f t="shared" si="1596"/>
        <v>2024</v>
      </c>
      <c r="S9371" s="34">
        <v>85.82</v>
      </c>
    </row>
    <row r="9372" spans="6:19">
      <c r="F9372" s="32"/>
      <c r="K9372" s="32">
        <v>44946</v>
      </c>
      <c r="L9372" s="33">
        <f>+MONTH(K9372)</f>
        <v>1</v>
      </c>
      <c r="M9372" s="33">
        <f>+YEAR(K9372)</f>
        <v>2023</v>
      </c>
      <c r="N9372" s="34">
        <v>81.27</v>
      </c>
      <c r="P9372" s="32">
        <v>45357</v>
      </c>
      <c r="Q9372" s="33">
        <f t="shared" si="1595"/>
        <v>3</v>
      </c>
      <c r="R9372" s="33">
        <f t="shared" si="1596"/>
        <v>2024</v>
      </c>
      <c r="S9372" s="34">
        <v>86.59</v>
      </c>
    </row>
    <row r="9373" spans="6:19">
      <c r="F9373" s="32"/>
      <c r="K9373" s="32">
        <v>44949</v>
      </c>
      <c r="L9373" s="33">
        <f>+MONTH(K9373)</f>
        <v>1</v>
      </c>
      <c r="M9373" s="33">
        <f>+YEAR(K9373)</f>
        <v>2023</v>
      </c>
      <c r="N9373" s="34">
        <v>81.62</v>
      </c>
      <c r="P9373" s="32">
        <v>45358</v>
      </c>
      <c r="Q9373" s="33">
        <f t="shared" si="1595"/>
        <v>3</v>
      </c>
      <c r="R9373" s="33">
        <f t="shared" si="1596"/>
        <v>2024</v>
      </c>
      <c r="S9373" s="34">
        <v>84.88</v>
      </c>
    </row>
    <row r="9374" spans="6:19">
      <c r="F9374" s="32"/>
      <c r="K9374" s="32">
        <v>44950</v>
      </c>
      <c r="L9374" s="33">
        <f t="shared" ref="L9374:L9377" si="1597">+MONTH(K9374)</f>
        <v>1</v>
      </c>
      <c r="M9374" s="33">
        <f t="shared" ref="M9374:M9377" si="1598">+YEAR(K9374)</f>
        <v>2023</v>
      </c>
      <c r="N9374" s="34">
        <v>79.86</v>
      </c>
      <c r="P9374" s="32">
        <v>45359</v>
      </c>
      <c r="Q9374" s="33">
        <f t="shared" si="1595"/>
        <v>3</v>
      </c>
      <c r="R9374" s="33">
        <f t="shared" si="1596"/>
        <v>2024</v>
      </c>
      <c r="S9374" s="34">
        <v>84.29</v>
      </c>
    </row>
    <row r="9375" spans="6:19">
      <c r="F9375" s="32"/>
      <c r="K9375" s="32">
        <v>44951</v>
      </c>
      <c r="L9375" s="33">
        <f t="shared" si="1597"/>
        <v>1</v>
      </c>
      <c r="M9375" s="33">
        <f t="shared" si="1598"/>
        <v>2023</v>
      </c>
      <c r="N9375" s="34">
        <v>79.78</v>
      </c>
      <c r="P9375" s="32">
        <v>45362</v>
      </c>
      <c r="Q9375" s="33">
        <f t="shared" si="1595"/>
        <v>3</v>
      </c>
      <c r="R9375" s="33">
        <f t="shared" si="1596"/>
        <v>2024</v>
      </c>
      <c r="S9375" s="34">
        <v>83.44</v>
      </c>
    </row>
    <row r="9376" spans="6:19">
      <c r="F9376" s="32"/>
      <c r="K9376" s="32">
        <v>44952</v>
      </c>
      <c r="L9376" s="33">
        <f t="shared" si="1597"/>
        <v>1</v>
      </c>
      <c r="M9376" s="33">
        <f t="shared" si="1598"/>
        <v>2023</v>
      </c>
      <c r="N9376" s="34">
        <v>80.64</v>
      </c>
      <c r="P9376" s="32">
        <v>45363</v>
      </c>
      <c r="Q9376" s="33">
        <f t="shared" si="1595"/>
        <v>3</v>
      </c>
      <c r="R9376" s="33">
        <f t="shared" si="1596"/>
        <v>2024</v>
      </c>
      <c r="S9376" s="34">
        <v>83.66</v>
      </c>
    </row>
    <row r="9377" spans="6:19">
      <c r="F9377" s="32"/>
      <c r="K9377" s="32">
        <v>44953</v>
      </c>
      <c r="L9377" s="33">
        <f t="shared" si="1597"/>
        <v>1</v>
      </c>
      <c r="M9377" s="33">
        <f t="shared" si="1598"/>
        <v>2023</v>
      </c>
      <c r="N9377" s="34">
        <v>79.73</v>
      </c>
      <c r="P9377" s="32">
        <v>45364</v>
      </c>
      <c r="Q9377" s="33">
        <f t="shared" si="1595"/>
        <v>3</v>
      </c>
      <c r="R9377" s="33">
        <f t="shared" si="1596"/>
        <v>2024</v>
      </c>
      <c r="S9377" s="34">
        <v>83.95</v>
      </c>
    </row>
    <row r="9378" spans="6:19">
      <c r="F9378" s="32"/>
      <c r="K9378" s="32">
        <v>44956</v>
      </c>
      <c r="L9378" s="33">
        <f t="shared" ref="L9378:L9388" si="1599">+MONTH(K9378)</f>
        <v>1</v>
      </c>
      <c r="M9378" s="33">
        <f t="shared" ref="M9378:M9386" si="1600">+YEAR(K9378)</f>
        <v>2023</v>
      </c>
      <c r="N9378" s="34">
        <v>77.97</v>
      </c>
      <c r="P9378" s="32">
        <v>45365</v>
      </c>
      <c r="Q9378" s="33">
        <f t="shared" si="1595"/>
        <v>3</v>
      </c>
      <c r="R9378" s="33">
        <f t="shared" si="1596"/>
        <v>2024</v>
      </c>
      <c r="S9378" s="34">
        <v>86.16</v>
      </c>
    </row>
    <row r="9379" spans="6:19">
      <c r="F9379" s="32"/>
      <c r="K9379" s="32">
        <v>44957</v>
      </c>
      <c r="L9379" s="33">
        <f t="shared" si="1599"/>
        <v>1</v>
      </c>
      <c r="M9379" s="33">
        <f t="shared" si="1600"/>
        <v>2023</v>
      </c>
      <c r="N9379" s="34">
        <v>78.95</v>
      </c>
      <c r="P9379" s="32">
        <v>45366</v>
      </c>
      <c r="Q9379" s="33">
        <f t="shared" si="1595"/>
        <v>3</v>
      </c>
      <c r="R9379" s="33">
        <f t="shared" si="1596"/>
        <v>2024</v>
      </c>
      <c r="S9379" s="34">
        <v>85.39</v>
      </c>
    </row>
    <row r="9380" spans="6:19">
      <c r="F9380" s="32"/>
      <c r="K9380" s="32">
        <v>44958</v>
      </c>
      <c r="L9380" s="33">
        <f t="shared" si="1599"/>
        <v>2</v>
      </c>
      <c r="M9380" s="33">
        <f t="shared" si="1600"/>
        <v>2023</v>
      </c>
      <c r="N9380" s="34">
        <v>76.34</v>
      </c>
      <c r="P9380" s="32">
        <v>45369</v>
      </c>
      <c r="Q9380" s="33">
        <f t="shared" si="1595"/>
        <v>3</v>
      </c>
      <c r="R9380" s="33">
        <f t="shared" si="1596"/>
        <v>2024</v>
      </c>
      <c r="S9380" s="34">
        <v>86.47</v>
      </c>
    </row>
    <row r="9381" spans="6:19">
      <c r="F9381" s="32"/>
      <c r="K9381" s="32">
        <v>44959</v>
      </c>
      <c r="L9381" s="33">
        <f t="shared" si="1599"/>
        <v>2</v>
      </c>
      <c r="M9381" s="33">
        <f t="shared" si="1600"/>
        <v>2023</v>
      </c>
      <c r="N9381" s="34">
        <v>75.87</v>
      </c>
      <c r="P9381" s="32">
        <v>45370</v>
      </c>
      <c r="Q9381" s="33">
        <f t="shared" si="1595"/>
        <v>3</v>
      </c>
      <c r="R9381" s="33">
        <f t="shared" ref="R9381:R9384" si="1601">+YEAR(P9381)</f>
        <v>2024</v>
      </c>
      <c r="S9381" s="34">
        <v>87.36</v>
      </c>
    </row>
    <row r="9382" spans="6:19">
      <c r="F9382" s="32"/>
      <c r="K9382" s="32">
        <v>44960</v>
      </c>
      <c r="L9382" s="33">
        <f t="shared" si="1599"/>
        <v>2</v>
      </c>
      <c r="M9382" s="33">
        <f t="shared" si="1600"/>
        <v>2023</v>
      </c>
      <c r="N9382" s="34">
        <v>73.400000000000006</v>
      </c>
      <c r="P9382" s="32">
        <v>45371</v>
      </c>
      <c r="Q9382" s="33">
        <f t="shared" si="1595"/>
        <v>3</v>
      </c>
      <c r="R9382" s="33">
        <f t="shared" si="1601"/>
        <v>2024</v>
      </c>
      <c r="S9382" s="34">
        <v>85.77</v>
      </c>
    </row>
    <row r="9383" spans="6:19">
      <c r="F9383" s="32"/>
      <c r="K9383" s="32">
        <v>44963</v>
      </c>
      <c r="L9383" s="33">
        <f t="shared" si="1599"/>
        <v>2</v>
      </c>
      <c r="M9383" s="33">
        <f t="shared" si="1600"/>
        <v>2023</v>
      </c>
      <c r="N9383" s="34">
        <v>74.11</v>
      </c>
      <c r="P9383" s="32">
        <v>45372</v>
      </c>
      <c r="Q9383" s="33">
        <f t="shared" si="1595"/>
        <v>3</v>
      </c>
      <c r="R9383" s="33">
        <f t="shared" si="1601"/>
        <v>2024</v>
      </c>
      <c r="S9383" s="34">
        <v>84.92</v>
      </c>
    </row>
    <row r="9384" spans="6:19">
      <c r="F9384" s="32"/>
      <c r="K9384" s="32">
        <v>44964</v>
      </c>
      <c r="L9384" s="33">
        <f t="shared" si="1599"/>
        <v>2</v>
      </c>
      <c r="M9384" s="33">
        <f t="shared" si="1600"/>
        <v>2023</v>
      </c>
      <c r="N9384" s="34">
        <v>77.17</v>
      </c>
      <c r="P9384" s="32">
        <v>45373</v>
      </c>
      <c r="Q9384" s="33">
        <f t="shared" si="1595"/>
        <v>3</v>
      </c>
      <c r="R9384" s="33">
        <f t="shared" si="1601"/>
        <v>2024</v>
      </c>
      <c r="S9384" s="34">
        <v>84.87</v>
      </c>
    </row>
    <row r="9385" spans="6:19">
      <c r="F9385" s="32"/>
      <c r="K9385" s="32">
        <v>44965</v>
      </c>
      <c r="L9385" s="33">
        <f t="shared" si="1599"/>
        <v>2</v>
      </c>
      <c r="M9385" s="33">
        <f t="shared" si="1600"/>
        <v>2023</v>
      </c>
      <c r="N9385" s="34">
        <v>78.47</v>
      </c>
      <c r="P9385" s="32">
        <v>45376</v>
      </c>
      <c r="Q9385" s="33">
        <f t="shared" si="1595"/>
        <v>3</v>
      </c>
      <c r="R9385" s="33">
        <f t="shared" ref="R9385:R9388" si="1602">+YEAR(P9385)</f>
        <v>2024</v>
      </c>
      <c r="S9385" s="34">
        <v>86.18</v>
      </c>
    </row>
    <row r="9386" spans="6:19">
      <c r="F9386" s="32"/>
      <c r="K9386" s="32">
        <v>44966</v>
      </c>
      <c r="L9386" s="33">
        <f t="shared" si="1599"/>
        <v>2</v>
      </c>
      <c r="M9386" s="33">
        <f t="shared" si="1600"/>
        <v>2023</v>
      </c>
      <c r="N9386" s="34">
        <v>78.040000000000006</v>
      </c>
      <c r="P9386" s="32">
        <v>45377</v>
      </c>
      <c r="Q9386" s="33">
        <f t="shared" si="1595"/>
        <v>3</v>
      </c>
      <c r="R9386" s="33">
        <f t="shared" si="1602"/>
        <v>2024</v>
      </c>
      <c r="S9386" s="34">
        <v>85.91</v>
      </c>
    </row>
    <row r="9387" spans="6:19">
      <c r="F9387" s="32"/>
      <c r="K9387" s="32">
        <v>44967</v>
      </c>
      <c r="L9387" s="33">
        <f t="shared" si="1599"/>
        <v>2</v>
      </c>
      <c r="M9387" s="33">
        <f t="shared" ref="M9387" si="1603">+YEAR(K9387)</f>
        <v>2023</v>
      </c>
      <c r="N9387" s="34">
        <v>79.739999999999995</v>
      </c>
      <c r="P9387" s="32">
        <v>45378</v>
      </c>
      <c r="Q9387" s="33">
        <f t="shared" si="1595"/>
        <v>3</v>
      </c>
      <c r="R9387" s="33">
        <f t="shared" si="1602"/>
        <v>2024</v>
      </c>
      <c r="S9387" s="34">
        <v>84.94</v>
      </c>
    </row>
    <row r="9388" spans="6:19">
      <c r="F9388" s="32"/>
      <c r="K9388" s="32">
        <v>44970</v>
      </c>
      <c r="L9388" s="33">
        <f t="shared" si="1599"/>
        <v>2</v>
      </c>
      <c r="M9388" s="33">
        <f>+YEAR(K9388)</f>
        <v>2023</v>
      </c>
      <c r="N9388" s="34">
        <v>80.14</v>
      </c>
      <c r="P9388" s="32">
        <v>45379</v>
      </c>
      <c r="Q9388" s="33">
        <f t="shared" si="1595"/>
        <v>3</v>
      </c>
      <c r="R9388" s="33">
        <f t="shared" si="1602"/>
        <v>2024</v>
      </c>
      <c r="S9388" s="34">
        <v>86.17</v>
      </c>
    </row>
    <row r="9389" spans="6:19">
      <c r="F9389" s="32"/>
      <c r="K9389" s="32">
        <v>44971</v>
      </c>
      <c r="L9389" s="33">
        <f t="shared" ref="L9389" si="1604">+MONTH(K9389)</f>
        <v>2</v>
      </c>
      <c r="M9389" s="33">
        <f t="shared" ref="M9389" si="1605">+YEAR(K9389)</f>
        <v>2023</v>
      </c>
      <c r="N9389" s="34">
        <v>79.08</v>
      </c>
      <c r="P9389" s="32">
        <v>45384</v>
      </c>
      <c r="Q9389" s="33">
        <f t="shared" ref="Q9389:Q9392" si="1606">+MONTH(P9389)</f>
        <v>4</v>
      </c>
      <c r="R9389" s="33">
        <f t="shared" ref="R9389:R9392" si="1607">+YEAR(P9389)</f>
        <v>2024</v>
      </c>
      <c r="S9389" s="34">
        <v>87.63</v>
      </c>
    </row>
    <row r="9390" spans="6:19">
      <c r="F9390" s="32"/>
      <c r="K9390" s="32">
        <v>44972</v>
      </c>
      <c r="L9390" s="33">
        <f t="shared" ref="L9390:L9392" si="1608">+MONTH(K9390)</f>
        <v>2</v>
      </c>
      <c r="M9390" s="33">
        <f t="shared" ref="M9390:M9392" si="1609">+YEAR(K9390)</f>
        <v>2023</v>
      </c>
      <c r="N9390" s="34">
        <v>78.569999999999993</v>
      </c>
      <c r="P9390" s="32">
        <v>45385</v>
      </c>
      <c r="Q9390" s="33">
        <f t="shared" si="1606"/>
        <v>4</v>
      </c>
      <c r="R9390" s="33">
        <f t="shared" si="1607"/>
        <v>2024</v>
      </c>
      <c r="S9390" s="34">
        <v>90.6</v>
      </c>
    </row>
    <row r="9391" spans="6:19">
      <c r="F9391" s="32"/>
      <c r="K9391" s="32">
        <v>44973</v>
      </c>
      <c r="L9391" s="33">
        <f t="shared" si="1608"/>
        <v>2</v>
      </c>
      <c r="M9391" s="33">
        <f t="shared" si="1609"/>
        <v>2023</v>
      </c>
      <c r="N9391" s="34">
        <v>78.45</v>
      </c>
      <c r="P9391" s="32">
        <v>45386</v>
      </c>
      <c r="Q9391" s="33">
        <f t="shared" si="1606"/>
        <v>4</v>
      </c>
      <c r="R9391" s="33">
        <f t="shared" si="1607"/>
        <v>2024</v>
      </c>
      <c r="S9391" s="34">
        <v>90.32</v>
      </c>
    </row>
    <row r="9392" spans="6:19">
      <c r="F9392" s="32"/>
      <c r="K9392" s="32">
        <v>44974</v>
      </c>
      <c r="L9392" s="33">
        <f t="shared" si="1608"/>
        <v>2</v>
      </c>
      <c r="M9392" s="33">
        <f t="shared" si="1609"/>
        <v>2023</v>
      </c>
      <c r="N9392" s="34">
        <v>76.31</v>
      </c>
      <c r="P9392" s="32">
        <v>45387</v>
      </c>
      <c r="Q9392" s="33">
        <f t="shared" si="1606"/>
        <v>4</v>
      </c>
      <c r="R9392" s="33">
        <f t="shared" si="1607"/>
        <v>2024</v>
      </c>
      <c r="S9392" s="34">
        <v>92.81</v>
      </c>
    </row>
    <row r="9393" spans="6:19">
      <c r="F9393" s="32"/>
      <c r="K9393" s="32">
        <v>44978</v>
      </c>
      <c r="L9393" s="33">
        <f t="shared" ref="L9393:L9429" si="1610">+MONTH(K9393)</f>
        <v>2</v>
      </c>
      <c r="M9393" s="33">
        <f t="shared" ref="M9393:M9429" si="1611">+YEAR(K9393)</f>
        <v>2023</v>
      </c>
      <c r="N9393" s="34">
        <v>76.28</v>
      </c>
      <c r="P9393" s="32">
        <v>45390</v>
      </c>
      <c r="Q9393" s="33">
        <f t="shared" ref="Q9393:Q9412" si="1612">+MONTH(P9393)</f>
        <v>4</v>
      </c>
      <c r="R9393" s="33">
        <f t="shared" ref="R9393:R9409" si="1613">+YEAR(P9393)</f>
        <v>2024</v>
      </c>
      <c r="S9393" s="34">
        <v>91.73</v>
      </c>
    </row>
    <row r="9394" spans="6:19">
      <c r="F9394" s="32"/>
      <c r="K9394" s="32">
        <v>44979</v>
      </c>
      <c r="L9394" s="33">
        <f t="shared" si="1610"/>
        <v>2</v>
      </c>
      <c r="M9394" s="33">
        <f t="shared" si="1611"/>
        <v>2023</v>
      </c>
      <c r="N9394" s="34">
        <v>73.95</v>
      </c>
      <c r="P9394" s="32">
        <v>45391</v>
      </c>
      <c r="Q9394" s="33">
        <f t="shared" si="1612"/>
        <v>4</v>
      </c>
      <c r="R9394" s="33">
        <f t="shared" si="1613"/>
        <v>2024</v>
      </c>
      <c r="S9394" s="34">
        <v>92.13</v>
      </c>
    </row>
    <row r="9395" spans="6:19">
      <c r="F9395" s="32"/>
      <c r="K9395" s="32">
        <v>44980</v>
      </c>
      <c r="L9395" s="33">
        <f t="shared" si="1610"/>
        <v>2</v>
      </c>
      <c r="M9395" s="33">
        <f t="shared" si="1611"/>
        <v>2023</v>
      </c>
      <c r="N9395" s="34">
        <v>75.260000000000005</v>
      </c>
      <c r="P9395" s="32">
        <v>45392</v>
      </c>
      <c r="Q9395" s="33">
        <f t="shared" si="1612"/>
        <v>4</v>
      </c>
      <c r="R9395" s="33">
        <f t="shared" si="1613"/>
        <v>2024</v>
      </c>
      <c r="S9395" s="34">
        <v>91.57</v>
      </c>
    </row>
    <row r="9396" spans="6:19">
      <c r="F9396" s="32"/>
      <c r="K9396" s="32">
        <v>44981</v>
      </c>
      <c r="L9396" s="33">
        <f t="shared" si="1610"/>
        <v>2</v>
      </c>
      <c r="M9396" s="33">
        <f t="shared" si="1611"/>
        <v>2023</v>
      </c>
      <c r="N9396" s="34">
        <v>76.19</v>
      </c>
      <c r="P9396" s="32">
        <v>45393</v>
      </c>
      <c r="Q9396" s="33">
        <f t="shared" si="1612"/>
        <v>4</v>
      </c>
      <c r="R9396" s="33">
        <f t="shared" si="1613"/>
        <v>2024</v>
      </c>
      <c r="S9396" s="34">
        <v>91.49</v>
      </c>
    </row>
    <row r="9397" spans="6:19">
      <c r="F9397" s="32"/>
      <c r="K9397" s="32">
        <v>44984</v>
      </c>
      <c r="L9397" s="33">
        <f t="shared" si="1610"/>
        <v>2</v>
      </c>
      <c r="M9397" s="33">
        <f t="shared" si="1611"/>
        <v>2023</v>
      </c>
      <c r="N9397" s="34">
        <v>75.569999999999993</v>
      </c>
      <c r="P9397" s="32">
        <v>45394</v>
      </c>
      <c r="Q9397" s="33">
        <f t="shared" si="1612"/>
        <v>4</v>
      </c>
      <c r="R9397" s="33">
        <f t="shared" si="1613"/>
        <v>2024</v>
      </c>
      <c r="S9397" s="34">
        <v>93.12</v>
      </c>
    </row>
    <row r="9398" spans="6:19">
      <c r="F9398" s="32"/>
      <c r="K9398" s="32">
        <v>44985</v>
      </c>
      <c r="L9398" s="33">
        <f t="shared" si="1610"/>
        <v>2</v>
      </c>
      <c r="M9398" s="33">
        <f t="shared" si="1611"/>
        <v>2023</v>
      </c>
      <c r="N9398" s="34">
        <v>76.88</v>
      </c>
      <c r="P9398" s="32">
        <v>45397</v>
      </c>
      <c r="Q9398" s="33">
        <f t="shared" si="1612"/>
        <v>4</v>
      </c>
      <c r="R9398" s="33">
        <f t="shared" si="1613"/>
        <v>2024</v>
      </c>
      <c r="S9398" s="34">
        <v>90.84</v>
      </c>
    </row>
    <row r="9399" spans="6:19">
      <c r="F9399" s="32"/>
      <c r="K9399" s="32">
        <v>44986</v>
      </c>
      <c r="L9399" s="33">
        <f t="shared" si="1610"/>
        <v>3</v>
      </c>
      <c r="M9399" s="33">
        <f t="shared" si="1611"/>
        <v>2023</v>
      </c>
      <c r="N9399" s="34">
        <v>77.569999999999993</v>
      </c>
      <c r="P9399" s="32">
        <v>45398</v>
      </c>
      <c r="Q9399" s="33">
        <f t="shared" si="1612"/>
        <v>4</v>
      </c>
      <c r="R9399" s="33">
        <f t="shared" si="1613"/>
        <v>2024</v>
      </c>
      <c r="S9399" s="34">
        <v>91.29</v>
      </c>
    </row>
    <row r="9400" spans="6:19">
      <c r="F9400" s="32"/>
      <c r="K9400" s="32">
        <v>44987</v>
      </c>
      <c r="L9400" s="33">
        <f t="shared" si="1610"/>
        <v>3</v>
      </c>
      <c r="M9400" s="33">
        <f t="shared" si="1611"/>
        <v>2023</v>
      </c>
      <c r="N9400" s="34">
        <v>78.05</v>
      </c>
      <c r="P9400" s="32">
        <v>45399</v>
      </c>
      <c r="Q9400" s="33">
        <f t="shared" si="1612"/>
        <v>4</v>
      </c>
      <c r="R9400" s="33">
        <f t="shared" si="1613"/>
        <v>2024</v>
      </c>
      <c r="S9400" s="34">
        <v>89.54</v>
      </c>
    </row>
    <row r="9401" spans="6:19">
      <c r="F9401" s="32"/>
      <c r="K9401" s="32">
        <v>44988</v>
      </c>
      <c r="L9401" s="33">
        <f t="shared" si="1610"/>
        <v>3</v>
      </c>
      <c r="M9401" s="33">
        <f t="shared" si="1611"/>
        <v>2023</v>
      </c>
      <c r="N9401" s="34">
        <v>79.62</v>
      </c>
      <c r="P9401" s="32">
        <v>45400</v>
      </c>
      <c r="Q9401" s="33">
        <f t="shared" si="1612"/>
        <v>4</v>
      </c>
      <c r="R9401" s="33">
        <f t="shared" si="1613"/>
        <v>2024</v>
      </c>
      <c r="S9401" s="34">
        <v>88.34</v>
      </c>
    </row>
    <row r="9402" spans="6:19">
      <c r="F9402" s="32"/>
      <c r="K9402" s="32">
        <v>44991</v>
      </c>
      <c r="L9402" s="33">
        <f t="shared" si="1610"/>
        <v>3</v>
      </c>
      <c r="M9402" s="33">
        <f t="shared" si="1611"/>
        <v>2023</v>
      </c>
      <c r="N9402" s="34">
        <v>80.39</v>
      </c>
      <c r="P9402" s="32">
        <v>45401</v>
      </c>
      <c r="Q9402" s="33">
        <f t="shared" si="1612"/>
        <v>4</v>
      </c>
      <c r="R9402" s="33">
        <f t="shared" si="1613"/>
        <v>2024</v>
      </c>
      <c r="S9402" s="34">
        <v>87.96</v>
      </c>
    </row>
    <row r="9403" spans="6:19">
      <c r="F9403" s="32"/>
      <c r="K9403" s="32">
        <v>44992</v>
      </c>
      <c r="L9403" s="33">
        <f t="shared" si="1610"/>
        <v>3</v>
      </c>
      <c r="M9403" s="33">
        <f t="shared" si="1611"/>
        <v>2023</v>
      </c>
      <c r="N9403" s="34">
        <v>77.45</v>
      </c>
      <c r="P9403" s="32">
        <v>45404</v>
      </c>
      <c r="Q9403" s="33">
        <f t="shared" si="1612"/>
        <v>4</v>
      </c>
      <c r="R9403" s="33">
        <f t="shared" si="1613"/>
        <v>2024</v>
      </c>
      <c r="S9403" s="34">
        <v>87.3</v>
      </c>
    </row>
    <row r="9404" spans="6:19">
      <c r="F9404" s="32"/>
      <c r="K9404" s="32">
        <v>44993</v>
      </c>
      <c r="L9404" s="33">
        <f t="shared" si="1610"/>
        <v>3</v>
      </c>
      <c r="M9404" s="33">
        <f t="shared" si="1611"/>
        <v>2023</v>
      </c>
      <c r="N9404" s="34">
        <v>76.56</v>
      </c>
      <c r="P9404" s="32">
        <v>45405</v>
      </c>
      <c r="Q9404" s="33">
        <f t="shared" si="1612"/>
        <v>4</v>
      </c>
      <c r="R9404" s="33">
        <f t="shared" si="1613"/>
        <v>2024</v>
      </c>
      <c r="S9404" s="34">
        <v>88.29</v>
      </c>
    </row>
    <row r="9405" spans="6:19">
      <c r="F9405" s="32"/>
      <c r="K9405" s="32">
        <v>44994</v>
      </c>
      <c r="L9405" s="33">
        <f t="shared" si="1610"/>
        <v>3</v>
      </c>
      <c r="M9405" s="33">
        <f t="shared" si="1611"/>
        <v>2023</v>
      </c>
      <c r="N9405" s="34">
        <v>75.599999999999994</v>
      </c>
      <c r="P9405" s="32">
        <v>45406</v>
      </c>
      <c r="Q9405" s="33">
        <f t="shared" si="1612"/>
        <v>4</v>
      </c>
      <c r="R9405" s="33">
        <f t="shared" si="1613"/>
        <v>2024</v>
      </c>
      <c r="S9405" s="34">
        <v>89.02</v>
      </c>
    </row>
    <row r="9406" spans="6:19">
      <c r="F9406" s="32"/>
      <c r="K9406" s="32">
        <v>44995</v>
      </c>
      <c r="L9406" s="33">
        <f t="shared" si="1610"/>
        <v>3</v>
      </c>
      <c r="M9406" s="33">
        <f t="shared" si="1611"/>
        <v>2023</v>
      </c>
      <c r="N9406" s="34">
        <v>76.55</v>
      </c>
      <c r="P9406" s="32">
        <v>45407</v>
      </c>
      <c r="Q9406" s="33">
        <f t="shared" si="1612"/>
        <v>4</v>
      </c>
      <c r="R9406" s="33">
        <f t="shared" si="1613"/>
        <v>2024</v>
      </c>
      <c r="S9406" s="34">
        <v>88.1</v>
      </c>
    </row>
    <row r="9407" spans="6:19">
      <c r="F9407" s="32"/>
      <c r="K9407" s="32">
        <v>44998</v>
      </c>
      <c r="L9407" s="33">
        <f t="shared" si="1610"/>
        <v>3</v>
      </c>
      <c r="M9407" s="33">
        <f t="shared" si="1611"/>
        <v>2023</v>
      </c>
      <c r="N9407" s="34">
        <v>74.680000000000007</v>
      </c>
      <c r="P9407" s="32">
        <v>45408</v>
      </c>
      <c r="Q9407" s="33">
        <f t="shared" si="1612"/>
        <v>4</v>
      </c>
      <c r="R9407" s="33">
        <f t="shared" si="1613"/>
        <v>2024</v>
      </c>
      <c r="S9407" s="34">
        <v>89.95</v>
      </c>
    </row>
    <row r="9408" spans="6:19">
      <c r="F9408" s="32"/>
      <c r="K9408" s="32">
        <v>44999</v>
      </c>
      <c r="L9408" s="33">
        <f t="shared" si="1610"/>
        <v>3</v>
      </c>
      <c r="M9408" s="33">
        <f t="shared" si="1611"/>
        <v>2023</v>
      </c>
      <c r="N9408" s="34">
        <v>71.180000000000007</v>
      </c>
      <c r="P9408" s="32">
        <v>45411</v>
      </c>
      <c r="Q9408" s="33">
        <f t="shared" si="1612"/>
        <v>4</v>
      </c>
      <c r="R9408" s="33">
        <f t="shared" si="1613"/>
        <v>2024</v>
      </c>
      <c r="S9408" s="34">
        <v>88.44</v>
      </c>
    </row>
    <row r="9409" spans="6:19">
      <c r="F9409" s="32"/>
      <c r="K9409" s="32">
        <v>45000</v>
      </c>
      <c r="L9409" s="33">
        <f t="shared" si="1610"/>
        <v>3</v>
      </c>
      <c r="M9409" s="33">
        <f t="shared" si="1611"/>
        <v>2023</v>
      </c>
      <c r="N9409" s="34">
        <v>67.38</v>
      </c>
      <c r="P9409" s="32">
        <v>45412</v>
      </c>
      <c r="Q9409" s="33">
        <f t="shared" si="1612"/>
        <v>4</v>
      </c>
      <c r="R9409" s="33">
        <f t="shared" si="1613"/>
        <v>2024</v>
      </c>
      <c r="S9409" s="34">
        <v>88.23</v>
      </c>
    </row>
    <row r="9410" spans="6:19">
      <c r="F9410" s="32"/>
      <c r="K9410" s="32">
        <v>45001</v>
      </c>
      <c r="L9410" s="33">
        <f t="shared" si="1610"/>
        <v>3</v>
      </c>
      <c r="M9410" s="33">
        <f t="shared" si="1611"/>
        <v>2023</v>
      </c>
      <c r="N9410" s="34">
        <v>68.150000000000006</v>
      </c>
      <c r="P9410" s="32">
        <v>45413</v>
      </c>
      <c r="Q9410" s="33">
        <f t="shared" si="1612"/>
        <v>5</v>
      </c>
      <c r="R9410" s="33">
        <f t="shared" ref="R9410:R9412" si="1614">+YEAR(P9410)</f>
        <v>2024</v>
      </c>
      <c r="S9410" s="34">
        <v>83.55</v>
      </c>
    </row>
    <row r="9411" spans="6:19">
      <c r="F9411" s="32"/>
      <c r="K9411" s="32">
        <v>45002</v>
      </c>
      <c r="L9411" s="33">
        <f t="shared" si="1610"/>
        <v>3</v>
      </c>
      <c r="M9411" s="33">
        <f t="shared" si="1611"/>
        <v>2023</v>
      </c>
      <c r="N9411" s="34">
        <v>66.61</v>
      </c>
      <c r="P9411" s="32">
        <v>45414</v>
      </c>
      <c r="Q9411" s="33">
        <f t="shared" si="1612"/>
        <v>5</v>
      </c>
      <c r="R9411" s="33">
        <f t="shared" si="1614"/>
        <v>2024</v>
      </c>
      <c r="S9411" s="34">
        <v>84.81</v>
      </c>
    </row>
    <row r="9412" spans="6:19">
      <c r="F9412" s="32"/>
      <c r="K9412" s="32">
        <v>45005</v>
      </c>
      <c r="L9412" s="33">
        <f t="shared" si="1610"/>
        <v>3</v>
      </c>
      <c r="M9412" s="33">
        <f t="shared" si="1611"/>
        <v>2023</v>
      </c>
      <c r="N9412" s="34">
        <v>67.56</v>
      </c>
      <c r="P9412" s="32">
        <v>45415</v>
      </c>
      <c r="Q9412" s="33">
        <f t="shared" si="1612"/>
        <v>5</v>
      </c>
      <c r="R9412" s="33">
        <f t="shared" si="1614"/>
        <v>2024</v>
      </c>
      <c r="S9412" s="34">
        <v>83.6</v>
      </c>
    </row>
    <row r="9413" spans="6:19">
      <c r="F9413" s="32"/>
      <c r="K9413" s="32">
        <v>45006</v>
      </c>
      <c r="L9413" s="33">
        <f t="shared" si="1610"/>
        <v>3</v>
      </c>
      <c r="M9413" s="33">
        <f t="shared" si="1611"/>
        <v>2023</v>
      </c>
      <c r="N9413" s="34">
        <v>69.400000000000006</v>
      </c>
      <c r="P9413" s="32">
        <v>45419</v>
      </c>
      <c r="Q9413" s="33">
        <f t="shared" ref="Q9413:Q9430" si="1615">+MONTH(P9413)</f>
        <v>5</v>
      </c>
      <c r="R9413" s="33">
        <f t="shared" ref="R9413:R9423" si="1616">+YEAR(P9413)</f>
        <v>2024</v>
      </c>
      <c r="S9413" s="34">
        <v>82.69</v>
      </c>
    </row>
    <row r="9414" spans="6:19">
      <c r="F9414" s="32"/>
      <c r="K9414" s="32">
        <v>45007</v>
      </c>
      <c r="L9414" s="33">
        <f t="shared" si="1610"/>
        <v>3</v>
      </c>
      <c r="M9414" s="33">
        <f t="shared" si="1611"/>
        <v>2023</v>
      </c>
      <c r="N9414" s="34">
        <v>70.709999999999994</v>
      </c>
      <c r="P9414" s="32">
        <v>45420</v>
      </c>
      <c r="Q9414" s="33">
        <f t="shared" si="1615"/>
        <v>5</v>
      </c>
      <c r="R9414" s="33">
        <f t="shared" si="1616"/>
        <v>2024</v>
      </c>
      <c r="S9414" s="34">
        <v>82.44</v>
      </c>
    </row>
    <row r="9415" spans="6:19">
      <c r="F9415" s="32"/>
      <c r="K9415" s="32">
        <v>45008</v>
      </c>
      <c r="L9415" s="33">
        <f t="shared" si="1610"/>
        <v>3</v>
      </c>
      <c r="M9415" s="33">
        <f t="shared" si="1611"/>
        <v>2023</v>
      </c>
      <c r="N9415" s="34">
        <v>69.77</v>
      </c>
      <c r="P9415" s="32">
        <v>45421</v>
      </c>
      <c r="Q9415" s="33">
        <f t="shared" si="1615"/>
        <v>5</v>
      </c>
      <c r="R9415" s="33">
        <f t="shared" si="1616"/>
        <v>2024</v>
      </c>
      <c r="S9415" s="34">
        <v>83.27</v>
      </c>
    </row>
    <row r="9416" spans="6:19">
      <c r="F9416" s="32"/>
      <c r="K9416" s="32">
        <v>45009</v>
      </c>
      <c r="L9416" s="33">
        <f t="shared" si="1610"/>
        <v>3</v>
      </c>
      <c r="M9416" s="33">
        <f t="shared" si="1611"/>
        <v>2023</v>
      </c>
      <c r="N9416" s="34">
        <v>69.77</v>
      </c>
      <c r="P9416" s="32">
        <v>45422</v>
      </c>
      <c r="Q9416" s="33">
        <f t="shared" si="1615"/>
        <v>5</v>
      </c>
      <c r="R9416" s="33">
        <f t="shared" si="1616"/>
        <v>2024</v>
      </c>
      <c r="S9416" s="34">
        <v>83.39</v>
      </c>
    </row>
    <row r="9417" spans="6:19">
      <c r="F9417" s="32"/>
      <c r="K9417" s="32">
        <v>45012</v>
      </c>
      <c r="L9417" s="33">
        <f t="shared" si="1610"/>
        <v>3</v>
      </c>
      <c r="M9417" s="33">
        <f t="shared" si="1611"/>
        <v>2023</v>
      </c>
      <c r="N9417" s="34">
        <v>72.87</v>
      </c>
      <c r="P9417" s="32">
        <v>45425</v>
      </c>
      <c r="Q9417" s="33">
        <f t="shared" si="1615"/>
        <v>5</v>
      </c>
      <c r="R9417" s="33">
        <f t="shared" si="1616"/>
        <v>2024</v>
      </c>
      <c r="S9417" s="34">
        <v>83.18</v>
      </c>
    </row>
    <row r="9418" spans="6:19">
      <c r="F9418" s="32"/>
      <c r="K9418" s="32">
        <v>45013</v>
      </c>
      <c r="L9418" s="33">
        <f t="shared" si="1610"/>
        <v>3</v>
      </c>
      <c r="M9418" s="33">
        <f t="shared" si="1611"/>
        <v>2023</v>
      </c>
      <c r="N9418" s="34">
        <v>73.12</v>
      </c>
      <c r="P9418" s="32">
        <v>45426</v>
      </c>
      <c r="Q9418" s="33">
        <f t="shared" si="1615"/>
        <v>5</v>
      </c>
      <c r="R9418" s="33">
        <f t="shared" si="1616"/>
        <v>2024</v>
      </c>
      <c r="S9418" s="34">
        <v>81</v>
      </c>
    </row>
    <row r="9419" spans="6:19">
      <c r="F9419" s="32"/>
      <c r="K9419" s="32">
        <v>45014</v>
      </c>
      <c r="L9419" s="33">
        <f t="shared" si="1610"/>
        <v>3</v>
      </c>
      <c r="M9419" s="33">
        <f t="shared" si="1611"/>
        <v>2023</v>
      </c>
      <c r="N9419" s="34">
        <v>72.95</v>
      </c>
      <c r="P9419" s="32">
        <v>45427</v>
      </c>
      <c r="Q9419" s="33">
        <f t="shared" si="1615"/>
        <v>5</v>
      </c>
      <c r="R9419" s="33">
        <f t="shared" si="1616"/>
        <v>2024</v>
      </c>
      <c r="S9419" s="34">
        <v>79.98</v>
      </c>
    </row>
    <row r="9420" spans="6:19">
      <c r="F9420" s="32"/>
      <c r="K9420" s="32">
        <v>45015</v>
      </c>
      <c r="L9420" s="33">
        <f t="shared" si="1610"/>
        <v>3</v>
      </c>
      <c r="M9420" s="33">
        <f t="shared" si="1611"/>
        <v>2023</v>
      </c>
      <c r="N9420" s="34">
        <v>74.319999999999993</v>
      </c>
      <c r="P9420" s="32">
        <v>45428</v>
      </c>
      <c r="Q9420" s="33">
        <f t="shared" si="1615"/>
        <v>5</v>
      </c>
      <c r="R9420" s="33">
        <f t="shared" si="1616"/>
        <v>2024</v>
      </c>
      <c r="S9420" s="34">
        <v>81.650000000000006</v>
      </c>
    </row>
    <row r="9421" spans="6:19">
      <c r="F9421" s="32"/>
      <c r="K9421" s="32">
        <v>45016</v>
      </c>
      <c r="L9421" s="33">
        <f t="shared" si="1610"/>
        <v>3</v>
      </c>
      <c r="M9421" s="33">
        <f t="shared" si="1611"/>
        <v>2023</v>
      </c>
      <c r="N9421" s="34">
        <v>75.680000000000007</v>
      </c>
      <c r="P9421" s="32">
        <v>45429</v>
      </c>
      <c r="Q9421" s="33">
        <f t="shared" si="1615"/>
        <v>5</v>
      </c>
      <c r="R9421" s="33">
        <f t="shared" si="1616"/>
        <v>2024</v>
      </c>
      <c r="S9421" s="34">
        <v>82.24</v>
      </c>
    </row>
    <row r="9422" spans="6:19">
      <c r="F9422" s="32"/>
      <c r="K9422" s="32">
        <v>45019</v>
      </c>
      <c r="L9422" s="33">
        <f t="shared" si="1610"/>
        <v>4</v>
      </c>
      <c r="M9422" s="33">
        <f t="shared" si="1611"/>
        <v>2023</v>
      </c>
      <c r="N9422" s="34">
        <v>80.400000000000006</v>
      </c>
      <c r="P9422" s="32">
        <v>45432</v>
      </c>
      <c r="Q9422" s="33">
        <f t="shared" si="1615"/>
        <v>5</v>
      </c>
      <c r="R9422" s="33">
        <f t="shared" si="1616"/>
        <v>2024</v>
      </c>
      <c r="S9422" s="34">
        <v>81.91</v>
      </c>
    </row>
    <row r="9423" spans="6:19">
      <c r="F9423" s="32"/>
      <c r="K9423" s="32">
        <v>45020</v>
      </c>
      <c r="L9423" s="33">
        <f t="shared" si="1610"/>
        <v>4</v>
      </c>
      <c r="M9423" s="33">
        <f t="shared" si="1611"/>
        <v>2023</v>
      </c>
      <c r="N9423" s="34">
        <v>80.7</v>
      </c>
      <c r="P9423" s="32">
        <v>45433</v>
      </c>
      <c r="Q9423" s="33">
        <f t="shared" si="1615"/>
        <v>5</v>
      </c>
      <c r="R9423" s="33">
        <f t="shared" si="1616"/>
        <v>2024</v>
      </c>
      <c r="S9423" s="34">
        <v>81.22</v>
      </c>
    </row>
    <row r="9424" spans="6:19">
      <c r="F9424" s="32"/>
      <c r="K9424" s="32">
        <v>45021</v>
      </c>
      <c r="L9424" s="33">
        <f t="shared" si="1610"/>
        <v>4</v>
      </c>
      <c r="M9424" s="33">
        <f t="shared" si="1611"/>
        <v>2023</v>
      </c>
      <c r="N9424" s="34">
        <v>80.69</v>
      </c>
      <c r="P9424" s="32">
        <v>45434</v>
      </c>
      <c r="Q9424" s="33">
        <f t="shared" si="1615"/>
        <v>5</v>
      </c>
      <c r="R9424" s="33">
        <f t="shared" ref="R9424:R9426" si="1617">+YEAR(P9424)</f>
        <v>2024</v>
      </c>
      <c r="S9424" s="34">
        <v>79.900000000000006</v>
      </c>
    </row>
    <row r="9425" spans="6:19">
      <c r="F9425" s="32"/>
      <c r="K9425" s="32">
        <v>45022</v>
      </c>
      <c r="L9425" s="33">
        <f t="shared" si="1610"/>
        <v>4</v>
      </c>
      <c r="M9425" s="33">
        <f t="shared" si="1611"/>
        <v>2023</v>
      </c>
      <c r="N9425" s="34">
        <v>80.7</v>
      </c>
      <c r="P9425" s="32">
        <v>45435</v>
      </c>
      <c r="Q9425" s="33">
        <f t="shared" si="1615"/>
        <v>5</v>
      </c>
      <c r="R9425" s="33">
        <f t="shared" si="1617"/>
        <v>2024</v>
      </c>
      <c r="S9425" s="34">
        <v>79.25</v>
      </c>
    </row>
    <row r="9426" spans="6:19">
      <c r="F9426" s="32"/>
      <c r="K9426" s="32">
        <v>45026</v>
      </c>
      <c r="L9426" s="33">
        <f t="shared" si="1610"/>
        <v>4</v>
      </c>
      <c r="M9426" s="33">
        <f t="shared" si="1611"/>
        <v>2023</v>
      </c>
      <c r="N9426" s="34">
        <v>79.790000000000006</v>
      </c>
      <c r="P9426" s="32">
        <v>45436</v>
      </c>
      <c r="Q9426" s="33">
        <f t="shared" si="1615"/>
        <v>5</v>
      </c>
      <c r="R9426" s="33">
        <f t="shared" si="1617"/>
        <v>2024</v>
      </c>
      <c r="S9426" s="34">
        <v>78.92</v>
      </c>
    </row>
    <row r="9427" spans="6:19">
      <c r="F9427" s="32"/>
      <c r="K9427" s="32">
        <v>45027</v>
      </c>
      <c r="L9427" s="33">
        <f t="shared" si="1610"/>
        <v>4</v>
      </c>
      <c r="M9427" s="33">
        <f t="shared" si="1611"/>
        <v>2023</v>
      </c>
      <c r="N9427" s="34">
        <v>81.540000000000006</v>
      </c>
      <c r="P9427" s="32">
        <v>45440</v>
      </c>
      <c r="Q9427" s="33">
        <f t="shared" si="1615"/>
        <v>5</v>
      </c>
      <c r="R9427" s="33">
        <f>+YEAR(P9427)</f>
        <v>2024</v>
      </c>
      <c r="S9427" s="34">
        <v>81.34</v>
      </c>
    </row>
    <row r="9428" spans="6:19">
      <c r="F9428" s="32"/>
      <c r="K9428" s="32">
        <v>45028</v>
      </c>
      <c r="L9428" s="33">
        <f t="shared" si="1610"/>
        <v>4</v>
      </c>
      <c r="M9428" s="33">
        <f t="shared" si="1611"/>
        <v>2023</v>
      </c>
      <c r="N9428" s="34">
        <v>83.26</v>
      </c>
      <c r="P9428" s="32">
        <v>45441</v>
      </c>
      <c r="Q9428" s="33">
        <f t="shared" si="1615"/>
        <v>5</v>
      </c>
      <c r="R9428" s="33">
        <f>+YEAR(P9428)</f>
        <v>2024</v>
      </c>
      <c r="S9428" s="34">
        <v>81.5</v>
      </c>
    </row>
    <row r="9429" spans="6:19">
      <c r="F9429" s="32"/>
      <c r="K9429" s="32">
        <v>45029</v>
      </c>
      <c r="L9429" s="33">
        <f t="shared" si="1610"/>
        <v>4</v>
      </c>
      <c r="M9429" s="33">
        <f t="shared" si="1611"/>
        <v>2023</v>
      </c>
      <c r="N9429" s="34">
        <v>82.16</v>
      </c>
      <c r="P9429" s="32">
        <v>45442</v>
      </c>
      <c r="Q9429" s="33">
        <f t="shared" si="1615"/>
        <v>5</v>
      </c>
      <c r="R9429" s="33">
        <f>+YEAR(P9429)</f>
        <v>2024</v>
      </c>
      <c r="S9429" s="34">
        <v>81.42</v>
      </c>
    </row>
    <row r="9430" spans="6:19">
      <c r="F9430" s="32"/>
      <c r="K9430" s="32">
        <v>45030</v>
      </c>
      <c r="L9430" s="33">
        <f t="shared" ref="L9430" si="1618">+MONTH(K9430)</f>
        <v>4</v>
      </c>
      <c r="M9430" s="33">
        <f t="shared" ref="M9430" si="1619">+YEAR(K9430)</f>
        <v>2023</v>
      </c>
      <c r="N9430" s="34">
        <v>82.58</v>
      </c>
      <c r="P9430" s="32">
        <v>45443</v>
      </c>
      <c r="Q9430" s="33">
        <f t="shared" si="1615"/>
        <v>5</v>
      </c>
      <c r="R9430" s="33">
        <f t="shared" ref="R9430" si="1620">+YEAR(P9430)</f>
        <v>2024</v>
      </c>
      <c r="S9430" s="34">
        <v>79.41</v>
      </c>
    </row>
    <row r="9431" spans="6:19">
      <c r="F9431" s="32"/>
      <c r="K9431" s="32">
        <v>45033</v>
      </c>
      <c r="L9431" s="33">
        <f>+MONTH(K9431)</f>
        <v>4</v>
      </c>
      <c r="M9431" s="33">
        <f>+YEAR(K9431)</f>
        <v>2023</v>
      </c>
      <c r="N9431" s="34">
        <v>80.930000000000007</v>
      </c>
      <c r="P9431" s="32">
        <v>45446</v>
      </c>
      <c r="Q9431" s="33">
        <f t="shared" ref="Q9431:Q9494" si="1621">+MONTH(P9431)</f>
        <v>6</v>
      </c>
      <c r="R9431" s="33">
        <f t="shared" ref="R9431:R9494" si="1622">+YEAR(P9431)</f>
        <v>2024</v>
      </c>
      <c r="S9431" s="34">
        <v>76.45</v>
      </c>
    </row>
    <row r="9432" spans="6:19">
      <c r="F9432" s="32"/>
      <c r="K9432" s="32">
        <v>45034</v>
      </c>
      <c r="L9432" s="33">
        <f>+MONTH(K9432)</f>
        <v>4</v>
      </c>
      <c r="M9432" s="33">
        <f>+YEAR(K9432)</f>
        <v>2023</v>
      </c>
      <c r="N9432" s="34">
        <v>80.849999999999994</v>
      </c>
      <c r="P9432" s="32">
        <v>45447</v>
      </c>
      <c r="Q9432" s="33">
        <f t="shared" si="1621"/>
        <v>6</v>
      </c>
      <c r="R9432" s="33">
        <f t="shared" si="1622"/>
        <v>2024</v>
      </c>
      <c r="S9432" s="34">
        <v>75.33</v>
      </c>
    </row>
    <row r="9433" spans="6:19">
      <c r="F9433" s="32"/>
      <c r="K9433" s="32">
        <v>45035</v>
      </c>
      <c r="L9433" s="33">
        <f>+MONTH(K9433)</f>
        <v>4</v>
      </c>
      <c r="M9433" s="33">
        <f>+YEAR(K9433)</f>
        <v>2023</v>
      </c>
      <c r="N9433" s="34">
        <v>79.180000000000007</v>
      </c>
      <c r="P9433" s="32">
        <v>45448</v>
      </c>
      <c r="Q9433" s="33">
        <f t="shared" si="1621"/>
        <v>6</v>
      </c>
      <c r="R9433" s="33">
        <f t="shared" si="1622"/>
        <v>2024</v>
      </c>
      <c r="S9433" s="34">
        <v>75.41</v>
      </c>
    </row>
    <row r="9434" spans="6:19">
      <c r="F9434" s="32"/>
      <c r="K9434" s="32">
        <v>45036</v>
      </c>
      <c r="L9434" s="33">
        <f>+MONTH(K9434)</f>
        <v>4</v>
      </c>
      <c r="M9434" s="33">
        <f>+YEAR(K9434)</f>
        <v>2023</v>
      </c>
      <c r="N9434" s="34">
        <v>77.27</v>
      </c>
      <c r="P9434" s="32">
        <v>45449</v>
      </c>
      <c r="Q9434" s="33">
        <f t="shared" si="1621"/>
        <v>6</v>
      </c>
      <c r="R9434" s="33">
        <f t="shared" si="1622"/>
        <v>2024</v>
      </c>
      <c r="S9434" s="34">
        <v>77.62</v>
      </c>
    </row>
    <row r="9435" spans="6:19">
      <c r="F9435" s="32"/>
      <c r="K9435" s="32">
        <v>45037</v>
      </c>
      <c r="L9435" s="33">
        <f>+MONTH(K9435)</f>
        <v>4</v>
      </c>
      <c r="M9435" s="33">
        <f>+YEAR(K9435)</f>
        <v>2023</v>
      </c>
      <c r="N9435" s="34">
        <v>77.86</v>
      </c>
      <c r="P9435" s="32">
        <v>45450</v>
      </c>
      <c r="Q9435" s="33">
        <f t="shared" si="1621"/>
        <v>6</v>
      </c>
      <c r="R9435" s="33">
        <f t="shared" si="1622"/>
        <v>2024</v>
      </c>
      <c r="S9435" s="34">
        <v>78.12</v>
      </c>
    </row>
    <row r="9436" spans="6:19">
      <c r="F9436" s="32"/>
      <c r="K9436" s="32">
        <v>45040</v>
      </c>
      <c r="L9436" s="33">
        <f t="shared" ref="L9436:L9440" si="1623">+MONTH(K9436)</f>
        <v>4</v>
      </c>
      <c r="M9436" s="33">
        <f t="shared" ref="M9436:M9440" si="1624">+YEAR(K9436)</f>
        <v>2023</v>
      </c>
      <c r="N9436" s="34">
        <v>78.64</v>
      </c>
      <c r="P9436" s="32">
        <v>45453</v>
      </c>
      <c r="Q9436" s="33">
        <f t="shared" si="1621"/>
        <v>6</v>
      </c>
      <c r="R9436" s="33">
        <f t="shared" si="1622"/>
        <v>2024</v>
      </c>
      <c r="S9436" s="34">
        <v>79.59</v>
      </c>
    </row>
    <row r="9437" spans="6:19">
      <c r="F9437" s="32"/>
      <c r="K9437" s="32">
        <v>45041</v>
      </c>
      <c r="L9437" s="33">
        <f t="shared" si="1623"/>
        <v>4</v>
      </c>
      <c r="M9437" s="33">
        <f t="shared" si="1624"/>
        <v>2023</v>
      </c>
      <c r="N9437" s="34">
        <v>77.05</v>
      </c>
      <c r="P9437" s="32">
        <v>45454</v>
      </c>
      <c r="Q9437" s="33">
        <f t="shared" si="1621"/>
        <v>6</v>
      </c>
      <c r="R9437" s="33">
        <f t="shared" si="1622"/>
        <v>2024</v>
      </c>
      <c r="S9437" s="34">
        <v>80.150000000000006</v>
      </c>
    </row>
    <row r="9438" spans="6:19">
      <c r="F9438" s="32"/>
      <c r="K9438" s="32">
        <v>45042</v>
      </c>
      <c r="L9438" s="33">
        <f t="shared" si="1623"/>
        <v>4</v>
      </c>
      <c r="M9438" s="33">
        <f t="shared" si="1624"/>
        <v>2023</v>
      </c>
      <c r="N9438" s="34">
        <v>74.33</v>
      </c>
      <c r="P9438" s="32">
        <v>45455</v>
      </c>
      <c r="Q9438" s="33">
        <f t="shared" si="1621"/>
        <v>6</v>
      </c>
      <c r="R9438" s="33">
        <f t="shared" si="1622"/>
        <v>2024</v>
      </c>
      <c r="S9438" s="34">
        <v>80.52</v>
      </c>
    </row>
    <row r="9439" spans="6:19">
      <c r="F9439" s="32"/>
      <c r="K9439" s="32">
        <v>45043</v>
      </c>
      <c r="L9439" s="33">
        <f t="shared" si="1623"/>
        <v>4</v>
      </c>
      <c r="M9439" s="33">
        <f t="shared" si="1624"/>
        <v>2023</v>
      </c>
      <c r="N9439" s="34">
        <v>74.77</v>
      </c>
      <c r="P9439" s="32">
        <v>45456</v>
      </c>
      <c r="Q9439" s="33">
        <f t="shared" si="1621"/>
        <v>6</v>
      </c>
      <c r="R9439" s="33">
        <f t="shared" si="1622"/>
        <v>2024</v>
      </c>
      <c r="S9439" s="34">
        <v>81.44</v>
      </c>
    </row>
    <row r="9440" spans="6:19">
      <c r="F9440" s="32"/>
      <c r="K9440" s="32">
        <v>45044</v>
      </c>
      <c r="L9440" s="33">
        <f t="shared" si="1623"/>
        <v>4</v>
      </c>
      <c r="M9440" s="33">
        <f t="shared" si="1624"/>
        <v>2023</v>
      </c>
      <c r="N9440" s="34">
        <v>76.78</v>
      </c>
      <c r="P9440" s="32">
        <v>45457</v>
      </c>
      <c r="Q9440" s="33">
        <f t="shared" si="1621"/>
        <v>6</v>
      </c>
      <c r="R9440" s="33">
        <f t="shared" si="1622"/>
        <v>2024</v>
      </c>
      <c r="S9440" s="34">
        <v>81.489999999999995</v>
      </c>
    </row>
    <row r="9441" spans="6:19">
      <c r="F9441" s="32"/>
      <c r="K9441" s="32">
        <v>45047</v>
      </c>
      <c r="L9441" s="33">
        <f>+MONTH(K9441)</f>
        <v>5</v>
      </c>
      <c r="M9441" s="33">
        <f>+YEAR(K9441)</f>
        <v>2023</v>
      </c>
      <c r="N9441" s="34">
        <v>75.650000000000006</v>
      </c>
      <c r="P9441" s="32">
        <v>45460</v>
      </c>
      <c r="Q9441" s="33">
        <f t="shared" si="1621"/>
        <v>6</v>
      </c>
      <c r="R9441" s="33">
        <f t="shared" si="1622"/>
        <v>2024</v>
      </c>
      <c r="S9441" s="34">
        <v>82.45</v>
      </c>
    </row>
    <row r="9442" spans="6:19">
      <c r="F9442" s="32"/>
      <c r="K9442" s="32">
        <v>45048</v>
      </c>
      <c r="L9442" s="33">
        <f>+MONTH(K9442)</f>
        <v>5</v>
      </c>
      <c r="M9442" s="33">
        <f>+YEAR(K9442)</f>
        <v>2023</v>
      </c>
      <c r="N9442" s="34">
        <v>75.650000000000006</v>
      </c>
      <c r="P9442" s="32">
        <v>45461</v>
      </c>
      <c r="Q9442" s="33">
        <f t="shared" si="1621"/>
        <v>6</v>
      </c>
      <c r="R9442" s="33">
        <f t="shared" si="1622"/>
        <v>2024</v>
      </c>
      <c r="S9442" s="34">
        <v>84.79</v>
      </c>
    </row>
    <row r="9443" spans="6:19">
      <c r="F9443" s="32"/>
      <c r="K9443" s="32">
        <v>45049</v>
      </c>
      <c r="L9443" s="33">
        <f t="shared" ref="L9443:L9446" si="1625">+MONTH(K9443)</f>
        <v>5</v>
      </c>
      <c r="M9443" s="33">
        <f t="shared" ref="M9443:M9446" si="1626">+YEAR(K9443)</f>
        <v>2023</v>
      </c>
      <c r="N9443" s="34">
        <v>68.62</v>
      </c>
      <c r="P9443" s="32">
        <v>45462</v>
      </c>
      <c r="Q9443" s="33">
        <f t="shared" si="1621"/>
        <v>6</v>
      </c>
      <c r="R9443" s="33">
        <f t="shared" si="1622"/>
        <v>2024</v>
      </c>
      <c r="S9443" s="34">
        <v>85.64</v>
      </c>
    </row>
    <row r="9444" spans="6:19">
      <c r="F9444" s="32"/>
      <c r="K9444" s="32">
        <v>45050</v>
      </c>
      <c r="L9444" s="33">
        <f t="shared" si="1625"/>
        <v>5</v>
      </c>
      <c r="M9444" s="33">
        <f t="shared" si="1626"/>
        <v>2023</v>
      </c>
      <c r="N9444" s="34">
        <v>68.62</v>
      </c>
      <c r="P9444" s="32">
        <v>45463</v>
      </c>
      <c r="Q9444" s="33">
        <f t="shared" si="1621"/>
        <v>6</v>
      </c>
      <c r="R9444" s="33">
        <f t="shared" si="1622"/>
        <v>2024</v>
      </c>
      <c r="S9444" s="34">
        <v>85.92</v>
      </c>
    </row>
    <row r="9445" spans="6:19">
      <c r="F9445" s="32"/>
      <c r="K9445" s="32">
        <v>45051</v>
      </c>
      <c r="L9445" s="33">
        <f t="shared" si="1625"/>
        <v>5</v>
      </c>
      <c r="M9445" s="33">
        <f t="shared" si="1626"/>
        <v>2023</v>
      </c>
      <c r="N9445" s="34">
        <v>71.319999999999993</v>
      </c>
      <c r="P9445" s="32">
        <v>45464</v>
      </c>
      <c r="Q9445" s="33">
        <f t="shared" si="1621"/>
        <v>6</v>
      </c>
      <c r="R9445" s="33">
        <f t="shared" si="1622"/>
        <v>2024</v>
      </c>
      <c r="S9445" s="34">
        <v>86.42</v>
      </c>
    </row>
    <row r="9446" spans="6:19">
      <c r="F9446" s="32"/>
      <c r="K9446" s="32">
        <v>45054</v>
      </c>
      <c r="L9446" s="33">
        <f t="shared" si="1625"/>
        <v>5</v>
      </c>
      <c r="M9446" s="33">
        <f t="shared" si="1626"/>
        <v>2023</v>
      </c>
      <c r="N9446" s="34">
        <v>73.13</v>
      </c>
      <c r="P9446" s="32">
        <v>45467</v>
      </c>
      <c r="Q9446" s="33">
        <f t="shared" si="1621"/>
        <v>6</v>
      </c>
      <c r="R9446" s="33">
        <f t="shared" si="1622"/>
        <v>2024</v>
      </c>
      <c r="S9446" s="34">
        <v>86.75</v>
      </c>
    </row>
    <row r="9447" spans="6:19">
      <c r="F9447" s="32"/>
      <c r="K9447" s="32">
        <v>45055</v>
      </c>
      <c r="L9447" s="33">
        <f t="shared" ref="L9447:L9450" si="1627">+MONTH(K9447)</f>
        <v>5</v>
      </c>
      <c r="M9447" s="33">
        <f t="shared" ref="M9447:M9450" si="1628">+YEAR(K9447)</f>
        <v>2023</v>
      </c>
      <c r="N9447" s="34">
        <v>73.680000000000007</v>
      </c>
      <c r="P9447" s="32">
        <v>45468</v>
      </c>
      <c r="Q9447" s="33">
        <f t="shared" si="1621"/>
        <v>6</v>
      </c>
      <c r="R9447" s="33">
        <f t="shared" si="1622"/>
        <v>2024</v>
      </c>
      <c r="S9447" s="34">
        <v>86.81</v>
      </c>
    </row>
    <row r="9448" spans="6:19">
      <c r="F9448" s="32"/>
      <c r="K9448" s="32">
        <v>45056</v>
      </c>
      <c r="L9448" s="33">
        <f t="shared" si="1627"/>
        <v>5</v>
      </c>
      <c r="M9448" s="33">
        <f t="shared" si="1628"/>
        <v>2023</v>
      </c>
      <c r="N9448" s="34">
        <v>72.53</v>
      </c>
      <c r="P9448" s="32">
        <v>45469</v>
      </c>
      <c r="Q9448" s="33">
        <f t="shared" si="1621"/>
        <v>6</v>
      </c>
      <c r="R9448" s="33">
        <f t="shared" si="1622"/>
        <v>2024</v>
      </c>
      <c r="S9448" s="34">
        <v>85.76</v>
      </c>
    </row>
    <row r="9449" spans="6:19">
      <c r="F9449" s="32"/>
      <c r="K9449" s="32">
        <v>45057</v>
      </c>
      <c r="L9449" s="33">
        <f t="shared" si="1627"/>
        <v>5</v>
      </c>
      <c r="M9449" s="33">
        <f t="shared" si="1628"/>
        <v>2023</v>
      </c>
      <c r="N9449" s="34">
        <v>70.81</v>
      </c>
      <c r="P9449" s="32">
        <v>45470</v>
      </c>
      <c r="Q9449" s="33">
        <f t="shared" si="1621"/>
        <v>6</v>
      </c>
      <c r="R9449" s="33">
        <f t="shared" si="1622"/>
        <v>2024</v>
      </c>
      <c r="S9449" s="34">
        <v>87</v>
      </c>
    </row>
    <row r="9450" spans="6:19">
      <c r="F9450" s="32"/>
      <c r="K9450" s="32">
        <v>45058</v>
      </c>
      <c r="L9450" s="33">
        <f t="shared" si="1627"/>
        <v>5</v>
      </c>
      <c r="M9450" s="33">
        <f t="shared" si="1628"/>
        <v>2023</v>
      </c>
      <c r="N9450" s="34">
        <v>70.02</v>
      </c>
      <c r="P9450" s="32">
        <v>45471</v>
      </c>
      <c r="Q9450" s="33">
        <f t="shared" si="1621"/>
        <v>6</v>
      </c>
      <c r="R9450" s="33">
        <f t="shared" si="1622"/>
        <v>2024</v>
      </c>
      <c r="S9450" s="34">
        <v>87.26</v>
      </c>
    </row>
    <row r="9451" spans="6:19">
      <c r="F9451" s="32"/>
      <c r="K9451" s="32">
        <v>45061</v>
      </c>
      <c r="L9451" s="33">
        <f t="shared" ref="L9451:L9463" si="1629">+MONTH(K9451)</f>
        <v>5</v>
      </c>
      <c r="M9451" s="33">
        <f t="shared" ref="M9451:M9463" si="1630">+YEAR(K9451)</f>
        <v>2023</v>
      </c>
      <c r="N9451" s="34">
        <v>71.069999999999993</v>
      </c>
      <c r="P9451" s="32">
        <v>45474</v>
      </c>
      <c r="Q9451" s="33">
        <f t="shared" si="1621"/>
        <v>7</v>
      </c>
      <c r="R9451" s="33">
        <f t="shared" si="1622"/>
        <v>2024</v>
      </c>
      <c r="S9451" s="34">
        <v>86.57</v>
      </c>
    </row>
    <row r="9452" spans="6:19">
      <c r="F9452" s="32"/>
      <c r="K9452" s="32">
        <v>45062</v>
      </c>
      <c r="L9452" s="33">
        <f t="shared" si="1629"/>
        <v>5</v>
      </c>
      <c r="M9452" s="33">
        <f t="shared" si="1630"/>
        <v>2023</v>
      </c>
      <c r="N9452" s="34">
        <v>70.849999999999994</v>
      </c>
      <c r="P9452" s="32">
        <v>45475</v>
      </c>
      <c r="Q9452" s="33">
        <f t="shared" si="1621"/>
        <v>7</v>
      </c>
      <c r="R9452" s="33">
        <f t="shared" si="1622"/>
        <v>2024</v>
      </c>
      <c r="S9452" s="34">
        <v>88.28</v>
      </c>
    </row>
    <row r="9453" spans="6:19">
      <c r="F9453" s="32"/>
      <c r="K9453" s="32">
        <v>45063</v>
      </c>
      <c r="L9453" s="33">
        <f t="shared" si="1629"/>
        <v>5</v>
      </c>
      <c r="M9453" s="33">
        <f t="shared" si="1630"/>
        <v>2023</v>
      </c>
      <c r="N9453" s="34">
        <v>72.78</v>
      </c>
      <c r="P9453" s="32">
        <v>45476</v>
      </c>
      <c r="Q9453" s="33">
        <f t="shared" si="1621"/>
        <v>7</v>
      </c>
      <c r="R9453" s="33">
        <f t="shared" si="1622"/>
        <v>2024</v>
      </c>
      <c r="S9453" s="34">
        <v>88.25</v>
      </c>
    </row>
    <row r="9454" spans="6:19">
      <c r="F9454" s="32"/>
      <c r="K9454" s="32">
        <v>45064</v>
      </c>
      <c r="L9454" s="33">
        <f t="shared" si="1629"/>
        <v>5</v>
      </c>
      <c r="M9454" s="33">
        <f t="shared" si="1630"/>
        <v>2023</v>
      </c>
      <c r="N9454" s="34">
        <v>71.819999999999993</v>
      </c>
      <c r="P9454" s="32">
        <v>45477</v>
      </c>
      <c r="Q9454" s="33">
        <f t="shared" si="1621"/>
        <v>7</v>
      </c>
      <c r="R9454" s="33">
        <f t="shared" si="1622"/>
        <v>2024</v>
      </c>
      <c r="S9454" s="34">
        <v>88.34</v>
      </c>
    </row>
    <row r="9455" spans="6:19">
      <c r="F9455" s="32"/>
      <c r="K9455" s="32">
        <v>45065</v>
      </c>
      <c r="L9455" s="33">
        <f t="shared" si="1629"/>
        <v>5</v>
      </c>
      <c r="M9455" s="33">
        <f t="shared" si="1630"/>
        <v>2023</v>
      </c>
      <c r="N9455" s="34">
        <v>71.569999999999993</v>
      </c>
      <c r="P9455" s="32">
        <v>45478</v>
      </c>
      <c r="Q9455" s="33">
        <f t="shared" si="1621"/>
        <v>7</v>
      </c>
      <c r="R9455" s="33">
        <f t="shared" si="1622"/>
        <v>2024</v>
      </c>
      <c r="S9455" s="34">
        <v>88.66</v>
      </c>
    </row>
    <row r="9456" spans="6:19">
      <c r="F9456" s="32"/>
      <c r="K9456" s="32">
        <v>45068</v>
      </c>
      <c r="L9456" s="33">
        <f t="shared" si="1629"/>
        <v>5</v>
      </c>
      <c r="M9456" s="33">
        <f t="shared" si="1630"/>
        <v>2023</v>
      </c>
      <c r="N9456" s="34">
        <v>71.81</v>
      </c>
      <c r="P9456" s="32">
        <v>45481</v>
      </c>
      <c r="Q9456" s="33">
        <f t="shared" si="1621"/>
        <v>7</v>
      </c>
      <c r="R9456" s="33">
        <f t="shared" si="1622"/>
        <v>2024</v>
      </c>
      <c r="S9456" s="34">
        <v>87.15</v>
      </c>
    </row>
    <row r="9457" spans="6:19">
      <c r="F9457" s="32"/>
      <c r="K9457" s="32">
        <v>45069</v>
      </c>
      <c r="L9457" s="33">
        <f t="shared" si="1629"/>
        <v>5</v>
      </c>
      <c r="M9457" s="33">
        <f t="shared" si="1630"/>
        <v>2023</v>
      </c>
      <c r="N9457" s="34">
        <v>72.87</v>
      </c>
      <c r="P9457" s="32">
        <v>45482</v>
      </c>
      <c r="Q9457" s="33">
        <f t="shared" si="1621"/>
        <v>7</v>
      </c>
      <c r="R9457" s="33">
        <f t="shared" si="1622"/>
        <v>2024</v>
      </c>
      <c r="S9457" s="34">
        <v>86.48</v>
      </c>
    </row>
    <row r="9458" spans="6:19">
      <c r="F9458" s="32"/>
      <c r="K9458" s="32">
        <v>45070</v>
      </c>
      <c r="L9458" s="33">
        <f t="shared" si="1629"/>
        <v>5</v>
      </c>
      <c r="M9458" s="33">
        <f t="shared" si="1630"/>
        <v>2023</v>
      </c>
      <c r="N9458" s="34">
        <v>74.37</v>
      </c>
      <c r="P9458" s="32">
        <v>45483</v>
      </c>
      <c r="Q9458" s="33">
        <f t="shared" si="1621"/>
        <v>7</v>
      </c>
      <c r="R9458" s="33">
        <f t="shared" si="1622"/>
        <v>2024</v>
      </c>
      <c r="S9458" s="34">
        <v>86.55</v>
      </c>
    </row>
    <row r="9459" spans="6:19">
      <c r="F9459" s="32"/>
      <c r="K9459" s="32">
        <v>45071</v>
      </c>
      <c r="L9459" s="33">
        <f t="shared" si="1629"/>
        <v>5</v>
      </c>
      <c r="M9459" s="33">
        <f t="shared" si="1630"/>
        <v>2023</v>
      </c>
      <c r="N9459" s="34">
        <v>71.680000000000007</v>
      </c>
      <c r="P9459" s="32">
        <v>45484</v>
      </c>
      <c r="Q9459" s="33">
        <f t="shared" si="1621"/>
        <v>7</v>
      </c>
      <c r="R9459" s="33">
        <f t="shared" si="1622"/>
        <v>2024</v>
      </c>
      <c r="S9459" s="34">
        <v>86.49</v>
      </c>
    </row>
    <row r="9460" spans="6:19">
      <c r="F9460" s="32"/>
      <c r="K9460" s="32">
        <v>45072</v>
      </c>
      <c r="L9460" s="33">
        <f t="shared" si="1629"/>
        <v>5</v>
      </c>
      <c r="M9460" s="33">
        <f t="shared" si="1630"/>
        <v>2023</v>
      </c>
      <c r="N9460" s="34">
        <v>72.349999999999994</v>
      </c>
      <c r="P9460" s="32">
        <v>45485</v>
      </c>
      <c r="Q9460" s="33">
        <f t="shared" si="1621"/>
        <v>7</v>
      </c>
      <c r="R9460" s="33">
        <f t="shared" si="1622"/>
        <v>2024</v>
      </c>
      <c r="S9460" s="34">
        <v>87.35</v>
      </c>
    </row>
    <row r="9461" spans="6:19">
      <c r="F9461" s="32"/>
      <c r="K9461" s="32">
        <v>45076</v>
      </c>
      <c r="L9461" s="33">
        <f t="shared" si="1629"/>
        <v>5</v>
      </c>
      <c r="M9461" s="33">
        <f t="shared" si="1630"/>
        <v>2023</v>
      </c>
      <c r="N9461" s="34">
        <v>69.45</v>
      </c>
      <c r="P9461" s="32">
        <v>45488</v>
      </c>
      <c r="Q9461" s="33">
        <f t="shared" si="1621"/>
        <v>7</v>
      </c>
      <c r="R9461" s="33">
        <f t="shared" si="1622"/>
        <v>2024</v>
      </c>
      <c r="S9461" s="34">
        <v>86.42</v>
      </c>
    </row>
    <row r="9462" spans="6:19">
      <c r="F9462" s="32"/>
      <c r="K9462" s="32">
        <v>45077</v>
      </c>
      <c r="L9462" s="33">
        <f t="shared" si="1629"/>
        <v>5</v>
      </c>
      <c r="M9462" s="33">
        <f t="shared" si="1630"/>
        <v>2023</v>
      </c>
      <c r="N9462" s="34">
        <v>68.11</v>
      </c>
      <c r="P9462" s="32">
        <v>45489</v>
      </c>
      <c r="Q9462" s="33">
        <f t="shared" si="1621"/>
        <v>7</v>
      </c>
      <c r="R9462" s="33">
        <f t="shared" si="1622"/>
        <v>2024</v>
      </c>
      <c r="S9462" s="34">
        <v>86.6</v>
      </c>
    </row>
    <row r="9463" spans="6:19">
      <c r="F9463" s="32"/>
      <c r="K9463" s="32">
        <v>45078</v>
      </c>
      <c r="L9463" s="33">
        <f t="shared" si="1629"/>
        <v>6</v>
      </c>
      <c r="M9463" s="33">
        <f t="shared" si="1630"/>
        <v>2023</v>
      </c>
      <c r="N9463" s="34">
        <v>70.09</v>
      </c>
      <c r="P9463" s="32">
        <v>45490</v>
      </c>
      <c r="Q9463" s="33">
        <f t="shared" si="1621"/>
        <v>7</v>
      </c>
      <c r="R9463" s="33">
        <f t="shared" si="1622"/>
        <v>2024</v>
      </c>
      <c r="S9463" s="34">
        <v>85.76</v>
      </c>
    </row>
    <row r="9464" spans="6:19">
      <c r="F9464" s="32"/>
      <c r="K9464" s="32">
        <v>45079</v>
      </c>
      <c r="L9464" s="33">
        <f t="shared" ref="L9464" si="1631">+MONTH(K9464)</f>
        <v>6</v>
      </c>
      <c r="M9464" s="33">
        <f t="shared" ref="M9464" si="1632">+YEAR(K9464)</f>
        <v>2023</v>
      </c>
      <c r="N9464" s="34">
        <v>71.760000000000005</v>
      </c>
      <c r="P9464" s="32">
        <v>45491</v>
      </c>
      <c r="Q9464" s="33">
        <f t="shared" si="1621"/>
        <v>7</v>
      </c>
      <c r="R9464" s="33">
        <f t="shared" si="1622"/>
        <v>2024</v>
      </c>
      <c r="S9464" s="34">
        <v>86.26</v>
      </c>
    </row>
    <row r="9465" spans="6:19">
      <c r="F9465" s="32"/>
      <c r="K9465" s="32">
        <v>45082</v>
      </c>
      <c r="L9465" s="33">
        <f t="shared" ref="L9465:L9478" si="1633">+MONTH(K9465)</f>
        <v>6</v>
      </c>
      <c r="M9465" s="33">
        <f t="shared" ref="M9465:M9478" si="1634">+YEAR(K9465)</f>
        <v>2023</v>
      </c>
      <c r="N9465" s="34">
        <v>72.14</v>
      </c>
      <c r="P9465" s="32">
        <v>45492</v>
      </c>
      <c r="Q9465" s="33">
        <f t="shared" si="1621"/>
        <v>7</v>
      </c>
      <c r="R9465" s="33">
        <f t="shared" si="1622"/>
        <v>2024</v>
      </c>
      <c r="S9465" s="34">
        <v>85.19</v>
      </c>
    </row>
    <row r="9466" spans="6:19">
      <c r="F9466" s="32"/>
      <c r="K9466" s="32">
        <v>45083</v>
      </c>
      <c r="L9466" s="33">
        <f t="shared" si="1633"/>
        <v>6</v>
      </c>
      <c r="M9466" s="33">
        <f t="shared" si="1634"/>
        <v>2023</v>
      </c>
      <c r="N9466" s="34">
        <v>71.709999999999994</v>
      </c>
      <c r="P9466" s="32">
        <v>45495</v>
      </c>
      <c r="Q9466" s="33">
        <f t="shared" si="1621"/>
        <v>7</v>
      </c>
      <c r="R9466" s="33">
        <f t="shared" si="1622"/>
        <v>2024</v>
      </c>
      <c r="S9466" s="34">
        <v>83.44</v>
      </c>
    </row>
    <row r="9467" spans="6:19">
      <c r="F9467" s="32"/>
      <c r="K9467" s="32">
        <v>45084</v>
      </c>
      <c r="L9467" s="33">
        <f t="shared" si="1633"/>
        <v>6</v>
      </c>
      <c r="M9467" s="33">
        <f t="shared" si="1634"/>
        <v>2023</v>
      </c>
      <c r="N9467" s="34">
        <v>72.52</v>
      </c>
      <c r="P9467" s="32">
        <v>45496</v>
      </c>
      <c r="Q9467" s="33">
        <f t="shared" si="1621"/>
        <v>7</v>
      </c>
      <c r="R9467" s="33">
        <f t="shared" si="1622"/>
        <v>2024</v>
      </c>
      <c r="S9467" s="34">
        <v>82.2</v>
      </c>
    </row>
    <row r="9468" spans="6:19">
      <c r="F9468" s="32"/>
      <c r="K9468" s="32">
        <v>45085</v>
      </c>
      <c r="L9468" s="33">
        <f t="shared" si="1633"/>
        <v>6</v>
      </c>
      <c r="M9468" s="33">
        <f t="shared" si="1634"/>
        <v>2023</v>
      </c>
      <c r="N9468" s="34">
        <v>71.28</v>
      </c>
      <c r="P9468" s="32">
        <v>45497</v>
      </c>
      <c r="Q9468" s="33">
        <f t="shared" si="1621"/>
        <v>7</v>
      </c>
      <c r="R9468" s="33">
        <f t="shared" si="1622"/>
        <v>2024</v>
      </c>
      <c r="S9468" s="34">
        <v>83.01</v>
      </c>
    </row>
    <row r="9469" spans="6:19">
      <c r="F9469" s="32"/>
      <c r="K9469" s="32">
        <v>45086</v>
      </c>
      <c r="L9469" s="33">
        <f t="shared" si="1633"/>
        <v>6</v>
      </c>
      <c r="M9469" s="33">
        <f t="shared" si="1634"/>
        <v>2023</v>
      </c>
      <c r="N9469" s="34">
        <v>70.16</v>
      </c>
      <c r="P9469" s="32">
        <v>45498</v>
      </c>
      <c r="Q9469" s="33">
        <f t="shared" si="1621"/>
        <v>7</v>
      </c>
      <c r="R9469" s="33">
        <f t="shared" si="1622"/>
        <v>2024</v>
      </c>
      <c r="S9469" s="34">
        <v>82.58</v>
      </c>
    </row>
    <row r="9470" spans="6:19">
      <c r="F9470" s="32"/>
      <c r="K9470" s="32">
        <v>45089</v>
      </c>
      <c r="L9470" s="33">
        <f t="shared" si="1633"/>
        <v>6</v>
      </c>
      <c r="M9470" s="33">
        <f t="shared" si="1634"/>
        <v>2023</v>
      </c>
      <c r="N9470" s="34">
        <v>67.08</v>
      </c>
      <c r="P9470" s="32">
        <v>45499</v>
      </c>
      <c r="Q9470" s="33">
        <f t="shared" si="1621"/>
        <v>7</v>
      </c>
      <c r="R9470" s="33">
        <f t="shared" si="1622"/>
        <v>2024</v>
      </c>
      <c r="S9470" s="34">
        <v>81.349999999999994</v>
      </c>
    </row>
    <row r="9471" spans="6:19">
      <c r="F9471" s="32"/>
      <c r="K9471" s="32">
        <v>45090</v>
      </c>
      <c r="L9471" s="33">
        <f t="shared" si="1633"/>
        <v>6</v>
      </c>
      <c r="M9471" s="33">
        <f t="shared" si="1634"/>
        <v>2023</v>
      </c>
      <c r="N9471" s="34">
        <v>69.39</v>
      </c>
      <c r="P9471" s="32">
        <v>45502</v>
      </c>
      <c r="Q9471" s="33">
        <f t="shared" si="1621"/>
        <v>7</v>
      </c>
      <c r="R9471" s="33">
        <f t="shared" si="1622"/>
        <v>2024</v>
      </c>
      <c r="S9471" s="34">
        <v>80.94</v>
      </c>
    </row>
    <row r="9472" spans="6:19">
      <c r="F9472" s="32"/>
      <c r="K9472" s="32">
        <v>45091</v>
      </c>
      <c r="L9472" s="33">
        <f t="shared" si="1633"/>
        <v>6</v>
      </c>
      <c r="M9472" s="33">
        <f t="shared" si="1634"/>
        <v>2023</v>
      </c>
      <c r="N9472" s="34">
        <v>68.22</v>
      </c>
      <c r="P9472" s="32">
        <v>45503</v>
      </c>
      <c r="Q9472" s="33">
        <f t="shared" si="1621"/>
        <v>7</v>
      </c>
      <c r="R9472" s="33">
        <f t="shared" si="1622"/>
        <v>2024</v>
      </c>
      <c r="S9472" s="34">
        <v>79.260000000000005</v>
      </c>
    </row>
    <row r="9473" spans="6:19">
      <c r="F9473" s="32"/>
      <c r="K9473" s="32">
        <v>45092</v>
      </c>
      <c r="L9473" s="33">
        <f t="shared" si="1633"/>
        <v>6</v>
      </c>
      <c r="M9473" s="33">
        <f t="shared" si="1634"/>
        <v>2023</v>
      </c>
      <c r="N9473" s="34">
        <v>70.61</v>
      </c>
      <c r="P9473" s="32">
        <v>45504</v>
      </c>
      <c r="Q9473" s="33">
        <f t="shared" si="1621"/>
        <v>7</v>
      </c>
      <c r="R9473" s="33">
        <f t="shared" si="1622"/>
        <v>2024</v>
      </c>
      <c r="S9473" s="34">
        <v>81.39</v>
      </c>
    </row>
    <row r="9474" spans="6:19">
      <c r="F9474" s="32"/>
      <c r="K9474" s="32">
        <v>45093</v>
      </c>
      <c r="L9474" s="33">
        <f t="shared" si="1633"/>
        <v>6</v>
      </c>
      <c r="M9474" s="33">
        <f t="shared" si="1634"/>
        <v>2023</v>
      </c>
      <c r="N9474" s="34">
        <v>71.81</v>
      </c>
      <c r="P9474" s="32">
        <v>45505</v>
      </c>
      <c r="Q9474" s="33">
        <f t="shared" si="1621"/>
        <v>8</v>
      </c>
      <c r="R9474" s="33">
        <f t="shared" si="1622"/>
        <v>2024</v>
      </c>
      <c r="S9474" s="34">
        <v>81.37</v>
      </c>
    </row>
    <row r="9475" spans="6:19">
      <c r="F9475" s="32"/>
      <c r="K9475" s="32">
        <v>45097</v>
      </c>
      <c r="L9475" s="33">
        <f t="shared" si="1633"/>
        <v>6</v>
      </c>
      <c r="M9475" s="33">
        <f t="shared" si="1634"/>
        <v>2023</v>
      </c>
      <c r="N9475" s="34">
        <v>70.94</v>
      </c>
      <c r="P9475" s="32">
        <v>45506</v>
      </c>
      <c r="Q9475" s="33">
        <f t="shared" si="1621"/>
        <v>8</v>
      </c>
      <c r="R9475" s="33">
        <f t="shared" si="1622"/>
        <v>2024</v>
      </c>
      <c r="S9475" s="34">
        <v>78.349999999999994</v>
      </c>
    </row>
    <row r="9476" spans="6:19">
      <c r="F9476" s="32"/>
      <c r="K9476" s="32">
        <v>45098</v>
      </c>
      <c r="L9476" s="33">
        <f t="shared" si="1633"/>
        <v>6</v>
      </c>
      <c r="M9476" s="33">
        <f t="shared" si="1634"/>
        <v>2023</v>
      </c>
      <c r="N9476" s="34">
        <v>72.55</v>
      </c>
      <c r="P9476" s="32">
        <v>45509</v>
      </c>
      <c r="Q9476" s="33">
        <f t="shared" si="1621"/>
        <v>8</v>
      </c>
      <c r="R9476" s="33">
        <f t="shared" si="1622"/>
        <v>2024</v>
      </c>
      <c r="S9476" s="34">
        <v>77.510000000000005</v>
      </c>
    </row>
    <row r="9477" spans="6:19">
      <c r="F9477" s="32"/>
      <c r="K9477" s="32">
        <v>45099</v>
      </c>
      <c r="L9477" s="33">
        <f t="shared" si="1633"/>
        <v>6</v>
      </c>
      <c r="M9477" s="33">
        <f t="shared" si="1634"/>
        <v>2023</v>
      </c>
      <c r="N9477" s="34">
        <v>69.22</v>
      </c>
      <c r="P9477" s="32">
        <v>45510</v>
      </c>
      <c r="Q9477" s="33">
        <f t="shared" si="1621"/>
        <v>8</v>
      </c>
      <c r="R9477" s="33">
        <f t="shared" si="1622"/>
        <v>2024</v>
      </c>
      <c r="S9477" s="34">
        <v>76.62</v>
      </c>
    </row>
    <row r="9478" spans="6:19">
      <c r="F9478" s="32"/>
      <c r="K9478" s="32">
        <v>45100</v>
      </c>
      <c r="L9478" s="33">
        <f t="shared" si="1633"/>
        <v>6</v>
      </c>
      <c r="M9478" s="33">
        <f t="shared" si="1634"/>
        <v>2023</v>
      </c>
      <c r="N9478" s="34">
        <v>68.91</v>
      </c>
      <c r="P9478" s="32">
        <v>45511</v>
      </c>
      <c r="Q9478" s="33">
        <f t="shared" si="1621"/>
        <v>8</v>
      </c>
      <c r="R9478" s="33">
        <f t="shared" si="1622"/>
        <v>2024</v>
      </c>
      <c r="S9478" s="34">
        <v>78.260000000000005</v>
      </c>
    </row>
    <row r="9479" spans="6:19">
      <c r="F9479" s="32"/>
      <c r="K9479" s="32">
        <v>45103</v>
      </c>
      <c r="L9479" s="33">
        <f t="shared" ref="L9479:L9485" si="1635">+MONTH(K9479)</f>
        <v>6</v>
      </c>
      <c r="M9479" s="33">
        <f t="shared" ref="M9479:M9485" si="1636">+YEAR(K9479)</f>
        <v>2023</v>
      </c>
      <c r="N9479" s="34">
        <v>69.09</v>
      </c>
      <c r="P9479" s="32">
        <v>45512</v>
      </c>
      <c r="Q9479" s="33">
        <f t="shared" si="1621"/>
        <v>8</v>
      </c>
      <c r="R9479" s="33">
        <f t="shared" si="1622"/>
        <v>2024</v>
      </c>
      <c r="S9479" s="34">
        <v>80.760000000000005</v>
      </c>
    </row>
    <row r="9480" spans="6:19">
      <c r="F9480" s="32"/>
      <c r="K9480" s="32">
        <v>45104</v>
      </c>
      <c r="L9480" s="33">
        <f t="shared" si="1635"/>
        <v>6</v>
      </c>
      <c r="M9480" s="33">
        <f t="shared" si="1636"/>
        <v>2023</v>
      </c>
      <c r="N9480" s="34">
        <v>67.680000000000007</v>
      </c>
      <c r="P9480" s="32">
        <v>45513</v>
      </c>
      <c r="Q9480" s="33">
        <f t="shared" si="1621"/>
        <v>8</v>
      </c>
      <c r="R9480" s="33">
        <f t="shared" si="1622"/>
        <v>2024</v>
      </c>
      <c r="S9480" s="34">
        <v>81.069999999999993</v>
      </c>
    </row>
    <row r="9481" spans="6:19">
      <c r="F9481" s="32"/>
      <c r="K9481" s="32">
        <v>45105</v>
      </c>
      <c r="L9481" s="33">
        <f t="shared" si="1635"/>
        <v>6</v>
      </c>
      <c r="M9481" s="33">
        <f t="shared" si="1636"/>
        <v>2023</v>
      </c>
      <c r="N9481" s="34">
        <v>67.680000000000007</v>
      </c>
      <c r="P9481" s="32">
        <v>45516</v>
      </c>
      <c r="Q9481" s="33">
        <f t="shared" si="1621"/>
        <v>8</v>
      </c>
      <c r="R9481" s="33">
        <f t="shared" si="1622"/>
        <v>2024</v>
      </c>
      <c r="S9481" s="34">
        <v>83.06</v>
      </c>
    </row>
    <row r="9482" spans="6:19">
      <c r="F9482" s="32"/>
      <c r="K9482" s="32">
        <v>45106</v>
      </c>
      <c r="L9482" s="33">
        <f t="shared" si="1635"/>
        <v>6</v>
      </c>
      <c r="M9482" s="33">
        <f t="shared" si="1636"/>
        <v>2023</v>
      </c>
      <c r="N9482" s="34">
        <v>67.680000000000007</v>
      </c>
      <c r="P9482" s="32">
        <v>45517</v>
      </c>
      <c r="Q9482" s="33">
        <f t="shared" si="1621"/>
        <v>8</v>
      </c>
      <c r="R9482" s="33">
        <f t="shared" si="1622"/>
        <v>2024</v>
      </c>
      <c r="S9482" s="34">
        <v>82.51</v>
      </c>
    </row>
    <row r="9483" spans="6:19">
      <c r="F9483" s="32"/>
      <c r="K9483" s="32">
        <v>45107</v>
      </c>
      <c r="L9483" s="33">
        <f t="shared" si="1635"/>
        <v>6</v>
      </c>
      <c r="M9483" s="33">
        <f t="shared" si="1636"/>
        <v>2023</v>
      </c>
      <c r="N9483" s="34">
        <v>70.66</v>
      </c>
      <c r="P9483" s="32">
        <v>45518</v>
      </c>
      <c r="Q9483" s="33">
        <f t="shared" si="1621"/>
        <v>8</v>
      </c>
      <c r="R9483" s="33">
        <f t="shared" si="1622"/>
        <v>2024</v>
      </c>
      <c r="S9483" s="34">
        <v>82.15</v>
      </c>
    </row>
    <row r="9484" spans="6:19">
      <c r="F9484" s="32"/>
      <c r="K9484" s="32">
        <v>45110</v>
      </c>
      <c r="L9484" s="33">
        <f t="shared" si="1635"/>
        <v>7</v>
      </c>
      <c r="M9484" s="33">
        <f t="shared" si="1636"/>
        <v>2023</v>
      </c>
      <c r="N9484" s="34">
        <v>69.709999999999994</v>
      </c>
      <c r="P9484" s="32">
        <v>45519</v>
      </c>
      <c r="Q9484" s="33">
        <f t="shared" si="1621"/>
        <v>8</v>
      </c>
      <c r="R9484" s="33">
        <f t="shared" si="1622"/>
        <v>2024</v>
      </c>
      <c r="S9484" s="34">
        <v>83.09</v>
      </c>
    </row>
    <row r="9485" spans="6:19">
      <c r="F9485" s="32"/>
      <c r="K9485" s="32">
        <v>45112</v>
      </c>
      <c r="L9485" s="33">
        <f t="shared" si="1635"/>
        <v>7</v>
      </c>
      <c r="M9485" s="33">
        <f t="shared" si="1636"/>
        <v>2023</v>
      </c>
      <c r="N9485" s="34">
        <v>71.78</v>
      </c>
      <c r="P9485" s="32">
        <v>45520</v>
      </c>
      <c r="Q9485" s="33">
        <f t="shared" si="1621"/>
        <v>8</v>
      </c>
      <c r="R9485" s="33">
        <f t="shared" si="1622"/>
        <v>2024</v>
      </c>
      <c r="S9485" s="34">
        <v>81.56</v>
      </c>
    </row>
    <row r="9486" spans="6:19">
      <c r="F9486" s="32"/>
      <c r="K9486" s="32">
        <v>45113</v>
      </c>
      <c r="L9486" s="33">
        <f t="shared" ref="L9486:L9487" si="1637">+MONTH(K9486)</f>
        <v>7</v>
      </c>
      <c r="M9486" s="33">
        <f t="shared" ref="M9486:M9487" si="1638">+YEAR(K9486)</f>
        <v>2023</v>
      </c>
      <c r="N9486" s="34">
        <v>71.760000000000005</v>
      </c>
      <c r="P9486" s="32">
        <v>45523</v>
      </c>
      <c r="Q9486" s="33">
        <f t="shared" si="1621"/>
        <v>8</v>
      </c>
      <c r="R9486" s="33">
        <f t="shared" si="1622"/>
        <v>2024</v>
      </c>
      <c r="S9486" s="34">
        <v>81.09</v>
      </c>
    </row>
    <row r="9487" spans="6:19">
      <c r="F9487" s="32"/>
      <c r="K9487" s="32">
        <v>45114</v>
      </c>
      <c r="L9487" s="33">
        <f t="shared" si="1637"/>
        <v>7</v>
      </c>
      <c r="M9487" s="33">
        <f t="shared" si="1638"/>
        <v>2023</v>
      </c>
      <c r="N9487" s="34">
        <v>73.91</v>
      </c>
      <c r="P9487" s="32">
        <v>45524</v>
      </c>
      <c r="Q9487" s="33">
        <f t="shared" si="1621"/>
        <v>8</v>
      </c>
      <c r="R9487" s="33">
        <f t="shared" si="1622"/>
        <v>2024</v>
      </c>
      <c r="S9487" s="34">
        <v>78.849999999999994</v>
      </c>
    </row>
    <row r="9488" spans="6:19">
      <c r="F9488" s="32"/>
      <c r="K9488" s="32">
        <v>45117</v>
      </c>
      <c r="L9488" s="33">
        <f t="shared" ref="L9488:L9502" si="1639">+MONTH(K9488)</f>
        <v>7</v>
      </c>
      <c r="M9488" s="33">
        <f t="shared" ref="M9488:M9502" si="1640">+YEAR(K9488)</f>
        <v>2023</v>
      </c>
      <c r="N9488" s="34">
        <v>73.05</v>
      </c>
      <c r="P9488" s="32">
        <v>45525</v>
      </c>
      <c r="Q9488" s="33">
        <f t="shared" si="1621"/>
        <v>8</v>
      </c>
      <c r="R9488" s="33">
        <f t="shared" si="1622"/>
        <v>2024</v>
      </c>
      <c r="S9488" s="34">
        <v>78.77</v>
      </c>
    </row>
    <row r="9489" spans="6:19">
      <c r="F9489" s="32"/>
      <c r="K9489" s="32">
        <v>45118</v>
      </c>
      <c r="L9489" s="33">
        <f t="shared" si="1639"/>
        <v>7</v>
      </c>
      <c r="M9489" s="33">
        <f t="shared" si="1640"/>
        <v>2023</v>
      </c>
      <c r="N9489" s="34">
        <v>74.87</v>
      </c>
      <c r="P9489" s="32">
        <v>45526</v>
      </c>
      <c r="Q9489" s="33">
        <f t="shared" si="1621"/>
        <v>8</v>
      </c>
      <c r="R9489" s="33">
        <f t="shared" si="1622"/>
        <v>2024</v>
      </c>
      <c r="S9489" s="34">
        <v>78.8</v>
      </c>
    </row>
    <row r="9490" spans="6:19">
      <c r="F9490" s="32"/>
      <c r="K9490" s="32">
        <v>45119</v>
      </c>
      <c r="L9490" s="33">
        <f t="shared" si="1639"/>
        <v>7</v>
      </c>
      <c r="M9490" s="33">
        <f t="shared" si="1640"/>
        <v>2023</v>
      </c>
      <c r="N9490" s="34">
        <v>75.77</v>
      </c>
      <c r="P9490" s="32">
        <v>45527</v>
      </c>
      <c r="Q9490" s="33">
        <f t="shared" si="1621"/>
        <v>8</v>
      </c>
      <c r="R9490" s="33">
        <f t="shared" si="1622"/>
        <v>2024</v>
      </c>
      <c r="S9490" s="34">
        <v>80.34</v>
      </c>
    </row>
    <row r="9491" spans="6:19">
      <c r="F9491" s="32"/>
      <c r="K9491" s="32">
        <v>45120</v>
      </c>
      <c r="L9491" s="33">
        <f t="shared" si="1639"/>
        <v>7</v>
      </c>
      <c r="M9491" s="33">
        <f t="shared" si="1640"/>
        <v>2023</v>
      </c>
      <c r="N9491" s="34">
        <v>76.86</v>
      </c>
      <c r="P9491" s="32">
        <v>45531</v>
      </c>
      <c r="Q9491" s="33">
        <f t="shared" si="1621"/>
        <v>8</v>
      </c>
      <c r="R9491" s="33">
        <f t="shared" si="1622"/>
        <v>2024</v>
      </c>
      <c r="S9491" s="34">
        <v>81.510000000000005</v>
      </c>
    </row>
    <row r="9492" spans="6:19">
      <c r="F9492" s="32"/>
      <c r="K9492" s="32">
        <v>45121</v>
      </c>
      <c r="L9492" s="33">
        <f t="shared" si="1639"/>
        <v>7</v>
      </c>
      <c r="M9492" s="33">
        <f t="shared" si="1640"/>
        <v>2023</v>
      </c>
      <c r="N9492" s="34">
        <v>75.44</v>
      </c>
      <c r="P9492" s="32">
        <v>45532</v>
      </c>
      <c r="Q9492" s="33">
        <f t="shared" si="1621"/>
        <v>8</v>
      </c>
      <c r="R9492" s="33">
        <f t="shared" si="1622"/>
        <v>2024</v>
      </c>
      <c r="S9492" s="34">
        <v>80.040000000000006</v>
      </c>
    </row>
    <row r="9493" spans="6:19">
      <c r="F9493" s="32"/>
      <c r="K9493" s="32">
        <v>45124</v>
      </c>
      <c r="L9493" s="33">
        <f t="shared" si="1639"/>
        <v>7</v>
      </c>
      <c r="M9493" s="33">
        <f t="shared" si="1640"/>
        <v>2023</v>
      </c>
      <c r="N9493" s="34">
        <v>74.17</v>
      </c>
      <c r="P9493" s="32">
        <v>45533</v>
      </c>
      <c r="Q9493" s="33">
        <f t="shared" si="1621"/>
        <v>8</v>
      </c>
      <c r="R9493" s="33">
        <f t="shared" si="1622"/>
        <v>2024</v>
      </c>
      <c r="S9493" s="34">
        <v>81.55</v>
      </c>
    </row>
    <row r="9494" spans="6:19">
      <c r="F9494" s="32"/>
      <c r="K9494" s="32">
        <v>45125</v>
      </c>
      <c r="L9494" s="33">
        <f t="shared" si="1639"/>
        <v>7</v>
      </c>
      <c r="M9494" s="33">
        <f t="shared" si="1640"/>
        <v>2023</v>
      </c>
      <c r="N9494" s="34">
        <v>75.760000000000005</v>
      </c>
      <c r="P9494" s="32">
        <v>45534</v>
      </c>
      <c r="Q9494" s="33">
        <f t="shared" si="1621"/>
        <v>8</v>
      </c>
      <c r="R9494" s="33">
        <f t="shared" si="1622"/>
        <v>2024</v>
      </c>
      <c r="S9494" s="34">
        <v>80.2</v>
      </c>
    </row>
    <row r="9495" spans="6:19">
      <c r="F9495" s="32"/>
      <c r="K9495" s="32">
        <v>45126</v>
      </c>
      <c r="L9495" s="33">
        <f t="shared" si="1639"/>
        <v>7</v>
      </c>
      <c r="M9495" s="33">
        <f t="shared" si="1640"/>
        <v>2023</v>
      </c>
      <c r="N9495" s="34">
        <v>75.400000000000006</v>
      </c>
      <c r="P9495" s="32">
        <v>45537</v>
      </c>
      <c r="Q9495" s="33">
        <f t="shared" ref="Q9495:Q9558" si="1641">+MONTH(P9495)</f>
        <v>9</v>
      </c>
      <c r="R9495" s="33">
        <f t="shared" ref="R9495:R9558" si="1642">+YEAR(P9495)</f>
        <v>2024</v>
      </c>
      <c r="S9495" s="34">
        <v>77.819999999999993</v>
      </c>
    </row>
    <row r="9496" spans="6:19">
      <c r="F9496" s="32"/>
      <c r="K9496" s="32">
        <v>45127</v>
      </c>
      <c r="L9496" s="33">
        <f t="shared" si="1639"/>
        <v>7</v>
      </c>
      <c r="M9496" s="33">
        <f t="shared" si="1640"/>
        <v>2023</v>
      </c>
      <c r="N9496" s="34">
        <v>75.650000000000006</v>
      </c>
      <c r="P9496" s="32">
        <v>45538</v>
      </c>
      <c r="Q9496" s="33">
        <f t="shared" si="1641"/>
        <v>9</v>
      </c>
      <c r="R9496" s="33">
        <f t="shared" si="1642"/>
        <v>2024</v>
      </c>
      <c r="S9496" s="34">
        <v>76.459999999999994</v>
      </c>
    </row>
    <row r="9497" spans="6:19">
      <c r="F9497" s="32"/>
      <c r="K9497" s="32">
        <v>45128</v>
      </c>
      <c r="L9497" s="33">
        <f t="shared" si="1639"/>
        <v>7</v>
      </c>
      <c r="M9497" s="33">
        <f t="shared" si="1640"/>
        <v>2023</v>
      </c>
      <c r="N9497" s="34">
        <v>77.06</v>
      </c>
      <c r="P9497" s="32">
        <v>45539</v>
      </c>
      <c r="Q9497" s="33">
        <f t="shared" si="1641"/>
        <v>9</v>
      </c>
      <c r="R9497" s="33">
        <f t="shared" si="1642"/>
        <v>2024</v>
      </c>
      <c r="S9497" s="34">
        <v>74.67</v>
      </c>
    </row>
    <row r="9498" spans="6:19">
      <c r="F9498" s="32"/>
      <c r="K9498" s="32">
        <v>45131</v>
      </c>
      <c r="L9498" s="33">
        <f t="shared" si="1639"/>
        <v>7</v>
      </c>
      <c r="M9498" s="33">
        <f t="shared" si="1640"/>
        <v>2023</v>
      </c>
      <c r="N9498" s="34">
        <v>78.81</v>
      </c>
      <c r="P9498" s="32">
        <v>45540</v>
      </c>
      <c r="Q9498" s="33">
        <f t="shared" si="1641"/>
        <v>9</v>
      </c>
      <c r="R9498" s="33">
        <f t="shared" si="1642"/>
        <v>2024</v>
      </c>
      <c r="S9498" s="34">
        <v>74.47</v>
      </c>
    </row>
    <row r="9499" spans="6:19">
      <c r="F9499" s="32"/>
      <c r="K9499" s="32">
        <v>45132</v>
      </c>
      <c r="L9499" s="33">
        <f t="shared" si="1639"/>
        <v>7</v>
      </c>
      <c r="M9499" s="33">
        <f t="shared" si="1640"/>
        <v>2023</v>
      </c>
      <c r="N9499" s="34">
        <v>79.760000000000005</v>
      </c>
      <c r="P9499" s="32">
        <v>45541</v>
      </c>
      <c r="Q9499" s="33">
        <f t="shared" si="1641"/>
        <v>9</v>
      </c>
      <c r="R9499" s="33">
        <f t="shared" si="1642"/>
        <v>2024</v>
      </c>
      <c r="S9499" s="34">
        <v>72.819999999999993</v>
      </c>
    </row>
    <row r="9500" spans="6:19">
      <c r="F9500" s="32"/>
      <c r="K9500" s="32">
        <v>45133</v>
      </c>
      <c r="L9500" s="33">
        <f t="shared" si="1639"/>
        <v>7</v>
      </c>
      <c r="M9500" s="33">
        <f t="shared" si="1640"/>
        <v>2023</v>
      </c>
      <c r="N9500" s="34">
        <v>79.11</v>
      </c>
      <c r="P9500" s="32">
        <v>45544</v>
      </c>
      <c r="Q9500" s="33">
        <f t="shared" si="1641"/>
        <v>9</v>
      </c>
      <c r="R9500" s="33">
        <f t="shared" si="1642"/>
        <v>2024</v>
      </c>
      <c r="S9500" s="34">
        <v>72.37</v>
      </c>
    </row>
    <row r="9501" spans="6:19">
      <c r="F9501" s="32"/>
      <c r="K9501" s="32">
        <v>45134</v>
      </c>
      <c r="L9501" s="33">
        <f t="shared" si="1639"/>
        <v>7</v>
      </c>
      <c r="M9501" s="33">
        <f t="shared" si="1640"/>
        <v>2023</v>
      </c>
      <c r="N9501" s="34">
        <v>80.17</v>
      </c>
      <c r="P9501" s="32">
        <v>45545</v>
      </c>
      <c r="Q9501" s="33">
        <f t="shared" si="1641"/>
        <v>9</v>
      </c>
      <c r="R9501" s="33">
        <f t="shared" si="1642"/>
        <v>2024</v>
      </c>
      <c r="S9501" s="34">
        <v>70.34</v>
      </c>
    </row>
    <row r="9502" spans="6:19">
      <c r="F9502" s="32"/>
      <c r="K9502" s="32">
        <v>45135</v>
      </c>
      <c r="L9502" s="33">
        <f t="shared" si="1639"/>
        <v>7</v>
      </c>
      <c r="M9502" s="33">
        <f t="shared" si="1640"/>
        <v>2023</v>
      </c>
      <c r="N9502" s="34">
        <v>80.55</v>
      </c>
      <c r="P9502" s="32">
        <v>45546</v>
      </c>
      <c r="Q9502" s="33">
        <f t="shared" si="1641"/>
        <v>9</v>
      </c>
      <c r="R9502" s="33">
        <f t="shared" si="1642"/>
        <v>2024</v>
      </c>
      <c r="S9502" s="34">
        <v>70.31</v>
      </c>
    </row>
    <row r="9503" spans="6:19">
      <c r="F9503" s="32"/>
      <c r="K9503" s="32">
        <v>45138</v>
      </c>
      <c r="L9503" s="33">
        <f t="shared" ref="L9503" si="1643">+MONTH(K9503)</f>
        <v>7</v>
      </c>
      <c r="M9503" s="33">
        <f t="shared" ref="M9503" si="1644">+YEAR(K9503)</f>
        <v>2023</v>
      </c>
      <c r="N9503" s="34">
        <v>81.8</v>
      </c>
      <c r="P9503" s="32">
        <v>45547</v>
      </c>
      <c r="Q9503" s="33">
        <f t="shared" si="1641"/>
        <v>9</v>
      </c>
      <c r="R9503" s="33">
        <f t="shared" si="1642"/>
        <v>2024</v>
      </c>
      <c r="S9503" s="34">
        <v>73.81</v>
      </c>
    </row>
    <row r="9504" spans="6:19">
      <c r="F9504" s="32"/>
      <c r="K9504" s="32">
        <v>45139</v>
      </c>
      <c r="L9504" s="33">
        <f t="shared" ref="L9504" si="1645">+MONTH(K9504)</f>
        <v>8</v>
      </c>
      <c r="M9504" s="33">
        <f t="shared" ref="M9504" si="1646">+YEAR(K9504)</f>
        <v>2023</v>
      </c>
      <c r="N9504" s="34">
        <v>81.37</v>
      </c>
      <c r="P9504" s="32">
        <v>45548</v>
      </c>
      <c r="Q9504" s="33">
        <f t="shared" si="1641"/>
        <v>9</v>
      </c>
      <c r="R9504" s="33">
        <f t="shared" si="1642"/>
        <v>2024</v>
      </c>
      <c r="S9504" s="34">
        <v>73.680000000000007</v>
      </c>
    </row>
    <row r="9505" spans="6:19">
      <c r="F9505" s="32"/>
      <c r="K9505" s="32">
        <v>45140</v>
      </c>
      <c r="L9505" s="33">
        <f t="shared" ref="L9505:L9507" si="1647">+MONTH(K9505)</f>
        <v>8</v>
      </c>
      <c r="M9505" s="33">
        <f t="shared" ref="M9505:M9507" si="1648">+YEAR(K9505)</f>
        <v>2023</v>
      </c>
      <c r="N9505" s="34">
        <v>79.5</v>
      </c>
      <c r="P9505" s="32">
        <v>45551</v>
      </c>
      <c r="Q9505" s="33">
        <f t="shared" si="1641"/>
        <v>9</v>
      </c>
      <c r="R9505" s="33">
        <f t="shared" si="1642"/>
        <v>2024</v>
      </c>
      <c r="S9505" s="34">
        <v>73.959999999999994</v>
      </c>
    </row>
    <row r="9506" spans="6:19">
      <c r="F9506" s="32"/>
      <c r="K9506" s="32">
        <v>45141</v>
      </c>
      <c r="L9506" s="33">
        <f t="shared" si="1647"/>
        <v>8</v>
      </c>
      <c r="M9506" s="33">
        <f t="shared" si="1648"/>
        <v>2023</v>
      </c>
      <c r="N9506" s="34">
        <v>81.56</v>
      </c>
      <c r="P9506" s="32">
        <v>45552</v>
      </c>
      <c r="Q9506" s="33">
        <f t="shared" si="1641"/>
        <v>9</v>
      </c>
      <c r="R9506" s="33">
        <f t="shared" si="1642"/>
        <v>2024</v>
      </c>
      <c r="S9506" s="34">
        <v>74.55</v>
      </c>
    </row>
    <row r="9507" spans="6:19">
      <c r="F9507" s="32"/>
      <c r="K9507" s="32">
        <v>45142</v>
      </c>
      <c r="L9507" s="33">
        <f t="shared" si="1647"/>
        <v>8</v>
      </c>
      <c r="M9507" s="33">
        <f t="shared" si="1648"/>
        <v>2023</v>
      </c>
      <c r="N9507" s="34">
        <v>82.76</v>
      </c>
      <c r="P9507" s="32">
        <v>45553</v>
      </c>
      <c r="Q9507" s="33">
        <f t="shared" si="1641"/>
        <v>9</v>
      </c>
      <c r="R9507" s="33">
        <f t="shared" si="1642"/>
        <v>2024</v>
      </c>
      <c r="S9507" s="34">
        <v>74.52</v>
      </c>
    </row>
    <row r="9508" spans="6:19">
      <c r="F9508" s="32"/>
      <c r="K9508" s="32">
        <v>45145</v>
      </c>
      <c r="L9508" s="33">
        <f t="shared" ref="L9508:L9525" si="1649">+MONTH(K9508)</f>
        <v>8</v>
      </c>
      <c r="M9508" s="33">
        <f t="shared" ref="M9508:M9525" si="1650">+YEAR(K9508)</f>
        <v>2023</v>
      </c>
      <c r="N9508" s="34">
        <v>81.94</v>
      </c>
      <c r="P9508" s="32">
        <v>45554</v>
      </c>
      <c r="Q9508" s="33">
        <f t="shared" si="1641"/>
        <v>9</v>
      </c>
      <c r="R9508" s="33">
        <f t="shared" si="1642"/>
        <v>2024</v>
      </c>
      <c r="S9508" s="34">
        <v>75.930000000000007</v>
      </c>
    </row>
    <row r="9509" spans="6:19">
      <c r="F9509" s="32"/>
      <c r="K9509" s="32">
        <v>45146</v>
      </c>
      <c r="L9509" s="33">
        <f t="shared" si="1649"/>
        <v>8</v>
      </c>
      <c r="M9509" s="33">
        <f t="shared" si="1650"/>
        <v>2023</v>
      </c>
      <c r="N9509" s="34">
        <v>82.94</v>
      </c>
      <c r="P9509" s="32">
        <v>45555</v>
      </c>
      <c r="Q9509" s="33">
        <f t="shared" si="1641"/>
        <v>9</v>
      </c>
      <c r="R9509" s="33">
        <f t="shared" si="1642"/>
        <v>2024</v>
      </c>
      <c r="S9509" s="34">
        <v>75.959999999999994</v>
      </c>
    </row>
    <row r="9510" spans="6:19">
      <c r="F9510" s="32"/>
      <c r="K9510" s="32">
        <v>45147</v>
      </c>
      <c r="L9510" s="33">
        <f t="shared" si="1649"/>
        <v>8</v>
      </c>
      <c r="M9510" s="33">
        <f t="shared" si="1650"/>
        <v>2023</v>
      </c>
      <c r="N9510" s="34">
        <v>84.35</v>
      </c>
      <c r="P9510" s="32">
        <v>45558</v>
      </c>
      <c r="Q9510" s="33">
        <f t="shared" si="1641"/>
        <v>9</v>
      </c>
      <c r="R9510" s="33">
        <f t="shared" si="1642"/>
        <v>2024</v>
      </c>
      <c r="S9510" s="34">
        <v>74.95</v>
      </c>
    </row>
    <row r="9511" spans="6:19">
      <c r="F9511" s="32"/>
      <c r="K9511" s="32">
        <v>45148</v>
      </c>
      <c r="L9511" s="33">
        <f t="shared" si="1649"/>
        <v>8</v>
      </c>
      <c r="M9511" s="33">
        <f t="shared" si="1650"/>
        <v>2023</v>
      </c>
      <c r="N9511" s="34">
        <v>82.81</v>
      </c>
      <c r="P9511" s="32">
        <v>45559</v>
      </c>
      <c r="Q9511" s="33">
        <f t="shared" si="1641"/>
        <v>9</v>
      </c>
      <c r="R9511" s="33">
        <f t="shared" si="1642"/>
        <v>2024</v>
      </c>
      <c r="S9511" s="34">
        <v>75.290000000000006</v>
      </c>
    </row>
    <row r="9512" spans="6:19">
      <c r="F9512" s="32"/>
      <c r="K9512" s="32">
        <v>45149</v>
      </c>
      <c r="L9512" s="33">
        <f t="shared" si="1649"/>
        <v>8</v>
      </c>
      <c r="M9512" s="33">
        <f t="shared" si="1650"/>
        <v>2023</v>
      </c>
      <c r="N9512" s="34">
        <v>83.17</v>
      </c>
      <c r="P9512" s="32">
        <v>45560</v>
      </c>
      <c r="Q9512" s="33">
        <f t="shared" si="1641"/>
        <v>9</v>
      </c>
      <c r="R9512" s="33">
        <f t="shared" si="1642"/>
        <v>2024</v>
      </c>
      <c r="S9512" s="34">
        <v>75.400000000000006</v>
      </c>
    </row>
    <row r="9513" spans="6:19">
      <c r="F9513" s="32"/>
      <c r="K9513" s="32">
        <v>45152</v>
      </c>
      <c r="L9513" s="33">
        <f t="shared" si="1649"/>
        <v>8</v>
      </c>
      <c r="M9513" s="33">
        <f t="shared" si="1650"/>
        <v>2023</v>
      </c>
      <c r="N9513" s="34">
        <v>82.5</v>
      </c>
      <c r="P9513" s="32">
        <v>45561</v>
      </c>
      <c r="Q9513" s="33">
        <f t="shared" si="1641"/>
        <v>9</v>
      </c>
      <c r="R9513" s="33">
        <f t="shared" si="1642"/>
        <v>2024</v>
      </c>
      <c r="S9513" s="34">
        <v>73.06</v>
      </c>
    </row>
    <row r="9514" spans="6:19">
      <c r="F9514" s="32"/>
      <c r="K9514" s="32">
        <v>45153</v>
      </c>
      <c r="L9514" s="33">
        <f t="shared" si="1649"/>
        <v>8</v>
      </c>
      <c r="M9514" s="33">
        <f t="shared" si="1650"/>
        <v>2023</v>
      </c>
      <c r="N9514" s="34">
        <v>81.06</v>
      </c>
      <c r="P9514" s="32">
        <v>45562</v>
      </c>
      <c r="Q9514" s="33">
        <f t="shared" si="1641"/>
        <v>9</v>
      </c>
      <c r="R9514" s="33">
        <f t="shared" si="1642"/>
        <v>2024</v>
      </c>
      <c r="S9514" s="34">
        <v>71.63</v>
      </c>
    </row>
    <row r="9515" spans="6:19">
      <c r="F9515" s="32"/>
      <c r="K9515" s="32">
        <v>45154</v>
      </c>
      <c r="L9515" s="33">
        <f t="shared" si="1649"/>
        <v>8</v>
      </c>
      <c r="M9515" s="33">
        <f t="shared" si="1650"/>
        <v>2023</v>
      </c>
      <c r="N9515" s="34">
        <v>79.400000000000006</v>
      </c>
      <c r="P9515" s="32">
        <v>45565</v>
      </c>
      <c r="Q9515" s="33">
        <f t="shared" si="1641"/>
        <v>9</v>
      </c>
      <c r="R9515" s="33">
        <f t="shared" si="1642"/>
        <v>2024</v>
      </c>
      <c r="S9515" s="34">
        <v>72.349999999999994</v>
      </c>
    </row>
    <row r="9516" spans="6:19">
      <c r="F9516" s="32"/>
      <c r="K9516" s="32">
        <v>45155</v>
      </c>
      <c r="L9516" s="33">
        <f t="shared" si="1649"/>
        <v>8</v>
      </c>
      <c r="M9516" s="33">
        <f t="shared" si="1650"/>
        <v>2023</v>
      </c>
      <c r="N9516" s="34">
        <v>80.430000000000007</v>
      </c>
      <c r="P9516" s="32">
        <v>45566</v>
      </c>
      <c r="Q9516" s="33">
        <f t="shared" si="1641"/>
        <v>10</v>
      </c>
      <c r="R9516" s="33">
        <f t="shared" si="1642"/>
        <v>2024</v>
      </c>
      <c r="S9516" s="34">
        <v>75.3</v>
      </c>
    </row>
    <row r="9517" spans="6:19">
      <c r="F9517" s="32"/>
      <c r="K9517" s="32">
        <v>45156</v>
      </c>
      <c r="L9517" s="33">
        <f t="shared" si="1649"/>
        <v>8</v>
      </c>
      <c r="M9517" s="33">
        <f t="shared" si="1650"/>
        <v>2023</v>
      </c>
      <c r="N9517" s="34">
        <v>81.25</v>
      </c>
      <c r="P9517" s="32">
        <v>45567</v>
      </c>
      <c r="Q9517" s="33">
        <f t="shared" si="1641"/>
        <v>10</v>
      </c>
      <c r="R9517" s="33">
        <f t="shared" si="1642"/>
        <v>2024</v>
      </c>
      <c r="S9517" s="34">
        <v>74.86</v>
      </c>
    </row>
    <row r="9518" spans="6:19">
      <c r="F9518" s="32"/>
      <c r="K9518" s="32">
        <v>45159</v>
      </c>
      <c r="L9518" s="33">
        <f t="shared" si="1649"/>
        <v>8</v>
      </c>
      <c r="M9518" s="33">
        <f t="shared" si="1650"/>
        <v>2023</v>
      </c>
      <c r="N9518" s="34">
        <v>80.709999999999994</v>
      </c>
      <c r="P9518" s="32">
        <v>45568</v>
      </c>
      <c r="Q9518" s="33">
        <f t="shared" si="1641"/>
        <v>10</v>
      </c>
      <c r="R9518" s="33">
        <f t="shared" si="1642"/>
        <v>2024</v>
      </c>
      <c r="S9518" s="34">
        <v>77.569999999999993</v>
      </c>
    </row>
    <row r="9519" spans="6:19">
      <c r="F9519" s="32"/>
      <c r="K9519" s="32">
        <v>45160</v>
      </c>
      <c r="L9519" s="33">
        <f t="shared" si="1649"/>
        <v>8</v>
      </c>
      <c r="M9519" s="33">
        <f t="shared" si="1650"/>
        <v>2023</v>
      </c>
      <c r="N9519" s="34">
        <v>80.25</v>
      </c>
      <c r="P9519" s="32">
        <v>45569</v>
      </c>
      <c r="Q9519" s="33">
        <f t="shared" si="1641"/>
        <v>10</v>
      </c>
      <c r="R9519" s="33">
        <f t="shared" si="1642"/>
        <v>2024</v>
      </c>
      <c r="S9519" s="34">
        <v>79.319999999999993</v>
      </c>
    </row>
    <row r="9520" spans="6:19">
      <c r="F9520" s="32"/>
      <c r="K9520" s="32">
        <v>45161</v>
      </c>
      <c r="L9520" s="33">
        <f t="shared" si="1649"/>
        <v>8</v>
      </c>
      <c r="M9520" s="33">
        <f t="shared" si="1650"/>
        <v>2023</v>
      </c>
      <c r="N9520" s="34">
        <v>78.91</v>
      </c>
      <c r="P9520" s="32">
        <v>45572</v>
      </c>
      <c r="Q9520" s="33">
        <f t="shared" si="1641"/>
        <v>10</v>
      </c>
      <c r="R9520" s="33">
        <f t="shared" si="1642"/>
        <v>2024</v>
      </c>
      <c r="S9520" s="34">
        <v>81.739999999999995</v>
      </c>
    </row>
    <row r="9521" spans="6:19">
      <c r="F9521" s="32"/>
      <c r="K9521" s="32">
        <v>45162</v>
      </c>
      <c r="L9521" s="33">
        <f t="shared" si="1649"/>
        <v>8</v>
      </c>
      <c r="M9521" s="33">
        <f t="shared" si="1650"/>
        <v>2023</v>
      </c>
      <c r="N9521" s="34">
        <v>79.52</v>
      </c>
      <c r="P9521" s="32">
        <v>45573</v>
      </c>
      <c r="Q9521" s="33">
        <f t="shared" si="1641"/>
        <v>10</v>
      </c>
      <c r="R9521" s="33">
        <f t="shared" si="1642"/>
        <v>2024</v>
      </c>
      <c r="S9521" s="34">
        <v>78.19</v>
      </c>
    </row>
    <row r="9522" spans="6:19">
      <c r="F9522" s="32"/>
      <c r="K9522" s="32">
        <v>45163</v>
      </c>
      <c r="L9522" s="33">
        <f t="shared" si="1649"/>
        <v>8</v>
      </c>
      <c r="M9522" s="33">
        <f t="shared" si="1650"/>
        <v>2023</v>
      </c>
      <c r="N9522" s="34">
        <v>80.47</v>
      </c>
      <c r="P9522" s="32">
        <v>45574</v>
      </c>
      <c r="Q9522" s="33">
        <f t="shared" si="1641"/>
        <v>10</v>
      </c>
      <c r="R9522" s="33">
        <f t="shared" si="1642"/>
        <v>2024</v>
      </c>
      <c r="S9522" s="34">
        <v>77.06</v>
      </c>
    </row>
    <row r="9523" spans="6:19">
      <c r="F9523" s="32"/>
      <c r="K9523" s="32">
        <v>45166</v>
      </c>
      <c r="L9523" s="33">
        <f t="shared" si="1649"/>
        <v>8</v>
      </c>
      <c r="M9523" s="33">
        <f t="shared" si="1650"/>
        <v>2023</v>
      </c>
      <c r="N9523" s="34">
        <v>80.47</v>
      </c>
      <c r="P9523" s="32">
        <v>45575</v>
      </c>
      <c r="Q9523" s="33">
        <f t="shared" si="1641"/>
        <v>10</v>
      </c>
      <c r="R9523" s="33">
        <f t="shared" si="1642"/>
        <v>2024</v>
      </c>
      <c r="S9523" s="34">
        <v>79.45</v>
      </c>
    </row>
    <row r="9524" spans="6:19">
      <c r="F9524" s="32"/>
      <c r="K9524" s="32">
        <v>45167</v>
      </c>
      <c r="L9524" s="33">
        <f t="shared" si="1649"/>
        <v>8</v>
      </c>
      <c r="M9524" s="33">
        <f t="shared" si="1650"/>
        <v>2023</v>
      </c>
      <c r="N9524" s="34">
        <v>81.14</v>
      </c>
      <c r="P9524" s="32">
        <v>45576</v>
      </c>
      <c r="Q9524" s="33">
        <f t="shared" si="1641"/>
        <v>10</v>
      </c>
      <c r="R9524" s="33">
        <f t="shared" si="1642"/>
        <v>2024</v>
      </c>
      <c r="S9524" s="34">
        <v>80.27</v>
      </c>
    </row>
    <row r="9525" spans="6:19">
      <c r="F9525" s="32"/>
      <c r="K9525" s="32">
        <v>45168</v>
      </c>
      <c r="L9525" s="33">
        <f t="shared" si="1649"/>
        <v>8</v>
      </c>
      <c r="M9525" s="33">
        <f t="shared" si="1650"/>
        <v>2023</v>
      </c>
      <c r="N9525" s="34">
        <v>81.64</v>
      </c>
      <c r="P9525" s="32">
        <v>45580</v>
      </c>
      <c r="Q9525" s="33">
        <f t="shared" si="1641"/>
        <v>10</v>
      </c>
      <c r="R9525" s="33">
        <f t="shared" si="1642"/>
        <v>2024</v>
      </c>
      <c r="S9525" s="34">
        <v>78.47</v>
      </c>
    </row>
    <row r="9526" spans="6:19">
      <c r="F9526" s="32"/>
      <c r="K9526" s="32">
        <v>45169</v>
      </c>
      <c r="L9526" s="33">
        <f t="shared" ref="L9526:L9527" si="1651">+MONTH(K9526)</f>
        <v>8</v>
      </c>
      <c r="M9526" s="33">
        <f t="shared" ref="M9526:M9527" si="1652">+YEAR(K9526)</f>
        <v>2023</v>
      </c>
      <c r="N9526" s="34">
        <v>83.55</v>
      </c>
      <c r="P9526" s="32">
        <v>45581</v>
      </c>
      <c r="Q9526" s="33">
        <f t="shared" si="1641"/>
        <v>10</v>
      </c>
      <c r="R9526" s="33">
        <f t="shared" si="1642"/>
        <v>2024</v>
      </c>
      <c r="S9526" s="34">
        <v>73.680000000000007</v>
      </c>
    </row>
    <row r="9527" spans="6:19">
      <c r="F9527" s="32"/>
      <c r="K9527" s="32">
        <v>45170</v>
      </c>
      <c r="L9527" s="33">
        <f t="shared" si="1651"/>
        <v>9</v>
      </c>
      <c r="M9527" s="33">
        <f t="shared" si="1652"/>
        <v>2023</v>
      </c>
      <c r="N9527" s="34">
        <v>85.52</v>
      </c>
      <c r="P9527" s="32">
        <v>45582</v>
      </c>
      <c r="Q9527" s="33">
        <f t="shared" si="1641"/>
        <v>10</v>
      </c>
      <c r="R9527" s="33">
        <f t="shared" si="1642"/>
        <v>2024</v>
      </c>
      <c r="S9527" s="34">
        <v>73.650000000000006</v>
      </c>
    </row>
    <row r="9528" spans="6:19">
      <c r="F9528" s="32"/>
      <c r="K9528" s="32">
        <v>45174</v>
      </c>
      <c r="L9528" s="33">
        <f t="shared" ref="L9528:L9546" si="1653">+MONTH(K9528)</f>
        <v>9</v>
      </c>
      <c r="M9528" s="33">
        <f t="shared" ref="M9528:M9546" si="1654">+YEAR(K9528)</f>
        <v>2023</v>
      </c>
      <c r="N9528" s="34">
        <v>86.74</v>
      </c>
      <c r="P9528" s="32">
        <v>45583</v>
      </c>
      <c r="Q9528" s="33">
        <f t="shared" si="1641"/>
        <v>10</v>
      </c>
      <c r="R9528" s="33">
        <f t="shared" si="1642"/>
        <v>2024</v>
      </c>
      <c r="S9528" s="34">
        <v>74.37</v>
      </c>
    </row>
    <row r="9529" spans="6:19">
      <c r="F9529" s="32"/>
      <c r="K9529" s="32">
        <v>45175</v>
      </c>
      <c r="L9529" s="33">
        <f t="shared" si="1653"/>
        <v>9</v>
      </c>
      <c r="M9529" s="33">
        <f t="shared" si="1654"/>
        <v>2023</v>
      </c>
      <c r="N9529" s="34">
        <v>87.55</v>
      </c>
      <c r="P9529" s="32">
        <v>45586</v>
      </c>
      <c r="Q9529" s="33">
        <f t="shared" si="1641"/>
        <v>10</v>
      </c>
      <c r="R9529" s="33">
        <f t="shared" si="1642"/>
        <v>2024</v>
      </c>
      <c r="S9529" s="34">
        <v>72.75</v>
      </c>
    </row>
    <row r="9530" spans="6:19">
      <c r="F9530" s="32"/>
      <c r="K9530" s="32">
        <v>45176</v>
      </c>
      <c r="L9530" s="33">
        <f t="shared" si="1653"/>
        <v>9</v>
      </c>
      <c r="M9530" s="33">
        <f t="shared" si="1654"/>
        <v>2023</v>
      </c>
      <c r="N9530" s="34">
        <v>86.87</v>
      </c>
      <c r="P9530" s="32">
        <v>45587</v>
      </c>
      <c r="Q9530" s="33">
        <f t="shared" si="1641"/>
        <v>10</v>
      </c>
      <c r="R9530" s="33">
        <f t="shared" si="1642"/>
        <v>2024</v>
      </c>
      <c r="S9530" s="34">
        <v>73.290000000000006</v>
      </c>
    </row>
    <row r="9531" spans="6:19">
      <c r="F9531" s="32"/>
      <c r="K9531" s="32">
        <v>45177</v>
      </c>
      <c r="L9531" s="33">
        <f t="shared" si="1653"/>
        <v>9</v>
      </c>
      <c r="M9531" s="33">
        <f t="shared" si="1654"/>
        <v>2023</v>
      </c>
      <c r="N9531" s="34">
        <v>87.51</v>
      </c>
      <c r="P9531" s="32">
        <v>45588</v>
      </c>
      <c r="Q9531" s="33">
        <f t="shared" si="1641"/>
        <v>10</v>
      </c>
      <c r="R9531" s="33">
        <f t="shared" si="1642"/>
        <v>2024</v>
      </c>
      <c r="S9531" s="34">
        <v>75.59</v>
      </c>
    </row>
    <row r="9532" spans="6:19">
      <c r="F9532" s="32"/>
      <c r="K9532" s="32">
        <v>45180</v>
      </c>
      <c r="L9532" s="33">
        <f t="shared" si="1653"/>
        <v>9</v>
      </c>
      <c r="M9532" s="33">
        <f t="shared" si="1654"/>
        <v>2023</v>
      </c>
      <c r="N9532" s="34">
        <v>87.3</v>
      </c>
      <c r="P9532" s="32">
        <v>45589</v>
      </c>
      <c r="Q9532" s="33">
        <f t="shared" si="1641"/>
        <v>10</v>
      </c>
      <c r="R9532" s="33">
        <f t="shared" si="1642"/>
        <v>2024</v>
      </c>
      <c r="S9532" s="34">
        <v>74.680000000000007</v>
      </c>
    </row>
    <row r="9533" spans="6:19">
      <c r="F9533" s="32"/>
      <c r="K9533" s="32">
        <v>45181</v>
      </c>
      <c r="L9533" s="33">
        <f t="shared" si="1653"/>
        <v>9</v>
      </c>
      <c r="M9533" s="33">
        <f t="shared" si="1654"/>
        <v>2023</v>
      </c>
      <c r="N9533" s="34">
        <v>88.87</v>
      </c>
      <c r="P9533" s="32">
        <v>45590</v>
      </c>
      <c r="Q9533" s="33">
        <f t="shared" si="1641"/>
        <v>10</v>
      </c>
      <c r="R9533" s="33">
        <f t="shared" si="1642"/>
        <v>2024</v>
      </c>
      <c r="S9533" s="34">
        <v>74.27</v>
      </c>
    </row>
    <row r="9534" spans="6:19">
      <c r="F9534" s="32"/>
      <c r="K9534" s="32">
        <v>45182</v>
      </c>
      <c r="L9534" s="33">
        <f t="shared" si="1653"/>
        <v>9</v>
      </c>
      <c r="M9534" s="33">
        <f t="shared" si="1654"/>
        <v>2023</v>
      </c>
      <c r="N9534" s="34">
        <v>88.59</v>
      </c>
      <c r="P9534" s="32">
        <v>45593</v>
      </c>
      <c r="Q9534" s="33">
        <f t="shared" si="1641"/>
        <v>10</v>
      </c>
      <c r="R9534" s="33">
        <f t="shared" si="1642"/>
        <v>2024</v>
      </c>
      <c r="S9534" s="34">
        <v>75.62</v>
      </c>
    </row>
    <row r="9535" spans="6:19">
      <c r="F9535" s="32"/>
      <c r="K9535" s="32">
        <v>45183</v>
      </c>
      <c r="L9535" s="33">
        <f t="shared" si="1653"/>
        <v>9</v>
      </c>
      <c r="M9535" s="33">
        <f t="shared" si="1654"/>
        <v>2023</v>
      </c>
      <c r="N9535" s="34">
        <v>90.13</v>
      </c>
      <c r="P9535" s="32">
        <v>45594</v>
      </c>
      <c r="Q9535" s="33">
        <f t="shared" si="1641"/>
        <v>10</v>
      </c>
      <c r="R9535" s="33">
        <f t="shared" si="1642"/>
        <v>2024</v>
      </c>
      <c r="S9535" s="34">
        <v>71.87</v>
      </c>
    </row>
    <row r="9536" spans="6:19">
      <c r="F9536" s="32"/>
      <c r="K9536" s="32">
        <v>45184</v>
      </c>
      <c r="L9536" s="33">
        <f t="shared" si="1653"/>
        <v>9</v>
      </c>
      <c r="M9536" s="33">
        <f t="shared" si="1654"/>
        <v>2023</v>
      </c>
      <c r="N9536" s="34">
        <v>90.83</v>
      </c>
      <c r="P9536" s="32">
        <v>45595</v>
      </c>
      <c r="Q9536" s="33">
        <f t="shared" si="1641"/>
        <v>10</v>
      </c>
      <c r="R9536" s="33">
        <f t="shared" si="1642"/>
        <v>2024</v>
      </c>
      <c r="S9536" s="34">
        <v>71.09</v>
      </c>
    </row>
    <row r="9537" spans="6:19">
      <c r="F9537" s="32"/>
      <c r="K9537" s="32">
        <v>45187</v>
      </c>
      <c r="L9537" s="33">
        <f t="shared" si="1653"/>
        <v>9</v>
      </c>
      <c r="M9537" s="33">
        <f t="shared" si="1654"/>
        <v>2023</v>
      </c>
      <c r="N9537" s="34">
        <v>91.47</v>
      </c>
      <c r="P9537" s="32">
        <v>45596</v>
      </c>
      <c r="Q9537" s="33">
        <f t="shared" si="1641"/>
        <v>10</v>
      </c>
      <c r="R9537" s="33">
        <f t="shared" si="1642"/>
        <v>2024</v>
      </c>
      <c r="S9537" s="34">
        <v>73.209999999999994</v>
      </c>
    </row>
    <row r="9538" spans="6:19">
      <c r="F9538" s="32"/>
      <c r="K9538" s="32">
        <v>45188</v>
      </c>
      <c r="L9538" s="33">
        <f t="shared" si="1653"/>
        <v>9</v>
      </c>
      <c r="M9538" s="33">
        <f t="shared" si="1654"/>
        <v>2023</v>
      </c>
      <c r="N9538" s="34">
        <v>91.16</v>
      </c>
      <c r="P9538" s="32">
        <v>45597</v>
      </c>
      <c r="Q9538" s="33">
        <f t="shared" si="1641"/>
        <v>11</v>
      </c>
      <c r="R9538" s="33">
        <f t="shared" si="1642"/>
        <v>2024</v>
      </c>
      <c r="S9538" s="34">
        <v>73.25</v>
      </c>
    </row>
    <row r="9539" spans="6:19">
      <c r="F9539" s="32"/>
      <c r="K9539" s="32">
        <v>45189</v>
      </c>
      <c r="L9539" s="33">
        <f t="shared" si="1653"/>
        <v>9</v>
      </c>
      <c r="M9539" s="33">
        <f t="shared" si="1654"/>
        <v>2023</v>
      </c>
      <c r="N9539" s="34">
        <v>89.2</v>
      </c>
      <c r="P9539" s="32">
        <v>45600</v>
      </c>
      <c r="Q9539" s="33">
        <f t="shared" si="1641"/>
        <v>11</v>
      </c>
      <c r="R9539" s="33">
        <f t="shared" si="1642"/>
        <v>2024</v>
      </c>
      <c r="S9539" s="34">
        <v>74.89</v>
      </c>
    </row>
    <row r="9540" spans="6:19">
      <c r="F9540" s="32"/>
      <c r="K9540" s="32">
        <v>45190</v>
      </c>
      <c r="L9540" s="33">
        <f t="shared" si="1653"/>
        <v>9</v>
      </c>
      <c r="M9540" s="33">
        <f t="shared" si="1654"/>
        <v>2023</v>
      </c>
      <c r="N9540" s="34">
        <v>89.56</v>
      </c>
      <c r="P9540" s="32">
        <v>45601</v>
      </c>
      <c r="Q9540" s="33">
        <f t="shared" si="1641"/>
        <v>11</v>
      </c>
      <c r="R9540" s="33">
        <f t="shared" si="1642"/>
        <v>2024</v>
      </c>
      <c r="S9540" s="34">
        <v>76.98</v>
      </c>
    </row>
    <row r="9541" spans="6:19">
      <c r="F9541" s="32"/>
      <c r="K9541" s="32">
        <v>45191</v>
      </c>
      <c r="L9541" s="33">
        <f t="shared" si="1653"/>
        <v>9</v>
      </c>
      <c r="M9541" s="33">
        <f t="shared" si="1654"/>
        <v>2023</v>
      </c>
      <c r="N9541" s="34">
        <v>90</v>
      </c>
      <c r="P9541" s="32">
        <v>45602</v>
      </c>
      <c r="Q9541" s="33">
        <f t="shared" si="1641"/>
        <v>11</v>
      </c>
      <c r="R9541" s="33">
        <f t="shared" si="1642"/>
        <v>2024</v>
      </c>
      <c r="S9541" s="34">
        <v>76.52</v>
      </c>
    </row>
    <row r="9542" spans="6:19">
      <c r="F9542" s="32"/>
      <c r="K9542" s="32">
        <v>45194</v>
      </c>
      <c r="L9542" s="33">
        <f t="shared" si="1653"/>
        <v>9</v>
      </c>
      <c r="M9542" s="33">
        <f t="shared" si="1654"/>
        <v>2023</v>
      </c>
      <c r="N9542" s="34">
        <v>89.68</v>
      </c>
      <c r="P9542" s="32">
        <v>45603</v>
      </c>
      <c r="Q9542" s="33">
        <f t="shared" si="1641"/>
        <v>11</v>
      </c>
      <c r="R9542" s="33">
        <f t="shared" si="1642"/>
        <v>2024</v>
      </c>
      <c r="S9542" s="34">
        <v>75.73</v>
      </c>
    </row>
    <row r="9543" spans="6:19">
      <c r="F9543" s="32"/>
      <c r="K9543" s="32">
        <v>45195</v>
      </c>
      <c r="L9543" s="33">
        <f t="shared" si="1653"/>
        <v>9</v>
      </c>
      <c r="M9543" s="33">
        <f t="shared" si="1654"/>
        <v>2023</v>
      </c>
      <c r="N9543" s="34">
        <v>91.43</v>
      </c>
      <c r="P9543" s="32">
        <v>45604</v>
      </c>
      <c r="Q9543" s="33">
        <f t="shared" si="1641"/>
        <v>11</v>
      </c>
      <c r="R9543" s="33">
        <f t="shared" si="1642"/>
        <v>2024</v>
      </c>
      <c r="S9543" s="34">
        <v>74.040000000000006</v>
      </c>
    </row>
    <row r="9544" spans="6:19">
      <c r="F9544" s="32"/>
      <c r="K9544" s="32">
        <v>45196</v>
      </c>
      <c r="L9544" s="33">
        <f t="shared" si="1653"/>
        <v>9</v>
      </c>
      <c r="M9544" s="33">
        <f t="shared" si="1654"/>
        <v>2023</v>
      </c>
      <c r="N9544" s="34">
        <v>93.67</v>
      </c>
      <c r="P9544" s="32">
        <v>45607</v>
      </c>
      <c r="Q9544" s="33">
        <f t="shared" si="1641"/>
        <v>11</v>
      </c>
      <c r="R9544" s="33">
        <f t="shared" si="1642"/>
        <v>2024</v>
      </c>
      <c r="S9544" s="34">
        <v>72.19</v>
      </c>
    </row>
    <row r="9545" spans="6:19">
      <c r="F9545" s="32"/>
      <c r="K9545" s="32">
        <v>45197</v>
      </c>
      <c r="L9545" s="33">
        <f t="shared" si="1653"/>
        <v>9</v>
      </c>
      <c r="M9545" s="33">
        <f t="shared" si="1654"/>
        <v>2023</v>
      </c>
      <c r="N9545" s="34">
        <v>91.65</v>
      </c>
      <c r="P9545" s="32">
        <v>45608</v>
      </c>
      <c r="Q9545" s="33">
        <f t="shared" si="1641"/>
        <v>11</v>
      </c>
      <c r="R9545" s="33">
        <f t="shared" si="1642"/>
        <v>2024</v>
      </c>
      <c r="S9545" s="34">
        <v>72.56</v>
      </c>
    </row>
    <row r="9546" spans="6:19">
      <c r="F9546" s="32"/>
      <c r="K9546" s="32">
        <v>45198</v>
      </c>
      <c r="L9546" s="33">
        <f t="shared" si="1653"/>
        <v>9</v>
      </c>
      <c r="M9546" s="33">
        <f t="shared" si="1654"/>
        <v>2023</v>
      </c>
      <c r="N9546" s="34">
        <v>90.77</v>
      </c>
      <c r="P9546" s="32">
        <v>45609</v>
      </c>
      <c r="Q9546" s="33">
        <f t="shared" si="1641"/>
        <v>11</v>
      </c>
      <c r="R9546" s="33">
        <f t="shared" si="1642"/>
        <v>2024</v>
      </c>
      <c r="S9546" s="34">
        <v>72.86</v>
      </c>
    </row>
    <row r="9547" spans="6:19">
      <c r="F9547" s="32"/>
      <c r="K9547" s="32">
        <v>45201</v>
      </c>
      <c r="L9547" s="33">
        <f t="shared" ref="L9547:L9560" si="1655">+MONTH(K9547)</f>
        <v>10</v>
      </c>
      <c r="M9547" s="33">
        <f t="shared" ref="M9547:M9560" si="1656">+YEAR(K9547)</f>
        <v>2023</v>
      </c>
      <c r="N9547" s="34">
        <v>88.81</v>
      </c>
      <c r="P9547" s="32">
        <v>45610</v>
      </c>
      <c r="Q9547" s="33">
        <f t="shared" si="1641"/>
        <v>11</v>
      </c>
      <c r="R9547" s="33">
        <f t="shared" si="1642"/>
        <v>2024</v>
      </c>
      <c r="S9547" s="34">
        <v>73.39</v>
      </c>
    </row>
    <row r="9548" spans="6:19">
      <c r="F9548" s="32"/>
      <c r="K9548" s="32">
        <v>45202</v>
      </c>
      <c r="L9548" s="33">
        <f t="shared" si="1655"/>
        <v>10</v>
      </c>
      <c r="M9548" s="33">
        <f t="shared" si="1656"/>
        <v>2023</v>
      </c>
      <c r="N9548" s="34">
        <v>89.26</v>
      </c>
      <c r="P9548" s="32">
        <v>45611</v>
      </c>
      <c r="Q9548" s="33">
        <f t="shared" si="1641"/>
        <v>11</v>
      </c>
      <c r="R9548" s="33">
        <f t="shared" si="1642"/>
        <v>2024</v>
      </c>
      <c r="S9548" s="34">
        <v>73.45</v>
      </c>
    </row>
    <row r="9549" spans="6:19">
      <c r="F9549" s="32"/>
      <c r="K9549" s="32">
        <v>45203</v>
      </c>
      <c r="L9549" s="33">
        <f t="shared" si="1655"/>
        <v>10</v>
      </c>
      <c r="M9549" s="33">
        <f t="shared" si="1656"/>
        <v>2023</v>
      </c>
      <c r="N9549" s="34">
        <v>84.32</v>
      </c>
      <c r="P9549" s="32">
        <v>45614</v>
      </c>
      <c r="Q9549" s="33">
        <f t="shared" si="1641"/>
        <v>11</v>
      </c>
      <c r="R9549" s="33">
        <f t="shared" si="1642"/>
        <v>2024</v>
      </c>
      <c r="S9549" s="34">
        <v>74.349999999999994</v>
      </c>
    </row>
    <row r="9550" spans="6:19">
      <c r="F9550" s="32"/>
      <c r="K9550" s="32">
        <v>45204</v>
      </c>
      <c r="L9550" s="33">
        <f t="shared" si="1655"/>
        <v>10</v>
      </c>
      <c r="M9550" s="33">
        <f t="shared" si="1656"/>
        <v>2023</v>
      </c>
      <c r="N9550" s="34">
        <v>82.3</v>
      </c>
      <c r="P9550" s="32">
        <v>45615</v>
      </c>
      <c r="Q9550" s="33">
        <f t="shared" si="1641"/>
        <v>11</v>
      </c>
      <c r="R9550" s="33">
        <f t="shared" si="1642"/>
        <v>2024</v>
      </c>
      <c r="S9550" s="34">
        <v>74.319999999999993</v>
      </c>
    </row>
    <row r="9551" spans="6:19">
      <c r="F9551" s="32"/>
      <c r="K9551" s="32">
        <v>45205</v>
      </c>
      <c r="L9551" s="33">
        <f t="shared" si="1655"/>
        <v>10</v>
      </c>
      <c r="M9551" s="33">
        <f t="shared" si="1656"/>
        <v>2023</v>
      </c>
      <c r="N9551" s="34">
        <v>82.83</v>
      </c>
      <c r="P9551" s="32">
        <v>45616</v>
      </c>
      <c r="Q9551" s="33">
        <f t="shared" si="1641"/>
        <v>11</v>
      </c>
      <c r="R9551" s="33">
        <f t="shared" si="1642"/>
        <v>2024</v>
      </c>
      <c r="S9551" s="34">
        <v>74.33</v>
      </c>
    </row>
    <row r="9552" spans="6:19">
      <c r="F9552" s="32"/>
      <c r="K9552" s="32">
        <v>45209</v>
      </c>
      <c r="L9552" s="33">
        <f t="shared" si="1655"/>
        <v>10</v>
      </c>
      <c r="M9552" s="33">
        <f t="shared" si="1656"/>
        <v>2023</v>
      </c>
      <c r="N9552" s="34">
        <v>85.89</v>
      </c>
      <c r="P9552" s="32">
        <v>45617</v>
      </c>
      <c r="Q9552" s="33">
        <f t="shared" si="1641"/>
        <v>11</v>
      </c>
      <c r="R9552" s="33">
        <f t="shared" si="1642"/>
        <v>2024</v>
      </c>
      <c r="S9552" s="34">
        <v>75.09</v>
      </c>
    </row>
    <row r="9553" spans="6:19">
      <c r="F9553" s="32"/>
      <c r="K9553" s="32">
        <v>45210</v>
      </c>
      <c r="L9553" s="33">
        <f t="shared" si="1655"/>
        <v>10</v>
      </c>
      <c r="M9553" s="33">
        <f t="shared" si="1656"/>
        <v>2023</v>
      </c>
      <c r="N9553" s="34">
        <v>83.7</v>
      </c>
      <c r="P9553" s="32">
        <v>45618</v>
      </c>
      <c r="Q9553" s="33">
        <f t="shared" si="1641"/>
        <v>11</v>
      </c>
      <c r="R9553" s="33">
        <f t="shared" si="1642"/>
        <v>2024</v>
      </c>
      <c r="S9553" s="34">
        <v>76.099999999999994</v>
      </c>
    </row>
    <row r="9554" spans="6:19">
      <c r="F9554" s="32"/>
      <c r="K9554" s="32">
        <v>45211</v>
      </c>
      <c r="L9554" s="33">
        <f t="shared" si="1655"/>
        <v>10</v>
      </c>
      <c r="M9554" s="33">
        <f t="shared" si="1656"/>
        <v>2023</v>
      </c>
      <c r="N9554" s="34">
        <v>82.87</v>
      </c>
      <c r="P9554" s="32">
        <v>45621</v>
      </c>
      <c r="Q9554" s="33">
        <f t="shared" si="1641"/>
        <v>11</v>
      </c>
      <c r="R9554" s="33">
        <f t="shared" si="1642"/>
        <v>2024</v>
      </c>
      <c r="S9554" s="34">
        <v>74.27</v>
      </c>
    </row>
    <row r="9555" spans="6:19">
      <c r="F9555" s="32"/>
      <c r="K9555" s="32">
        <v>45212</v>
      </c>
      <c r="L9555" s="33">
        <f t="shared" si="1655"/>
        <v>10</v>
      </c>
      <c r="M9555" s="33">
        <f t="shared" si="1656"/>
        <v>2023</v>
      </c>
      <c r="N9555" s="34">
        <v>87.67</v>
      </c>
      <c r="P9555" s="32">
        <v>45622</v>
      </c>
      <c r="Q9555" s="33">
        <f t="shared" si="1641"/>
        <v>11</v>
      </c>
      <c r="R9555" s="33">
        <f t="shared" si="1642"/>
        <v>2024</v>
      </c>
      <c r="S9555" s="34">
        <v>74.56</v>
      </c>
    </row>
    <row r="9556" spans="6:19">
      <c r="F9556" s="32"/>
      <c r="K9556" s="32">
        <v>45215</v>
      </c>
      <c r="L9556" s="33">
        <f t="shared" si="1655"/>
        <v>10</v>
      </c>
      <c r="M9556" s="33">
        <f t="shared" si="1656"/>
        <v>2023</v>
      </c>
      <c r="N9556" s="34">
        <v>86.65</v>
      </c>
      <c r="P9556" s="32">
        <v>45623</v>
      </c>
      <c r="Q9556" s="33">
        <f t="shared" si="1641"/>
        <v>11</v>
      </c>
      <c r="R9556" s="33">
        <f t="shared" si="1642"/>
        <v>2024</v>
      </c>
      <c r="S9556" s="34">
        <v>73.91</v>
      </c>
    </row>
    <row r="9557" spans="6:19">
      <c r="F9557" s="32"/>
      <c r="K9557" s="32">
        <v>45216</v>
      </c>
      <c r="L9557" s="33">
        <f t="shared" si="1655"/>
        <v>10</v>
      </c>
      <c r="M9557" s="33">
        <f t="shared" si="1656"/>
        <v>2023</v>
      </c>
      <c r="N9557" s="34">
        <v>86.66</v>
      </c>
      <c r="P9557" s="32">
        <v>45624</v>
      </c>
      <c r="Q9557" s="33">
        <f t="shared" si="1641"/>
        <v>11</v>
      </c>
      <c r="R9557" s="33">
        <f t="shared" si="1642"/>
        <v>2024</v>
      </c>
      <c r="S9557" s="34">
        <v>73.92</v>
      </c>
    </row>
    <row r="9558" spans="6:19">
      <c r="F9558" s="32"/>
      <c r="K9558" s="32">
        <v>45217</v>
      </c>
      <c r="L9558" s="33">
        <f t="shared" si="1655"/>
        <v>10</v>
      </c>
      <c r="M9558" s="33">
        <f t="shared" si="1656"/>
        <v>2023</v>
      </c>
      <c r="N9558" s="34">
        <v>88.35</v>
      </c>
      <c r="P9558" s="32">
        <v>45625</v>
      </c>
      <c r="Q9558" s="33">
        <f t="shared" si="1641"/>
        <v>11</v>
      </c>
      <c r="R9558" s="33">
        <f t="shared" si="1642"/>
        <v>2024</v>
      </c>
      <c r="S9558" s="34">
        <v>74.16</v>
      </c>
    </row>
    <row r="9559" spans="6:19">
      <c r="F9559" s="32"/>
      <c r="K9559" s="32">
        <v>45218</v>
      </c>
      <c r="L9559" s="33">
        <f t="shared" si="1655"/>
        <v>10</v>
      </c>
      <c r="M9559" s="33">
        <f t="shared" si="1656"/>
        <v>2023</v>
      </c>
      <c r="N9559" s="34">
        <v>89.35</v>
      </c>
      <c r="P9559" s="32">
        <v>45628</v>
      </c>
      <c r="Q9559" s="33">
        <f t="shared" ref="Q9559:Q9622" si="1657">+MONTH(P9559)</f>
        <v>12</v>
      </c>
      <c r="R9559" s="33">
        <f t="shared" ref="R9559:R9622" si="1658">+YEAR(P9559)</f>
        <v>2024</v>
      </c>
      <c r="S9559" s="34">
        <v>72.81</v>
      </c>
    </row>
    <row r="9560" spans="6:19">
      <c r="F9560" s="32"/>
      <c r="K9560" s="32">
        <v>45219</v>
      </c>
      <c r="L9560" s="33">
        <f t="shared" si="1655"/>
        <v>10</v>
      </c>
      <c r="M9560" s="33">
        <f t="shared" si="1656"/>
        <v>2023</v>
      </c>
      <c r="N9560" s="34">
        <v>89.12</v>
      </c>
      <c r="P9560" s="32">
        <v>45629</v>
      </c>
      <c r="Q9560" s="33">
        <f t="shared" si="1657"/>
        <v>12</v>
      </c>
      <c r="R9560" s="33">
        <f t="shared" si="1658"/>
        <v>2024</v>
      </c>
      <c r="S9560" s="34">
        <v>74.8</v>
      </c>
    </row>
    <row r="9561" spans="6:19">
      <c r="F9561" s="32"/>
      <c r="K9561" s="32">
        <v>45222</v>
      </c>
      <c r="L9561" s="33">
        <f t="shared" ref="L9561:L9567" si="1659">+MONTH(K9561)</f>
        <v>10</v>
      </c>
      <c r="M9561" s="33">
        <f t="shared" ref="M9561:M9567" si="1660">+YEAR(K9561)</f>
        <v>2023</v>
      </c>
      <c r="N9561" s="34">
        <v>85.49</v>
      </c>
      <c r="P9561" s="32">
        <v>45630</v>
      </c>
      <c r="Q9561" s="33">
        <f t="shared" si="1657"/>
        <v>12</v>
      </c>
      <c r="R9561" s="33">
        <f t="shared" si="1658"/>
        <v>2024</v>
      </c>
      <c r="S9561" s="34">
        <v>74.680000000000007</v>
      </c>
    </row>
    <row r="9562" spans="6:19">
      <c r="F9562" s="32"/>
      <c r="K9562" s="32">
        <v>45223</v>
      </c>
      <c r="L9562" s="33">
        <f t="shared" si="1659"/>
        <v>10</v>
      </c>
      <c r="M9562" s="33">
        <f t="shared" si="1660"/>
        <v>2023</v>
      </c>
      <c r="N9562" s="34">
        <v>84.58</v>
      </c>
      <c r="P9562" s="32">
        <v>45631</v>
      </c>
      <c r="Q9562" s="33">
        <f t="shared" si="1657"/>
        <v>12</v>
      </c>
      <c r="R9562" s="33">
        <f t="shared" si="1658"/>
        <v>2024</v>
      </c>
      <c r="S9562" s="34">
        <v>73.78</v>
      </c>
    </row>
    <row r="9563" spans="6:19">
      <c r="F9563" s="32"/>
      <c r="K9563" s="32">
        <v>45224</v>
      </c>
      <c r="L9563" s="33">
        <f t="shared" si="1659"/>
        <v>10</v>
      </c>
      <c r="M9563" s="33">
        <f t="shared" si="1660"/>
        <v>2023</v>
      </c>
      <c r="N9563" s="34">
        <v>86.07</v>
      </c>
      <c r="P9563" s="32">
        <v>45632</v>
      </c>
      <c r="Q9563" s="33">
        <f t="shared" si="1657"/>
        <v>12</v>
      </c>
      <c r="R9563" s="33">
        <f t="shared" si="1658"/>
        <v>2024</v>
      </c>
      <c r="S9563" s="34">
        <v>73.78</v>
      </c>
    </row>
    <row r="9564" spans="6:19">
      <c r="F9564" s="32"/>
      <c r="K9564" s="32">
        <v>45225</v>
      </c>
      <c r="L9564" s="33">
        <f t="shared" si="1659"/>
        <v>10</v>
      </c>
      <c r="M9564" s="33">
        <f t="shared" si="1660"/>
        <v>2023</v>
      </c>
      <c r="N9564" s="34">
        <v>83.8</v>
      </c>
      <c r="P9564" s="32">
        <v>45635</v>
      </c>
      <c r="Q9564" s="33">
        <f t="shared" si="1657"/>
        <v>12</v>
      </c>
      <c r="R9564" s="33">
        <f t="shared" si="1658"/>
        <v>2024</v>
      </c>
      <c r="S9564" s="34">
        <v>73.73</v>
      </c>
    </row>
    <row r="9565" spans="6:19">
      <c r="F9565" s="32"/>
      <c r="K9565" s="32">
        <v>45226</v>
      </c>
      <c r="L9565" s="33">
        <f t="shared" si="1659"/>
        <v>10</v>
      </c>
      <c r="M9565" s="33">
        <f t="shared" si="1660"/>
        <v>2023</v>
      </c>
      <c r="N9565" s="34">
        <v>86.04</v>
      </c>
      <c r="P9565" s="32">
        <v>45636</v>
      </c>
      <c r="Q9565" s="33">
        <f t="shared" si="1657"/>
        <v>12</v>
      </c>
      <c r="R9565" s="33">
        <f t="shared" si="1658"/>
        <v>2024</v>
      </c>
      <c r="S9565" s="34">
        <v>73.64</v>
      </c>
    </row>
    <row r="9566" spans="6:19">
      <c r="F9566" s="32"/>
      <c r="K9566" s="32">
        <v>45229</v>
      </c>
      <c r="L9566" s="33">
        <f t="shared" si="1659"/>
        <v>10</v>
      </c>
      <c r="M9566" s="33">
        <f t="shared" si="1660"/>
        <v>2023</v>
      </c>
      <c r="N9566" s="34">
        <v>83.03</v>
      </c>
      <c r="P9566" s="32">
        <v>45637</v>
      </c>
      <c r="Q9566" s="33">
        <f t="shared" si="1657"/>
        <v>12</v>
      </c>
      <c r="R9566" s="33">
        <f t="shared" si="1658"/>
        <v>2024</v>
      </c>
      <c r="S9566" s="34">
        <v>74.38</v>
      </c>
    </row>
    <row r="9567" spans="6:19">
      <c r="F9567" s="32"/>
      <c r="K9567" s="32">
        <v>45230</v>
      </c>
      <c r="L9567" s="33">
        <f t="shared" si="1659"/>
        <v>10</v>
      </c>
      <c r="M9567" s="33">
        <f t="shared" si="1660"/>
        <v>2023</v>
      </c>
      <c r="N9567" s="34">
        <v>81.64</v>
      </c>
      <c r="P9567" s="32">
        <v>45638</v>
      </c>
      <c r="Q9567" s="33">
        <f t="shared" si="1657"/>
        <v>12</v>
      </c>
      <c r="R9567" s="33">
        <f t="shared" si="1658"/>
        <v>2024</v>
      </c>
      <c r="S9567" s="34">
        <v>73.52</v>
      </c>
    </row>
    <row r="9568" spans="6:19">
      <c r="F9568" s="32"/>
      <c r="K9568" s="32">
        <v>45231</v>
      </c>
      <c r="L9568" s="33">
        <f t="shared" ref="L9568:L9570" si="1661">+MONTH(K9568)</f>
        <v>11</v>
      </c>
      <c r="M9568" s="33">
        <f t="shared" ref="M9568:M9570" si="1662">+YEAR(K9568)</f>
        <v>2023</v>
      </c>
      <c r="N9568" s="34">
        <v>81.05</v>
      </c>
      <c r="P9568" s="32">
        <v>45639</v>
      </c>
      <c r="Q9568" s="33">
        <f t="shared" si="1657"/>
        <v>12</v>
      </c>
      <c r="R9568" s="33">
        <f t="shared" si="1658"/>
        <v>2024</v>
      </c>
      <c r="S9568" s="34">
        <v>74.89</v>
      </c>
    </row>
    <row r="9569" spans="6:20">
      <c r="F9569" s="32"/>
      <c r="K9569" s="32">
        <v>45232</v>
      </c>
      <c r="L9569" s="33">
        <f t="shared" si="1661"/>
        <v>11</v>
      </c>
      <c r="M9569" s="33">
        <f t="shared" si="1662"/>
        <v>2023</v>
      </c>
      <c r="N9569" s="34">
        <v>83.04</v>
      </c>
      <c r="P9569" s="32">
        <v>45642</v>
      </c>
      <c r="Q9569" s="33">
        <f t="shared" si="1657"/>
        <v>12</v>
      </c>
      <c r="R9569" s="33">
        <f t="shared" si="1658"/>
        <v>2024</v>
      </c>
      <c r="S9569" s="34">
        <v>74.3</v>
      </c>
    </row>
    <row r="9570" spans="6:20">
      <c r="F9570" s="32"/>
      <c r="K9570" s="32">
        <v>45233</v>
      </c>
      <c r="L9570" s="33">
        <f t="shared" si="1661"/>
        <v>11</v>
      </c>
      <c r="M9570" s="33">
        <f t="shared" si="1662"/>
        <v>2023</v>
      </c>
      <c r="N9570" s="34">
        <v>81.19</v>
      </c>
      <c r="P9570" s="32">
        <v>45643</v>
      </c>
      <c r="Q9570" s="33">
        <f t="shared" si="1657"/>
        <v>12</v>
      </c>
      <c r="R9570" s="33">
        <f t="shared" si="1658"/>
        <v>2024</v>
      </c>
      <c r="S9570" s="34">
        <v>73.16</v>
      </c>
    </row>
    <row r="9571" spans="6:20">
      <c r="F9571" s="32"/>
      <c r="K9571" s="32">
        <v>45236</v>
      </c>
      <c r="L9571" s="33">
        <f t="shared" ref="L9571:L9588" si="1663">+MONTH(K9571)</f>
        <v>11</v>
      </c>
      <c r="M9571" s="33">
        <f t="shared" ref="M9571:M9588" si="1664">+YEAR(K9571)</f>
        <v>2023</v>
      </c>
      <c r="N9571" s="34">
        <v>81.540000000000006</v>
      </c>
      <c r="P9571" s="32">
        <v>45644</v>
      </c>
      <c r="Q9571" s="33">
        <f t="shared" si="1657"/>
        <v>12</v>
      </c>
      <c r="R9571" s="33">
        <f t="shared" si="1658"/>
        <v>2024</v>
      </c>
      <c r="S9571" s="34">
        <v>74.569999999999993</v>
      </c>
    </row>
    <row r="9572" spans="6:20">
      <c r="F9572" s="32"/>
      <c r="K9572" s="32">
        <v>45237</v>
      </c>
      <c r="L9572" s="33">
        <f t="shared" si="1663"/>
        <v>11</v>
      </c>
      <c r="M9572" s="33">
        <f t="shared" si="1664"/>
        <v>2023</v>
      </c>
      <c r="N9572" s="34">
        <v>77.959999999999994</v>
      </c>
      <c r="P9572" s="32">
        <v>45645</v>
      </c>
      <c r="Q9572" s="33">
        <f t="shared" si="1657"/>
        <v>12</v>
      </c>
      <c r="R9572" s="33">
        <f t="shared" si="1658"/>
        <v>2024</v>
      </c>
      <c r="S9572" s="34">
        <v>73.75</v>
      </c>
    </row>
    <row r="9573" spans="6:20">
      <c r="F9573" s="32"/>
      <c r="K9573" s="32">
        <v>45238</v>
      </c>
      <c r="L9573" s="33">
        <f t="shared" si="1663"/>
        <v>11</v>
      </c>
      <c r="M9573" s="33">
        <f t="shared" si="1664"/>
        <v>2023</v>
      </c>
      <c r="N9573" s="34">
        <v>75.849999999999994</v>
      </c>
      <c r="P9573" s="32">
        <v>45646</v>
      </c>
      <c r="Q9573" s="33">
        <f t="shared" si="1657"/>
        <v>12</v>
      </c>
      <c r="R9573" s="33">
        <f t="shared" si="1658"/>
        <v>2024</v>
      </c>
      <c r="S9573" s="34">
        <v>73.19</v>
      </c>
    </row>
    <row r="9574" spans="6:20">
      <c r="F9574" s="32"/>
      <c r="K9574" s="32">
        <v>45239</v>
      </c>
      <c r="L9574" s="33">
        <f t="shared" si="1663"/>
        <v>11</v>
      </c>
      <c r="M9574" s="33">
        <f t="shared" si="1664"/>
        <v>2023</v>
      </c>
      <c r="N9574" s="34">
        <v>76.34</v>
      </c>
      <c r="P9574" s="32">
        <v>45649</v>
      </c>
      <c r="Q9574" s="33">
        <f t="shared" si="1657"/>
        <v>12</v>
      </c>
      <c r="R9574" s="33">
        <f t="shared" si="1658"/>
        <v>2024</v>
      </c>
      <c r="S9574" s="34">
        <v>72.12</v>
      </c>
    </row>
    <row r="9575" spans="6:20">
      <c r="F9575" s="32"/>
      <c r="K9575" s="32">
        <v>45243</v>
      </c>
      <c r="L9575" s="33">
        <f t="shared" si="1663"/>
        <v>11</v>
      </c>
      <c r="M9575" s="33">
        <f t="shared" si="1664"/>
        <v>2023</v>
      </c>
      <c r="N9575" s="34">
        <v>78.86</v>
      </c>
      <c r="P9575" s="32">
        <v>45650</v>
      </c>
      <c r="Q9575" s="33">
        <f t="shared" si="1657"/>
        <v>12</v>
      </c>
      <c r="R9575" s="33">
        <f t="shared" si="1658"/>
        <v>2024</v>
      </c>
      <c r="S9575" s="34">
        <v>73.5</v>
      </c>
      <c r="T9575" s="34"/>
    </row>
    <row r="9576" spans="6:20">
      <c r="F9576" s="32"/>
      <c r="K9576" s="32">
        <v>45244</v>
      </c>
      <c r="L9576" s="33">
        <f t="shared" si="1663"/>
        <v>11</v>
      </c>
      <c r="M9576" s="33">
        <f t="shared" si="1664"/>
        <v>2023</v>
      </c>
      <c r="N9576" s="34">
        <v>78.900000000000006</v>
      </c>
      <c r="P9576" s="32">
        <v>45653</v>
      </c>
      <c r="Q9576" s="33">
        <f t="shared" si="1657"/>
        <v>12</v>
      </c>
      <c r="R9576" s="33">
        <f t="shared" si="1658"/>
        <v>2024</v>
      </c>
      <c r="S9576" s="34">
        <v>73.77</v>
      </c>
      <c r="T9576" s="34"/>
    </row>
    <row r="9577" spans="6:20">
      <c r="F9577" s="32"/>
      <c r="K9577" s="32">
        <v>45245</v>
      </c>
      <c r="L9577" s="33">
        <f t="shared" si="1663"/>
        <v>11</v>
      </c>
      <c r="M9577" s="33">
        <f t="shared" si="1664"/>
        <v>2023</v>
      </c>
      <c r="N9577" s="34">
        <v>77.150000000000006</v>
      </c>
      <c r="P9577" s="32">
        <v>45656</v>
      </c>
      <c r="Q9577" s="33">
        <f t="shared" si="1657"/>
        <v>12</v>
      </c>
      <c r="R9577" s="33">
        <f t="shared" si="1658"/>
        <v>2024</v>
      </c>
      <c r="S9577" s="34">
        <v>74.239999999999995</v>
      </c>
      <c r="T9577" s="34"/>
    </row>
    <row r="9578" spans="6:20">
      <c r="F9578" s="32"/>
      <c r="K9578" s="32">
        <v>45246</v>
      </c>
      <c r="L9578" s="33">
        <f t="shared" si="1663"/>
        <v>11</v>
      </c>
      <c r="M9578" s="33">
        <f t="shared" si="1664"/>
        <v>2023</v>
      </c>
      <c r="N9578" s="34">
        <v>73.5</v>
      </c>
      <c r="P9578" s="32">
        <v>45657</v>
      </c>
      <c r="Q9578" s="33">
        <f t="shared" si="1657"/>
        <v>12</v>
      </c>
      <c r="R9578" s="33">
        <f t="shared" si="1658"/>
        <v>2024</v>
      </c>
      <c r="S9578" s="34">
        <v>74.58</v>
      </c>
      <c r="T9578" s="34"/>
    </row>
    <row r="9579" spans="6:20">
      <c r="F9579" s="32"/>
      <c r="K9579" s="32">
        <v>45247</v>
      </c>
      <c r="L9579" s="33">
        <f t="shared" si="1663"/>
        <v>11</v>
      </c>
      <c r="M9579" s="33">
        <f t="shared" si="1664"/>
        <v>2023</v>
      </c>
      <c r="N9579" s="34">
        <v>76.47</v>
      </c>
      <c r="P9579" s="32">
        <v>45659</v>
      </c>
      <c r="Q9579" s="33">
        <f t="shared" si="1657"/>
        <v>1</v>
      </c>
      <c r="R9579" s="33">
        <f t="shared" si="1658"/>
        <v>2025</v>
      </c>
      <c r="S9579" s="34">
        <v>76.14</v>
      </c>
      <c r="T9579" s="34"/>
    </row>
    <row r="9580" spans="6:20">
      <c r="F9580" s="32"/>
      <c r="K9580" s="32">
        <v>45250</v>
      </c>
      <c r="L9580" s="33">
        <f t="shared" si="1663"/>
        <v>11</v>
      </c>
      <c r="M9580" s="33">
        <f t="shared" si="1664"/>
        <v>2023</v>
      </c>
      <c r="N9580" s="34">
        <v>78.099999999999994</v>
      </c>
      <c r="P9580" s="32">
        <v>45660</v>
      </c>
      <c r="Q9580" s="33">
        <f t="shared" si="1657"/>
        <v>1</v>
      </c>
      <c r="R9580" s="33">
        <f t="shared" si="1658"/>
        <v>2025</v>
      </c>
      <c r="S9580" s="34">
        <v>76.72</v>
      </c>
      <c r="T9580" s="34"/>
    </row>
    <row r="9581" spans="6:20">
      <c r="F9581" s="32"/>
      <c r="K9581" s="32">
        <v>45251</v>
      </c>
      <c r="L9581" s="33">
        <f t="shared" si="1663"/>
        <v>11</v>
      </c>
      <c r="M9581" s="33">
        <f t="shared" si="1664"/>
        <v>2023</v>
      </c>
      <c r="N9581" s="34">
        <v>78.349999999999994</v>
      </c>
      <c r="P9581" s="32">
        <v>45663</v>
      </c>
      <c r="Q9581" s="33">
        <f t="shared" si="1657"/>
        <v>1</v>
      </c>
      <c r="R9581" s="33">
        <f t="shared" si="1658"/>
        <v>2025</v>
      </c>
      <c r="S9581" s="34">
        <v>77.27</v>
      </c>
      <c r="T9581" s="34"/>
    </row>
    <row r="9582" spans="6:20">
      <c r="F9582" s="32"/>
      <c r="K9582" s="32">
        <v>45252</v>
      </c>
      <c r="L9582" s="33">
        <f t="shared" si="1663"/>
        <v>11</v>
      </c>
      <c r="M9582" s="33">
        <f t="shared" si="1664"/>
        <v>2023</v>
      </c>
      <c r="N9582" s="34">
        <v>76.8</v>
      </c>
      <c r="P9582" s="32">
        <v>45664</v>
      </c>
      <c r="Q9582" s="33">
        <f t="shared" si="1657"/>
        <v>1</v>
      </c>
      <c r="R9582" s="33">
        <f t="shared" si="1658"/>
        <v>2025</v>
      </c>
      <c r="S9582" s="34">
        <v>77.84</v>
      </c>
      <c r="T9582" s="34"/>
    </row>
    <row r="9583" spans="6:20">
      <c r="F9583" s="32"/>
      <c r="K9583" s="32">
        <v>45254</v>
      </c>
      <c r="L9583" s="33">
        <f t="shared" si="1663"/>
        <v>11</v>
      </c>
      <c r="M9583" s="33">
        <f t="shared" si="1664"/>
        <v>2023</v>
      </c>
      <c r="N9583" s="34">
        <v>74.83</v>
      </c>
      <c r="P9583" s="32">
        <v>45665</v>
      </c>
      <c r="Q9583" s="33">
        <f t="shared" si="1657"/>
        <v>1</v>
      </c>
      <c r="R9583" s="33">
        <f t="shared" si="1658"/>
        <v>2025</v>
      </c>
      <c r="S9583" s="34">
        <v>77.37</v>
      </c>
      <c r="T9583" s="34"/>
    </row>
    <row r="9584" spans="6:20">
      <c r="F9584" s="32"/>
      <c r="K9584" s="32">
        <v>45257</v>
      </c>
      <c r="L9584" s="33">
        <f t="shared" si="1663"/>
        <v>11</v>
      </c>
      <c r="M9584" s="33">
        <f t="shared" si="1664"/>
        <v>2023</v>
      </c>
      <c r="N9584" s="34">
        <v>74.459999999999994</v>
      </c>
      <c r="P9584" s="32">
        <v>45666</v>
      </c>
      <c r="Q9584" s="33">
        <f t="shared" si="1657"/>
        <v>1</v>
      </c>
      <c r="R9584" s="33">
        <f t="shared" si="1658"/>
        <v>2025</v>
      </c>
      <c r="S9584" s="34">
        <v>78.44</v>
      </c>
      <c r="T9584" s="34"/>
    </row>
    <row r="9585" spans="6:20">
      <c r="F9585" s="32"/>
      <c r="K9585" s="32">
        <v>45258</v>
      </c>
      <c r="L9585" s="33">
        <f t="shared" si="1663"/>
        <v>11</v>
      </c>
      <c r="M9585" s="33">
        <f t="shared" si="1664"/>
        <v>2023</v>
      </c>
      <c r="N9585" s="34">
        <v>76.09</v>
      </c>
      <c r="P9585" s="32">
        <v>45667</v>
      </c>
      <c r="Q9585" s="33">
        <f t="shared" si="1657"/>
        <v>1</v>
      </c>
      <c r="R9585" s="33">
        <f t="shared" si="1658"/>
        <v>2025</v>
      </c>
      <c r="S9585" s="34">
        <v>79.760000000000005</v>
      </c>
      <c r="T9585" s="34"/>
    </row>
    <row r="9586" spans="6:20">
      <c r="F9586" s="32"/>
      <c r="K9586" s="32">
        <v>45259</v>
      </c>
      <c r="L9586" s="33">
        <f t="shared" si="1663"/>
        <v>11</v>
      </c>
      <c r="M9586" s="33">
        <f t="shared" si="1664"/>
        <v>2023</v>
      </c>
      <c r="N9586" s="34">
        <v>77.56</v>
      </c>
      <c r="P9586" s="32">
        <v>45670</v>
      </c>
      <c r="Q9586" s="33">
        <f t="shared" si="1657"/>
        <v>1</v>
      </c>
      <c r="R9586" s="33">
        <f t="shared" si="1658"/>
        <v>2025</v>
      </c>
      <c r="S9586" s="34">
        <v>82.69</v>
      </c>
      <c r="T9586" s="34"/>
    </row>
    <row r="9587" spans="6:20">
      <c r="F9587" s="32"/>
      <c r="K9587" s="32">
        <v>45260</v>
      </c>
      <c r="L9587" s="33">
        <f t="shared" si="1663"/>
        <v>11</v>
      </c>
      <c r="M9587" s="33">
        <f t="shared" si="1664"/>
        <v>2023</v>
      </c>
      <c r="N9587" s="34">
        <v>75.66</v>
      </c>
      <c r="P9587" s="32">
        <v>45671</v>
      </c>
      <c r="Q9587" s="33">
        <f t="shared" si="1657"/>
        <v>1</v>
      </c>
      <c r="R9587" s="33">
        <f t="shared" si="1658"/>
        <v>2025</v>
      </c>
      <c r="S9587" s="34">
        <v>82.39</v>
      </c>
      <c r="T9587" s="34"/>
    </row>
    <row r="9588" spans="6:20">
      <c r="F9588" s="32"/>
      <c r="K9588" s="32">
        <v>45261</v>
      </c>
      <c r="L9588" s="33">
        <f t="shared" si="1663"/>
        <v>12</v>
      </c>
      <c r="M9588" s="33">
        <f t="shared" si="1664"/>
        <v>2023</v>
      </c>
      <c r="N9588" s="34">
        <v>73.7</v>
      </c>
      <c r="P9588" s="32">
        <v>45672</v>
      </c>
      <c r="Q9588" s="33">
        <f t="shared" si="1657"/>
        <v>1</v>
      </c>
      <c r="R9588" s="33">
        <f t="shared" si="1658"/>
        <v>2025</v>
      </c>
      <c r="S9588" s="34">
        <v>83.48</v>
      </c>
      <c r="T9588" s="34"/>
    </row>
    <row r="9589" spans="6:20">
      <c r="F9589" s="32"/>
      <c r="K9589" s="32">
        <v>45264</v>
      </c>
      <c r="L9589" s="33">
        <f t="shared" ref="L9589:L9607" si="1665">+MONTH(K9589)</f>
        <v>12</v>
      </c>
      <c r="M9589" s="33">
        <f t="shared" ref="M9589:M9607" si="1666">+YEAR(K9589)</f>
        <v>2023</v>
      </c>
      <c r="N9589" s="34">
        <v>72.73</v>
      </c>
      <c r="P9589" s="32">
        <v>45673</v>
      </c>
      <c r="Q9589" s="33">
        <f t="shared" si="1657"/>
        <v>1</v>
      </c>
      <c r="R9589" s="33">
        <f t="shared" si="1658"/>
        <v>2025</v>
      </c>
      <c r="S9589" s="34">
        <v>82.39</v>
      </c>
      <c r="T9589" s="34"/>
    </row>
    <row r="9590" spans="6:20">
      <c r="F9590" s="32"/>
      <c r="K9590" s="32">
        <v>45265</v>
      </c>
      <c r="L9590" s="33">
        <f t="shared" si="1665"/>
        <v>12</v>
      </c>
      <c r="M9590" s="33">
        <f t="shared" si="1666"/>
        <v>2023</v>
      </c>
      <c r="N9590" s="34">
        <v>71.95</v>
      </c>
      <c r="P9590" s="32">
        <v>45674</v>
      </c>
      <c r="Q9590" s="33">
        <f t="shared" si="1657"/>
        <v>1</v>
      </c>
      <c r="R9590" s="33">
        <f t="shared" si="1658"/>
        <v>2025</v>
      </c>
      <c r="S9590" s="34">
        <v>83.02</v>
      </c>
      <c r="T9590" s="34"/>
    </row>
    <row r="9591" spans="6:20">
      <c r="F9591" s="32"/>
      <c r="K9591" s="32">
        <v>45266</v>
      </c>
      <c r="L9591" s="33">
        <f t="shared" si="1665"/>
        <v>12</v>
      </c>
      <c r="M9591" s="33">
        <f t="shared" si="1666"/>
        <v>2023</v>
      </c>
      <c r="N9591" s="34">
        <v>68.98</v>
      </c>
      <c r="P9591" s="32">
        <v>45677</v>
      </c>
      <c r="Q9591" s="33">
        <f t="shared" si="1657"/>
        <v>1</v>
      </c>
      <c r="R9591" s="33">
        <f t="shared" si="1658"/>
        <v>2025</v>
      </c>
      <c r="S9591" s="34">
        <v>81.680000000000007</v>
      </c>
      <c r="T9591" s="34"/>
    </row>
    <row r="9592" spans="6:20">
      <c r="F9592" s="32"/>
      <c r="K9592" s="32">
        <v>45267</v>
      </c>
      <c r="L9592" s="33">
        <f t="shared" si="1665"/>
        <v>12</v>
      </c>
      <c r="M9592" s="33">
        <f t="shared" si="1666"/>
        <v>2023</v>
      </c>
      <c r="N9592" s="34">
        <v>69</v>
      </c>
      <c r="P9592" s="32">
        <v>45678</v>
      </c>
      <c r="Q9592" s="33">
        <f t="shared" si="1657"/>
        <v>1</v>
      </c>
      <c r="R9592" s="33">
        <f t="shared" si="1658"/>
        <v>2025</v>
      </c>
      <c r="S9592" s="34">
        <v>80.569999999999993</v>
      </c>
      <c r="T9592" s="34"/>
    </row>
    <row r="9593" spans="6:20">
      <c r="F9593" s="32"/>
      <c r="K9593" s="32">
        <v>45268</v>
      </c>
      <c r="L9593" s="33">
        <f t="shared" si="1665"/>
        <v>12</v>
      </c>
      <c r="M9593" s="33">
        <f t="shared" si="1666"/>
        <v>2023</v>
      </c>
      <c r="N9593" s="34">
        <v>70.87</v>
      </c>
      <c r="P9593" s="32">
        <v>45679</v>
      </c>
      <c r="Q9593" s="33">
        <f t="shared" si="1657"/>
        <v>1</v>
      </c>
      <c r="R9593" s="33">
        <f t="shared" si="1658"/>
        <v>2025</v>
      </c>
      <c r="S9593" s="34">
        <v>80</v>
      </c>
      <c r="T9593" s="34"/>
    </row>
    <row r="9594" spans="6:20">
      <c r="F9594" s="32"/>
      <c r="K9594" s="32">
        <v>45271</v>
      </c>
      <c r="L9594" s="33">
        <f t="shared" si="1665"/>
        <v>12</v>
      </c>
      <c r="M9594" s="33">
        <f t="shared" si="1666"/>
        <v>2023</v>
      </c>
      <c r="N9594" s="34">
        <v>70.95</v>
      </c>
      <c r="P9594" s="32">
        <v>45680</v>
      </c>
      <c r="Q9594" s="33">
        <f t="shared" si="1657"/>
        <v>1</v>
      </c>
      <c r="R9594" s="33">
        <f t="shared" si="1658"/>
        <v>2025</v>
      </c>
      <c r="S9594" s="34">
        <v>78.62</v>
      </c>
      <c r="T9594" s="34"/>
    </row>
    <row r="9595" spans="6:20">
      <c r="F9595" s="32"/>
      <c r="K9595" s="32">
        <v>45272</v>
      </c>
      <c r="L9595" s="33">
        <f t="shared" si="1665"/>
        <v>12</v>
      </c>
      <c r="M9595" s="33">
        <f t="shared" si="1666"/>
        <v>2023</v>
      </c>
      <c r="N9595" s="34">
        <v>68.27</v>
      </c>
      <c r="P9595" s="32">
        <v>45681</v>
      </c>
      <c r="Q9595" s="33">
        <f t="shared" si="1657"/>
        <v>1</v>
      </c>
      <c r="R9595" s="33">
        <f t="shared" si="1658"/>
        <v>2025</v>
      </c>
      <c r="S9595" s="34">
        <v>78.709999999999994</v>
      </c>
      <c r="T9595" s="34"/>
    </row>
    <row r="9596" spans="6:20">
      <c r="F9596" s="32"/>
      <c r="K9596" s="32">
        <v>45273</v>
      </c>
      <c r="L9596" s="33">
        <f t="shared" si="1665"/>
        <v>12</v>
      </c>
      <c r="M9596" s="33">
        <f t="shared" si="1666"/>
        <v>2023</v>
      </c>
      <c r="N9596" s="34">
        <v>69.09</v>
      </c>
      <c r="P9596" s="32">
        <v>45684</v>
      </c>
      <c r="Q9596" s="33">
        <f t="shared" si="1657"/>
        <v>1</v>
      </c>
      <c r="R9596" s="33">
        <f t="shared" si="1658"/>
        <v>2025</v>
      </c>
      <c r="S9596" s="34">
        <v>77.3</v>
      </c>
      <c r="T9596" s="34"/>
    </row>
    <row r="9597" spans="6:20">
      <c r="F9597" s="32"/>
      <c r="K9597" s="32">
        <v>45274</v>
      </c>
      <c r="L9597" s="33">
        <f t="shared" si="1665"/>
        <v>12</v>
      </c>
      <c r="M9597" s="33">
        <f t="shared" si="1666"/>
        <v>2023</v>
      </c>
      <c r="N9597" s="34">
        <v>71.209999999999994</v>
      </c>
      <c r="P9597" s="32">
        <v>45685</v>
      </c>
      <c r="Q9597" s="33">
        <f t="shared" si="1657"/>
        <v>1</v>
      </c>
      <c r="R9597" s="33">
        <f t="shared" si="1658"/>
        <v>2025</v>
      </c>
      <c r="S9597" s="34">
        <v>78.010000000000005</v>
      </c>
      <c r="T9597" s="34"/>
    </row>
    <row r="9598" spans="6:20">
      <c r="F9598" s="32"/>
      <c r="K9598" s="32">
        <v>45275</v>
      </c>
      <c r="L9598" s="33">
        <f t="shared" si="1665"/>
        <v>12</v>
      </c>
      <c r="M9598" s="33">
        <f t="shared" si="1666"/>
        <v>2023</v>
      </c>
      <c r="N9598" s="34">
        <v>71.05</v>
      </c>
      <c r="P9598" s="32">
        <v>45686</v>
      </c>
      <c r="Q9598" s="33">
        <f t="shared" si="1657"/>
        <v>1</v>
      </c>
      <c r="R9598" s="33">
        <f t="shared" si="1658"/>
        <v>2025</v>
      </c>
      <c r="S9598" s="34">
        <v>77.02</v>
      </c>
      <c r="T9598" s="34"/>
    </row>
    <row r="9599" spans="6:20">
      <c r="F9599" s="32"/>
      <c r="K9599" s="32">
        <v>45278</v>
      </c>
      <c r="L9599" s="33">
        <f t="shared" si="1665"/>
        <v>12</v>
      </c>
      <c r="M9599" s="33">
        <f t="shared" si="1666"/>
        <v>2023</v>
      </c>
      <c r="N9599" s="34">
        <v>72.16</v>
      </c>
      <c r="P9599" s="32">
        <v>45687</v>
      </c>
      <c r="Q9599" s="33">
        <f t="shared" si="1657"/>
        <v>1</v>
      </c>
      <c r="R9599" s="33">
        <f t="shared" si="1658"/>
        <v>2025</v>
      </c>
      <c r="S9599" s="34">
        <v>77.42</v>
      </c>
      <c r="T9599" s="34"/>
    </row>
    <row r="9600" spans="6:20">
      <c r="F9600" s="32"/>
      <c r="K9600" s="32">
        <v>45279</v>
      </c>
      <c r="L9600" s="33">
        <f t="shared" si="1665"/>
        <v>12</v>
      </c>
      <c r="M9600" s="33">
        <f t="shared" si="1666"/>
        <v>2023</v>
      </c>
      <c r="N9600" s="34">
        <v>73.23</v>
      </c>
      <c r="P9600" s="32">
        <v>45688</v>
      </c>
      <c r="Q9600" s="33">
        <f t="shared" si="1657"/>
        <v>1</v>
      </c>
      <c r="R9600" s="33">
        <f t="shared" si="1658"/>
        <v>2025</v>
      </c>
      <c r="S9600" s="34">
        <v>77.11</v>
      </c>
      <c r="T9600" s="34"/>
    </row>
    <row r="9601" spans="6:20">
      <c r="F9601" s="32"/>
      <c r="K9601" s="32">
        <v>45280</v>
      </c>
      <c r="L9601" s="33">
        <f t="shared" si="1665"/>
        <v>12</v>
      </c>
      <c r="M9601" s="33">
        <f t="shared" si="1666"/>
        <v>2023</v>
      </c>
      <c r="N9601" s="34">
        <v>73.87</v>
      </c>
      <c r="P9601" s="32">
        <v>45691</v>
      </c>
      <c r="Q9601" s="33">
        <f t="shared" si="1657"/>
        <v>2</v>
      </c>
      <c r="R9601" s="33">
        <f t="shared" si="1658"/>
        <v>2025</v>
      </c>
      <c r="S9601" s="34">
        <v>76.489999999999995</v>
      </c>
      <c r="T9601" s="34"/>
    </row>
    <row r="9602" spans="6:20">
      <c r="F9602" s="32"/>
      <c r="K9602" s="32">
        <v>45281</v>
      </c>
      <c r="L9602" s="33">
        <f t="shared" si="1665"/>
        <v>12</v>
      </c>
      <c r="M9602" s="33">
        <f t="shared" si="1666"/>
        <v>2023</v>
      </c>
      <c r="N9602" s="34">
        <v>73.59</v>
      </c>
      <c r="P9602" s="32">
        <v>45692</v>
      </c>
      <c r="Q9602" s="33">
        <f t="shared" si="1657"/>
        <v>2</v>
      </c>
      <c r="R9602" s="33">
        <f t="shared" si="1658"/>
        <v>2025</v>
      </c>
      <c r="S9602" s="34">
        <v>76.58</v>
      </c>
      <c r="T9602" s="34"/>
    </row>
    <row r="9603" spans="6:20">
      <c r="F9603" s="32"/>
      <c r="K9603" s="32">
        <v>45282</v>
      </c>
      <c r="L9603" s="33">
        <f t="shared" si="1665"/>
        <v>12</v>
      </c>
      <c r="M9603" s="33">
        <f t="shared" si="1666"/>
        <v>2023</v>
      </c>
      <c r="N9603" s="34">
        <v>73.290000000000006</v>
      </c>
      <c r="P9603" s="32">
        <v>45693</v>
      </c>
      <c r="Q9603" s="33">
        <f t="shared" si="1657"/>
        <v>2</v>
      </c>
      <c r="R9603" s="33">
        <f t="shared" si="1658"/>
        <v>2025</v>
      </c>
      <c r="S9603" s="34">
        <v>74.709999999999994</v>
      </c>
      <c r="T9603" s="34"/>
    </row>
    <row r="9604" spans="6:20">
      <c r="F9604" s="32"/>
      <c r="K9604" s="32">
        <v>45286</v>
      </c>
      <c r="L9604" s="33">
        <f t="shared" si="1665"/>
        <v>12</v>
      </c>
      <c r="M9604" s="33">
        <f t="shared" si="1666"/>
        <v>2023</v>
      </c>
      <c r="N9604" s="34">
        <v>75.84</v>
      </c>
      <c r="P9604" s="32">
        <v>45694</v>
      </c>
      <c r="Q9604" s="33">
        <f t="shared" si="1657"/>
        <v>2</v>
      </c>
      <c r="R9604" s="33">
        <f t="shared" si="1658"/>
        <v>2025</v>
      </c>
      <c r="S9604" s="34">
        <v>74.540000000000006</v>
      </c>
      <c r="T9604" s="34"/>
    </row>
    <row r="9605" spans="6:20">
      <c r="F9605" s="32"/>
      <c r="K9605" s="32">
        <v>45287</v>
      </c>
      <c r="L9605" s="33">
        <f t="shared" si="1665"/>
        <v>12</v>
      </c>
      <c r="M9605" s="33">
        <f t="shared" si="1666"/>
        <v>2023</v>
      </c>
      <c r="N9605" s="34">
        <v>74.31</v>
      </c>
      <c r="P9605" s="32">
        <v>45695</v>
      </c>
      <c r="Q9605" s="33">
        <f t="shared" si="1657"/>
        <v>2</v>
      </c>
      <c r="R9605" s="33">
        <f t="shared" si="1658"/>
        <v>2025</v>
      </c>
      <c r="S9605" s="34">
        <v>74.680000000000007</v>
      </c>
      <c r="T9605" s="34"/>
    </row>
    <row r="9606" spans="6:20">
      <c r="F9606" s="32"/>
      <c r="K9606" s="32">
        <v>45288</v>
      </c>
      <c r="L9606" s="33">
        <f t="shared" si="1665"/>
        <v>12</v>
      </c>
      <c r="M9606" s="33">
        <f t="shared" si="1666"/>
        <v>2023</v>
      </c>
      <c r="N9606" s="34">
        <v>72.02</v>
      </c>
      <c r="P9606" s="32">
        <v>45698</v>
      </c>
      <c r="Q9606" s="33">
        <f t="shared" si="1657"/>
        <v>2</v>
      </c>
      <c r="R9606" s="33">
        <f t="shared" si="1658"/>
        <v>2025</v>
      </c>
      <c r="S9606" s="34">
        <v>76.23</v>
      </c>
      <c r="T9606" s="34"/>
    </row>
    <row r="9607" spans="6:20">
      <c r="F9607" s="32"/>
      <c r="K9607" s="32">
        <v>45289</v>
      </c>
      <c r="L9607" s="33">
        <f t="shared" si="1665"/>
        <v>12</v>
      </c>
      <c r="M9607" s="33">
        <f t="shared" si="1666"/>
        <v>2023</v>
      </c>
      <c r="N9607" s="34">
        <v>71.89</v>
      </c>
      <c r="P9607" s="32">
        <v>45699</v>
      </c>
      <c r="Q9607" s="33">
        <f t="shared" si="1657"/>
        <v>2</v>
      </c>
      <c r="R9607" s="33">
        <f t="shared" si="1658"/>
        <v>2025</v>
      </c>
      <c r="S9607" s="34">
        <v>77.650000000000006</v>
      </c>
      <c r="T9607" s="34"/>
    </row>
    <row r="9608" spans="6:20">
      <c r="F9608" s="32"/>
      <c r="K9608" s="32">
        <v>45293</v>
      </c>
      <c r="L9608" s="33">
        <f t="shared" ref="L9608:L9630" si="1667">+MONTH(K9608)</f>
        <v>1</v>
      </c>
      <c r="M9608" s="33">
        <f t="shared" ref="M9608:M9630" si="1668">+YEAR(K9608)</f>
        <v>2024</v>
      </c>
      <c r="N9608" s="34">
        <v>70.62</v>
      </c>
      <c r="P9608" s="32">
        <v>45700</v>
      </c>
      <c r="Q9608" s="33">
        <f t="shared" si="1657"/>
        <v>2</v>
      </c>
      <c r="R9608" s="33">
        <f t="shared" si="1658"/>
        <v>2025</v>
      </c>
      <c r="S9608" s="34">
        <v>75.38</v>
      </c>
      <c r="T9608" s="34"/>
    </row>
    <row r="9609" spans="6:20">
      <c r="F9609" s="32"/>
      <c r="K9609" s="32">
        <v>45294</v>
      </c>
      <c r="L9609" s="33">
        <f t="shared" si="1667"/>
        <v>1</v>
      </c>
      <c r="M9609" s="33">
        <f t="shared" si="1668"/>
        <v>2024</v>
      </c>
      <c r="N9609" s="34">
        <v>72.97</v>
      </c>
      <c r="P9609" s="32">
        <v>45701</v>
      </c>
      <c r="Q9609" s="33">
        <f t="shared" si="1657"/>
        <v>2</v>
      </c>
      <c r="R9609" s="33">
        <f t="shared" si="1658"/>
        <v>2025</v>
      </c>
      <c r="S9609" s="34">
        <v>75.61</v>
      </c>
      <c r="T9609" s="34"/>
    </row>
    <row r="9610" spans="6:20">
      <c r="F9610" s="32"/>
      <c r="K9610" s="32">
        <v>45295</v>
      </c>
      <c r="L9610" s="33">
        <f t="shared" si="1667"/>
        <v>1</v>
      </c>
      <c r="M9610" s="33">
        <f t="shared" si="1668"/>
        <v>2024</v>
      </c>
      <c r="N9610" s="34">
        <v>72.38</v>
      </c>
      <c r="P9610" s="32">
        <v>45702</v>
      </c>
      <c r="Q9610" s="33">
        <f t="shared" si="1657"/>
        <v>2</v>
      </c>
      <c r="R9610" s="33">
        <f t="shared" si="1658"/>
        <v>2025</v>
      </c>
      <c r="S9610" s="34">
        <v>75.19</v>
      </c>
      <c r="T9610" s="34"/>
    </row>
    <row r="9611" spans="6:20">
      <c r="F9611" s="32"/>
      <c r="K9611" s="32">
        <v>45296</v>
      </c>
      <c r="L9611" s="33">
        <f t="shared" si="1667"/>
        <v>1</v>
      </c>
      <c r="M9611" s="33">
        <f t="shared" si="1668"/>
        <v>2024</v>
      </c>
      <c r="N9611" s="34">
        <v>74</v>
      </c>
      <c r="P9611" s="32">
        <v>45705</v>
      </c>
      <c r="Q9611" s="33">
        <f t="shared" si="1657"/>
        <v>2</v>
      </c>
      <c r="R9611" s="33">
        <f t="shared" si="1658"/>
        <v>2025</v>
      </c>
      <c r="S9611" s="34">
        <v>75.81</v>
      </c>
      <c r="T9611" s="34"/>
    </row>
    <row r="9612" spans="6:20">
      <c r="F9612" s="32"/>
      <c r="K9612" s="32">
        <v>45299</v>
      </c>
      <c r="L9612" s="33">
        <f t="shared" si="1667"/>
        <v>1</v>
      </c>
      <c r="M9612" s="33">
        <f t="shared" si="1668"/>
        <v>2024</v>
      </c>
      <c r="N9612" s="34">
        <v>71.06</v>
      </c>
      <c r="P9612" s="32">
        <v>45706</v>
      </c>
      <c r="Q9612" s="33">
        <f t="shared" si="1657"/>
        <v>2</v>
      </c>
      <c r="R9612" s="33">
        <f t="shared" si="1658"/>
        <v>2025</v>
      </c>
      <c r="S9612" s="34">
        <v>76.459999999999994</v>
      </c>
      <c r="T9612" s="34"/>
    </row>
    <row r="9613" spans="6:20">
      <c r="F9613" s="32"/>
      <c r="K9613" s="32">
        <v>45300</v>
      </c>
      <c r="L9613" s="33">
        <f t="shared" si="1667"/>
        <v>1</v>
      </c>
      <c r="M9613" s="33">
        <f t="shared" si="1668"/>
        <v>2024</v>
      </c>
      <c r="N9613" s="34">
        <v>72.430000000000007</v>
      </c>
      <c r="P9613" s="32">
        <v>45707</v>
      </c>
      <c r="Q9613" s="33">
        <f t="shared" si="1657"/>
        <v>2</v>
      </c>
      <c r="R9613" s="33">
        <f t="shared" si="1658"/>
        <v>2025</v>
      </c>
      <c r="S9613" s="34">
        <v>76.34</v>
      </c>
      <c r="T9613" s="34"/>
    </row>
    <row r="9614" spans="6:20">
      <c r="F9614" s="32"/>
      <c r="K9614" s="32">
        <v>45301</v>
      </c>
      <c r="L9614" s="33">
        <f t="shared" si="1667"/>
        <v>1</v>
      </c>
      <c r="M9614" s="33">
        <f t="shared" si="1668"/>
        <v>2024</v>
      </c>
      <c r="N9614" s="34">
        <v>71.569999999999993</v>
      </c>
      <c r="P9614" s="32">
        <v>45708</v>
      </c>
      <c r="Q9614" s="33">
        <f t="shared" si="1657"/>
        <v>2</v>
      </c>
      <c r="R9614" s="33">
        <f t="shared" si="1658"/>
        <v>2025</v>
      </c>
      <c r="S9614" s="34">
        <v>76.95</v>
      </c>
      <c r="T9614" s="34"/>
    </row>
    <row r="9615" spans="6:20">
      <c r="F9615" s="32"/>
      <c r="K9615" s="32">
        <v>45302</v>
      </c>
      <c r="L9615" s="33">
        <f t="shared" si="1667"/>
        <v>1</v>
      </c>
      <c r="M9615" s="33">
        <f t="shared" si="1668"/>
        <v>2024</v>
      </c>
      <c r="N9615" s="34">
        <v>72.150000000000006</v>
      </c>
      <c r="P9615" s="32">
        <v>45709</v>
      </c>
      <c r="Q9615" s="33">
        <f t="shared" si="1657"/>
        <v>2</v>
      </c>
      <c r="R9615" s="33">
        <f t="shared" si="1658"/>
        <v>2025</v>
      </c>
      <c r="S9615" s="34">
        <v>74.88</v>
      </c>
      <c r="T9615" s="34"/>
    </row>
    <row r="9616" spans="6:20">
      <c r="F9616" s="32"/>
      <c r="K9616" s="32">
        <v>45303</v>
      </c>
      <c r="L9616" s="33">
        <f t="shared" si="1667"/>
        <v>1</v>
      </c>
      <c r="M9616" s="33">
        <f t="shared" si="1668"/>
        <v>2024</v>
      </c>
      <c r="N9616" s="34">
        <v>72.94</v>
      </c>
      <c r="P9616" s="32">
        <v>45712</v>
      </c>
      <c r="Q9616" s="33">
        <f t="shared" si="1657"/>
        <v>2</v>
      </c>
      <c r="R9616" s="33">
        <f t="shared" si="1658"/>
        <v>2025</v>
      </c>
      <c r="S9616" s="34">
        <v>74.89</v>
      </c>
      <c r="T9616" s="34"/>
    </row>
    <row r="9617" spans="6:20">
      <c r="F9617" s="32"/>
      <c r="K9617" s="32">
        <v>45307</v>
      </c>
      <c r="L9617" s="33">
        <f t="shared" si="1667"/>
        <v>1</v>
      </c>
      <c r="M9617" s="33">
        <f t="shared" si="1668"/>
        <v>2024</v>
      </c>
      <c r="N9617" s="34">
        <v>72.63</v>
      </c>
      <c r="P9617" s="32">
        <v>45713</v>
      </c>
      <c r="Q9617" s="33">
        <f t="shared" si="1657"/>
        <v>2</v>
      </c>
      <c r="R9617" s="33">
        <f t="shared" si="1658"/>
        <v>2025</v>
      </c>
      <c r="S9617" s="34">
        <v>73.11</v>
      </c>
      <c r="T9617" s="34"/>
    </row>
    <row r="9618" spans="6:20">
      <c r="F9618" s="32"/>
      <c r="K9618" s="32">
        <v>45308</v>
      </c>
      <c r="L9618" s="33">
        <f t="shared" si="1667"/>
        <v>1</v>
      </c>
      <c r="M9618" s="33">
        <f t="shared" si="1668"/>
        <v>2024</v>
      </c>
      <c r="N9618" s="34">
        <v>72.790000000000006</v>
      </c>
      <c r="P9618" s="32">
        <v>45714</v>
      </c>
      <c r="Q9618" s="33">
        <f t="shared" si="1657"/>
        <v>2</v>
      </c>
      <c r="R9618" s="33">
        <f t="shared" si="1658"/>
        <v>2025</v>
      </c>
      <c r="S9618" s="34">
        <v>73.489999999999995</v>
      </c>
      <c r="T9618" s="34"/>
    </row>
    <row r="9619" spans="6:20">
      <c r="F9619" s="32"/>
      <c r="K9619" s="32">
        <v>45309</v>
      </c>
      <c r="L9619" s="33">
        <f t="shared" si="1667"/>
        <v>1</v>
      </c>
      <c r="M9619" s="33">
        <f t="shared" si="1668"/>
        <v>2024</v>
      </c>
      <c r="N9619" s="34">
        <v>74.319999999999993</v>
      </c>
      <c r="P9619" s="32">
        <v>45715</v>
      </c>
      <c r="Q9619" s="33">
        <f t="shared" si="1657"/>
        <v>2</v>
      </c>
      <c r="R9619" s="33">
        <f t="shared" si="1658"/>
        <v>2025</v>
      </c>
      <c r="S9619" s="34">
        <v>75.010000000000005</v>
      </c>
      <c r="T9619" s="34"/>
    </row>
    <row r="9620" spans="6:20">
      <c r="F9620" s="32"/>
      <c r="K9620" s="32">
        <v>45310</v>
      </c>
      <c r="L9620" s="33">
        <f t="shared" si="1667"/>
        <v>1</v>
      </c>
      <c r="M9620" s="33">
        <f t="shared" si="1668"/>
        <v>2024</v>
      </c>
      <c r="N9620" s="34">
        <v>73.69</v>
      </c>
      <c r="P9620" s="32">
        <v>45716</v>
      </c>
      <c r="Q9620" s="33">
        <f t="shared" si="1657"/>
        <v>2</v>
      </c>
      <c r="R9620" s="33">
        <f t="shared" si="1658"/>
        <v>2025</v>
      </c>
      <c r="S9620" s="34">
        <v>74.760000000000005</v>
      </c>
      <c r="T9620" s="34"/>
    </row>
    <row r="9621" spans="6:20">
      <c r="F9621" s="32"/>
      <c r="K9621" s="32">
        <v>45313</v>
      </c>
      <c r="L9621" s="33">
        <f t="shared" si="1667"/>
        <v>1</v>
      </c>
      <c r="M9621" s="33">
        <f t="shared" si="1668"/>
        <v>2024</v>
      </c>
      <c r="N9621" s="34">
        <v>75.260000000000005</v>
      </c>
      <c r="P9621" s="32">
        <v>45719</v>
      </c>
      <c r="Q9621" s="33">
        <f t="shared" si="1657"/>
        <v>3</v>
      </c>
      <c r="R9621" s="33">
        <f t="shared" si="1658"/>
        <v>2025</v>
      </c>
      <c r="S9621" s="34">
        <v>72.849999999999994</v>
      </c>
      <c r="T9621" s="34"/>
    </row>
    <row r="9622" spans="6:20">
      <c r="F9622" s="32"/>
      <c r="K9622" s="32">
        <v>45314</v>
      </c>
      <c r="L9622" s="33">
        <f t="shared" si="1667"/>
        <v>1</v>
      </c>
      <c r="M9622" s="33">
        <f t="shared" si="1668"/>
        <v>2024</v>
      </c>
      <c r="N9622" s="34">
        <v>74.72</v>
      </c>
      <c r="P9622" s="32">
        <v>45720</v>
      </c>
      <c r="Q9622" s="33">
        <f t="shared" si="1657"/>
        <v>3</v>
      </c>
      <c r="R9622" s="33">
        <f t="shared" si="1658"/>
        <v>2025</v>
      </c>
      <c r="S9622" s="34">
        <v>72.31</v>
      </c>
      <c r="T9622" s="34"/>
    </row>
    <row r="9623" spans="6:20">
      <c r="F9623" s="32"/>
      <c r="K9623" s="32">
        <v>45315</v>
      </c>
      <c r="L9623" s="33">
        <f t="shared" si="1667"/>
        <v>1</v>
      </c>
      <c r="M9623" s="33">
        <f t="shared" si="1668"/>
        <v>2024</v>
      </c>
      <c r="N9623" s="34">
        <v>75.48</v>
      </c>
      <c r="P9623" s="32">
        <v>45721</v>
      </c>
      <c r="Q9623" s="33">
        <f t="shared" ref="Q9623:Q9686" si="1669">+MONTH(P9623)</f>
        <v>3</v>
      </c>
      <c r="R9623" s="33">
        <f t="shared" ref="R9623:R9686" si="1670">+YEAR(P9623)</f>
        <v>2025</v>
      </c>
      <c r="S9623" s="34">
        <v>70.92</v>
      </c>
      <c r="T9623" s="34"/>
    </row>
    <row r="9624" spans="6:20">
      <c r="F9624" s="32"/>
      <c r="K9624" s="32">
        <v>45316</v>
      </c>
      <c r="L9624" s="33">
        <f t="shared" si="1667"/>
        <v>1</v>
      </c>
      <c r="M9624" s="33">
        <f t="shared" si="1668"/>
        <v>2024</v>
      </c>
      <c r="N9624" s="34">
        <v>77.91</v>
      </c>
      <c r="P9624" s="32">
        <v>45722</v>
      </c>
      <c r="Q9624" s="33">
        <f t="shared" si="1669"/>
        <v>3</v>
      </c>
      <c r="R9624" s="33">
        <f t="shared" si="1670"/>
        <v>2025</v>
      </c>
      <c r="S9624" s="34">
        <v>71.08</v>
      </c>
      <c r="T9624" s="34"/>
    </row>
    <row r="9625" spans="6:20">
      <c r="F9625" s="32"/>
      <c r="K9625" s="32">
        <v>45317</v>
      </c>
      <c r="L9625" s="33">
        <f t="shared" si="1667"/>
        <v>1</v>
      </c>
      <c r="M9625" s="33">
        <f t="shared" si="1668"/>
        <v>2024</v>
      </c>
      <c r="N9625" s="34">
        <v>78.45</v>
      </c>
      <c r="P9625" s="32">
        <v>45723</v>
      </c>
      <c r="Q9625" s="33">
        <f t="shared" si="1669"/>
        <v>3</v>
      </c>
      <c r="R9625" s="33">
        <f t="shared" si="1670"/>
        <v>2025</v>
      </c>
      <c r="S9625" s="34">
        <v>72.489999999999995</v>
      </c>
      <c r="T9625" s="34"/>
    </row>
    <row r="9626" spans="6:20">
      <c r="F9626" s="32"/>
      <c r="K9626" s="32">
        <v>45320</v>
      </c>
      <c r="L9626" s="33">
        <f t="shared" si="1667"/>
        <v>1</v>
      </c>
      <c r="M9626" s="33">
        <f t="shared" si="1668"/>
        <v>2024</v>
      </c>
      <c r="N9626" s="34">
        <v>77.25</v>
      </c>
      <c r="P9626" s="32">
        <v>45726</v>
      </c>
      <c r="Q9626" s="33">
        <f t="shared" si="1669"/>
        <v>3</v>
      </c>
      <c r="R9626" s="33">
        <f t="shared" si="1670"/>
        <v>2025</v>
      </c>
      <c r="S9626" s="34">
        <v>71.08</v>
      </c>
      <c r="T9626" s="34"/>
    </row>
    <row r="9627" spans="6:20">
      <c r="F9627" s="32"/>
      <c r="K9627" s="32">
        <v>45321</v>
      </c>
      <c r="L9627" s="33">
        <f t="shared" si="1667"/>
        <v>1</v>
      </c>
      <c r="M9627" s="33">
        <f t="shared" si="1668"/>
        <v>2024</v>
      </c>
      <c r="N9627" s="34">
        <v>78.3</v>
      </c>
      <c r="P9627" s="32">
        <v>45727</v>
      </c>
      <c r="Q9627" s="33">
        <f t="shared" si="1669"/>
        <v>3</v>
      </c>
      <c r="R9627" s="33">
        <f t="shared" si="1670"/>
        <v>2025</v>
      </c>
      <c r="S9627" s="34">
        <v>71.510000000000005</v>
      </c>
      <c r="T9627" s="34"/>
    </row>
    <row r="9628" spans="6:20">
      <c r="F9628" s="32"/>
      <c r="K9628" s="32">
        <v>45322</v>
      </c>
      <c r="L9628" s="33">
        <f t="shared" si="1667"/>
        <v>1</v>
      </c>
      <c r="M9628" s="33">
        <f t="shared" si="1668"/>
        <v>2024</v>
      </c>
      <c r="N9628" s="34">
        <v>76.28</v>
      </c>
      <c r="P9628" s="32">
        <v>45728</v>
      </c>
      <c r="Q9628" s="33">
        <f t="shared" si="1669"/>
        <v>3</v>
      </c>
      <c r="R9628" s="33">
        <f t="shared" si="1670"/>
        <v>2025</v>
      </c>
      <c r="S9628" s="34">
        <v>72.36</v>
      </c>
      <c r="T9628" s="34"/>
    </row>
    <row r="9629" spans="6:20">
      <c r="F9629" s="32"/>
      <c r="K9629" s="32">
        <v>45323</v>
      </c>
      <c r="L9629" s="33">
        <f t="shared" si="1667"/>
        <v>2</v>
      </c>
      <c r="M9629" s="33">
        <f t="shared" si="1668"/>
        <v>2024</v>
      </c>
      <c r="N9629" s="34">
        <v>74.36</v>
      </c>
      <c r="P9629" s="32">
        <v>45729</v>
      </c>
      <c r="Q9629" s="33">
        <f t="shared" si="1669"/>
        <v>3</v>
      </c>
      <c r="R9629" s="33">
        <f t="shared" si="1670"/>
        <v>2025</v>
      </c>
      <c r="S9629" s="34">
        <v>70.819999999999993</v>
      </c>
      <c r="T9629" s="34"/>
    </row>
    <row r="9630" spans="6:20">
      <c r="F9630" s="32"/>
      <c r="K9630" s="32">
        <v>45324</v>
      </c>
      <c r="L9630" s="33">
        <f t="shared" si="1667"/>
        <v>2</v>
      </c>
      <c r="M9630" s="33">
        <f t="shared" si="1668"/>
        <v>2024</v>
      </c>
      <c r="N9630" s="34">
        <v>72.72</v>
      </c>
      <c r="P9630" s="32">
        <v>45730</v>
      </c>
      <c r="Q9630" s="33">
        <f t="shared" si="1669"/>
        <v>3</v>
      </c>
      <c r="R9630" s="33">
        <f t="shared" si="1670"/>
        <v>2025</v>
      </c>
      <c r="S9630" s="34">
        <v>71.94</v>
      </c>
      <c r="T9630" s="34"/>
    </row>
    <row r="9631" spans="6:20">
      <c r="F9631" s="32"/>
      <c r="K9631" s="32">
        <v>45327</v>
      </c>
      <c r="L9631" s="33">
        <f t="shared" ref="L9631:L9649" si="1671">+MONTH(K9631)</f>
        <v>2</v>
      </c>
      <c r="M9631" s="33">
        <f t="shared" ref="M9631:M9649" si="1672">+YEAR(K9631)</f>
        <v>2024</v>
      </c>
      <c r="N9631" s="34">
        <v>73.209999999999994</v>
      </c>
      <c r="P9631" s="32">
        <v>45733</v>
      </c>
      <c r="Q9631" s="33">
        <f t="shared" si="1669"/>
        <v>3</v>
      </c>
      <c r="R9631" s="33">
        <f t="shared" si="1670"/>
        <v>2025</v>
      </c>
      <c r="S9631" s="34">
        <v>71.930000000000007</v>
      </c>
      <c r="T9631" s="34"/>
    </row>
    <row r="9632" spans="6:20">
      <c r="F9632" s="32"/>
      <c r="K9632" s="32">
        <v>45328</v>
      </c>
      <c r="L9632" s="33">
        <f t="shared" si="1671"/>
        <v>2</v>
      </c>
      <c r="M9632" s="33">
        <f t="shared" si="1672"/>
        <v>2024</v>
      </c>
      <c r="N9632" s="34">
        <v>73.83</v>
      </c>
      <c r="P9632" s="32">
        <v>45734</v>
      </c>
      <c r="Q9632" s="33">
        <f t="shared" si="1669"/>
        <v>3</v>
      </c>
      <c r="R9632" s="33">
        <f t="shared" si="1670"/>
        <v>2025</v>
      </c>
      <c r="S9632" s="34">
        <v>71.930000000000007</v>
      </c>
      <c r="T9632" s="34"/>
    </row>
    <row r="9633" spans="6:20">
      <c r="F9633" s="32"/>
      <c r="K9633" s="32">
        <v>45329</v>
      </c>
      <c r="L9633" s="33">
        <f t="shared" si="1671"/>
        <v>2</v>
      </c>
      <c r="M9633" s="33">
        <f t="shared" si="1672"/>
        <v>2024</v>
      </c>
      <c r="N9633" s="34">
        <v>74.260000000000005</v>
      </c>
      <c r="P9633" s="32">
        <v>45735</v>
      </c>
      <c r="Q9633" s="33">
        <f t="shared" si="1669"/>
        <v>3</v>
      </c>
      <c r="R9633" s="33">
        <f t="shared" si="1670"/>
        <v>2025</v>
      </c>
      <c r="S9633" s="34">
        <v>71.94</v>
      </c>
      <c r="T9633" s="34"/>
    </row>
    <row r="9634" spans="6:20">
      <c r="F9634" s="32"/>
      <c r="K9634" s="32">
        <v>45330</v>
      </c>
      <c r="L9634" s="33">
        <f t="shared" si="1671"/>
        <v>2</v>
      </c>
      <c r="M9634" s="33">
        <f t="shared" si="1672"/>
        <v>2024</v>
      </c>
      <c r="N9634" s="34">
        <v>76.67</v>
      </c>
      <c r="P9634" s="32">
        <v>45736</v>
      </c>
      <c r="Q9634" s="33">
        <f t="shared" si="1669"/>
        <v>3</v>
      </c>
      <c r="R9634" s="33">
        <f t="shared" si="1670"/>
        <v>2025</v>
      </c>
      <c r="S9634" s="34">
        <v>72.61</v>
      </c>
      <c r="T9634" s="34"/>
    </row>
    <row r="9635" spans="6:20">
      <c r="F9635" s="32"/>
      <c r="K9635" s="32">
        <v>45331</v>
      </c>
      <c r="L9635" s="33">
        <f t="shared" si="1671"/>
        <v>2</v>
      </c>
      <c r="M9635" s="33">
        <f t="shared" si="1672"/>
        <v>2024</v>
      </c>
      <c r="N9635" s="34">
        <v>77.260000000000005</v>
      </c>
      <c r="P9635" s="32">
        <v>45737</v>
      </c>
      <c r="Q9635" s="33">
        <f t="shared" si="1669"/>
        <v>3</v>
      </c>
      <c r="R9635" s="33">
        <f t="shared" si="1670"/>
        <v>2025</v>
      </c>
      <c r="S9635" s="34">
        <v>72.64</v>
      </c>
      <c r="T9635" s="34"/>
    </row>
    <row r="9636" spans="6:20">
      <c r="F9636" s="32"/>
      <c r="K9636" s="32">
        <v>45334</v>
      </c>
      <c r="L9636" s="33">
        <f t="shared" si="1671"/>
        <v>2</v>
      </c>
      <c r="M9636" s="33">
        <f t="shared" si="1672"/>
        <v>2024</v>
      </c>
      <c r="N9636" s="34">
        <v>77.34</v>
      </c>
      <c r="P9636" s="32">
        <v>45740</v>
      </c>
      <c r="Q9636" s="33">
        <f t="shared" si="1669"/>
        <v>3</v>
      </c>
      <c r="R9636" s="33">
        <f t="shared" si="1670"/>
        <v>2025</v>
      </c>
      <c r="S9636" s="34">
        <v>73.959999999999994</v>
      </c>
      <c r="T9636" s="34"/>
    </row>
    <row r="9637" spans="6:20">
      <c r="F9637" s="32"/>
      <c r="K9637" s="32">
        <v>45335</v>
      </c>
      <c r="L9637" s="33">
        <f t="shared" si="1671"/>
        <v>2</v>
      </c>
      <c r="M9637" s="33">
        <f t="shared" si="1672"/>
        <v>2024</v>
      </c>
      <c r="N9637" s="34">
        <v>78.28</v>
      </c>
      <c r="P9637" s="32">
        <v>45741</v>
      </c>
      <c r="Q9637" s="33">
        <f t="shared" si="1669"/>
        <v>3</v>
      </c>
      <c r="R9637" s="33">
        <f t="shared" si="1670"/>
        <v>2025</v>
      </c>
      <c r="S9637" s="34">
        <v>73.78</v>
      </c>
      <c r="T9637" s="34"/>
    </row>
    <row r="9638" spans="6:20">
      <c r="F9638" s="32"/>
      <c r="K9638" s="32">
        <v>45336</v>
      </c>
      <c r="L9638" s="33">
        <f t="shared" si="1671"/>
        <v>2</v>
      </c>
      <c r="M9638" s="33">
        <f t="shared" si="1672"/>
        <v>2024</v>
      </c>
      <c r="N9638" s="34">
        <v>77.09</v>
      </c>
      <c r="P9638" s="32">
        <v>45742</v>
      </c>
      <c r="Q9638" s="33">
        <f t="shared" si="1669"/>
        <v>3</v>
      </c>
      <c r="R9638" s="33">
        <f t="shared" si="1670"/>
        <v>2025</v>
      </c>
      <c r="S9638" s="34">
        <v>74.599999999999994</v>
      </c>
      <c r="T9638" s="34"/>
    </row>
    <row r="9639" spans="6:20">
      <c r="F9639" s="32"/>
      <c r="K9639" s="32">
        <v>45337</v>
      </c>
      <c r="L9639" s="33">
        <f t="shared" si="1671"/>
        <v>2</v>
      </c>
      <c r="M9639" s="33">
        <f t="shared" si="1672"/>
        <v>2024</v>
      </c>
      <c r="N9639" s="34">
        <v>78.47</v>
      </c>
      <c r="P9639" s="32">
        <v>45743</v>
      </c>
      <c r="Q9639" s="33">
        <f t="shared" si="1669"/>
        <v>3</v>
      </c>
      <c r="R9639" s="33">
        <f t="shared" si="1670"/>
        <v>2025</v>
      </c>
      <c r="S9639" s="34">
        <v>74.72</v>
      </c>
      <c r="T9639" s="34"/>
    </row>
    <row r="9640" spans="6:20">
      <c r="F9640" s="32"/>
      <c r="K9640" s="32">
        <v>45338</v>
      </c>
      <c r="L9640" s="33">
        <f t="shared" si="1671"/>
        <v>2</v>
      </c>
      <c r="M9640" s="33">
        <f t="shared" si="1672"/>
        <v>2024</v>
      </c>
      <c r="N9640" s="34">
        <v>79.650000000000006</v>
      </c>
      <c r="P9640" s="32">
        <v>45744</v>
      </c>
      <c r="Q9640" s="33">
        <f t="shared" si="1669"/>
        <v>3</v>
      </c>
      <c r="R9640" s="33">
        <f t="shared" si="1670"/>
        <v>2025</v>
      </c>
      <c r="S9640" s="34">
        <v>74.69</v>
      </c>
      <c r="T9640" s="34"/>
    </row>
    <row r="9641" spans="6:20">
      <c r="F9641" s="32"/>
      <c r="K9641" s="32">
        <v>45342</v>
      </c>
      <c r="L9641" s="33">
        <f t="shared" si="1671"/>
        <v>2</v>
      </c>
      <c r="M9641" s="33">
        <f t="shared" si="1672"/>
        <v>2024</v>
      </c>
      <c r="N9641" s="34">
        <v>78.72</v>
      </c>
      <c r="P9641" s="32">
        <v>45747</v>
      </c>
      <c r="Q9641" s="33">
        <f t="shared" si="1669"/>
        <v>3</v>
      </c>
      <c r="R9641" s="33">
        <f t="shared" si="1670"/>
        <v>2025</v>
      </c>
      <c r="S9641" s="34">
        <v>77.23</v>
      </c>
      <c r="T9641" s="34"/>
    </row>
    <row r="9642" spans="6:20">
      <c r="F9642" s="32"/>
      <c r="K9642" s="32">
        <v>45343</v>
      </c>
      <c r="L9642" s="33">
        <f t="shared" si="1671"/>
        <v>2</v>
      </c>
      <c r="M9642" s="33">
        <f t="shared" si="1672"/>
        <v>2024</v>
      </c>
      <c r="N9642" s="34">
        <v>78.89</v>
      </c>
      <c r="P9642" s="32">
        <v>45748</v>
      </c>
      <c r="Q9642" s="33">
        <f t="shared" si="1669"/>
        <v>4</v>
      </c>
      <c r="R9642" s="33">
        <f t="shared" si="1670"/>
        <v>2025</v>
      </c>
      <c r="S9642" s="34">
        <v>77.78</v>
      </c>
      <c r="T9642" s="34"/>
    </row>
    <row r="9643" spans="6:20">
      <c r="F9643" s="32"/>
      <c r="K9643" s="32">
        <v>45344</v>
      </c>
      <c r="L9643" s="33">
        <f t="shared" si="1671"/>
        <v>2</v>
      </c>
      <c r="M9643" s="33">
        <f t="shared" si="1672"/>
        <v>2024</v>
      </c>
      <c r="N9643" s="34">
        <v>79.64</v>
      </c>
      <c r="P9643" s="32">
        <v>45749</v>
      </c>
      <c r="Q9643" s="33">
        <f t="shared" si="1669"/>
        <v>4</v>
      </c>
      <c r="R9643" s="33">
        <f t="shared" si="1670"/>
        <v>2025</v>
      </c>
      <c r="S9643" s="34">
        <v>77.27</v>
      </c>
      <c r="T9643" s="34"/>
    </row>
    <row r="9644" spans="6:20">
      <c r="F9644" s="32"/>
      <c r="K9644" s="32">
        <v>45345</v>
      </c>
      <c r="L9644" s="33">
        <f t="shared" si="1671"/>
        <v>2</v>
      </c>
      <c r="M9644" s="33">
        <f t="shared" si="1672"/>
        <v>2024</v>
      </c>
      <c r="N9644" s="34">
        <v>77.599999999999994</v>
      </c>
      <c r="P9644" s="32">
        <v>45750</v>
      </c>
      <c r="Q9644" s="33">
        <f t="shared" si="1669"/>
        <v>4</v>
      </c>
      <c r="R9644" s="33">
        <f t="shared" si="1670"/>
        <v>2025</v>
      </c>
      <c r="S9644" s="34">
        <v>72.540000000000006</v>
      </c>
      <c r="T9644" s="34"/>
    </row>
    <row r="9645" spans="6:20">
      <c r="F9645" s="32"/>
      <c r="K9645" s="32">
        <v>45348</v>
      </c>
      <c r="L9645" s="33">
        <f t="shared" si="1671"/>
        <v>2</v>
      </c>
      <c r="M9645" s="33">
        <f t="shared" si="1672"/>
        <v>2024</v>
      </c>
      <c r="N9645" s="34">
        <v>78.53</v>
      </c>
      <c r="P9645" s="32">
        <v>45751</v>
      </c>
      <c r="Q9645" s="33">
        <f t="shared" si="1669"/>
        <v>4</v>
      </c>
      <c r="R9645" s="33">
        <f t="shared" si="1670"/>
        <v>2025</v>
      </c>
      <c r="S9645" s="34">
        <v>68.36</v>
      </c>
      <c r="T9645" s="34"/>
    </row>
    <row r="9646" spans="6:20">
      <c r="F9646" s="32"/>
      <c r="K9646" s="32">
        <v>45349</v>
      </c>
      <c r="L9646" s="33">
        <f t="shared" si="1671"/>
        <v>2</v>
      </c>
      <c r="M9646" s="33">
        <f t="shared" si="1672"/>
        <v>2024</v>
      </c>
      <c r="N9646" s="34">
        <v>79.8</v>
      </c>
      <c r="P9646" s="32">
        <v>45754</v>
      </c>
      <c r="Q9646" s="33">
        <f t="shared" si="1669"/>
        <v>4</v>
      </c>
      <c r="R9646" s="33">
        <f t="shared" si="1670"/>
        <v>2025</v>
      </c>
      <c r="S9646" s="34">
        <v>66.13</v>
      </c>
      <c r="T9646" s="34"/>
    </row>
    <row r="9647" spans="6:20">
      <c r="F9647" s="32"/>
      <c r="K9647" s="32">
        <v>45350</v>
      </c>
      <c r="L9647" s="33">
        <f t="shared" si="1671"/>
        <v>2</v>
      </c>
      <c r="M9647" s="33">
        <f t="shared" si="1672"/>
        <v>2024</v>
      </c>
      <c r="N9647" s="34">
        <v>79.44</v>
      </c>
      <c r="P9647" s="32">
        <v>45755</v>
      </c>
      <c r="Q9647" s="33">
        <f t="shared" si="1669"/>
        <v>4</v>
      </c>
      <c r="R9647" s="33">
        <f t="shared" si="1670"/>
        <v>2025</v>
      </c>
      <c r="S9647" s="34">
        <v>64.86</v>
      </c>
      <c r="T9647" s="34"/>
    </row>
    <row r="9648" spans="6:20">
      <c r="F9648" s="32"/>
      <c r="K9648" s="32">
        <v>45351</v>
      </c>
      <c r="L9648" s="33">
        <f t="shared" si="1671"/>
        <v>2</v>
      </c>
      <c r="M9648" s="33">
        <f t="shared" si="1672"/>
        <v>2024</v>
      </c>
      <c r="N9648" s="34">
        <v>79.22</v>
      </c>
      <c r="P9648" s="32">
        <v>45756</v>
      </c>
      <c r="Q9648" s="33">
        <f t="shared" si="1669"/>
        <v>4</v>
      </c>
      <c r="R9648" s="33">
        <f t="shared" si="1670"/>
        <v>2025</v>
      </c>
      <c r="S9648" s="34">
        <v>67.3</v>
      </c>
      <c r="T9648" s="34"/>
    </row>
    <row r="9649" spans="6:20">
      <c r="F9649" s="32"/>
      <c r="K9649" s="32">
        <v>45352</v>
      </c>
      <c r="L9649" s="33">
        <f t="shared" si="1671"/>
        <v>3</v>
      </c>
      <c r="M9649" s="33">
        <f t="shared" si="1672"/>
        <v>2024</v>
      </c>
      <c r="N9649" s="34">
        <v>80.900000000000006</v>
      </c>
      <c r="P9649" s="32">
        <v>45757</v>
      </c>
      <c r="Q9649" s="33">
        <f t="shared" si="1669"/>
        <v>4</v>
      </c>
      <c r="R9649" s="33">
        <f t="shared" si="1670"/>
        <v>2025</v>
      </c>
      <c r="S9649" s="34">
        <v>65.37</v>
      </c>
      <c r="T9649" s="34"/>
    </row>
    <row r="9650" spans="6:20">
      <c r="F9650" s="32"/>
      <c r="K9650" s="32">
        <v>45355</v>
      </c>
      <c r="L9650" s="33">
        <f t="shared" ref="L9650:L9658" si="1673">+MONTH(K9650)</f>
        <v>3</v>
      </c>
      <c r="M9650" s="33">
        <f t="shared" ref="M9650:M9658" si="1674">+YEAR(K9650)</f>
        <v>2024</v>
      </c>
      <c r="N9650" s="34">
        <v>79.67</v>
      </c>
      <c r="P9650" s="32">
        <v>45758</v>
      </c>
      <c r="Q9650" s="33">
        <f t="shared" si="1669"/>
        <v>4</v>
      </c>
      <c r="R9650" s="33">
        <f t="shared" si="1670"/>
        <v>2025</v>
      </c>
      <c r="S9650" s="34">
        <v>66.83</v>
      </c>
      <c r="T9650" s="34"/>
    </row>
    <row r="9651" spans="6:20">
      <c r="F9651" s="32"/>
      <c r="K9651" s="32">
        <v>45356</v>
      </c>
      <c r="L9651" s="33">
        <f t="shared" si="1673"/>
        <v>3</v>
      </c>
      <c r="M9651" s="33">
        <f t="shared" si="1674"/>
        <v>2024</v>
      </c>
      <c r="N9651" s="34">
        <v>79.11</v>
      </c>
      <c r="P9651" s="32">
        <v>45761</v>
      </c>
      <c r="Q9651" s="33">
        <f t="shared" si="1669"/>
        <v>4</v>
      </c>
      <c r="R9651" s="33">
        <f t="shared" si="1670"/>
        <v>2025</v>
      </c>
      <c r="S9651" s="34">
        <v>67.180000000000007</v>
      </c>
      <c r="T9651" s="34"/>
    </row>
    <row r="9652" spans="6:20">
      <c r="F9652" s="32"/>
      <c r="K9652" s="32">
        <v>45357</v>
      </c>
      <c r="L9652" s="33">
        <f t="shared" si="1673"/>
        <v>3</v>
      </c>
      <c r="M9652" s="33">
        <f t="shared" si="1674"/>
        <v>2024</v>
      </c>
      <c r="N9652" s="34">
        <v>80.08</v>
      </c>
      <c r="P9652" s="32">
        <v>45762</v>
      </c>
      <c r="Q9652" s="33">
        <f t="shared" si="1669"/>
        <v>4</v>
      </c>
      <c r="R9652" s="33">
        <f t="shared" si="1670"/>
        <v>2025</v>
      </c>
      <c r="S9652" s="34">
        <v>66.58</v>
      </c>
      <c r="T9652" s="34"/>
    </row>
    <row r="9653" spans="6:20">
      <c r="F9653" s="32"/>
      <c r="K9653" s="32">
        <v>45358</v>
      </c>
      <c r="L9653" s="33">
        <f t="shared" si="1673"/>
        <v>3</v>
      </c>
      <c r="M9653" s="33">
        <f t="shared" si="1674"/>
        <v>2024</v>
      </c>
      <c r="N9653" s="34">
        <v>79.81</v>
      </c>
      <c r="P9653" s="32">
        <v>45763</v>
      </c>
      <c r="Q9653" s="33">
        <f t="shared" si="1669"/>
        <v>4</v>
      </c>
      <c r="R9653" s="33">
        <f t="shared" si="1670"/>
        <v>2025</v>
      </c>
      <c r="S9653" s="34">
        <v>67.94</v>
      </c>
      <c r="T9653" s="34"/>
    </row>
    <row r="9654" spans="6:20">
      <c r="F9654" s="32"/>
      <c r="K9654" s="32">
        <v>45359</v>
      </c>
      <c r="L9654" s="33">
        <f t="shared" si="1673"/>
        <v>3</v>
      </c>
      <c r="M9654" s="33">
        <f t="shared" si="1674"/>
        <v>2024</v>
      </c>
      <c r="N9654" s="34">
        <v>78.959999999999994</v>
      </c>
      <c r="P9654" s="32">
        <v>45764</v>
      </c>
      <c r="Q9654" s="33">
        <f t="shared" si="1669"/>
        <v>4</v>
      </c>
      <c r="R9654" s="33">
        <f t="shared" si="1670"/>
        <v>2025</v>
      </c>
      <c r="S9654" s="34">
        <v>69.33</v>
      </c>
      <c r="T9654" s="34"/>
    </row>
    <row r="9655" spans="6:20">
      <c r="F9655" s="32"/>
      <c r="K9655" s="32">
        <v>45362</v>
      </c>
      <c r="L9655" s="33">
        <f t="shared" si="1673"/>
        <v>3</v>
      </c>
      <c r="M9655" s="33">
        <f t="shared" si="1674"/>
        <v>2024</v>
      </c>
      <c r="N9655" s="34">
        <v>78.959999999999994</v>
      </c>
      <c r="P9655" s="32">
        <v>45768</v>
      </c>
      <c r="Q9655" s="33">
        <f t="shared" si="1669"/>
        <v>4</v>
      </c>
      <c r="R9655" s="33">
        <f t="shared" si="1670"/>
        <v>2025</v>
      </c>
      <c r="S9655" s="34"/>
      <c r="T9655" s="34"/>
    </row>
    <row r="9656" spans="6:20">
      <c r="F9656" s="32"/>
      <c r="K9656" s="32">
        <v>45363</v>
      </c>
      <c r="L9656" s="33">
        <f t="shared" si="1673"/>
        <v>3</v>
      </c>
      <c r="M9656" s="33">
        <f t="shared" si="1674"/>
        <v>2024</v>
      </c>
      <c r="N9656" s="34">
        <v>78.510000000000005</v>
      </c>
      <c r="P9656" s="32">
        <v>45769</v>
      </c>
      <c r="Q9656" s="33">
        <f t="shared" si="1669"/>
        <v>4</v>
      </c>
      <c r="R9656" s="33">
        <f t="shared" si="1670"/>
        <v>2025</v>
      </c>
      <c r="S9656" s="34">
        <v>68.930000000000007</v>
      </c>
      <c r="T9656" s="34"/>
    </row>
    <row r="9657" spans="6:20">
      <c r="F9657" s="32"/>
      <c r="K9657" s="32">
        <v>45364</v>
      </c>
      <c r="L9657" s="33">
        <f t="shared" si="1673"/>
        <v>3</v>
      </c>
      <c r="M9657" s="33">
        <f t="shared" si="1674"/>
        <v>2024</v>
      </c>
      <c r="N9657" s="34">
        <v>80.67</v>
      </c>
      <c r="P9657" s="32">
        <v>45770</v>
      </c>
      <c r="Q9657" s="33">
        <f t="shared" si="1669"/>
        <v>4</v>
      </c>
      <c r="R9657" s="33">
        <f t="shared" si="1670"/>
        <v>2025</v>
      </c>
      <c r="S9657" s="34">
        <v>68.260000000000005</v>
      </c>
      <c r="T9657" s="34"/>
    </row>
    <row r="9658" spans="6:20">
      <c r="F9658" s="32"/>
      <c r="K9658" s="32">
        <v>45365</v>
      </c>
      <c r="L9658" s="33">
        <f t="shared" si="1673"/>
        <v>3</v>
      </c>
      <c r="M9658" s="33">
        <f t="shared" si="1674"/>
        <v>2024</v>
      </c>
      <c r="N9658" s="34">
        <v>82.16</v>
      </c>
      <c r="P9658" s="32">
        <v>45771</v>
      </c>
      <c r="Q9658" s="33">
        <f t="shared" si="1669"/>
        <v>4</v>
      </c>
      <c r="R9658" s="33">
        <f t="shared" si="1670"/>
        <v>2025</v>
      </c>
      <c r="S9658" s="34">
        <v>67.5</v>
      </c>
      <c r="T9658" s="34"/>
    </row>
    <row r="9659" spans="6:20">
      <c r="F9659" s="32"/>
      <c r="K9659" s="32">
        <v>45366</v>
      </c>
      <c r="L9659" s="33">
        <f t="shared" ref="L9659" si="1675">+MONTH(K9659)</f>
        <v>3</v>
      </c>
      <c r="M9659" s="33">
        <f t="shared" ref="M9659" si="1676">+YEAR(K9659)</f>
        <v>2024</v>
      </c>
      <c r="N9659" s="34">
        <v>81.94</v>
      </c>
      <c r="P9659" s="32">
        <v>45772</v>
      </c>
      <c r="Q9659" s="33">
        <f t="shared" si="1669"/>
        <v>4</v>
      </c>
      <c r="R9659" s="33">
        <f t="shared" si="1670"/>
        <v>2025</v>
      </c>
      <c r="S9659" s="34">
        <v>66.989999999999995</v>
      </c>
      <c r="T9659" s="34"/>
    </row>
    <row r="9660" spans="6:20">
      <c r="F9660" s="32"/>
      <c r="K9660" s="32">
        <v>45369</v>
      </c>
      <c r="L9660" s="33">
        <f t="shared" ref="L9660:L9668" si="1677">+MONTH(K9660)</f>
        <v>3</v>
      </c>
      <c r="M9660" s="33">
        <f t="shared" ref="M9660:M9668" si="1678">+YEAR(K9660)</f>
        <v>2024</v>
      </c>
      <c r="N9660" s="34">
        <v>83.68</v>
      </c>
      <c r="P9660" s="32">
        <v>45775</v>
      </c>
      <c r="Q9660" s="33">
        <f t="shared" si="1669"/>
        <v>4</v>
      </c>
      <c r="R9660" s="33">
        <f t="shared" si="1670"/>
        <v>2025</v>
      </c>
      <c r="S9660" s="34">
        <v>66.13</v>
      </c>
      <c r="T9660" s="34"/>
    </row>
    <row r="9661" spans="6:20">
      <c r="F9661" s="32"/>
      <c r="K9661" s="32">
        <v>45370</v>
      </c>
      <c r="L9661" s="33">
        <f t="shared" si="1677"/>
        <v>3</v>
      </c>
      <c r="M9661" s="33">
        <f t="shared" si="1678"/>
        <v>2024</v>
      </c>
      <c r="N9661" s="34">
        <v>84.39</v>
      </c>
      <c r="P9661" s="32">
        <v>45776</v>
      </c>
      <c r="Q9661" s="33">
        <f t="shared" si="1669"/>
        <v>4</v>
      </c>
      <c r="R9661" s="33">
        <f t="shared" si="1670"/>
        <v>2025</v>
      </c>
      <c r="S9661" s="34">
        <v>64.040000000000006</v>
      </c>
      <c r="T9661" s="34"/>
    </row>
    <row r="9662" spans="6:20">
      <c r="F9662" s="32"/>
      <c r="K9662" s="32">
        <v>45371</v>
      </c>
      <c r="L9662" s="33">
        <f t="shared" si="1677"/>
        <v>3</v>
      </c>
      <c r="M9662" s="33">
        <f t="shared" si="1678"/>
        <v>2024</v>
      </c>
      <c r="N9662" s="34">
        <v>82.79</v>
      </c>
      <c r="P9662" s="32">
        <v>45777</v>
      </c>
      <c r="Q9662" s="33">
        <f t="shared" si="1669"/>
        <v>4</v>
      </c>
      <c r="R9662" s="33">
        <f t="shared" si="1670"/>
        <v>2025</v>
      </c>
      <c r="S9662" s="34">
        <v>63.37</v>
      </c>
      <c r="T9662" s="34"/>
    </row>
    <row r="9663" spans="6:20">
      <c r="F9663" s="32"/>
      <c r="K9663" s="32">
        <v>45372</v>
      </c>
      <c r="L9663" s="33">
        <f t="shared" si="1677"/>
        <v>3</v>
      </c>
      <c r="M9663" s="33">
        <f t="shared" si="1678"/>
        <v>2024</v>
      </c>
      <c r="N9663" s="34">
        <v>81.99</v>
      </c>
      <c r="P9663" s="32">
        <v>45778</v>
      </c>
      <c r="Q9663" s="33">
        <f t="shared" si="1669"/>
        <v>5</v>
      </c>
      <c r="R9663" s="33">
        <f t="shared" si="1670"/>
        <v>2025</v>
      </c>
      <c r="S9663" s="34">
        <v>62.37</v>
      </c>
      <c r="T9663" s="34"/>
    </row>
    <row r="9664" spans="6:20">
      <c r="F9664" s="32"/>
      <c r="K9664" s="32">
        <v>45373</v>
      </c>
      <c r="L9664" s="33">
        <f t="shared" si="1677"/>
        <v>3</v>
      </c>
      <c r="M9664" s="33">
        <f t="shared" si="1678"/>
        <v>2024</v>
      </c>
      <c r="N9664" s="34">
        <v>81.099999999999994</v>
      </c>
      <c r="P9664" s="32">
        <v>45779</v>
      </c>
      <c r="Q9664" s="33">
        <f t="shared" si="1669"/>
        <v>5</v>
      </c>
      <c r="R9664" s="33">
        <f t="shared" si="1670"/>
        <v>2025</v>
      </c>
      <c r="S9664" s="34">
        <v>61.57</v>
      </c>
      <c r="T9664" s="34"/>
    </row>
    <row r="9665" spans="6:20">
      <c r="F9665" s="32"/>
      <c r="K9665" s="32">
        <v>45376</v>
      </c>
      <c r="L9665" s="33">
        <f t="shared" si="1677"/>
        <v>3</v>
      </c>
      <c r="M9665" s="33">
        <f t="shared" si="1678"/>
        <v>2024</v>
      </c>
      <c r="N9665" s="34">
        <v>81.099999999999994</v>
      </c>
      <c r="P9665" s="32">
        <v>45782</v>
      </c>
      <c r="Q9665" s="33">
        <f t="shared" si="1669"/>
        <v>5</v>
      </c>
      <c r="R9665" s="33">
        <f t="shared" si="1670"/>
        <v>2025</v>
      </c>
      <c r="S9665" s="34"/>
      <c r="T9665" s="34"/>
    </row>
    <row r="9666" spans="6:20">
      <c r="F9666" s="32"/>
      <c r="K9666" s="32">
        <v>45377</v>
      </c>
      <c r="L9666" s="33">
        <f t="shared" si="1677"/>
        <v>3</v>
      </c>
      <c r="M9666" s="33">
        <f t="shared" si="1678"/>
        <v>2024</v>
      </c>
      <c r="N9666" s="34">
        <v>82.41</v>
      </c>
      <c r="P9666" s="32">
        <v>45783</v>
      </c>
      <c r="Q9666" s="33">
        <f t="shared" si="1669"/>
        <v>5</v>
      </c>
      <c r="R9666" s="33">
        <f t="shared" si="1670"/>
        <v>2025</v>
      </c>
      <c r="S9666" s="34">
        <v>62.37</v>
      </c>
      <c r="T9666" s="34"/>
    </row>
    <row r="9667" spans="6:20">
      <c r="F9667" s="32"/>
      <c r="K9667" s="32">
        <v>45378</v>
      </c>
      <c r="L9667" s="33">
        <f t="shared" si="1677"/>
        <v>3</v>
      </c>
      <c r="M9667" s="33">
        <f t="shared" si="1678"/>
        <v>2024</v>
      </c>
      <c r="N9667" s="34">
        <v>82.15</v>
      </c>
      <c r="P9667" s="32">
        <v>45784</v>
      </c>
      <c r="Q9667" s="33">
        <f t="shared" si="1669"/>
        <v>5</v>
      </c>
      <c r="R9667" s="33">
        <f t="shared" si="1670"/>
        <v>2025</v>
      </c>
      <c r="S9667" s="34">
        <v>60.31</v>
      </c>
      <c r="T9667" s="34"/>
    </row>
    <row r="9668" spans="6:20">
      <c r="F9668" s="32"/>
      <c r="K9668" s="32">
        <v>45379</v>
      </c>
      <c r="L9668" s="33">
        <f t="shared" si="1677"/>
        <v>3</v>
      </c>
      <c r="M9668" s="33">
        <f t="shared" si="1678"/>
        <v>2024</v>
      </c>
      <c r="N9668" s="34">
        <v>83.96</v>
      </c>
      <c r="P9668" s="32">
        <v>45785</v>
      </c>
      <c r="Q9668" s="33">
        <f t="shared" si="1669"/>
        <v>5</v>
      </c>
      <c r="R9668" s="33">
        <f t="shared" si="1670"/>
        <v>2025</v>
      </c>
      <c r="S9668" s="34">
        <v>62.22</v>
      </c>
      <c r="T9668" s="34"/>
    </row>
    <row r="9669" spans="6:20">
      <c r="F9669" s="32"/>
      <c r="K9669" s="32">
        <v>45383</v>
      </c>
      <c r="L9669" s="33">
        <f>+MONTH(K9669)</f>
        <v>4</v>
      </c>
      <c r="M9669" s="33">
        <f>+YEAR(K9669)</f>
        <v>2024</v>
      </c>
      <c r="N9669" s="34">
        <v>84.54</v>
      </c>
      <c r="P9669" s="32">
        <v>45786</v>
      </c>
      <c r="Q9669" s="33">
        <f t="shared" si="1669"/>
        <v>5</v>
      </c>
      <c r="R9669" s="33">
        <f t="shared" si="1670"/>
        <v>2025</v>
      </c>
      <c r="S9669" s="34">
        <v>64.260000000000005</v>
      </c>
      <c r="T9669" s="34"/>
    </row>
    <row r="9670" spans="6:20">
      <c r="F9670" s="32"/>
      <c r="K9670" s="32">
        <v>45384</v>
      </c>
      <c r="L9670" s="33">
        <f>+MONTH(K9670)</f>
        <v>4</v>
      </c>
      <c r="M9670" s="33">
        <f>+YEAR(K9670)</f>
        <v>2024</v>
      </c>
      <c r="N9670" s="34">
        <v>85.95</v>
      </c>
      <c r="P9670" s="32">
        <v>45789</v>
      </c>
      <c r="Q9670" s="33">
        <f t="shared" si="1669"/>
        <v>5</v>
      </c>
      <c r="R9670" s="33">
        <f t="shared" si="1670"/>
        <v>2025</v>
      </c>
      <c r="S9670" s="34">
        <v>65.28</v>
      </c>
      <c r="T9670" s="34"/>
    </row>
    <row r="9671" spans="6:20">
      <c r="F9671" s="32"/>
      <c r="K9671" s="32">
        <v>45385</v>
      </c>
      <c r="L9671" s="33">
        <f>+MONTH(K9671)</f>
        <v>4</v>
      </c>
      <c r="M9671" s="33">
        <f>+YEAR(K9671)</f>
        <v>2024</v>
      </c>
      <c r="N9671" s="34">
        <v>86.22</v>
      </c>
      <c r="P9671" s="32">
        <v>45790</v>
      </c>
      <c r="Q9671" s="33">
        <f t="shared" si="1669"/>
        <v>5</v>
      </c>
      <c r="R9671" s="33">
        <f t="shared" si="1670"/>
        <v>2025</v>
      </c>
      <c r="S9671" s="34">
        <v>66.930000000000007</v>
      </c>
      <c r="T9671" s="34"/>
    </row>
    <row r="9672" spans="6:20">
      <c r="F9672" s="32"/>
      <c r="K9672" s="32">
        <v>45386</v>
      </c>
      <c r="L9672" s="33">
        <f>+MONTH(K9672)</f>
        <v>4</v>
      </c>
      <c r="M9672" s="33">
        <f>+YEAR(K9672)</f>
        <v>2024</v>
      </c>
      <c r="N9672" s="34">
        <v>87.37</v>
      </c>
      <c r="P9672" s="32">
        <v>45791</v>
      </c>
      <c r="Q9672" s="33">
        <f t="shared" si="1669"/>
        <v>5</v>
      </c>
      <c r="R9672" s="33">
        <f t="shared" si="1670"/>
        <v>2025</v>
      </c>
      <c r="S9672" s="34">
        <v>65.91</v>
      </c>
      <c r="T9672" s="34"/>
    </row>
    <row r="9673" spans="6:20">
      <c r="F9673" s="32"/>
      <c r="K9673" s="32">
        <v>45387</v>
      </c>
      <c r="L9673" s="33">
        <f>+MONTH(K9673)</f>
        <v>4</v>
      </c>
      <c r="M9673" s="33">
        <f>+YEAR(K9673)</f>
        <v>2024</v>
      </c>
      <c r="N9673" s="34">
        <v>87.69</v>
      </c>
      <c r="P9673" s="32">
        <v>45792</v>
      </c>
      <c r="Q9673" s="33">
        <f t="shared" si="1669"/>
        <v>5</v>
      </c>
      <c r="R9673" s="33">
        <f t="shared" si="1670"/>
        <v>2025</v>
      </c>
      <c r="S9673" s="34">
        <v>64.36</v>
      </c>
      <c r="T9673" s="34"/>
    </row>
    <row r="9674" spans="6:20">
      <c r="F9674" s="32"/>
      <c r="K9674" s="32">
        <v>45390</v>
      </c>
      <c r="L9674" s="33">
        <f t="shared" ref="L9674:L9678" si="1679">+MONTH(K9674)</f>
        <v>4</v>
      </c>
      <c r="M9674" s="33">
        <f t="shared" ref="M9674:M9678" si="1680">+YEAR(K9674)</f>
        <v>2024</v>
      </c>
      <c r="N9674" s="34">
        <v>87.24</v>
      </c>
      <c r="P9674" s="32">
        <v>45793</v>
      </c>
      <c r="Q9674" s="33">
        <f t="shared" si="1669"/>
        <v>5</v>
      </c>
      <c r="R9674" s="33">
        <f t="shared" si="1670"/>
        <v>2025</v>
      </c>
      <c r="S9674" s="34">
        <v>65.2</v>
      </c>
      <c r="T9674" s="34"/>
    </row>
    <row r="9675" spans="6:20">
      <c r="F9675" s="32"/>
      <c r="K9675" s="32">
        <v>45391</v>
      </c>
      <c r="L9675" s="33">
        <f t="shared" si="1679"/>
        <v>4</v>
      </c>
      <c r="M9675" s="33">
        <f t="shared" si="1680"/>
        <v>2024</v>
      </c>
      <c r="N9675" s="34">
        <v>86.04</v>
      </c>
      <c r="P9675" s="32">
        <v>45796</v>
      </c>
      <c r="Q9675" s="33">
        <f t="shared" si="1669"/>
        <v>5</v>
      </c>
      <c r="R9675" s="33">
        <f t="shared" si="1670"/>
        <v>2025</v>
      </c>
      <c r="S9675" s="34">
        <v>66.25</v>
      </c>
      <c r="T9675" s="34"/>
    </row>
    <row r="9676" spans="6:20">
      <c r="F9676" s="32"/>
      <c r="K9676" s="32">
        <v>45392</v>
      </c>
      <c r="L9676" s="33">
        <f t="shared" si="1679"/>
        <v>4</v>
      </c>
      <c r="M9676" s="33">
        <f t="shared" si="1680"/>
        <v>2024</v>
      </c>
      <c r="N9676" s="34">
        <v>86.98</v>
      </c>
      <c r="P9676" s="32">
        <v>45797</v>
      </c>
      <c r="Q9676" s="33">
        <f t="shared" si="1669"/>
        <v>5</v>
      </c>
      <c r="R9676" s="33">
        <f t="shared" si="1670"/>
        <v>2025</v>
      </c>
      <c r="S9676" s="34">
        <v>66.930000000000007</v>
      </c>
      <c r="T9676" s="34"/>
    </row>
    <row r="9677" spans="6:20">
      <c r="F9677" s="32"/>
      <c r="K9677" s="32">
        <v>45393</v>
      </c>
      <c r="L9677" s="33">
        <f t="shared" si="1679"/>
        <v>4</v>
      </c>
      <c r="M9677" s="33">
        <f t="shared" si="1680"/>
        <v>2024</v>
      </c>
      <c r="N9677" s="34">
        <v>85.79</v>
      </c>
      <c r="P9677" s="32">
        <v>45798</v>
      </c>
      <c r="Q9677" s="33">
        <f t="shared" si="1669"/>
        <v>5</v>
      </c>
      <c r="R9677" s="33">
        <f t="shared" si="1670"/>
        <v>2025</v>
      </c>
      <c r="S9677" s="34">
        <v>65.86</v>
      </c>
      <c r="T9677" s="34"/>
    </row>
    <row r="9678" spans="6:20">
      <c r="F9678" s="32"/>
      <c r="K9678" s="32">
        <v>45394</v>
      </c>
      <c r="L9678" s="33">
        <f t="shared" si="1679"/>
        <v>4</v>
      </c>
      <c r="M9678" s="33">
        <f t="shared" si="1680"/>
        <v>2024</v>
      </c>
      <c r="N9678" s="34">
        <v>86.46</v>
      </c>
      <c r="P9678" s="32">
        <v>45799</v>
      </c>
      <c r="Q9678" s="33">
        <f t="shared" si="1669"/>
        <v>5</v>
      </c>
      <c r="R9678" s="33">
        <f t="shared" si="1670"/>
        <v>2025</v>
      </c>
      <c r="S9678" s="34">
        <v>64.87</v>
      </c>
      <c r="T9678" s="34"/>
    </row>
    <row r="9679" spans="6:20">
      <c r="F9679" s="32"/>
      <c r="K9679" s="32">
        <v>45397</v>
      </c>
      <c r="L9679" s="33">
        <f t="shared" ref="L9679:L9688" si="1681">+MONTH(K9679)</f>
        <v>4</v>
      </c>
      <c r="M9679" s="33">
        <f t="shared" ref="M9679:M9688" si="1682">+YEAR(K9679)</f>
        <v>2024</v>
      </c>
      <c r="N9679" s="34">
        <v>86.21</v>
      </c>
      <c r="P9679" s="32">
        <v>45800</v>
      </c>
      <c r="Q9679" s="33">
        <f t="shared" si="1669"/>
        <v>5</v>
      </c>
      <c r="R9679" s="33">
        <f t="shared" si="1670"/>
        <v>2025</v>
      </c>
      <c r="S9679" s="34">
        <v>65.41</v>
      </c>
      <c r="T9679" s="34"/>
    </row>
    <row r="9680" spans="6:20">
      <c r="F9680" s="32"/>
      <c r="K9680" s="32">
        <v>45398</v>
      </c>
      <c r="L9680" s="33">
        <f t="shared" si="1681"/>
        <v>4</v>
      </c>
      <c r="M9680" s="33">
        <f t="shared" si="1682"/>
        <v>2024</v>
      </c>
      <c r="N9680" s="34">
        <v>86.15</v>
      </c>
      <c r="P9680" s="32">
        <v>45804</v>
      </c>
      <c r="Q9680" s="33">
        <f t="shared" si="1669"/>
        <v>5</v>
      </c>
      <c r="R9680" s="33">
        <f t="shared" si="1670"/>
        <v>2025</v>
      </c>
      <c r="S9680" s="34">
        <v>64.319999999999993</v>
      </c>
      <c r="T9680" s="34"/>
    </row>
    <row r="9681" spans="6:20">
      <c r="F9681" s="32"/>
      <c r="K9681" s="32">
        <v>45399</v>
      </c>
      <c r="L9681" s="33">
        <f t="shared" si="1681"/>
        <v>4</v>
      </c>
      <c r="M9681" s="33">
        <f t="shared" si="1682"/>
        <v>2024</v>
      </c>
      <c r="N9681" s="34">
        <v>83.58</v>
      </c>
      <c r="P9681" s="32">
        <v>45805</v>
      </c>
      <c r="Q9681" s="33">
        <f t="shared" si="1669"/>
        <v>5</v>
      </c>
      <c r="R9681" s="33">
        <f t="shared" si="1670"/>
        <v>2025</v>
      </c>
      <c r="S9681" s="34">
        <v>65.72</v>
      </c>
      <c r="T9681" s="34"/>
    </row>
    <row r="9682" spans="6:20">
      <c r="F9682" s="32"/>
      <c r="K9682" s="32">
        <v>45400</v>
      </c>
      <c r="L9682" s="33">
        <f t="shared" si="1681"/>
        <v>4</v>
      </c>
      <c r="M9682" s="33">
        <f t="shared" si="1682"/>
        <v>2024</v>
      </c>
      <c r="N9682" s="34">
        <v>83.5</v>
      </c>
      <c r="P9682" s="32">
        <v>45806</v>
      </c>
      <c r="Q9682" s="33">
        <f t="shared" si="1669"/>
        <v>5</v>
      </c>
      <c r="R9682" s="33">
        <f t="shared" si="1670"/>
        <v>2025</v>
      </c>
      <c r="S9682" s="34">
        <v>64.599999999999994</v>
      </c>
      <c r="T9682" s="34"/>
    </row>
    <row r="9683" spans="6:20">
      <c r="F9683" s="32"/>
      <c r="K9683" s="32">
        <v>45401</v>
      </c>
      <c r="L9683" s="33">
        <f t="shared" si="1681"/>
        <v>4</v>
      </c>
      <c r="M9683" s="33">
        <f t="shared" si="1682"/>
        <v>2024</v>
      </c>
      <c r="N9683" s="34">
        <v>83.79</v>
      </c>
      <c r="P9683" s="32">
        <v>45807</v>
      </c>
      <c r="Q9683" s="33">
        <f t="shared" si="1669"/>
        <v>5</v>
      </c>
      <c r="R9683" s="33">
        <f t="shared" si="1670"/>
        <v>2025</v>
      </c>
      <c r="S9683" s="34">
        <v>64.319999999999993</v>
      </c>
      <c r="T9683" s="34"/>
    </row>
    <row r="9684" spans="6:20">
      <c r="F9684" s="32"/>
      <c r="K9684" s="32">
        <v>45404</v>
      </c>
      <c r="L9684" s="33">
        <f t="shared" si="1681"/>
        <v>4</v>
      </c>
      <c r="M9684" s="33">
        <f t="shared" si="1682"/>
        <v>2024</v>
      </c>
      <c r="N9684" s="34">
        <v>83.82</v>
      </c>
      <c r="P9684" s="32">
        <v>45810</v>
      </c>
      <c r="Q9684" s="33">
        <f t="shared" si="1669"/>
        <v>6</v>
      </c>
      <c r="R9684" s="33">
        <f t="shared" si="1670"/>
        <v>2025</v>
      </c>
      <c r="S9684" s="34">
        <v>66.55</v>
      </c>
      <c r="T9684" s="34"/>
    </row>
    <row r="9685" spans="6:20">
      <c r="F9685" s="32"/>
      <c r="K9685" s="32">
        <v>45405</v>
      </c>
      <c r="L9685" s="33">
        <f t="shared" si="1681"/>
        <v>4</v>
      </c>
      <c r="M9685" s="33">
        <f t="shared" si="1682"/>
        <v>2024</v>
      </c>
      <c r="N9685" s="34">
        <v>84.17</v>
      </c>
      <c r="P9685" s="32">
        <v>45811</v>
      </c>
      <c r="Q9685" s="33">
        <f t="shared" si="1669"/>
        <v>6</v>
      </c>
      <c r="R9685" s="33">
        <f t="shared" si="1670"/>
        <v>2025</v>
      </c>
      <c r="S9685" s="34">
        <v>67.48</v>
      </c>
      <c r="T9685" s="34"/>
    </row>
    <row r="9686" spans="6:20">
      <c r="F9686" s="32"/>
      <c r="K9686" s="32">
        <v>45406</v>
      </c>
      <c r="L9686" s="33">
        <f t="shared" si="1681"/>
        <v>4</v>
      </c>
      <c r="M9686" s="33">
        <f t="shared" si="1682"/>
        <v>2024</v>
      </c>
      <c r="N9686" s="34">
        <v>84.09</v>
      </c>
      <c r="P9686" s="32">
        <v>45812</v>
      </c>
      <c r="Q9686" s="33">
        <f t="shared" si="1669"/>
        <v>6</v>
      </c>
      <c r="R9686" s="33">
        <f t="shared" si="1670"/>
        <v>2025</v>
      </c>
      <c r="S9686" s="34">
        <v>66.69</v>
      </c>
      <c r="T9686" s="34"/>
    </row>
    <row r="9687" spans="6:20">
      <c r="F9687" s="32"/>
      <c r="K9687" s="32">
        <v>45407</v>
      </c>
      <c r="L9687" s="33">
        <f t="shared" si="1681"/>
        <v>4</v>
      </c>
      <c r="M9687" s="33">
        <f t="shared" si="1682"/>
        <v>2024</v>
      </c>
      <c r="N9687" s="34">
        <v>84.92</v>
      </c>
      <c r="P9687" s="32">
        <v>45813</v>
      </c>
      <c r="Q9687" s="33">
        <f t="shared" ref="Q9687:Q9711" si="1683">+MONTH(P9687)</f>
        <v>6</v>
      </c>
      <c r="R9687" s="33">
        <f t="shared" ref="R9687:R9711" si="1684">+YEAR(P9687)</f>
        <v>2025</v>
      </c>
      <c r="S9687" s="34">
        <v>67.14</v>
      </c>
      <c r="T9687" s="34"/>
    </row>
    <row r="9688" spans="6:20">
      <c r="F9688" s="32"/>
      <c r="K9688" s="32">
        <v>45408</v>
      </c>
      <c r="L9688" s="33">
        <f t="shared" si="1681"/>
        <v>4</v>
      </c>
      <c r="M9688" s="33">
        <f t="shared" si="1682"/>
        <v>2024</v>
      </c>
      <c r="N9688" s="34">
        <v>85.38</v>
      </c>
      <c r="P9688" s="32">
        <v>45814</v>
      </c>
      <c r="Q9688" s="33">
        <f t="shared" si="1683"/>
        <v>6</v>
      </c>
      <c r="R9688" s="33">
        <f t="shared" si="1684"/>
        <v>2025</v>
      </c>
      <c r="S9688" s="34">
        <v>68.02</v>
      </c>
      <c r="T9688" s="34"/>
    </row>
    <row r="9689" spans="6:20">
      <c r="F9689" s="32"/>
      <c r="K9689" s="32">
        <v>45411</v>
      </c>
      <c r="L9689" s="33">
        <f t="shared" ref="L9689:L9690" si="1685">+MONTH(K9689)</f>
        <v>4</v>
      </c>
      <c r="M9689" s="33">
        <f t="shared" ref="M9689:M9690" si="1686">+YEAR(K9689)</f>
        <v>2024</v>
      </c>
      <c r="N9689" s="34">
        <v>84.26</v>
      </c>
      <c r="P9689" s="32">
        <v>45817</v>
      </c>
      <c r="Q9689" s="33">
        <f t="shared" si="1683"/>
        <v>6</v>
      </c>
      <c r="R9689" s="33">
        <f t="shared" si="1684"/>
        <v>2025</v>
      </c>
      <c r="S9689" s="34">
        <v>68.73</v>
      </c>
      <c r="T9689" s="34"/>
    </row>
    <row r="9690" spans="6:20">
      <c r="F9690" s="32"/>
      <c r="K9690" s="32">
        <v>45412</v>
      </c>
      <c r="L9690" s="33">
        <f t="shared" si="1685"/>
        <v>4</v>
      </c>
      <c r="M9690" s="33">
        <f t="shared" si="1686"/>
        <v>2024</v>
      </c>
      <c r="N9690" s="34">
        <v>83.49</v>
      </c>
      <c r="P9690" s="32">
        <v>45818</v>
      </c>
      <c r="Q9690" s="33">
        <f t="shared" si="1683"/>
        <v>6</v>
      </c>
      <c r="R9690" s="33">
        <f t="shared" si="1684"/>
        <v>2025</v>
      </c>
      <c r="S9690" s="34">
        <v>68.41</v>
      </c>
      <c r="T9690" s="34"/>
    </row>
    <row r="9691" spans="6:20">
      <c r="F9691" s="32"/>
      <c r="K9691" s="32">
        <v>45413</v>
      </c>
      <c r="L9691" s="33">
        <f t="shared" ref="L9691:L9693" si="1687">+MONTH(K9691)</f>
        <v>5</v>
      </c>
      <c r="M9691" s="33">
        <f t="shared" ref="M9691:M9693" si="1688">+YEAR(K9691)</f>
        <v>2024</v>
      </c>
      <c r="N9691" s="34">
        <v>80.7</v>
      </c>
      <c r="P9691" s="32">
        <v>45819</v>
      </c>
      <c r="Q9691" s="33">
        <f t="shared" si="1683"/>
        <v>6</v>
      </c>
      <c r="R9691" s="33">
        <f t="shared" si="1684"/>
        <v>2025</v>
      </c>
      <c r="S9691" s="34">
        <v>71.290000000000006</v>
      </c>
      <c r="T9691" s="34"/>
    </row>
    <row r="9692" spans="6:20">
      <c r="F9692" s="32"/>
      <c r="K9692" s="32">
        <v>45414</v>
      </c>
      <c r="L9692" s="33">
        <f t="shared" si="1687"/>
        <v>5</v>
      </c>
      <c r="M9692" s="33">
        <f t="shared" si="1688"/>
        <v>2024</v>
      </c>
      <c r="N9692" s="34">
        <v>80.59</v>
      </c>
      <c r="P9692" s="32">
        <v>45820</v>
      </c>
      <c r="Q9692" s="33">
        <f t="shared" si="1683"/>
        <v>6</v>
      </c>
      <c r="R9692" s="33">
        <f t="shared" si="1684"/>
        <v>2025</v>
      </c>
      <c r="S9692" s="34">
        <v>70.84</v>
      </c>
      <c r="T9692" s="34"/>
    </row>
    <row r="9693" spans="6:20">
      <c r="F9693" s="32"/>
      <c r="K9693" s="32">
        <v>45415</v>
      </c>
      <c r="L9693" s="33">
        <f t="shared" si="1687"/>
        <v>5</v>
      </c>
      <c r="M9693" s="33">
        <f t="shared" si="1688"/>
        <v>2024</v>
      </c>
      <c r="N9693" s="34">
        <v>79.650000000000006</v>
      </c>
      <c r="P9693" s="32">
        <v>45821</v>
      </c>
      <c r="Q9693" s="33">
        <f t="shared" si="1683"/>
        <v>6</v>
      </c>
      <c r="R9693" s="33">
        <f t="shared" si="1684"/>
        <v>2025</v>
      </c>
      <c r="S9693" s="34">
        <v>76</v>
      </c>
      <c r="T9693" s="34"/>
    </row>
    <row r="9694" spans="6:20">
      <c r="F9694" s="32"/>
      <c r="K9694" s="32">
        <v>45418</v>
      </c>
      <c r="L9694" s="33">
        <f t="shared" ref="L9694:L9711" si="1689">+MONTH(K9694)</f>
        <v>5</v>
      </c>
      <c r="M9694" s="33">
        <f t="shared" ref="M9694:M9711" si="1690">+YEAR(K9694)</f>
        <v>2024</v>
      </c>
      <c r="N9694" s="34">
        <v>80.099999999999994</v>
      </c>
      <c r="P9694" s="32">
        <v>45824</v>
      </c>
      <c r="Q9694" s="33">
        <f t="shared" si="1683"/>
        <v>6</v>
      </c>
      <c r="R9694" s="33">
        <f t="shared" si="1684"/>
        <v>2025</v>
      </c>
      <c r="S9694" s="34">
        <v>75.05</v>
      </c>
      <c r="T9694" s="34"/>
    </row>
    <row r="9695" spans="6:20">
      <c r="F9695" s="32"/>
      <c r="K9695" s="32">
        <v>45419</v>
      </c>
      <c r="L9695" s="33">
        <f t="shared" si="1689"/>
        <v>5</v>
      </c>
      <c r="M9695" s="33">
        <f t="shared" si="1690"/>
        <v>2024</v>
      </c>
      <c r="N9695" s="34">
        <v>79.97</v>
      </c>
      <c r="P9695" s="32">
        <v>45825</v>
      </c>
      <c r="Q9695" s="33">
        <f t="shared" si="1683"/>
        <v>6</v>
      </c>
      <c r="R9695" s="33">
        <f t="shared" si="1684"/>
        <v>2025</v>
      </c>
      <c r="S9695" s="34">
        <v>78.7</v>
      </c>
    </row>
    <row r="9696" spans="6:20">
      <c r="F9696" s="32"/>
      <c r="K9696" s="32">
        <v>45420</v>
      </c>
      <c r="L9696" s="33">
        <f t="shared" si="1689"/>
        <v>5</v>
      </c>
      <c r="M9696" s="33">
        <f t="shared" si="1690"/>
        <v>2024</v>
      </c>
      <c r="N9696" s="34">
        <v>80.569999999999993</v>
      </c>
      <c r="P9696" s="32">
        <v>45826</v>
      </c>
      <c r="Q9696" s="33">
        <f t="shared" si="1683"/>
        <v>6</v>
      </c>
      <c r="R9696" s="33">
        <f t="shared" si="1684"/>
        <v>2025</v>
      </c>
      <c r="S9696" s="34">
        <v>78.38</v>
      </c>
    </row>
    <row r="9697" spans="6:19">
      <c r="F9697" s="32"/>
      <c r="K9697" s="32">
        <v>45421</v>
      </c>
      <c r="L9697" s="33">
        <f t="shared" si="1689"/>
        <v>5</v>
      </c>
      <c r="M9697" s="33">
        <f t="shared" si="1690"/>
        <v>2024</v>
      </c>
      <c r="N9697" s="34">
        <v>80.86</v>
      </c>
      <c r="P9697" s="32">
        <v>45827</v>
      </c>
      <c r="Q9697" s="33">
        <f t="shared" si="1683"/>
        <v>6</v>
      </c>
      <c r="R9697" s="33">
        <f t="shared" si="1684"/>
        <v>2025</v>
      </c>
      <c r="S9697" s="34">
        <v>80.37</v>
      </c>
    </row>
    <row r="9698" spans="6:19">
      <c r="F9698" s="32"/>
      <c r="K9698" s="32">
        <v>45422</v>
      </c>
      <c r="L9698" s="33">
        <f t="shared" si="1689"/>
        <v>5</v>
      </c>
      <c r="M9698" s="33">
        <f t="shared" si="1690"/>
        <v>2024</v>
      </c>
      <c r="N9698" s="34">
        <v>79.81</v>
      </c>
      <c r="P9698" s="32">
        <v>45828</v>
      </c>
      <c r="Q9698" s="33">
        <f t="shared" si="1683"/>
        <v>6</v>
      </c>
      <c r="R9698" s="33">
        <f t="shared" si="1684"/>
        <v>2025</v>
      </c>
      <c r="S9698" s="34">
        <v>78.73</v>
      </c>
    </row>
    <row r="9699" spans="6:19">
      <c r="F9699" s="32"/>
      <c r="K9699" s="32">
        <v>45425</v>
      </c>
      <c r="L9699" s="33">
        <f t="shared" si="1689"/>
        <v>5</v>
      </c>
      <c r="M9699" s="33">
        <f t="shared" si="1690"/>
        <v>2024</v>
      </c>
      <c r="N9699" s="34">
        <v>80.709999999999994</v>
      </c>
      <c r="P9699" s="32">
        <v>45831</v>
      </c>
      <c r="Q9699" s="33">
        <f t="shared" si="1683"/>
        <v>6</v>
      </c>
      <c r="R9699" s="33">
        <f t="shared" si="1684"/>
        <v>2025</v>
      </c>
      <c r="S9699" s="34">
        <v>74.34</v>
      </c>
    </row>
    <row r="9700" spans="6:19">
      <c r="F9700" s="32"/>
      <c r="K9700" s="32">
        <v>45426</v>
      </c>
      <c r="L9700" s="33">
        <f t="shared" si="1689"/>
        <v>5</v>
      </c>
      <c r="M9700" s="33">
        <f t="shared" si="1690"/>
        <v>2024</v>
      </c>
      <c r="N9700" s="34">
        <v>79.62</v>
      </c>
      <c r="P9700" s="32">
        <v>45832</v>
      </c>
      <c r="Q9700" s="33">
        <f t="shared" si="1683"/>
        <v>6</v>
      </c>
      <c r="R9700" s="33">
        <f t="shared" si="1684"/>
        <v>2025</v>
      </c>
      <c r="S9700" s="34">
        <v>69.13</v>
      </c>
    </row>
    <row r="9701" spans="6:19">
      <c r="F9701" s="32"/>
      <c r="K9701" s="32">
        <v>45427</v>
      </c>
      <c r="L9701" s="33">
        <f t="shared" si="1689"/>
        <v>5</v>
      </c>
      <c r="M9701" s="33">
        <f t="shared" si="1690"/>
        <v>2024</v>
      </c>
      <c r="N9701" s="34">
        <v>80.23</v>
      </c>
      <c r="P9701" s="32">
        <v>45833</v>
      </c>
      <c r="Q9701" s="33">
        <f t="shared" si="1683"/>
        <v>6</v>
      </c>
      <c r="R9701" s="33">
        <f t="shared" si="1684"/>
        <v>2025</v>
      </c>
      <c r="S9701" s="34">
        <v>68.400000000000006</v>
      </c>
    </row>
    <row r="9702" spans="6:19">
      <c r="F9702" s="32"/>
      <c r="K9702" s="32">
        <v>45428</v>
      </c>
      <c r="L9702" s="33">
        <f t="shared" si="1689"/>
        <v>5</v>
      </c>
      <c r="M9702" s="33">
        <f t="shared" si="1690"/>
        <v>2024</v>
      </c>
      <c r="N9702" s="34">
        <v>80.849999999999994</v>
      </c>
      <c r="P9702" s="32">
        <v>45834</v>
      </c>
      <c r="Q9702" s="33">
        <f t="shared" si="1683"/>
        <v>6</v>
      </c>
      <c r="R9702" s="33">
        <f t="shared" si="1684"/>
        <v>2025</v>
      </c>
      <c r="S9702" s="34">
        <v>68.569999999999993</v>
      </c>
    </row>
    <row r="9703" spans="6:19">
      <c r="F9703" s="32"/>
      <c r="K9703" s="32">
        <v>45429</v>
      </c>
      <c r="L9703" s="33">
        <f t="shared" si="1689"/>
        <v>5</v>
      </c>
      <c r="M9703" s="33">
        <f t="shared" si="1690"/>
        <v>2024</v>
      </c>
      <c r="N9703" s="34">
        <v>81.66</v>
      </c>
      <c r="P9703" s="32">
        <v>45835</v>
      </c>
      <c r="Q9703" s="33">
        <f t="shared" si="1683"/>
        <v>6</v>
      </c>
      <c r="R9703" s="33">
        <f t="shared" si="1684"/>
        <v>2025</v>
      </c>
      <c r="S9703" s="34">
        <v>69.37</v>
      </c>
    </row>
    <row r="9704" spans="6:19">
      <c r="F9704" s="32"/>
      <c r="K9704" s="32">
        <v>45432</v>
      </c>
      <c r="L9704" s="33">
        <f t="shared" si="1689"/>
        <v>5</v>
      </c>
      <c r="M9704" s="33">
        <f t="shared" si="1690"/>
        <v>2024</v>
      </c>
      <c r="N9704" s="34">
        <v>81.39</v>
      </c>
      <c r="P9704" s="32">
        <v>45838</v>
      </c>
      <c r="Q9704" s="33">
        <f t="shared" si="1683"/>
        <v>6</v>
      </c>
      <c r="R9704" s="33">
        <f t="shared" si="1684"/>
        <v>2025</v>
      </c>
      <c r="S9704" s="34">
        <v>68.150000000000006</v>
      </c>
    </row>
    <row r="9705" spans="6:19">
      <c r="F9705" s="32"/>
      <c r="K9705" s="32">
        <v>45433</v>
      </c>
      <c r="L9705" s="33">
        <f t="shared" si="1689"/>
        <v>5</v>
      </c>
      <c r="M9705" s="33">
        <f t="shared" si="1690"/>
        <v>2024</v>
      </c>
      <c r="N9705" s="34">
        <v>80.66</v>
      </c>
      <c r="P9705" s="32">
        <v>45839</v>
      </c>
      <c r="Q9705" s="33">
        <f t="shared" si="1683"/>
        <v>7</v>
      </c>
      <c r="R9705" s="33">
        <f t="shared" si="1684"/>
        <v>2025</v>
      </c>
      <c r="S9705" s="34">
        <v>67.63</v>
      </c>
    </row>
    <row r="9706" spans="6:19">
      <c r="F9706" s="32"/>
      <c r="K9706" s="32">
        <v>45434</v>
      </c>
      <c r="L9706" s="33">
        <f t="shared" si="1689"/>
        <v>5</v>
      </c>
      <c r="M9706" s="33">
        <f t="shared" si="1690"/>
        <v>2024</v>
      </c>
      <c r="N9706" s="34">
        <v>79.150000000000006</v>
      </c>
      <c r="P9706" s="32">
        <v>45840</v>
      </c>
      <c r="Q9706" s="33">
        <f t="shared" si="1683"/>
        <v>7</v>
      </c>
      <c r="R9706" s="33">
        <f t="shared" si="1684"/>
        <v>2025</v>
      </c>
      <c r="S9706" s="34">
        <v>70.8</v>
      </c>
    </row>
    <row r="9707" spans="6:19">
      <c r="F9707" s="32"/>
      <c r="K9707" s="32">
        <v>45435</v>
      </c>
      <c r="L9707" s="33">
        <f t="shared" si="1689"/>
        <v>5</v>
      </c>
      <c r="M9707" s="33">
        <f t="shared" si="1690"/>
        <v>2024</v>
      </c>
      <c r="N9707" s="34">
        <v>77.47</v>
      </c>
      <c r="P9707" s="32">
        <v>45841</v>
      </c>
      <c r="Q9707" s="33">
        <f t="shared" si="1683"/>
        <v>7</v>
      </c>
      <c r="R9707" s="33">
        <f t="shared" si="1684"/>
        <v>2025</v>
      </c>
      <c r="S9707" s="34">
        <v>70.42</v>
      </c>
    </row>
    <row r="9708" spans="6:19">
      <c r="F9708" s="32"/>
      <c r="K9708" s="32">
        <v>45436</v>
      </c>
      <c r="L9708" s="33">
        <f t="shared" si="1689"/>
        <v>5</v>
      </c>
      <c r="M9708" s="33">
        <f t="shared" si="1690"/>
        <v>2024</v>
      </c>
      <c r="N9708" s="34">
        <v>78.48</v>
      </c>
      <c r="P9708" s="32">
        <v>45842</v>
      </c>
      <c r="Q9708" s="33">
        <f t="shared" si="1683"/>
        <v>7</v>
      </c>
      <c r="R9708" s="33">
        <f t="shared" si="1684"/>
        <v>2025</v>
      </c>
      <c r="S9708" s="34">
        <v>71.03</v>
      </c>
    </row>
    <row r="9709" spans="6:19">
      <c r="F9709" s="32"/>
      <c r="K9709" s="32">
        <v>45440</v>
      </c>
      <c r="L9709" s="33">
        <f t="shared" si="1689"/>
        <v>5</v>
      </c>
      <c r="M9709" s="33">
        <f t="shared" si="1690"/>
        <v>2024</v>
      </c>
      <c r="N9709" s="34">
        <v>80.900000000000006</v>
      </c>
      <c r="P9709" s="32">
        <v>45845</v>
      </c>
      <c r="Q9709" s="33">
        <f t="shared" si="1683"/>
        <v>7</v>
      </c>
      <c r="R9709" s="33">
        <f t="shared" si="1684"/>
        <v>2025</v>
      </c>
      <c r="S9709" s="34">
        <v>71.95</v>
      </c>
    </row>
    <row r="9710" spans="6:19">
      <c r="F9710" s="32"/>
      <c r="K9710" s="32">
        <v>45441</v>
      </c>
      <c r="L9710" s="33">
        <f t="shared" si="1689"/>
        <v>5</v>
      </c>
      <c r="M9710" s="33">
        <f t="shared" si="1690"/>
        <v>2024</v>
      </c>
      <c r="N9710" s="34">
        <v>80.239999999999995</v>
      </c>
      <c r="P9710" s="32">
        <v>45846</v>
      </c>
      <c r="Q9710" s="33">
        <f t="shared" si="1683"/>
        <v>7</v>
      </c>
      <c r="R9710" s="33">
        <f t="shared" si="1684"/>
        <v>2025</v>
      </c>
      <c r="S9710" s="34">
        <v>72.5</v>
      </c>
    </row>
    <row r="9711" spans="6:19">
      <c r="F9711" s="32"/>
      <c r="K9711" s="32">
        <v>45442</v>
      </c>
      <c r="L9711" s="33">
        <f t="shared" si="1689"/>
        <v>5</v>
      </c>
      <c r="M9711" s="33">
        <f t="shared" si="1690"/>
        <v>2024</v>
      </c>
      <c r="N9711" s="34">
        <v>78.959999999999994</v>
      </c>
      <c r="P9711" s="32">
        <v>45847</v>
      </c>
      <c r="Q9711" s="33">
        <f t="shared" si="1683"/>
        <v>7</v>
      </c>
      <c r="R9711" s="33">
        <f t="shared" si="1684"/>
        <v>2025</v>
      </c>
      <c r="S9711" s="34">
        <v>71.98</v>
      </c>
    </row>
    <row r="9712" spans="6:19">
      <c r="F9712" s="32"/>
      <c r="K9712" s="32">
        <v>45443</v>
      </c>
      <c r="L9712" s="33">
        <f t="shared" ref="L9712:L9748" si="1691">+MONTH(K9712)</f>
        <v>5</v>
      </c>
      <c r="M9712" s="33">
        <f t="shared" ref="M9712:M9748" si="1692">+YEAR(K9712)</f>
        <v>2024</v>
      </c>
      <c r="N9712" s="34">
        <v>77.97</v>
      </c>
      <c r="P9712" s="32">
        <v>45848</v>
      </c>
      <c r="Q9712" s="33">
        <f t="shared" ref="Q9712:Q9750" si="1693">+MONTH(P9712)</f>
        <v>7</v>
      </c>
      <c r="R9712" s="33">
        <f t="shared" ref="R9712:R9750" si="1694">+YEAR(P9712)</f>
        <v>2025</v>
      </c>
      <c r="S9712" s="34">
        <v>70.38</v>
      </c>
    </row>
    <row r="9713" spans="6:19">
      <c r="F9713" s="32"/>
      <c r="K9713" s="32">
        <v>45446</v>
      </c>
      <c r="L9713" s="33">
        <f t="shared" si="1691"/>
        <v>6</v>
      </c>
      <c r="M9713" s="33">
        <f t="shared" si="1692"/>
        <v>2024</v>
      </c>
      <c r="N9713" s="34">
        <v>75.260000000000005</v>
      </c>
      <c r="P9713" s="32">
        <v>45849</v>
      </c>
      <c r="Q9713" s="33">
        <f t="shared" si="1693"/>
        <v>7</v>
      </c>
      <c r="R9713" s="33">
        <f t="shared" si="1694"/>
        <v>2025</v>
      </c>
      <c r="S9713" s="34">
        <v>72.06</v>
      </c>
    </row>
    <row r="9714" spans="6:19">
      <c r="F9714" s="32"/>
      <c r="K9714" s="32">
        <v>45447</v>
      </c>
      <c r="L9714" s="33">
        <f t="shared" si="1691"/>
        <v>6</v>
      </c>
      <c r="M9714" s="33">
        <f t="shared" si="1692"/>
        <v>2024</v>
      </c>
      <c r="N9714" s="34">
        <v>74.27</v>
      </c>
      <c r="P9714" s="32">
        <v>45852</v>
      </c>
      <c r="Q9714" s="33">
        <f t="shared" si="1693"/>
        <v>7</v>
      </c>
      <c r="R9714" s="33">
        <f t="shared" si="1694"/>
        <v>2025</v>
      </c>
      <c r="S9714" s="34">
        <v>70.959999999999994</v>
      </c>
    </row>
    <row r="9715" spans="6:19">
      <c r="F9715" s="32"/>
      <c r="K9715" s="32">
        <v>45448</v>
      </c>
      <c r="L9715" s="33">
        <f t="shared" si="1691"/>
        <v>6</v>
      </c>
      <c r="M9715" s="33">
        <f t="shared" si="1692"/>
        <v>2024</v>
      </c>
      <c r="N9715" s="34">
        <v>75.08</v>
      </c>
      <c r="P9715" s="32">
        <v>45853</v>
      </c>
      <c r="Q9715" s="33">
        <f t="shared" si="1693"/>
        <v>7</v>
      </c>
      <c r="R9715" s="33">
        <f t="shared" si="1694"/>
        <v>2025</v>
      </c>
      <c r="S9715" s="34">
        <v>70.27</v>
      </c>
    </row>
    <row r="9716" spans="6:19">
      <c r="F9716" s="32"/>
      <c r="K9716" s="32">
        <v>45449</v>
      </c>
      <c r="L9716" s="33">
        <f t="shared" si="1691"/>
        <v>6</v>
      </c>
      <c r="M9716" s="33">
        <f t="shared" si="1692"/>
        <v>2024</v>
      </c>
      <c r="N9716" s="34">
        <v>76.52</v>
      </c>
      <c r="P9716" s="32">
        <v>45854</v>
      </c>
      <c r="Q9716" s="33">
        <f t="shared" si="1693"/>
        <v>7</v>
      </c>
      <c r="R9716" s="33">
        <f t="shared" si="1694"/>
        <v>2025</v>
      </c>
      <c r="S9716" s="34">
        <v>69.67</v>
      </c>
    </row>
    <row r="9717" spans="6:19">
      <c r="F9717" s="32"/>
      <c r="K9717" s="32">
        <v>45450</v>
      </c>
      <c r="L9717" s="33">
        <f t="shared" si="1691"/>
        <v>6</v>
      </c>
      <c r="M9717" s="33">
        <f t="shared" si="1692"/>
        <v>2024</v>
      </c>
      <c r="N9717" s="34">
        <v>76.53</v>
      </c>
      <c r="P9717" s="32">
        <v>45855</v>
      </c>
      <c r="Q9717" s="33">
        <f t="shared" si="1693"/>
        <v>7</v>
      </c>
      <c r="R9717" s="33">
        <f t="shared" si="1694"/>
        <v>2025</v>
      </c>
      <c r="S9717" s="34">
        <v>71.319999999999993</v>
      </c>
    </row>
    <row r="9718" spans="6:19">
      <c r="F9718" s="32"/>
      <c r="K9718" s="32">
        <v>45453</v>
      </c>
      <c r="L9718" s="33">
        <f t="shared" si="1691"/>
        <v>6</v>
      </c>
      <c r="M9718" s="33">
        <f t="shared" si="1692"/>
        <v>2024</v>
      </c>
      <c r="N9718" s="34">
        <v>78.75</v>
      </c>
      <c r="P9718" s="32">
        <v>45856</v>
      </c>
      <c r="Q9718" s="33">
        <f t="shared" si="1693"/>
        <v>7</v>
      </c>
      <c r="R9718" s="33">
        <f t="shared" si="1694"/>
        <v>2025</v>
      </c>
      <c r="S9718" s="34">
        <v>71.06</v>
      </c>
    </row>
    <row r="9719" spans="6:19">
      <c r="F9719" s="32"/>
      <c r="K9719" s="32">
        <v>45454</v>
      </c>
      <c r="L9719" s="33">
        <f t="shared" si="1691"/>
        <v>6</v>
      </c>
      <c r="M9719" s="33">
        <f t="shared" si="1692"/>
        <v>2024</v>
      </c>
      <c r="N9719" s="34">
        <v>78.88</v>
      </c>
      <c r="P9719" s="32">
        <v>45859</v>
      </c>
      <c r="Q9719" s="33">
        <f t="shared" si="1693"/>
        <v>7</v>
      </c>
      <c r="R9719" s="33">
        <f t="shared" si="1694"/>
        <v>2025</v>
      </c>
      <c r="S9719" s="34">
        <v>71.92</v>
      </c>
    </row>
    <row r="9720" spans="6:19">
      <c r="F9720" s="32"/>
      <c r="K9720" s="32">
        <v>45455</v>
      </c>
      <c r="L9720" s="33">
        <f t="shared" si="1691"/>
        <v>6</v>
      </c>
      <c r="M9720" s="33">
        <f t="shared" si="1692"/>
        <v>2024</v>
      </c>
      <c r="N9720" s="34">
        <v>79.56</v>
      </c>
      <c r="P9720" s="32">
        <v>45860</v>
      </c>
      <c r="Q9720" s="33">
        <f t="shared" si="1693"/>
        <v>7</v>
      </c>
      <c r="R9720" s="33">
        <f t="shared" si="1694"/>
        <v>2025</v>
      </c>
      <c r="S9720" s="34">
        <v>69.69</v>
      </c>
    </row>
    <row r="9721" spans="6:19">
      <c r="F9721" s="32"/>
      <c r="K9721" s="32">
        <v>45456</v>
      </c>
      <c r="L9721" s="33">
        <f t="shared" si="1691"/>
        <v>6</v>
      </c>
      <c r="M9721" s="33">
        <f t="shared" si="1692"/>
        <v>2024</v>
      </c>
      <c r="N9721" s="34">
        <v>79.61</v>
      </c>
      <c r="P9721" s="32">
        <v>45861</v>
      </c>
      <c r="Q9721" s="33">
        <f t="shared" si="1693"/>
        <v>7</v>
      </c>
      <c r="R9721" s="33">
        <f t="shared" si="1694"/>
        <v>2025</v>
      </c>
      <c r="S9721" s="34">
        <v>69.17</v>
      </c>
    </row>
    <row r="9722" spans="6:19">
      <c r="F9722" s="32"/>
      <c r="K9722" s="32">
        <v>45457</v>
      </c>
      <c r="L9722" s="33">
        <f t="shared" si="1691"/>
        <v>6</v>
      </c>
      <c r="M9722" s="33">
        <f t="shared" si="1692"/>
        <v>2024</v>
      </c>
      <c r="N9722" s="34">
        <v>79.41</v>
      </c>
      <c r="P9722" s="32">
        <v>45862</v>
      </c>
      <c r="Q9722" s="33">
        <f t="shared" si="1693"/>
        <v>7</v>
      </c>
      <c r="R9722" s="33">
        <f t="shared" si="1694"/>
        <v>2025</v>
      </c>
      <c r="S9722" s="34">
        <v>70.42</v>
      </c>
    </row>
    <row r="9723" spans="6:19">
      <c r="F9723" s="32"/>
      <c r="K9723" s="32">
        <v>45460</v>
      </c>
      <c r="L9723" s="33">
        <f t="shared" si="1691"/>
        <v>6</v>
      </c>
      <c r="M9723" s="33">
        <f t="shared" si="1692"/>
        <v>2024</v>
      </c>
      <c r="N9723" s="34">
        <v>81.33</v>
      </c>
      <c r="P9723" s="32">
        <v>45863</v>
      </c>
      <c r="Q9723" s="33">
        <f t="shared" si="1693"/>
        <v>7</v>
      </c>
      <c r="R9723" s="33">
        <f t="shared" si="1694"/>
        <v>2025</v>
      </c>
      <c r="S9723" s="34">
        <v>69.23</v>
      </c>
    </row>
    <row r="9724" spans="6:19">
      <c r="F9724" s="32"/>
      <c r="K9724" s="32">
        <v>45461</v>
      </c>
      <c r="L9724" s="33">
        <f t="shared" si="1691"/>
        <v>6</v>
      </c>
      <c r="M9724" s="33">
        <f t="shared" si="1692"/>
        <v>2024</v>
      </c>
      <c r="N9724" s="34">
        <v>82.67</v>
      </c>
      <c r="P9724" s="32">
        <v>45866</v>
      </c>
      <c r="Q9724" s="33">
        <f t="shared" si="1693"/>
        <v>7</v>
      </c>
      <c r="R9724" s="33">
        <f t="shared" si="1694"/>
        <v>2025</v>
      </c>
      <c r="S9724" s="34">
        <v>70.87</v>
      </c>
    </row>
    <row r="9725" spans="6:19">
      <c r="F9725" s="32"/>
      <c r="K9725" s="32">
        <v>45462</v>
      </c>
      <c r="L9725" s="33">
        <f t="shared" si="1691"/>
        <v>6</v>
      </c>
      <c r="M9725" s="33">
        <f t="shared" si="1692"/>
        <v>2024</v>
      </c>
      <c r="N9725" s="34"/>
      <c r="P9725" s="32">
        <v>45867</v>
      </c>
      <c r="Q9725" s="33">
        <f t="shared" si="1693"/>
        <v>7</v>
      </c>
      <c r="R9725" s="33">
        <f t="shared" si="1694"/>
        <v>2025</v>
      </c>
      <c r="S9725" s="34">
        <v>73.209999999999994</v>
      </c>
    </row>
    <row r="9726" spans="6:19">
      <c r="F9726" s="32"/>
      <c r="K9726" s="32">
        <v>45463</v>
      </c>
      <c r="L9726" s="33">
        <f t="shared" si="1691"/>
        <v>6</v>
      </c>
      <c r="M9726" s="33">
        <f t="shared" si="1692"/>
        <v>2024</v>
      </c>
      <c r="N9726" s="34">
        <v>83.34</v>
      </c>
      <c r="P9726" s="32">
        <v>45868</v>
      </c>
      <c r="Q9726" s="33">
        <f t="shared" si="1693"/>
        <v>7</v>
      </c>
      <c r="R9726" s="33">
        <f t="shared" si="1694"/>
        <v>2025</v>
      </c>
      <c r="S9726" s="34">
        <v>73.98</v>
      </c>
    </row>
    <row r="9727" spans="6:19">
      <c r="F9727" s="32"/>
      <c r="K9727" s="32">
        <v>45464</v>
      </c>
      <c r="L9727" s="33">
        <f t="shared" si="1691"/>
        <v>6</v>
      </c>
      <c r="M9727" s="33">
        <f t="shared" si="1692"/>
        <v>2024</v>
      </c>
      <c r="N9727" s="34">
        <v>81.709999999999994</v>
      </c>
      <c r="P9727" s="32">
        <v>45869</v>
      </c>
      <c r="Q9727" s="33">
        <f t="shared" si="1693"/>
        <v>7</v>
      </c>
      <c r="R9727" s="33">
        <f t="shared" si="1694"/>
        <v>2025</v>
      </c>
      <c r="S9727" s="34">
        <v>73.430000000000007</v>
      </c>
    </row>
    <row r="9728" spans="6:19">
      <c r="F9728" s="32"/>
      <c r="K9728" s="32">
        <v>45467</v>
      </c>
      <c r="L9728" s="33">
        <f t="shared" si="1691"/>
        <v>6</v>
      </c>
      <c r="M9728" s="33">
        <f t="shared" si="1692"/>
        <v>2024</v>
      </c>
      <c r="N9728" s="34">
        <v>82.63</v>
      </c>
      <c r="P9728" s="32">
        <v>45870</v>
      </c>
      <c r="Q9728" s="33">
        <f t="shared" si="1693"/>
        <v>8</v>
      </c>
      <c r="R9728" s="33">
        <f t="shared" si="1694"/>
        <v>2025</v>
      </c>
      <c r="S9728" s="34">
        <v>70.55</v>
      </c>
    </row>
    <row r="9729" spans="6:19">
      <c r="F9729" s="32"/>
      <c r="K9729" s="32">
        <v>45468</v>
      </c>
      <c r="L9729" s="33">
        <f t="shared" si="1691"/>
        <v>6</v>
      </c>
      <c r="M9729" s="33">
        <f t="shared" si="1692"/>
        <v>2024</v>
      </c>
      <c r="N9729" s="34">
        <v>81.97</v>
      </c>
      <c r="P9729" s="32">
        <v>45873</v>
      </c>
      <c r="Q9729" s="33">
        <f t="shared" si="1693"/>
        <v>8</v>
      </c>
      <c r="R9729" s="33">
        <f t="shared" si="1694"/>
        <v>2025</v>
      </c>
      <c r="S9729" s="34">
        <v>69.56</v>
      </c>
    </row>
    <row r="9730" spans="6:19">
      <c r="F9730" s="32"/>
      <c r="K9730" s="32">
        <v>45469</v>
      </c>
      <c r="L9730" s="33">
        <f t="shared" si="1691"/>
        <v>6</v>
      </c>
      <c r="M9730" s="33">
        <f t="shared" si="1692"/>
        <v>2024</v>
      </c>
      <c r="N9730" s="34">
        <v>82.19</v>
      </c>
      <c r="P9730" s="32">
        <v>45874</v>
      </c>
      <c r="Q9730" s="33">
        <f t="shared" si="1693"/>
        <v>8</v>
      </c>
      <c r="R9730" s="33">
        <f t="shared" si="1694"/>
        <v>2025</v>
      </c>
      <c r="S9730" s="34">
        <v>69.14</v>
      </c>
    </row>
    <row r="9731" spans="6:19">
      <c r="F9731" s="32"/>
      <c r="K9731" s="32">
        <v>45470</v>
      </c>
      <c r="L9731" s="33">
        <f t="shared" si="1691"/>
        <v>6</v>
      </c>
      <c r="M9731" s="33">
        <f t="shared" si="1692"/>
        <v>2024</v>
      </c>
      <c r="N9731" s="34">
        <v>83.04</v>
      </c>
      <c r="P9731" s="32">
        <v>45875</v>
      </c>
      <c r="Q9731" s="33">
        <f t="shared" si="1693"/>
        <v>8</v>
      </c>
      <c r="R9731" s="33">
        <f t="shared" si="1694"/>
        <v>2025</v>
      </c>
      <c r="S9731" s="34">
        <v>67.97</v>
      </c>
    </row>
    <row r="9732" spans="6:19">
      <c r="F9732" s="32"/>
      <c r="K9732" s="32">
        <v>45471</v>
      </c>
      <c r="L9732" s="33">
        <f t="shared" si="1691"/>
        <v>6</v>
      </c>
      <c r="M9732" s="33">
        <f t="shared" si="1692"/>
        <v>2024</v>
      </c>
      <c r="N9732" s="34">
        <v>82.83</v>
      </c>
      <c r="P9732" s="32">
        <v>45876</v>
      </c>
      <c r="Q9732" s="33">
        <f t="shared" si="1693"/>
        <v>8</v>
      </c>
      <c r="R9732" s="33">
        <f t="shared" si="1694"/>
        <v>2025</v>
      </c>
      <c r="S9732" s="34">
        <v>66.989999999999995</v>
      </c>
    </row>
    <row r="9733" spans="6:19">
      <c r="F9733" s="32"/>
      <c r="K9733" s="32">
        <v>45474</v>
      </c>
      <c r="L9733" s="33">
        <f t="shared" si="1691"/>
        <v>7</v>
      </c>
      <c r="M9733" s="33">
        <f t="shared" si="1692"/>
        <v>2024</v>
      </c>
      <c r="N9733" s="34">
        <v>84.7</v>
      </c>
      <c r="P9733" s="32">
        <v>45877</v>
      </c>
      <c r="Q9733" s="33">
        <f t="shared" si="1693"/>
        <v>8</v>
      </c>
      <c r="R9733" s="33">
        <f t="shared" si="1694"/>
        <v>2025</v>
      </c>
      <c r="S9733" s="34">
        <v>67.17</v>
      </c>
    </row>
    <row r="9734" spans="6:19">
      <c r="F9734" s="32"/>
      <c r="K9734" s="32">
        <v>45475</v>
      </c>
      <c r="L9734" s="33">
        <f t="shared" si="1691"/>
        <v>7</v>
      </c>
      <c r="M9734" s="33">
        <f t="shared" si="1692"/>
        <v>2024</v>
      </c>
      <c r="N9734" s="34">
        <v>84.09</v>
      </c>
      <c r="P9734" s="32">
        <v>45880</v>
      </c>
      <c r="Q9734" s="33">
        <f t="shared" si="1693"/>
        <v>8</v>
      </c>
      <c r="R9734" s="33">
        <f t="shared" si="1694"/>
        <v>2025</v>
      </c>
      <c r="S9734" s="34">
        <v>67.36</v>
      </c>
    </row>
    <row r="9735" spans="6:19">
      <c r="F9735" s="32"/>
      <c r="K9735" s="32">
        <v>45476</v>
      </c>
      <c r="L9735" s="33">
        <f t="shared" si="1691"/>
        <v>7</v>
      </c>
      <c r="M9735" s="33">
        <f t="shared" si="1692"/>
        <v>2024</v>
      </c>
      <c r="N9735" s="34">
        <v>85.19</v>
      </c>
      <c r="P9735" s="32">
        <v>45881</v>
      </c>
      <c r="Q9735" s="33">
        <f t="shared" si="1693"/>
        <v>8</v>
      </c>
      <c r="R9735" s="33">
        <f t="shared" si="1694"/>
        <v>2025</v>
      </c>
      <c r="S9735" s="34">
        <v>66.8</v>
      </c>
    </row>
    <row r="9736" spans="6:19">
      <c r="F9736" s="32"/>
      <c r="K9736" s="32">
        <v>45477</v>
      </c>
      <c r="L9736" s="33">
        <f t="shared" si="1691"/>
        <v>7</v>
      </c>
      <c r="M9736" s="33">
        <f t="shared" si="1692"/>
        <v>2024</v>
      </c>
      <c r="N9736" s="34"/>
      <c r="P9736" s="32">
        <v>45882</v>
      </c>
      <c r="Q9736" s="33">
        <f t="shared" si="1693"/>
        <v>8</v>
      </c>
      <c r="R9736" s="33">
        <f t="shared" si="1694"/>
        <v>2025</v>
      </c>
      <c r="S9736" s="34">
        <v>66.25</v>
      </c>
    </row>
    <row r="9737" spans="6:19">
      <c r="F9737" s="32"/>
      <c r="K9737" s="32">
        <v>45478</v>
      </c>
      <c r="L9737" s="33">
        <f t="shared" si="1691"/>
        <v>7</v>
      </c>
      <c r="M9737" s="33">
        <f t="shared" si="1692"/>
        <v>2024</v>
      </c>
      <c r="N9737" s="34">
        <v>84.44</v>
      </c>
      <c r="P9737" s="32">
        <v>45883</v>
      </c>
      <c r="Q9737" s="33">
        <f t="shared" si="1693"/>
        <v>8</v>
      </c>
      <c r="R9737" s="33">
        <f t="shared" si="1694"/>
        <v>2025</v>
      </c>
      <c r="S9737" s="34">
        <v>68.12</v>
      </c>
    </row>
    <row r="9738" spans="6:19">
      <c r="F9738" s="32"/>
      <c r="K9738" s="32">
        <v>45481</v>
      </c>
      <c r="L9738" s="33">
        <f t="shared" si="1691"/>
        <v>7</v>
      </c>
      <c r="M9738" s="33">
        <f t="shared" si="1692"/>
        <v>2024</v>
      </c>
      <c r="N9738" s="34">
        <v>83.63</v>
      </c>
      <c r="P9738" s="32">
        <v>45884</v>
      </c>
      <c r="Q9738" s="33">
        <f t="shared" si="1693"/>
        <v>8</v>
      </c>
      <c r="R9738" s="33">
        <f t="shared" si="1694"/>
        <v>2025</v>
      </c>
      <c r="S9738" s="34">
        <v>67.3</v>
      </c>
    </row>
    <row r="9739" spans="6:19">
      <c r="F9739" s="32"/>
      <c r="K9739" s="32">
        <v>45482</v>
      </c>
      <c r="L9739" s="33">
        <f t="shared" si="1691"/>
        <v>7</v>
      </c>
      <c r="M9739" s="33">
        <f t="shared" si="1692"/>
        <v>2024</v>
      </c>
      <c r="N9739" s="34">
        <v>82.78</v>
      </c>
      <c r="P9739" s="32">
        <v>45887</v>
      </c>
      <c r="Q9739" s="33">
        <f t="shared" si="1693"/>
        <v>8</v>
      </c>
      <c r="R9739" s="33">
        <f t="shared" si="1694"/>
        <v>2025</v>
      </c>
      <c r="S9739" s="34">
        <v>68.180000000000007</v>
      </c>
    </row>
    <row r="9740" spans="6:19">
      <c r="F9740" s="32"/>
      <c r="K9740" s="32">
        <v>45483</v>
      </c>
      <c r="L9740" s="33">
        <f t="shared" si="1691"/>
        <v>7</v>
      </c>
      <c r="M9740" s="33">
        <f t="shared" si="1692"/>
        <v>2024</v>
      </c>
      <c r="N9740" s="34">
        <v>83.39</v>
      </c>
      <c r="P9740" s="32">
        <v>45888</v>
      </c>
      <c r="Q9740" s="33">
        <f t="shared" si="1693"/>
        <v>8</v>
      </c>
      <c r="R9740" s="33">
        <f t="shared" si="1694"/>
        <v>2025</v>
      </c>
      <c r="S9740" s="34">
        <v>66.62</v>
      </c>
    </row>
    <row r="9741" spans="6:19">
      <c r="F9741" s="32"/>
      <c r="K9741" s="32">
        <v>45484</v>
      </c>
      <c r="L9741" s="33">
        <f t="shared" si="1691"/>
        <v>7</v>
      </c>
      <c r="M9741" s="33">
        <f t="shared" si="1692"/>
        <v>2024</v>
      </c>
      <c r="N9741" s="34">
        <v>83.92</v>
      </c>
      <c r="P9741" s="32">
        <v>45889</v>
      </c>
      <c r="Q9741" s="33">
        <f t="shared" si="1693"/>
        <v>8</v>
      </c>
      <c r="R9741" s="33">
        <f t="shared" si="1694"/>
        <v>2025</v>
      </c>
      <c r="S9741" s="34">
        <v>67.61</v>
      </c>
    </row>
    <row r="9742" spans="6:19">
      <c r="F9742" s="32"/>
      <c r="K9742" s="32">
        <v>45485</v>
      </c>
      <c r="L9742" s="33">
        <f t="shared" si="1691"/>
        <v>7</v>
      </c>
      <c r="M9742" s="33">
        <f t="shared" si="1692"/>
        <v>2024</v>
      </c>
      <c r="N9742" s="34">
        <v>83.49</v>
      </c>
      <c r="P9742" s="32">
        <v>45890</v>
      </c>
      <c r="Q9742" s="33">
        <f t="shared" si="1693"/>
        <v>8</v>
      </c>
      <c r="R9742" s="33">
        <f t="shared" si="1694"/>
        <v>2025</v>
      </c>
      <c r="S9742" s="34">
        <v>68.41</v>
      </c>
    </row>
    <row r="9743" spans="6:19">
      <c r="F9743" s="32"/>
      <c r="K9743" s="32">
        <v>45488</v>
      </c>
      <c r="L9743" s="33">
        <f t="shared" si="1691"/>
        <v>7</v>
      </c>
      <c r="M9743" s="33">
        <f t="shared" si="1692"/>
        <v>2024</v>
      </c>
      <c r="N9743" s="34">
        <v>83.22</v>
      </c>
      <c r="P9743" s="32">
        <v>45891</v>
      </c>
      <c r="Q9743" s="33">
        <f t="shared" si="1693"/>
        <v>8</v>
      </c>
      <c r="R9743" s="33">
        <f t="shared" si="1694"/>
        <v>2025</v>
      </c>
      <c r="S9743" s="34">
        <v>68.290000000000006</v>
      </c>
    </row>
    <row r="9744" spans="6:19">
      <c r="F9744" s="32"/>
      <c r="K9744" s="32">
        <v>45489</v>
      </c>
      <c r="L9744" s="33">
        <f t="shared" si="1691"/>
        <v>7</v>
      </c>
      <c r="M9744" s="33">
        <f t="shared" si="1692"/>
        <v>2024</v>
      </c>
      <c r="N9744" s="34">
        <v>81.92</v>
      </c>
      <c r="P9744" s="32">
        <v>45894</v>
      </c>
      <c r="Q9744" s="33">
        <f t="shared" si="1693"/>
        <v>8</v>
      </c>
      <c r="R9744" s="33">
        <f t="shared" si="1694"/>
        <v>2025</v>
      </c>
      <c r="S9744" s="34"/>
    </row>
    <row r="9745" spans="6:19">
      <c r="F9745" s="32"/>
      <c r="K9745" s="32">
        <v>45490</v>
      </c>
      <c r="L9745" s="33">
        <f t="shared" si="1691"/>
        <v>7</v>
      </c>
      <c r="M9745" s="33">
        <f t="shared" si="1692"/>
        <v>2024</v>
      </c>
      <c r="N9745" s="34">
        <v>84.16</v>
      </c>
      <c r="P9745" s="32">
        <v>45895</v>
      </c>
      <c r="Q9745" s="33">
        <f t="shared" si="1693"/>
        <v>8</v>
      </c>
      <c r="R9745" s="33">
        <f t="shared" si="1694"/>
        <v>2025</v>
      </c>
      <c r="S9745" s="34">
        <v>66.89</v>
      </c>
    </row>
    <row r="9746" spans="6:19">
      <c r="F9746" s="32"/>
      <c r="K9746" s="32">
        <v>45491</v>
      </c>
      <c r="L9746" s="33">
        <f t="shared" si="1691"/>
        <v>7</v>
      </c>
      <c r="M9746" s="33">
        <f t="shared" si="1692"/>
        <v>2024</v>
      </c>
      <c r="N9746" s="34">
        <v>84.17</v>
      </c>
      <c r="P9746" s="32">
        <v>45896</v>
      </c>
      <c r="Q9746" s="33">
        <f t="shared" si="1693"/>
        <v>8</v>
      </c>
      <c r="R9746" s="33">
        <f t="shared" si="1694"/>
        <v>2025</v>
      </c>
      <c r="S9746" s="34">
        <v>67.75</v>
      </c>
    </row>
    <row r="9747" spans="6:19">
      <c r="F9747" s="32"/>
      <c r="K9747" s="32">
        <v>45492</v>
      </c>
      <c r="L9747" s="33">
        <f t="shared" si="1691"/>
        <v>7</v>
      </c>
      <c r="M9747" s="33">
        <f t="shared" si="1692"/>
        <v>2024</v>
      </c>
      <c r="N9747" s="34">
        <v>81.430000000000007</v>
      </c>
      <c r="P9747" s="32">
        <v>45897</v>
      </c>
      <c r="Q9747" s="33">
        <f t="shared" si="1693"/>
        <v>8</v>
      </c>
      <c r="R9747" s="33">
        <f t="shared" si="1694"/>
        <v>2025</v>
      </c>
      <c r="S9747" s="34">
        <v>68.61</v>
      </c>
    </row>
    <row r="9748" spans="6:19">
      <c r="F9748" s="32"/>
      <c r="K9748" s="32">
        <v>45495</v>
      </c>
      <c r="L9748" s="33">
        <f t="shared" si="1691"/>
        <v>7</v>
      </c>
      <c r="M9748" s="33">
        <f t="shared" si="1692"/>
        <v>2024</v>
      </c>
      <c r="N9748" s="34">
        <v>81.25</v>
      </c>
      <c r="P9748" s="32">
        <v>45898</v>
      </c>
      <c r="Q9748" s="33">
        <f t="shared" si="1693"/>
        <v>8</v>
      </c>
      <c r="R9748" s="33">
        <f t="shared" si="1694"/>
        <v>2025</v>
      </c>
      <c r="S9748" s="34">
        <v>67.83</v>
      </c>
    </row>
    <row r="9749" spans="6:19">
      <c r="F9749" s="32"/>
      <c r="K9749" s="32">
        <v>45496</v>
      </c>
      <c r="L9749" s="33">
        <f t="shared" ref="L9749:L9779" si="1695">+MONTH(K9749)</f>
        <v>7</v>
      </c>
      <c r="M9749" s="33">
        <f t="shared" ref="M9749:M9779" si="1696">+YEAR(K9749)</f>
        <v>2024</v>
      </c>
      <c r="N9749" s="34">
        <v>78.239999999999995</v>
      </c>
      <c r="P9749" s="32">
        <v>45901</v>
      </c>
      <c r="Q9749" s="33">
        <f t="shared" si="1693"/>
        <v>9</v>
      </c>
      <c r="R9749" s="33">
        <f t="shared" si="1694"/>
        <v>2025</v>
      </c>
      <c r="S9749" s="34">
        <v>67.09</v>
      </c>
    </row>
    <row r="9750" spans="6:19">
      <c r="F9750" s="32"/>
      <c r="K9750" s="32">
        <v>45497</v>
      </c>
      <c r="L9750" s="33">
        <f t="shared" si="1695"/>
        <v>7</v>
      </c>
      <c r="M9750" s="33">
        <f t="shared" si="1696"/>
        <v>2024</v>
      </c>
      <c r="N9750" s="34">
        <v>78.78</v>
      </c>
      <c r="P9750" s="32">
        <v>45902</v>
      </c>
      <c r="Q9750" s="33">
        <f t="shared" si="1693"/>
        <v>9</v>
      </c>
      <c r="R9750" s="33">
        <f t="shared" si="1694"/>
        <v>2025</v>
      </c>
      <c r="S9750" s="34">
        <v>68.09</v>
      </c>
    </row>
    <row r="9751" spans="6:19">
      <c r="F9751" s="32"/>
      <c r="K9751" s="32">
        <v>45498</v>
      </c>
      <c r="L9751" s="33">
        <f t="shared" si="1695"/>
        <v>7</v>
      </c>
      <c r="M9751" s="33">
        <f t="shared" si="1696"/>
        <v>2024</v>
      </c>
      <c r="N9751" s="34">
        <v>79.430000000000007</v>
      </c>
      <c r="P9751" s="32">
        <v>45903</v>
      </c>
      <c r="Q9751" s="33">
        <f t="shared" ref="Q9751:Q9800" si="1697">+MONTH(P9751)</f>
        <v>9</v>
      </c>
      <c r="R9751" s="33">
        <f t="shared" ref="R9751:R9800" si="1698">+YEAR(P9751)</f>
        <v>2025</v>
      </c>
      <c r="S9751" s="34">
        <v>67.760000000000005</v>
      </c>
    </row>
    <row r="9752" spans="6:19">
      <c r="F9752" s="32"/>
      <c r="K9752" s="32">
        <v>45499</v>
      </c>
      <c r="L9752" s="33">
        <f t="shared" si="1695"/>
        <v>7</v>
      </c>
      <c r="M9752" s="33">
        <f t="shared" si="1696"/>
        <v>2024</v>
      </c>
      <c r="N9752" s="34">
        <v>78.58</v>
      </c>
      <c r="P9752" s="32">
        <v>45904</v>
      </c>
      <c r="Q9752" s="33">
        <f t="shared" si="1697"/>
        <v>9</v>
      </c>
      <c r="R9752" s="33">
        <f t="shared" si="1698"/>
        <v>2025</v>
      </c>
      <c r="S9752" s="34">
        <v>66.41</v>
      </c>
    </row>
    <row r="9753" spans="6:19">
      <c r="F9753" s="32"/>
      <c r="K9753" s="32">
        <v>45502</v>
      </c>
      <c r="L9753" s="33">
        <f t="shared" si="1695"/>
        <v>7</v>
      </c>
      <c r="M9753" s="33">
        <f t="shared" si="1696"/>
        <v>2024</v>
      </c>
      <c r="N9753" s="34">
        <v>77.27</v>
      </c>
      <c r="P9753" s="32">
        <v>45905</v>
      </c>
      <c r="Q9753" s="33">
        <f t="shared" si="1697"/>
        <v>9</v>
      </c>
      <c r="R9753" s="33">
        <f t="shared" si="1698"/>
        <v>2025</v>
      </c>
      <c r="S9753" s="34">
        <v>64.92</v>
      </c>
    </row>
    <row r="9754" spans="6:19">
      <c r="F9754" s="32"/>
      <c r="K9754" s="32">
        <v>45503</v>
      </c>
      <c r="L9754" s="33">
        <f t="shared" si="1695"/>
        <v>7</v>
      </c>
      <c r="M9754" s="33">
        <f t="shared" si="1696"/>
        <v>2024</v>
      </c>
      <c r="N9754" s="34">
        <v>76.17</v>
      </c>
      <c r="P9754" s="32">
        <v>45908</v>
      </c>
      <c r="Q9754" s="33">
        <f t="shared" si="1697"/>
        <v>9</v>
      </c>
      <c r="R9754" s="33">
        <f t="shared" si="1698"/>
        <v>2025</v>
      </c>
      <c r="S9754" s="34">
        <v>65.44</v>
      </c>
    </row>
    <row r="9755" spans="6:19">
      <c r="F9755" s="32"/>
      <c r="K9755" s="32">
        <v>45504</v>
      </c>
      <c r="L9755" s="33">
        <f t="shared" si="1695"/>
        <v>7</v>
      </c>
      <c r="M9755" s="33">
        <f t="shared" si="1696"/>
        <v>2024</v>
      </c>
      <c r="N9755" s="34">
        <v>79.36</v>
      </c>
      <c r="P9755" s="32">
        <v>45909</v>
      </c>
      <c r="Q9755" s="33">
        <f t="shared" si="1697"/>
        <v>9</v>
      </c>
      <c r="R9755" s="33">
        <f t="shared" si="1698"/>
        <v>2025</v>
      </c>
      <c r="S9755" s="34">
        <v>67.97</v>
      </c>
    </row>
    <row r="9756" spans="6:19">
      <c r="F9756" s="32"/>
      <c r="K9756" s="32">
        <v>45505</v>
      </c>
      <c r="L9756" s="33">
        <f t="shared" si="1695"/>
        <v>8</v>
      </c>
      <c r="M9756" s="33">
        <f t="shared" si="1696"/>
        <v>2024</v>
      </c>
      <c r="N9756" s="34">
        <v>77.739999999999995</v>
      </c>
      <c r="P9756" s="32">
        <v>45910</v>
      </c>
      <c r="Q9756" s="33">
        <f t="shared" si="1697"/>
        <v>9</v>
      </c>
      <c r="R9756" s="33">
        <f t="shared" si="1698"/>
        <v>2025</v>
      </c>
      <c r="S9756" s="34">
        <v>67.62</v>
      </c>
    </row>
    <row r="9757" spans="6:19">
      <c r="F9757" s="32"/>
      <c r="K9757" s="32">
        <v>45506</v>
      </c>
      <c r="L9757" s="33">
        <f t="shared" si="1695"/>
        <v>8</v>
      </c>
      <c r="M9757" s="33">
        <f t="shared" si="1696"/>
        <v>2024</v>
      </c>
      <c r="N9757" s="34">
        <v>74.989999999999995</v>
      </c>
      <c r="P9757" s="32">
        <v>45911</v>
      </c>
      <c r="Q9757" s="33">
        <f t="shared" si="1697"/>
        <v>9</v>
      </c>
      <c r="R9757" s="33">
        <f t="shared" si="1698"/>
        <v>2025</v>
      </c>
      <c r="S9757" s="34">
        <v>67.25</v>
      </c>
    </row>
    <row r="9758" spans="6:19">
      <c r="F9758" s="32"/>
      <c r="K9758" s="32">
        <v>45509</v>
      </c>
      <c r="L9758" s="33">
        <f t="shared" si="1695"/>
        <v>8</v>
      </c>
      <c r="M9758" s="33">
        <f t="shared" si="1696"/>
        <v>2024</v>
      </c>
      <c r="N9758" s="34">
        <v>74.459999999999994</v>
      </c>
      <c r="P9758" s="32">
        <v>45912</v>
      </c>
      <c r="Q9758" s="33">
        <f t="shared" si="1697"/>
        <v>9</v>
      </c>
      <c r="R9758" s="33">
        <f t="shared" si="1698"/>
        <v>2025</v>
      </c>
      <c r="S9758" s="34">
        <v>67.87</v>
      </c>
    </row>
    <row r="9759" spans="6:19">
      <c r="F9759" s="32"/>
      <c r="K9759" s="32">
        <v>45510</v>
      </c>
      <c r="L9759" s="33">
        <f t="shared" si="1695"/>
        <v>8</v>
      </c>
      <c r="M9759" s="33">
        <f t="shared" si="1696"/>
        <v>2024</v>
      </c>
      <c r="N9759" s="34">
        <v>74.599999999999994</v>
      </c>
      <c r="P9759" s="32">
        <v>45915</v>
      </c>
      <c r="Q9759" s="33">
        <f t="shared" si="1697"/>
        <v>9</v>
      </c>
      <c r="R9759" s="33">
        <f t="shared" si="1698"/>
        <v>2025</v>
      </c>
      <c r="S9759" s="34">
        <v>67.88</v>
      </c>
    </row>
    <row r="9760" spans="6:19">
      <c r="F9760" s="32"/>
      <c r="K9760" s="32">
        <v>45511</v>
      </c>
      <c r="L9760" s="33">
        <f t="shared" si="1695"/>
        <v>8</v>
      </c>
      <c r="M9760" s="33">
        <f t="shared" si="1696"/>
        <v>2024</v>
      </c>
      <c r="N9760" s="34">
        <v>76.680000000000007</v>
      </c>
      <c r="P9760" s="32">
        <v>45916</v>
      </c>
      <c r="Q9760" s="33">
        <f t="shared" si="1697"/>
        <v>9</v>
      </c>
      <c r="R9760" s="33">
        <f t="shared" si="1698"/>
        <v>2025</v>
      </c>
      <c r="S9760" s="34">
        <v>69.69</v>
      </c>
    </row>
    <row r="9761" spans="6:19">
      <c r="F9761" s="32"/>
      <c r="K9761" s="32">
        <v>45512</v>
      </c>
      <c r="L9761" s="33">
        <f t="shared" si="1695"/>
        <v>8</v>
      </c>
      <c r="M9761" s="33">
        <f t="shared" si="1696"/>
        <v>2024</v>
      </c>
      <c r="N9761" s="34">
        <v>77.64</v>
      </c>
      <c r="P9761" s="32">
        <v>45917</v>
      </c>
      <c r="Q9761" s="33">
        <f t="shared" si="1697"/>
        <v>9</v>
      </c>
      <c r="R9761" s="33">
        <f t="shared" si="1698"/>
        <v>2025</v>
      </c>
      <c r="S9761" s="34">
        <v>69.19</v>
      </c>
    </row>
    <row r="9762" spans="6:19">
      <c r="F9762" s="32"/>
      <c r="K9762" s="32">
        <v>45513</v>
      </c>
      <c r="L9762" s="33">
        <f t="shared" si="1695"/>
        <v>8</v>
      </c>
      <c r="M9762" s="33">
        <f t="shared" si="1696"/>
        <v>2024</v>
      </c>
      <c r="N9762" s="34">
        <v>78.28</v>
      </c>
      <c r="P9762" s="32">
        <v>45918</v>
      </c>
      <c r="Q9762" s="33">
        <f t="shared" si="1697"/>
        <v>9</v>
      </c>
      <c r="R9762" s="33">
        <f t="shared" si="1698"/>
        <v>2025</v>
      </c>
      <c r="S9762" s="34">
        <v>67.83</v>
      </c>
    </row>
    <row r="9763" spans="6:19">
      <c r="F9763" s="32"/>
      <c r="K9763" s="32">
        <v>45516</v>
      </c>
      <c r="L9763" s="33">
        <f t="shared" si="1695"/>
        <v>8</v>
      </c>
      <c r="M9763" s="33">
        <f t="shared" si="1696"/>
        <v>2024</v>
      </c>
      <c r="N9763" s="34">
        <v>81.45</v>
      </c>
      <c r="P9763" s="32">
        <v>45919</v>
      </c>
      <c r="Q9763" s="33">
        <f t="shared" si="1697"/>
        <v>9</v>
      </c>
      <c r="R9763" s="33">
        <f t="shared" si="1698"/>
        <v>2025</v>
      </c>
      <c r="S9763" s="34">
        <v>67.05</v>
      </c>
    </row>
    <row r="9764" spans="6:19">
      <c r="F9764" s="32"/>
      <c r="K9764" s="32">
        <v>45517</v>
      </c>
      <c r="L9764" s="33">
        <f t="shared" si="1695"/>
        <v>8</v>
      </c>
      <c r="M9764" s="33">
        <f t="shared" si="1696"/>
        <v>2024</v>
      </c>
      <c r="N9764" s="34">
        <v>79.81</v>
      </c>
      <c r="P9764" s="32">
        <v>45922</v>
      </c>
      <c r="Q9764" s="33">
        <f t="shared" si="1697"/>
        <v>9</v>
      </c>
      <c r="R9764" s="33">
        <f t="shared" si="1698"/>
        <v>2025</v>
      </c>
      <c r="S9764" s="34">
        <v>66.87</v>
      </c>
    </row>
    <row r="9765" spans="6:19">
      <c r="F9765" s="32"/>
      <c r="K9765" s="32">
        <v>45518</v>
      </c>
      <c r="L9765" s="33">
        <f t="shared" si="1695"/>
        <v>8</v>
      </c>
      <c r="M9765" s="33">
        <f t="shared" si="1696"/>
        <v>2024</v>
      </c>
      <c r="N9765" s="34">
        <v>78.47</v>
      </c>
      <c r="P9765" s="32">
        <v>45923</v>
      </c>
      <c r="Q9765" s="33">
        <f t="shared" si="1697"/>
        <v>9</v>
      </c>
      <c r="R9765" s="33">
        <f t="shared" si="1698"/>
        <v>2025</v>
      </c>
      <c r="S9765" s="34">
        <v>67.959999999999994</v>
      </c>
    </row>
    <row r="9766" spans="6:19">
      <c r="F9766" s="32"/>
      <c r="K9766" s="32">
        <v>45519</v>
      </c>
      <c r="L9766" s="33">
        <f t="shared" si="1695"/>
        <v>8</v>
      </c>
      <c r="M9766" s="33">
        <f t="shared" si="1696"/>
        <v>2024</v>
      </c>
      <c r="N9766" s="34">
        <v>79.66</v>
      </c>
      <c r="P9766" s="32">
        <v>45924</v>
      </c>
      <c r="Q9766" s="33">
        <f t="shared" si="1697"/>
        <v>9</v>
      </c>
      <c r="R9766" s="33">
        <f t="shared" si="1698"/>
        <v>2025</v>
      </c>
      <c r="S9766" s="34">
        <v>69.64</v>
      </c>
    </row>
    <row r="9767" spans="6:19">
      <c r="F9767" s="32"/>
      <c r="K9767" s="32">
        <v>45520</v>
      </c>
      <c r="L9767" s="33">
        <f t="shared" si="1695"/>
        <v>8</v>
      </c>
      <c r="M9767" s="33">
        <f t="shared" si="1696"/>
        <v>2024</v>
      </c>
      <c r="N9767" s="34">
        <v>78.05</v>
      </c>
      <c r="P9767" s="32">
        <v>45925</v>
      </c>
      <c r="Q9767" s="33">
        <f t="shared" si="1697"/>
        <v>9</v>
      </c>
      <c r="R9767" s="33">
        <f t="shared" si="1698"/>
        <v>2025</v>
      </c>
      <c r="S9767" s="34">
        <v>70.48</v>
      </c>
    </row>
    <row r="9768" spans="6:19">
      <c r="F9768" s="32"/>
      <c r="K9768" s="32">
        <v>45523</v>
      </c>
      <c r="L9768" s="33">
        <f t="shared" si="1695"/>
        <v>8</v>
      </c>
      <c r="M9768" s="33">
        <f t="shared" si="1696"/>
        <v>2024</v>
      </c>
      <c r="N9768" s="34">
        <v>75.819999999999993</v>
      </c>
      <c r="P9768" s="32">
        <v>45926</v>
      </c>
      <c r="Q9768" s="33">
        <f t="shared" si="1697"/>
        <v>9</v>
      </c>
      <c r="R9768" s="33">
        <f t="shared" si="1698"/>
        <v>2025</v>
      </c>
      <c r="S9768" s="34">
        <v>71.150000000000006</v>
      </c>
    </row>
    <row r="9769" spans="6:19">
      <c r="F9769" s="32"/>
      <c r="K9769" s="32">
        <v>45524</v>
      </c>
      <c r="L9769" s="33">
        <f t="shared" si="1695"/>
        <v>8</v>
      </c>
      <c r="M9769" s="33">
        <f t="shared" si="1696"/>
        <v>2024</v>
      </c>
      <c r="N9769" s="34">
        <v>75.27</v>
      </c>
      <c r="P9769" s="32">
        <v>45929</v>
      </c>
      <c r="Q9769" s="33">
        <f t="shared" si="1697"/>
        <v>9</v>
      </c>
      <c r="R9769" s="33">
        <f t="shared" si="1698"/>
        <v>2025</v>
      </c>
      <c r="S9769" s="34">
        <v>69</v>
      </c>
    </row>
    <row r="9770" spans="6:19">
      <c r="F9770" s="32"/>
      <c r="K9770" s="32">
        <v>45525</v>
      </c>
      <c r="L9770" s="33">
        <f t="shared" si="1695"/>
        <v>8</v>
      </c>
      <c r="M9770" s="33">
        <f t="shared" si="1696"/>
        <v>2024</v>
      </c>
      <c r="N9770" s="34">
        <v>72.760000000000005</v>
      </c>
      <c r="P9770" s="32">
        <v>45930</v>
      </c>
      <c r="Q9770" s="33">
        <f t="shared" si="1697"/>
        <v>9</v>
      </c>
      <c r="R9770" s="33">
        <f t="shared" si="1698"/>
        <v>2025</v>
      </c>
      <c r="S9770" s="34">
        <v>68.52</v>
      </c>
    </row>
    <row r="9771" spans="6:19">
      <c r="F9771" s="32"/>
      <c r="K9771" s="32">
        <v>45526</v>
      </c>
      <c r="L9771" s="33">
        <f t="shared" si="1695"/>
        <v>8</v>
      </c>
      <c r="M9771" s="33">
        <f t="shared" si="1696"/>
        <v>2024</v>
      </c>
      <c r="N9771" s="34">
        <v>73.72</v>
      </c>
      <c r="P9771" s="32">
        <v>45931</v>
      </c>
      <c r="Q9771" s="33">
        <f t="shared" si="1697"/>
        <v>10</v>
      </c>
      <c r="R9771" s="33">
        <f t="shared" si="1698"/>
        <v>2025</v>
      </c>
      <c r="S9771" s="34">
        <v>66.67</v>
      </c>
    </row>
    <row r="9772" spans="6:19">
      <c r="F9772" s="32"/>
      <c r="K9772" s="32">
        <v>45527</v>
      </c>
      <c r="L9772" s="33">
        <f t="shared" si="1695"/>
        <v>8</v>
      </c>
      <c r="M9772" s="33">
        <f t="shared" si="1696"/>
        <v>2024</v>
      </c>
      <c r="N9772" s="34">
        <v>75.819999999999993</v>
      </c>
      <c r="P9772" s="32">
        <v>45932</v>
      </c>
      <c r="Q9772" s="33">
        <f t="shared" si="1697"/>
        <v>10</v>
      </c>
      <c r="R9772" s="33">
        <f t="shared" si="1698"/>
        <v>2025</v>
      </c>
      <c r="S9772" s="34">
        <v>65.44</v>
      </c>
    </row>
    <row r="9773" spans="6:19">
      <c r="F9773" s="32"/>
      <c r="K9773" s="32">
        <v>45530</v>
      </c>
      <c r="L9773" s="33">
        <f t="shared" si="1695"/>
        <v>8</v>
      </c>
      <c r="M9773" s="33">
        <f t="shared" si="1696"/>
        <v>2024</v>
      </c>
      <c r="N9773" s="34">
        <v>78.400000000000006</v>
      </c>
      <c r="P9773" s="32">
        <v>45933</v>
      </c>
      <c r="Q9773" s="33">
        <f t="shared" si="1697"/>
        <v>10</v>
      </c>
      <c r="R9773" s="33">
        <f t="shared" si="1698"/>
        <v>2025</v>
      </c>
      <c r="S9773" s="34">
        <v>66.13</v>
      </c>
    </row>
    <row r="9774" spans="6:19">
      <c r="F9774" s="32"/>
      <c r="K9774" s="32">
        <v>45531</v>
      </c>
      <c r="L9774" s="33">
        <f t="shared" si="1695"/>
        <v>8</v>
      </c>
      <c r="M9774" s="33">
        <f t="shared" si="1696"/>
        <v>2024</v>
      </c>
      <c r="N9774" s="34">
        <v>76.5</v>
      </c>
      <c r="P9774" s="32">
        <v>45936</v>
      </c>
      <c r="Q9774" s="33">
        <f t="shared" si="1697"/>
        <v>10</v>
      </c>
      <c r="R9774" s="33">
        <f t="shared" si="1698"/>
        <v>2025</v>
      </c>
      <c r="S9774" s="34">
        <v>67.09</v>
      </c>
    </row>
    <row r="9775" spans="6:19">
      <c r="F9775" s="32"/>
      <c r="K9775" s="32">
        <v>45532</v>
      </c>
      <c r="L9775" s="33">
        <f t="shared" si="1695"/>
        <v>8</v>
      </c>
      <c r="M9775" s="33">
        <f t="shared" si="1696"/>
        <v>2024</v>
      </c>
      <c r="N9775" s="34">
        <v>75.489999999999995</v>
      </c>
      <c r="P9775" s="32">
        <v>45937</v>
      </c>
      <c r="Q9775" s="33">
        <f t="shared" si="1697"/>
        <v>10</v>
      </c>
      <c r="R9775" s="33">
        <f t="shared" si="1698"/>
        <v>2025</v>
      </c>
      <c r="S9775" s="34">
        <v>67.099999999999994</v>
      </c>
    </row>
    <row r="9776" spans="6:19">
      <c r="F9776" s="32"/>
      <c r="K9776" s="32">
        <v>45533</v>
      </c>
      <c r="L9776" s="33">
        <f t="shared" si="1695"/>
        <v>8</v>
      </c>
      <c r="M9776" s="33">
        <f t="shared" si="1696"/>
        <v>2024</v>
      </c>
      <c r="N9776" s="34">
        <v>76.900000000000006</v>
      </c>
      <c r="P9776" s="32">
        <v>45938</v>
      </c>
      <c r="Q9776" s="33">
        <f t="shared" si="1697"/>
        <v>10</v>
      </c>
      <c r="R9776" s="33">
        <f t="shared" si="1698"/>
        <v>2025</v>
      </c>
      <c r="S9776" s="34">
        <v>67.42</v>
      </c>
    </row>
    <row r="9777" spans="6:19">
      <c r="F9777" s="32"/>
      <c r="K9777" s="32">
        <v>45534</v>
      </c>
      <c r="L9777" s="33">
        <f t="shared" si="1695"/>
        <v>8</v>
      </c>
      <c r="M9777" s="33">
        <f t="shared" si="1696"/>
        <v>2024</v>
      </c>
      <c r="N9777" s="34">
        <v>74.52</v>
      </c>
      <c r="P9777" s="32">
        <v>45939</v>
      </c>
      <c r="Q9777" s="33">
        <f t="shared" si="1697"/>
        <v>10</v>
      </c>
      <c r="R9777" s="33">
        <f t="shared" si="1698"/>
        <v>2025</v>
      </c>
      <c r="S9777" s="34">
        <v>67.23</v>
      </c>
    </row>
    <row r="9778" spans="6:19">
      <c r="F9778" s="32"/>
      <c r="K9778" s="32">
        <v>45537</v>
      </c>
      <c r="L9778" s="33">
        <f t="shared" si="1695"/>
        <v>9</v>
      </c>
      <c r="M9778" s="33">
        <f t="shared" si="1696"/>
        <v>2024</v>
      </c>
      <c r="N9778" s="34"/>
      <c r="P9778" s="32">
        <v>45940</v>
      </c>
      <c r="Q9778" s="33">
        <f t="shared" si="1697"/>
        <v>10</v>
      </c>
      <c r="R9778" s="33">
        <f t="shared" si="1698"/>
        <v>2025</v>
      </c>
      <c r="S9778" s="34">
        <v>64.41</v>
      </c>
    </row>
    <row r="9779" spans="6:19">
      <c r="F9779" s="32"/>
      <c r="K9779" s="32">
        <v>45538</v>
      </c>
      <c r="L9779" s="33">
        <f t="shared" si="1695"/>
        <v>9</v>
      </c>
      <c r="M9779" s="33">
        <f t="shared" si="1696"/>
        <v>2024</v>
      </c>
      <c r="N9779" s="34">
        <v>71.28</v>
      </c>
      <c r="P9779" s="32">
        <v>45943</v>
      </c>
      <c r="Q9779" s="33">
        <f t="shared" si="1697"/>
        <v>10</v>
      </c>
      <c r="R9779" s="33">
        <f t="shared" si="1698"/>
        <v>2025</v>
      </c>
      <c r="S9779" s="34">
        <v>64.150000000000006</v>
      </c>
    </row>
    <row r="9780" spans="6:19">
      <c r="F9780" s="32"/>
      <c r="K9780" s="32">
        <v>45539</v>
      </c>
      <c r="L9780" s="33">
        <f t="shared" ref="L9780:L9822" si="1699">+MONTH(K9780)</f>
        <v>9</v>
      </c>
      <c r="M9780" s="33">
        <f t="shared" ref="M9780:M9822" si="1700">+YEAR(K9780)</f>
        <v>2024</v>
      </c>
      <c r="N9780" s="34">
        <v>70.11</v>
      </c>
      <c r="P9780" s="32">
        <v>45944</v>
      </c>
      <c r="Q9780" s="33">
        <f t="shared" si="1697"/>
        <v>10</v>
      </c>
      <c r="R9780" s="33">
        <f t="shared" si="1698"/>
        <v>2025</v>
      </c>
      <c r="S9780" s="34">
        <v>63</v>
      </c>
    </row>
    <row r="9781" spans="6:19">
      <c r="F9781" s="32"/>
      <c r="K9781" s="32">
        <v>45540</v>
      </c>
      <c r="L9781" s="33">
        <f t="shared" si="1699"/>
        <v>9</v>
      </c>
      <c r="M9781" s="33">
        <f t="shared" si="1700"/>
        <v>2024</v>
      </c>
      <c r="N9781" s="34">
        <v>70.09</v>
      </c>
      <c r="P9781" s="32">
        <v>45945</v>
      </c>
      <c r="Q9781" s="33">
        <f t="shared" si="1697"/>
        <v>10</v>
      </c>
      <c r="R9781" s="33">
        <f t="shared" si="1698"/>
        <v>2025</v>
      </c>
      <c r="S9781" s="34">
        <v>62.33</v>
      </c>
    </row>
    <row r="9782" spans="6:19">
      <c r="F9782" s="32"/>
      <c r="K9782" s="32">
        <v>45541</v>
      </c>
      <c r="L9782" s="33">
        <f t="shared" si="1699"/>
        <v>9</v>
      </c>
      <c r="M9782" s="33">
        <f t="shared" si="1700"/>
        <v>2024</v>
      </c>
      <c r="N9782" s="34">
        <v>68.58</v>
      </c>
      <c r="P9782" s="32">
        <v>45946</v>
      </c>
      <c r="Q9782" s="33">
        <f t="shared" si="1697"/>
        <v>10</v>
      </c>
      <c r="R9782" s="33">
        <f t="shared" si="1698"/>
        <v>2025</v>
      </c>
      <c r="S9782" s="34">
        <v>61.08</v>
      </c>
    </row>
    <row r="9783" spans="6:19">
      <c r="F9783" s="32"/>
      <c r="K9783" s="32">
        <v>45544</v>
      </c>
      <c r="L9783" s="33">
        <f t="shared" si="1699"/>
        <v>9</v>
      </c>
      <c r="M9783" s="33">
        <f t="shared" si="1700"/>
        <v>2024</v>
      </c>
      <c r="N9783" s="34">
        <v>69.650000000000006</v>
      </c>
      <c r="P9783" s="32">
        <v>45947</v>
      </c>
      <c r="Q9783" s="33">
        <f t="shared" si="1697"/>
        <v>10</v>
      </c>
      <c r="R9783" s="33">
        <f t="shared" si="1698"/>
        <v>2025</v>
      </c>
      <c r="S9783" s="34">
        <v>61.23</v>
      </c>
    </row>
    <row r="9784" spans="6:19">
      <c r="F9784" s="32"/>
      <c r="K9784" s="32">
        <v>45545</v>
      </c>
      <c r="L9784" s="33">
        <f t="shared" si="1699"/>
        <v>9</v>
      </c>
      <c r="M9784" s="33">
        <f t="shared" si="1700"/>
        <v>2024</v>
      </c>
      <c r="N9784" s="34">
        <v>66.73</v>
      </c>
      <c r="P9784" s="32">
        <v>45950</v>
      </c>
      <c r="Q9784" s="33">
        <f t="shared" si="1697"/>
        <v>10</v>
      </c>
      <c r="R9784" s="33">
        <f t="shared" si="1698"/>
        <v>2025</v>
      </c>
      <c r="S9784" s="34">
        <v>60.71</v>
      </c>
    </row>
    <row r="9785" spans="6:19">
      <c r="F9785" s="32"/>
      <c r="K9785" s="32">
        <v>45546</v>
      </c>
      <c r="L9785" s="33">
        <f t="shared" si="1699"/>
        <v>9</v>
      </c>
      <c r="M9785" s="33">
        <f t="shared" si="1700"/>
        <v>2024</v>
      </c>
      <c r="N9785" s="34">
        <v>68.25</v>
      </c>
      <c r="P9785" s="32">
        <v>45951</v>
      </c>
      <c r="Q9785" s="33">
        <f t="shared" si="1697"/>
        <v>10</v>
      </c>
      <c r="R9785" s="33">
        <f t="shared" si="1698"/>
        <v>2025</v>
      </c>
      <c r="S9785" s="34">
        <v>61</v>
      </c>
    </row>
    <row r="9786" spans="6:19">
      <c r="F9786" s="32"/>
      <c r="K9786" s="32">
        <v>45547</v>
      </c>
      <c r="L9786" s="33">
        <f t="shared" si="1699"/>
        <v>9</v>
      </c>
      <c r="M9786" s="33">
        <f t="shared" si="1700"/>
        <v>2024</v>
      </c>
      <c r="N9786" s="34">
        <v>69.89</v>
      </c>
      <c r="P9786" s="32">
        <v>45952</v>
      </c>
      <c r="Q9786" s="33">
        <f t="shared" si="1697"/>
        <v>10</v>
      </c>
      <c r="R9786" s="33">
        <f t="shared" si="1698"/>
        <v>2025</v>
      </c>
      <c r="S9786" s="34">
        <v>62.28</v>
      </c>
    </row>
    <row r="9787" spans="6:19">
      <c r="F9787" s="32"/>
      <c r="K9787" s="32">
        <v>45548</v>
      </c>
      <c r="L9787" s="33">
        <f t="shared" si="1699"/>
        <v>9</v>
      </c>
      <c r="M9787" s="33">
        <f t="shared" si="1700"/>
        <v>2024</v>
      </c>
      <c r="N9787" s="34">
        <v>69.59</v>
      </c>
      <c r="P9787" s="32">
        <v>45953</v>
      </c>
      <c r="Q9787" s="33">
        <f t="shared" si="1697"/>
        <v>10</v>
      </c>
      <c r="R9787" s="33">
        <f t="shared" si="1698"/>
        <v>2025</v>
      </c>
      <c r="S9787" s="34">
        <v>66.319999999999993</v>
      </c>
    </row>
    <row r="9788" spans="6:19">
      <c r="F9788" s="32"/>
      <c r="K9788" s="32">
        <v>45551</v>
      </c>
      <c r="L9788" s="33">
        <f t="shared" si="1699"/>
        <v>9</v>
      </c>
      <c r="M9788" s="33">
        <f t="shared" si="1700"/>
        <v>2024</v>
      </c>
      <c r="N9788" s="34">
        <v>71.099999999999994</v>
      </c>
      <c r="P9788" s="32">
        <v>45954</v>
      </c>
      <c r="Q9788" s="33">
        <f t="shared" si="1697"/>
        <v>10</v>
      </c>
      <c r="R9788" s="33">
        <f t="shared" si="1698"/>
        <v>2025</v>
      </c>
      <c r="S9788" s="34">
        <v>65.8</v>
      </c>
    </row>
    <row r="9789" spans="6:19">
      <c r="F9789" s="32"/>
      <c r="K9789" s="32">
        <v>45552</v>
      </c>
      <c r="L9789" s="33">
        <f t="shared" si="1699"/>
        <v>9</v>
      </c>
      <c r="M9789" s="33">
        <f t="shared" si="1700"/>
        <v>2024</v>
      </c>
      <c r="N9789" s="34">
        <v>72.16</v>
      </c>
      <c r="P9789" s="32">
        <v>45957</v>
      </c>
      <c r="Q9789" s="33">
        <f t="shared" si="1697"/>
        <v>10</v>
      </c>
      <c r="R9789" s="33">
        <f t="shared" si="1698"/>
        <v>2025</v>
      </c>
      <c r="S9789" s="34">
        <v>65.52</v>
      </c>
    </row>
    <row r="9790" spans="6:19">
      <c r="F9790" s="32"/>
      <c r="K9790" s="32">
        <v>45553</v>
      </c>
      <c r="L9790" s="33">
        <f t="shared" si="1699"/>
        <v>9</v>
      </c>
      <c r="M9790" s="33">
        <f t="shared" si="1700"/>
        <v>2024</v>
      </c>
      <c r="N9790" s="34">
        <v>71.87</v>
      </c>
      <c r="P9790" s="32">
        <v>45958</v>
      </c>
      <c r="Q9790" s="33">
        <f t="shared" si="1697"/>
        <v>10</v>
      </c>
      <c r="R9790" s="33">
        <f t="shared" si="1698"/>
        <v>2025</v>
      </c>
      <c r="S9790" s="34">
        <v>64.03</v>
      </c>
    </row>
    <row r="9791" spans="6:19">
      <c r="F9791" s="32"/>
      <c r="K9791" s="32">
        <v>45554</v>
      </c>
      <c r="L9791" s="33">
        <f t="shared" si="1699"/>
        <v>9</v>
      </c>
      <c r="M9791" s="33">
        <f t="shared" si="1700"/>
        <v>2024</v>
      </c>
      <c r="N9791" s="34">
        <v>72.86</v>
      </c>
      <c r="P9791" s="32">
        <v>45959</v>
      </c>
      <c r="Q9791" s="33">
        <f t="shared" si="1697"/>
        <v>10</v>
      </c>
      <c r="R9791" s="33">
        <f t="shared" si="1698"/>
        <v>2025</v>
      </c>
      <c r="S9791" s="34">
        <v>65.010000000000005</v>
      </c>
    </row>
    <row r="9792" spans="6:19">
      <c r="F9792" s="32"/>
      <c r="K9792" s="32">
        <v>45555</v>
      </c>
      <c r="L9792" s="33">
        <f t="shared" si="1699"/>
        <v>9</v>
      </c>
      <c r="M9792" s="33">
        <f t="shared" si="1700"/>
        <v>2024</v>
      </c>
      <c r="N9792" s="34">
        <v>72.72</v>
      </c>
      <c r="P9792" s="32">
        <v>45960</v>
      </c>
      <c r="Q9792" s="33">
        <f t="shared" si="1697"/>
        <v>10</v>
      </c>
      <c r="R9792" s="33">
        <f t="shared" si="1698"/>
        <v>2025</v>
      </c>
      <c r="S9792" s="34">
        <v>65.11</v>
      </c>
    </row>
    <row r="9793" spans="6:19">
      <c r="F9793" s="32"/>
      <c r="K9793" s="32">
        <v>45558</v>
      </c>
      <c r="L9793" s="33">
        <f t="shared" si="1699"/>
        <v>9</v>
      </c>
      <c r="M9793" s="33">
        <f t="shared" si="1700"/>
        <v>2024</v>
      </c>
      <c r="N9793" s="34">
        <v>71.33</v>
      </c>
      <c r="P9793" s="32">
        <v>45961</v>
      </c>
      <c r="Q9793" s="33">
        <f t="shared" si="1697"/>
        <v>10</v>
      </c>
      <c r="R9793" s="33">
        <f t="shared" si="1698"/>
        <v>2025</v>
      </c>
      <c r="S9793" s="34">
        <v>65.44</v>
      </c>
    </row>
    <row r="9794" spans="6:19">
      <c r="F9794" s="32"/>
      <c r="K9794" s="32">
        <v>45559</v>
      </c>
      <c r="L9794" s="33">
        <f t="shared" si="1699"/>
        <v>9</v>
      </c>
      <c r="M9794" s="33">
        <f t="shared" si="1700"/>
        <v>2024</v>
      </c>
      <c r="N9794" s="34">
        <v>72.34</v>
      </c>
      <c r="P9794" s="32">
        <v>45964</v>
      </c>
      <c r="Q9794" s="33">
        <f t="shared" si="1697"/>
        <v>11</v>
      </c>
      <c r="R9794" s="33">
        <f t="shared" si="1698"/>
        <v>2025</v>
      </c>
      <c r="S9794" s="34">
        <v>65.790000000000006</v>
      </c>
    </row>
    <row r="9795" spans="6:19">
      <c r="F9795" s="32"/>
      <c r="K9795" s="32">
        <v>45560</v>
      </c>
      <c r="L9795" s="33">
        <f t="shared" si="1699"/>
        <v>9</v>
      </c>
      <c r="M9795" s="33">
        <f t="shared" si="1700"/>
        <v>2024</v>
      </c>
      <c r="N9795" s="34">
        <v>70.42</v>
      </c>
      <c r="P9795" s="32">
        <v>45965</v>
      </c>
      <c r="Q9795" s="33">
        <f t="shared" si="1697"/>
        <v>11</v>
      </c>
      <c r="R9795" s="33">
        <f t="shared" si="1698"/>
        <v>2025</v>
      </c>
      <c r="S9795" s="34">
        <v>65.040000000000006</v>
      </c>
    </row>
    <row r="9796" spans="6:19">
      <c r="F9796" s="32"/>
      <c r="K9796" s="32">
        <v>45561</v>
      </c>
      <c r="L9796" s="33">
        <f t="shared" si="1699"/>
        <v>9</v>
      </c>
      <c r="M9796" s="33">
        <f t="shared" si="1700"/>
        <v>2024</v>
      </c>
      <c r="N9796" s="34">
        <v>68.28</v>
      </c>
      <c r="P9796" s="32">
        <v>45966</v>
      </c>
      <c r="Q9796" s="33">
        <f t="shared" si="1697"/>
        <v>11</v>
      </c>
      <c r="R9796" s="33">
        <f t="shared" si="1698"/>
        <v>2025</v>
      </c>
      <c r="S9796" s="34">
        <v>63.54</v>
      </c>
    </row>
    <row r="9797" spans="6:19">
      <c r="F9797" s="32"/>
      <c r="K9797" s="32">
        <v>45562</v>
      </c>
      <c r="L9797" s="33">
        <f t="shared" si="1699"/>
        <v>9</v>
      </c>
      <c r="M9797" s="33">
        <f t="shared" si="1700"/>
        <v>2024</v>
      </c>
      <c r="N9797" s="34">
        <v>68.72</v>
      </c>
      <c r="P9797" s="32">
        <v>45967</v>
      </c>
      <c r="Q9797" s="33">
        <f t="shared" si="1697"/>
        <v>11</v>
      </c>
      <c r="R9797" s="33">
        <f t="shared" si="1698"/>
        <v>2025</v>
      </c>
      <c r="S9797" s="34">
        <v>63.41</v>
      </c>
    </row>
    <row r="9798" spans="6:19">
      <c r="F9798" s="32"/>
      <c r="K9798" s="32">
        <v>45565</v>
      </c>
      <c r="L9798" s="33">
        <f t="shared" si="1699"/>
        <v>9</v>
      </c>
      <c r="M9798" s="33">
        <f t="shared" si="1700"/>
        <v>2024</v>
      </c>
      <c r="N9798" s="34">
        <v>68.75</v>
      </c>
      <c r="P9798" s="32">
        <v>45968</v>
      </c>
      <c r="Q9798" s="33">
        <f t="shared" si="1697"/>
        <v>11</v>
      </c>
      <c r="R9798" s="33">
        <f t="shared" si="1698"/>
        <v>2025</v>
      </c>
      <c r="S9798" s="34">
        <v>63.72</v>
      </c>
    </row>
    <row r="9799" spans="6:19">
      <c r="F9799" s="32"/>
      <c r="K9799" s="32">
        <v>45566</v>
      </c>
      <c r="L9799" s="33">
        <f t="shared" si="1699"/>
        <v>10</v>
      </c>
      <c r="M9799" s="33">
        <f t="shared" si="1700"/>
        <v>2024</v>
      </c>
      <c r="N9799" s="34">
        <v>70.41</v>
      </c>
      <c r="P9799" s="32">
        <v>45971</v>
      </c>
      <c r="Q9799" s="33">
        <f t="shared" si="1697"/>
        <v>11</v>
      </c>
      <c r="R9799" s="33">
        <f t="shared" si="1698"/>
        <v>2025</v>
      </c>
      <c r="S9799" s="34">
        <v>63.01</v>
      </c>
    </row>
    <row r="9800" spans="6:19">
      <c r="F9800" s="32"/>
      <c r="K9800" s="32">
        <v>45567</v>
      </c>
      <c r="L9800" s="33">
        <f t="shared" si="1699"/>
        <v>10</v>
      </c>
      <c r="M9800" s="33">
        <f t="shared" si="1700"/>
        <v>2024</v>
      </c>
      <c r="N9800" s="34">
        <v>70.739999999999995</v>
      </c>
      <c r="P9800" s="32">
        <v>45972</v>
      </c>
      <c r="Q9800" s="33">
        <f t="shared" si="1697"/>
        <v>11</v>
      </c>
      <c r="R9800" s="33">
        <f t="shared" si="1698"/>
        <v>2025</v>
      </c>
      <c r="S9800" s="34">
        <v>63.86</v>
      </c>
    </row>
    <row r="9801" spans="6:19">
      <c r="F9801" s="32"/>
      <c r="K9801" s="32">
        <v>45568</v>
      </c>
      <c r="L9801" s="33">
        <f t="shared" si="1699"/>
        <v>10</v>
      </c>
      <c r="M9801" s="33">
        <f t="shared" si="1700"/>
        <v>2024</v>
      </c>
      <c r="N9801" s="34">
        <v>74.33</v>
      </c>
      <c r="P9801" s="32">
        <v>45973</v>
      </c>
      <c r="Q9801" s="33">
        <f t="shared" ref="Q9801:Q9842" si="1701">+MONTH(P9801)</f>
        <v>11</v>
      </c>
      <c r="R9801" s="33">
        <f t="shared" ref="R9801:R9842" si="1702">+YEAR(P9801)</f>
        <v>2025</v>
      </c>
      <c r="S9801" s="34">
        <v>61.88</v>
      </c>
    </row>
    <row r="9802" spans="6:19">
      <c r="F9802" s="32"/>
      <c r="K9802" s="32">
        <v>45569</v>
      </c>
      <c r="L9802" s="33">
        <f t="shared" si="1699"/>
        <v>10</v>
      </c>
      <c r="M9802" s="33">
        <f t="shared" si="1700"/>
        <v>2024</v>
      </c>
      <c r="N9802" s="34">
        <v>74.930000000000007</v>
      </c>
      <c r="P9802" s="32">
        <v>45974</v>
      </c>
      <c r="Q9802" s="33">
        <f t="shared" si="1701"/>
        <v>11</v>
      </c>
      <c r="R9802" s="33">
        <f t="shared" si="1702"/>
        <v>2025</v>
      </c>
      <c r="S9802" s="34">
        <v>62.14</v>
      </c>
    </row>
    <row r="9803" spans="6:19">
      <c r="F9803" s="32"/>
      <c r="K9803" s="32">
        <v>45572</v>
      </c>
      <c r="L9803" s="33">
        <f t="shared" si="1699"/>
        <v>10</v>
      </c>
      <c r="M9803" s="33">
        <f t="shared" si="1700"/>
        <v>2024</v>
      </c>
      <c r="N9803" s="34">
        <v>77.760000000000005</v>
      </c>
      <c r="P9803" s="32">
        <v>45975</v>
      </c>
      <c r="Q9803" s="33">
        <f t="shared" si="1701"/>
        <v>11</v>
      </c>
      <c r="R9803" s="33">
        <f t="shared" si="1702"/>
        <v>2025</v>
      </c>
      <c r="S9803" s="34">
        <v>63.45</v>
      </c>
    </row>
    <row r="9804" spans="6:19">
      <c r="F9804" s="32"/>
      <c r="K9804" s="32">
        <v>45573</v>
      </c>
      <c r="L9804" s="33">
        <f t="shared" si="1699"/>
        <v>10</v>
      </c>
      <c r="M9804" s="33">
        <f t="shared" si="1700"/>
        <v>2024</v>
      </c>
      <c r="N9804" s="34">
        <v>74.260000000000005</v>
      </c>
      <c r="P9804" s="32">
        <v>45978</v>
      </c>
      <c r="Q9804" s="33">
        <f t="shared" si="1701"/>
        <v>11</v>
      </c>
      <c r="R9804" s="33">
        <f t="shared" si="1702"/>
        <v>2025</v>
      </c>
      <c r="S9804" s="34">
        <v>63.16</v>
      </c>
    </row>
    <row r="9805" spans="6:19">
      <c r="F9805" s="32"/>
      <c r="K9805" s="32">
        <v>45574</v>
      </c>
      <c r="L9805" s="33">
        <f t="shared" si="1699"/>
        <v>10</v>
      </c>
      <c r="M9805" s="33">
        <f t="shared" si="1700"/>
        <v>2024</v>
      </c>
      <c r="N9805" s="34">
        <v>73.849999999999994</v>
      </c>
      <c r="P9805" s="32">
        <v>45979</v>
      </c>
      <c r="Q9805" s="33">
        <f t="shared" si="1701"/>
        <v>11</v>
      </c>
      <c r="R9805" s="33">
        <f t="shared" si="1702"/>
        <v>2025</v>
      </c>
      <c r="S9805" s="34">
        <v>64.86</v>
      </c>
    </row>
    <row r="9806" spans="6:19">
      <c r="F9806" s="32"/>
      <c r="K9806" s="32">
        <v>45575</v>
      </c>
      <c r="L9806" s="33">
        <f t="shared" si="1699"/>
        <v>10</v>
      </c>
      <c r="M9806" s="33">
        <f t="shared" si="1700"/>
        <v>2024</v>
      </c>
      <c r="N9806" s="34">
        <v>76.459999999999994</v>
      </c>
      <c r="P9806" s="32">
        <v>45980</v>
      </c>
      <c r="Q9806" s="33">
        <f t="shared" si="1701"/>
        <v>11</v>
      </c>
      <c r="R9806" s="33">
        <f t="shared" si="1702"/>
        <v>2025</v>
      </c>
      <c r="S9806" s="34">
        <v>63.78</v>
      </c>
    </row>
    <row r="9807" spans="6:19">
      <c r="F9807" s="32"/>
      <c r="K9807" s="32">
        <v>45576</v>
      </c>
      <c r="L9807" s="33">
        <f t="shared" si="1699"/>
        <v>10</v>
      </c>
      <c r="M9807" s="33">
        <f t="shared" si="1700"/>
        <v>2024</v>
      </c>
      <c r="N9807" s="34">
        <v>76.11</v>
      </c>
      <c r="P9807" s="32">
        <v>45981</v>
      </c>
      <c r="Q9807" s="33">
        <f t="shared" si="1701"/>
        <v>11</v>
      </c>
      <c r="R9807" s="33">
        <f t="shared" si="1702"/>
        <v>2025</v>
      </c>
      <c r="S9807" s="34">
        <v>63.64</v>
      </c>
    </row>
    <row r="9808" spans="6:19">
      <c r="F9808" s="32"/>
      <c r="K9808" s="32">
        <v>45580</v>
      </c>
      <c r="L9808" s="33">
        <f t="shared" si="1699"/>
        <v>10</v>
      </c>
      <c r="M9808" s="33">
        <f t="shared" si="1700"/>
        <v>2024</v>
      </c>
      <c r="N9808" s="34">
        <v>71.22</v>
      </c>
      <c r="P9808" s="32">
        <v>45982</v>
      </c>
      <c r="Q9808" s="33">
        <f t="shared" si="1701"/>
        <v>11</v>
      </c>
      <c r="R9808" s="33">
        <f t="shared" si="1702"/>
        <v>2025</v>
      </c>
      <c r="S9808" s="34">
        <v>62.78</v>
      </c>
    </row>
    <row r="9809" spans="6:19">
      <c r="F9809" s="32"/>
      <c r="K9809" s="32">
        <v>45581</v>
      </c>
      <c r="L9809" s="33">
        <f t="shared" si="1699"/>
        <v>10</v>
      </c>
      <c r="M9809" s="33">
        <f t="shared" si="1700"/>
        <v>2024</v>
      </c>
      <c r="N9809" s="34">
        <v>70.97</v>
      </c>
      <c r="P9809" s="32">
        <v>45985</v>
      </c>
      <c r="Q9809" s="33">
        <f t="shared" si="1701"/>
        <v>11</v>
      </c>
      <c r="R9809" s="33">
        <f t="shared" si="1702"/>
        <v>2025</v>
      </c>
      <c r="S9809" s="34">
        <v>64.83</v>
      </c>
    </row>
    <row r="9810" spans="6:19">
      <c r="F9810" s="32"/>
      <c r="K9810" s="32">
        <v>45582</v>
      </c>
      <c r="L9810" s="33">
        <f t="shared" si="1699"/>
        <v>10</v>
      </c>
      <c r="M9810" s="33">
        <f t="shared" si="1700"/>
        <v>2024</v>
      </c>
      <c r="N9810" s="34">
        <v>71.260000000000005</v>
      </c>
      <c r="P9810" s="32">
        <v>45986</v>
      </c>
      <c r="Q9810" s="33">
        <f t="shared" si="1701"/>
        <v>11</v>
      </c>
      <c r="R9810" s="33">
        <f t="shared" si="1702"/>
        <v>2025</v>
      </c>
      <c r="S9810" s="34">
        <v>63.99</v>
      </c>
    </row>
    <row r="9811" spans="6:19">
      <c r="F9811" s="32"/>
      <c r="K9811" s="32">
        <v>45583</v>
      </c>
      <c r="L9811" s="33">
        <f t="shared" si="1699"/>
        <v>10</v>
      </c>
      <c r="M9811" s="33">
        <f t="shared" si="1700"/>
        <v>2024</v>
      </c>
      <c r="N9811" s="34">
        <v>69.78</v>
      </c>
      <c r="P9811" s="32">
        <v>45987</v>
      </c>
      <c r="Q9811" s="33">
        <f t="shared" si="1701"/>
        <v>11</v>
      </c>
      <c r="R9811" s="33">
        <f t="shared" si="1702"/>
        <v>2025</v>
      </c>
      <c r="S9811" s="34">
        <v>64.81</v>
      </c>
    </row>
    <row r="9812" spans="6:19">
      <c r="F9812" s="32"/>
      <c r="K9812" s="32">
        <v>45586</v>
      </c>
      <c r="L9812" s="33">
        <f t="shared" si="1699"/>
        <v>10</v>
      </c>
      <c r="M9812" s="33">
        <f t="shared" si="1700"/>
        <v>2024</v>
      </c>
      <c r="N9812" s="34">
        <v>71.16</v>
      </c>
      <c r="P9812" s="32">
        <v>45988</v>
      </c>
      <c r="Q9812" s="33">
        <f t="shared" si="1701"/>
        <v>11</v>
      </c>
      <c r="R9812" s="33">
        <f t="shared" si="1702"/>
        <v>2025</v>
      </c>
      <c r="S9812" s="34">
        <v>64.180000000000007</v>
      </c>
    </row>
    <row r="9813" spans="6:19">
      <c r="F9813" s="32"/>
      <c r="K9813" s="32">
        <v>45587</v>
      </c>
      <c r="L9813" s="33">
        <f t="shared" si="1699"/>
        <v>10</v>
      </c>
      <c r="M9813" s="33">
        <f t="shared" si="1700"/>
        <v>2024</v>
      </c>
      <c r="N9813" s="34">
        <v>72.84</v>
      </c>
      <c r="P9813" s="32">
        <v>45989</v>
      </c>
      <c r="Q9813" s="33">
        <f t="shared" si="1701"/>
        <v>11</v>
      </c>
      <c r="R9813" s="33">
        <f t="shared" si="1702"/>
        <v>2025</v>
      </c>
      <c r="S9813" s="34">
        <v>64.069999999999993</v>
      </c>
    </row>
    <row r="9814" spans="6:19">
      <c r="F9814" s="32"/>
      <c r="K9814" s="32">
        <v>45588</v>
      </c>
      <c r="L9814" s="33">
        <f t="shared" si="1699"/>
        <v>10</v>
      </c>
      <c r="M9814" s="33">
        <f t="shared" si="1700"/>
        <v>2024</v>
      </c>
      <c r="N9814" s="34">
        <v>71.37</v>
      </c>
      <c r="P9814" s="32">
        <v>45992</v>
      </c>
      <c r="Q9814" s="33">
        <f t="shared" si="1701"/>
        <v>12</v>
      </c>
      <c r="R9814" s="33">
        <f t="shared" si="1702"/>
        <v>2025</v>
      </c>
      <c r="S9814" s="34">
        <v>64.22</v>
      </c>
    </row>
    <row r="9815" spans="6:19">
      <c r="F9815" s="32"/>
      <c r="K9815" s="32">
        <v>45589</v>
      </c>
      <c r="L9815" s="33">
        <f t="shared" si="1699"/>
        <v>10</v>
      </c>
      <c r="M9815" s="33">
        <f t="shared" si="1700"/>
        <v>2024</v>
      </c>
      <c r="N9815" s="34">
        <v>70.58</v>
      </c>
      <c r="P9815" s="32">
        <v>45993</v>
      </c>
      <c r="Q9815" s="33">
        <f t="shared" si="1701"/>
        <v>12</v>
      </c>
      <c r="R9815" s="33">
        <f t="shared" si="1702"/>
        <v>2025</v>
      </c>
      <c r="S9815" s="34">
        <v>63.37</v>
      </c>
    </row>
    <row r="9816" spans="6:19">
      <c r="F9816" s="32"/>
      <c r="K9816" s="32">
        <v>45590</v>
      </c>
      <c r="L9816" s="33">
        <f t="shared" si="1699"/>
        <v>10</v>
      </c>
      <c r="M9816" s="33">
        <f t="shared" si="1700"/>
        <v>2024</v>
      </c>
      <c r="N9816" s="34">
        <v>72.02</v>
      </c>
      <c r="P9816" s="32">
        <v>45994</v>
      </c>
      <c r="Q9816" s="33">
        <f t="shared" si="1701"/>
        <v>12</v>
      </c>
      <c r="R9816" s="33">
        <f t="shared" si="1702"/>
        <v>2025</v>
      </c>
      <c r="S9816" s="34">
        <v>63.75</v>
      </c>
    </row>
    <row r="9817" spans="6:19">
      <c r="F9817" s="32"/>
      <c r="K9817" s="32">
        <v>45593</v>
      </c>
      <c r="L9817" s="33">
        <f t="shared" si="1699"/>
        <v>10</v>
      </c>
      <c r="M9817" s="33">
        <f t="shared" si="1700"/>
        <v>2024</v>
      </c>
      <c r="N9817" s="34">
        <v>67.650000000000006</v>
      </c>
      <c r="P9817" s="32">
        <v>45995</v>
      </c>
      <c r="Q9817" s="33">
        <f t="shared" si="1701"/>
        <v>12</v>
      </c>
      <c r="R9817" s="33">
        <f t="shared" si="1702"/>
        <v>2025</v>
      </c>
      <c r="S9817" s="34">
        <v>64.150000000000006</v>
      </c>
    </row>
    <row r="9818" spans="6:19">
      <c r="K9818" s="32">
        <v>45594</v>
      </c>
      <c r="L9818" s="33">
        <f t="shared" si="1699"/>
        <v>10</v>
      </c>
      <c r="M9818" s="33">
        <f t="shared" si="1700"/>
        <v>2024</v>
      </c>
      <c r="N9818" s="34">
        <v>67.48</v>
      </c>
      <c r="P9818" s="32">
        <v>45996</v>
      </c>
      <c r="Q9818" s="33">
        <f t="shared" si="1701"/>
        <v>12</v>
      </c>
      <c r="R9818" s="33">
        <f t="shared" si="1702"/>
        <v>2025</v>
      </c>
      <c r="S9818" s="34">
        <v>64.42</v>
      </c>
    </row>
    <row r="9819" spans="6:19">
      <c r="K9819" s="32">
        <v>45595</v>
      </c>
      <c r="L9819" s="33">
        <f t="shared" si="1699"/>
        <v>10</v>
      </c>
      <c r="M9819" s="33">
        <f t="shared" si="1700"/>
        <v>2024</v>
      </c>
      <c r="N9819" s="34">
        <v>68.91</v>
      </c>
      <c r="P9819" s="32">
        <v>45999</v>
      </c>
      <c r="Q9819" s="33">
        <f t="shared" si="1701"/>
        <v>12</v>
      </c>
      <c r="R9819" s="33">
        <f t="shared" si="1702"/>
        <v>2025</v>
      </c>
      <c r="S9819" s="34">
        <v>63.3</v>
      </c>
    </row>
    <row r="9820" spans="6:19">
      <c r="K9820" s="32">
        <v>45596</v>
      </c>
      <c r="L9820" s="33">
        <f t="shared" si="1699"/>
        <v>10</v>
      </c>
      <c r="M9820" s="33">
        <f t="shared" si="1700"/>
        <v>2024</v>
      </c>
      <c r="N9820" s="34">
        <v>69.58</v>
      </c>
      <c r="P9820" s="32">
        <v>46000</v>
      </c>
      <c r="Q9820" s="33">
        <f t="shared" si="1701"/>
        <v>12</v>
      </c>
      <c r="R9820" s="33">
        <f t="shared" si="1702"/>
        <v>2025</v>
      </c>
      <c r="S9820" s="34">
        <v>62.62</v>
      </c>
    </row>
    <row r="9821" spans="6:19">
      <c r="K9821" s="32">
        <v>45597</v>
      </c>
      <c r="L9821" s="33">
        <f t="shared" si="1699"/>
        <v>11</v>
      </c>
      <c r="M9821" s="33">
        <f t="shared" si="1700"/>
        <v>2024</v>
      </c>
      <c r="N9821" s="34">
        <v>69.81</v>
      </c>
      <c r="P9821" s="32">
        <v>46001</v>
      </c>
      <c r="Q9821" s="33">
        <f t="shared" si="1701"/>
        <v>12</v>
      </c>
      <c r="R9821" s="33">
        <f t="shared" si="1702"/>
        <v>2025</v>
      </c>
      <c r="S9821" s="34">
        <v>63.12</v>
      </c>
    </row>
    <row r="9822" spans="6:19">
      <c r="K9822" s="32">
        <v>45600</v>
      </c>
      <c r="L9822" s="33">
        <f t="shared" si="1699"/>
        <v>11</v>
      </c>
      <c r="M9822" s="33">
        <f t="shared" si="1700"/>
        <v>2024</v>
      </c>
      <c r="N9822" s="34">
        <v>71.83</v>
      </c>
      <c r="P9822" s="32">
        <v>46002</v>
      </c>
      <c r="Q9822" s="33">
        <f t="shared" si="1701"/>
        <v>12</v>
      </c>
      <c r="R9822" s="33">
        <f t="shared" si="1702"/>
        <v>2025</v>
      </c>
      <c r="S9822" s="34">
        <v>61.87</v>
      </c>
    </row>
    <row r="9823" spans="6:19">
      <c r="K9823" s="32">
        <v>45601</v>
      </c>
      <c r="L9823" s="33">
        <f t="shared" ref="L9823:L9885" si="1703">+MONTH(K9823)</f>
        <v>11</v>
      </c>
      <c r="M9823" s="33">
        <f t="shared" ref="M9823:M9885" si="1704">+YEAR(K9823)</f>
        <v>2024</v>
      </c>
      <c r="N9823" s="34">
        <v>72.260000000000005</v>
      </c>
      <c r="P9823" s="32">
        <v>46003</v>
      </c>
      <c r="Q9823" s="33">
        <f t="shared" si="1701"/>
        <v>12</v>
      </c>
      <c r="R9823" s="33">
        <f t="shared" si="1702"/>
        <v>2025</v>
      </c>
      <c r="S9823" s="34">
        <v>62.11</v>
      </c>
    </row>
    <row r="9824" spans="6:19">
      <c r="K9824" s="32">
        <v>45602</v>
      </c>
      <c r="L9824" s="33">
        <f t="shared" si="1703"/>
        <v>11</v>
      </c>
      <c r="M9824" s="33">
        <f t="shared" si="1704"/>
        <v>2024</v>
      </c>
      <c r="N9824" s="34">
        <v>71.98</v>
      </c>
      <c r="P9824" s="32">
        <v>46006</v>
      </c>
      <c r="Q9824" s="33">
        <f t="shared" si="1701"/>
        <v>12</v>
      </c>
      <c r="R9824" s="33">
        <f t="shared" si="1702"/>
        <v>2025</v>
      </c>
      <c r="S9824" s="34">
        <v>61.55</v>
      </c>
    </row>
    <row r="9825" spans="11:19">
      <c r="K9825" s="32">
        <v>45603</v>
      </c>
      <c r="L9825" s="33">
        <f t="shared" si="1703"/>
        <v>11</v>
      </c>
      <c r="M9825" s="33">
        <f t="shared" si="1704"/>
        <v>2024</v>
      </c>
      <c r="N9825" s="34">
        <v>72.69</v>
      </c>
      <c r="P9825" s="32">
        <v>46007</v>
      </c>
      <c r="Q9825" s="33">
        <f t="shared" si="1701"/>
        <v>12</v>
      </c>
      <c r="R9825" s="33">
        <f t="shared" si="1702"/>
        <v>2025</v>
      </c>
      <c r="S9825" s="34">
        <v>59.93</v>
      </c>
    </row>
    <row r="9826" spans="11:19">
      <c r="K9826" s="32">
        <v>45604</v>
      </c>
      <c r="L9826" s="33">
        <f t="shared" si="1703"/>
        <v>11</v>
      </c>
      <c r="M9826" s="33">
        <f t="shared" si="1704"/>
        <v>2024</v>
      </c>
      <c r="N9826" s="34">
        <v>70.69</v>
      </c>
      <c r="P9826" s="32">
        <v>46008</v>
      </c>
      <c r="Q9826" s="33">
        <f t="shared" si="1701"/>
        <v>12</v>
      </c>
      <c r="R9826" s="33">
        <f t="shared" si="1702"/>
        <v>2025</v>
      </c>
      <c r="S9826" s="34">
        <v>60.61</v>
      </c>
    </row>
    <row r="9827" spans="11:19">
      <c r="K9827" s="32">
        <v>45607</v>
      </c>
      <c r="L9827" s="33">
        <f t="shared" si="1703"/>
        <v>11</v>
      </c>
      <c r="M9827" s="33">
        <f t="shared" si="1704"/>
        <v>2024</v>
      </c>
      <c r="N9827" s="34"/>
      <c r="P9827" s="32">
        <v>46009</v>
      </c>
      <c r="Q9827" s="33">
        <f t="shared" si="1701"/>
        <v>12</v>
      </c>
      <c r="R9827" s="33">
        <f t="shared" si="1702"/>
        <v>2025</v>
      </c>
      <c r="S9827" s="34">
        <v>60.69</v>
      </c>
    </row>
    <row r="9828" spans="11:19">
      <c r="K9828" s="32">
        <v>45608</v>
      </c>
      <c r="L9828" s="33">
        <f t="shared" si="1703"/>
        <v>11</v>
      </c>
      <c r="M9828" s="33">
        <f t="shared" si="1704"/>
        <v>2024</v>
      </c>
      <c r="N9828" s="34">
        <v>68.430000000000007</v>
      </c>
      <c r="P9828" s="32">
        <v>46010</v>
      </c>
      <c r="Q9828" s="33">
        <f t="shared" si="1701"/>
        <v>12</v>
      </c>
      <c r="R9828" s="33">
        <f t="shared" si="1702"/>
        <v>2025</v>
      </c>
      <c r="S9828" s="34">
        <v>61.35</v>
      </c>
    </row>
    <row r="9829" spans="11:19">
      <c r="K9829" s="32">
        <v>45609</v>
      </c>
      <c r="L9829" s="33">
        <f t="shared" si="1703"/>
        <v>11</v>
      </c>
      <c r="M9829" s="33">
        <f t="shared" si="1704"/>
        <v>2024</v>
      </c>
      <c r="N9829" s="34">
        <v>68.760000000000005</v>
      </c>
      <c r="P9829" s="32">
        <v>46013</v>
      </c>
      <c r="Q9829" s="33">
        <f t="shared" si="1701"/>
        <v>12</v>
      </c>
      <c r="R9829" s="33">
        <f t="shared" si="1702"/>
        <v>2025</v>
      </c>
      <c r="S9829" s="34">
        <v>62.22</v>
      </c>
    </row>
    <row r="9830" spans="11:19">
      <c r="K9830" s="32">
        <v>45610</v>
      </c>
      <c r="L9830" s="33">
        <f t="shared" si="1703"/>
        <v>11</v>
      </c>
      <c r="M9830" s="33">
        <f t="shared" si="1704"/>
        <v>2024</v>
      </c>
      <c r="N9830" s="34">
        <v>68.989999999999995</v>
      </c>
      <c r="P9830" s="32">
        <v>46014</v>
      </c>
      <c r="Q9830" s="33">
        <f t="shared" si="1701"/>
        <v>12</v>
      </c>
      <c r="R9830" s="33">
        <f t="shared" si="1702"/>
        <v>2025</v>
      </c>
      <c r="S9830" s="34">
        <v>63.7</v>
      </c>
    </row>
    <row r="9831" spans="11:19">
      <c r="K9831" s="32">
        <v>45611</v>
      </c>
      <c r="L9831" s="33">
        <f t="shared" si="1703"/>
        <v>11</v>
      </c>
      <c r="M9831" s="33">
        <f t="shared" si="1704"/>
        <v>2024</v>
      </c>
      <c r="N9831" s="34">
        <v>67.33</v>
      </c>
      <c r="P9831" s="32">
        <v>46015</v>
      </c>
      <c r="Q9831" s="33">
        <f t="shared" si="1701"/>
        <v>12</v>
      </c>
      <c r="R9831" s="33">
        <f t="shared" si="1702"/>
        <v>2025</v>
      </c>
      <c r="S9831" s="34">
        <v>63.7</v>
      </c>
    </row>
    <row r="9832" spans="11:19">
      <c r="K9832" s="32">
        <v>45614</v>
      </c>
      <c r="L9832" s="33">
        <f t="shared" si="1703"/>
        <v>11</v>
      </c>
      <c r="M9832" s="33">
        <f t="shared" si="1704"/>
        <v>2024</v>
      </c>
      <c r="N9832" s="34">
        <v>69.459999999999994</v>
      </c>
      <c r="P9832" s="32">
        <v>46017</v>
      </c>
      <c r="Q9832" s="33">
        <f t="shared" si="1701"/>
        <v>12</v>
      </c>
      <c r="R9832" s="33">
        <f t="shared" si="1702"/>
        <v>2025</v>
      </c>
      <c r="S9832" s="34"/>
    </row>
    <row r="9833" spans="11:19">
      <c r="K9833" s="32">
        <v>45615</v>
      </c>
      <c r="L9833" s="33">
        <f t="shared" si="1703"/>
        <v>11</v>
      </c>
      <c r="M9833" s="33">
        <f t="shared" si="1704"/>
        <v>2024</v>
      </c>
      <c r="N9833" s="34">
        <v>69.75</v>
      </c>
      <c r="P9833" s="32">
        <v>46020</v>
      </c>
      <c r="Q9833" s="33">
        <f t="shared" si="1701"/>
        <v>12</v>
      </c>
      <c r="R9833" s="33">
        <f t="shared" si="1702"/>
        <v>2025</v>
      </c>
      <c r="S9833" s="34">
        <v>63.1</v>
      </c>
    </row>
    <row r="9834" spans="11:19">
      <c r="K9834" s="32">
        <v>45616</v>
      </c>
      <c r="L9834" s="33">
        <f t="shared" si="1703"/>
        <v>11</v>
      </c>
      <c r="M9834" s="33">
        <f t="shared" si="1704"/>
        <v>2024</v>
      </c>
      <c r="N9834" s="34">
        <v>69.25</v>
      </c>
      <c r="P9834" s="32">
        <v>46021</v>
      </c>
      <c r="Q9834" s="33">
        <f t="shared" si="1701"/>
        <v>12</v>
      </c>
      <c r="R9834" s="33">
        <f t="shared" si="1702"/>
        <v>2025</v>
      </c>
      <c r="S9834" s="34">
        <v>62.3</v>
      </c>
    </row>
    <row r="9835" spans="11:19">
      <c r="K9835" s="32">
        <v>45617</v>
      </c>
      <c r="L9835" s="33">
        <f t="shared" si="1703"/>
        <v>11</v>
      </c>
      <c r="M9835" s="33">
        <f t="shared" si="1704"/>
        <v>2024</v>
      </c>
      <c r="N9835" s="34">
        <v>70.39</v>
      </c>
      <c r="P9835" s="32">
        <v>46022</v>
      </c>
      <c r="Q9835" s="33">
        <f t="shared" si="1701"/>
        <v>12</v>
      </c>
      <c r="R9835" s="33">
        <f t="shared" si="1702"/>
        <v>2025</v>
      </c>
      <c r="S9835" s="34">
        <v>61.35</v>
      </c>
    </row>
    <row r="9836" spans="11:19">
      <c r="K9836" s="32">
        <v>45618</v>
      </c>
      <c r="L9836" s="33">
        <f t="shared" si="1703"/>
        <v>11</v>
      </c>
      <c r="M9836" s="33">
        <f t="shared" si="1704"/>
        <v>2024</v>
      </c>
      <c r="N9836" s="34">
        <v>71.680000000000007</v>
      </c>
      <c r="P9836" s="32">
        <v>46024</v>
      </c>
      <c r="Q9836" s="33">
        <f t="shared" si="1701"/>
        <v>1</v>
      </c>
      <c r="R9836" s="33">
        <f t="shared" si="1702"/>
        <v>2026</v>
      </c>
      <c r="S9836" s="34">
        <v>61.98</v>
      </c>
    </row>
    <row r="9837" spans="11:19">
      <c r="K9837" s="32">
        <v>45621</v>
      </c>
      <c r="L9837" s="33">
        <f t="shared" si="1703"/>
        <v>11</v>
      </c>
      <c r="M9837" s="33">
        <f t="shared" si="1704"/>
        <v>2024</v>
      </c>
      <c r="N9837" s="34">
        <v>69.41</v>
      </c>
      <c r="P9837" s="32">
        <v>46027</v>
      </c>
      <c r="Q9837" s="33">
        <f t="shared" si="1701"/>
        <v>1</v>
      </c>
      <c r="R9837" s="33">
        <f t="shared" si="1702"/>
        <v>2026</v>
      </c>
      <c r="S9837" s="34">
        <v>63</v>
      </c>
    </row>
    <row r="9838" spans="11:19">
      <c r="K9838" s="32">
        <v>45622</v>
      </c>
      <c r="L9838" s="33">
        <f t="shared" si="1703"/>
        <v>11</v>
      </c>
      <c r="M9838" s="33">
        <f t="shared" si="1704"/>
        <v>2024</v>
      </c>
      <c r="N9838" s="34">
        <v>69.05</v>
      </c>
      <c r="P9838" s="32">
        <v>46028</v>
      </c>
      <c r="Q9838" s="33">
        <f t="shared" si="1701"/>
        <v>1</v>
      </c>
      <c r="R9838" s="33">
        <f t="shared" si="1702"/>
        <v>2026</v>
      </c>
      <c r="S9838" s="34">
        <v>62.1</v>
      </c>
    </row>
    <row r="9839" spans="11:19">
      <c r="K9839" s="32">
        <v>45623</v>
      </c>
      <c r="L9839" s="33">
        <f t="shared" si="1703"/>
        <v>11</v>
      </c>
      <c r="M9839" s="33">
        <f t="shared" si="1704"/>
        <v>2024</v>
      </c>
      <c r="N9839" s="34">
        <v>69.03</v>
      </c>
      <c r="P9839" s="32">
        <v>46029</v>
      </c>
      <c r="Q9839" s="33">
        <f t="shared" si="1701"/>
        <v>1</v>
      </c>
      <c r="R9839" s="33">
        <f t="shared" si="1702"/>
        <v>2026</v>
      </c>
      <c r="S9839" s="34">
        <v>61.08</v>
      </c>
    </row>
    <row r="9840" spans="11:19">
      <c r="K9840" s="32">
        <v>45624</v>
      </c>
      <c r="L9840" s="33">
        <f t="shared" si="1703"/>
        <v>11</v>
      </c>
      <c r="M9840" s="33">
        <f t="shared" si="1704"/>
        <v>2024</v>
      </c>
      <c r="N9840" s="34"/>
      <c r="P9840" s="32">
        <v>46030</v>
      </c>
      <c r="Q9840" s="33">
        <f t="shared" si="1701"/>
        <v>1</v>
      </c>
      <c r="R9840" s="33">
        <f t="shared" si="1702"/>
        <v>2026</v>
      </c>
      <c r="S9840" s="34">
        <v>63.34</v>
      </c>
    </row>
    <row r="9841" spans="11:19">
      <c r="K9841" s="32">
        <v>45625</v>
      </c>
      <c r="L9841" s="33">
        <f t="shared" si="1703"/>
        <v>11</v>
      </c>
      <c r="M9841" s="33">
        <f t="shared" si="1704"/>
        <v>2024</v>
      </c>
      <c r="N9841" s="34">
        <v>68.260000000000005</v>
      </c>
      <c r="P9841" s="32">
        <v>46031</v>
      </c>
      <c r="Q9841" s="33">
        <f t="shared" si="1701"/>
        <v>1</v>
      </c>
      <c r="R9841" s="33">
        <f t="shared" si="1702"/>
        <v>2026</v>
      </c>
      <c r="S9841" s="34">
        <v>65.11</v>
      </c>
    </row>
    <row r="9842" spans="11:19">
      <c r="K9842" s="32">
        <v>45628</v>
      </c>
      <c r="L9842" s="33">
        <f t="shared" si="1703"/>
        <v>12</v>
      </c>
      <c r="M9842" s="33">
        <f t="shared" si="1704"/>
        <v>2024</v>
      </c>
      <c r="N9842" s="34">
        <v>68.349999999999994</v>
      </c>
      <c r="P9842" s="32">
        <v>46034</v>
      </c>
      <c r="Q9842" s="33">
        <f t="shared" si="1701"/>
        <v>1</v>
      </c>
      <c r="R9842" s="33">
        <f t="shared" si="1702"/>
        <v>2026</v>
      </c>
      <c r="S9842" s="34">
        <v>65.400000000000006</v>
      </c>
    </row>
    <row r="9843" spans="11:19">
      <c r="K9843" s="32">
        <v>45629</v>
      </c>
      <c r="L9843" s="33">
        <f t="shared" si="1703"/>
        <v>12</v>
      </c>
      <c r="M9843" s="33">
        <f t="shared" si="1704"/>
        <v>2024</v>
      </c>
      <c r="N9843" s="34">
        <v>70.150000000000006</v>
      </c>
      <c r="P9843" s="32">
        <v>46035</v>
      </c>
      <c r="Q9843" s="33">
        <f t="shared" ref="Q9843:Q9882" si="1705">+MONTH(P9843)</f>
        <v>1</v>
      </c>
      <c r="R9843" s="33">
        <f t="shared" ref="R9843:R9882" si="1706">+YEAR(P9843)</f>
        <v>2026</v>
      </c>
      <c r="S9843" s="34">
        <v>67.58</v>
      </c>
    </row>
    <row r="9844" spans="11:19">
      <c r="K9844" s="32">
        <v>45630</v>
      </c>
      <c r="L9844" s="33">
        <f t="shared" si="1703"/>
        <v>12</v>
      </c>
      <c r="M9844" s="33">
        <f t="shared" si="1704"/>
        <v>2024</v>
      </c>
      <c r="N9844" s="34">
        <v>68.81</v>
      </c>
      <c r="P9844" s="32">
        <v>46036</v>
      </c>
      <c r="Q9844" s="33">
        <f t="shared" si="1705"/>
        <v>1</v>
      </c>
      <c r="R9844" s="33">
        <f t="shared" si="1706"/>
        <v>2026</v>
      </c>
      <c r="S9844" s="34">
        <v>68.87</v>
      </c>
    </row>
    <row r="9845" spans="11:19">
      <c r="K9845" s="32">
        <v>45631</v>
      </c>
      <c r="L9845" s="33">
        <f t="shared" si="1703"/>
        <v>12</v>
      </c>
      <c r="M9845" s="33">
        <f t="shared" si="1704"/>
        <v>2024</v>
      </c>
      <c r="N9845" s="34">
        <v>68.58</v>
      </c>
      <c r="P9845" s="32">
        <v>46037</v>
      </c>
      <c r="Q9845" s="33">
        <f t="shared" si="1705"/>
        <v>1</v>
      </c>
      <c r="R9845" s="33">
        <f t="shared" si="1706"/>
        <v>2026</v>
      </c>
      <c r="S9845" s="34">
        <v>66.16</v>
      </c>
    </row>
    <row r="9846" spans="11:19">
      <c r="K9846" s="32">
        <v>45632</v>
      </c>
      <c r="L9846" s="33">
        <f t="shared" si="1703"/>
        <v>12</v>
      </c>
      <c r="M9846" s="33">
        <f t="shared" si="1704"/>
        <v>2024</v>
      </c>
      <c r="N9846" s="34">
        <v>68.58</v>
      </c>
      <c r="P9846" s="32">
        <v>46038</v>
      </c>
      <c r="Q9846" s="33">
        <f t="shared" si="1705"/>
        <v>1</v>
      </c>
      <c r="R9846" s="33">
        <f t="shared" si="1706"/>
        <v>2026</v>
      </c>
      <c r="S9846" s="34">
        <v>66.97</v>
      </c>
    </row>
    <row r="9847" spans="11:19">
      <c r="K9847" s="32">
        <v>45635</v>
      </c>
      <c r="L9847" s="33">
        <f t="shared" si="1703"/>
        <v>12</v>
      </c>
      <c r="M9847" s="33">
        <f t="shared" si="1704"/>
        <v>2024</v>
      </c>
      <c r="N9847" s="34">
        <v>68.650000000000006</v>
      </c>
      <c r="P9847" s="32">
        <v>46041</v>
      </c>
      <c r="Q9847" s="33">
        <f t="shared" si="1705"/>
        <v>1</v>
      </c>
      <c r="R9847" s="33">
        <f t="shared" si="1706"/>
        <v>2026</v>
      </c>
      <c r="S9847" s="34">
        <v>66.91</v>
      </c>
    </row>
    <row r="9848" spans="11:19">
      <c r="K9848" s="32">
        <v>45636</v>
      </c>
      <c r="L9848" s="33">
        <f t="shared" si="1703"/>
        <v>12</v>
      </c>
      <c r="M9848" s="33">
        <f t="shared" si="1704"/>
        <v>2024</v>
      </c>
      <c r="N9848" s="34">
        <v>68.849999999999994</v>
      </c>
      <c r="P9848" s="32">
        <v>46042</v>
      </c>
      <c r="Q9848" s="33">
        <f t="shared" si="1705"/>
        <v>1</v>
      </c>
      <c r="R9848" s="33">
        <f t="shared" si="1706"/>
        <v>2026</v>
      </c>
      <c r="S9848" s="34">
        <v>67.680000000000007</v>
      </c>
    </row>
    <row r="9849" spans="11:19">
      <c r="K9849" s="32">
        <v>45637</v>
      </c>
      <c r="L9849" s="33">
        <f t="shared" si="1703"/>
        <v>12</v>
      </c>
      <c r="M9849" s="33">
        <f t="shared" si="1704"/>
        <v>2024</v>
      </c>
      <c r="N9849" s="34">
        <v>70.569999999999993</v>
      </c>
      <c r="P9849" s="32">
        <v>46043</v>
      </c>
      <c r="Q9849" s="33">
        <f t="shared" si="1705"/>
        <v>1</v>
      </c>
      <c r="R9849" s="33">
        <f t="shared" si="1706"/>
        <v>2026</v>
      </c>
      <c r="S9849" s="34">
        <v>66.72</v>
      </c>
    </row>
    <row r="9850" spans="11:19">
      <c r="K9850" s="32">
        <v>45638</v>
      </c>
      <c r="L9850" s="33">
        <f t="shared" si="1703"/>
        <v>12</v>
      </c>
      <c r="M9850" s="33">
        <f t="shared" si="1704"/>
        <v>2024</v>
      </c>
      <c r="N9850" s="34">
        <v>70.25</v>
      </c>
      <c r="P9850" s="32">
        <v>46044</v>
      </c>
      <c r="Q9850" s="33">
        <f t="shared" si="1705"/>
        <v>1</v>
      </c>
      <c r="R9850" s="33">
        <f t="shared" si="1706"/>
        <v>2026</v>
      </c>
      <c r="S9850" s="34">
        <v>65.459999999999994</v>
      </c>
    </row>
    <row r="9851" spans="11:19">
      <c r="K9851" s="32">
        <v>45639</v>
      </c>
      <c r="L9851" s="33">
        <f t="shared" si="1703"/>
        <v>12</v>
      </c>
      <c r="M9851" s="33">
        <f t="shared" si="1704"/>
        <v>2024</v>
      </c>
      <c r="N9851" s="34">
        <v>71.540000000000006</v>
      </c>
      <c r="P9851" s="32">
        <v>46045</v>
      </c>
      <c r="Q9851" s="33">
        <f t="shared" si="1705"/>
        <v>1</v>
      </c>
      <c r="R9851" s="33">
        <f t="shared" si="1706"/>
        <v>2026</v>
      </c>
      <c r="S9851" s="34">
        <v>68.16</v>
      </c>
    </row>
    <row r="9852" spans="11:19">
      <c r="K9852" s="32">
        <v>45642</v>
      </c>
      <c r="L9852" s="33">
        <f t="shared" si="1703"/>
        <v>12</v>
      </c>
      <c r="M9852" s="33">
        <f t="shared" si="1704"/>
        <v>2024</v>
      </c>
      <c r="N9852" s="34">
        <v>71.03</v>
      </c>
      <c r="P9852" s="32">
        <v>46048</v>
      </c>
      <c r="Q9852" s="33">
        <f t="shared" si="1705"/>
        <v>1</v>
      </c>
      <c r="R9852" s="33">
        <f t="shared" si="1706"/>
        <v>2026</v>
      </c>
      <c r="S9852" s="34">
        <v>67.7</v>
      </c>
    </row>
    <row r="9853" spans="11:19">
      <c r="K9853" s="32">
        <v>45643</v>
      </c>
      <c r="L9853" s="33">
        <f t="shared" si="1703"/>
        <v>12</v>
      </c>
      <c r="M9853" s="33">
        <f t="shared" si="1704"/>
        <v>2024</v>
      </c>
      <c r="N9853" s="34">
        <v>70.31</v>
      </c>
      <c r="P9853" s="32">
        <v>46049</v>
      </c>
      <c r="Q9853" s="33">
        <f t="shared" si="1705"/>
        <v>1</v>
      </c>
      <c r="R9853" s="33">
        <f t="shared" si="1706"/>
        <v>2026</v>
      </c>
      <c r="S9853" s="34">
        <v>70.28</v>
      </c>
    </row>
    <row r="9854" spans="11:19">
      <c r="K9854" s="32">
        <v>45644</v>
      </c>
      <c r="L9854" s="33">
        <f t="shared" si="1703"/>
        <v>12</v>
      </c>
      <c r="M9854" s="33">
        <f t="shared" si="1704"/>
        <v>2024</v>
      </c>
      <c r="N9854" s="34">
        <v>70.8</v>
      </c>
      <c r="P9854" s="32">
        <v>46050</v>
      </c>
      <c r="Q9854" s="33">
        <f t="shared" si="1705"/>
        <v>1</v>
      </c>
      <c r="R9854" s="33">
        <f t="shared" si="1706"/>
        <v>2026</v>
      </c>
      <c r="S9854" s="34">
        <v>70.900000000000006</v>
      </c>
    </row>
    <row r="9855" spans="11:19">
      <c r="K9855" s="32">
        <v>45645</v>
      </c>
      <c r="L9855" s="33">
        <f t="shared" si="1703"/>
        <v>12</v>
      </c>
      <c r="M9855" s="33">
        <f t="shared" si="1704"/>
        <v>2024</v>
      </c>
      <c r="N9855" s="34">
        <v>70.099999999999994</v>
      </c>
      <c r="P9855" s="32">
        <v>46051</v>
      </c>
      <c r="Q9855" s="33">
        <f t="shared" si="1705"/>
        <v>1</v>
      </c>
      <c r="R9855" s="33">
        <f t="shared" si="1706"/>
        <v>2026</v>
      </c>
      <c r="S9855" s="34">
        <v>71</v>
      </c>
    </row>
    <row r="9856" spans="11:19">
      <c r="K9856" s="32">
        <v>45646</v>
      </c>
      <c r="L9856" s="33">
        <f t="shared" si="1703"/>
        <v>12</v>
      </c>
      <c r="M9856" s="33">
        <f t="shared" si="1704"/>
        <v>2024</v>
      </c>
      <c r="N9856" s="34">
        <v>69.709999999999994</v>
      </c>
      <c r="P9856" s="32">
        <v>46052</v>
      </c>
      <c r="Q9856" s="33">
        <f t="shared" si="1705"/>
        <v>1</v>
      </c>
      <c r="R9856" s="33">
        <f t="shared" si="1706"/>
        <v>2026</v>
      </c>
      <c r="S9856" s="34">
        <v>72.25</v>
      </c>
    </row>
    <row r="9857" spans="11:19">
      <c r="K9857" s="32">
        <v>45649</v>
      </c>
      <c r="L9857" s="33">
        <f t="shared" si="1703"/>
        <v>12</v>
      </c>
      <c r="M9857" s="33">
        <f t="shared" si="1704"/>
        <v>2024</v>
      </c>
      <c r="N9857" s="34">
        <v>69.5</v>
      </c>
      <c r="P9857" s="32">
        <v>46055</v>
      </c>
      <c r="Q9857" s="33">
        <f t="shared" si="1705"/>
        <v>2</v>
      </c>
      <c r="R9857" s="33">
        <f t="shared" si="1706"/>
        <v>2026</v>
      </c>
      <c r="S9857" s="34">
        <v>67.72</v>
      </c>
    </row>
    <row r="9858" spans="11:19">
      <c r="K9858" s="32">
        <v>45650</v>
      </c>
      <c r="L9858" s="33">
        <f t="shared" si="1703"/>
        <v>12</v>
      </c>
      <c r="M9858" s="33">
        <f t="shared" si="1704"/>
        <v>2024</v>
      </c>
      <c r="N9858" s="34">
        <v>70.87</v>
      </c>
      <c r="P9858" s="32">
        <v>46056</v>
      </c>
      <c r="Q9858" s="33">
        <f t="shared" si="1705"/>
        <v>2</v>
      </c>
      <c r="R9858" s="33">
        <f t="shared" si="1706"/>
        <v>2026</v>
      </c>
      <c r="S9858" s="34">
        <v>70.010000000000005</v>
      </c>
    </row>
    <row r="9859" spans="11:19">
      <c r="K9859" s="32">
        <v>45652</v>
      </c>
      <c r="L9859" s="33">
        <f t="shared" si="1703"/>
        <v>12</v>
      </c>
      <c r="M9859" s="33">
        <f t="shared" si="1704"/>
        <v>2024</v>
      </c>
      <c r="N9859" s="34">
        <v>70.38</v>
      </c>
      <c r="P9859" s="32">
        <v>46057</v>
      </c>
      <c r="Q9859" s="33">
        <f t="shared" si="1705"/>
        <v>2</v>
      </c>
      <c r="R9859" s="33">
        <f t="shared" si="1706"/>
        <v>2026</v>
      </c>
      <c r="S9859" s="34">
        <v>71.150000000000006</v>
      </c>
    </row>
    <row r="9860" spans="11:19">
      <c r="K9860" s="32">
        <v>45653</v>
      </c>
      <c r="L9860" s="33">
        <f t="shared" si="1703"/>
        <v>12</v>
      </c>
      <c r="M9860" s="33">
        <f t="shared" si="1704"/>
        <v>2024</v>
      </c>
      <c r="N9860" s="34">
        <v>71.28</v>
      </c>
      <c r="P9860" s="32">
        <v>46058</v>
      </c>
      <c r="Q9860" s="33">
        <f t="shared" si="1705"/>
        <v>2</v>
      </c>
      <c r="R9860" s="33">
        <f t="shared" si="1706"/>
        <v>2026</v>
      </c>
      <c r="S9860" s="34">
        <v>69.87</v>
      </c>
    </row>
    <row r="9861" spans="11:19">
      <c r="K9861" s="32">
        <v>45656</v>
      </c>
      <c r="L9861" s="33">
        <f t="shared" si="1703"/>
        <v>12</v>
      </c>
      <c r="M9861" s="33">
        <f t="shared" si="1704"/>
        <v>2024</v>
      </c>
      <c r="N9861" s="34">
        <v>71.73</v>
      </c>
      <c r="P9861" s="32">
        <v>46059</v>
      </c>
      <c r="Q9861" s="33">
        <f t="shared" si="1705"/>
        <v>2</v>
      </c>
      <c r="R9861" s="33">
        <f t="shared" si="1706"/>
        <v>2026</v>
      </c>
      <c r="S9861" s="34">
        <v>70.45</v>
      </c>
    </row>
    <row r="9862" spans="11:19">
      <c r="K9862" s="32">
        <v>45657</v>
      </c>
      <c r="L9862" s="33">
        <f t="shared" si="1703"/>
        <v>12</v>
      </c>
      <c r="M9862" s="33">
        <f t="shared" si="1704"/>
        <v>2024</v>
      </c>
      <c r="N9862" s="34">
        <v>72.44</v>
      </c>
      <c r="P9862" s="32">
        <v>46062</v>
      </c>
      <c r="Q9862" s="33">
        <f t="shared" si="1705"/>
        <v>2</v>
      </c>
      <c r="R9862" s="33">
        <f t="shared" si="1706"/>
        <v>2026</v>
      </c>
      <c r="S9862" s="34">
        <v>71.19</v>
      </c>
    </row>
    <row r="9863" spans="11:19">
      <c r="K9863" s="32">
        <v>45659</v>
      </c>
      <c r="L9863" s="33">
        <f t="shared" si="1703"/>
        <v>1</v>
      </c>
      <c r="M9863" s="33">
        <f t="shared" si="1704"/>
        <v>2025</v>
      </c>
      <c r="N9863" s="34">
        <v>73.790000000000006</v>
      </c>
      <c r="P9863" s="32">
        <v>46063</v>
      </c>
      <c r="Q9863" s="33">
        <f t="shared" si="1705"/>
        <v>2</v>
      </c>
      <c r="R9863" s="33">
        <f t="shared" si="1706"/>
        <v>2026</v>
      </c>
      <c r="S9863" s="34">
        <v>71.010000000000005</v>
      </c>
    </row>
    <row r="9864" spans="11:19">
      <c r="K9864" s="32">
        <v>45660</v>
      </c>
      <c r="L9864" s="33">
        <f t="shared" si="1703"/>
        <v>1</v>
      </c>
      <c r="M9864" s="33">
        <f t="shared" si="1704"/>
        <v>2025</v>
      </c>
      <c r="N9864" s="34">
        <v>74.64</v>
      </c>
      <c r="P9864" s="32">
        <v>46064</v>
      </c>
      <c r="Q9864" s="33">
        <f t="shared" si="1705"/>
        <v>2</v>
      </c>
      <c r="R9864" s="33">
        <f t="shared" si="1706"/>
        <v>2026</v>
      </c>
      <c r="S9864" s="34">
        <v>71.52</v>
      </c>
    </row>
    <row r="9865" spans="11:19">
      <c r="K9865" s="32">
        <v>45663</v>
      </c>
      <c r="L9865" s="33">
        <f t="shared" si="1703"/>
        <v>1</v>
      </c>
      <c r="M9865" s="33">
        <f t="shared" si="1704"/>
        <v>2025</v>
      </c>
      <c r="N9865" s="34">
        <v>74.31</v>
      </c>
      <c r="P9865" s="32">
        <v>46065</v>
      </c>
      <c r="Q9865" s="33">
        <f t="shared" si="1705"/>
        <v>2</v>
      </c>
      <c r="R9865" s="33">
        <f t="shared" si="1706"/>
        <v>2026</v>
      </c>
      <c r="S9865" s="34">
        <v>69.8</v>
      </c>
    </row>
    <row r="9866" spans="11:19">
      <c r="K9866" s="32">
        <v>45664</v>
      </c>
      <c r="L9866" s="33">
        <f t="shared" si="1703"/>
        <v>1</v>
      </c>
      <c r="M9866" s="33">
        <f t="shared" si="1704"/>
        <v>2025</v>
      </c>
      <c r="N9866" s="34">
        <v>74.989999999999995</v>
      </c>
      <c r="P9866" s="32">
        <v>46066</v>
      </c>
      <c r="Q9866" s="33">
        <f t="shared" si="1705"/>
        <v>2</v>
      </c>
      <c r="R9866" s="33">
        <f t="shared" si="1706"/>
        <v>2026</v>
      </c>
      <c r="S9866" s="34">
        <v>69.959999999999994</v>
      </c>
    </row>
    <row r="9867" spans="11:19">
      <c r="K9867" s="32">
        <v>45665</v>
      </c>
      <c r="L9867" s="33">
        <f t="shared" si="1703"/>
        <v>1</v>
      </c>
      <c r="M9867" s="33">
        <f t="shared" si="1704"/>
        <v>2025</v>
      </c>
      <c r="N9867" s="34">
        <v>73.989999999999995</v>
      </c>
      <c r="P9867" s="32">
        <v>46069</v>
      </c>
      <c r="Q9867" s="33">
        <f t="shared" si="1705"/>
        <v>2</v>
      </c>
      <c r="R9867" s="33">
        <f t="shared" si="1706"/>
        <v>2026</v>
      </c>
      <c r="S9867" s="34">
        <v>70.81</v>
      </c>
    </row>
    <row r="9868" spans="11:19">
      <c r="K9868" s="32">
        <v>45666</v>
      </c>
      <c r="L9868" s="33">
        <f t="shared" si="1703"/>
        <v>1</v>
      </c>
      <c r="M9868" s="33">
        <f t="shared" si="1704"/>
        <v>2025</v>
      </c>
      <c r="N9868" s="34"/>
      <c r="P9868" s="32">
        <v>46070</v>
      </c>
      <c r="Q9868" s="33">
        <f t="shared" si="1705"/>
        <v>2</v>
      </c>
      <c r="R9868" s="33">
        <f t="shared" si="1706"/>
        <v>2026</v>
      </c>
      <c r="S9868" s="34">
        <v>69.77</v>
      </c>
    </row>
    <row r="9869" spans="11:19">
      <c r="K9869" s="32">
        <v>45667</v>
      </c>
      <c r="L9869" s="33">
        <f t="shared" si="1703"/>
        <v>1</v>
      </c>
      <c r="M9869" s="33">
        <f t="shared" si="1704"/>
        <v>2025</v>
      </c>
      <c r="N9869" s="34">
        <v>77.27</v>
      </c>
      <c r="P9869" s="32">
        <v>46071</v>
      </c>
      <c r="Q9869" s="33">
        <f t="shared" si="1705"/>
        <v>2</v>
      </c>
      <c r="R9869" s="33">
        <f t="shared" si="1706"/>
        <v>2026</v>
      </c>
      <c r="S9869" s="34">
        <v>71.78</v>
      </c>
    </row>
    <row r="9870" spans="11:19">
      <c r="K9870" s="32">
        <v>45670</v>
      </c>
      <c r="L9870" s="33">
        <f t="shared" si="1703"/>
        <v>1</v>
      </c>
      <c r="M9870" s="33">
        <f t="shared" si="1704"/>
        <v>2025</v>
      </c>
      <c r="N9870" s="34">
        <v>79.569999999999993</v>
      </c>
      <c r="P9870" s="32">
        <v>46072</v>
      </c>
      <c r="Q9870" s="33">
        <f t="shared" si="1705"/>
        <v>2</v>
      </c>
      <c r="R9870" s="33">
        <f t="shared" si="1706"/>
        <v>2026</v>
      </c>
      <c r="S9870" s="34">
        <v>73.17</v>
      </c>
    </row>
    <row r="9871" spans="11:19">
      <c r="K9871" s="32">
        <v>45671</v>
      </c>
      <c r="L9871" s="33">
        <f t="shared" si="1703"/>
        <v>1</v>
      </c>
      <c r="M9871" s="33">
        <f t="shared" si="1704"/>
        <v>2025</v>
      </c>
      <c r="N9871" s="34">
        <v>78.2</v>
      </c>
      <c r="P9871" s="32">
        <v>46073</v>
      </c>
      <c r="Q9871" s="33">
        <f t="shared" si="1705"/>
        <v>2</v>
      </c>
      <c r="R9871" s="33">
        <f t="shared" si="1706"/>
        <v>2026</v>
      </c>
      <c r="S9871" s="34">
        <v>72.75</v>
      </c>
    </row>
    <row r="9872" spans="11:19">
      <c r="K9872" s="32">
        <v>45672</v>
      </c>
      <c r="L9872" s="33">
        <f t="shared" si="1703"/>
        <v>1</v>
      </c>
      <c r="M9872" s="33">
        <f t="shared" si="1704"/>
        <v>2025</v>
      </c>
      <c r="N9872" s="34">
        <v>80.73</v>
      </c>
      <c r="P9872" s="32">
        <v>46076</v>
      </c>
      <c r="Q9872" s="33">
        <f t="shared" si="1705"/>
        <v>2</v>
      </c>
      <c r="R9872" s="33">
        <f t="shared" si="1706"/>
        <v>2026</v>
      </c>
      <c r="S9872" s="34">
        <v>71.900000000000006</v>
      </c>
    </row>
    <row r="9873" spans="11:19">
      <c r="K9873" s="32">
        <v>45673</v>
      </c>
      <c r="L9873" s="33">
        <f t="shared" si="1703"/>
        <v>1</v>
      </c>
      <c r="M9873" s="33">
        <f t="shared" si="1704"/>
        <v>2025</v>
      </c>
      <c r="N9873" s="34">
        <v>79.349999999999994</v>
      </c>
      <c r="P9873" s="32">
        <v>46077</v>
      </c>
      <c r="Q9873" s="33">
        <f t="shared" si="1705"/>
        <v>2</v>
      </c>
      <c r="R9873" s="33">
        <f t="shared" si="1706"/>
        <v>2026</v>
      </c>
      <c r="S9873" s="34">
        <v>71.209999999999994</v>
      </c>
    </row>
    <row r="9874" spans="11:19">
      <c r="K9874" s="32">
        <v>45674</v>
      </c>
      <c r="L9874" s="33">
        <f t="shared" si="1703"/>
        <v>1</v>
      </c>
      <c r="M9874" s="33">
        <f t="shared" si="1704"/>
        <v>2025</v>
      </c>
      <c r="N9874" s="34">
        <v>78.56</v>
      </c>
      <c r="P9874" s="32">
        <v>46078</v>
      </c>
      <c r="Q9874" s="33">
        <f t="shared" si="1705"/>
        <v>2</v>
      </c>
      <c r="R9874" s="33">
        <f t="shared" si="1706"/>
        <v>2026</v>
      </c>
      <c r="S9874" s="34">
        <v>70.69</v>
      </c>
    </row>
    <row r="9875" spans="11:19">
      <c r="K9875" s="32">
        <v>45677</v>
      </c>
      <c r="L9875" s="33">
        <f t="shared" si="1703"/>
        <v>1</v>
      </c>
      <c r="M9875" s="33">
        <f t="shared" si="1704"/>
        <v>2025</v>
      </c>
      <c r="N9875" s="34"/>
      <c r="P9875" s="32">
        <v>46079</v>
      </c>
      <c r="Q9875" s="33">
        <f t="shared" si="1705"/>
        <v>2</v>
      </c>
      <c r="R9875" s="33">
        <f t="shared" si="1706"/>
        <v>2026</v>
      </c>
      <c r="S9875" s="34">
        <v>71.66</v>
      </c>
    </row>
    <row r="9876" spans="11:19">
      <c r="K9876" s="32">
        <v>45678</v>
      </c>
      <c r="L9876" s="33">
        <f t="shared" si="1703"/>
        <v>1</v>
      </c>
      <c r="M9876" s="33">
        <f t="shared" si="1704"/>
        <v>2025</v>
      </c>
      <c r="N9876" s="34">
        <v>76.790000000000006</v>
      </c>
      <c r="P9876" s="32">
        <v>46080</v>
      </c>
      <c r="Q9876" s="33">
        <f t="shared" si="1705"/>
        <v>2</v>
      </c>
      <c r="R9876" s="33">
        <f t="shared" si="1706"/>
        <v>2026</v>
      </c>
      <c r="S9876" s="34">
        <v>71.319999999999993</v>
      </c>
    </row>
    <row r="9877" spans="11:19">
      <c r="K9877" s="32">
        <v>45679</v>
      </c>
      <c r="L9877" s="33">
        <f t="shared" si="1703"/>
        <v>1</v>
      </c>
      <c r="M9877" s="33">
        <f t="shared" si="1704"/>
        <v>2025</v>
      </c>
      <c r="N9877" s="34">
        <v>76.12</v>
      </c>
      <c r="P9877" s="32">
        <v>46083</v>
      </c>
      <c r="Q9877" s="33">
        <f t="shared" si="1705"/>
        <v>3</v>
      </c>
      <c r="R9877" s="33">
        <f t="shared" si="1706"/>
        <v>2026</v>
      </c>
      <c r="S9877" s="34">
        <v>77.239999999999995</v>
      </c>
    </row>
    <row r="9878" spans="11:19">
      <c r="K9878" s="32">
        <v>45680</v>
      </c>
      <c r="L9878" s="33">
        <f t="shared" si="1703"/>
        <v>1</v>
      </c>
      <c r="M9878" s="33">
        <f t="shared" si="1704"/>
        <v>2025</v>
      </c>
      <c r="N9878" s="34">
        <v>75.03</v>
      </c>
      <c r="P9878" s="32">
        <v>46084</v>
      </c>
      <c r="Q9878" s="33">
        <f t="shared" si="1705"/>
        <v>3</v>
      </c>
      <c r="R9878" s="33">
        <f t="shared" si="1706"/>
        <v>2026</v>
      </c>
      <c r="S9878" s="34">
        <v>83.28</v>
      </c>
    </row>
    <row r="9879" spans="11:19">
      <c r="K9879" s="32">
        <v>45681</v>
      </c>
      <c r="L9879" s="33">
        <f t="shared" si="1703"/>
        <v>1</v>
      </c>
      <c r="M9879" s="33">
        <f t="shared" si="1704"/>
        <v>2025</v>
      </c>
      <c r="N9879" s="34">
        <v>74.97</v>
      </c>
      <c r="P9879" s="32">
        <v>46085</v>
      </c>
      <c r="Q9879" s="33">
        <f t="shared" si="1705"/>
        <v>3</v>
      </c>
      <c r="R9879" s="33">
        <f t="shared" si="1706"/>
        <v>2026</v>
      </c>
      <c r="S9879" s="34">
        <v>81.56</v>
      </c>
    </row>
    <row r="9880" spans="11:19">
      <c r="K9880" s="32">
        <v>45684</v>
      </c>
      <c r="L9880" s="33">
        <f t="shared" si="1703"/>
        <v>1</v>
      </c>
      <c r="M9880" s="33">
        <f t="shared" si="1704"/>
        <v>2025</v>
      </c>
      <c r="N9880" s="34">
        <v>73.510000000000005</v>
      </c>
      <c r="P9880" s="32">
        <v>46086</v>
      </c>
      <c r="Q9880" s="33">
        <f t="shared" si="1705"/>
        <v>3</v>
      </c>
      <c r="R9880" s="33">
        <f t="shared" si="1706"/>
        <v>2026</v>
      </c>
      <c r="S9880" s="34">
        <v>88.59</v>
      </c>
    </row>
    <row r="9881" spans="11:19">
      <c r="K9881" s="32">
        <v>45685</v>
      </c>
      <c r="L9881" s="33">
        <f t="shared" si="1703"/>
        <v>1</v>
      </c>
      <c r="M9881" s="33">
        <f t="shared" si="1704"/>
        <v>2025</v>
      </c>
      <c r="N9881" s="34">
        <v>74.150000000000006</v>
      </c>
      <c r="P9881" s="32">
        <v>46087</v>
      </c>
      <c r="Q9881" s="33">
        <f t="shared" si="1705"/>
        <v>3</v>
      </c>
      <c r="R9881" s="33">
        <f t="shared" si="1706"/>
        <v>2026</v>
      </c>
      <c r="S9881" s="34">
        <v>95.74</v>
      </c>
    </row>
    <row r="9882" spans="11:19">
      <c r="K9882" s="32">
        <v>45686</v>
      </c>
      <c r="L9882" s="33">
        <f t="shared" si="1703"/>
        <v>1</v>
      </c>
      <c r="M9882" s="33">
        <f t="shared" si="1704"/>
        <v>2025</v>
      </c>
      <c r="N9882" s="34">
        <v>72.94</v>
      </c>
      <c r="P9882" s="32">
        <v>46090</v>
      </c>
      <c r="Q9882" s="33">
        <f t="shared" si="1705"/>
        <v>3</v>
      </c>
      <c r="R9882" s="33">
        <f t="shared" si="1706"/>
        <v>2026</v>
      </c>
      <c r="S9882" s="34">
        <v>94.35</v>
      </c>
    </row>
    <row r="9883" spans="11:19">
      <c r="K9883" s="32">
        <v>45687</v>
      </c>
      <c r="L9883" s="33">
        <f t="shared" si="1703"/>
        <v>1</v>
      </c>
      <c r="M9883" s="33">
        <f t="shared" si="1704"/>
        <v>2025</v>
      </c>
      <c r="N9883" s="34">
        <v>73.099999999999994</v>
      </c>
      <c r="P9883" s="32">
        <v>46091</v>
      </c>
      <c r="Q9883" s="33">
        <f t="shared" ref="Q9883:Q9946" si="1707">+MONTH(P9883)</f>
        <v>3</v>
      </c>
      <c r="R9883" s="33">
        <f t="shared" ref="R9883:R9946" si="1708">+YEAR(P9883)</f>
        <v>2026</v>
      </c>
      <c r="S9883" s="34">
        <v>89.84</v>
      </c>
    </row>
    <row r="9884" spans="11:19">
      <c r="K9884" s="32">
        <v>45688</v>
      </c>
      <c r="L9884" s="33">
        <f t="shared" si="1703"/>
        <v>1</v>
      </c>
      <c r="M9884" s="33">
        <f t="shared" si="1704"/>
        <v>2025</v>
      </c>
      <c r="N9884" s="34">
        <v>72.84</v>
      </c>
      <c r="P9884" s="32">
        <v>46092</v>
      </c>
      <c r="Q9884" s="33">
        <f t="shared" si="1707"/>
        <v>3</v>
      </c>
      <c r="R9884" s="33">
        <f t="shared" si="1708"/>
        <v>2026</v>
      </c>
      <c r="S9884" s="34">
        <v>90.98</v>
      </c>
    </row>
    <row r="9885" spans="11:19">
      <c r="K9885" s="32">
        <v>45691</v>
      </c>
      <c r="L9885" s="33">
        <f t="shared" si="1703"/>
        <v>2</v>
      </c>
      <c r="M9885" s="33">
        <f t="shared" si="1704"/>
        <v>2025</v>
      </c>
      <c r="N9885" s="34">
        <v>73.52</v>
      </c>
      <c r="P9885" s="32">
        <v>46093</v>
      </c>
      <c r="Q9885" s="33">
        <f t="shared" si="1707"/>
        <v>3</v>
      </c>
      <c r="R9885" s="33">
        <f t="shared" si="1708"/>
        <v>2026</v>
      </c>
      <c r="S9885" s="34">
        <v>102.38</v>
      </c>
    </row>
    <row r="9886" spans="11:19">
      <c r="K9886" s="32">
        <v>45692</v>
      </c>
      <c r="L9886" s="33">
        <f t="shared" ref="L9886:L9925" si="1709">+MONTH(K9886)</f>
        <v>2</v>
      </c>
      <c r="M9886" s="33">
        <f t="shared" ref="M9886:M9925" si="1710">+YEAR(K9886)</f>
        <v>2025</v>
      </c>
      <c r="N9886" s="34">
        <v>73.040000000000006</v>
      </c>
      <c r="P9886" s="32">
        <v>46094</v>
      </c>
      <c r="Q9886" s="33">
        <f t="shared" si="1707"/>
        <v>3</v>
      </c>
      <c r="R9886" s="33">
        <f t="shared" si="1708"/>
        <v>2026</v>
      </c>
      <c r="S9886" s="34">
        <v>103.23</v>
      </c>
    </row>
    <row r="9887" spans="11:19">
      <c r="K9887" s="32">
        <v>45693</v>
      </c>
      <c r="L9887" s="33">
        <f t="shared" si="1709"/>
        <v>2</v>
      </c>
      <c r="M9887" s="33">
        <f t="shared" si="1710"/>
        <v>2025</v>
      </c>
      <c r="N9887" s="34">
        <v>71.39</v>
      </c>
      <c r="P9887" s="32">
        <v>46097</v>
      </c>
      <c r="Q9887" s="33">
        <f t="shared" si="1707"/>
        <v>3</v>
      </c>
      <c r="R9887" s="33">
        <f t="shared" si="1708"/>
        <v>2026</v>
      </c>
      <c r="S9887" s="34">
        <v>101.04</v>
      </c>
    </row>
    <row r="9888" spans="11:19">
      <c r="K9888" s="32">
        <v>45694</v>
      </c>
      <c r="L9888" s="33">
        <f t="shared" si="1709"/>
        <v>2</v>
      </c>
      <c r="M9888" s="33">
        <f t="shared" si="1710"/>
        <v>2025</v>
      </c>
      <c r="N9888" s="34">
        <v>70.97</v>
      </c>
      <c r="P9888" s="32">
        <v>46098</v>
      </c>
      <c r="Q9888" s="33">
        <f t="shared" si="1707"/>
        <v>3</v>
      </c>
      <c r="R9888" s="33">
        <f t="shared" si="1708"/>
        <v>2026</v>
      </c>
      <c r="S9888" s="34">
        <v>108.39</v>
      </c>
    </row>
    <row r="9889" spans="11:19">
      <c r="K9889" s="32">
        <v>45695</v>
      </c>
      <c r="L9889" s="33">
        <f t="shared" si="1709"/>
        <v>2</v>
      </c>
      <c r="M9889" s="33">
        <f t="shared" si="1710"/>
        <v>2025</v>
      </c>
      <c r="N9889" s="34">
        <v>71.319999999999993</v>
      </c>
      <c r="P9889" s="32">
        <v>46099</v>
      </c>
      <c r="Q9889" s="33">
        <f t="shared" si="1707"/>
        <v>3</v>
      </c>
      <c r="R9889" s="33">
        <f t="shared" si="1708"/>
        <v>2026</v>
      </c>
      <c r="S9889" s="34">
        <v>118.09</v>
      </c>
    </row>
    <row r="9890" spans="11:19">
      <c r="K9890" s="32">
        <v>45698</v>
      </c>
      <c r="L9890" s="33">
        <f t="shared" si="1709"/>
        <v>2</v>
      </c>
      <c r="M9890" s="33">
        <f t="shared" si="1710"/>
        <v>2025</v>
      </c>
      <c r="N9890" s="34">
        <v>72.73</v>
      </c>
      <c r="P9890" s="32">
        <v>46100</v>
      </c>
      <c r="Q9890" s="33">
        <f t="shared" si="1707"/>
        <v>3</v>
      </c>
      <c r="R9890" s="33">
        <f t="shared" si="1708"/>
        <v>2026</v>
      </c>
      <c r="S9890" s="34">
        <v>111.05</v>
      </c>
    </row>
    <row r="9891" spans="11:19">
      <c r="K9891" s="32">
        <v>45699</v>
      </c>
      <c r="L9891" s="33">
        <f t="shared" si="1709"/>
        <v>2</v>
      </c>
      <c r="M9891" s="33">
        <f t="shared" si="1710"/>
        <v>2025</v>
      </c>
      <c r="N9891" s="34">
        <v>73.67</v>
      </c>
      <c r="P9891" s="32">
        <v>46101</v>
      </c>
      <c r="Q9891" s="33">
        <f t="shared" si="1707"/>
        <v>3</v>
      </c>
      <c r="R9891" s="33">
        <f t="shared" si="1708"/>
        <v>2026</v>
      </c>
      <c r="S9891" s="34">
        <v>118.42</v>
      </c>
    </row>
    <row r="9892" spans="11:19">
      <c r="K9892" s="32">
        <v>45700</v>
      </c>
      <c r="L9892" s="33">
        <f t="shared" si="1709"/>
        <v>2</v>
      </c>
      <c r="M9892" s="33">
        <f t="shared" si="1710"/>
        <v>2025</v>
      </c>
      <c r="N9892" s="34">
        <v>71.72</v>
      </c>
      <c r="P9892" s="32">
        <v>46104</v>
      </c>
      <c r="Q9892" s="33">
        <f t="shared" si="1707"/>
        <v>3</v>
      </c>
      <c r="R9892" s="33">
        <f t="shared" si="1708"/>
        <v>2026</v>
      </c>
      <c r="S9892" s="34">
        <v>103.79</v>
      </c>
    </row>
    <row r="9893" spans="11:19">
      <c r="K9893" s="32">
        <v>45701</v>
      </c>
      <c r="L9893" s="33">
        <f t="shared" si="1709"/>
        <v>2</v>
      </c>
      <c r="M9893" s="33">
        <f t="shared" si="1710"/>
        <v>2025</v>
      </c>
      <c r="N9893" s="34">
        <v>71.66</v>
      </c>
      <c r="P9893" s="32">
        <v>46105</v>
      </c>
      <c r="Q9893" s="33">
        <f t="shared" si="1707"/>
        <v>3</v>
      </c>
      <c r="R9893" s="33">
        <f t="shared" si="1708"/>
        <v>2026</v>
      </c>
      <c r="S9893" s="34">
        <v>108.42</v>
      </c>
    </row>
    <row r="9894" spans="11:19">
      <c r="K9894" s="32">
        <v>45702</v>
      </c>
      <c r="L9894" s="33">
        <f t="shared" si="1709"/>
        <v>2</v>
      </c>
      <c r="M9894" s="33">
        <f t="shared" si="1710"/>
        <v>2025</v>
      </c>
      <c r="N9894" s="34">
        <v>71.05</v>
      </c>
      <c r="P9894" s="32">
        <v>46106</v>
      </c>
      <c r="Q9894" s="33">
        <f t="shared" si="1707"/>
        <v>3</v>
      </c>
      <c r="R9894" s="33">
        <f t="shared" si="1708"/>
        <v>2026</v>
      </c>
      <c r="S9894" s="34">
        <v>109.14</v>
      </c>
    </row>
    <row r="9895" spans="11:19">
      <c r="K9895" s="32">
        <v>45705</v>
      </c>
      <c r="L9895" s="33">
        <f t="shared" si="1709"/>
        <v>2</v>
      </c>
      <c r="M9895" s="33">
        <f t="shared" si="1710"/>
        <v>2025</v>
      </c>
      <c r="N9895" s="34"/>
      <c r="P9895" s="32">
        <v>46107</v>
      </c>
      <c r="Q9895" s="33">
        <f t="shared" si="1707"/>
        <v>3</v>
      </c>
      <c r="R9895" s="33">
        <f t="shared" si="1708"/>
        <v>2026</v>
      </c>
      <c r="S9895" s="34">
        <v>113.39</v>
      </c>
    </row>
    <row r="9896" spans="11:19">
      <c r="K9896" s="32">
        <v>45706</v>
      </c>
      <c r="L9896" s="33">
        <f t="shared" si="1709"/>
        <v>2</v>
      </c>
      <c r="M9896" s="33">
        <f t="shared" si="1710"/>
        <v>2025</v>
      </c>
      <c r="N9896" s="34">
        <v>72.209999999999994</v>
      </c>
      <c r="P9896" s="32">
        <v>46108</v>
      </c>
      <c r="Q9896" s="33">
        <f t="shared" si="1707"/>
        <v>3</v>
      </c>
      <c r="R9896" s="33">
        <f t="shared" si="1708"/>
        <v>2026</v>
      </c>
      <c r="S9896" s="34">
        <v>121.47</v>
      </c>
    </row>
    <row r="9897" spans="11:19">
      <c r="K9897" s="32">
        <v>45707</v>
      </c>
      <c r="L9897" s="33">
        <f t="shared" si="1709"/>
        <v>2</v>
      </c>
      <c r="M9897" s="33">
        <f t="shared" si="1710"/>
        <v>2025</v>
      </c>
      <c r="N9897" s="34">
        <v>72.58</v>
      </c>
      <c r="P9897" s="32">
        <v>46111</v>
      </c>
      <c r="Q9897" s="33">
        <f t="shared" si="1707"/>
        <v>3</v>
      </c>
      <c r="R9897" s="33">
        <f t="shared" si="1708"/>
        <v>2026</v>
      </c>
      <c r="S9897" s="34">
        <v>121.88</v>
      </c>
    </row>
    <row r="9898" spans="11:19">
      <c r="K9898" s="32">
        <v>45708</v>
      </c>
      <c r="L9898" s="33">
        <f t="shared" si="1709"/>
        <v>2</v>
      </c>
      <c r="M9898" s="33">
        <f t="shared" si="1710"/>
        <v>2025</v>
      </c>
      <c r="N9898" s="34">
        <v>72.88</v>
      </c>
      <c r="P9898" s="32">
        <v>46112</v>
      </c>
      <c r="Q9898" s="33">
        <f t="shared" si="1707"/>
        <v>3</v>
      </c>
      <c r="R9898" s="33">
        <f t="shared" si="1708"/>
        <v>2026</v>
      </c>
      <c r="S9898" s="34">
        <v>126.69</v>
      </c>
    </row>
    <row r="9899" spans="11:19">
      <c r="K9899" s="32">
        <v>45709</v>
      </c>
      <c r="L9899" s="33">
        <f t="shared" si="1709"/>
        <v>2</v>
      </c>
      <c r="M9899" s="33">
        <f t="shared" si="1710"/>
        <v>2025</v>
      </c>
      <c r="N9899" s="34">
        <v>70.72</v>
      </c>
      <c r="P9899" s="32">
        <v>46113</v>
      </c>
      <c r="Q9899" s="33">
        <f t="shared" si="1707"/>
        <v>4</v>
      </c>
      <c r="R9899" s="33">
        <f t="shared" si="1708"/>
        <v>2026</v>
      </c>
      <c r="S9899" s="34">
        <v>119.56</v>
      </c>
    </row>
    <row r="9900" spans="11:19">
      <c r="K9900" s="32">
        <v>45712</v>
      </c>
      <c r="L9900" s="33">
        <f t="shared" si="1709"/>
        <v>2</v>
      </c>
      <c r="M9900" s="33">
        <f t="shared" si="1710"/>
        <v>2025</v>
      </c>
      <c r="N9900" s="34">
        <v>71.06</v>
      </c>
      <c r="P9900" s="32">
        <v>46114</v>
      </c>
      <c r="Q9900" s="33">
        <f t="shared" si="1707"/>
        <v>4</v>
      </c>
      <c r="R9900" s="33">
        <f t="shared" si="1708"/>
        <v>2026</v>
      </c>
      <c r="S9900" s="34">
        <v>127.61</v>
      </c>
    </row>
    <row r="9901" spans="11:19">
      <c r="K9901" s="32">
        <v>45713</v>
      </c>
      <c r="L9901" s="33">
        <f t="shared" si="1709"/>
        <v>2</v>
      </c>
      <c r="M9901" s="33">
        <f t="shared" si="1710"/>
        <v>2025</v>
      </c>
      <c r="N9901" s="34">
        <v>69.150000000000006</v>
      </c>
      <c r="P9901" s="32">
        <v>46118</v>
      </c>
      <c r="Q9901" s="33">
        <f t="shared" si="1707"/>
        <v>4</v>
      </c>
      <c r="R9901" s="33">
        <f t="shared" si="1708"/>
        <v>2026</v>
      </c>
      <c r="S9901" s="34"/>
    </row>
    <row r="9902" spans="11:19">
      <c r="K9902" s="32">
        <v>45714</v>
      </c>
      <c r="L9902" s="33">
        <f t="shared" si="1709"/>
        <v>2</v>
      </c>
      <c r="M9902" s="33">
        <f t="shared" si="1710"/>
        <v>2025</v>
      </c>
      <c r="N9902" s="34">
        <v>68.87</v>
      </c>
      <c r="P9902" s="32">
        <v>46119</v>
      </c>
      <c r="Q9902" s="33">
        <f t="shared" si="1707"/>
        <v>4</v>
      </c>
      <c r="R9902" s="33">
        <f t="shared" si="1708"/>
        <v>2026</v>
      </c>
      <c r="S9902" s="34">
        <v>138.21</v>
      </c>
    </row>
    <row r="9903" spans="11:19">
      <c r="K9903" s="32">
        <v>45715</v>
      </c>
      <c r="L9903" s="33">
        <f t="shared" si="1709"/>
        <v>2</v>
      </c>
      <c r="M9903" s="33">
        <f t="shared" si="1710"/>
        <v>2025</v>
      </c>
      <c r="N9903" s="34">
        <v>70.62</v>
      </c>
      <c r="P9903" s="32">
        <v>46120</v>
      </c>
      <c r="Q9903" s="33">
        <f t="shared" si="1707"/>
        <v>4</v>
      </c>
      <c r="R9903" s="33">
        <f t="shared" si="1708"/>
        <v>2026</v>
      </c>
      <c r="S9903" s="34">
        <v>122.11</v>
      </c>
    </row>
    <row r="9904" spans="11:19">
      <c r="K9904" s="32">
        <v>45716</v>
      </c>
      <c r="L9904" s="33">
        <f t="shared" si="1709"/>
        <v>2</v>
      </c>
      <c r="M9904" s="33">
        <f t="shared" si="1710"/>
        <v>2025</v>
      </c>
      <c r="N9904" s="34">
        <v>69.97</v>
      </c>
      <c r="P9904" s="32">
        <v>46121</v>
      </c>
      <c r="Q9904" s="33">
        <f t="shared" si="1707"/>
        <v>4</v>
      </c>
      <c r="R9904" s="33">
        <f t="shared" si="1708"/>
        <v>2026</v>
      </c>
      <c r="S9904" s="34">
        <v>119.03</v>
      </c>
    </row>
    <row r="9905" spans="11:19">
      <c r="K9905" s="32">
        <v>45719</v>
      </c>
      <c r="L9905" s="33">
        <f t="shared" si="1709"/>
        <v>3</v>
      </c>
      <c r="M9905" s="33">
        <f t="shared" si="1710"/>
        <v>2025</v>
      </c>
      <c r="N9905" s="34">
        <v>68.63</v>
      </c>
      <c r="P9905" s="32">
        <v>46122</v>
      </c>
      <c r="Q9905" s="33">
        <f t="shared" si="1707"/>
        <v>4</v>
      </c>
      <c r="R9905" s="33">
        <f t="shared" si="1708"/>
        <v>2026</v>
      </c>
      <c r="S9905" s="34">
        <v>119.07</v>
      </c>
    </row>
    <row r="9906" spans="11:19">
      <c r="K9906" s="32">
        <v>45720</v>
      </c>
      <c r="L9906" s="33">
        <f t="shared" si="1709"/>
        <v>3</v>
      </c>
      <c r="M9906" s="33">
        <f t="shared" si="1710"/>
        <v>2025</v>
      </c>
      <c r="N9906" s="34">
        <v>68.47</v>
      </c>
      <c r="P9906" s="32">
        <v>46125</v>
      </c>
      <c r="Q9906" s="33">
        <f t="shared" si="1707"/>
        <v>4</v>
      </c>
      <c r="R9906" s="33">
        <f t="shared" si="1708"/>
        <v>2026</v>
      </c>
      <c r="S9906" s="34">
        <v>123.28</v>
      </c>
    </row>
    <row r="9907" spans="11:19">
      <c r="K9907" s="32">
        <v>45721</v>
      </c>
      <c r="L9907" s="33">
        <f t="shared" si="1709"/>
        <v>3</v>
      </c>
      <c r="M9907" s="33">
        <f t="shared" si="1710"/>
        <v>2025</v>
      </c>
      <c r="N9907" s="34">
        <v>66.58</v>
      </c>
      <c r="P9907" s="32">
        <v>46126</v>
      </c>
      <c r="Q9907" s="33">
        <f t="shared" si="1707"/>
        <v>4</v>
      </c>
      <c r="R9907" s="33">
        <f t="shared" si="1708"/>
        <v>2026</v>
      </c>
      <c r="S9907" s="34">
        <v>118.69</v>
      </c>
    </row>
    <row r="9908" spans="11:19">
      <c r="K9908" s="32">
        <v>45722</v>
      </c>
      <c r="L9908" s="33">
        <f t="shared" si="1709"/>
        <v>3</v>
      </c>
      <c r="M9908" s="33">
        <f t="shared" si="1710"/>
        <v>2025</v>
      </c>
      <c r="N9908" s="34">
        <v>66.62</v>
      </c>
      <c r="P9908" s="32">
        <v>46127</v>
      </c>
      <c r="Q9908" s="33">
        <f t="shared" si="1707"/>
        <v>4</v>
      </c>
      <c r="R9908" s="33">
        <f t="shared" si="1708"/>
        <v>2026</v>
      </c>
      <c r="S9908" s="34">
        <v>114.93</v>
      </c>
    </row>
    <row r="9909" spans="11:19">
      <c r="K9909" s="32">
        <v>45723</v>
      </c>
      <c r="L9909" s="33">
        <f t="shared" si="1709"/>
        <v>3</v>
      </c>
      <c r="M9909" s="33">
        <f t="shared" si="1710"/>
        <v>2025</v>
      </c>
      <c r="N9909" s="34">
        <v>67.290000000000006</v>
      </c>
      <c r="P9909" s="32">
        <v>46128</v>
      </c>
      <c r="Q9909" s="33">
        <f t="shared" si="1707"/>
        <v>4</v>
      </c>
      <c r="R9909" s="33">
        <f t="shared" si="1708"/>
        <v>2026</v>
      </c>
      <c r="S9909" s="34">
        <v>116.63</v>
      </c>
    </row>
    <row r="9910" spans="11:19">
      <c r="K9910" s="32">
        <v>45726</v>
      </c>
      <c r="L9910" s="33">
        <f t="shared" si="1709"/>
        <v>3</v>
      </c>
      <c r="M9910" s="33">
        <f t="shared" si="1710"/>
        <v>2025</v>
      </c>
      <c r="N9910" s="34">
        <v>66.31</v>
      </c>
      <c r="P9910" s="32">
        <v>46129</v>
      </c>
      <c r="Q9910" s="33">
        <f t="shared" si="1707"/>
        <v>4</v>
      </c>
      <c r="R9910" s="33">
        <f t="shared" si="1708"/>
        <v>2026</v>
      </c>
      <c r="S9910" s="34">
        <v>98.63</v>
      </c>
    </row>
    <row r="9911" spans="11:19">
      <c r="K9911" s="32">
        <v>45727</v>
      </c>
      <c r="L9911" s="33">
        <f t="shared" si="1709"/>
        <v>3</v>
      </c>
      <c r="M9911" s="33">
        <f t="shared" si="1710"/>
        <v>2025</v>
      </c>
      <c r="N9911" s="34">
        <v>66.52</v>
      </c>
      <c r="P9911" s="32">
        <v>46132</v>
      </c>
      <c r="Q9911" s="33">
        <f t="shared" si="1707"/>
        <v>4</v>
      </c>
      <c r="R9911" s="33">
        <f t="shared" si="1708"/>
        <v>2026</v>
      </c>
      <c r="S9911" s="34">
        <v>103.4</v>
      </c>
    </row>
    <row r="9912" spans="11:19">
      <c r="K9912" s="32">
        <v>45728</v>
      </c>
      <c r="L9912" s="33">
        <f t="shared" si="1709"/>
        <v>3</v>
      </c>
      <c r="M9912" s="33">
        <f t="shared" si="1710"/>
        <v>2025</v>
      </c>
      <c r="N9912" s="34">
        <v>67.650000000000006</v>
      </c>
      <c r="P9912" s="32">
        <v>46133</v>
      </c>
      <c r="Q9912" s="33">
        <f t="shared" si="1707"/>
        <v>4</v>
      </c>
      <c r="R9912" s="33">
        <f t="shared" si="1708"/>
        <v>2026</v>
      </c>
      <c r="S9912" s="34">
        <v>106.14</v>
      </c>
    </row>
    <row r="9913" spans="11:19">
      <c r="K9913" s="32">
        <v>45729</v>
      </c>
      <c r="L9913" s="33">
        <f t="shared" si="1709"/>
        <v>3</v>
      </c>
      <c r="M9913" s="33">
        <f t="shared" si="1710"/>
        <v>2025</v>
      </c>
      <c r="N9913" s="34">
        <v>66.819999999999993</v>
      </c>
      <c r="P9913" s="32">
        <v>46134</v>
      </c>
      <c r="Q9913" s="33">
        <f t="shared" si="1707"/>
        <v>4</v>
      </c>
      <c r="R9913" s="33">
        <f t="shared" si="1708"/>
        <v>2026</v>
      </c>
      <c r="S9913" s="34">
        <v>113.44</v>
      </c>
    </row>
    <row r="9914" spans="11:19">
      <c r="K9914" s="32">
        <v>45730</v>
      </c>
      <c r="L9914" s="33">
        <f t="shared" si="1709"/>
        <v>3</v>
      </c>
      <c r="M9914" s="33">
        <f t="shared" si="1710"/>
        <v>2025</v>
      </c>
      <c r="N9914" s="34">
        <v>67.430000000000007</v>
      </c>
      <c r="P9914" s="32">
        <v>46135</v>
      </c>
      <c r="Q9914" s="33">
        <f t="shared" si="1707"/>
        <v>4</v>
      </c>
      <c r="R9914" s="33">
        <f t="shared" si="1708"/>
        <v>2026</v>
      </c>
      <c r="S9914" s="34">
        <v>113.25</v>
      </c>
    </row>
    <row r="9915" spans="11:19">
      <c r="K9915" s="32">
        <v>45733</v>
      </c>
      <c r="L9915" s="33">
        <f t="shared" si="1709"/>
        <v>3</v>
      </c>
      <c r="M9915" s="33">
        <f t="shared" si="1710"/>
        <v>2025</v>
      </c>
      <c r="N9915" s="34">
        <v>67.84</v>
      </c>
      <c r="P9915" s="32">
        <v>46136</v>
      </c>
      <c r="Q9915" s="33">
        <f t="shared" si="1707"/>
        <v>4</v>
      </c>
      <c r="R9915" s="33">
        <f t="shared" si="1708"/>
        <v>2026</v>
      </c>
      <c r="S9915" s="34">
        <v>111.86</v>
      </c>
    </row>
    <row r="9916" spans="11:19">
      <c r="K9916" s="32">
        <v>45734</v>
      </c>
      <c r="L9916" s="33">
        <f t="shared" si="1709"/>
        <v>3</v>
      </c>
      <c r="M9916" s="33">
        <f t="shared" si="1710"/>
        <v>2025</v>
      </c>
      <c r="N9916" s="34">
        <v>67.489999999999995</v>
      </c>
      <c r="P9916" s="32">
        <v>46139</v>
      </c>
      <c r="Q9916" s="33">
        <f t="shared" si="1707"/>
        <v>4</v>
      </c>
      <c r="R9916" s="33">
        <f t="shared" si="1708"/>
        <v>2026</v>
      </c>
      <c r="S9916" s="34">
        <v>113.89</v>
      </c>
    </row>
    <row r="9917" spans="11:19">
      <c r="K9917" s="32">
        <v>45735</v>
      </c>
      <c r="L9917" s="33">
        <f t="shared" si="1709"/>
        <v>3</v>
      </c>
      <c r="M9917" s="33">
        <f t="shared" si="1710"/>
        <v>2025</v>
      </c>
      <c r="N9917" s="34">
        <v>67.400000000000006</v>
      </c>
      <c r="P9917" s="32">
        <v>46140</v>
      </c>
      <c r="Q9917" s="33">
        <f t="shared" si="1707"/>
        <v>4</v>
      </c>
      <c r="R9917" s="33">
        <f t="shared" si="1708"/>
        <v>2026</v>
      </c>
      <c r="S9917" s="34">
        <v>117.62</v>
      </c>
    </row>
    <row r="9918" spans="11:19">
      <c r="K9918" s="32">
        <v>45736</v>
      </c>
      <c r="L9918" s="33">
        <f t="shared" si="1709"/>
        <v>3</v>
      </c>
      <c r="M9918" s="33">
        <f t="shared" si="1710"/>
        <v>2025</v>
      </c>
      <c r="N9918" s="34">
        <v>68.55</v>
      </c>
      <c r="P9918" s="32">
        <v>46141</v>
      </c>
      <c r="Q9918" s="33">
        <f t="shared" si="1707"/>
        <v>4</v>
      </c>
      <c r="R9918" s="33">
        <f t="shared" si="1708"/>
        <v>2026</v>
      </c>
      <c r="S9918" s="34">
        <v>124.16</v>
      </c>
    </row>
    <row r="9919" spans="11:19">
      <c r="K9919" s="32">
        <v>45737</v>
      </c>
      <c r="L9919" s="33">
        <f t="shared" si="1709"/>
        <v>3</v>
      </c>
      <c r="M9919" s="33">
        <f t="shared" si="1710"/>
        <v>2025</v>
      </c>
      <c r="N9919" s="34">
        <v>68.52</v>
      </c>
      <c r="P9919" s="32">
        <v>46142</v>
      </c>
      <c r="Q9919" s="33">
        <f t="shared" si="1707"/>
        <v>4</v>
      </c>
      <c r="R9919" s="33">
        <f t="shared" si="1708"/>
        <v>2026</v>
      </c>
      <c r="S9919" s="34">
        <v>124.24</v>
      </c>
    </row>
    <row r="9920" spans="11:19">
      <c r="K9920" s="32">
        <v>45740</v>
      </c>
      <c r="L9920" s="33">
        <f t="shared" si="1709"/>
        <v>3</v>
      </c>
      <c r="M9920" s="33">
        <f t="shared" si="1710"/>
        <v>2025</v>
      </c>
      <c r="N9920" s="34">
        <v>69.459999999999994</v>
      </c>
      <c r="P9920" s="32">
        <v>46143</v>
      </c>
      <c r="Q9920" s="33">
        <f t="shared" si="1707"/>
        <v>5</v>
      </c>
      <c r="R9920" s="33">
        <f t="shared" si="1708"/>
        <v>2026</v>
      </c>
      <c r="S9920" s="34">
        <v>118.26</v>
      </c>
    </row>
    <row r="9921" spans="11:19">
      <c r="K9921" s="32">
        <v>45741</v>
      </c>
      <c r="L9921" s="33">
        <f t="shared" si="1709"/>
        <v>3</v>
      </c>
      <c r="M9921" s="33">
        <f t="shared" si="1710"/>
        <v>2025</v>
      </c>
      <c r="N9921" s="34">
        <v>69.48</v>
      </c>
      <c r="P9921" s="32">
        <v>46146</v>
      </c>
      <c r="Q9921" s="33">
        <f t="shared" si="1707"/>
        <v>5</v>
      </c>
      <c r="R9921" s="33">
        <f t="shared" si="1708"/>
        <v>2026</v>
      </c>
      <c r="S9921" s="34"/>
    </row>
    <row r="9922" spans="11:19">
      <c r="K9922" s="32">
        <v>45742</v>
      </c>
      <c r="L9922" s="33">
        <f t="shared" si="1709"/>
        <v>3</v>
      </c>
      <c r="M9922" s="33">
        <f t="shared" si="1710"/>
        <v>2025</v>
      </c>
      <c r="N9922" s="34">
        <v>70.05</v>
      </c>
      <c r="P9922" s="32">
        <v>46147</v>
      </c>
      <c r="Q9922" s="33">
        <f t="shared" si="1707"/>
        <v>5</v>
      </c>
      <c r="R9922" s="33">
        <f t="shared" si="1708"/>
        <v>2026</v>
      </c>
      <c r="S9922" s="34">
        <v>114.51</v>
      </c>
    </row>
    <row r="9923" spans="11:19">
      <c r="K9923" s="32">
        <v>45743</v>
      </c>
      <c r="L9923" s="33">
        <f t="shared" si="1709"/>
        <v>3</v>
      </c>
      <c r="M9923" s="33">
        <f t="shared" si="1710"/>
        <v>2025</v>
      </c>
      <c r="N9923" s="34">
        <v>70.3</v>
      </c>
      <c r="P9923" s="32">
        <v>46148</v>
      </c>
      <c r="Q9923" s="33">
        <f t="shared" si="1707"/>
        <v>5</v>
      </c>
      <c r="R9923" s="33">
        <f t="shared" si="1708"/>
        <v>2026</v>
      </c>
      <c r="S9923" s="34">
        <v>103.7</v>
      </c>
    </row>
    <row r="9924" spans="11:19">
      <c r="K9924" s="32">
        <v>45744</v>
      </c>
      <c r="L9924" s="33">
        <f t="shared" si="1709"/>
        <v>3</v>
      </c>
      <c r="M9924" s="33">
        <f t="shared" si="1710"/>
        <v>2025</v>
      </c>
      <c r="N9924" s="34">
        <v>69.739999999999995</v>
      </c>
      <c r="P9924" s="32">
        <v>46149</v>
      </c>
      <c r="Q9924" s="33">
        <f t="shared" si="1707"/>
        <v>5</v>
      </c>
      <c r="R9924" s="33">
        <f t="shared" si="1708"/>
        <v>2026</v>
      </c>
      <c r="S9924" s="34">
        <v>101.82</v>
      </c>
    </row>
    <row r="9925" spans="11:19">
      <c r="K9925" s="32">
        <v>45747</v>
      </c>
      <c r="L9925" s="33">
        <f t="shared" si="1709"/>
        <v>3</v>
      </c>
      <c r="M9925" s="33">
        <f t="shared" si="1710"/>
        <v>2025</v>
      </c>
      <c r="N9925" s="34">
        <v>71.87</v>
      </c>
      <c r="P9925" s="32">
        <v>46150</v>
      </c>
      <c r="Q9925" s="33">
        <f t="shared" si="1707"/>
        <v>5</v>
      </c>
      <c r="R9925" s="33">
        <f t="shared" si="1708"/>
        <v>2026</v>
      </c>
      <c r="S9925" s="34">
        <v>103.48</v>
      </c>
    </row>
    <row r="9926" spans="11:19">
      <c r="K9926" s="32">
        <v>45748</v>
      </c>
      <c r="L9926" s="33">
        <f t="shared" ref="L9926:L9973" si="1711">+MONTH(K9926)</f>
        <v>4</v>
      </c>
      <c r="M9926" s="33">
        <f t="shared" ref="M9926:M9973" si="1712">+YEAR(K9926)</f>
        <v>2025</v>
      </c>
      <c r="N9926" s="34">
        <v>71.61</v>
      </c>
      <c r="P9926" s="32">
        <v>46153</v>
      </c>
      <c r="Q9926" s="33">
        <f t="shared" si="1707"/>
        <v>5</v>
      </c>
      <c r="R9926" s="33">
        <f t="shared" si="1708"/>
        <v>2026</v>
      </c>
      <c r="S9926" s="34">
        <v>106.11</v>
      </c>
    </row>
    <row r="9927" spans="11:19">
      <c r="K9927" s="32">
        <v>45749</v>
      </c>
      <c r="L9927" s="33">
        <f t="shared" si="1711"/>
        <v>4</v>
      </c>
      <c r="M9927" s="33">
        <f t="shared" si="1712"/>
        <v>2025</v>
      </c>
      <c r="N9927" s="34">
        <v>72.12</v>
      </c>
      <c r="P9927" s="32">
        <v>46154</v>
      </c>
      <c r="Q9927" s="33">
        <f t="shared" si="1707"/>
        <v>5</v>
      </c>
      <c r="R9927" s="33">
        <f t="shared" si="1708"/>
        <v>2026</v>
      </c>
      <c r="S9927" s="34">
        <v>111.37</v>
      </c>
    </row>
    <row r="9928" spans="11:19">
      <c r="K9928" s="32">
        <v>45750</v>
      </c>
      <c r="L9928" s="33">
        <f t="shared" si="1711"/>
        <v>4</v>
      </c>
      <c r="M9928" s="33">
        <f t="shared" si="1712"/>
        <v>2025</v>
      </c>
      <c r="N9928" s="34">
        <v>67.430000000000007</v>
      </c>
      <c r="P9928" s="32">
        <v>46155</v>
      </c>
      <c r="Q9928" s="33">
        <f t="shared" si="1707"/>
        <v>5</v>
      </c>
      <c r="R9928" s="33">
        <f t="shared" si="1708"/>
        <v>2026</v>
      </c>
      <c r="S9928" s="34">
        <v>110.28</v>
      </c>
    </row>
    <row r="9929" spans="11:19">
      <c r="K9929" s="32">
        <v>45751</v>
      </c>
      <c r="L9929" s="33">
        <f t="shared" si="1711"/>
        <v>4</v>
      </c>
      <c r="M9929" s="33">
        <f t="shared" si="1712"/>
        <v>2025</v>
      </c>
      <c r="N9929" s="34">
        <v>62.42</v>
      </c>
      <c r="P9929" s="32">
        <v>46156</v>
      </c>
      <c r="Q9929" s="33">
        <f t="shared" si="1707"/>
        <v>5</v>
      </c>
      <c r="R9929" s="33">
        <f t="shared" si="1708"/>
        <v>2026</v>
      </c>
      <c r="S9929" s="34">
        <v>110.91</v>
      </c>
    </row>
    <row r="9930" spans="11:19">
      <c r="K9930" s="32">
        <v>45754</v>
      </c>
      <c r="L9930" s="33">
        <f t="shared" si="1711"/>
        <v>4</v>
      </c>
      <c r="M9930" s="33">
        <f t="shared" si="1712"/>
        <v>2025</v>
      </c>
      <c r="N9930" s="34">
        <v>61.05</v>
      </c>
      <c r="P9930" s="32">
        <v>46157</v>
      </c>
      <c r="Q9930" s="33">
        <f t="shared" si="1707"/>
        <v>5</v>
      </c>
      <c r="R9930" s="33">
        <f t="shared" si="1708"/>
        <v>2026</v>
      </c>
      <c r="S9930" s="34">
        <v>113.96</v>
      </c>
    </row>
    <row r="9931" spans="11:19">
      <c r="K9931" s="32">
        <v>45755</v>
      </c>
      <c r="L9931" s="33">
        <f t="shared" si="1711"/>
        <v>4</v>
      </c>
      <c r="M9931" s="33">
        <f t="shared" si="1712"/>
        <v>2025</v>
      </c>
      <c r="N9931" s="34">
        <v>60.04</v>
      </c>
      <c r="P9931" s="32">
        <v>46160</v>
      </c>
      <c r="Q9931" s="33">
        <f t="shared" si="1707"/>
        <v>5</v>
      </c>
      <c r="R9931" s="33">
        <f t="shared" si="1708"/>
        <v>2026</v>
      </c>
      <c r="S9931" s="34">
        <v>116.73</v>
      </c>
    </row>
    <row r="9932" spans="11:19">
      <c r="K9932" s="32">
        <v>45756</v>
      </c>
      <c r="L9932" s="33">
        <f t="shared" si="1711"/>
        <v>4</v>
      </c>
      <c r="M9932" s="33">
        <f t="shared" si="1712"/>
        <v>2025</v>
      </c>
      <c r="N9932" s="34">
        <v>62.63</v>
      </c>
      <c r="P9932" s="32">
        <v>46161</v>
      </c>
      <c r="Q9932" s="33">
        <f t="shared" si="1707"/>
        <v>5</v>
      </c>
      <c r="R9932" s="33">
        <f t="shared" si="1708"/>
        <v>2026</v>
      </c>
      <c r="S9932" s="34">
        <v>114.64</v>
      </c>
    </row>
    <row r="9933" spans="11:19">
      <c r="K9933" s="32">
        <v>45757</v>
      </c>
      <c r="L9933" s="33">
        <f t="shared" si="1711"/>
        <v>4</v>
      </c>
      <c r="M9933" s="33">
        <f t="shared" si="1712"/>
        <v>2025</v>
      </c>
      <c r="N9933" s="34">
        <v>60.57</v>
      </c>
      <c r="P9933" s="32">
        <v>46162</v>
      </c>
      <c r="Q9933" s="33">
        <f t="shared" si="1707"/>
        <v>5</v>
      </c>
      <c r="R9933" s="33">
        <f t="shared" si="1708"/>
        <v>2026</v>
      </c>
      <c r="S9933" s="34">
        <v>108.93</v>
      </c>
    </row>
    <row r="9934" spans="11:19">
      <c r="K9934" s="32">
        <v>45758</v>
      </c>
      <c r="L9934" s="33">
        <f t="shared" si="1711"/>
        <v>4</v>
      </c>
      <c r="M9934" s="33">
        <f t="shared" si="1712"/>
        <v>2025</v>
      </c>
      <c r="N9934" s="34">
        <v>61.91</v>
      </c>
      <c r="P9934" s="32">
        <v>46163</v>
      </c>
      <c r="Q9934" s="33">
        <f t="shared" si="1707"/>
        <v>5</v>
      </c>
      <c r="R9934" s="33">
        <f t="shared" si="1708"/>
        <v>2026</v>
      </c>
      <c r="S9934" s="34">
        <v>105.84</v>
      </c>
    </row>
    <row r="9935" spans="11:19">
      <c r="K9935" s="32">
        <v>45761</v>
      </c>
      <c r="L9935" s="33">
        <f t="shared" si="1711"/>
        <v>4</v>
      </c>
      <c r="M9935" s="33">
        <f t="shared" si="1712"/>
        <v>2025</v>
      </c>
      <c r="N9935" s="34">
        <v>61.99</v>
      </c>
      <c r="P9935" s="32">
        <v>46164</v>
      </c>
      <c r="Q9935" s="33">
        <f t="shared" si="1707"/>
        <v>5</v>
      </c>
      <c r="R9935" s="33">
        <f t="shared" si="1708"/>
        <v>2026</v>
      </c>
      <c r="S9935" s="34">
        <v>106.9</v>
      </c>
    </row>
    <row r="9936" spans="11:19">
      <c r="K9936" s="32">
        <v>45762</v>
      </c>
      <c r="L9936" s="33">
        <f t="shared" si="1711"/>
        <v>4</v>
      </c>
      <c r="M9936" s="33">
        <f t="shared" si="1712"/>
        <v>2025</v>
      </c>
      <c r="N9936" s="34">
        <v>61.74</v>
      </c>
      <c r="P9936" s="32">
        <v>46168</v>
      </c>
      <c r="Q9936" s="33">
        <f t="shared" si="1707"/>
        <v>5</v>
      </c>
      <c r="R9936" s="33">
        <f t="shared" si="1708"/>
        <v>2026</v>
      </c>
      <c r="S9936" s="34">
        <v>102.75</v>
      </c>
    </row>
    <row r="9937" spans="11:19">
      <c r="K9937" s="32">
        <v>45763</v>
      </c>
      <c r="L9937" s="33">
        <f t="shared" si="1711"/>
        <v>4</v>
      </c>
      <c r="M9937" s="33">
        <f t="shared" si="1712"/>
        <v>2025</v>
      </c>
      <c r="N9937" s="34">
        <v>62.88</v>
      </c>
      <c r="P9937" s="32">
        <v>46169</v>
      </c>
      <c r="Q9937" s="33">
        <f t="shared" si="1707"/>
        <v>5</v>
      </c>
      <c r="R9937" s="33">
        <f t="shared" si="1708"/>
        <v>2026</v>
      </c>
      <c r="S9937" s="34">
        <v>97.11</v>
      </c>
    </row>
    <row r="9938" spans="11:19">
      <c r="K9938" s="32">
        <v>45764</v>
      </c>
      <c r="L9938" s="33">
        <f t="shared" si="1711"/>
        <v>4</v>
      </c>
      <c r="M9938" s="33">
        <f t="shared" si="1712"/>
        <v>2025</v>
      </c>
      <c r="N9938" s="34">
        <v>65.069999999999993</v>
      </c>
      <c r="P9938" s="32">
        <v>46170</v>
      </c>
      <c r="Q9938" s="33">
        <f t="shared" si="1707"/>
        <v>5</v>
      </c>
      <c r="R9938" s="33">
        <f t="shared" si="1708"/>
        <v>2026</v>
      </c>
      <c r="S9938" s="34">
        <v>95.47</v>
      </c>
    </row>
    <row r="9939" spans="11:19">
      <c r="K9939" s="32">
        <v>45768</v>
      </c>
      <c r="L9939" s="33">
        <f t="shared" si="1711"/>
        <v>4</v>
      </c>
      <c r="M9939" s="33">
        <f t="shared" si="1712"/>
        <v>2025</v>
      </c>
      <c r="N9939" s="34">
        <v>63.48</v>
      </c>
      <c r="P9939" s="32">
        <v>46171</v>
      </c>
      <c r="Q9939" s="33">
        <f t="shared" si="1707"/>
        <v>5</v>
      </c>
      <c r="R9939" s="33">
        <f t="shared" si="1708"/>
        <v>2026</v>
      </c>
      <c r="S9939" s="34">
        <v>92.88</v>
      </c>
    </row>
    <row r="9940" spans="11:19">
      <c r="K9940" s="32">
        <v>45769</v>
      </c>
      <c r="L9940" s="33">
        <f t="shared" si="1711"/>
        <v>4</v>
      </c>
      <c r="M9940" s="33">
        <f t="shared" si="1712"/>
        <v>2025</v>
      </c>
      <c r="N9940" s="34">
        <v>64.599999999999994</v>
      </c>
      <c r="P9940" s="32">
        <v>46174</v>
      </c>
      <c r="Q9940" s="33">
        <f t="shared" si="1707"/>
        <v>6</v>
      </c>
      <c r="R9940" s="33">
        <f t="shared" si="1708"/>
        <v>2026</v>
      </c>
      <c r="S9940" s="34">
        <v>98.29</v>
      </c>
    </row>
    <row r="9941" spans="11:19">
      <c r="K9941" s="32">
        <v>45770</v>
      </c>
      <c r="L9941" s="33">
        <f t="shared" si="1711"/>
        <v>4</v>
      </c>
      <c r="M9941" s="33">
        <f t="shared" si="1712"/>
        <v>2025</v>
      </c>
      <c r="N9941" s="34">
        <v>62.64</v>
      </c>
      <c r="P9941" s="32">
        <v>46175</v>
      </c>
      <c r="Q9941" s="33">
        <f t="shared" si="1707"/>
        <v>6</v>
      </c>
      <c r="R9941" s="33">
        <f t="shared" si="1708"/>
        <v>2026</v>
      </c>
      <c r="S9941" s="34">
        <v>98.49</v>
      </c>
    </row>
    <row r="9942" spans="11:19">
      <c r="K9942" s="32">
        <v>45771</v>
      </c>
      <c r="L9942" s="33">
        <f t="shared" si="1711"/>
        <v>4</v>
      </c>
      <c r="M9942" s="33">
        <f t="shared" si="1712"/>
        <v>2025</v>
      </c>
      <c r="N9942" s="34">
        <v>63.55</v>
      </c>
      <c r="P9942" s="32">
        <v>46176</v>
      </c>
      <c r="Q9942" s="33">
        <f t="shared" si="1707"/>
        <v>6</v>
      </c>
      <c r="R9942" s="33">
        <f t="shared" si="1708"/>
        <v>2026</v>
      </c>
      <c r="S9942" s="34">
        <v>101.69</v>
      </c>
    </row>
    <row r="9943" spans="11:19">
      <c r="K9943" s="32">
        <v>45772</v>
      </c>
      <c r="L9943" s="33">
        <f t="shared" si="1711"/>
        <v>4</v>
      </c>
      <c r="M9943" s="33">
        <f t="shared" si="1712"/>
        <v>2025</v>
      </c>
      <c r="N9943" s="34">
        <v>63.85</v>
      </c>
      <c r="P9943" s="32">
        <v>46177</v>
      </c>
      <c r="Q9943" s="33">
        <f t="shared" si="1707"/>
        <v>6</v>
      </c>
      <c r="R9943" s="33">
        <f t="shared" si="1708"/>
        <v>2026</v>
      </c>
      <c r="S9943" s="34">
        <v>98.98</v>
      </c>
    </row>
    <row r="9944" spans="11:19">
      <c r="K9944" s="32">
        <v>45775</v>
      </c>
      <c r="L9944" s="33">
        <f t="shared" si="1711"/>
        <v>4</v>
      </c>
      <c r="M9944" s="33">
        <f t="shared" si="1712"/>
        <v>2025</v>
      </c>
      <c r="N9944" s="34">
        <v>63.3</v>
      </c>
      <c r="P9944" s="32">
        <v>46178</v>
      </c>
      <c r="Q9944" s="33">
        <f t="shared" si="1707"/>
        <v>6</v>
      </c>
      <c r="R9944" s="33">
        <f t="shared" si="1708"/>
        <v>2026</v>
      </c>
      <c r="S9944" s="34">
        <v>97.29</v>
      </c>
    </row>
    <row r="9945" spans="11:19">
      <c r="K9945" s="32">
        <v>45776</v>
      </c>
      <c r="L9945" s="33">
        <f t="shared" si="1711"/>
        <v>4</v>
      </c>
      <c r="M9945" s="33">
        <f t="shared" si="1712"/>
        <v>2025</v>
      </c>
      <c r="N9945" s="34">
        <v>61.84</v>
      </c>
      <c r="P9945" s="32">
        <v>46181</v>
      </c>
      <c r="Q9945" s="33">
        <f t="shared" si="1707"/>
        <v>6</v>
      </c>
      <c r="R9945" s="33">
        <f t="shared" si="1708"/>
        <v>2026</v>
      </c>
      <c r="S9945" s="34">
        <v>97.46</v>
      </c>
    </row>
    <row r="9946" spans="11:19">
      <c r="K9946" s="32">
        <v>45777</v>
      </c>
      <c r="L9946" s="33">
        <f t="shared" si="1711"/>
        <v>4</v>
      </c>
      <c r="M9946" s="33">
        <f t="shared" si="1712"/>
        <v>2025</v>
      </c>
      <c r="N9946" s="34">
        <v>59.55</v>
      </c>
      <c r="P9946" s="32">
        <v>46182</v>
      </c>
      <c r="Q9946" s="33">
        <f t="shared" si="1707"/>
        <v>6</v>
      </c>
      <c r="R9946" s="33">
        <f t="shared" si="1708"/>
        <v>2026</v>
      </c>
      <c r="S9946" s="34">
        <v>94.15</v>
      </c>
    </row>
    <row r="9947" spans="11:19">
      <c r="K9947" s="32">
        <v>45778</v>
      </c>
      <c r="L9947" s="33">
        <f t="shared" si="1711"/>
        <v>5</v>
      </c>
      <c r="M9947" s="33">
        <f t="shared" si="1712"/>
        <v>2025</v>
      </c>
      <c r="N9947" s="34">
        <v>60.59</v>
      </c>
      <c r="P9947" s="32">
        <v>46183</v>
      </c>
      <c r="Q9947" s="33">
        <f t="shared" ref="Q9947:Q9980" si="1713">+MONTH(P9947)</f>
        <v>6</v>
      </c>
      <c r="R9947" s="33">
        <f t="shared" ref="R9947:R9980" si="1714">+YEAR(P9947)</f>
        <v>2026</v>
      </c>
      <c r="S9947" s="34">
        <v>95.73</v>
      </c>
    </row>
    <row r="9948" spans="11:19">
      <c r="K9948" s="32">
        <v>45779</v>
      </c>
      <c r="L9948" s="33">
        <f t="shared" si="1711"/>
        <v>5</v>
      </c>
      <c r="M9948" s="33">
        <f t="shared" si="1712"/>
        <v>2025</v>
      </c>
      <c r="N9948" s="34">
        <v>59.67</v>
      </c>
      <c r="P9948" s="32">
        <v>46184</v>
      </c>
      <c r="Q9948" s="33">
        <f t="shared" si="1713"/>
        <v>6</v>
      </c>
      <c r="R9948" s="33">
        <f t="shared" si="1714"/>
        <v>2026</v>
      </c>
      <c r="S9948" s="34">
        <v>92.84</v>
      </c>
    </row>
    <row r="9949" spans="11:19">
      <c r="K9949" s="32">
        <v>45782</v>
      </c>
      <c r="L9949" s="33">
        <f t="shared" si="1711"/>
        <v>5</v>
      </c>
      <c r="M9949" s="33">
        <f t="shared" si="1712"/>
        <v>2025</v>
      </c>
      <c r="N9949" s="34">
        <v>58.5</v>
      </c>
      <c r="P9949" s="32">
        <v>46185</v>
      </c>
      <c r="Q9949" s="33">
        <f t="shared" si="1713"/>
        <v>6</v>
      </c>
      <c r="R9949" s="33">
        <f t="shared" si="1714"/>
        <v>2026</v>
      </c>
      <c r="S9949" s="34">
        <v>88.64</v>
      </c>
    </row>
    <row r="9950" spans="11:19">
      <c r="K9950" s="32">
        <v>45783</v>
      </c>
      <c r="L9950" s="33">
        <f t="shared" si="1711"/>
        <v>5</v>
      </c>
      <c r="M9950" s="33">
        <f t="shared" si="1712"/>
        <v>2025</v>
      </c>
      <c r="N9950" s="34">
        <v>60.42</v>
      </c>
      <c r="P9950" s="32">
        <v>46188</v>
      </c>
      <c r="Q9950" s="33">
        <f t="shared" si="1713"/>
        <v>6</v>
      </c>
      <c r="R9950" s="33">
        <f t="shared" si="1714"/>
        <v>2026</v>
      </c>
      <c r="S9950" s="34">
        <v>84.36</v>
      </c>
    </row>
    <row r="9951" spans="11:19">
      <c r="K9951" s="32">
        <v>45784</v>
      </c>
      <c r="L9951" s="33">
        <f t="shared" si="1711"/>
        <v>5</v>
      </c>
      <c r="M9951" s="33">
        <f t="shared" si="1712"/>
        <v>2025</v>
      </c>
      <c r="N9951" s="34">
        <v>59.42</v>
      </c>
      <c r="P9951" s="32">
        <v>46189</v>
      </c>
      <c r="Q9951" s="33">
        <f t="shared" si="1713"/>
        <v>6</v>
      </c>
      <c r="R9951" s="33">
        <f t="shared" si="1714"/>
        <v>2026</v>
      </c>
      <c r="S9951" s="34">
        <v>80.5</v>
      </c>
    </row>
    <row r="9952" spans="11:19">
      <c r="K9952" s="32">
        <v>45785</v>
      </c>
      <c r="L9952" s="33">
        <f t="shared" si="1711"/>
        <v>5</v>
      </c>
      <c r="M9952" s="33">
        <f t="shared" si="1712"/>
        <v>2025</v>
      </c>
      <c r="N9952" s="34">
        <v>61.25</v>
      </c>
      <c r="P9952" s="32">
        <v>46190</v>
      </c>
      <c r="Q9952" s="33">
        <f t="shared" si="1713"/>
        <v>6</v>
      </c>
      <c r="R9952" s="33">
        <f t="shared" si="1714"/>
        <v>2026</v>
      </c>
      <c r="S9952" s="34">
        <v>80.33</v>
      </c>
    </row>
    <row r="9953" spans="11:19">
      <c r="K9953" s="32">
        <v>45786</v>
      </c>
      <c r="L9953" s="33">
        <f t="shared" si="1711"/>
        <v>5</v>
      </c>
      <c r="M9953" s="33">
        <f t="shared" si="1712"/>
        <v>2025</v>
      </c>
      <c r="N9953" s="34">
        <v>62.37</v>
      </c>
      <c r="P9953" s="32">
        <v>46191</v>
      </c>
      <c r="Q9953" s="33">
        <f t="shared" si="1713"/>
        <v>6</v>
      </c>
      <c r="R9953" s="33">
        <f t="shared" si="1714"/>
        <v>2026</v>
      </c>
      <c r="S9953" s="34">
        <v>79.349999999999994</v>
      </c>
    </row>
    <row r="9954" spans="11:19">
      <c r="K9954" s="32">
        <v>45789</v>
      </c>
      <c r="L9954" s="33">
        <f t="shared" si="1711"/>
        <v>5</v>
      </c>
      <c r="M9954" s="33">
        <f t="shared" si="1712"/>
        <v>2025</v>
      </c>
      <c r="N9954" s="34">
        <v>63.32</v>
      </c>
      <c r="P9954" s="32">
        <v>46192</v>
      </c>
      <c r="Q9954" s="33">
        <f t="shared" si="1713"/>
        <v>6</v>
      </c>
      <c r="R9954" s="33">
        <f t="shared" si="1714"/>
        <v>2026</v>
      </c>
      <c r="S9954" s="34">
        <v>80.459999999999994</v>
      </c>
    </row>
    <row r="9955" spans="11:19">
      <c r="K9955" s="32">
        <v>45790</v>
      </c>
      <c r="L9955" s="33">
        <f t="shared" si="1711"/>
        <v>5</v>
      </c>
      <c r="M9955" s="33">
        <f t="shared" si="1712"/>
        <v>2025</v>
      </c>
      <c r="N9955" s="34">
        <v>65.040000000000006</v>
      </c>
      <c r="P9955" s="32">
        <v>46195</v>
      </c>
      <c r="Q9955" s="33">
        <f t="shared" si="1713"/>
        <v>6</v>
      </c>
      <c r="R9955" s="33">
        <f t="shared" si="1714"/>
        <v>2026</v>
      </c>
      <c r="S9955" s="34">
        <v>76.489999999999995</v>
      </c>
    </row>
    <row r="9956" spans="11:19">
      <c r="K9956" s="32">
        <v>45791</v>
      </c>
      <c r="L9956" s="33">
        <f t="shared" si="1711"/>
        <v>5</v>
      </c>
      <c r="M9956" s="33">
        <f t="shared" si="1712"/>
        <v>2025</v>
      </c>
      <c r="N9956" s="34">
        <v>64.48</v>
      </c>
      <c r="P9956" s="32">
        <v>46196</v>
      </c>
      <c r="Q9956" s="33">
        <f t="shared" si="1713"/>
        <v>6</v>
      </c>
      <c r="R9956" s="33">
        <f t="shared" si="1714"/>
        <v>2026</v>
      </c>
      <c r="S9956" s="34">
        <v>75.69</v>
      </c>
    </row>
    <row r="9957" spans="11:19">
      <c r="K9957" s="32">
        <v>45792</v>
      </c>
      <c r="L9957" s="33">
        <f t="shared" si="1711"/>
        <v>5</v>
      </c>
      <c r="M9957" s="33">
        <f t="shared" si="1712"/>
        <v>2025</v>
      </c>
      <c r="N9957" s="34">
        <v>63.03</v>
      </c>
      <c r="P9957" s="32">
        <v>46197</v>
      </c>
      <c r="Q9957" s="33">
        <f t="shared" si="1713"/>
        <v>6</v>
      </c>
      <c r="R9957" s="33">
        <f t="shared" si="1714"/>
        <v>2026</v>
      </c>
      <c r="S9957" s="34">
        <v>72.09</v>
      </c>
    </row>
    <row r="9958" spans="11:19">
      <c r="K9958" s="32">
        <v>45793</v>
      </c>
      <c r="L9958" s="33">
        <f t="shared" si="1711"/>
        <v>5</v>
      </c>
      <c r="M9958" s="33">
        <f t="shared" si="1712"/>
        <v>2025</v>
      </c>
      <c r="N9958" s="34">
        <v>63.84</v>
      </c>
      <c r="P9958" s="32">
        <v>46198</v>
      </c>
      <c r="Q9958" s="33">
        <f t="shared" si="1713"/>
        <v>6</v>
      </c>
      <c r="R9958" s="33">
        <f t="shared" si="1714"/>
        <v>2026</v>
      </c>
      <c r="S9958" s="34">
        <v>73.739999999999995</v>
      </c>
    </row>
    <row r="9959" spans="11:19">
      <c r="K9959" s="32">
        <v>45796</v>
      </c>
      <c r="L9959" s="33">
        <f t="shared" si="1711"/>
        <v>5</v>
      </c>
      <c r="M9959" s="33">
        <f t="shared" si="1712"/>
        <v>2025</v>
      </c>
      <c r="N9959" s="34">
        <v>63.98</v>
      </c>
      <c r="P9959" s="32">
        <v>46199</v>
      </c>
      <c r="Q9959" s="33">
        <f t="shared" si="1713"/>
        <v>6</v>
      </c>
      <c r="R9959" s="33">
        <f t="shared" si="1714"/>
        <v>2026</v>
      </c>
      <c r="S9959" s="34">
        <v>70.16</v>
      </c>
    </row>
    <row r="9960" spans="11:19">
      <c r="K9960" s="32">
        <v>45797</v>
      </c>
      <c r="L9960" s="33">
        <f t="shared" si="1711"/>
        <v>5</v>
      </c>
      <c r="M9960" s="33">
        <f t="shared" si="1712"/>
        <v>2025</v>
      </c>
      <c r="N9960" s="34">
        <v>63.97</v>
      </c>
      <c r="P9960" s="32">
        <v>46202</v>
      </c>
      <c r="Q9960" s="33">
        <f t="shared" si="1713"/>
        <v>6</v>
      </c>
      <c r="R9960" s="33">
        <f t="shared" si="1714"/>
        <v>2026</v>
      </c>
      <c r="S9960" s="34">
        <v>71.59</v>
      </c>
    </row>
    <row r="9961" spans="11:19">
      <c r="K9961" s="32">
        <v>45798</v>
      </c>
      <c r="L9961" s="33">
        <f t="shared" si="1711"/>
        <v>5</v>
      </c>
      <c r="M9961" s="33">
        <f t="shared" si="1712"/>
        <v>2025</v>
      </c>
      <c r="N9961" s="34">
        <v>62.93</v>
      </c>
      <c r="P9961" s="32">
        <v>46203</v>
      </c>
      <c r="Q9961" s="33">
        <f t="shared" si="1713"/>
        <v>6</v>
      </c>
      <c r="R9961" s="33">
        <f t="shared" si="1714"/>
        <v>2026</v>
      </c>
      <c r="S9961" s="34">
        <v>70.459999999999994</v>
      </c>
    </row>
    <row r="9962" spans="11:19">
      <c r="K9962" s="32">
        <v>45799</v>
      </c>
      <c r="L9962" s="33">
        <f t="shared" si="1711"/>
        <v>5</v>
      </c>
      <c r="M9962" s="33">
        <f t="shared" si="1712"/>
        <v>2025</v>
      </c>
      <c r="N9962" s="34">
        <v>62.55</v>
      </c>
      <c r="P9962" s="32">
        <v>46204</v>
      </c>
      <c r="Q9962" s="33">
        <f t="shared" si="1713"/>
        <v>7</v>
      </c>
      <c r="R9962" s="33">
        <f t="shared" si="1714"/>
        <v>2026</v>
      </c>
      <c r="S9962" s="34">
        <v>69.239999999999995</v>
      </c>
    </row>
    <row r="9963" spans="11:19">
      <c r="K9963" s="32">
        <v>45800</v>
      </c>
      <c r="L9963" s="33">
        <f t="shared" si="1711"/>
        <v>5</v>
      </c>
      <c r="M9963" s="33">
        <f t="shared" si="1712"/>
        <v>2025</v>
      </c>
      <c r="N9963" s="34">
        <v>62.89</v>
      </c>
      <c r="P9963" s="32">
        <v>46205</v>
      </c>
      <c r="Q9963" s="33">
        <f t="shared" si="1713"/>
        <v>7</v>
      </c>
      <c r="R9963" s="33">
        <f t="shared" si="1714"/>
        <v>2026</v>
      </c>
      <c r="S9963" s="34">
        <v>68.53</v>
      </c>
    </row>
    <row r="9964" spans="11:19">
      <c r="K9964" s="32">
        <v>45804</v>
      </c>
      <c r="L9964" s="33">
        <f t="shared" si="1711"/>
        <v>5</v>
      </c>
      <c r="M9964" s="33">
        <f t="shared" si="1712"/>
        <v>2025</v>
      </c>
      <c r="N9964" s="34">
        <v>61.61</v>
      </c>
      <c r="P9964" s="32">
        <v>46206</v>
      </c>
      <c r="Q9964" s="33">
        <f t="shared" si="1713"/>
        <v>7</v>
      </c>
      <c r="R9964" s="33">
        <f t="shared" si="1714"/>
        <v>2026</v>
      </c>
      <c r="S9964" s="34">
        <v>68.680000000000007</v>
      </c>
    </row>
    <row r="9965" spans="11:19">
      <c r="K9965" s="32">
        <v>45805</v>
      </c>
      <c r="L9965" s="33">
        <f t="shared" si="1711"/>
        <v>5</v>
      </c>
      <c r="M9965" s="33">
        <f t="shared" si="1712"/>
        <v>2025</v>
      </c>
      <c r="N9965" s="34">
        <v>62.54</v>
      </c>
      <c r="P9965" s="32">
        <v>46209</v>
      </c>
      <c r="Q9965" s="33">
        <f t="shared" si="1713"/>
        <v>7</v>
      </c>
      <c r="R9965" s="33">
        <f t="shared" si="1714"/>
        <v>2026</v>
      </c>
      <c r="S9965" s="34">
        <v>69.56</v>
      </c>
    </row>
    <row r="9966" spans="11:19">
      <c r="K9966" s="32">
        <v>45806</v>
      </c>
      <c r="L9966" s="33">
        <f t="shared" si="1711"/>
        <v>5</v>
      </c>
      <c r="M9966" s="33">
        <f t="shared" si="1712"/>
        <v>2025</v>
      </c>
      <c r="N9966" s="34">
        <v>61.66</v>
      </c>
      <c r="P9966" s="32">
        <v>46210</v>
      </c>
      <c r="Q9966" s="33">
        <f t="shared" si="1713"/>
        <v>7</v>
      </c>
      <c r="R9966" s="33">
        <f t="shared" si="1714"/>
        <v>2026</v>
      </c>
      <c r="S9966" s="34">
        <v>71.78</v>
      </c>
    </row>
    <row r="9967" spans="11:19">
      <c r="K9967" s="32">
        <v>45807</v>
      </c>
      <c r="L9967" s="33">
        <f t="shared" si="1711"/>
        <v>5</v>
      </c>
      <c r="M9967" s="33">
        <f t="shared" si="1712"/>
        <v>2025</v>
      </c>
      <c r="N9967" s="34">
        <v>61.46</v>
      </c>
      <c r="P9967" s="32">
        <v>46211</v>
      </c>
      <c r="Q9967" s="33">
        <f t="shared" si="1713"/>
        <v>7</v>
      </c>
      <c r="R9967" s="33">
        <f t="shared" si="1714"/>
        <v>2026</v>
      </c>
      <c r="S9967" s="34">
        <v>76.5</v>
      </c>
    </row>
    <row r="9968" spans="11:19">
      <c r="K9968" s="32">
        <v>45810</v>
      </c>
      <c r="L9968" s="33">
        <f t="shared" si="1711"/>
        <v>6</v>
      </c>
      <c r="M9968" s="33">
        <f t="shared" si="1712"/>
        <v>2025</v>
      </c>
      <c r="N9968" s="34">
        <v>63.27</v>
      </c>
      <c r="P9968" s="32">
        <v>46212</v>
      </c>
      <c r="Q9968" s="33">
        <f t="shared" si="1713"/>
        <v>7</v>
      </c>
      <c r="R9968" s="33">
        <f t="shared" si="1714"/>
        <v>2026</v>
      </c>
      <c r="S9968" s="34">
        <v>74.459999999999994</v>
      </c>
    </row>
    <row r="9969" spans="11:19">
      <c r="K9969" s="32">
        <v>45811</v>
      </c>
      <c r="L9969" s="33">
        <f t="shared" si="1711"/>
        <v>6</v>
      </c>
      <c r="M9969" s="33">
        <f t="shared" si="1712"/>
        <v>2025</v>
      </c>
      <c r="N9969" s="34">
        <v>64.099999999999994</v>
      </c>
      <c r="P9969" s="32">
        <v>46213</v>
      </c>
      <c r="Q9969" s="33">
        <f t="shared" si="1713"/>
        <v>7</v>
      </c>
      <c r="R9969" s="33">
        <f t="shared" si="1714"/>
        <v>2026</v>
      </c>
      <c r="S9969" s="34">
        <v>74.34</v>
      </c>
    </row>
    <row r="9970" spans="11:19">
      <c r="K9970" s="32">
        <v>45812</v>
      </c>
      <c r="L9970" s="33">
        <f t="shared" si="1711"/>
        <v>6</v>
      </c>
      <c r="M9970" s="33">
        <f t="shared" si="1712"/>
        <v>2025</v>
      </c>
      <c r="N9970" s="34">
        <v>63.57</v>
      </c>
      <c r="P9970" s="32">
        <v>46216</v>
      </c>
      <c r="Q9970" s="33">
        <f t="shared" si="1713"/>
        <v>7</v>
      </c>
      <c r="R9970" s="33">
        <f t="shared" si="1714"/>
        <v>2026</v>
      </c>
      <c r="S9970" s="34">
        <v>81.62</v>
      </c>
    </row>
    <row r="9971" spans="11:19">
      <c r="K9971" s="32">
        <v>45813</v>
      </c>
      <c r="L9971" s="33">
        <f t="shared" si="1711"/>
        <v>6</v>
      </c>
      <c r="M9971" s="33">
        <f t="shared" si="1712"/>
        <v>2025</v>
      </c>
      <c r="N9971" s="34">
        <v>64.06</v>
      </c>
      <c r="P9971" s="32">
        <v>46217</v>
      </c>
      <c r="Q9971" s="33">
        <f t="shared" si="1713"/>
        <v>7</v>
      </c>
      <c r="R9971" s="33">
        <f t="shared" si="1714"/>
        <v>2026</v>
      </c>
      <c r="S9971" s="34">
        <v>83.69</v>
      </c>
    </row>
    <row r="9972" spans="11:19">
      <c r="K9972" s="32">
        <v>45814</v>
      </c>
      <c r="L9972" s="33">
        <f t="shared" si="1711"/>
        <v>6</v>
      </c>
      <c r="M9972" s="33">
        <f t="shared" si="1712"/>
        <v>2025</v>
      </c>
      <c r="N9972" s="34">
        <v>65.3</v>
      </c>
      <c r="P9972" s="32">
        <v>46218</v>
      </c>
      <c r="Q9972" s="33">
        <f t="shared" si="1713"/>
        <v>7</v>
      </c>
      <c r="R9972" s="33">
        <f t="shared" si="1714"/>
        <v>2026</v>
      </c>
      <c r="S9972" s="34">
        <v>83.08</v>
      </c>
    </row>
    <row r="9973" spans="11:19">
      <c r="K9973" s="32">
        <v>45817</v>
      </c>
      <c r="L9973" s="33">
        <f t="shared" si="1711"/>
        <v>6</v>
      </c>
      <c r="M9973" s="33">
        <f t="shared" si="1712"/>
        <v>2025</v>
      </c>
      <c r="N9973" s="34">
        <v>65.989999999999995</v>
      </c>
      <c r="P9973" s="32">
        <v>46219</v>
      </c>
      <c r="Q9973" s="33">
        <f t="shared" si="1713"/>
        <v>7</v>
      </c>
      <c r="R9973" s="33">
        <f t="shared" si="1714"/>
        <v>2026</v>
      </c>
      <c r="S9973" s="34">
        <v>81.23</v>
      </c>
    </row>
    <row r="9974" spans="11:19">
      <c r="K9974" s="32">
        <v>45818</v>
      </c>
      <c r="L9974" s="33">
        <f t="shared" ref="L9974:L9987" si="1715">+MONTH(K9974)</f>
        <v>6</v>
      </c>
      <c r="M9974" s="33">
        <f t="shared" ref="M9974:M9987" si="1716">+YEAR(K9974)</f>
        <v>2025</v>
      </c>
      <c r="N9974" s="34">
        <v>65.66</v>
      </c>
      <c r="P9974" s="32">
        <v>46220</v>
      </c>
      <c r="Q9974" s="33">
        <f t="shared" si="1713"/>
        <v>7</v>
      </c>
      <c r="R9974" s="33">
        <f t="shared" si="1714"/>
        <v>2026</v>
      </c>
      <c r="S9974" s="34">
        <v>85.01</v>
      </c>
    </row>
    <row r="9975" spans="11:19">
      <c r="K9975" s="32">
        <v>45819</v>
      </c>
      <c r="L9975" s="33">
        <f t="shared" si="1715"/>
        <v>6</v>
      </c>
      <c r="M9975" s="33">
        <f t="shared" si="1716"/>
        <v>2025</v>
      </c>
      <c r="N9975" s="34">
        <v>68.91</v>
      </c>
      <c r="P9975" s="32">
        <v>46223</v>
      </c>
      <c r="Q9975" s="33">
        <f t="shared" si="1713"/>
        <v>7</v>
      </c>
      <c r="R9975" s="33">
        <f t="shared" si="1714"/>
        <v>2026</v>
      </c>
      <c r="S9975" s="34">
        <v>86.99</v>
      </c>
    </row>
    <row r="9976" spans="11:19">
      <c r="K9976" s="32">
        <v>45820</v>
      </c>
      <c r="L9976" s="33">
        <f t="shared" si="1715"/>
        <v>6</v>
      </c>
      <c r="M9976" s="33">
        <f t="shared" si="1716"/>
        <v>2025</v>
      </c>
      <c r="N9976" s="34">
        <v>68.73</v>
      </c>
      <c r="P9976" s="32">
        <v>46224</v>
      </c>
      <c r="Q9976" s="33">
        <f t="shared" si="1713"/>
        <v>7</v>
      </c>
      <c r="R9976" s="33">
        <f t="shared" si="1714"/>
        <v>2026</v>
      </c>
      <c r="S9976" s="34">
        <v>93.85</v>
      </c>
    </row>
    <row r="9977" spans="11:19">
      <c r="K9977" s="32">
        <v>45821</v>
      </c>
      <c r="L9977" s="33">
        <f t="shared" si="1715"/>
        <v>6</v>
      </c>
      <c r="M9977" s="33">
        <f t="shared" si="1716"/>
        <v>2025</v>
      </c>
      <c r="N9977" s="34">
        <v>73.84</v>
      </c>
      <c r="P9977" s="32">
        <v>46225</v>
      </c>
      <c r="Q9977" s="33">
        <f t="shared" si="1713"/>
        <v>7</v>
      </c>
      <c r="R9977" s="33">
        <f t="shared" si="1714"/>
        <v>2026</v>
      </c>
      <c r="S9977" s="34">
        <v>94.12</v>
      </c>
    </row>
    <row r="9978" spans="11:19">
      <c r="K9978" s="32">
        <v>45824</v>
      </c>
      <c r="L9978" s="33">
        <f t="shared" si="1715"/>
        <v>6</v>
      </c>
      <c r="M9978" s="33">
        <f t="shared" si="1716"/>
        <v>2025</v>
      </c>
      <c r="N9978" s="34">
        <v>72.53</v>
      </c>
      <c r="P9978" s="32">
        <v>46226</v>
      </c>
      <c r="Q9978" s="33">
        <f t="shared" si="1713"/>
        <v>7</v>
      </c>
      <c r="R9978" s="33">
        <f t="shared" si="1714"/>
        <v>2026</v>
      </c>
      <c r="S9978" s="34">
        <v>105.32</v>
      </c>
    </row>
    <row r="9979" spans="11:19">
      <c r="K9979" s="32">
        <v>45825</v>
      </c>
      <c r="L9979" s="33">
        <f t="shared" si="1715"/>
        <v>6</v>
      </c>
      <c r="M9979" s="33">
        <f t="shared" si="1716"/>
        <v>2025</v>
      </c>
      <c r="N9979" s="34">
        <v>75.62</v>
      </c>
      <c r="P9979" s="32">
        <v>46227</v>
      </c>
      <c r="Q9979" s="33">
        <f t="shared" si="1713"/>
        <v>7</v>
      </c>
      <c r="R9979" s="33">
        <f t="shared" si="1714"/>
        <v>2026</v>
      </c>
      <c r="S9979" s="34">
        <v>100.31</v>
      </c>
    </row>
    <row r="9980" spans="11:19">
      <c r="K9980" s="32">
        <v>45826</v>
      </c>
      <c r="L9980" s="33">
        <f t="shared" si="1715"/>
        <v>6</v>
      </c>
      <c r="M9980" s="33">
        <f t="shared" si="1716"/>
        <v>2025</v>
      </c>
      <c r="N9980" s="34">
        <v>75.89</v>
      </c>
      <c r="P9980" s="32">
        <v>46230</v>
      </c>
      <c r="Q9980" s="33">
        <f t="shared" si="1713"/>
        <v>7</v>
      </c>
      <c r="R9980" s="33">
        <f t="shared" si="1714"/>
        <v>2026</v>
      </c>
      <c r="S9980" s="34">
        <v>91.82</v>
      </c>
    </row>
    <row r="9981" spans="11:19">
      <c r="K9981" s="32">
        <v>45828</v>
      </c>
      <c r="L9981" s="33">
        <f t="shared" si="1715"/>
        <v>6</v>
      </c>
      <c r="M9981" s="33">
        <f t="shared" si="1716"/>
        <v>2025</v>
      </c>
      <c r="N9981" s="34">
        <v>75.72</v>
      </c>
    </row>
    <row r="9982" spans="11:19">
      <c r="K9982" s="32">
        <v>45831</v>
      </c>
      <c r="L9982" s="33">
        <f t="shared" si="1715"/>
        <v>6</v>
      </c>
      <c r="M9982" s="33">
        <f t="shared" si="1716"/>
        <v>2025</v>
      </c>
      <c r="N9982" s="34">
        <v>69.36</v>
      </c>
    </row>
    <row r="9983" spans="11:19">
      <c r="K9983" s="32">
        <v>45832</v>
      </c>
      <c r="L9983" s="33">
        <f t="shared" si="1715"/>
        <v>6</v>
      </c>
      <c r="M9983" s="33">
        <f t="shared" si="1716"/>
        <v>2025</v>
      </c>
      <c r="N9983" s="34">
        <v>65.45</v>
      </c>
    </row>
    <row r="9984" spans="11:19">
      <c r="K9984" s="32">
        <v>45833</v>
      </c>
      <c r="L9984" s="33">
        <f t="shared" si="1715"/>
        <v>6</v>
      </c>
      <c r="M9984" s="33">
        <f t="shared" si="1716"/>
        <v>2025</v>
      </c>
      <c r="N9984" s="34">
        <v>65.98</v>
      </c>
    </row>
    <row r="9985" spans="11:14">
      <c r="K9985" s="32">
        <v>45834</v>
      </c>
      <c r="L9985" s="33">
        <f t="shared" si="1715"/>
        <v>6</v>
      </c>
      <c r="M9985" s="33">
        <f t="shared" si="1716"/>
        <v>2025</v>
      </c>
      <c r="N9985" s="34">
        <v>66.44</v>
      </c>
    </row>
    <row r="9986" spans="11:14">
      <c r="K9986" s="32">
        <v>45835</v>
      </c>
      <c r="L9986" s="33">
        <f t="shared" si="1715"/>
        <v>6</v>
      </c>
      <c r="M9986" s="33">
        <f t="shared" si="1716"/>
        <v>2025</v>
      </c>
      <c r="N9986" s="34">
        <v>66.66</v>
      </c>
    </row>
    <row r="9987" spans="11:14">
      <c r="K9987" s="32">
        <v>45838</v>
      </c>
      <c r="L9987" s="33">
        <f t="shared" si="1715"/>
        <v>6</v>
      </c>
      <c r="M9987" s="33">
        <f t="shared" si="1716"/>
        <v>2025</v>
      </c>
      <c r="N9987" s="34">
        <v>66.3</v>
      </c>
    </row>
    <row r="9988" spans="11:14">
      <c r="K9988" s="32">
        <v>45839</v>
      </c>
      <c r="L9988" s="33">
        <f t="shared" ref="L9988:L10033" si="1717">+MONTH(K9988)</f>
        <v>7</v>
      </c>
      <c r="M9988" s="33">
        <f t="shared" ref="M9988:M10033" si="1718">+YEAR(K9988)</f>
        <v>2025</v>
      </c>
      <c r="N9988" s="34">
        <v>66.64</v>
      </c>
    </row>
    <row r="9989" spans="11:14">
      <c r="K9989" s="32">
        <v>45840</v>
      </c>
      <c r="L9989" s="33">
        <f t="shared" si="1717"/>
        <v>7</v>
      </c>
      <c r="M9989" s="33">
        <f t="shared" si="1718"/>
        <v>2025</v>
      </c>
      <c r="N9989" s="34">
        <v>68.66</v>
      </c>
    </row>
    <row r="9990" spans="11:14">
      <c r="K9990" s="32">
        <v>45841</v>
      </c>
      <c r="L9990" s="33">
        <f t="shared" si="1717"/>
        <v>7</v>
      </c>
      <c r="M9990" s="33">
        <f t="shared" si="1718"/>
        <v>2025</v>
      </c>
      <c r="N9990" s="34">
        <v>68.13</v>
      </c>
    </row>
    <row r="9991" spans="11:14">
      <c r="K9991" s="32">
        <v>45842</v>
      </c>
      <c r="L9991" s="33">
        <f t="shared" si="1717"/>
        <v>7</v>
      </c>
      <c r="M9991" s="33">
        <f t="shared" si="1718"/>
        <v>2025</v>
      </c>
      <c r="N9991" s="34"/>
    </row>
    <row r="9992" spans="11:14">
      <c r="K9992" s="32">
        <v>45845</v>
      </c>
      <c r="L9992" s="33">
        <f t="shared" si="1717"/>
        <v>7</v>
      </c>
      <c r="M9992" s="33">
        <f t="shared" si="1718"/>
        <v>2025</v>
      </c>
      <c r="N9992" s="34">
        <v>69.16</v>
      </c>
    </row>
    <row r="9993" spans="11:14">
      <c r="K9993" s="32">
        <v>45846</v>
      </c>
      <c r="L9993" s="33">
        <f t="shared" si="1717"/>
        <v>7</v>
      </c>
      <c r="M9993" s="33">
        <f t="shared" si="1718"/>
        <v>2025</v>
      </c>
      <c r="N9993" s="34">
        <v>69.55</v>
      </c>
    </row>
    <row r="9994" spans="11:14">
      <c r="K9994" s="32">
        <v>45847</v>
      </c>
      <c r="L9994" s="33">
        <f t="shared" si="1717"/>
        <v>7</v>
      </c>
      <c r="M9994" s="33">
        <f t="shared" si="1718"/>
        <v>2025</v>
      </c>
      <c r="N9994" s="34">
        <v>69.61</v>
      </c>
    </row>
    <row r="9995" spans="11:14">
      <c r="K9995" s="32">
        <v>45848</v>
      </c>
      <c r="L9995" s="33">
        <f t="shared" si="1717"/>
        <v>7</v>
      </c>
      <c r="M9995" s="33">
        <f t="shared" si="1718"/>
        <v>2025</v>
      </c>
      <c r="N9995" s="34">
        <v>67.78</v>
      </c>
    </row>
    <row r="9996" spans="11:14">
      <c r="K9996" s="32">
        <v>45849</v>
      </c>
      <c r="L9996" s="33">
        <f t="shared" si="1717"/>
        <v>7</v>
      </c>
      <c r="M9996" s="33">
        <f t="shared" si="1718"/>
        <v>2025</v>
      </c>
      <c r="N9996" s="34">
        <v>69.63</v>
      </c>
    </row>
    <row r="9997" spans="11:14">
      <c r="K9997" s="32">
        <v>45852</v>
      </c>
      <c r="L9997" s="33">
        <f t="shared" si="1717"/>
        <v>7</v>
      </c>
      <c r="M9997" s="33">
        <f t="shared" si="1718"/>
        <v>2025</v>
      </c>
      <c r="N9997" s="34">
        <v>68.19</v>
      </c>
    </row>
    <row r="9998" spans="11:14">
      <c r="K9998" s="32">
        <v>45853</v>
      </c>
      <c r="L9998" s="33">
        <f t="shared" si="1717"/>
        <v>7</v>
      </c>
      <c r="M9998" s="33">
        <f t="shared" si="1718"/>
        <v>2025</v>
      </c>
      <c r="N9998" s="34">
        <v>67.760000000000005</v>
      </c>
    </row>
    <row r="9999" spans="11:14">
      <c r="K9999" s="32">
        <v>45854</v>
      </c>
      <c r="L9999" s="33">
        <f t="shared" si="1717"/>
        <v>7</v>
      </c>
      <c r="M9999" s="33">
        <f t="shared" si="1718"/>
        <v>2025</v>
      </c>
      <c r="N9999" s="34">
        <v>67.13</v>
      </c>
    </row>
    <row r="10000" spans="11:14">
      <c r="K10000" s="32">
        <v>45855</v>
      </c>
      <c r="L10000" s="33">
        <f t="shared" si="1717"/>
        <v>7</v>
      </c>
      <c r="M10000" s="33">
        <f t="shared" si="1718"/>
        <v>2025</v>
      </c>
      <c r="N10000" s="34">
        <v>68.760000000000005</v>
      </c>
    </row>
    <row r="10001" spans="11:14">
      <c r="K10001" s="32">
        <v>45856</v>
      </c>
      <c r="L10001" s="33">
        <f t="shared" si="1717"/>
        <v>7</v>
      </c>
      <c r="M10001" s="33">
        <f t="shared" si="1718"/>
        <v>2025</v>
      </c>
      <c r="N10001" s="34">
        <v>68.53</v>
      </c>
    </row>
    <row r="10002" spans="11:14">
      <c r="K10002" s="32">
        <v>45859</v>
      </c>
      <c r="L10002" s="33">
        <f t="shared" si="1717"/>
        <v>7</v>
      </c>
      <c r="M10002" s="33">
        <f t="shared" si="1718"/>
        <v>2025</v>
      </c>
      <c r="N10002" s="34">
        <v>68.39</v>
      </c>
    </row>
    <row r="10003" spans="11:14">
      <c r="K10003" s="32">
        <v>45860</v>
      </c>
      <c r="L10003" s="33">
        <f t="shared" si="1717"/>
        <v>7</v>
      </c>
      <c r="M10003" s="33">
        <f t="shared" si="1718"/>
        <v>2025</v>
      </c>
      <c r="N10003" s="34">
        <v>67.56</v>
      </c>
    </row>
    <row r="10004" spans="11:14">
      <c r="K10004" s="32">
        <v>45861</v>
      </c>
      <c r="L10004" s="33">
        <f t="shared" si="1717"/>
        <v>7</v>
      </c>
      <c r="M10004" s="33">
        <f t="shared" si="1718"/>
        <v>2025</v>
      </c>
      <c r="N10004" s="34">
        <v>66.05</v>
      </c>
    </row>
    <row r="10005" spans="11:14">
      <c r="K10005" s="32">
        <v>45862</v>
      </c>
      <c r="L10005" s="33">
        <f t="shared" si="1717"/>
        <v>7</v>
      </c>
      <c r="M10005" s="33">
        <f t="shared" si="1718"/>
        <v>2025</v>
      </c>
      <c r="N10005" s="34">
        <v>67.16</v>
      </c>
    </row>
    <row r="10006" spans="11:14">
      <c r="K10006" s="32">
        <v>45863</v>
      </c>
      <c r="L10006" s="33">
        <f t="shared" si="1717"/>
        <v>7</v>
      </c>
      <c r="M10006" s="33">
        <f t="shared" si="1718"/>
        <v>2025</v>
      </c>
      <c r="N10006" s="34">
        <v>66.38</v>
      </c>
    </row>
    <row r="10007" spans="11:14">
      <c r="K10007" s="32">
        <v>45866</v>
      </c>
      <c r="L10007" s="33">
        <f t="shared" si="1717"/>
        <v>7</v>
      </c>
      <c r="M10007" s="33">
        <f t="shared" si="1718"/>
        <v>2025</v>
      </c>
      <c r="N10007" s="34">
        <v>67.81</v>
      </c>
    </row>
    <row r="10008" spans="11:14">
      <c r="K10008" s="32">
        <v>45867</v>
      </c>
      <c r="L10008" s="33">
        <f t="shared" si="1717"/>
        <v>7</v>
      </c>
      <c r="M10008" s="33">
        <f t="shared" si="1718"/>
        <v>2025</v>
      </c>
      <c r="N10008" s="34">
        <v>70.27</v>
      </c>
    </row>
    <row r="10009" spans="11:14">
      <c r="K10009" s="32">
        <v>45868</v>
      </c>
      <c r="L10009" s="33">
        <f t="shared" si="1717"/>
        <v>7</v>
      </c>
      <c r="M10009" s="33">
        <f t="shared" si="1718"/>
        <v>2025</v>
      </c>
      <c r="N10009" s="34">
        <v>71.09</v>
      </c>
    </row>
    <row r="10010" spans="11:14">
      <c r="K10010" s="32">
        <v>45869</v>
      </c>
      <c r="L10010" s="33">
        <f t="shared" si="1717"/>
        <v>7</v>
      </c>
      <c r="M10010" s="33">
        <f t="shared" si="1718"/>
        <v>2025</v>
      </c>
      <c r="N10010" s="34">
        <v>70.36</v>
      </c>
    </row>
    <row r="10011" spans="11:14">
      <c r="K10011" s="32">
        <v>45870</v>
      </c>
      <c r="L10011" s="33">
        <f t="shared" si="1717"/>
        <v>8</v>
      </c>
      <c r="M10011" s="33">
        <f t="shared" si="1718"/>
        <v>2025</v>
      </c>
      <c r="N10011" s="34">
        <v>68.39</v>
      </c>
    </row>
    <row r="10012" spans="11:14">
      <c r="K10012" s="32">
        <v>45873</v>
      </c>
      <c r="L10012" s="33">
        <f t="shared" si="1717"/>
        <v>8</v>
      </c>
      <c r="M10012" s="33">
        <f t="shared" si="1718"/>
        <v>2025</v>
      </c>
      <c r="N10012" s="34">
        <v>67.33</v>
      </c>
    </row>
    <row r="10013" spans="11:14">
      <c r="K10013" s="32">
        <v>45874</v>
      </c>
      <c r="L10013" s="33">
        <f t="shared" si="1717"/>
        <v>8</v>
      </c>
      <c r="M10013" s="33">
        <f t="shared" si="1718"/>
        <v>2025</v>
      </c>
      <c r="N10013" s="34">
        <v>66.2</v>
      </c>
    </row>
    <row r="10014" spans="11:14">
      <c r="K10014" s="32">
        <v>45875</v>
      </c>
      <c r="L10014" s="33">
        <f t="shared" si="1717"/>
        <v>8</v>
      </c>
      <c r="M10014" s="33">
        <f t="shared" si="1718"/>
        <v>2025</v>
      </c>
      <c r="N10014" s="34">
        <v>65.38</v>
      </c>
    </row>
    <row r="10015" spans="11:14">
      <c r="K10015" s="32">
        <v>45876</v>
      </c>
      <c r="L10015" s="33">
        <f t="shared" si="1717"/>
        <v>8</v>
      </c>
      <c r="M10015" s="33">
        <f t="shared" si="1718"/>
        <v>2025</v>
      </c>
      <c r="N10015" s="34">
        <v>64.900000000000006</v>
      </c>
    </row>
    <row r="10016" spans="11:14">
      <c r="K10016" s="32">
        <v>45877</v>
      </c>
      <c r="L10016" s="33">
        <f t="shared" si="1717"/>
        <v>8</v>
      </c>
      <c r="M10016" s="33">
        <f t="shared" si="1718"/>
        <v>2025</v>
      </c>
      <c r="N10016" s="34">
        <v>64.94</v>
      </c>
    </row>
    <row r="10017" spans="11:14">
      <c r="K10017" s="32">
        <v>45880</v>
      </c>
      <c r="L10017" s="33">
        <f t="shared" si="1717"/>
        <v>8</v>
      </c>
      <c r="M10017" s="33">
        <f t="shared" si="1718"/>
        <v>2025</v>
      </c>
      <c r="N10017" s="34">
        <v>65.03</v>
      </c>
    </row>
    <row r="10018" spans="11:14">
      <c r="K10018" s="32">
        <v>45881</v>
      </c>
      <c r="L10018" s="33">
        <f t="shared" si="1717"/>
        <v>8</v>
      </c>
      <c r="M10018" s="33">
        <f t="shared" si="1718"/>
        <v>2025</v>
      </c>
      <c r="N10018" s="34">
        <v>64.22</v>
      </c>
    </row>
    <row r="10019" spans="11:14">
      <c r="K10019" s="32">
        <v>45882</v>
      </c>
      <c r="L10019" s="33">
        <f t="shared" si="1717"/>
        <v>8</v>
      </c>
      <c r="M10019" s="33">
        <f t="shared" si="1718"/>
        <v>2025</v>
      </c>
      <c r="N10019" s="34">
        <v>63.68</v>
      </c>
    </row>
    <row r="10020" spans="11:14">
      <c r="K10020" s="32">
        <v>45883</v>
      </c>
      <c r="L10020" s="33">
        <f t="shared" si="1717"/>
        <v>8</v>
      </c>
      <c r="M10020" s="33">
        <f t="shared" si="1718"/>
        <v>2025</v>
      </c>
      <c r="N10020" s="34">
        <v>64.989999999999995</v>
      </c>
    </row>
    <row r="10021" spans="11:14">
      <c r="K10021" s="32">
        <v>45884</v>
      </c>
      <c r="L10021" s="33">
        <f t="shared" si="1717"/>
        <v>8</v>
      </c>
      <c r="M10021" s="33">
        <f t="shared" si="1718"/>
        <v>2025</v>
      </c>
      <c r="N10021" s="34">
        <v>63.78</v>
      </c>
    </row>
    <row r="10022" spans="11:14">
      <c r="K10022" s="32">
        <v>45887</v>
      </c>
      <c r="L10022" s="33">
        <f t="shared" si="1717"/>
        <v>8</v>
      </c>
      <c r="M10022" s="33">
        <f t="shared" si="1718"/>
        <v>2025</v>
      </c>
      <c r="N10022" s="34">
        <v>64.510000000000005</v>
      </c>
    </row>
    <row r="10023" spans="11:14">
      <c r="K10023" s="32">
        <v>45888</v>
      </c>
      <c r="L10023" s="33">
        <f t="shared" si="1717"/>
        <v>8</v>
      </c>
      <c r="M10023" s="33">
        <f t="shared" si="1718"/>
        <v>2025</v>
      </c>
      <c r="N10023" s="34">
        <v>63.38</v>
      </c>
    </row>
    <row r="10024" spans="11:14">
      <c r="K10024" s="32">
        <v>45889</v>
      </c>
      <c r="L10024" s="33">
        <f t="shared" si="1717"/>
        <v>8</v>
      </c>
      <c r="M10024" s="33">
        <f t="shared" si="1718"/>
        <v>2025</v>
      </c>
      <c r="N10024" s="34">
        <v>64.19</v>
      </c>
    </row>
    <row r="10025" spans="11:14">
      <c r="K10025" s="32">
        <v>45890</v>
      </c>
      <c r="L10025" s="33">
        <f t="shared" si="1717"/>
        <v>8</v>
      </c>
      <c r="M10025" s="33">
        <f t="shared" si="1718"/>
        <v>2025</v>
      </c>
      <c r="N10025" s="34">
        <v>64.56</v>
      </c>
    </row>
    <row r="10026" spans="11:14">
      <c r="K10026" s="32">
        <v>45891</v>
      </c>
      <c r="L10026" s="33">
        <f t="shared" si="1717"/>
        <v>8</v>
      </c>
      <c r="M10026" s="33">
        <f t="shared" si="1718"/>
        <v>2025</v>
      </c>
      <c r="N10026" s="34">
        <v>64.08</v>
      </c>
    </row>
    <row r="10027" spans="11:14">
      <c r="K10027" s="32">
        <v>45894</v>
      </c>
      <c r="L10027" s="33">
        <f t="shared" si="1717"/>
        <v>8</v>
      </c>
      <c r="M10027" s="33">
        <f t="shared" si="1718"/>
        <v>2025</v>
      </c>
      <c r="N10027" s="34">
        <v>65.180000000000007</v>
      </c>
    </row>
    <row r="10028" spans="11:14">
      <c r="K10028" s="32">
        <v>45895</v>
      </c>
      <c r="L10028" s="33">
        <f t="shared" si="1717"/>
        <v>8</v>
      </c>
      <c r="M10028" s="33">
        <f t="shared" si="1718"/>
        <v>2025</v>
      </c>
      <c r="N10028" s="34">
        <v>63.6</v>
      </c>
    </row>
    <row r="10029" spans="11:14">
      <c r="K10029" s="32">
        <v>45896</v>
      </c>
      <c r="L10029" s="33">
        <f t="shared" si="1717"/>
        <v>8</v>
      </c>
      <c r="M10029" s="33">
        <f t="shared" si="1718"/>
        <v>2025</v>
      </c>
      <c r="N10029" s="34">
        <v>64.489999999999995</v>
      </c>
    </row>
    <row r="10030" spans="11:14">
      <c r="K10030" s="32">
        <v>45897</v>
      </c>
      <c r="L10030" s="33">
        <f t="shared" si="1717"/>
        <v>8</v>
      </c>
      <c r="M10030" s="33">
        <f t="shared" si="1718"/>
        <v>2025</v>
      </c>
      <c r="N10030" s="34">
        <v>64.959999999999994</v>
      </c>
    </row>
    <row r="10031" spans="11:14">
      <c r="K10031" s="32">
        <v>45898</v>
      </c>
      <c r="L10031" s="33">
        <f t="shared" si="1717"/>
        <v>8</v>
      </c>
      <c r="M10031" s="33">
        <f t="shared" si="1718"/>
        <v>2025</v>
      </c>
      <c r="N10031" s="34">
        <v>64.36</v>
      </c>
    </row>
    <row r="10032" spans="11:14">
      <c r="K10032" s="32">
        <v>45901</v>
      </c>
      <c r="L10032" s="33">
        <f t="shared" si="1717"/>
        <v>9</v>
      </c>
      <c r="M10032" s="33">
        <f t="shared" si="1718"/>
        <v>2025</v>
      </c>
      <c r="N10032" s="34"/>
    </row>
    <row r="10033" spans="11:14">
      <c r="K10033" s="32">
        <v>45902</v>
      </c>
      <c r="L10033" s="33">
        <f t="shared" si="1717"/>
        <v>9</v>
      </c>
      <c r="M10033" s="33">
        <f t="shared" si="1718"/>
        <v>2025</v>
      </c>
      <c r="N10033" s="34">
        <v>65.95</v>
      </c>
    </row>
    <row r="10034" spans="11:14">
      <c r="K10034" s="32">
        <v>45903</v>
      </c>
      <c r="L10034" s="33">
        <f t="shared" ref="L10034:L10082" si="1719">+MONTH(K10034)</f>
        <v>9</v>
      </c>
      <c r="M10034" s="33">
        <f t="shared" ref="M10034:M10082" si="1720">+YEAR(K10034)</f>
        <v>2025</v>
      </c>
      <c r="N10034" s="34">
        <v>64.36</v>
      </c>
    </row>
    <row r="10035" spans="11:14">
      <c r="K10035" s="32">
        <v>45904</v>
      </c>
      <c r="L10035" s="33">
        <f t="shared" si="1719"/>
        <v>9</v>
      </c>
      <c r="M10035" s="33">
        <f t="shared" si="1720"/>
        <v>2025</v>
      </c>
      <c r="N10035" s="34">
        <v>63.81</v>
      </c>
    </row>
    <row r="10036" spans="11:14">
      <c r="K10036" s="32">
        <v>45905</v>
      </c>
      <c r="L10036" s="33">
        <f t="shared" si="1719"/>
        <v>9</v>
      </c>
      <c r="M10036" s="33">
        <f t="shared" si="1720"/>
        <v>2025</v>
      </c>
      <c r="N10036" s="34">
        <v>62.22</v>
      </c>
    </row>
    <row r="10037" spans="11:14">
      <c r="K10037" s="32">
        <v>45908</v>
      </c>
      <c r="L10037" s="33">
        <f t="shared" si="1719"/>
        <v>9</v>
      </c>
      <c r="M10037" s="33">
        <f t="shared" si="1720"/>
        <v>2025</v>
      </c>
      <c r="N10037" s="34">
        <v>62.6</v>
      </c>
    </row>
    <row r="10038" spans="11:14">
      <c r="K10038" s="32">
        <v>45909</v>
      </c>
      <c r="L10038" s="33">
        <f t="shared" si="1719"/>
        <v>9</v>
      </c>
      <c r="M10038" s="33">
        <f t="shared" si="1720"/>
        <v>2025</v>
      </c>
      <c r="N10038" s="34">
        <v>62.97</v>
      </c>
    </row>
    <row r="10039" spans="11:14">
      <c r="K10039" s="32">
        <v>45910</v>
      </c>
      <c r="L10039" s="33">
        <f t="shared" si="1719"/>
        <v>9</v>
      </c>
      <c r="M10039" s="33">
        <f t="shared" si="1720"/>
        <v>2025</v>
      </c>
      <c r="N10039" s="34">
        <v>64.010000000000005</v>
      </c>
    </row>
    <row r="10040" spans="11:14">
      <c r="K10040" s="32">
        <v>45911</v>
      </c>
      <c r="L10040" s="33">
        <f t="shared" si="1719"/>
        <v>9</v>
      </c>
      <c r="M10040" s="33">
        <f t="shared" si="1720"/>
        <v>2025</v>
      </c>
      <c r="N10040" s="34">
        <v>62.71</v>
      </c>
    </row>
    <row r="10041" spans="11:14">
      <c r="K10041" s="32">
        <v>45912</v>
      </c>
      <c r="L10041" s="33">
        <f t="shared" si="1719"/>
        <v>9</v>
      </c>
      <c r="M10041" s="33">
        <f t="shared" si="1720"/>
        <v>2025</v>
      </c>
      <c r="N10041" s="34">
        <v>63.02</v>
      </c>
    </row>
    <row r="10042" spans="11:14">
      <c r="K10042" s="32">
        <v>45915</v>
      </c>
      <c r="L10042" s="33">
        <f t="shared" si="1719"/>
        <v>9</v>
      </c>
      <c r="M10042" s="33">
        <f t="shared" si="1720"/>
        <v>2025</v>
      </c>
      <c r="N10042" s="34">
        <v>63.66</v>
      </c>
    </row>
    <row r="10043" spans="11:14">
      <c r="K10043" s="32">
        <v>45916</v>
      </c>
      <c r="L10043" s="33">
        <f t="shared" si="1719"/>
        <v>9</v>
      </c>
      <c r="M10043" s="33">
        <f t="shared" si="1720"/>
        <v>2025</v>
      </c>
      <c r="N10043" s="34">
        <v>64.89</v>
      </c>
    </row>
    <row r="10044" spans="11:14">
      <c r="K10044" s="32">
        <v>45917</v>
      </c>
      <c r="L10044" s="33">
        <f t="shared" si="1719"/>
        <v>9</v>
      </c>
      <c r="M10044" s="33">
        <f t="shared" si="1720"/>
        <v>2025</v>
      </c>
      <c r="N10044" s="34">
        <v>64.41</v>
      </c>
    </row>
    <row r="10045" spans="11:14">
      <c r="K10045" s="32">
        <v>45918</v>
      </c>
      <c r="L10045" s="33">
        <f t="shared" si="1719"/>
        <v>9</v>
      </c>
      <c r="M10045" s="33">
        <f t="shared" si="1720"/>
        <v>2025</v>
      </c>
      <c r="N10045" s="34">
        <v>63.91</v>
      </c>
    </row>
    <row r="10046" spans="11:14">
      <c r="K10046" s="32">
        <v>45919</v>
      </c>
      <c r="L10046" s="33">
        <f t="shared" si="1719"/>
        <v>9</v>
      </c>
      <c r="M10046" s="33">
        <f t="shared" si="1720"/>
        <v>2025</v>
      </c>
      <c r="N10046" s="34">
        <v>63.02</v>
      </c>
    </row>
    <row r="10047" spans="11:14">
      <c r="K10047" s="32">
        <v>45922</v>
      </c>
      <c r="L10047" s="33">
        <f t="shared" si="1719"/>
        <v>9</v>
      </c>
      <c r="M10047" s="33">
        <f t="shared" si="1720"/>
        <v>2025</v>
      </c>
      <c r="N10047" s="34">
        <v>62.99</v>
      </c>
    </row>
    <row r="10048" spans="11:14">
      <c r="K10048" s="32">
        <v>45923</v>
      </c>
      <c r="L10048" s="33">
        <f t="shared" si="1719"/>
        <v>9</v>
      </c>
      <c r="M10048" s="33">
        <f t="shared" si="1720"/>
        <v>2025</v>
      </c>
      <c r="N10048" s="34">
        <v>63.76</v>
      </c>
    </row>
    <row r="10049" spans="11:14">
      <c r="K10049" s="32">
        <v>45924</v>
      </c>
      <c r="L10049" s="33">
        <f t="shared" si="1719"/>
        <v>9</v>
      </c>
      <c r="M10049" s="33">
        <f t="shared" si="1720"/>
        <v>2025</v>
      </c>
      <c r="N10049" s="34">
        <v>65.400000000000006</v>
      </c>
    </row>
    <row r="10050" spans="11:14">
      <c r="K10050" s="32">
        <v>45925</v>
      </c>
      <c r="L10050" s="33">
        <f t="shared" si="1719"/>
        <v>9</v>
      </c>
      <c r="M10050" s="33">
        <f t="shared" si="1720"/>
        <v>2025</v>
      </c>
      <c r="N10050" s="34">
        <v>65.510000000000005</v>
      </c>
    </row>
    <row r="10051" spans="11:14">
      <c r="K10051" s="32">
        <v>45926</v>
      </c>
      <c r="L10051" s="33">
        <f t="shared" si="1719"/>
        <v>9</v>
      </c>
      <c r="M10051" s="33">
        <f t="shared" si="1720"/>
        <v>2025</v>
      </c>
      <c r="N10051" s="34">
        <v>66.5</v>
      </c>
    </row>
    <row r="10052" spans="11:14">
      <c r="K10052" s="32">
        <v>45929</v>
      </c>
      <c r="L10052" s="33">
        <f t="shared" si="1719"/>
        <v>9</v>
      </c>
      <c r="M10052" s="33">
        <f t="shared" si="1720"/>
        <v>2025</v>
      </c>
      <c r="N10052" s="34">
        <v>64.27</v>
      </c>
    </row>
    <row r="10053" spans="11:14">
      <c r="K10053" s="32">
        <v>45930</v>
      </c>
      <c r="L10053" s="33">
        <f t="shared" si="1719"/>
        <v>9</v>
      </c>
      <c r="M10053" s="33">
        <f t="shared" si="1720"/>
        <v>2025</v>
      </c>
      <c r="N10053" s="34">
        <v>63.17</v>
      </c>
    </row>
    <row r="10054" spans="11:14">
      <c r="K10054" s="32">
        <v>45931</v>
      </c>
      <c r="L10054" s="33">
        <f t="shared" si="1719"/>
        <v>10</v>
      </c>
      <c r="M10054" s="33">
        <f t="shared" si="1720"/>
        <v>2025</v>
      </c>
      <c r="N10054" s="34">
        <v>62.59</v>
      </c>
    </row>
    <row r="10055" spans="11:14">
      <c r="K10055" s="32">
        <v>45932</v>
      </c>
      <c r="L10055" s="33">
        <f t="shared" si="1719"/>
        <v>10</v>
      </c>
      <c r="M10055" s="33">
        <f t="shared" si="1720"/>
        <v>2025</v>
      </c>
      <c r="N10055" s="34">
        <v>61.28</v>
      </c>
    </row>
    <row r="10056" spans="11:14">
      <c r="K10056" s="32">
        <v>45933</v>
      </c>
      <c r="L10056" s="33">
        <f t="shared" si="1719"/>
        <v>10</v>
      </c>
      <c r="M10056" s="33">
        <f t="shared" si="1720"/>
        <v>2025</v>
      </c>
      <c r="N10056" s="34">
        <v>61.65</v>
      </c>
    </row>
    <row r="10057" spans="11:14">
      <c r="K10057" s="32">
        <v>45936</v>
      </c>
      <c r="L10057" s="33">
        <f t="shared" si="1719"/>
        <v>10</v>
      </c>
      <c r="M10057" s="33">
        <f t="shared" si="1720"/>
        <v>2025</v>
      </c>
      <c r="N10057" s="34">
        <v>62.49</v>
      </c>
    </row>
    <row r="10058" spans="11:14">
      <c r="K10058" s="32">
        <v>45937</v>
      </c>
      <c r="L10058" s="33">
        <f t="shared" si="1719"/>
        <v>10</v>
      </c>
      <c r="M10058" s="33">
        <f t="shared" si="1720"/>
        <v>2025</v>
      </c>
      <c r="N10058" s="34">
        <v>62.52</v>
      </c>
    </row>
    <row r="10059" spans="11:14">
      <c r="K10059" s="32">
        <v>45938</v>
      </c>
      <c r="L10059" s="33">
        <f t="shared" si="1719"/>
        <v>10</v>
      </c>
      <c r="M10059" s="33">
        <f t="shared" si="1720"/>
        <v>2025</v>
      </c>
      <c r="N10059" s="34">
        <v>63.37</v>
      </c>
    </row>
    <row r="10060" spans="11:14">
      <c r="K10060" s="32">
        <v>45939</v>
      </c>
      <c r="L10060" s="33">
        <f t="shared" si="1719"/>
        <v>10</v>
      </c>
      <c r="M10060" s="33">
        <f t="shared" si="1720"/>
        <v>2025</v>
      </c>
      <c r="N10060" s="34">
        <v>62.36</v>
      </c>
    </row>
    <row r="10061" spans="11:14">
      <c r="K10061" s="32">
        <v>45940</v>
      </c>
      <c r="L10061" s="33">
        <f t="shared" si="1719"/>
        <v>10</v>
      </c>
      <c r="M10061" s="33">
        <f t="shared" si="1720"/>
        <v>2025</v>
      </c>
      <c r="N10061" s="34">
        <v>59.75</v>
      </c>
    </row>
    <row r="10062" spans="11:14">
      <c r="K10062" s="32">
        <v>45943</v>
      </c>
      <c r="L10062" s="33">
        <f t="shared" si="1719"/>
        <v>10</v>
      </c>
      <c r="M10062" s="33">
        <f t="shared" si="1720"/>
        <v>2025</v>
      </c>
      <c r="N10062" s="34"/>
    </row>
    <row r="10063" spans="11:14">
      <c r="K10063" s="32">
        <v>45944</v>
      </c>
      <c r="L10063" s="33">
        <f t="shared" si="1719"/>
        <v>10</v>
      </c>
      <c r="M10063" s="33">
        <f t="shared" si="1720"/>
        <v>2025</v>
      </c>
      <c r="N10063" s="34">
        <v>59.52</v>
      </c>
    </row>
    <row r="10064" spans="11:14">
      <c r="K10064" s="32">
        <v>45945</v>
      </c>
      <c r="L10064" s="33">
        <f t="shared" si="1719"/>
        <v>10</v>
      </c>
      <c r="M10064" s="33">
        <f t="shared" si="1720"/>
        <v>2025</v>
      </c>
      <c r="N10064" s="34">
        <v>59.08</v>
      </c>
    </row>
    <row r="10065" spans="11:14">
      <c r="K10065" s="32">
        <v>45946</v>
      </c>
      <c r="L10065" s="33">
        <f t="shared" si="1719"/>
        <v>10</v>
      </c>
      <c r="M10065" s="33">
        <f t="shared" si="1720"/>
        <v>2025</v>
      </c>
      <c r="N10065" s="34">
        <v>58.29</v>
      </c>
    </row>
    <row r="10066" spans="11:14">
      <c r="K10066" s="32">
        <v>45947</v>
      </c>
      <c r="L10066" s="33">
        <f t="shared" si="1719"/>
        <v>10</v>
      </c>
      <c r="M10066" s="33">
        <f t="shared" si="1720"/>
        <v>2025</v>
      </c>
      <c r="N10066" s="34">
        <v>58.3</v>
      </c>
    </row>
    <row r="10067" spans="11:14">
      <c r="K10067" s="32">
        <v>45950</v>
      </c>
      <c r="L10067" s="33">
        <f t="shared" si="1719"/>
        <v>10</v>
      </c>
      <c r="M10067" s="33">
        <f t="shared" si="1720"/>
        <v>2025</v>
      </c>
      <c r="N10067" s="34">
        <v>58.34</v>
      </c>
    </row>
    <row r="10068" spans="11:14">
      <c r="K10068" s="32">
        <v>45951</v>
      </c>
      <c r="L10068" s="33">
        <f t="shared" si="1719"/>
        <v>10</v>
      </c>
      <c r="M10068" s="33">
        <f t="shared" si="1720"/>
        <v>2025</v>
      </c>
      <c r="N10068" s="34">
        <v>58.66</v>
      </c>
    </row>
    <row r="10069" spans="11:14">
      <c r="K10069" s="32">
        <v>45952</v>
      </c>
      <c r="L10069" s="33">
        <f t="shared" si="1719"/>
        <v>10</v>
      </c>
      <c r="M10069" s="33">
        <f t="shared" si="1720"/>
        <v>2025</v>
      </c>
      <c r="N10069" s="34">
        <v>59.3</v>
      </c>
    </row>
    <row r="10070" spans="11:14">
      <c r="K10070" s="32">
        <v>45953</v>
      </c>
      <c r="L10070" s="33">
        <f t="shared" si="1719"/>
        <v>10</v>
      </c>
      <c r="M10070" s="33">
        <f t="shared" si="1720"/>
        <v>2025</v>
      </c>
      <c r="N10070" s="34">
        <v>62.44</v>
      </c>
    </row>
    <row r="10071" spans="11:14">
      <c r="K10071" s="32">
        <v>45954</v>
      </c>
      <c r="L10071" s="33">
        <f t="shared" si="1719"/>
        <v>10</v>
      </c>
      <c r="M10071" s="33">
        <f t="shared" si="1720"/>
        <v>2025</v>
      </c>
      <c r="N10071" s="34">
        <v>62.27</v>
      </c>
    </row>
    <row r="10072" spans="11:14">
      <c r="K10072" s="32">
        <v>45957</v>
      </c>
      <c r="L10072" s="33">
        <f t="shared" si="1719"/>
        <v>10</v>
      </c>
      <c r="M10072" s="33">
        <f t="shared" si="1720"/>
        <v>2025</v>
      </c>
      <c r="N10072" s="34">
        <v>62.13</v>
      </c>
    </row>
    <row r="10073" spans="11:14">
      <c r="K10073" s="32">
        <v>45958</v>
      </c>
      <c r="L10073" s="33">
        <f t="shared" si="1719"/>
        <v>10</v>
      </c>
      <c r="M10073" s="33">
        <f t="shared" si="1720"/>
        <v>2025</v>
      </c>
      <c r="N10073" s="34">
        <v>60.97</v>
      </c>
    </row>
    <row r="10074" spans="11:14">
      <c r="K10074" s="32">
        <v>45959</v>
      </c>
      <c r="L10074" s="33">
        <f t="shared" si="1719"/>
        <v>10</v>
      </c>
      <c r="M10074" s="33">
        <f t="shared" si="1720"/>
        <v>2025</v>
      </c>
      <c r="N10074" s="34">
        <v>61.26</v>
      </c>
    </row>
    <row r="10075" spans="11:14">
      <c r="K10075" s="32">
        <v>45960</v>
      </c>
      <c r="L10075" s="33">
        <f t="shared" si="1719"/>
        <v>10</v>
      </c>
      <c r="M10075" s="33">
        <f t="shared" si="1720"/>
        <v>2025</v>
      </c>
      <c r="N10075" s="34">
        <v>61.36</v>
      </c>
    </row>
    <row r="10076" spans="11:14">
      <c r="K10076" s="32">
        <v>45961</v>
      </c>
      <c r="L10076" s="33">
        <f t="shared" si="1719"/>
        <v>10</v>
      </c>
      <c r="M10076" s="33">
        <f t="shared" si="1720"/>
        <v>2025</v>
      </c>
      <c r="N10076" s="34">
        <v>61.75</v>
      </c>
    </row>
    <row r="10077" spans="11:14">
      <c r="K10077" s="32">
        <v>45964</v>
      </c>
      <c r="L10077" s="33">
        <f t="shared" si="1719"/>
        <v>11</v>
      </c>
      <c r="M10077" s="33">
        <f t="shared" si="1720"/>
        <v>2025</v>
      </c>
      <c r="N10077" s="34">
        <v>61.79</v>
      </c>
    </row>
    <row r="10078" spans="11:14">
      <c r="K10078" s="32">
        <v>45965</v>
      </c>
      <c r="L10078" s="33">
        <f t="shared" si="1719"/>
        <v>11</v>
      </c>
      <c r="M10078" s="33">
        <f t="shared" si="1720"/>
        <v>2025</v>
      </c>
      <c r="N10078" s="34">
        <v>61.38</v>
      </c>
    </row>
    <row r="10079" spans="11:14">
      <c r="K10079" s="32">
        <v>45966</v>
      </c>
      <c r="L10079" s="33">
        <f t="shared" si="1719"/>
        <v>11</v>
      </c>
      <c r="M10079" s="33">
        <f t="shared" si="1720"/>
        <v>2025</v>
      </c>
      <c r="N10079" s="34">
        <v>60.4</v>
      </c>
    </row>
    <row r="10080" spans="11:14">
      <c r="K10080" s="32">
        <v>45967</v>
      </c>
      <c r="L10080" s="33">
        <f t="shared" si="1719"/>
        <v>11</v>
      </c>
      <c r="M10080" s="33">
        <f t="shared" si="1720"/>
        <v>2025</v>
      </c>
      <c r="N10080" s="34">
        <v>60.24</v>
      </c>
    </row>
    <row r="10081" spans="11:14">
      <c r="K10081" s="32">
        <v>45968</v>
      </c>
      <c r="L10081" s="33">
        <f t="shared" si="1719"/>
        <v>11</v>
      </c>
      <c r="M10081" s="33">
        <f t="shared" si="1720"/>
        <v>2025</v>
      </c>
      <c r="N10081" s="34">
        <v>60.54</v>
      </c>
    </row>
    <row r="10082" spans="11:14">
      <c r="K10082" s="32">
        <v>45971</v>
      </c>
      <c r="L10082" s="33">
        <f t="shared" si="1719"/>
        <v>11</v>
      </c>
      <c r="M10082" s="33">
        <f t="shared" si="1720"/>
        <v>2025</v>
      </c>
      <c r="N10082" s="34">
        <v>60.94</v>
      </c>
    </row>
    <row r="10083" spans="11:14">
      <c r="K10083" s="32">
        <v>45972</v>
      </c>
      <c r="L10083" s="33">
        <f t="shared" ref="L10083:L10125" si="1721">+MONTH(K10083)</f>
        <v>11</v>
      </c>
      <c r="M10083" s="33">
        <f t="shared" ref="M10083:M10125" si="1722">+YEAR(K10083)</f>
        <v>2025</v>
      </c>
      <c r="N10083" s="34"/>
    </row>
    <row r="10084" spans="11:14">
      <c r="K10084" s="32">
        <v>45973</v>
      </c>
      <c r="L10084" s="33">
        <f t="shared" si="1721"/>
        <v>11</v>
      </c>
      <c r="M10084" s="33">
        <f t="shared" si="1722"/>
        <v>2025</v>
      </c>
      <c r="N10084" s="34">
        <v>59.3</v>
      </c>
    </row>
    <row r="10085" spans="11:14">
      <c r="K10085" s="32">
        <v>45974</v>
      </c>
      <c r="L10085" s="33">
        <f t="shared" si="1721"/>
        <v>11</v>
      </c>
      <c r="M10085" s="33">
        <f t="shared" si="1722"/>
        <v>2025</v>
      </c>
      <c r="N10085" s="34">
        <v>59.54</v>
      </c>
    </row>
    <row r="10086" spans="11:14">
      <c r="K10086" s="32">
        <v>45975</v>
      </c>
      <c r="L10086" s="33">
        <f t="shared" si="1721"/>
        <v>11</v>
      </c>
      <c r="M10086" s="33">
        <f t="shared" si="1722"/>
        <v>2025</v>
      </c>
      <c r="N10086" s="34">
        <v>60.87</v>
      </c>
    </row>
    <row r="10087" spans="11:14">
      <c r="K10087" s="32">
        <v>45978</v>
      </c>
      <c r="L10087" s="33">
        <f t="shared" si="1721"/>
        <v>11</v>
      </c>
      <c r="M10087" s="33">
        <f t="shared" si="1722"/>
        <v>2025</v>
      </c>
      <c r="N10087" s="34">
        <v>60.66</v>
      </c>
    </row>
    <row r="10088" spans="11:14">
      <c r="K10088" s="32">
        <v>45979</v>
      </c>
      <c r="L10088" s="33">
        <f t="shared" si="1721"/>
        <v>11</v>
      </c>
      <c r="M10088" s="33">
        <f t="shared" si="1722"/>
        <v>2025</v>
      </c>
      <c r="N10088" s="34">
        <v>61.51</v>
      </c>
    </row>
    <row r="10089" spans="11:14">
      <c r="K10089" s="32">
        <v>45980</v>
      </c>
      <c r="L10089" s="33">
        <f t="shared" si="1721"/>
        <v>11</v>
      </c>
      <c r="M10089" s="33">
        <f t="shared" si="1722"/>
        <v>2025</v>
      </c>
      <c r="N10089" s="34">
        <v>60.27</v>
      </c>
    </row>
    <row r="10090" spans="11:14">
      <c r="K10090" s="32">
        <v>45981</v>
      </c>
      <c r="L10090" s="33">
        <f t="shared" si="1721"/>
        <v>11</v>
      </c>
      <c r="M10090" s="33">
        <f t="shared" si="1722"/>
        <v>2025</v>
      </c>
      <c r="N10090" s="34">
        <v>60.07</v>
      </c>
    </row>
    <row r="10091" spans="11:14">
      <c r="K10091" s="32">
        <v>45982</v>
      </c>
      <c r="L10091" s="33">
        <f t="shared" si="1721"/>
        <v>11</v>
      </c>
      <c r="M10091" s="33">
        <f t="shared" si="1722"/>
        <v>2025</v>
      </c>
      <c r="N10091" s="34">
        <v>58.86</v>
      </c>
    </row>
    <row r="10092" spans="11:14">
      <c r="K10092" s="32">
        <v>45985</v>
      </c>
      <c r="L10092" s="33">
        <f t="shared" si="1721"/>
        <v>11</v>
      </c>
      <c r="M10092" s="33">
        <f t="shared" si="1722"/>
        <v>2025</v>
      </c>
      <c r="N10092" s="34">
        <v>59.11</v>
      </c>
    </row>
    <row r="10093" spans="11:14">
      <c r="K10093" s="32">
        <v>45986</v>
      </c>
      <c r="L10093" s="33">
        <f t="shared" si="1721"/>
        <v>11</v>
      </c>
      <c r="M10093" s="33">
        <f t="shared" si="1722"/>
        <v>2025</v>
      </c>
      <c r="N10093" s="34">
        <v>58.25</v>
      </c>
    </row>
    <row r="10094" spans="11:14">
      <c r="K10094" s="32">
        <v>45987</v>
      </c>
      <c r="L10094" s="33">
        <f t="shared" si="1721"/>
        <v>11</v>
      </c>
      <c r="M10094" s="33">
        <f t="shared" si="1722"/>
        <v>2025</v>
      </c>
      <c r="N10094" s="34">
        <v>58.81</v>
      </c>
    </row>
    <row r="10095" spans="11:14">
      <c r="K10095" s="32">
        <v>45988</v>
      </c>
      <c r="L10095" s="33">
        <f t="shared" si="1721"/>
        <v>11</v>
      </c>
      <c r="M10095" s="33">
        <f t="shared" si="1722"/>
        <v>2025</v>
      </c>
      <c r="N10095" s="34"/>
    </row>
    <row r="10096" spans="11:14">
      <c r="K10096" s="32">
        <v>45989</v>
      </c>
      <c r="L10096" s="33">
        <f t="shared" si="1721"/>
        <v>11</v>
      </c>
      <c r="M10096" s="33">
        <f t="shared" si="1722"/>
        <v>2025</v>
      </c>
      <c r="N10096" s="34">
        <v>58.58</v>
      </c>
    </row>
    <row r="10097" spans="11:14">
      <c r="K10097" s="32">
        <v>45992</v>
      </c>
      <c r="L10097" s="33">
        <f t="shared" si="1721"/>
        <v>12</v>
      </c>
      <c r="M10097" s="33">
        <f t="shared" si="1722"/>
        <v>2025</v>
      </c>
      <c r="N10097" s="34">
        <v>59.47</v>
      </c>
    </row>
    <row r="10098" spans="11:14">
      <c r="K10098" s="32">
        <v>45993</v>
      </c>
      <c r="L10098" s="33">
        <f t="shared" si="1721"/>
        <v>12</v>
      </c>
      <c r="M10098" s="33">
        <f t="shared" si="1722"/>
        <v>2025</v>
      </c>
      <c r="N10098" s="34">
        <v>58.81</v>
      </c>
    </row>
    <row r="10099" spans="11:14">
      <c r="K10099" s="32">
        <v>45994</v>
      </c>
      <c r="L10099" s="33">
        <f t="shared" si="1721"/>
        <v>12</v>
      </c>
      <c r="M10099" s="33">
        <f t="shared" si="1722"/>
        <v>2025</v>
      </c>
      <c r="N10099" s="34">
        <v>59.09</v>
      </c>
    </row>
    <row r="10100" spans="11:14">
      <c r="K10100" s="32">
        <v>45995</v>
      </c>
      <c r="L10100" s="33">
        <f t="shared" si="1721"/>
        <v>12</v>
      </c>
      <c r="M10100" s="33">
        <f t="shared" si="1722"/>
        <v>2025</v>
      </c>
      <c r="N10100" s="34">
        <v>59.82</v>
      </c>
    </row>
    <row r="10101" spans="11:14">
      <c r="K10101" s="32">
        <v>45996</v>
      </c>
      <c r="L10101" s="33">
        <f t="shared" si="1721"/>
        <v>12</v>
      </c>
      <c r="M10101" s="33">
        <f t="shared" si="1722"/>
        <v>2025</v>
      </c>
      <c r="N10101" s="34">
        <v>60.23</v>
      </c>
    </row>
    <row r="10102" spans="11:14">
      <c r="K10102" s="32">
        <v>45999</v>
      </c>
      <c r="L10102" s="33">
        <f t="shared" si="1721"/>
        <v>12</v>
      </c>
      <c r="M10102" s="33">
        <f t="shared" si="1722"/>
        <v>2025</v>
      </c>
      <c r="N10102" s="34">
        <v>59.04</v>
      </c>
    </row>
    <row r="10103" spans="11:14">
      <c r="K10103" s="32">
        <v>46000</v>
      </c>
      <c r="L10103" s="33">
        <f t="shared" si="1721"/>
        <v>12</v>
      </c>
      <c r="M10103" s="33">
        <f t="shared" si="1722"/>
        <v>2025</v>
      </c>
      <c r="N10103" s="34">
        <v>58.4</v>
      </c>
    </row>
    <row r="10104" spans="11:14">
      <c r="K10104" s="32">
        <v>46001</v>
      </c>
      <c r="L10104" s="33">
        <f t="shared" si="1721"/>
        <v>12</v>
      </c>
      <c r="M10104" s="33">
        <f t="shared" si="1722"/>
        <v>2025</v>
      </c>
      <c r="N10104" s="34">
        <v>58.67</v>
      </c>
    </row>
    <row r="10105" spans="11:14">
      <c r="K10105" s="32">
        <v>46002</v>
      </c>
      <c r="L10105" s="33">
        <f t="shared" si="1721"/>
        <v>12</v>
      </c>
      <c r="M10105" s="33">
        <f t="shared" si="1722"/>
        <v>2025</v>
      </c>
      <c r="N10105" s="34">
        <v>57.76</v>
      </c>
    </row>
    <row r="10106" spans="11:14">
      <c r="K10106" s="32">
        <v>46003</v>
      </c>
      <c r="L10106" s="33">
        <f t="shared" si="1721"/>
        <v>12</v>
      </c>
      <c r="M10106" s="33">
        <f t="shared" si="1722"/>
        <v>2025</v>
      </c>
      <c r="N10106" s="34">
        <v>57.61</v>
      </c>
    </row>
    <row r="10107" spans="11:14">
      <c r="K10107" s="32">
        <v>46006</v>
      </c>
      <c r="L10107" s="33">
        <f t="shared" si="1721"/>
        <v>12</v>
      </c>
      <c r="M10107" s="33">
        <f t="shared" si="1722"/>
        <v>2025</v>
      </c>
      <c r="N10107" s="34">
        <v>56.97</v>
      </c>
    </row>
    <row r="10108" spans="11:14">
      <c r="K10108" s="32">
        <v>46007</v>
      </c>
      <c r="L10108" s="33">
        <f t="shared" si="1721"/>
        <v>12</v>
      </c>
      <c r="M10108" s="33">
        <f t="shared" si="1722"/>
        <v>2025</v>
      </c>
      <c r="N10108" s="34">
        <v>55.44</v>
      </c>
    </row>
    <row r="10109" spans="11:14">
      <c r="K10109" s="32">
        <v>46008</v>
      </c>
      <c r="L10109" s="33">
        <f t="shared" si="1721"/>
        <v>12</v>
      </c>
      <c r="M10109" s="33">
        <f t="shared" si="1722"/>
        <v>2025</v>
      </c>
      <c r="N10109" s="34">
        <v>56.07</v>
      </c>
    </row>
    <row r="10110" spans="11:14">
      <c r="K10110" s="32">
        <v>46009</v>
      </c>
      <c r="L10110" s="33">
        <f t="shared" si="1721"/>
        <v>12</v>
      </c>
      <c r="M10110" s="33">
        <f t="shared" si="1722"/>
        <v>2025</v>
      </c>
      <c r="N10110" s="34">
        <v>56.22</v>
      </c>
    </row>
    <row r="10111" spans="11:14">
      <c r="K10111" s="32">
        <v>46010</v>
      </c>
      <c r="L10111" s="33">
        <f t="shared" si="1721"/>
        <v>12</v>
      </c>
      <c r="M10111" s="33">
        <f t="shared" si="1722"/>
        <v>2025</v>
      </c>
      <c r="N10111" s="34">
        <v>56.8</v>
      </c>
    </row>
    <row r="10112" spans="11:14">
      <c r="K10112" s="32">
        <v>46013</v>
      </c>
      <c r="L10112" s="33">
        <f t="shared" si="1721"/>
        <v>12</v>
      </c>
      <c r="M10112" s="33">
        <f t="shared" si="1722"/>
        <v>2025</v>
      </c>
      <c r="N10112" s="34">
        <v>58.18</v>
      </c>
    </row>
    <row r="10113" spans="11:14">
      <c r="K10113" s="32">
        <v>46014</v>
      </c>
      <c r="L10113" s="33">
        <f t="shared" si="1721"/>
        <v>12</v>
      </c>
      <c r="M10113" s="33">
        <f t="shared" si="1722"/>
        <v>2025</v>
      </c>
      <c r="N10113" s="34">
        <v>58.55</v>
      </c>
    </row>
    <row r="10114" spans="11:14">
      <c r="K10114" s="32">
        <v>46015</v>
      </c>
      <c r="L10114" s="33">
        <f t="shared" si="1721"/>
        <v>12</v>
      </c>
      <c r="M10114" s="33">
        <f t="shared" si="1722"/>
        <v>2025</v>
      </c>
      <c r="N10114" s="34">
        <v>58.72</v>
      </c>
    </row>
    <row r="10115" spans="11:14">
      <c r="K10115" s="32">
        <v>46017</v>
      </c>
      <c r="L10115" s="33">
        <f t="shared" si="1721"/>
        <v>12</v>
      </c>
      <c r="M10115" s="33">
        <f t="shared" si="1722"/>
        <v>2025</v>
      </c>
      <c r="N10115" s="34">
        <v>56.6</v>
      </c>
    </row>
    <row r="10116" spans="11:14">
      <c r="K10116" s="32">
        <v>46020</v>
      </c>
      <c r="L10116" s="33">
        <f t="shared" si="1721"/>
        <v>12</v>
      </c>
      <c r="M10116" s="33">
        <f t="shared" si="1722"/>
        <v>2025</v>
      </c>
      <c r="N10116" s="34">
        <v>57.89</v>
      </c>
    </row>
    <row r="10117" spans="11:14">
      <c r="K10117" s="32">
        <v>46021</v>
      </c>
      <c r="L10117" s="33">
        <f t="shared" si="1721"/>
        <v>12</v>
      </c>
      <c r="M10117" s="33">
        <f t="shared" si="1722"/>
        <v>2025</v>
      </c>
      <c r="N10117" s="34">
        <v>57.79</v>
      </c>
    </row>
    <row r="10118" spans="11:14">
      <c r="K10118" s="32">
        <v>46022</v>
      </c>
      <c r="L10118" s="33">
        <f t="shared" si="1721"/>
        <v>12</v>
      </c>
      <c r="M10118" s="33">
        <f t="shared" si="1722"/>
        <v>2025</v>
      </c>
      <c r="N10118" s="34">
        <v>57.26</v>
      </c>
    </row>
    <row r="10119" spans="11:14">
      <c r="K10119" s="32">
        <v>46024</v>
      </c>
      <c r="L10119" s="33">
        <f t="shared" si="1721"/>
        <v>1</v>
      </c>
      <c r="M10119" s="33">
        <f t="shared" si="1722"/>
        <v>2026</v>
      </c>
      <c r="N10119" s="34">
        <v>57.21</v>
      </c>
    </row>
    <row r="10120" spans="11:14">
      <c r="K10120" s="32">
        <v>46027</v>
      </c>
      <c r="L10120" s="33">
        <f t="shared" si="1721"/>
        <v>1</v>
      </c>
      <c r="M10120" s="33">
        <f t="shared" si="1722"/>
        <v>2026</v>
      </c>
      <c r="N10120" s="34">
        <v>58.1</v>
      </c>
    </row>
    <row r="10121" spans="11:14">
      <c r="K10121" s="32">
        <v>46028</v>
      </c>
      <c r="L10121" s="33">
        <f t="shared" si="1721"/>
        <v>1</v>
      </c>
      <c r="M10121" s="33">
        <f t="shared" si="1722"/>
        <v>2026</v>
      </c>
      <c r="N10121" s="34">
        <v>56.97</v>
      </c>
    </row>
    <row r="10122" spans="11:14">
      <c r="K10122" s="32">
        <v>46029</v>
      </c>
      <c r="L10122" s="33">
        <f t="shared" si="1721"/>
        <v>1</v>
      </c>
      <c r="M10122" s="33">
        <f t="shared" si="1722"/>
        <v>2026</v>
      </c>
      <c r="N10122" s="34">
        <v>56.01</v>
      </c>
    </row>
    <row r="10123" spans="11:14">
      <c r="K10123" s="32">
        <v>46030</v>
      </c>
      <c r="L10123" s="33">
        <f t="shared" si="1721"/>
        <v>1</v>
      </c>
      <c r="M10123" s="33">
        <f t="shared" si="1722"/>
        <v>2026</v>
      </c>
      <c r="N10123" s="34">
        <v>57.74</v>
      </c>
    </row>
    <row r="10124" spans="11:14">
      <c r="K10124" s="32">
        <v>46031</v>
      </c>
      <c r="L10124" s="33">
        <f t="shared" si="1721"/>
        <v>1</v>
      </c>
      <c r="M10124" s="33">
        <f t="shared" si="1722"/>
        <v>2026</v>
      </c>
      <c r="N10124" s="34">
        <v>58.96</v>
      </c>
    </row>
    <row r="10125" spans="11:14">
      <c r="K10125" s="32">
        <v>46034</v>
      </c>
      <c r="L10125" s="33">
        <f t="shared" si="1721"/>
        <v>1</v>
      </c>
      <c r="M10125" s="33">
        <f t="shared" si="1722"/>
        <v>2026</v>
      </c>
      <c r="N10125" s="34">
        <v>59.39</v>
      </c>
    </row>
    <row r="10126" spans="11:14">
      <c r="K10126" s="32">
        <v>46035</v>
      </c>
      <c r="L10126" s="33">
        <f t="shared" ref="L10126:L10165" si="1723">+MONTH(K10126)</f>
        <v>1</v>
      </c>
      <c r="M10126" s="33">
        <f t="shared" ref="M10126:M10165" si="1724">+YEAR(K10126)</f>
        <v>2026</v>
      </c>
      <c r="N10126" s="34">
        <v>60.85</v>
      </c>
    </row>
    <row r="10127" spans="11:14">
      <c r="K10127" s="32">
        <v>46036</v>
      </c>
      <c r="L10127" s="33">
        <f t="shared" si="1723"/>
        <v>1</v>
      </c>
      <c r="M10127" s="33">
        <f t="shared" si="1724"/>
        <v>2026</v>
      </c>
      <c r="N10127" s="34">
        <v>61.84</v>
      </c>
    </row>
    <row r="10128" spans="11:14">
      <c r="K10128" s="32">
        <v>46037</v>
      </c>
      <c r="L10128" s="33">
        <f t="shared" si="1723"/>
        <v>1</v>
      </c>
      <c r="M10128" s="33">
        <f t="shared" si="1724"/>
        <v>2026</v>
      </c>
      <c r="N10128" s="34">
        <v>59.13</v>
      </c>
    </row>
    <row r="10129" spans="11:14">
      <c r="K10129" s="32">
        <v>46038</v>
      </c>
      <c r="L10129" s="33">
        <f t="shared" si="1723"/>
        <v>1</v>
      </c>
      <c r="M10129" s="33">
        <f t="shared" si="1724"/>
        <v>2026</v>
      </c>
      <c r="N10129" s="34">
        <v>59.4</v>
      </c>
    </row>
    <row r="10130" spans="11:14">
      <c r="K10130" s="32">
        <v>46041</v>
      </c>
      <c r="L10130" s="33">
        <f t="shared" si="1723"/>
        <v>1</v>
      </c>
      <c r="M10130" s="33">
        <f t="shared" si="1724"/>
        <v>2026</v>
      </c>
      <c r="N10130" s="34"/>
    </row>
    <row r="10131" spans="11:14">
      <c r="K10131" s="32">
        <v>46042</v>
      </c>
      <c r="L10131" s="33">
        <f t="shared" si="1723"/>
        <v>1</v>
      </c>
      <c r="M10131" s="33">
        <f t="shared" si="1724"/>
        <v>2026</v>
      </c>
      <c r="N10131" s="34">
        <v>60.3</v>
      </c>
    </row>
    <row r="10132" spans="11:14">
      <c r="K10132" s="32">
        <v>46043</v>
      </c>
      <c r="L10132" s="33">
        <f t="shared" si="1723"/>
        <v>1</v>
      </c>
      <c r="M10132" s="33">
        <f t="shared" si="1724"/>
        <v>2026</v>
      </c>
      <c r="N10132" s="34">
        <v>60.38</v>
      </c>
    </row>
    <row r="10133" spans="11:14">
      <c r="K10133" s="32">
        <v>46044</v>
      </c>
      <c r="L10133" s="33">
        <f t="shared" si="1723"/>
        <v>1</v>
      </c>
      <c r="M10133" s="33">
        <f t="shared" si="1724"/>
        <v>2026</v>
      </c>
      <c r="N10133" s="34">
        <v>59.24</v>
      </c>
    </row>
    <row r="10134" spans="11:14">
      <c r="K10134" s="32">
        <v>46045</v>
      </c>
      <c r="L10134" s="33">
        <f t="shared" si="1723"/>
        <v>1</v>
      </c>
      <c r="M10134" s="33">
        <f t="shared" si="1724"/>
        <v>2026</v>
      </c>
      <c r="N10134" s="34">
        <v>60.7</v>
      </c>
    </row>
    <row r="10135" spans="11:14">
      <c r="K10135" s="32">
        <v>46048</v>
      </c>
      <c r="L10135" s="33">
        <f t="shared" si="1723"/>
        <v>1</v>
      </c>
      <c r="M10135" s="33">
        <f t="shared" si="1724"/>
        <v>2026</v>
      </c>
      <c r="N10135" s="34">
        <v>60.46</v>
      </c>
    </row>
    <row r="10136" spans="11:14">
      <c r="K10136" s="32">
        <v>46049</v>
      </c>
      <c r="L10136" s="33">
        <f t="shared" si="1723"/>
        <v>1</v>
      </c>
      <c r="M10136" s="33">
        <f t="shared" si="1724"/>
        <v>2026</v>
      </c>
      <c r="N10136" s="34">
        <v>62.04</v>
      </c>
    </row>
    <row r="10137" spans="11:14">
      <c r="K10137" s="32">
        <v>46050</v>
      </c>
      <c r="L10137" s="33">
        <f t="shared" si="1723"/>
        <v>1</v>
      </c>
      <c r="M10137" s="33">
        <f t="shared" si="1724"/>
        <v>2026</v>
      </c>
      <c r="N10137" s="34">
        <v>62.75</v>
      </c>
    </row>
    <row r="10138" spans="11:14">
      <c r="K10138" s="32">
        <v>46051</v>
      </c>
      <c r="L10138" s="33">
        <f t="shared" si="1723"/>
        <v>1</v>
      </c>
      <c r="M10138" s="33">
        <f t="shared" si="1724"/>
        <v>2026</v>
      </c>
      <c r="N10138" s="34">
        <v>64.77</v>
      </c>
    </row>
    <row r="10139" spans="11:14">
      <c r="K10139" s="32">
        <v>46052</v>
      </c>
      <c r="L10139" s="33">
        <f t="shared" si="1723"/>
        <v>1</v>
      </c>
      <c r="M10139" s="33">
        <f t="shared" si="1724"/>
        <v>2026</v>
      </c>
      <c r="N10139" s="34">
        <v>64.5</v>
      </c>
    </row>
    <row r="10140" spans="11:14">
      <c r="K10140" s="32">
        <v>46055</v>
      </c>
      <c r="L10140" s="33">
        <f t="shared" si="1723"/>
        <v>2</v>
      </c>
      <c r="M10140" s="33">
        <f t="shared" si="1724"/>
        <v>2026</v>
      </c>
      <c r="N10140" s="34">
        <v>61.6</v>
      </c>
    </row>
    <row r="10141" spans="11:14">
      <c r="K10141" s="32">
        <v>46056</v>
      </c>
      <c r="L10141" s="33">
        <f t="shared" si="1723"/>
        <v>2</v>
      </c>
      <c r="M10141" s="33">
        <f t="shared" si="1724"/>
        <v>2026</v>
      </c>
      <c r="N10141" s="34">
        <v>62.62</v>
      </c>
    </row>
    <row r="10142" spans="11:14">
      <c r="K10142" s="32">
        <v>46057</v>
      </c>
      <c r="L10142" s="33">
        <f t="shared" si="1723"/>
        <v>2</v>
      </c>
      <c r="M10142" s="33">
        <f t="shared" si="1724"/>
        <v>2026</v>
      </c>
      <c r="N10142" s="34">
        <v>64.56</v>
      </c>
    </row>
    <row r="10143" spans="11:14">
      <c r="K10143" s="32">
        <v>46058</v>
      </c>
      <c r="L10143" s="33">
        <f t="shared" si="1723"/>
        <v>2</v>
      </c>
      <c r="M10143" s="33">
        <f t="shared" si="1724"/>
        <v>2026</v>
      </c>
      <c r="N10143" s="34">
        <v>62.9</v>
      </c>
    </row>
    <row r="10144" spans="11:14">
      <c r="K10144" s="32">
        <v>46059</v>
      </c>
      <c r="L10144" s="33">
        <f t="shared" si="1723"/>
        <v>2</v>
      </c>
      <c r="M10144" s="33">
        <f t="shared" si="1724"/>
        <v>2026</v>
      </c>
      <c r="N10144" s="34">
        <v>63.77</v>
      </c>
    </row>
    <row r="10145" spans="11:14">
      <c r="K10145" s="32">
        <v>46062</v>
      </c>
      <c r="L10145" s="33">
        <f t="shared" si="1723"/>
        <v>2</v>
      </c>
      <c r="M10145" s="33">
        <f t="shared" si="1724"/>
        <v>2026</v>
      </c>
      <c r="N10145" s="34">
        <v>64.53</v>
      </c>
    </row>
    <row r="10146" spans="11:14">
      <c r="K10146" s="32">
        <v>46063</v>
      </c>
      <c r="L10146" s="33">
        <f t="shared" si="1723"/>
        <v>2</v>
      </c>
      <c r="M10146" s="33">
        <f t="shared" si="1724"/>
        <v>2026</v>
      </c>
      <c r="N10146" s="34">
        <v>64.2</v>
      </c>
    </row>
    <row r="10147" spans="11:14">
      <c r="K10147" s="32">
        <v>46064</v>
      </c>
      <c r="L10147" s="33">
        <f t="shared" si="1723"/>
        <v>2</v>
      </c>
      <c r="M10147" s="33">
        <f t="shared" si="1724"/>
        <v>2026</v>
      </c>
      <c r="N10147" s="34">
        <v>64.8</v>
      </c>
    </row>
    <row r="10148" spans="11:14">
      <c r="K10148" s="32">
        <v>46065</v>
      </c>
      <c r="L10148" s="33">
        <f t="shared" si="1723"/>
        <v>2</v>
      </c>
      <c r="M10148" s="33">
        <f t="shared" si="1724"/>
        <v>2026</v>
      </c>
      <c r="N10148" s="34">
        <v>63.08</v>
      </c>
    </row>
    <row r="10149" spans="11:14">
      <c r="K10149" s="32">
        <v>46066</v>
      </c>
      <c r="L10149" s="33">
        <f t="shared" si="1723"/>
        <v>2</v>
      </c>
      <c r="M10149" s="33">
        <f t="shared" si="1724"/>
        <v>2026</v>
      </c>
      <c r="N10149" s="34">
        <v>63.05</v>
      </c>
    </row>
    <row r="10150" spans="11:14">
      <c r="K10150" s="32">
        <v>46069</v>
      </c>
      <c r="L10150" s="33">
        <f t="shared" si="1723"/>
        <v>2</v>
      </c>
      <c r="M10150" s="33">
        <f t="shared" si="1724"/>
        <v>2026</v>
      </c>
      <c r="N10150" s="34"/>
    </row>
    <row r="10151" spans="11:14">
      <c r="K10151" s="32">
        <v>46070</v>
      </c>
      <c r="L10151" s="33">
        <f t="shared" si="1723"/>
        <v>2</v>
      </c>
      <c r="M10151" s="33">
        <f t="shared" si="1724"/>
        <v>2026</v>
      </c>
      <c r="N10151" s="34">
        <v>62.53</v>
      </c>
    </row>
    <row r="10152" spans="11:14">
      <c r="K10152" s="32">
        <v>46071</v>
      </c>
      <c r="L10152" s="33">
        <f t="shared" si="1723"/>
        <v>2</v>
      </c>
      <c r="M10152" s="33">
        <f t="shared" si="1724"/>
        <v>2026</v>
      </c>
      <c r="N10152" s="34">
        <v>65.33</v>
      </c>
    </row>
    <row r="10153" spans="11:14">
      <c r="K10153" s="32">
        <v>46072</v>
      </c>
      <c r="L10153" s="33">
        <f t="shared" si="1723"/>
        <v>2</v>
      </c>
      <c r="M10153" s="33">
        <f t="shared" si="1724"/>
        <v>2026</v>
      </c>
      <c r="N10153" s="34">
        <v>66.66</v>
      </c>
    </row>
    <row r="10154" spans="11:14">
      <c r="K10154" s="32">
        <v>46073</v>
      </c>
      <c r="L10154" s="33">
        <f t="shared" si="1723"/>
        <v>2</v>
      </c>
      <c r="M10154" s="33">
        <f t="shared" si="1724"/>
        <v>2026</v>
      </c>
      <c r="N10154" s="34">
        <v>66.69</v>
      </c>
    </row>
    <row r="10155" spans="11:14">
      <c r="K10155" s="32">
        <v>46076</v>
      </c>
      <c r="L10155" s="33">
        <f t="shared" si="1723"/>
        <v>2</v>
      </c>
      <c r="M10155" s="33">
        <f t="shared" si="1724"/>
        <v>2026</v>
      </c>
      <c r="N10155" s="34">
        <v>66.36</v>
      </c>
    </row>
    <row r="10156" spans="11:14">
      <c r="K10156" s="32">
        <v>46077</v>
      </c>
      <c r="L10156" s="33">
        <f t="shared" si="1723"/>
        <v>2</v>
      </c>
      <c r="M10156" s="33">
        <f t="shared" si="1724"/>
        <v>2026</v>
      </c>
      <c r="N10156" s="34">
        <v>65.62</v>
      </c>
    </row>
    <row r="10157" spans="11:14">
      <c r="K10157" s="32">
        <v>46078</v>
      </c>
      <c r="L10157" s="33">
        <f t="shared" si="1723"/>
        <v>2</v>
      </c>
      <c r="M10157" s="33">
        <f t="shared" si="1724"/>
        <v>2026</v>
      </c>
      <c r="N10157" s="34">
        <v>65.3</v>
      </c>
    </row>
    <row r="10158" spans="11:14">
      <c r="K10158" s="32">
        <v>46079</v>
      </c>
      <c r="L10158" s="33">
        <f t="shared" si="1723"/>
        <v>2</v>
      </c>
      <c r="M10158" s="33">
        <f t="shared" si="1724"/>
        <v>2026</v>
      </c>
      <c r="N10158" s="34">
        <v>65.099999999999994</v>
      </c>
    </row>
    <row r="10159" spans="11:14">
      <c r="K10159" s="32">
        <v>46080</v>
      </c>
      <c r="L10159" s="33">
        <f t="shared" si="1723"/>
        <v>2</v>
      </c>
      <c r="M10159" s="33">
        <f t="shared" si="1724"/>
        <v>2026</v>
      </c>
      <c r="N10159" s="34">
        <v>66.959999999999994</v>
      </c>
    </row>
    <row r="10160" spans="11:14">
      <c r="K10160" s="32">
        <v>46083</v>
      </c>
      <c r="L10160" s="33">
        <f t="shared" si="1723"/>
        <v>3</v>
      </c>
      <c r="M10160" s="33">
        <f t="shared" si="1724"/>
        <v>2026</v>
      </c>
      <c r="N10160" s="34">
        <v>71.13</v>
      </c>
    </row>
    <row r="10161" spans="11:14">
      <c r="K10161" s="32">
        <v>46084</v>
      </c>
      <c r="L10161" s="33">
        <f t="shared" si="1723"/>
        <v>3</v>
      </c>
      <c r="M10161" s="33">
        <f t="shared" si="1724"/>
        <v>2026</v>
      </c>
      <c r="N10161" s="34">
        <v>74.48</v>
      </c>
    </row>
    <row r="10162" spans="11:14">
      <c r="K10162" s="32">
        <v>46085</v>
      </c>
      <c r="L10162" s="33">
        <f t="shared" si="1723"/>
        <v>3</v>
      </c>
      <c r="M10162" s="33">
        <f t="shared" si="1724"/>
        <v>2026</v>
      </c>
      <c r="N10162" s="34">
        <v>74.58</v>
      </c>
    </row>
    <row r="10163" spans="11:14">
      <c r="K10163" s="32">
        <v>46086</v>
      </c>
      <c r="L10163" s="33">
        <f t="shared" si="1723"/>
        <v>3</v>
      </c>
      <c r="M10163" s="33">
        <f t="shared" si="1724"/>
        <v>2026</v>
      </c>
      <c r="N10163" s="34">
        <v>80.88</v>
      </c>
    </row>
    <row r="10164" spans="11:14">
      <c r="K10164" s="32">
        <v>46087</v>
      </c>
      <c r="L10164" s="33">
        <f t="shared" si="1723"/>
        <v>3</v>
      </c>
      <c r="M10164" s="33">
        <f t="shared" si="1724"/>
        <v>2026</v>
      </c>
      <c r="N10164" s="34">
        <v>90.77</v>
      </c>
    </row>
    <row r="10165" spans="11:14">
      <c r="K10165" s="32">
        <v>46090</v>
      </c>
      <c r="L10165" s="33">
        <f t="shared" si="1723"/>
        <v>3</v>
      </c>
      <c r="M10165" s="33">
        <f t="shared" si="1724"/>
        <v>2026</v>
      </c>
      <c r="N10165" s="34">
        <v>94.65</v>
      </c>
    </row>
    <row r="10166" spans="11:14">
      <c r="K10166" s="32">
        <v>46091</v>
      </c>
      <c r="L10166" s="33">
        <f t="shared" ref="L10166:L10229" si="1725">+MONTH(K10166)</f>
        <v>3</v>
      </c>
      <c r="M10166" s="33">
        <f t="shared" ref="M10166:M10229" si="1726">+YEAR(K10166)</f>
        <v>2026</v>
      </c>
      <c r="N10166" s="34">
        <v>83.71</v>
      </c>
    </row>
    <row r="10167" spans="11:14">
      <c r="K10167" s="32">
        <v>46092</v>
      </c>
      <c r="L10167" s="33">
        <f t="shared" si="1725"/>
        <v>3</v>
      </c>
      <c r="M10167" s="33">
        <f t="shared" si="1726"/>
        <v>2026</v>
      </c>
      <c r="N10167" s="34">
        <v>86.8</v>
      </c>
    </row>
    <row r="10168" spans="11:14">
      <c r="K10168" s="32">
        <v>46093</v>
      </c>
      <c r="L10168" s="33">
        <f t="shared" si="1725"/>
        <v>3</v>
      </c>
      <c r="M10168" s="33">
        <f t="shared" si="1726"/>
        <v>2026</v>
      </c>
      <c r="N10168" s="34">
        <v>95.61</v>
      </c>
    </row>
    <row r="10169" spans="11:14">
      <c r="K10169" s="32">
        <v>46094</v>
      </c>
      <c r="L10169" s="33">
        <f t="shared" si="1725"/>
        <v>3</v>
      </c>
      <c r="M10169" s="33">
        <f t="shared" si="1726"/>
        <v>2026</v>
      </c>
      <c r="N10169" s="34">
        <v>98.48</v>
      </c>
    </row>
    <row r="10170" spans="11:14">
      <c r="K10170" s="32">
        <v>46097</v>
      </c>
      <c r="L10170" s="33">
        <f t="shared" si="1725"/>
        <v>3</v>
      </c>
      <c r="M10170" s="33">
        <f t="shared" si="1726"/>
        <v>2026</v>
      </c>
      <c r="N10170" s="34">
        <v>93.39</v>
      </c>
    </row>
    <row r="10171" spans="11:14">
      <c r="K10171" s="32">
        <v>46098</v>
      </c>
      <c r="L10171" s="33">
        <f t="shared" si="1725"/>
        <v>3</v>
      </c>
      <c r="M10171" s="33">
        <f t="shared" si="1726"/>
        <v>2026</v>
      </c>
      <c r="N10171" s="34">
        <v>96.01</v>
      </c>
    </row>
    <row r="10172" spans="11:14">
      <c r="K10172" s="32">
        <v>46099</v>
      </c>
      <c r="L10172" s="33">
        <f t="shared" si="1725"/>
        <v>3</v>
      </c>
      <c r="M10172" s="33">
        <f t="shared" si="1726"/>
        <v>2026</v>
      </c>
      <c r="N10172" s="34">
        <v>96.12</v>
      </c>
    </row>
    <row r="10173" spans="11:14">
      <c r="K10173" s="32">
        <v>46100</v>
      </c>
      <c r="L10173" s="33">
        <f t="shared" si="1725"/>
        <v>3</v>
      </c>
      <c r="M10173" s="33">
        <f t="shared" si="1726"/>
        <v>2026</v>
      </c>
      <c r="N10173" s="34">
        <v>96.11</v>
      </c>
    </row>
    <row r="10174" spans="11:14">
      <c r="K10174" s="32">
        <v>46101</v>
      </c>
      <c r="L10174" s="33">
        <f t="shared" si="1725"/>
        <v>3</v>
      </c>
      <c r="M10174" s="33">
        <f t="shared" si="1726"/>
        <v>2026</v>
      </c>
      <c r="N10174" s="34">
        <v>98.71</v>
      </c>
    </row>
    <row r="10175" spans="11:14">
      <c r="K10175" s="32">
        <v>46104</v>
      </c>
      <c r="L10175" s="33">
        <f t="shared" si="1725"/>
        <v>3</v>
      </c>
      <c r="M10175" s="33">
        <f t="shared" si="1726"/>
        <v>2026</v>
      </c>
      <c r="N10175" s="34">
        <v>89.33</v>
      </c>
    </row>
    <row r="10176" spans="11:14">
      <c r="K10176" s="32">
        <v>46105</v>
      </c>
      <c r="L10176" s="33">
        <f t="shared" si="1725"/>
        <v>3</v>
      </c>
      <c r="M10176" s="33">
        <f t="shared" si="1726"/>
        <v>2026</v>
      </c>
      <c r="N10176" s="34">
        <v>93.18</v>
      </c>
    </row>
    <row r="10177" spans="11:14">
      <c r="K10177" s="32">
        <v>46106</v>
      </c>
      <c r="L10177" s="33">
        <f t="shared" si="1725"/>
        <v>3</v>
      </c>
      <c r="M10177" s="33">
        <f t="shared" si="1726"/>
        <v>2026</v>
      </c>
      <c r="N10177" s="34">
        <v>91.51</v>
      </c>
    </row>
    <row r="10178" spans="11:14">
      <c r="K10178" s="32">
        <v>46107</v>
      </c>
      <c r="L10178" s="33">
        <f t="shared" si="1725"/>
        <v>3</v>
      </c>
      <c r="M10178" s="33">
        <f t="shared" si="1726"/>
        <v>2026</v>
      </c>
      <c r="N10178" s="34">
        <v>96.18</v>
      </c>
    </row>
    <row r="10179" spans="11:14">
      <c r="K10179" s="32">
        <v>46108</v>
      </c>
      <c r="L10179" s="33">
        <f t="shared" si="1725"/>
        <v>3</v>
      </c>
      <c r="M10179" s="33">
        <f t="shared" si="1726"/>
        <v>2026</v>
      </c>
      <c r="N10179" s="34">
        <v>101.26</v>
      </c>
    </row>
    <row r="10180" spans="11:14">
      <c r="K10180" s="32">
        <v>46111</v>
      </c>
      <c r="L10180" s="33">
        <f t="shared" si="1725"/>
        <v>3</v>
      </c>
      <c r="M10180" s="33">
        <f t="shared" si="1726"/>
        <v>2026</v>
      </c>
      <c r="N10180" s="34">
        <v>104.69</v>
      </c>
    </row>
    <row r="10181" spans="11:14">
      <c r="K10181" s="32">
        <v>46112</v>
      </c>
      <c r="L10181" s="33">
        <f t="shared" si="1725"/>
        <v>3</v>
      </c>
      <c r="M10181" s="33">
        <f t="shared" si="1726"/>
        <v>2026</v>
      </c>
      <c r="N10181" s="34">
        <v>102.86</v>
      </c>
    </row>
    <row r="10182" spans="11:14">
      <c r="K10182" s="32">
        <v>46113</v>
      </c>
      <c r="L10182" s="33">
        <f t="shared" si="1725"/>
        <v>4</v>
      </c>
      <c r="M10182" s="33">
        <f t="shared" si="1726"/>
        <v>2026</v>
      </c>
      <c r="N10182" s="34">
        <v>101.9</v>
      </c>
    </row>
    <row r="10183" spans="11:14">
      <c r="K10183" s="32">
        <v>46114</v>
      </c>
      <c r="L10183" s="33">
        <f t="shared" si="1725"/>
        <v>4</v>
      </c>
      <c r="M10183" s="33">
        <f t="shared" si="1726"/>
        <v>2026</v>
      </c>
      <c r="N10183" s="34">
        <v>113.23</v>
      </c>
    </row>
    <row r="10184" spans="11:14">
      <c r="K10184" s="32">
        <v>46118</v>
      </c>
      <c r="L10184" s="33">
        <f t="shared" si="1725"/>
        <v>4</v>
      </c>
      <c r="M10184" s="33">
        <f t="shared" si="1726"/>
        <v>2026</v>
      </c>
      <c r="N10184" s="34">
        <v>114.01</v>
      </c>
    </row>
    <row r="10185" spans="11:14">
      <c r="K10185" s="32">
        <v>46119</v>
      </c>
      <c r="L10185" s="33">
        <f t="shared" si="1725"/>
        <v>4</v>
      </c>
      <c r="M10185" s="33">
        <f t="shared" si="1726"/>
        <v>2026</v>
      </c>
      <c r="N10185" s="34">
        <v>114.58</v>
      </c>
    </row>
    <row r="10186" spans="11:14">
      <c r="K10186" s="32">
        <v>46120</v>
      </c>
      <c r="L10186" s="33">
        <f t="shared" si="1725"/>
        <v>4</v>
      </c>
      <c r="M10186" s="33">
        <f t="shared" si="1726"/>
        <v>2026</v>
      </c>
      <c r="N10186" s="34">
        <v>96.17</v>
      </c>
    </row>
    <row r="10187" spans="11:14">
      <c r="K10187" s="32">
        <v>46121</v>
      </c>
      <c r="L10187" s="33">
        <f t="shared" si="1725"/>
        <v>4</v>
      </c>
      <c r="M10187" s="33">
        <f t="shared" si="1726"/>
        <v>2026</v>
      </c>
      <c r="N10187" s="34">
        <v>99.62</v>
      </c>
    </row>
    <row r="10188" spans="11:14">
      <c r="K10188" s="32">
        <v>46122</v>
      </c>
      <c r="L10188" s="33">
        <f t="shared" si="1725"/>
        <v>4</v>
      </c>
      <c r="M10188" s="33">
        <f t="shared" si="1726"/>
        <v>2026</v>
      </c>
      <c r="N10188" s="34">
        <v>98.34</v>
      </c>
    </row>
    <row r="10189" spans="11:14">
      <c r="K10189" s="32">
        <v>46125</v>
      </c>
      <c r="L10189" s="33">
        <f t="shared" si="1725"/>
        <v>4</v>
      </c>
      <c r="M10189" s="33">
        <f t="shared" si="1726"/>
        <v>2026</v>
      </c>
      <c r="N10189" s="34">
        <v>100.72</v>
      </c>
    </row>
    <row r="10190" spans="11:14">
      <c r="K10190" s="32">
        <v>46126</v>
      </c>
      <c r="L10190" s="33">
        <f t="shared" si="1725"/>
        <v>4</v>
      </c>
      <c r="M10190" s="33">
        <f t="shared" si="1726"/>
        <v>2026</v>
      </c>
      <c r="N10190" s="34">
        <v>93.07</v>
      </c>
    </row>
    <row r="10191" spans="11:14">
      <c r="K10191" s="32">
        <v>46127</v>
      </c>
      <c r="L10191" s="33">
        <f t="shared" si="1725"/>
        <v>4</v>
      </c>
      <c r="M10191" s="33">
        <f t="shared" si="1726"/>
        <v>2026</v>
      </c>
      <c r="N10191" s="34">
        <v>93.04</v>
      </c>
    </row>
    <row r="10192" spans="11:14">
      <c r="K10192" s="32">
        <v>46128</v>
      </c>
      <c r="L10192" s="33">
        <f t="shared" si="1725"/>
        <v>4</v>
      </c>
      <c r="M10192" s="33">
        <f t="shared" si="1726"/>
        <v>2026</v>
      </c>
      <c r="N10192" s="34">
        <v>96.46</v>
      </c>
    </row>
    <row r="10193" spans="11:14">
      <c r="K10193" s="32">
        <v>46129</v>
      </c>
      <c r="L10193" s="33">
        <f t="shared" si="1725"/>
        <v>4</v>
      </c>
      <c r="M10193" s="33">
        <f t="shared" si="1726"/>
        <v>2026</v>
      </c>
      <c r="N10193" s="34">
        <v>85.91</v>
      </c>
    </row>
    <row r="10194" spans="11:14">
      <c r="K10194" s="32">
        <v>46132</v>
      </c>
      <c r="L10194" s="33">
        <f t="shared" si="1725"/>
        <v>4</v>
      </c>
      <c r="M10194" s="33">
        <f t="shared" si="1726"/>
        <v>2026</v>
      </c>
      <c r="N10194" s="34">
        <v>91.06</v>
      </c>
    </row>
    <row r="10195" spans="11:14">
      <c r="K10195" s="32">
        <v>46133</v>
      </c>
      <c r="L10195" s="33">
        <f t="shared" si="1725"/>
        <v>4</v>
      </c>
      <c r="M10195" s="33">
        <f t="shared" si="1726"/>
        <v>2026</v>
      </c>
      <c r="N10195" s="34">
        <v>93.64</v>
      </c>
    </row>
    <row r="10196" spans="11:14">
      <c r="K10196" s="32">
        <v>46134</v>
      </c>
      <c r="L10196" s="33">
        <f t="shared" si="1725"/>
        <v>4</v>
      </c>
      <c r="M10196" s="33">
        <f t="shared" si="1726"/>
        <v>2026</v>
      </c>
      <c r="N10196" s="34">
        <v>94.76</v>
      </c>
    </row>
    <row r="10197" spans="11:14">
      <c r="K10197" s="32">
        <v>46135</v>
      </c>
      <c r="L10197" s="33">
        <f t="shared" si="1725"/>
        <v>4</v>
      </c>
      <c r="M10197" s="33">
        <f t="shared" si="1726"/>
        <v>2026</v>
      </c>
      <c r="N10197" s="34">
        <v>99.27</v>
      </c>
    </row>
    <row r="10198" spans="11:14">
      <c r="K10198" s="32">
        <v>46136</v>
      </c>
      <c r="L10198" s="33">
        <f t="shared" si="1725"/>
        <v>4</v>
      </c>
      <c r="M10198" s="33">
        <f t="shared" si="1726"/>
        <v>2026</v>
      </c>
      <c r="N10198" s="34">
        <v>98.42</v>
      </c>
    </row>
    <row r="10199" spans="11:14">
      <c r="K10199" s="32">
        <v>46139</v>
      </c>
      <c r="L10199" s="33">
        <f t="shared" si="1725"/>
        <v>4</v>
      </c>
      <c r="M10199" s="33">
        <f t="shared" si="1726"/>
        <v>2026</v>
      </c>
      <c r="N10199" s="34">
        <v>99.89</v>
      </c>
    </row>
    <row r="10200" spans="11:14">
      <c r="K10200" s="32">
        <v>46140</v>
      </c>
      <c r="L10200" s="33">
        <f t="shared" si="1725"/>
        <v>4</v>
      </c>
      <c r="M10200" s="33">
        <f t="shared" si="1726"/>
        <v>2026</v>
      </c>
      <c r="N10200" s="34">
        <v>103.45</v>
      </c>
    </row>
    <row r="10201" spans="11:14">
      <c r="K10201" s="32">
        <v>46141</v>
      </c>
      <c r="L10201" s="33">
        <f t="shared" si="1725"/>
        <v>4</v>
      </c>
      <c r="M10201" s="33">
        <f t="shared" si="1726"/>
        <v>2026</v>
      </c>
      <c r="N10201" s="34">
        <v>110.47</v>
      </c>
    </row>
    <row r="10202" spans="11:14">
      <c r="K10202" s="32">
        <v>46142</v>
      </c>
      <c r="L10202" s="33">
        <f t="shared" si="1725"/>
        <v>4</v>
      </c>
      <c r="M10202" s="33">
        <f t="shared" si="1726"/>
        <v>2026</v>
      </c>
      <c r="N10202" s="34">
        <v>108.64</v>
      </c>
    </row>
    <row r="10203" spans="11:14">
      <c r="K10203" s="32">
        <v>46143</v>
      </c>
      <c r="L10203" s="33">
        <f t="shared" si="1725"/>
        <v>5</v>
      </c>
      <c r="M10203" s="33">
        <f t="shared" si="1726"/>
        <v>2026</v>
      </c>
      <c r="N10203" s="34">
        <v>105.38</v>
      </c>
    </row>
    <row r="10204" spans="11:14">
      <c r="K10204" s="32">
        <v>46146</v>
      </c>
      <c r="L10204" s="33">
        <f t="shared" si="1725"/>
        <v>5</v>
      </c>
      <c r="M10204" s="33">
        <f t="shared" si="1726"/>
        <v>2026</v>
      </c>
      <c r="N10204" s="34">
        <v>109.76</v>
      </c>
    </row>
    <row r="10205" spans="11:14">
      <c r="K10205" s="32">
        <v>46147</v>
      </c>
      <c r="L10205" s="33">
        <f t="shared" si="1725"/>
        <v>5</v>
      </c>
      <c r="M10205" s="33">
        <f t="shared" si="1726"/>
        <v>2026</v>
      </c>
      <c r="N10205" s="34">
        <v>105.66</v>
      </c>
    </row>
    <row r="10206" spans="11:14">
      <c r="K10206" s="32">
        <v>46148</v>
      </c>
      <c r="L10206" s="33">
        <f t="shared" si="1725"/>
        <v>5</v>
      </c>
      <c r="M10206" s="33">
        <f t="shared" si="1726"/>
        <v>2026</v>
      </c>
      <c r="N10206" s="34">
        <v>98.75</v>
      </c>
    </row>
    <row r="10207" spans="11:14">
      <c r="K10207" s="32">
        <v>46149</v>
      </c>
      <c r="L10207" s="33">
        <f t="shared" si="1725"/>
        <v>5</v>
      </c>
      <c r="M10207" s="33">
        <f t="shared" si="1726"/>
        <v>2026</v>
      </c>
      <c r="N10207" s="34">
        <v>98.38</v>
      </c>
    </row>
    <row r="10208" spans="11:14">
      <c r="K10208" s="32">
        <v>46150</v>
      </c>
      <c r="L10208" s="33">
        <f t="shared" si="1725"/>
        <v>5</v>
      </c>
      <c r="M10208" s="33">
        <f t="shared" si="1726"/>
        <v>2026</v>
      </c>
      <c r="N10208" s="34">
        <v>98.87</v>
      </c>
    </row>
    <row r="10209" spans="11:14">
      <c r="K10209" s="32">
        <v>46153</v>
      </c>
      <c r="L10209" s="33">
        <f t="shared" si="1725"/>
        <v>5</v>
      </c>
      <c r="M10209" s="33">
        <f t="shared" si="1726"/>
        <v>2026</v>
      </c>
      <c r="N10209" s="34">
        <v>101.56</v>
      </c>
    </row>
    <row r="10210" spans="11:14">
      <c r="K10210" s="32">
        <v>46154</v>
      </c>
      <c r="L10210" s="33">
        <f t="shared" si="1725"/>
        <v>5</v>
      </c>
      <c r="M10210" s="33">
        <f t="shared" si="1726"/>
        <v>2026</v>
      </c>
      <c r="N10210" s="34">
        <v>105.78</v>
      </c>
    </row>
    <row r="10211" spans="11:14">
      <c r="K10211" s="32">
        <v>46155</v>
      </c>
      <c r="L10211" s="33">
        <f t="shared" si="1725"/>
        <v>5</v>
      </c>
      <c r="M10211" s="33">
        <f t="shared" si="1726"/>
        <v>2026</v>
      </c>
      <c r="N10211" s="34">
        <v>104.52</v>
      </c>
    </row>
    <row r="10212" spans="11:14">
      <c r="K10212" s="32">
        <v>46156</v>
      </c>
      <c r="L10212" s="33">
        <f t="shared" si="1725"/>
        <v>5</v>
      </c>
      <c r="M10212" s="33">
        <f t="shared" si="1726"/>
        <v>2026</v>
      </c>
      <c r="N10212" s="34">
        <v>104.66</v>
      </c>
    </row>
    <row r="10213" spans="11:14">
      <c r="K10213" s="32">
        <v>46157</v>
      </c>
      <c r="L10213" s="33">
        <f t="shared" si="1725"/>
        <v>5</v>
      </c>
      <c r="M10213" s="33">
        <f t="shared" si="1726"/>
        <v>2026</v>
      </c>
      <c r="N10213" s="34">
        <v>108.99</v>
      </c>
    </row>
    <row r="10214" spans="11:14">
      <c r="K10214" s="32">
        <v>46160</v>
      </c>
      <c r="L10214" s="33">
        <f t="shared" si="1725"/>
        <v>5</v>
      </c>
      <c r="M10214" s="33">
        <f t="shared" si="1726"/>
        <v>2026</v>
      </c>
      <c r="N10214" s="34">
        <v>112.25</v>
      </c>
    </row>
    <row r="10215" spans="11:14">
      <c r="K10215" s="32">
        <v>46161</v>
      </c>
      <c r="L10215" s="33">
        <f t="shared" si="1725"/>
        <v>5</v>
      </c>
      <c r="M10215" s="33">
        <f t="shared" si="1726"/>
        <v>2026</v>
      </c>
      <c r="N10215" s="34">
        <v>112.09</v>
      </c>
    </row>
    <row r="10216" spans="11:14">
      <c r="K10216" s="32">
        <v>46162</v>
      </c>
      <c r="L10216" s="33">
        <f t="shared" si="1725"/>
        <v>5</v>
      </c>
      <c r="M10216" s="33">
        <f t="shared" si="1726"/>
        <v>2026</v>
      </c>
      <c r="N10216" s="34">
        <v>101.69</v>
      </c>
    </row>
    <row r="10217" spans="11:14">
      <c r="K10217" s="32">
        <v>46163</v>
      </c>
      <c r="L10217" s="33">
        <f t="shared" si="1725"/>
        <v>5</v>
      </c>
      <c r="M10217" s="33">
        <f t="shared" si="1726"/>
        <v>2026</v>
      </c>
      <c r="N10217" s="34">
        <v>100.2</v>
      </c>
    </row>
    <row r="10218" spans="11:14">
      <c r="K10218" s="32">
        <v>46164</v>
      </c>
      <c r="L10218" s="33">
        <f t="shared" si="1725"/>
        <v>5</v>
      </c>
      <c r="M10218" s="33">
        <f t="shared" si="1726"/>
        <v>2026</v>
      </c>
      <c r="N10218" s="34">
        <v>100.35</v>
      </c>
    </row>
    <row r="10219" spans="11:14">
      <c r="K10219" s="32">
        <v>46168</v>
      </c>
      <c r="L10219" s="33">
        <f t="shared" si="1725"/>
        <v>5</v>
      </c>
      <c r="M10219" s="33">
        <f t="shared" si="1726"/>
        <v>2026</v>
      </c>
      <c r="N10219" s="34">
        <v>97.63</v>
      </c>
    </row>
    <row r="10220" spans="11:14">
      <c r="K10220" s="32">
        <v>46169</v>
      </c>
      <c r="L10220" s="33">
        <f t="shared" si="1725"/>
        <v>5</v>
      </c>
      <c r="M10220" s="33">
        <f t="shared" si="1726"/>
        <v>2026</v>
      </c>
      <c r="N10220" s="34">
        <v>92.35</v>
      </c>
    </row>
    <row r="10221" spans="11:14">
      <c r="K10221" s="32">
        <v>46170</v>
      </c>
      <c r="L10221" s="33">
        <f t="shared" si="1725"/>
        <v>5</v>
      </c>
      <c r="M10221" s="33">
        <f t="shared" si="1726"/>
        <v>2026</v>
      </c>
      <c r="N10221" s="34">
        <v>92.65</v>
      </c>
    </row>
    <row r="10222" spans="11:14">
      <c r="K10222" s="32">
        <v>46171</v>
      </c>
      <c r="L10222" s="33">
        <f t="shared" si="1725"/>
        <v>5</v>
      </c>
      <c r="M10222" s="33">
        <f t="shared" si="1726"/>
        <v>2026</v>
      </c>
      <c r="N10222" s="34">
        <v>91.16</v>
      </c>
    </row>
    <row r="10223" spans="11:14">
      <c r="K10223" s="32">
        <v>46174</v>
      </c>
      <c r="L10223" s="33">
        <f t="shared" si="1725"/>
        <v>6</v>
      </c>
      <c r="M10223" s="33">
        <f t="shared" si="1726"/>
        <v>2026</v>
      </c>
      <c r="N10223" s="34">
        <v>95.96</v>
      </c>
    </row>
    <row r="10224" spans="11:14">
      <c r="K10224" s="32">
        <v>46175</v>
      </c>
      <c r="L10224" s="33">
        <f t="shared" si="1725"/>
        <v>6</v>
      </c>
      <c r="M10224" s="33">
        <f t="shared" si="1726"/>
        <v>2026</v>
      </c>
      <c r="N10224" s="34">
        <v>97.47</v>
      </c>
    </row>
    <row r="10225" spans="11:14">
      <c r="K10225" s="32">
        <v>46176</v>
      </c>
      <c r="L10225" s="33">
        <f t="shared" si="1725"/>
        <v>6</v>
      </c>
      <c r="M10225" s="33">
        <f t="shared" si="1726"/>
        <v>2026</v>
      </c>
      <c r="N10225" s="34">
        <v>99.76</v>
      </c>
    </row>
    <row r="10226" spans="11:14">
      <c r="K10226" s="32">
        <v>46177</v>
      </c>
      <c r="L10226" s="33">
        <f t="shared" si="1725"/>
        <v>6</v>
      </c>
      <c r="M10226" s="33">
        <f t="shared" si="1726"/>
        <v>2026</v>
      </c>
      <c r="N10226" s="34">
        <v>96.83</v>
      </c>
    </row>
    <row r="10227" spans="11:14">
      <c r="K10227" s="32">
        <v>46178</v>
      </c>
      <c r="L10227" s="33">
        <f t="shared" si="1725"/>
        <v>6</v>
      </c>
      <c r="M10227" s="33">
        <f t="shared" si="1726"/>
        <v>2026</v>
      </c>
      <c r="N10227" s="34">
        <v>94.32</v>
      </c>
    </row>
    <row r="10228" spans="11:14">
      <c r="K10228" s="32">
        <v>46181</v>
      </c>
      <c r="L10228" s="33">
        <f t="shared" si="1725"/>
        <v>6</v>
      </c>
      <c r="M10228" s="33">
        <f t="shared" si="1726"/>
        <v>2026</v>
      </c>
      <c r="N10228" s="34">
        <v>95</v>
      </c>
    </row>
    <row r="10229" spans="11:14">
      <c r="K10229" s="32">
        <v>46182</v>
      </c>
      <c r="L10229" s="33">
        <f t="shared" si="1725"/>
        <v>6</v>
      </c>
      <c r="M10229" s="33">
        <f t="shared" si="1726"/>
        <v>2026</v>
      </c>
      <c r="N10229" s="34">
        <v>91.9</v>
      </c>
    </row>
    <row r="10230" spans="11:14">
      <c r="K10230" s="32">
        <v>46183</v>
      </c>
      <c r="L10230" s="33">
        <f t="shared" ref="L10230:L10263" si="1727">+MONTH(K10230)</f>
        <v>6</v>
      </c>
      <c r="M10230" s="33">
        <f t="shared" ref="M10230:M10263" si="1728">+YEAR(K10230)</f>
        <v>2026</v>
      </c>
      <c r="N10230" s="34">
        <v>93.68</v>
      </c>
    </row>
    <row r="10231" spans="11:14">
      <c r="K10231" s="32">
        <v>46184</v>
      </c>
      <c r="L10231" s="33">
        <f t="shared" si="1727"/>
        <v>6</v>
      </c>
      <c r="M10231" s="33">
        <f t="shared" si="1728"/>
        <v>2026</v>
      </c>
      <c r="N10231" s="34">
        <v>91.58</v>
      </c>
    </row>
    <row r="10232" spans="11:14">
      <c r="K10232" s="32">
        <v>46185</v>
      </c>
      <c r="L10232" s="33">
        <f t="shared" si="1727"/>
        <v>6</v>
      </c>
      <c r="M10232" s="33">
        <f t="shared" si="1728"/>
        <v>2026</v>
      </c>
      <c r="N10232" s="34">
        <v>88.62</v>
      </c>
    </row>
    <row r="10233" spans="11:14">
      <c r="K10233" s="32">
        <v>46188</v>
      </c>
      <c r="L10233" s="33">
        <f t="shared" si="1727"/>
        <v>6</v>
      </c>
      <c r="M10233" s="33">
        <f t="shared" si="1728"/>
        <v>2026</v>
      </c>
      <c r="N10233" s="34">
        <v>84.65</v>
      </c>
    </row>
    <row r="10234" spans="11:14">
      <c r="K10234" s="32">
        <v>46189</v>
      </c>
      <c r="L10234" s="33">
        <f t="shared" si="1727"/>
        <v>6</v>
      </c>
      <c r="M10234" s="33">
        <f t="shared" si="1728"/>
        <v>2026</v>
      </c>
      <c r="N10234" s="34">
        <v>79.8</v>
      </c>
    </row>
    <row r="10235" spans="11:14">
      <c r="K10235" s="32">
        <v>46190</v>
      </c>
      <c r="L10235" s="33">
        <f t="shared" si="1727"/>
        <v>6</v>
      </c>
      <c r="M10235" s="33">
        <f t="shared" si="1728"/>
        <v>2026</v>
      </c>
      <c r="N10235" s="34">
        <v>80.650000000000006</v>
      </c>
    </row>
    <row r="10236" spans="11:14">
      <c r="K10236" s="32">
        <v>46191</v>
      </c>
      <c r="L10236" s="33">
        <f t="shared" si="1727"/>
        <v>6</v>
      </c>
      <c r="M10236" s="33">
        <f t="shared" si="1728"/>
        <v>2026</v>
      </c>
      <c r="N10236" s="34">
        <v>80.349999999999994</v>
      </c>
    </row>
    <row r="10237" spans="11:14">
      <c r="K10237" s="32">
        <v>46192</v>
      </c>
      <c r="L10237" s="33">
        <f t="shared" si="1727"/>
        <v>6</v>
      </c>
      <c r="M10237" s="33">
        <f t="shared" si="1728"/>
        <v>2026</v>
      </c>
      <c r="N10237" s="34"/>
    </row>
    <row r="10238" spans="11:14">
      <c r="K10238" s="32">
        <v>46195</v>
      </c>
      <c r="L10238" s="33">
        <f t="shared" si="1727"/>
        <v>6</v>
      </c>
      <c r="M10238" s="33">
        <f t="shared" si="1728"/>
        <v>2026</v>
      </c>
      <c r="N10238" s="34">
        <v>78.94</v>
      </c>
    </row>
    <row r="10239" spans="11:14">
      <c r="K10239" s="32">
        <v>46196</v>
      </c>
      <c r="L10239" s="33">
        <f t="shared" si="1727"/>
        <v>6</v>
      </c>
      <c r="M10239" s="33">
        <f t="shared" si="1728"/>
        <v>2026</v>
      </c>
      <c r="N10239" s="34">
        <v>74.62</v>
      </c>
    </row>
    <row r="10240" spans="11:14">
      <c r="K10240" s="32">
        <v>46197</v>
      </c>
      <c r="L10240" s="33">
        <f t="shared" si="1727"/>
        <v>6</v>
      </c>
      <c r="M10240" s="33">
        <f t="shared" si="1728"/>
        <v>2026</v>
      </c>
      <c r="N10240" s="34">
        <v>71.42</v>
      </c>
    </row>
    <row r="10241" spans="11:14">
      <c r="K10241" s="32">
        <v>46198</v>
      </c>
      <c r="L10241" s="33">
        <f t="shared" si="1727"/>
        <v>6</v>
      </c>
      <c r="M10241" s="33">
        <f t="shared" si="1728"/>
        <v>2026</v>
      </c>
      <c r="N10241" s="34">
        <v>72.67</v>
      </c>
    </row>
    <row r="10242" spans="11:14">
      <c r="K10242" s="32">
        <v>46199</v>
      </c>
      <c r="L10242" s="33">
        <f t="shared" si="1727"/>
        <v>6</v>
      </c>
      <c r="M10242" s="33">
        <f t="shared" si="1728"/>
        <v>2026</v>
      </c>
      <c r="N10242" s="34">
        <v>70.3</v>
      </c>
    </row>
    <row r="10243" spans="11:14">
      <c r="K10243" s="32">
        <v>46202</v>
      </c>
      <c r="L10243" s="33">
        <f t="shared" si="1727"/>
        <v>6</v>
      </c>
      <c r="M10243" s="33">
        <f t="shared" si="1728"/>
        <v>2026</v>
      </c>
      <c r="N10243" s="34">
        <v>71.87</v>
      </c>
    </row>
    <row r="10244" spans="11:14">
      <c r="K10244" s="32">
        <v>46203</v>
      </c>
      <c r="L10244" s="33">
        <f t="shared" si="1727"/>
        <v>6</v>
      </c>
      <c r="M10244" s="33">
        <f t="shared" si="1728"/>
        <v>2026</v>
      </c>
      <c r="N10244" s="34">
        <v>70.56</v>
      </c>
    </row>
    <row r="10245" spans="11:14">
      <c r="K10245" s="32">
        <v>46204</v>
      </c>
      <c r="L10245" s="33">
        <f t="shared" si="1727"/>
        <v>7</v>
      </c>
      <c r="M10245" s="33">
        <f t="shared" si="1728"/>
        <v>2026</v>
      </c>
      <c r="N10245" s="34">
        <v>69.739999999999995</v>
      </c>
    </row>
    <row r="10246" spans="11:14">
      <c r="K10246" s="32">
        <v>46205</v>
      </c>
      <c r="L10246" s="33">
        <f t="shared" si="1727"/>
        <v>7</v>
      </c>
      <c r="M10246" s="33">
        <f t="shared" si="1728"/>
        <v>2026</v>
      </c>
      <c r="N10246" s="34">
        <v>69.73</v>
      </c>
    </row>
    <row r="10247" spans="11:14">
      <c r="K10247" s="32">
        <v>46206</v>
      </c>
      <c r="L10247" s="33">
        <f t="shared" si="1727"/>
        <v>7</v>
      </c>
      <c r="M10247" s="33">
        <f t="shared" si="1728"/>
        <v>2026</v>
      </c>
      <c r="N10247" s="34"/>
    </row>
    <row r="10248" spans="11:14">
      <c r="K10248" s="32">
        <v>46209</v>
      </c>
      <c r="L10248" s="33">
        <f t="shared" si="1727"/>
        <v>7</v>
      </c>
      <c r="M10248" s="33">
        <f t="shared" si="1728"/>
        <v>2026</v>
      </c>
      <c r="N10248" s="34">
        <v>69.599999999999994</v>
      </c>
    </row>
    <row r="10249" spans="11:14">
      <c r="K10249" s="32">
        <v>46210</v>
      </c>
      <c r="L10249" s="33">
        <f t="shared" si="1727"/>
        <v>7</v>
      </c>
      <c r="M10249" s="33">
        <f t="shared" si="1728"/>
        <v>2026</v>
      </c>
      <c r="N10249" s="34">
        <v>71.53</v>
      </c>
    </row>
    <row r="10250" spans="11:14">
      <c r="K10250" s="32">
        <v>46211</v>
      </c>
      <c r="L10250" s="33">
        <f t="shared" si="1727"/>
        <v>7</v>
      </c>
      <c r="M10250" s="33">
        <f t="shared" si="1728"/>
        <v>2026</v>
      </c>
      <c r="N10250" s="34">
        <v>74.56</v>
      </c>
    </row>
    <row r="10251" spans="11:14">
      <c r="K10251" s="32">
        <v>46212</v>
      </c>
      <c r="L10251" s="33">
        <f t="shared" si="1727"/>
        <v>7</v>
      </c>
      <c r="M10251" s="33">
        <f t="shared" si="1728"/>
        <v>2026</v>
      </c>
      <c r="N10251" s="34">
        <v>73.150000000000006</v>
      </c>
    </row>
    <row r="10252" spans="11:14">
      <c r="K10252" s="32">
        <v>46213</v>
      </c>
      <c r="L10252" s="33">
        <f t="shared" si="1727"/>
        <v>7</v>
      </c>
      <c r="M10252" s="33">
        <f t="shared" si="1728"/>
        <v>2026</v>
      </c>
      <c r="N10252" s="34">
        <v>72.45</v>
      </c>
    </row>
    <row r="10253" spans="11:14">
      <c r="K10253" s="32">
        <v>46216</v>
      </c>
      <c r="L10253" s="33">
        <f t="shared" si="1727"/>
        <v>7</v>
      </c>
      <c r="M10253" s="33">
        <f t="shared" si="1728"/>
        <v>2026</v>
      </c>
      <c r="N10253" s="34">
        <v>79.2</v>
      </c>
    </row>
    <row r="10254" spans="11:14">
      <c r="K10254" s="32">
        <v>46217</v>
      </c>
      <c r="L10254" s="33">
        <f t="shared" si="1727"/>
        <v>7</v>
      </c>
      <c r="M10254" s="33">
        <f t="shared" si="1728"/>
        <v>2026</v>
      </c>
      <c r="N10254" s="34">
        <v>80.44</v>
      </c>
    </row>
    <row r="10255" spans="11:14">
      <c r="K10255" s="32">
        <v>46218</v>
      </c>
      <c r="L10255" s="33">
        <f t="shared" si="1727"/>
        <v>7</v>
      </c>
      <c r="M10255" s="33">
        <f t="shared" si="1728"/>
        <v>2026</v>
      </c>
      <c r="N10255" s="34">
        <v>80.73</v>
      </c>
    </row>
    <row r="10256" spans="11:14">
      <c r="K10256" s="32">
        <v>46219</v>
      </c>
      <c r="L10256" s="33">
        <f t="shared" si="1727"/>
        <v>7</v>
      </c>
      <c r="M10256" s="33">
        <f t="shared" si="1728"/>
        <v>2026</v>
      </c>
      <c r="N10256" s="34">
        <v>80.03</v>
      </c>
    </row>
    <row r="10257" spans="11:14">
      <c r="K10257" s="32">
        <v>46220</v>
      </c>
      <c r="L10257" s="33">
        <f t="shared" si="1727"/>
        <v>7</v>
      </c>
      <c r="M10257" s="33">
        <f t="shared" si="1728"/>
        <v>2026</v>
      </c>
      <c r="N10257" s="34">
        <v>83.43</v>
      </c>
    </row>
    <row r="10258" spans="11:14">
      <c r="K10258" s="32">
        <v>46223</v>
      </c>
      <c r="L10258" s="33">
        <f t="shared" si="1727"/>
        <v>7</v>
      </c>
      <c r="M10258" s="33">
        <f t="shared" si="1728"/>
        <v>2026</v>
      </c>
      <c r="N10258" s="34">
        <v>84.38</v>
      </c>
    </row>
    <row r="10259" spans="11:14">
      <c r="K10259" s="32">
        <v>46224</v>
      </c>
      <c r="L10259" s="33">
        <f t="shared" si="1727"/>
        <v>7</v>
      </c>
      <c r="M10259" s="33">
        <f t="shared" si="1728"/>
        <v>2026</v>
      </c>
      <c r="N10259" s="34">
        <v>86.04</v>
      </c>
    </row>
    <row r="10260" spans="11:14">
      <c r="K10260" s="32">
        <v>46225</v>
      </c>
      <c r="L10260" s="33">
        <f t="shared" si="1727"/>
        <v>7</v>
      </c>
      <c r="M10260" s="33">
        <f t="shared" si="1728"/>
        <v>2026</v>
      </c>
      <c r="N10260" s="34">
        <v>87.66</v>
      </c>
    </row>
    <row r="10261" spans="11:14">
      <c r="K10261" s="32">
        <v>46226</v>
      </c>
      <c r="L10261" s="33">
        <f t="shared" si="1727"/>
        <v>7</v>
      </c>
      <c r="M10261" s="33">
        <f t="shared" si="1728"/>
        <v>2026</v>
      </c>
      <c r="N10261" s="34">
        <v>93.08</v>
      </c>
    </row>
    <row r="10262" spans="11:14">
      <c r="K10262" s="32">
        <v>46227</v>
      </c>
      <c r="L10262" s="33">
        <f t="shared" si="1727"/>
        <v>7</v>
      </c>
      <c r="M10262" s="33">
        <f t="shared" si="1728"/>
        <v>2026</v>
      </c>
      <c r="N10262" s="34">
        <v>91.74</v>
      </c>
    </row>
    <row r="10263" spans="11:14">
      <c r="K10263" s="32">
        <v>46230</v>
      </c>
      <c r="L10263" s="33">
        <f t="shared" si="1727"/>
        <v>7</v>
      </c>
      <c r="M10263" s="33">
        <f t="shared" si="1728"/>
        <v>2026</v>
      </c>
      <c r="N10263" s="34">
        <v>84.25</v>
      </c>
    </row>
    <row r="10264" spans="11:14">
      <c r="N10264" s="34"/>
    </row>
  </sheetData>
  <mergeCells count="8">
    <mergeCell ref="V6:AB6"/>
    <mergeCell ref="V7:AB7"/>
    <mergeCell ref="AC9:AD9"/>
    <mergeCell ref="A9:D9"/>
    <mergeCell ref="F9:I9"/>
    <mergeCell ref="K9:N9"/>
    <mergeCell ref="P9:S9"/>
    <mergeCell ref="Y9:AB9"/>
  </mergeCells>
  <phoneticPr fontId="133" type="noConversion"/>
  <conditionalFormatting sqref="G6942:G7484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{3F3DB81A-86C0-463D-8D2A-2A10A0231A23}</x14:id>
        </ext>
      </extLst>
    </cfRule>
  </conditionalFormatting>
  <conditionalFormatting sqref="L10229:L1026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{D4376CE6-C820-4251-93B7-CD6A53DFEAE7}</x14:id>
        </ext>
      </extLst>
    </cfRule>
  </conditionalFormatting>
  <conditionalFormatting sqref="Q9946:Q998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{9F69D031-4D60-4CBD-B196-4AC6B538254D}</x14:id>
        </ext>
      </extLst>
    </cfRule>
  </conditionalFormatting>
  <conditionalFormatting sqref="B8544:B857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{2AA8C3EE-FF9D-43A4-84F8-72307A029137}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3DB81A-86C0-463D-8D2A-2A10A0231A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G6942:G7484</xm:sqref>
        </x14:conditionalFormatting>
        <x14:conditionalFormatting xmlns:xm="http://schemas.microsoft.com/office/excel/2006/main">
          <x14:cfRule type="dataBar" id="{D4376CE6-C820-4251-93B7-CD6A53DFEA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L10229:L10263</xm:sqref>
        </x14:conditionalFormatting>
        <x14:conditionalFormatting xmlns:xm="http://schemas.microsoft.com/office/excel/2006/main">
          <x14:cfRule type="dataBar" id="{9F69D031-4D60-4CBD-B196-4AC6B53825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Q9946:Q9980</xm:sqref>
        </x14:conditionalFormatting>
        <x14:conditionalFormatting xmlns:xm="http://schemas.microsoft.com/office/excel/2006/main">
          <x14:cfRule type="dataBar" id="{2AA8C3EE-FF9D-43A4-84F8-72307A0291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B8544:B8578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5:Q43"/>
  <sheetViews>
    <sheetView showGridLines="0" zoomScale="70" zoomScaleNormal="70" workbookViewId="0">
      <selection activeCell="J22" sqref="J22"/>
    </sheetView>
  </sheetViews>
  <sheetFormatPr baseColWidth="10" defaultColWidth="10.85546875" defaultRowHeight="15"/>
  <cols>
    <col min="1" max="1" width="24.140625" customWidth="1"/>
    <col min="2" max="2" width="12.42578125" customWidth="1"/>
    <col min="3" max="8" width="14" customWidth="1"/>
    <col min="9" max="9" width="14.7109375" customWidth="1"/>
    <col min="10" max="10" width="13.42578125" customWidth="1"/>
  </cols>
  <sheetData>
    <row r="5" spans="1:17">
      <c r="A5" s="26" t="s">
        <v>172</v>
      </c>
    </row>
    <row r="8" spans="1:17" ht="27" customHeight="1">
      <c r="A8" s="11" t="s">
        <v>171</v>
      </c>
      <c r="B8" s="652">
        <v>2018</v>
      </c>
      <c r="C8" s="652">
        <v>2019</v>
      </c>
      <c r="D8" s="652">
        <v>2020</v>
      </c>
      <c r="E8" s="652">
        <v>2021</v>
      </c>
      <c r="F8" s="652">
        <v>2022</v>
      </c>
      <c r="G8" s="652">
        <v>2023</v>
      </c>
      <c r="H8" s="652">
        <v>2024</v>
      </c>
      <c r="I8" s="653" t="s">
        <v>713</v>
      </c>
      <c r="K8" s="694"/>
      <c r="L8" s="694"/>
      <c r="M8" s="694"/>
      <c r="N8" s="304"/>
      <c r="O8" s="304"/>
      <c r="P8" s="694"/>
      <c r="Q8" s="694"/>
    </row>
    <row r="9" spans="1:17">
      <c r="A9" s="5" t="s">
        <v>173</v>
      </c>
      <c r="B9" s="430">
        <v>4695717</v>
      </c>
      <c r="C9" s="474">
        <v>4661707</v>
      </c>
      <c r="D9" s="474">
        <v>4650000</v>
      </c>
      <c r="E9" s="474">
        <v>4923275</v>
      </c>
      <c r="F9" s="474">
        <v>4883888</v>
      </c>
      <c r="G9" s="474">
        <v>4883889</v>
      </c>
      <c r="H9" s="474">
        <v>4883890</v>
      </c>
      <c r="I9" s="647">
        <f>+(G9-F9)/F9</f>
        <v>2.0475490019427144E-7</v>
      </c>
      <c r="K9" s="694"/>
      <c r="L9" s="694"/>
      <c r="M9" s="694"/>
      <c r="N9" s="304"/>
      <c r="O9" s="304"/>
      <c r="P9" s="694"/>
      <c r="Q9" s="694"/>
    </row>
    <row r="10" spans="1:17">
      <c r="A10" s="7" t="s">
        <v>120</v>
      </c>
      <c r="B10" s="431">
        <v>3000000</v>
      </c>
      <c r="C10" s="475">
        <v>3000000</v>
      </c>
      <c r="D10" s="475">
        <v>3000000</v>
      </c>
      <c r="E10" s="475">
        <v>3000000</v>
      </c>
      <c r="F10" s="475">
        <v>3000000</v>
      </c>
      <c r="G10" s="475">
        <v>3100000</v>
      </c>
      <c r="H10" s="475">
        <v>3100000</v>
      </c>
      <c r="I10" s="647">
        <f t="shared" ref="I10:I20" si="0">+(G10-F10)/F10</f>
        <v>3.3333333333333333E-2</v>
      </c>
      <c r="K10" s="304"/>
      <c r="L10" s="694"/>
      <c r="M10" s="694"/>
    </row>
    <row r="11" spans="1:17">
      <c r="A11" s="7" t="s">
        <v>131</v>
      </c>
      <c r="B11" s="431">
        <v>2052870</v>
      </c>
      <c r="C11" s="474">
        <v>2021720</v>
      </c>
      <c r="D11" s="474">
        <v>1995740</v>
      </c>
      <c r="E11" s="474">
        <v>1960971</v>
      </c>
      <c r="F11" s="649">
        <v>1919024</v>
      </c>
      <c r="G11" s="649">
        <v>1845590</v>
      </c>
      <c r="H11" s="649">
        <v>1861402</v>
      </c>
      <c r="I11" s="647">
        <f t="shared" si="0"/>
        <v>-3.8266327049583541E-2</v>
      </c>
      <c r="K11" s="304"/>
      <c r="L11" s="694"/>
      <c r="M11" s="694"/>
    </row>
    <row r="12" spans="1:17">
      <c r="A12" s="7" t="s">
        <v>174</v>
      </c>
      <c r="B12" s="431">
        <v>3135000</v>
      </c>
      <c r="C12" s="474">
        <v>3282000</v>
      </c>
      <c r="D12" s="474">
        <v>3327000</v>
      </c>
      <c r="E12" s="474">
        <v>3388000</v>
      </c>
      <c r="F12" s="474">
        <v>3415000</v>
      </c>
      <c r="G12" s="474">
        <v>3452000</v>
      </c>
      <c r="H12" s="474">
        <v>3508000</v>
      </c>
      <c r="I12" s="647">
        <f t="shared" si="0"/>
        <v>1.0834553440702782E-2</v>
      </c>
    </row>
    <row r="13" spans="1:17">
      <c r="A13" s="7" t="s">
        <v>175</v>
      </c>
      <c r="B13" s="431">
        <v>2250000</v>
      </c>
      <c r="C13" s="474">
        <v>2600000</v>
      </c>
      <c r="D13" s="474">
        <v>2660000</v>
      </c>
      <c r="E13" s="474">
        <v>2660000</v>
      </c>
      <c r="F13" s="474">
        <v>1600000</v>
      </c>
      <c r="G13" s="474">
        <v>1810000</v>
      </c>
      <c r="H13" s="474">
        <v>1710000</v>
      </c>
      <c r="I13" s="647">
        <f t="shared" si="0"/>
        <v>0.13125000000000001</v>
      </c>
    </row>
    <row r="14" spans="1:17">
      <c r="A14" s="7" t="s">
        <v>122</v>
      </c>
      <c r="B14" s="431">
        <v>2380000</v>
      </c>
      <c r="C14" s="474">
        <v>2500000</v>
      </c>
      <c r="D14" s="474">
        <v>2600000</v>
      </c>
      <c r="E14" s="474">
        <v>2704000</v>
      </c>
      <c r="F14" s="474">
        <v>2704000</v>
      </c>
      <c r="G14" s="474">
        <v>2665000</v>
      </c>
      <c r="H14" s="474">
        <v>2580000</v>
      </c>
      <c r="I14" s="647">
        <f t="shared" si="0"/>
        <v>-1.4423076923076924E-2</v>
      </c>
    </row>
    <row r="15" spans="1:17">
      <c r="A15" s="7" t="s">
        <v>176</v>
      </c>
      <c r="B15" s="431">
        <v>2409840</v>
      </c>
      <c r="C15" s="474">
        <v>2574287</v>
      </c>
      <c r="D15" s="474">
        <v>2678656</v>
      </c>
      <c r="E15" s="474">
        <v>2846644</v>
      </c>
      <c r="F15" s="474">
        <v>2900799</v>
      </c>
      <c r="G15" s="474">
        <v>3032796</v>
      </c>
      <c r="H15" s="474">
        <v>3153648</v>
      </c>
      <c r="I15" s="647">
        <f t="shared" si="0"/>
        <v>4.5503669850961749E-2</v>
      </c>
    </row>
    <row r="16" spans="1:17">
      <c r="A16" s="7" t="s">
        <v>177</v>
      </c>
      <c r="B16" s="431">
        <v>982000</v>
      </c>
      <c r="C16" s="474">
        <v>854384</v>
      </c>
      <c r="D16" s="474">
        <v>744955</v>
      </c>
      <c r="E16" s="474">
        <v>707800</v>
      </c>
      <c r="F16" s="474">
        <v>690500</v>
      </c>
      <c r="G16" s="474">
        <v>714700</v>
      </c>
      <c r="H16" s="474">
        <v>768400</v>
      </c>
      <c r="I16" s="647">
        <f t="shared" si="0"/>
        <v>3.5047067342505428E-2</v>
      </c>
    </row>
    <row r="17" spans="1:16">
      <c r="A17" s="7" t="s">
        <v>178</v>
      </c>
      <c r="B17" s="431">
        <v>420000</v>
      </c>
      <c r="C17" s="474">
        <v>407000</v>
      </c>
      <c r="D17" s="474">
        <v>407000</v>
      </c>
      <c r="E17" s="474">
        <v>407000</v>
      </c>
      <c r="F17" s="474">
        <v>426000</v>
      </c>
      <c r="G17" s="474">
        <v>427000</v>
      </c>
      <c r="H17" s="474">
        <v>432000</v>
      </c>
      <c r="I17" s="647">
        <f t="shared" si="0"/>
        <v>2.3474178403755869E-3</v>
      </c>
    </row>
    <row r="18" spans="1:16">
      <c r="A18" s="7" t="s">
        <v>179</v>
      </c>
      <c r="B18" s="431">
        <v>360000</v>
      </c>
      <c r="C18" s="474">
        <v>347000</v>
      </c>
      <c r="D18" s="474">
        <v>330000</v>
      </c>
      <c r="E18" s="474">
        <v>270000</v>
      </c>
      <c r="F18" s="474">
        <v>256000</v>
      </c>
      <c r="G18" s="474">
        <v>235500</v>
      </c>
      <c r="H18" s="474">
        <v>240000</v>
      </c>
      <c r="I18" s="647">
        <f t="shared" si="0"/>
        <v>-8.0078125E-2</v>
      </c>
    </row>
    <row r="19" spans="1:16">
      <c r="A19" s="7" t="s">
        <v>125</v>
      </c>
      <c r="B19" s="431">
        <v>320000</v>
      </c>
      <c r="C19" s="474">
        <v>355500</v>
      </c>
      <c r="D19" s="474">
        <v>355500</v>
      </c>
      <c r="E19" s="474">
        <v>547000</v>
      </c>
      <c r="F19" s="474">
        <v>776000</v>
      </c>
      <c r="G19" s="474">
        <v>1000000</v>
      </c>
      <c r="H19" s="474">
        <v>1050000</v>
      </c>
      <c r="I19" s="647">
        <f t="shared" si="0"/>
        <v>0.28865979381443296</v>
      </c>
    </row>
    <row r="20" spans="1:16">
      <c r="A20" s="7" t="s">
        <v>127</v>
      </c>
      <c r="B20" s="431">
        <f>+B21-SUM(B9:B19)</f>
        <v>5092872</v>
      </c>
      <c r="C20" s="475">
        <f>+C21-SUM(C9:C19)</f>
        <v>5145939</v>
      </c>
      <c r="D20" s="475">
        <v>6484308</v>
      </c>
      <c r="E20" s="475">
        <v>4560445</v>
      </c>
      <c r="F20" s="475">
        <v>5407355</v>
      </c>
      <c r="G20" s="475">
        <v>5595392</v>
      </c>
      <c r="H20" s="475">
        <v>6623674</v>
      </c>
      <c r="I20" s="647">
        <f t="shared" si="0"/>
        <v>3.4774302778345423E-2</v>
      </c>
    </row>
    <row r="21" spans="1:16">
      <c r="A21" s="9" t="s">
        <v>100</v>
      </c>
      <c r="B21" s="308">
        <f>+'9. Vehiculos Autogás'!C15</f>
        <v>27098299</v>
      </c>
      <c r="C21" s="308">
        <v>27749537</v>
      </c>
      <c r="D21" s="476">
        <v>29233159</v>
      </c>
      <c r="E21" s="476">
        <v>27975135</v>
      </c>
      <c r="F21" s="476">
        <v>27978566</v>
      </c>
      <c r="G21" s="476">
        <v>28761867</v>
      </c>
      <c r="H21" s="476">
        <v>29911014</v>
      </c>
      <c r="I21" s="648">
        <f>+(H21-G21)/G21</f>
        <v>3.9953838879791773E-2</v>
      </c>
    </row>
    <row r="22" spans="1:16">
      <c r="A22" s="24"/>
    </row>
    <row r="23" spans="1:16">
      <c r="A23" s="688" t="s">
        <v>707</v>
      </c>
      <c r="B23" s="688"/>
      <c r="C23" s="688"/>
      <c r="D23" s="688"/>
      <c r="E23" s="688"/>
      <c r="F23" s="688"/>
      <c r="G23" s="688"/>
      <c r="H23" s="688"/>
      <c r="I23" s="688"/>
      <c r="J23" s="688"/>
      <c r="K23" s="688"/>
    </row>
    <row r="24" spans="1:16">
      <c r="A24" s="689" t="s">
        <v>706</v>
      </c>
      <c r="B24" s="689"/>
      <c r="C24" s="689"/>
      <c r="D24" s="689"/>
      <c r="E24" s="689"/>
      <c r="F24" s="689"/>
      <c r="G24" s="689"/>
      <c r="H24" s="689"/>
      <c r="I24" s="689"/>
      <c r="J24" s="689"/>
      <c r="K24" s="689"/>
    </row>
    <row r="26" spans="1:16">
      <c r="I26" s="694"/>
      <c r="J26" s="694"/>
      <c r="K26" s="694"/>
      <c r="L26" s="694"/>
      <c r="M26" s="304"/>
      <c r="N26" s="304"/>
      <c r="O26" s="694"/>
      <c r="P26" s="694"/>
    </row>
    <row r="27" spans="1:16">
      <c r="I27" s="694"/>
      <c r="J27" s="694"/>
      <c r="K27" s="694"/>
      <c r="L27" s="694"/>
      <c r="M27" s="304"/>
      <c r="N27" s="304"/>
      <c r="O27" s="694"/>
      <c r="P27" s="694"/>
    </row>
    <row r="29" spans="1:16">
      <c r="B29" s="694"/>
      <c r="C29" s="694"/>
      <c r="I29" s="694"/>
      <c r="J29" s="694"/>
      <c r="K29" s="304"/>
      <c r="L29" s="304"/>
      <c r="M29" s="694"/>
      <c r="N29" s="694"/>
    </row>
    <row r="30" spans="1:16">
      <c r="B30" s="694"/>
      <c r="C30" s="694"/>
      <c r="I30" s="694"/>
      <c r="J30" s="694"/>
      <c r="K30" s="304"/>
      <c r="L30" s="304"/>
      <c r="M30" s="694"/>
      <c r="N30" s="694"/>
    </row>
    <row r="31" spans="1:16">
      <c r="K31" s="304"/>
    </row>
    <row r="33" spans="2:13">
      <c r="B33" s="694"/>
      <c r="C33" s="694"/>
      <c r="I33" s="694"/>
      <c r="J33" s="304"/>
      <c r="K33" s="304"/>
      <c r="L33" s="694"/>
      <c r="M33" s="694"/>
    </row>
    <row r="34" spans="2:13">
      <c r="B34" s="694"/>
      <c r="C34" s="694"/>
      <c r="I34" s="694"/>
      <c r="J34" s="304"/>
      <c r="L34" s="694"/>
      <c r="M34" s="694"/>
    </row>
    <row r="35" spans="2:13">
      <c r="K35" s="304"/>
    </row>
    <row r="37" spans="2:13">
      <c r="K37" s="305"/>
    </row>
    <row r="39" spans="2:13">
      <c r="K39" s="304"/>
    </row>
    <row r="41" spans="2:13">
      <c r="K41" s="304"/>
    </row>
    <row r="43" spans="2:13">
      <c r="K43" s="304"/>
    </row>
  </sheetData>
  <mergeCells count="26">
    <mergeCell ref="Q8:Q9"/>
    <mergeCell ref="L10:L11"/>
    <mergeCell ref="M10:M11"/>
    <mergeCell ref="I26:I27"/>
    <mergeCell ref="J26:J27"/>
    <mergeCell ref="K26:K27"/>
    <mergeCell ref="L26:L27"/>
    <mergeCell ref="P26:P27"/>
    <mergeCell ref="O26:O27"/>
    <mergeCell ref="K8:K9"/>
    <mergeCell ref="L8:L9"/>
    <mergeCell ref="M8:M9"/>
    <mergeCell ref="P8:P9"/>
    <mergeCell ref="A23:K23"/>
    <mergeCell ref="A24:K24"/>
    <mergeCell ref="N29:N30"/>
    <mergeCell ref="B33:B34"/>
    <mergeCell ref="C33:C34"/>
    <mergeCell ref="I33:I34"/>
    <mergeCell ref="L33:L34"/>
    <mergeCell ref="M33:M34"/>
    <mergeCell ref="B29:B30"/>
    <mergeCell ref="C29:C30"/>
    <mergeCell ref="I29:I30"/>
    <mergeCell ref="J29:J30"/>
    <mergeCell ref="M29:M30"/>
  </mergeCells>
  <pageMargins left="0.7" right="0.7" top="0.75" bottom="0.75" header="0.3" footer="0.3"/>
  <ignoredErrors>
    <ignoredError sqref="B18:C20" formulaRange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AJ9479"/>
  <sheetViews>
    <sheetView showGridLines="0" zoomScale="70" zoomScaleNormal="70" workbookViewId="0">
      <pane xSplit="1" ySplit="9" topLeftCell="L10" activePane="bottomRight" state="frozen"/>
      <selection pane="topRight" activeCell="AP24" sqref="AP24"/>
      <selection pane="bottomLeft" activeCell="AP24" sqref="AP24"/>
      <selection pane="bottomRight" activeCell="Y1" sqref="Y1"/>
    </sheetView>
  </sheetViews>
  <sheetFormatPr baseColWidth="10" defaultColWidth="10.85546875" defaultRowHeight="15"/>
  <cols>
    <col min="1" max="1" width="34.42578125" style="491" bestFit="1" customWidth="1"/>
    <col min="2" max="6" width="15.5703125" style="491" hidden="1" customWidth="1"/>
    <col min="7" max="9" width="15.5703125" style="491" customWidth="1"/>
    <col min="10" max="11" width="16.7109375" style="491" customWidth="1"/>
    <col min="12" max="16" width="16.85546875" style="491" customWidth="1"/>
    <col min="17" max="17" width="16" style="491" customWidth="1"/>
    <col min="18" max="19" width="14" style="491" hidden="1" customWidth="1"/>
    <col min="20" max="20" width="10.85546875" style="491"/>
    <col min="21" max="21" width="11.140625" style="117" bestFit="1" customWidth="1"/>
    <col min="22" max="16384" width="10.85546875" style="117"/>
  </cols>
  <sheetData>
    <row r="1" spans="1:36">
      <c r="A1" s="489"/>
      <c r="B1" s="489"/>
      <c r="C1" s="489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</row>
    <row r="2" spans="1:36">
      <c r="A2" s="489"/>
      <c r="B2" s="489"/>
      <c r="C2" s="489"/>
      <c r="D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36">
      <c r="A3" s="489"/>
      <c r="B3" s="489"/>
      <c r="C3" s="489"/>
      <c r="D3" s="490"/>
      <c r="K3" s="490"/>
      <c r="L3" s="490"/>
      <c r="M3" s="490"/>
      <c r="N3" s="490"/>
      <c r="O3" s="490"/>
      <c r="P3" s="490"/>
      <c r="Q3" s="490"/>
      <c r="R3" s="490"/>
      <c r="S3" s="490"/>
    </row>
    <row r="4" spans="1:36" ht="10.5" customHeight="1">
      <c r="A4" s="489"/>
      <c r="B4" s="489"/>
      <c r="C4" s="489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</row>
    <row r="5" spans="1:36">
      <c r="A5" s="492" t="s">
        <v>198</v>
      </c>
      <c r="B5" s="489"/>
      <c r="C5" s="489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490"/>
      <c r="O5" s="490"/>
      <c r="P5" s="490"/>
      <c r="Q5" s="490"/>
      <c r="R5" s="490"/>
      <c r="S5" s="490"/>
    </row>
    <row r="6" spans="1:36">
      <c r="A6" s="688" t="s">
        <v>199</v>
      </c>
      <c r="B6" s="688"/>
      <c r="C6" s="688"/>
      <c r="D6" s="688"/>
      <c r="E6" s="688"/>
      <c r="F6" s="688"/>
      <c r="G6" s="688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0"/>
      <c r="S6" s="490"/>
    </row>
    <row r="7" spans="1:36" ht="10.5" customHeight="1">
      <c r="A7" s="689" t="s">
        <v>731</v>
      </c>
      <c r="B7" s="689"/>
      <c r="C7" s="689"/>
      <c r="D7" s="689"/>
      <c r="E7" s="689"/>
      <c r="F7" s="689"/>
      <c r="G7" s="689"/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</row>
    <row r="8" spans="1:36" ht="1.5" customHeight="1">
      <c r="A8" s="490" t="s">
        <v>89</v>
      </c>
      <c r="B8" s="687"/>
      <c r="C8" s="687"/>
      <c r="D8" s="687"/>
      <c r="E8" s="687"/>
      <c r="F8" s="687"/>
      <c r="G8" s="687"/>
      <c r="H8" s="687"/>
      <c r="I8" s="687"/>
      <c r="J8" s="687"/>
      <c r="K8" s="687"/>
      <c r="L8" s="687"/>
      <c r="M8" s="687"/>
      <c r="N8" s="687"/>
      <c r="O8" s="687"/>
      <c r="P8" s="687"/>
      <c r="Q8" s="687"/>
      <c r="R8" s="687"/>
      <c r="S8" s="687"/>
      <c r="AF8" s="20"/>
      <c r="AG8" s="20"/>
      <c r="AH8" s="20"/>
      <c r="AI8" s="20"/>
      <c r="AJ8" s="20"/>
    </row>
    <row r="9" spans="1:36" ht="38.25">
      <c r="A9" s="175" t="s">
        <v>135</v>
      </c>
      <c r="B9" s="168">
        <v>40909</v>
      </c>
      <c r="C9" s="168">
        <v>41276</v>
      </c>
      <c r="D9" s="168">
        <v>41642</v>
      </c>
      <c r="E9" s="168">
        <v>42008</v>
      </c>
      <c r="F9" s="168">
        <v>42374</v>
      </c>
      <c r="G9" s="654">
        <v>2017</v>
      </c>
      <c r="H9" s="654">
        <v>2018</v>
      </c>
      <c r="I9" s="654">
        <v>2019</v>
      </c>
      <c r="J9" s="654">
        <v>2020</v>
      </c>
      <c r="K9" s="654">
        <v>2021</v>
      </c>
      <c r="L9" s="654">
        <v>2022</v>
      </c>
      <c r="M9" s="654">
        <v>2023</v>
      </c>
      <c r="N9" s="654">
        <v>2024</v>
      </c>
      <c r="O9" s="654">
        <v>2025</v>
      </c>
      <c r="P9" s="654" t="s">
        <v>717</v>
      </c>
      <c r="Q9" s="174" t="s">
        <v>718</v>
      </c>
      <c r="R9" s="175" t="s">
        <v>200</v>
      </c>
      <c r="S9" s="175" t="s">
        <v>201</v>
      </c>
      <c r="AF9" s="20"/>
      <c r="AG9" s="20"/>
      <c r="AH9" s="20"/>
      <c r="AI9" s="20"/>
      <c r="AJ9" s="20"/>
    </row>
    <row r="10" spans="1:36">
      <c r="A10" s="173" t="s">
        <v>165</v>
      </c>
      <c r="B10" s="169">
        <v>156785.45454545456</v>
      </c>
      <c r="C10" s="169">
        <v>254015.45454545453</v>
      </c>
      <c r="D10" s="169">
        <v>520068.63636363635</v>
      </c>
      <c r="E10" s="169">
        <v>571657.72727272729</v>
      </c>
      <c r="F10" s="169">
        <v>1051775.9090909092</v>
      </c>
      <c r="G10" s="169">
        <v>185086.06400000001</v>
      </c>
      <c r="H10" s="169">
        <v>494480.5</v>
      </c>
      <c r="I10" s="169">
        <v>552482.4</v>
      </c>
      <c r="J10" s="169">
        <v>371109</v>
      </c>
      <c r="K10" s="169">
        <v>396578</v>
      </c>
      <c r="L10" s="169">
        <v>563807</v>
      </c>
      <c r="M10" s="169">
        <v>724665</v>
      </c>
      <c r="N10" s="169">
        <v>949003</v>
      </c>
      <c r="O10" s="169">
        <v>1025645</v>
      </c>
      <c r="P10" s="169">
        <v>373661</v>
      </c>
      <c r="Q10" s="176">
        <f>+IFERROR(O10/$O$44,0)</f>
        <v>1.2880265654127288E-3</v>
      </c>
      <c r="R10" s="176">
        <f>+IFERROR(Q10/$K$44,0)</f>
        <v>1.8345070330619825E-12</v>
      </c>
      <c r="S10" s="176">
        <f>+IFERROR(R10/$K$44,0)</f>
        <v>2.6128467725162801E-21</v>
      </c>
      <c r="AA10"/>
      <c r="AB10" s="54"/>
      <c r="AC10"/>
      <c r="AF10" s="463"/>
      <c r="AG10" s="20"/>
      <c r="AH10" s="20"/>
      <c r="AI10" s="20"/>
      <c r="AJ10" s="20"/>
    </row>
    <row r="11" spans="1:36">
      <c r="A11" s="173" t="s">
        <v>136</v>
      </c>
      <c r="B11" s="169">
        <v>109310979.47320274</v>
      </c>
      <c r="C11" s="169">
        <v>106428315.50310908</v>
      </c>
      <c r="D11" s="169">
        <v>105786528.31036365</v>
      </c>
      <c r="E11" s="169">
        <v>109006416.0418182</v>
      </c>
      <c r="F11" s="169">
        <v>110172165.73545457</v>
      </c>
      <c r="G11" s="169">
        <v>105417506.26100001</v>
      </c>
      <c r="H11" s="169">
        <v>109850925.17</v>
      </c>
      <c r="I11" s="169">
        <v>112709540.47999999</v>
      </c>
      <c r="J11" s="169">
        <v>114043339.13</v>
      </c>
      <c r="K11" s="169">
        <v>118648608.77399999</v>
      </c>
      <c r="L11" s="169">
        <v>118397174.60200001</v>
      </c>
      <c r="M11" s="169">
        <v>118673672.13</v>
      </c>
      <c r="N11" s="169">
        <v>129532694.66800001</v>
      </c>
      <c r="O11" s="169">
        <v>147658547.449</v>
      </c>
      <c r="P11" s="169">
        <v>72939339.922999993</v>
      </c>
      <c r="Q11" s="176">
        <f t="shared" ref="Q11:Q42" si="0">+IFERROR(O11/$O$44,0)</f>
        <v>0.18543270987970295</v>
      </c>
      <c r="R11" s="176">
        <f t="shared" ref="R11:R42" si="1">+(G11-F11)/F11</f>
        <v>-4.3156630739849988E-2</v>
      </c>
      <c r="S11" s="172">
        <f t="shared" ref="S11:S24" si="2">+(G11-C11)/C11</f>
        <v>-9.4975593415226652E-3</v>
      </c>
      <c r="Y11" s="529"/>
      <c r="AA11"/>
      <c r="AB11" s="54"/>
      <c r="AC11"/>
      <c r="AF11" s="463"/>
      <c r="AG11" s="20"/>
      <c r="AH11" s="20"/>
      <c r="AI11" s="20"/>
      <c r="AJ11" s="20"/>
    </row>
    <row r="12" spans="1:36">
      <c r="A12" s="173" t="s">
        <v>154</v>
      </c>
      <c r="B12" s="169">
        <v>6416228.1818181816</v>
      </c>
      <c r="C12" s="169">
        <v>9706991.8181818165</v>
      </c>
      <c r="D12" s="169">
        <v>8869602.9090909101</v>
      </c>
      <c r="E12" s="169">
        <v>11386031.363636365</v>
      </c>
      <c r="F12" s="169">
        <v>9935675.9090909101</v>
      </c>
      <c r="G12" s="169">
        <v>7936620.2990000006</v>
      </c>
      <c r="H12" s="169">
        <v>7879583.2999999998</v>
      </c>
      <c r="I12" s="169">
        <v>9444447.9000000004</v>
      </c>
      <c r="J12" s="169">
        <v>10930411.220000001</v>
      </c>
      <c r="K12" s="169">
        <v>10680827.83</v>
      </c>
      <c r="L12" s="169">
        <v>9847350.0999999978</v>
      </c>
      <c r="M12" s="169">
        <v>9671718.3090000004</v>
      </c>
      <c r="N12" s="169">
        <v>11337250.816</v>
      </c>
      <c r="O12" s="169">
        <v>12351318.706</v>
      </c>
      <c r="P12" s="169">
        <v>4680314.21</v>
      </c>
      <c r="Q12" s="176">
        <f t="shared" si="0"/>
        <v>1.5511045840624359E-2</v>
      </c>
      <c r="R12" s="176">
        <f t="shared" si="1"/>
        <v>-0.20119976017553276</v>
      </c>
      <c r="S12" s="172">
        <f t="shared" si="2"/>
        <v>-0.1823810663841085</v>
      </c>
      <c r="AA12"/>
      <c r="AB12" s="54"/>
      <c r="AC12"/>
      <c r="AF12" s="463"/>
      <c r="AG12" s="20"/>
      <c r="AH12" s="20"/>
      <c r="AI12" s="20"/>
      <c r="AJ12" s="20"/>
    </row>
    <row r="13" spans="1:36">
      <c r="A13" s="173" t="s">
        <v>163</v>
      </c>
      <c r="B13" s="169">
        <v>3289231.9915454546</v>
      </c>
      <c r="C13" s="169">
        <v>3154066.1818181812</v>
      </c>
      <c r="D13" s="169">
        <v>3186029.7454545456</v>
      </c>
      <c r="E13" s="169">
        <v>3337870.3557723896</v>
      </c>
      <c r="F13" s="169">
        <v>3886521.1963636358</v>
      </c>
      <c r="G13" s="169">
        <v>3234763.96</v>
      </c>
      <c r="H13" s="169">
        <v>3377031.8200000003</v>
      </c>
      <c r="I13" s="169">
        <v>3560781.4000000004</v>
      </c>
      <c r="J13" s="169">
        <v>5498835.6899999995</v>
      </c>
      <c r="K13" s="169">
        <v>6299364.7090000007</v>
      </c>
      <c r="L13" s="169">
        <v>6281613.5259999996</v>
      </c>
      <c r="M13" s="169">
        <v>6601042.9600000009</v>
      </c>
      <c r="N13" s="169">
        <v>7552295.9399999995</v>
      </c>
      <c r="O13" s="169">
        <v>8615321.6889999993</v>
      </c>
      <c r="P13" s="169">
        <v>3882701.83</v>
      </c>
      <c r="Q13" s="176">
        <f t="shared" si="0"/>
        <v>1.0819302200087222E-2</v>
      </c>
      <c r="R13" s="176">
        <f t="shared" si="1"/>
        <v>-0.16769681765107639</v>
      </c>
      <c r="S13" s="172">
        <f t="shared" si="2"/>
        <v>2.5585315440432528E-2</v>
      </c>
      <c r="AA13"/>
      <c r="AB13" s="54"/>
      <c r="AC13"/>
      <c r="AF13" s="463"/>
      <c r="AG13" s="20"/>
      <c r="AH13" s="20"/>
      <c r="AI13" s="20"/>
      <c r="AJ13" s="20"/>
    </row>
    <row r="14" spans="1:36">
      <c r="A14" s="173" t="s">
        <v>139</v>
      </c>
      <c r="B14" s="169">
        <v>64324321.460020989</v>
      </c>
      <c r="C14" s="169">
        <v>55378252.080636352</v>
      </c>
      <c r="D14" s="169">
        <v>54662146.855636373</v>
      </c>
      <c r="E14" s="169">
        <v>50143125.743545458</v>
      </c>
      <c r="F14" s="169">
        <v>48657513.890272722</v>
      </c>
      <c r="G14" s="169">
        <v>51260249.286999993</v>
      </c>
      <c r="H14" s="169">
        <v>48158068.404000007</v>
      </c>
      <c r="I14" s="169">
        <v>49500903.469999999</v>
      </c>
      <c r="J14" s="169">
        <v>46927880.92400001</v>
      </c>
      <c r="K14" s="169">
        <v>38201521.713</v>
      </c>
      <c r="L14" s="169">
        <v>34200514.262999997</v>
      </c>
      <c r="M14" s="169">
        <v>33858230.063999996</v>
      </c>
      <c r="N14" s="169">
        <v>36906319.598999999</v>
      </c>
      <c r="O14" s="169">
        <v>42005855.762000009</v>
      </c>
      <c r="P14" s="169">
        <v>18755935.436999999</v>
      </c>
      <c r="Q14" s="176">
        <f t="shared" si="0"/>
        <v>5.2751837257873198E-2</v>
      </c>
      <c r="R14" s="176">
        <f t="shared" si="1"/>
        <v>5.3490924394466288E-2</v>
      </c>
      <c r="S14" s="172">
        <f t="shared" si="2"/>
        <v>-7.4361371818672237E-2</v>
      </c>
      <c r="AA14"/>
      <c r="AB14" s="54"/>
      <c r="AC14"/>
      <c r="AF14" s="463"/>
      <c r="AG14" s="20"/>
      <c r="AH14" s="20"/>
      <c r="AI14" s="20"/>
      <c r="AJ14" s="20"/>
    </row>
    <row r="15" spans="1:36">
      <c r="A15" s="173" t="s">
        <v>150</v>
      </c>
      <c r="B15" s="169">
        <v>11657591.832636366</v>
      </c>
      <c r="C15" s="169">
        <v>8671425.5313181803</v>
      </c>
      <c r="D15" s="169">
        <v>9925575.562454544</v>
      </c>
      <c r="E15" s="169">
        <v>10099840.890909093</v>
      </c>
      <c r="F15" s="169">
        <v>10514578.11209091</v>
      </c>
      <c r="G15" s="169">
        <v>10480596.27</v>
      </c>
      <c r="H15" s="169">
        <v>11517209.84</v>
      </c>
      <c r="I15" s="169">
        <v>13137938.810000001</v>
      </c>
      <c r="J15" s="169">
        <v>14475092.99</v>
      </c>
      <c r="K15" s="169">
        <v>15492618.99</v>
      </c>
      <c r="L15" s="169">
        <v>16773254.699999999</v>
      </c>
      <c r="M15" s="169">
        <v>17623993.609999999</v>
      </c>
      <c r="N15" s="169">
        <v>20024454.835999999</v>
      </c>
      <c r="O15" s="169">
        <v>23857628.197999999</v>
      </c>
      <c r="P15" s="169">
        <v>10438900.41</v>
      </c>
      <c r="Q15" s="176">
        <f t="shared" si="0"/>
        <v>2.9960911335563289E-2</v>
      </c>
      <c r="R15" s="176">
        <f t="shared" si="1"/>
        <v>-3.2318787999524152E-3</v>
      </c>
      <c r="S15" s="172">
        <f t="shared" si="2"/>
        <v>0.20863590791937522</v>
      </c>
      <c r="AA15"/>
      <c r="AB15" s="54"/>
      <c r="AC15"/>
      <c r="AF15" s="463"/>
      <c r="AG15" s="20"/>
      <c r="AH15" s="20"/>
      <c r="AI15" s="20"/>
      <c r="AJ15" s="20"/>
    </row>
    <row r="16" spans="1:36">
      <c r="A16" s="173" t="s">
        <v>144</v>
      </c>
      <c r="B16" s="169">
        <v>16966613.731258184</v>
      </c>
      <c r="C16" s="169">
        <v>16219854.54472727</v>
      </c>
      <c r="D16" s="169">
        <v>17512863.273636363</v>
      </c>
      <c r="E16" s="169">
        <v>18403879.793636367</v>
      </c>
      <c r="F16" s="169">
        <v>19826719.706363641</v>
      </c>
      <c r="G16" s="169">
        <v>18516614.329999998</v>
      </c>
      <c r="H16" s="169">
        <v>19097021.461999997</v>
      </c>
      <c r="I16" s="169">
        <v>20689532.029999997</v>
      </c>
      <c r="J16" s="169">
        <v>20032395.905000001</v>
      </c>
      <c r="K16" s="169">
        <v>20616211.142999999</v>
      </c>
      <c r="L16" s="169">
        <v>21611719.662999999</v>
      </c>
      <c r="M16" s="169">
        <v>21352424.607000001</v>
      </c>
      <c r="N16" s="169">
        <v>23071907.859999999</v>
      </c>
      <c r="O16" s="169">
        <v>24815876.436999999</v>
      </c>
      <c r="P16" s="169">
        <v>10042169.1</v>
      </c>
      <c r="Q16" s="176">
        <f t="shared" si="0"/>
        <v>3.1164299630823313E-2</v>
      </c>
      <c r="R16" s="176">
        <f t="shared" si="1"/>
        <v>-6.6077767566520215E-2</v>
      </c>
      <c r="S16" s="172">
        <f t="shared" si="2"/>
        <v>0.14160174981466506</v>
      </c>
      <c r="AA16"/>
      <c r="AB16" s="54"/>
      <c r="AC16"/>
      <c r="AF16" s="463"/>
      <c r="AG16" s="20"/>
      <c r="AH16" s="20"/>
      <c r="AI16" s="20"/>
      <c r="AJ16" s="20"/>
    </row>
    <row r="17" spans="1:36">
      <c r="A17" s="173" t="s">
        <v>148</v>
      </c>
      <c r="B17" s="169">
        <v>19640557.07073636</v>
      </c>
      <c r="C17" s="169">
        <v>17597769.024272729</v>
      </c>
      <c r="D17" s="169">
        <v>17148239.390636362</v>
      </c>
      <c r="E17" s="169">
        <v>16750033.906727273</v>
      </c>
      <c r="F17" s="169">
        <v>14669089.549272723</v>
      </c>
      <c r="G17" s="169">
        <v>16947140.449999999</v>
      </c>
      <c r="H17" s="169">
        <v>14310438.52</v>
      </c>
      <c r="I17" s="169">
        <v>14791425.74</v>
      </c>
      <c r="J17" s="169">
        <v>16538495.66</v>
      </c>
      <c r="K17" s="169">
        <v>17762175.774</v>
      </c>
      <c r="L17" s="169">
        <v>15983689.558</v>
      </c>
      <c r="M17" s="169">
        <v>15230600.66</v>
      </c>
      <c r="N17" s="169">
        <v>15100281.776000001</v>
      </c>
      <c r="O17" s="169">
        <v>16497756.561000001</v>
      </c>
      <c r="P17" s="169">
        <v>7451121.4040000001</v>
      </c>
      <c r="Q17" s="176">
        <f t="shared" si="0"/>
        <v>2.071822971913298E-2</v>
      </c>
      <c r="R17" s="176">
        <f t="shared" si="1"/>
        <v>0.15529599796057</v>
      </c>
      <c r="S17" s="172">
        <f t="shared" si="2"/>
        <v>-3.6972219227068656E-2</v>
      </c>
      <c r="AA17"/>
      <c r="AB17" s="54"/>
      <c r="AC17"/>
      <c r="AF17" s="463"/>
      <c r="AG17" s="20"/>
      <c r="AH17" s="20"/>
      <c r="AI17" s="20"/>
      <c r="AJ17" s="20"/>
    </row>
    <row r="18" spans="1:36">
      <c r="A18" s="173" t="s">
        <v>151</v>
      </c>
      <c r="B18" s="169">
        <v>7217650.2988663632</v>
      </c>
      <c r="C18" s="169">
        <v>8045808.9942181818</v>
      </c>
      <c r="D18" s="169">
        <v>9074298.4098181836</v>
      </c>
      <c r="E18" s="169">
        <v>9466463.6390909106</v>
      </c>
      <c r="F18" s="169">
        <v>10744260.255454544</v>
      </c>
      <c r="G18" s="169">
        <v>11124743.065000001</v>
      </c>
      <c r="H18" s="169">
        <v>12082508.819</v>
      </c>
      <c r="I18" s="169">
        <v>11586797.67</v>
      </c>
      <c r="J18" s="169">
        <v>12783880.785999998</v>
      </c>
      <c r="K18" s="169">
        <v>12926179.798</v>
      </c>
      <c r="L18" s="169">
        <v>13216337.856000002</v>
      </c>
      <c r="M18" s="169">
        <v>13613769.054000001</v>
      </c>
      <c r="N18" s="169">
        <v>14336984.192000002</v>
      </c>
      <c r="O18" s="169">
        <v>14672915.727000002</v>
      </c>
      <c r="P18" s="169">
        <v>6138057.574</v>
      </c>
      <c r="Q18" s="176">
        <f t="shared" si="0"/>
        <v>1.8426556214321939E-2</v>
      </c>
      <c r="R18" s="176">
        <f t="shared" si="1"/>
        <v>3.5412657595696034E-2</v>
      </c>
      <c r="S18" s="172">
        <f t="shared" si="2"/>
        <v>0.38267551131208555</v>
      </c>
      <c r="AA18"/>
      <c r="AB18" s="54"/>
      <c r="AC18"/>
      <c r="AF18" s="463"/>
      <c r="AG18" s="20"/>
      <c r="AH18" s="20"/>
      <c r="AI18" s="20"/>
      <c r="AJ18" s="20"/>
    </row>
    <row r="19" spans="1:36">
      <c r="A19" s="173" t="s">
        <v>160</v>
      </c>
      <c r="B19" s="169">
        <v>4101324.7272727275</v>
      </c>
      <c r="C19" s="169">
        <v>4016089.6981818187</v>
      </c>
      <c r="D19" s="169">
        <v>4488859.7292727279</v>
      </c>
      <c r="E19" s="169">
        <v>5139506.9409090905</v>
      </c>
      <c r="F19" s="169">
        <v>6435655.2261818182</v>
      </c>
      <c r="G19" s="169">
        <v>5132365.67</v>
      </c>
      <c r="H19" s="169">
        <v>4319315.9499999993</v>
      </c>
      <c r="I19" s="169">
        <v>4113734.94</v>
      </c>
      <c r="J19" s="169">
        <v>3368181.77</v>
      </c>
      <c r="K19" s="169">
        <v>5554520.0659999996</v>
      </c>
      <c r="L19" s="169">
        <v>3827904.0180000002</v>
      </c>
      <c r="M19" s="169">
        <v>3634113.71</v>
      </c>
      <c r="N19" s="169">
        <v>3876003.4000000004</v>
      </c>
      <c r="O19" s="169">
        <v>5067704.1099999994</v>
      </c>
      <c r="P19" s="169">
        <v>1561371.71</v>
      </c>
      <c r="Q19" s="176">
        <f t="shared" si="0"/>
        <v>6.3641294203464838E-3</v>
      </c>
      <c r="R19" s="176">
        <f t="shared" si="1"/>
        <v>-0.20251077945874382</v>
      </c>
      <c r="S19" s="172">
        <f t="shared" si="2"/>
        <v>0.27795095620587024</v>
      </c>
      <c r="AA19"/>
      <c r="AB19" s="54"/>
      <c r="AC19"/>
      <c r="AF19" s="463"/>
      <c r="AG19" s="20"/>
      <c r="AH19" s="20"/>
      <c r="AI19" s="20"/>
      <c r="AJ19" s="20"/>
    </row>
    <row r="20" spans="1:36">
      <c r="A20" s="173" t="s">
        <v>143</v>
      </c>
      <c r="B20" s="169">
        <v>17176236.360684134</v>
      </c>
      <c r="C20" s="169">
        <v>13995487.634909092</v>
      </c>
      <c r="D20" s="169">
        <v>15865568.935090907</v>
      </c>
      <c r="E20" s="169">
        <v>16519160.683636364</v>
      </c>
      <c r="F20" s="169">
        <v>17990223.639091011</v>
      </c>
      <c r="G20" s="169">
        <v>18703830.818999998</v>
      </c>
      <c r="H20" s="169">
        <v>20760287.686000001</v>
      </c>
      <c r="I20" s="169">
        <v>23198771.421999998</v>
      </c>
      <c r="J20" s="169">
        <v>25012183.531999998</v>
      </c>
      <c r="K20" s="169">
        <v>28071148.635000002</v>
      </c>
      <c r="L20" s="169">
        <v>29403132.825000003</v>
      </c>
      <c r="M20" s="169">
        <v>27001668.855</v>
      </c>
      <c r="N20" s="169">
        <v>26204025.921999998</v>
      </c>
      <c r="O20" s="169">
        <v>27395080.965</v>
      </c>
      <c r="P20" s="169">
        <v>13181183.995999999</v>
      </c>
      <c r="Q20" s="176">
        <f t="shared" si="0"/>
        <v>3.4403318930577902E-2</v>
      </c>
      <c r="R20" s="176">
        <f t="shared" si="1"/>
        <v>3.9666387379331293E-2</v>
      </c>
      <c r="S20" s="172">
        <f t="shared" si="2"/>
        <v>0.33641865913602303</v>
      </c>
      <c r="AA20"/>
      <c r="AB20" s="54"/>
      <c r="AC20"/>
      <c r="AF20" s="463"/>
      <c r="AG20" s="20"/>
      <c r="AH20" s="20"/>
      <c r="AI20" s="20"/>
      <c r="AJ20" s="20"/>
    </row>
    <row r="21" spans="1:36">
      <c r="A21" s="173" t="s">
        <v>152</v>
      </c>
      <c r="B21" s="169">
        <v>13329441.000000002</v>
      </c>
      <c r="C21" s="169">
        <v>12844821.363636361</v>
      </c>
      <c r="D21" s="169">
        <v>12900177.414545456</v>
      </c>
      <c r="E21" s="169">
        <v>10136996.272727074</v>
      </c>
      <c r="F21" s="169">
        <v>9269805.5500000007</v>
      </c>
      <c r="G21" s="169">
        <v>8305331.6600000001</v>
      </c>
      <c r="H21" s="169">
        <v>9106663.2699999996</v>
      </c>
      <c r="I21" s="169">
        <v>10936471.779999999</v>
      </c>
      <c r="J21" s="169">
        <v>14724069.129999999</v>
      </c>
      <c r="K21" s="169">
        <v>14595487.874</v>
      </c>
      <c r="L21" s="169">
        <v>13853480.810999999</v>
      </c>
      <c r="M21" s="169">
        <v>13216293.189999999</v>
      </c>
      <c r="N21" s="169">
        <v>14062948.127999999</v>
      </c>
      <c r="O21" s="169">
        <v>15511344.716</v>
      </c>
      <c r="P21" s="169">
        <v>6208397.6600000001</v>
      </c>
      <c r="Q21" s="176">
        <f t="shared" si="0"/>
        <v>1.9479472975037524E-2</v>
      </c>
      <c r="R21" s="176">
        <f t="shared" si="1"/>
        <v>-0.10404467329953869</v>
      </c>
      <c r="S21" s="172">
        <f t="shared" si="2"/>
        <v>-0.35341010786554328</v>
      </c>
      <c r="AA21"/>
      <c r="AB21" s="54"/>
      <c r="AC21"/>
      <c r="AF21" s="463"/>
      <c r="AG21" s="20"/>
      <c r="AH21" s="20"/>
      <c r="AI21" s="20"/>
      <c r="AJ21" s="20"/>
    </row>
    <row r="22" spans="1:36">
      <c r="A22" s="173" t="s">
        <v>153</v>
      </c>
      <c r="B22" s="169">
        <v>6582635.082274992</v>
      </c>
      <c r="C22" s="169">
        <v>6816060.9090909092</v>
      </c>
      <c r="D22" s="169">
        <v>7920996.3636363633</v>
      </c>
      <c r="E22" s="169">
        <v>8910924</v>
      </c>
      <c r="F22" s="169">
        <v>11039297.309090909</v>
      </c>
      <c r="G22" s="169">
        <v>9827271.5</v>
      </c>
      <c r="H22" s="169">
        <v>9421276.4000000004</v>
      </c>
      <c r="I22" s="169">
        <v>9492535.8000000007</v>
      </c>
      <c r="J22" s="169">
        <v>11556195</v>
      </c>
      <c r="K22" s="169">
        <v>13295854</v>
      </c>
      <c r="L22" s="169">
        <v>13624865</v>
      </c>
      <c r="M22" s="169">
        <v>13262088.279999999</v>
      </c>
      <c r="N22" s="169">
        <v>12889041.359999999</v>
      </c>
      <c r="O22" s="169">
        <v>13426803.1</v>
      </c>
      <c r="P22" s="169">
        <v>5761554.1000000006</v>
      </c>
      <c r="Q22" s="176">
        <f t="shared" si="0"/>
        <v>1.6861661765392489E-2</v>
      </c>
      <c r="R22" s="176">
        <f t="shared" si="1"/>
        <v>-0.10979193468163959</v>
      </c>
      <c r="S22" s="172">
        <f t="shared" si="2"/>
        <v>0.4417816435432515</v>
      </c>
      <c r="AA22"/>
      <c r="AB22" s="54"/>
      <c r="AC22"/>
      <c r="AF22" s="463"/>
      <c r="AG22" s="20"/>
      <c r="AH22" s="20"/>
      <c r="AI22" s="20"/>
      <c r="AJ22" s="20"/>
    </row>
    <row r="23" spans="1:36">
      <c r="A23" s="173" t="s">
        <v>155</v>
      </c>
      <c r="B23" s="169">
        <v>6536761.9207272734</v>
      </c>
      <c r="C23" s="169">
        <v>6993314.1818181826</v>
      </c>
      <c r="D23" s="169">
        <v>4643383.872727273</v>
      </c>
      <c r="E23" s="169">
        <v>7163943.5000000028</v>
      </c>
      <c r="F23" s="169">
        <v>8217266.5454545449</v>
      </c>
      <c r="G23" s="169">
        <v>8101447.7999999998</v>
      </c>
      <c r="H23" s="169">
        <v>8404989.0999999996</v>
      </c>
      <c r="I23" s="169">
        <v>8574399.2400000002</v>
      </c>
      <c r="J23" s="169">
        <v>11272020.379999999</v>
      </c>
      <c r="K23" s="169">
        <v>11924778.858999999</v>
      </c>
      <c r="L23" s="169">
        <v>12460987.515999999</v>
      </c>
      <c r="M23" s="169">
        <v>13497608.5</v>
      </c>
      <c r="N23" s="169">
        <v>14096516.446</v>
      </c>
      <c r="O23" s="169">
        <v>15013952.311999999</v>
      </c>
      <c r="P23" s="169">
        <v>6595105.3899999997</v>
      </c>
      <c r="Q23" s="176">
        <f t="shared" si="0"/>
        <v>1.8854837131459579E-2</v>
      </c>
      <c r="R23" s="176">
        <f t="shared" si="1"/>
        <v>-1.4094558672751259E-2</v>
      </c>
      <c r="S23" s="172">
        <f t="shared" si="2"/>
        <v>0.15845614673838593</v>
      </c>
      <c r="AA23"/>
      <c r="AB23" s="54"/>
      <c r="AC23"/>
      <c r="AF23" s="463"/>
      <c r="AG23" s="20"/>
      <c r="AH23" s="20"/>
      <c r="AI23" s="20"/>
      <c r="AJ23" s="20"/>
    </row>
    <row r="24" spans="1:36">
      <c r="A24" s="173" t="s">
        <v>137</v>
      </c>
      <c r="B24" s="169">
        <v>50510267.43235223</v>
      </c>
      <c r="C24" s="169">
        <v>57295373.784400001</v>
      </c>
      <c r="D24" s="169">
        <v>56098292.087353632</v>
      </c>
      <c r="E24" s="169">
        <v>58769176.788818173</v>
      </c>
      <c r="F24" s="169">
        <v>65121829.560181819</v>
      </c>
      <c r="G24" s="169">
        <v>63403251.839999989</v>
      </c>
      <c r="H24" s="169">
        <v>66018420.62000002</v>
      </c>
      <c r="I24" s="169">
        <v>71307677.905999988</v>
      </c>
      <c r="J24" s="169">
        <v>73753842.856000006</v>
      </c>
      <c r="K24" s="169">
        <v>83662516.416000023</v>
      </c>
      <c r="L24" s="169">
        <v>90817346.887999997</v>
      </c>
      <c r="M24" s="169">
        <v>92506797.216999978</v>
      </c>
      <c r="N24" s="169">
        <v>95540124.06400001</v>
      </c>
      <c r="O24" s="169">
        <v>95762704.965999976</v>
      </c>
      <c r="P24" s="169">
        <v>56407080.946999989</v>
      </c>
      <c r="Q24" s="176">
        <f t="shared" si="0"/>
        <v>0.12026081926201504</v>
      </c>
      <c r="R24" s="176">
        <f t="shared" si="1"/>
        <v>-2.6390194068390237E-2</v>
      </c>
      <c r="S24" s="172">
        <f t="shared" si="2"/>
        <v>0.106603337270888</v>
      </c>
      <c r="AA24"/>
      <c r="AB24" s="54"/>
      <c r="AC24"/>
      <c r="AF24" s="463"/>
      <c r="AG24" s="20"/>
      <c r="AH24" s="20"/>
      <c r="AI24" s="20"/>
      <c r="AJ24" s="20"/>
    </row>
    <row r="25" spans="1:36">
      <c r="A25" s="173" t="s">
        <v>166</v>
      </c>
      <c r="B25" s="169">
        <v>0</v>
      </c>
      <c r="C25" s="169">
        <v>0</v>
      </c>
      <c r="D25" s="169">
        <v>3195</v>
      </c>
      <c r="E25" s="169">
        <v>55272.727272727279</v>
      </c>
      <c r="F25" s="169">
        <v>180172.27272727271</v>
      </c>
      <c r="G25" s="169">
        <v>169443</v>
      </c>
      <c r="H25" s="169">
        <v>231146</v>
      </c>
      <c r="I25" s="169">
        <v>271756</v>
      </c>
      <c r="J25" s="169">
        <v>213821</v>
      </c>
      <c r="K25" s="169">
        <v>260978</v>
      </c>
      <c r="L25" s="169">
        <v>211431</v>
      </c>
      <c r="M25" s="169">
        <v>266268</v>
      </c>
      <c r="N25" s="169">
        <v>259142</v>
      </c>
      <c r="O25" s="169">
        <v>512337.4</v>
      </c>
      <c r="P25" s="169">
        <v>229239</v>
      </c>
      <c r="Q25" s="176">
        <f t="shared" si="0"/>
        <v>6.4340408392230008E-4</v>
      </c>
      <c r="R25" s="176">
        <f t="shared" si="1"/>
        <v>-5.9550077072700512E-2</v>
      </c>
      <c r="S25" s="172">
        <v>0</v>
      </c>
      <c r="AA25"/>
      <c r="AB25" s="54"/>
      <c r="AC25"/>
      <c r="AF25" s="463"/>
      <c r="AG25" s="20"/>
      <c r="AH25" s="20"/>
      <c r="AI25" s="20"/>
      <c r="AJ25" s="20"/>
    </row>
    <row r="26" spans="1:36">
      <c r="A26" s="173" t="s">
        <v>159</v>
      </c>
      <c r="B26" s="169">
        <v>561616.36363636376</v>
      </c>
      <c r="C26" s="169">
        <v>550397.27272727271</v>
      </c>
      <c r="D26" s="169">
        <v>925540.45454545459</v>
      </c>
      <c r="E26" s="169">
        <v>1171805</v>
      </c>
      <c r="F26" s="169">
        <v>2607061.9090909092</v>
      </c>
      <c r="G26" s="169">
        <v>3051322</v>
      </c>
      <c r="H26" s="169">
        <v>4422509</v>
      </c>
      <c r="I26" s="169">
        <v>4325739</v>
      </c>
      <c r="J26" s="169">
        <v>4475093</v>
      </c>
      <c r="K26" s="169">
        <v>5804918</v>
      </c>
      <c r="L26" s="169">
        <v>5927575</v>
      </c>
      <c r="M26" s="169">
        <v>5355693.5999999996</v>
      </c>
      <c r="N26" s="169">
        <v>4903106.1399999997</v>
      </c>
      <c r="O26" s="169">
        <v>3345365.4</v>
      </c>
      <c r="P26" s="169">
        <v>1138458.6000000001</v>
      </c>
      <c r="Q26" s="176">
        <f t="shared" si="0"/>
        <v>4.2011802389838393E-3</v>
      </c>
      <c r="R26" s="176">
        <f t="shared" si="1"/>
        <v>0.17040642163499897</v>
      </c>
      <c r="S26" s="172">
        <f t="shared" ref="S26:S40" si="3">+(G26-C26)/C26</f>
        <v>4.5438537783452286</v>
      </c>
      <c r="AA26"/>
      <c r="AB26" s="54"/>
      <c r="AC26"/>
      <c r="AF26" s="463"/>
      <c r="AG26" s="20"/>
      <c r="AH26" s="20"/>
      <c r="AI26" s="20"/>
      <c r="AJ26" s="20"/>
    </row>
    <row r="27" spans="1:36">
      <c r="A27" s="173" t="s">
        <v>149</v>
      </c>
      <c r="B27" s="169">
        <v>9755701.800899094</v>
      </c>
      <c r="C27" s="169">
        <v>10687984.265818186</v>
      </c>
      <c r="D27" s="169">
        <v>11576771.866363639</v>
      </c>
      <c r="E27" s="169">
        <v>13133188.299999999</v>
      </c>
      <c r="F27" s="169">
        <v>13920697.222727273</v>
      </c>
      <c r="G27" s="169">
        <v>15064855.596999999</v>
      </c>
      <c r="H27" s="169">
        <v>14972003.307999998</v>
      </c>
      <c r="I27" s="169">
        <v>13947044.816000003</v>
      </c>
      <c r="J27" s="169">
        <v>18157980.772</v>
      </c>
      <c r="K27" s="169">
        <v>18305954.060999997</v>
      </c>
      <c r="L27" s="169">
        <v>19018165.926000003</v>
      </c>
      <c r="M27" s="169">
        <v>19943736.975000001</v>
      </c>
      <c r="N27" s="169">
        <v>21599120.592</v>
      </c>
      <c r="O27" s="169">
        <v>26455840.261</v>
      </c>
      <c r="P27" s="169">
        <v>11404212.461999999</v>
      </c>
      <c r="Q27" s="176">
        <f t="shared" si="0"/>
        <v>3.3223800697593828E-2</v>
      </c>
      <c r="R27" s="176">
        <f t="shared" si="1"/>
        <v>8.2191168730022038E-2</v>
      </c>
      <c r="S27" s="172">
        <f t="shared" si="3"/>
        <v>0.40951326483326883</v>
      </c>
      <c r="V27"/>
      <c r="W27"/>
      <c r="X27"/>
      <c r="Y27"/>
      <c r="AA27"/>
      <c r="AB27" s="54"/>
      <c r="AC27"/>
      <c r="AF27" s="463"/>
      <c r="AG27" s="20"/>
      <c r="AH27" s="20"/>
      <c r="AI27" s="20"/>
      <c r="AJ27" s="20"/>
    </row>
    <row r="28" spans="1:36">
      <c r="A28" s="173" t="s">
        <v>167</v>
      </c>
      <c r="B28" s="169">
        <v>584525.45454545459</v>
      </c>
      <c r="C28" s="169">
        <v>330537.72727272729</v>
      </c>
      <c r="D28" s="169">
        <v>111314.54545454547</v>
      </c>
      <c r="E28" s="169">
        <v>285605.45454545453</v>
      </c>
      <c r="F28" s="169">
        <v>76117.272727272706</v>
      </c>
      <c r="G28" s="169">
        <v>118630.2</v>
      </c>
      <c r="H28" s="169">
        <v>130107</v>
      </c>
      <c r="I28" s="169">
        <v>231143</v>
      </c>
      <c r="J28" s="169">
        <v>1232906.94</v>
      </c>
      <c r="K28" s="169">
        <v>2332484.6660000002</v>
      </c>
      <c r="L28" s="169">
        <v>3896255.5919999992</v>
      </c>
      <c r="M28" s="169">
        <v>3104024.63</v>
      </c>
      <c r="N28" s="169">
        <v>3779383.54</v>
      </c>
      <c r="O28" s="169">
        <v>4408805.66</v>
      </c>
      <c r="P28" s="169">
        <v>1641676.45</v>
      </c>
      <c r="Q28" s="176">
        <f t="shared" si="0"/>
        <v>5.5366708869267625E-3</v>
      </c>
      <c r="R28" s="176">
        <f t="shared" si="1"/>
        <v>0.55851879277191929</v>
      </c>
      <c r="S28" s="172">
        <f t="shared" si="3"/>
        <v>-0.64109936563423509</v>
      </c>
      <c r="V28"/>
      <c r="W28"/>
      <c r="X28"/>
      <c r="Y28"/>
      <c r="AA28"/>
      <c r="AB28" s="54"/>
      <c r="AC28"/>
      <c r="AF28" s="463"/>
      <c r="AG28" s="20"/>
      <c r="AH28" s="20"/>
      <c r="AI28" s="20"/>
      <c r="AJ28" s="20"/>
    </row>
    <row r="29" spans="1:36">
      <c r="A29" s="173" t="s">
        <v>161</v>
      </c>
      <c r="B29" s="169">
        <v>2471768.1818181821</v>
      </c>
      <c r="C29" s="169">
        <v>1849593.0909090908</v>
      </c>
      <c r="D29" s="169">
        <v>2118034.9545454541</v>
      </c>
      <c r="E29" s="169">
        <v>2833504.5454545459</v>
      </c>
      <c r="F29" s="169">
        <v>4678266.9999999991</v>
      </c>
      <c r="G29" s="169">
        <v>3645421</v>
      </c>
      <c r="H29" s="169">
        <v>3998683.98</v>
      </c>
      <c r="I29" s="169">
        <v>4059057.3200000003</v>
      </c>
      <c r="J29" s="169">
        <v>5707979.1799999997</v>
      </c>
      <c r="K29" s="169">
        <v>6216002.3049999997</v>
      </c>
      <c r="L29" s="169">
        <v>5872402.148</v>
      </c>
      <c r="M29" s="169">
        <v>6677967.9199999999</v>
      </c>
      <c r="N29" s="169">
        <v>6920549.6540000001</v>
      </c>
      <c r="O29" s="169">
        <v>6320336.574</v>
      </c>
      <c r="P29" s="169">
        <v>2571813.91</v>
      </c>
      <c r="Q29" s="176">
        <f t="shared" si="0"/>
        <v>7.9372116177251137E-3</v>
      </c>
      <c r="R29" s="176">
        <f t="shared" si="1"/>
        <v>-0.22077534266428131</v>
      </c>
      <c r="S29" s="172">
        <f t="shared" si="3"/>
        <v>0.97093134588226881</v>
      </c>
      <c r="V29"/>
      <c r="W29"/>
      <c r="X29"/>
      <c r="Y29"/>
      <c r="AA29"/>
      <c r="AB29" s="54"/>
      <c r="AC29"/>
      <c r="AF29" s="463"/>
      <c r="AG29" s="20"/>
      <c r="AH29" s="20"/>
      <c r="AI29" s="20"/>
      <c r="AJ29" s="20"/>
    </row>
    <row r="30" spans="1:36">
      <c r="A30" s="173" t="s">
        <v>145</v>
      </c>
      <c r="B30" s="169">
        <v>14691718.692000002</v>
      </c>
      <c r="C30" s="169">
        <v>14399443.293636363</v>
      </c>
      <c r="D30" s="169">
        <v>16237455.678064359</v>
      </c>
      <c r="E30" s="169">
        <v>17278435.780909091</v>
      </c>
      <c r="F30" s="169">
        <v>18363231.557909098</v>
      </c>
      <c r="G30" s="169">
        <v>16892742.329999998</v>
      </c>
      <c r="H30" s="169">
        <v>16479742.32</v>
      </c>
      <c r="I30" s="169">
        <v>15990042.390000001</v>
      </c>
      <c r="J30" s="169">
        <v>15364716.33</v>
      </c>
      <c r="K30" s="169">
        <v>20291229.357000001</v>
      </c>
      <c r="L30" s="169">
        <v>21413970.533</v>
      </c>
      <c r="M30" s="169">
        <v>23333173.109999999</v>
      </c>
      <c r="N30" s="169">
        <v>22877405.518999998</v>
      </c>
      <c r="O30" s="169">
        <v>26817122.016999997</v>
      </c>
      <c r="P30" s="169">
        <v>11059777.109999999</v>
      </c>
      <c r="Q30" s="176">
        <f t="shared" si="0"/>
        <v>3.367750592632985E-2</v>
      </c>
      <c r="R30" s="176">
        <f t="shared" si="1"/>
        <v>-8.0077911301823956E-2</v>
      </c>
      <c r="S30" s="172">
        <f t="shared" si="3"/>
        <v>0.1731524605166864</v>
      </c>
      <c r="V30"/>
      <c r="W30"/>
      <c r="X30"/>
      <c r="Y30"/>
      <c r="AA30"/>
      <c r="AB30" s="54"/>
      <c r="AC30"/>
      <c r="AF30" s="463"/>
      <c r="AG30" s="20"/>
      <c r="AH30" s="20"/>
      <c r="AI30" s="20"/>
      <c r="AJ30" s="20"/>
    </row>
    <row r="31" spans="1:36">
      <c r="A31" s="173" t="s">
        <v>138</v>
      </c>
      <c r="B31" s="169">
        <v>36811424.628727272</v>
      </c>
      <c r="C31" s="169">
        <v>37162854.681818172</v>
      </c>
      <c r="D31" s="169">
        <v>42178633.142290913</v>
      </c>
      <c r="E31" s="169">
        <v>47737961.935454547</v>
      </c>
      <c r="F31" s="169">
        <v>48102941.675963625</v>
      </c>
      <c r="G31" s="169">
        <v>51730845.562999994</v>
      </c>
      <c r="H31" s="169">
        <v>53380208.109999999</v>
      </c>
      <c r="I31" s="169">
        <v>54827225.435000002</v>
      </c>
      <c r="J31" s="169">
        <v>57933451.184</v>
      </c>
      <c r="K31" s="169">
        <v>57167810.385000005</v>
      </c>
      <c r="L31" s="169">
        <v>56009345.058000006</v>
      </c>
      <c r="M31" s="169">
        <v>52063117.075000003</v>
      </c>
      <c r="N31" s="169">
        <v>54139485.187999994</v>
      </c>
      <c r="O31" s="169">
        <v>56353479.159999996</v>
      </c>
      <c r="P31" s="169">
        <v>23575578.376000002</v>
      </c>
      <c r="Q31" s="176">
        <f t="shared" si="0"/>
        <v>7.0769884522922252E-2</v>
      </c>
      <c r="R31" s="176">
        <f t="shared" si="1"/>
        <v>7.5419584762093289E-2</v>
      </c>
      <c r="S31" s="172">
        <f t="shared" si="3"/>
        <v>0.39200408595922992</v>
      </c>
      <c r="V31"/>
      <c r="W31"/>
      <c r="X31"/>
      <c r="Y31"/>
      <c r="AA31"/>
      <c r="AB31" s="54"/>
      <c r="AC31"/>
      <c r="AF31" s="463"/>
      <c r="AG31" s="20"/>
      <c r="AH31" s="20"/>
      <c r="AI31" s="20"/>
      <c r="AJ31" s="20"/>
    </row>
    <row r="32" spans="1:36">
      <c r="A32" s="173" t="s">
        <v>142</v>
      </c>
      <c r="B32" s="169">
        <v>29118019.435807727</v>
      </c>
      <c r="C32" s="169">
        <v>29056061.724727273</v>
      </c>
      <c r="D32" s="169">
        <v>32119831.13709091</v>
      </c>
      <c r="E32" s="169">
        <v>27532763.764454544</v>
      </c>
      <c r="F32" s="169">
        <v>25685086.897363633</v>
      </c>
      <c r="G32" s="169">
        <v>26543776.511</v>
      </c>
      <c r="H32" s="169">
        <v>24172771.280000001</v>
      </c>
      <c r="I32" s="169">
        <v>32667318.09</v>
      </c>
      <c r="J32" s="169">
        <v>38024108.963</v>
      </c>
      <c r="K32" s="169">
        <v>32224807.037</v>
      </c>
      <c r="L32" s="169">
        <v>30178015.634999998</v>
      </c>
      <c r="M32" s="169">
        <v>28654840.149999999</v>
      </c>
      <c r="N32" s="169">
        <v>29888929.263</v>
      </c>
      <c r="O32" s="169">
        <v>28760856.416999999</v>
      </c>
      <c r="P32" s="169">
        <v>11885977.810000001</v>
      </c>
      <c r="Q32" s="176">
        <f t="shared" si="0"/>
        <v>3.6118488472246392E-2</v>
      </c>
      <c r="R32" s="176">
        <f t="shared" si="1"/>
        <v>3.3431446701646342E-2</v>
      </c>
      <c r="S32" s="172">
        <f t="shared" si="3"/>
        <v>-8.6463376817143445E-2</v>
      </c>
      <c r="V32"/>
      <c r="W32"/>
      <c r="X32"/>
      <c r="Y32"/>
      <c r="AA32"/>
      <c r="AB32" s="54"/>
      <c r="AC32"/>
      <c r="AF32" s="463"/>
      <c r="AG32" s="20"/>
      <c r="AH32" s="20"/>
      <c r="AI32" s="20"/>
      <c r="AJ32" s="20"/>
    </row>
    <row r="33" spans="1:36">
      <c r="A33" s="173" t="s">
        <v>156</v>
      </c>
      <c r="B33" s="169">
        <v>6133089.6485909084</v>
      </c>
      <c r="C33" s="169">
        <v>6229163.444363636</v>
      </c>
      <c r="D33" s="169">
        <v>6876923.8272727272</v>
      </c>
      <c r="E33" s="169">
        <v>7568255.374545454</v>
      </c>
      <c r="F33" s="169">
        <v>8096438.2960000001</v>
      </c>
      <c r="G33" s="169">
        <v>8109152.602</v>
      </c>
      <c r="H33" s="169">
        <v>8389766.4890000001</v>
      </c>
      <c r="I33" s="169">
        <v>8702542.1730000004</v>
      </c>
      <c r="J33" s="169">
        <v>9604557.4499999993</v>
      </c>
      <c r="K33" s="169">
        <v>9991932.0859999992</v>
      </c>
      <c r="L33" s="169">
        <v>10178855.110000001</v>
      </c>
      <c r="M33" s="169">
        <v>10321906.052999999</v>
      </c>
      <c r="N33" s="169">
        <v>11924240.460000001</v>
      </c>
      <c r="O33" s="169">
        <v>12605537.445999999</v>
      </c>
      <c r="P33" s="169">
        <v>5076493.2860000003</v>
      </c>
      <c r="Q33" s="176">
        <f t="shared" si="0"/>
        <v>1.5830299081800156E-2</v>
      </c>
      <c r="R33" s="176">
        <f t="shared" si="1"/>
        <v>1.5703579197634714E-3</v>
      </c>
      <c r="S33" s="172">
        <f t="shared" si="3"/>
        <v>0.30180443560803394</v>
      </c>
      <c r="V33"/>
      <c r="W33"/>
      <c r="X33"/>
      <c r="Y33"/>
      <c r="AA33"/>
      <c r="AB33" s="54"/>
      <c r="AC33"/>
      <c r="AF33" s="463"/>
      <c r="AG33" s="20"/>
      <c r="AH33" s="20"/>
      <c r="AI33" s="20"/>
      <c r="AJ33" s="20"/>
    </row>
    <row r="34" spans="1:36">
      <c r="A34" s="173" t="s">
        <v>158</v>
      </c>
      <c r="B34" s="169">
        <v>6880828.0902136359</v>
      </c>
      <c r="C34" s="169">
        <v>7357929.8669997994</v>
      </c>
      <c r="D34" s="169">
        <v>5433256.8334545456</v>
      </c>
      <c r="E34" s="169">
        <v>4573616.0618181806</v>
      </c>
      <c r="F34" s="169">
        <v>5286788.6632716283</v>
      </c>
      <c r="G34" s="169">
        <v>5260615.1520000007</v>
      </c>
      <c r="H34" s="169">
        <v>4148381.2630000003</v>
      </c>
      <c r="I34" s="169">
        <v>4675114.7</v>
      </c>
      <c r="J34" s="169">
        <v>7762658.3599999994</v>
      </c>
      <c r="K34" s="169">
        <v>10241225.467</v>
      </c>
      <c r="L34" s="169">
        <v>9784339.904000001</v>
      </c>
      <c r="M34" s="169">
        <v>8985969.5820000004</v>
      </c>
      <c r="N34" s="169">
        <v>9318661.5989999995</v>
      </c>
      <c r="O34" s="169">
        <v>11730544.928999998</v>
      </c>
      <c r="P34" s="169">
        <v>5722497.5549999997</v>
      </c>
      <c r="Q34" s="176">
        <f t="shared" si="0"/>
        <v>1.4731465073509422E-2</v>
      </c>
      <c r="R34" s="176">
        <f t="shared" si="1"/>
        <v>-4.9507390854225371E-3</v>
      </c>
      <c r="S34" s="172">
        <f t="shared" si="3"/>
        <v>-0.28504141149893564</v>
      </c>
      <c r="V34"/>
      <c r="W34"/>
      <c r="X34"/>
      <c r="Y34"/>
      <c r="AA34"/>
      <c r="AB34" s="54"/>
      <c r="AC34"/>
      <c r="AF34" s="463"/>
      <c r="AG34" s="20"/>
      <c r="AH34" s="20"/>
      <c r="AI34" s="20"/>
      <c r="AJ34" s="20"/>
    </row>
    <row r="35" spans="1:36">
      <c r="A35" s="173" t="s">
        <v>146</v>
      </c>
      <c r="B35" s="169">
        <v>12183179.384459192</v>
      </c>
      <c r="C35" s="169">
        <v>13430261.407272624</v>
      </c>
      <c r="D35" s="169">
        <v>13044533.677000001</v>
      </c>
      <c r="E35" s="169">
        <v>13218694.990363637</v>
      </c>
      <c r="F35" s="169">
        <v>11867662.725819182</v>
      </c>
      <c r="G35" s="169">
        <v>14780250.394999998</v>
      </c>
      <c r="H35" s="169">
        <v>15993891.138999999</v>
      </c>
      <c r="I35" s="169">
        <v>15661462.73</v>
      </c>
      <c r="J35" s="169">
        <v>11375055.810000001</v>
      </c>
      <c r="K35" s="169">
        <v>12695732.744000001</v>
      </c>
      <c r="L35" s="169">
        <v>13044402.504999999</v>
      </c>
      <c r="M35" s="169">
        <v>13544108.009</v>
      </c>
      <c r="N35" s="169">
        <v>13518513.141000001</v>
      </c>
      <c r="O35" s="169">
        <v>14452852.975000001</v>
      </c>
      <c r="P35" s="169">
        <v>6765423.6229999997</v>
      </c>
      <c r="Q35" s="176">
        <f t="shared" si="0"/>
        <v>1.8150196781346755E-2</v>
      </c>
      <c r="R35" s="176">
        <f t="shared" si="1"/>
        <v>0.24542218096948579</v>
      </c>
      <c r="S35" s="172">
        <f t="shared" si="3"/>
        <v>0.10051844463700021</v>
      </c>
      <c r="V35"/>
      <c r="W35"/>
      <c r="X35"/>
      <c r="Y35"/>
      <c r="AA35"/>
      <c r="AB35" s="54"/>
      <c r="AC35"/>
      <c r="AF35" s="463"/>
      <c r="AG35" s="20"/>
      <c r="AH35" s="20"/>
      <c r="AI35" s="20"/>
      <c r="AJ35" s="20"/>
    </row>
    <row r="36" spans="1:36">
      <c r="A36" s="173" t="s">
        <v>162</v>
      </c>
      <c r="B36" s="169">
        <v>2679877.7272727271</v>
      </c>
      <c r="C36" s="169">
        <v>2685114.5454545454</v>
      </c>
      <c r="D36" s="169">
        <v>2608217.3545454545</v>
      </c>
      <c r="E36" s="169">
        <v>2779862.7452545455</v>
      </c>
      <c r="F36" s="169">
        <v>2649348.2545454549</v>
      </c>
      <c r="G36" s="169">
        <v>2957385</v>
      </c>
      <c r="H36" s="169">
        <v>3443178</v>
      </c>
      <c r="I36" s="169">
        <v>3638453</v>
      </c>
      <c r="J36" s="169">
        <v>2866551</v>
      </c>
      <c r="K36" s="169">
        <v>3616660.2</v>
      </c>
      <c r="L36" s="169">
        <v>3732880.6</v>
      </c>
      <c r="M36" s="169">
        <v>3446617.42</v>
      </c>
      <c r="N36" s="169">
        <v>3727206.04</v>
      </c>
      <c r="O36" s="169">
        <v>3910634.1799999997</v>
      </c>
      <c r="P36" s="169">
        <v>1624361.98</v>
      </c>
      <c r="Q36" s="176">
        <f t="shared" si="0"/>
        <v>4.911056663320177E-3</v>
      </c>
      <c r="R36" s="176">
        <f t="shared" si="1"/>
        <v>0.11626887666657269</v>
      </c>
      <c r="S36" s="172">
        <f t="shared" si="3"/>
        <v>0.10139994027679877</v>
      </c>
      <c r="V36"/>
      <c r="W36"/>
      <c r="X36"/>
      <c r="Y36"/>
      <c r="AA36"/>
      <c r="AB36" s="54"/>
      <c r="AC36"/>
      <c r="AF36" s="463"/>
      <c r="AG36" s="20"/>
      <c r="AH36" s="20"/>
      <c r="AI36" s="20"/>
      <c r="AJ36" s="20"/>
    </row>
    <row r="37" spans="1:36">
      <c r="A37" s="173" t="s">
        <v>141</v>
      </c>
      <c r="B37" s="169">
        <v>35701221.065226354</v>
      </c>
      <c r="C37" s="169">
        <v>37107394.495581828</v>
      </c>
      <c r="D37" s="169">
        <v>37899708.894810915</v>
      </c>
      <c r="E37" s="169">
        <v>39190024.356638268</v>
      </c>
      <c r="F37" s="169">
        <v>39223720.038636357</v>
      </c>
      <c r="G37" s="169">
        <v>43347350.351000004</v>
      </c>
      <c r="H37" s="169">
        <v>43904645.149999999</v>
      </c>
      <c r="I37" s="169">
        <v>40940953.104000002</v>
      </c>
      <c r="J37" s="169">
        <v>34950231.203999996</v>
      </c>
      <c r="K37" s="169">
        <v>37357688.206</v>
      </c>
      <c r="L37" s="169">
        <v>37438493.375</v>
      </c>
      <c r="M37" s="169">
        <v>36474881.780000001</v>
      </c>
      <c r="N37" s="169">
        <v>38274290.348999992</v>
      </c>
      <c r="O37" s="169">
        <v>40289148.630000003</v>
      </c>
      <c r="P37" s="169">
        <v>16199213.789999999</v>
      </c>
      <c r="Q37" s="176">
        <f t="shared" si="0"/>
        <v>5.0595960330623024E-2</v>
      </c>
      <c r="R37" s="176">
        <f t="shared" si="1"/>
        <v>0.10513103571771792</v>
      </c>
      <c r="S37" s="172">
        <f t="shared" si="3"/>
        <v>0.1681593639284249</v>
      </c>
      <c r="V37"/>
      <c r="W37"/>
      <c r="X37"/>
      <c r="Y37"/>
      <c r="AA37"/>
      <c r="AB37" s="54"/>
      <c r="AC37"/>
      <c r="AF37" s="463"/>
      <c r="AG37" s="20"/>
      <c r="AH37" s="20"/>
      <c r="AI37" s="20"/>
      <c r="AJ37" s="20"/>
    </row>
    <row r="38" spans="1:36">
      <c r="A38" s="173" t="s">
        <v>157</v>
      </c>
      <c r="B38" s="169">
        <v>2105461.8181818184</v>
      </c>
      <c r="C38" s="169">
        <v>2885594.8181818184</v>
      </c>
      <c r="D38" s="169">
        <v>5096998.7181818187</v>
      </c>
      <c r="E38" s="169">
        <v>4363722.709090909</v>
      </c>
      <c r="F38" s="169">
        <v>4398084.4545454541</v>
      </c>
      <c r="G38" s="169">
        <v>4830899.3</v>
      </c>
      <c r="H38" s="169">
        <v>5696728.2999999998</v>
      </c>
      <c r="I38" s="169">
        <v>5369966.9000000004</v>
      </c>
      <c r="J38" s="169">
        <v>5249586.87</v>
      </c>
      <c r="K38" s="169">
        <v>5861919.5030000005</v>
      </c>
      <c r="L38" s="169">
        <v>5758899.034</v>
      </c>
      <c r="M38" s="169">
        <v>5593754.1200000001</v>
      </c>
      <c r="N38" s="169">
        <v>5492738.6299999999</v>
      </c>
      <c r="O38" s="169">
        <v>5631347.9859999996</v>
      </c>
      <c r="P38" s="169">
        <v>2739992.7199999997</v>
      </c>
      <c r="Q38" s="176">
        <f t="shared" si="0"/>
        <v>7.0719652560598135E-3</v>
      </c>
      <c r="R38" s="176">
        <f t="shared" si="1"/>
        <v>9.8409853182157114E-2</v>
      </c>
      <c r="S38" s="172">
        <f t="shared" si="3"/>
        <v>0.67414332378233766</v>
      </c>
      <c r="V38"/>
      <c r="W38"/>
      <c r="X38"/>
      <c r="Y38"/>
      <c r="AA38"/>
      <c r="AB38" s="54"/>
      <c r="AC38"/>
      <c r="AF38" s="463"/>
      <c r="AG38" s="20"/>
      <c r="AH38" s="20"/>
      <c r="AI38" s="20"/>
      <c r="AJ38" s="20"/>
    </row>
    <row r="39" spans="1:36">
      <c r="A39" s="173" t="s">
        <v>147</v>
      </c>
      <c r="B39" s="169">
        <v>13838285.142500907</v>
      </c>
      <c r="C39" s="169">
        <v>13127514.512545452</v>
      </c>
      <c r="D39" s="169">
        <v>12023599.041090911</v>
      </c>
      <c r="E39" s="169">
        <v>14237524.914545454</v>
      </c>
      <c r="F39" s="169">
        <v>19223044.101818182</v>
      </c>
      <c r="G39" s="169">
        <v>17714804.971999999</v>
      </c>
      <c r="H39" s="169">
        <v>14543325.786</v>
      </c>
      <c r="I39" s="169">
        <v>14767721.77</v>
      </c>
      <c r="J39" s="169">
        <v>18171092.739999998</v>
      </c>
      <c r="K39" s="169">
        <v>21852120.296</v>
      </c>
      <c r="L39" s="169">
        <v>22978484.421999998</v>
      </c>
      <c r="M39" s="169">
        <v>20338332.751000002</v>
      </c>
      <c r="N39" s="169">
        <v>21381546.640000001</v>
      </c>
      <c r="O39" s="169">
        <v>22793372.895000003</v>
      </c>
      <c r="P39" s="169">
        <v>9686640.0010000002</v>
      </c>
      <c r="Q39" s="176">
        <f t="shared" si="0"/>
        <v>2.8624397139476565E-2</v>
      </c>
      <c r="R39" s="176">
        <f t="shared" si="1"/>
        <v>-7.8459952639630473E-2</v>
      </c>
      <c r="S39" s="172">
        <f t="shared" si="3"/>
        <v>0.34944089797582428</v>
      </c>
      <c r="V39"/>
      <c r="W39"/>
      <c r="X39"/>
      <c r="Y39"/>
      <c r="AA39"/>
      <c r="AB39" s="54"/>
      <c r="AC39"/>
      <c r="AF39" s="463"/>
      <c r="AG39" s="20"/>
      <c r="AH39" s="20"/>
      <c r="AI39" s="20"/>
      <c r="AJ39" s="20"/>
    </row>
    <row r="40" spans="1:36">
      <c r="A40" s="173" t="s">
        <v>140</v>
      </c>
      <c r="B40" s="169">
        <v>48460937.43371439</v>
      </c>
      <c r="C40" s="169">
        <v>47983837.515515015</v>
      </c>
      <c r="D40" s="169">
        <v>48321559.246636361</v>
      </c>
      <c r="E40" s="169">
        <v>49998612.464818284</v>
      </c>
      <c r="F40" s="169">
        <v>46555772.955091208</v>
      </c>
      <c r="G40" s="169">
        <v>47194464.002000004</v>
      </c>
      <c r="H40" s="169">
        <v>45808362.560000002</v>
      </c>
      <c r="I40" s="169">
        <v>46699583.461000003</v>
      </c>
      <c r="J40" s="169">
        <v>53118868.869999997</v>
      </c>
      <c r="K40" s="169">
        <v>58673056.868000001</v>
      </c>
      <c r="L40" s="169">
        <v>62673988.535000011</v>
      </c>
      <c r="M40" s="169">
        <v>63580460.838</v>
      </c>
      <c r="N40" s="169">
        <v>60758512.093999997</v>
      </c>
      <c r="O40" s="169">
        <v>67642115.412</v>
      </c>
      <c r="P40" s="169">
        <v>40911389.722999997</v>
      </c>
      <c r="Q40" s="176">
        <f t="shared" si="0"/>
        <v>8.494639138431892E-2</v>
      </c>
      <c r="R40" s="176">
        <f t="shared" si="1"/>
        <v>1.3718836706349871E-2</v>
      </c>
      <c r="S40" s="172">
        <f t="shared" si="3"/>
        <v>-1.6450820826070356E-2</v>
      </c>
      <c r="V40"/>
      <c r="W40"/>
      <c r="X40"/>
      <c r="Y40"/>
      <c r="AA40"/>
      <c r="AB40" s="54"/>
      <c r="AC40"/>
      <c r="AF40" s="463"/>
      <c r="AG40" s="20"/>
      <c r="AH40" s="20"/>
      <c r="AI40" s="20"/>
      <c r="AJ40" s="20"/>
    </row>
    <row r="41" spans="1:36">
      <c r="A41" s="173" t="s">
        <v>168</v>
      </c>
      <c r="B41" s="169">
        <v>0</v>
      </c>
      <c r="C41" s="169">
        <v>0</v>
      </c>
      <c r="D41" s="169">
        <v>0</v>
      </c>
      <c r="E41" s="169">
        <v>0</v>
      </c>
      <c r="F41" s="169">
        <v>2272.727272727273</v>
      </c>
      <c r="G41" s="169">
        <v>0</v>
      </c>
      <c r="H41" s="169">
        <v>3435</v>
      </c>
      <c r="I41" s="169">
        <v>1350</v>
      </c>
      <c r="J41" s="169">
        <v>31797</v>
      </c>
      <c r="K41" s="169">
        <v>120609</v>
      </c>
      <c r="L41" s="169">
        <v>55674</v>
      </c>
      <c r="M41" s="169">
        <v>36807</v>
      </c>
      <c r="N41" s="169">
        <v>35940</v>
      </c>
      <c r="O41" s="169">
        <v>36135</v>
      </c>
      <c r="P41" s="169">
        <v>11340</v>
      </c>
      <c r="Q41" s="176">
        <f t="shared" si="0"/>
        <v>4.5379093098673478E-5</v>
      </c>
      <c r="R41" s="176">
        <f t="shared" si="1"/>
        <v>-1</v>
      </c>
      <c r="S41" s="172">
        <v>0</v>
      </c>
      <c r="V41"/>
      <c r="W41"/>
      <c r="X41"/>
      <c r="Y41"/>
      <c r="AB41" s="54"/>
      <c r="AC41"/>
      <c r="AF41" s="463"/>
      <c r="AG41" s="20"/>
      <c r="AH41" s="20"/>
      <c r="AI41" s="20"/>
      <c r="AJ41" s="20"/>
    </row>
    <row r="42" spans="1:36">
      <c r="A42" s="173" t="s">
        <v>164</v>
      </c>
      <c r="B42" s="169">
        <v>84431.818181818177</v>
      </c>
      <c r="C42" s="169">
        <v>148588.09090909091</v>
      </c>
      <c r="D42" s="169">
        <v>303058.18181818177</v>
      </c>
      <c r="E42" s="169">
        <v>265520.90909090918</v>
      </c>
      <c r="F42" s="169">
        <v>336833.63636363641</v>
      </c>
      <c r="G42" s="169">
        <v>304173</v>
      </c>
      <c r="H42" s="169">
        <v>441474</v>
      </c>
      <c r="I42" s="169">
        <v>474255</v>
      </c>
      <c r="J42" s="169">
        <v>854025</v>
      </c>
      <c r="K42" s="169">
        <v>966933</v>
      </c>
      <c r="L42" s="169">
        <v>757054</v>
      </c>
      <c r="M42" s="169">
        <v>586846</v>
      </c>
      <c r="N42" s="169">
        <v>522672</v>
      </c>
      <c r="O42" s="169">
        <v>547518</v>
      </c>
      <c r="P42" s="169">
        <v>198878</v>
      </c>
      <c r="Q42" s="176">
        <f t="shared" si="0"/>
        <v>6.8758462142519731E-4</v>
      </c>
      <c r="R42" s="176">
        <f t="shared" si="1"/>
        <v>-9.6963702070350474E-2</v>
      </c>
      <c r="S42" s="172">
        <f>+(G42-C42)/C42</f>
        <v>1.0470886875186987</v>
      </c>
      <c r="V42"/>
      <c r="W42"/>
      <c r="X42"/>
      <c r="Y42"/>
      <c r="AA42"/>
      <c r="AB42" s="54"/>
      <c r="AC42"/>
      <c r="AF42" s="463"/>
      <c r="AG42" s="20"/>
      <c r="AH42" s="20"/>
      <c r="AI42" s="20"/>
      <c r="AJ42" s="20"/>
    </row>
    <row r="43" spans="1:36" ht="15.75">
      <c r="A43" s="493"/>
      <c r="S43" s="494"/>
      <c r="V43"/>
      <c r="W43"/>
      <c r="X43"/>
      <c r="Y43"/>
      <c r="AF43" s="464"/>
      <c r="AG43" s="465"/>
      <c r="AH43" s="20"/>
      <c r="AI43" s="20"/>
      <c r="AJ43" s="20"/>
    </row>
    <row r="44" spans="1:36">
      <c r="A44" s="173" t="s">
        <v>202</v>
      </c>
      <c r="B44" s="495">
        <f t="shared" ref="B44:Q44" si="4">+SUM(B10:B42)</f>
        <v>559278712.70371735</v>
      </c>
      <c r="C44" s="495">
        <f t="shared" si="4"/>
        <v>552409917.45859659</v>
      </c>
      <c r="D44" s="495">
        <f t="shared" si="4"/>
        <v>565481264.04924703</v>
      </c>
      <c r="E44" s="495">
        <f t="shared" si="4"/>
        <v>582029399.68275607</v>
      </c>
      <c r="F44" s="495">
        <f t="shared" si="4"/>
        <v>598785919.75532746</v>
      </c>
      <c r="G44" s="495">
        <f t="shared" si="4"/>
        <v>600292950.24999988</v>
      </c>
      <c r="H44" s="495">
        <f t="shared" si="4"/>
        <v>604958579.546</v>
      </c>
      <c r="I44" s="495">
        <f t="shared" si="4"/>
        <v>630848169.87699986</v>
      </c>
      <c r="J44" s="495">
        <f t="shared" si="4"/>
        <v>666382415.64599991</v>
      </c>
      <c r="K44" s="495">
        <f t="shared" si="4"/>
        <v>702110453.76199996</v>
      </c>
      <c r="L44" s="495">
        <f t="shared" si="4"/>
        <v>709793410.70300019</v>
      </c>
      <c r="M44" s="495">
        <f>+SUM(M10:M42)</f>
        <v>702777191.15899992</v>
      </c>
      <c r="N44" s="495">
        <f>+SUM(N10:N42)</f>
        <v>734801294.85600007</v>
      </c>
      <c r="O44" s="495">
        <f>+SUM(O10:O42)</f>
        <v>796291806.03999996</v>
      </c>
      <c r="P44" s="495">
        <f>+SUM(P10:P42)</f>
        <v>376859859.08700001</v>
      </c>
      <c r="Q44" s="496">
        <f t="shared" si="4"/>
        <v>0.99999999999999989</v>
      </c>
      <c r="R44" s="497">
        <f>+(G44-F44)/F44</f>
        <v>2.5168101736397076E-3</v>
      </c>
      <c r="S44" s="498">
        <f>+(G44-C44)/C44</f>
        <v>8.6680255509699738E-2</v>
      </c>
      <c r="V44"/>
      <c r="W44"/>
      <c r="X44"/>
      <c r="Y44"/>
      <c r="AF44" s="20"/>
      <c r="AG44" s="20"/>
      <c r="AH44" s="20"/>
      <c r="AI44" s="20"/>
      <c r="AJ44" s="20"/>
    </row>
    <row r="45" spans="1:36">
      <c r="A45" s="499" t="s">
        <v>203</v>
      </c>
      <c r="B45" s="495">
        <f>+B44/12</f>
        <v>46606559.391976446</v>
      </c>
      <c r="C45" s="495">
        <f t="shared" ref="C45:J45" si="5">+C44/12</f>
        <v>46034159.788216382</v>
      </c>
      <c r="D45" s="495">
        <f t="shared" si="5"/>
        <v>47123438.670770586</v>
      </c>
      <c r="E45" s="495">
        <f t="shared" si="5"/>
        <v>48502449.973563008</v>
      </c>
      <c r="F45" s="495">
        <f t="shared" si="5"/>
        <v>49898826.646277286</v>
      </c>
      <c r="G45" s="495">
        <f t="shared" si="5"/>
        <v>50024412.520833321</v>
      </c>
      <c r="H45" s="495">
        <f t="shared" si="5"/>
        <v>50413214.962166667</v>
      </c>
      <c r="I45" s="495">
        <f>+I44/12</f>
        <v>52570680.823083319</v>
      </c>
      <c r="J45" s="495">
        <f t="shared" si="5"/>
        <v>55531867.970499992</v>
      </c>
      <c r="K45" s="495">
        <f>+K44/12</f>
        <v>58509204.480166666</v>
      </c>
      <c r="L45" s="495">
        <f>+L44/12</f>
        <v>59149450.891916685</v>
      </c>
      <c r="M45" s="495">
        <f>M44/12</f>
        <v>58564765.929916658</v>
      </c>
      <c r="N45" s="495">
        <f>N44/12</f>
        <v>61233441.238000005</v>
      </c>
      <c r="O45" s="495">
        <f>O44/12</f>
        <v>66357650.50333333</v>
      </c>
      <c r="P45" s="495">
        <f>P44/5</f>
        <v>75371971.817400008</v>
      </c>
      <c r="Q45" s="495"/>
      <c r="V45"/>
      <c r="W45"/>
      <c r="X45"/>
      <c r="Y45"/>
      <c r="AF45" s="20"/>
      <c r="AG45" s="20"/>
      <c r="AH45" s="20"/>
      <c r="AI45" s="20"/>
      <c r="AJ45" s="20"/>
    </row>
    <row r="46" spans="1:36">
      <c r="A46" s="491" t="s">
        <v>204</v>
      </c>
      <c r="B46" s="490"/>
      <c r="C46" s="490"/>
      <c r="D46" s="490"/>
      <c r="E46" s="490"/>
      <c r="F46" s="490"/>
      <c r="G46" s="500"/>
      <c r="H46" s="500"/>
      <c r="I46" s="500"/>
      <c r="J46" s="500"/>
      <c r="K46" s="500"/>
      <c r="L46" s="501"/>
      <c r="M46" s="501"/>
      <c r="N46" s="501"/>
      <c r="O46" s="501"/>
      <c r="P46" s="501"/>
      <c r="Q46" s="500"/>
      <c r="V46"/>
      <c r="W46"/>
      <c r="X46"/>
      <c r="Y46"/>
      <c r="AF46" s="20"/>
      <c r="AG46" s="20"/>
      <c r="AH46" s="20"/>
      <c r="AI46" s="20"/>
      <c r="AJ46" s="20"/>
    </row>
    <row r="47" spans="1:36">
      <c r="A47" s="491" t="s">
        <v>734</v>
      </c>
      <c r="F47" s="502"/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V47"/>
      <c r="W47"/>
      <c r="X47"/>
      <c r="Y47"/>
    </row>
    <row r="48" spans="1:36">
      <c r="A48" s="503" t="s">
        <v>205</v>
      </c>
      <c r="V48"/>
      <c r="W48"/>
      <c r="X48"/>
      <c r="Y48"/>
    </row>
    <row r="49" spans="22:25">
      <c r="V49"/>
      <c r="W49"/>
      <c r="X49"/>
      <c r="Y49"/>
    </row>
    <row r="50" spans="22:25">
      <c r="V50"/>
      <c r="W50"/>
      <c r="X50"/>
      <c r="Y50"/>
    </row>
    <row r="51" spans="22:25">
      <c r="V51"/>
      <c r="W51"/>
      <c r="X51"/>
      <c r="Y51"/>
    </row>
    <row r="9167" spans="22:22">
      <c r="V9167" s="117" t="s">
        <v>206</v>
      </c>
    </row>
    <row r="9168" spans="22:22">
      <c r="V9168" s="117" t="s">
        <v>207</v>
      </c>
    </row>
    <row r="9169" spans="22:22">
      <c r="V9169" s="117" t="s">
        <v>208</v>
      </c>
    </row>
    <row r="9170" spans="22:22">
      <c r="V9170" s="117" t="s">
        <v>209</v>
      </c>
    </row>
    <row r="9171" spans="22:22">
      <c r="V9171" s="117" t="s">
        <v>210</v>
      </c>
    </row>
    <row r="9172" spans="22:22">
      <c r="V9172" s="117" t="s">
        <v>211</v>
      </c>
    </row>
    <row r="9173" spans="22:22">
      <c r="V9173" s="117" t="s">
        <v>209</v>
      </c>
    </row>
    <row r="9174" spans="22:22">
      <c r="V9174" s="117" t="s">
        <v>212</v>
      </c>
    </row>
    <row r="9175" spans="22:22">
      <c r="V9175" s="117" t="s">
        <v>212</v>
      </c>
    </row>
    <row r="9176" spans="22:22">
      <c r="V9176" s="117" t="s">
        <v>213</v>
      </c>
    </row>
    <row r="9177" spans="22:22">
      <c r="V9177" s="117" t="s">
        <v>214</v>
      </c>
    </row>
    <row r="9178" spans="22:22">
      <c r="V9178" s="117" t="s">
        <v>215</v>
      </c>
    </row>
    <row r="9179" spans="22:22">
      <c r="V9179" s="117" t="s">
        <v>216</v>
      </c>
    </row>
    <row r="9180" spans="22:22">
      <c r="V9180" s="117" t="s">
        <v>217</v>
      </c>
    </row>
    <row r="9181" spans="22:22">
      <c r="V9181" s="117" t="s">
        <v>218</v>
      </c>
    </row>
    <row r="9182" spans="22:22">
      <c r="V9182" s="117" t="s">
        <v>219</v>
      </c>
    </row>
    <row r="9183" spans="22:22">
      <c r="V9183" s="117" t="s">
        <v>220</v>
      </c>
    </row>
    <row r="9184" spans="22:22">
      <c r="V9184" s="117" t="s">
        <v>221</v>
      </c>
    </row>
    <row r="9185" spans="22:22">
      <c r="V9185" s="117" t="s">
        <v>222</v>
      </c>
    </row>
    <row r="9186" spans="22:22">
      <c r="V9186" s="117" t="s">
        <v>218</v>
      </c>
    </row>
    <row r="9187" spans="22:22">
      <c r="V9187" s="117" t="s">
        <v>223</v>
      </c>
    </row>
    <row r="9188" spans="22:22">
      <c r="V9188" s="117" t="s">
        <v>224</v>
      </c>
    </row>
    <row r="9189" spans="22:22">
      <c r="V9189" s="117" t="s">
        <v>225</v>
      </c>
    </row>
    <row r="9190" spans="22:22">
      <c r="V9190" s="117" t="s">
        <v>226</v>
      </c>
    </row>
    <row r="9191" spans="22:22">
      <c r="V9191" s="117" t="s">
        <v>227</v>
      </c>
    </row>
    <row r="9192" spans="22:22">
      <c r="V9192" s="117" t="s">
        <v>228</v>
      </c>
    </row>
    <row r="9193" spans="22:22">
      <c r="V9193" s="117" t="s">
        <v>229</v>
      </c>
    </row>
    <row r="9194" spans="22:22">
      <c r="V9194" s="117" t="s">
        <v>230</v>
      </c>
    </row>
    <row r="9195" spans="22:22">
      <c r="V9195" s="117">
        <v>85.22</v>
      </c>
    </row>
    <row r="9460" spans="17:17">
      <c r="Q9460" s="528" t="s">
        <v>231</v>
      </c>
    </row>
    <row r="9461" spans="17:17">
      <c r="Q9461" s="528" t="s">
        <v>232</v>
      </c>
    </row>
    <row r="9462" spans="17:17">
      <c r="Q9462" s="528" t="s">
        <v>233</v>
      </c>
    </row>
    <row r="9463" spans="17:17">
      <c r="Q9463" s="528" t="s">
        <v>234</v>
      </c>
    </row>
    <row r="9464" spans="17:17">
      <c r="Q9464" s="528" t="s">
        <v>235</v>
      </c>
    </row>
    <row r="9465" spans="17:17">
      <c r="Q9465" s="528" t="s">
        <v>236</v>
      </c>
    </row>
    <row r="9466" spans="17:17">
      <c r="Q9466" s="528" t="s">
        <v>237</v>
      </c>
    </row>
    <row r="9467" spans="17:17">
      <c r="Q9467" s="528" t="s">
        <v>238</v>
      </c>
    </row>
    <row r="9468" spans="17:17">
      <c r="Q9468" s="528" t="s">
        <v>239</v>
      </c>
    </row>
    <row r="9469" spans="17:17">
      <c r="Q9469" s="528" t="s">
        <v>240</v>
      </c>
    </row>
    <row r="9470" spans="17:17">
      <c r="Q9470" s="528" t="s">
        <v>241</v>
      </c>
    </row>
    <row r="9471" spans="17:17">
      <c r="Q9471" s="528" t="s">
        <v>242</v>
      </c>
    </row>
    <row r="9472" spans="17:17">
      <c r="Q9472" s="528" t="s">
        <v>243</v>
      </c>
    </row>
    <row r="9473" spans="17:17">
      <c r="Q9473" s="528" t="s">
        <v>244</v>
      </c>
    </row>
    <row r="9474" spans="17:17">
      <c r="Q9474" s="528" t="s">
        <v>245</v>
      </c>
    </row>
    <row r="9475" spans="17:17">
      <c r="Q9475" s="528" t="s">
        <v>246</v>
      </c>
    </row>
    <row r="9476" spans="17:17">
      <c r="Q9476" s="528" t="s">
        <v>247</v>
      </c>
    </row>
    <row r="9477" spans="17:17">
      <c r="Q9477" s="528" t="s">
        <v>248</v>
      </c>
    </row>
    <row r="9478" spans="17:17">
      <c r="Q9478" s="528" t="s">
        <v>249</v>
      </c>
    </row>
    <row r="9479" spans="17:17">
      <c r="Q9479" s="528" t="s">
        <v>250</v>
      </c>
    </row>
  </sheetData>
  <sortState xmlns:xlrd2="http://schemas.microsoft.com/office/spreadsheetml/2017/richdata2" ref="A10:S42">
    <sortCondition ref="A10:A42"/>
  </sortState>
  <mergeCells count="3">
    <mergeCell ref="B8:S8"/>
    <mergeCell ref="A6:G6"/>
    <mergeCell ref="A7:G7"/>
  </mergeCells>
  <pageMargins left="0.75" right="0.75" top="1" bottom="1" header="0.3" footer="0.3"/>
  <pageSetup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39997558519241921"/>
  </sheetPr>
  <dimension ref="A1:AE309"/>
  <sheetViews>
    <sheetView showGridLines="0" zoomScale="70" zoomScaleNormal="70" workbookViewId="0">
      <selection activeCell="K1" sqref="K1"/>
    </sheetView>
  </sheetViews>
  <sheetFormatPr baseColWidth="10" defaultColWidth="10.85546875" defaultRowHeight="15"/>
  <cols>
    <col min="1" max="1" width="24" style="185" customWidth="1"/>
    <col min="2" max="3" width="20.140625" style="185" hidden="1" customWidth="1"/>
    <col min="4" max="4" width="17.42578125" style="20" bestFit="1" customWidth="1"/>
    <col min="5" max="5" width="17.140625" style="117" bestFit="1" customWidth="1"/>
    <col min="6" max="6" width="15.7109375" style="117" bestFit="1" customWidth="1"/>
    <col min="7" max="7" width="17.42578125" style="331" bestFit="1" customWidth="1"/>
    <col min="8" max="9" width="11.42578125" style="518" customWidth="1"/>
    <col min="10" max="10" width="12" style="518" customWidth="1"/>
    <col min="11" max="11" width="14.85546875" style="563" customWidth="1"/>
    <col min="12" max="12" width="14.85546875" style="518" customWidth="1"/>
    <col min="13" max="13" width="15.5703125" style="518" customWidth="1"/>
    <col min="14" max="14" width="14.85546875" style="519" customWidth="1"/>
    <col min="15" max="15" width="11.42578125" style="519" customWidth="1"/>
    <col min="16" max="28" width="11.42578125" style="518" bestFit="1" customWidth="1"/>
    <col min="29" max="30" width="10.85546875" style="518"/>
    <col min="31" max="16384" width="10.85546875" style="117"/>
  </cols>
  <sheetData>
    <row r="1" spans="1:30">
      <c r="A1"/>
      <c r="B1"/>
      <c r="C1"/>
      <c r="D1"/>
      <c r="E1"/>
      <c r="F1"/>
      <c r="G1" s="330"/>
      <c r="O1" s="518"/>
      <c r="Q1" s="331"/>
      <c r="R1" s="331"/>
      <c r="S1" s="331"/>
      <c r="T1" s="331"/>
      <c r="U1" s="117"/>
      <c r="V1" s="117"/>
      <c r="W1" s="117"/>
      <c r="X1" s="117"/>
      <c r="Y1" s="117"/>
      <c r="Z1" s="117"/>
      <c r="AA1" s="117"/>
      <c r="AB1" s="117"/>
      <c r="AC1" s="117"/>
      <c r="AD1" s="117"/>
    </row>
    <row r="2" spans="1:30">
      <c r="A2"/>
      <c r="B2"/>
      <c r="C2"/>
      <c r="D2"/>
      <c r="E2"/>
      <c r="F2"/>
      <c r="G2" s="185"/>
      <c r="O2" s="518"/>
      <c r="Q2" s="331"/>
      <c r="R2" s="331"/>
      <c r="S2" s="331"/>
      <c r="T2" s="331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1:30">
      <c r="A3"/>
      <c r="B3"/>
      <c r="C3"/>
      <c r="D3"/>
      <c r="E3"/>
      <c r="F3"/>
      <c r="G3" s="185"/>
      <c r="O3" s="518"/>
      <c r="Q3" s="331"/>
      <c r="R3" s="331"/>
      <c r="S3" s="331"/>
      <c r="T3" s="331"/>
      <c r="U3" s="117"/>
      <c r="V3" s="117"/>
      <c r="W3" s="117"/>
      <c r="X3" s="117"/>
      <c r="Y3" s="117"/>
      <c r="Z3" s="117"/>
      <c r="AA3" s="117"/>
      <c r="AB3" s="117"/>
      <c r="AC3" s="117"/>
      <c r="AD3" s="117"/>
    </row>
    <row r="4" spans="1:30">
      <c r="A4"/>
      <c r="B4"/>
      <c r="C4"/>
      <c r="D4"/>
      <c r="E4"/>
      <c r="F4"/>
      <c r="G4" s="330"/>
      <c r="O4" s="518"/>
      <c r="Q4" s="331"/>
      <c r="R4" s="331"/>
      <c r="S4" s="331"/>
      <c r="T4" s="331"/>
      <c r="U4" s="117"/>
      <c r="V4" s="117"/>
      <c r="W4" s="117"/>
      <c r="X4" s="117"/>
      <c r="Y4" s="117"/>
      <c r="Z4" s="117"/>
      <c r="AA4" s="117"/>
      <c r="AB4" s="117"/>
      <c r="AC4" s="117"/>
      <c r="AD4" s="117"/>
    </row>
    <row r="5" spans="1:30">
      <c r="A5" s="26" t="s">
        <v>251</v>
      </c>
      <c r="B5" s="26"/>
      <c r="C5" s="26"/>
      <c r="D5"/>
      <c r="E5"/>
      <c r="F5"/>
      <c r="G5" s="330"/>
      <c r="O5" s="518"/>
      <c r="P5" s="520"/>
      <c r="Q5" s="331"/>
      <c r="R5" s="331"/>
      <c r="S5" s="331"/>
      <c r="T5" s="331"/>
      <c r="U5" s="117"/>
      <c r="V5" s="117"/>
      <c r="W5" s="117"/>
      <c r="X5" s="117"/>
      <c r="Y5" s="117"/>
      <c r="Z5" s="117"/>
      <c r="AA5" s="117"/>
      <c r="AB5" s="117"/>
      <c r="AC5" s="117"/>
      <c r="AD5" s="117"/>
    </row>
    <row r="6" spans="1:30">
      <c r="A6" s="688" t="s">
        <v>252</v>
      </c>
      <c r="B6" s="688"/>
      <c r="C6" s="688"/>
      <c r="D6" s="688"/>
      <c r="E6" s="688"/>
      <c r="F6" s="688"/>
      <c r="G6" s="688"/>
      <c r="O6" s="518"/>
      <c r="P6" s="520"/>
      <c r="Q6" s="331"/>
      <c r="R6" s="331"/>
      <c r="S6" s="331"/>
      <c r="T6" s="331"/>
      <c r="U6" s="117"/>
      <c r="V6" s="117"/>
      <c r="W6" s="117"/>
      <c r="X6" s="117"/>
      <c r="Y6" s="117"/>
      <c r="Z6" s="117"/>
      <c r="AA6" s="117"/>
      <c r="AB6" s="117"/>
      <c r="AC6" s="117"/>
      <c r="AD6" s="117"/>
    </row>
    <row r="7" spans="1:30">
      <c r="A7" s="689" t="s">
        <v>732</v>
      </c>
      <c r="B7" s="689"/>
      <c r="C7" s="689"/>
      <c r="D7" s="689"/>
      <c r="E7" s="689"/>
      <c r="F7" s="689"/>
      <c r="G7" s="689"/>
      <c r="O7" s="518"/>
      <c r="P7" s="520"/>
      <c r="Q7" s="331"/>
      <c r="R7" s="331"/>
      <c r="S7" s="331"/>
      <c r="T7" s="331"/>
      <c r="U7" s="117"/>
      <c r="V7" s="117"/>
      <c r="W7" s="117"/>
      <c r="X7" s="117"/>
      <c r="Y7" s="117"/>
      <c r="Z7" s="117"/>
      <c r="AA7" s="117"/>
      <c r="AB7" s="117"/>
      <c r="AC7" s="117"/>
      <c r="AD7" s="117"/>
    </row>
    <row r="8" spans="1:30">
      <c r="A8" s="504"/>
      <c r="B8" s="504"/>
      <c r="C8" s="504"/>
      <c r="D8" s="504"/>
      <c r="E8" s="504"/>
      <c r="F8" s="504"/>
      <c r="G8" s="504"/>
      <c r="O8" s="518"/>
      <c r="P8" s="520"/>
      <c r="Q8" s="331"/>
      <c r="R8" s="331"/>
      <c r="S8" s="331"/>
      <c r="T8" s="331"/>
      <c r="U8" s="117"/>
      <c r="V8" s="117"/>
      <c r="W8" s="117"/>
      <c r="X8" s="117"/>
      <c r="Y8" s="117"/>
      <c r="Z8" s="117"/>
      <c r="AA8" s="117"/>
      <c r="AB8" s="117"/>
      <c r="AC8" s="117"/>
      <c r="AD8" s="117"/>
    </row>
    <row r="9" spans="1:30">
      <c r="A9" s="504"/>
      <c r="B9" s="504"/>
      <c r="C9" s="504"/>
      <c r="D9" s="504"/>
      <c r="E9" s="504"/>
      <c r="F9" s="504"/>
      <c r="G9" s="504"/>
      <c r="O9" s="518"/>
      <c r="P9" s="520"/>
      <c r="Q9" s="331"/>
      <c r="R9" s="331"/>
      <c r="S9" s="331"/>
      <c r="T9" s="331"/>
      <c r="U9" s="117"/>
      <c r="V9" s="117"/>
      <c r="W9" s="117"/>
      <c r="X9" s="117"/>
      <c r="Y9" s="117"/>
      <c r="Z9" s="117"/>
      <c r="AA9" s="117"/>
      <c r="AB9" s="117"/>
      <c r="AC9" s="117"/>
      <c r="AD9" s="117"/>
    </row>
    <row r="10" spans="1:30" ht="30">
      <c r="A10" s="230" t="s">
        <v>253</v>
      </c>
      <c r="B10" s="230"/>
      <c r="C10" s="230"/>
      <c r="D10" s="230" t="s">
        <v>254</v>
      </c>
      <c r="E10" s="230" t="s">
        <v>255</v>
      </c>
      <c r="F10" s="230" t="s">
        <v>256</v>
      </c>
      <c r="G10" s="230" t="s">
        <v>169</v>
      </c>
      <c r="O10" s="518"/>
      <c r="P10" s="520"/>
      <c r="Q10" s="331"/>
      <c r="R10" s="331"/>
      <c r="S10" s="331"/>
      <c r="T10" s="331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</row>
    <row r="11" spans="1:30">
      <c r="A11" s="290" t="s">
        <v>714</v>
      </c>
      <c r="B11" s="291"/>
      <c r="C11" s="291"/>
      <c r="D11" s="291"/>
      <c r="E11" s="291"/>
      <c r="F11" s="291"/>
      <c r="G11" s="292"/>
      <c r="O11" s="518"/>
      <c r="P11" s="520"/>
      <c r="Q11" s="331"/>
      <c r="R11" s="331"/>
      <c r="S11" s="331"/>
      <c r="T11" s="331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</row>
    <row r="12" spans="1:30">
      <c r="A12" s="229" t="s">
        <v>258</v>
      </c>
      <c r="B12" s="424">
        <v>1</v>
      </c>
      <c r="C12" s="424">
        <v>2020</v>
      </c>
      <c r="D12" s="559">
        <v>39270686.092592597</v>
      </c>
      <c r="E12" s="186">
        <v>35332871.922528513</v>
      </c>
      <c r="F12" s="186">
        <v>2795977.7606062628</v>
      </c>
      <c r="G12" s="462">
        <f>+D12+E12+F12</f>
        <v>77399535.775727361</v>
      </c>
      <c r="O12" s="518"/>
      <c r="P12" s="520"/>
      <c r="Q12" s="331"/>
      <c r="R12" s="331"/>
      <c r="S12" s="331"/>
      <c r="T12" s="331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</row>
    <row r="13" spans="1:30">
      <c r="A13" s="229" t="s">
        <v>259</v>
      </c>
      <c r="B13" s="424">
        <v>2</v>
      </c>
      <c r="C13" s="424">
        <v>2020</v>
      </c>
      <c r="D13" s="186">
        <v>36757631.623456791</v>
      </c>
      <c r="E13" s="186">
        <v>34127889.188554414</v>
      </c>
      <c r="F13" s="186">
        <v>2709801.2456910713</v>
      </c>
      <c r="G13" s="462">
        <f t="shared" ref="G13:G16" si="0">+D13+E13+F13</f>
        <v>73595322.057702288</v>
      </c>
      <c r="O13" s="518"/>
      <c r="P13" s="520"/>
      <c r="Q13" s="331"/>
      <c r="R13" s="331"/>
      <c r="S13" s="331"/>
      <c r="T13" s="331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</row>
    <row r="14" spans="1:30">
      <c r="A14" s="229" t="s">
        <v>260</v>
      </c>
      <c r="B14" s="424"/>
      <c r="C14" s="424"/>
      <c r="D14" s="186">
        <v>39966240.5</v>
      </c>
      <c r="E14" s="186">
        <v>34696448.292000011</v>
      </c>
      <c r="F14" s="186">
        <v>2817080.8387726317</v>
      </c>
      <c r="G14" s="462">
        <f t="shared" si="0"/>
        <v>77479769.630772635</v>
      </c>
      <c r="O14" s="518"/>
      <c r="P14" s="520"/>
      <c r="Q14" s="331"/>
      <c r="R14" s="331"/>
      <c r="S14" s="331"/>
      <c r="T14" s="331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</row>
    <row r="15" spans="1:30">
      <c r="A15" s="229" t="s">
        <v>261</v>
      </c>
      <c r="B15" s="424"/>
      <c r="C15" s="424"/>
      <c r="D15" s="186">
        <v>39970320.100000001</v>
      </c>
      <c r="E15" s="186">
        <v>37220551.597333342</v>
      </c>
      <c r="F15" s="186">
        <v>2959416.6416666666</v>
      </c>
      <c r="G15" s="462">
        <f t="shared" si="0"/>
        <v>80150288.339000002</v>
      </c>
      <c r="O15" s="518"/>
      <c r="P15" s="520"/>
      <c r="Q15" s="331"/>
      <c r="R15" s="331"/>
      <c r="S15" s="331"/>
      <c r="T15" s="331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</row>
    <row r="16" spans="1:30">
      <c r="A16" s="229" t="s">
        <v>262</v>
      </c>
      <c r="B16" s="424"/>
      <c r="C16" s="424"/>
      <c r="D16" s="186">
        <v>39159619.666666701</v>
      </c>
      <c r="E16" s="186">
        <v>36305779.494111106</v>
      </c>
      <c r="F16" s="186">
        <v>2961305.6023809519</v>
      </c>
      <c r="G16" s="462">
        <f t="shared" si="0"/>
        <v>78426704.763158754</v>
      </c>
      <c r="O16" s="518"/>
      <c r="P16" s="520"/>
      <c r="Q16" s="331"/>
      <c r="R16" s="331"/>
      <c r="S16" s="331"/>
      <c r="T16" s="331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</row>
    <row r="17" spans="1:30">
      <c r="A17" s="229" t="s">
        <v>263</v>
      </c>
      <c r="B17" s="424"/>
      <c r="C17" s="424"/>
      <c r="D17" s="186"/>
      <c r="E17" s="186"/>
      <c r="F17" s="186"/>
      <c r="G17" s="462">
        <f>+D17+E17+F17</f>
        <v>0</v>
      </c>
      <c r="O17" s="518"/>
      <c r="P17" s="520"/>
      <c r="Q17" s="331"/>
      <c r="R17" s="331"/>
      <c r="S17" s="331"/>
      <c r="T17" s="331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</row>
    <row r="18" spans="1:30">
      <c r="A18" s="229" t="s">
        <v>264</v>
      </c>
      <c r="B18" s="424"/>
      <c r="C18" s="424"/>
      <c r="D18" s="559"/>
      <c r="E18" s="186"/>
      <c r="F18" s="186"/>
      <c r="G18" s="462">
        <f t="shared" ref="G18:G22" si="1">+D18+E18+F18</f>
        <v>0</v>
      </c>
      <c r="O18" s="518"/>
      <c r="P18" s="520"/>
      <c r="Q18" s="331"/>
      <c r="R18" s="331"/>
      <c r="S18" s="331"/>
      <c r="T18" s="331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</row>
    <row r="19" spans="1:30">
      <c r="A19" s="229" t="s">
        <v>265</v>
      </c>
      <c r="B19" s="424"/>
      <c r="C19" s="424"/>
      <c r="D19" s="559"/>
      <c r="E19" s="630"/>
      <c r="F19" s="630"/>
      <c r="G19" s="462">
        <f t="shared" si="1"/>
        <v>0</v>
      </c>
      <c r="O19" s="518"/>
      <c r="P19" s="520"/>
      <c r="Q19" s="331"/>
      <c r="R19" s="331"/>
      <c r="S19" s="331"/>
      <c r="T19" s="331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</row>
    <row r="20" spans="1:30">
      <c r="A20" s="229" t="s">
        <v>266</v>
      </c>
      <c r="B20" s="424"/>
      <c r="C20" s="424"/>
      <c r="D20" s="559"/>
      <c r="E20" s="630"/>
      <c r="F20" s="630"/>
      <c r="G20" s="462">
        <f t="shared" si="1"/>
        <v>0</v>
      </c>
      <c r="O20" s="518"/>
      <c r="P20" s="520"/>
      <c r="Q20" s="331"/>
      <c r="R20" s="331"/>
      <c r="S20" s="331"/>
      <c r="T20" s="331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</row>
    <row r="21" spans="1:30">
      <c r="A21" s="229" t="s">
        <v>267</v>
      </c>
      <c r="B21" s="424"/>
      <c r="C21" s="424"/>
      <c r="D21" s="559"/>
      <c r="E21" s="630"/>
      <c r="F21" s="630"/>
      <c r="G21" s="462">
        <f t="shared" si="1"/>
        <v>0</v>
      </c>
      <c r="O21" s="518"/>
      <c r="P21" s="520"/>
      <c r="Q21" s="331"/>
      <c r="R21" s="331"/>
      <c r="S21" s="331"/>
      <c r="T21" s="331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</row>
    <row r="22" spans="1:30">
      <c r="A22" s="229" t="s">
        <v>268</v>
      </c>
      <c r="B22" s="424"/>
      <c r="C22" s="424"/>
      <c r="D22" s="186"/>
      <c r="E22" s="186"/>
      <c r="F22" s="186"/>
      <c r="G22" s="462">
        <f t="shared" si="1"/>
        <v>0</v>
      </c>
      <c r="O22" s="518"/>
      <c r="P22" s="520"/>
      <c r="Q22" s="331"/>
      <c r="R22" s="331"/>
      <c r="S22" s="331"/>
      <c r="T22" s="331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1:30">
      <c r="A23" s="229" t="s">
        <v>269</v>
      </c>
      <c r="B23" s="424"/>
      <c r="C23" s="424"/>
      <c r="D23" s="186"/>
      <c r="E23" s="186"/>
      <c r="F23" s="186"/>
      <c r="G23" s="462">
        <f>+D23+E23</f>
        <v>0</v>
      </c>
      <c r="O23" s="518"/>
      <c r="P23" s="520"/>
      <c r="Q23" s="331"/>
      <c r="R23" s="331"/>
      <c r="S23" s="331"/>
      <c r="T23" s="331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</row>
    <row r="24" spans="1:30">
      <c r="A24" s="229" t="s">
        <v>715</v>
      </c>
      <c r="B24" s="424"/>
      <c r="C24" s="424"/>
      <c r="D24" s="329">
        <f>+SUM(D12:D23)</f>
        <v>195124497.98271608</v>
      </c>
      <c r="E24" s="329">
        <f t="shared" ref="E24:F24" si="2">+SUM(E12:E23)</f>
        <v>177683540.4945274</v>
      </c>
      <c r="F24" s="329">
        <f t="shared" si="2"/>
        <v>14243582.089117585</v>
      </c>
      <c r="G24" s="329">
        <f>+SUM(G12:G23)</f>
        <v>387051620.56636101</v>
      </c>
      <c r="O24" s="518"/>
      <c r="P24" s="520"/>
      <c r="Q24" s="331"/>
      <c r="R24" s="331"/>
      <c r="S24" s="331"/>
      <c r="T24" s="331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</row>
    <row r="25" spans="1:30" ht="30">
      <c r="A25" s="230" t="s">
        <v>253</v>
      </c>
      <c r="B25" s="230"/>
      <c r="C25" s="230"/>
      <c r="D25" s="230" t="s">
        <v>254</v>
      </c>
      <c r="E25" s="230" t="s">
        <v>255</v>
      </c>
      <c r="F25" s="230" t="s">
        <v>256</v>
      </c>
      <c r="G25" s="230" t="s">
        <v>169</v>
      </c>
      <c r="O25" s="518"/>
      <c r="P25" s="520"/>
      <c r="Q25" s="331"/>
      <c r="R25" s="331"/>
      <c r="S25" s="331"/>
      <c r="T25" s="331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</row>
    <row r="26" spans="1:30">
      <c r="A26" s="290" t="s">
        <v>691</v>
      </c>
      <c r="B26" s="291"/>
      <c r="C26" s="291"/>
      <c r="D26" s="291"/>
      <c r="E26" s="291"/>
      <c r="F26" s="291"/>
      <c r="G26" s="292"/>
      <c r="O26" s="518"/>
      <c r="P26" s="520"/>
      <c r="Q26" s="331"/>
      <c r="R26" s="331"/>
      <c r="S26" s="331"/>
      <c r="T26" s="331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</row>
    <row r="27" spans="1:30">
      <c r="A27" s="229" t="s">
        <v>258</v>
      </c>
      <c r="B27" s="424">
        <v>1</v>
      </c>
      <c r="C27" s="424">
        <v>2020</v>
      </c>
      <c r="D27" s="559">
        <v>38531893.333333328</v>
      </c>
      <c r="E27" s="186">
        <v>25775515.579999994</v>
      </c>
      <c r="F27" s="186">
        <v>2605866.7623333335</v>
      </c>
      <c r="G27" s="462">
        <f>+D27+E27+F27</f>
        <v>66913275.67566666</v>
      </c>
      <c r="O27" s="518"/>
      <c r="P27" s="520"/>
      <c r="Q27" s="331"/>
      <c r="R27" s="331"/>
      <c r="S27" s="331"/>
      <c r="T27" s="331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</row>
    <row r="28" spans="1:30">
      <c r="A28" s="229" t="s">
        <v>259</v>
      </c>
      <c r="B28" s="424">
        <v>2</v>
      </c>
      <c r="C28" s="424">
        <v>2020</v>
      </c>
      <c r="D28" s="186">
        <v>36100215.230000004</v>
      </c>
      <c r="E28" s="186">
        <v>23535537.617540002</v>
      </c>
      <c r="F28" s="186">
        <v>2487789.7136666668</v>
      </c>
      <c r="G28" s="462">
        <f t="shared" ref="G28:G37" si="3">+D28+E28+F28</f>
        <v>62123542.561206676</v>
      </c>
      <c r="O28" s="518"/>
      <c r="P28" s="520"/>
      <c r="Q28" s="331"/>
      <c r="R28" s="331"/>
      <c r="S28" s="331"/>
      <c r="T28" s="331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</row>
    <row r="29" spans="1:30">
      <c r="A29" s="229" t="s">
        <v>260</v>
      </c>
      <c r="B29" s="424"/>
      <c r="C29" s="424"/>
      <c r="D29" s="186">
        <v>37986119.448148146</v>
      </c>
      <c r="E29" s="186">
        <v>24322576.98885186</v>
      </c>
      <c r="F29" s="186">
        <v>2546565.0172198517</v>
      </c>
      <c r="G29" s="462">
        <f t="shared" si="3"/>
        <v>64855261.454219855</v>
      </c>
      <c r="O29" s="518"/>
      <c r="P29" s="520"/>
      <c r="Q29" s="331"/>
      <c r="R29" s="331"/>
      <c r="S29" s="331"/>
      <c r="T29" s="331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</row>
    <row r="30" spans="1:30">
      <c r="A30" s="229" t="s">
        <v>261</v>
      </c>
      <c r="B30" s="424"/>
      <c r="C30" s="424"/>
      <c r="D30" s="186">
        <v>38179809.197530866</v>
      </c>
      <c r="E30" s="186">
        <v>25120263.870802481</v>
      </c>
      <c r="F30" s="186">
        <v>2631989.7027679011</v>
      </c>
      <c r="G30" s="462">
        <f t="shared" si="3"/>
        <v>65932062.771101244</v>
      </c>
      <c r="O30" s="518"/>
      <c r="P30" s="520"/>
      <c r="Q30" s="331"/>
      <c r="R30" s="331"/>
      <c r="S30" s="331"/>
      <c r="T30" s="331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</row>
    <row r="31" spans="1:30">
      <c r="A31" s="229" t="s">
        <v>262</v>
      </c>
      <c r="B31" s="424"/>
      <c r="C31" s="424"/>
      <c r="D31" s="186">
        <v>39554216.052263379</v>
      </c>
      <c r="E31" s="186">
        <v>26586643.156847741</v>
      </c>
      <c r="F31" s="186">
        <v>2611217.1439079954</v>
      </c>
      <c r="G31" s="462">
        <f t="shared" si="3"/>
        <v>68752076.353019118</v>
      </c>
      <c r="O31" s="518"/>
      <c r="P31" s="520"/>
      <c r="Q31" s="331"/>
      <c r="R31" s="331"/>
      <c r="S31" s="331"/>
      <c r="T31" s="331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</row>
    <row r="32" spans="1:30">
      <c r="A32" s="229" t="s">
        <v>263</v>
      </c>
      <c r="B32" s="424"/>
      <c r="C32" s="424"/>
      <c r="D32" s="186">
        <v>38136756</v>
      </c>
      <c r="E32" s="186">
        <v>26732653.740447193</v>
      </c>
      <c r="F32" s="186">
        <v>2592309.8271825393</v>
      </c>
      <c r="G32" s="462">
        <f>+D32+E32+F32</f>
        <v>67461719.56762974</v>
      </c>
      <c r="O32" s="518"/>
      <c r="P32" s="520"/>
      <c r="Q32" s="331"/>
      <c r="R32" s="331"/>
      <c r="S32" s="331"/>
      <c r="T32" s="331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</row>
    <row r="33" spans="1:30">
      <c r="A33" s="229" t="s">
        <v>264</v>
      </c>
      <c r="B33" s="424"/>
      <c r="C33" s="424"/>
      <c r="D33" s="559">
        <v>40310082.833333328</v>
      </c>
      <c r="E33" s="186">
        <v>27805637.646904897</v>
      </c>
      <c r="F33" s="186">
        <v>2617811.8689153437</v>
      </c>
      <c r="G33" s="462">
        <f t="shared" si="3"/>
        <v>70733532.349153578</v>
      </c>
      <c r="O33" s="518"/>
      <c r="P33" s="520"/>
      <c r="Q33" s="331"/>
      <c r="R33" s="331"/>
      <c r="S33" s="331"/>
      <c r="T33" s="331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</row>
    <row r="34" spans="1:30">
      <c r="A34" s="229" t="s">
        <v>265</v>
      </c>
      <c r="B34" s="424"/>
      <c r="C34" s="424"/>
      <c r="D34" s="559">
        <v>39287567.344444439</v>
      </c>
      <c r="E34" s="630">
        <v>27244013.592136558</v>
      </c>
      <c r="F34" s="630">
        <v>2649463.0491071427</v>
      </c>
      <c r="G34" s="462">
        <f t="shared" si="3"/>
        <v>69181043.98568815</v>
      </c>
      <c r="O34" s="518"/>
      <c r="P34" s="520"/>
      <c r="Q34" s="331"/>
      <c r="R34" s="331"/>
      <c r="S34" s="331"/>
      <c r="T34" s="331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</row>
    <row r="35" spans="1:30">
      <c r="A35" s="229" t="s">
        <v>266</v>
      </c>
      <c r="B35" s="424"/>
      <c r="C35" s="424"/>
      <c r="D35" s="559">
        <v>39279152.259259261</v>
      </c>
      <c r="E35" s="630">
        <v>27866065.195273995</v>
      </c>
      <c r="F35" s="630">
        <v>2973896.8559986777</v>
      </c>
      <c r="G35" s="462">
        <f t="shared" si="3"/>
        <v>70119114.310531929</v>
      </c>
      <c r="O35" s="518"/>
      <c r="P35" s="520"/>
      <c r="Q35" s="331"/>
      <c r="R35" s="331"/>
      <c r="S35" s="331"/>
      <c r="T35" s="331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</row>
    <row r="36" spans="1:30">
      <c r="A36" s="229" t="s">
        <v>267</v>
      </c>
      <c r="B36" s="424"/>
      <c r="C36" s="424"/>
      <c r="D36" s="559">
        <v>40262904.722222224</v>
      </c>
      <c r="E36" s="630">
        <v>28258887.125524908</v>
      </c>
      <c r="F36" s="630">
        <v>2700292.7367861839</v>
      </c>
      <c r="G36" s="462">
        <f t="shared" si="3"/>
        <v>71222084.584533319</v>
      </c>
      <c r="O36" s="518"/>
      <c r="P36" s="520"/>
      <c r="Q36" s="331"/>
      <c r="R36" s="331"/>
      <c r="S36" s="331"/>
      <c r="T36" s="331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</row>
    <row r="37" spans="1:30">
      <c r="A37" s="229" t="s">
        <v>268</v>
      </c>
      <c r="B37" s="424"/>
      <c r="C37" s="424"/>
      <c r="D37" s="186">
        <v>38536790.133333333</v>
      </c>
      <c r="E37" s="186">
        <v>27262091.531435277</v>
      </c>
      <c r="F37" s="186">
        <v>2817080.8387726317</v>
      </c>
      <c r="G37" s="462">
        <f t="shared" si="3"/>
        <v>68615962.503541231</v>
      </c>
      <c r="O37" s="518"/>
      <c r="P37" s="520"/>
      <c r="Q37" s="331"/>
      <c r="R37" s="331"/>
      <c r="S37" s="331"/>
      <c r="T37" s="331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</row>
    <row r="38" spans="1:30">
      <c r="A38" s="229" t="s">
        <v>269</v>
      </c>
      <c r="B38" s="424"/>
      <c r="C38" s="424"/>
      <c r="D38" s="186">
        <v>39840920.444444448</v>
      </c>
      <c r="E38" s="186">
        <v>38079636.925279699</v>
      </c>
      <c r="F38" s="186">
        <v>2649946.1691503134</v>
      </c>
      <c r="G38" s="462">
        <f>+D38+E38</f>
        <v>77920557.369724154</v>
      </c>
      <c r="O38" s="518"/>
      <c r="P38" s="520"/>
      <c r="Q38" s="331"/>
      <c r="R38" s="331"/>
      <c r="S38" s="331"/>
      <c r="T38" s="331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</row>
    <row r="39" spans="1:30">
      <c r="A39" s="229" t="s">
        <v>690</v>
      </c>
      <c r="B39" s="424"/>
      <c r="C39" s="424"/>
      <c r="D39" s="329">
        <f>+SUM(D27:D38)</f>
        <v>466006426.99831271</v>
      </c>
      <c r="E39" s="329">
        <f t="shared" ref="E39:F39" si="4">+SUM(E27:E38)</f>
        <v>328589522.9710446</v>
      </c>
      <c r="F39" s="329">
        <f t="shared" si="4"/>
        <v>31884229.685808577</v>
      </c>
      <c r="G39" s="329">
        <f>+SUM(G27:G38)</f>
        <v>823830233.48601568</v>
      </c>
      <c r="O39" s="518"/>
      <c r="P39" s="520"/>
      <c r="Q39" s="331"/>
      <c r="R39" s="331"/>
      <c r="S39" s="331"/>
      <c r="T39" s="331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</row>
    <row r="40" spans="1:30" ht="30">
      <c r="A40" s="230" t="s">
        <v>253</v>
      </c>
      <c r="B40" s="230"/>
      <c r="C40" s="230"/>
      <c r="D40" s="230" t="s">
        <v>254</v>
      </c>
      <c r="E40" s="230" t="s">
        <v>255</v>
      </c>
      <c r="F40" s="230" t="s">
        <v>256</v>
      </c>
      <c r="G40" s="230" t="s">
        <v>169</v>
      </c>
      <c r="O40" s="518"/>
      <c r="P40" s="520"/>
      <c r="Q40" s="331"/>
      <c r="R40" s="331"/>
      <c r="S40" s="331"/>
      <c r="T40" s="331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</row>
    <row r="41" spans="1:30">
      <c r="A41" s="290" t="s">
        <v>257</v>
      </c>
      <c r="B41" s="291"/>
      <c r="C41" s="291"/>
      <c r="D41" s="291"/>
      <c r="E41" s="291"/>
      <c r="F41" s="291"/>
      <c r="G41" s="292"/>
      <c r="H41" s="331"/>
      <c r="I41" s="331"/>
      <c r="J41" s="331"/>
      <c r="K41" s="633"/>
      <c r="L41" s="331"/>
      <c r="M41" s="331"/>
      <c r="N41" s="572"/>
      <c r="O41" s="331"/>
      <c r="P41" s="668"/>
      <c r="Q41" s="331"/>
      <c r="R41" s="331"/>
      <c r="S41" s="331"/>
      <c r="T41" s="331"/>
      <c r="U41" s="331"/>
      <c r="V41" s="331"/>
      <c r="W41" s="331"/>
      <c r="X41" s="331"/>
      <c r="Y41" s="117"/>
      <c r="Z41" s="117"/>
      <c r="AA41" s="117"/>
      <c r="AB41" s="117"/>
      <c r="AC41" s="117"/>
      <c r="AD41" s="117"/>
    </row>
    <row r="42" spans="1:30">
      <c r="A42" s="229" t="s">
        <v>258</v>
      </c>
      <c r="B42" s="424">
        <v>1</v>
      </c>
      <c r="C42" s="424">
        <v>2020</v>
      </c>
      <c r="D42" s="559">
        <v>37681926</v>
      </c>
      <c r="E42" s="186">
        <v>22408450.326000016</v>
      </c>
      <c r="F42" s="186">
        <v>2566774.25</v>
      </c>
      <c r="G42" s="462">
        <f>+D42+E42+F42</f>
        <v>62657150.57600002</v>
      </c>
      <c r="H42" s="331"/>
      <c r="I42" s="331"/>
      <c r="J42" s="331"/>
      <c r="K42" s="633"/>
      <c r="L42" s="331"/>
      <c r="M42" s="331"/>
      <c r="N42" s="572"/>
      <c r="O42" s="331"/>
      <c r="P42" s="668"/>
      <c r="Q42" s="331"/>
      <c r="R42" s="331"/>
      <c r="S42" s="331"/>
      <c r="T42" s="331"/>
      <c r="U42" s="331"/>
      <c r="V42" s="331"/>
      <c r="W42" s="331"/>
      <c r="X42" s="331"/>
      <c r="Y42" s="117"/>
      <c r="Z42" s="117"/>
      <c r="AA42" s="117"/>
      <c r="AB42" s="117"/>
      <c r="AC42" s="117"/>
      <c r="AD42" s="117"/>
    </row>
    <row r="43" spans="1:30">
      <c r="A43" s="229" t="s">
        <v>259</v>
      </c>
      <c r="B43" s="424">
        <v>2</v>
      </c>
      <c r="C43" s="424">
        <v>2020</v>
      </c>
      <c r="D43" s="186">
        <v>34956148</v>
      </c>
      <c r="E43" s="186">
        <v>20227721.592000015</v>
      </c>
      <c r="F43" s="186">
        <v>2510427.9499999997</v>
      </c>
      <c r="G43" s="462">
        <f t="shared" ref="G43:G53" si="5">+D43+E43+F43</f>
        <v>57694297.542000018</v>
      </c>
      <c r="H43" s="331"/>
      <c r="I43" s="331"/>
      <c r="J43" s="331"/>
      <c r="K43" s="633"/>
      <c r="L43" s="331"/>
      <c r="M43" s="331"/>
      <c r="N43" s="572"/>
      <c r="O43" s="331"/>
      <c r="P43" s="668"/>
      <c r="Q43" s="331"/>
      <c r="R43" s="331"/>
      <c r="S43" s="331"/>
      <c r="T43" s="331"/>
      <c r="U43" s="331"/>
      <c r="V43" s="331"/>
      <c r="W43" s="331"/>
      <c r="X43" s="331"/>
      <c r="Y43" s="117"/>
      <c r="Z43" s="117"/>
      <c r="AA43" s="117"/>
      <c r="AB43" s="117"/>
      <c r="AC43" s="117"/>
      <c r="AD43" s="117"/>
    </row>
    <row r="44" spans="1:30">
      <c r="A44" s="229" t="s">
        <v>260</v>
      </c>
      <c r="B44" s="424"/>
      <c r="C44" s="424"/>
      <c r="D44" s="186">
        <v>35739695.5</v>
      </c>
      <c r="E44" s="186">
        <v>20492959.064000014</v>
      </c>
      <c r="F44" s="186">
        <v>2330895.0999999996</v>
      </c>
      <c r="G44" s="462">
        <f t="shared" si="5"/>
        <v>58563549.664000012</v>
      </c>
      <c r="H44" s="331"/>
      <c r="I44" s="331"/>
      <c r="J44" s="331"/>
      <c r="K44" s="633"/>
      <c r="L44" s="331"/>
      <c r="M44" s="331"/>
      <c r="N44" s="572"/>
      <c r="O44" s="331"/>
      <c r="P44" s="668"/>
      <c r="Q44" s="331"/>
      <c r="R44" s="331"/>
      <c r="S44" s="331"/>
      <c r="T44" s="331"/>
      <c r="U44" s="331"/>
      <c r="V44" s="331"/>
      <c r="W44" s="331"/>
      <c r="X44" s="331"/>
      <c r="Y44" s="117"/>
      <c r="Z44" s="117"/>
      <c r="AA44" s="117"/>
      <c r="AB44" s="117"/>
      <c r="AC44" s="117"/>
      <c r="AD44" s="117"/>
    </row>
    <row r="45" spans="1:30">
      <c r="A45" s="229" t="s">
        <v>261</v>
      </c>
      <c r="B45" s="424"/>
      <c r="C45" s="424"/>
      <c r="D45" s="186">
        <v>37323969.5</v>
      </c>
      <c r="E45" s="186">
        <v>21816729.572000045</v>
      </c>
      <c r="F45" s="186">
        <v>2656983.3333333302</v>
      </c>
      <c r="G45" s="462">
        <f t="shared" si="5"/>
        <v>61797682.40533337</v>
      </c>
      <c r="H45" s="331"/>
      <c r="I45" s="331"/>
      <c r="J45" s="331"/>
      <c r="K45" s="633"/>
      <c r="L45" s="331"/>
      <c r="M45" s="331"/>
      <c r="N45" s="572"/>
      <c r="O45" s="331"/>
      <c r="P45" s="668"/>
      <c r="Q45" s="331"/>
      <c r="R45" s="331"/>
      <c r="S45" s="331"/>
      <c r="T45" s="331"/>
      <c r="U45" s="331"/>
      <c r="V45" s="331"/>
      <c r="W45" s="331"/>
      <c r="X45" s="331"/>
      <c r="Y45" s="117"/>
      <c r="Z45" s="117"/>
      <c r="AA45" s="117"/>
      <c r="AB45" s="117"/>
      <c r="AC45" s="117"/>
      <c r="AD45" s="117"/>
    </row>
    <row r="46" spans="1:30">
      <c r="A46" s="229" t="s">
        <v>262</v>
      </c>
      <c r="B46" s="424"/>
      <c r="C46" s="424"/>
      <c r="D46" s="186">
        <v>38727184.5</v>
      </c>
      <c r="E46" s="186">
        <v>22641837.633000001</v>
      </c>
      <c r="F46" s="186">
        <v>2475883.4</v>
      </c>
      <c r="G46" s="462">
        <f t="shared" si="5"/>
        <v>63844905.533</v>
      </c>
      <c r="H46" s="331"/>
      <c r="I46" s="331"/>
      <c r="J46" s="331"/>
      <c r="K46" s="633"/>
      <c r="L46" s="331"/>
      <c r="M46" s="331"/>
      <c r="N46" s="572"/>
      <c r="O46" s="331"/>
      <c r="P46" s="668"/>
      <c r="Q46" s="331"/>
      <c r="R46" s="331"/>
      <c r="S46" s="331"/>
      <c r="T46" s="331"/>
      <c r="U46" s="331"/>
      <c r="V46" s="331"/>
      <c r="W46" s="331"/>
      <c r="X46" s="331"/>
      <c r="Y46" s="117"/>
      <c r="Z46" s="117"/>
      <c r="AA46" s="117"/>
      <c r="AB46" s="117"/>
      <c r="AC46" s="117"/>
      <c r="AD46" s="117"/>
    </row>
    <row r="47" spans="1:30">
      <c r="A47" s="229" t="s">
        <v>263</v>
      </c>
      <c r="B47" s="424"/>
      <c r="C47" s="424"/>
      <c r="D47" s="186">
        <v>37943413.5</v>
      </c>
      <c r="E47" s="186">
        <v>22661319.247000009</v>
      </c>
      <c r="F47" s="186">
        <v>2543422.6999999997</v>
      </c>
      <c r="G47" s="462">
        <f t="shared" si="5"/>
        <v>63148155.447000012</v>
      </c>
      <c r="H47" s="331"/>
      <c r="I47" s="331"/>
      <c r="J47" s="331"/>
      <c r="K47" s="633"/>
      <c r="L47" s="331"/>
      <c r="M47" s="331"/>
      <c r="N47" s="572"/>
      <c r="O47" s="331"/>
      <c r="P47" s="668"/>
      <c r="Q47" s="331"/>
      <c r="R47" s="331"/>
      <c r="S47" s="331"/>
      <c r="T47" s="331"/>
      <c r="U47" s="331"/>
      <c r="V47" s="331"/>
      <c r="W47" s="331"/>
      <c r="X47" s="331"/>
      <c r="Y47" s="117"/>
      <c r="Z47" s="117"/>
      <c r="AA47" s="117"/>
      <c r="AB47" s="117"/>
      <c r="AC47" s="117"/>
      <c r="AD47" s="117"/>
    </row>
    <row r="48" spans="1:30">
      <c r="A48" s="229" t="s">
        <v>264</v>
      </c>
      <c r="B48" s="424"/>
      <c r="C48" s="424"/>
      <c r="D48" s="559">
        <v>38372040.5</v>
      </c>
      <c r="E48" s="186">
        <v>23163929.796999983</v>
      </c>
      <c r="F48" s="186">
        <v>2346036.4</v>
      </c>
      <c r="G48" s="462">
        <f t="shared" si="5"/>
        <v>63882006.696999982</v>
      </c>
      <c r="H48" s="331"/>
      <c r="I48" s="331"/>
      <c r="J48" s="331"/>
      <c r="K48" s="633"/>
      <c r="L48" s="331"/>
      <c r="M48" s="331"/>
      <c r="N48" s="572"/>
      <c r="O48" s="331"/>
      <c r="P48" s="668"/>
      <c r="Q48" s="331"/>
      <c r="R48" s="331"/>
      <c r="S48" s="331"/>
      <c r="T48" s="331"/>
      <c r="U48" s="331"/>
      <c r="V48" s="331"/>
      <c r="W48" s="331"/>
      <c r="X48" s="331"/>
      <c r="Y48" s="117"/>
      <c r="Z48" s="117"/>
      <c r="AA48" s="117"/>
      <c r="AB48" s="117"/>
      <c r="AC48" s="117"/>
      <c r="AD48" s="117"/>
    </row>
    <row r="49" spans="1:30">
      <c r="A49" s="229" t="s">
        <v>265</v>
      </c>
      <c r="B49" s="424"/>
      <c r="C49" s="424"/>
      <c r="D49" s="559">
        <v>39095781.5</v>
      </c>
      <c r="E49" s="630">
        <v>23260773.338</v>
      </c>
      <c r="F49" s="630">
        <v>2525991.5499999998</v>
      </c>
      <c r="G49" s="462">
        <f t="shared" si="5"/>
        <v>64882546.387999997</v>
      </c>
      <c r="H49" s="331"/>
      <c r="I49" s="331"/>
      <c r="J49" s="331"/>
      <c r="K49" s="633"/>
      <c r="L49" s="331"/>
      <c r="M49" s="331"/>
      <c r="N49" s="572"/>
      <c r="O49" s="331"/>
      <c r="P49" s="668"/>
      <c r="Q49" s="331"/>
      <c r="R49" s="331"/>
      <c r="S49" s="331"/>
      <c r="T49" s="331"/>
      <c r="U49" s="331"/>
      <c r="V49" s="331"/>
      <c r="W49" s="331"/>
      <c r="X49" s="331"/>
      <c r="Y49" s="117"/>
      <c r="Z49" s="117"/>
      <c r="AA49" s="117"/>
      <c r="AB49" s="117"/>
      <c r="AC49" s="117"/>
      <c r="AD49" s="117"/>
    </row>
    <row r="50" spans="1:30">
      <c r="A50" s="229" t="s">
        <v>266</v>
      </c>
      <c r="B50" s="424"/>
      <c r="C50" s="424"/>
      <c r="D50" s="559">
        <v>37014827</v>
      </c>
      <c r="E50" s="186">
        <v>23026435.434999984</v>
      </c>
      <c r="F50" s="186">
        <v>2522715.65</v>
      </c>
      <c r="G50" s="462">
        <f t="shared" si="5"/>
        <v>62563978.084999986</v>
      </c>
      <c r="H50" s="331"/>
      <c r="O50" s="331"/>
      <c r="P50" s="668"/>
      <c r="Q50" s="331"/>
      <c r="R50" s="331"/>
      <c r="S50" s="331"/>
      <c r="T50" s="331"/>
      <c r="U50" s="331"/>
      <c r="V50" s="331"/>
      <c r="W50" s="331"/>
      <c r="X50" s="331"/>
      <c r="Y50" s="117"/>
      <c r="Z50" s="117"/>
      <c r="AA50" s="117"/>
      <c r="AB50" s="117"/>
      <c r="AC50" s="117"/>
      <c r="AD50" s="117"/>
    </row>
    <row r="51" spans="1:30">
      <c r="A51" s="229" t="s">
        <v>267</v>
      </c>
      <c r="B51" s="424"/>
      <c r="C51" s="424"/>
      <c r="D51" s="186">
        <v>39260216.5</v>
      </c>
      <c r="E51" s="186">
        <v>28251432.062000014</v>
      </c>
      <c r="F51" s="186">
        <v>2480885.4</v>
      </c>
      <c r="G51" s="462">
        <f t="shared" si="5"/>
        <v>69992533.962000012</v>
      </c>
      <c r="H51" s="331"/>
      <c r="O51" s="331"/>
      <c r="P51" s="668"/>
      <c r="Q51" s="331"/>
      <c r="R51" s="331"/>
      <c r="S51" s="331"/>
      <c r="T51" s="331"/>
      <c r="U51" s="331"/>
      <c r="V51" s="331"/>
      <c r="W51" s="331"/>
      <c r="X51" s="331"/>
      <c r="Y51" s="117"/>
      <c r="Z51" s="117"/>
      <c r="AA51" s="117"/>
      <c r="AB51" s="117"/>
      <c r="AC51" s="117"/>
      <c r="AD51" s="117"/>
    </row>
    <row r="52" spans="1:30">
      <c r="A52" s="229" t="s">
        <v>268</v>
      </c>
      <c r="B52" s="424"/>
      <c r="C52" s="424"/>
      <c r="D52" s="186">
        <v>38356073.5</v>
      </c>
      <c r="E52" s="186">
        <v>26324853.044000007</v>
      </c>
      <c r="F52" s="186">
        <v>2840113.05</v>
      </c>
      <c r="G52" s="462">
        <f t="shared" si="5"/>
        <v>67521039.594000012</v>
      </c>
      <c r="H52" s="331"/>
      <c r="O52" s="331"/>
      <c r="P52" s="668"/>
      <c r="Q52" s="331"/>
      <c r="R52" s="331"/>
      <c r="S52" s="331"/>
      <c r="T52" s="331"/>
      <c r="U52" s="331"/>
      <c r="V52" s="331"/>
      <c r="W52" s="331"/>
      <c r="X52" s="331"/>
      <c r="Y52" s="117"/>
      <c r="Z52" s="117"/>
      <c r="AA52" s="117"/>
      <c r="AB52" s="117"/>
      <c r="AC52" s="117"/>
      <c r="AD52" s="117"/>
    </row>
    <row r="53" spans="1:30">
      <c r="A53" s="229" t="s">
        <v>269</v>
      </c>
      <c r="B53" s="424"/>
      <c r="C53" s="424"/>
      <c r="D53" s="186">
        <v>39078325</v>
      </c>
      <c r="E53" s="186">
        <v>26972942.546</v>
      </c>
      <c r="F53" s="186">
        <v>2671822</v>
      </c>
      <c r="G53" s="462">
        <f t="shared" si="5"/>
        <v>68723089.546000004</v>
      </c>
      <c r="H53" s="331"/>
      <c r="O53" s="331"/>
      <c r="P53" s="668"/>
      <c r="Q53" s="331"/>
      <c r="R53" s="331"/>
      <c r="S53" s="331"/>
      <c r="T53" s="331"/>
      <c r="U53" s="331"/>
      <c r="V53" s="331"/>
      <c r="W53" s="331"/>
      <c r="X53" s="331"/>
      <c r="Y53" s="117"/>
      <c r="Z53" s="117"/>
      <c r="AA53" s="117"/>
      <c r="AB53" s="117"/>
      <c r="AC53" s="117"/>
      <c r="AD53" s="117"/>
    </row>
    <row r="54" spans="1:30" ht="14.25" customHeight="1">
      <c r="A54" s="229" t="s">
        <v>270</v>
      </c>
      <c r="B54" s="424"/>
      <c r="C54" s="424"/>
      <c r="D54" s="329">
        <f>+SUM(D42:D53)</f>
        <v>453549601</v>
      </c>
      <c r="E54" s="329">
        <f t="shared" ref="E54:F54" si="6">+SUM(E42:E53)</f>
        <v>281249383.65600002</v>
      </c>
      <c r="F54" s="329">
        <f t="shared" si="6"/>
        <v>30471950.783333328</v>
      </c>
      <c r="G54" s="329">
        <f>+SUM(G42:G53)</f>
        <v>765270935.43933344</v>
      </c>
      <c r="H54" s="669"/>
      <c r="I54" s="521"/>
      <c r="J54" s="521"/>
      <c r="K54" s="52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117"/>
      <c r="Z54" s="117"/>
      <c r="AA54" s="117"/>
      <c r="AB54" s="117"/>
      <c r="AC54" s="117"/>
      <c r="AD54" s="117"/>
    </row>
    <row r="55" spans="1:30" ht="50.25" customHeight="1">
      <c r="A55" s="230" t="s">
        <v>253</v>
      </c>
      <c r="B55" s="230"/>
      <c r="C55" s="230"/>
      <c r="D55" s="230" t="s">
        <v>254</v>
      </c>
      <c r="E55" s="230" t="s">
        <v>255</v>
      </c>
      <c r="F55" s="230" t="s">
        <v>256</v>
      </c>
      <c r="G55" s="230" t="s">
        <v>169</v>
      </c>
      <c r="H55" s="586"/>
      <c r="I55" s="522"/>
      <c r="J55" s="564" t="s">
        <v>254</v>
      </c>
      <c r="K55" s="564" t="s">
        <v>709</v>
      </c>
      <c r="L55" s="564" t="s">
        <v>169</v>
      </c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117"/>
      <c r="Z55" s="117"/>
      <c r="AA55" s="117"/>
      <c r="AB55" s="117"/>
      <c r="AC55" s="117"/>
      <c r="AD55" s="117"/>
    </row>
    <row r="56" spans="1:30">
      <c r="A56" s="290" t="s">
        <v>271</v>
      </c>
      <c r="B56" s="291"/>
      <c r="C56" s="291"/>
      <c r="D56" s="291"/>
      <c r="E56" s="291"/>
      <c r="F56" s="291"/>
      <c r="G56" s="292"/>
      <c r="H56" s="586"/>
      <c r="I56" s="522"/>
      <c r="J56" s="564"/>
      <c r="K56" s="564"/>
      <c r="L56" s="564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117"/>
      <c r="Z56" s="117"/>
      <c r="AA56" s="117"/>
      <c r="AB56" s="117"/>
      <c r="AC56" s="117"/>
      <c r="AD56" s="117"/>
    </row>
    <row r="57" spans="1:30">
      <c r="A57" s="229" t="s">
        <v>258</v>
      </c>
      <c r="B57" s="424">
        <v>1</v>
      </c>
      <c r="C57" s="424">
        <v>2020</v>
      </c>
      <c r="D57" s="523">
        <v>37828232</v>
      </c>
      <c r="E57" s="186">
        <v>19687416.339333333</v>
      </c>
      <c r="F57" s="186">
        <v>2037195.6800000004</v>
      </c>
      <c r="G57" s="462">
        <f>+D57+E57+F57</f>
        <v>59552844.019333333</v>
      </c>
      <c r="H57" s="586"/>
      <c r="I57" s="522"/>
      <c r="J57" s="564"/>
      <c r="K57" s="564"/>
      <c r="L57" s="564"/>
      <c r="O57" s="331"/>
      <c r="P57" s="331"/>
      <c r="Q57" s="331"/>
      <c r="R57" s="331"/>
      <c r="S57" s="331"/>
      <c r="T57" s="331"/>
      <c r="U57" s="331"/>
      <c r="V57" s="331"/>
      <c r="W57" s="331"/>
      <c r="X57" s="331"/>
      <c r="Y57" s="117"/>
      <c r="Z57" s="117"/>
      <c r="AA57" s="117"/>
      <c r="AB57" s="117"/>
      <c r="AC57" s="117"/>
      <c r="AD57" s="117"/>
    </row>
    <row r="58" spans="1:30">
      <c r="A58" s="229" t="s">
        <v>259</v>
      </c>
      <c r="B58" s="424">
        <v>2</v>
      </c>
      <c r="C58" s="424">
        <v>2020</v>
      </c>
      <c r="D58" s="186">
        <v>34478693.5</v>
      </c>
      <c r="E58" s="186">
        <v>19595907.383111116</v>
      </c>
      <c r="F58" s="186">
        <v>2089339.1999999997</v>
      </c>
      <c r="G58" s="462">
        <f t="shared" ref="G58:G68" si="7">+D58+E58+F58</f>
        <v>56163940.083111122</v>
      </c>
      <c r="H58" s="586"/>
      <c r="I58" s="522"/>
      <c r="J58" s="564"/>
      <c r="K58" s="564"/>
      <c r="L58" s="564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117"/>
      <c r="Z58" s="117"/>
      <c r="AA58" s="117"/>
      <c r="AB58" s="117"/>
      <c r="AC58" s="117"/>
      <c r="AD58" s="117"/>
    </row>
    <row r="59" spans="1:30">
      <c r="A59" s="229" t="s">
        <v>260</v>
      </c>
      <c r="B59" s="424"/>
      <c r="C59" s="424"/>
      <c r="D59" s="186">
        <v>37557655</v>
      </c>
      <c r="E59" s="186">
        <v>21647632.52</v>
      </c>
      <c r="F59" s="186">
        <v>1912483.0400000003</v>
      </c>
      <c r="G59" s="462">
        <f t="shared" si="7"/>
        <v>61117770.559999995</v>
      </c>
      <c r="H59" s="586"/>
      <c r="I59" s="522"/>
      <c r="J59" s="564"/>
      <c r="K59" s="564"/>
      <c r="L59" s="564"/>
      <c r="O59" s="331"/>
      <c r="P59" s="331"/>
      <c r="Q59" s="331"/>
      <c r="R59" s="331"/>
      <c r="S59" s="331"/>
      <c r="T59" s="331"/>
      <c r="U59" s="331"/>
      <c r="V59" s="331"/>
      <c r="W59" s="331"/>
      <c r="X59" s="331"/>
      <c r="Y59" s="331"/>
      <c r="Z59" s="331"/>
      <c r="AA59" s="331"/>
      <c r="AB59" s="331"/>
      <c r="AC59" s="117"/>
      <c r="AD59" s="117"/>
    </row>
    <row r="60" spans="1:30">
      <c r="A60" s="229" t="s">
        <v>261</v>
      </c>
      <c r="B60" s="424"/>
      <c r="C60" s="424"/>
      <c r="D60" s="186">
        <v>37301682</v>
      </c>
      <c r="E60" s="186">
        <v>20244217.119999997</v>
      </c>
      <c r="F60" s="186">
        <v>2115969.4400000004</v>
      </c>
      <c r="G60" s="462">
        <f t="shared" si="7"/>
        <v>59661868.559999995</v>
      </c>
      <c r="H60" s="586"/>
      <c r="I60" s="522"/>
      <c r="J60" s="564"/>
      <c r="K60" s="564"/>
      <c r="L60" s="564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1"/>
      <c r="Z60" s="331"/>
      <c r="AA60" s="331"/>
      <c r="AB60" s="331"/>
      <c r="AC60" s="117"/>
      <c r="AD60" s="117"/>
    </row>
    <row r="61" spans="1:30">
      <c r="A61" s="229" t="s">
        <v>262</v>
      </c>
      <c r="B61" s="424"/>
      <c r="C61" s="424"/>
      <c r="D61" s="186">
        <v>40563470</v>
      </c>
      <c r="E61" s="186">
        <v>21771102.199999999</v>
      </c>
      <c r="F61" s="186">
        <v>2079935.5200000003</v>
      </c>
      <c r="G61" s="462">
        <f t="shared" si="7"/>
        <v>64414507.720000006</v>
      </c>
      <c r="H61" s="586"/>
      <c r="I61" s="522"/>
      <c r="J61" s="564"/>
      <c r="K61" s="564"/>
      <c r="L61" s="564"/>
      <c r="O61" s="331"/>
      <c r="P61" s="331"/>
      <c r="Q61" s="331"/>
      <c r="R61" s="331"/>
      <c r="S61" s="331"/>
      <c r="T61" s="331"/>
      <c r="U61" s="331"/>
      <c r="V61" s="331"/>
      <c r="W61" s="331"/>
      <c r="X61" s="331"/>
      <c r="Y61" s="331"/>
      <c r="Z61" s="331"/>
      <c r="AA61" s="331"/>
      <c r="AB61" s="331"/>
      <c r="AC61" s="117"/>
      <c r="AD61" s="117"/>
    </row>
    <row r="62" spans="1:30">
      <c r="A62" s="229" t="s">
        <v>263</v>
      </c>
      <c r="B62" s="424"/>
      <c r="C62" s="424"/>
      <c r="D62" s="186">
        <v>37605488</v>
      </c>
      <c r="E62" s="117">
        <v>21459678.239999998</v>
      </c>
      <c r="F62" s="186">
        <v>2212606.2400000002</v>
      </c>
      <c r="G62" s="462">
        <f t="shared" si="7"/>
        <v>61277772.479999997</v>
      </c>
      <c r="H62" s="586"/>
      <c r="I62" s="522"/>
      <c r="J62" s="564"/>
      <c r="K62" s="564"/>
      <c r="L62" s="564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1"/>
      <c r="Z62" s="331"/>
      <c r="AA62" s="331"/>
      <c r="AB62" s="331"/>
      <c r="AC62" s="117"/>
      <c r="AD62" s="117"/>
    </row>
    <row r="63" spans="1:30">
      <c r="A63" s="229" t="s">
        <v>264</v>
      </c>
      <c r="B63" s="424"/>
      <c r="C63" s="424"/>
      <c r="D63" s="186">
        <v>37954870.5</v>
      </c>
      <c r="E63" s="186">
        <v>20397013.649666667</v>
      </c>
      <c r="F63" s="186">
        <v>2226681.6</v>
      </c>
      <c r="G63" s="462">
        <f t="shared" si="7"/>
        <v>60578565.749666668</v>
      </c>
      <c r="H63" s="586"/>
      <c r="I63" s="522"/>
      <c r="J63" s="564"/>
      <c r="K63" s="564"/>
      <c r="L63" s="564"/>
      <c r="O63" s="331"/>
      <c r="P63" s="331"/>
      <c r="Q63" s="331"/>
      <c r="R63" s="331"/>
      <c r="S63" s="331"/>
      <c r="T63" s="331"/>
      <c r="U63" s="331"/>
      <c r="V63" s="331"/>
      <c r="W63" s="331"/>
      <c r="X63" s="331"/>
    </row>
    <row r="64" spans="1:30">
      <c r="A64" s="229" t="s">
        <v>265</v>
      </c>
      <c r="B64" s="424"/>
      <c r="C64" s="424"/>
      <c r="D64" s="186">
        <v>37742643</v>
      </c>
      <c r="E64" s="186">
        <v>21523241.963888895</v>
      </c>
      <c r="F64" s="186">
        <v>2431730.7733333334</v>
      </c>
      <c r="G64" s="462">
        <f t="shared" si="7"/>
        <v>61697615.737222232</v>
      </c>
      <c r="H64" s="586"/>
      <c r="I64" s="522"/>
      <c r="J64" s="564"/>
      <c r="K64" s="564"/>
      <c r="L64" s="564"/>
      <c r="O64" s="331"/>
      <c r="P64" s="331"/>
      <c r="Q64" s="331"/>
      <c r="R64" s="331"/>
      <c r="S64" s="331"/>
      <c r="T64" s="331"/>
      <c r="U64" s="331"/>
      <c r="V64" s="331"/>
      <c r="W64" s="331"/>
      <c r="X64" s="331"/>
    </row>
    <row r="65" spans="1:24">
      <c r="A65" s="229" t="s">
        <v>266</v>
      </c>
      <c r="B65" s="424"/>
      <c r="C65" s="424"/>
      <c r="D65" s="559">
        <v>37094823</v>
      </c>
      <c r="E65" s="186">
        <v>22206722.759814814</v>
      </c>
      <c r="F65" s="186">
        <v>2394118.364444444</v>
      </c>
      <c r="G65" s="462">
        <f t="shared" si="7"/>
        <v>61695664.124259256</v>
      </c>
      <c r="H65" s="586"/>
      <c r="I65" s="522"/>
      <c r="J65" s="564"/>
      <c r="K65" s="564"/>
      <c r="L65" s="564"/>
      <c r="O65" s="331"/>
      <c r="P65" s="331"/>
      <c r="Q65" s="331"/>
      <c r="R65" s="331"/>
      <c r="S65" s="331"/>
      <c r="T65" s="331"/>
      <c r="U65" s="331"/>
      <c r="V65" s="331"/>
      <c r="W65" s="331"/>
      <c r="X65" s="331"/>
    </row>
    <row r="66" spans="1:24">
      <c r="A66" s="229" t="s">
        <v>267</v>
      </c>
      <c r="B66" s="424"/>
      <c r="C66" s="424"/>
      <c r="D66" s="186">
        <v>37192804.5</v>
      </c>
      <c r="E66" s="186">
        <v>23971805.273753081</v>
      </c>
      <c r="F66" s="186">
        <v>2345046.6192592601</v>
      </c>
      <c r="G66" s="462">
        <f t="shared" si="7"/>
        <v>63509656.393012337</v>
      </c>
      <c r="H66" s="586"/>
      <c r="I66" s="522"/>
      <c r="J66" s="564"/>
      <c r="K66" s="564"/>
      <c r="L66" s="564"/>
      <c r="O66" s="331"/>
      <c r="P66" s="331"/>
      <c r="Q66" s="331"/>
      <c r="R66" s="331"/>
      <c r="S66" s="331"/>
      <c r="T66" s="331"/>
      <c r="U66" s="331"/>
      <c r="V66" s="331"/>
      <c r="W66" s="331"/>
      <c r="X66" s="331"/>
    </row>
    <row r="67" spans="1:24">
      <c r="A67" s="229" t="s">
        <v>268</v>
      </c>
      <c r="B67" s="424"/>
      <c r="C67" s="424"/>
      <c r="D67" s="186">
        <v>37818360</v>
      </c>
      <c r="E67" s="186">
        <v>23299221.072226338</v>
      </c>
      <c r="F67" s="186">
        <v>2488021.8390123453</v>
      </c>
      <c r="G67" s="462">
        <f t="shared" si="7"/>
        <v>63605602.911238685</v>
      </c>
      <c r="H67" s="586"/>
      <c r="I67" s="522"/>
      <c r="J67" s="564"/>
      <c r="K67" s="564"/>
      <c r="L67" s="564"/>
      <c r="O67" s="331"/>
      <c r="P67" s="331"/>
      <c r="Q67" s="331"/>
      <c r="R67" s="331"/>
      <c r="S67" s="331"/>
      <c r="T67" s="331"/>
      <c r="U67" s="331"/>
      <c r="V67" s="331"/>
      <c r="W67" s="331"/>
      <c r="X67" s="331"/>
    </row>
    <row r="68" spans="1:24">
      <c r="A68" s="229" t="s">
        <v>269</v>
      </c>
      <c r="B68" s="424"/>
      <c r="C68" s="424"/>
      <c r="D68" s="186">
        <v>37914013.5</v>
      </c>
      <c r="E68" s="186">
        <v>23155408.693931408</v>
      </c>
      <c r="F68" s="186">
        <v>2372027.8742386843</v>
      </c>
      <c r="G68" s="462">
        <f t="shared" si="7"/>
        <v>63441450.068170093</v>
      </c>
      <c r="H68" s="586"/>
      <c r="I68" s="522"/>
      <c r="J68" s="564"/>
      <c r="K68" s="564"/>
      <c r="L68" s="564"/>
      <c r="O68" s="331"/>
      <c r="P68" s="331"/>
      <c r="Q68" s="331"/>
      <c r="R68" s="331"/>
      <c r="S68" s="331"/>
      <c r="T68" s="331"/>
      <c r="U68" s="331"/>
      <c r="V68" s="331"/>
      <c r="W68" s="331"/>
      <c r="X68" s="331"/>
    </row>
    <row r="69" spans="1:24">
      <c r="A69" s="229" t="s">
        <v>272</v>
      </c>
      <c r="B69" s="424"/>
      <c r="C69" s="424"/>
      <c r="D69" s="329">
        <f>+SUM(D57:D68)</f>
        <v>451052735</v>
      </c>
      <c r="E69" s="329">
        <f t="shared" ref="E69:F69" si="8">+SUM(E57:E68)</f>
        <v>258959367.21572563</v>
      </c>
      <c r="F69" s="329">
        <f t="shared" si="8"/>
        <v>26705156.190288067</v>
      </c>
      <c r="G69" s="329">
        <f>+SUM(G57:G68)</f>
        <v>736717258.40601373</v>
      </c>
      <c r="H69" s="586"/>
      <c r="I69" s="522"/>
      <c r="J69" s="564"/>
      <c r="K69" s="564"/>
      <c r="L69" s="564"/>
      <c r="O69" s="331"/>
      <c r="P69" s="331"/>
      <c r="Q69" s="331"/>
      <c r="R69" s="331"/>
      <c r="S69" s="331"/>
      <c r="T69" s="331"/>
      <c r="U69" s="331"/>
      <c r="V69" s="331"/>
      <c r="W69" s="331"/>
      <c r="X69" s="331"/>
    </row>
    <row r="70" spans="1:24">
      <c r="A70" s="290" t="s">
        <v>273</v>
      </c>
      <c r="B70" s="291"/>
      <c r="C70" s="291"/>
      <c r="D70" s="291"/>
      <c r="E70" s="291"/>
      <c r="F70" s="291"/>
      <c r="G70" s="292"/>
      <c r="H70" s="586"/>
      <c r="I70" s="522"/>
      <c r="J70" s="564"/>
      <c r="K70" s="564"/>
      <c r="L70" s="564"/>
      <c r="O70" s="331"/>
      <c r="P70" s="331"/>
      <c r="Q70" s="331"/>
      <c r="R70" s="331"/>
      <c r="S70" s="331"/>
      <c r="T70" s="331"/>
      <c r="U70" s="331"/>
      <c r="V70" s="331"/>
      <c r="W70" s="331"/>
      <c r="X70" s="331"/>
    </row>
    <row r="71" spans="1:24">
      <c r="A71" s="229" t="s">
        <v>258</v>
      </c>
      <c r="B71" s="424">
        <v>1</v>
      </c>
      <c r="C71" s="424">
        <v>2020</v>
      </c>
      <c r="D71" s="186">
        <v>38575923</v>
      </c>
      <c r="E71" s="186">
        <v>17772970.731999997</v>
      </c>
      <c r="F71" s="186">
        <v>1841661.1200000003</v>
      </c>
      <c r="G71" s="462">
        <f>+D71+E71</f>
        <v>56348893.731999993</v>
      </c>
      <c r="H71" s="586"/>
      <c r="I71" s="522"/>
      <c r="J71" s="564"/>
      <c r="K71" s="564"/>
      <c r="L71" s="564"/>
      <c r="O71" s="331"/>
      <c r="P71" s="331"/>
      <c r="Q71" s="331"/>
      <c r="R71" s="331"/>
      <c r="S71" s="331"/>
      <c r="T71" s="331"/>
      <c r="U71" s="331"/>
      <c r="V71" s="331"/>
      <c r="W71" s="331"/>
      <c r="X71" s="331"/>
    </row>
    <row r="72" spans="1:24">
      <c r="A72" s="229" t="s">
        <v>259</v>
      </c>
      <c r="B72" s="424">
        <v>2</v>
      </c>
      <c r="C72" s="424">
        <v>2020</v>
      </c>
      <c r="D72" s="186">
        <v>36134448.5</v>
      </c>
      <c r="E72" s="186">
        <v>18335274.018000003</v>
      </c>
      <c r="F72" s="186">
        <v>1948726.3466666669</v>
      </c>
      <c r="G72" s="462">
        <f t="shared" ref="G72:G82" si="9">+D72+E72</f>
        <v>54469722.518000007</v>
      </c>
      <c r="H72" s="586"/>
      <c r="I72" s="562"/>
      <c r="J72" s="562"/>
      <c r="K72" s="573"/>
      <c r="L72" s="573"/>
      <c r="M72" s="573"/>
      <c r="N72" s="574"/>
      <c r="O72" s="632"/>
      <c r="P72" s="331"/>
      <c r="Q72" s="331"/>
      <c r="R72" s="331"/>
      <c r="S72" s="331"/>
      <c r="T72" s="331"/>
      <c r="U72" s="331"/>
      <c r="V72" s="331"/>
      <c r="W72" s="331"/>
      <c r="X72" s="331"/>
    </row>
    <row r="73" spans="1:24">
      <c r="A73" s="229" t="s">
        <v>260</v>
      </c>
      <c r="B73" s="424"/>
      <c r="C73" s="424"/>
      <c r="D73" s="186">
        <v>40910623.5</v>
      </c>
      <c r="E73" s="186">
        <v>20184495.802333329</v>
      </c>
      <c r="F73" s="186">
        <v>1753991.662222222</v>
      </c>
      <c r="G73" s="462">
        <f t="shared" si="9"/>
        <v>61095119.302333325</v>
      </c>
      <c r="H73" s="586"/>
      <c r="O73" s="632"/>
      <c r="P73" s="331"/>
      <c r="Q73" s="331"/>
      <c r="R73" s="331"/>
      <c r="S73" s="331"/>
      <c r="T73" s="331"/>
      <c r="U73" s="331"/>
      <c r="V73" s="331"/>
      <c r="W73" s="331"/>
      <c r="X73" s="331"/>
    </row>
    <row r="74" spans="1:24">
      <c r="A74" s="229" t="s">
        <v>261</v>
      </c>
      <c r="B74" s="424"/>
      <c r="C74" s="424"/>
      <c r="D74" s="186">
        <v>39339273</v>
      </c>
      <c r="E74" s="186">
        <v>19870078.791777782</v>
      </c>
      <c r="F74" s="186">
        <v>1886517.6296296299</v>
      </c>
      <c r="G74" s="462">
        <f t="shared" si="9"/>
        <v>59209351.791777782</v>
      </c>
      <c r="H74" s="586"/>
      <c r="I74" s="562"/>
      <c r="J74" s="562"/>
      <c r="K74" s="573"/>
      <c r="L74" s="573"/>
      <c r="M74" s="573"/>
      <c r="N74" s="574"/>
      <c r="O74" s="634"/>
      <c r="P74" s="331"/>
      <c r="Q74" s="331"/>
      <c r="R74" s="331"/>
      <c r="S74" s="331"/>
      <c r="T74" s="331"/>
      <c r="U74" s="331"/>
      <c r="V74" s="331"/>
      <c r="W74" s="331"/>
      <c r="X74" s="331"/>
    </row>
    <row r="75" spans="1:24">
      <c r="A75" s="229" t="s">
        <v>262</v>
      </c>
      <c r="B75" s="424"/>
      <c r="C75" s="424"/>
      <c r="D75" s="186">
        <v>39138350.5</v>
      </c>
      <c r="E75" s="186">
        <v>19945687.955000006</v>
      </c>
      <c r="F75" s="186">
        <v>1855921.2661728393</v>
      </c>
      <c r="G75" s="462">
        <f t="shared" si="9"/>
        <v>59084038.455000006</v>
      </c>
      <c r="H75" s="586"/>
      <c r="I75" s="562"/>
      <c r="J75" s="562"/>
      <c r="K75" s="573"/>
      <c r="L75" s="573" t="s">
        <v>254</v>
      </c>
      <c r="M75" s="573" t="s">
        <v>255</v>
      </c>
      <c r="N75" s="573" t="s">
        <v>274</v>
      </c>
      <c r="O75" s="634"/>
      <c r="P75" s="331"/>
      <c r="Q75" s="331"/>
      <c r="R75" s="331"/>
      <c r="S75" s="331"/>
      <c r="T75" s="331"/>
      <c r="U75" s="331"/>
      <c r="V75" s="331"/>
      <c r="W75" s="331"/>
      <c r="X75" s="331"/>
    </row>
    <row r="76" spans="1:24">
      <c r="A76" s="229" t="s">
        <v>263</v>
      </c>
      <c r="B76" s="424"/>
      <c r="C76" s="424"/>
      <c r="D76" s="186">
        <v>42300913</v>
      </c>
      <c r="E76" s="186">
        <v>22065673.652370375</v>
      </c>
      <c r="F76" s="186">
        <v>1938817.012674897</v>
      </c>
      <c r="G76" s="462">
        <f t="shared" si="9"/>
        <v>64366586.652370378</v>
      </c>
      <c r="H76" s="586"/>
      <c r="I76" s="677">
        <v>40909</v>
      </c>
      <c r="J76" s="678">
        <f>+MONTH(I76)</f>
        <v>1</v>
      </c>
      <c r="K76" s="678">
        <v>2012</v>
      </c>
      <c r="L76" s="679">
        <v>37722224</v>
      </c>
      <c r="M76" s="679">
        <v>8040189</v>
      </c>
      <c r="N76" s="679">
        <v>220244.96</v>
      </c>
      <c r="O76" s="634"/>
      <c r="P76" s="331"/>
      <c r="Q76" s="331"/>
      <c r="R76" s="331"/>
      <c r="S76" s="331"/>
      <c r="T76" s="331"/>
      <c r="U76" s="331"/>
      <c r="V76" s="331"/>
      <c r="W76" s="331"/>
      <c r="X76" s="331"/>
    </row>
    <row r="77" spans="1:24">
      <c r="A77" s="229" t="s">
        <v>264</v>
      </c>
      <c r="B77" s="424"/>
      <c r="C77" s="424"/>
      <c r="D77" s="186">
        <v>37239213</v>
      </c>
      <c r="E77" s="186">
        <v>20089848.672382716</v>
      </c>
      <c r="F77" s="186">
        <v>1893141.8361591217</v>
      </c>
      <c r="G77" s="462">
        <f t="shared" si="9"/>
        <v>57329061.672382712</v>
      </c>
      <c r="H77" s="586"/>
      <c r="I77" s="677">
        <v>40940</v>
      </c>
      <c r="J77" s="678">
        <f t="shared" ref="J77:J140" si="10">+MONTH(I77)</f>
        <v>2</v>
      </c>
      <c r="K77" s="678">
        <v>2012</v>
      </c>
      <c r="L77" s="679">
        <v>37709614</v>
      </c>
      <c r="M77" s="679">
        <v>6847338</v>
      </c>
      <c r="N77" s="679">
        <v>228342.40000000002</v>
      </c>
      <c r="O77" s="634"/>
      <c r="P77" s="331"/>
      <c r="Q77" s="331"/>
      <c r="R77" s="331"/>
      <c r="S77" s="331"/>
      <c r="T77" s="331"/>
      <c r="U77" s="331"/>
      <c r="V77" s="331"/>
      <c r="W77" s="331"/>
      <c r="X77" s="331"/>
    </row>
    <row r="78" spans="1:24">
      <c r="A78" s="229" t="s">
        <v>265</v>
      </c>
      <c r="B78" s="424"/>
      <c r="C78" s="424"/>
      <c r="D78" s="186">
        <v>38026041.5</v>
      </c>
      <c r="E78" s="186">
        <v>20344302.457555559</v>
      </c>
      <c r="F78" s="186">
        <v>1955427.9316689528</v>
      </c>
      <c r="G78" s="462">
        <f t="shared" si="9"/>
        <v>58370343.957555562</v>
      </c>
      <c r="H78" s="586"/>
      <c r="I78" s="677">
        <v>40969</v>
      </c>
      <c r="J78" s="678">
        <f t="shared" si="10"/>
        <v>3</v>
      </c>
      <c r="K78" s="678">
        <v>2012</v>
      </c>
      <c r="L78" s="679">
        <v>39655027</v>
      </c>
      <c r="M78" s="679">
        <v>7278742</v>
      </c>
      <c r="N78" s="679">
        <v>244520.64</v>
      </c>
      <c r="O78" s="634"/>
      <c r="P78" s="331"/>
      <c r="Q78" s="331"/>
      <c r="R78" s="331"/>
      <c r="S78" s="331"/>
      <c r="T78" s="331"/>
      <c r="U78" s="331"/>
      <c r="V78" s="331"/>
      <c r="W78" s="331"/>
      <c r="X78" s="331"/>
    </row>
    <row r="79" spans="1:24">
      <c r="A79" s="229" t="s">
        <v>266</v>
      </c>
      <c r="B79" s="117"/>
      <c r="C79" s="117"/>
      <c r="D79" s="186">
        <v>37274898</v>
      </c>
      <c r="E79" s="186">
        <v>20321026.485592593</v>
      </c>
      <c r="F79" s="186">
        <v>1951996.4468343239</v>
      </c>
      <c r="G79" s="462">
        <f t="shared" si="9"/>
        <v>57595924.485592589</v>
      </c>
      <c r="H79" s="586"/>
      <c r="I79" s="677">
        <v>41000</v>
      </c>
      <c r="J79" s="678">
        <f t="shared" si="10"/>
        <v>4</v>
      </c>
      <c r="K79" s="678">
        <v>2012</v>
      </c>
      <c r="L79" s="679">
        <v>36046789</v>
      </c>
      <c r="M79" s="679">
        <v>7062807</v>
      </c>
      <c r="N79" s="679">
        <v>240194.24</v>
      </c>
      <c r="O79" s="634"/>
      <c r="P79" s="331"/>
      <c r="Q79" s="331"/>
      <c r="R79" s="331"/>
      <c r="S79" s="331"/>
      <c r="T79" s="331"/>
      <c r="U79" s="331"/>
      <c r="V79" s="331"/>
      <c r="W79" s="331"/>
      <c r="X79" s="331"/>
    </row>
    <row r="80" spans="1:24">
      <c r="A80" s="229" t="s">
        <v>267</v>
      </c>
      <c r="B80" s="117"/>
      <c r="C80" s="117"/>
      <c r="D80" s="186">
        <v>38355119</v>
      </c>
      <c r="E80" s="186">
        <v>24479499.887666672</v>
      </c>
      <c r="F80" s="186">
        <v>1905375.7426652443</v>
      </c>
      <c r="G80" s="462">
        <f t="shared" si="9"/>
        <v>62834618.887666672</v>
      </c>
      <c r="H80" s="586"/>
      <c r="I80" s="677">
        <v>41030</v>
      </c>
      <c r="J80" s="678">
        <f t="shared" si="10"/>
        <v>5</v>
      </c>
      <c r="K80" s="678">
        <v>2012</v>
      </c>
      <c r="L80" s="679">
        <v>39172781</v>
      </c>
      <c r="M80" s="679">
        <v>7639209</v>
      </c>
      <c r="N80" s="679">
        <v>245232.00000000003</v>
      </c>
      <c r="O80" s="634"/>
      <c r="P80" s="331"/>
      <c r="Q80" s="331"/>
      <c r="R80" s="331"/>
      <c r="S80" s="331"/>
      <c r="T80" s="331"/>
      <c r="U80" s="331"/>
      <c r="V80" s="331"/>
      <c r="W80" s="331"/>
      <c r="X80" s="331"/>
    </row>
    <row r="81" spans="1:24">
      <c r="A81" s="229" t="s">
        <v>268</v>
      </c>
      <c r="B81" s="117"/>
      <c r="C81" s="117"/>
      <c r="D81" s="186">
        <v>37986721</v>
      </c>
      <c r="E81" s="186">
        <v>21606442.100222226</v>
      </c>
      <c r="F81" s="186">
        <v>1952492.1470561735</v>
      </c>
      <c r="G81" s="462">
        <f t="shared" si="9"/>
        <v>59593163.10022223</v>
      </c>
      <c r="H81" s="586"/>
      <c r="I81" s="677">
        <v>41061</v>
      </c>
      <c r="J81" s="678">
        <f t="shared" si="10"/>
        <v>6</v>
      </c>
      <c r="K81" s="678">
        <v>2012</v>
      </c>
      <c r="L81" s="679">
        <v>36762598</v>
      </c>
      <c r="M81" s="679">
        <v>7086784</v>
      </c>
      <c r="N81" s="679">
        <v>247341.12000000002</v>
      </c>
      <c r="O81" s="634"/>
      <c r="P81" s="331"/>
      <c r="Q81" s="331"/>
      <c r="R81" s="331"/>
      <c r="S81" s="331"/>
      <c r="T81" s="331"/>
      <c r="U81" s="331"/>
      <c r="V81" s="331"/>
      <c r="W81" s="331"/>
      <c r="X81" s="331"/>
    </row>
    <row r="82" spans="1:24">
      <c r="A82" s="229" t="s">
        <v>269</v>
      </c>
      <c r="B82" s="117"/>
      <c r="C82" s="117"/>
      <c r="D82" s="186">
        <v>29394479.5</v>
      </c>
      <c r="E82" s="186">
        <v>22042093.512296293</v>
      </c>
      <c r="F82" s="186">
        <v>1911511.6855185805</v>
      </c>
      <c r="G82" s="462">
        <f t="shared" si="9"/>
        <v>51436573.012296289</v>
      </c>
      <c r="H82" s="586"/>
      <c r="I82" s="677">
        <v>41091</v>
      </c>
      <c r="J82" s="678">
        <f t="shared" si="10"/>
        <v>7</v>
      </c>
      <c r="K82" s="678">
        <v>2012</v>
      </c>
      <c r="L82" s="679">
        <v>38155308</v>
      </c>
      <c r="M82" s="679">
        <v>6899515</v>
      </c>
      <c r="N82" s="679">
        <v>250956.15999999997</v>
      </c>
      <c r="O82" s="634"/>
      <c r="P82" s="331"/>
      <c r="Q82" s="331"/>
      <c r="R82" s="331"/>
      <c r="S82" s="331"/>
      <c r="T82" s="331"/>
      <c r="U82" s="331"/>
      <c r="V82" s="331"/>
      <c r="W82" s="331"/>
      <c r="X82" s="331"/>
    </row>
    <row r="83" spans="1:24">
      <c r="A83" s="229" t="s">
        <v>275</v>
      </c>
      <c r="B83" s="229"/>
      <c r="C83" s="229"/>
      <c r="D83" s="329">
        <f>+SUM(D71:D82)</f>
        <v>454676003.5</v>
      </c>
      <c r="E83" s="329">
        <f>+SUM(E71:E82)</f>
        <v>247057394.06719759</v>
      </c>
      <c r="F83" s="329">
        <f>+SUM(F71:F82)</f>
        <v>22795580.827268653</v>
      </c>
      <c r="G83" s="329">
        <f>+SUM(G71:G82)</f>
        <v>701733397.56719768</v>
      </c>
      <c r="H83" s="586"/>
      <c r="I83" s="677">
        <v>41122</v>
      </c>
      <c r="J83" s="678">
        <f t="shared" si="10"/>
        <v>8</v>
      </c>
      <c r="K83" s="678">
        <v>2012</v>
      </c>
      <c r="L83" s="679">
        <v>36539319</v>
      </c>
      <c r="M83" s="679">
        <v>7538993</v>
      </c>
      <c r="N83" s="679">
        <v>250338.40000000002</v>
      </c>
      <c r="O83" s="634"/>
      <c r="P83" s="331"/>
      <c r="Q83" s="331"/>
      <c r="R83" s="331"/>
      <c r="S83" s="331"/>
      <c r="T83" s="331"/>
      <c r="U83" s="331"/>
      <c r="V83" s="331"/>
      <c r="W83" s="331"/>
      <c r="X83" s="331"/>
    </row>
    <row r="84" spans="1:24">
      <c r="A84" s="290" t="s">
        <v>276</v>
      </c>
      <c r="B84" s="291"/>
      <c r="C84" s="291"/>
      <c r="D84" s="291"/>
      <c r="E84" s="291"/>
      <c r="F84" s="291"/>
      <c r="G84" s="292"/>
      <c r="H84" s="586"/>
      <c r="I84" s="677">
        <v>41153</v>
      </c>
      <c r="J84" s="678">
        <f t="shared" si="10"/>
        <v>9</v>
      </c>
      <c r="K84" s="678">
        <v>2012</v>
      </c>
      <c r="L84" s="680">
        <v>38622114</v>
      </c>
      <c r="M84" s="680">
        <v>6712591</v>
      </c>
      <c r="N84" s="680">
        <v>264442.87999999995</v>
      </c>
      <c r="O84" s="634"/>
      <c r="P84" s="331"/>
      <c r="Q84" s="331"/>
      <c r="R84" s="331"/>
      <c r="S84" s="331"/>
      <c r="T84" s="331"/>
      <c r="U84" s="331"/>
      <c r="V84" s="331"/>
      <c r="W84" s="331"/>
      <c r="X84" s="331"/>
    </row>
    <row r="85" spans="1:24">
      <c r="A85" s="229" t="s">
        <v>258</v>
      </c>
      <c r="B85" s="424">
        <v>1</v>
      </c>
      <c r="C85" s="424">
        <v>2020</v>
      </c>
      <c r="D85" s="186">
        <v>41536444</v>
      </c>
      <c r="E85" s="186">
        <v>17024052.625</v>
      </c>
      <c r="F85" s="186">
        <v>1575138.24</v>
      </c>
      <c r="G85" s="462">
        <f>+D85+E85+F85</f>
        <v>60135634.865000002</v>
      </c>
      <c r="H85" s="586"/>
      <c r="I85" s="677">
        <v>41183</v>
      </c>
      <c r="J85" s="678">
        <f t="shared" si="10"/>
        <v>10</v>
      </c>
      <c r="K85" s="678">
        <v>2012</v>
      </c>
      <c r="L85" s="680">
        <v>37780326</v>
      </c>
      <c r="M85" s="680">
        <v>7113412</v>
      </c>
      <c r="N85" s="680">
        <v>261626.56</v>
      </c>
      <c r="O85" s="634"/>
      <c r="P85" s="331"/>
      <c r="Q85" s="331"/>
      <c r="R85" s="331"/>
      <c r="S85" s="331"/>
      <c r="T85" s="331"/>
      <c r="U85" s="331"/>
      <c r="V85" s="331"/>
      <c r="W85" s="331"/>
      <c r="X85" s="331"/>
    </row>
    <row r="86" spans="1:24">
      <c r="A86" s="229" t="s">
        <v>259</v>
      </c>
      <c r="B86" s="424">
        <v>2</v>
      </c>
      <c r="C86" s="424">
        <v>2020</v>
      </c>
      <c r="D86" s="186">
        <v>39443843</v>
      </c>
      <c r="E86" s="186">
        <v>17181286.470999997</v>
      </c>
      <c r="F86" s="186">
        <v>1626164.8</v>
      </c>
      <c r="G86" s="462">
        <f t="shared" ref="G86:G96" si="11">+D86+E86+F86</f>
        <v>58251294.270999998</v>
      </c>
      <c r="H86" s="586"/>
      <c r="I86" s="677">
        <v>41214</v>
      </c>
      <c r="J86" s="678">
        <f t="shared" si="10"/>
        <v>11</v>
      </c>
      <c r="K86" s="678">
        <v>2012</v>
      </c>
      <c r="L86" s="680">
        <v>36282802</v>
      </c>
      <c r="M86" s="680">
        <v>7423084</v>
      </c>
      <c r="N86" s="680">
        <v>268207.68</v>
      </c>
      <c r="O86" s="634"/>
      <c r="P86" s="331"/>
      <c r="Q86" s="331"/>
      <c r="R86" s="331"/>
      <c r="S86" s="331"/>
      <c r="T86" s="331"/>
      <c r="U86" s="331"/>
      <c r="V86" s="331"/>
      <c r="W86" s="331"/>
      <c r="X86" s="331"/>
    </row>
    <row r="87" spans="1:24">
      <c r="A87" s="229" t="s">
        <v>260</v>
      </c>
      <c r="B87" s="424">
        <v>3</v>
      </c>
      <c r="C87" s="424">
        <v>2020</v>
      </c>
      <c r="D87" s="186">
        <v>42827378</v>
      </c>
      <c r="E87" s="186">
        <v>18787300.311000001</v>
      </c>
      <c r="F87" s="186">
        <v>1509056.6399999994</v>
      </c>
      <c r="G87" s="462">
        <f t="shared" si="11"/>
        <v>63123734.951000005</v>
      </c>
      <c r="H87" s="586"/>
      <c r="I87" s="677">
        <v>41244</v>
      </c>
      <c r="J87" s="678">
        <f t="shared" si="10"/>
        <v>12</v>
      </c>
      <c r="K87" s="678">
        <v>2012</v>
      </c>
      <c r="L87" s="680">
        <v>38656149</v>
      </c>
      <c r="M87" s="680">
        <v>6364706</v>
      </c>
      <c r="N87" s="680">
        <v>267198.88</v>
      </c>
      <c r="O87" s="634"/>
      <c r="P87" s="331"/>
      <c r="Q87" s="331"/>
      <c r="R87" s="331"/>
      <c r="S87" s="331"/>
      <c r="T87" s="331"/>
      <c r="U87" s="331"/>
      <c r="V87" s="331"/>
      <c r="W87" s="331"/>
      <c r="X87" s="331"/>
    </row>
    <row r="88" spans="1:24">
      <c r="A88" s="229" t="s">
        <v>261</v>
      </c>
      <c r="B88" s="424">
        <v>4</v>
      </c>
      <c r="C88" s="424">
        <v>2020</v>
      </c>
      <c r="D88" s="186">
        <v>40276901</v>
      </c>
      <c r="E88" s="186">
        <v>18250166.419000003</v>
      </c>
      <c r="F88" s="186">
        <v>1658228.0000000007</v>
      </c>
      <c r="G88" s="462">
        <f t="shared" si="11"/>
        <v>60185295.419</v>
      </c>
      <c r="H88" s="586"/>
      <c r="I88" s="677">
        <v>41275</v>
      </c>
      <c r="J88" s="678">
        <f t="shared" si="10"/>
        <v>1</v>
      </c>
      <c r="K88" s="678">
        <v>2013</v>
      </c>
      <c r="L88" s="680">
        <v>37065951</v>
      </c>
      <c r="M88" s="680">
        <v>6842585</v>
      </c>
      <c r="N88" s="680">
        <v>273110.24</v>
      </c>
      <c r="O88" s="634"/>
      <c r="P88" s="331"/>
      <c r="Q88" s="331"/>
      <c r="R88" s="331"/>
      <c r="S88" s="331"/>
      <c r="T88" s="331"/>
      <c r="U88" s="331"/>
      <c r="V88" s="331"/>
      <c r="W88" s="331"/>
      <c r="X88" s="331"/>
    </row>
    <row r="89" spans="1:24">
      <c r="A89" s="229" t="s">
        <v>262</v>
      </c>
      <c r="B89" s="424">
        <v>5</v>
      </c>
      <c r="C89" s="424">
        <v>2020</v>
      </c>
      <c r="D89" s="186">
        <v>35432872</v>
      </c>
      <c r="E89" s="186">
        <v>14749087.393999996</v>
      </c>
      <c r="F89" s="186">
        <v>1564544.8</v>
      </c>
      <c r="G89" s="462">
        <f t="shared" si="11"/>
        <v>51746504.193999991</v>
      </c>
      <c r="H89" s="670"/>
      <c r="I89" s="677">
        <v>41306</v>
      </c>
      <c r="J89" s="678">
        <f t="shared" si="10"/>
        <v>2</v>
      </c>
      <c r="K89" s="678">
        <v>2013</v>
      </c>
      <c r="L89" s="680">
        <v>34939984</v>
      </c>
      <c r="M89" s="680">
        <v>6637493</v>
      </c>
      <c r="N89" s="680">
        <v>250987.36</v>
      </c>
      <c r="O89" s="634"/>
      <c r="P89" s="331"/>
      <c r="Q89" s="331"/>
      <c r="R89" s="331"/>
      <c r="S89" s="331"/>
      <c r="T89" s="331"/>
      <c r="U89" s="331"/>
      <c r="V89" s="331"/>
      <c r="W89" s="331"/>
      <c r="X89" s="331"/>
    </row>
    <row r="90" spans="1:24">
      <c r="A90" s="35" t="s">
        <v>263</v>
      </c>
      <c r="B90" s="33">
        <v>6</v>
      </c>
      <c r="C90" s="424">
        <v>2020</v>
      </c>
      <c r="D90" s="186">
        <v>42242627</v>
      </c>
      <c r="E90" s="186">
        <v>17473355.844999999</v>
      </c>
      <c r="F90" s="186">
        <v>1650105.6</v>
      </c>
      <c r="G90" s="462">
        <f t="shared" si="11"/>
        <v>61366088.445</v>
      </c>
      <c r="H90" s="670"/>
      <c r="I90" s="677">
        <v>41334</v>
      </c>
      <c r="J90" s="678">
        <f t="shared" si="10"/>
        <v>3</v>
      </c>
      <c r="K90" s="678">
        <v>2013</v>
      </c>
      <c r="L90" s="680">
        <v>37366534</v>
      </c>
      <c r="M90" s="680">
        <v>6838097</v>
      </c>
      <c r="N90" s="680">
        <v>277908.8</v>
      </c>
      <c r="O90" s="634"/>
      <c r="P90" s="331"/>
      <c r="Q90" s="331"/>
      <c r="R90" s="331"/>
      <c r="S90" s="331"/>
      <c r="T90" s="331"/>
      <c r="U90" s="331"/>
      <c r="V90" s="331"/>
      <c r="W90" s="331"/>
      <c r="X90" s="331"/>
    </row>
    <row r="91" spans="1:24">
      <c r="A91" s="35" t="s">
        <v>264</v>
      </c>
      <c r="B91" s="33">
        <v>7</v>
      </c>
      <c r="C91" s="424">
        <v>2020</v>
      </c>
      <c r="D91" s="186">
        <v>42084570.5</v>
      </c>
      <c r="E91" s="186">
        <v>19235870.764999993</v>
      </c>
      <c r="F91" s="186">
        <v>1689981.2800000005</v>
      </c>
      <c r="G91" s="462">
        <f t="shared" si="11"/>
        <v>63010422.544999994</v>
      </c>
      <c r="H91" s="631"/>
      <c r="I91" s="677">
        <v>41365</v>
      </c>
      <c r="J91" s="678">
        <f t="shared" si="10"/>
        <v>4</v>
      </c>
      <c r="K91" s="678">
        <v>2013</v>
      </c>
      <c r="L91" s="680">
        <v>38480198</v>
      </c>
      <c r="M91" s="680">
        <v>7597614</v>
      </c>
      <c r="N91" s="680">
        <v>291145.92</v>
      </c>
      <c r="O91" s="634"/>
      <c r="P91" s="331"/>
      <c r="Q91" s="331"/>
      <c r="R91" s="331"/>
      <c r="S91" s="331"/>
      <c r="T91" s="331"/>
      <c r="U91" s="331"/>
      <c r="V91" s="331"/>
      <c r="W91" s="331"/>
      <c r="X91" s="331"/>
    </row>
    <row r="92" spans="1:24">
      <c r="A92" s="35" t="s">
        <v>265</v>
      </c>
      <c r="B92" s="33">
        <v>8</v>
      </c>
      <c r="C92" s="424">
        <v>2020</v>
      </c>
      <c r="D92" s="186">
        <v>40109116</v>
      </c>
      <c r="E92" s="186">
        <v>20323675.033000004</v>
      </c>
      <c r="F92" s="186">
        <v>1731997.2799999998</v>
      </c>
      <c r="G92" s="462">
        <f t="shared" si="11"/>
        <v>62164788.313000008</v>
      </c>
      <c r="H92" s="631"/>
      <c r="I92" s="677">
        <v>41395</v>
      </c>
      <c r="J92" s="678">
        <f t="shared" si="10"/>
        <v>5</v>
      </c>
      <c r="K92" s="678">
        <v>2013</v>
      </c>
      <c r="L92" s="680">
        <v>39170567</v>
      </c>
      <c r="M92" s="680">
        <v>7573440</v>
      </c>
      <c r="N92" s="680">
        <v>301862.08</v>
      </c>
      <c r="O92" s="635"/>
      <c r="P92" s="331"/>
      <c r="Q92" s="331"/>
      <c r="R92" s="331"/>
      <c r="S92" s="331"/>
      <c r="T92" s="331"/>
      <c r="U92" s="331"/>
      <c r="V92" s="331"/>
      <c r="W92" s="331"/>
      <c r="X92" s="331"/>
    </row>
    <row r="93" spans="1:24">
      <c r="A93" s="35" t="s">
        <v>266</v>
      </c>
      <c r="B93" s="186"/>
      <c r="C93" s="425"/>
      <c r="D93" s="186">
        <v>39425133.5</v>
      </c>
      <c r="E93" s="186">
        <v>21296386.476999998</v>
      </c>
      <c r="F93" s="186">
        <v>1746608.5866666671</v>
      </c>
      <c r="G93" s="462">
        <f t="shared" si="11"/>
        <v>62468128.563666664</v>
      </c>
      <c r="H93" s="631"/>
      <c r="I93" s="677">
        <v>41426</v>
      </c>
      <c r="J93" s="678">
        <f t="shared" si="10"/>
        <v>6</v>
      </c>
      <c r="K93" s="678">
        <v>2013</v>
      </c>
      <c r="L93" s="680">
        <v>36630147</v>
      </c>
      <c r="M93" s="680">
        <v>8069243</v>
      </c>
      <c r="N93" s="680">
        <v>323914.23999999999</v>
      </c>
      <c r="O93" s="636"/>
      <c r="P93" s="331"/>
      <c r="Q93" s="331"/>
      <c r="R93" s="331"/>
      <c r="S93" s="331"/>
      <c r="T93" s="331"/>
      <c r="U93" s="331"/>
      <c r="V93" s="331"/>
      <c r="W93" s="331"/>
      <c r="X93" s="331"/>
    </row>
    <row r="94" spans="1:24">
      <c r="A94" s="35" t="s">
        <v>267</v>
      </c>
      <c r="B94" s="186"/>
      <c r="C94" s="425"/>
      <c r="D94" s="186">
        <v>40308571.5</v>
      </c>
      <c r="E94" s="186">
        <v>19114160.435000002</v>
      </c>
      <c r="F94" s="186">
        <v>1699883.2355555554</v>
      </c>
      <c r="G94" s="462">
        <f t="shared" si="11"/>
        <v>61122615.170555554</v>
      </c>
      <c r="H94" s="631"/>
      <c r="I94" s="677">
        <v>41456</v>
      </c>
      <c r="J94" s="678">
        <f t="shared" si="10"/>
        <v>7</v>
      </c>
      <c r="K94" s="678">
        <v>2013</v>
      </c>
      <c r="L94" s="680">
        <v>38621977</v>
      </c>
      <c r="M94" s="680">
        <v>8383504</v>
      </c>
      <c r="N94" s="680">
        <v>323766.56000000006</v>
      </c>
      <c r="O94" s="636"/>
      <c r="P94" s="331"/>
      <c r="Q94" s="331"/>
      <c r="R94" s="331"/>
      <c r="S94" s="331"/>
      <c r="T94" s="331"/>
      <c r="U94" s="331"/>
      <c r="V94" s="331"/>
      <c r="W94" s="331"/>
      <c r="X94" s="331"/>
    </row>
    <row r="95" spans="1:24">
      <c r="A95" s="35" t="s">
        <v>268</v>
      </c>
      <c r="B95" s="186"/>
      <c r="C95" s="425"/>
      <c r="D95" s="186">
        <v>38467988.5</v>
      </c>
      <c r="E95" s="186">
        <v>19590878.155999996</v>
      </c>
      <c r="F95" s="186">
        <v>1758497.3274074071</v>
      </c>
      <c r="G95" s="336">
        <f t="shared" si="11"/>
        <v>59817363.983407401</v>
      </c>
      <c r="H95" s="631"/>
      <c r="I95" s="677">
        <v>41487</v>
      </c>
      <c r="J95" s="678">
        <f t="shared" si="10"/>
        <v>8</v>
      </c>
      <c r="K95" s="678">
        <v>2013</v>
      </c>
      <c r="L95" s="680">
        <v>37904142</v>
      </c>
      <c r="M95" s="680">
        <v>10048658</v>
      </c>
      <c r="N95" s="680">
        <v>299671.84000000003</v>
      </c>
      <c r="O95" s="634"/>
      <c r="P95" s="331"/>
      <c r="Q95" s="331"/>
      <c r="R95" s="331"/>
      <c r="S95" s="331"/>
      <c r="T95" s="331"/>
      <c r="U95" s="331"/>
      <c r="V95" s="331"/>
      <c r="W95" s="331"/>
      <c r="X95" s="331"/>
    </row>
    <row r="96" spans="1:24">
      <c r="A96" s="229" t="s">
        <v>269</v>
      </c>
      <c r="B96" s="425"/>
      <c r="C96" s="425"/>
      <c r="D96" s="186">
        <v>38405550.5</v>
      </c>
      <c r="E96" s="186">
        <v>19270081.331</v>
      </c>
      <c r="F96" s="186">
        <v>1703755.4765432104</v>
      </c>
      <c r="G96" s="336">
        <f t="shared" si="11"/>
        <v>59379387.307543211</v>
      </c>
      <c r="H96" s="331"/>
      <c r="I96" s="677">
        <v>41518</v>
      </c>
      <c r="J96" s="678">
        <f t="shared" si="10"/>
        <v>9</v>
      </c>
      <c r="K96" s="678">
        <v>2013</v>
      </c>
      <c r="L96" s="680">
        <v>37289031</v>
      </c>
      <c r="M96" s="680">
        <v>8785823</v>
      </c>
      <c r="N96" s="680">
        <v>323433.76</v>
      </c>
      <c r="O96" s="634"/>
      <c r="P96" s="331"/>
      <c r="Q96" s="331"/>
      <c r="R96" s="331"/>
      <c r="S96" s="331"/>
      <c r="T96" s="331"/>
      <c r="U96" s="331"/>
      <c r="V96" s="331"/>
      <c r="W96" s="331"/>
      <c r="X96" s="331"/>
    </row>
    <row r="97" spans="1:24">
      <c r="A97" s="229" t="s">
        <v>277</v>
      </c>
      <c r="B97" s="229"/>
      <c r="C97" s="229"/>
      <c r="D97" s="329">
        <f>+SUM(D85:D96)</f>
        <v>480560995.5</v>
      </c>
      <c r="E97" s="329">
        <f>+SUM(E85:E96)</f>
        <v>222296301.26199996</v>
      </c>
      <c r="F97" s="329">
        <f>+SUM(F85:F96)</f>
        <v>19913961.266172841</v>
      </c>
      <c r="G97" s="329">
        <f>+SUM(G85:G96)</f>
        <v>722771258.02817285</v>
      </c>
      <c r="H97" s="331"/>
      <c r="I97" s="677">
        <v>41548</v>
      </c>
      <c r="J97" s="678">
        <f t="shared" si="10"/>
        <v>10</v>
      </c>
      <c r="K97" s="678">
        <v>2013</v>
      </c>
      <c r="L97" s="680">
        <v>38151255</v>
      </c>
      <c r="M97" s="680">
        <v>9486950</v>
      </c>
      <c r="N97" s="680">
        <v>347077.12</v>
      </c>
      <c r="O97" s="636"/>
      <c r="P97" s="331"/>
      <c r="Q97" s="331"/>
      <c r="R97" s="331"/>
      <c r="S97" s="331"/>
      <c r="T97" s="331"/>
      <c r="U97" s="331"/>
      <c r="V97" s="331"/>
      <c r="W97" s="331"/>
      <c r="X97" s="331"/>
    </row>
    <row r="98" spans="1:24">
      <c r="A98" s="290" t="s">
        <v>278</v>
      </c>
      <c r="B98" s="291"/>
      <c r="C98" s="291"/>
      <c r="D98" s="291"/>
      <c r="E98" s="291"/>
      <c r="F98" s="291"/>
      <c r="G98" s="292"/>
      <c r="H98" s="331"/>
      <c r="I98" s="677">
        <v>41579</v>
      </c>
      <c r="J98" s="678">
        <f t="shared" si="10"/>
        <v>11</v>
      </c>
      <c r="K98" s="678">
        <v>2013</v>
      </c>
      <c r="L98" s="680">
        <v>36215801</v>
      </c>
      <c r="M98" s="680">
        <v>9523748</v>
      </c>
      <c r="N98" s="680">
        <v>367791.83999999997</v>
      </c>
      <c r="O98" s="636"/>
      <c r="P98" s="331"/>
      <c r="Q98" s="331"/>
      <c r="R98" s="331"/>
      <c r="S98" s="331"/>
      <c r="T98" s="331"/>
      <c r="U98" s="331"/>
      <c r="V98" s="331"/>
      <c r="W98" s="331"/>
      <c r="X98" s="331"/>
    </row>
    <row r="99" spans="1:24">
      <c r="A99" s="229" t="s">
        <v>258</v>
      </c>
      <c r="B99" s="424">
        <v>1</v>
      </c>
      <c r="C99" s="424">
        <v>2020</v>
      </c>
      <c r="D99" s="186">
        <v>38058482</v>
      </c>
      <c r="E99" s="186">
        <v>16850198.199999999</v>
      </c>
      <c r="F99" s="186">
        <v>1143461.28</v>
      </c>
      <c r="G99" s="336">
        <f>+SUM(D99:F99)</f>
        <v>56052141.480000004</v>
      </c>
      <c r="H99" s="331"/>
      <c r="I99" s="677">
        <v>41609</v>
      </c>
      <c r="J99" s="678">
        <f t="shared" si="10"/>
        <v>12</v>
      </c>
      <c r="K99" s="678">
        <v>2013</v>
      </c>
      <c r="L99" s="680">
        <v>38395963</v>
      </c>
      <c r="M99" s="680">
        <v>11236355</v>
      </c>
      <c r="N99" s="680">
        <v>373355.84</v>
      </c>
      <c r="O99" s="636"/>
      <c r="P99" s="331"/>
      <c r="Q99" s="331"/>
      <c r="R99" s="331"/>
      <c r="S99" s="331"/>
      <c r="T99" s="331"/>
      <c r="U99" s="331"/>
      <c r="V99" s="331"/>
      <c r="W99" s="331"/>
      <c r="X99" s="331"/>
    </row>
    <row r="100" spans="1:24">
      <c r="A100" s="229" t="s">
        <v>259</v>
      </c>
      <c r="B100" s="424">
        <v>2</v>
      </c>
      <c r="C100" s="424">
        <v>2020</v>
      </c>
      <c r="D100" s="186">
        <v>35362041.5</v>
      </c>
      <c r="E100" s="186">
        <v>16919639</v>
      </c>
      <c r="F100" s="186">
        <v>1323645.27984</v>
      </c>
      <c r="G100" s="336">
        <f t="shared" ref="G100:G110" si="12">+SUM(D100:F100)</f>
        <v>53605325.77984</v>
      </c>
      <c r="H100" s="331"/>
      <c r="I100" s="677">
        <v>41640</v>
      </c>
      <c r="J100" s="678">
        <f t="shared" si="10"/>
        <v>1</v>
      </c>
      <c r="K100" s="678">
        <v>2014</v>
      </c>
      <c r="L100" s="680">
        <v>37840834</v>
      </c>
      <c r="M100" s="680">
        <v>8524246</v>
      </c>
      <c r="N100" s="680">
        <v>330385.12</v>
      </c>
      <c r="O100" s="636"/>
      <c r="P100" s="331"/>
      <c r="Q100" s="331"/>
      <c r="R100" s="331"/>
      <c r="S100" s="331"/>
      <c r="T100" s="331"/>
      <c r="U100" s="331"/>
      <c r="V100" s="331"/>
      <c r="W100" s="331"/>
      <c r="X100" s="331"/>
    </row>
    <row r="101" spans="1:24">
      <c r="A101" s="229" t="s">
        <v>260</v>
      </c>
      <c r="B101" s="424">
        <v>3</v>
      </c>
      <c r="C101" s="424">
        <v>2020</v>
      </c>
      <c r="D101" s="186">
        <v>39076093</v>
      </c>
      <c r="E101" s="186">
        <v>15064827.189999999</v>
      </c>
      <c r="F101" s="186">
        <v>1290253.9998399999</v>
      </c>
      <c r="G101" s="336">
        <f t="shared" si="12"/>
        <v>55431174.189839996</v>
      </c>
      <c r="H101" s="331"/>
      <c r="I101" s="677">
        <v>41671</v>
      </c>
      <c r="J101" s="678">
        <f t="shared" si="10"/>
        <v>2</v>
      </c>
      <c r="K101" s="678">
        <v>2014</v>
      </c>
      <c r="L101" s="680">
        <v>34594869</v>
      </c>
      <c r="M101" s="680">
        <v>10177348</v>
      </c>
      <c r="N101" s="680">
        <v>342865.12</v>
      </c>
      <c r="O101" s="636"/>
      <c r="P101" s="331"/>
      <c r="Q101" s="331"/>
      <c r="R101" s="331"/>
      <c r="S101" s="331"/>
      <c r="T101" s="331"/>
      <c r="U101" s="331"/>
      <c r="V101" s="331"/>
      <c r="W101" s="331"/>
      <c r="X101" s="331"/>
    </row>
    <row r="102" spans="1:24">
      <c r="A102" s="229" t="s">
        <v>261</v>
      </c>
      <c r="B102" s="424">
        <v>4</v>
      </c>
      <c r="C102" s="424">
        <v>2020</v>
      </c>
      <c r="D102" s="186">
        <v>35887312.5</v>
      </c>
      <c r="E102" s="186">
        <v>11682437.75</v>
      </c>
      <c r="F102" s="186">
        <v>1403806.3935999998</v>
      </c>
      <c r="G102" s="336">
        <f t="shared" si="12"/>
        <v>48973556.643600002</v>
      </c>
      <c r="H102" s="331"/>
      <c r="I102" s="677">
        <v>41699</v>
      </c>
      <c r="J102" s="678">
        <f t="shared" si="10"/>
        <v>3</v>
      </c>
      <c r="K102" s="678">
        <v>2014</v>
      </c>
      <c r="L102" s="680">
        <v>37949438</v>
      </c>
      <c r="M102" s="680">
        <v>8367787</v>
      </c>
      <c r="N102" s="680">
        <v>351536.64000000001</v>
      </c>
      <c r="O102" s="636"/>
      <c r="P102" s="331"/>
      <c r="Q102" s="331"/>
      <c r="R102" s="331"/>
      <c r="S102" s="331"/>
      <c r="T102" s="331"/>
      <c r="U102" s="331"/>
      <c r="V102" s="331"/>
      <c r="W102" s="331"/>
      <c r="X102" s="331"/>
    </row>
    <row r="103" spans="1:24">
      <c r="A103" s="229" t="s">
        <v>262</v>
      </c>
      <c r="B103" s="424">
        <v>5</v>
      </c>
      <c r="C103" s="424">
        <v>2020</v>
      </c>
      <c r="D103" s="186">
        <v>37347400</v>
      </c>
      <c r="E103" s="186">
        <v>12831106.24</v>
      </c>
      <c r="F103" s="186">
        <v>1395393.5444800002</v>
      </c>
      <c r="G103" s="336">
        <f t="shared" si="12"/>
        <v>51573899.784480006</v>
      </c>
      <c r="H103" s="331"/>
      <c r="I103" s="677">
        <v>41730</v>
      </c>
      <c r="J103" s="678">
        <f t="shared" si="10"/>
        <v>4</v>
      </c>
      <c r="K103" s="678">
        <v>2014</v>
      </c>
      <c r="L103" s="680">
        <v>37620765</v>
      </c>
      <c r="M103" s="680">
        <v>9087003</v>
      </c>
      <c r="N103" s="680">
        <v>318227.52</v>
      </c>
      <c r="O103" s="636"/>
      <c r="P103" s="331"/>
      <c r="Q103" s="331"/>
      <c r="R103" s="331"/>
      <c r="S103" s="331"/>
      <c r="T103" s="331"/>
      <c r="U103" s="331"/>
      <c r="V103" s="331"/>
      <c r="W103" s="331"/>
      <c r="X103" s="331"/>
    </row>
    <row r="104" spans="1:24">
      <c r="A104" s="229" t="s">
        <v>263</v>
      </c>
      <c r="B104" s="424">
        <v>6</v>
      </c>
      <c r="C104" s="424">
        <v>2020</v>
      </c>
      <c r="D104" s="186">
        <v>38068387</v>
      </c>
      <c r="E104" s="186">
        <v>13916400.640000001</v>
      </c>
      <c r="F104" s="186">
        <v>1432918.4771199997</v>
      </c>
      <c r="G104" s="336">
        <f t="shared" si="12"/>
        <v>53417706.117119998</v>
      </c>
      <c r="H104" s="331"/>
      <c r="I104" s="677">
        <v>41760</v>
      </c>
      <c r="J104" s="678">
        <f t="shared" si="10"/>
        <v>5</v>
      </c>
      <c r="K104" s="678">
        <v>2014</v>
      </c>
      <c r="L104" s="680">
        <v>38071909</v>
      </c>
      <c r="M104" s="680">
        <v>9076395</v>
      </c>
      <c r="N104" s="680">
        <v>347644.96</v>
      </c>
      <c r="O104" s="636"/>
      <c r="P104" s="331"/>
      <c r="Q104" s="331"/>
      <c r="R104" s="331"/>
      <c r="S104" s="331"/>
      <c r="T104" s="331"/>
      <c r="U104" s="331"/>
      <c r="V104" s="331"/>
      <c r="W104" s="331"/>
      <c r="X104" s="331"/>
    </row>
    <row r="105" spans="1:24">
      <c r="A105" s="229" t="s">
        <v>264</v>
      </c>
      <c r="B105" s="424">
        <v>7</v>
      </c>
      <c r="C105" s="424">
        <v>2020</v>
      </c>
      <c r="D105" s="186">
        <v>40479984</v>
      </c>
      <c r="E105" s="186">
        <v>15735652.799999999</v>
      </c>
      <c r="F105" s="186">
        <v>1488639.3599999996</v>
      </c>
      <c r="G105" s="336">
        <f t="shared" si="12"/>
        <v>57704276.159999996</v>
      </c>
      <c r="H105" s="331"/>
      <c r="I105" s="677">
        <v>41791</v>
      </c>
      <c r="J105" s="678">
        <f t="shared" si="10"/>
        <v>6</v>
      </c>
      <c r="K105" s="678">
        <v>2014</v>
      </c>
      <c r="L105" s="681">
        <v>35313034</v>
      </c>
      <c r="M105" s="681">
        <v>9196136</v>
      </c>
      <c r="N105" s="680">
        <v>424544.64</v>
      </c>
      <c r="O105" s="636"/>
      <c r="P105" s="331"/>
      <c r="Q105" s="331"/>
      <c r="R105" s="331"/>
      <c r="S105" s="331"/>
      <c r="T105" s="331"/>
      <c r="U105" s="331"/>
      <c r="V105" s="331"/>
      <c r="W105" s="331"/>
      <c r="X105" s="331"/>
    </row>
    <row r="106" spans="1:24">
      <c r="A106" s="229" t="s">
        <v>265</v>
      </c>
      <c r="B106" s="424">
        <v>8</v>
      </c>
      <c r="C106" s="424">
        <v>2020</v>
      </c>
      <c r="D106" s="186">
        <v>39815060.5</v>
      </c>
      <c r="E106" s="186">
        <v>17748066.949999999</v>
      </c>
      <c r="F106" s="186">
        <v>1499808.9600000002</v>
      </c>
      <c r="G106" s="336">
        <f t="shared" si="12"/>
        <v>59062936.410000004</v>
      </c>
      <c r="H106" s="331"/>
      <c r="I106" s="677">
        <v>41821</v>
      </c>
      <c r="J106" s="678">
        <f t="shared" si="10"/>
        <v>7</v>
      </c>
      <c r="K106" s="678">
        <v>2014</v>
      </c>
      <c r="L106" s="681">
        <v>38271171</v>
      </c>
      <c r="M106" s="681">
        <v>9411357</v>
      </c>
      <c r="N106" s="680">
        <v>397448.48</v>
      </c>
      <c r="O106" s="636"/>
      <c r="P106" s="331"/>
      <c r="Q106" s="331"/>
      <c r="R106" s="331"/>
      <c r="S106" s="331"/>
      <c r="T106" s="331"/>
      <c r="U106" s="331"/>
      <c r="V106" s="331"/>
      <c r="W106" s="331"/>
      <c r="X106" s="331"/>
    </row>
    <row r="107" spans="1:24">
      <c r="A107" s="35" t="s">
        <v>266</v>
      </c>
      <c r="B107" s="186"/>
      <c r="C107" s="425"/>
      <c r="D107" s="186">
        <v>40679345</v>
      </c>
      <c r="E107" s="186">
        <v>17835764.310000002</v>
      </c>
      <c r="F107" s="186">
        <v>1548218.88</v>
      </c>
      <c r="G107" s="336">
        <f t="shared" si="12"/>
        <v>60063328.190000005</v>
      </c>
      <c r="H107" s="331"/>
      <c r="I107" s="677">
        <v>41852</v>
      </c>
      <c r="J107" s="678">
        <f t="shared" si="10"/>
        <v>8</v>
      </c>
      <c r="K107" s="678">
        <v>2014</v>
      </c>
      <c r="L107" s="680">
        <v>36967802</v>
      </c>
      <c r="M107" s="680">
        <v>9364941</v>
      </c>
      <c r="N107" s="680">
        <v>416187.19999999995</v>
      </c>
      <c r="O107" s="636"/>
      <c r="P107" s="331"/>
      <c r="Q107" s="331"/>
      <c r="R107" s="331"/>
      <c r="S107" s="331"/>
      <c r="T107" s="331"/>
      <c r="U107" s="331"/>
      <c r="V107" s="331"/>
      <c r="W107" s="331"/>
      <c r="X107" s="331"/>
    </row>
    <row r="108" spans="1:24">
      <c r="A108" s="35" t="s">
        <v>267</v>
      </c>
      <c r="B108" s="186"/>
      <c r="C108" s="425"/>
      <c r="D108" s="186">
        <v>42553145.5</v>
      </c>
      <c r="E108" s="186">
        <v>18658859.669999998</v>
      </c>
      <c r="F108" s="186">
        <v>1504119.4133333333</v>
      </c>
      <c r="G108" s="336">
        <f t="shared" si="12"/>
        <v>62716124.583333336</v>
      </c>
      <c r="H108" s="331"/>
      <c r="I108" s="677">
        <v>41883</v>
      </c>
      <c r="J108" s="678">
        <f t="shared" si="10"/>
        <v>9</v>
      </c>
      <c r="K108" s="678">
        <v>2014</v>
      </c>
      <c r="L108" s="680">
        <v>36546587</v>
      </c>
      <c r="M108" s="680">
        <v>9651041</v>
      </c>
      <c r="N108" s="680">
        <v>471590.08</v>
      </c>
      <c r="O108" s="636"/>
      <c r="P108" s="331"/>
      <c r="Q108" s="331"/>
      <c r="R108" s="331"/>
      <c r="S108" s="331"/>
      <c r="T108" s="331"/>
      <c r="U108" s="331"/>
      <c r="V108" s="331"/>
      <c r="W108" s="331"/>
      <c r="X108" s="331"/>
    </row>
    <row r="109" spans="1:24">
      <c r="A109" s="229" t="s">
        <v>268</v>
      </c>
      <c r="B109" s="425"/>
      <c r="C109" s="425"/>
      <c r="D109" s="186">
        <v>41843298.5</v>
      </c>
      <c r="E109" s="186">
        <v>17666592.870000001</v>
      </c>
      <c r="F109" s="186">
        <v>1534039.7511111109</v>
      </c>
      <c r="G109" s="336">
        <f t="shared" si="12"/>
        <v>61043931.121111117</v>
      </c>
      <c r="H109" s="331"/>
      <c r="I109" s="677">
        <v>41913</v>
      </c>
      <c r="J109" s="678">
        <f t="shared" si="10"/>
        <v>10</v>
      </c>
      <c r="K109" s="678">
        <v>2014</v>
      </c>
      <c r="L109" s="680">
        <v>37467393</v>
      </c>
      <c r="M109" s="680">
        <v>10362263</v>
      </c>
      <c r="N109" s="680">
        <v>481024.96</v>
      </c>
      <c r="O109" s="637"/>
      <c r="P109" s="331"/>
      <c r="Q109" s="331"/>
      <c r="R109" s="331"/>
      <c r="S109" s="331"/>
      <c r="T109" s="331"/>
      <c r="U109" s="331"/>
      <c r="V109" s="331"/>
      <c r="W109" s="331"/>
      <c r="X109" s="331"/>
    </row>
    <row r="110" spans="1:24">
      <c r="A110" s="229" t="s">
        <v>269</v>
      </c>
      <c r="B110" s="425"/>
      <c r="C110" s="425"/>
      <c r="D110" s="186">
        <v>44154192</v>
      </c>
      <c r="E110" s="186">
        <v>17872128.499999996</v>
      </c>
      <c r="F110" s="186">
        <v>1516191.7333333336</v>
      </c>
      <c r="G110" s="336">
        <f t="shared" si="12"/>
        <v>63542512.233333334</v>
      </c>
      <c r="H110" s="331"/>
      <c r="I110" s="677">
        <v>41944</v>
      </c>
      <c r="J110" s="682">
        <f t="shared" si="10"/>
        <v>11</v>
      </c>
      <c r="K110" s="682">
        <v>2014</v>
      </c>
      <c r="L110" s="683">
        <v>40093209</v>
      </c>
      <c r="M110" s="683">
        <v>9659029</v>
      </c>
      <c r="N110" s="683">
        <v>498205.76000000007</v>
      </c>
      <c r="O110" s="638"/>
      <c r="P110" s="331"/>
      <c r="Q110" s="331"/>
      <c r="R110" s="331"/>
      <c r="S110" s="331"/>
      <c r="T110" s="331"/>
      <c r="U110" s="331"/>
      <c r="V110" s="331"/>
      <c r="W110" s="331"/>
      <c r="X110" s="331"/>
    </row>
    <row r="111" spans="1:24">
      <c r="A111" s="229" t="s">
        <v>279</v>
      </c>
      <c r="B111" s="229"/>
      <c r="C111" s="229"/>
      <c r="D111" s="329">
        <f>+SUM(D99:D110)</f>
        <v>473324741.5</v>
      </c>
      <c r="E111" s="329">
        <f>+SUM(E99:E110)</f>
        <v>192781674.11999997</v>
      </c>
      <c r="F111" s="329">
        <f>+SUM(F99:F110)</f>
        <v>17080497.072657779</v>
      </c>
      <c r="G111" s="329">
        <f>+SUM(G99:G110)</f>
        <v>683186912.69265795</v>
      </c>
      <c r="H111" s="331"/>
      <c r="I111" s="677">
        <v>41974</v>
      </c>
      <c r="J111" s="682">
        <f t="shared" si="10"/>
        <v>12</v>
      </c>
      <c r="K111" s="682">
        <v>2014</v>
      </c>
      <c r="L111" s="683">
        <v>37674268</v>
      </c>
      <c r="M111" s="683">
        <v>10231908</v>
      </c>
      <c r="N111" s="683">
        <v>490665.76000000007</v>
      </c>
      <c r="O111" s="638"/>
      <c r="P111" s="331"/>
      <c r="Q111" s="331"/>
      <c r="R111" s="331"/>
      <c r="S111" s="331"/>
      <c r="T111" s="331"/>
      <c r="U111" s="331"/>
      <c r="V111" s="331"/>
      <c r="W111" s="331"/>
      <c r="X111" s="331"/>
    </row>
    <row r="112" spans="1:24">
      <c r="A112" s="290" t="s">
        <v>280</v>
      </c>
      <c r="B112" s="291"/>
      <c r="C112" s="291"/>
      <c r="D112" s="291"/>
      <c r="E112" s="291"/>
      <c r="F112" s="291"/>
      <c r="G112" s="292"/>
      <c r="H112" s="331"/>
      <c r="I112" s="677">
        <v>42005</v>
      </c>
      <c r="J112" s="682">
        <f t="shared" si="10"/>
        <v>1</v>
      </c>
      <c r="K112" s="682">
        <v>2015</v>
      </c>
      <c r="L112" s="683">
        <v>37545628</v>
      </c>
      <c r="M112" s="683">
        <v>9544358</v>
      </c>
      <c r="N112" s="683">
        <v>519825.28</v>
      </c>
      <c r="O112" s="638"/>
      <c r="P112" s="331"/>
      <c r="Q112" s="331"/>
      <c r="R112" s="331"/>
      <c r="S112" s="331"/>
      <c r="T112" s="331"/>
      <c r="U112" s="331"/>
      <c r="V112" s="331"/>
      <c r="W112" s="331"/>
      <c r="X112" s="331"/>
    </row>
    <row r="113" spans="1:31">
      <c r="A113" s="229" t="s">
        <v>258</v>
      </c>
      <c r="B113" s="424">
        <v>1</v>
      </c>
      <c r="C113" s="424">
        <v>2019</v>
      </c>
      <c r="D113" s="186">
        <v>36076927.5</v>
      </c>
      <c r="E113" s="186">
        <v>14026721.353333335</v>
      </c>
      <c r="F113" s="186">
        <v>1118569.92</v>
      </c>
      <c r="G113" s="336">
        <f t="shared" ref="G113:G124" si="13">+F113+E113+D113</f>
        <v>51222218.773333333</v>
      </c>
      <c r="H113" s="331"/>
      <c r="I113" s="677">
        <v>42036</v>
      </c>
      <c r="J113" s="682">
        <f t="shared" si="10"/>
        <v>2</v>
      </c>
      <c r="K113" s="682">
        <v>2015</v>
      </c>
      <c r="L113" s="683">
        <v>34794406</v>
      </c>
      <c r="M113" s="683">
        <v>9780632</v>
      </c>
      <c r="N113" s="683">
        <v>523475.68000000005</v>
      </c>
      <c r="O113" s="638"/>
      <c r="P113" s="331"/>
      <c r="Q113" s="331"/>
      <c r="R113" s="331"/>
      <c r="S113" s="331"/>
      <c r="T113" s="331"/>
      <c r="U113" s="331"/>
      <c r="V113" s="331"/>
      <c r="W113" s="331"/>
      <c r="X113" s="331"/>
    </row>
    <row r="114" spans="1:31">
      <c r="A114" s="229" t="s">
        <v>259</v>
      </c>
      <c r="B114" s="424">
        <v>2</v>
      </c>
      <c r="C114" s="424">
        <v>2019</v>
      </c>
      <c r="D114" s="186">
        <v>32865879.5</v>
      </c>
      <c r="E114" s="186">
        <v>13113940.449999999</v>
      </c>
      <c r="F114" s="186">
        <v>1143084.8</v>
      </c>
      <c r="G114" s="336">
        <f t="shared" si="13"/>
        <v>47122904.75</v>
      </c>
      <c r="H114" s="331"/>
      <c r="I114" s="677">
        <v>42064</v>
      </c>
      <c r="J114" s="682">
        <f t="shared" si="10"/>
        <v>3</v>
      </c>
      <c r="K114" s="682">
        <v>2015</v>
      </c>
      <c r="L114" s="683">
        <v>37923514</v>
      </c>
      <c r="M114" s="683">
        <v>9535103</v>
      </c>
      <c r="N114" s="683">
        <v>494118.56000000011</v>
      </c>
      <c r="O114" s="638"/>
      <c r="P114" s="331"/>
      <c r="Q114" s="331"/>
      <c r="R114" s="331"/>
      <c r="S114" s="331"/>
      <c r="T114" s="331"/>
      <c r="U114" s="331"/>
      <c r="V114" s="331"/>
      <c r="W114" s="331"/>
      <c r="X114" s="331"/>
    </row>
    <row r="115" spans="1:31">
      <c r="A115" s="229" t="s">
        <v>260</v>
      </c>
      <c r="B115" s="424">
        <v>3</v>
      </c>
      <c r="C115" s="424">
        <v>2019</v>
      </c>
      <c r="D115" s="186">
        <v>35288935</v>
      </c>
      <c r="E115" s="186">
        <v>14083614.560000002</v>
      </c>
      <c r="F115" s="186">
        <v>1074910.7200000002</v>
      </c>
      <c r="G115" s="336">
        <f t="shared" si="13"/>
        <v>50447460.280000001</v>
      </c>
      <c r="H115" s="331"/>
      <c r="I115" s="677">
        <v>42095</v>
      </c>
      <c r="J115" s="682">
        <f t="shared" si="10"/>
        <v>4</v>
      </c>
      <c r="K115" s="682">
        <v>2015</v>
      </c>
      <c r="L115" s="683">
        <v>36704124</v>
      </c>
      <c r="M115" s="683">
        <v>10276641</v>
      </c>
      <c r="N115" s="683">
        <v>553111.52000000014</v>
      </c>
      <c r="O115" s="638"/>
      <c r="P115" s="331"/>
      <c r="Q115" s="331"/>
      <c r="R115" s="331"/>
      <c r="S115" s="331"/>
      <c r="T115" s="331"/>
      <c r="U115" s="331"/>
      <c r="V115" s="331"/>
      <c r="W115" s="331"/>
      <c r="X115" s="331"/>
    </row>
    <row r="116" spans="1:31">
      <c r="A116" s="229" t="s">
        <v>261</v>
      </c>
      <c r="B116" s="424">
        <v>4</v>
      </c>
      <c r="C116" s="424">
        <v>2019</v>
      </c>
      <c r="D116" s="186">
        <v>36710414</v>
      </c>
      <c r="E116" s="186">
        <v>14202700.719999999</v>
      </c>
      <c r="F116" s="186">
        <v>1150200.4800000002</v>
      </c>
      <c r="G116" s="336">
        <f t="shared" si="13"/>
        <v>52063315.200000003</v>
      </c>
      <c r="H116" s="331"/>
      <c r="I116" s="677">
        <v>42125</v>
      </c>
      <c r="J116" s="682">
        <f t="shared" si="10"/>
        <v>5</v>
      </c>
      <c r="K116" s="682">
        <v>2015</v>
      </c>
      <c r="L116" s="683">
        <v>37386166</v>
      </c>
      <c r="M116" s="683">
        <v>10689516</v>
      </c>
      <c r="N116" s="683">
        <v>532627.68000000005</v>
      </c>
      <c r="O116" s="638"/>
      <c r="P116" s="639"/>
      <c r="Q116" s="639"/>
      <c r="R116" s="639"/>
      <c r="S116" s="639"/>
      <c r="T116" s="639"/>
      <c r="U116" s="639"/>
      <c r="V116" s="639"/>
      <c r="W116" s="639"/>
      <c r="X116" s="639"/>
      <c r="Y116" s="575"/>
      <c r="Z116" s="575"/>
      <c r="AA116" s="575"/>
      <c r="AB116" s="575"/>
      <c r="AC116" s="575"/>
      <c r="AD116" s="575"/>
      <c r="AE116" s="223"/>
    </row>
    <row r="117" spans="1:31">
      <c r="A117" s="229" t="s">
        <v>262</v>
      </c>
      <c r="B117" s="424">
        <v>5</v>
      </c>
      <c r="C117" s="424">
        <v>2019</v>
      </c>
      <c r="D117" s="186">
        <v>37448850.219999999</v>
      </c>
      <c r="E117" s="186">
        <v>15136242.499999998</v>
      </c>
      <c r="F117" s="186">
        <v>1189090.24</v>
      </c>
      <c r="G117" s="336">
        <f t="shared" si="13"/>
        <v>53774182.959999993</v>
      </c>
      <c r="H117" s="331"/>
      <c r="I117" s="677">
        <v>42156</v>
      </c>
      <c r="J117" s="682">
        <f t="shared" si="10"/>
        <v>6</v>
      </c>
      <c r="K117" s="682">
        <v>2015</v>
      </c>
      <c r="L117" s="683">
        <v>37875881</v>
      </c>
      <c r="M117" s="683">
        <v>10577725</v>
      </c>
      <c r="N117" s="683">
        <v>560971.84000000008</v>
      </c>
      <c r="O117" s="638"/>
      <c r="P117" s="640"/>
      <c r="Q117" s="640"/>
      <c r="R117" s="640"/>
      <c r="S117" s="640"/>
      <c r="T117" s="640"/>
      <c r="U117" s="640"/>
      <c r="V117" s="640"/>
      <c r="W117" s="640"/>
      <c r="X117" s="640"/>
      <c r="Y117" s="576"/>
      <c r="Z117" s="576"/>
      <c r="AA117" s="576"/>
      <c r="AB117" s="576"/>
      <c r="AC117" s="576"/>
      <c r="AD117" s="576"/>
      <c r="AE117" s="224"/>
    </row>
    <row r="118" spans="1:31">
      <c r="A118" s="229" t="s">
        <v>263</v>
      </c>
      <c r="B118" s="424">
        <v>6</v>
      </c>
      <c r="C118" s="424">
        <v>2019</v>
      </c>
      <c r="D118" s="186">
        <v>36743292</v>
      </c>
      <c r="E118" s="186">
        <v>14550538.229999999</v>
      </c>
      <c r="F118" s="186">
        <v>1165363.68</v>
      </c>
      <c r="G118" s="336">
        <f t="shared" si="13"/>
        <v>52459193.909999996</v>
      </c>
      <c r="H118" s="331"/>
      <c r="I118" s="677">
        <v>42186</v>
      </c>
      <c r="J118" s="682">
        <f t="shared" si="10"/>
        <v>7</v>
      </c>
      <c r="K118" s="682">
        <v>2015</v>
      </c>
      <c r="L118" s="683">
        <v>40228816</v>
      </c>
      <c r="M118" s="683">
        <v>10689192</v>
      </c>
      <c r="N118" s="683">
        <v>567486.4</v>
      </c>
      <c r="O118" s="638"/>
      <c r="P118" s="640"/>
      <c r="Q118" s="640"/>
      <c r="R118" s="640"/>
      <c r="S118" s="640"/>
      <c r="T118" s="640"/>
      <c r="U118" s="640"/>
      <c r="V118" s="640"/>
      <c r="W118" s="640"/>
      <c r="X118" s="640"/>
      <c r="Y118" s="576"/>
      <c r="Z118" s="576"/>
      <c r="AA118" s="576"/>
      <c r="AB118" s="576"/>
      <c r="AC118" s="576"/>
      <c r="AD118" s="576"/>
      <c r="AE118" s="224"/>
    </row>
    <row r="119" spans="1:31">
      <c r="A119" s="229" t="s">
        <v>264</v>
      </c>
      <c r="B119" s="424">
        <v>7</v>
      </c>
      <c r="C119" s="424">
        <v>2019</v>
      </c>
      <c r="D119" s="186">
        <v>38591947</v>
      </c>
      <c r="E119" s="186">
        <v>15561114.790000003</v>
      </c>
      <c r="F119" s="186">
        <v>1123961.2800000005</v>
      </c>
      <c r="G119" s="336">
        <f t="shared" si="13"/>
        <v>55277023.070000008</v>
      </c>
      <c r="H119" s="331"/>
      <c r="I119" s="677">
        <v>42217</v>
      </c>
      <c r="J119" s="682">
        <f t="shared" si="10"/>
        <v>8</v>
      </c>
      <c r="K119" s="682">
        <v>2015</v>
      </c>
      <c r="L119" s="683">
        <v>37199981</v>
      </c>
      <c r="M119" s="683">
        <v>10910591</v>
      </c>
      <c r="N119" s="683">
        <v>600437.76000000001</v>
      </c>
      <c r="O119" s="638"/>
      <c r="P119" s="331"/>
      <c r="Q119" s="331"/>
      <c r="R119" s="331"/>
      <c r="S119" s="331"/>
      <c r="T119" s="331"/>
      <c r="U119" s="331"/>
      <c r="V119" s="331"/>
      <c r="W119" s="331"/>
      <c r="X119" s="331"/>
    </row>
    <row r="120" spans="1:31">
      <c r="A120" s="229" t="s">
        <v>265</v>
      </c>
      <c r="B120" s="424">
        <v>8</v>
      </c>
      <c r="C120" s="424">
        <v>2019</v>
      </c>
      <c r="D120" s="186">
        <v>38319294.333333328</v>
      </c>
      <c r="E120" s="186">
        <v>16093118.260000002</v>
      </c>
      <c r="F120" s="186">
        <v>1181281.9199999997</v>
      </c>
      <c r="G120" s="336">
        <f t="shared" si="13"/>
        <v>55593694.513333328</v>
      </c>
      <c r="H120" s="331"/>
      <c r="I120" s="677">
        <v>42248</v>
      </c>
      <c r="J120" s="682">
        <f t="shared" si="10"/>
        <v>9</v>
      </c>
      <c r="K120" s="682">
        <v>2015</v>
      </c>
      <c r="L120" s="683">
        <v>37523476</v>
      </c>
      <c r="M120" s="683">
        <v>10633272</v>
      </c>
      <c r="N120" s="683">
        <v>603616.00000000012</v>
      </c>
      <c r="O120" s="638"/>
      <c r="P120" s="331"/>
      <c r="Q120" s="331"/>
      <c r="R120" s="331"/>
      <c r="S120" s="331"/>
      <c r="T120" s="331"/>
      <c r="U120" s="331"/>
      <c r="V120" s="331"/>
      <c r="W120" s="331"/>
      <c r="X120" s="331"/>
    </row>
    <row r="121" spans="1:31">
      <c r="A121" s="229" t="s">
        <v>266</v>
      </c>
      <c r="B121" s="424">
        <v>9</v>
      </c>
      <c r="C121" s="424">
        <v>2019</v>
      </c>
      <c r="D121" s="186">
        <v>37094021</v>
      </c>
      <c r="E121" s="186">
        <v>15921275.950000003</v>
      </c>
      <c r="F121" s="186">
        <v>1170686.4000000006</v>
      </c>
      <c r="G121" s="336">
        <f t="shared" si="13"/>
        <v>54185983.350000009</v>
      </c>
      <c r="H121" s="331"/>
      <c r="I121" s="677">
        <v>42278</v>
      </c>
      <c r="J121" s="682">
        <f t="shared" si="10"/>
        <v>10</v>
      </c>
      <c r="K121" s="682">
        <v>2015</v>
      </c>
      <c r="L121" s="683">
        <v>37900971</v>
      </c>
      <c r="M121" s="683">
        <v>12464959</v>
      </c>
      <c r="N121" s="683">
        <v>509194.39999999997</v>
      </c>
      <c r="O121" s="638"/>
      <c r="P121" s="331"/>
      <c r="Q121" s="331"/>
      <c r="R121" s="331"/>
      <c r="S121" s="331"/>
      <c r="T121" s="331"/>
      <c r="U121" s="331"/>
      <c r="V121" s="331"/>
      <c r="W121" s="331"/>
      <c r="X121" s="331"/>
    </row>
    <row r="122" spans="1:31">
      <c r="A122" s="229" t="s">
        <v>267</v>
      </c>
      <c r="B122" s="424">
        <v>10</v>
      </c>
      <c r="C122" s="424">
        <v>2019</v>
      </c>
      <c r="D122" s="186">
        <v>39005399.5</v>
      </c>
      <c r="E122" s="186">
        <v>17126213.740000002</v>
      </c>
      <c r="F122" s="186">
        <v>1183495.0399999996</v>
      </c>
      <c r="G122" s="336">
        <f t="shared" si="13"/>
        <v>57315108.280000001</v>
      </c>
      <c r="H122" s="331"/>
      <c r="I122" s="677">
        <v>42309</v>
      </c>
      <c r="J122" s="682">
        <f t="shared" si="10"/>
        <v>11</v>
      </c>
      <c r="K122" s="682">
        <v>2015</v>
      </c>
      <c r="L122" s="683">
        <v>38775800</v>
      </c>
      <c r="M122" s="683">
        <v>11491258</v>
      </c>
      <c r="N122" s="683">
        <v>525227.04</v>
      </c>
      <c r="O122" s="638"/>
      <c r="P122" s="331"/>
      <c r="Q122" s="331"/>
      <c r="R122" s="331"/>
      <c r="S122" s="331"/>
      <c r="T122" s="331"/>
      <c r="U122" s="331"/>
      <c r="V122" s="331"/>
      <c r="W122" s="331"/>
      <c r="X122" s="331"/>
    </row>
    <row r="123" spans="1:31">
      <c r="A123" s="229" t="s">
        <v>281</v>
      </c>
      <c r="B123" s="424">
        <v>11</v>
      </c>
      <c r="C123" s="424">
        <v>2019</v>
      </c>
      <c r="D123" s="186">
        <v>37877467.399999999</v>
      </c>
      <c r="E123" s="186">
        <v>16489518.596666666</v>
      </c>
      <c r="F123" s="186">
        <v>1217430.2400000002</v>
      </c>
      <c r="G123" s="336">
        <f t="shared" si="13"/>
        <v>55584416.236666664</v>
      </c>
      <c r="H123" s="331"/>
      <c r="I123" s="677">
        <v>42339</v>
      </c>
      <c r="J123" s="682">
        <f t="shared" si="10"/>
        <v>12</v>
      </c>
      <c r="K123" s="682">
        <v>2015</v>
      </c>
      <c r="L123" s="683">
        <v>36487959</v>
      </c>
      <c r="M123" s="683">
        <v>12304165</v>
      </c>
      <c r="N123" s="683">
        <v>528656.96000000008</v>
      </c>
      <c r="O123" s="638"/>
      <c r="P123" s="331"/>
      <c r="Q123" s="331"/>
      <c r="R123" s="331"/>
      <c r="S123" s="331"/>
      <c r="T123" s="331"/>
      <c r="U123" s="331"/>
      <c r="V123" s="331"/>
      <c r="W123" s="331"/>
      <c r="X123" s="331"/>
    </row>
    <row r="124" spans="1:31">
      <c r="A124" s="229" t="s">
        <v>282</v>
      </c>
      <c r="B124" s="424">
        <v>12</v>
      </c>
      <c r="C124" s="424">
        <v>2019</v>
      </c>
      <c r="D124" s="186">
        <v>38144052</v>
      </c>
      <c r="E124" s="186">
        <v>16762961.59</v>
      </c>
      <c r="F124" s="186">
        <v>1198799.6800000002</v>
      </c>
      <c r="G124" s="336">
        <f t="shared" si="13"/>
        <v>56105813.269999996</v>
      </c>
      <c r="H124" s="331"/>
      <c r="I124" s="677">
        <v>42370</v>
      </c>
      <c r="J124" s="682">
        <f t="shared" si="10"/>
        <v>1</v>
      </c>
      <c r="K124" s="682">
        <v>2016</v>
      </c>
      <c r="L124" s="683">
        <v>36662622</v>
      </c>
      <c r="M124" s="683">
        <v>9505986.3899999987</v>
      </c>
      <c r="N124" s="683">
        <v>574246.40000000002</v>
      </c>
      <c r="O124" s="638"/>
      <c r="P124" s="331"/>
      <c r="Q124" s="331"/>
      <c r="R124" s="331"/>
      <c r="S124" s="331"/>
      <c r="T124" s="331"/>
      <c r="U124" s="331"/>
      <c r="V124" s="331"/>
      <c r="W124" s="331"/>
      <c r="X124" s="331"/>
    </row>
    <row r="125" spans="1:31">
      <c r="A125" s="229" t="s">
        <v>283</v>
      </c>
      <c r="B125" s="229"/>
      <c r="C125" s="229"/>
      <c r="D125" s="329">
        <f>+SUM(D113:D124)</f>
        <v>444166479.45333332</v>
      </c>
      <c r="E125" s="329">
        <f>+SUM(E113:E124)</f>
        <v>183067960.74000001</v>
      </c>
      <c r="F125" s="329">
        <f>+SUM(F113:F124)</f>
        <v>13916874.399999999</v>
      </c>
      <c r="G125" s="329">
        <f>+SUM(G113:G124)</f>
        <v>641151314.59333336</v>
      </c>
      <c r="H125" s="331"/>
      <c r="I125" s="677">
        <v>42401</v>
      </c>
      <c r="J125" s="682">
        <f t="shared" si="10"/>
        <v>2</v>
      </c>
      <c r="K125" s="682">
        <v>2016</v>
      </c>
      <c r="L125" s="683">
        <v>37034000</v>
      </c>
      <c r="M125" s="683">
        <v>11264086</v>
      </c>
      <c r="N125" s="683">
        <v>579508.80000000005</v>
      </c>
      <c r="O125" s="638"/>
      <c r="P125" s="331"/>
      <c r="Q125" s="331"/>
      <c r="R125" s="331"/>
      <c r="S125" s="331"/>
      <c r="T125" s="331"/>
      <c r="U125" s="331"/>
      <c r="V125" s="331"/>
      <c r="W125" s="331"/>
      <c r="X125" s="331"/>
    </row>
    <row r="126" spans="1:31">
      <c r="A126" s="290" t="s">
        <v>284</v>
      </c>
      <c r="B126" s="291"/>
      <c r="C126" s="291"/>
      <c r="D126" s="291"/>
      <c r="E126" s="291"/>
      <c r="F126" s="291"/>
      <c r="G126" s="292"/>
      <c r="H126" s="331"/>
      <c r="I126" s="677">
        <v>42430</v>
      </c>
      <c r="J126" s="682">
        <f t="shared" si="10"/>
        <v>3</v>
      </c>
      <c r="K126" s="682">
        <v>2016</v>
      </c>
      <c r="L126" s="683">
        <v>37771048</v>
      </c>
      <c r="M126" s="683">
        <v>10761413</v>
      </c>
      <c r="N126" s="683">
        <v>578730.88</v>
      </c>
      <c r="O126" s="638"/>
      <c r="P126" s="331"/>
      <c r="Q126" s="331"/>
      <c r="R126" s="331"/>
      <c r="S126" s="331"/>
      <c r="T126" s="331"/>
      <c r="U126" s="331"/>
      <c r="V126" s="331"/>
      <c r="W126" s="331"/>
      <c r="X126" s="331"/>
    </row>
    <row r="127" spans="1:31">
      <c r="A127" s="35" t="s">
        <v>258</v>
      </c>
      <c r="B127" s="424">
        <v>1</v>
      </c>
      <c r="C127" s="424">
        <v>2018</v>
      </c>
      <c r="D127" s="477">
        <v>37148544.799999997</v>
      </c>
      <c r="E127" s="186">
        <v>13768093.899999999</v>
      </c>
      <c r="F127" s="186">
        <v>1001126.88</v>
      </c>
      <c r="G127" s="336">
        <f t="shared" ref="G127:G138" si="14">+F127+E127+D127</f>
        <v>51917765.579999998</v>
      </c>
      <c r="H127" s="331"/>
      <c r="I127" s="677">
        <v>42461</v>
      </c>
      <c r="J127" s="682">
        <f t="shared" si="10"/>
        <v>4</v>
      </c>
      <c r="K127" s="682">
        <v>2016</v>
      </c>
      <c r="L127" s="683">
        <v>39171812</v>
      </c>
      <c r="M127" s="683">
        <v>10656233</v>
      </c>
      <c r="N127" s="683">
        <v>600907.84000000008</v>
      </c>
      <c r="O127" s="638"/>
      <c r="P127" s="331"/>
      <c r="Q127" s="331"/>
      <c r="R127" s="331"/>
      <c r="S127" s="331"/>
      <c r="T127" s="331"/>
      <c r="U127" s="331"/>
      <c r="V127" s="331"/>
      <c r="W127" s="331"/>
      <c r="X127" s="331"/>
    </row>
    <row r="128" spans="1:31">
      <c r="A128" s="35" t="s">
        <v>259</v>
      </c>
      <c r="B128" s="424">
        <v>2</v>
      </c>
      <c r="C128" s="424">
        <v>2018</v>
      </c>
      <c r="D128" s="478">
        <v>33646224.600000001</v>
      </c>
      <c r="E128" s="186">
        <v>12426658.359999999</v>
      </c>
      <c r="F128" s="186">
        <v>1041888.6400000001</v>
      </c>
      <c r="G128" s="336">
        <f t="shared" si="14"/>
        <v>47114771.600000001</v>
      </c>
      <c r="H128" s="331"/>
      <c r="I128" s="677">
        <v>42491</v>
      </c>
      <c r="J128" s="682">
        <f t="shared" si="10"/>
        <v>5</v>
      </c>
      <c r="K128" s="682">
        <v>2016</v>
      </c>
      <c r="L128" s="683">
        <v>39962769</v>
      </c>
      <c r="M128" s="683">
        <v>11435246</v>
      </c>
      <c r="N128" s="683">
        <v>617868.16</v>
      </c>
      <c r="O128" s="638"/>
      <c r="P128" s="331"/>
      <c r="Q128" s="331"/>
      <c r="R128" s="331"/>
      <c r="S128" s="331"/>
      <c r="T128" s="331"/>
      <c r="U128" s="331"/>
      <c r="V128" s="331"/>
      <c r="W128" s="331"/>
      <c r="X128" s="331"/>
    </row>
    <row r="129" spans="1:24">
      <c r="A129" s="35" t="s">
        <v>260</v>
      </c>
      <c r="B129" s="424">
        <v>3</v>
      </c>
      <c r="C129" s="424">
        <v>2018</v>
      </c>
      <c r="D129" s="478">
        <v>36608582.600000001</v>
      </c>
      <c r="E129" s="186">
        <v>13390826</v>
      </c>
      <c r="F129" s="186">
        <v>968219.20000000007</v>
      </c>
      <c r="G129" s="336">
        <f t="shared" si="14"/>
        <v>50967627.799999997</v>
      </c>
      <c r="H129" s="331"/>
      <c r="I129" s="677">
        <v>42522</v>
      </c>
      <c r="J129" s="682">
        <f t="shared" si="10"/>
        <v>6</v>
      </c>
      <c r="K129" s="682">
        <v>2016</v>
      </c>
      <c r="L129" s="683">
        <v>37697116</v>
      </c>
      <c r="M129" s="683">
        <v>11893831</v>
      </c>
      <c r="N129" s="683">
        <v>633112.48</v>
      </c>
      <c r="O129" s="638"/>
      <c r="P129" s="331"/>
      <c r="Q129" s="331"/>
      <c r="R129" s="331"/>
      <c r="S129" s="331"/>
      <c r="T129" s="331"/>
      <c r="U129" s="331"/>
      <c r="V129" s="331"/>
      <c r="W129" s="331"/>
      <c r="X129" s="331"/>
    </row>
    <row r="130" spans="1:24">
      <c r="A130" s="35" t="s">
        <v>261</v>
      </c>
      <c r="B130" s="424">
        <v>4</v>
      </c>
      <c r="C130" s="424">
        <v>2018</v>
      </c>
      <c r="D130" s="478">
        <v>37261316</v>
      </c>
      <c r="E130" s="186">
        <v>13859423.34</v>
      </c>
      <c r="F130" s="186">
        <v>1046079.8400000001</v>
      </c>
      <c r="G130" s="336">
        <f t="shared" si="14"/>
        <v>52166819.18</v>
      </c>
      <c r="H130" s="331"/>
      <c r="I130" s="677">
        <v>42552</v>
      </c>
      <c r="J130" s="682">
        <f t="shared" si="10"/>
        <v>7</v>
      </c>
      <c r="K130" s="682">
        <v>2016</v>
      </c>
      <c r="L130" s="683">
        <v>39285484</v>
      </c>
      <c r="M130" s="683">
        <v>10989152</v>
      </c>
      <c r="N130" s="683">
        <v>636419.68000000017</v>
      </c>
      <c r="O130" s="638"/>
      <c r="P130" s="331"/>
      <c r="Q130" s="331"/>
      <c r="R130" s="331"/>
      <c r="S130" s="331"/>
      <c r="T130" s="331"/>
      <c r="U130" s="331"/>
      <c r="V130" s="331"/>
      <c r="W130" s="331"/>
      <c r="X130" s="331"/>
    </row>
    <row r="131" spans="1:24">
      <c r="A131" s="35" t="s">
        <v>262</v>
      </c>
      <c r="B131" s="424">
        <v>5</v>
      </c>
      <c r="C131" s="424">
        <v>2018</v>
      </c>
      <c r="D131" s="478">
        <v>37764522.5</v>
      </c>
      <c r="E131" s="186">
        <v>13943806.4</v>
      </c>
      <c r="F131" s="186">
        <v>999300.64000000013</v>
      </c>
      <c r="G131" s="336">
        <f t="shared" si="14"/>
        <v>52707629.539999999</v>
      </c>
      <c r="H131" s="331"/>
      <c r="I131" s="677">
        <v>42583</v>
      </c>
      <c r="J131" s="682">
        <f t="shared" si="10"/>
        <v>8</v>
      </c>
      <c r="K131" s="682">
        <v>2016</v>
      </c>
      <c r="L131" s="683">
        <v>39275405</v>
      </c>
      <c r="M131" s="683">
        <v>12961658</v>
      </c>
      <c r="N131" s="683">
        <v>643753.76000000013</v>
      </c>
      <c r="O131" s="638"/>
      <c r="P131" s="331"/>
      <c r="Q131" s="331"/>
      <c r="R131" s="331"/>
      <c r="S131" s="331"/>
      <c r="T131" s="331"/>
      <c r="U131" s="331"/>
      <c r="V131" s="331"/>
      <c r="W131" s="331"/>
      <c r="X131" s="331"/>
    </row>
    <row r="132" spans="1:24">
      <c r="A132" s="35" t="s">
        <v>263</v>
      </c>
      <c r="B132" s="424">
        <v>6</v>
      </c>
      <c r="C132" s="424">
        <v>2018</v>
      </c>
      <c r="D132" s="478">
        <v>36277972.5</v>
      </c>
      <c r="E132" s="186">
        <v>14596896.189999999</v>
      </c>
      <c r="F132" s="186">
        <v>1014802.88</v>
      </c>
      <c r="G132" s="336">
        <f t="shared" si="14"/>
        <v>51889671.57</v>
      </c>
      <c r="H132" s="331"/>
      <c r="I132" s="677">
        <v>42614</v>
      </c>
      <c r="J132" s="682">
        <f t="shared" si="10"/>
        <v>9</v>
      </c>
      <c r="K132" s="682">
        <v>2016</v>
      </c>
      <c r="L132" s="683">
        <v>39364497</v>
      </c>
      <c r="M132" s="683">
        <v>11850941</v>
      </c>
      <c r="N132" s="683">
        <v>729568.32000000007</v>
      </c>
      <c r="O132" s="638"/>
      <c r="P132" s="331"/>
      <c r="Q132" s="331"/>
      <c r="R132" s="331"/>
      <c r="S132" s="331"/>
      <c r="T132" s="331"/>
      <c r="U132" s="331"/>
      <c r="V132" s="331"/>
      <c r="W132" s="331"/>
      <c r="X132" s="331"/>
    </row>
    <row r="133" spans="1:24">
      <c r="A133" s="35" t="s">
        <v>264</v>
      </c>
      <c r="B133" s="424">
        <v>7</v>
      </c>
      <c r="C133" s="424">
        <v>2018</v>
      </c>
      <c r="D133" s="478">
        <v>36958066</v>
      </c>
      <c r="E133" s="186">
        <v>13873169.290000001</v>
      </c>
      <c r="F133" s="186">
        <v>1037487.3600000001</v>
      </c>
      <c r="G133" s="336">
        <f t="shared" si="14"/>
        <v>51868722.649999999</v>
      </c>
      <c r="H133" s="331"/>
      <c r="I133" s="677">
        <v>42644</v>
      </c>
      <c r="J133" s="682">
        <f t="shared" si="10"/>
        <v>10</v>
      </c>
      <c r="K133" s="682">
        <v>2016</v>
      </c>
      <c r="L133" s="683">
        <v>39806050</v>
      </c>
      <c r="M133" s="683">
        <v>13500730</v>
      </c>
      <c r="N133" s="683">
        <v>649521.60000000009</v>
      </c>
      <c r="O133" s="638"/>
      <c r="P133" s="331"/>
      <c r="Q133" s="331"/>
      <c r="R133" s="331"/>
      <c r="S133" s="331"/>
      <c r="T133" s="331"/>
      <c r="U133" s="331"/>
      <c r="V133" s="331"/>
      <c r="W133" s="331"/>
      <c r="X133" s="331"/>
    </row>
    <row r="134" spans="1:24">
      <c r="A134" s="35" t="s">
        <v>265</v>
      </c>
      <c r="B134" s="424">
        <v>8</v>
      </c>
      <c r="C134" s="424">
        <v>2018</v>
      </c>
      <c r="D134" s="478">
        <v>35729169</v>
      </c>
      <c r="E134" s="186">
        <v>14687214.419999998</v>
      </c>
      <c r="F134" s="186">
        <v>1124267.0400000003</v>
      </c>
      <c r="G134" s="336">
        <f t="shared" si="14"/>
        <v>51540650.460000001</v>
      </c>
      <c r="H134" s="331"/>
      <c r="I134" s="677">
        <v>42675</v>
      </c>
      <c r="J134" s="682">
        <f t="shared" si="10"/>
        <v>11</v>
      </c>
      <c r="K134" s="682">
        <v>2016</v>
      </c>
      <c r="L134" s="683">
        <v>38137732.5</v>
      </c>
      <c r="M134" s="683">
        <v>12346152</v>
      </c>
      <c r="N134" s="683">
        <v>739953.76</v>
      </c>
      <c r="O134" s="638"/>
      <c r="P134" s="331"/>
      <c r="Q134" s="331"/>
      <c r="R134" s="331"/>
      <c r="S134" s="331"/>
      <c r="T134" s="331"/>
      <c r="U134" s="331"/>
      <c r="V134" s="331"/>
      <c r="W134" s="331"/>
      <c r="X134" s="331"/>
    </row>
    <row r="135" spans="1:24">
      <c r="A135" s="35" t="s">
        <v>266</v>
      </c>
      <c r="B135" s="424">
        <v>9</v>
      </c>
      <c r="C135" s="424">
        <v>2018</v>
      </c>
      <c r="D135" s="478">
        <v>37780348.5</v>
      </c>
      <c r="E135" s="186">
        <v>14887273.83</v>
      </c>
      <c r="F135" s="186">
        <v>1063518.56</v>
      </c>
      <c r="G135" s="336">
        <f t="shared" si="14"/>
        <v>53731140.890000001</v>
      </c>
      <c r="H135" s="331"/>
      <c r="I135" s="677">
        <v>42705</v>
      </c>
      <c r="J135" s="682">
        <f t="shared" si="10"/>
        <v>12</v>
      </c>
      <c r="K135" s="682">
        <v>2016</v>
      </c>
      <c r="L135" s="683">
        <v>38785946</v>
      </c>
      <c r="M135" s="683">
        <v>11757894</v>
      </c>
      <c r="N135" s="683">
        <v>647400.00000000012</v>
      </c>
      <c r="O135" s="638"/>
      <c r="P135" s="331"/>
      <c r="Q135" s="331"/>
      <c r="R135" s="331"/>
      <c r="S135" s="331"/>
      <c r="T135" s="331"/>
      <c r="U135" s="331"/>
      <c r="V135" s="331"/>
      <c r="W135" s="331"/>
      <c r="X135" s="331"/>
    </row>
    <row r="136" spans="1:24">
      <c r="A136" s="35" t="s">
        <v>267</v>
      </c>
      <c r="B136" s="424">
        <v>10</v>
      </c>
      <c r="C136" s="424">
        <v>2018</v>
      </c>
      <c r="D136" s="478">
        <v>37210688.5</v>
      </c>
      <c r="E136" s="186">
        <v>14890998.879999999</v>
      </c>
      <c r="F136" s="186">
        <v>1059079.8400000001</v>
      </c>
      <c r="G136" s="336">
        <f t="shared" si="14"/>
        <v>53160767.219999999</v>
      </c>
      <c r="H136" s="331"/>
      <c r="I136" s="677">
        <v>42736</v>
      </c>
      <c r="J136" s="682">
        <f t="shared" si="10"/>
        <v>1</v>
      </c>
      <c r="K136" s="682">
        <v>2017</v>
      </c>
      <c r="L136" s="683">
        <v>39331025.204356655</v>
      </c>
      <c r="M136" s="683">
        <v>12539808.120000001</v>
      </c>
      <c r="N136" s="683">
        <v>807335.36</v>
      </c>
      <c r="O136" s="638"/>
      <c r="P136" s="331"/>
      <c r="Q136" s="331"/>
      <c r="R136" s="331"/>
      <c r="S136" s="331"/>
      <c r="T136" s="331"/>
      <c r="U136" s="331"/>
      <c r="V136" s="331"/>
      <c r="W136" s="331"/>
      <c r="X136" s="331"/>
    </row>
    <row r="137" spans="1:24">
      <c r="A137" s="35" t="s">
        <v>268</v>
      </c>
      <c r="B137" s="424">
        <v>11</v>
      </c>
      <c r="C137" s="424">
        <v>2018</v>
      </c>
      <c r="D137" s="478">
        <v>36132981</v>
      </c>
      <c r="E137" s="186">
        <v>14206164.726666667</v>
      </c>
      <c r="F137" s="186">
        <v>1082521.4400000002</v>
      </c>
      <c r="G137" s="336">
        <f t="shared" si="14"/>
        <v>51421667.166666664</v>
      </c>
      <c r="H137" s="331"/>
      <c r="I137" s="677">
        <v>42767</v>
      </c>
      <c r="J137" s="682">
        <f t="shared" si="10"/>
        <v>2</v>
      </c>
      <c r="K137" s="682">
        <v>2017</v>
      </c>
      <c r="L137" s="683">
        <v>34774618.800823033</v>
      </c>
      <c r="M137" s="683">
        <v>11586569.691000005</v>
      </c>
      <c r="N137" s="683">
        <v>822650.4</v>
      </c>
      <c r="O137" s="638"/>
      <c r="P137" s="331"/>
      <c r="Q137" s="331"/>
      <c r="R137" s="331"/>
      <c r="S137" s="331"/>
      <c r="T137" s="331"/>
      <c r="U137" s="331"/>
      <c r="V137" s="331"/>
      <c r="W137" s="331"/>
      <c r="X137" s="331"/>
    </row>
    <row r="138" spans="1:24">
      <c r="A138" s="35" t="s">
        <v>269</v>
      </c>
      <c r="B138" s="424">
        <v>12</v>
      </c>
      <c r="C138" s="424">
        <v>2018</v>
      </c>
      <c r="D138" s="478">
        <v>37608431.5</v>
      </c>
      <c r="E138" s="186">
        <v>14008443.304444443</v>
      </c>
      <c r="F138" s="186">
        <v>1050572.6400000001</v>
      </c>
      <c r="G138" s="336">
        <f t="shared" si="14"/>
        <v>52667447.444444448</v>
      </c>
      <c r="H138" s="331"/>
      <c r="I138" s="677">
        <v>42795</v>
      </c>
      <c r="J138" s="682">
        <f t="shared" si="10"/>
        <v>3</v>
      </c>
      <c r="K138" s="682">
        <v>2017</v>
      </c>
      <c r="L138" s="683">
        <v>38040550.485283941</v>
      </c>
      <c r="M138" s="683">
        <v>12465727.030000011</v>
      </c>
      <c r="N138" s="683">
        <v>810066.39999999991</v>
      </c>
      <c r="O138" s="638"/>
      <c r="P138" s="331"/>
      <c r="Q138" s="331"/>
      <c r="R138" s="331"/>
      <c r="S138" s="331"/>
      <c r="T138" s="331"/>
      <c r="U138" s="331"/>
      <c r="V138" s="331"/>
      <c r="W138" s="331"/>
      <c r="X138" s="331"/>
    </row>
    <row r="139" spans="1:24">
      <c r="A139" s="35" t="s">
        <v>285</v>
      </c>
      <c r="B139" s="35"/>
      <c r="C139" s="35"/>
      <c r="D139" s="329">
        <f>+SUM(D127:D138)</f>
        <v>440126847.5</v>
      </c>
      <c r="E139" s="329">
        <f>+SUM(E127:E138)</f>
        <v>168538968.64111111</v>
      </c>
      <c r="F139" s="329">
        <f>+SUM(F127:F138)</f>
        <v>12488864.960000001</v>
      </c>
      <c r="G139" s="329">
        <f>+SUM(G127:G138)</f>
        <v>621154681.10111105</v>
      </c>
      <c r="H139" s="331"/>
      <c r="I139" s="677">
        <v>42826</v>
      </c>
      <c r="J139" s="682">
        <f t="shared" si="10"/>
        <v>4</v>
      </c>
      <c r="K139" s="682">
        <v>2017</v>
      </c>
      <c r="L139" s="683">
        <v>37271196.502962962</v>
      </c>
      <c r="M139" s="683">
        <v>11246319.028000001</v>
      </c>
      <c r="N139" s="683">
        <v>864054.88000000012</v>
      </c>
      <c r="O139" s="638"/>
      <c r="P139" s="331"/>
      <c r="Q139" s="331"/>
      <c r="R139" s="331"/>
      <c r="S139" s="331"/>
      <c r="T139" s="331"/>
      <c r="U139" s="331"/>
      <c r="V139" s="331"/>
      <c r="W139" s="331"/>
      <c r="X139" s="331"/>
    </row>
    <row r="140" spans="1:24">
      <c r="A140" s="290" t="s">
        <v>286</v>
      </c>
      <c r="B140" s="291"/>
      <c r="C140" s="291"/>
      <c r="D140" s="291"/>
      <c r="E140" s="291"/>
      <c r="F140" s="291"/>
      <c r="G140" s="292"/>
      <c r="H140" s="331"/>
      <c r="I140" s="677">
        <v>42856</v>
      </c>
      <c r="J140" s="682">
        <f t="shared" si="10"/>
        <v>5</v>
      </c>
      <c r="K140" s="682">
        <v>2017</v>
      </c>
      <c r="L140" s="683">
        <v>39085721.722888902</v>
      </c>
      <c r="M140" s="683">
        <v>11350330.979999987</v>
      </c>
      <c r="N140" s="683">
        <v>867266.4</v>
      </c>
      <c r="O140" s="638"/>
      <c r="P140" s="331"/>
      <c r="Q140" s="331"/>
      <c r="R140" s="331"/>
      <c r="S140" s="331"/>
      <c r="T140" s="331"/>
      <c r="U140" s="331"/>
      <c r="V140" s="331"/>
      <c r="W140" s="331"/>
      <c r="X140" s="331"/>
    </row>
    <row r="141" spans="1:24">
      <c r="A141" s="35" t="s">
        <v>258</v>
      </c>
      <c r="B141" s="424">
        <v>1</v>
      </c>
      <c r="C141" s="33">
        <f>+C127-1</f>
        <v>2017</v>
      </c>
      <c r="D141" s="336">
        <f t="shared" ref="D141:D152" si="15">+SUMIFS($L$76:$L$179,$J$76:$J$179,B141,$K$76:$K$179,C141)</f>
        <v>39331025.204356655</v>
      </c>
      <c r="E141" s="336">
        <f t="shared" ref="E141:E152" si="16">+SUMIFS($M$76:$M$179,$J$76:$J$179,B141,$K$76:$K$179,C141)</f>
        <v>12539808.120000001</v>
      </c>
      <c r="F141" s="186">
        <f t="shared" ref="F141:F152" si="17">+SUMIFS($N$76:$N$179,$J$76:$J$179,B141,$K$76:$K$179,C141)</f>
        <v>807335.36</v>
      </c>
      <c r="G141" s="336">
        <f t="shared" ref="G141:G152" si="18">+F141+E141+D141</f>
        <v>52678168.68435666</v>
      </c>
      <c r="H141" s="331"/>
      <c r="I141" s="677">
        <v>42887</v>
      </c>
      <c r="J141" s="682">
        <f t="shared" ref="J141:J179" si="19">+MONTH(I141)</f>
        <v>6</v>
      </c>
      <c r="K141" s="682">
        <v>2017</v>
      </c>
      <c r="L141" s="683">
        <v>38174937.700555563</v>
      </c>
      <c r="M141" s="683">
        <v>12897738.439999994</v>
      </c>
      <c r="N141" s="683">
        <v>884018.72000000009</v>
      </c>
      <c r="O141" s="638"/>
      <c r="P141" s="331"/>
      <c r="Q141" s="331"/>
      <c r="R141" s="331"/>
      <c r="S141" s="331"/>
      <c r="T141" s="331"/>
      <c r="U141" s="331"/>
      <c r="V141" s="331"/>
      <c r="W141" s="331"/>
      <c r="X141" s="331"/>
    </row>
    <row r="142" spans="1:24">
      <c r="A142" s="35" t="s">
        <v>259</v>
      </c>
      <c r="B142" s="424">
        <v>2</v>
      </c>
      <c r="C142" s="33">
        <f t="shared" ref="C142:C152" si="20">+C128-1</f>
        <v>2017</v>
      </c>
      <c r="D142" s="336">
        <f t="shared" si="15"/>
        <v>34774618.800823033</v>
      </c>
      <c r="E142" s="336">
        <f t="shared" si="16"/>
        <v>11586569.691000005</v>
      </c>
      <c r="F142" s="186">
        <f t="shared" si="17"/>
        <v>822650.4</v>
      </c>
      <c r="G142" s="336">
        <f t="shared" si="18"/>
        <v>47183838.891823038</v>
      </c>
      <c r="H142" s="331"/>
      <c r="I142" s="677">
        <v>42917</v>
      </c>
      <c r="J142" s="682">
        <f t="shared" si="19"/>
        <v>7</v>
      </c>
      <c r="K142" s="682">
        <v>2017</v>
      </c>
      <c r="L142" s="683">
        <v>38485111.984037034</v>
      </c>
      <c r="M142" s="683">
        <v>12187493.288999995</v>
      </c>
      <c r="N142" s="683">
        <v>879005.92</v>
      </c>
      <c r="O142" s="638"/>
      <c r="P142" s="331"/>
      <c r="Q142" s="331"/>
      <c r="R142" s="331"/>
      <c r="S142" s="331"/>
      <c r="T142" s="331"/>
      <c r="U142" s="331"/>
      <c r="V142" s="331"/>
      <c r="W142" s="331"/>
      <c r="X142" s="331"/>
    </row>
    <row r="143" spans="1:24">
      <c r="A143" s="35" t="s">
        <v>260</v>
      </c>
      <c r="B143" s="424">
        <v>3</v>
      </c>
      <c r="C143" s="33">
        <f t="shared" si="20"/>
        <v>2017</v>
      </c>
      <c r="D143" s="336">
        <f t="shared" si="15"/>
        <v>38040550.485283941</v>
      </c>
      <c r="E143" s="336">
        <f t="shared" si="16"/>
        <v>12465727.030000011</v>
      </c>
      <c r="F143" s="186">
        <f t="shared" si="17"/>
        <v>810066.39999999991</v>
      </c>
      <c r="G143" s="336">
        <f t="shared" si="18"/>
        <v>51316343.915283948</v>
      </c>
      <c r="H143" s="331"/>
      <c r="I143" s="677">
        <v>42948</v>
      </c>
      <c r="J143" s="682">
        <f t="shared" si="19"/>
        <v>8</v>
      </c>
      <c r="K143" s="682">
        <v>2017</v>
      </c>
      <c r="L143" s="683">
        <v>38914035.935370363</v>
      </c>
      <c r="M143" s="683">
        <v>12811957.016999992</v>
      </c>
      <c r="N143" s="683">
        <v>925215.2</v>
      </c>
      <c r="O143" s="638"/>
      <c r="P143" s="331"/>
      <c r="Q143" s="331"/>
      <c r="R143" s="331"/>
      <c r="S143" s="331"/>
      <c r="T143" s="331"/>
      <c r="U143" s="331"/>
      <c r="V143" s="331"/>
      <c r="W143" s="331"/>
      <c r="X143" s="331"/>
    </row>
    <row r="144" spans="1:24">
      <c r="A144" s="35" t="s">
        <v>261</v>
      </c>
      <c r="B144" s="424">
        <v>4</v>
      </c>
      <c r="C144" s="33">
        <f t="shared" si="20"/>
        <v>2017</v>
      </c>
      <c r="D144" s="336">
        <f t="shared" si="15"/>
        <v>37271196.502962962</v>
      </c>
      <c r="E144" s="336">
        <f t="shared" si="16"/>
        <v>11246319.028000001</v>
      </c>
      <c r="F144" s="186">
        <f t="shared" si="17"/>
        <v>864054.88000000012</v>
      </c>
      <c r="G144" s="336">
        <f t="shared" si="18"/>
        <v>49381570.410962962</v>
      </c>
      <c r="H144" s="331"/>
      <c r="I144" s="677">
        <v>42979</v>
      </c>
      <c r="J144" s="682">
        <f t="shared" si="19"/>
        <v>9</v>
      </c>
      <c r="K144" s="682">
        <v>2017</v>
      </c>
      <c r="L144" s="683">
        <v>36930821.04859259</v>
      </c>
      <c r="M144" s="683">
        <v>13220040.571</v>
      </c>
      <c r="N144" s="683">
        <v>932513.92</v>
      </c>
      <c r="O144" s="638"/>
      <c r="P144" s="331"/>
      <c r="Q144" s="331"/>
      <c r="R144" s="331"/>
      <c r="S144" s="331"/>
      <c r="T144" s="331"/>
      <c r="U144" s="331"/>
      <c r="V144" s="331"/>
      <c r="W144" s="331"/>
      <c r="X144" s="331"/>
    </row>
    <row r="145" spans="1:24">
      <c r="A145" s="35" t="s">
        <v>262</v>
      </c>
      <c r="B145" s="424">
        <v>5</v>
      </c>
      <c r="C145" s="33">
        <f t="shared" si="20"/>
        <v>2017</v>
      </c>
      <c r="D145" s="336">
        <f t="shared" si="15"/>
        <v>39085721.722888902</v>
      </c>
      <c r="E145" s="336">
        <f t="shared" si="16"/>
        <v>11350330.979999987</v>
      </c>
      <c r="F145" s="186">
        <f t="shared" si="17"/>
        <v>867266.4</v>
      </c>
      <c r="G145" s="336">
        <f t="shared" si="18"/>
        <v>51303319.10288889</v>
      </c>
      <c r="H145" s="331"/>
      <c r="I145" s="677">
        <v>43009</v>
      </c>
      <c r="J145" s="682">
        <f t="shared" si="19"/>
        <v>10</v>
      </c>
      <c r="K145" s="682">
        <v>2017</v>
      </c>
      <c r="L145" s="683">
        <v>36656830.828790113</v>
      </c>
      <c r="M145" s="683">
        <v>13629999.441000003</v>
      </c>
      <c r="N145" s="683">
        <v>925425.28000000014</v>
      </c>
      <c r="O145" s="638"/>
      <c r="P145" s="331"/>
      <c r="Q145" s="331"/>
      <c r="R145" s="331"/>
      <c r="S145" s="331"/>
      <c r="T145" s="331"/>
      <c r="U145" s="331"/>
      <c r="V145" s="331"/>
      <c r="W145" s="331"/>
      <c r="X145" s="331"/>
    </row>
    <row r="146" spans="1:24">
      <c r="A146" s="35" t="s">
        <v>263</v>
      </c>
      <c r="B146" s="424">
        <v>6</v>
      </c>
      <c r="C146" s="33">
        <f t="shared" si="20"/>
        <v>2017</v>
      </c>
      <c r="D146" s="336">
        <f t="shared" si="15"/>
        <v>38174937.700555563</v>
      </c>
      <c r="E146" s="336">
        <f t="shared" si="16"/>
        <v>12897738.439999994</v>
      </c>
      <c r="F146" s="186">
        <f t="shared" si="17"/>
        <v>884018.72000000009</v>
      </c>
      <c r="G146" s="336">
        <f t="shared" si="18"/>
        <v>51956694.860555559</v>
      </c>
      <c r="H146" s="331"/>
      <c r="I146" s="677">
        <v>43040</v>
      </c>
      <c r="J146" s="682">
        <f t="shared" si="19"/>
        <v>11</v>
      </c>
      <c r="K146" s="682">
        <v>2017</v>
      </c>
      <c r="L146" s="683">
        <v>38709537.751028791</v>
      </c>
      <c r="M146" s="683">
        <v>11775912.592000004</v>
      </c>
      <c r="N146" s="683">
        <v>928686.72</v>
      </c>
      <c r="O146" s="638"/>
      <c r="P146" s="331"/>
      <c r="Q146" s="331"/>
      <c r="R146" s="331"/>
      <c r="S146" s="331"/>
      <c r="T146" s="331"/>
      <c r="U146" s="331"/>
      <c r="V146" s="331"/>
      <c r="W146" s="331"/>
      <c r="X146" s="331"/>
    </row>
    <row r="147" spans="1:24">
      <c r="A147" s="35" t="s">
        <v>264</v>
      </c>
      <c r="B147" s="424">
        <v>7</v>
      </c>
      <c r="C147" s="33">
        <f t="shared" si="20"/>
        <v>2017</v>
      </c>
      <c r="D147" s="336">
        <f t="shared" si="15"/>
        <v>38485111.984037034</v>
      </c>
      <c r="E147" s="336">
        <f t="shared" si="16"/>
        <v>12187493.288999995</v>
      </c>
      <c r="F147" s="186">
        <f t="shared" si="17"/>
        <v>879005.92</v>
      </c>
      <c r="G147" s="336">
        <f t="shared" si="18"/>
        <v>51551611.193037033</v>
      </c>
      <c r="H147" s="331"/>
      <c r="I147" s="677">
        <v>43070</v>
      </c>
      <c r="J147" s="682">
        <f t="shared" si="19"/>
        <v>12</v>
      </c>
      <c r="K147" s="682">
        <v>2017</v>
      </c>
      <c r="L147" s="683">
        <v>40033951.366367638</v>
      </c>
      <c r="M147" s="683">
        <v>11874045.614999998</v>
      </c>
      <c r="N147" s="683">
        <v>903637.28000000014</v>
      </c>
      <c r="O147" s="638"/>
      <c r="P147" s="331"/>
      <c r="Q147" s="331"/>
      <c r="R147" s="331"/>
      <c r="S147" s="331"/>
      <c r="T147" s="331"/>
      <c r="U147" s="331"/>
      <c r="V147" s="331"/>
      <c r="W147" s="331"/>
      <c r="X147" s="331"/>
    </row>
    <row r="148" spans="1:24">
      <c r="A148" s="35" t="s">
        <v>265</v>
      </c>
      <c r="B148" s="424">
        <v>8</v>
      </c>
      <c r="C148" s="33">
        <f t="shared" si="20"/>
        <v>2017</v>
      </c>
      <c r="D148" s="336">
        <f t="shared" si="15"/>
        <v>38914035.935370363</v>
      </c>
      <c r="E148" s="336">
        <f t="shared" si="16"/>
        <v>12811957.016999992</v>
      </c>
      <c r="F148" s="186">
        <f t="shared" si="17"/>
        <v>925215.2</v>
      </c>
      <c r="G148" s="336">
        <f t="shared" si="18"/>
        <v>52651208.152370356</v>
      </c>
      <c r="H148" s="331"/>
      <c r="I148" s="677">
        <v>43101</v>
      </c>
      <c r="J148" s="682">
        <f t="shared" si="19"/>
        <v>1</v>
      </c>
      <c r="K148" s="682">
        <v>2018</v>
      </c>
      <c r="L148" s="683">
        <v>36818521</v>
      </c>
      <c r="M148" s="683">
        <v>13668414.915999999</v>
      </c>
      <c r="N148" s="683">
        <v>1001126.88</v>
      </c>
      <c r="O148" s="638"/>
      <c r="P148" s="331"/>
      <c r="Q148" s="331"/>
      <c r="R148" s="331"/>
      <c r="S148" s="331"/>
      <c r="T148" s="331"/>
      <c r="U148" s="331"/>
      <c r="V148" s="331"/>
      <c r="W148" s="331"/>
      <c r="X148" s="331"/>
    </row>
    <row r="149" spans="1:24">
      <c r="A149" s="35" t="s">
        <v>266</v>
      </c>
      <c r="B149" s="424">
        <v>9</v>
      </c>
      <c r="C149" s="33">
        <f t="shared" si="20"/>
        <v>2017</v>
      </c>
      <c r="D149" s="336">
        <f t="shared" si="15"/>
        <v>36930821.04859259</v>
      </c>
      <c r="E149" s="336">
        <f t="shared" si="16"/>
        <v>13220040.571</v>
      </c>
      <c r="F149" s="186">
        <f t="shared" si="17"/>
        <v>932513.92</v>
      </c>
      <c r="G149" s="336">
        <f t="shared" si="18"/>
        <v>51083375.539592594</v>
      </c>
      <c r="H149" s="331"/>
      <c r="I149" s="677">
        <v>43132</v>
      </c>
      <c r="J149" s="682">
        <f t="shared" si="19"/>
        <v>2</v>
      </c>
      <c r="K149" s="682">
        <v>2018</v>
      </c>
      <c r="L149" s="683">
        <v>33406081</v>
      </c>
      <c r="M149" s="683">
        <v>12260866.467999998</v>
      </c>
      <c r="N149" s="683">
        <v>1041888.6400000001</v>
      </c>
      <c r="O149" s="638"/>
      <c r="P149" s="331"/>
      <c r="Q149" s="331"/>
      <c r="R149" s="331"/>
      <c r="S149" s="331"/>
      <c r="T149" s="331"/>
      <c r="U149" s="331"/>
      <c r="V149" s="331"/>
      <c r="W149" s="331"/>
      <c r="X149" s="331"/>
    </row>
    <row r="150" spans="1:24">
      <c r="A150" s="35" t="s">
        <v>267</v>
      </c>
      <c r="B150" s="424">
        <v>10</v>
      </c>
      <c r="C150" s="33">
        <f t="shared" si="20"/>
        <v>2017</v>
      </c>
      <c r="D150" s="336">
        <f t="shared" si="15"/>
        <v>36656830.828790113</v>
      </c>
      <c r="E150" s="336">
        <f t="shared" si="16"/>
        <v>13629999.441000003</v>
      </c>
      <c r="F150" s="186">
        <f t="shared" si="17"/>
        <v>925425.28000000014</v>
      </c>
      <c r="G150" s="336">
        <f t="shared" si="18"/>
        <v>51212255.549790114</v>
      </c>
      <c r="H150" s="331"/>
      <c r="I150" s="677">
        <v>43160</v>
      </c>
      <c r="J150" s="682">
        <f t="shared" si="19"/>
        <v>3</v>
      </c>
      <c r="K150" s="682">
        <v>2018</v>
      </c>
      <c r="L150" s="683">
        <v>36571279.366666667</v>
      </c>
      <c r="M150" s="683">
        <v>13272775.341666669</v>
      </c>
      <c r="N150" s="683">
        <v>968219.20000000007</v>
      </c>
      <c r="O150" s="638"/>
      <c r="P150" s="331"/>
      <c r="Q150" s="331"/>
      <c r="R150" s="331"/>
      <c r="S150" s="331"/>
      <c r="T150" s="331"/>
      <c r="U150" s="331"/>
      <c r="V150" s="331"/>
      <c r="W150" s="331"/>
      <c r="X150" s="331"/>
    </row>
    <row r="151" spans="1:24">
      <c r="A151" s="35" t="s">
        <v>268</v>
      </c>
      <c r="B151" s="424">
        <v>11</v>
      </c>
      <c r="C151" s="33">
        <f t="shared" si="20"/>
        <v>2017</v>
      </c>
      <c r="D151" s="336">
        <f t="shared" si="15"/>
        <v>38709537.751028791</v>
      </c>
      <c r="E151" s="336">
        <f t="shared" si="16"/>
        <v>11775912.592000004</v>
      </c>
      <c r="F151" s="186">
        <f t="shared" si="17"/>
        <v>928686.72</v>
      </c>
      <c r="G151" s="336">
        <f t="shared" si="18"/>
        <v>51414137.063028798</v>
      </c>
      <c r="H151" s="331"/>
      <c r="I151" s="677">
        <v>43191</v>
      </c>
      <c r="J151" s="682">
        <f t="shared" si="19"/>
        <v>4</v>
      </c>
      <c r="K151" s="682">
        <v>2018</v>
      </c>
      <c r="L151" s="683">
        <v>37029600.166666664</v>
      </c>
      <c r="M151" s="683">
        <v>13486605.078222224</v>
      </c>
      <c r="N151" s="683">
        <v>1046079.8400000001</v>
      </c>
      <c r="O151" s="638"/>
      <c r="P151" s="331"/>
      <c r="Q151" s="331"/>
      <c r="R151" s="331"/>
      <c r="S151" s="331"/>
      <c r="T151" s="331"/>
      <c r="U151" s="331"/>
      <c r="V151" s="331"/>
      <c r="W151" s="331"/>
      <c r="X151" s="331"/>
    </row>
    <row r="152" spans="1:24">
      <c r="A152" s="35" t="s">
        <v>269</v>
      </c>
      <c r="B152" s="424">
        <v>12</v>
      </c>
      <c r="C152" s="33">
        <f t="shared" si="20"/>
        <v>2017</v>
      </c>
      <c r="D152" s="336">
        <f t="shared" si="15"/>
        <v>40033951.366367638</v>
      </c>
      <c r="E152" s="336">
        <f t="shared" si="16"/>
        <v>11874045.614999998</v>
      </c>
      <c r="F152" s="186">
        <f t="shared" si="17"/>
        <v>903637.28000000014</v>
      </c>
      <c r="G152" s="336">
        <f t="shared" si="18"/>
        <v>52811634.261367634</v>
      </c>
      <c r="H152" s="331"/>
      <c r="I152" s="677">
        <v>43221</v>
      </c>
      <c r="J152" s="682">
        <f t="shared" si="19"/>
        <v>5</v>
      </c>
      <c r="K152" s="682">
        <v>2018</v>
      </c>
      <c r="L152" s="683">
        <v>37462303.222222224</v>
      </c>
      <c r="M152" s="683">
        <v>13871445.676999999</v>
      </c>
      <c r="N152" s="683">
        <v>999300.64000000013</v>
      </c>
      <c r="O152" s="638"/>
      <c r="P152" s="331"/>
      <c r="Q152" s="331"/>
      <c r="R152" s="331"/>
      <c r="S152" s="331"/>
      <c r="T152" s="331"/>
      <c r="U152" s="331"/>
      <c r="V152" s="331"/>
      <c r="W152" s="331"/>
      <c r="X152" s="331"/>
    </row>
    <row r="153" spans="1:24">
      <c r="A153" s="35" t="s">
        <v>287</v>
      </c>
      <c r="B153" s="35"/>
      <c r="C153" s="35"/>
      <c r="D153" s="329">
        <f>+SUM(D141:D152)</f>
        <v>456408339.33105761</v>
      </c>
      <c r="E153" s="329">
        <f>+SUM(E141:E152)</f>
        <v>147585941.81399998</v>
      </c>
      <c r="F153" s="329">
        <f>+SUM(F141:F152)</f>
        <v>10549876.48</v>
      </c>
      <c r="G153" s="329">
        <f>+SUM(G141:G152)</f>
        <v>614544157.6250577</v>
      </c>
      <c r="H153" s="331"/>
      <c r="I153" s="677">
        <v>43252</v>
      </c>
      <c r="J153" s="682">
        <f t="shared" si="19"/>
        <v>6</v>
      </c>
      <c r="K153" s="682">
        <v>2018</v>
      </c>
      <c r="L153" s="683">
        <v>36363541.607407406</v>
      </c>
      <c r="M153" s="683">
        <v>14592745.453333333</v>
      </c>
      <c r="N153" s="683">
        <v>1014802.88</v>
      </c>
      <c r="O153" s="638"/>
      <c r="P153" s="331"/>
      <c r="Q153" s="331"/>
      <c r="R153" s="331"/>
      <c r="S153" s="331"/>
      <c r="T153" s="331"/>
      <c r="U153" s="331"/>
      <c r="V153" s="331"/>
      <c r="W153" s="331"/>
      <c r="X153" s="331"/>
    </row>
    <row r="154" spans="1:24">
      <c r="A154" s="290" t="s">
        <v>288</v>
      </c>
      <c r="B154" s="291"/>
      <c r="C154" s="291"/>
      <c r="D154" s="291"/>
      <c r="E154" s="291"/>
      <c r="F154" s="291"/>
      <c r="G154" s="292"/>
      <c r="H154" s="331"/>
      <c r="I154" s="677">
        <v>43282</v>
      </c>
      <c r="J154" s="682">
        <f t="shared" si="19"/>
        <v>7</v>
      </c>
      <c r="K154" s="682">
        <v>2018</v>
      </c>
      <c r="L154" s="683">
        <v>37089419.496296294</v>
      </c>
      <c r="M154" s="683">
        <v>13859292.552074075</v>
      </c>
      <c r="N154" s="683">
        <v>1037487.3600000001</v>
      </c>
      <c r="O154" s="638"/>
      <c r="P154" s="331"/>
      <c r="Q154" s="331"/>
      <c r="R154" s="331"/>
      <c r="S154" s="331"/>
      <c r="T154" s="331"/>
      <c r="U154" s="331"/>
      <c r="V154" s="331"/>
      <c r="W154" s="331"/>
      <c r="X154" s="331"/>
    </row>
    <row r="155" spans="1:24">
      <c r="A155" s="35" t="s">
        <v>258</v>
      </c>
      <c r="B155" s="424">
        <v>1</v>
      </c>
      <c r="C155" s="33">
        <f>+C141-1</f>
        <v>2016</v>
      </c>
      <c r="D155" s="336">
        <f t="shared" ref="D155:D166" si="21">+SUMIFS($L$76:$L$179,$J$76:$J$179,B155,$K$76:$K$179,C155)</f>
        <v>36662622</v>
      </c>
      <c r="E155" s="336">
        <f t="shared" ref="E155:E166" si="22">+SUMIFS($M$76:$M$179,$J$76:$J$179,B155,$K$76:$K$179,C155)</f>
        <v>9505986.3899999987</v>
      </c>
      <c r="F155" s="186">
        <f t="shared" ref="F155:F166" si="23">+SUMIFS($N$76:$N$179,$J$76:$J$179,B155,$K$76:$K$179,C155)</f>
        <v>574246.40000000002</v>
      </c>
      <c r="G155" s="336">
        <f t="shared" ref="G155:G166" si="24">+F155+E155+D155</f>
        <v>46742854.789999999</v>
      </c>
      <c r="H155" s="331"/>
      <c r="I155" s="677">
        <v>43313</v>
      </c>
      <c r="J155" s="682">
        <f t="shared" si="19"/>
        <v>8</v>
      </c>
      <c r="K155" s="682">
        <v>2018</v>
      </c>
      <c r="L155" s="683">
        <v>37987768.5</v>
      </c>
      <c r="M155" s="683">
        <v>14762416.5</v>
      </c>
      <c r="N155" s="683">
        <v>1124267.0400000003</v>
      </c>
      <c r="O155" s="638"/>
      <c r="P155" s="331"/>
      <c r="Q155" s="331"/>
      <c r="R155" s="331"/>
      <c r="S155" s="331"/>
      <c r="T155" s="331"/>
      <c r="U155" s="331"/>
      <c r="V155" s="331"/>
      <c r="W155" s="331"/>
      <c r="X155" s="331"/>
    </row>
    <row r="156" spans="1:24">
      <c r="A156" s="35" t="s">
        <v>259</v>
      </c>
      <c r="B156" s="424">
        <v>2</v>
      </c>
      <c r="C156" s="33">
        <f t="shared" ref="C156:C166" si="25">+C142-1</f>
        <v>2016</v>
      </c>
      <c r="D156" s="336">
        <f t="shared" si="21"/>
        <v>37034000</v>
      </c>
      <c r="E156" s="336">
        <f t="shared" si="22"/>
        <v>11264086</v>
      </c>
      <c r="F156" s="186">
        <f t="shared" si="23"/>
        <v>579508.80000000005</v>
      </c>
      <c r="G156" s="336">
        <f t="shared" si="24"/>
        <v>48877594.799999997</v>
      </c>
      <c r="H156" s="331"/>
      <c r="I156" s="677">
        <v>43344</v>
      </c>
      <c r="J156" s="682">
        <f t="shared" si="19"/>
        <v>9</v>
      </c>
      <c r="K156" s="682">
        <v>2018</v>
      </c>
      <c r="L156" s="683">
        <v>35525411</v>
      </c>
      <c r="M156" s="683">
        <v>14699075.719999999</v>
      </c>
      <c r="N156" s="683">
        <v>1063518.56</v>
      </c>
      <c r="O156" s="638"/>
      <c r="P156" s="331"/>
      <c r="Q156" s="331"/>
      <c r="R156" s="331"/>
      <c r="S156" s="331"/>
      <c r="T156" s="331"/>
      <c r="U156" s="331"/>
      <c r="V156" s="331"/>
      <c r="W156" s="331"/>
      <c r="X156" s="331"/>
    </row>
    <row r="157" spans="1:24">
      <c r="A157" s="35" t="s">
        <v>260</v>
      </c>
      <c r="B157" s="424">
        <v>3</v>
      </c>
      <c r="C157" s="33">
        <f t="shared" si="25"/>
        <v>2016</v>
      </c>
      <c r="D157" s="336">
        <f t="shared" si="21"/>
        <v>37771048</v>
      </c>
      <c r="E157" s="336">
        <f t="shared" si="22"/>
        <v>10761413</v>
      </c>
      <c r="F157" s="186">
        <f t="shared" si="23"/>
        <v>578730.88</v>
      </c>
      <c r="G157" s="336">
        <f t="shared" si="24"/>
        <v>49111191.880000003</v>
      </c>
      <c r="H157" s="331"/>
      <c r="I157" s="677">
        <v>43374</v>
      </c>
      <c r="J157" s="682">
        <f t="shared" si="19"/>
        <v>10</v>
      </c>
      <c r="K157" s="682">
        <v>2018</v>
      </c>
      <c r="L157" s="683">
        <v>37214445.5</v>
      </c>
      <c r="M157" s="683">
        <v>14859161.779999999</v>
      </c>
      <c r="N157" s="683">
        <v>1059079.8400000001</v>
      </c>
      <c r="O157" s="638"/>
      <c r="P157" s="331"/>
      <c r="Q157" s="331"/>
      <c r="R157" s="331"/>
      <c r="S157" s="331"/>
      <c r="T157" s="331"/>
      <c r="U157" s="331"/>
      <c r="V157" s="331"/>
      <c r="W157" s="331"/>
      <c r="X157" s="331"/>
    </row>
    <row r="158" spans="1:24">
      <c r="A158" s="35" t="s">
        <v>261</v>
      </c>
      <c r="B158" s="424">
        <v>4</v>
      </c>
      <c r="C158" s="33">
        <f t="shared" si="25"/>
        <v>2016</v>
      </c>
      <c r="D158" s="336">
        <f t="shared" si="21"/>
        <v>39171812</v>
      </c>
      <c r="E158" s="336">
        <f t="shared" si="22"/>
        <v>10656233</v>
      </c>
      <c r="F158" s="186">
        <f t="shared" si="23"/>
        <v>600907.84000000008</v>
      </c>
      <c r="G158" s="336">
        <f t="shared" si="24"/>
        <v>50428952.840000004</v>
      </c>
      <c r="H158" s="331"/>
      <c r="I158" s="677">
        <v>43405</v>
      </c>
      <c r="J158" s="682">
        <f t="shared" si="19"/>
        <v>11</v>
      </c>
      <c r="K158" s="682">
        <v>2018</v>
      </c>
      <c r="L158" s="683">
        <v>36256193</v>
      </c>
      <c r="M158" s="683">
        <v>14011392.450000001</v>
      </c>
      <c r="N158" s="683">
        <v>1082521.4400000002</v>
      </c>
      <c r="O158" s="638"/>
      <c r="P158" s="331"/>
      <c r="Q158" s="331"/>
      <c r="R158" s="331"/>
      <c r="S158" s="331"/>
      <c r="T158" s="331"/>
      <c r="U158" s="331"/>
      <c r="V158" s="331"/>
      <c r="W158" s="331"/>
      <c r="X158" s="331"/>
    </row>
    <row r="159" spans="1:24">
      <c r="A159" s="35" t="s">
        <v>262</v>
      </c>
      <c r="B159" s="424">
        <v>5</v>
      </c>
      <c r="C159" s="33">
        <f t="shared" si="25"/>
        <v>2016</v>
      </c>
      <c r="D159" s="336">
        <f t="shared" si="21"/>
        <v>39962769</v>
      </c>
      <c r="E159" s="336">
        <f t="shared" si="22"/>
        <v>11435246</v>
      </c>
      <c r="F159" s="186">
        <f t="shared" si="23"/>
        <v>617868.16</v>
      </c>
      <c r="G159" s="336">
        <f t="shared" si="24"/>
        <v>52015883.159999996</v>
      </c>
      <c r="H159" s="331"/>
      <c r="I159" s="677">
        <v>43435</v>
      </c>
      <c r="J159" s="682">
        <f t="shared" si="19"/>
        <v>12</v>
      </c>
      <c r="K159" s="682">
        <v>2018</v>
      </c>
      <c r="L159" s="683">
        <v>37622888</v>
      </c>
      <c r="M159" s="683">
        <v>13761920.985555556</v>
      </c>
      <c r="N159" s="683">
        <v>1050572.6400000001</v>
      </c>
      <c r="O159" s="638"/>
      <c r="P159" s="331"/>
      <c r="Q159" s="331"/>
      <c r="R159" s="331"/>
      <c r="S159" s="331"/>
      <c r="T159" s="331"/>
      <c r="U159" s="331"/>
      <c r="V159" s="331"/>
      <c r="W159" s="331"/>
      <c r="X159" s="331"/>
    </row>
    <row r="160" spans="1:24">
      <c r="A160" s="35" t="s">
        <v>263</v>
      </c>
      <c r="B160" s="424">
        <v>6</v>
      </c>
      <c r="C160" s="33">
        <f t="shared" si="25"/>
        <v>2016</v>
      </c>
      <c r="D160" s="336">
        <f t="shared" si="21"/>
        <v>37697116</v>
      </c>
      <c r="E160" s="336">
        <f t="shared" si="22"/>
        <v>11893831</v>
      </c>
      <c r="F160" s="186">
        <f t="shared" si="23"/>
        <v>633112.48</v>
      </c>
      <c r="G160" s="336">
        <f t="shared" si="24"/>
        <v>50224059.480000004</v>
      </c>
      <c r="H160" s="331"/>
      <c r="I160" s="677">
        <v>43466</v>
      </c>
      <c r="J160" s="682">
        <f t="shared" si="19"/>
        <v>1</v>
      </c>
      <c r="K160" s="682">
        <v>2019</v>
      </c>
      <c r="L160" s="683">
        <v>36076927.5</v>
      </c>
      <c r="M160" s="684">
        <v>14026721.353333335</v>
      </c>
      <c r="N160" s="683">
        <v>1118569.92</v>
      </c>
      <c r="O160" s="638"/>
      <c r="P160" s="331"/>
      <c r="Q160" s="331"/>
      <c r="R160" s="331"/>
      <c r="S160" s="331"/>
      <c r="T160" s="331"/>
      <c r="U160" s="331"/>
      <c r="V160" s="331"/>
      <c r="W160" s="331"/>
      <c r="X160" s="331"/>
    </row>
    <row r="161" spans="1:24">
      <c r="A161" s="35" t="s">
        <v>264</v>
      </c>
      <c r="B161" s="424">
        <v>7</v>
      </c>
      <c r="C161" s="33">
        <f t="shared" si="25"/>
        <v>2016</v>
      </c>
      <c r="D161" s="336">
        <f t="shared" si="21"/>
        <v>39285484</v>
      </c>
      <c r="E161" s="336">
        <f t="shared" si="22"/>
        <v>10989152</v>
      </c>
      <c r="F161" s="186">
        <f t="shared" si="23"/>
        <v>636419.68000000017</v>
      </c>
      <c r="G161" s="336">
        <f t="shared" si="24"/>
        <v>50911055.68</v>
      </c>
      <c r="H161" s="331"/>
      <c r="I161" s="677">
        <v>43497</v>
      </c>
      <c r="J161" s="682">
        <f t="shared" si="19"/>
        <v>2</v>
      </c>
      <c r="K161" s="682">
        <v>2019</v>
      </c>
      <c r="L161" s="683">
        <v>32865879.5</v>
      </c>
      <c r="M161" s="684">
        <v>13113940.449999999</v>
      </c>
      <c r="N161" s="683">
        <v>1143084.8</v>
      </c>
      <c r="O161" s="638"/>
      <c r="P161" s="331"/>
      <c r="Q161" s="331"/>
      <c r="R161" s="331"/>
      <c r="S161" s="331"/>
      <c r="T161" s="331"/>
      <c r="U161" s="331"/>
      <c r="V161" s="331"/>
      <c r="W161" s="331"/>
      <c r="X161" s="331"/>
    </row>
    <row r="162" spans="1:24">
      <c r="A162" s="35" t="s">
        <v>265</v>
      </c>
      <c r="B162" s="424">
        <v>8</v>
      </c>
      <c r="C162" s="33">
        <f t="shared" si="25"/>
        <v>2016</v>
      </c>
      <c r="D162" s="336">
        <f t="shared" si="21"/>
        <v>39275405</v>
      </c>
      <c r="E162" s="336">
        <f t="shared" si="22"/>
        <v>12961658</v>
      </c>
      <c r="F162" s="186">
        <f t="shared" si="23"/>
        <v>643753.76000000013</v>
      </c>
      <c r="G162" s="336">
        <f t="shared" si="24"/>
        <v>52880816.759999998</v>
      </c>
      <c r="H162" s="331"/>
      <c r="I162" s="677">
        <v>43525</v>
      </c>
      <c r="J162" s="682">
        <f t="shared" si="19"/>
        <v>3</v>
      </c>
      <c r="K162" s="682">
        <v>2019</v>
      </c>
      <c r="L162" s="683">
        <v>35288935</v>
      </c>
      <c r="M162" s="684">
        <v>14083614.560000002</v>
      </c>
      <c r="N162" s="683">
        <v>1074910.7200000002</v>
      </c>
      <c r="O162" s="638"/>
      <c r="P162" s="331"/>
      <c r="Q162" s="331"/>
      <c r="R162" s="331"/>
      <c r="S162" s="331"/>
      <c r="T162" s="331"/>
      <c r="U162" s="331"/>
      <c r="V162" s="331"/>
      <c r="W162" s="331"/>
      <c r="X162" s="331"/>
    </row>
    <row r="163" spans="1:24">
      <c r="A163" s="35" t="s">
        <v>266</v>
      </c>
      <c r="B163" s="424">
        <v>9</v>
      </c>
      <c r="C163" s="33">
        <f t="shared" si="25"/>
        <v>2016</v>
      </c>
      <c r="D163" s="336">
        <f t="shared" si="21"/>
        <v>39364497</v>
      </c>
      <c r="E163" s="336">
        <f t="shared" si="22"/>
        <v>11850941</v>
      </c>
      <c r="F163" s="186">
        <f t="shared" si="23"/>
        <v>729568.32000000007</v>
      </c>
      <c r="G163" s="336">
        <f t="shared" si="24"/>
        <v>51945006.32</v>
      </c>
      <c r="H163" s="331"/>
      <c r="I163" s="677">
        <v>43556</v>
      </c>
      <c r="J163" s="682">
        <f t="shared" si="19"/>
        <v>4</v>
      </c>
      <c r="K163" s="682">
        <v>2019</v>
      </c>
      <c r="L163" s="683">
        <v>36710414</v>
      </c>
      <c r="M163" s="684">
        <v>14202700.719999999</v>
      </c>
      <c r="N163" s="683">
        <v>1150200.4800000002</v>
      </c>
      <c r="O163" s="638"/>
      <c r="P163" s="331"/>
      <c r="Q163" s="331"/>
      <c r="R163" s="331"/>
      <c r="S163" s="331"/>
      <c r="T163" s="331"/>
      <c r="U163" s="331"/>
      <c r="V163" s="331"/>
      <c r="W163" s="331"/>
      <c r="X163" s="331"/>
    </row>
    <row r="164" spans="1:24">
      <c r="A164" s="35" t="s">
        <v>267</v>
      </c>
      <c r="B164" s="424">
        <v>10</v>
      </c>
      <c r="C164" s="33">
        <f t="shared" si="25"/>
        <v>2016</v>
      </c>
      <c r="D164" s="336">
        <f t="shared" si="21"/>
        <v>39806050</v>
      </c>
      <c r="E164" s="336">
        <f t="shared" si="22"/>
        <v>13500730</v>
      </c>
      <c r="F164" s="186">
        <f t="shared" si="23"/>
        <v>649521.60000000009</v>
      </c>
      <c r="G164" s="336">
        <f t="shared" si="24"/>
        <v>53956301.600000001</v>
      </c>
      <c r="H164" s="331"/>
      <c r="I164" s="677">
        <v>43586</v>
      </c>
      <c r="J164" s="682">
        <f t="shared" si="19"/>
        <v>5</v>
      </c>
      <c r="K164" s="682">
        <v>2019</v>
      </c>
      <c r="L164" s="683">
        <v>37448850.219999999</v>
      </c>
      <c r="M164" s="684">
        <v>15136242.499999998</v>
      </c>
      <c r="N164" s="683">
        <v>1189090.24</v>
      </c>
      <c r="O164" s="638"/>
      <c r="P164" s="331"/>
      <c r="Q164" s="331"/>
      <c r="R164" s="331"/>
      <c r="S164" s="331"/>
      <c r="T164" s="331"/>
      <c r="U164" s="331"/>
      <c r="V164" s="331"/>
      <c r="W164" s="331"/>
      <c r="X164" s="331"/>
    </row>
    <row r="165" spans="1:24">
      <c r="A165" s="35" t="s">
        <v>268</v>
      </c>
      <c r="B165" s="424">
        <v>11</v>
      </c>
      <c r="C165" s="33">
        <f t="shared" si="25"/>
        <v>2016</v>
      </c>
      <c r="D165" s="336">
        <f t="shared" si="21"/>
        <v>38137732.5</v>
      </c>
      <c r="E165" s="336">
        <f t="shared" si="22"/>
        <v>12346152</v>
      </c>
      <c r="F165" s="186">
        <f t="shared" si="23"/>
        <v>739953.76</v>
      </c>
      <c r="G165" s="336">
        <f t="shared" si="24"/>
        <v>51223838.259999998</v>
      </c>
      <c r="H165" s="331"/>
      <c r="I165" s="677">
        <v>43617</v>
      </c>
      <c r="J165" s="682">
        <f t="shared" si="19"/>
        <v>6</v>
      </c>
      <c r="K165" s="682">
        <v>2019</v>
      </c>
      <c r="L165" s="683">
        <v>36743292</v>
      </c>
      <c r="M165" s="684">
        <v>14550538.229999999</v>
      </c>
      <c r="N165" s="683">
        <v>1165363.68</v>
      </c>
      <c r="O165" s="638"/>
      <c r="P165" s="331"/>
      <c r="Q165" s="331"/>
      <c r="R165" s="331"/>
      <c r="S165" s="331"/>
      <c r="T165" s="331"/>
      <c r="U165" s="331"/>
      <c r="V165" s="331"/>
      <c r="W165" s="331"/>
      <c r="X165" s="331"/>
    </row>
    <row r="166" spans="1:24">
      <c r="A166" s="35" t="s">
        <v>269</v>
      </c>
      <c r="B166" s="424">
        <v>12</v>
      </c>
      <c r="C166" s="33">
        <f t="shared" si="25"/>
        <v>2016</v>
      </c>
      <c r="D166" s="336">
        <f t="shared" si="21"/>
        <v>38785946</v>
      </c>
      <c r="E166" s="336">
        <f t="shared" si="22"/>
        <v>11757894</v>
      </c>
      <c r="F166" s="186">
        <f t="shared" si="23"/>
        <v>647400.00000000012</v>
      </c>
      <c r="G166" s="336">
        <f t="shared" si="24"/>
        <v>51191240</v>
      </c>
      <c r="H166" s="331"/>
      <c r="I166" s="677">
        <v>43647</v>
      </c>
      <c r="J166" s="682">
        <f t="shared" si="19"/>
        <v>7</v>
      </c>
      <c r="K166" s="682">
        <v>2019</v>
      </c>
      <c r="L166" s="683">
        <v>38591947</v>
      </c>
      <c r="M166" s="684">
        <v>15561114.790000003</v>
      </c>
      <c r="N166" s="683">
        <v>1123961.2800000005</v>
      </c>
      <c r="O166" s="638"/>
      <c r="P166" s="331"/>
      <c r="Q166" s="331"/>
      <c r="R166" s="331"/>
      <c r="S166" s="331"/>
      <c r="T166" s="331"/>
      <c r="U166" s="331"/>
      <c r="V166" s="331"/>
      <c r="W166" s="331"/>
      <c r="X166" s="331"/>
    </row>
    <row r="167" spans="1:24">
      <c r="A167" s="35" t="s">
        <v>289</v>
      </c>
      <c r="B167" s="35"/>
      <c r="C167" s="35"/>
      <c r="D167" s="329">
        <f>+SUM(D155:D166)</f>
        <v>462954481.5</v>
      </c>
      <c r="E167" s="329">
        <f>+SUM(E155:E166)</f>
        <v>138923322.38999999</v>
      </c>
      <c r="F167" s="329">
        <f>+SUM(F155:F166)</f>
        <v>7630991.6799999997</v>
      </c>
      <c r="G167" s="329">
        <f>+SUM(G155:G166)</f>
        <v>609508795.57000005</v>
      </c>
      <c r="H167" s="331"/>
      <c r="I167" s="677">
        <v>43678</v>
      </c>
      <c r="J167" s="682">
        <f t="shared" si="19"/>
        <v>8</v>
      </c>
      <c r="K167" s="682">
        <v>2019</v>
      </c>
      <c r="L167" s="683">
        <v>38319294.333333328</v>
      </c>
      <c r="M167" s="684">
        <v>16093118.260000002</v>
      </c>
      <c r="N167" s="683">
        <v>1181281.9199999997</v>
      </c>
      <c r="O167" s="638"/>
      <c r="P167" s="331"/>
      <c r="Q167" s="331"/>
      <c r="R167" s="331"/>
      <c r="S167" s="331"/>
      <c r="T167" s="331"/>
      <c r="U167" s="331"/>
      <c r="V167" s="331"/>
      <c r="W167" s="331"/>
      <c r="X167" s="331"/>
    </row>
    <row r="168" spans="1:24">
      <c r="A168" s="290" t="s">
        <v>290</v>
      </c>
      <c r="B168" s="291"/>
      <c r="C168" s="291"/>
      <c r="D168" s="291"/>
      <c r="E168" s="291"/>
      <c r="F168" s="291"/>
      <c r="G168" s="292"/>
      <c r="H168" s="331"/>
      <c r="I168" s="677">
        <v>43709</v>
      </c>
      <c r="J168" s="682">
        <f t="shared" si="19"/>
        <v>9</v>
      </c>
      <c r="K168" s="682">
        <v>2019</v>
      </c>
      <c r="L168" s="683">
        <v>37094021</v>
      </c>
      <c r="M168" s="684">
        <v>15921275.950000003</v>
      </c>
      <c r="N168" s="683">
        <v>1170686.4000000006</v>
      </c>
      <c r="O168" s="638"/>
      <c r="P168" s="331"/>
      <c r="Q168" s="331"/>
      <c r="R168" s="331"/>
      <c r="S168" s="331"/>
      <c r="T168" s="331"/>
      <c r="U168" s="331"/>
      <c r="V168" s="331"/>
      <c r="W168" s="331"/>
      <c r="X168" s="331"/>
    </row>
    <row r="169" spans="1:24">
      <c r="A169" s="35" t="s">
        <v>258</v>
      </c>
      <c r="B169" s="424">
        <v>1</v>
      </c>
      <c r="C169" s="33">
        <f>+C155-1</f>
        <v>2015</v>
      </c>
      <c r="D169" s="336">
        <f t="shared" ref="D169:D180" si="26">+SUMIFS($L$76:$L$179,$J$76:$J$179,B169,$K$76:$K$179,C169)</f>
        <v>37545628</v>
      </c>
      <c r="E169" s="336">
        <f t="shared" ref="E169:E180" si="27">+SUMIFS($M$76:$M$179,$J$76:$J$179,B169,$K$76:$K$179,C169)</f>
        <v>9544358</v>
      </c>
      <c r="F169" s="186">
        <f t="shared" ref="F169:F180" si="28">+SUMIFS($N$76:$N$179,$J$76:$J$179,B169,$K$76:$K$179,C169)</f>
        <v>519825.28</v>
      </c>
      <c r="G169" s="336">
        <f t="shared" ref="G169:G180" si="29">+F169+E169+D169</f>
        <v>47609811.280000001</v>
      </c>
      <c r="H169" s="331"/>
      <c r="I169" s="677">
        <v>43739</v>
      </c>
      <c r="J169" s="682">
        <f t="shared" si="19"/>
        <v>10</v>
      </c>
      <c r="K169" s="682">
        <v>2019</v>
      </c>
      <c r="L169" s="683">
        <v>39005399.5</v>
      </c>
      <c r="M169" s="684">
        <v>17126213.740000002</v>
      </c>
      <c r="N169" s="683">
        <v>1183495.0399999996</v>
      </c>
      <c r="O169" s="638"/>
      <c r="P169" s="331"/>
      <c r="Q169" s="331"/>
      <c r="R169" s="331"/>
      <c r="S169" s="331"/>
      <c r="T169" s="331"/>
      <c r="U169" s="331"/>
      <c r="V169" s="331"/>
      <c r="W169" s="331"/>
      <c r="X169" s="331"/>
    </row>
    <row r="170" spans="1:24">
      <c r="A170" s="35" t="s">
        <v>259</v>
      </c>
      <c r="B170" s="424">
        <v>2</v>
      </c>
      <c r="C170" s="33">
        <f t="shared" ref="C170:C180" si="30">+C156-1</f>
        <v>2015</v>
      </c>
      <c r="D170" s="336">
        <f t="shared" si="26"/>
        <v>34794406</v>
      </c>
      <c r="E170" s="336">
        <f t="shared" si="27"/>
        <v>9780632</v>
      </c>
      <c r="F170" s="186">
        <f t="shared" si="28"/>
        <v>523475.68000000005</v>
      </c>
      <c r="G170" s="336">
        <f t="shared" si="29"/>
        <v>45098513.68</v>
      </c>
      <c r="H170" s="331"/>
      <c r="I170" s="677">
        <v>43770</v>
      </c>
      <c r="J170" s="682">
        <f t="shared" si="19"/>
        <v>11</v>
      </c>
      <c r="K170" s="682">
        <v>2019</v>
      </c>
      <c r="L170" s="683">
        <v>37877467.399999999</v>
      </c>
      <c r="M170" s="684">
        <v>16489518.596666666</v>
      </c>
      <c r="N170" s="683">
        <v>1217430.2400000002</v>
      </c>
      <c r="O170" s="638"/>
      <c r="P170" s="331"/>
      <c r="Q170" s="331"/>
      <c r="R170" s="331"/>
      <c r="S170" s="331"/>
      <c r="T170" s="331"/>
      <c r="U170" s="331"/>
      <c r="V170" s="331"/>
      <c r="W170" s="331"/>
      <c r="X170" s="331"/>
    </row>
    <row r="171" spans="1:24">
      <c r="A171" s="35" t="s">
        <v>260</v>
      </c>
      <c r="B171" s="424">
        <v>3</v>
      </c>
      <c r="C171" s="33">
        <f t="shared" si="30"/>
        <v>2015</v>
      </c>
      <c r="D171" s="336">
        <f t="shared" si="26"/>
        <v>37923514</v>
      </c>
      <c r="E171" s="336">
        <f t="shared" si="27"/>
        <v>9535103</v>
      </c>
      <c r="F171" s="186">
        <f t="shared" si="28"/>
        <v>494118.56000000011</v>
      </c>
      <c r="G171" s="336">
        <f t="shared" si="29"/>
        <v>47952735.560000002</v>
      </c>
      <c r="H171" s="331"/>
      <c r="I171" s="677">
        <v>43800</v>
      </c>
      <c r="J171" s="682">
        <f t="shared" si="19"/>
        <v>12</v>
      </c>
      <c r="K171" s="682">
        <v>2019</v>
      </c>
      <c r="L171" s="683">
        <v>38144052</v>
      </c>
      <c r="M171" s="684">
        <v>16762961.59</v>
      </c>
      <c r="N171" s="683">
        <v>1198799.6800000002</v>
      </c>
      <c r="O171" s="638"/>
      <c r="P171" s="331"/>
      <c r="Q171" s="331"/>
      <c r="R171" s="331"/>
      <c r="S171" s="331"/>
      <c r="T171" s="331"/>
      <c r="U171" s="331"/>
      <c r="V171" s="331"/>
      <c r="W171" s="331"/>
      <c r="X171" s="331"/>
    </row>
    <row r="172" spans="1:24">
      <c r="A172" s="35" t="s">
        <v>261</v>
      </c>
      <c r="B172" s="424">
        <v>4</v>
      </c>
      <c r="C172" s="33">
        <f t="shared" si="30"/>
        <v>2015</v>
      </c>
      <c r="D172" s="336">
        <f t="shared" si="26"/>
        <v>36704124</v>
      </c>
      <c r="E172" s="336">
        <f t="shared" si="27"/>
        <v>10276641</v>
      </c>
      <c r="F172" s="186">
        <f t="shared" si="28"/>
        <v>553111.52000000014</v>
      </c>
      <c r="G172" s="336">
        <f t="shared" si="29"/>
        <v>47533876.519999996</v>
      </c>
      <c r="H172" s="331"/>
      <c r="I172" s="677">
        <v>43831</v>
      </c>
      <c r="J172" s="682">
        <f t="shared" si="19"/>
        <v>1</v>
      </c>
      <c r="K172" s="682">
        <v>2020</v>
      </c>
      <c r="L172" s="683">
        <f t="shared" ref="L172:L183" si="31">+D99</f>
        <v>38058482</v>
      </c>
      <c r="M172" s="683">
        <f t="shared" ref="M172:M183" si="32">+E99</f>
        <v>16850198.199999999</v>
      </c>
      <c r="N172" s="683">
        <f t="shared" ref="N172:N183" si="33">+F99</f>
        <v>1143461.28</v>
      </c>
      <c r="O172" s="638"/>
      <c r="P172" s="331"/>
      <c r="Q172" s="331"/>
      <c r="R172" s="331"/>
      <c r="S172" s="331"/>
      <c r="T172" s="331"/>
      <c r="U172" s="331"/>
      <c r="V172" s="331"/>
      <c r="W172" s="331"/>
      <c r="X172" s="331"/>
    </row>
    <row r="173" spans="1:24">
      <c r="A173" s="35" t="s">
        <v>262</v>
      </c>
      <c r="B173" s="424">
        <v>5</v>
      </c>
      <c r="C173" s="33">
        <f t="shared" si="30"/>
        <v>2015</v>
      </c>
      <c r="D173" s="336">
        <f t="shared" si="26"/>
        <v>37386166</v>
      </c>
      <c r="E173" s="336">
        <f t="shared" si="27"/>
        <v>10689516</v>
      </c>
      <c r="F173" s="186">
        <f t="shared" si="28"/>
        <v>532627.68000000005</v>
      </c>
      <c r="G173" s="336">
        <f t="shared" si="29"/>
        <v>48608309.68</v>
      </c>
      <c r="H173" s="331"/>
      <c r="I173" s="677">
        <v>43862</v>
      </c>
      <c r="J173" s="682">
        <f t="shared" si="19"/>
        <v>2</v>
      </c>
      <c r="K173" s="682">
        <v>2020</v>
      </c>
      <c r="L173" s="683">
        <f t="shared" si="31"/>
        <v>35362041.5</v>
      </c>
      <c r="M173" s="683">
        <f t="shared" si="32"/>
        <v>16919639</v>
      </c>
      <c r="N173" s="683">
        <f t="shared" si="33"/>
        <v>1323645.27984</v>
      </c>
      <c r="O173" s="638"/>
      <c r="P173" s="331"/>
      <c r="Q173" s="331"/>
      <c r="R173" s="331"/>
      <c r="S173" s="331"/>
      <c r="T173" s="331"/>
      <c r="U173" s="331"/>
      <c r="V173" s="331"/>
      <c r="W173" s="331"/>
      <c r="X173" s="331"/>
    </row>
    <row r="174" spans="1:24">
      <c r="A174" s="35" t="s">
        <v>263</v>
      </c>
      <c r="B174" s="424">
        <v>6</v>
      </c>
      <c r="C174" s="33">
        <f t="shared" si="30"/>
        <v>2015</v>
      </c>
      <c r="D174" s="336">
        <f t="shared" si="26"/>
        <v>37875881</v>
      </c>
      <c r="E174" s="336">
        <f t="shared" si="27"/>
        <v>10577725</v>
      </c>
      <c r="F174" s="186">
        <f t="shared" si="28"/>
        <v>560971.84000000008</v>
      </c>
      <c r="G174" s="336">
        <f t="shared" si="29"/>
        <v>49014577.840000004</v>
      </c>
      <c r="H174" s="331"/>
      <c r="I174" s="677">
        <v>43891</v>
      </c>
      <c r="J174" s="682">
        <f t="shared" si="19"/>
        <v>3</v>
      </c>
      <c r="K174" s="682">
        <v>2020</v>
      </c>
      <c r="L174" s="683">
        <f t="shared" si="31"/>
        <v>39076093</v>
      </c>
      <c r="M174" s="683">
        <f t="shared" si="32"/>
        <v>15064827.189999999</v>
      </c>
      <c r="N174" s="683">
        <f t="shared" si="33"/>
        <v>1290253.9998399999</v>
      </c>
      <c r="O174" s="638"/>
      <c r="P174" s="331"/>
      <c r="Q174" s="331"/>
      <c r="R174" s="331"/>
      <c r="S174" s="331"/>
      <c r="T174" s="331"/>
      <c r="U174" s="331"/>
      <c r="V174" s="331"/>
      <c r="W174" s="331"/>
      <c r="X174" s="331"/>
    </row>
    <row r="175" spans="1:24">
      <c r="A175" s="35" t="s">
        <v>264</v>
      </c>
      <c r="B175" s="424">
        <v>7</v>
      </c>
      <c r="C175" s="33">
        <f t="shared" si="30"/>
        <v>2015</v>
      </c>
      <c r="D175" s="336">
        <f t="shared" si="26"/>
        <v>40228816</v>
      </c>
      <c r="E175" s="336">
        <f t="shared" si="27"/>
        <v>10689192</v>
      </c>
      <c r="F175" s="186">
        <f t="shared" si="28"/>
        <v>567486.4</v>
      </c>
      <c r="G175" s="336">
        <f t="shared" si="29"/>
        <v>51485494.399999999</v>
      </c>
      <c r="H175" s="331"/>
      <c r="I175" s="677">
        <v>43922</v>
      </c>
      <c r="J175" s="682">
        <f t="shared" si="19"/>
        <v>4</v>
      </c>
      <c r="K175" s="682">
        <v>2020</v>
      </c>
      <c r="L175" s="683">
        <f t="shared" si="31"/>
        <v>35887312.5</v>
      </c>
      <c r="M175" s="683">
        <f t="shared" si="32"/>
        <v>11682437.75</v>
      </c>
      <c r="N175" s="683">
        <f t="shared" si="33"/>
        <v>1403806.3935999998</v>
      </c>
      <c r="O175" s="638"/>
      <c r="P175" s="331"/>
      <c r="Q175" s="331"/>
      <c r="R175" s="331"/>
      <c r="S175" s="331"/>
      <c r="T175" s="331"/>
      <c r="U175" s="331"/>
      <c r="V175" s="331"/>
      <c r="W175" s="331"/>
      <c r="X175" s="331"/>
    </row>
    <row r="176" spans="1:24">
      <c r="A176" s="35" t="s">
        <v>265</v>
      </c>
      <c r="B176" s="424">
        <v>8</v>
      </c>
      <c r="C176" s="33">
        <f t="shared" si="30"/>
        <v>2015</v>
      </c>
      <c r="D176" s="336">
        <f t="shared" si="26"/>
        <v>37199981</v>
      </c>
      <c r="E176" s="336">
        <f t="shared" si="27"/>
        <v>10910591</v>
      </c>
      <c r="F176" s="186">
        <f t="shared" si="28"/>
        <v>600437.76000000001</v>
      </c>
      <c r="G176" s="336">
        <f t="shared" si="29"/>
        <v>48711009.759999998</v>
      </c>
      <c r="H176" s="331"/>
      <c r="I176" s="677">
        <v>43952</v>
      </c>
      <c r="J176" s="682">
        <f t="shared" si="19"/>
        <v>5</v>
      </c>
      <c r="K176" s="682">
        <v>2020</v>
      </c>
      <c r="L176" s="683">
        <f t="shared" si="31"/>
        <v>37347400</v>
      </c>
      <c r="M176" s="683">
        <f t="shared" si="32"/>
        <v>12831106.24</v>
      </c>
      <c r="N176" s="683">
        <f t="shared" si="33"/>
        <v>1395393.5444800002</v>
      </c>
      <c r="O176" s="638"/>
      <c r="P176" s="331"/>
      <c r="Q176" s="331"/>
      <c r="R176" s="331"/>
      <c r="S176" s="331"/>
      <c r="T176" s="331"/>
      <c r="U176" s="331"/>
      <c r="V176" s="331"/>
      <c r="W176" s="331"/>
      <c r="X176" s="331"/>
    </row>
    <row r="177" spans="1:24">
      <c r="A177" s="35" t="s">
        <v>266</v>
      </c>
      <c r="B177" s="424">
        <v>9</v>
      </c>
      <c r="C177" s="33">
        <f t="shared" si="30"/>
        <v>2015</v>
      </c>
      <c r="D177" s="336">
        <f t="shared" si="26"/>
        <v>37523476</v>
      </c>
      <c r="E177" s="336">
        <f t="shared" si="27"/>
        <v>10633272</v>
      </c>
      <c r="F177" s="186">
        <f t="shared" si="28"/>
        <v>603616.00000000012</v>
      </c>
      <c r="G177" s="336">
        <f t="shared" si="29"/>
        <v>48760364</v>
      </c>
      <c r="H177" s="331"/>
      <c r="I177" s="677">
        <v>43983</v>
      </c>
      <c r="J177" s="682">
        <f t="shared" si="19"/>
        <v>6</v>
      </c>
      <c r="K177" s="682">
        <v>2020</v>
      </c>
      <c r="L177" s="683">
        <f t="shared" si="31"/>
        <v>38068387</v>
      </c>
      <c r="M177" s="683">
        <f t="shared" si="32"/>
        <v>13916400.640000001</v>
      </c>
      <c r="N177" s="683">
        <f t="shared" si="33"/>
        <v>1432918.4771199997</v>
      </c>
      <c r="O177" s="638"/>
      <c r="P177" s="331"/>
      <c r="Q177" s="331"/>
      <c r="R177" s="331"/>
      <c r="S177" s="331"/>
      <c r="T177" s="331"/>
      <c r="U177" s="331"/>
      <c r="V177" s="331"/>
      <c r="W177" s="331"/>
      <c r="X177" s="331"/>
    </row>
    <row r="178" spans="1:24">
      <c r="A178" s="35" t="s">
        <v>267</v>
      </c>
      <c r="B178" s="424">
        <v>10</v>
      </c>
      <c r="C178" s="33">
        <f t="shared" si="30"/>
        <v>2015</v>
      </c>
      <c r="D178" s="336">
        <f t="shared" si="26"/>
        <v>37900971</v>
      </c>
      <c r="E178" s="336">
        <f t="shared" si="27"/>
        <v>12464959</v>
      </c>
      <c r="F178" s="186">
        <f t="shared" si="28"/>
        <v>509194.39999999997</v>
      </c>
      <c r="G178" s="336">
        <f t="shared" si="29"/>
        <v>50875124.399999999</v>
      </c>
      <c r="H178" s="331"/>
      <c r="I178" s="677">
        <v>44013</v>
      </c>
      <c r="J178" s="682">
        <f t="shared" si="19"/>
        <v>7</v>
      </c>
      <c r="K178" s="682">
        <v>2020</v>
      </c>
      <c r="L178" s="683">
        <f t="shared" si="31"/>
        <v>40479984</v>
      </c>
      <c r="M178" s="683">
        <f t="shared" si="32"/>
        <v>15735652.799999999</v>
      </c>
      <c r="N178" s="683">
        <f t="shared" si="33"/>
        <v>1488639.3599999996</v>
      </c>
      <c r="O178" s="638"/>
      <c r="P178" s="331"/>
      <c r="Q178" s="331"/>
      <c r="R178" s="331"/>
      <c r="S178" s="331"/>
      <c r="T178" s="331"/>
      <c r="U178" s="331"/>
      <c r="V178" s="331"/>
      <c r="W178" s="331"/>
      <c r="X178" s="331"/>
    </row>
    <row r="179" spans="1:24">
      <c r="A179" s="35" t="s">
        <v>268</v>
      </c>
      <c r="B179" s="424">
        <v>11</v>
      </c>
      <c r="C179" s="33">
        <f t="shared" si="30"/>
        <v>2015</v>
      </c>
      <c r="D179" s="336">
        <f t="shared" si="26"/>
        <v>38775800</v>
      </c>
      <c r="E179" s="336">
        <f t="shared" si="27"/>
        <v>11491258</v>
      </c>
      <c r="F179" s="186">
        <f t="shared" si="28"/>
        <v>525227.04</v>
      </c>
      <c r="G179" s="336">
        <f t="shared" si="29"/>
        <v>50792285.039999999</v>
      </c>
      <c r="H179" s="331"/>
      <c r="I179" s="677">
        <v>44044</v>
      </c>
      <c r="J179" s="682">
        <f t="shared" si="19"/>
        <v>8</v>
      </c>
      <c r="K179" s="682">
        <v>2020</v>
      </c>
      <c r="L179" s="683">
        <f t="shared" si="31"/>
        <v>39815060.5</v>
      </c>
      <c r="M179" s="683">
        <f t="shared" si="32"/>
        <v>17748066.949999999</v>
      </c>
      <c r="N179" s="683">
        <f t="shared" si="33"/>
        <v>1499808.9600000002</v>
      </c>
      <c r="O179" s="638"/>
      <c r="P179" s="331"/>
      <c r="Q179" s="331"/>
      <c r="R179" s="331"/>
      <c r="S179" s="331"/>
      <c r="T179" s="331"/>
      <c r="U179" s="331"/>
      <c r="V179" s="331"/>
      <c r="W179" s="331"/>
      <c r="X179" s="331"/>
    </row>
    <row r="180" spans="1:24">
      <c r="A180" s="35" t="s">
        <v>269</v>
      </c>
      <c r="B180" s="424">
        <v>12</v>
      </c>
      <c r="C180" s="33">
        <f t="shared" si="30"/>
        <v>2015</v>
      </c>
      <c r="D180" s="336">
        <f t="shared" si="26"/>
        <v>36487959</v>
      </c>
      <c r="E180" s="336">
        <f t="shared" si="27"/>
        <v>12304165</v>
      </c>
      <c r="F180" s="186">
        <f t="shared" si="28"/>
        <v>528656.96000000008</v>
      </c>
      <c r="G180" s="336">
        <f t="shared" si="29"/>
        <v>49320780.960000001</v>
      </c>
      <c r="H180" s="331"/>
      <c r="I180" s="677">
        <v>44075</v>
      </c>
      <c r="J180" s="682">
        <f>+MONTH(I180)</f>
        <v>9</v>
      </c>
      <c r="K180" s="682">
        <v>2020</v>
      </c>
      <c r="L180" s="683">
        <f t="shared" si="31"/>
        <v>40679345</v>
      </c>
      <c r="M180" s="683">
        <f t="shared" si="32"/>
        <v>17835764.310000002</v>
      </c>
      <c r="N180" s="683">
        <f t="shared" si="33"/>
        <v>1548218.88</v>
      </c>
      <c r="O180" s="638"/>
      <c r="P180" s="331"/>
      <c r="Q180" s="331"/>
      <c r="R180" s="331"/>
      <c r="S180" s="331"/>
      <c r="T180" s="331"/>
      <c r="U180" s="331"/>
      <c r="V180" s="331"/>
      <c r="W180" s="331"/>
      <c r="X180" s="331"/>
    </row>
    <row r="181" spans="1:24">
      <c r="A181" s="35" t="s">
        <v>291</v>
      </c>
      <c r="B181" s="35"/>
      <c r="C181" s="35"/>
      <c r="D181" s="329">
        <f>+SUM(D169:D180)</f>
        <v>450346722</v>
      </c>
      <c r="E181" s="329">
        <f>+SUM(E169:E180)</f>
        <v>128897412</v>
      </c>
      <c r="F181" s="329">
        <f>+SUM(F169:F180)</f>
        <v>6518749.120000001</v>
      </c>
      <c r="G181" s="329">
        <f>+SUM(G169:G180)</f>
        <v>585762883.12</v>
      </c>
      <c r="H181" s="331"/>
      <c r="I181" s="677">
        <v>44105</v>
      </c>
      <c r="J181" s="682">
        <f>+MONTH(I181)</f>
        <v>10</v>
      </c>
      <c r="K181" s="682">
        <v>2020</v>
      </c>
      <c r="L181" s="683">
        <f t="shared" si="31"/>
        <v>42553145.5</v>
      </c>
      <c r="M181" s="683">
        <f t="shared" si="32"/>
        <v>18658859.669999998</v>
      </c>
      <c r="N181" s="683">
        <f t="shared" si="33"/>
        <v>1504119.4133333333</v>
      </c>
      <c r="O181" s="638"/>
      <c r="P181" s="331"/>
      <c r="Q181" s="331"/>
      <c r="R181" s="331"/>
      <c r="S181" s="331"/>
      <c r="T181" s="331"/>
      <c r="U181" s="331"/>
      <c r="V181" s="331"/>
      <c r="W181" s="331"/>
      <c r="X181" s="331"/>
    </row>
    <row r="182" spans="1:24">
      <c r="A182" s="290" t="s">
        <v>292</v>
      </c>
      <c r="B182" s="291"/>
      <c r="C182" s="291"/>
      <c r="D182" s="291"/>
      <c r="E182" s="291"/>
      <c r="F182" s="291"/>
      <c r="G182" s="292"/>
      <c r="H182" s="331"/>
      <c r="I182" s="677">
        <v>44136</v>
      </c>
      <c r="J182" s="682">
        <f t="shared" ref="J182:J187" si="34">+MONTH(I182)</f>
        <v>11</v>
      </c>
      <c r="K182" s="682">
        <v>2020</v>
      </c>
      <c r="L182" s="683">
        <f t="shared" si="31"/>
        <v>41843298.5</v>
      </c>
      <c r="M182" s="683">
        <f t="shared" si="32"/>
        <v>17666592.870000001</v>
      </c>
      <c r="N182" s="683">
        <f t="shared" si="33"/>
        <v>1534039.7511111109</v>
      </c>
      <c r="O182" s="638"/>
      <c r="P182" s="331"/>
      <c r="Q182" s="331"/>
      <c r="R182" s="331"/>
      <c r="S182" s="331"/>
      <c r="T182" s="331"/>
      <c r="U182" s="331"/>
      <c r="V182" s="331"/>
      <c r="W182" s="331"/>
      <c r="X182" s="331"/>
    </row>
    <row r="183" spans="1:24">
      <c r="A183" s="35" t="s">
        <v>258</v>
      </c>
      <c r="B183" s="424">
        <v>1</v>
      </c>
      <c r="C183" s="33">
        <f>+C169-1</f>
        <v>2014</v>
      </c>
      <c r="D183" s="336">
        <f t="shared" ref="D183:D194" si="35">+SUMIFS($L$76:$L$179,$J$76:$J$179,B183,$K$76:$K$179,C183)</f>
        <v>37840834</v>
      </c>
      <c r="E183" s="336">
        <f t="shared" ref="E183:E194" si="36">+SUMIFS($M$76:$M$179,$J$76:$J$179,B183,$K$76:$K$179,C183)</f>
        <v>8524246</v>
      </c>
      <c r="F183" s="186">
        <f t="shared" ref="F183:F194" si="37">+SUMIFS($N$76:$N$179,$J$76:$J$179,B183,$K$76:$K$179,C183)</f>
        <v>330385.12</v>
      </c>
      <c r="G183" s="336">
        <f t="shared" ref="G183:G194" si="38">+F183+E183+D183</f>
        <v>46695465.119999997</v>
      </c>
      <c r="H183" s="331"/>
      <c r="I183" s="677">
        <v>44166</v>
      </c>
      <c r="J183" s="682">
        <f t="shared" si="34"/>
        <v>12</v>
      </c>
      <c r="K183" s="682">
        <v>2020</v>
      </c>
      <c r="L183" s="683">
        <f t="shared" si="31"/>
        <v>44154192</v>
      </c>
      <c r="M183" s="683">
        <f t="shared" si="32"/>
        <v>17872128.499999996</v>
      </c>
      <c r="N183" s="683">
        <f t="shared" si="33"/>
        <v>1516191.7333333336</v>
      </c>
      <c r="O183" s="638"/>
      <c r="P183" s="331"/>
      <c r="Q183" s="331"/>
      <c r="R183" s="331"/>
      <c r="S183" s="331"/>
      <c r="T183" s="331"/>
      <c r="U183" s="331"/>
      <c r="V183" s="331"/>
      <c r="W183" s="331"/>
      <c r="X183" s="331"/>
    </row>
    <row r="184" spans="1:24">
      <c r="A184" s="35" t="s">
        <v>259</v>
      </c>
      <c r="B184" s="424">
        <v>2</v>
      </c>
      <c r="C184" s="33">
        <f t="shared" ref="C184:C194" si="39">+C170-1</f>
        <v>2014</v>
      </c>
      <c r="D184" s="336">
        <f t="shared" si="35"/>
        <v>34594869</v>
      </c>
      <c r="E184" s="336">
        <f t="shared" si="36"/>
        <v>10177348</v>
      </c>
      <c r="F184" s="186">
        <f t="shared" si="37"/>
        <v>342865.12</v>
      </c>
      <c r="G184" s="336">
        <f t="shared" si="38"/>
        <v>45115082.119999997</v>
      </c>
      <c r="H184" s="331"/>
      <c r="I184" s="677">
        <v>44197</v>
      </c>
      <c r="J184" s="682">
        <f t="shared" si="34"/>
        <v>1</v>
      </c>
      <c r="K184" s="682">
        <v>2021</v>
      </c>
      <c r="L184" s="683">
        <f t="shared" ref="L184:L195" si="40">+D85</f>
        <v>41536444</v>
      </c>
      <c r="M184" s="683">
        <f t="shared" ref="M184:M195" si="41">+E85</f>
        <v>17024052.625</v>
      </c>
      <c r="N184" s="683">
        <f t="shared" ref="N184:N195" si="42">+F85</f>
        <v>1575138.24</v>
      </c>
      <c r="O184" s="638"/>
      <c r="P184" s="331"/>
      <c r="Q184" s="331"/>
      <c r="R184" s="331"/>
      <c r="S184" s="331"/>
      <c r="T184" s="331"/>
      <c r="U184" s="331"/>
      <c r="V184" s="331"/>
      <c r="W184" s="331"/>
      <c r="X184" s="331"/>
    </row>
    <row r="185" spans="1:24">
      <c r="A185" s="35" t="s">
        <v>260</v>
      </c>
      <c r="B185" s="424">
        <v>3</v>
      </c>
      <c r="C185" s="33">
        <f t="shared" si="39"/>
        <v>2014</v>
      </c>
      <c r="D185" s="336">
        <f t="shared" si="35"/>
        <v>37949438</v>
      </c>
      <c r="E185" s="336">
        <f t="shared" si="36"/>
        <v>8367787</v>
      </c>
      <c r="F185" s="186">
        <f t="shared" si="37"/>
        <v>351536.64000000001</v>
      </c>
      <c r="G185" s="336">
        <f t="shared" si="38"/>
        <v>46668761.640000001</v>
      </c>
      <c r="H185" s="331"/>
      <c r="I185" s="677">
        <v>44228</v>
      </c>
      <c r="J185" s="682">
        <f t="shared" si="34"/>
        <v>2</v>
      </c>
      <c r="K185" s="682">
        <v>2021</v>
      </c>
      <c r="L185" s="683">
        <f t="shared" si="40"/>
        <v>39443843</v>
      </c>
      <c r="M185" s="683">
        <f t="shared" si="41"/>
        <v>17181286.470999997</v>
      </c>
      <c r="N185" s="683">
        <f t="shared" si="42"/>
        <v>1626164.8</v>
      </c>
      <c r="O185" s="638"/>
      <c r="P185" s="331"/>
      <c r="Q185" s="331"/>
      <c r="R185" s="331"/>
      <c r="S185" s="331"/>
      <c r="T185" s="331"/>
      <c r="U185" s="331"/>
      <c r="V185" s="331"/>
      <c r="W185" s="331"/>
      <c r="X185" s="331"/>
    </row>
    <row r="186" spans="1:24">
      <c r="A186" s="35" t="s">
        <v>261</v>
      </c>
      <c r="B186" s="424">
        <v>4</v>
      </c>
      <c r="C186" s="33">
        <f t="shared" si="39"/>
        <v>2014</v>
      </c>
      <c r="D186" s="336">
        <f t="shared" si="35"/>
        <v>37620765</v>
      </c>
      <c r="E186" s="336">
        <f t="shared" si="36"/>
        <v>9087003</v>
      </c>
      <c r="F186" s="186">
        <f t="shared" si="37"/>
        <v>318227.52</v>
      </c>
      <c r="G186" s="336">
        <f t="shared" si="38"/>
        <v>47025995.519999996</v>
      </c>
      <c r="H186" s="331"/>
      <c r="I186" s="677">
        <v>44256</v>
      </c>
      <c r="J186" s="682">
        <f>+MONTH(I186)</f>
        <v>3</v>
      </c>
      <c r="K186" s="682">
        <v>2021</v>
      </c>
      <c r="L186" s="683">
        <f t="shared" si="40"/>
        <v>42827378</v>
      </c>
      <c r="M186" s="683">
        <f t="shared" si="41"/>
        <v>18787300.311000001</v>
      </c>
      <c r="N186" s="683">
        <f t="shared" si="42"/>
        <v>1509056.6399999994</v>
      </c>
      <c r="O186" s="638"/>
      <c r="P186" s="331"/>
      <c r="Q186" s="331"/>
      <c r="R186" s="331"/>
      <c r="S186" s="331"/>
      <c r="T186" s="331"/>
      <c r="U186" s="331"/>
      <c r="V186" s="331"/>
      <c r="W186" s="331"/>
      <c r="X186" s="331"/>
    </row>
    <row r="187" spans="1:24">
      <c r="A187" s="35" t="s">
        <v>262</v>
      </c>
      <c r="B187" s="424">
        <v>5</v>
      </c>
      <c r="C187" s="33">
        <f t="shared" si="39"/>
        <v>2014</v>
      </c>
      <c r="D187" s="336">
        <f t="shared" si="35"/>
        <v>38071909</v>
      </c>
      <c r="E187" s="336">
        <f t="shared" si="36"/>
        <v>9076395</v>
      </c>
      <c r="F187" s="186">
        <f t="shared" si="37"/>
        <v>347644.96</v>
      </c>
      <c r="G187" s="336">
        <f t="shared" si="38"/>
        <v>47495948.960000001</v>
      </c>
      <c r="H187" s="331"/>
      <c r="I187" s="677">
        <v>44287</v>
      </c>
      <c r="J187" s="682">
        <f t="shared" si="34"/>
        <v>4</v>
      </c>
      <c r="K187" s="682">
        <v>2021</v>
      </c>
      <c r="L187" s="683">
        <f t="shared" si="40"/>
        <v>40276901</v>
      </c>
      <c r="M187" s="683">
        <f t="shared" si="41"/>
        <v>18250166.419000003</v>
      </c>
      <c r="N187" s="683">
        <f t="shared" si="42"/>
        <v>1658228.0000000007</v>
      </c>
      <c r="O187" s="638"/>
      <c r="P187" s="331"/>
      <c r="Q187" s="331"/>
      <c r="R187" s="331"/>
      <c r="S187" s="331"/>
      <c r="T187" s="331"/>
      <c r="U187" s="331"/>
      <c r="V187" s="331"/>
      <c r="W187" s="331"/>
      <c r="X187" s="331"/>
    </row>
    <row r="188" spans="1:24">
      <c r="A188" s="35" t="s">
        <v>263</v>
      </c>
      <c r="B188" s="424">
        <v>6</v>
      </c>
      <c r="C188" s="33">
        <f t="shared" si="39"/>
        <v>2014</v>
      </c>
      <c r="D188" s="336">
        <f t="shared" si="35"/>
        <v>35313034</v>
      </c>
      <c r="E188" s="336">
        <f t="shared" si="36"/>
        <v>9196136</v>
      </c>
      <c r="F188" s="186">
        <f t="shared" si="37"/>
        <v>424544.64</v>
      </c>
      <c r="G188" s="336">
        <f t="shared" si="38"/>
        <v>44933714.640000001</v>
      </c>
      <c r="H188" s="331"/>
      <c r="I188" s="677">
        <v>44317</v>
      </c>
      <c r="J188" s="682">
        <f>+MONTH(I188)</f>
        <v>5</v>
      </c>
      <c r="K188" s="682">
        <v>2021</v>
      </c>
      <c r="L188" s="683">
        <f t="shared" si="40"/>
        <v>35432872</v>
      </c>
      <c r="M188" s="683">
        <f t="shared" si="41"/>
        <v>14749087.393999996</v>
      </c>
      <c r="N188" s="683">
        <f t="shared" si="42"/>
        <v>1564544.8</v>
      </c>
      <c r="O188" s="638"/>
      <c r="P188" s="331"/>
      <c r="Q188" s="331"/>
      <c r="R188" s="331"/>
      <c r="S188" s="331"/>
      <c r="T188" s="331"/>
      <c r="U188" s="331"/>
      <c r="V188" s="331"/>
      <c r="W188" s="331"/>
      <c r="X188" s="331"/>
    </row>
    <row r="189" spans="1:24">
      <c r="A189" s="35" t="s">
        <v>264</v>
      </c>
      <c r="B189" s="424">
        <v>7</v>
      </c>
      <c r="C189" s="33">
        <f t="shared" si="39"/>
        <v>2014</v>
      </c>
      <c r="D189" s="336">
        <f t="shared" si="35"/>
        <v>38271171</v>
      </c>
      <c r="E189" s="336">
        <f t="shared" si="36"/>
        <v>9411357</v>
      </c>
      <c r="F189" s="186">
        <f t="shared" si="37"/>
        <v>397448.48</v>
      </c>
      <c r="G189" s="336">
        <f t="shared" si="38"/>
        <v>48079976.480000004</v>
      </c>
      <c r="H189" s="331"/>
      <c r="I189" s="677">
        <v>44348</v>
      </c>
      <c r="J189" s="682">
        <f>+MONTH(I189)</f>
        <v>6</v>
      </c>
      <c r="K189" s="682">
        <v>2021</v>
      </c>
      <c r="L189" s="683">
        <f t="shared" si="40"/>
        <v>42242627</v>
      </c>
      <c r="M189" s="683">
        <f t="shared" si="41"/>
        <v>17473355.844999999</v>
      </c>
      <c r="N189" s="683">
        <f t="shared" si="42"/>
        <v>1650105.6</v>
      </c>
      <c r="O189" s="638"/>
      <c r="P189" s="331"/>
      <c r="Q189" s="331"/>
      <c r="R189" s="331"/>
      <c r="S189" s="331"/>
      <c r="T189" s="331"/>
      <c r="U189" s="331"/>
      <c r="V189" s="331"/>
      <c r="W189" s="331"/>
      <c r="X189" s="331"/>
    </row>
    <row r="190" spans="1:24">
      <c r="A190" s="35" t="s">
        <v>265</v>
      </c>
      <c r="B190" s="424">
        <v>8</v>
      </c>
      <c r="C190" s="33">
        <f t="shared" si="39"/>
        <v>2014</v>
      </c>
      <c r="D190" s="336">
        <f t="shared" si="35"/>
        <v>36967802</v>
      </c>
      <c r="E190" s="336">
        <f t="shared" si="36"/>
        <v>9364941</v>
      </c>
      <c r="F190" s="186">
        <f t="shared" si="37"/>
        <v>416187.19999999995</v>
      </c>
      <c r="G190" s="336">
        <f t="shared" si="38"/>
        <v>46748930.200000003</v>
      </c>
      <c r="H190" s="331"/>
      <c r="I190" s="677">
        <v>44378</v>
      </c>
      <c r="J190" s="682">
        <f t="shared" ref="J190:J195" si="43">+MONTH(I190)</f>
        <v>7</v>
      </c>
      <c r="K190" s="682">
        <v>2021</v>
      </c>
      <c r="L190" s="683">
        <f t="shared" si="40"/>
        <v>42084570.5</v>
      </c>
      <c r="M190" s="683">
        <f t="shared" si="41"/>
        <v>19235870.764999993</v>
      </c>
      <c r="N190" s="683">
        <f t="shared" si="42"/>
        <v>1689981.2800000005</v>
      </c>
      <c r="O190" s="638"/>
      <c r="P190" s="331"/>
      <c r="Q190" s="331"/>
      <c r="R190" s="331"/>
      <c r="S190" s="331"/>
      <c r="T190" s="331"/>
      <c r="U190" s="331"/>
      <c r="V190" s="331"/>
      <c r="W190" s="331"/>
      <c r="X190" s="331"/>
    </row>
    <row r="191" spans="1:24">
      <c r="A191" s="35" t="s">
        <v>266</v>
      </c>
      <c r="B191" s="424">
        <v>9</v>
      </c>
      <c r="C191" s="33">
        <f t="shared" si="39"/>
        <v>2014</v>
      </c>
      <c r="D191" s="336">
        <f t="shared" si="35"/>
        <v>36546587</v>
      </c>
      <c r="E191" s="336">
        <f t="shared" si="36"/>
        <v>9651041</v>
      </c>
      <c r="F191" s="186">
        <f t="shared" si="37"/>
        <v>471590.08</v>
      </c>
      <c r="G191" s="336">
        <f t="shared" si="38"/>
        <v>46669218.079999998</v>
      </c>
      <c r="H191" s="331"/>
      <c r="I191" s="677">
        <v>44409</v>
      </c>
      <c r="J191" s="682">
        <f t="shared" si="43"/>
        <v>8</v>
      </c>
      <c r="K191" s="682">
        <v>2021</v>
      </c>
      <c r="L191" s="683">
        <f t="shared" si="40"/>
        <v>40109116</v>
      </c>
      <c r="M191" s="683">
        <f t="shared" si="41"/>
        <v>20323675.033000004</v>
      </c>
      <c r="N191" s="683">
        <f t="shared" si="42"/>
        <v>1731997.2799999998</v>
      </c>
      <c r="O191" s="638"/>
      <c r="P191" s="331"/>
      <c r="Q191" s="331"/>
      <c r="R191" s="331"/>
      <c r="S191" s="331"/>
      <c r="T191" s="331"/>
      <c r="U191" s="331"/>
      <c r="V191" s="331"/>
      <c r="W191" s="331"/>
      <c r="X191" s="331"/>
    </row>
    <row r="192" spans="1:24">
      <c r="A192" s="35" t="s">
        <v>267</v>
      </c>
      <c r="B192" s="424">
        <v>10</v>
      </c>
      <c r="C192" s="33">
        <f t="shared" si="39"/>
        <v>2014</v>
      </c>
      <c r="D192" s="336">
        <f t="shared" si="35"/>
        <v>37467393</v>
      </c>
      <c r="E192" s="336">
        <f t="shared" si="36"/>
        <v>10362263</v>
      </c>
      <c r="F192" s="186">
        <f t="shared" si="37"/>
        <v>481024.96</v>
      </c>
      <c r="G192" s="336">
        <f t="shared" si="38"/>
        <v>48310680.960000001</v>
      </c>
      <c r="H192" s="331"/>
      <c r="I192" s="677">
        <v>44440</v>
      </c>
      <c r="J192" s="682">
        <f t="shared" si="43"/>
        <v>9</v>
      </c>
      <c r="K192" s="682">
        <v>2021</v>
      </c>
      <c r="L192" s="683">
        <f t="shared" si="40"/>
        <v>39425133.5</v>
      </c>
      <c r="M192" s="683">
        <f t="shared" si="41"/>
        <v>21296386.476999998</v>
      </c>
      <c r="N192" s="683">
        <f t="shared" si="42"/>
        <v>1746608.5866666671</v>
      </c>
      <c r="O192" s="638"/>
      <c r="P192" s="331"/>
      <c r="Q192" s="331"/>
      <c r="R192" s="331"/>
      <c r="S192" s="331"/>
      <c r="T192" s="331"/>
      <c r="U192" s="331"/>
      <c r="V192" s="331"/>
      <c r="W192" s="331"/>
      <c r="X192" s="331"/>
    </row>
    <row r="193" spans="1:24">
      <c r="A193" s="35" t="s">
        <v>268</v>
      </c>
      <c r="B193" s="424">
        <v>11</v>
      </c>
      <c r="C193" s="33">
        <f t="shared" si="39"/>
        <v>2014</v>
      </c>
      <c r="D193" s="336">
        <f t="shared" si="35"/>
        <v>40093209</v>
      </c>
      <c r="E193" s="336">
        <f t="shared" si="36"/>
        <v>9659029</v>
      </c>
      <c r="F193" s="186">
        <f t="shared" si="37"/>
        <v>498205.76000000007</v>
      </c>
      <c r="G193" s="336">
        <f t="shared" si="38"/>
        <v>50250443.759999998</v>
      </c>
      <c r="H193" s="331"/>
      <c r="I193" s="677">
        <v>44470</v>
      </c>
      <c r="J193" s="682">
        <f t="shared" si="43"/>
        <v>10</v>
      </c>
      <c r="K193" s="682">
        <v>2021</v>
      </c>
      <c r="L193" s="683">
        <f t="shared" si="40"/>
        <v>40308571.5</v>
      </c>
      <c r="M193" s="683">
        <f t="shared" si="41"/>
        <v>19114160.435000002</v>
      </c>
      <c r="N193" s="683">
        <f t="shared" si="42"/>
        <v>1699883.2355555554</v>
      </c>
      <c r="O193" s="638"/>
      <c r="P193" s="331"/>
      <c r="Q193" s="331"/>
      <c r="R193" s="331"/>
      <c r="S193" s="331"/>
      <c r="T193" s="331"/>
      <c r="U193" s="331"/>
      <c r="V193" s="331"/>
      <c r="W193" s="331"/>
      <c r="X193" s="331"/>
    </row>
    <row r="194" spans="1:24">
      <c r="A194" s="35" t="s">
        <v>269</v>
      </c>
      <c r="B194" s="424">
        <v>12</v>
      </c>
      <c r="C194" s="33">
        <f t="shared" si="39"/>
        <v>2014</v>
      </c>
      <c r="D194" s="336">
        <f t="shared" si="35"/>
        <v>37674268</v>
      </c>
      <c r="E194" s="336">
        <f t="shared" si="36"/>
        <v>10231908</v>
      </c>
      <c r="F194" s="186">
        <f t="shared" si="37"/>
        <v>490665.76000000007</v>
      </c>
      <c r="G194" s="336">
        <f t="shared" si="38"/>
        <v>48396841.759999998</v>
      </c>
      <c r="H194" s="331"/>
      <c r="I194" s="677">
        <v>44501</v>
      </c>
      <c r="J194" s="682">
        <f t="shared" si="43"/>
        <v>11</v>
      </c>
      <c r="K194" s="682">
        <v>2021</v>
      </c>
      <c r="L194" s="683">
        <f t="shared" si="40"/>
        <v>38467988.5</v>
      </c>
      <c r="M194" s="683">
        <f t="shared" si="41"/>
        <v>19590878.155999996</v>
      </c>
      <c r="N194" s="683">
        <f t="shared" si="42"/>
        <v>1758497.3274074071</v>
      </c>
      <c r="O194" s="638"/>
      <c r="P194" s="331"/>
      <c r="Q194" s="331"/>
      <c r="R194" s="331"/>
      <c r="S194" s="331"/>
      <c r="T194" s="331"/>
      <c r="U194" s="331"/>
      <c r="V194" s="331"/>
      <c r="W194" s="331"/>
      <c r="X194" s="331"/>
    </row>
    <row r="195" spans="1:24">
      <c r="A195" s="35" t="s">
        <v>293</v>
      </c>
      <c r="B195" s="35"/>
      <c r="C195" s="35"/>
      <c r="D195" s="329">
        <f>+SUM(D183:D194)</f>
        <v>448411279</v>
      </c>
      <c r="E195" s="329">
        <f>+SUM(E183:E194)</f>
        <v>113109454</v>
      </c>
      <c r="F195" s="329">
        <f>+SUM(F183:F194)</f>
        <v>4870326.2399999993</v>
      </c>
      <c r="G195" s="329">
        <f>+SUM(G183:G194)</f>
        <v>566391059.24000001</v>
      </c>
      <c r="H195" s="331"/>
      <c r="I195" s="677">
        <v>44531</v>
      </c>
      <c r="J195" s="682">
        <f t="shared" si="43"/>
        <v>12</v>
      </c>
      <c r="K195" s="682">
        <v>2021</v>
      </c>
      <c r="L195" s="683">
        <f t="shared" si="40"/>
        <v>38405550.5</v>
      </c>
      <c r="M195" s="683">
        <f t="shared" si="41"/>
        <v>19270081.331</v>
      </c>
      <c r="N195" s="683">
        <f t="shared" si="42"/>
        <v>1703755.4765432104</v>
      </c>
      <c r="O195" s="638"/>
      <c r="P195" s="331"/>
      <c r="Q195" s="331"/>
      <c r="R195" s="331"/>
      <c r="S195" s="331"/>
      <c r="T195" s="331"/>
      <c r="U195" s="331"/>
      <c r="V195" s="331"/>
      <c r="W195" s="331"/>
      <c r="X195" s="331"/>
    </row>
    <row r="196" spans="1:24">
      <c r="A196" s="290" t="s">
        <v>294</v>
      </c>
      <c r="B196" s="291"/>
      <c r="C196" s="291"/>
      <c r="D196" s="291"/>
      <c r="E196" s="291"/>
      <c r="F196" s="291"/>
      <c r="G196" s="292"/>
      <c r="H196" s="331"/>
      <c r="I196" s="677">
        <v>44562</v>
      </c>
      <c r="J196" s="682">
        <f t="shared" ref="J196:J214" si="44">+MONTH(I196)</f>
        <v>1</v>
      </c>
      <c r="K196" s="682">
        <v>2022</v>
      </c>
      <c r="L196" s="683">
        <v>38575923</v>
      </c>
      <c r="M196" s="683">
        <v>17772970.732000005</v>
      </c>
      <c r="N196" s="683">
        <v>1841661.1200000003</v>
      </c>
      <c r="O196" s="638"/>
      <c r="P196" s="331"/>
      <c r="Q196" s="331"/>
      <c r="R196" s="331"/>
      <c r="S196" s="331"/>
      <c r="T196" s="331"/>
      <c r="U196" s="331"/>
      <c r="V196" s="331"/>
      <c r="W196" s="331"/>
      <c r="X196" s="331"/>
    </row>
    <row r="197" spans="1:24">
      <c r="A197" s="35" t="s">
        <v>258</v>
      </c>
      <c r="B197" s="424">
        <v>1</v>
      </c>
      <c r="C197" s="33">
        <f>+C183-1</f>
        <v>2013</v>
      </c>
      <c r="D197" s="336">
        <f t="shared" ref="D197:D208" si="45">+SUMIFS($L$76:$L$179,$J$76:$J$179,B197,$K$76:$K$179,C197)</f>
        <v>37065951</v>
      </c>
      <c r="E197" s="336">
        <f t="shared" ref="E197:E208" si="46">+SUMIFS($M$76:$M$179,$J$76:$J$179,B197,$K$76:$K$179,C197)</f>
        <v>6842585</v>
      </c>
      <c r="F197" s="186">
        <f t="shared" ref="F197:F208" si="47">+SUMIFS($N$76:$N$179,$J$76:$J$179,B197,$K$76:$K$179,C197)</f>
        <v>273110.24</v>
      </c>
      <c r="G197" s="336">
        <f t="shared" ref="G197:G208" si="48">+F197+E197+D197</f>
        <v>44181646.240000002</v>
      </c>
      <c r="H197" s="331"/>
      <c r="I197" s="677">
        <v>44593</v>
      </c>
      <c r="J197" s="682">
        <f t="shared" si="44"/>
        <v>2</v>
      </c>
      <c r="K197" s="682">
        <v>2022</v>
      </c>
      <c r="L197" s="683">
        <v>36134448.5</v>
      </c>
      <c r="M197" s="683">
        <v>18335274.017999999</v>
      </c>
      <c r="N197" s="683">
        <v>1948601.5466666669</v>
      </c>
      <c r="O197" s="638"/>
      <c r="P197" s="331"/>
      <c r="Q197" s="331"/>
      <c r="R197" s="331"/>
      <c r="S197" s="331"/>
      <c r="T197" s="331"/>
      <c r="U197" s="331"/>
      <c r="V197" s="331"/>
      <c r="W197" s="331"/>
      <c r="X197" s="331"/>
    </row>
    <row r="198" spans="1:24">
      <c r="A198" s="35" t="s">
        <v>259</v>
      </c>
      <c r="B198" s="424">
        <v>2</v>
      </c>
      <c r="C198" s="33">
        <f t="shared" ref="C198:C208" si="49">+C184-1</f>
        <v>2013</v>
      </c>
      <c r="D198" s="336">
        <f t="shared" si="45"/>
        <v>34939984</v>
      </c>
      <c r="E198" s="336">
        <f t="shared" si="46"/>
        <v>6637493</v>
      </c>
      <c r="F198" s="186">
        <f t="shared" si="47"/>
        <v>250987.36</v>
      </c>
      <c r="G198" s="336">
        <f t="shared" si="48"/>
        <v>41828464.359999999</v>
      </c>
      <c r="H198" s="331"/>
      <c r="I198" s="677">
        <v>44621</v>
      </c>
      <c r="J198" s="682">
        <f t="shared" si="44"/>
        <v>3</v>
      </c>
      <c r="K198" s="682">
        <v>2022</v>
      </c>
      <c r="L198" s="683">
        <v>40910623.5</v>
      </c>
      <c r="M198" s="683">
        <v>20184495.802333333</v>
      </c>
      <c r="N198" s="683">
        <v>1753767.0222222221</v>
      </c>
      <c r="O198" s="638"/>
      <c r="P198" s="331"/>
      <c r="Q198" s="331"/>
      <c r="R198" s="331"/>
      <c r="S198" s="331"/>
      <c r="T198" s="331"/>
      <c r="U198" s="331"/>
      <c r="V198" s="331"/>
      <c r="W198" s="331"/>
      <c r="X198" s="331"/>
    </row>
    <row r="199" spans="1:24">
      <c r="A199" s="35" t="s">
        <v>260</v>
      </c>
      <c r="B199" s="424">
        <v>3</v>
      </c>
      <c r="C199" s="33">
        <f t="shared" si="49"/>
        <v>2013</v>
      </c>
      <c r="D199" s="336">
        <f t="shared" si="45"/>
        <v>37366534</v>
      </c>
      <c r="E199" s="336">
        <f t="shared" si="46"/>
        <v>6838097</v>
      </c>
      <c r="F199" s="186">
        <f t="shared" si="47"/>
        <v>277908.8</v>
      </c>
      <c r="G199" s="336">
        <f t="shared" si="48"/>
        <v>44482539.799999997</v>
      </c>
      <c r="H199" s="331"/>
      <c r="I199" s="677">
        <v>44652</v>
      </c>
      <c r="J199" s="682">
        <f t="shared" si="44"/>
        <v>4</v>
      </c>
      <c r="K199" s="682">
        <v>2022</v>
      </c>
      <c r="L199" s="683">
        <v>39339273</v>
      </c>
      <c r="M199" s="683">
        <v>19870078.791777778</v>
      </c>
      <c r="N199" s="683">
        <v>1886342.9096296299</v>
      </c>
      <c r="O199" s="638"/>
      <c r="P199" s="331"/>
      <c r="Q199" s="331"/>
      <c r="R199" s="331"/>
      <c r="S199" s="331"/>
      <c r="T199" s="331"/>
      <c r="U199" s="331"/>
      <c r="V199" s="331"/>
      <c r="W199" s="331"/>
      <c r="X199" s="331"/>
    </row>
    <row r="200" spans="1:24">
      <c r="A200" s="35" t="s">
        <v>261</v>
      </c>
      <c r="B200" s="424">
        <v>4</v>
      </c>
      <c r="C200" s="33">
        <f t="shared" si="49"/>
        <v>2013</v>
      </c>
      <c r="D200" s="336">
        <f t="shared" si="45"/>
        <v>38480198</v>
      </c>
      <c r="E200" s="336">
        <f t="shared" si="46"/>
        <v>7597614</v>
      </c>
      <c r="F200" s="186">
        <f t="shared" si="47"/>
        <v>291145.92</v>
      </c>
      <c r="G200" s="336">
        <f t="shared" si="48"/>
        <v>46368957.920000002</v>
      </c>
      <c r="H200" s="331"/>
      <c r="I200" s="677">
        <v>44682</v>
      </c>
      <c r="J200" s="682">
        <f t="shared" si="44"/>
        <v>5</v>
      </c>
      <c r="K200" s="682">
        <v>2022</v>
      </c>
      <c r="L200" s="683">
        <v>37628136.5</v>
      </c>
      <c r="M200" s="683">
        <v>19945687.955000002</v>
      </c>
      <c r="N200" s="683">
        <v>1855746.5461728394</v>
      </c>
      <c r="O200" s="638"/>
      <c r="P200" s="331"/>
      <c r="Q200" s="331"/>
      <c r="R200" s="331"/>
      <c r="S200" s="331"/>
      <c r="T200" s="331"/>
      <c r="U200" s="331"/>
      <c r="V200" s="331"/>
      <c r="W200" s="331"/>
      <c r="X200" s="331"/>
    </row>
    <row r="201" spans="1:24">
      <c r="A201" s="35" t="s">
        <v>262</v>
      </c>
      <c r="B201" s="424">
        <v>5</v>
      </c>
      <c r="C201" s="33">
        <f t="shared" si="49"/>
        <v>2013</v>
      </c>
      <c r="D201" s="336">
        <f t="shared" si="45"/>
        <v>39170567</v>
      </c>
      <c r="E201" s="336">
        <f t="shared" si="46"/>
        <v>7573440</v>
      </c>
      <c r="F201" s="186">
        <f t="shared" si="47"/>
        <v>301862.08</v>
      </c>
      <c r="G201" s="336">
        <f t="shared" si="48"/>
        <v>47045869.079999998</v>
      </c>
      <c r="H201" s="331"/>
      <c r="I201" s="677">
        <v>44713</v>
      </c>
      <c r="J201" s="682">
        <f t="shared" si="44"/>
        <v>6</v>
      </c>
      <c r="K201" s="682">
        <v>2022</v>
      </c>
      <c r="L201" s="683">
        <v>42300913</v>
      </c>
      <c r="M201" s="683">
        <v>22065673.652370371</v>
      </c>
      <c r="N201" s="683">
        <v>1938586.1326748971</v>
      </c>
      <c r="O201" s="638"/>
      <c r="P201" s="331"/>
      <c r="Q201" s="331"/>
      <c r="R201" s="331"/>
      <c r="S201" s="331"/>
      <c r="T201" s="331"/>
      <c r="U201" s="331"/>
      <c r="V201" s="331"/>
      <c r="W201" s="331"/>
      <c r="X201" s="331"/>
    </row>
    <row r="202" spans="1:24">
      <c r="A202" s="35" t="s">
        <v>263</v>
      </c>
      <c r="B202" s="424">
        <v>6</v>
      </c>
      <c r="C202" s="33">
        <f t="shared" si="49"/>
        <v>2013</v>
      </c>
      <c r="D202" s="336">
        <f t="shared" si="45"/>
        <v>36630147</v>
      </c>
      <c r="E202" s="336">
        <f t="shared" si="46"/>
        <v>8069243</v>
      </c>
      <c r="F202" s="186">
        <f t="shared" si="47"/>
        <v>323914.23999999999</v>
      </c>
      <c r="G202" s="336">
        <f t="shared" si="48"/>
        <v>45023304.240000002</v>
      </c>
      <c r="H202" s="331"/>
      <c r="I202" s="677">
        <v>44743</v>
      </c>
      <c r="J202" s="682">
        <f t="shared" si="44"/>
        <v>7</v>
      </c>
      <c r="K202" s="682">
        <v>2022</v>
      </c>
      <c r="L202" s="683">
        <v>36990597</v>
      </c>
      <c r="M202" s="683">
        <v>20088729.33904938</v>
      </c>
      <c r="N202" s="683">
        <v>1892911</v>
      </c>
      <c r="O202" s="638"/>
      <c r="P202" s="331"/>
      <c r="Q202" s="331"/>
      <c r="R202" s="331"/>
      <c r="S202" s="331"/>
      <c r="T202" s="331"/>
      <c r="U202" s="331"/>
      <c r="V202" s="331"/>
      <c r="W202" s="331"/>
      <c r="X202" s="331"/>
    </row>
    <row r="203" spans="1:24">
      <c r="A203" s="35" t="s">
        <v>264</v>
      </c>
      <c r="B203" s="424">
        <v>7</v>
      </c>
      <c r="C203" s="33">
        <f t="shared" si="49"/>
        <v>2013</v>
      </c>
      <c r="D203" s="336">
        <f t="shared" si="45"/>
        <v>38621977</v>
      </c>
      <c r="E203" s="336">
        <f t="shared" si="46"/>
        <v>8383504</v>
      </c>
      <c r="F203" s="186">
        <f t="shared" si="47"/>
        <v>323766.56000000006</v>
      </c>
      <c r="G203" s="336">
        <f t="shared" si="48"/>
        <v>47329247.560000002</v>
      </c>
      <c r="H203" s="331"/>
      <c r="I203" s="677">
        <v>44774</v>
      </c>
      <c r="J203" s="682">
        <f t="shared" si="44"/>
        <v>8</v>
      </c>
      <c r="K203" s="682">
        <v>2022</v>
      </c>
      <c r="L203" s="683">
        <v>37871196.833333328</v>
      </c>
      <c r="M203" s="683">
        <v>20374808.346444447</v>
      </c>
      <c r="N203" s="683">
        <v>1955218</v>
      </c>
      <c r="O203" s="638"/>
      <c r="P203" s="331"/>
      <c r="Q203" s="331"/>
      <c r="R203" s="331"/>
      <c r="S203" s="331"/>
      <c r="T203" s="331"/>
      <c r="U203" s="331"/>
      <c r="V203" s="331"/>
      <c r="W203" s="331"/>
      <c r="X203" s="331"/>
    </row>
    <row r="204" spans="1:24">
      <c r="A204" s="35" t="s">
        <v>265</v>
      </c>
      <c r="B204" s="424">
        <v>8</v>
      </c>
      <c r="C204" s="33">
        <f t="shared" si="49"/>
        <v>2013</v>
      </c>
      <c r="D204" s="336">
        <f t="shared" si="45"/>
        <v>37904142</v>
      </c>
      <c r="E204" s="336">
        <f t="shared" si="46"/>
        <v>10048658</v>
      </c>
      <c r="F204" s="186">
        <f t="shared" si="47"/>
        <v>299671.84000000003</v>
      </c>
      <c r="G204" s="336">
        <f t="shared" si="48"/>
        <v>48252471.840000004</v>
      </c>
      <c r="H204" s="331"/>
      <c r="I204" s="677">
        <v>44805</v>
      </c>
      <c r="J204" s="682">
        <f t="shared" si="44"/>
        <v>9</v>
      </c>
      <c r="K204" s="682">
        <v>2022</v>
      </c>
      <c r="L204" s="683">
        <v>37085281.777777776</v>
      </c>
      <c r="M204" s="683">
        <v>20422889.605592594</v>
      </c>
      <c r="N204" s="683">
        <v>1951744.766834324</v>
      </c>
      <c r="O204" s="638"/>
      <c r="P204" s="331"/>
      <c r="Q204" s="331"/>
      <c r="R204" s="331"/>
      <c r="S204" s="331"/>
      <c r="T204" s="331"/>
      <c r="U204" s="331"/>
      <c r="V204" s="331"/>
      <c r="W204" s="331"/>
      <c r="X204" s="331"/>
    </row>
    <row r="205" spans="1:24">
      <c r="A205" s="35" t="s">
        <v>266</v>
      </c>
      <c r="B205" s="424">
        <v>9</v>
      </c>
      <c r="C205" s="33">
        <f t="shared" si="49"/>
        <v>2013</v>
      </c>
      <c r="D205" s="336">
        <f t="shared" si="45"/>
        <v>37289031</v>
      </c>
      <c r="E205" s="336">
        <f t="shared" si="46"/>
        <v>8785823</v>
      </c>
      <c r="F205" s="186">
        <f t="shared" si="47"/>
        <v>323433.76</v>
      </c>
      <c r="G205" s="336">
        <f t="shared" si="48"/>
        <v>46398287.759999998</v>
      </c>
      <c r="H205" s="331"/>
      <c r="I205" s="677">
        <v>44835</v>
      </c>
      <c r="J205" s="682">
        <f t="shared" si="44"/>
        <v>10</v>
      </c>
      <c r="K205" s="682">
        <v>2022</v>
      </c>
      <c r="L205" s="683">
        <v>38134708.370370373</v>
      </c>
      <c r="M205" s="683">
        <v>23847029.019456789</v>
      </c>
      <c r="N205" s="683">
        <v>1904915.1382208001</v>
      </c>
      <c r="O205" s="638"/>
      <c r="P205" s="331"/>
      <c r="Q205" s="331"/>
      <c r="R205" s="331"/>
      <c r="S205" s="331"/>
      <c r="T205" s="331"/>
      <c r="U205" s="331"/>
      <c r="V205" s="331"/>
      <c r="W205" s="331"/>
      <c r="X205" s="331"/>
    </row>
    <row r="206" spans="1:24">
      <c r="A206" s="35" t="s">
        <v>267</v>
      </c>
      <c r="B206" s="424">
        <v>10</v>
      </c>
      <c r="C206" s="33">
        <f t="shared" si="49"/>
        <v>2013</v>
      </c>
      <c r="D206" s="336">
        <f t="shared" si="45"/>
        <v>38151255</v>
      </c>
      <c r="E206" s="336">
        <f t="shared" si="46"/>
        <v>9486950</v>
      </c>
      <c r="F206" s="186">
        <f t="shared" si="47"/>
        <v>347077.12</v>
      </c>
      <c r="G206" s="336">
        <f t="shared" si="48"/>
        <v>47985282.119999997</v>
      </c>
      <c r="H206" s="331"/>
      <c r="I206" s="677">
        <v>44866</v>
      </c>
      <c r="J206" s="682">
        <f t="shared" si="44"/>
        <v>11</v>
      </c>
      <c r="K206" s="682">
        <v>2022</v>
      </c>
      <c r="L206" s="683">
        <v>37706791.493827164</v>
      </c>
      <c r="M206" s="683">
        <v>21432918.07594239</v>
      </c>
      <c r="N206" s="683">
        <v>1950640.6389080253</v>
      </c>
      <c r="O206" s="638"/>
      <c r="P206" s="331"/>
      <c r="Q206" s="331"/>
      <c r="R206" s="331"/>
      <c r="S206" s="331"/>
      <c r="T206" s="331"/>
      <c r="U206" s="331"/>
      <c r="V206" s="331"/>
      <c r="W206" s="331"/>
      <c r="X206" s="331"/>
    </row>
    <row r="207" spans="1:24">
      <c r="A207" s="35" t="s">
        <v>268</v>
      </c>
      <c r="B207" s="424">
        <v>11</v>
      </c>
      <c r="C207" s="33">
        <f t="shared" si="49"/>
        <v>2013</v>
      </c>
      <c r="D207" s="336">
        <f t="shared" si="45"/>
        <v>36215801</v>
      </c>
      <c r="E207" s="336">
        <f t="shared" si="46"/>
        <v>9523748</v>
      </c>
      <c r="F207" s="186">
        <f t="shared" si="47"/>
        <v>367791.83999999997</v>
      </c>
      <c r="G207" s="336">
        <f t="shared" si="48"/>
        <v>46107340.840000004</v>
      </c>
      <c r="H207" s="331"/>
      <c r="I207" s="677">
        <v>44896</v>
      </c>
      <c r="J207" s="682">
        <f t="shared" si="44"/>
        <v>12</v>
      </c>
      <c r="K207" s="682">
        <v>2022</v>
      </c>
      <c r="L207" s="683">
        <v>38555354.380658433</v>
      </c>
      <c r="M207" s="683">
        <v>21542144.447207127</v>
      </c>
      <c r="N207" s="683">
        <v>1912955.4879877167</v>
      </c>
      <c r="O207" s="638"/>
      <c r="P207" s="331"/>
      <c r="Q207" s="331"/>
      <c r="R207" s="331"/>
      <c r="S207" s="331"/>
      <c r="T207" s="331"/>
      <c r="U207" s="331"/>
      <c r="V207" s="331"/>
      <c r="W207" s="331"/>
      <c r="X207" s="331"/>
    </row>
    <row r="208" spans="1:24">
      <c r="A208" s="35" t="s">
        <v>269</v>
      </c>
      <c r="B208" s="424">
        <v>12</v>
      </c>
      <c r="C208" s="33">
        <f t="shared" si="49"/>
        <v>2013</v>
      </c>
      <c r="D208" s="336">
        <f t="shared" si="45"/>
        <v>38395963</v>
      </c>
      <c r="E208" s="336">
        <f t="shared" si="46"/>
        <v>11236355</v>
      </c>
      <c r="F208" s="186">
        <f t="shared" si="47"/>
        <v>373355.84</v>
      </c>
      <c r="G208" s="336">
        <f t="shared" si="48"/>
        <v>50005673.840000004</v>
      </c>
      <c r="H208" s="331"/>
      <c r="I208" s="677">
        <v>44927</v>
      </c>
      <c r="J208" s="682">
        <f t="shared" si="44"/>
        <v>1</v>
      </c>
      <c r="K208" s="682">
        <v>2023</v>
      </c>
      <c r="L208" s="683">
        <f t="shared" ref="L208:L219" si="50">D57</f>
        <v>37828232</v>
      </c>
      <c r="M208" s="683">
        <f t="shared" ref="M208:M219" si="51">E57</f>
        <v>19687416.339333333</v>
      </c>
      <c r="N208" s="683">
        <f t="shared" ref="N208:N219" si="52">F57</f>
        <v>2037195.6800000004</v>
      </c>
      <c r="O208" s="638"/>
      <c r="P208" s="331"/>
      <c r="Q208" s="331"/>
      <c r="R208" s="331"/>
      <c r="S208" s="331"/>
      <c r="T208" s="331"/>
      <c r="U208" s="331"/>
      <c r="V208" s="331"/>
      <c r="W208" s="331"/>
      <c r="X208" s="331"/>
    </row>
    <row r="209" spans="1:24">
      <c r="A209" s="35" t="s">
        <v>295</v>
      </c>
      <c r="B209" s="35"/>
      <c r="C209" s="35"/>
      <c r="D209" s="329">
        <f>+SUM(D197:D208)</f>
        <v>450231550</v>
      </c>
      <c r="E209" s="329">
        <f>+SUM(E197:E208)</f>
        <v>101023510</v>
      </c>
      <c r="F209" s="329">
        <f>+SUM(F197:F208)</f>
        <v>3754025.5999999996</v>
      </c>
      <c r="G209" s="329">
        <f>+SUM(G197:G208)</f>
        <v>555009085.60000002</v>
      </c>
      <c r="H209" s="331"/>
      <c r="I209" s="677">
        <v>44958</v>
      </c>
      <c r="J209" s="682">
        <f t="shared" si="44"/>
        <v>2</v>
      </c>
      <c r="K209" s="682">
        <v>2023</v>
      </c>
      <c r="L209" s="683">
        <f t="shared" si="50"/>
        <v>34478693.5</v>
      </c>
      <c r="M209" s="683">
        <f t="shared" si="51"/>
        <v>19595907.383111116</v>
      </c>
      <c r="N209" s="683">
        <f t="shared" si="52"/>
        <v>2089339.1999999997</v>
      </c>
      <c r="O209" s="638"/>
      <c r="P209" s="331"/>
      <c r="Q209" s="331"/>
      <c r="R209" s="331"/>
      <c r="S209" s="331"/>
      <c r="T209" s="331"/>
      <c r="U209" s="331"/>
      <c r="V209" s="331"/>
      <c r="W209" s="331"/>
      <c r="X209" s="331"/>
    </row>
    <row r="210" spans="1:24">
      <c r="A210" s="290" t="s">
        <v>296</v>
      </c>
      <c r="B210" s="291"/>
      <c r="C210" s="291"/>
      <c r="D210" s="291"/>
      <c r="E210" s="291"/>
      <c r="F210" s="291"/>
      <c r="G210" s="292"/>
      <c r="H210" s="331"/>
      <c r="I210" s="677">
        <v>44986</v>
      </c>
      <c r="J210" s="682">
        <f t="shared" si="44"/>
        <v>3</v>
      </c>
      <c r="K210" s="682">
        <v>2023</v>
      </c>
      <c r="L210" s="683">
        <f t="shared" si="50"/>
        <v>37557655</v>
      </c>
      <c r="M210" s="683">
        <f t="shared" si="51"/>
        <v>21647632.52</v>
      </c>
      <c r="N210" s="683">
        <f t="shared" si="52"/>
        <v>1912483.0400000003</v>
      </c>
      <c r="O210" s="638"/>
      <c r="P210" s="331"/>
      <c r="Q210" s="331"/>
      <c r="R210" s="331"/>
      <c r="S210" s="331"/>
      <c r="T210" s="331"/>
      <c r="U210" s="331"/>
      <c r="V210" s="331"/>
      <c r="W210" s="331"/>
      <c r="X210" s="331"/>
    </row>
    <row r="211" spans="1:24">
      <c r="A211" s="35" t="s">
        <v>258</v>
      </c>
      <c r="B211" s="424">
        <v>1</v>
      </c>
      <c r="C211" s="33">
        <f>+C197-1</f>
        <v>2012</v>
      </c>
      <c r="D211" s="336">
        <f t="shared" ref="D211:D222" si="53">+SUMIFS($L$76:$L$179,$J$76:$J$179,B211,$K$76:$K$179,C211)</f>
        <v>37722224</v>
      </c>
      <c r="E211" s="336">
        <f t="shared" ref="E211:E222" si="54">+SUMIFS($M$76:$M$179,$J$76:$J$179,B211,$K$76:$K$179,C211)</f>
        <v>8040189</v>
      </c>
      <c r="F211" s="186">
        <f t="shared" ref="F211:F222" si="55">+SUMIFS($N$76:$N$179,$J$76:$J$179,B211,$K$76:$K$179,C211)</f>
        <v>220244.96</v>
      </c>
      <c r="G211" s="336">
        <f t="shared" ref="G211:G222" si="56">+F211+E211+D211</f>
        <v>45982657.960000001</v>
      </c>
      <c r="H211" s="331"/>
      <c r="I211" s="677">
        <v>45017</v>
      </c>
      <c r="J211" s="682">
        <f t="shared" si="44"/>
        <v>4</v>
      </c>
      <c r="K211" s="682">
        <v>2023</v>
      </c>
      <c r="L211" s="683">
        <f t="shared" si="50"/>
        <v>37301682</v>
      </c>
      <c r="M211" s="683">
        <f t="shared" si="51"/>
        <v>20244217.119999997</v>
      </c>
      <c r="N211" s="683">
        <f t="shared" si="52"/>
        <v>2115969.4400000004</v>
      </c>
      <c r="O211" s="638"/>
      <c r="P211" s="331"/>
      <c r="Q211" s="331"/>
      <c r="R211" s="331"/>
      <c r="S211" s="331"/>
      <c r="T211" s="331"/>
      <c r="U211" s="331"/>
      <c r="V211" s="331"/>
      <c r="W211" s="331"/>
      <c r="X211" s="331"/>
    </row>
    <row r="212" spans="1:24">
      <c r="A212" s="35" t="s">
        <v>259</v>
      </c>
      <c r="B212" s="424">
        <v>2</v>
      </c>
      <c r="C212" s="33">
        <f t="shared" ref="C212:C222" si="57">+C198-1</f>
        <v>2012</v>
      </c>
      <c r="D212" s="336">
        <f t="shared" si="53"/>
        <v>37709614</v>
      </c>
      <c r="E212" s="336">
        <f t="shared" si="54"/>
        <v>6847338</v>
      </c>
      <c r="F212" s="186">
        <f t="shared" si="55"/>
        <v>228342.40000000002</v>
      </c>
      <c r="G212" s="336">
        <f t="shared" si="56"/>
        <v>44785294.399999999</v>
      </c>
      <c r="H212" s="331"/>
      <c r="I212" s="677">
        <v>45047</v>
      </c>
      <c r="J212" s="682">
        <f t="shared" si="44"/>
        <v>5</v>
      </c>
      <c r="K212" s="682">
        <v>2023</v>
      </c>
      <c r="L212" s="683">
        <f t="shared" si="50"/>
        <v>40563470</v>
      </c>
      <c r="M212" s="683">
        <f t="shared" si="51"/>
        <v>21771102.199999999</v>
      </c>
      <c r="N212" s="683">
        <f t="shared" si="52"/>
        <v>2079935.5200000003</v>
      </c>
      <c r="O212" s="638"/>
      <c r="P212" s="331"/>
      <c r="Q212" s="331"/>
      <c r="R212" s="331"/>
      <c r="S212" s="331"/>
      <c r="T212" s="331"/>
      <c r="U212" s="331"/>
      <c r="V212" s="331"/>
      <c r="W212" s="331"/>
      <c r="X212" s="331"/>
    </row>
    <row r="213" spans="1:24">
      <c r="A213" s="35" t="s">
        <v>260</v>
      </c>
      <c r="B213" s="424">
        <v>3</v>
      </c>
      <c r="C213" s="33">
        <f t="shared" si="57"/>
        <v>2012</v>
      </c>
      <c r="D213" s="336">
        <f t="shared" si="53"/>
        <v>39655027</v>
      </c>
      <c r="E213" s="336">
        <f t="shared" si="54"/>
        <v>7278742</v>
      </c>
      <c r="F213" s="186">
        <f t="shared" si="55"/>
        <v>244520.64</v>
      </c>
      <c r="G213" s="336">
        <f t="shared" si="56"/>
        <v>47178289.640000001</v>
      </c>
      <c r="H213" s="331"/>
      <c r="I213" s="677">
        <v>45078</v>
      </c>
      <c r="J213" s="682">
        <f t="shared" si="44"/>
        <v>6</v>
      </c>
      <c r="K213" s="682">
        <v>2023</v>
      </c>
      <c r="L213" s="683">
        <f t="shared" si="50"/>
        <v>37605488</v>
      </c>
      <c r="M213" s="683">
        <f t="shared" si="51"/>
        <v>21459678.239999998</v>
      </c>
      <c r="N213" s="683">
        <f t="shared" si="52"/>
        <v>2212606.2400000002</v>
      </c>
      <c r="O213" s="638"/>
      <c r="P213" s="331"/>
      <c r="Q213" s="331"/>
      <c r="R213" s="331"/>
      <c r="S213" s="331"/>
      <c r="T213" s="331"/>
      <c r="U213" s="331"/>
      <c r="V213" s="331"/>
      <c r="W213" s="331"/>
      <c r="X213" s="331"/>
    </row>
    <row r="214" spans="1:24">
      <c r="A214" s="35" t="s">
        <v>261</v>
      </c>
      <c r="B214" s="424">
        <v>4</v>
      </c>
      <c r="C214" s="33">
        <f t="shared" si="57"/>
        <v>2012</v>
      </c>
      <c r="D214" s="336">
        <f t="shared" si="53"/>
        <v>36046789</v>
      </c>
      <c r="E214" s="336">
        <f t="shared" si="54"/>
        <v>7062807</v>
      </c>
      <c r="F214" s="186">
        <f t="shared" si="55"/>
        <v>240194.24</v>
      </c>
      <c r="G214" s="336">
        <f t="shared" si="56"/>
        <v>43349790.240000002</v>
      </c>
      <c r="H214" s="331"/>
      <c r="I214" s="685">
        <v>45108</v>
      </c>
      <c r="J214" s="682">
        <f t="shared" si="44"/>
        <v>7</v>
      </c>
      <c r="K214" s="682">
        <v>2023</v>
      </c>
      <c r="L214" s="683">
        <f t="shared" si="50"/>
        <v>37954870.5</v>
      </c>
      <c r="M214" s="683">
        <f t="shared" si="51"/>
        <v>20397013.649666667</v>
      </c>
      <c r="N214" s="683">
        <f t="shared" si="52"/>
        <v>2226681.6</v>
      </c>
      <c r="O214" s="638"/>
      <c r="P214" s="331"/>
      <c r="Q214" s="331"/>
      <c r="R214" s="331"/>
      <c r="S214" s="331"/>
      <c r="T214" s="331"/>
      <c r="U214" s="331"/>
      <c r="V214" s="331"/>
      <c r="W214" s="331"/>
      <c r="X214" s="331"/>
    </row>
    <row r="215" spans="1:24">
      <c r="A215" s="35" t="s">
        <v>262</v>
      </c>
      <c r="B215" s="424">
        <v>5</v>
      </c>
      <c r="C215" s="33">
        <f t="shared" si="57"/>
        <v>2012</v>
      </c>
      <c r="D215" s="336">
        <f t="shared" si="53"/>
        <v>39172781</v>
      </c>
      <c r="E215" s="336">
        <f t="shared" si="54"/>
        <v>7639209</v>
      </c>
      <c r="F215" s="186">
        <f t="shared" si="55"/>
        <v>245232.00000000003</v>
      </c>
      <c r="G215" s="336">
        <f t="shared" si="56"/>
        <v>47057222</v>
      </c>
      <c r="H215" s="331"/>
      <c r="I215" s="685">
        <v>45139</v>
      </c>
      <c r="J215" s="682">
        <f t="shared" ref="J215" si="58">+MONTH(I215)</f>
        <v>8</v>
      </c>
      <c r="K215" s="682">
        <v>2023</v>
      </c>
      <c r="L215" s="683">
        <f t="shared" si="50"/>
        <v>37742643</v>
      </c>
      <c r="M215" s="683">
        <f t="shared" si="51"/>
        <v>21523241.963888895</v>
      </c>
      <c r="N215" s="683">
        <f t="shared" si="52"/>
        <v>2431730.7733333334</v>
      </c>
      <c r="O215" s="638"/>
      <c r="P215" s="331"/>
      <c r="Q215" s="331"/>
      <c r="R215" s="331"/>
      <c r="S215" s="331"/>
      <c r="T215" s="331"/>
      <c r="U215" s="331"/>
      <c r="V215" s="331"/>
      <c r="W215" s="331"/>
      <c r="X215" s="331"/>
    </row>
    <row r="216" spans="1:24">
      <c r="A216" s="35" t="s">
        <v>263</v>
      </c>
      <c r="B216" s="424">
        <v>6</v>
      </c>
      <c r="C216" s="33">
        <f t="shared" si="57"/>
        <v>2012</v>
      </c>
      <c r="D216" s="336">
        <f t="shared" si="53"/>
        <v>36762598</v>
      </c>
      <c r="E216" s="336">
        <f t="shared" si="54"/>
        <v>7086784</v>
      </c>
      <c r="F216" s="186">
        <f t="shared" si="55"/>
        <v>247341.12000000002</v>
      </c>
      <c r="G216" s="336">
        <f t="shared" si="56"/>
        <v>44096723.119999997</v>
      </c>
      <c r="H216" s="331"/>
      <c r="I216" s="685">
        <v>45170</v>
      </c>
      <c r="J216" s="682">
        <f t="shared" ref="J216:J231" si="59">+MONTH(I216)</f>
        <v>9</v>
      </c>
      <c r="K216" s="682">
        <v>2024</v>
      </c>
      <c r="L216" s="683">
        <f t="shared" si="50"/>
        <v>37094823</v>
      </c>
      <c r="M216" s="683">
        <f t="shared" si="51"/>
        <v>22206722.759814814</v>
      </c>
      <c r="N216" s="683">
        <f t="shared" si="52"/>
        <v>2394118.364444444</v>
      </c>
      <c r="O216" s="638"/>
      <c r="P216" s="331"/>
      <c r="Q216" s="331"/>
      <c r="R216" s="331"/>
      <c r="S216" s="331"/>
      <c r="T216" s="331"/>
      <c r="U216" s="331"/>
      <c r="V216" s="331"/>
      <c r="W216" s="331"/>
      <c r="X216" s="331"/>
    </row>
    <row r="217" spans="1:24">
      <c r="A217" s="35" t="s">
        <v>264</v>
      </c>
      <c r="B217" s="424">
        <v>7</v>
      </c>
      <c r="C217" s="33">
        <f t="shared" si="57"/>
        <v>2012</v>
      </c>
      <c r="D217" s="336">
        <f t="shared" si="53"/>
        <v>38155308</v>
      </c>
      <c r="E217" s="336">
        <f t="shared" si="54"/>
        <v>6899515</v>
      </c>
      <c r="F217" s="186">
        <f t="shared" si="55"/>
        <v>250956.15999999997</v>
      </c>
      <c r="G217" s="336">
        <f t="shared" si="56"/>
        <v>45305779.159999996</v>
      </c>
      <c r="H217" s="331"/>
      <c r="I217" s="685">
        <v>45200</v>
      </c>
      <c r="J217" s="682">
        <f t="shared" si="59"/>
        <v>10</v>
      </c>
      <c r="K217" s="682">
        <v>2023</v>
      </c>
      <c r="L217" s="683">
        <f t="shared" si="50"/>
        <v>37192804.5</v>
      </c>
      <c r="M217" s="683">
        <f t="shared" si="51"/>
        <v>23971805.273753081</v>
      </c>
      <c r="N217" s="683">
        <f t="shared" si="52"/>
        <v>2345046.6192592601</v>
      </c>
      <c r="O217" s="572"/>
      <c r="P217" s="331"/>
      <c r="Q217" s="331"/>
      <c r="R217" s="331"/>
      <c r="S217" s="331"/>
      <c r="T217" s="331"/>
      <c r="U217" s="331"/>
      <c r="V217" s="331"/>
      <c r="W217" s="331"/>
      <c r="X217" s="331"/>
    </row>
    <row r="218" spans="1:24">
      <c r="A218" s="35" t="s">
        <v>265</v>
      </c>
      <c r="B218" s="424">
        <v>8</v>
      </c>
      <c r="C218" s="33">
        <f t="shared" si="57"/>
        <v>2012</v>
      </c>
      <c r="D218" s="336">
        <f t="shared" si="53"/>
        <v>36539319</v>
      </c>
      <c r="E218" s="336">
        <f t="shared" si="54"/>
        <v>7538993</v>
      </c>
      <c r="F218" s="186">
        <f t="shared" si="55"/>
        <v>250338.40000000002</v>
      </c>
      <c r="G218" s="336">
        <f t="shared" si="56"/>
        <v>44328650.399999999</v>
      </c>
      <c r="H218" s="331"/>
      <c r="I218" s="685">
        <v>45231</v>
      </c>
      <c r="J218" s="682">
        <f t="shared" si="59"/>
        <v>11</v>
      </c>
      <c r="K218" s="682">
        <v>2023</v>
      </c>
      <c r="L218" s="683">
        <f t="shared" si="50"/>
        <v>37818360</v>
      </c>
      <c r="M218" s="683">
        <f t="shared" si="51"/>
        <v>23299221.072226338</v>
      </c>
      <c r="N218" s="683">
        <f t="shared" si="52"/>
        <v>2488021.8390123453</v>
      </c>
      <c r="O218" s="572"/>
      <c r="P218" s="331"/>
      <c r="Q218" s="331"/>
      <c r="R218" s="331"/>
      <c r="S218" s="331"/>
      <c r="T218" s="331"/>
      <c r="U218" s="331"/>
      <c r="V218" s="331"/>
      <c r="W218" s="331"/>
      <c r="X218" s="331"/>
    </row>
    <row r="219" spans="1:24">
      <c r="A219" s="35" t="s">
        <v>266</v>
      </c>
      <c r="B219" s="424">
        <v>9</v>
      </c>
      <c r="C219" s="33">
        <f t="shared" si="57"/>
        <v>2012</v>
      </c>
      <c r="D219" s="336">
        <f t="shared" si="53"/>
        <v>38622114</v>
      </c>
      <c r="E219" s="336">
        <f t="shared" si="54"/>
        <v>6712591</v>
      </c>
      <c r="F219" s="186">
        <f t="shared" si="55"/>
        <v>264442.87999999995</v>
      </c>
      <c r="G219" s="336">
        <f t="shared" si="56"/>
        <v>45599147.880000003</v>
      </c>
      <c r="H219" s="331"/>
      <c r="I219" s="685">
        <v>45261</v>
      </c>
      <c r="J219" s="682">
        <f t="shared" si="59"/>
        <v>12</v>
      </c>
      <c r="K219" s="682">
        <v>2023</v>
      </c>
      <c r="L219" s="683">
        <f t="shared" si="50"/>
        <v>37914013.5</v>
      </c>
      <c r="M219" s="683">
        <f t="shared" si="51"/>
        <v>23155408.693931408</v>
      </c>
      <c r="N219" s="683">
        <f t="shared" si="52"/>
        <v>2372027.8742386843</v>
      </c>
      <c r="O219" s="572"/>
      <c r="P219" s="331"/>
      <c r="Q219" s="331"/>
      <c r="R219" s="331"/>
      <c r="S219" s="331"/>
      <c r="T219" s="331"/>
      <c r="U219" s="331"/>
      <c r="V219" s="331"/>
      <c r="W219" s="331"/>
      <c r="X219" s="331"/>
    </row>
    <row r="220" spans="1:24">
      <c r="A220" s="35" t="s">
        <v>267</v>
      </c>
      <c r="B220" s="424">
        <v>10</v>
      </c>
      <c r="C220" s="33">
        <f t="shared" si="57"/>
        <v>2012</v>
      </c>
      <c r="D220" s="336">
        <f t="shared" si="53"/>
        <v>37780326</v>
      </c>
      <c r="E220" s="336">
        <f t="shared" si="54"/>
        <v>7113412</v>
      </c>
      <c r="F220" s="186">
        <f t="shared" si="55"/>
        <v>261626.56</v>
      </c>
      <c r="G220" s="336">
        <f t="shared" si="56"/>
        <v>45155364.560000002</v>
      </c>
      <c r="H220" s="331"/>
      <c r="I220" s="685">
        <v>45292</v>
      </c>
      <c r="J220" s="682">
        <f t="shared" si="59"/>
        <v>1</v>
      </c>
      <c r="K220" s="682">
        <v>2024</v>
      </c>
      <c r="L220" s="683">
        <f>D42</f>
        <v>37681926</v>
      </c>
      <c r="M220" s="683">
        <f t="shared" ref="M220:N220" si="60">E42</f>
        <v>22408450.326000016</v>
      </c>
      <c r="N220" s="683">
        <f t="shared" si="60"/>
        <v>2566774.25</v>
      </c>
      <c r="O220" s="572"/>
      <c r="P220" s="331"/>
      <c r="Q220" s="331"/>
      <c r="R220" s="331"/>
      <c r="S220" s="331"/>
      <c r="T220" s="331"/>
      <c r="U220" s="331"/>
      <c r="V220" s="331"/>
      <c r="W220" s="331"/>
      <c r="X220" s="331"/>
    </row>
    <row r="221" spans="1:24">
      <c r="A221" s="35" t="s">
        <v>268</v>
      </c>
      <c r="B221" s="424">
        <v>11</v>
      </c>
      <c r="C221" s="33">
        <f t="shared" si="57"/>
        <v>2012</v>
      </c>
      <c r="D221" s="336">
        <f t="shared" si="53"/>
        <v>36282802</v>
      </c>
      <c r="E221" s="336">
        <f t="shared" si="54"/>
        <v>7423084</v>
      </c>
      <c r="F221" s="186">
        <f t="shared" si="55"/>
        <v>268207.68</v>
      </c>
      <c r="G221" s="336">
        <f t="shared" si="56"/>
        <v>43974093.68</v>
      </c>
      <c r="H221" s="331"/>
      <c r="I221" s="685">
        <v>45323</v>
      </c>
      <c r="J221" s="682">
        <f t="shared" si="59"/>
        <v>2</v>
      </c>
      <c r="K221" s="682">
        <v>2024</v>
      </c>
      <c r="L221" s="683">
        <f t="shared" ref="L221:L224" si="61">D43</f>
        <v>34956148</v>
      </c>
      <c r="M221" s="683">
        <f t="shared" ref="M221:M226" si="62">E43</f>
        <v>20227721.592000015</v>
      </c>
      <c r="N221" s="683">
        <f t="shared" ref="N221:N226" si="63">F43</f>
        <v>2510427.9499999997</v>
      </c>
      <c r="O221" s="572"/>
      <c r="P221" s="331"/>
      <c r="Q221" s="331"/>
      <c r="R221" s="331"/>
      <c r="S221" s="331"/>
      <c r="T221" s="331"/>
      <c r="U221" s="331"/>
      <c r="V221" s="331"/>
      <c r="W221" s="331"/>
      <c r="X221" s="331"/>
    </row>
    <row r="222" spans="1:24">
      <c r="A222" s="35" t="s">
        <v>269</v>
      </c>
      <c r="B222" s="424">
        <v>12</v>
      </c>
      <c r="C222" s="33">
        <f t="shared" si="57"/>
        <v>2012</v>
      </c>
      <c r="D222" s="336">
        <f t="shared" si="53"/>
        <v>38656149</v>
      </c>
      <c r="E222" s="336">
        <f t="shared" si="54"/>
        <v>6364706</v>
      </c>
      <c r="F222" s="186">
        <f t="shared" si="55"/>
        <v>267198.88</v>
      </c>
      <c r="G222" s="336">
        <f t="shared" si="56"/>
        <v>45288053.880000003</v>
      </c>
      <c r="H222" s="331"/>
      <c r="I222" s="685">
        <v>45352</v>
      </c>
      <c r="J222" s="682">
        <f t="shared" si="59"/>
        <v>3</v>
      </c>
      <c r="K222" s="682">
        <v>2024</v>
      </c>
      <c r="L222" s="683">
        <f t="shared" si="61"/>
        <v>35739695.5</v>
      </c>
      <c r="M222" s="683">
        <f t="shared" si="62"/>
        <v>20492959.064000014</v>
      </c>
      <c r="N222" s="683">
        <f t="shared" si="63"/>
        <v>2330895.0999999996</v>
      </c>
      <c r="O222" s="572"/>
      <c r="P222" s="331"/>
      <c r="Q222" s="331"/>
      <c r="R222" s="331"/>
      <c r="S222" s="331"/>
      <c r="T222" s="331"/>
      <c r="U222" s="331"/>
      <c r="V222" s="331"/>
      <c r="W222" s="331"/>
      <c r="X222" s="331"/>
    </row>
    <row r="223" spans="1:24">
      <c r="A223" s="35" t="s">
        <v>297</v>
      </c>
      <c r="B223" s="35"/>
      <c r="C223" s="35"/>
      <c r="D223" s="329">
        <f>+SUM(D211:D222)</f>
        <v>453105051</v>
      </c>
      <c r="E223" s="329">
        <f>+SUM(E211:E222)</f>
        <v>86007370</v>
      </c>
      <c r="F223" s="329">
        <f>+SUM(F211:F222)</f>
        <v>2988645.92</v>
      </c>
      <c r="G223" s="329">
        <f>+SUM(G211:G222)</f>
        <v>542101066.91999996</v>
      </c>
      <c r="H223" s="331"/>
      <c r="I223" s="685">
        <v>45383</v>
      </c>
      <c r="J223" s="682">
        <f t="shared" si="59"/>
        <v>4</v>
      </c>
      <c r="K223" s="682">
        <v>2024</v>
      </c>
      <c r="L223" s="683">
        <f t="shared" si="61"/>
        <v>37323969.5</v>
      </c>
      <c r="M223" s="683">
        <f t="shared" si="62"/>
        <v>21816729.572000045</v>
      </c>
      <c r="N223" s="683">
        <f t="shared" si="63"/>
        <v>2656983.3333333302</v>
      </c>
      <c r="O223" s="572"/>
      <c r="P223" s="331"/>
      <c r="Q223" s="331"/>
      <c r="R223" s="331"/>
      <c r="S223" s="331"/>
      <c r="T223" s="331"/>
      <c r="U223" s="331"/>
      <c r="V223" s="331"/>
      <c r="W223" s="331"/>
      <c r="X223" s="331"/>
    </row>
    <row r="224" spans="1:24">
      <c r="H224" s="331"/>
      <c r="I224" s="685">
        <v>45413</v>
      </c>
      <c r="J224" s="682">
        <f t="shared" si="59"/>
        <v>5</v>
      </c>
      <c r="K224" s="682">
        <v>2024</v>
      </c>
      <c r="L224" s="683">
        <f t="shared" si="61"/>
        <v>38727184.5</v>
      </c>
      <c r="M224" s="683">
        <f t="shared" si="62"/>
        <v>22641837.633000001</v>
      </c>
      <c r="N224" s="683">
        <f t="shared" si="63"/>
        <v>2475883.4</v>
      </c>
      <c r="O224" s="572"/>
      <c r="P224" s="331"/>
      <c r="Q224" s="331"/>
      <c r="R224" s="331"/>
      <c r="S224" s="331"/>
      <c r="T224" s="331"/>
      <c r="U224" s="331"/>
      <c r="V224" s="331"/>
      <c r="W224" s="331"/>
      <c r="X224" s="331"/>
    </row>
    <row r="225" spans="1:24">
      <c r="H225" s="331"/>
      <c r="I225" s="685">
        <v>45444</v>
      </c>
      <c r="J225" s="682">
        <f t="shared" si="59"/>
        <v>6</v>
      </c>
      <c r="K225" s="682">
        <v>2024</v>
      </c>
      <c r="L225" s="683">
        <f t="shared" ref="L225" si="64">D47</f>
        <v>37943413.5</v>
      </c>
      <c r="M225" s="683">
        <f t="shared" si="62"/>
        <v>22661319.247000009</v>
      </c>
      <c r="N225" s="683">
        <f t="shared" si="63"/>
        <v>2543422.6999999997</v>
      </c>
      <c r="O225" s="572"/>
      <c r="P225" s="331"/>
      <c r="Q225" s="331"/>
      <c r="R225" s="331"/>
      <c r="S225" s="331"/>
      <c r="T225" s="331"/>
      <c r="U225" s="331"/>
      <c r="V225" s="331"/>
      <c r="W225" s="331"/>
      <c r="X225" s="331"/>
    </row>
    <row r="226" spans="1:24">
      <c r="H226" s="331"/>
      <c r="I226" s="685">
        <v>45474</v>
      </c>
      <c r="J226" s="682">
        <f t="shared" si="59"/>
        <v>7</v>
      </c>
      <c r="K226" s="682">
        <v>2024</v>
      </c>
      <c r="L226" s="683">
        <f>D48</f>
        <v>38372040.5</v>
      </c>
      <c r="M226" s="683">
        <f t="shared" si="62"/>
        <v>23163929.796999983</v>
      </c>
      <c r="N226" s="683">
        <f t="shared" si="63"/>
        <v>2346036.4</v>
      </c>
      <c r="O226" s="572"/>
      <c r="P226" s="331"/>
      <c r="Q226" s="331"/>
      <c r="R226" s="331"/>
      <c r="S226" s="331"/>
      <c r="T226" s="331"/>
      <c r="U226" s="331"/>
      <c r="V226" s="331"/>
      <c r="W226" s="331"/>
      <c r="X226" s="331"/>
    </row>
    <row r="227" spans="1:24">
      <c r="A227" s="117"/>
      <c r="B227" s="117"/>
      <c r="C227" s="117"/>
      <c r="D227" s="117"/>
      <c r="H227" s="331"/>
      <c r="I227" s="685">
        <v>45505</v>
      </c>
      <c r="J227" s="682">
        <f t="shared" si="59"/>
        <v>8</v>
      </c>
      <c r="K227" s="682">
        <v>2024</v>
      </c>
      <c r="L227" s="683">
        <f t="shared" ref="L227:L231" si="65">D49</f>
        <v>39095781.5</v>
      </c>
      <c r="M227" s="683">
        <f t="shared" ref="M227:M231" si="66">E49</f>
        <v>23260773.338</v>
      </c>
      <c r="N227" s="683">
        <f t="shared" ref="N227:N231" si="67">F49</f>
        <v>2525991.5499999998</v>
      </c>
      <c r="O227" s="572"/>
      <c r="P227" s="331"/>
      <c r="Q227" s="331"/>
      <c r="R227" s="331"/>
      <c r="S227" s="331"/>
      <c r="T227" s="331"/>
      <c r="U227" s="331"/>
      <c r="V227" s="331"/>
      <c r="W227" s="331"/>
      <c r="X227" s="331"/>
    </row>
    <row r="228" spans="1:24">
      <c r="A228" s="117"/>
      <c r="B228" s="117"/>
      <c r="C228" s="117"/>
      <c r="D228" s="117"/>
      <c r="H228" s="331"/>
      <c r="I228" s="685">
        <v>45536</v>
      </c>
      <c r="J228" s="682">
        <f t="shared" si="59"/>
        <v>9</v>
      </c>
      <c r="K228" s="682">
        <v>2024</v>
      </c>
      <c r="L228" s="683">
        <f t="shared" si="65"/>
        <v>37014827</v>
      </c>
      <c r="M228" s="683">
        <f t="shared" si="66"/>
        <v>23026435.434999984</v>
      </c>
      <c r="N228" s="683">
        <f t="shared" si="67"/>
        <v>2522715.65</v>
      </c>
      <c r="O228" s="572"/>
      <c r="P228" s="331"/>
      <c r="Q228" s="331"/>
      <c r="R228" s="331"/>
      <c r="S228" s="331"/>
      <c r="T228" s="331"/>
      <c r="U228" s="331"/>
      <c r="V228" s="331"/>
      <c r="W228" s="331"/>
      <c r="X228" s="331"/>
    </row>
    <row r="229" spans="1:24">
      <c r="A229" s="117"/>
      <c r="B229" s="117"/>
      <c r="C229" s="117"/>
      <c r="D229" s="117"/>
      <c r="H229" s="331"/>
      <c r="I229" s="685">
        <v>45566</v>
      </c>
      <c r="J229" s="682">
        <f t="shared" si="59"/>
        <v>10</v>
      </c>
      <c r="K229" s="682">
        <v>2024</v>
      </c>
      <c r="L229" s="683">
        <f t="shared" si="65"/>
        <v>39260216.5</v>
      </c>
      <c r="M229" s="683">
        <f t="shared" si="66"/>
        <v>28251432.062000014</v>
      </c>
      <c r="N229" s="683">
        <f t="shared" si="67"/>
        <v>2480885.4</v>
      </c>
      <c r="O229" s="572"/>
      <c r="P229" s="331"/>
      <c r="Q229" s="331"/>
      <c r="R229" s="331"/>
      <c r="S229" s="331"/>
      <c r="T229" s="331"/>
      <c r="U229" s="331"/>
      <c r="V229" s="331"/>
      <c r="W229" s="331"/>
      <c r="X229" s="331"/>
    </row>
    <row r="230" spans="1:24">
      <c r="A230" s="117"/>
      <c r="B230" s="117"/>
      <c r="C230" s="117"/>
      <c r="D230" s="117"/>
      <c r="H230" s="331"/>
      <c r="I230" s="685">
        <v>45597</v>
      </c>
      <c r="J230" s="682">
        <f t="shared" si="59"/>
        <v>11</v>
      </c>
      <c r="K230" s="682">
        <v>2024</v>
      </c>
      <c r="L230" s="683">
        <f t="shared" si="65"/>
        <v>38356073.5</v>
      </c>
      <c r="M230" s="683">
        <f t="shared" si="66"/>
        <v>26324853.044000007</v>
      </c>
      <c r="N230" s="683">
        <f t="shared" si="67"/>
        <v>2840113.05</v>
      </c>
      <c r="O230" s="572"/>
      <c r="P230" s="331"/>
      <c r="Q230" s="331"/>
      <c r="R230" s="331"/>
      <c r="S230" s="331"/>
      <c r="T230" s="331"/>
      <c r="U230" s="331"/>
      <c r="V230" s="331"/>
      <c r="W230" s="331"/>
      <c r="X230" s="331"/>
    </row>
    <row r="231" spans="1:24">
      <c r="A231" s="117"/>
      <c r="B231" s="117"/>
      <c r="C231" s="117"/>
      <c r="D231" s="117"/>
      <c r="H231" s="331"/>
      <c r="I231" s="685">
        <v>45627</v>
      </c>
      <c r="J231" s="682">
        <f t="shared" si="59"/>
        <v>12</v>
      </c>
      <c r="K231" s="682">
        <v>2024</v>
      </c>
      <c r="L231" s="683">
        <f t="shared" si="65"/>
        <v>39078325</v>
      </c>
      <c r="M231" s="683">
        <f t="shared" si="66"/>
        <v>26972942.546</v>
      </c>
      <c r="N231" s="683">
        <f t="shared" si="67"/>
        <v>2671822</v>
      </c>
      <c r="O231" s="572"/>
      <c r="P231" s="331"/>
      <c r="Q231" s="331"/>
      <c r="R231" s="331"/>
      <c r="S231" s="331"/>
      <c r="T231" s="331"/>
      <c r="U231" s="331"/>
      <c r="V231" s="331"/>
      <c r="W231" s="331"/>
      <c r="X231" s="331"/>
    </row>
    <row r="232" spans="1:24">
      <c r="A232" s="117"/>
      <c r="B232" s="117"/>
      <c r="C232" s="117"/>
      <c r="D232" s="117"/>
      <c r="H232" s="331"/>
      <c r="I232" s="685">
        <v>45658</v>
      </c>
      <c r="J232" s="682">
        <f t="shared" ref="J232:J253" si="68">+MONTH(I232)</f>
        <v>1</v>
      </c>
      <c r="K232" s="682">
        <v>2025</v>
      </c>
      <c r="L232" s="518">
        <f>D27</f>
        <v>38531893.333333328</v>
      </c>
      <c r="M232" s="518">
        <f t="shared" ref="M232:N232" si="69">E27</f>
        <v>25775515.579999994</v>
      </c>
      <c r="N232" s="518">
        <f t="shared" si="69"/>
        <v>2605866.7623333335</v>
      </c>
      <c r="O232" s="572"/>
      <c r="P232" s="331"/>
      <c r="Q232" s="331"/>
      <c r="R232" s="331"/>
      <c r="S232" s="331"/>
      <c r="T232" s="331"/>
      <c r="U232" s="331"/>
      <c r="V232" s="331"/>
      <c r="W232" s="331"/>
      <c r="X232" s="331"/>
    </row>
    <row r="233" spans="1:24">
      <c r="A233" s="117"/>
      <c r="B233" s="117"/>
      <c r="C233" s="117"/>
      <c r="D233" s="117"/>
      <c r="H233" s="331"/>
      <c r="I233" s="685">
        <v>45689</v>
      </c>
      <c r="J233" s="682">
        <f t="shared" si="68"/>
        <v>2</v>
      </c>
      <c r="K233" s="682">
        <v>2025</v>
      </c>
      <c r="L233" s="518">
        <f t="shared" ref="L233:L243" si="70">D28</f>
        <v>36100215.230000004</v>
      </c>
      <c r="M233" s="518">
        <f t="shared" ref="M233:M243" si="71">E28</f>
        <v>23535537.617540002</v>
      </c>
      <c r="N233" s="518">
        <f t="shared" ref="N233:N243" si="72">F28</f>
        <v>2487789.7136666668</v>
      </c>
      <c r="O233" s="572"/>
      <c r="P233" s="331"/>
      <c r="Q233" s="331"/>
      <c r="R233" s="331"/>
      <c r="S233" s="331"/>
      <c r="T233" s="331"/>
      <c r="U233" s="331"/>
      <c r="V233" s="331"/>
      <c r="W233" s="331"/>
      <c r="X233" s="331"/>
    </row>
    <row r="234" spans="1:24">
      <c r="A234" s="117"/>
      <c r="B234" s="117"/>
      <c r="C234" s="117"/>
      <c r="D234" s="117"/>
      <c r="H234" s="331"/>
      <c r="I234" s="685">
        <v>45717</v>
      </c>
      <c r="J234" s="682">
        <f t="shared" si="68"/>
        <v>3</v>
      </c>
      <c r="K234" s="682">
        <v>2025</v>
      </c>
      <c r="L234" s="518">
        <f t="shared" si="70"/>
        <v>37986119.448148146</v>
      </c>
      <c r="M234" s="518">
        <f t="shared" si="71"/>
        <v>24322576.98885186</v>
      </c>
      <c r="N234" s="518">
        <f t="shared" si="72"/>
        <v>2546565.0172198517</v>
      </c>
      <c r="O234" s="572"/>
      <c r="P234" s="331"/>
      <c r="Q234" s="331"/>
      <c r="R234" s="331"/>
      <c r="S234" s="331"/>
      <c r="T234" s="331"/>
      <c r="U234" s="331"/>
      <c r="V234" s="331"/>
      <c r="W234" s="331"/>
      <c r="X234" s="331"/>
    </row>
    <row r="235" spans="1:24">
      <c r="A235" s="117"/>
      <c r="B235" s="117"/>
      <c r="C235" s="117"/>
      <c r="D235" s="117"/>
      <c r="H235" s="331"/>
      <c r="I235" s="685">
        <v>45748</v>
      </c>
      <c r="J235" s="682">
        <f t="shared" si="68"/>
        <v>4</v>
      </c>
      <c r="K235" s="682">
        <v>2025</v>
      </c>
      <c r="L235" s="518">
        <f t="shared" si="70"/>
        <v>38179809.197530866</v>
      </c>
      <c r="M235" s="518">
        <f t="shared" si="71"/>
        <v>25120263.870802481</v>
      </c>
      <c r="N235" s="518">
        <f t="shared" si="72"/>
        <v>2631989.7027679011</v>
      </c>
      <c r="O235" s="572"/>
      <c r="P235" s="331"/>
      <c r="Q235" s="331"/>
      <c r="R235" s="331"/>
      <c r="S235" s="331"/>
      <c r="T235" s="331"/>
      <c r="U235" s="331"/>
      <c r="V235" s="331"/>
      <c r="W235" s="331"/>
      <c r="X235" s="331"/>
    </row>
    <row r="236" spans="1:24">
      <c r="A236" s="117"/>
      <c r="B236" s="117"/>
      <c r="C236" s="117"/>
      <c r="D236" s="117"/>
      <c r="H236" s="331"/>
      <c r="I236" s="685">
        <v>45778</v>
      </c>
      <c r="J236" s="682">
        <f t="shared" si="68"/>
        <v>5</v>
      </c>
      <c r="K236" s="682">
        <v>2025</v>
      </c>
      <c r="L236" s="518">
        <f t="shared" si="70"/>
        <v>39554216.052263379</v>
      </c>
      <c r="M236" s="518">
        <f t="shared" si="71"/>
        <v>26586643.156847741</v>
      </c>
      <c r="N236" s="518">
        <f t="shared" si="72"/>
        <v>2611217.1439079954</v>
      </c>
      <c r="O236" s="572"/>
      <c r="P236" s="331"/>
      <c r="Q236" s="331"/>
      <c r="R236" s="331"/>
      <c r="S236" s="331"/>
      <c r="T236" s="331"/>
      <c r="U236" s="331"/>
      <c r="V236" s="331"/>
      <c r="W236" s="331"/>
      <c r="X236" s="331"/>
    </row>
    <row r="237" spans="1:24">
      <c r="A237" s="117"/>
      <c r="B237" s="117"/>
      <c r="C237" s="117"/>
      <c r="D237" s="117"/>
      <c r="H237" s="331"/>
      <c r="I237" s="685">
        <v>45809</v>
      </c>
      <c r="J237" s="682">
        <f t="shared" si="68"/>
        <v>6</v>
      </c>
      <c r="K237" s="682">
        <v>2025</v>
      </c>
      <c r="L237" s="518">
        <f t="shared" si="70"/>
        <v>38136756</v>
      </c>
      <c r="M237" s="518">
        <f t="shared" si="71"/>
        <v>26732653.740447193</v>
      </c>
      <c r="N237" s="518">
        <f t="shared" si="72"/>
        <v>2592309.8271825393</v>
      </c>
      <c r="O237" s="572"/>
      <c r="P237" s="331"/>
      <c r="Q237" s="331"/>
      <c r="R237" s="331"/>
      <c r="S237" s="331"/>
      <c r="T237" s="331"/>
      <c r="U237" s="331"/>
      <c r="V237" s="331"/>
      <c r="W237" s="331"/>
      <c r="X237" s="331"/>
    </row>
    <row r="238" spans="1:24">
      <c r="A238" s="117"/>
      <c r="B238" s="117"/>
      <c r="C238" s="117"/>
      <c r="D238" s="117"/>
      <c r="H238" s="331"/>
      <c r="I238" s="685">
        <v>45839</v>
      </c>
      <c r="J238" s="682">
        <f t="shared" si="68"/>
        <v>7</v>
      </c>
      <c r="K238" s="682">
        <v>2025</v>
      </c>
      <c r="L238" s="518">
        <f t="shared" si="70"/>
        <v>40310082.833333328</v>
      </c>
      <c r="M238" s="518">
        <f t="shared" si="71"/>
        <v>27805637.646904897</v>
      </c>
      <c r="N238" s="518">
        <f t="shared" si="72"/>
        <v>2617811.8689153437</v>
      </c>
      <c r="O238" s="572"/>
      <c r="P238" s="331"/>
      <c r="Q238" s="331"/>
      <c r="R238" s="331"/>
      <c r="S238" s="331"/>
      <c r="T238" s="331"/>
      <c r="U238" s="331"/>
      <c r="V238" s="331"/>
      <c r="W238" s="331"/>
      <c r="X238" s="331"/>
    </row>
    <row r="239" spans="1:24">
      <c r="A239" s="117"/>
      <c r="B239" s="117"/>
      <c r="C239" s="117"/>
      <c r="D239" s="117"/>
      <c r="H239" s="331"/>
      <c r="I239" s="685">
        <v>45870</v>
      </c>
      <c r="J239" s="682">
        <f t="shared" si="68"/>
        <v>8</v>
      </c>
      <c r="K239" s="682">
        <v>2025</v>
      </c>
      <c r="L239" s="518">
        <f t="shared" si="70"/>
        <v>39287567.344444439</v>
      </c>
      <c r="M239" s="518">
        <f>E34</f>
        <v>27244013.592136558</v>
      </c>
      <c r="N239" s="518">
        <f t="shared" si="72"/>
        <v>2649463.0491071427</v>
      </c>
      <c r="O239" s="572"/>
      <c r="P239" s="331"/>
      <c r="Q239" s="331"/>
      <c r="R239" s="331"/>
      <c r="S239" s="331"/>
      <c r="T239" s="331"/>
      <c r="U239" s="331"/>
      <c r="V239" s="331"/>
      <c r="W239" s="331"/>
      <c r="X239" s="331"/>
    </row>
    <row r="240" spans="1:24">
      <c r="A240" s="117"/>
      <c r="B240" s="117"/>
      <c r="C240" s="117"/>
      <c r="D240" s="117"/>
      <c r="H240" s="331"/>
      <c r="I240" s="685">
        <v>45901</v>
      </c>
      <c r="J240" s="682">
        <f t="shared" si="68"/>
        <v>9</v>
      </c>
      <c r="K240" s="682">
        <v>2025</v>
      </c>
      <c r="L240" s="518">
        <f t="shared" si="70"/>
        <v>39279152.259259261</v>
      </c>
      <c r="M240" s="518">
        <f t="shared" si="71"/>
        <v>27866065.195273995</v>
      </c>
      <c r="N240" s="518">
        <f t="shared" si="72"/>
        <v>2973896.8559986777</v>
      </c>
      <c r="O240" s="572"/>
      <c r="P240" s="331"/>
      <c r="Q240" s="331"/>
      <c r="R240" s="331"/>
      <c r="S240" s="331"/>
      <c r="T240" s="331"/>
      <c r="U240" s="331"/>
      <c r="V240" s="331"/>
      <c r="W240" s="331"/>
      <c r="X240" s="331"/>
    </row>
    <row r="241" spans="1:24">
      <c r="A241" s="117"/>
      <c r="B241" s="117"/>
      <c r="C241" s="117"/>
      <c r="D241" s="117"/>
      <c r="H241" s="331"/>
      <c r="I241" s="685">
        <v>45931</v>
      </c>
      <c r="J241" s="682">
        <f t="shared" si="68"/>
        <v>10</v>
      </c>
      <c r="K241" s="682">
        <v>2025</v>
      </c>
      <c r="L241" s="518">
        <f t="shared" si="70"/>
        <v>40262904.722222224</v>
      </c>
      <c r="M241" s="518">
        <f t="shared" si="71"/>
        <v>28258887.125524908</v>
      </c>
      <c r="N241" s="518">
        <f t="shared" si="72"/>
        <v>2700292.7367861839</v>
      </c>
      <c r="O241" s="572"/>
      <c r="P241" s="331"/>
      <c r="Q241" s="331"/>
      <c r="R241" s="331"/>
      <c r="S241" s="331"/>
      <c r="T241" s="331"/>
      <c r="U241" s="331"/>
      <c r="V241" s="331"/>
      <c r="W241" s="331"/>
      <c r="X241" s="331"/>
    </row>
    <row r="242" spans="1:24">
      <c r="A242" s="117"/>
      <c r="B242" s="117"/>
      <c r="C242" s="117"/>
      <c r="D242" s="117"/>
      <c r="H242" s="331"/>
      <c r="I242" s="685">
        <v>45962</v>
      </c>
      <c r="J242" s="682">
        <f t="shared" si="68"/>
        <v>11</v>
      </c>
      <c r="K242" s="682">
        <v>2025</v>
      </c>
      <c r="L242" s="518">
        <f t="shared" si="70"/>
        <v>38536790.133333333</v>
      </c>
      <c r="M242" s="518">
        <f t="shared" si="71"/>
        <v>27262091.531435277</v>
      </c>
      <c r="N242" s="518">
        <f t="shared" si="72"/>
        <v>2817080.8387726317</v>
      </c>
      <c r="O242" s="572"/>
      <c r="P242" s="331"/>
      <c r="Q242" s="331"/>
      <c r="R242" s="331"/>
      <c r="S242" s="331"/>
      <c r="T242" s="331"/>
      <c r="U242" s="331"/>
      <c r="V242" s="331"/>
      <c r="W242" s="331"/>
      <c r="X242" s="331"/>
    </row>
    <row r="243" spans="1:24">
      <c r="A243" s="117"/>
      <c r="B243" s="117"/>
      <c r="C243" s="117"/>
      <c r="D243" s="117"/>
      <c r="H243" s="331"/>
      <c r="I243" s="685">
        <v>45992</v>
      </c>
      <c r="J243" s="682">
        <f t="shared" si="68"/>
        <v>12</v>
      </c>
      <c r="K243" s="682">
        <v>2025</v>
      </c>
      <c r="L243" s="518">
        <f t="shared" si="70"/>
        <v>39840920.444444448</v>
      </c>
      <c r="M243" s="518">
        <f t="shared" si="71"/>
        <v>38079636.925279699</v>
      </c>
      <c r="N243" s="518">
        <f t="shared" si="72"/>
        <v>2649946.1691503134</v>
      </c>
      <c r="O243" s="572"/>
      <c r="P243" s="331"/>
      <c r="Q243" s="331"/>
      <c r="R243" s="331"/>
      <c r="S243" s="331"/>
      <c r="T243" s="331"/>
      <c r="U243" s="331"/>
      <c r="V243" s="331"/>
      <c r="W243" s="331"/>
      <c r="X243" s="331"/>
    </row>
    <row r="244" spans="1:24">
      <c r="A244" s="117"/>
      <c r="B244" s="117"/>
      <c r="C244" s="117"/>
      <c r="D244" s="117"/>
      <c r="H244" s="331"/>
      <c r="I244" s="685">
        <v>46023</v>
      </c>
      <c r="J244" s="682">
        <f t="shared" si="68"/>
        <v>1</v>
      </c>
      <c r="K244" s="682">
        <f>+YEAR(I244)</f>
        <v>2026</v>
      </c>
      <c r="L244" s="518">
        <f>D12</f>
        <v>39270686.092592597</v>
      </c>
      <c r="M244" s="518">
        <f t="shared" ref="M244:N244" si="73">E12</f>
        <v>35332871.922528513</v>
      </c>
      <c r="N244" s="518">
        <f t="shared" si="73"/>
        <v>2795977.7606062628</v>
      </c>
      <c r="O244" s="572"/>
      <c r="P244" s="331"/>
      <c r="Q244" s="331"/>
      <c r="R244" s="331"/>
      <c r="S244" s="331"/>
      <c r="T244" s="331"/>
      <c r="U244" s="331"/>
      <c r="V244" s="331"/>
      <c r="W244" s="331"/>
      <c r="X244" s="331"/>
    </row>
    <row r="245" spans="1:24">
      <c r="A245" s="117"/>
      <c r="B245" s="117"/>
      <c r="C245" s="117"/>
      <c r="D245" s="117"/>
      <c r="H245" s="331"/>
      <c r="I245" s="685">
        <v>46054</v>
      </c>
      <c r="J245" s="682">
        <f t="shared" si="68"/>
        <v>2</v>
      </c>
      <c r="K245" s="682">
        <f t="shared" ref="K245:K291" si="74">+YEAR(I245)</f>
        <v>2026</v>
      </c>
      <c r="L245" s="518">
        <f t="shared" ref="L245:L255" si="75">D13</f>
        <v>36757631.623456791</v>
      </c>
      <c r="M245" s="518">
        <f t="shared" ref="M245:M255" si="76">E13</f>
        <v>34127889.188554414</v>
      </c>
      <c r="N245" s="518">
        <f t="shared" ref="N245:N255" si="77">F13</f>
        <v>2709801.2456910713</v>
      </c>
      <c r="O245" s="572"/>
      <c r="P245" s="331"/>
      <c r="Q245" s="331"/>
      <c r="R245" s="331"/>
      <c r="S245" s="331"/>
      <c r="T245" s="331"/>
      <c r="U245" s="331"/>
      <c r="V245" s="331"/>
      <c r="W245" s="331"/>
      <c r="X245" s="331"/>
    </row>
    <row r="246" spans="1:24">
      <c r="A246" s="117"/>
      <c r="B246" s="117"/>
      <c r="C246" s="117"/>
      <c r="D246" s="117"/>
      <c r="H246" s="331"/>
      <c r="I246" s="685">
        <v>46082</v>
      </c>
      <c r="J246" s="682">
        <f t="shared" si="68"/>
        <v>3</v>
      </c>
      <c r="K246" s="682">
        <f t="shared" si="74"/>
        <v>2026</v>
      </c>
      <c r="L246" s="518">
        <f t="shared" si="75"/>
        <v>39966240.5</v>
      </c>
      <c r="M246" s="518">
        <f t="shared" si="76"/>
        <v>34696448.292000011</v>
      </c>
      <c r="N246" s="518">
        <f t="shared" si="77"/>
        <v>2817080.8387726317</v>
      </c>
      <c r="O246" s="572"/>
      <c r="P246" s="331"/>
      <c r="Q246" s="331"/>
      <c r="R246" s="331"/>
      <c r="S246" s="331"/>
      <c r="T246" s="331"/>
      <c r="U246" s="331"/>
      <c r="V246" s="331"/>
      <c r="W246" s="331"/>
      <c r="X246" s="331"/>
    </row>
    <row r="247" spans="1:24">
      <c r="A247" s="117"/>
      <c r="B247" s="117"/>
      <c r="C247" s="117"/>
      <c r="D247" s="117"/>
      <c r="H247" s="331"/>
      <c r="I247" s="685">
        <v>46113</v>
      </c>
      <c r="J247" s="682">
        <f t="shared" si="68"/>
        <v>4</v>
      </c>
      <c r="K247" s="682">
        <f t="shared" si="74"/>
        <v>2026</v>
      </c>
      <c r="L247" s="518">
        <f t="shared" si="75"/>
        <v>39970320.100000001</v>
      </c>
      <c r="M247" s="518">
        <f t="shared" si="76"/>
        <v>37220551.597333342</v>
      </c>
      <c r="N247" s="518">
        <f t="shared" si="77"/>
        <v>2959416.6416666666</v>
      </c>
      <c r="O247" s="572"/>
      <c r="P247" s="331"/>
      <c r="Q247" s="331"/>
      <c r="R247" s="331"/>
      <c r="S247" s="331"/>
      <c r="T247" s="331"/>
      <c r="U247" s="331"/>
      <c r="V247" s="331"/>
      <c r="W247" s="331"/>
      <c r="X247" s="331"/>
    </row>
    <row r="248" spans="1:24">
      <c r="A248" s="117"/>
      <c r="B248" s="117"/>
      <c r="C248" s="117"/>
      <c r="D248" s="117"/>
      <c r="H248" s="331"/>
      <c r="I248" s="685">
        <v>46143</v>
      </c>
      <c r="J248" s="682">
        <f t="shared" si="68"/>
        <v>5</v>
      </c>
      <c r="K248" s="682">
        <f t="shared" si="74"/>
        <v>2026</v>
      </c>
      <c r="L248" s="518">
        <f t="shared" si="75"/>
        <v>39159619.666666701</v>
      </c>
      <c r="M248" s="518">
        <f t="shared" si="76"/>
        <v>36305779.494111106</v>
      </c>
      <c r="N248" s="518">
        <f t="shared" si="77"/>
        <v>2961305.6023809519</v>
      </c>
      <c r="O248" s="572"/>
      <c r="P248" s="331"/>
      <c r="Q248" s="331"/>
      <c r="R248" s="331"/>
      <c r="S248" s="331"/>
      <c r="T248" s="331"/>
      <c r="U248" s="331"/>
      <c r="V248" s="331"/>
      <c r="W248" s="331"/>
      <c r="X248" s="331"/>
    </row>
    <row r="249" spans="1:24">
      <c r="A249" s="117"/>
      <c r="B249" s="117"/>
      <c r="C249" s="117"/>
      <c r="D249" s="117"/>
      <c r="H249" s="331"/>
      <c r="I249" s="685">
        <v>46174</v>
      </c>
      <c r="J249" s="682">
        <f t="shared" si="68"/>
        <v>6</v>
      </c>
      <c r="K249" s="682">
        <f t="shared" si="74"/>
        <v>2026</v>
      </c>
      <c r="L249" s="518">
        <f t="shared" si="75"/>
        <v>0</v>
      </c>
      <c r="M249" s="518">
        <f t="shared" si="76"/>
        <v>0</v>
      </c>
      <c r="N249" s="518">
        <f t="shared" si="77"/>
        <v>0</v>
      </c>
      <c r="O249" s="572"/>
      <c r="P249" s="331"/>
      <c r="Q249" s="331"/>
      <c r="R249" s="331"/>
      <c r="S249" s="331"/>
      <c r="T249" s="331"/>
      <c r="U249" s="331"/>
      <c r="V249" s="331"/>
      <c r="W249" s="331"/>
      <c r="X249" s="331"/>
    </row>
    <row r="250" spans="1:24">
      <c r="A250" s="117"/>
      <c r="B250" s="117"/>
      <c r="C250" s="117"/>
      <c r="D250" s="117"/>
      <c r="I250" s="685">
        <v>46204</v>
      </c>
      <c r="J250" s="682">
        <f t="shared" si="68"/>
        <v>7</v>
      </c>
      <c r="K250" s="682">
        <f t="shared" si="74"/>
        <v>2026</v>
      </c>
      <c r="L250" s="518">
        <f t="shared" si="75"/>
        <v>0</v>
      </c>
      <c r="M250" s="518">
        <f t="shared" si="76"/>
        <v>0</v>
      </c>
      <c r="N250" s="518">
        <f t="shared" si="77"/>
        <v>0</v>
      </c>
      <c r="O250" s="572"/>
    </row>
    <row r="251" spans="1:24">
      <c r="A251" s="117"/>
      <c r="B251" s="117"/>
      <c r="C251" s="117"/>
      <c r="D251" s="117"/>
      <c r="I251" s="685">
        <v>46235</v>
      </c>
      <c r="J251" s="682">
        <f t="shared" si="68"/>
        <v>8</v>
      </c>
      <c r="K251" s="682">
        <f t="shared" si="74"/>
        <v>2026</v>
      </c>
      <c r="L251" s="518">
        <f t="shared" si="75"/>
        <v>0</v>
      </c>
      <c r="M251" s="518">
        <f t="shared" si="76"/>
        <v>0</v>
      </c>
      <c r="N251" s="518">
        <f t="shared" si="77"/>
        <v>0</v>
      </c>
      <c r="O251" s="572"/>
    </row>
    <row r="252" spans="1:24">
      <c r="A252" s="117"/>
      <c r="B252" s="117"/>
      <c r="C252" s="117"/>
      <c r="D252" s="117"/>
      <c r="I252" s="685">
        <v>46266</v>
      </c>
      <c r="J252" s="682">
        <f t="shared" si="68"/>
        <v>9</v>
      </c>
      <c r="K252" s="682">
        <f t="shared" si="74"/>
        <v>2026</v>
      </c>
      <c r="L252" s="518">
        <f t="shared" si="75"/>
        <v>0</v>
      </c>
      <c r="M252" s="518">
        <f t="shared" si="76"/>
        <v>0</v>
      </c>
      <c r="N252" s="518">
        <f t="shared" si="77"/>
        <v>0</v>
      </c>
      <c r="O252" s="572"/>
    </row>
    <row r="253" spans="1:24">
      <c r="A253" s="117"/>
      <c r="B253" s="117"/>
      <c r="C253" s="117"/>
      <c r="D253" s="117"/>
      <c r="I253" s="685">
        <v>46296</v>
      </c>
      <c r="J253" s="682">
        <f t="shared" si="68"/>
        <v>10</v>
      </c>
      <c r="K253" s="682">
        <f t="shared" si="74"/>
        <v>2026</v>
      </c>
      <c r="L253" s="518">
        <f t="shared" si="75"/>
        <v>0</v>
      </c>
      <c r="M253" s="518">
        <f t="shared" si="76"/>
        <v>0</v>
      </c>
      <c r="N253" s="518">
        <f t="shared" si="77"/>
        <v>0</v>
      </c>
      <c r="O253" s="572"/>
    </row>
    <row r="254" spans="1:24">
      <c r="A254" s="117"/>
      <c r="B254" s="117"/>
      <c r="C254" s="117"/>
      <c r="D254" s="117"/>
      <c r="I254" s="685">
        <v>46327</v>
      </c>
      <c r="J254" s="682">
        <f t="shared" ref="J254:J255" si="78">+MONTH(I254)</f>
        <v>11</v>
      </c>
      <c r="K254" s="682">
        <f t="shared" si="74"/>
        <v>2026</v>
      </c>
      <c r="L254" s="518">
        <f t="shared" si="75"/>
        <v>0</v>
      </c>
      <c r="M254" s="518">
        <f t="shared" si="76"/>
        <v>0</v>
      </c>
      <c r="N254" s="518">
        <f t="shared" si="77"/>
        <v>0</v>
      </c>
      <c r="O254" s="572"/>
    </row>
    <row r="255" spans="1:24">
      <c r="A255" s="117"/>
      <c r="B255" s="117"/>
      <c r="C255" s="117"/>
      <c r="D255" s="117"/>
      <c r="I255" s="685">
        <v>46357</v>
      </c>
      <c r="J255" s="682">
        <f t="shared" si="78"/>
        <v>12</v>
      </c>
      <c r="K255" s="682">
        <f t="shared" si="74"/>
        <v>2026</v>
      </c>
      <c r="L255" s="518">
        <f t="shared" si="75"/>
        <v>0</v>
      </c>
      <c r="M255" s="518">
        <f t="shared" si="76"/>
        <v>0</v>
      </c>
      <c r="N255" s="518">
        <f t="shared" si="77"/>
        <v>0</v>
      </c>
    </row>
    <row r="256" spans="1:24">
      <c r="A256" s="117"/>
      <c r="B256" s="117"/>
      <c r="C256" s="117"/>
      <c r="D256" s="117"/>
      <c r="I256" s="685">
        <v>46388</v>
      </c>
      <c r="J256" s="682">
        <f t="shared" ref="J256:J291" si="79">+MONTH(I256)</f>
        <v>1</v>
      </c>
      <c r="K256" s="682">
        <f t="shared" si="74"/>
        <v>2027</v>
      </c>
    </row>
    <row r="257" spans="1:19">
      <c r="A257" s="117"/>
      <c r="B257" s="117"/>
      <c r="C257" s="117"/>
      <c r="D257" s="117"/>
      <c r="I257" s="685">
        <v>46419</v>
      </c>
      <c r="J257" s="682">
        <f t="shared" si="79"/>
        <v>2</v>
      </c>
      <c r="K257" s="682">
        <f t="shared" si="74"/>
        <v>2027</v>
      </c>
    </row>
    <row r="258" spans="1:19">
      <c r="A258" s="117"/>
      <c r="B258" s="117"/>
      <c r="C258" s="117"/>
      <c r="D258" s="117"/>
      <c r="I258" s="685">
        <v>46447</v>
      </c>
      <c r="J258" s="682">
        <f t="shared" si="79"/>
        <v>3</v>
      </c>
      <c r="K258" s="682">
        <f t="shared" si="74"/>
        <v>2027</v>
      </c>
    </row>
    <row r="259" spans="1:19">
      <c r="A259" s="117"/>
      <c r="B259" s="117"/>
      <c r="C259" s="117"/>
      <c r="D259" s="117"/>
      <c r="I259" s="685">
        <v>46478</v>
      </c>
      <c r="J259" s="682">
        <f t="shared" si="79"/>
        <v>4</v>
      </c>
      <c r="K259" s="682">
        <f t="shared" si="74"/>
        <v>2027</v>
      </c>
    </row>
    <row r="260" spans="1:19">
      <c r="A260" s="117"/>
      <c r="B260" s="117"/>
      <c r="C260" s="117"/>
      <c r="D260" s="117"/>
      <c r="I260" s="685">
        <v>46508</v>
      </c>
      <c r="J260" s="682">
        <f t="shared" si="79"/>
        <v>5</v>
      </c>
      <c r="K260" s="682">
        <f t="shared" si="74"/>
        <v>2027</v>
      </c>
    </row>
    <row r="261" spans="1:19">
      <c r="A261" s="117"/>
      <c r="B261" s="117"/>
      <c r="C261" s="117"/>
      <c r="D261" s="117"/>
      <c r="I261" s="685">
        <v>46539</v>
      </c>
      <c r="J261" s="682">
        <f t="shared" si="79"/>
        <v>6</v>
      </c>
      <c r="K261" s="682">
        <f t="shared" si="74"/>
        <v>2027</v>
      </c>
    </row>
    <row r="262" spans="1:19">
      <c r="A262" s="117"/>
      <c r="B262" s="117"/>
      <c r="C262" s="117"/>
      <c r="D262" s="117"/>
      <c r="I262" s="685">
        <v>46569</v>
      </c>
      <c r="J262" s="682">
        <f t="shared" si="79"/>
        <v>7</v>
      </c>
      <c r="K262" s="682">
        <f t="shared" si="74"/>
        <v>2027</v>
      </c>
    </row>
    <row r="263" spans="1:19">
      <c r="A263" s="117"/>
      <c r="B263" s="117"/>
      <c r="C263" s="117"/>
      <c r="D263" s="117"/>
      <c r="I263" s="685">
        <v>46600</v>
      </c>
      <c r="J263" s="682">
        <f t="shared" si="79"/>
        <v>8</v>
      </c>
      <c r="K263" s="682">
        <f t="shared" si="74"/>
        <v>2027</v>
      </c>
    </row>
    <row r="264" spans="1:19">
      <c r="A264" s="117"/>
      <c r="B264" s="117"/>
      <c r="C264" s="117"/>
      <c r="D264" s="117"/>
      <c r="I264" s="685">
        <v>46631</v>
      </c>
      <c r="J264" s="682">
        <f t="shared" si="79"/>
        <v>9</v>
      </c>
      <c r="K264" s="682">
        <f t="shared" si="74"/>
        <v>2027</v>
      </c>
    </row>
    <row r="265" spans="1:19">
      <c r="A265" s="117"/>
      <c r="B265" s="117"/>
      <c r="C265" s="117"/>
      <c r="D265" s="117"/>
      <c r="I265" s="685">
        <v>46661</v>
      </c>
      <c r="J265" s="682">
        <f t="shared" si="79"/>
        <v>10</v>
      </c>
      <c r="K265" s="682">
        <f t="shared" si="74"/>
        <v>2027</v>
      </c>
    </row>
    <row r="266" spans="1:19">
      <c r="A266" s="117"/>
      <c r="B266" s="117"/>
      <c r="C266" s="117"/>
      <c r="D266" s="117"/>
      <c r="I266" s="685">
        <v>46692</v>
      </c>
      <c r="J266" s="682">
        <f t="shared" si="79"/>
        <v>11</v>
      </c>
      <c r="K266" s="682">
        <f t="shared" si="74"/>
        <v>2027</v>
      </c>
    </row>
    <row r="267" spans="1:19">
      <c r="A267" s="117"/>
      <c r="B267" s="117"/>
      <c r="C267" s="117"/>
      <c r="D267" s="117"/>
      <c r="G267" s="117"/>
      <c r="H267" s="117"/>
      <c r="I267" s="685">
        <v>46722</v>
      </c>
      <c r="J267" s="682">
        <f t="shared" si="79"/>
        <v>12</v>
      </c>
      <c r="K267" s="682">
        <f t="shared" si="74"/>
        <v>2027</v>
      </c>
      <c r="O267" s="667"/>
      <c r="P267" s="117"/>
      <c r="Q267" s="117"/>
      <c r="R267" s="117"/>
      <c r="S267" s="117"/>
    </row>
    <row r="268" spans="1:19">
      <c r="A268" s="117"/>
      <c r="B268" s="117"/>
      <c r="C268" s="117"/>
      <c r="D268" s="117"/>
      <c r="G268" s="117"/>
      <c r="H268" s="117"/>
      <c r="I268" s="685">
        <v>46753</v>
      </c>
      <c r="J268" s="682">
        <f t="shared" si="79"/>
        <v>1</v>
      </c>
      <c r="K268" s="682">
        <f t="shared" si="74"/>
        <v>2028</v>
      </c>
      <c r="O268" s="667"/>
      <c r="P268" s="117"/>
      <c r="Q268" s="117"/>
      <c r="R268" s="117"/>
      <c r="S268" s="117"/>
    </row>
    <row r="269" spans="1:19">
      <c r="A269" s="117"/>
      <c r="B269" s="117"/>
      <c r="C269" s="117"/>
      <c r="D269" s="117"/>
      <c r="G269" s="117"/>
      <c r="H269" s="117"/>
      <c r="I269" s="685">
        <v>46784</v>
      </c>
      <c r="J269" s="682">
        <f t="shared" si="79"/>
        <v>2</v>
      </c>
      <c r="K269" s="682">
        <f t="shared" si="74"/>
        <v>2028</v>
      </c>
      <c r="O269" s="667"/>
      <c r="P269" s="117"/>
      <c r="Q269" s="117"/>
      <c r="R269" s="117"/>
      <c r="S269" s="117"/>
    </row>
    <row r="270" spans="1:19">
      <c r="A270" s="117"/>
      <c r="B270" s="117"/>
      <c r="C270" s="117"/>
      <c r="D270" s="117"/>
      <c r="G270" s="117"/>
      <c r="H270" s="117"/>
      <c r="I270" s="685">
        <v>46813</v>
      </c>
      <c r="J270" s="682">
        <f t="shared" si="79"/>
        <v>3</v>
      </c>
      <c r="K270" s="682">
        <f t="shared" si="74"/>
        <v>2028</v>
      </c>
      <c r="O270" s="667"/>
      <c r="P270" s="117"/>
      <c r="Q270" s="117"/>
      <c r="R270" s="117"/>
      <c r="S270" s="117"/>
    </row>
    <row r="271" spans="1:19">
      <c r="A271" s="117"/>
      <c r="B271" s="117"/>
      <c r="C271" s="117"/>
      <c r="D271" s="117"/>
      <c r="G271" s="117"/>
      <c r="H271" s="117"/>
      <c r="I271" s="685">
        <v>46844</v>
      </c>
      <c r="J271" s="682">
        <f t="shared" si="79"/>
        <v>4</v>
      </c>
      <c r="K271" s="682">
        <f t="shared" si="74"/>
        <v>2028</v>
      </c>
      <c r="O271" s="667"/>
      <c r="P271" s="117"/>
      <c r="Q271" s="117"/>
      <c r="R271" s="117"/>
      <c r="S271" s="117"/>
    </row>
    <row r="272" spans="1:19">
      <c r="A272" s="117"/>
      <c r="B272" s="117"/>
      <c r="C272" s="117"/>
      <c r="D272" s="117"/>
      <c r="G272" s="117"/>
      <c r="H272" s="117"/>
      <c r="I272" s="685">
        <v>46874</v>
      </c>
      <c r="J272" s="682">
        <f t="shared" si="79"/>
        <v>5</v>
      </c>
      <c r="K272" s="682">
        <f t="shared" si="74"/>
        <v>2028</v>
      </c>
      <c r="O272" s="667"/>
      <c r="P272" s="117"/>
      <c r="Q272" s="117"/>
      <c r="R272" s="117"/>
      <c r="S272" s="117"/>
    </row>
    <row r="273" spans="1:19">
      <c r="A273" s="117"/>
      <c r="B273" s="117"/>
      <c r="C273" s="117"/>
      <c r="D273" s="117"/>
      <c r="G273" s="117"/>
      <c r="H273" s="117"/>
      <c r="I273" s="685">
        <v>46905</v>
      </c>
      <c r="J273" s="682">
        <f t="shared" si="79"/>
        <v>6</v>
      </c>
      <c r="K273" s="682">
        <f t="shared" si="74"/>
        <v>2028</v>
      </c>
      <c r="O273" s="667"/>
      <c r="P273" s="117"/>
      <c r="Q273" s="117"/>
      <c r="R273" s="117"/>
      <c r="S273" s="117"/>
    </row>
    <row r="274" spans="1:19">
      <c r="A274" s="117"/>
      <c r="B274" s="117"/>
      <c r="C274" s="117"/>
      <c r="D274" s="117"/>
      <c r="G274" s="117"/>
      <c r="H274" s="117"/>
      <c r="I274" s="685">
        <v>46935</v>
      </c>
      <c r="J274" s="682">
        <f t="shared" si="79"/>
        <v>7</v>
      </c>
      <c r="K274" s="682">
        <f t="shared" si="74"/>
        <v>2028</v>
      </c>
      <c r="O274" s="667"/>
      <c r="P274" s="117"/>
      <c r="Q274" s="117"/>
      <c r="R274" s="117"/>
      <c r="S274" s="117"/>
    </row>
    <row r="275" spans="1:19">
      <c r="A275" s="117"/>
      <c r="B275" s="117"/>
      <c r="C275" s="117"/>
      <c r="D275" s="117"/>
      <c r="G275" s="117"/>
      <c r="H275" s="117"/>
      <c r="I275" s="685">
        <v>46966</v>
      </c>
      <c r="J275" s="682">
        <f t="shared" si="79"/>
        <v>8</v>
      </c>
      <c r="K275" s="682">
        <f t="shared" si="74"/>
        <v>2028</v>
      </c>
      <c r="O275" s="667"/>
      <c r="P275" s="117"/>
      <c r="Q275" s="117"/>
      <c r="R275" s="117"/>
      <c r="S275" s="117"/>
    </row>
    <row r="276" spans="1:19">
      <c r="A276" s="117"/>
      <c r="B276" s="117"/>
      <c r="C276" s="117"/>
      <c r="D276" s="117"/>
      <c r="G276" s="117"/>
      <c r="H276" s="117"/>
      <c r="I276" s="685">
        <v>46997</v>
      </c>
      <c r="J276" s="682">
        <f t="shared" si="79"/>
        <v>9</v>
      </c>
      <c r="K276" s="682">
        <f t="shared" si="74"/>
        <v>2028</v>
      </c>
      <c r="O276" s="667"/>
      <c r="P276" s="117"/>
      <c r="Q276" s="117"/>
      <c r="R276" s="117"/>
      <c r="S276" s="117"/>
    </row>
    <row r="277" spans="1:19">
      <c r="A277" s="117"/>
      <c r="B277" s="117"/>
      <c r="C277" s="117"/>
      <c r="D277" s="117"/>
      <c r="G277" s="117"/>
      <c r="H277" s="117"/>
      <c r="I277" s="685">
        <v>47027</v>
      </c>
      <c r="J277" s="682">
        <f t="shared" si="79"/>
        <v>10</v>
      </c>
      <c r="K277" s="682">
        <f t="shared" si="74"/>
        <v>2028</v>
      </c>
      <c r="O277" s="667"/>
      <c r="P277" s="117"/>
      <c r="Q277" s="117"/>
      <c r="R277" s="117"/>
      <c r="S277" s="117"/>
    </row>
    <row r="278" spans="1:19">
      <c r="A278" s="117"/>
      <c r="B278" s="117"/>
      <c r="C278" s="117"/>
      <c r="D278" s="117"/>
      <c r="G278" s="117"/>
      <c r="H278" s="117"/>
      <c r="I278" s="685">
        <v>47058</v>
      </c>
      <c r="J278" s="682">
        <f t="shared" si="79"/>
        <v>11</v>
      </c>
      <c r="K278" s="682">
        <f t="shared" si="74"/>
        <v>2028</v>
      </c>
      <c r="O278" s="667"/>
      <c r="P278" s="117"/>
      <c r="Q278" s="117"/>
      <c r="R278" s="117"/>
      <c r="S278" s="117"/>
    </row>
    <row r="279" spans="1:19">
      <c r="A279" s="117"/>
      <c r="B279" s="117"/>
      <c r="C279" s="117"/>
      <c r="D279" s="117"/>
      <c r="G279" s="117"/>
      <c r="H279" s="117"/>
      <c r="I279" s="685">
        <v>47088</v>
      </c>
      <c r="J279" s="682">
        <f t="shared" si="79"/>
        <v>12</v>
      </c>
      <c r="K279" s="682">
        <f t="shared" si="74"/>
        <v>2028</v>
      </c>
      <c r="O279" s="667"/>
      <c r="P279" s="117"/>
      <c r="Q279" s="117"/>
      <c r="R279" s="117"/>
      <c r="S279" s="117"/>
    </row>
    <row r="280" spans="1:19">
      <c r="A280" s="117"/>
      <c r="B280" s="117"/>
      <c r="C280" s="117"/>
      <c r="D280" s="117"/>
      <c r="G280" s="117"/>
      <c r="H280" s="117"/>
      <c r="I280" s="685">
        <v>47119</v>
      </c>
      <c r="J280" s="682">
        <f t="shared" si="79"/>
        <v>1</v>
      </c>
      <c r="K280" s="682">
        <f t="shared" si="74"/>
        <v>2029</v>
      </c>
      <c r="O280" s="667"/>
      <c r="P280" s="117"/>
      <c r="Q280" s="117"/>
      <c r="R280" s="117"/>
      <c r="S280" s="117"/>
    </row>
    <row r="281" spans="1:19">
      <c r="A281" s="117"/>
      <c r="B281" s="117"/>
      <c r="C281" s="117"/>
      <c r="D281" s="117"/>
      <c r="G281" s="117"/>
      <c r="H281" s="117"/>
      <c r="I281" s="685">
        <v>47150</v>
      </c>
      <c r="J281" s="682">
        <f t="shared" si="79"/>
        <v>2</v>
      </c>
      <c r="K281" s="682">
        <f t="shared" si="74"/>
        <v>2029</v>
      </c>
      <c r="O281" s="667"/>
      <c r="P281" s="117"/>
      <c r="Q281" s="117"/>
      <c r="R281" s="117"/>
      <c r="S281" s="117"/>
    </row>
    <row r="282" spans="1:19">
      <c r="A282" s="117"/>
      <c r="B282" s="117"/>
      <c r="C282" s="117"/>
      <c r="D282" s="117"/>
      <c r="G282" s="117"/>
      <c r="H282" s="117"/>
      <c r="I282" s="685">
        <v>47178</v>
      </c>
      <c r="J282" s="682">
        <f t="shared" si="79"/>
        <v>3</v>
      </c>
      <c r="K282" s="682">
        <f t="shared" si="74"/>
        <v>2029</v>
      </c>
      <c r="O282" s="667"/>
      <c r="P282" s="117"/>
      <c r="Q282" s="117"/>
      <c r="R282" s="117"/>
      <c r="S282" s="117"/>
    </row>
    <row r="283" spans="1:19">
      <c r="A283" s="117"/>
      <c r="B283" s="117"/>
      <c r="C283" s="117"/>
      <c r="D283" s="117"/>
      <c r="G283" s="117"/>
      <c r="H283" s="117"/>
      <c r="I283" s="685">
        <v>47209</v>
      </c>
      <c r="J283" s="682">
        <f t="shared" si="79"/>
        <v>4</v>
      </c>
      <c r="K283" s="682">
        <f t="shared" si="74"/>
        <v>2029</v>
      </c>
      <c r="O283" s="667"/>
      <c r="P283" s="117"/>
      <c r="Q283" s="117"/>
      <c r="R283" s="117"/>
      <c r="S283" s="117"/>
    </row>
    <row r="284" spans="1:19">
      <c r="A284" s="117"/>
      <c r="B284" s="117"/>
      <c r="C284" s="117"/>
      <c r="D284" s="117"/>
      <c r="G284" s="117"/>
      <c r="H284" s="117"/>
      <c r="I284" s="685">
        <v>47239</v>
      </c>
      <c r="J284" s="682">
        <f t="shared" si="79"/>
        <v>5</v>
      </c>
      <c r="K284" s="682">
        <f t="shared" si="74"/>
        <v>2029</v>
      </c>
      <c r="O284" s="667"/>
      <c r="P284" s="117"/>
      <c r="Q284" s="117"/>
      <c r="R284" s="117"/>
      <c r="S284" s="117"/>
    </row>
    <row r="285" spans="1:19">
      <c r="A285" s="117"/>
      <c r="B285" s="117"/>
      <c r="C285" s="117"/>
      <c r="D285" s="117"/>
      <c r="G285" s="117"/>
      <c r="H285" s="117"/>
      <c r="I285" s="685">
        <v>47270</v>
      </c>
      <c r="J285" s="682">
        <f t="shared" si="79"/>
        <v>6</v>
      </c>
      <c r="K285" s="682">
        <f t="shared" si="74"/>
        <v>2029</v>
      </c>
      <c r="O285" s="667"/>
      <c r="P285" s="117"/>
      <c r="Q285" s="117"/>
      <c r="R285" s="117"/>
      <c r="S285" s="117"/>
    </row>
    <row r="286" spans="1:19">
      <c r="A286" s="117"/>
      <c r="B286" s="117"/>
      <c r="C286" s="117"/>
      <c r="D286" s="117"/>
      <c r="G286" s="117"/>
      <c r="H286" s="117"/>
      <c r="I286" s="685">
        <v>47300</v>
      </c>
      <c r="J286" s="682">
        <f t="shared" si="79"/>
        <v>7</v>
      </c>
      <c r="K286" s="682">
        <f t="shared" si="74"/>
        <v>2029</v>
      </c>
      <c r="O286" s="667"/>
      <c r="P286" s="117"/>
      <c r="Q286" s="117"/>
      <c r="R286" s="117"/>
      <c r="S286" s="117"/>
    </row>
    <row r="287" spans="1:19">
      <c r="A287" s="117"/>
      <c r="B287" s="117"/>
      <c r="C287" s="117"/>
      <c r="D287" s="117"/>
      <c r="G287" s="117"/>
      <c r="H287" s="117"/>
      <c r="I287" s="685">
        <v>47331</v>
      </c>
      <c r="J287" s="682">
        <f t="shared" si="79"/>
        <v>8</v>
      </c>
      <c r="K287" s="682">
        <f t="shared" si="74"/>
        <v>2029</v>
      </c>
      <c r="O287" s="667"/>
      <c r="P287" s="117"/>
      <c r="Q287" s="117"/>
      <c r="R287" s="117"/>
      <c r="S287" s="117"/>
    </row>
    <row r="288" spans="1:19">
      <c r="A288" s="117"/>
      <c r="B288" s="117"/>
      <c r="C288" s="117"/>
      <c r="D288" s="117"/>
      <c r="G288" s="117"/>
      <c r="H288" s="117"/>
      <c r="I288" s="685">
        <v>47362</v>
      </c>
      <c r="J288" s="682">
        <f t="shared" si="79"/>
        <v>9</v>
      </c>
      <c r="K288" s="682">
        <f t="shared" si="74"/>
        <v>2029</v>
      </c>
      <c r="O288" s="667"/>
      <c r="P288" s="117"/>
      <c r="Q288" s="117"/>
      <c r="R288" s="117"/>
      <c r="S288" s="117"/>
    </row>
    <row r="289" spans="1:19">
      <c r="A289" s="117"/>
      <c r="B289" s="117"/>
      <c r="C289" s="117"/>
      <c r="D289" s="117"/>
      <c r="G289" s="117"/>
      <c r="H289" s="117"/>
      <c r="I289" s="685">
        <v>47392</v>
      </c>
      <c r="J289" s="682">
        <f t="shared" si="79"/>
        <v>10</v>
      </c>
      <c r="K289" s="682">
        <f t="shared" si="74"/>
        <v>2029</v>
      </c>
      <c r="O289" s="667"/>
      <c r="P289" s="117"/>
      <c r="Q289" s="117"/>
      <c r="R289" s="117"/>
      <c r="S289" s="117"/>
    </row>
    <row r="290" spans="1:19">
      <c r="A290" s="117"/>
      <c r="B290" s="117"/>
      <c r="C290" s="117"/>
      <c r="D290" s="117"/>
      <c r="G290" s="117"/>
      <c r="H290" s="117"/>
      <c r="I290" s="685">
        <v>47423</v>
      </c>
      <c r="J290" s="682">
        <f t="shared" si="79"/>
        <v>11</v>
      </c>
      <c r="K290" s="682">
        <f t="shared" si="74"/>
        <v>2029</v>
      </c>
      <c r="O290" s="667"/>
      <c r="P290" s="117"/>
      <c r="Q290" s="117"/>
      <c r="R290" s="117"/>
      <c r="S290" s="117"/>
    </row>
    <row r="291" spans="1:19">
      <c r="A291" s="117"/>
      <c r="B291" s="117"/>
      <c r="C291" s="117"/>
      <c r="D291" s="117"/>
      <c r="G291" s="117"/>
      <c r="H291" s="117"/>
      <c r="I291" s="685">
        <v>47453</v>
      </c>
      <c r="J291" s="682">
        <f t="shared" si="79"/>
        <v>12</v>
      </c>
      <c r="K291" s="682">
        <f t="shared" si="74"/>
        <v>2029</v>
      </c>
      <c r="O291" s="667"/>
      <c r="P291" s="117"/>
      <c r="Q291" s="117"/>
      <c r="R291" s="117"/>
      <c r="S291" s="117"/>
    </row>
    <row r="292" spans="1:19">
      <c r="A292" s="117"/>
      <c r="B292" s="117"/>
      <c r="C292" s="117"/>
      <c r="D292" s="117"/>
      <c r="G292" s="117"/>
      <c r="H292" s="117"/>
      <c r="O292" s="667"/>
      <c r="P292" s="117"/>
      <c r="Q292" s="117"/>
      <c r="R292" s="117"/>
      <c r="S292" s="117"/>
    </row>
    <row r="293" spans="1:19">
      <c r="A293" s="117"/>
      <c r="B293" s="117"/>
      <c r="C293" s="117"/>
      <c r="D293" s="117"/>
      <c r="G293" s="117"/>
      <c r="H293" s="117"/>
      <c r="O293" s="667"/>
      <c r="P293" s="117"/>
      <c r="Q293" s="117"/>
      <c r="R293" s="117"/>
      <c r="S293" s="117"/>
    </row>
    <row r="294" spans="1:19">
      <c r="A294" s="117"/>
      <c r="B294" s="117"/>
      <c r="C294" s="117"/>
      <c r="D294" s="117"/>
      <c r="G294" s="117"/>
      <c r="H294" s="117"/>
      <c r="O294" s="667"/>
      <c r="P294" s="117"/>
      <c r="Q294" s="117"/>
      <c r="R294" s="117"/>
      <c r="S294" s="117"/>
    </row>
    <row r="295" spans="1:19">
      <c r="A295" s="117"/>
      <c r="B295" s="117"/>
      <c r="C295" s="117"/>
      <c r="D295" s="117"/>
      <c r="G295" s="117"/>
      <c r="H295" s="117"/>
      <c r="O295" s="667"/>
      <c r="P295" s="117"/>
      <c r="Q295" s="117"/>
      <c r="R295" s="117"/>
      <c r="S295" s="117"/>
    </row>
    <row r="296" spans="1:19">
      <c r="A296" s="117"/>
      <c r="B296" s="117"/>
      <c r="C296" s="117"/>
      <c r="D296" s="117"/>
    </row>
    <row r="297" spans="1:19">
      <c r="A297" s="117"/>
      <c r="B297" s="117"/>
      <c r="C297" s="117"/>
      <c r="D297" s="117"/>
    </row>
    <row r="298" spans="1:19">
      <c r="A298" s="117"/>
      <c r="B298" s="117"/>
      <c r="C298" s="117"/>
      <c r="D298" s="117"/>
    </row>
    <row r="299" spans="1:19">
      <c r="A299" s="117"/>
      <c r="B299" s="117"/>
      <c r="C299" s="117"/>
      <c r="D299" s="117"/>
    </row>
    <row r="300" spans="1:19">
      <c r="A300" s="117"/>
      <c r="B300" s="117"/>
      <c r="C300" s="117"/>
      <c r="D300" s="117"/>
    </row>
    <row r="301" spans="1:19">
      <c r="A301" s="117"/>
      <c r="B301" s="117"/>
      <c r="C301" s="117"/>
      <c r="D301" s="117"/>
    </row>
    <row r="302" spans="1:19">
      <c r="A302" s="117"/>
      <c r="B302" s="117"/>
      <c r="C302" s="117"/>
      <c r="D302" s="117"/>
    </row>
    <row r="303" spans="1:19">
      <c r="A303" s="117"/>
      <c r="B303" s="117"/>
      <c r="C303" s="117"/>
      <c r="D303" s="117"/>
    </row>
    <row r="304" spans="1:19">
      <c r="A304" s="117"/>
      <c r="B304" s="117"/>
      <c r="C304" s="117"/>
      <c r="D304" s="117"/>
    </row>
    <row r="305" spans="1:4">
      <c r="A305" s="117"/>
      <c r="B305" s="117"/>
      <c r="C305" s="117"/>
      <c r="D305" s="117"/>
    </row>
    <row r="306" spans="1:4">
      <c r="A306" s="117"/>
      <c r="B306" s="117"/>
      <c r="C306" s="117"/>
      <c r="D306" s="117"/>
    </row>
    <row r="307" spans="1:4">
      <c r="A307" s="117"/>
      <c r="B307" s="117"/>
      <c r="C307" s="117"/>
      <c r="D307" s="117"/>
    </row>
    <row r="308" spans="1:4">
      <c r="A308" s="117"/>
      <c r="B308" s="117"/>
      <c r="C308" s="117"/>
      <c r="D308" s="117"/>
    </row>
    <row r="309" spans="1:4">
      <c r="D309" s="154"/>
    </row>
  </sheetData>
  <mergeCells count="2">
    <mergeCell ref="A6:G6"/>
    <mergeCell ref="A7:G7"/>
  </mergeCells>
  <phoneticPr fontId="133" type="noConversion"/>
  <pageMargins left="0.75" right="0.75" top="1" bottom="1" header="0.3" footer="0.3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39997558519241921"/>
  </sheetPr>
  <dimension ref="A1:ER52"/>
  <sheetViews>
    <sheetView showGridLines="0" topLeftCell="M37" zoomScale="85" zoomScaleNormal="85" workbookViewId="0">
      <selection activeCell="T55" sqref="T55"/>
    </sheetView>
  </sheetViews>
  <sheetFormatPr baseColWidth="10" defaultColWidth="10.85546875" defaultRowHeight="15.75"/>
  <cols>
    <col min="1" max="1" width="21.42578125" style="363" customWidth="1"/>
    <col min="2" max="2" width="22.7109375" style="363" customWidth="1"/>
    <col min="3" max="27" width="20" style="363" customWidth="1"/>
    <col min="28" max="28" width="12.7109375" style="363" customWidth="1"/>
    <col min="29" max="29" width="18.5703125" style="363" customWidth="1"/>
    <col min="30" max="30" width="14.42578125" style="363" customWidth="1"/>
    <col min="31" max="34" width="12.7109375" style="363" customWidth="1"/>
    <col min="35" max="35" width="13.85546875" style="363" customWidth="1"/>
    <col min="36" max="36" width="13.42578125" style="363" customWidth="1"/>
    <col min="37" max="37" width="13.85546875" style="363" customWidth="1"/>
    <col min="38" max="38" width="13.42578125" style="363" customWidth="1"/>
    <col min="39" max="40" width="13.85546875" style="363" customWidth="1"/>
    <col min="41" max="41" width="13.140625" style="363" customWidth="1"/>
    <col min="42" max="43" width="13.85546875" style="363" customWidth="1"/>
    <col min="44" max="44" width="14.42578125" style="363" customWidth="1"/>
    <col min="45" max="45" width="15.28515625" style="363" customWidth="1"/>
    <col min="46" max="46" width="20" style="363" customWidth="1"/>
    <col min="47" max="47" width="13.28515625" style="363" customWidth="1"/>
    <col min="48" max="48" width="13.7109375" style="363" customWidth="1"/>
    <col min="49" max="49" width="14.42578125" style="363" customWidth="1"/>
    <col min="50" max="51" width="15.140625" style="363" customWidth="1"/>
    <col min="52" max="52" width="14.42578125" style="363" customWidth="1"/>
    <col min="53" max="53" width="17.42578125" style="363" customWidth="1"/>
    <col min="54" max="54" width="15.85546875" style="363" customWidth="1"/>
    <col min="55" max="55" width="13.85546875" style="363" customWidth="1"/>
    <col min="56" max="56" width="12.42578125" style="363" customWidth="1"/>
    <col min="57" max="57" width="13.42578125" style="363" customWidth="1"/>
    <col min="58" max="58" width="13.140625" style="363" customWidth="1"/>
    <col min="59" max="59" width="13.42578125" style="363" customWidth="1"/>
    <col min="60" max="61" width="13.85546875" style="363" customWidth="1"/>
    <col min="62" max="64" width="13.42578125" style="363" customWidth="1"/>
    <col min="65" max="65" width="13.140625" style="363" customWidth="1"/>
    <col min="66" max="66" width="12.28515625" style="363" bestFit="1" customWidth="1"/>
    <col min="67" max="67" width="12.28515625" style="363" customWidth="1"/>
    <col min="68" max="68" width="12" style="363" customWidth="1"/>
    <col min="69" max="72" width="12.28515625" style="363" bestFit="1" customWidth="1"/>
    <col min="73" max="73" width="12.140625" style="363" bestFit="1" customWidth="1"/>
    <col min="74" max="74" width="13.85546875" style="363" customWidth="1"/>
    <col min="75" max="75" width="15" style="363" customWidth="1"/>
    <col min="76" max="76" width="15.85546875" style="363" customWidth="1"/>
    <col min="77" max="77" width="13.5703125" style="363" customWidth="1"/>
    <col min="78" max="78" width="14.140625" style="363" customWidth="1"/>
    <col min="79" max="79" width="12.5703125" style="363" customWidth="1"/>
    <col min="80" max="81" width="12.7109375" style="363" customWidth="1"/>
    <col min="82" max="82" width="12.28515625" style="363" customWidth="1"/>
    <col min="83" max="83" width="12.42578125" style="363" customWidth="1"/>
    <col min="84" max="84" width="11.7109375" style="363" customWidth="1"/>
    <col min="85" max="85" width="12.7109375" style="363" customWidth="1"/>
    <col min="86" max="86" width="13.42578125" style="363" customWidth="1"/>
    <col min="87" max="87" width="12.140625" style="363" customWidth="1"/>
    <col min="88" max="88" width="12.5703125" style="363" customWidth="1"/>
    <col min="89" max="89" width="12.7109375" style="363" customWidth="1"/>
    <col min="90" max="90" width="12.5703125" style="363" customWidth="1"/>
    <col min="91" max="91" width="11.5703125" style="363" customWidth="1"/>
    <col min="92" max="92" width="13.42578125" style="363" customWidth="1"/>
    <col min="93" max="93" width="12.7109375" style="363" customWidth="1"/>
    <col min="94" max="94" width="11.5703125" style="363" customWidth="1"/>
    <col min="95" max="95" width="13" style="363" customWidth="1"/>
    <col min="96" max="96" width="13.28515625" style="363" customWidth="1"/>
    <col min="97" max="99" width="11.5703125" style="363" bestFit="1" customWidth="1"/>
    <col min="100" max="100" width="11.85546875" style="363" customWidth="1"/>
    <col min="101" max="101" width="13.7109375" style="363" customWidth="1"/>
    <col min="102" max="102" width="13.5703125" style="363" customWidth="1"/>
    <col min="103" max="103" width="12.7109375" style="363" customWidth="1"/>
    <col min="104" max="105" width="11.5703125" style="363" bestFit="1" customWidth="1"/>
    <col min="106" max="106" width="12.5703125" style="363" customWidth="1"/>
    <col min="107" max="107" width="11.5703125" style="363" bestFit="1" customWidth="1"/>
    <col min="108" max="108" width="12.5703125" style="363" customWidth="1"/>
    <col min="109" max="109" width="13.42578125" style="363" customWidth="1"/>
    <col min="110" max="110" width="11.5703125" style="363" bestFit="1" customWidth="1"/>
    <col min="111" max="111" width="12.140625" style="363" customWidth="1"/>
    <col min="112" max="113" width="10.85546875" style="363" customWidth="1"/>
    <col min="114" max="114" width="10.85546875" style="363"/>
    <col min="115" max="115" width="11.85546875" style="363" customWidth="1"/>
    <col min="116" max="116" width="11.7109375" style="363" customWidth="1"/>
    <col min="117" max="16384" width="10.85546875" style="363"/>
  </cols>
  <sheetData>
    <row r="1" spans="1:148" hidden="1">
      <c r="A1" s="361" t="s">
        <v>298</v>
      </c>
      <c r="B1" s="361" t="s">
        <v>299</v>
      </c>
      <c r="C1" s="361" t="s">
        <v>300</v>
      </c>
      <c r="D1" s="362">
        <v>42736</v>
      </c>
      <c r="E1" s="362">
        <v>42767</v>
      </c>
      <c r="F1" s="362">
        <v>42795</v>
      </c>
      <c r="G1" s="362">
        <v>42826</v>
      </c>
      <c r="H1" s="362">
        <v>42856</v>
      </c>
      <c r="I1" s="362">
        <v>42887</v>
      </c>
      <c r="J1" s="362">
        <v>42917</v>
      </c>
      <c r="K1" s="362">
        <v>42948</v>
      </c>
      <c r="L1" s="362">
        <v>42979</v>
      </c>
      <c r="M1" s="362">
        <v>43009</v>
      </c>
      <c r="N1" s="362">
        <v>43040</v>
      </c>
      <c r="O1" s="362">
        <v>43070</v>
      </c>
      <c r="P1" s="362">
        <v>43101</v>
      </c>
      <c r="Q1" s="362">
        <v>43132</v>
      </c>
      <c r="R1" s="362">
        <v>43160</v>
      </c>
      <c r="S1" s="362">
        <v>43191</v>
      </c>
      <c r="T1" s="362">
        <v>43221</v>
      </c>
      <c r="U1" s="362">
        <v>43252</v>
      </c>
      <c r="V1" s="362">
        <v>43282</v>
      </c>
      <c r="W1" s="362">
        <v>43313</v>
      </c>
      <c r="X1" s="362">
        <v>43344</v>
      </c>
      <c r="Y1" s="362">
        <v>43374</v>
      </c>
      <c r="Z1" s="362">
        <v>43405</v>
      </c>
      <c r="AA1" s="362">
        <v>43435</v>
      </c>
      <c r="AB1" s="362">
        <v>43466</v>
      </c>
      <c r="AC1" s="362">
        <v>43497</v>
      </c>
      <c r="AD1" s="362">
        <v>43525</v>
      </c>
      <c r="AE1" s="362">
        <v>43556</v>
      </c>
      <c r="AF1" s="362">
        <v>43586</v>
      </c>
      <c r="AG1" s="362">
        <v>43617</v>
      </c>
      <c r="AH1" s="362">
        <v>43647</v>
      </c>
      <c r="AI1" s="362">
        <v>43678</v>
      </c>
      <c r="AJ1" s="362">
        <v>43709</v>
      </c>
      <c r="AK1" s="362">
        <v>43739</v>
      </c>
      <c r="AL1" s="362">
        <v>43770</v>
      </c>
      <c r="AM1" s="362">
        <v>43800</v>
      </c>
      <c r="AN1" s="362">
        <v>43831</v>
      </c>
      <c r="AO1" s="362">
        <v>43862</v>
      </c>
      <c r="AP1" s="362">
        <v>43891</v>
      </c>
      <c r="AQ1" s="362">
        <v>43922</v>
      </c>
      <c r="AR1" s="362">
        <v>43952</v>
      </c>
      <c r="AS1" s="362">
        <v>43983</v>
      </c>
      <c r="AT1" s="362">
        <v>44013</v>
      </c>
      <c r="AU1" s="362">
        <v>44044</v>
      </c>
      <c r="AV1" s="362">
        <v>44075</v>
      </c>
      <c r="AW1" s="362">
        <v>44105</v>
      </c>
      <c r="AX1" s="362">
        <v>44136</v>
      </c>
      <c r="AY1" s="362">
        <v>44166</v>
      </c>
      <c r="AZ1" s="362">
        <v>44197</v>
      </c>
      <c r="BA1" s="362">
        <v>44228</v>
      </c>
      <c r="BB1" s="362">
        <v>44256</v>
      </c>
      <c r="BC1" s="362">
        <v>44287</v>
      </c>
      <c r="BD1" s="362">
        <v>44317</v>
      </c>
      <c r="BE1" s="362">
        <v>44348</v>
      </c>
      <c r="BF1" s="362">
        <v>44378</v>
      </c>
      <c r="BG1" s="362">
        <v>44409</v>
      </c>
      <c r="BH1" s="362">
        <v>44440</v>
      </c>
      <c r="BI1" s="362">
        <v>44470</v>
      </c>
      <c r="BJ1" s="362">
        <v>44501</v>
      </c>
      <c r="BK1" s="362">
        <v>44531</v>
      </c>
      <c r="BL1" s="362">
        <v>44562</v>
      </c>
      <c r="BM1" s="362">
        <v>44593</v>
      </c>
      <c r="BN1" s="362">
        <v>44621</v>
      </c>
      <c r="BO1" s="362">
        <v>44652</v>
      </c>
      <c r="BP1" s="362">
        <v>44682</v>
      </c>
      <c r="BQ1" s="362">
        <v>44713</v>
      </c>
      <c r="BR1" s="362">
        <v>44743</v>
      </c>
      <c r="BS1" s="362">
        <v>44774</v>
      </c>
      <c r="BT1" s="362">
        <v>44805</v>
      </c>
      <c r="BU1" s="362">
        <v>44835</v>
      </c>
      <c r="BV1" s="362">
        <v>44866</v>
      </c>
      <c r="BW1" s="362">
        <v>44896</v>
      </c>
      <c r="BX1" s="362">
        <v>44927</v>
      </c>
      <c r="BY1" s="362">
        <v>44958</v>
      </c>
      <c r="BZ1" s="362">
        <v>44986</v>
      </c>
      <c r="CA1" s="362">
        <v>45017</v>
      </c>
      <c r="CB1" s="362">
        <v>45047</v>
      </c>
      <c r="CC1" s="362">
        <v>45078</v>
      </c>
      <c r="CD1" s="362">
        <v>45108</v>
      </c>
      <c r="CE1" s="362">
        <v>45139</v>
      </c>
      <c r="CF1" s="362">
        <v>45170</v>
      </c>
      <c r="CG1" s="362">
        <v>45200</v>
      </c>
      <c r="CH1" s="362">
        <v>45231</v>
      </c>
      <c r="CI1" s="362">
        <v>45261</v>
      </c>
      <c r="CJ1" s="362">
        <v>45292</v>
      </c>
      <c r="CK1" s="362">
        <v>45323</v>
      </c>
      <c r="CL1" s="362">
        <v>45352</v>
      </c>
      <c r="CM1" s="362">
        <v>45383</v>
      </c>
      <c r="CN1" s="362">
        <v>45413</v>
      </c>
      <c r="CO1" s="362">
        <v>45444</v>
      </c>
      <c r="CP1" s="362">
        <v>45474</v>
      </c>
      <c r="CQ1" s="362">
        <v>45505</v>
      </c>
      <c r="CR1" s="362">
        <v>45536</v>
      </c>
      <c r="CS1" s="362">
        <v>45566</v>
      </c>
      <c r="CT1" s="362">
        <v>45597</v>
      </c>
      <c r="CU1" s="362">
        <v>45627</v>
      </c>
      <c r="CV1" s="362">
        <v>45658</v>
      </c>
      <c r="CW1" s="362">
        <v>45689</v>
      </c>
      <c r="CX1" s="362">
        <v>45717</v>
      </c>
      <c r="CY1" s="362">
        <v>45748</v>
      </c>
      <c r="CZ1" s="362">
        <v>45778</v>
      </c>
      <c r="DA1" s="362">
        <v>45809</v>
      </c>
      <c r="DB1" s="362">
        <v>45839</v>
      </c>
      <c r="DC1" s="362">
        <v>45870</v>
      </c>
      <c r="DD1" s="362">
        <v>45901</v>
      </c>
      <c r="DE1" s="362">
        <v>45931</v>
      </c>
      <c r="DF1" s="362">
        <v>45962</v>
      </c>
      <c r="DG1" s="362">
        <v>45992</v>
      </c>
      <c r="DH1" s="362">
        <v>46023</v>
      </c>
      <c r="DI1" s="362">
        <v>46054</v>
      </c>
      <c r="DJ1" s="362">
        <v>46082</v>
      </c>
      <c r="DK1" s="362">
        <v>46113</v>
      </c>
      <c r="DL1" s="362">
        <v>46143</v>
      </c>
      <c r="DM1" s="362">
        <v>46174</v>
      </c>
      <c r="DN1" s="362">
        <v>46204</v>
      </c>
      <c r="DO1" s="362">
        <v>46235</v>
      </c>
      <c r="DP1" s="362">
        <v>46266</v>
      </c>
      <c r="DQ1" s="362">
        <v>46296</v>
      </c>
      <c r="DR1" s="362">
        <v>46327</v>
      </c>
      <c r="DS1" s="362">
        <v>46357</v>
      </c>
      <c r="DT1" s="362">
        <v>46388</v>
      </c>
      <c r="DU1" s="362">
        <v>46419</v>
      </c>
      <c r="DV1" s="362">
        <v>46447</v>
      </c>
      <c r="DW1" s="362">
        <v>46478</v>
      </c>
      <c r="DX1" s="362">
        <v>46508</v>
      </c>
      <c r="DY1" s="362">
        <v>46539</v>
      </c>
      <c r="DZ1" s="362">
        <v>46569</v>
      </c>
      <c r="EA1" s="362">
        <v>46600</v>
      </c>
      <c r="EB1" s="362">
        <v>46631</v>
      </c>
      <c r="EC1" s="362">
        <v>46661</v>
      </c>
      <c r="ED1" s="362">
        <v>46692</v>
      </c>
      <c r="EE1" s="362">
        <v>46722</v>
      </c>
      <c r="EF1" s="362">
        <v>46753</v>
      </c>
      <c r="EG1" s="362">
        <v>46784</v>
      </c>
      <c r="EH1" s="362">
        <v>46813</v>
      </c>
      <c r="EI1" s="362">
        <v>46844</v>
      </c>
      <c r="EJ1" s="362">
        <v>46874</v>
      </c>
      <c r="EK1" s="362">
        <v>46905</v>
      </c>
      <c r="EL1" s="362">
        <v>46935</v>
      </c>
      <c r="EM1" s="362">
        <v>46966</v>
      </c>
      <c r="EN1" s="362">
        <v>46997</v>
      </c>
      <c r="EO1" s="362">
        <v>47027</v>
      </c>
      <c r="EP1" s="362">
        <v>47058</v>
      </c>
      <c r="EQ1" s="362">
        <v>47088</v>
      </c>
      <c r="ER1" s="362"/>
    </row>
    <row r="2" spans="1:148" hidden="1">
      <c r="A2" s="708" t="s">
        <v>301</v>
      </c>
      <c r="B2" s="709" t="s">
        <v>302</v>
      </c>
      <c r="C2" s="364" t="s">
        <v>303</v>
      </c>
      <c r="D2" s="626">
        <v>148457.72000000003</v>
      </c>
      <c r="E2" s="626">
        <v>151497.66999999998</v>
      </c>
      <c r="F2" s="626">
        <v>175657.4</v>
      </c>
      <c r="G2" s="626">
        <v>156518.38999999996</v>
      </c>
      <c r="H2" s="626">
        <v>29096.2</v>
      </c>
      <c r="I2" s="626">
        <v>33730.609999999993</v>
      </c>
      <c r="J2" s="626">
        <v>27052.820000000003</v>
      </c>
      <c r="K2" s="626">
        <v>26410.01</v>
      </c>
      <c r="L2" s="626">
        <v>5467</v>
      </c>
      <c r="M2" s="626">
        <v>27306.07</v>
      </c>
      <c r="N2" s="626">
        <v>36928.36</v>
      </c>
      <c r="O2" s="626">
        <v>30650.14</v>
      </c>
      <c r="P2" s="626">
        <v>38794.689999999995</v>
      </c>
      <c r="Q2" s="626">
        <v>35000.409999999996</v>
      </c>
      <c r="R2" s="626">
        <v>34581.990000000005</v>
      </c>
      <c r="S2" s="626">
        <v>40501.159999999996</v>
      </c>
      <c r="T2" s="626">
        <v>37151.700000000004</v>
      </c>
      <c r="U2" s="626">
        <v>80486.249999999985</v>
      </c>
      <c r="V2" s="626">
        <v>53996</v>
      </c>
      <c r="W2" s="626">
        <v>81542.100000000006</v>
      </c>
      <c r="X2" s="626">
        <v>64826.559999999998</v>
      </c>
      <c r="Y2" s="626">
        <v>96336.599999999991</v>
      </c>
      <c r="Z2" s="626">
        <v>70393.3</v>
      </c>
      <c r="AA2" s="626">
        <v>76508.66</v>
      </c>
      <c r="AB2" s="626">
        <v>56707.47</v>
      </c>
      <c r="AC2" s="626">
        <v>83981.83</v>
      </c>
      <c r="AD2" s="626">
        <v>77896.520000000019</v>
      </c>
      <c r="AE2" s="626">
        <v>64315.57</v>
      </c>
      <c r="AF2" s="626">
        <v>71961.539999999994</v>
      </c>
      <c r="AG2" s="626">
        <v>88197</v>
      </c>
      <c r="AH2" s="626">
        <v>79322</v>
      </c>
      <c r="AI2" s="626">
        <v>66202.578999999983</v>
      </c>
      <c r="AJ2" s="626">
        <v>67609.145000000004</v>
      </c>
      <c r="AK2" s="626">
        <v>64061.650999999998</v>
      </c>
      <c r="AL2" s="626">
        <v>47803.932999999997</v>
      </c>
      <c r="AM2" s="626">
        <v>38217.127999999997</v>
      </c>
      <c r="AN2" s="626">
        <v>57879.645000000004</v>
      </c>
      <c r="AO2" s="626">
        <v>37692.113999999994</v>
      </c>
      <c r="AP2" s="626">
        <v>61266.12</v>
      </c>
      <c r="AQ2" s="626">
        <v>29762.028999999999</v>
      </c>
      <c r="AR2" s="626">
        <v>41777.611000000004</v>
      </c>
      <c r="AS2" s="626">
        <v>42154.507000000005</v>
      </c>
      <c r="AT2" s="423">
        <v>26075.950999999997</v>
      </c>
      <c r="AU2" s="423">
        <v>20954.056</v>
      </c>
      <c r="AV2" s="423">
        <v>32032.802</v>
      </c>
      <c r="AW2" s="423">
        <v>41164.407999999996</v>
      </c>
      <c r="AX2" s="423">
        <v>27531.226999999999</v>
      </c>
      <c r="AY2" s="423">
        <v>38003.842000000011</v>
      </c>
      <c r="AZ2" s="423">
        <v>55296.087000000007</v>
      </c>
      <c r="BA2" s="423">
        <v>49620.124000000003</v>
      </c>
      <c r="BB2" s="423">
        <v>69804.241000000009</v>
      </c>
      <c r="BC2" s="423">
        <v>66378.198999999993</v>
      </c>
      <c r="BD2" s="423">
        <v>59066.534000000014</v>
      </c>
      <c r="BE2" s="423">
        <v>49768.207000000002</v>
      </c>
      <c r="BF2" s="423">
        <v>51284.337999999996</v>
      </c>
      <c r="BG2" s="423">
        <v>44851.277000000002</v>
      </c>
      <c r="BH2" s="423">
        <v>59935.654000000002</v>
      </c>
      <c r="BI2" s="423">
        <v>57846.184000000001</v>
      </c>
      <c r="BJ2" s="423">
        <v>54975.496999999996</v>
      </c>
      <c r="BK2" s="423">
        <v>45288.623</v>
      </c>
      <c r="BL2" s="423">
        <v>35217.269999999997</v>
      </c>
      <c r="BM2" s="423">
        <v>51703.443999999996</v>
      </c>
      <c r="BN2" s="423">
        <v>51189.803999999996</v>
      </c>
      <c r="BO2" s="423">
        <v>49274.181000000004</v>
      </c>
      <c r="BP2" s="423">
        <v>44146.930999999997</v>
      </c>
      <c r="BQ2" s="423">
        <v>55054.48</v>
      </c>
      <c r="BR2" s="423">
        <v>47005.934999999998</v>
      </c>
      <c r="BS2" s="423">
        <v>42688.332000000002</v>
      </c>
      <c r="BT2" s="423">
        <v>51020.428999999996</v>
      </c>
      <c r="BU2" s="423">
        <v>392711.29800000007</v>
      </c>
      <c r="BV2" s="423">
        <v>55054.243000000002</v>
      </c>
      <c r="BW2" s="423">
        <v>65496.162000000004</v>
      </c>
      <c r="BX2" s="423">
        <v>357056.82800000015</v>
      </c>
      <c r="BY2" s="423">
        <v>360384.08099999989</v>
      </c>
      <c r="BZ2" s="423">
        <v>408071.82199999993</v>
      </c>
      <c r="CA2" s="423">
        <v>396868.35099999991</v>
      </c>
      <c r="CB2" s="423">
        <v>381498.50599999994</v>
      </c>
      <c r="CC2" s="423">
        <v>423199.83000000007</v>
      </c>
      <c r="CD2" s="423">
        <v>356787.06300000002</v>
      </c>
      <c r="CE2" s="423">
        <v>396311.50700000004</v>
      </c>
      <c r="CF2" s="423">
        <v>133636.34600000002</v>
      </c>
      <c r="CG2" s="423">
        <v>364892.97000000009</v>
      </c>
      <c r="CH2" s="423">
        <v>394525.48799999995</v>
      </c>
      <c r="CI2" s="423">
        <v>625047.16999999993</v>
      </c>
      <c r="CJ2" s="423">
        <v>358986.61400000006</v>
      </c>
      <c r="CK2" s="423">
        <v>362015.56</v>
      </c>
      <c r="CL2" s="423">
        <v>296916.50299999985</v>
      </c>
      <c r="CM2" s="423">
        <v>390658.41199999995</v>
      </c>
      <c r="CN2" s="423">
        <v>339740.20699999999</v>
      </c>
      <c r="CO2" s="423">
        <v>319297.00800000003</v>
      </c>
      <c r="CP2" s="423">
        <v>295569.745</v>
      </c>
      <c r="CQ2" s="423">
        <v>291376.4690000001</v>
      </c>
      <c r="CR2" s="423">
        <v>345100.26299999998</v>
      </c>
      <c r="CS2" s="423">
        <v>352267.35600000003</v>
      </c>
      <c r="CT2" s="423">
        <v>315472.97399999999</v>
      </c>
      <c r="CU2" s="423">
        <v>478618.07800000004</v>
      </c>
      <c r="CV2" s="423">
        <v>355431.43800000002</v>
      </c>
      <c r="CW2" s="423">
        <v>325067.03500000009</v>
      </c>
      <c r="CX2" s="423">
        <v>390033.20899999992</v>
      </c>
      <c r="CY2" s="423">
        <v>330579.88100000005</v>
      </c>
      <c r="CZ2" s="423">
        <v>390590.22200000001</v>
      </c>
      <c r="DA2" s="423">
        <v>316731.62099999998</v>
      </c>
      <c r="DB2" s="423">
        <v>391604.61900000001</v>
      </c>
      <c r="DC2" s="423">
        <v>375497.20400000003</v>
      </c>
      <c r="DD2" s="423">
        <v>378373.48723394383</v>
      </c>
      <c r="DE2" s="423">
        <v>349405.08400000003</v>
      </c>
      <c r="DF2" s="423">
        <v>339023.37500000017</v>
      </c>
      <c r="DG2" s="423">
        <v>361668.28199999995</v>
      </c>
      <c r="DH2" s="423">
        <v>308733.2</v>
      </c>
      <c r="DI2" s="423">
        <v>291939.30200000003</v>
      </c>
      <c r="DJ2" s="423">
        <v>342009.36700000009</v>
      </c>
      <c r="DK2" s="423">
        <v>360927.25000000017</v>
      </c>
      <c r="DL2" s="423">
        <v>340517.17999999993</v>
      </c>
    </row>
    <row r="3" spans="1:148" hidden="1">
      <c r="A3" s="708"/>
      <c r="B3" s="709"/>
      <c r="C3" s="364" t="s">
        <v>304</v>
      </c>
      <c r="D3" s="626">
        <v>2108640.1179999998</v>
      </c>
      <c r="E3" s="626">
        <v>3799029.7980000009</v>
      </c>
      <c r="F3" s="626">
        <v>3706975.0500000007</v>
      </c>
      <c r="G3" s="626">
        <v>4043126.5739999991</v>
      </c>
      <c r="H3" s="626">
        <v>3801948.0210000002</v>
      </c>
      <c r="I3" s="626">
        <v>3952521.5799999968</v>
      </c>
      <c r="J3" s="626">
        <v>3420993.3960000011</v>
      </c>
      <c r="K3" s="626">
        <v>3647436.7820000043</v>
      </c>
      <c r="L3" s="626">
        <v>3195397.1900000013</v>
      </c>
      <c r="M3" s="626">
        <v>4031607.5580000002</v>
      </c>
      <c r="N3" s="626">
        <v>3952439.0400000014</v>
      </c>
      <c r="O3" s="626">
        <v>3740602.4400000004</v>
      </c>
      <c r="P3" s="626">
        <v>4247706.74</v>
      </c>
      <c r="Q3" s="626">
        <v>2334372.7399999998</v>
      </c>
      <c r="R3" s="626">
        <v>2013028.0000000012</v>
      </c>
      <c r="S3" s="626">
        <v>3392581.0760000027</v>
      </c>
      <c r="T3" s="626">
        <v>3412146.79</v>
      </c>
      <c r="U3" s="626">
        <v>3052401.84</v>
      </c>
      <c r="V3" s="626">
        <v>3261238.2419999996</v>
      </c>
      <c r="W3" s="626">
        <v>2128527.71</v>
      </c>
      <c r="X3" s="626">
        <v>2132767.4550000001</v>
      </c>
      <c r="Y3" s="626">
        <v>2161192.5199999996</v>
      </c>
      <c r="Z3" s="626">
        <v>2177963.1050000004</v>
      </c>
      <c r="AA3" s="626">
        <v>2147958.37</v>
      </c>
      <c r="AB3" s="626">
        <v>2312841.37</v>
      </c>
      <c r="AC3" s="626">
        <v>2208579.5750000002</v>
      </c>
      <c r="AD3" s="626">
        <v>2590554.1100000003</v>
      </c>
      <c r="AE3" s="626">
        <v>2528967.3049999997</v>
      </c>
      <c r="AF3" s="626">
        <v>2571482.9180000001</v>
      </c>
      <c r="AG3" s="626">
        <v>2841510.5500000007</v>
      </c>
      <c r="AH3" s="626">
        <v>2650449.7799999998</v>
      </c>
      <c r="AI3" s="626">
        <v>2618422.1100000003</v>
      </c>
      <c r="AJ3" s="626">
        <v>2594207.6949999998</v>
      </c>
      <c r="AK3" s="626">
        <v>2741617.3900000006</v>
      </c>
      <c r="AL3" s="626">
        <v>3691541.34</v>
      </c>
      <c r="AM3" s="626">
        <v>2593090.5650000004</v>
      </c>
      <c r="AN3" s="626">
        <v>3348821.5749999993</v>
      </c>
      <c r="AO3" s="626">
        <v>3315431.1789999986</v>
      </c>
      <c r="AP3" s="626">
        <v>2938266.5690000025</v>
      </c>
      <c r="AQ3" s="626">
        <v>2807747.496999999</v>
      </c>
      <c r="AR3" s="626">
        <v>3373310.6720000012</v>
      </c>
      <c r="AS3" s="626">
        <v>3162559.3280000002</v>
      </c>
      <c r="AT3" s="423">
        <v>2965026.5090000005</v>
      </c>
      <c r="AU3" s="423">
        <v>3591823.9550000005</v>
      </c>
      <c r="AV3" s="423">
        <v>2830949.8379999995</v>
      </c>
      <c r="AW3" s="423">
        <v>4154200.924000001</v>
      </c>
      <c r="AX3" s="423">
        <v>3326997.9120000014</v>
      </c>
      <c r="AY3" s="423">
        <v>3072507.6260000011</v>
      </c>
      <c r="AZ3" s="423">
        <v>3380119.3230000013</v>
      </c>
      <c r="BA3" s="423">
        <v>3456774.7710000002</v>
      </c>
      <c r="BB3" s="423">
        <v>3945147.8059999989</v>
      </c>
      <c r="BC3" s="423">
        <v>3014960.6149999988</v>
      </c>
      <c r="BD3" s="423">
        <v>2770996.5009999992</v>
      </c>
      <c r="BE3" s="423">
        <v>3198218.9060000023</v>
      </c>
      <c r="BF3" s="423">
        <v>3536670.4499999979</v>
      </c>
      <c r="BG3" s="423">
        <v>3542769.2009999994</v>
      </c>
      <c r="BH3" s="423">
        <v>3813497.2600000002</v>
      </c>
      <c r="BI3" s="423">
        <v>3077199.4060000009</v>
      </c>
      <c r="BJ3" s="423">
        <v>3218816.0619999985</v>
      </c>
      <c r="BK3" s="423">
        <v>2969573.0890000006</v>
      </c>
      <c r="BL3" s="423">
        <v>2738789.7310000011</v>
      </c>
      <c r="BM3" s="423">
        <v>3198830.7060000007</v>
      </c>
      <c r="BN3" s="423">
        <v>3734708.1010000021</v>
      </c>
      <c r="BO3" s="423">
        <v>3352358.5190000026</v>
      </c>
      <c r="BP3" s="423">
        <v>3387468.4190000002</v>
      </c>
      <c r="BQ3" s="423">
        <v>3721565.014</v>
      </c>
      <c r="BR3" s="423">
        <v>3250497.25</v>
      </c>
      <c r="BS3" s="423">
        <v>3299535.3960000002</v>
      </c>
      <c r="BT3" s="423">
        <v>2924667.3339999984</v>
      </c>
      <c r="BU3" s="423">
        <v>3144221.6170000001</v>
      </c>
      <c r="BV3" s="423">
        <v>3151073.2969999993</v>
      </c>
      <c r="BW3" s="423">
        <v>3222846.7710000011</v>
      </c>
      <c r="BX3" s="423">
        <v>2636611.4989999998</v>
      </c>
      <c r="BY3" s="423">
        <v>7447249.0629999992</v>
      </c>
      <c r="BZ3" s="423">
        <v>2315417.0779999997</v>
      </c>
      <c r="CA3" s="423">
        <v>2458276.9060000009</v>
      </c>
      <c r="CB3" s="423">
        <v>3150215.682000001</v>
      </c>
      <c r="CC3" s="423">
        <v>2897981.2260000007</v>
      </c>
      <c r="CD3" s="423">
        <v>2845802.0280000009</v>
      </c>
      <c r="CE3" s="423">
        <v>3033276.2280000006</v>
      </c>
      <c r="CF3" s="423">
        <v>2872631.6359999999</v>
      </c>
      <c r="CG3" s="423">
        <v>3371099.7629999993</v>
      </c>
      <c r="CH3" s="423">
        <v>3192558.6259999992</v>
      </c>
      <c r="CI3" s="423">
        <v>3251133.4619999994</v>
      </c>
      <c r="CJ3" s="423">
        <v>3397314.8459999976</v>
      </c>
      <c r="CK3" s="423">
        <v>3104567.9810000015</v>
      </c>
      <c r="CL3" s="423">
        <v>2838130.1400000006</v>
      </c>
      <c r="CM3" s="423">
        <v>3143628.9969999995</v>
      </c>
      <c r="CN3" s="423">
        <v>3265633.182</v>
      </c>
      <c r="CO3" s="423">
        <v>3371797.6180000007</v>
      </c>
      <c r="CP3" s="423">
        <v>3889665.5110000009</v>
      </c>
      <c r="CQ3" s="423">
        <v>4715800.9640000006</v>
      </c>
      <c r="CR3" s="423">
        <v>3803448.9939999995</v>
      </c>
      <c r="CS3" s="423">
        <v>4240784.9619999956</v>
      </c>
      <c r="CT3" s="423">
        <v>4202767.7579999994</v>
      </c>
      <c r="CU3" s="423">
        <v>4212936.120000001</v>
      </c>
      <c r="CV3" s="423">
        <v>3535219.3569999994</v>
      </c>
      <c r="CW3" s="423">
        <v>3778360.058999999</v>
      </c>
      <c r="CX3" s="423">
        <v>4074130.4460000009</v>
      </c>
      <c r="CY3" s="423">
        <v>4337189.6559999986</v>
      </c>
      <c r="CZ3" s="423">
        <v>4564751.1360000037</v>
      </c>
      <c r="DA3" s="423">
        <v>4353867.8730000006</v>
      </c>
      <c r="DB3" s="423">
        <v>4157742.2110000034</v>
      </c>
      <c r="DC3" s="423">
        <v>7233760.2529999949</v>
      </c>
      <c r="DD3" s="423">
        <v>4741620.4181420021</v>
      </c>
      <c r="DE3" s="423">
        <v>4761796.3870000001</v>
      </c>
      <c r="DF3" s="423">
        <v>4577566.4329999993</v>
      </c>
      <c r="DG3" s="423">
        <v>4964117.6610000003</v>
      </c>
      <c r="DH3" s="423">
        <v>3979472.961126985</v>
      </c>
      <c r="DI3" s="423">
        <v>4062276.7842222233</v>
      </c>
      <c r="DJ3" s="423">
        <v>4184862.298</v>
      </c>
      <c r="DK3" s="423">
        <v>4676735.1210000021</v>
      </c>
      <c r="DL3" s="423">
        <v>4668515.875</v>
      </c>
    </row>
    <row r="4" spans="1:148" hidden="1">
      <c r="A4" s="708"/>
      <c r="B4" s="709"/>
      <c r="C4" s="364" t="s">
        <v>305</v>
      </c>
      <c r="D4" s="626">
        <v>4251705.7340000011</v>
      </c>
      <c r="E4" s="626">
        <v>4159811.6549999993</v>
      </c>
      <c r="F4" s="626">
        <v>4299004.7039999999</v>
      </c>
      <c r="G4" s="626">
        <v>3856806.3199999989</v>
      </c>
      <c r="H4" s="626">
        <v>4301760.1109999996</v>
      </c>
      <c r="I4" s="626">
        <v>4210991.9809999997</v>
      </c>
      <c r="J4" s="626">
        <v>4470603.0400000019</v>
      </c>
      <c r="K4" s="626">
        <v>4819020.6900000023</v>
      </c>
      <c r="L4" s="626">
        <v>5018194.1069999989</v>
      </c>
      <c r="M4" s="626">
        <v>5352597.8400000008</v>
      </c>
      <c r="N4" s="626">
        <v>5264447.8500000006</v>
      </c>
      <c r="O4" s="626">
        <v>4976024.6599999983</v>
      </c>
      <c r="P4" s="626">
        <v>4856450.879999999</v>
      </c>
      <c r="Q4" s="626">
        <v>5675620.4320000038</v>
      </c>
      <c r="R4" s="626">
        <v>5315212.7390000001</v>
      </c>
      <c r="S4" s="626">
        <v>5395550.4899999974</v>
      </c>
      <c r="T4" s="626">
        <v>5382300.1999999993</v>
      </c>
      <c r="U4" s="626">
        <v>7076967.3199999975</v>
      </c>
      <c r="V4" s="626">
        <v>6077105.5259999987</v>
      </c>
      <c r="W4" s="626">
        <v>6860923.080000001</v>
      </c>
      <c r="X4" s="626">
        <v>6554089.4480000027</v>
      </c>
      <c r="Y4" s="626">
        <v>6844979.4089999991</v>
      </c>
      <c r="Z4" s="626">
        <v>6668769.8219999988</v>
      </c>
      <c r="AA4" s="626">
        <v>6456693.0059999991</v>
      </c>
      <c r="AB4" s="626">
        <v>6132747.8580000009</v>
      </c>
      <c r="AC4" s="626">
        <v>5930260.3500000024</v>
      </c>
      <c r="AD4" s="626">
        <v>6185894.5039999988</v>
      </c>
      <c r="AE4" s="626">
        <v>6013607.6430000002</v>
      </c>
      <c r="AF4" s="626">
        <v>6639063.9660000009</v>
      </c>
      <c r="AG4" s="626">
        <v>6408793.5240000011</v>
      </c>
      <c r="AH4" s="626">
        <v>6775254.1060000053</v>
      </c>
      <c r="AI4" s="626">
        <v>7202558.2420000015</v>
      </c>
      <c r="AJ4" s="626">
        <v>7712999.1689999998</v>
      </c>
      <c r="AK4" s="626">
        <v>8670591.8269999959</v>
      </c>
      <c r="AL4" s="626">
        <v>7605388.6600000001</v>
      </c>
      <c r="AM4" s="626">
        <v>8441982.9340000004</v>
      </c>
      <c r="AN4" s="626">
        <v>8302109.0000000028</v>
      </c>
      <c r="AO4" s="626">
        <v>8490595.421000002</v>
      </c>
      <c r="AP4" s="626">
        <v>7138267.799999997</v>
      </c>
      <c r="AQ4" s="626">
        <v>5277185.8299999973</v>
      </c>
      <c r="AR4" s="626">
        <v>5701321.9499999983</v>
      </c>
      <c r="AS4" s="626">
        <v>6994637.6380000003</v>
      </c>
      <c r="AT4" s="423">
        <v>8458083.1910000034</v>
      </c>
      <c r="AU4" s="423">
        <v>9811623.4609999973</v>
      </c>
      <c r="AV4" s="423">
        <v>9735594.5429999977</v>
      </c>
      <c r="AW4" s="423">
        <v>8762548.4429999981</v>
      </c>
      <c r="AX4" s="423">
        <v>8908959.3299999982</v>
      </c>
      <c r="AY4" s="423">
        <v>9163328.6020000037</v>
      </c>
      <c r="AZ4" s="423">
        <v>8490409.9579999968</v>
      </c>
      <c r="BA4" s="423">
        <v>8292987.6350000016</v>
      </c>
      <c r="BB4" s="423">
        <v>9160856.7329999954</v>
      </c>
      <c r="BC4" s="423">
        <v>8899846.5129999947</v>
      </c>
      <c r="BD4" s="423">
        <v>7207844.1340000015</v>
      </c>
      <c r="BE4" s="423">
        <v>8778257.027999999</v>
      </c>
      <c r="BF4" s="423">
        <v>9811085.2429999895</v>
      </c>
      <c r="BG4" s="423">
        <v>10595184.052999996</v>
      </c>
      <c r="BH4" s="423">
        <v>11143243.839999998</v>
      </c>
      <c r="BI4" s="423">
        <v>9754471.6890000012</v>
      </c>
      <c r="BJ4" s="423">
        <v>10084646.532999996</v>
      </c>
      <c r="BK4" s="423">
        <v>9681375.7000000067</v>
      </c>
      <c r="BL4" s="423">
        <v>9063274.9109999947</v>
      </c>
      <c r="BM4" s="423">
        <v>9091043.2110000029</v>
      </c>
      <c r="BN4" s="423">
        <v>9664617.9080000035</v>
      </c>
      <c r="BO4" s="423">
        <v>9439997.0729999915</v>
      </c>
      <c r="BP4" s="423">
        <v>9923245.2279999908</v>
      </c>
      <c r="BQ4" s="423">
        <v>11160971.571000002</v>
      </c>
      <c r="BR4" s="423">
        <v>10123096.893999999</v>
      </c>
      <c r="BS4" s="423">
        <v>10302751.411999993</v>
      </c>
      <c r="BT4" s="423">
        <v>10489127.835999992</v>
      </c>
      <c r="BU4" s="423">
        <v>13432192.466999991</v>
      </c>
      <c r="BV4" s="423">
        <v>10952746.460999994</v>
      </c>
      <c r="BW4" s="423">
        <v>10958964.21100001</v>
      </c>
      <c r="BX4" s="423">
        <v>10111401.077999998</v>
      </c>
      <c r="BY4" s="423">
        <v>5664367.3159999987</v>
      </c>
      <c r="BZ4" s="423">
        <v>11952663.071999997</v>
      </c>
      <c r="CA4" s="423">
        <v>9967049.0290000122</v>
      </c>
      <c r="CB4" s="423">
        <v>10498130.443999993</v>
      </c>
      <c r="CC4" s="423">
        <v>9934449.1870000027</v>
      </c>
      <c r="CD4" s="423">
        <v>9972249.5349999908</v>
      </c>
      <c r="CE4" s="423">
        <v>10453878.515000002</v>
      </c>
      <c r="CF4" s="423">
        <v>8921575.4299999997</v>
      </c>
      <c r="CG4" s="423">
        <v>12575129.963999998</v>
      </c>
      <c r="CH4" s="423">
        <v>11524310.788999995</v>
      </c>
      <c r="CI4" s="423">
        <v>10670544.166999999</v>
      </c>
      <c r="CJ4" s="423">
        <v>11572806.800000001</v>
      </c>
      <c r="CK4" s="423">
        <v>10242167.855</v>
      </c>
      <c r="CL4" s="423">
        <v>10235221.867000002</v>
      </c>
      <c r="CM4" s="423">
        <v>10375857.152000006</v>
      </c>
      <c r="CN4" s="423">
        <v>10852276.116</v>
      </c>
      <c r="CO4" s="423">
        <v>10862271.502999993</v>
      </c>
      <c r="CP4" s="423">
        <v>11000775.784999996</v>
      </c>
      <c r="CQ4" s="423">
        <v>9842623.8959999941</v>
      </c>
      <c r="CR4" s="423">
        <v>11807148.065999987</v>
      </c>
      <c r="CS4" s="423">
        <v>15020304.677000007</v>
      </c>
      <c r="CT4" s="423">
        <v>13260652.232000001</v>
      </c>
      <c r="CU4" s="423">
        <v>12629695.311000006</v>
      </c>
      <c r="CV4" s="423">
        <v>11733427.885000005</v>
      </c>
      <c r="CW4" s="423">
        <v>11890066.716000002</v>
      </c>
      <c r="CX4" s="423">
        <v>12105844.618000016</v>
      </c>
      <c r="CY4" s="423">
        <v>12587396.580999998</v>
      </c>
      <c r="CZ4" s="423">
        <v>13095865.507000005</v>
      </c>
      <c r="DA4" s="423">
        <v>12662132.584000003</v>
      </c>
      <c r="DB4" s="423">
        <v>13715519.193999998</v>
      </c>
      <c r="DC4" s="423">
        <v>13969312</v>
      </c>
      <c r="DD4" s="423">
        <v>13389897.335394789</v>
      </c>
      <c r="DE4" s="423">
        <v>14503997.972000003</v>
      </c>
      <c r="DF4" s="423">
        <v>13844460.272000004</v>
      </c>
      <c r="DG4" s="423">
        <v>23971227.451000035</v>
      </c>
      <c r="DH4" s="423">
        <v>21777411.614857156</v>
      </c>
      <c r="DI4" s="423">
        <v>20453342.207349204</v>
      </c>
      <c r="DJ4" s="423">
        <v>24091994.159000009</v>
      </c>
      <c r="DK4" s="423">
        <v>23845439.788999982</v>
      </c>
      <c r="DL4" s="423">
        <v>23140307.183999985</v>
      </c>
    </row>
    <row r="5" spans="1:148" hidden="1">
      <c r="A5" s="708"/>
      <c r="B5" s="709"/>
      <c r="C5" s="364" t="s">
        <v>306</v>
      </c>
      <c r="D5" s="626">
        <v>5667264.8620000044</v>
      </c>
      <c r="E5" s="626">
        <v>3014690.6930000009</v>
      </c>
      <c r="F5" s="626">
        <v>3527607.2670000042</v>
      </c>
      <c r="G5" s="626">
        <v>3458482.1100000003</v>
      </c>
      <c r="H5" s="626">
        <v>3848739.0079999976</v>
      </c>
      <c r="I5" s="626">
        <v>3952389.0659999987</v>
      </c>
      <c r="J5" s="626">
        <v>3588847.4899999998</v>
      </c>
      <c r="K5" s="626">
        <v>3535194.4749999982</v>
      </c>
      <c r="L5" s="626">
        <v>4222886.4279999994</v>
      </c>
      <c r="M5" s="626">
        <v>3435440.2000000016</v>
      </c>
      <c r="N5" s="626">
        <v>3253962.5100000002</v>
      </c>
      <c r="O5" s="626">
        <v>3488305.895</v>
      </c>
      <c r="P5" s="626">
        <v>3027896.84</v>
      </c>
      <c r="Q5" s="626">
        <v>3571856.1530000009</v>
      </c>
      <c r="R5" s="626">
        <v>5417984.9359999988</v>
      </c>
      <c r="S5" s="626">
        <v>4186512.950999998</v>
      </c>
      <c r="T5" s="626">
        <v>4377990.3450000016</v>
      </c>
      <c r="U5" s="626">
        <v>3550982.7940000002</v>
      </c>
      <c r="V5" s="626">
        <v>3549234.3209999981</v>
      </c>
      <c r="W5" s="626">
        <v>4634476.1430000002</v>
      </c>
      <c r="X5" s="626">
        <v>4913263.699000001</v>
      </c>
      <c r="Y5" s="626">
        <v>4714732.9660000009</v>
      </c>
      <c r="Z5" s="626">
        <v>4410237.2880000006</v>
      </c>
      <c r="AA5" s="626">
        <v>4528832.8659999995</v>
      </c>
      <c r="AB5" s="626">
        <v>4599952.3010000028</v>
      </c>
      <c r="AC5" s="626">
        <v>3997148.2459999984</v>
      </c>
      <c r="AD5" s="626">
        <v>4333938.7900000019</v>
      </c>
      <c r="AE5" s="626">
        <v>4577621.2900000019</v>
      </c>
      <c r="AF5" s="626">
        <v>4931453.884999997</v>
      </c>
      <c r="AG5" s="626">
        <v>4217178.3649999984</v>
      </c>
      <c r="AH5" s="626">
        <v>4732900.4219999984</v>
      </c>
      <c r="AI5" s="626">
        <v>5132666.2999999989</v>
      </c>
      <c r="AJ5" s="626">
        <v>4601166.334999999</v>
      </c>
      <c r="AK5" s="626">
        <v>4607577.7360000014</v>
      </c>
      <c r="AL5" s="626">
        <v>4186465.760000003</v>
      </c>
      <c r="AM5" s="626">
        <v>4669657.4640000015</v>
      </c>
      <c r="AN5" s="626">
        <v>4233779.4229999986</v>
      </c>
      <c r="AO5" s="626">
        <v>4122161.3439999991</v>
      </c>
      <c r="AP5" s="626">
        <v>3732205.4200000013</v>
      </c>
      <c r="AQ5" s="626">
        <v>2597035.73</v>
      </c>
      <c r="AR5" s="626">
        <v>2773472.1100000003</v>
      </c>
      <c r="AS5" s="626">
        <v>2793397.3619999993</v>
      </c>
      <c r="AT5" s="423">
        <v>3258301.6309999996</v>
      </c>
      <c r="AU5" s="423">
        <v>3264592.0759999994</v>
      </c>
      <c r="AV5" s="423">
        <v>4265490.4169999976</v>
      </c>
      <c r="AW5" s="423">
        <v>4566066.2190000033</v>
      </c>
      <c r="AX5" s="423">
        <v>4211010.4219999965</v>
      </c>
      <c r="AY5" s="423">
        <v>4566822.1289999969</v>
      </c>
      <c r="AZ5" s="423">
        <v>4160594.7740000011</v>
      </c>
      <c r="BA5" s="423">
        <v>4420509.898000001</v>
      </c>
      <c r="BB5" s="423">
        <v>4556237.7009999976</v>
      </c>
      <c r="BC5" s="423">
        <v>5379904.2530000024</v>
      </c>
      <c r="BD5" s="423">
        <v>3812636.8199999975</v>
      </c>
      <c r="BE5" s="423">
        <v>4483301.9949999973</v>
      </c>
      <c r="BF5" s="423">
        <v>4797442.8180000037</v>
      </c>
      <c r="BG5" s="423">
        <v>5052915.5840000035</v>
      </c>
      <c r="BH5" s="423">
        <v>5035405.3849999998</v>
      </c>
      <c r="BI5" s="423">
        <v>5182035.8430000059</v>
      </c>
      <c r="BJ5" s="423">
        <v>5041035.0159999961</v>
      </c>
      <c r="BK5" s="423">
        <v>5221590.5950000035</v>
      </c>
      <c r="BL5" s="423">
        <v>4965120.0740000028</v>
      </c>
      <c r="BM5" s="423">
        <v>4977860.072999998</v>
      </c>
      <c r="BN5" s="423">
        <v>5695598.2249999996</v>
      </c>
      <c r="BO5" s="423">
        <v>5956079.3989999946</v>
      </c>
      <c r="BP5" s="423">
        <v>5606191.5869999947</v>
      </c>
      <c r="BQ5" s="423">
        <v>6051830.4090000074</v>
      </c>
      <c r="BR5" s="423">
        <v>5179977.7440000037</v>
      </c>
      <c r="BS5" s="423">
        <v>5006177.4800000014</v>
      </c>
      <c r="BT5" s="423">
        <v>5205122.6769999973</v>
      </c>
      <c r="BU5" s="423">
        <v>6004850.2560000066</v>
      </c>
      <c r="BV5" s="423">
        <v>6125639.4810000015</v>
      </c>
      <c r="BW5" s="423">
        <v>6492370.5199999949</v>
      </c>
      <c r="BX5" s="423">
        <v>5079689.978000002</v>
      </c>
      <c r="BY5" s="423">
        <v>4634034.4340000032</v>
      </c>
      <c r="BZ5" s="423">
        <v>5649355.1669999957</v>
      </c>
      <c r="CA5" s="423">
        <v>6126175.7870000079</v>
      </c>
      <c r="CB5" s="423">
        <v>6543828.2520000003</v>
      </c>
      <c r="CC5" s="423">
        <v>6842341.7679999964</v>
      </c>
      <c r="CD5" s="423">
        <v>5467451.6020000074</v>
      </c>
      <c r="CE5" s="423">
        <v>5779337.3730000062</v>
      </c>
      <c r="CF5" s="423">
        <v>5198885.3959999932</v>
      </c>
      <c r="CG5" s="423">
        <v>6335715.9519999949</v>
      </c>
      <c r="CH5" s="423">
        <v>6841878.3829999976</v>
      </c>
      <c r="CI5" s="423">
        <v>7277265.6319999984</v>
      </c>
      <c r="CJ5" s="423">
        <v>5694923.6519999979</v>
      </c>
      <c r="CK5" s="423">
        <v>5151801.8349999972</v>
      </c>
      <c r="CL5" s="423">
        <v>5310110.9859999986</v>
      </c>
      <c r="CM5" s="423">
        <v>5848982.6209999975</v>
      </c>
      <c r="CN5" s="423">
        <v>6520388.4769999953</v>
      </c>
      <c r="CO5" s="423">
        <v>6539496.8229999989</v>
      </c>
      <c r="CP5" s="423">
        <v>5769829.0349999974</v>
      </c>
      <c r="CQ5" s="423">
        <v>4110077.6199999945</v>
      </c>
      <c r="CR5" s="423">
        <v>5760874.0589999929</v>
      </c>
      <c r="CS5" s="423">
        <v>6649254.2889999999</v>
      </c>
      <c r="CT5" s="423">
        <v>6992914.054999995</v>
      </c>
      <c r="CU5" s="423">
        <v>7865961.0899999933</v>
      </c>
      <c r="CV5" s="423">
        <v>5580284.1750000007</v>
      </c>
      <c r="CW5" s="423">
        <v>5065154.2179999985</v>
      </c>
      <c r="CX5" s="423">
        <v>5664688.3199999994</v>
      </c>
      <c r="CY5" s="423">
        <v>6255402.4020000026</v>
      </c>
      <c r="CZ5" s="423">
        <v>6756163.7829999989</v>
      </c>
      <c r="DA5" s="423">
        <v>7310455.0830000006</v>
      </c>
      <c r="DB5" s="423">
        <v>6612260.1770000039</v>
      </c>
      <c r="DC5" s="423">
        <v>6444451.9460000005</v>
      </c>
      <c r="DD5" s="423">
        <v>6538242.7189975036</v>
      </c>
      <c r="DE5" s="423">
        <v>7857912.9530000007</v>
      </c>
      <c r="DF5" s="423">
        <v>7645391.5439999914</v>
      </c>
      <c r="DG5" s="423">
        <v>8298880.6890000012</v>
      </c>
      <c r="DH5" s="423">
        <v>6637628.5882380996</v>
      </c>
      <c r="DI5" s="423">
        <v>5084483.3135634866</v>
      </c>
      <c r="DJ5" s="423">
        <v>6330059.707000006</v>
      </c>
      <c r="DK5" s="423">
        <v>6089838.7179999938</v>
      </c>
      <c r="DL5" s="423">
        <v>6963614.9660000037</v>
      </c>
    </row>
    <row r="6" spans="1:148" hidden="1">
      <c r="A6" s="708"/>
      <c r="B6" s="709"/>
      <c r="C6" s="364" t="s">
        <v>307</v>
      </c>
      <c r="D6" s="626">
        <v>54876.049999999996</v>
      </c>
      <c r="E6" s="626">
        <v>55984.661999999989</v>
      </c>
      <c r="F6" s="626">
        <v>58266.780000000006</v>
      </c>
      <c r="G6" s="626">
        <v>59370.64</v>
      </c>
      <c r="H6" s="626">
        <v>50288.679999999993</v>
      </c>
      <c r="I6" s="626">
        <v>39187.72</v>
      </c>
      <c r="J6" s="626">
        <v>50345.460000000006</v>
      </c>
      <c r="K6" s="626">
        <v>19700</v>
      </c>
      <c r="L6" s="626">
        <v>47004.726000000002</v>
      </c>
      <c r="M6" s="626">
        <v>21681.74</v>
      </c>
      <c r="N6" s="626">
        <v>25824.48</v>
      </c>
      <c r="O6" s="626">
        <v>14015.68</v>
      </c>
      <c r="P6" s="626">
        <v>5604.14</v>
      </c>
      <c r="Q6" s="626">
        <v>8378.57</v>
      </c>
      <c r="R6" s="626">
        <v>4222.3900000000003</v>
      </c>
      <c r="S6" s="626">
        <v>46853.66</v>
      </c>
      <c r="T6" s="626">
        <v>86509.049999999974</v>
      </c>
      <c r="U6" s="626">
        <v>61778.320000000007</v>
      </c>
      <c r="V6" s="626">
        <v>88613.1</v>
      </c>
      <c r="W6" s="626">
        <v>107530.62999999999</v>
      </c>
      <c r="X6" s="626">
        <v>120197.7</v>
      </c>
      <c r="Y6" s="626">
        <v>138027.4</v>
      </c>
      <c r="Z6" s="626">
        <v>104433</v>
      </c>
      <c r="AA6" s="626">
        <v>114755.7</v>
      </c>
      <c r="AB6" s="626">
        <v>84160.5</v>
      </c>
      <c r="AC6" s="626">
        <v>130901.3</v>
      </c>
      <c r="AD6" s="626">
        <v>111397</v>
      </c>
      <c r="AE6" s="626">
        <v>150949</v>
      </c>
      <c r="AF6" s="626">
        <v>88897</v>
      </c>
      <c r="AG6" s="626">
        <v>102335.6</v>
      </c>
      <c r="AH6" s="626">
        <v>97248.2</v>
      </c>
      <c r="AI6" s="626">
        <v>100152.20000000001</v>
      </c>
      <c r="AJ6" s="626">
        <v>81024</v>
      </c>
      <c r="AK6" s="626">
        <v>104671</v>
      </c>
      <c r="AL6" s="626">
        <v>11010</v>
      </c>
      <c r="AM6" s="626">
        <v>85596</v>
      </c>
      <c r="AN6" s="626">
        <v>12036</v>
      </c>
      <c r="AO6" s="626">
        <v>58007.4</v>
      </c>
      <c r="AP6" s="626">
        <v>30370.799999999999</v>
      </c>
      <c r="AQ6" s="626">
        <v>32782.1</v>
      </c>
      <c r="AR6" s="626">
        <v>21381.7</v>
      </c>
      <c r="AS6" s="626">
        <v>17379</v>
      </c>
      <c r="AT6" s="423">
        <v>30517.599999999999</v>
      </c>
      <c r="AU6" s="423">
        <v>21876.199999999997</v>
      </c>
      <c r="AV6" s="423">
        <v>28331.11</v>
      </c>
      <c r="AW6" s="423">
        <v>22664.600000000002</v>
      </c>
      <c r="AX6" s="423">
        <v>25907.119999999999</v>
      </c>
      <c r="AY6" s="423">
        <v>16284.73</v>
      </c>
      <c r="AZ6" s="423">
        <v>17334.400000000001</v>
      </c>
      <c r="BA6" s="423">
        <v>23221.393</v>
      </c>
      <c r="BB6" s="423">
        <v>30402.329999999994</v>
      </c>
      <c r="BC6" s="423">
        <v>19699.21</v>
      </c>
      <c r="BD6" s="423">
        <v>26728.710000000003</v>
      </c>
      <c r="BE6" s="423">
        <v>30798.760000000002</v>
      </c>
      <c r="BF6" s="423">
        <v>28079.877</v>
      </c>
      <c r="BG6" s="423">
        <v>32430.432999999997</v>
      </c>
      <c r="BH6" s="423">
        <v>38954.478000000003</v>
      </c>
      <c r="BI6" s="423">
        <v>35356.080000000002</v>
      </c>
      <c r="BJ6" s="423">
        <v>39968.349999999991</v>
      </c>
      <c r="BK6" s="423">
        <v>30027.480000000007</v>
      </c>
      <c r="BL6" s="423">
        <v>37444.590000000004</v>
      </c>
      <c r="BM6" s="423">
        <v>48125.36</v>
      </c>
      <c r="BN6" s="423">
        <v>29597.759999999995</v>
      </c>
      <c r="BO6" s="423">
        <v>29488.68</v>
      </c>
      <c r="BP6" s="423">
        <v>34408.140000000007</v>
      </c>
      <c r="BQ6" s="423">
        <v>24291.81</v>
      </c>
      <c r="BR6" s="423">
        <v>45906.55</v>
      </c>
      <c r="BS6" s="423">
        <v>39085.85</v>
      </c>
      <c r="BT6" s="423">
        <v>42516.82</v>
      </c>
      <c r="BU6" s="423">
        <v>33170.960000000006</v>
      </c>
      <c r="BV6" s="423">
        <v>53791.53</v>
      </c>
      <c r="BW6" s="423">
        <v>61769.23</v>
      </c>
      <c r="BX6" s="423">
        <v>40054.439999999995</v>
      </c>
      <c r="BY6" s="423">
        <v>42851.6</v>
      </c>
      <c r="BZ6" s="423">
        <v>39483.819999999992</v>
      </c>
      <c r="CA6" s="423">
        <v>74605.930000000008</v>
      </c>
      <c r="CB6" s="423">
        <v>45543.380000000005</v>
      </c>
      <c r="CC6" s="423">
        <v>57354.530000000013</v>
      </c>
      <c r="CD6" s="423">
        <v>23607.300000000003</v>
      </c>
      <c r="CE6" s="423">
        <v>73352.01999999999</v>
      </c>
      <c r="CF6" s="423">
        <v>6497.4</v>
      </c>
      <c r="CG6" s="423">
        <v>49138.68</v>
      </c>
      <c r="CH6" s="423">
        <v>37727.270000000004</v>
      </c>
      <c r="CI6" s="423">
        <v>39692.819999999992</v>
      </c>
      <c r="CJ6" s="423">
        <v>55958.93</v>
      </c>
      <c r="CK6" s="423">
        <v>40717.32</v>
      </c>
      <c r="CL6" s="423">
        <v>34254.559999999998</v>
      </c>
      <c r="CM6" s="423">
        <v>36042.129999999997</v>
      </c>
      <c r="CN6" s="423">
        <v>51876.579999999994</v>
      </c>
      <c r="CO6" s="423">
        <v>37941.030000000006</v>
      </c>
      <c r="CP6" s="423">
        <v>31609.96</v>
      </c>
      <c r="CQ6" s="423">
        <v>37020.370000000003</v>
      </c>
      <c r="CR6" s="423">
        <v>25752.27</v>
      </c>
      <c r="CS6" s="423">
        <v>38839.89</v>
      </c>
      <c r="CT6" s="423">
        <v>33621.4</v>
      </c>
      <c r="CU6" s="423">
        <v>36403.11</v>
      </c>
      <c r="CV6" s="423">
        <v>40538.509999999995</v>
      </c>
      <c r="CW6" s="423">
        <v>28845.299999999996</v>
      </c>
      <c r="CX6" s="423">
        <v>33455.440000000002</v>
      </c>
      <c r="CY6" s="423">
        <v>43367.35</v>
      </c>
      <c r="CZ6" s="423">
        <v>33788.71</v>
      </c>
      <c r="DA6" s="423">
        <v>39498.53</v>
      </c>
      <c r="DB6" s="423">
        <v>48127.92</v>
      </c>
      <c r="DC6" s="423">
        <v>3195</v>
      </c>
      <c r="DD6" s="423">
        <v>35635.063987107926</v>
      </c>
      <c r="DE6" s="423">
        <v>60752.119999999988</v>
      </c>
      <c r="DF6" s="423">
        <v>58163.009999999995</v>
      </c>
      <c r="DG6" s="423">
        <v>52866.34</v>
      </c>
      <c r="DH6" s="423">
        <v>59049.045396825393</v>
      </c>
      <c r="DI6" s="423">
        <v>57844.503492063493</v>
      </c>
      <c r="DJ6" s="423">
        <v>46781.539999999994</v>
      </c>
      <c r="DK6" s="423">
        <v>86849.52</v>
      </c>
      <c r="DL6" s="423">
        <v>47326.27</v>
      </c>
    </row>
    <row r="7" spans="1:148" hidden="1">
      <c r="A7" s="708"/>
      <c r="B7" s="709"/>
      <c r="C7" s="364" t="s">
        <v>308</v>
      </c>
      <c r="D7" s="626">
        <v>13921.457</v>
      </c>
      <c r="E7" s="626">
        <v>12208.802</v>
      </c>
      <c r="F7" s="626">
        <v>110402.076</v>
      </c>
      <c r="G7" s="626">
        <v>14322.72</v>
      </c>
      <c r="H7" s="626">
        <v>20539.400000000001</v>
      </c>
      <c r="I7" s="626">
        <v>15971.192999999999</v>
      </c>
      <c r="J7" s="626">
        <v>41265.14</v>
      </c>
      <c r="K7" s="626">
        <v>46389.58</v>
      </c>
      <c r="L7" s="626">
        <v>40342.862999999998</v>
      </c>
      <c r="M7" s="626">
        <v>47485.759999999995</v>
      </c>
      <c r="N7" s="626">
        <v>64054.64</v>
      </c>
      <c r="O7" s="626">
        <v>58419.75</v>
      </c>
      <c r="P7" s="626">
        <v>79553.790000000008</v>
      </c>
      <c r="Q7" s="626">
        <v>46265.353999999999</v>
      </c>
      <c r="R7" s="626">
        <v>36933.310000000005</v>
      </c>
      <c r="S7" s="626">
        <v>54797.69</v>
      </c>
      <c r="T7" s="626">
        <v>41395.599999999999</v>
      </c>
      <c r="U7" s="626">
        <v>62969.245000000003</v>
      </c>
      <c r="V7" s="626">
        <v>39752.162000000004</v>
      </c>
      <c r="W7" s="626">
        <v>45933.347999999998</v>
      </c>
      <c r="X7" s="626">
        <v>25595.21</v>
      </c>
      <c r="Y7" s="626">
        <v>22060.800000000003</v>
      </c>
      <c r="Z7" s="626">
        <v>17706.900000000001</v>
      </c>
      <c r="AA7" s="626">
        <v>35808.461000000003</v>
      </c>
      <c r="AB7" s="626">
        <v>48746.337000000007</v>
      </c>
      <c r="AC7" s="626">
        <v>57084.550999999999</v>
      </c>
      <c r="AD7" s="626">
        <v>68961.194999999992</v>
      </c>
      <c r="AE7" s="626">
        <v>98775.630999999994</v>
      </c>
      <c r="AF7" s="626">
        <v>110296.60400000002</v>
      </c>
      <c r="AG7" s="626">
        <v>79695.478999999992</v>
      </c>
      <c r="AH7" s="626">
        <v>117619.944</v>
      </c>
      <c r="AI7" s="626">
        <v>110474.55899999999</v>
      </c>
      <c r="AJ7" s="626">
        <v>72562.085000000006</v>
      </c>
      <c r="AK7" s="626">
        <v>47627.999999999985</v>
      </c>
      <c r="AL7" s="626">
        <v>42670.262999999992</v>
      </c>
      <c r="AM7" s="626">
        <v>48847.031000000003</v>
      </c>
      <c r="AN7" s="626">
        <v>61148.28899999999</v>
      </c>
      <c r="AO7" s="626">
        <v>95859.532000000021</v>
      </c>
      <c r="AP7" s="626">
        <v>86250.822999999975</v>
      </c>
      <c r="AQ7" s="626">
        <v>74977.516000000018</v>
      </c>
      <c r="AR7" s="626">
        <v>72535.935999999987</v>
      </c>
      <c r="AS7" s="626">
        <v>88733.31299999998</v>
      </c>
      <c r="AT7" s="423">
        <v>115947.37700000002</v>
      </c>
      <c r="AU7" s="423">
        <v>111549.45800000003</v>
      </c>
      <c r="AV7" s="423">
        <v>116482.155</v>
      </c>
      <c r="AW7" s="423">
        <v>148337.46400000001</v>
      </c>
      <c r="AX7" s="423">
        <v>151600.15799999997</v>
      </c>
      <c r="AY7" s="423">
        <v>113901.995</v>
      </c>
      <c r="AZ7" s="423">
        <v>98128.822999999989</v>
      </c>
      <c r="BA7" s="423">
        <v>100417.81500000003</v>
      </c>
      <c r="BB7" s="423">
        <v>123526.23200000002</v>
      </c>
      <c r="BC7" s="423">
        <v>112536.00699999998</v>
      </c>
      <c r="BD7" s="423">
        <v>99786.920000000013</v>
      </c>
      <c r="BE7" s="423">
        <v>155387.19499999998</v>
      </c>
      <c r="BF7" s="423">
        <v>145298.07</v>
      </c>
      <c r="BG7" s="423">
        <v>132706.51599999997</v>
      </c>
      <c r="BH7" s="423">
        <v>205187.78500000003</v>
      </c>
      <c r="BI7" s="423">
        <v>210804.60200000007</v>
      </c>
      <c r="BJ7" s="423">
        <v>192145.82400000008</v>
      </c>
      <c r="BK7" s="423">
        <v>157925.22100000002</v>
      </c>
      <c r="BL7" s="423">
        <v>138289.20600000001</v>
      </c>
      <c r="BM7" s="423">
        <v>140897.59200000003</v>
      </c>
      <c r="BN7" s="423">
        <v>109085.70400000003</v>
      </c>
      <c r="BO7" s="423">
        <v>128007.75900000002</v>
      </c>
      <c r="BP7" s="423">
        <v>120492.55799999998</v>
      </c>
      <c r="BQ7" s="423">
        <v>136204.37200000003</v>
      </c>
      <c r="BR7" s="423">
        <v>185691.44399999993</v>
      </c>
      <c r="BS7" s="423">
        <v>195679.67100000006</v>
      </c>
      <c r="BT7" s="423">
        <v>206634.72500000003</v>
      </c>
      <c r="BU7" s="423">
        <v>203855.56099999999</v>
      </c>
      <c r="BV7" s="423">
        <v>221428.41800000001</v>
      </c>
      <c r="BW7" s="423">
        <v>207931.18299999999</v>
      </c>
      <c r="BX7" s="423">
        <v>210643.25500000006</v>
      </c>
      <c r="BY7" s="423">
        <v>214847.77100000001</v>
      </c>
      <c r="BZ7" s="423">
        <v>132884.31300000002</v>
      </c>
      <c r="CA7" s="423">
        <v>174810.49300000005</v>
      </c>
      <c r="CB7" s="423">
        <v>80945.84199999999</v>
      </c>
      <c r="CC7" s="423">
        <v>78460.578999999998</v>
      </c>
      <c r="CD7" s="423">
        <v>75160.119000000006</v>
      </c>
      <c r="CE7" s="423">
        <v>99073.410999999993</v>
      </c>
      <c r="CF7" s="423">
        <v>26103.042000000001</v>
      </c>
      <c r="CG7" s="423">
        <v>68631.540000000008</v>
      </c>
      <c r="CH7" s="423">
        <v>55845.007000000005</v>
      </c>
      <c r="CI7" s="423">
        <v>72588.778999999995</v>
      </c>
      <c r="CJ7" s="423">
        <v>61728.284000000007</v>
      </c>
      <c r="CK7" s="423">
        <v>52456.052000000003</v>
      </c>
      <c r="CL7" s="423">
        <v>80292.265999999989</v>
      </c>
      <c r="CM7" s="423">
        <v>82843.707999999999</v>
      </c>
      <c r="CN7" s="423">
        <v>89447.938999999998</v>
      </c>
      <c r="CO7" s="423">
        <v>113525.14700000001</v>
      </c>
      <c r="CP7" s="423">
        <v>170721.09400000004</v>
      </c>
      <c r="CQ7" s="423">
        <v>174556.67499999999</v>
      </c>
      <c r="CR7" s="423">
        <v>148661.47800000003</v>
      </c>
      <c r="CS7" s="423">
        <v>238429.74200000009</v>
      </c>
      <c r="CT7" s="423">
        <v>187749.69499999989</v>
      </c>
      <c r="CU7" s="423">
        <v>213829.83300000001</v>
      </c>
      <c r="CV7" s="423">
        <v>194012.47100000002</v>
      </c>
      <c r="CW7" s="423">
        <v>200591.34899999999</v>
      </c>
      <c r="CX7" s="423">
        <v>199945.12499999997</v>
      </c>
      <c r="CY7" s="423">
        <v>178483.76199999999</v>
      </c>
      <c r="CZ7" s="423">
        <v>196448.462</v>
      </c>
      <c r="DA7" s="423">
        <v>255391.25199999998</v>
      </c>
      <c r="DB7" s="423">
        <v>228725.85500000001</v>
      </c>
      <c r="DC7" s="423">
        <v>13520.904</v>
      </c>
      <c r="DD7" s="423">
        <v>193048.9304133663</v>
      </c>
      <c r="DE7" s="423">
        <v>135203.14500000002</v>
      </c>
      <c r="DF7" s="423">
        <v>105696.47700000003</v>
      </c>
      <c r="DG7" s="423">
        <v>127718.019</v>
      </c>
      <c r="DH7" s="423">
        <v>1769684.6308730158</v>
      </c>
      <c r="DI7" s="423">
        <v>1726349.3627777763</v>
      </c>
      <c r="DJ7" s="423">
        <v>91161.748999999996</v>
      </c>
      <c r="DK7" s="423">
        <v>112113.757</v>
      </c>
      <c r="DL7" s="423">
        <v>108676.693</v>
      </c>
    </row>
    <row r="8" spans="1:148" hidden="1">
      <c r="A8" s="708"/>
      <c r="B8" s="709"/>
      <c r="C8" s="364" t="s">
        <v>309</v>
      </c>
      <c r="D8" s="626">
        <v>13611.166000000001</v>
      </c>
      <c r="E8" s="626">
        <v>22713.600000000002</v>
      </c>
      <c r="F8" s="626">
        <v>147664.39000000001</v>
      </c>
      <c r="G8" s="626">
        <v>30219.668999999998</v>
      </c>
      <c r="H8" s="626">
        <v>65037.16</v>
      </c>
      <c r="I8" s="626">
        <v>48056.981000000007</v>
      </c>
      <c r="J8" s="626">
        <v>118231.22599999998</v>
      </c>
      <c r="K8" s="626">
        <v>73659.010000000009</v>
      </c>
      <c r="L8" s="626">
        <v>76550.206999999995</v>
      </c>
      <c r="M8" s="626">
        <v>105511.07700000002</v>
      </c>
      <c r="N8" s="626">
        <v>149700.24200000003</v>
      </c>
      <c r="O8" s="626">
        <v>120048.78300000001</v>
      </c>
      <c r="P8" s="626">
        <v>148319.75899999999</v>
      </c>
      <c r="Q8" s="626">
        <v>119069.91</v>
      </c>
      <c r="R8" s="626">
        <v>74842.768000000011</v>
      </c>
      <c r="S8" s="626">
        <v>109756.92200000001</v>
      </c>
      <c r="T8" s="626">
        <v>103228.36</v>
      </c>
      <c r="U8" s="626">
        <v>104785.74200000001</v>
      </c>
      <c r="V8" s="626">
        <v>105329.99400000001</v>
      </c>
      <c r="W8" s="626">
        <v>128821.06600000001</v>
      </c>
      <c r="X8" s="626">
        <v>271702.478</v>
      </c>
      <c r="Y8" s="626">
        <v>246297.54300000001</v>
      </c>
      <c r="Z8" s="626">
        <v>195969.74399999992</v>
      </c>
      <c r="AA8" s="626">
        <v>51333.356999999996</v>
      </c>
      <c r="AB8" s="626">
        <v>58889.831999999995</v>
      </c>
      <c r="AC8" s="626">
        <v>72794.921000000017</v>
      </c>
      <c r="AD8" s="626">
        <v>101335.499</v>
      </c>
      <c r="AE8" s="626">
        <v>135854.59100000001</v>
      </c>
      <c r="AF8" s="626">
        <v>105967.20200000002</v>
      </c>
      <c r="AG8" s="626">
        <v>138785.79500000001</v>
      </c>
      <c r="AH8" s="626">
        <v>114781.55000000005</v>
      </c>
      <c r="AI8" s="626">
        <v>138437.644</v>
      </c>
      <c r="AJ8" s="626">
        <v>150828.61300000001</v>
      </c>
      <c r="AK8" s="626">
        <v>214490.84799999994</v>
      </c>
      <c r="AL8" s="626">
        <v>166823.40999999995</v>
      </c>
      <c r="AM8" s="626">
        <v>256916.17099999994</v>
      </c>
      <c r="AN8" s="626">
        <v>212211.71500000003</v>
      </c>
      <c r="AO8" s="626">
        <v>151469.26199999999</v>
      </c>
      <c r="AP8" s="626">
        <v>154497.94999999995</v>
      </c>
      <c r="AQ8" s="626">
        <v>116608.821</v>
      </c>
      <c r="AR8" s="626">
        <v>191550.16200000001</v>
      </c>
      <c r="AS8" s="626">
        <v>193386.78</v>
      </c>
      <c r="AT8" s="423">
        <v>221576.38200000004</v>
      </c>
      <c r="AU8" s="423">
        <v>234050.74900000001</v>
      </c>
      <c r="AV8" s="423">
        <v>208960.72</v>
      </c>
      <c r="AW8" s="423">
        <v>216941.34</v>
      </c>
      <c r="AX8" s="423">
        <v>239065.20900000003</v>
      </c>
      <c r="AY8" s="423">
        <v>210685.394</v>
      </c>
      <c r="AZ8" s="423">
        <v>219106.37300000008</v>
      </c>
      <c r="BA8" s="423">
        <v>221291.84299999996</v>
      </c>
      <c r="BB8" s="423">
        <v>225355.17000000007</v>
      </c>
      <c r="BC8" s="423">
        <v>225267.10999999996</v>
      </c>
      <c r="BD8" s="423">
        <v>199980.02700000006</v>
      </c>
      <c r="BE8" s="423">
        <v>215676.21600000004</v>
      </c>
      <c r="BF8" s="423">
        <v>272604.26899999997</v>
      </c>
      <c r="BG8" s="423">
        <v>298794.92</v>
      </c>
      <c r="BH8" s="423">
        <v>312417.64899999998</v>
      </c>
      <c r="BI8" s="423">
        <v>203287.82</v>
      </c>
      <c r="BJ8" s="423">
        <v>257119.73199999996</v>
      </c>
      <c r="BK8" s="423">
        <v>221660.42600000001</v>
      </c>
      <c r="BL8" s="423">
        <v>235621.40699999998</v>
      </c>
      <c r="BM8" s="423">
        <v>247429.85399999996</v>
      </c>
      <c r="BN8" s="423">
        <v>269392.48200000008</v>
      </c>
      <c r="BO8" s="423">
        <v>275679.75599999994</v>
      </c>
      <c r="BP8" s="423">
        <v>263806.50600000011</v>
      </c>
      <c r="BQ8" s="423">
        <v>287099.2429999999</v>
      </c>
      <c r="BR8" s="423">
        <v>274333.05000000005</v>
      </c>
      <c r="BS8" s="423">
        <v>292724.02699999983</v>
      </c>
      <c r="BT8" s="423">
        <v>439019.06900000002</v>
      </c>
      <c r="BU8" s="423">
        <v>437092.451</v>
      </c>
      <c r="BV8" s="423">
        <v>337558.55599999987</v>
      </c>
      <c r="BW8" s="423">
        <v>330188.7680000001</v>
      </c>
      <c r="BX8" s="423">
        <v>449961.99699999992</v>
      </c>
      <c r="BY8" s="423">
        <v>478804.16500000015</v>
      </c>
      <c r="BZ8" s="423">
        <v>495835.57799999992</v>
      </c>
      <c r="CA8" s="423">
        <v>416385.57500000001</v>
      </c>
      <c r="CB8" s="423">
        <v>410290.53499999992</v>
      </c>
      <c r="CC8" s="423">
        <v>447545.03199999995</v>
      </c>
      <c r="CD8" s="423">
        <v>404063.38199999993</v>
      </c>
      <c r="CE8" s="423">
        <v>444921.05199999991</v>
      </c>
      <c r="CF8" s="423">
        <v>229843.84899999999</v>
      </c>
      <c r="CG8" s="423">
        <v>494203.9599999999</v>
      </c>
      <c r="CH8" s="423">
        <v>553522.88199999987</v>
      </c>
      <c r="CI8" s="423">
        <v>553055.429</v>
      </c>
      <c r="CJ8" s="423">
        <v>450192.4</v>
      </c>
      <c r="CK8" s="423">
        <v>495645.69699999999</v>
      </c>
      <c r="CL8" s="423">
        <v>492707.50099999987</v>
      </c>
      <c r="CM8" s="423">
        <v>587007.47199999995</v>
      </c>
      <c r="CN8" s="423">
        <v>651014.49799999991</v>
      </c>
      <c r="CO8" s="423">
        <v>569536.17100000009</v>
      </c>
      <c r="CP8" s="423">
        <v>520773.83900000004</v>
      </c>
      <c r="CQ8" s="423">
        <v>542354.01699999999</v>
      </c>
      <c r="CR8" s="423">
        <v>498525.02199999994</v>
      </c>
      <c r="CS8" s="423">
        <v>982523.19</v>
      </c>
      <c r="CT8" s="423">
        <v>642993.45900000015</v>
      </c>
      <c r="CU8" s="423">
        <v>701009.50200000009</v>
      </c>
      <c r="CV8" s="423">
        <v>564338.47200000007</v>
      </c>
      <c r="CW8" s="423">
        <v>510581.88499999995</v>
      </c>
      <c r="CX8" s="423">
        <v>665659.41599999997</v>
      </c>
      <c r="CY8" s="423">
        <v>683968.43200000003</v>
      </c>
      <c r="CZ8" s="423">
        <v>817156.63499999978</v>
      </c>
      <c r="DA8" s="423">
        <v>795604.64099999995</v>
      </c>
      <c r="DB8" s="423">
        <v>585014.10899999994</v>
      </c>
      <c r="DC8" s="423">
        <v>371057.69799999997</v>
      </c>
      <c r="DD8" s="423">
        <v>657047.45049718267</v>
      </c>
      <c r="DE8" s="423">
        <v>652937.56599999999</v>
      </c>
      <c r="DF8" s="423">
        <v>582689.41600000008</v>
      </c>
      <c r="DG8" s="423">
        <v>649367.8550000001</v>
      </c>
      <c r="DH8" s="423">
        <v>1724539.5780317457</v>
      </c>
      <c r="DI8" s="423">
        <v>1758410.5730476188</v>
      </c>
      <c r="DJ8" s="423">
        <v>559949.60599999991</v>
      </c>
      <c r="DK8" s="423">
        <v>605681.75499999989</v>
      </c>
      <c r="DL8" s="423">
        <v>622658.36</v>
      </c>
    </row>
    <row r="9" spans="1:148" hidden="1">
      <c r="A9" s="708"/>
      <c r="B9" s="709"/>
      <c r="C9" s="364" t="s">
        <v>310</v>
      </c>
      <c r="D9" s="626">
        <v>331212.48299999989</v>
      </c>
      <c r="E9" s="626">
        <v>302215.54499999993</v>
      </c>
      <c r="F9" s="626">
        <v>356590.31099999999</v>
      </c>
      <c r="G9" s="626">
        <v>273917.83700000012</v>
      </c>
      <c r="H9" s="626">
        <v>257337.84999999992</v>
      </c>
      <c r="I9" s="626">
        <v>243964.91399999993</v>
      </c>
      <c r="J9" s="626">
        <v>236742.277</v>
      </c>
      <c r="K9" s="626">
        <v>283335.51999999996</v>
      </c>
      <c r="L9" s="626">
        <v>282400.717</v>
      </c>
      <c r="M9" s="626">
        <v>277789.00600000005</v>
      </c>
      <c r="N9" s="626">
        <v>324182.603</v>
      </c>
      <c r="O9" s="626">
        <v>298530.73700000002</v>
      </c>
      <c r="P9" s="626">
        <v>1025014.1689999999</v>
      </c>
      <c r="Q9" s="626">
        <v>168795.66700000002</v>
      </c>
      <c r="R9" s="626">
        <v>131003.67600000004</v>
      </c>
      <c r="S9" s="626">
        <v>196373.30799999999</v>
      </c>
      <c r="T9" s="626">
        <v>167384.932</v>
      </c>
      <c r="U9" s="626">
        <v>184359.25499999998</v>
      </c>
      <c r="V9" s="626">
        <v>196138.23799999998</v>
      </c>
      <c r="W9" s="626">
        <v>282534.158</v>
      </c>
      <c r="X9" s="626">
        <v>184581.12499999997</v>
      </c>
      <c r="Y9" s="626">
        <v>165735.91199999998</v>
      </c>
      <c r="Z9" s="626">
        <v>144665.83900000001</v>
      </c>
      <c r="AA9" s="626">
        <v>236539.65400000001</v>
      </c>
      <c r="AB9" s="626">
        <v>251368.91500000004</v>
      </c>
      <c r="AC9" s="626">
        <v>244257.98</v>
      </c>
      <c r="AD9" s="626">
        <v>243753.42700000005</v>
      </c>
      <c r="AE9" s="626">
        <v>274740.38</v>
      </c>
      <c r="AF9" s="626">
        <v>255590.46900000007</v>
      </c>
      <c r="AG9" s="626">
        <v>257236.66800000003</v>
      </c>
      <c r="AH9" s="626">
        <v>293412.359</v>
      </c>
      <c r="AI9" s="626">
        <v>343468.52299999999</v>
      </c>
      <c r="AJ9" s="626">
        <v>250593.55100000004</v>
      </c>
      <c r="AK9" s="626">
        <v>273607.83199999999</v>
      </c>
      <c r="AL9" s="626">
        <v>233194.37100000001</v>
      </c>
      <c r="AM9" s="626">
        <v>245816.30399999997</v>
      </c>
      <c r="AN9" s="626">
        <v>213321.59700000007</v>
      </c>
      <c r="AO9" s="626">
        <v>221706.11799999996</v>
      </c>
      <c r="AP9" s="626">
        <v>335263.54300000001</v>
      </c>
      <c r="AQ9" s="626">
        <v>210723.35199999993</v>
      </c>
      <c r="AR9" s="626">
        <v>190903.72000000006</v>
      </c>
      <c r="AS9" s="626">
        <v>192763.245</v>
      </c>
      <c r="AT9" s="423">
        <v>220259.55300000001</v>
      </c>
      <c r="AU9" s="423">
        <v>260710.05599999998</v>
      </c>
      <c r="AV9" s="423">
        <v>160661.69500000007</v>
      </c>
      <c r="AW9" s="423">
        <v>225879.981</v>
      </c>
      <c r="AX9" s="423">
        <v>155316.29700000002</v>
      </c>
      <c r="AY9" s="423">
        <v>243551.64900000003</v>
      </c>
      <c r="AZ9" s="423">
        <v>236016.00100000002</v>
      </c>
      <c r="BA9" s="423">
        <v>186042.13700000002</v>
      </c>
      <c r="BB9" s="423">
        <v>243099.80100000004</v>
      </c>
      <c r="BC9" s="423">
        <v>198706.79999999996</v>
      </c>
      <c r="BD9" s="423">
        <v>173030.34599999999</v>
      </c>
      <c r="BE9" s="423">
        <v>152962.95300000004</v>
      </c>
      <c r="BF9" s="423">
        <v>174083.962</v>
      </c>
      <c r="BG9" s="423">
        <v>206820.66899999999</v>
      </c>
      <c r="BH9" s="423">
        <v>199522.32699999999</v>
      </c>
      <c r="BI9" s="423">
        <v>179739.96500000005</v>
      </c>
      <c r="BJ9" s="423">
        <v>164881.64300000001</v>
      </c>
      <c r="BK9" s="423">
        <v>190978.86800000007</v>
      </c>
      <c r="BL9" s="423">
        <v>142290.56100000002</v>
      </c>
      <c r="BM9" s="423">
        <v>174812.155</v>
      </c>
      <c r="BN9" s="423">
        <v>194728.33700000003</v>
      </c>
      <c r="BO9" s="423">
        <v>209579.70400000003</v>
      </c>
      <c r="BP9" s="423">
        <v>178797.027</v>
      </c>
      <c r="BQ9" s="423">
        <v>210217.04200000004</v>
      </c>
      <c r="BR9" s="423">
        <v>162169.97300000006</v>
      </c>
      <c r="BS9" s="423">
        <v>177277.35199999998</v>
      </c>
      <c r="BT9" s="423">
        <v>297329.24199999997</v>
      </c>
      <c r="BU9" s="423">
        <v>337339.76799999992</v>
      </c>
      <c r="BV9" s="423">
        <v>214443.48</v>
      </c>
      <c r="BW9" s="423">
        <v>205592.85</v>
      </c>
      <c r="BX9" s="423">
        <v>316872.56399999995</v>
      </c>
      <c r="BY9" s="423">
        <v>304563.03999999992</v>
      </c>
      <c r="BZ9" s="423">
        <v>289406.02599999995</v>
      </c>
      <c r="CA9" s="423">
        <v>323791.76199999993</v>
      </c>
      <c r="CB9" s="423">
        <v>294978.13399999996</v>
      </c>
      <c r="CC9" s="423">
        <v>383845.77099999989</v>
      </c>
      <c r="CD9" s="423">
        <v>327606.80800000002</v>
      </c>
      <c r="CE9" s="423">
        <v>334017.90299999993</v>
      </c>
      <c r="CF9" s="423">
        <v>267256.74000000005</v>
      </c>
      <c r="CG9" s="423">
        <v>325737.40300000005</v>
      </c>
      <c r="CH9" s="423">
        <v>333938.86000000004</v>
      </c>
      <c r="CI9" s="423">
        <v>323970.43799999997</v>
      </c>
      <c r="CJ9" s="423">
        <v>336271.663</v>
      </c>
      <c r="CK9" s="423">
        <v>293713.76599999989</v>
      </c>
      <c r="CL9" s="423">
        <v>263821.50399999996</v>
      </c>
      <c r="CM9" s="423">
        <v>308790.36300000001</v>
      </c>
      <c r="CN9" s="423">
        <v>312254.88300000003</v>
      </c>
      <c r="CO9" s="423">
        <v>296553.00699999998</v>
      </c>
      <c r="CP9" s="423">
        <v>285916.21000000002</v>
      </c>
      <c r="CQ9" s="423">
        <v>276302.56300000002</v>
      </c>
      <c r="CR9" s="423">
        <v>358435.70299999998</v>
      </c>
      <c r="CS9" s="423">
        <v>379869.21800000005</v>
      </c>
      <c r="CT9" s="423">
        <v>339667.87099999998</v>
      </c>
      <c r="CU9" s="423">
        <v>479152.67</v>
      </c>
      <c r="CV9" s="423">
        <v>415811.59899999993</v>
      </c>
      <c r="CW9" s="423">
        <v>384402.57199999987</v>
      </c>
      <c r="CX9" s="423">
        <v>567674.22200000007</v>
      </c>
      <c r="CY9" s="423">
        <v>409283.39700000006</v>
      </c>
      <c r="CZ9" s="423">
        <v>412886.81700000004</v>
      </c>
      <c r="DA9" s="423">
        <v>483448.80699999997</v>
      </c>
      <c r="DB9" s="423">
        <v>347758.48000000004</v>
      </c>
      <c r="DC9" s="423">
        <v>283506.77</v>
      </c>
      <c r="DD9" s="423">
        <v>434854.12551455497</v>
      </c>
      <c r="DE9" s="423">
        <v>370634.15500000003</v>
      </c>
      <c r="DF9" s="423">
        <v>346657.88799999992</v>
      </c>
      <c r="DG9" s="423">
        <v>499666.7969999999</v>
      </c>
      <c r="DH9" s="423">
        <v>562667.5554126983</v>
      </c>
      <c r="DI9" s="423">
        <v>463632.29944444448</v>
      </c>
      <c r="DJ9" s="423">
        <v>491419.255</v>
      </c>
      <c r="DK9" s="423">
        <v>499533.18200000003</v>
      </c>
      <c r="DL9" s="423">
        <v>502414.86199999996</v>
      </c>
    </row>
    <row r="10" spans="1:148" hidden="1">
      <c r="A10" s="708"/>
      <c r="B10" s="709"/>
      <c r="C10" s="364" t="s">
        <v>311</v>
      </c>
      <c r="D10" s="626">
        <v>9524.9200000000019</v>
      </c>
      <c r="E10" s="626">
        <v>30033.41</v>
      </c>
      <c r="F10" s="626">
        <v>44391.142</v>
      </c>
      <c r="G10" s="626">
        <v>41326.432999999997</v>
      </c>
      <c r="H10" s="626">
        <v>46381.1</v>
      </c>
      <c r="I10" s="626">
        <v>66167.362999999983</v>
      </c>
      <c r="J10" s="626">
        <v>68841.815999999992</v>
      </c>
      <c r="K10" s="626">
        <v>92053.459999999992</v>
      </c>
      <c r="L10" s="626">
        <v>84502.45</v>
      </c>
      <c r="M10" s="626">
        <v>79405.277999999991</v>
      </c>
      <c r="N10" s="626">
        <v>69452.453999999998</v>
      </c>
      <c r="O10" s="626">
        <v>74255.77</v>
      </c>
      <c r="P10" s="626">
        <v>74535.14499999999</v>
      </c>
      <c r="Q10" s="626">
        <v>155171.74199999997</v>
      </c>
      <c r="R10" s="626">
        <v>78112.654999999999</v>
      </c>
      <c r="S10" s="626">
        <v>89350.689999999973</v>
      </c>
      <c r="T10" s="626">
        <v>77023.842000000004</v>
      </c>
      <c r="U10" s="626">
        <v>125170.91399999999</v>
      </c>
      <c r="V10" s="626">
        <v>154661.82999999996</v>
      </c>
      <c r="W10" s="626">
        <v>168152.47399999999</v>
      </c>
      <c r="X10" s="626">
        <v>116263.77399999999</v>
      </c>
      <c r="Y10" s="626">
        <v>165903.27899999998</v>
      </c>
      <c r="Z10" s="626">
        <v>122924.727</v>
      </c>
      <c r="AA10" s="626">
        <v>162670.81899999999</v>
      </c>
      <c r="AB10" s="626">
        <v>219083.236</v>
      </c>
      <c r="AC10" s="626">
        <v>169824.27899999995</v>
      </c>
      <c r="AD10" s="626">
        <v>147291.67300000004</v>
      </c>
      <c r="AE10" s="626">
        <v>155006.70900000003</v>
      </c>
      <c r="AF10" s="626">
        <v>131620.891</v>
      </c>
      <c r="AG10" s="626">
        <v>162878.49300000002</v>
      </c>
      <c r="AH10" s="626">
        <v>204903.481</v>
      </c>
      <c r="AI10" s="626">
        <v>199045.74900000001</v>
      </c>
      <c r="AJ10" s="626">
        <v>204264.40999999995</v>
      </c>
      <c r="AK10" s="626">
        <v>204793.60199999998</v>
      </c>
      <c r="AL10" s="626">
        <v>207025.65400000001</v>
      </c>
      <c r="AM10" s="626">
        <v>211077.02</v>
      </c>
      <c r="AN10" s="626">
        <v>236371.50399999996</v>
      </c>
      <c r="AO10" s="626">
        <v>205771.27000000002</v>
      </c>
      <c r="AP10" s="626">
        <v>293092.93600000005</v>
      </c>
      <c r="AQ10" s="626">
        <v>299975.49000000005</v>
      </c>
      <c r="AR10" s="626">
        <v>291082.67199999996</v>
      </c>
      <c r="AS10" s="626">
        <v>261819.11200000008</v>
      </c>
      <c r="AT10" s="423">
        <v>248928.73199999996</v>
      </c>
      <c r="AU10" s="423">
        <v>307689.19399999996</v>
      </c>
      <c r="AV10" s="423">
        <v>345776.87399999989</v>
      </c>
      <c r="AW10" s="423">
        <v>395097.641</v>
      </c>
      <c r="AX10" s="423">
        <v>361855.04400000005</v>
      </c>
      <c r="AY10" s="423">
        <v>306947.02700000006</v>
      </c>
      <c r="AZ10" s="423">
        <v>256013.41399999996</v>
      </c>
      <c r="BA10" s="423">
        <v>315335.97000000003</v>
      </c>
      <c r="BB10" s="423">
        <v>297190.76800000004</v>
      </c>
      <c r="BC10" s="423">
        <v>234507.65999999997</v>
      </c>
      <c r="BD10" s="423">
        <v>268793.40200000006</v>
      </c>
      <c r="BE10" s="423">
        <v>310776.76</v>
      </c>
      <c r="BF10" s="423">
        <v>314108.31899999996</v>
      </c>
      <c r="BG10" s="423">
        <v>316718.05499999988</v>
      </c>
      <c r="BH10" s="423">
        <v>329983.30400000006</v>
      </c>
      <c r="BI10" s="423">
        <v>311047.75599999994</v>
      </c>
      <c r="BJ10" s="423">
        <v>304311.7620000001</v>
      </c>
      <c r="BK10" s="423">
        <v>341403.85199999996</v>
      </c>
      <c r="BL10" s="423">
        <v>306273.83499999996</v>
      </c>
      <c r="BM10" s="423">
        <v>301075.75000000012</v>
      </c>
      <c r="BN10" s="423">
        <v>312880.34499999991</v>
      </c>
      <c r="BO10" s="423">
        <v>298328.86899999995</v>
      </c>
      <c r="BP10" s="423">
        <v>273492.61200000002</v>
      </c>
      <c r="BQ10" s="423">
        <v>298437.66899999994</v>
      </c>
      <c r="BR10" s="423">
        <v>244646.78899999999</v>
      </c>
      <c r="BS10" s="423">
        <v>286526.83300000004</v>
      </c>
      <c r="BT10" s="423">
        <v>288152.87200000003</v>
      </c>
      <c r="BU10" s="423">
        <v>309053.45699999988</v>
      </c>
      <c r="BV10" s="423">
        <v>318583.61099999992</v>
      </c>
      <c r="BW10" s="423">
        <v>309954.46499999997</v>
      </c>
      <c r="BX10" s="423">
        <v>221089.897</v>
      </c>
      <c r="BY10" s="423">
        <v>200570.57600000003</v>
      </c>
      <c r="BZ10" s="423">
        <v>228956.10500000007</v>
      </c>
      <c r="CA10" s="423">
        <v>280501.38800000004</v>
      </c>
      <c r="CB10" s="423">
        <v>292704.44000000006</v>
      </c>
      <c r="CC10" s="423">
        <v>318927.19900000002</v>
      </c>
      <c r="CD10" s="423">
        <v>279738.06099999993</v>
      </c>
      <c r="CE10" s="423">
        <v>250151.56500000003</v>
      </c>
      <c r="CF10" s="423">
        <v>268103.26899999997</v>
      </c>
      <c r="CG10" s="423">
        <v>241433.42900000003</v>
      </c>
      <c r="CH10" s="423">
        <v>250097.10199999996</v>
      </c>
      <c r="CI10" s="423">
        <v>263064.44899999996</v>
      </c>
      <c r="CJ10" s="423">
        <v>210699.18800000005</v>
      </c>
      <c r="CK10" s="423">
        <v>203432.29299999998</v>
      </c>
      <c r="CL10" s="423">
        <v>162179.81200000001</v>
      </c>
      <c r="CM10" s="423">
        <v>195495.88</v>
      </c>
      <c r="CN10" s="423">
        <v>194091.88</v>
      </c>
      <c r="CO10" s="423">
        <v>188887.68900000001</v>
      </c>
      <c r="CP10" s="423">
        <v>149173.28099999999</v>
      </c>
      <c r="CQ10" s="423">
        <v>113844.649</v>
      </c>
      <c r="CR10" s="423">
        <v>162667.84299999996</v>
      </c>
      <c r="CS10" s="423">
        <v>236912.22200000001</v>
      </c>
      <c r="CT10" s="423">
        <v>226363.995</v>
      </c>
      <c r="CU10" s="423">
        <v>231482.66500000004</v>
      </c>
      <c r="CV10" s="423">
        <v>162605.49</v>
      </c>
      <c r="CW10" s="423">
        <v>183251.68400000001</v>
      </c>
      <c r="CX10" s="423">
        <v>187885.31499999997</v>
      </c>
      <c r="CY10" s="423">
        <v>185739.46399999998</v>
      </c>
      <c r="CZ10" s="423">
        <v>222117.03199999992</v>
      </c>
      <c r="DA10" s="423">
        <v>256669.76300000004</v>
      </c>
      <c r="DB10" s="423">
        <v>174016.72500000003</v>
      </c>
      <c r="DC10" s="423">
        <v>166909.30100000001</v>
      </c>
      <c r="DD10" s="423">
        <v>202532.90180457119</v>
      </c>
      <c r="DE10" s="423">
        <v>295320.07699999993</v>
      </c>
      <c r="DF10" s="423">
        <v>202716.30300000007</v>
      </c>
      <c r="DG10" s="423">
        <v>222834.94299999997</v>
      </c>
      <c r="DH10" s="423">
        <v>299831.09820634918</v>
      </c>
      <c r="DI10" s="423">
        <v>280979.54372222221</v>
      </c>
      <c r="DJ10" s="423">
        <v>236076.26900000003</v>
      </c>
      <c r="DK10" s="423">
        <v>293585.342</v>
      </c>
      <c r="DL10" s="423">
        <v>246218.375</v>
      </c>
    </row>
    <row r="11" spans="1:148" hidden="1">
      <c r="A11" s="708"/>
      <c r="B11" s="709"/>
      <c r="C11" s="364" t="s">
        <v>312</v>
      </c>
      <c r="D11" s="626">
        <v>90824.57</v>
      </c>
      <c r="E11" s="626">
        <v>105553.64000000001</v>
      </c>
      <c r="F11" s="626">
        <v>42463.329999999987</v>
      </c>
      <c r="G11" s="626">
        <v>110773.02500000001</v>
      </c>
      <c r="H11" s="626">
        <v>250942.97999999995</v>
      </c>
      <c r="I11" s="626">
        <v>283091.21200000006</v>
      </c>
      <c r="J11" s="626">
        <v>220741.47400000002</v>
      </c>
      <c r="K11" s="626">
        <v>245141.72000000003</v>
      </c>
      <c r="L11" s="626">
        <v>207820.86299999998</v>
      </c>
      <c r="M11" s="626">
        <v>226039.97199999995</v>
      </c>
      <c r="N11" s="626">
        <v>225932.74300000002</v>
      </c>
      <c r="O11" s="626">
        <v>230030.45999999996</v>
      </c>
      <c r="P11" s="626">
        <v>217351.74300000002</v>
      </c>
      <c r="Q11" s="626">
        <v>205471.48</v>
      </c>
      <c r="R11" s="626">
        <v>201957.541</v>
      </c>
      <c r="S11" s="626">
        <v>228293.39899999998</v>
      </c>
      <c r="T11" s="626">
        <v>226517.57800000001</v>
      </c>
      <c r="U11" s="626">
        <v>245850.40999999997</v>
      </c>
      <c r="V11" s="626">
        <v>223508.875</v>
      </c>
      <c r="W11" s="626">
        <v>255813.29900000006</v>
      </c>
      <c r="X11" s="626">
        <v>233355.79700000002</v>
      </c>
      <c r="Y11" s="626">
        <v>227603.45500000002</v>
      </c>
      <c r="Z11" s="626">
        <v>179775.345</v>
      </c>
      <c r="AA11" s="626">
        <v>172209.96500000003</v>
      </c>
      <c r="AB11" s="626">
        <v>159125.19699999999</v>
      </c>
      <c r="AC11" s="626">
        <v>164853.42600000001</v>
      </c>
      <c r="AD11" s="626">
        <v>166000.84700000001</v>
      </c>
      <c r="AE11" s="626">
        <v>161790.609</v>
      </c>
      <c r="AF11" s="626">
        <v>163341.027</v>
      </c>
      <c r="AG11" s="626">
        <v>195963.74699999997</v>
      </c>
      <c r="AH11" s="626">
        <v>202382.95299999998</v>
      </c>
      <c r="AI11" s="626">
        <v>181690.35799999998</v>
      </c>
      <c r="AJ11" s="626">
        <v>186020.95500000002</v>
      </c>
      <c r="AK11" s="626">
        <v>177922.84399999998</v>
      </c>
      <c r="AL11" s="626">
        <v>177308.54000000004</v>
      </c>
      <c r="AM11" s="626">
        <v>171760.97200000001</v>
      </c>
      <c r="AN11" s="626">
        <v>174613.451</v>
      </c>
      <c r="AO11" s="626">
        <v>220945.36600000001</v>
      </c>
      <c r="AP11" s="626">
        <v>295345.239</v>
      </c>
      <c r="AQ11" s="626">
        <v>235639.386</v>
      </c>
      <c r="AR11" s="626">
        <v>173769.70699999999</v>
      </c>
      <c r="AS11" s="626">
        <v>169570.348</v>
      </c>
      <c r="AT11" s="423">
        <v>190935.87199999997</v>
      </c>
      <c r="AU11" s="423">
        <v>123197.74299999999</v>
      </c>
      <c r="AV11" s="423">
        <v>111484.15699999998</v>
      </c>
      <c r="AW11" s="423">
        <v>125958.655</v>
      </c>
      <c r="AX11" s="423">
        <v>127257.159</v>
      </c>
      <c r="AY11" s="423">
        <v>140095.51299999998</v>
      </c>
      <c r="AZ11" s="423">
        <v>111033.47200000002</v>
      </c>
      <c r="BA11" s="423">
        <v>115357.88500000001</v>
      </c>
      <c r="BB11" s="423">
        <v>136749.52899999998</v>
      </c>
      <c r="BC11" s="423">
        <v>99090.05200000004</v>
      </c>
      <c r="BD11" s="423">
        <v>96871.000000000015</v>
      </c>
      <c r="BE11" s="423">
        <v>98207.824999999997</v>
      </c>
      <c r="BF11" s="423">
        <v>105213.41900000001</v>
      </c>
      <c r="BG11" s="423">
        <v>100180.32499999998</v>
      </c>
      <c r="BH11" s="423">
        <v>158238.79500000001</v>
      </c>
      <c r="BI11" s="423">
        <v>102371.09000000001</v>
      </c>
      <c r="BJ11" s="423">
        <v>104841.73700000001</v>
      </c>
      <c r="BK11" s="423">
        <v>120862.47700000003</v>
      </c>
      <c r="BL11" s="423">
        <v>110649.14699999998</v>
      </c>
      <c r="BM11" s="423">
        <v>103495.87300000001</v>
      </c>
      <c r="BN11" s="423">
        <v>121034.80300000001</v>
      </c>
      <c r="BO11" s="423">
        <v>130118.07400000004</v>
      </c>
      <c r="BP11" s="423">
        <v>113638.947</v>
      </c>
      <c r="BQ11" s="423">
        <v>117676.67200000001</v>
      </c>
      <c r="BR11" s="423">
        <v>123152.99399999999</v>
      </c>
      <c r="BS11" s="423">
        <v>114046.549</v>
      </c>
      <c r="BT11" s="423">
        <v>142633.889</v>
      </c>
      <c r="BU11" s="423">
        <v>138663.38599999997</v>
      </c>
      <c r="BV11" s="423">
        <v>124005.80099999999</v>
      </c>
      <c r="BW11" s="423">
        <v>136833.05599999998</v>
      </c>
      <c r="BX11" s="423">
        <v>138024.02099999995</v>
      </c>
      <c r="BY11" s="423">
        <v>123024.96700000002</v>
      </c>
      <c r="BZ11" s="423">
        <v>135559.53299999997</v>
      </c>
      <c r="CA11" s="423">
        <v>125616.89400000003</v>
      </c>
      <c r="CB11" s="423">
        <v>125093.98799999998</v>
      </c>
      <c r="CC11" s="423">
        <v>131090.10700000002</v>
      </c>
      <c r="CD11" s="423">
        <v>126771.08500000002</v>
      </c>
      <c r="CE11" s="423">
        <v>130638.501</v>
      </c>
      <c r="CF11" s="423">
        <v>295906.30699999986</v>
      </c>
      <c r="CG11" s="423">
        <v>123774.19300000001</v>
      </c>
      <c r="CH11" s="423">
        <v>127415.55</v>
      </c>
      <c r="CI11" s="423">
        <v>134101.89800000004</v>
      </c>
      <c r="CJ11" s="423">
        <v>116616.94899999999</v>
      </c>
      <c r="CK11" s="423">
        <v>121341.23300000001</v>
      </c>
      <c r="CL11" s="423">
        <v>116685.92499999999</v>
      </c>
      <c r="CM11" s="423">
        <v>121818.83700000001</v>
      </c>
      <c r="CN11" s="423">
        <v>125426.47100000001</v>
      </c>
      <c r="CO11" s="423">
        <v>130335.46099999997</v>
      </c>
      <c r="CP11" s="423">
        <v>114847.20700000001</v>
      </c>
      <c r="CQ11" s="423">
        <v>58196.524999999994</v>
      </c>
      <c r="CR11" s="423">
        <v>115821.73700000001</v>
      </c>
      <c r="CS11" s="423">
        <v>112246.516</v>
      </c>
      <c r="CT11" s="423">
        <v>122649.60500000001</v>
      </c>
      <c r="CU11" s="423">
        <v>123854.16700000002</v>
      </c>
      <c r="CV11" s="423">
        <v>124387.59299999999</v>
      </c>
      <c r="CW11" s="423">
        <v>120000.82499999998</v>
      </c>
      <c r="CX11" s="423">
        <v>128420.90100000001</v>
      </c>
      <c r="CY11" s="423">
        <v>118406.30499999998</v>
      </c>
      <c r="CZ11" s="423">
        <v>126608.89399999997</v>
      </c>
      <c r="DA11" s="423">
        <v>167088.98000000001</v>
      </c>
      <c r="DB11" s="423">
        <v>174108.97299999997</v>
      </c>
      <c r="DC11" s="423">
        <v>160595.21600000004</v>
      </c>
      <c r="DD11" s="423">
        <v>147323.407596128</v>
      </c>
      <c r="DE11" s="423">
        <v>144846.03699999998</v>
      </c>
      <c r="DF11" s="423">
        <v>191994.42200000005</v>
      </c>
      <c r="DG11" s="423">
        <v>238750.76199999999</v>
      </c>
      <c r="DH11" s="423">
        <v>155172.1605</v>
      </c>
      <c r="DI11" s="423">
        <v>74754.791412698381</v>
      </c>
      <c r="DJ11" s="423">
        <v>136825.06100000002</v>
      </c>
      <c r="DK11" s="423">
        <v>183603.47899999999</v>
      </c>
      <c r="DL11" s="423">
        <v>130645.86000000002</v>
      </c>
    </row>
    <row r="12" spans="1:148" hidden="1">
      <c r="A12" s="365" t="s">
        <v>313</v>
      </c>
      <c r="B12" s="364" t="s">
        <v>302</v>
      </c>
      <c r="C12" s="364" t="s">
        <v>314</v>
      </c>
      <c r="D12" s="626">
        <v>38477636.795999989</v>
      </c>
      <c r="E12" s="626">
        <v>34362615.822000004</v>
      </c>
      <c r="F12" s="626">
        <v>37652231.804999992</v>
      </c>
      <c r="G12" s="626">
        <v>36091859.121999972</v>
      </c>
      <c r="H12" s="626">
        <v>37024564.443000004</v>
      </c>
      <c r="I12" s="626">
        <v>37392659.925000004</v>
      </c>
      <c r="J12" s="626">
        <v>38216491.643999994</v>
      </c>
      <c r="K12" s="626">
        <v>38893088.965000004</v>
      </c>
      <c r="L12" s="626">
        <v>37204864.5</v>
      </c>
      <c r="M12" s="626">
        <v>37018942.799999997</v>
      </c>
      <c r="N12" s="626">
        <v>37119637</v>
      </c>
      <c r="O12" s="626">
        <v>38247303.900000006</v>
      </c>
      <c r="P12" s="626">
        <v>34406888.799999997</v>
      </c>
      <c r="Q12" s="626">
        <v>33648347.099999994</v>
      </c>
      <c r="R12" s="626">
        <v>36614101.100000001</v>
      </c>
      <c r="S12" s="626">
        <v>37264056.5</v>
      </c>
      <c r="T12" s="626">
        <v>37773801.5</v>
      </c>
      <c r="U12" s="626">
        <v>36254096.5</v>
      </c>
      <c r="V12" s="626">
        <v>36960898</v>
      </c>
      <c r="W12" s="626">
        <v>37987768.5</v>
      </c>
      <c r="X12" s="626">
        <v>35505233</v>
      </c>
      <c r="Y12" s="626">
        <v>37214553.5</v>
      </c>
      <c r="Z12" s="626">
        <v>36247901</v>
      </c>
      <c r="AA12" s="626">
        <v>37614356.5</v>
      </c>
      <c r="AB12" s="626">
        <v>36076927.5</v>
      </c>
      <c r="AC12" s="626">
        <v>32865879.5</v>
      </c>
      <c r="AD12" s="626">
        <v>35288935</v>
      </c>
      <c r="AE12" s="626">
        <v>36710414</v>
      </c>
      <c r="AF12" s="626">
        <v>37448850.219999999</v>
      </c>
      <c r="AG12" s="626">
        <v>36743292</v>
      </c>
      <c r="AH12" s="626">
        <v>38591947</v>
      </c>
      <c r="AI12" s="626">
        <v>38379665</v>
      </c>
      <c r="AJ12" s="626">
        <v>41481929</v>
      </c>
      <c r="AK12" s="626">
        <v>39005399.5</v>
      </c>
      <c r="AL12" s="626">
        <v>37863409.399999999</v>
      </c>
      <c r="AM12" s="626">
        <v>38135484</v>
      </c>
      <c r="AN12" s="626">
        <v>38064770</v>
      </c>
      <c r="AO12" s="626">
        <v>35362030.5</v>
      </c>
      <c r="AP12" s="626">
        <v>39076093</v>
      </c>
      <c r="AQ12" s="626">
        <v>36288914.5</v>
      </c>
      <c r="AR12" s="626">
        <v>37347400</v>
      </c>
      <c r="AS12" s="626">
        <v>38068387</v>
      </c>
      <c r="AT12" s="423">
        <v>40479984</v>
      </c>
      <c r="AU12" s="423">
        <v>39812180.5</v>
      </c>
      <c r="AV12" s="423">
        <v>40679345</v>
      </c>
      <c r="AW12" s="423">
        <v>42553145.5</v>
      </c>
      <c r="AX12" s="423">
        <v>41843298.5</v>
      </c>
      <c r="AY12" s="423">
        <v>44154192</v>
      </c>
      <c r="AZ12" s="423">
        <v>41536444</v>
      </c>
      <c r="BA12" s="423">
        <v>39443418</v>
      </c>
      <c r="BB12" s="423">
        <v>42827378</v>
      </c>
      <c r="BC12" s="423">
        <v>40276901</v>
      </c>
      <c r="BD12" s="423">
        <v>35432872</v>
      </c>
      <c r="BE12" s="423">
        <v>42242627</v>
      </c>
      <c r="BF12" s="423">
        <v>42084570.5</v>
      </c>
      <c r="BG12" s="423">
        <v>40109116</v>
      </c>
      <c r="BH12" s="423">
        <v>39425133.5</v>
      </c>
      <c r="BI12" s="423">
        <v>40299826.5</v>
      </c>
      <c r="BJ12" s="423">
        <v>38459243.5</v>
      </c>
      <c r="BK12" s="423">
        <v>38375286.5</v>
      </c>
      <c r="BL12" s="423">
        <v>38575923</v>
      </c>
      <c r="BM12" s="423">
        <v>36134448.5</v>
      </c>
      <c r="BN12" s="423">
        <v>40910623.5</v>
      </c>
      <c r="BO12" s="423">
        <v>39339273</v>
      </c>
      <c r="BP12" s="423">
        <v>39138350.5</v>
      </c>
      <c r="BQ12" s="423">
        <v>42300913</v>
      </c>
      <c r="BR12" s="423">
        <v>37220247</v>
      </c>
      <c r="BS12" s="423">
        <v>38026041.5</v>
      </c>
      <c r="BT12" s="423">
        <v>37274898</v>
      </c>
      <c r="BU12" s="423">
        <v>38350875</v>
      </c>
      <c r="BV12" s="423">
        <v>37986721</v>
      </c>
      <c r="BW12" s="423">
        <v>29394479.5</v>
      </c>
      <c r="BX12" s="423">
        <v>37386214</v>
      </c>
      <c r="BY12" s="423">
        <v>34086000.5</v>
      </c>
      <c r="BZ12" s="423">
        <v>37322736</v>
      </c>
      <c r="CA12" s="423">
        <v>36600906</v>
      </c>
      <c r="CB12" s="423">
        <v>40120394</v>
      </c>
      <c r="CC12" s="423">
        <v>37230235</v>
      </c>
      <c r="CD12" s="423">
        <v>37872966.5</v>
      </c>
      <c r="CE12" s="423">
        <v>37652551</v>
      </c>
      <c r="CF12" s="423">
        <v>36982206</v>
      </c>
      <c r="CG12" s="423">
        <v>37193851.5</v>
      </c>
      <c r="CH12" s="423">
        <v>37818948</v>
      </c>
      <c r="CI12" s="423">
        <v>37727538.5</v>
      </c>
      <c r="CJ12" s="423">
        <v>37681926</v>
      </c>
      <c r="CK12" s="423">
        <v>34956148</v>
      </c>
      <c r="CL12" s="423">
        <v>35709023.5</v>
      </c>
      <c r="CM12" s="423">
        <v>37289607.5</v>
      </c>
      <c r="CN12" s="423">
        <v>38727184.5</v>
      </c>
      <c r="CO12" s="423">
        <v>37943413.5</v>
      </c>
      <c r="CP12" s="423">
        <v>38509552.5</v>
      </c>
      <c r="CQ12" s="423">
        <v>44077792.5</v>
      </c>
      <c r="CR12" s="423">
        <v>37014827</v>
      </c>
      <c r="CS12" s="423">
        <v>37877288.75</v>
      </c>
      <c r="CT12" s="423">
        <v>38356073.5</v>
      </c>
      <c r="CU12" s="423">
        <v>39079102</v>
      </c>
      <c r="CV12" s="423">
        <v>38329707</v>
      </c>
      <c r="CW12" s="423">
        <v>35907016</v>
      </c>
      <c r="CX12" s="423">
        <v>37758722.299999997</v>
      </c>
      <c r="CY12" s="423">
        <v>37965299</v>
      </c>
      <c r="CZ12" s="423">
        <v>39622409.899999999</v>
      </c>
      <c r="DA12" s="423">
        <v>36832807</v>
      </c>
      <c r="DB12" s="423">
        <v>37270399</v>
      </c>
      <c r="DC12" s="423">
        <v>38881611.899999999</v>
      </c>
      <c r="DD12" s="423">
        <v>39813005.096999854</v>
      </c>
      <c r="DE12" s="423">
        <v>42434474.5</v>
      </c>
      <c r="DF12" s="423">
        <v>40734474.5</v>
      </c>
      <c r="DG12" s="423">
        <v>40664598</v>
      </c>
      <c r="DH12" s="423">
        <v>39550139.5</v>
      </c>
      <c r="DI12" s="423">
        <v>36728909.5</v>
      </c>
      <c r="DJ12" s="423">
        <v>40455467.5</v>
      </c>
      <c r="DK12" s="423">
        <v>39702721.100000001</v>
      </c>
      <c r="DL12" s="423">
        <v>39210283</v>
      </c>
    </row>
    <row r="13" spans="1:148" hidden="1">
      <c r="A13" s="710" t="s">
        <v>315</v>
      </c>
      <c r="B13" s="710"/>
      <c r="C13" s="710"/>
      <c r="D13" s="627" t="s">
        <v>316</v>
      </c>
      <c r="E13" s="627" t="s">
        <v>316</v>
      </c>
      <c r="F13" s="627" t="s">
        <v>316</v>
      </c>
      <c r="G13" s="627" t="s">
        <v>316</v>
      </c>
      <c r="H13" s="627" t="s">
        <v>316</v>
      </c>
      <c r="I13" s="627" t="s">
        <v>316</v>
      </c>
      <c r="J13" s="627" t="s">
        <v>316</v>
      </c>
      <c r="K13" s="627" t="s">
        <v>316</v>
      </c>
      <c r="L13" s="627" t="s">
        <v>316</v>
      </c>
      <c r="M13" s="627" t="s">
        <v>316</v>
      </c>
      <c r="N13" s="627" t="s">
        <v>316</v>
      </c>
      <c r="O13" s="627" t="s">
        <v>316</v>
      </c>
      <c r="P13" s="627" t="s">
        <v>316</v>
      </c>
      <c r="Q13" s="627" t="s">
        <v>316</v>
      </c>
      <c r="R13" s="627" t="s">
        <v>316</v>
      </c>
      <c r="S13" s="627" t="s">
        <v>316</v>
      </c>
      <c r="T13" s="627" t="s">
        <v>316</v>
      </c>
      <c r="U13" s="627" t="s">
        <v>316</v>
      </c>
      <c r="V13" s="627" t="s">
        <v>316</v>
      </c>
      <c r="W13" s="627" t="s">
        <v>316</v>
      </c>
      <c r="X13" s="627" t="s">
        <v>316</v>
      </c>
      <c r="Y13" s="627" t="s">
        <v>316</v>
      </c>
      <c r="Z13" s="627" t="s">
        <v>316</v>
      </c>
      <c r="AA13" s="627" t="s">
        <v>317</v>
      </c>
      <c r="AB13" s="627" t="s">
        <v>318</v>
      </c>
      <c r="AC13" s="628">
        <v>45979819.960000001</v>
      </c>
      <c r="AD13" s="628">
        <v>49372549.560000002</v>
      </c>
      <c r="AE13" s="628">
        <v>50913114.729999997</v>
      </c>
      <c r="AF13" s="628">
        <v>52585092.719999999</v>
      </c>
      <c r="AG13" s="628">
        <v>48557982.219999999</v>
      </c>
      <c r="AH13" s="628">
        <v>54153061.799999997</v>
      </c>
      <c r="AI13" s="628">
        <v>54472783.259999998</v>
      </c>
      <c r="AJ13" s="628">
        <v>53015296.960000001</v>
      </c>
      <c r="AK13" s="628">
        <v>56083555.229999997</v>
      </c>
      <c r="AL13" s="628">
        <v>54340214.329999998</v>
      </c>
      <c r="AM13" s="628">
        <v>54898445.590000004</v>
      </c>
      <c r="AN13" s="628">
        <v>55054464.200000003</v>
      </c>
      <c r="AO13" s="628">
        <v>52218645.310000002</v>
      </c>
      <c r="AP13" s="628">
        <v>54038860.200000003</v>
      </c>
      <c r="AQ13" s="629">
        <v>47566886.640000001</v>
      </c>
      <c r="AR13" s="629">
        <v>48562461.439999998</v>
      </c>
      <c r="AS13" s="629">
        <v>51764574.520000003</v>
      </c>
      <c r="AT13" s="629">
        <f>+SUM(AT2:AT12)</f>
        <v>56215636.798</v>
      </c>
      <c r="AU13" s="629">
        <v>56652603.539999999</v>
      </c>
      <c r="AV13" s="629">
        <f t="shared" ref="AV13:BK13" si="0">+SUM(AV2:AV12)</f>
        <v>58515109.310999997</v>
      </c>
      <c r="AW13" s="629">
        <f t="shared" si="0"/>
        <v>61212005.175000004</v>
      </c>
      <c r="AX13" s="629">
        <f t="shared" si="0"/>
        <v>59378798.377999991</v>
      </c>
      <c r="AY13" s="629">
        <f t="shared" si="0"/>
        <v>62026320.506999999</v>
      </c>
      <c r="AZ13" s="629">
        <f t="shared" si="0"/>
        <v>58560496.625</v>
      </c>
      <c r="BA13" s="629">
        <f t="shared" si="0"/>
        <v>56624977.471000001</v>
      </c>
      <c r="BB13" s="629">
        <f t="shared" si="0"/>
        <v>61615748.31099999</v>
      </c>
      <c r="BC13" s="629">
        <f t="shared" si="0"/>
        <v>58527797.419</v>
      </c>
      <c r="BD13" s="629">
        <f t="shared" si="0"/>
        <v>50148606.394000001</v>
      </c>
      <c r="BE13" s="629">
        <f t="shared" si="0"/>
        <v>59715982.844999999</v>
      </c>
      <c r="BF13" s="629">
        <f t="shared" si="0"/>
        <v>61320441.264999993</v>
      </c>
      <c r="BG13" s="629">
        <f t="shared" si="0"/>
        <v>60432487.032999992</v>
      </c>
      <c r="BH13" s="629">
        <f t="shared" si="0"/>
        <v>60721519.976999998</v>
      </c>
      <c r="BI13" s="629">
        <f t="shared" si="0"/>
        <v>59413986.93500001</v>
      </c>
      <c r="BJ13" s="629">
        <f t="shared" si="0"/>
        <v>57921985.655999988</v>
      </c>
      <c r="BK13" s="629">
        <f t="shared" si="0"/>
        <v>57355972.831000015</v>
      </c>
      <c r="BL13" s="629">
        <f t="shared" ref="BL13:BQ13" si="1">+SUM(BL2:BL12)</f>
        <v>56348893.732000008</v>
      </c>
      <c r="BM13" s="629">
        <f t="shared" si="1"/>
        <v>54469722.517999999</v>
      </c>
      <c r="BN13" s="629">
        <f t="shared" si="1"/>
        <v>61093456.969000004</v>
      </c>
      <c r="BO13" s="629">
        <f t="shared" si="1"/>
        <v>59208185.013999991</v>
      </c>
      <c r="BP13" s="629">
        <f t="shared" si="1"/>
        <v>59084038.454999983</v>
      </c>
      <c r="BQ13" s="629">
        <f t="shared" si="1"/>
        <v>64364261.282000005</v>
      </c>
      <c r="BR13" s="629">
        <f t="shared" ref="BR13:BU13" si="2">+SUM(BR2:BR12)</f>
        <v>56856725.623000003</v>
      </c>
      <c r="BS13" s="629">
        <f t="shared" si="2"/>
        <v>57782534.401999995</v>
      </c>
      <c r="BT13" s="629">
        <f t="shared" si="2"/>
        <v>57361122.892999984</v>
      </c>
      <c r="BU13" s="629">
        <f t="shared" si="2"/>
        <v>62784026.221000001</v>
      </c>
      <c r="BV13" s="629">
        <f t="shared" ref="BV13:CF13" si="3">+SUM(BV2:BV12)</f>
        <v>59541045.877999991</v>
      </c>
      <c r="BW13" s="629">
        <f t="shared" si="3"/>
        <v>51386426.716000006</v>
      </c>
      <c r="BX13" s="629">
        <f t="shared" si="3"/>
        <v>56947619.557000004</v>
      </c>
      <c r="BY13" s="629">
        <f t="shared" si="3"/>
        <v>53556697.513000004</v>
      </c>
      <c r="BZ13" s="629">
        <f t="shared" si="3"/>
        <v>58970368.513999999</v>
      </c>
      <c r="CA13" s="629">
        <f t="shared" si="3"/>
        <v>56944988.115000024</v>
      </c>
      <c r="CB13" s="629">
        <f t="shared" si="3"/>
        <v>61943623.202999994</v>
      </c>
      <c r="CC13" s="629">
        <f t="shared" si="3"/>
        <v>58745430.229000002</v>
      </c>
      <c r="CD13" s="629">
        <f t="shared" si="3"/>
        <v>57752203.482999995</v>
      </c>
      <c r="CE13" s="629">
        <f t="shared" si="3"/>
        <v>58647509.07500001</v>
      </c>
      <c r="CF13" s="629">
        <f t="shared" si="3"/>
        <v>55202645.414999992</v>
      </c>
      <c r="CG13" s="629">
        <v>32594376.5</v>
      </c>
      <c r="CH13" s="629">
        <v>33080848</v>
      </c>
      <c r="CI13" s="629">
        <v>33114606.5</v>
      </c>
      <c r="CJ13" s="629">
        <f t="shared" ref="CJ13:CK13" si="4">+SUM(CJ2:CJ12)</f>
        <v>59937425.325999998</v>
      </c>
      <c r="CK13" s="629">
        <f t="shared" si="4"/>
        <v>55024007.592</v>
      </c>
      <c r="CL13" s="629">
        <f t="shared" ref="CL13:EQ13" si="5">+SUM(CL2:CL12)</f>
        <v>55539344.563999996</v>
      </c>
      <c r="CM13" s="629">
        <f t="shared" si="5"/>
        <v>58380733.072000004</v>
      </c>
      <c r="CN13" s="629">
        <f t="shared" si="5"/>
        <v>61129334.732999995</v>
      </c>
      <c r="CO13" s="629">
        <f t="shared" si="5"/>
        <v>60373054.956999987</v>
      </c>
      <c r="CP13" s="629">
        <f t="shared" si="5"/>
        <v>60738434.166999996</v>
      </c>
      <c r="CQ13" s="629">
        <f t="shared" si="5"/>
        <v>64239946.247999996</v>
      </c>
      <c r="CR13" s="629">
        <f t="shared" si="5"/>
        <v>60041262.434999973</v>
      </c>
      <c r="CS13" s="629">
        <f t="shared" si="5"/>
        <v>66128720.811999999</v>
      </c>
      <c r="CT13" s="629">
        <f t="shared" si="5"/>
        <v>64680926.544</v>
      </c>
      <c r="CU13" s="629">
        <f t="shared" si="5"/>
        <v>66052044.546000004</v>
      </c>
      <c r="CV13" s="629">
        <f t="shared" si="5"/>
        <v>61035763.990000002</v>
      </c>
      <c r="CW13" s="629">
        <f t="shared" si="5"/>
        <v>58393337.642999999</v>
      </c>
      <c r="CX13" s="629">
        <f t="shared" si="5"/>
        <v>61776459.312000021</v>
      </c>
      <c r="CY13" s="629">
        <f t="shared" si="5"/>
        <v>63095116.230000004</v>
      </c>
      <c r="CZ13" s="629">
        <f t="shared" si="5"/>
        <v>66238787.09800002</v>
      </c>
      <c r="DA13" s="629">
        <f t="shared" si="5"/>
        <v>63473696.134000003</v>
      </c>
      <c r="DB13" s="629">
        <f t="shared" si="5"/>
        <v>63705277.263000011</v>
      </c>
      <c r="DC13" s="629">
        <f t="shared" si="5"/>
        <v>67903418.192000002</v>
      </c>
      <c r="DD13" s="629">
        <f t="shared" si="5"/>
        <v>66531580.936581001</v>
      </c>
      <c r="DE13" s="629">
        <f t="shared" si="5"/>
        <v>71567279.996000007</v>
      </c>
      <c r="DF13" s="629">
        <f t="shared" si="5"/>
        <v>68628833.640000001</v>
      </c>
      <c r="DG13" s="629">
        <f t="shared" si="5"/>
        <v>80051696.799000025</v>
      </c>
      <c r="DH13" s="629">
        <f t="shared" si="5"/>
        <v>76824329.932642877</v>
      </c>
      <c r="DI13" s="629">
        <f t="shared" si="5"/>
        <v>70982922.181031734</v>
      </c>
      <c r="DJ13" s="629">
        <f t="shared" si="5"/>
        <v>76966606.511000007</v>
      </c>
      <c r="DK13" s="629">
        <f t="shared" si="5"/>
        <v>76457029.012999982</v>
      </c>
      <c r="DL13" s="629">
        <f t="shared" si="5"/>
        <v>75981178.625</v>
      </c>
      <c r="DM13" s="629">
        <f t="shared" si="5"/>
        <v>0</v>
      </c>
      <c r="DN13" s="629">
        <f t="shared" si="5"/>
        <v>0</v>
      </c>
      <c r="DO13" s="629">
        <f t="shared" si="5"/>
        <v>0</v>
      </c>
      <c r="DP13" s="629">
        <f t="shared" si="5"/>
        <v>0</v>
      </c>
      <c r="DQ13" s="629">
        <f t="shared" si="5"/>
        <v>0</v>
      </c>
      <c r="DR13" s="629">
        <f t="shared" si="5"/>
        <v>0</v>
      </c>
      <c r="DS13" s="629">
        <f t="shared" si="5"/>
        <v>0</v>
      </c>
      <c r="DT13" s="629">
        <f t="shared" si="5"/>
        <v>0</v>
      </c>
      <c r="DU13" s="629">
        <f t="shared" si="5"/>
        <v>0</v>
      </c>
      <c r="DV13" s="629">
        <f t="shared" si="5"/>
        <v>0</v>
      </c>
      <c r="DW13" s="629">
        <f t="shared" si="5"/>
        <v>0</v>
      </c>
      <c r="DX13" s="629">
        <f t="shared" si="5"/>
        <v>0</v>
      </c>
      <c r="DY13" s="629">
        <f t="shared" si="5"/>
        <v>0</v>
      </c>
      <c r="DZ13" s="629">
        <f t="shared" si="5"/>
        <v>0</v>
      </c>
      <c r="EA13" s="629">
        <f t="shared" si="5"/>
        <v>0</v>
      </c>
      <c r="EB13" s="629">
        <f t="shared" si="5"/>
        <v>0</v>
      </c>
      <c r="EC13" s="629">
        <f t="shared" si="5"/>
        <v>0</v>
      </c>
      <c r="ED13" s="629">
        <f t="shared" si="5"/>
        <v>0</v>
      </c>
      <c r="EE13" s="629">
        <f t="shared" si="5"/>
        <v>0</v>
      </c>
      <c r="EF13" s="629">
        <f t="shared" si="5"/>
        <v>0</v>
      </c>
      <c r="EG13" s="629">
        <f t="shared" si="5"/>
        <v>0</v>
      </c>
      <c r="EH13" s="629">
        <f t="shared" si="5"/>
        <v>0</v>
      </c>
      <c r="EI13" s="629">
        <f t="shared" si="5"/>
        <v>0</v>
      </c>
      <c r="EJ13" s="629">
        <f t="shared" si="5"/>
        <v>0</v>
      </c>
      <c r="EK13" s="629">
        <f t="shared" si="5"/>
        <v>0</v>
      </c>
      <c r="EL13" s="629">
        <f t="shared" si="5"/>
        <v>0</v>
      </c>
      <c r="EM13" s="629">
        <f t="shared" si="5"/>
        <v>0</v>
      </c>
      <c r="EN13" s="629">
        <f t="shared" si="5"/>
        <v>0</v>
      </c>
      <c r="EO13" s="629">
        <f t="shared" si="5"/>
        <v>0</v>
      </c>
      <c r="EP13" s="629">
        <f t="shared" si="5"/>
        <v>0</v>
      </c>
      <c r="EQ13" s="629">
        <f t="shared" si="5"/>
        <v>0</v>
      </c>
    </row>
    <row r="14" spans="1:148" hidden="1">
      <c r="BX14" s="422"/>
    </row>
    <row r="15" spans="1:148" hidden="1">
      <c r="AU15" s="366"/>
    </row>
    <row r="16" spans="1:148" hidden="1">
      <c r="D16" s="362">
        <v>42736</v>
      </c>
      <c r="E16" s="362">
        <v>42767</v>
      </c>
      <c r="F16" s="362">
        <v>42795</v>
      </c>
      <c r="G16" s="362">
        <v>42826</v>
      </c>
      <c r="H16" s="362">
        <v>42856</v>
      </c>
      <c r="I16" s="362">
        <v>42887</v>
      </c>
      <c r="J16" s="362">
        <v>42917</v>
      </c>
      <c r="K16" s="362">
        <v>42948</v>
      </c>
      <c r="L16" s="362">
        <v>42979</v>
      </c>
      <c r="M16" s="362">
        <v>43009</v>
      </c>
      <c r="N16" s="362">
        <v>43040</v>
      </c>
      <c r="O16" s="362">
        <v>43070</v>
      </c>
      <c r="P16" s="362">
        <v>43101</v>
      </c>
      <c r="Q16" s="362">
        <v>43132</v>
      </c>
      <c r="R16" s="362">
        <v>43160</v>
      </c>
      <c r="S16" s="362">
        <v>43191</v>
      </c>
      <c r="T16" s="362">
        <v>43221</v>
      </c>
      <c r="U16" s="362">
        <v>43252</v>
      </c>
      <c r="V16" s="362">
        <v>43282</v>
      </c>
      <c r="W16" s="362">
        <v>43313</v>
      </c>
      <c r="X16" s="362">
        <v>43344</v>
      </c>
      <c r="Y16" s="362">
        <v>43374</v>
      </c>
      <c r="Z16" s="362">
        <v>43405</v>
      </c>
      <c r="AA16" s="362">
        <v>43435</v>
      </c>
      <c r="AB16" s="362">
        <v>43466</v>
      </c>
      <c r="AC16" s="362">
        <v>43497</v>
      </c>
      <c r="AD16" s="362">
        <v>43525</v>
      </c>
      <c r="AE16" s="362">
        <v>43556</v>
      </c>
      <c r="AF16" s="362">
        <v>43586</v>
      </c>
      <c r="AG16" s="362">
        <v>43617</v>
      </c>
      <c r="AH16" s="362">
        <v>43647</v>
      </c>
      <c r="AI16" s="362">
        <v>43678</v>
      </c>
      <c r="AJ16" s="362">
        <v>43709</v>
      </c>
      <c r="AK16" s="362">
        <v>43739</v>
      </c>
      <c r="AL16" s="362">
        <v>43770</v>
      </c>
      <c r="AM16" s="362">
        <v>43800</v>
      </c>
      <c r="AN16" s="362">
        <v>43831</v>
      </c>
      <c r="AO16" s="362">
        <v>43862</v>
      </c>
      <c r="AP16" s="362">
        <v>43891</v>
      </c>
      <c r="AQ16" s="362">
        <v>43922</v>
      </c>
      <c r="AR16" s="362">
        <v>43952</v>
      </c>
      <c r="AS16" s="362">
        <v>43983</v>
      </c>
      <c r="AT16" s="362">
        <v>44013</v>
      </c>
      <c r="AU16" s="362">
        <v>44044</v>
      </c>
      <c r="AV16" s="362">
        <v>44075</v>
      </c>
      <c r="AW16" s="362">
        <v>44105</v>
      </c>
      <c r="AX16" s="362">
        <v>44136</v>
      </c>
      <c r="AY16" s="362">
        <v>44166</v>
      </c>
      <c r="AZ16" s="362">
        <v>44197</v>
      </c>
      <c r="BA16" s="362">
        <v>44228</v>
      </c>
      <c r="BB16" s="362">
        <v>44256</v>
      </c>
      <c r="BC16" s="362">
        <v>44287</v>
      </c>
      <c r="BD16" s="362">
        <v>44317</v>
      </c>
      <c r="BE16" s="362">
        <v>44348</v>
      </c>
      <c r="BF16" s="362">
        <v>44378</v>
      </c>
      <c r="BG16" s="362">
        <v>44409</v>
      </c>
      <c r="BH16" s="362">
        <v>44440</v>
      </c>
      <c r="BI16" s="362">
        <v>44470</v>
      </c>
      <c r="BJ16" s="362">
        <v>44501</v>
      </c>
      <c r="BK16" s="362">
        <v>44531</v>
      </c>
      <c r="BL16" s="362">
        <v>44562</v>
      </c>
      <c r="BM16" s="362">
        <v>44593</v>
      </c>
      <c r="BN16" s="362">
        <v>44621</v>
      </c>
      <c r="BO16" s="362">
        <v>44652</v>
      </c>
      <c r="BP16" s="362">
        <v>44682</v>
      </c>
      <c r="BQ16" s="362">
        <v>44713</v>
      </c>
      <c r="BR16" s="362">
        <v>44743</v>
      </c>
      <c r="BS16" s="362">
        <v>44774</v>
      </c>
      <c r="BT16" s="362">
        <v>44805</v>
      </c>
      <c r="BU16" s="362">
        <v>44835</v>
      </c>
      <c r="BV16" s="362">
        <v>44866</v>
      </c>
      <c r="BW16" s="362">
        <v>44896</v>
      </c>
      <c r="BX16" s="362">
        <v>44927</v>
      </c>
      <c r="BY16" s="362">
        <v>44958</v>
      </c>
      <c r="BZ16" s="362">
        <v>44986</v>
      </c>
      <c r="CA16" s="362">
        <v>45017</v>
      </c>
      <c r="CB16" s="362">
        <v>45047</v>
      </c>
      <c r="CC16" s="362">
        <v>45078</v>
      </c>
      <c r="CD16" s="362">
        <v>45108</v>
      </c>
      <c r="CE16" s="362">
        <v>45139</v>
      </c>
      <c r="CF16" s="362">
        <v>45170</v>
      </c>
      <c r="CG16" s="362">
        <v>45200</v>
      </c>
      <c r="CH16" s="362">
        <v>45231</v>
      </c>
      <c r="CI16" s="362">
        <v>45261</v>
      </c>
      <c r="CJ16" s="362">
        <v>45292</v>
      </c>
      <c r="CK16" s="362">
        <v>45323</v>
      </c>
      <c r="CL16" s="362">
        <v>45352</v>
      </c>
      <c r="CM16" s="362">
        <v>45383</v>
      </c>
      <c r="CN16" s="362">
        <v>45413</v>
      </c>
      <c r="CO16" s="362">
        <v>45444</v>
      </c>
      <c r="CP16" s="362">
        <v>45474</v>
      </c>
      <c r="CQ16" s="362">
        <v>45505</v>
      </c>
      <c r="CR16" s="362">
        <v>45536</v>
      </c>
      <c r="CS16" s="362">
        <v>45566</v>
      </c>
      <c r="CT16" s="362">
        <v>45597</v>
      </c>
      <c r="CU16" s="362">
        <v>45627</v>
      </c>
      <c r="CV16" s="362">
        <v>45658</v>
      </c>
      <c r="CW16" s="362">
        <v>45689</v>
      </c>
      <c r="CX16" s="362">
        <v>45717</v>
      </c>
      <c r="CY16" s="362">
        <v>45748</v>
      </c>
      <c r="CZ16" s="362">
        <v>45778</v>
      </c>
      <c r="DA16" s="362">
        <v>45809</v>
      </c>
      <c r="DB16" s="362">
        <v>45839</v>
      </c>
      <c r="DC16" s="362">
        <v>45870</v>
      </c>
      <c r="DD16" s="362">
        <v>45901</v>
      </c>
      <c r="DE16" s="362">
        <v>45931</v>
      </c>
      <c r="DF16" s="362">
        <v>45962</v>
      </c>
      <c r="DG16" s="362">
        <v>45992</v>
      </c>
      <c r="DH16" s="362">
        <v>46023</v>
      </c>
      <c r="DI16" s="362">
        <v>46054</v>
      </c>
      <c r="DJ16" s="362">
        <v>46082</v>
      </c>
      <c r="DK16" s="362">
        <v>46113</v>
      </c>
      <c r="DL16" s="362">
        <v>46143</v>
      </c>
      <c r="DM16" s="362">
        <v>46174</v>
      </c>
      <c r="DN16" s="362">
        <v>46204</v>
      </c>
      <c r="DO16" s="362">
        <v>46235</v>
      </c>
      <c r="DP16" s="362">
        <v>46266</v>
      </c>
      <c r="DQ16" s="362">
        <v>46296</v>
      </c>
      <c r="DR16" s="362">
        <v>46327</v>
      </c>
      <c r="DS16" s="362">
        <v>46357</v>
      </c>
      <c r="DT16" s="362">
        <v>46388</v>
      </c>
      <c r="DU16" s="362">
        <v>46419</v>
      </c>
      <c r="DV16" s="362">
        <v>46447</v>
      </c>
      <c r="DW16" s="362">
        <v>46478</v>
      </c>
      <c r="DX16" s="362">
        <v>46508</v>
      </c>
      <c r="DY16" s="362">
        <v>46539</v>
      </c>
      <c r="DZ16" s="362">
        <v>46569</v>
      </c>
      <c r="EA16" s="362">
        <v>46600</v>
      </c>
      <c r="EB16" s="362">
        <v>46631</v>
      </c>
      <c r="EC16" s="362">
        <v>46661</v>
      </c>
      <c r="ED16" s="362">
        <v>46692</v>
      </c>
      <c r="EE16" s="362">
        <v>46722</v>
      </c>
      <c r="EF16" s="362">
        <v>46753</v>
      </c>
      <c r="EG16" s="362">
        <v>46784</v>
      </c>
      <c r="EH16" s="362">
        <v>46813</v>
      </c>
      <c r="EI16" s="362">
        <v>46844</v>
      </c>
      <c r="EJ16" s="362">
        <v>46874</v>
      </c>
      <c r="EK16" s="362">
        <v>46905</v>
      </c>
      <c r="EL16" s="362">
        <v>46935</v>
      </c>
      <c r="EM16" s="362">
        <v>46966</v>
      </c>
      <c r="EN16" s="362">
        <v>46997</v>
      </c>
      <c r="EO16" s="362">
        <v>47027</v>
      </c>
      <c r="EP16" s="362">
        <v>47058</v>
      </c>
      <c r="EQ16" s="362">
        <v>47088</v>
      </c>
    </row>
    <row r="17" spans="3:147" hidden="1">
      <c r="C17" s="369" t="s">
        <v>91</v>
      </c>
      <c r="D17" s="370">
        <f t="shared" ref="D17:AA17" si="6">+SUM(D7:D12)+D2</f>
        <v>39085189.111999989</v>
      </c>
      <c r="E17" s="370">
        <f t="shared" si="6"/>
        <v>34986838.489000008</v>
      </c>
      <c r="F17" s="370">
        <f t="shared" si="6"/>
        <v>38529400.453999989</v>
      </c>
      <c r="G17" s="370">
        <f t="shared" si="6"/>
        <v>36718937.195999973</v>
      </c>
      <c r="H17" s="370">
        <f t="shared" si="6"/>
        <v>37693899.133000009</v>
      </c>
      <c r="I17" s="370">
        <f t="shared" si="6"/>
        <v>38083642.198000006</v>
      </c>
      <c r="J17" s="370">
        <f t="shared" si="6"/>
        <v>38929366.396999992</v>
      </c>
      <c r="K17" s="370">
        <f t="shared" si="6"/>
        <v>39660078.265000001</v>
      </c>
      <c r="L17" s="370">
        <f t="shared" si="6"/>
        <v>37901948.600000001</v>
      </c>
      <c r="M17" s="370">
        <f t="shared" si="6"/>
        <v>37782479.963</v>
      </c>
      <c r="N17" s="370">
        <f t="shared" si="6"/>
        <v>37989888.042000003</v>
      </c>
      <c r="O17" s="370">
        <f t="shared" si="6"/>
        <v>39059239.540000007</v>
      </c>
      <c r="P17" s="370">
        <f t="shared" si="6"/>
        <v>35990458.095999993</v>
      </c>
      <c r="Q17" s="370">
        <f t="shared" si="6"/>
        <v>34378121.662999988</v>
      </c>
      <c r="R17" s="370">
        <f t="shared" si="6"/>
        <v>37171533.040000007</v>
      </c>
      <c r="S17" s="370">
        <f t="shared" si="6"/>
        <v>37983129.669</v>
      </c>
      <c r="T17" s="370">
        <f t="shared" si="6"/>
        <v>38426503.512000002</v>
      </c>
      <c r="U17" s="370">
        <f t="shared" si="6"/>
        <v>37057718.316</v>
      </c>
      <c r="V17" s="370">
        <f t="shared" si="6"/>
        <v>37734285.098999999</v>
      </c>
      <c r="W17" s="370">
        <f t="shared" si="6"/>
        <v>38950564.945</v>
      </c>
      <c r="X17" s="370">
        <f t="shared" si="6"/>
        <v>36401557.944000006</v>
      </c>
      <c r="Y17" s="370">
        <f t="shared" si="6"/>
        <v>38138491.089000002</v>
      </c>
      <c r="Z17" s="370">
        <f t="shared" si="6"/>
        <v>36979336.854999997</v>
      </c>
      <c r="AA17" s="370">
        <f t="shared" si="6"/>
        <v>38349427.415999994</v>
      </c>
      <c r="AB17" s="370">
        <f>+SUM(AB7:AB12)+AB2</f>
        <v>36870848.486999996</v>
      </c>
      <c r="AC17" s="370">
        <f>+SUM(AC7:AC12)+AC2</f>
        <v>33658676.486999996</v>
      </c>
      <c r="AD17" s="370">
        <f t="shared" ref="AD17:AP17" si="7">+SUM(AD7:AD12)+AD2</f>
        <v>36094174.161000006</v>
      </c>
      <c r="AE17" s="370">
        <f t="shared" si="7"/>
        <v>37600897.490000002</v>
      </c>
      <c r="AF17" s="370">
        <f t="shared" si="7"/>
        <v>38287627.953000002</v>
      </c>
      <c r="AG17" s="370">
        <f t="shared" si="7"/>
        <v>37666049.181999996</v>
      </c>
      <c r="AH17" s="370">
        <f t="shared" si="7"/>
        <v>39604369.287</v>
      </c>
      <c r="AI17" s="370">
        <f t="shared" si="7"/>
        <v>39418984.412</v>
      </c>
      <c r="AJ17" s="370">
        <f t="shared" si="7"/>
        <v>42413807.759000003</v>
      </c>
      <c r="AK17" s="370">
        <f t="shared" si="7"/>
        <v>39987904.277000003</v>
      </c>
      <c r="AL17" s="370">
        <f t="shared" si="7"/>
        <v>38738235.570999995</v>
      </c>
      <c r="AM17" s="370">
        <f t="shared" si="7"/>
        <v>39108118.626000002</v>
      </c>
      <c r="AN17" s="370">
        <f t="shared" si="7"/>
        <v>39020316.201000005</v>
      </c>
      <c r="AO17" s="370">
        <f t="shared" si="7"/>
        <v>36295474.162</v>
      </c>
      <c r="AP17" s="370">
        <f t="shared" si="7"/>
        <v>40301809.610999994</v>
      </c>
      <c r="AQ17" s="370">
        <f t="shared" ref="AQ17:AW17" si="8">+SUM(AQ7:AQ12)+AQ2</f>
        <v>37256601.093999997</v>
      </c>
      <c r="AR17" s="370">
        <f t="shared" si="8"/>
        <v>38309019.807999998</v>
      </c>
      <c r="AS17" s="370">
        <f t="shared" si="8"/>
        <v>39016814.305</v>
      </c>
      <c r="AT17" s="370">
        <f t="shared" si="8"/>
        <v>41503707.866999999</v>
      </c>
      <c r="AU17" s="370">
        <f t="shared" si="8"/>
        <v>40870331.756000005</v>
      </c>
      <c r="AV17" s="370">
        <f t="shared" si="8"/>
        <v>41654743.403000005</v>
      </c>
      <c r="AW17" s="370">
        <f t="shared" si="8"/>
        <v>43706524.989</v>
      </c>
      <c r="AX17" s="370">
        <f>+SUM(AX7:AX12)+AX2</f>
        <v>42905923.593999997</v>
      </c>
      <c r="AY17" s="370">
        <f>+SUM(AY7:AY12)+AY2</f>
        <v>45207377.420000002</v>
      </c>
      <c r="AZ17" s="370">
        <f>+SUM(AZ7:AZ12)+AZ2</f>
        <v>42512038.169999994</v>
      </c>
      <c r="BA17" s="370">
        <f>+SUM(BA7:BA12)+BA2</f>
        <v>40431483.773999996</v>
      </c>
      <c r="BB17" s="370">
        <f>+SUM(BB7:BB12)+BB2</f>
        <v>43923103.740999997</v>
      </c>
      <c r="BC17" s="370">
        <f t="shared" ref="BC17:BK17" si="9">+SUM(BC7:BC12)+BC2</f>
        <v>41213386.828000002</v>
      </c>
      <c r="BD17" s="370">
        <f t="shared" si="9"/>
        <v>36330400.229000002</v>
      </c>
      <c r="BE17" s="370">
        <f t="shared" si="9"/>
        <v>43225406.156000003</v>
      </c>
      <c r="BF17" s="370">
        <f t="shared" si="9"/>
        <v>43147162.876999997</v>
      </c>
      <c r="BG17" s="370">
        <f t="shared" si="9"/>
        <v>41209187.762000002</v>
      </c>
      <c r="BH17" s="370">
        <f t="shared" si="9"/>
        <v>40690419.013999999</v>
      </c>
      <c r="BI17" s="370">
        <f t="shared" si="9"/>
        <v>41364923.917000003</v>
      </c>
      <c r="BJ17" s="370">
        <f t="shared" si="9"/>
        <v>39537519.695</v>
      </c>
      <c r="BK17" s="370">
        <f t="shared" si="9"/>
        <v>39453405.967</v>
      </c>
      <c r="BL17" s="370">
        <f t="shared" ref="BL17:BQ17" si="10">+SUM(BL7:BL12)+BL2</f>
        <v>39544264.426000006</v>
      </c>
      <c r="BM17" s="370">
        <f t="shared" si="10"/>
        <v>37153863.167999998</v>
      </c>
      <c r="BN17" s="370">
        <f t="shared" si="10"/>
        <v>41968934.975000001</v>
      </c>
      <c r="BO17" s="370">
        <f t="shared" si="10"/>
        <v>40430261.343000002</v>
      </c>
      <c r="BP17" s="370">
        <f t="shared" si="10"/>
        <v>40132725.081</v>
      </c>
      <c r="BQ17" s="370">
        <f t="shared" si="10"/>
        <v>43405602.478</v>
      </c>
      <c r="BR17" s="370">
        <f t="shared" ref="BR17:BW17" si="11">+SUM(BR7:BR12)+BR2</f>
        <v>38257247.185000002</v>
      </c>
      <c r="BS17" s="370">
        <f t="shared" si="11"/>
        <v>39134984.263999999</v>
      </c>
      <c r="BT17" s="370">
        <f t="shared" si="11"/>
        <v>38699688.225999996</v>
      </c>
      <c r="BU17" s="370">
        <f t="shared" si="11"/>
        <v>40169590.920999996</v>
      </c>
      <c r="BV17" s="370">
        <f t="shared" si="11"/>
        <v>39257795.108999997</v>
      </c>
      <c r="BW17" s="370">
        <f t="shared" si="11"/>
        <v>30650475.984000001</v>
      </c>
      <c r="BX17" s="370">
        <f t="shared" ref="BX17:BY17" si="12">+SUM(BX7:BX12)+BX2</f>
        <v>39079862.561999999</v>
      </c>
      <c r="BY17" s="370">
        <f t="shared" si="12"/>
        <v>35768195.100000001</v>
      </c>
      <c r="BZ17" s="370">
        <f t="shared" ref="BZ17:CA17" si="13">+SUM(BZ7:BZ12)+BZ2</f>
        <v>39013449.376999997</v>
      </c>
      <c r="CA17" s="370">
        <f t="shared" si="13"/>
        <v>38318880.463000007</v>
      </c>
      <c r="CB17" s="370">
        <f t="shared" ref="CB17:CC17" si="14">+SUM(CB7:CB12)+CB2</f>
        <v>41705905.445</v>
      </c>
      <c r="CC17" s="370">
        <f t="shared" si="14"/>
        <v>39013303.517999999</v>
      </c>
      <c r="CD17" s="370">
        <f t="shared" ref="CD17:CE17" si="15">+SUM(CD7:CD12)+CD2</f>
        <v>39443093.017999999</v>
      </c>
      <c r="CE17" s="370">
        <f t="shared" si="15"/>
        <v>39307664.938999996</v>
      </c>
      <c r="CF17" s="370">
        <f t="shared" ref="CF17:CG17" si="16">+SUM(CF7:CF12)+CF2</f>
        <v>38203055.553000003</v>
      </c>
      <c r="CG17" s="370">
        <f t="shared" si="16"/>
        <v>38812524.994999997</v>
      </c>
      <c r="CH17" s="370">
        <f t="shared" ref="CH17:CJ17" si="17">+SUM(CH7:CH12)+CH2</f>
        <v>39534292.888999999</v>
      </c>
      <c r="CI17" s="370">
        <f t="shared" si="17"/>
        <v>39699366.663000003</v>
      </c>
      <c r="CJ17" s="370">
        <f t="shared" si="17"/>
        <v>39216421.097999997</v>
      </c>
      <c r="CK17" s="370">
        <f t="shared" ref="CK17:CP17" si="18">+SUM(CK7:CK12)+CK2</f>
        <v>36484752.601000004</v>
      </c>
      <c r="CL17" s="370">
        <f t="shared" si="18"/>
        <v>37121627.011</v>
      </c>
      <c r="CM17" s="370">
        <f t="shared" si="18"/>
        <v>38976222.171999998</v>
      </c>
      <c r="CN17" s="370">
        <f t="shared" si="18"/>
        <v>40439160.377999999</v>
      </c>
      <c r="CO17" s="370">
        <f t="shared" si="18"/>
        <v>39561547.983000003</v>
      </c>
      <c r="CP17" s="370">
        <f t="shared" si="18"/>
        <v>40046553.875999995</v>
      </c>
      <c r="CQ17" s="370">
        <f t="shared" ref="CQ17:CR17" si="19">+SUM(CQ7:CQ12)+CQ2</f>
        <v>45534423.397999994</v>
      </c>
      <c r="CR17" s="370">
        <f t="shared" si="19"/>
        <v>38644039.045999996</v>
      </c>
      <c r="CS17" s="370">
        <f t="shared" ref="CS17:CT17" si="20">+SUM(CS7:CS12)+CS2</f>
        <v>40179536.993999995</v>
      </c>
      <c r="CT17" s="370">
        <f t="shared" si="20"/>
        <v>40190971.098999999</v>
      </c>
      <c r="CU17" s="370">
        <f t="shared" ref="CU17:CV17" si="21">+SUM(CU7:CU12)+CU2</f>
        <v>41307048.914999999</v>
      </c>
      <c r="CV17" s="370">
        <f t="shared" si="21"/>
        <v>40146294.063000001</v>
      </c>
      <c r="CW17" s="370">
        <f t="shared" ref="CW17" si="22">+SUM(CW7:CW12)+CW2</f>
        <v>37630911.349999994</v>
      </c>
      <c r="CX17" s="370">
        <f t="shared" ref="CX17:CY17" si="23">+SUM(CX7:CX12)+CX2</f>
        <v>39898340.487999998</v>
      </c>
      <c r="CY17" s="370">
        <f t="shared" si="23"/>
        <v>39871760.240999997</v>
      </c>
      <c r="CZ17" s="370">
        <f t="shared" ref="CZ17:DA17" si="24">+SUM(CZ7:CZ12)+CZ2</f>
        <v>41788217.961999997</v>
      </c>
      <c r="DA17" s="370">
        <f t="shared" si="24"/>
        <v>39107742.064000003</v>
      </c>
      <c r="DB17" s="370">
        <f t="shared" ref="DB17:DC17" si="25">+SUM(DB7:DB12)+DB2</f>
        <v>39171627.761</v>
      </c>
      <c r="DC17" s="370">
        <f t="shared" si="25"/>
        <v>40252698.993000001</v>
      </c>
      <c r="DD17" s="370">
        <f t="shared" ref="DD17:DE17" si="26">+SUM(DD7:DD12)+DD2</f>
        <v>41826185.400059603</v>
      </c>
      <c r="DE17" s="370">
        <f t="shared" si="26"/>
        <v>44382820.563999996</v>
      </c>
      <c r="DF17" s="370">
        <f t="shared" ref="DF17:DG17" si="27">+SUM(DF7:DF12)+DF2</f>
        <v>42503252.380999997</v>
      </c>
      <c r="DG17" s="370">
        <f t="shared" si="27"/>
        <v>42764604.658</v>
      </c>
      <c r="DH17" s="370">
        <f t="shared" ref="DH17:DI17" si="28">+SUM(DH7:DH12)+DH2</f>
        <v>44370767.723023809</v>
      </c>
      <c r="DI17" s="370">
        <f t="shared" si="28"/>
        <v>41324975.372404762</v>
      </c>
      <c r="DJ17" s="370">
        <f t="shared" ref="DJ17:DK17" si="29">+SUM(DJ7:DJ12)+DJ2</f>
        <v>42312908.806999996</v>
      </c>
      <c r="DK17" s="370">
        <f t="shared" si="29"/>
        <v>41758165.865000002</v>
      </c>
      <c r="DL17" s="370">
        <f t="shared" ref="DL17" si="30">+SUM(DL7:DL12)+DL2</f>
        <v>41161414.329999998</v>
      </c>
      <c r="DM17" s="370"/>
      <c r="DN17" s="370"/>
      <c r="DO17" s="370"/>
      <c r="DP17" s="370"/>
      <c r="DQ17" s="370"/>
      <c r="DR17" s="370"/>
      <c r="DS17" s="370"/>
      <c r="DT17" s="370"/>
      <c r="DU17" s="370"/>
      <c r="DV17" s="370"/>
      <c r="DW17" s="370"/>
      <c r="DX17" s="370"/>
      <c r="DY17" s="370"/>
      <c r="DZ17" s="370"/>
      <c r="EA17" s="370"/>
      <c r="EB17" s="370"/>
      <c r="EC17" s="370"/>
      <c r="ED17" s="370"/>
      <c r="EE17" s="370"/>
      <c r="EF17" s="370"/>
      <c r="EG17" s="370"/>
      <c r="EH17" s="370"/>
      <c r="EI17" s="370"/>
      <c r="EJ17" s="370"/>
      <c r="EK17" s="370"/>
      <c r="EL17" s="370"/>
      <c r="EM17" s="370"/>
      <c r="EN17" s="370"/>
      <c r="EO17" s="370"/>
      <c r="EP17" s="370"/>
      <c r="EQ17" s="370"/>
    </row>
    <row r="18" spans="3:147" hidden="1">
      <c r="C18" s="369" t="s">
        <v>319</v>
      </c>
      <c r="D18" s="370">
        <f t="shared" ref="D18:AA18" si="31">+D5</f>
        <v>5667264.8620000044</v>
      </c>
      <c r="E18" s="370">
        <f t="shared" si="31"/>
        <v>3014690.6930000009</v>
      </c>
      <c r="F18" s="370">
        <f t="shared" si="31"/>
        <v>3527607.2670000042</v>
      </c>
      <c r="G18" s="370">
        <f t="shared" si="31"/>
        <v>3458482.1100000003</v>
      </c>
      <c r="H18" s="370">
        <f t="shared" si="31"/>
        <v>3848739.0079999976</v>
      </c>
      <c r="I18" s="370">
        <f t="shared" si="31"/>
        <v>3952389.0659999987</v>
      </c>
      <c r="J18" s="370">
        <f t="shared" si="31"/>
        <v>3588847.4899999998</v>
      </c>
      <c r="K18" s="370">
        <f t="shared" si="31"/>
        <v>3535194.4749999982</v>
      </c>
      <c r="L18" s="370">
        <f t="shared" si="31"/>
        <v>4222886.4279999994</v>
      </c>
      <c r="M18" s="370">
        <f t="shared" si="31"/>
        <v>3435440.2000000016</v>
      </c>
      <c r="N18" s="370">
        <f t="shared" si="31"/>
        <v>3253962.5100000002</v>
      </c>
      <c r="O18" s="370">
        <f t="shared" si="31"/>
        <v>3488305.895</v>
      </c>
      <c r="P18" s="370">
        <f t="shared" si="31"/>
        <v>3027896.84</v>
      </c>
      <c r="Q18" s="370">
        <f t="shared" si="31"/>
        <v>3571856.1530000009</v>
      </c>
      <c r="R18" s="370">
        <f t="shared" si="31"/>
        <v>5417984.9359999988</v>
      </c>
      <c r="S18" s="370">
        <f t="shared" si="31"/>
        <v>4186512.950999998</v>
      </c>
      <c r="T18" s="370">
        <f t="shared" si="31"/>
        <v>4377990.3450000016</v>
      </c>
      <c r="U18" s="370">
        <f t="shared" si="31"/>
        <v>3550982.7940000002</v>
      </c>
      <c r="V18" s="370">
        <f t="shared" si="31"/>
        <v>3549234.3209999981</v>
      </c>
      <c r="W18" s="370">
        <f t="shared" si="31"/>
        <v>4634476.1430000002</v>
      </c>
      <c r="X18" s="370">
        <f t="shared" si="31"/>
        <v>4913263.699000001</v>
      </c>
      <c r="Y18" s="370">
        <f t="shared" si="31"/>
        <v>4714732.9660000009</v>
      </c>
      <c r="Z18" s="370">
        <f t="shared" si="31"/>
        <v>4410237.2880000006</v>
      </c>
      <c r="AA18" s="370">
        <f t="shared" si="31"/>
        <v>4528832.8659999995</v>
      </c>
      <c r="AB18" s="370">
        <f>+AB5</f>
        <v>4599952.3010000028</v>
      </c>
      <c r="AC18" s="370">
        <f>+AC5</f>
        <v>3997148.2459999984</v>
      </c>
      <c r="AD18" s="370">
        <f t="shared" ref="AD18:AP18" si="32">+AD5</f>
        <v>4333938.7900000019</v>
      </c>
      <c r="AE18" s="370">
        <f t="shared" si="32"/>
        <v>4577621.2900000019</v>
      </c>
      <c r="AF18" s="370">
        <f t="shared" si="32"/>
        <v>4931453.884999997</v>
      </c>
      <c r="AG18" s="370">
        <f t="shared" si="32"/>
        <v>4217178.3649999984</v>
      </c>
      <c r="AH18" s="370">
        <f t="shared" si="32"/>
        <v>4732900.4219999984</v>
      </c>
      <c r="AI18" s="370">
        <f t="shared" si="32"/>
        <v>5132666.2999999989</v>
      </c>
      <c r="AJ18" s="370">
        <f t="shared" si="32"/>
        <v>4601166.334999999</v>
      </c>
      <c r="AK18" s="370">
        <f t="shared" si="32"/>
        <v>4607577.7360000014</v>
      </c>
      <c r="AL18" s="370">
        <f t="shared" si="32"/>
        <v>4186465.760000003</v>
      </c>
      <c r="AM18" s="370">
        <f t="shared" si="32"/>
        <v>4669657.4640000015</v>
      </c>
      <c r="AN18" s="370">
        <f t="shared" si="32"/>
        <v>4233779.4229999986</v>
      </c>
      <c r="AO18" s="370">
        <f t="shared" si="32"/>
        <v>4122161.3439999991</v>
      </c>
      <c r="AP18" s="370">
        <f t="shared" si="32"/>
        <v>3732205.4200000013</v>
      </c>
      <c r="AQ18" s="370">
        <f t="shared" ref="AQ18:AV18" si="33">+AQ5</f>
        <v>2597035.73</v>
      </c>
      <c r="AR18" s="370">
        <f t="shared" si="33"/>
        <v>2773472.1100000003</v>
      </c>
      <c r="AS18" s="370">
        <f t="shared" si="33"/>
        <v>2793397.3619999993</v>
      </c>
      <c r="AT18" s="370">
        <f t="shared" si="33"/>
        <v>3258301.6309999996</v>
      </c>
      <c r="AU18" s="370">
        <f t="shared" si="33"/>
        <v>3264592.0759999994</v>
      </c>
      <c r="AV18" s="370">
        <f t="shared" si="33"/>
        <v>4265490.4169999976</v>
      </c>
      <c r="AW18" s="370">
        <f t="shared" ref="AW18:BK18" si="34">+AW5</f>
        <v>4566066.2190000033</v>
      </c>
      <c r="AX18" s="370">
        <f t="shared" si="34"/>
        <v>4211010.4219999965</v>
      </c>
      <c r="AY18" s="370">
        <f t="shared" si="34"/>
        <v>4566822.1289999969</v>
      </c>
      <c r="AZ18" s="370">
        <f t="shared" si="34"/>
        <v>4160594.7740000011</v>
      </c>
      <c r="BA18" s="370">
        <f t="shared" si="34"/>
        <v>4420509.898000001</v>
      </c>
      <c r="BB18" s="370">
        <f t="shared" si="34"/>
        <v>4556237.7009999976</v>
      </c>
      <c r="BC18" s="370">
        <f t="shared" si="34"/>
        <v>5379904.2530000024</v>
      </c>
      <c r="BD18" s="370">
        <f t="shared" si="34"/>
        <v>3812636.8199999975</v>
      </c>
      <c r="BE18" s="370">
        <f t="shared" si="34"/>
        <v>4483301.9949999973</v>
      </c>
      <c r="BF18" s="370">
        <f t="shared" si="34"/>
        <v>4797442.8180000037</v>
      </c>
      <c r="BG18" s="370">
        <f t="shared" si="34"/>
        <v>5052915.5840000035</v>
      </c>
      <c r="BH18" s="370">
        <f t="shared" si="34"/>
        <v>5035405.3849999998</v>
      </c>
      <c r="BI18" s="370">
        <f t="shared" si="34"/>
        <v>5182035.8430000059</v>
      </c>
      <c r="BJ18" s="370">
        <f t="shared" si="34"/>
        <v>5041035.0159999961</v>
      </c>
      <c r="BK18" s="370">
        <f t="shared" si="34"/>
        <v>5221590.5950000035</v>
      </c>
      <c r="BL18" s="370">
        <f t="shared" ref="BL18:BQ18" si="35">+BL5</f>
        <v>4965120.0740000028</v>
      </c>
      <c r="BM18" s="370">
        <f t="shared" si="35"/>
        <v>4977860.072999998</v>
      </c>
      <c r="BN18" s="370">
        <f t="shared" si="35"/>
        <v>5695598.2249999996</v>
      </c>
      <c r="BO18" s="370">
        <f t="shared" si="35"/>
        <v>5956079.3989999946</v>
      </c>
      <c r="BP18" s="370">
        <f t="shared" si="35"/>
        <v>5606191.5869999947</v>
      </c>
      <c r="BQ18" s="370">
        <f t="shared" si="35"/>
        <v>6051830.4090000074</v>
      </c>
      <c r="BR18" s="370">
        <f t="shared" ref="BR18:BS18" si="36">+BR5</f>
        <v>5179977.7440000037</v>
      </c>
      <c r="BS18" s="370">
        <f t="shared" si="36"/>
        <v>5006177.4800000014</v>
      </c>
      <c r="BT18" s="370">
        <f t="shared" ref="BT18:BU18" si="37">+BT5</f>
        <v>5205122.6769999973</v>
      </c>
      <c r="BU18" s="370">
        <f t="shared" si="37"/>
        <v>6004850.2560000066</v>
      </c>
      <c r="BV18" s="370">
        <f t="shared" ref="BV18:BW18" si="38">+BV5</f>
        <v>6125639.4810000015</v>
      </c>
      <c r="BW18" s="370">
        <f t="shared" si="38"/>
        <v>6492370.5199999949</v>
      </c>
      <c r="BX18" s="370">
        <f t="shared" ref="BX18:BY18" si="39">+BX5</f>
        <v>5079689.978000002</v>
      </c>
      <c r="BY18" s="370">
        <f t="shared" si="39"/>
        <v>4634034.4340000032</v>
      </c>
      <c r="BZ18" s="370">
        <f t="shared" ref="BZ18:CA18" si="40">+BZ5</f>
        <v>5649355.1669999957</v>
      </c>
      <c r="CA18" s="370">
        <f t="shared" si="40"/>
        <v>6126175.7870000079</v>
      </c>
      <c r="CB18" s="370">
        <f t="shared" ref="CB18:CC18" si="41">+CB5</f>
        <v>6543828.2520000003</v>
      </c>
      <c r="CC18" s="370">
        <f t="shared" si="41"/>
        <v>6842341.7679999964</v>
      </c>
      <c r="CD18" s="370">
        <f t="shared" ref="CD18:CE18" si="42">+CD5</f>
        <v>5467451.6020000074</v>
      </c>
      <c r="CE18" s="370">
        <f t="shared" si="42"/>
        <v>5779337.3730000062</v>
      </c>
      <c r="CF18" s="370">
        <f t="shared" ref="CF18:CG18" si="43">+CF5</f>
        <v>5198885.3959999932</v>
      </c>
      <c r="CG18" s="370">
        <f t="shared" si="43"/>
        <v>6335715.9519999949</v>
      </c>
      <c r="CH18" s="370">
        <f t="shared" ref="CH18:CJ18" si="44">+CH5</f>
        <v>6841878.3829999976</v>
      </c>
      <c r="CI18" s="370">
        <f t="shared" si="44"/>
        <v>7277265.6319999984</v>
      </c>
      <c r="CJ18" s="370">
        <f t="shared" si="44"/>
        <v>5694923.6519999979</v>
      </c>
      <c r="CK18" s="370">
        <f t="shared" ref="CK18:CL18" si="45">+CK5</f>
        <v>5151801.8349999972</v>
      </c>
      <c r="CL18" s="370">
        <f t="shared" si="45"/>
        <v>5310110.9859999986</v>
      </c>
      <c r="CM18" s="370">
        <f t="shared" ref="CM18:CN18" si="46">+CM5</f>
        <v>5848982.6209999975</v>
      </c>
      <c r="CN18" s="370">
        <f t="shared" si="46"/>
        <v>6520388.4769999953</v>
      </c>
      <c r="CO18" s="370">
        <f t="shared" ref="CO18:CP18" si="47">+CO5</f>
        <v>6539496.8229999989</v>
      </c>
      <c r="CP18" s="370">
        <f t="shared" si="47"/>
        <v>5769829.0349999974</v>
      </c>
      <c r="CQ18" s="370">
        <f t="shared" ref="CQ18:CR18" si="48">+CQ5</f>
        <v>4110077.6199999945</v>
      </c>
      <c r="CR18" s="370">
        <f t="shared" si="48"/>
        <v>5760874.0589999929</v>
      </c>
      <c r="CS18" s="370">
        <f t="shared" ref="CS18:CT18" si="49">+CS5</f>
        <v>6649254.2889999999</v>
      </c>
      <c r="CT18" s="370">
        <f t="shared" si="49"/>
        <v>6992914.054999995</v>
      </c>
      <c r="CU18" s="370">
        <f t="shared" ref="CU18:CV18" si="50">+CU5</f>
        <v>7865961.0899999933</v>
      </c>
      <c r="CV18" s="370">
        <f t="shared" si="50"/>
        <v>5580284.1750000007</v>
      </c>
      <c r="CW18" s="370">
        <f t="shared" ref="CW18" si="51">+CW5</f>
        <v>5065154.2179999985</v>
      </c>
      <c r="CX18" s="370">
        <f t="shared" ref="CX18:CY18" si="52">+CX5</f>
        <v>5664688.3199999994</v>
      </c>
      <c r="CY18" s="370">
        <f t="shared" si="52"/>
        <v>6255402.4020000026</v>
      </c>
      <c r="CZ18" s="370">
        <f t="shared" ref="CZ18:DA18" si="53">+CZ5</f>
        <v>6756163.7829999989</v>
      </c>
      <c r="DA18" s="370">
        <f t="shared" si="53"/>
        <v>7310455.0830000006</v>
      </c>
      <c r="DB18" s="370">
        <f t="shared" ref="DB18:DC18" si="54">+DB5</f>
        <v>6612260.1770000039</v>
      </c>
      <c r="DC18" s="370">
        <f t="shared" si="54"/>
        <v>6444451.9460000005</v>
      </c>
      <c r="DD18" s="370">
        <f t="shared" ref="DD18:DE18" si="55">+DD5</f>
        <v>6538242.7189975036</v>
      </c>
      <c r="DE18" s="370">
        <f t="shared" si="55"/>
        <v>7857912.9530000007</v>
      </c>
      <c r="DF18" s="370">
        <f t="shared" ref="DF18:DG18" si="56">+DF5</f>
        <v>7645391.5439999914</v>
      </c>
      <c r="DG18" s="370">
        <f t="shared" si="56"/>
        <v>8298880.6890000012</v>
      </c>
      <c r="DH18" s="370">
        <f t="shared" ref="DH18:DI18" si="57">+DH5</f>
        <v>6637628.5882380996</v>
      </c>
      <c r="DI18" s="370">
        <f t="shared" si="57"/>
        <v>5084483.3135634866</v>
      </c>
      <c r="DJ18" s="370">
        <f t="shared" ref="DJ18:DK18" si="58">+DJ5</f>
        <v>6330059.707000006</v>
      </c>
      <c r="DK18" s="370">
        <f t="shared" si="58"/>
        <v>6089838.7179999938</v>
      </c>
      <c r="DL18" s="370">
        <f t="shared" ref="DL18" si="59">+DL5</f>
        <v>6963614.9660000037</v>
      </c>
      <c r="DM18" s="370"/>
      <c r="DN18" s="370"/>
      <c r="DO18" s="370"/>
      <c r="DP18" s="370"/>
      <c r="DQ18" s="370"/>
      <c r="DR18" s="370"/>
      <c r="DS18" s="370"/>
      <c r="DT18" s="370"/>
      <c r="DU18" s="370"/>
      <c r="DV18" s="370"/>
      <c r="DW18" s="370"/>
      <c r="DX18" s="370"/>
      <c r="DY18" s="370"/>
      <c r="DZ18" s="370"/>
      <c r="EA18" s="370"/>
      <c r="EB18" s="370"/>
      <c r="EC18" s="370"/>
      <c r="ED18" s="370"/>
      <c r="EE18" s="370"/>
      <c r="EF18" s="370"/>
      <c r="EG18" s="370"/>
      <c r="EH18" s="370"/>
      <c r="EI18" s="370"/>
      <c r="EJ18" s="370"/>
      <c r="EK18" s="370"/>
      <c r="EL18" s="370"/>
      <c r="EM18" s="370"/>
      <c r="EN18" s="370"/>
      <c r="EO18" s="370"/>
      <c r="EP18" s="370"/>
      <c r="EQ18" s="370"/>
    </row>
    <row r="19" spans="3:147" hidden="1">
      <c r="C19" s="369" t="s">
        <v>97</v>
      </c>
      <c r="D19" s="370">
        <f t="shared" ref="D19:AA19" si="60">+D4</f>
        <v>4251705.7340000011</v>
      </c>
      <c r="E19" s="370">
        <f t="shared" si="60"/>
        <v>4159811.6549999993</v>
      </c>
      <c r="F19" s="370">
        <f t="shared" si="60"/>
        <v>4299004.7039999999</v>
      </c>
      <c r="G19" s="370">
        <f t="shared" si="60"/>
        <v>3856806.3199999989</v>
      </c>
      <c r="H19" s="370">
        <f t="shared" si="60"/>
        <v>4301760.1109999996</v>
      </c>
      <c r="I19" s="370">
        <f t="shared" si="60"/>
        <v>4210991.9809999997</v>
      </c>
      <c r="J19" s="370">
        <f t="shared" si="60"/>
        <v>4470603.0400000019</v>
      </c>
      <c r="K19" s="370">
        <f t="shared" si="60"/>
        <v>4819020.6900000023</v>
      </c>
      <c r="L19" s="370">
        <f t="shared" si="60"/>
        <v>5018194.1069999989</v>
      </c>
      <c r="M19" s="370">
        <f t="shared" si="60"/>
        <v>5352597.8400000008</v>
      </c>
      <c r="N19" s="370">
        <f t="shared" si="60"/>
        <v>5264447.8500000006</v>
      </c>
      <c r="O19" s="370">
        <f t="shared" si="60"/>
        <v>4976024.6599999983</v>
      </c>
      <c r="P19" s="370">
        <f t="shared" si="60"/>
        <v>4856450.879999999</v>
      </c>
      <c r="Q19" s="370">
        <f t="shared" si="60"/>
        <v>5675620.4320000038</v>
      </c>
      <c r="R19" s="370">
        <f t="shared" si="60"/>
        <v>5315212.7390000001</v>
      </c>
      <c r="S19" s="370">
        <f t="shared" si="60"/>
        <v>5395550.4899999974</v>
      </c>
      <c r="T19" s="370">
        <f t="shared" si="60"/>
        <v>5382300.1999999993</v>
      </c>
      <c r="U19" s="370">
        <f t="shared" si="60"/>
        <v>7076967.3199999975</v>
      </c>
      <c r="V19" s="370">
        <f t="shared" si="60"/>
        <v>6077105.5259999987</v>
      </c>
      <c r="W19" s="370">
        <f t="shared" si="60"/>
        <v>6860923.080000001</v>
      </c>
      <c r="X19" s="370">
        <f t="shared" si="60"/>
        <v>6554089.4480000027</v>
      </c>
      <c r="Y19" s="370">
        <f t="shared" si="60"/>
        <v>6844979.4089999991</v>
      </c>
      <c r="Z19" s="370">
        <f t="shared" si="60"/>
        <v>6668769.8219999988</v>
      </c>
      <c r="AA19" s="370">
        <f t="shared" si="60"/>
        <v>6456693.0059999991</v>
      </c>
      <c r="AB19" s="370">
        <f>+AB4</f>
        <v>6132747.8580000009</v>
      </c>
      <c r="AC19" s="370">
        <f>+AC4</f>
        <v>5930260.3500000024</v>
      </c>
      <c r="AD19" s="370">
        <f t="shared" ref="AD19:AP19" si="61">+AD4</f>
        <v>6185894.5039999988</v>
      </c>
      <c r="AE19" s="370">
        <f t="shared" si="61"/>
        <v>6013607.6430000002</v>
      </c>
      <c r="AF19" s="370">
        <f t="shared" si="61"/>
        <v>6639063.9660000009</v>
      </c>
      <c r="AG19" s="370">
        <f t="shared" si="61"/>
        <v>6408793.5240000011</v>
      </c>
      <c r="AH19" s="370">
        <f t="shared" si="61"/>
        <v>6775254.1060000053</v>
      </c>
      <c r="AI19" s="370">
        <f t="shared" si="61"/>
        <v>7202558.2420000015</v>
      </c>
      <c r="AJ19" s="370">
        <f t="shared" si="61"/>
        <v>7712999.1689999998</v>
      </c>
      <c r="AK19" s="370">
        <f t="shared" si="61"/>
        <v>8670591.8269999959</v>
      </c>
      <c r="AL19" s="370">
        <f t="shared" si="61"/>
        <v>7605388.6600000001</v>
      </c>
      <c r="AM19" s="370">
        <f t="shared" si="61"/>
        <v>8441982.9340000004</v>
      </c>
      <c r="AN19" s="370">
        <f t="shared" si="61"/>
        <v>8302109.0000000028</v>
      </c>
      <c r="AO19" s="370">
        <f t="shared" si="61"/>
        <v>8490595.421000002</v>
      </c>
      <c r="AP19" s="370">
        <f t="shared" si="61"/>
        <v>7138267.799999997</v>
      </c>
      <c r="AQ19" s="370">
        <f t="shared" ref="AQ19:AW19" si="62">+AQ4</f>
        <v>5277185.8299999973</v>
      </c>
      <c r="AR19" s="370">
        <f t="shared" si="62"/>
        <v>5701321.9499999983</v>
      </c>
      <c r="AS19" s="370">
        <f t="shared" si="62"/>
        <v>6994637.6380000003</v>
      </c>
      <c r="AT19" s="370">
        <f t="shared" si="62"/>
        <v>8458083.1910000034</v>
      </c>
      <c r="AU19" s="370">
        <f t="shared" si="62"/>
        <v>9811623.4609999973</v>
      </c>
      <c r="AV19" s="370">
        <f t="shared" si="62"/>
        <v>9735594.5429999977</v>
      </c>
      <c r="AW19" s="370">
        <f t="shared" si="62"/>
        <v>8762548.4429999981</v>
      </c>
      <c r="AX19" s="370">
        <f>+AX4</f>
        <v>8908959.3299999982</v>
      </c>
      <c r="AY19" s="370">
        <f>+AY4</f>
        <v>9163328.6020000037</v>
      </c>
      <c r="AZ19" s="370">
        <f>+AZ4</f>
        <v>8490409.9579999968</v>
      </c>
      <c r="BA19" s="370">
        <f>+BA4</f>
        <v>8292987.6350000016</v>
      </c>
      <c r="BB19" s="370">
        <f>+BB4</f>
        <v>9160856.7329999954</v>
      </c>
      <c r="BC19" s="370">
        <f t="shared" ref="BC19:BK19" si="63">+BC4</f>
        <v>8899846.5129999947</v>
      </c>
      <c r="BD19" s="370">
        <f t="shared" si="63"/>
        <v>7207844.1340000015</v>
      </c>
      <c r="BE19" s="370">
        <f t="shared" si="63"/>
        <v>8778257.027999999</v>
      </c>
      <c r="BF19" s="370">
        <f t="shared" si="63"/>
        <v>9811085.2429999895</v>
      </c>
      <c r="BG19" s="370">
        <f t="shared" si="63"/>
        <v>10595184.052999996</v>
      </c>
      <c r="BH19" s="370">
        <f t="shared" si="63"/>
        <v>11143243.839999998</v>
      </c>
      <c r="BI19" s="370">
        <f t="shared" si="63"/>
        <v>9754471.6890000012</v>
      </c>
      <c r="BJ19" s="370">
        <f t="shared" si="63"/>
        <v>10084646.532999996</v>
      </c>
      <c r="BK19" s="370">
        <f t="shared" si="63"/>
        <v>9681375.7000000067</v>
      </c>
      <c r="BL19" s="370">
        <f t="shared" ref="BL19:BQ19" si="64">+BL4</f>
        <v>9063274.9109999947</v>
      </c>
      <c r="BM19" s="370">
        <f t="shared" si="64"/>
        <v>9091043.2110000029</v>
      </c>
      <c r="BN19" s="370">
        <f t="shared" si="64"/>
        <v>9664617.9080000035</v>
      </c>
      <c r="BO19" s="370">
        <f t="shared" si="64"/>
        <v>9439997.0729999915</v>
      </c>
      <c r="BP19" s="370">
        <f t="shared" si="64"/>
        <v>9923245.2279999908</v>
      </c>
      <c r="BQ19" s="370">
        <f t="shared" si="64"/>
        <v>11160971.571000002</v>
      </c>
      <c r="BR19" s="370">
        <f t="shared" ref="BR19:BS19" si="65">+BR4</f>
        <v>10123096.893999999</v>
      </c>
      <c r="BS19" s="370">
        <f t="shared" si="65"/>
        <v>10302751.411999993</v>
      </c>
      <c r="BT19" s="370">
        <f t="shared" ref="BT19:BU19" si="66">+BT4</f>
        <v>10489127.835999992</v>
      </c>
      <c r="BU19" s="370">
        <f t="shared" si="66"/>
        <v>13432192.466999991</v>
      </c>
      <c r="BV19" s="370">
        <f t="shared" ref="BV19:BW19" si="67">+BV4</f>
        <v>10952746.460999994</v>
      </c>
      <c r="BW19" s="370">
        <f t="shared" si="67"/>
        <v>10958964.21100001</v>
      </c>
      <c r="BX19" s="370">
        <f t="shared" ref="BX19:BY19" si="68">+BX4</f>
        <v>10111401.077999998</v>
      </c>
      <c r="BY19" s="370">
        <f t="shared" si="68"/>
        <v>5664367.3159999987</v>
      </c>
      <c r="BZ19" s="370">
        <f t="shared" ref="BZ19:CA19" si="69">+BZ4</f>
        <v>11952663.071999997</v>
      </c>
      <c r="CA19" s="370">
        <f t="shared" si="69"/>
        <v>9967049.0290000122</v>
      </c>
      <c r="CB19" s="370">
        <f t="shared" ref="CB19:CC19" si="70">+CB4</f>
        <v>10498130.443999993</v>
      </c>
      <c r="CC19" s="370">
        <f t="shared" si="70"/>
        <v>9934449.1870000027</v>
      </c>
      <c r="CD19" s="370">
        <f t="shared" ref="CD19:CE19" si="71">+CD4</f>
        <v>9972249.5349999908</v>
      </c>
      <c r="CE19" s="370">
        <f t="shared" si="71"/>
        <v>10453878.515000002</v>
      </c>
      <c r="CF19" s="370">
        <f t="shared" ref="CF19:CG19" si="72">+CF4</f>
        <v>8921575.4299999997</v>
      </c>
      <c r="CG19" s="370">
        <f t="shared" si="72"/>
        <v>12575129.963999998</v>
      </c>
      <c r="CH19" s="370">
        <f t="shared" ref="CH19:CJ19" si="73">+CH4</f>
        <v>11524310.788999995</v>
      </c>
      <c r="CI19" s="370">
        <f t="shared" si="73"/>
        <v>10670544.166999999</v>
      </c>
      <c r="CJ19" s="370">
        <f t="shared" si="73"/>
        <v>11572806.800000001</v>
      </c>
      <c r="CK19" s="370">
        <f t="shared" ref="CK19:CL19" si="74">+CK4</f>
        <v>10242167.855</v>
      </c>
      <c r="CL19" s="370">
        <f t="shared" si="74"/>
        <v>10235221.867000002</v>
      </c>
      <c r="CM19" s="370">
        <f t="shared" ref="CM19:CN19" si="75">+CM4</f>
        <v>10375857.152000006</v>
      </c>
      <c r="CN19" s="370">
        <f t="shared" si="75"/>
        <v>10852276.116</v>
      </c>
      <c r="CO19" s="370">
        <f t="shared" ref="CO19:CP19" si="76">+CO4</f>
        <v>10862271.502999993</v>
      </c>
      <c r="CP19" s="370">
        <f t="shared" si="76"/>
        <v>11000775.784999996</v>
      </c>
      <c r="CQ19" s="370">
        <f t="shared" ref="CQ19:CR19" si="77">+CQ4</f>
        <v>9842623.8959999941</v>
      </c>
      <c r="CR19" s="370">
        <f t="shared" si="77"/>
        <v>11807148.065999987</v>
      </c>
      <c r="CS19" s="370">
        <f t="shared" ref="CS19:CT19" si="78">+CS4</f>
        <v>15020304.677000007</v>
      </c>
      <c r="CT19" s="370">
        <f t="shared" si="78"/>
        <v>13260652.232000001</v>
      </c>
      <c r="CU19" s="370">
        <f t="shared" ref="CU19:CV19" si="79">+CU4</f>
        <v>12629695.311000006</v>
      </c>
      <c r="CV19" s="370">
        <f t="shared" si="79"/>
        <v>11733427.885000005</v>
      </c>
      <c r="CW19" s="370">
        <f t="shared" ref="CW19" si="80">+CW4</f>
        <v>11890066.716000002</v>
      </c>
      <c r="CX19" s="370">
        <f t="shared" ref="CX19:CY19" si="81">+CX4</f>
        <v>12105844.618000016</v>
      </c>
      <c r="CY19" s="370">
        <f t="shared" si="81"/>
        <v>12587396.580999998</v>
      </c>
      <c r="CZ19" s="370">
        <f t="shared" ref="CZ19:DA19" si="82">+CZ4</f>
        <v>13095865.507000005</v>
      </c>
      <c r="DA19" s="370">
        <f t="shared" si="82"/>
        <v>12662132.584000003</v>
      </c>
      <c r="DB19" s="370">
        <f t="shared" ref="DB19:DC19" si="83">+DB4</f>
        <v>13715519.193999998</v>
      </c>
      <c r="DC19" s="370">
        <f t="shared" si="83"/>
        <v>13969312</v>
      </c>
      <c r="DD19" s="370">
        <f t="shared" ref="DD19:DE19" si="84">+DD4</f>
        <v>13389897.335394789</v>
      </c>
      <c r="DE19" s="370">
        <f t="shared" si="84"/>
        <v>14503997.972000003</v>
      </c>
      <c r="DF19" s="370">
        <f t="shared" ref="DF19:DG19" si="85">+DF4</f>
        <v>13844460.272000004</v>
      </c>
      <c r="DG19" s="370">
        <f t="shared" si="85"/>
        <v>23971227.451000035</v>
      </c>
      <c r="DH19" s="370">
        <f t="shared" ref="DH19:DI19" si="86">+DH4</f>
        <v>21777411.614857156</v>
      </c>
      <c r="DI19" s="370">
        <f t="shared" si="86"/>
        <v>20453342.207349204</v>
      </c>
      <c r="DJ19" s="370">
        <f t="shared" ref="DJ19:DK19" si="87">+DJ4</f>
        <v>24091994.159000009</v>
      </c>
      <c r="DK19" s="370">
        <f t="shared" si="87"/>
        <v>23845439.788999982</v>
      </c>
      <c r="DL19" s="370">
        <f t="shared" ref="DL19" si="88">+DL4</f>
        <v>23140307.183999985</v>
      </c>
      <c r="DM19" s="370"/>
      <c r="DN19" s="370"/>
      <c r="DO19" s="370"/>
      <c r="DP19" s="370"/>
      <c r="DQ19" s="370"/>
      <c r="DR19" s="370"/>
      <c r="DS19" s="370"/>
      <c r="DT19" s="370"/>
      <c r="DU19" s="370"/>
      <c r="DV19" s="370"/>
      <c r="DW19" s="370"/>
      <c r="DX19" s="370"/>
      <c r="DY19" s="370"/>
      <c r="DZ19" s="370"/>
      <c r="EA19" s="370"/>
      <c r="EB19" s="370"/>
      <c r="EC19" s="370"/>
      <c r="ED19" s="370"/>
      <c r="EE19" s="370"/>
      <c r="EF19" s="370"/>
      <c r="EG19" s="370"/>
      <c r="EH19" s="370"/>
      <c r="EI19" s="370"/>
      <c r="EJ19" s="370"/>
      <c r="EK19" s="370"/>
      <c r="EL19" s="370"/>
      <c r="EM19" s="370"/>
      <c r="EN19" s="370"/>
      <c r="EO19" s="370"/>
      <c r="EP19" s="370"/>
      <c r="EQ19" s="370"/>
    </row>
    <row r="20" spans="3:147" hidden="1">
      <c r="C20" s="369" t="s">
        <v>320</v>
      </c>
      <c r="D20" s="370">
        <f t="shared" ref="D20:AA20" si="89">+D6</f>
        <v>54876.049999999996</v>
      </c>
      <c r="E20" s="370">
        <f t="shared" si="89"/>
        <v>55984.661999999989</v>
      </c>
      <c r="F20" s="370">
        <f t="shared" si="89"/>
        <v>58266.780000000006</v>
      </c>
      <c r="G20" s="370">
        <f t="shared" si="89"/>
        <v>59370.64</v>
      </c>
      <c r="H20" s="370">
        <f t="shared" si="89"/>
        <v>50288.679999999993</v>
      </c>
      <c r="I20" s="370">
        <f t="shared" si="89"/>
        <v>39187.72</v>
      </c>
      <c r="J20" s="370">
        <f t="shared" si="89"/>
        <v>50345.460000000006</v>
      </c>
      <c r="K20" s="370">
        <f t="shared" si="89"/>
        <v>19700</v>
      </c>
      <c r="L20" s="370">
        <f t="shared" si="89"/>
        <v>47004.726000000002</v>
      </c>
      <c r="M20" s="370">
        <f t="shared" si="89"/>
        <v>21681.74</v>
      </c>
      <c r="N20" s="370">
        <f t="shared" si="89"/>
        <v>25824.48</v>
      </c>
      <c r="O20" s="370">
        <f t="shared" si="89"/>
        <v>14015.68</v>
      </c>
      <c r="P20" s="370">
        <f t="shared" si="89"/>
        <v>5604.14</v>
      </c>
      <c r="Q20" s="370">
        <f t="shared" si="89"/>
        <v>8378.57</v>
      </c>
      <c r="R20" s="370">
        <f t="shared" si="89"/>
        <v>4222.3900000000003</v>
      </c>
      <c r="S20" s="370">
        <f t="shared" si="89"/>
        <v>46853.66</v>
      </c>
      <c r="T20" s="370">
        <f t="shared" si="89"/>
        <v>86509.049999999974</v>
      </c>
      <c r="U20" s="370">
        <f t="shared" si="89"/>
        <v>61778.320000000007</v>
      </c>
      <c r="V20" s="370">
        <f t="shared" si="89"/>
        <v>88613.1</v>
      </c>
      <c r="W20" s="370">
        <f t="shared" si="89"/>
        <v>107530.62999999999</v>
      </c>
      <c r="X20" s="370">
        <f t="shared" si="89"/>
        <v>120197.7</v>
      </c>
      <c r="Y20" s="370">
        <f t="shared" si="89"/>
        <v>138027.4</v>
      </c>
      <c r="Z20" s="370">
        <f t="shared" si="89"/>
        <v>104433</v>
      </c>
      <c r="AA20" s="370">
        <f t="shared" si="89"/>
        <v>114755.7</v>
      </c>
      <c r="AB20" s="370">
        <f>+AB6</f>
        <v>84160.5</v>
      </c>
      <c r="AC20" s="370">
        <f>+AC6</f>
        <v>130901.3</v>
      </c>
      <c r="AD20" s="370">
        <f t="shared" ref="AD20:AP20" si="90">+AD6</f>
        <v>111397</v>
      </c>
      <c r="AE20" s="370">
        <f t="shared" si="90"/>
        <v>150949</v>
      </c>
      <c r="AF20" s="370">
        <f t="shared" si="90"/>
        <v>88897</v>
      </c>
      <c r="AG20" s="370">
        <f t="shared" si="90"/>
        <v>102335.6</v>
      </c>
      <c r="AH20" s="370">
        <f t="shared" si="90"/>
        <v>97248.2</v>
      </c>
      <c r="AI20" s="370">
        <f t="shared" si="90"/>
        <v>100152.20000000001</v>
      </c>
      <c r="AJ20" s="370">
        <f t="shared" si="90"/>
        <v>81024</v>
      </c>
      <c r="AK20" s="370">
        <f t="shared" si="90"/>
        <v>104671</v>
      </c>
      <c r="AL20" s="370">
        <f t="shared" si="90"/>
        <v>11010</v>
      </c>
      <c r="AM20" s="370">
        <f t="shared" si="90"/>
        <v>85596</v>
      </c>
      <c r="AN20" s="370">
        <f t="shared" si="90"/>
        <v>12036</v>
      </c>
      <c r="AO20" s="370">
        <f t="shared" si="90"/>
        <v>58007.4</v>
      </c>
      <c r="AP20" s="370">
        <f t="shared" si="90"/>
        <v>30370.799999999999</v>
      </c>
      <c r="AQ20" s="370">
        <f t="shared" ref="AQ20:AV20" si="91">+AQ6</f>
        <v>32782.1</v>
      </c>
      <c r="AR20" s="370">
        <f t="shared" si="91"/>
        <v>21381.7</v>
      </c>
      <c r="AS20" s="370">
        <f t="shared" si="91"/>
        <v>17379</v>
      </c>
      <c r="AT20" s="370">
        <f t="shared" si="91"/>
        <v>30517.599999999999</v>
      </c>
      <c r="AU20" s="370">
        <f t="shared" si="91"/>
        <v>21876.199999999997</v>
      </c>
      <c r="AV20" s="370">
        <f t="shared" si="91"/>
        <v>28331.11</v>
      </c>
      <c r="AW20" s="370">
        <f t="shared" ref="AW20:BK20" si="92">+AW6</f>
        <v>22664.600000000002</v>
      </c>
      <c r="AX20" s="370">
        <f t="shared" si="92"/>
        <v>25907.119999999999</v>
      </c>
      <c r="AY20" s="370">
        <f t="shared" si="92"/>
        <v>16284.73</v>
      </c>
      <c r="AZ20" s="370">
        <f t="shared" si="92"/>
        <v>17334.400000000001</v>
      </c>
      <c r="BA20" s="370">
        <f t="shared" si="92"/>
        <v>23221.393</v>
      </c>
      <c r="BB20" s="370">
        <f t="shared" si="92"/>
        <v>30402.329999999994</v>
      </c>
      <c r="BC20" s="370">
        <f t="shared" si="92"/>
        <v>19699.21</v>
      </c>
      <c r="BD20" s="370">
        <f t="shared" si="92"/>
        <v>26728.710000000003</v>
      </c>
      <c r="BE20" s="370">
        <f t="shared" si="92"/>
        <v>30798.760000000002</v>
      </c>
      <c r="BF20" s="370">
        <f t="shared" si="92"/>
        <v>28079.877</v>
      </c>
      <c r="BG20" s="370">
        <f t="shared" si="92"/>
        <v>32430.432999999997</v>
      </c>
      <c r="BH20" s="370">
        <f t="shared" si="92"/>
        <v>38954.478000000003</v>
      </c>
      <c r="BI20" s="370">
        <f t="shared" si="92"/>
        <v>35356.080000000002</v>
      </c>
      <c r="BJ20" s="370">
        <f t="shared" si="92"/>
        <v>39968.349999999991</v>
      </c>
      <c r="BK20" s="370">
        <f t="shared" si="92"/>
        <v>30027.480000000007</v>
      </c>
      <c r="BL20" s="370">
        <f t="shared" ref="BL20:BQ20" si="93">+BL6</f>
        <v>37444.590000000004</v>
      </c>
      <c r="BM20" s="370">
        <f t="shared" si="93"/>
        <v>48125.36</v>
      </c>
      <c r="BN20" s="370">
        <f t="shared" si="93"/>
        <v>29597.759999999995</v>
      </c>
      <c r="BO20" s="370">
        <f t="shared" si="93"/>
        <v>29488.68</v>
      </c>
      <c r="BP20" s="370">
        <f t="shared" si="93"/>
        <v>34408.140000000007</v>
      </c>
      <c r="BQ20" s="370">
        <f t="shared" si="93"/>
        <v>24291.81</v>
      </c>
      <c r="BR20" s="370">
        <f t="shared" ref="BR20:BS20" si="94">+BR6</f>
        <v>45906.55</v>
      </c>
      <c r="BS20" s="370">
        <f t="shared" si="94"/>
        <v>39085.85</v>
      </c>
      <c r="BT20" s="370">
        <f t="shared" ref="BT20:BU20" si="95">+BT6</f>
        <v>42516.82</v>
      </c>
      <c r="BU20" s="370">
        <f t="shared" si="95"/>
        <v>33170.960000000006</v>
      </c>
      <c r="BV20" s="370">
        <f t="shared" ref="BV20:BW20" si="96">+BV6</f>
        <v>53791.53</v>
      </c>
      <c r="BW20" s="370">
        <f t="shared" si="96"/>
        <v>61769.23</v>
      </c>
      <c r="BX20" s="370">
        <f t="shared" ref="BX20:BY20" si="97">+BX6</f>
        <v>40054.439999999995</v>
      </c>
      <c r="BY20" s="370">
        <f t="shared" si="97"/>
        <v>42851.6</v>
      </c>
      <c r="BZ20" s="370">
        <f t="shared" ref="BZ20:CA20" si="98">+BZ6</f>
        <v>39483.819999999992</v>
      </c>
      <c r="CA20" s="370">
        <f t="shared" si="98"/>
        <v>74605.930000000008</v>
      </c>
      <c r="CB20" s="370">
        <f t="shared" ref="CB20:CC20" si="99">+CB6</f>
        <v>45543.380000000005</v>
      </c>
      <c r="CC20" s="370">
        <f t="shared" si="99"/>
        <v>57354.530000000013</v>
      </c>
      <c r="CD20" s="370">
        <f t="shared" ref="CD20:CE20" si="100">+CD6</f>
        <v>23607.300000000003</v>
      </c>
      <c r="CE20" s="370">
        <f t="shared" si="100"/>
        <v>73352.01999999999</v>
      </c>
      <c r="CF20" s="370">
        <f t="shared" ref="CF20:CG20" si="101">+CF6</f>
        <v>6497.4</v>
      </c>
      <c r="CG20" s="370">
        <f t="shared" si="101"/>
        <v>49138.68</v>
      </c>
      <c r="CH20" s="370">
        <f t="shared" ref="CH20:CJ20" si="102">+CH6</f>
        <v>37727.270000000004</v>
      </c>
      <c r="CI20" s="370">
        <f t="shared" si="102"/>
        <v>39692.819999999992</v>
      </c>
      <c r="CJ20" s="370">
        <f t="shared" si="102"/>
        <v>55958.93</v>
      </c>
      <c r="CK20" s="370">
        <f t="shared" ref="CK20:CL20" si="103">+CK6</f>
        <v>40717.32</v>
      </c>
      <c r="CL20" s="370">
        <f t="shared" si="103"/>
        <v>34254.559999999998</v>
      </c>
      <c r="CM20" s="370">
        <f t="shared" ref="CM20:CN20" si="104">+CM6</f>
        <v>36042.129999999997</v>
      </c>
      <c r="CN20" s="370">
        <f t="shared" si="104"/>
        <v>51876.579999999994</v>
      </c>
      <c r="CO20" s="370">
        <f t="shared" ref="CO20:CP20" si="105">+CO6</f>
        <v>37941.030000000006</v>
      </c>
      <c r="CP20" s="370">
        <f t="shared" si="105"/>
        <v>31609.96</v>
      </c>
      <c r="CQ20" s="370">
        <f t="shared" ref="CQ20:CR20" si="106">+CQ6</f>
        <v>37020.370000000003</v>
      </c>
      <c r="CR20" s="370">
        <f t="shared" si="106"/>
        <v>25752.27</v>
      </c>
      <c r="CS20" s="370">
        <f t="shared" ref="CS20:CT20" si="107">+CS6</f>
        <v>38839.89</v>
      </c>
      <c r="CT20" s="370">
        <f t="shared" si="107"/>
        <v>33621.4</v>
      </c>
      <c r="CU20" s="370">
        <f t="shared" ref="CU20:CV20" si="108">+CU6</f>
        <v>36403.11</v>
      </c>
      <c r="CV20" s="370">
        <f t="shared" si="108"/>
        <v>40538.509999999995</v>
      </c>
      <c r="CW20" s="370">
        <f t="shared" ref="CW20" si="109">+CW6</f>
        <v>28845.299999999996</v>
      </c>
      <c r="CX20" s="370">
        <f t="shared" ref="CX20:CY20" si="110">+CX6</f>
        <v>33455.440000000002</v>
      </c>
      <c r="CY20" s="370">
        <f t="shared" si="110"/>
        <v>43367.35</v>
      </c>
      <c r="CZ20" s="370">
        <f t="shared" ref="CZ20:DA20" si="111">+CZ6</f>
        <v>33788.71</v>
      </c>
      <c r="DA20" s="370">
        <f t="shared" si="111"/>
        <v>39498.53</v>
      </c>
      <c r="DB20" s="370">
        <f t="shared" ref="DB20:DC20" si="112">+DB6</f>
        <v>48127.92</v>
      </c>
      <c r="DC20" s="370">
        <f t="shared" si="112"/>
        <v>3195</v>
      </c>
      <c r="DD20" s="370">
        <f t="shared" ref="DD20:DE20" si="113">+DD6</f>
        <v>35635.063987107926</v>
      </c>
      <c r="DE20" s="370">
        <f t="shared" si="113"/>
        <v>60752.119999999988</v>
      </c>
      <c r="DF20" s="370">
        <f t="shared" ref="DF20:DG20" si="114">+DF6</f>
        <v>58163.009999999995</v>
      </c>
      <c r="DG20" s="370">
        <f t="shared" si="114"/>
        <v>52866.34</v>
      </c>
      <c r="DH20" s="370">
        <f t="shared" ref="DH20:DI20" si="115">+DH6</f>
        <v>59049.045396825393</v>
      </c>
      <c r="DI20" s="370">
        <f t="shared" si="115"/>
        <v>57844.503492063493</v>
      </c>
      <c r="DJ20" s="370">
        <f t="shared" ref="DJ20:DK20" si="116">+DJ6</f>
        <v>46781.539999999994</v>
      </c>
      <c r="DK20" s="370">
        <f t="shared" si="116"/>
        <v>86849.52</v>
      </c>
      <c r="DL20" s="370">
        <f t="shared" ref="DL20" si="117">+DL6</f>
        <v>47326.27</v>
      </c>
      <c r="DM20" s="370"/>
      <c r="DN20" s="370"/>
      <c r="DO20" s="370"/>
      <c r="DP20" s="370"/>
      <c r="DQ20" s="370"/>
      <c r="DR20" s="370"/>
      <c r="DS20" s="370"/>
      <c r="DT20" s="370"/>
      <c r="DU20" s="370"/>
      <c r="DV20" s="370"/>
      <c r="DW20" s="370"/>
      <c r="DX20" s="370"/>
      <c r="DY20" s="370"/>
      <c r="DZ20" s="370"/>
      <c r="EA20" s="370"/>
      <c r="EB20" s="370"/>
      <c r="EC20" s="370"/>
      <c r="ED20" s="370"/>
      <c r="EE20" s="370"/>
      <c r="EF20" s="370"/>
      <c r="EG20" s="370"/>
      <c r="EH20" s="370"/>
      <c r="EI20" s="370"/>
      <c r="EJ20" s="370"/>
      <c r="EK20" s="370"/>
      <c r="EL20" s="370"/>
      <c r="EM20" s="370"/>
      <c r="EN20" s="370"/>
      <c r="EO20" s="370"/>
      <c r="EP20" s="370"/>
      <c r="EQ20" s="370"/>
    </row>
    <row r="21" spans="3:147" hidden="1">
      <c r="C21" s="369" t="s">
        <v>304</v>
      </c>
      <c r="D21" s="370">
        <f t="shared" ref="D21:AA21" si="118">+D3</f>
        <v>2108640.1179999998</v>
      </c>
      <c r="E21" s="370">
        <f t="shared" si="118"/>
        <v>3799029.7980000009</v>
      </c>
      <c r="F21" s="370">
        <f t="shared" si="118"/>
        <v>3706975.0500000007</v>
      </c>
      <c r="G21" s="370">
        <f t="shared" si="118"/>
        <v>4043126.5739999991</v>
      </c>
      <c r="H21" s="370">
        <f t="shared" si="118"/>
        <v>3801948.0210000002</v>
      </c>
      <c r="I21" s="370">
        <f t="shared" si="118"/>
        <v>3952521.5799999968</v>
      </c>
      <c r="J21" s="370">
        <f t="shared" si="118"/>
        <v>3420993.3960000011</v>
      </c>
      <c r="K21" s="370">
        <f t="shared" si="118"/>
        <v>3647436.7820000043</v>
      </c>
      <c r="L21" s="370">
        <f t="shared" si="118"/>
        <v>3195397.1900000013</v>
      </c>
      <c r="M21" s="370">
        <f t="shared" si="118"/>
        <v>4031607.5580000002</v>
      </c>
      <c r="N21" s="370">
        <f t="shared" si="118"/>
        <v>3952439.0400000014</v>
      </c>
      <c r="O21" s="370">
        <f t="shared" si="118"/>
        <v>3740602.4400000004</v>
      </c>
      <c r="P21" s="370">
        <f t="shared" si="118"/>
        <v>4247706.74</v>
      </c>
      <c r="Q21" s="370">
        <f t="shared" si="118"/>
        <v>2334372.7399999998</v>
      </c>
      <c r="R21" s="370">
        <f t="shared" si="118"/>
        <v>2013028.0000000012</v>
      </c>
      <c r="S21" s="370">
        <f t="shared" si="118"/>
        <v>3392581.0760000027</v>
      </c>
      <c r="T21" s="370">
        <f t="shared" si="118"/>
        <v>3412146.79</v>
      </c>
      <c r="U21" s="370">
        <f t="shared" si="118"/>
        <v>3052401.84</v>
      </c>
      <c r="V21" s="370">
        <f t="shared" si="118"/>
        <v>3261238.2419999996</v>
      </c>
      <c r="W21" s="370">
        <f t="shared" si="118"/>
        <v>2128527.71</v>
      </c>
      <c r="X21" s="370">
        <f t="shared" si="118"/>
        <v>2132767.4550000001</v>
      </c>
      <c r="Y21" s="370">
        <f t="shared" si="118"/>
        <v>2161192.5199999996</v>
      </c>
      <c r="Z21" s="370">
        <f t="shared" si="118"/>
        <v>2177963.1050000004</v>
      </c>
      <c r="AA21" s="370">
        <f t="shared" si="118"/>
        <v>2147958.37</v>
      </c>
      <c r="AB21" s="370">
        <f>+AB3</f>
        <v>2312841.37</v>
      </c>
      <c r="AC21" s="370">
        <f>+AC3</f>
        <v>2208579.5750000002</v>
      </c>
      <c r="AD21" s="370">
        <f t="shared" ref="AD21:AP21" si="119">+AD3</f>
        <v>2590554.1100000003</v>
      </c>
      <c r="AE21" s="370">
        <f t="shared" si="119"/>
        <v>2528967.3049999997</v>
      </c>
      <c r="AF21" s="370">
        <f t="shared" si="119"/>
        <v>2571482.9180000001</v>
      </c>
      <c r="AG21" s="370">
        <f t="shared" si="119"/>
        <v>2841510.5500000007</v>
      </c>
      <c r="AH21" s="370">
        <f t="shared" si="119"/>
        <v>2650449.7799999998</v>
      </c>
      <c r="AI21" s="370">
        <f t="shared" si="119"/>
        <v>2618422.1100000003</v>
      </c>
      <c r="AJ21" s="370">
        <f t="shared" si="119"/>
        <v>2594207.6949999998</v>
      </c>
      <c r="AK21" s="370">
        <f t="shared" si="119"/>
        <v>2741617.3900000006</v>
      </c>
      <c r="AL21" s="370">
        <f t="shared" si="119"/>
        <v>3691541.34</v>
      </c>
      <c r="AM21" s="370">
        <f t="shared" si="119"/>
        <v>2593090.5650000004</v>
      </c>
      <c r="AN21" s="370">
        <f t="shared" si="119"/>
        <v>3348821.5749999993</v>
      </c>
      <c r="AO21" s="370">
        <f t="shared" si="119"/>
        <v>3315431.1789999986</v>
      </c>
      <c r="AP21" s="370">
        <f t="shared" si="119"/>
        <v>2938266.5690000025</v>
      </c>
      <c r="AQ21" s="370">
        <f t="shared" ref="AQ21:AV21" si="120">+AQ3</f>
        <v>2807747.496999999</v>
      </c>
      <c r="AR21" s="370">
        <f t="shared" si="120"/>
        <v>3373310.6720000012</v>
      </c>
      <c r="AS21" s="370">
        <f t="shared" si="120"/>
        <v>3162559.3280000002</v>
      </c>
      <c r="AT21" s="370">
        <f t="shared" si="120"/>
        <v>2965026.5090000005</v>
      </c>
      <c r="AU21" s="370">
        <f t="shared" si="120"/>
        <v>3591823.9550000005</v>
      </c>
      <c r="AV21" s="370">
        <f t="shared" si="120"/>
        <v>2830949.8379999995</v>
      </c>
      <c r="AW21" s="370">
        <f t="shared" ref="AW21:BK21" si="121">+AW3</f>
        <v>4154200.924000001</v>
      </c>
      <c r="AX21" s="370">
        <f t="shared" si="121"/>
        <v>3326997.9120000014</v>
      </c>
      <c r="AY21" s="370">
        <f t="shared" si="121"/>
        <v>3072507.6260000011</v>
      </c>
      <c r="AZ21" s="370">
        <f t="shared" si="121"/>
        <v>3380119.3230000013</v>
      </c>
      <c r="BA21" s="370">
        <f t="shared" si="121"/>
        <v>3456774.7710000002</v>
      </c>
      <c r="BB21" s="370">
        <f t="shared" si="121"/>
        <v>3945147.8059999989</v>
      </c>
      <c r="BC21" s="370">
        <f t="shared" si="121"/>
        <v>3014960.6149999988</v>
      </c>
      <c r="BD21" s="370">
        <f t="shared" si="121"/>
        <v>2770996.5009999992</v>
      </c>
      <c r="BE21" s="370">
        <f t="shared" si="121"/>
        <v>3198218.9060000023</v>
      </c>
      <c r="BF21" s="370">
        <f t="shared" si="121"/>
        <v>3536670.4499999979</v>
      </c>
      <c r="BG21" s="370">
        <f t="shared" si="121"/>
        <v>3542769.2009999994</v>
      </c>
      <c r="BH21" s="370">
        <f t="shared" si="121"/>
        <v>3813497.2600000002</v>
      </c>
      <c r="BI21" s="370">
        <f t="shared" si="121"/>
        <v>3077199.4060000009</v>
      </c>
      <c r="BJ21" s="370">
        <f t="shared" si="121"/>
        <v>3218816.0619999985</v>
      </c>
      <c r="BK21" s="370">
        <f t="shared" si="121"/>
        <v>2969573.0890000006</v>
      </c>
      <c r="BL21" s="370">
        <f t="shared" ref="BL21:BQ21" si="122">+BL3</f>
        <v>2738789.7310000011</v>
      </c>
      <c r="BM21" s="370">
        <f t="shared" si="122"/>
        <v>3198830.7060000007</v>
      </c>
      <c r="BN21" s="370">
        <f t="shared" si="122"/>
        <v>3734708.1010000021</v>
      </c>
      <c r="BO21" s="370">
        <f t="shared" si="122"/>
        <v>3352358.5190000026</v>
      </c>
      <c r="BP21" s="370">
        <f t="shared" si="122"/>
        <v>3387468.4190000002</v>
      </c>
      <c r="BQ21" s="370">
        <f t="shared" si="122"/>
        <v>3721565.014</v>
      </c>
      <c r="BR21" s="370">
        <f t="shared" ref="BR21:BS21" si="123">+BR3</f>
        <v>3250497.25</v>
      </c>
      <c r="BS21" s="370">
        <f t="shared" si="123"/>
        <v>3299535.3960000002</v>
      </c>
      <c r="BT21" s="370">
        <f t="shared" ref="BT21:BU21" si="124">+BT3</f>
        <v>2924667.3339999984</v>
      </c>
      <c r="BU21" s="370">
        <f t="shared" si="124"/>
        <v>3144221.6170000001</v>
      </c>
      <c r="BV21" s="370">
        <f t="shared" ref="BV21:BW21" si="125">+BV3</f>
        <v>3151073.2969999993</v>
      </c>
      <c r="BW21" s="370">
        <f t="shared" si="125"/>
        <v>3222846.7710000011</v>
      </c>
      <c r="BX21" s="370">
        <f t="shared" ref="BX21:BY21" si="126">+BX3</f>
        <v>2636611.4989999998</v>
      </c>
      <c r="BY21" s="370">
        <f t="shared" si="126"/>
        <v>7447249.0629999992</v>
      </c>
      <c r="BZ21" s="370">
        <f t="shared" ref="BZ21:CA21" si="127">+BZ3</f>
        <v>2315417.0779999997</v>
      </c>
      <c r="CA21" s="370">
        <f t="shared" si="127"/>
        <v>2458276.9060000009</v>
      </c>
      <c r="CB21" s="370">
        <f t="shared" ref="CB21:CC21" si="128">+CB3</f>
        <v>3150215.682000001</v>
      </c>
      <c r="CC21" s="370">
        <f t="shared" si="128"/>
        <v>2897981.2260000007</v>
      </c>
      <c r="CD21" s="370">
        <f t="shared" ref="CD21:CE21" si="129">+CD3</f>
        <v>2845802.0280000009</v>
      </c>
      <c r="CE21" s="370">
        <f t="shared" si="129"/>
        <v>3033276.2280000006</v>
      </c>
      <c r="CF21" s="370">
        <f t="shared" ref="CF21:CG21" si="130">+CF3</f>
        <v>2872631.6359999999</v>
      </c>
      <c r="CG21" s="370">
        <f t="shared" si="130"/>
        <v>3371099.7629999993</v>
      </c>
      <c r="CH21" s="370">
        <f t="shared" ref="CH21:CJ21" si="131">+CH3</f>
        <v>3192558.6259999992</v>
      </c>
      <c r="CI21" s="370">
        <f t="shared" si="131"/>
        <v>3251133.4619999994</v>
      </c>
      <c r="CJ21" s="370">
        <f t="shared" si="131"/>
        <v>3397314.8459999976</v>
      </c>
      <c r="CK21" s="370">
        <f t="shared" ref="CK21:CL21" si="132">+CK3</f>
        <v>3104567.9810000015</v>
      </c>
      <c r="CL21" s="370">
        <f t="shared" si="132"/>
        <v>2838130.1400000006</v>
      </c>
      <c r="CM21" s="370">
        <f t="shared" ref="CM21:CN21" si="133">+CM3</f>
        <v>3143628.9969999995</v>
      </c>
      <c r="CN21" s="370">
        <f t="shared" si="133"/>
        <v>3265633.182</v>
      </c>
      <c r="CO21" s="370">
        <f t="shared" ref="CO21:CP21" si="134">+CO3</f>
        <v>3371797.6180000007</v>
      </c>
      <c r="CP21" s="370">
        <f t="shared" si="134"/>
        <v>3889665.5110000009</v>
      </c>
      <c r="CQ21" s="370">
        <f t="shared" ref="CQ21:CR21" si="135">+CQ3</f>
        <v>4715800.9640000006</v>
      </c>
      <c r="CR21" s="370">
        <f t="shared" si="135"/>
        <v>3803448.9939999995</v>
      </c>
      <c r="CS21" s="370">
        <f t="shared" ref="CS21:CT21" si="136">+CS3</f>
        <v>4240784.9619999956</v>
      </c>
      <c r="CT21" s="370">
        <f t="shared" si="136"/>
        <v>4202767.7579999994</v>
      </c>
      <c r="CU21" s="370">
        <f t="shared" ref="CU21:CV21" si="137">+CU3</f>
        <v>4212936.120000001</v>
      </c>
      <c r="CV21" s="370">
        <f t="shared" si="137"/>
        <v>3535219.3569999994</v>
      </c>
      <c r="CW21" s="370">
        <f t="shared" ref="CW21" si="138">+CW3</f>
        <v>3778360.058999999</v>
      </c>
      <c r="CX21" s="370">
        <f t="shared" ref="CX21:CY21" si="139">+CX3</f>
        <v>4074130.4460000009</v>
      </c>
      <c r="CY21" s="370">
        <f t="shared" si="139"/>
        <v>4337189.6559999986</v>
      </c>
      <c r="CZ21" s="370">
        <f t="shared" ref="CZ21:DA21" si="140">+CZ3</f>
        <v>4564751.1360000037</v>
      </c>
      <c r="DA21" s="370">
        <f t="shared" si="140"/>
        <v>4353867.8730000006</v>
      </c>
      <c r="DB21" s="370">
        <f t="shared" ref="DB21:DC21" si="141">+DB3</f>
        <v>4157742.2110000034</v>
      </c>
      <c r="DC21" s="370">
        <f t="shared" si="141"/>
        <v>7233760.2529999949</v>
      </c>
      <c r="DD21" s="370">
        <f t="shared" ref="DD21:DE21" si="142">+DD3</f>
        <v>4741620.4181420021</v>
      </c>
      <c r="DE21" s="370">
        <f t="shared" si="142"/>
        <v>4761796.3870000001</v>
      </c>
      <c r="DF21" s="370">
        <f t="shared" ref="DF21:DG21" si="143">+DF3</f>
        <v>4577566.4329999993</v>
      </c>
      <c r="DG21" s="370">
        <f t="shared" si="143"/>
        <v>4964117.6610000003</v>
      </c>
      <c r="DH21" s="370">
        <f t="shared" ref="DH21:DI21" si="144">+DH3</f>
        <v>3979472.961126985</v>
      </c>
      <c r="DI21" s="370">
        <f t="shared" si="144"/>
        <v>4062276.7842222233</v>
      </c>
      <c r="DJ21" s="370">
        <f t="shared" ref="DJ21:DK21" si="145">+DJ3</f>
        <v>4184862.298</v>
      </c>
      <c r="DK21" s="370">
        <f t="shared" si="145"/>
        <v>4676735.1210000021</v>
      </c>
      <c r="DL21" s="370">
        <f t="shared" ref="DL21" si="146">+DL3</f>
        <v>4668515.875</v>
      </c>
      <c r="DM21" s="370"/>
      <c r="DN21" s="370"/>
      <c r="DO21" s="370"/>
      <c r="DP21" s="370"/>
      <c r="DQ21" s="370"/>
      <c r="DR21" s="370"/>
      <c r="DS21" s="370"/>
      <c r="DT21" s="370"/>
      <c r="DU21" s="370"/>
      <c r="DV21" s="370"/>
      <c r="DW21" s="370"/>
      <c r="DX21" s="370"/>
      <c r="DY21" s="370"/>
      <c r="DZ21" s="370"/>
      <c r="EA21" s="370"/>
      <c r="EB21" s="370"/>
      <c r="EC21" s="370"/>
      <c r="ED21" s="370"/>
      <c r="EE21" s="370"/>
      <c r="EF21" s="370"/>
      <c r="EG21" s="370"/>
      <c r="EH21" s="370"/>
      <c r="EI21" s="370"/>
      <c r="EJ21" s="370"/>
      <c r="EK21" s="370"/>
      <c r="EL21" s="370"/>
      <c r="EM21" s="370"/>
      <c r="EN21" s="370"/>
      <c r="EO21" s="370"/>
      <c r="EP21" s="370"/>
      <c r="EQ21" s="370"/>
    </row>
    <row r="22" spans="3:147" hidden="1">
      <c r="C22" s="369" t="s">
        <v>315</v>
      </c>
      <c r="D22" s="374">
        <f t="shared" ref="D22:AA22" si="147">+SUM(D17:D21)</f>
        <v>51167675.875999987</v>
      </c>
      <c r="E22" s="374">
        <f t="shared" si="147"/>
        <v>46016355.297000013</v>
      </c>
      <c r="F22" s="374">
        <f t="shared" si="147"/>
        <v>50121254.254999995</v>
      </c>
      <c r="G22" s="374">
        <f t="shared" si="147"/>
        <v>48136722.839999974</v>
      </c>
      <c r="H22" s="374">
        <f t="shared" si="147"/>
        <v>49696634.953000002</v>
      </c>
      <c r="I22" s="374">
        <f t="shared" si="147"/>
        <v>50238732.545000002</v>
      </c>
      <c r="J22" s="374">
        <f t="shared" si="147"/>
        <v>50460155.782999992</v>
      </c>
      <c r="K22" s="374">
        <f t="shared" si="147"/>
        <v>51681430.212000012</v>
      </c>
      <c r="L22" s="374">
        <f t="shared" si="147"/>
        <v>50385431.050999999</v>
      </c>
      <c r="M22" s="374">
        <f t="shared" si="147"/>
        <v>50623807.301000006</v>
      </c>
      <c r="N22" s="374">
        <f t="shared" si="147"/>
        <v>50486561.921999998</v>
      </c>
      <c r="O22" s="374">
        <f t="shared" si="147"/>
        <v>51278188.215000004</v>
      </c>
      <c r="P22" s="374">
        <f t="shared" si="147"/>
        <v>48128116.695999987</v>
      </c>
      <c r="Q22" s="374">
        <f t="shared" si="147"/>
        <v>45968349.557999991</v>
      </c>
      <c r="R22" s="374">
        <f t="shared" si="147"/>
        <v>49921981.105000004</v>
      </c>
      <c r="S22" s="374">
        <f t="shared" si="147"/>
        <v>51004627.845999993</v>
      </c>
      <c r="T22" s="374">
        <f t="shared" si="147"/>
        <v>51685449.896999992</v>
      </c>
      <c r="U22" s="374">
        <f t="shared" si="147"/>
        <v>50799848.590000004</v>
      </c>
      <c r="V22" s="374">
        <f t="shared" si="147"/>
        <v>50710476.287999995</v>
      </c>
      <c r="W22" s="374">
        <f t="shared" si="147"/>
        <v>52682022.508000001</v>
      </c>
      <c r="X22" s="374">
        <f t="shared" si="147"/>
        <v>50121876.246000007</v>
      </c>
      <c r="Y22" s="374">
        <f t="shared" si="147"/>
        <v>51997423.384000003</v>
      </c>
      <c r="Z22" s="374">
        <f t="shared" si="147"/>
        <v>50340740.069999993</v>
      </c>
      <c r="AA22" s="374">
        <f t="shared" si="147"/>
        <v>51597667.357999988</v>
      </c>
      <c r="AB22" s="374">
        <f>+SUM(AB17:AB21)</f>
        <v>50000550.516000003</v>
      </c>
      <c r="AC22" s="374">
        <f>+SUM(AC17:AC21)</f>
        <v>45925565.957999997</v>
      </c>
      <c r="AD22" s="374">
        <f t="shared" ref="AD22:AP22" si="148">+SUM(AD17:AD21)</f>
        <v>49315958.565000005</v>
      </c>
      <c r="AE22" s="374">
        <f t="shared" si="148"/>
        <v>50872042.728</v>
      </c>
      <c r="AF22" s="374">
        <f t="shared" si="148"/>
        <v>52518525.721999995</v>
      </c>
      <c r="AG22" s="374">
        <f t="shared" si="148"/>
        <v>51235867.221000001</v>
      </c>
      <c r="AH22" s="374">
        <f t="shared" si="148"/>
        <v>53860221.795000009</v>
      </c>
      <c r="AI22" s="374">
        <f t="shared" si="148"/>
        <v>54472783.263999999</v>
      </c>
      <c r="AJ22" s="374">
        <f t="shared" si="148"/>
        <v>57403204.958000004</v>
      </c>
      <c r="AK22" s="374">
        <f t="shared" si="148"/>
        <v>56112362.230000004</v>
      </c>
      <c r="AL22" s="374">
        <f t="shared" si="148"/>
        <v>54232641.331</v>
      </c>
      <c r="AM22" s="374">
        <f t="shared" si="148"/>
        <v>54898445.589000002</v>
      </c>
      <c r="AN22" s="374">
        <f t="shared" si="148"/>
        <v>54917062.199000001</v>
      </c>
      <c r="AO22" s="374">
        <f t="shared" si="148"/>
        <v>52281669.505999997</v>
      </c>
      <c r="AP22" s="374">
        <f t="shared" si="148"/>
        <v>54140920.199999996</v>
      </c>
      <c r="AQ22" s="374">
        <f t="shared" ref="AQ22:AV22" si="149">+SUM(AQ17:AQ21)</f>
        <v>47971352.250999995</v>
      </c>
      <c r="AR22" s="374">
        <f t="shared" si="149"/>
        <v>50178506.239999995</v>
      </c>
      <c r="AS22" s="374">
        <f t="shared" si="149"/>
        <v>51984787.632999994</v>
      </c>
      <c r="AT22" s="374">
        <f t="shared" si="149"/>
        <v>56215636.798</v>
      </c>
      <c r="AU22" s="374">
        <f t="shared" si="149"/>
        <v>57560247.447999999</v>
      </c>
      <c r="AV22" s="374">
        <f t="shared" si="149"/>
        <v>58515109.310999997</v>
      </c>
      <c r="AW22" s="374">
        <f t="shared" ref="AW22:BK22" si="150">+SUM(AW17:AW21)</f>
        <v>61212005.175000004</v>
      </c>
      <c r="AX22" s="374">
        <f t="shared" si="150"/>
        <v>59378798.377999991</v>
      </c>
      <c r="AY22" s="374">
        <f t="shared" si="150"/>
        <v>62026320.506999999</v>
      </c>
      <c r="AZ22" s="374">
        <f t="shared" si="150"/>
        <v>58560496.624999993</v>
      </c>
      <c r="BA22" s="374">
        <f t="shared" si="150"/>
        <v>56624977.470999993</v>
      </c>
      <c r="BB22" s="374">
        <f t="shared" si="150"/>
        <v>61615748.31099999</v>
      </c>
      <c r="BC22" s="374">
        <f t="shared" si="150"/>
        <v>58527797.419</v>
      </c>
      <c r="BD22" s="374">
        <f t="shared" si="150"/>
        <v>50148606.394000009</v>
      </c>
      <c r="BE22" s="374">
        <f t="shared" si="150"/>
        <v>59715982.844999999</v>
      </c>
      <c r="BF22" s="374">
        <f t="shared" si="150"/>
        <v>61320441.264999986</v>
      </c>
      <c r="BG22" s="374">
        <f t="shared" si="150"/>
        <v>60432487.033</v>
      </c>
      <c r="BH22" s="374">
        <f t="shared" si="150"/>
        <v>60721519.976999991</v>
      </c>
      <c r="BI22" s="374">
        <f t="shared" si="150"/>
        <v>59413986.93500001</v>
      </c>
      <c r="BJ22" s="374">
        <f t="shared" si="150"/>
        <v>57921985.655999988</v>
      </c>
      <c r="BK22" s="374">
        <f t="shared" si="150"/>
        <v>57355972.831000008</v>
      </c>
      <c r="BL22" s="374">
        <f t="shared" ref="BL22:BQ22" si="151">+SUM(BL17:BL21)</f>
        <v>56348893.732000001</v>
      </c>
      <c r="BM22" s="374">
        <f t="shared" si="151"/>
        <v>54469722.517999999</v>
      </c>
      <c r="BN22" s="374">
        <f t="shared" si="151"/>
        <v>61093456.969000012</v>
      </c>
      <c r="BO22" s="374">
        <f t="shared" si="151"/>
        <v>59208185.013999991</v>
      </c>
      <c r="BP22" s="374">
        <f t="shared" si="151"/>
        <v>59084038.454999991</v>
      </c>
      <c r="BQ22" s="374">
        <f t="shared" si="151"/>
        <v>64364261.282000013</v>
      </c>
      <c r="BR22" s="374">
        <f t="shared" ref="BR22" si="152">+SUM(BR17:BR21)</f>
        <v>56856725.623000003</v>
      </c>
      <c r="BS22" s="374">
        <f t="shared" ref="BS22:BX22" si="153">+SUM(BS17:BS21)</f>
        <v>57782534.401999995</v>
      </c>
      <c r="BT22" s="374">
        <f t="shared" si="153"/>
        <v>57361122.892999992</v>
      </c>
      <c r="BU22" s="374">
        <f t="shared" si="153"/>
        <v>62784026.220999993</v>
      </c>
      <c r="BV22" s="374">
        <f t="shared" si="153"/>
        <v>59541045.877999991</v>
      </c>
      <c r="BW22" s="374">
        <f t="shared" si="153"/>
        <v>51386426.715999998</v>
      </c>
      <c r="BX22" s="374">
        <f t="shared" si="153"/>
        <v>56947619.556999996</v>
      </c>
      <c r="BY22" s="374">
        <f t="shared" ref="BY22:BZ22" si="154">+SUM(BY17:BY21)</f>
        <v>53556697.513000004</v>
      </c>
      <c r="BZ22" s="374">
        <f t="shared" si="154"/>
        <v>58970368.513999991</v>
      </c>
      <c r="CA22" s="374">
        <f t="shared" ref="CA22:CB22" si="155">+SUM(CA17:CA21)</f>
        <v>56944988.115000032</v>
      </c>
      <c r="CB22" s="374">
        <f t="shared" si="155"/>
        <v>61943623.202999994</v>
      </c>
      <c r="CC22" s="374">
        <f t="shared" ref="CC22:CD22" si="156">+SUM(CC17:CC21)</f>
        <v>58745430.22900001</v>
      </c>
      <c r="CD22" s="374">
        <f t="shared" si="156"/>
        <v>57752203.482999995</v>
      </c>
      <c r="CE22" s="374">
        <f t="shared" ref="CE22:CG22" si="157">+SUM(CE17:CE21)</f>
        <v>58647509.075000003</v>
      </c>
      <c r="CF22" s="374">
        <f t="shared" si="157"/>
        <v>55202645.414999992</v>
      </c>
      <c r="CG22" s="374">
        <f t="shared" si="157"/>
        <v>61143609.35399998</v>
      </c>
      <c r="CH22" s="374">
        <f t="shared" ref="CH22:CJ22" si="158">+SUM(CH17:CH21)</f>
        <v>61130767.957000002</v>
      </c>
      <c r="CI22" s="374">
        <f t="shared" si="158"/>
        <v>60938002.743999995</v>
      </c>
      <c r="CJ22" s="374">
        <f t="shared" si="158"/>
        <v>59937425.325999998</v>
      </c>
      <c r="CK22" s="374">
        <f t="shared" ref="CK22:CL22" si="159">+SUM(CK17:CK21)</f>
        <v>55024007.592000008</v>
      </c>
      <c r="CL22" s="374">
        <f t="shared" si="159"/>
        <v>55539344.56400001</v>
      </c>
      <c r="CM22" s="374">
        <f t="shared" ref="CM22:CN22" si="160">+SUM(CM17:CM21)</f>
        <v>58380733.072000012</v>
      </c>
      <c r="CN22" s="374">
        <f t="shared" si="160"/>
        <v>61129334.732999995</v>
      </c>
      <c r="CO22" s="374">
        <f t="shared" ref="CO22:CP22" si="161">+SUM(CO17:CO21)</f>
        <v>60373054.956999995</v>
      </c>
      <c r="CP22" s="374">
        <f t="shared" si="161"/>
        <v>60738434.166999988</v>
      </c>
      <c r="CQ22" s="374">
        <f t="shared" ref="CQ22:CR22" si="162">+SUM(CQ17:CQ21)</f>
        <v>64239946.247999988</v>
      </c>
      <c r="CR22" s="374">
        <f t="shared" si="162"/>
        <v>60041262.43499998</v>
      </c>
      <c r="CS22" s="374">
        <f t="shared" ref="CS22:CT22" si="163">+SUM(CS17:CS21)</f>
        <v>66128720.811999999</v>
      </c>
      <c r="CT22" s="374">
        <f t="shared" si="163"/>
        <v>64680926.543999992</v>
      </c>
      <c r="CU22" s="374">
        <f t="shared" ref="CU22:CV22" si="164">+SUM(CU17:CU21)</f>
        <v>66052044.546000004</v>
      </c>
      <c r="CV22" s="374">
        <f t="shared" si="164"/>
        <v>61035763.99000001</v>
      </c>
      <c r="CW22" s="374">
        <f t="shared" ref="CW22" si="165">+SUM(CW17:CW21)</f>
        <v>58393337.642999992</v>
      </c>
      <c r="CX22" s="374">
        <f t="shared" ref="CX22:CY22" si="166">+SUM(CX17:CX21)</f>
        <v>61776459.312000014</v>
      </c>
      <c r="CY22" s="374">
        <f t="shared" si="166"/>
        <v>63095116.229999997</v>
      </c>
      <c r="CZ22" s="374">
        <f t="shared" ref="CZ22:DA22" si="167">+SUM(CZ17:CZ21)</f>
        <v>66238787.098000005</v>
      </c>
      <c r="DA22" s="374">
        <f t="shared" si="167"/>
        <v>63473696.134000011</v>
      </c>
      <c r="DB22" s="374">
        <f t="shared" ref="DB22:DC22" si="168">+SUM(DB17:DB21)</f>
        <v>63705277.263000004</v>
      </c>
      <c r="DC22" s="374">
        <f t="shared" si="168"/>
        <v>67903418.192000002</v>
      </c>
      <c r="DD22" s="374">
        <f t="shared" ref="DD22:DE22" si="169">+SUM(DD17:DD21)</f>
        <v>66531580.936581001</v>
      </c>
      <c r="DE22" s="374">
        <f t="shared" si="169"/>
        <v>71567279.995999992</v>
      </c>
      <c r="DF22" s="374">
        <f t="shared" ref="DF22:DG22" si="170">+SUM(DF17:DF21)</f>
        <v>68628833.640000001</v>
      </c>
      <c r="DG22" s="374">
        <f t="shared" si="170"/>
        <v>80051696.79900004</v>
      </c>
      <c r="DH22" s="374">
        <f t="shared" ref="DH22:EQ22" si="171">+SUM(DH17:DH21)</f>
        <v>76824329.932642862</v>
      </c>
      <c r="DI22" s="374">
        <f t="shared" si="171"/>
        <v>70982922.181031749</v>
      </c>
      <c r="DJ22" s="374">
        <f t="shared" ref="DJ22:DK22" si="172">+SUM(DJ17:DJ21)</f>
        <v>76966606.511000007</v>
      </c>
      <c r="DK22" s="374">
        <f t="shared" si="172"/>
        <v>76457029.012999982</v>
      </c>
      <c r="DL22" s="374">
        <f t="shared" ref="DL22" si="173">+SUM(DL17:DL21)</f>
        <v>75981178.624999985</v>
      </c>
      <c r="DM22" s="374">
        <f t="shared" si="171"/>
        <v>0</v>
      </c>
      <c r="DN22" s="374">
        <f t="shared" si="171"/>
        <v>0</v>
      </c>
      <c r="DO22" s="374">
        <f t="shared" si="171"/>
        <v>0</v>
      </c>
      <c r="DP22" s="374">
        <f t="shared" si="171"/>
        <v>0</v>
      </c>
      <c r="DQ22" s="374">
        <f t="shared" si="171"/>
        <v>0</v>
      </c>
      <c r="DR22" s="374">
        <f t="shared" si="171"/>
        <v>0</v>
      </c>
      <c r="DS22" s="374">
        <f t="shared" si="171"/>
        <v>0</v>
      </c>
      <c r="DT22" s="374">
        <f t="shared" si="171"/>
        <v>0</v>
      </c>
      <c r="DU22" s="374">
        <f t="shared" si="171"/>
        <v>0</v>
      </c>
      <c r="DV22" s="374">
        <f t="shared" si="171"/>
        <v>0</v>
      </c>
      <c r="DW22" s="374">
        <f t="shared" si="171"/>
        <v>0</v>
      </c>
      <c r="DX22" s="374">
        <f t="shared" si="171"/>
        <v>0</v>
      </c>
      <c r="DY22" s="374">
        <f t="shared" si="171"/>
        <v>0</v>
      </c>
      <c r="DZ22" s="374">
        <f t="shared" si="171"/>
        <v>0</v>
      </c>
      <c r="EA22" s="374">
        <f t="shared" si="171"/>
        <v>0</v>
      </c>
      <c r="EB22" s="374">
        <f t="shared" si="171"/>
        <v>0</v>
      </c>
      <c r="EC22" s="374">
        <f t="shared" si="171"/>
        <v>0</v>
      </c>
      <c r="ED22" s="374">
        <f t="shared" si="171"/>
        <v>0</v>
      </c>
      <c r="EE22" s="374">
        <f t="shared" si="171"/>
        <v>0</v>
      </c>
      <c r="EF22" s="374">
        <f t="shared" si="171"/>
        <v>0</v>
      </c>
      <c r="EG22" s="374">
        <f t="shared" si="171"/>
        <v>0</v>
      </c>
      <c r="EH22" s="374">
        <f t="shared" si="171"/>
        <v>0</v>
      </c>
      <c r="EI22" s="374">
        <f t="shared" si="171"/>
        <v>0</v>
      </c>
      <c r="EJ22" s="374">
        <f t="shared" si="171"/>
        <v>0</v>
      </c>
      <c r="EK22" s="374">
        <f t="shared" si="171"/>
        <v>0</v>
      </c>
      <c r="EL22" s="374">
        <f t="shared" si="171"/>
        <v>0</v>
      </c>
      <c r="EM22" s="374">
        <f t="shared" si="171"/>
        <v>0</v>
      </c>
      <c r="EN22" s="374">
        <f t="shared" si="171"/>
        <v>0</v>
      </c>
      <c r="EO22" s="374">
        <f t="shared" si="171"/>
        <v>0</v>
      </c>
      <c r="EP22" s="374">
        <f t="shared" si="171"/>
        <v>0</v>
      </c>
      <c r="EQ22" s="374">
        <f t="shared" si="171"/>
        <v>0</v>
      </c>
    </row>
    <row r="23" spans="3:147" hidden="1">
      <c r="AU23" s="367"/>
      <c r="AV23" s="367"/>
    </row>
    <row r="24" spans="3:147" hidden="1">
      <c r="H24" s="368" t="s">
        <v>321</v>
      </c>
      <c r="I24" s="368" t="s">
        <v>322</v>
      </c>
      <c r="J24" s="368" t="s">
        <v>323</v>
      </c>
      <c r="L24" s="368" t="s">
        <v>321</v>
      </c>
      <c r="M24" s="368" t="s">
        <v>324</v>
      </c>
      <c r="N24" s="368" t="s">
        <v>323</v>
      </c>
      <c r="P24" s="368" t="s">
        <v>321</v>
      </c>
      <c r="Q24" s="368" t="s">
        <v>325</v>
      </c>
      <c r="R24" s="368" t="s">
        <v>323</v>
      </c>
      <c r="T24" s="368" t="s">
        <v>321</v>
      </c>
      <c r="U24" s="368" t="s">
        <v>326</v>
      </c>
      <c r="V24" s="368" t="s">
        <v>323</v>
      </c>
      <c r="X24" s="368" t="s">
        <v>321</v>
      </c>
      <c r="Y24" s="368" t="s">
        <v>693</v>
      </c>
      <c r="Z24" s="368" t="s">
        <v>323</v>
      </c>
      <c r="AB24" s="368" t="s">
        <v>321</v>
      </c>
      <c r="AC24" s="368" t="s">
        <v>720</v>
      </c>
      <c r="AD24" s="368" t="s">
        <v>323</v>
      </c>
      <c r="AF24" s="368" t="s">
        <v>321</v>
      </c>
      <c r="AG24" s="368" t="s">
        <v>693</v>
      </c>
      <c r="AH24" s="368" t="s">
        <v>323</v>
      </c>
      <c r="AJ24" s="368" t="s">
        <v>321</v>
      </c>
      <c r="AK24" s="368" t="s">
        <v>693</v>
      </c>
      <c r="AL24" s="368" t="s">
        <v>323</v>
      </c>
    </row>
    <row r="25" spans="3:147" hidden="1">
      <c r="H25" s="371" t="str">
        <f t="shared" ref="H25:H30" si="174">+A43</f>
        <v>Residencial</v>
      </c>
      <c r="I25" s="372">
        <f>+AVERAGE(AZ17:BK17)</f>
        <v>41086536.51083333</v>
      </c>
      <c r="J25" s="373">
        <f>+I25/$I$30</f>
        <v>0.70197396803796897</v>
      </c>
      <c r="L25" s="371" t="s">
        <v>91</v>
      </c>
      <c r="M25" s="372">
        <f>+AVERAGE(BL17:BW17)</f>
        <v>39067119.43</v>
      </c>
      <c r="N25" s="373">
        <f>+M25/$M$30</f>
        <v>0.66945384531778129</v>
      </c>
      <c r="P25" s="371" t="s">
        <v>91</v>
      </c>
      <c r="Q25" s="372">
        <f>+AVERAGE(BX17:CI17)</f>
        <v>38991632.876833335</v>
      </c>
      <c r="R25" s="373">
        <f>+Q25/$Q$30</f>
        <v>0.66659631391010865</v>
      </c>
      <c r="T25" s="371" t="s">
        <v>91</v>
      </c>
      <c r="U25" s="372">
        <f>+AVERAGE(CJ17:CU17)</f>
        <v>39808525.38091667</v>
      </c>
      <c r="V25" s="373">
        <f t="shared" ref="V25:V30" si="175">+U25/$U$30</f>
        <v>0.65236239785930772</v>
      </c>
      <c r="X25" s="371" t="s">
        <v>91</v>
      </c>
      <c r="Y25" s="372">
        <f>+AVERAGE(CV17:DG17)</f>
        <v>40778704.660421625</v>
      </c>
      <c r="Z25" s="373">
        <f>+Y25/$Y$30</f>
        <v>0.61754629694671903</v>
      </c>
      <c r="AB25" s="371" t="s">
        <v>91</v>
      </c>
      <c r="AC25" s="372">
        <f>+AVERAGE(DH17:DS17)</f>
        <v>42185646.419485711</v>
      </c>
      <c r="AD25" s="373">
        <f>+AC25/$Y$30</f>
        <v>0.63885280191211602</v>
      </c>
      <c r="AF25" s="371" t="s">
        <v>91</v>
      </c>
      <c r="AG25" s="372" t="e">
        <f>+AVERAGE(DT17:EE17)</f>
        <v>#DIV/0!</v>
      </c>
      <c r="AH25" s="373" t="e">
        <f>+AG25/$Y$30</f>
        <v>#DIV/0!</v>
      </c>
      <c r="AJ25" s="371" t="s">
        <v>91</v>
      </c>
      <c r="AK25" s="372" t="e">
        <f>+AVERAGE(EF17:EQ17)</f>
        <v>#DIV/0!</v>
      </c>
      <c r="AL25" s="373" t="e">
        <f>+AK25/$Y$30</f>
        <v>#DIV/0!</v>
      </c>
    </row>
    <row r="26" spans="3:147" hidden="1">
      <c r="H26" s="371" t="str">
        <f t="shared" si="174"/>
        <v>Comercial</v>
      </c>
      <c r="I26" s="372">
        <f t="shared" ref="I26:I30" si="176">+AVERAGE(AZ18:BK18)</f>
        <v>4761967.5568333343</v>
      </c>
      <c r="J26" s="373">
        <f t="shared" ref="J26:J30" si="177">+I26/$I$30</f>
        <v>8.1359431712063987E-2</v>
      </c>
      <c r="L26" s="371" t="s">
        <v>319</v>
      </c>
      <c r="M26" s="372">
        <f>+AVERAGE(BL18:BW18)</f>
        <v>5605568.1604166664</v>
      </c>
      <c r="N26" s="373">
        <f t="shared" ref="N26:N30" si="178">+M26/$M$30</f>
        <v>9.6056971052238621E-2</v>
      </c>
      <c r="P26" s="371" t="s">
        <v>319</v>
      </c>
      <c r="Q26" s="372">
        <f t="shared" ref="Q26:Q29" si="179">+AVERAGE(BX18:CI18)</f>
        <v>5981329.976999999</v>
      </c>
      <c r="R26" s="373">
        <f t="shared" ref="R26:R29" si="180">+Q26/$Q$30</f>
        <v>0.10225610524039293</v>
      </c>
      <c r="T26" s="371" t="s">
        <v>319</v>
      </c>
      <c r="U26" s="372">
        <f>+AVERAGE(CJ18:CU18)</f>
        <v>6017884.5451666629</v>
      </c>
      <c r="V26" s="373">
        <f t="shared" si="175"/>
        <v>9.8618111431159811E-2</v>
      </c>
      <c r="X26" s="371" t="s">
        <v>319</v>
      </c>
      <c r="Y26" s="372">
        <f t="shared" ref="Y26:Y29" si="181">+AVERAGE(CV18:DG18)</f>
        <v>6669107.334083125</v>
      </c>
      <c r="Z26" s="373">
        <f t="shared" ref="Z26:Z29" si="182">+Y26/$Y$30</f>
        <v>0.10099591373485911</v>
      </c>
      <c r="AB26" s="371" t="s">
        <v>319</v>
      </c>
      <c r="AC26" s="372">
        <f t="shared" ref="AC26:AC29" si="183">+AVERAGE(DH18:DS18)</f>
        <v>6221125.0585603174</v>
      </c>
      <c r="AD26" s="373">
        <f t="shared" ref="AD26:AD29" si="184">+AC26/$Y$30</f>
        <v>9.4211740533414065E-2</v>
      </c>
      <c r="AF26" s="371" t="s">
        <v>319</v>
      </c>
      <c r="AG26" s="372" t="e">
        <f t="shared" ref="AG26:AG29" si="185">+AVERAGE(DT18:EE18)</f>
        <v>#DIV/0!</v>
      </c>
      <c r="AH26" s="373" t="e">
        <f t="shared" ref="AH26:AH29" si="186">+AG26/$Y$30</f>
        <v>#DIV/0!</v>
      </c>
      <c r="AJ26" s="371" t="s">
        <v>319</v>
      </c>
      <c r="AK26" s="372" t="e">
        <f t="shared" ref="AK26:AK29" si="187">+AVERAGE(EF18:EQ18)</f>
        <v>#DIV/0!</v>
      </c>
      <c r="AL26" s="373" t="e">
        <f t="shared" ref="AL26:AL29" si="188">+AK26/$Y$30</f>
        <v>#DIV/0!</v>
      </c>
    </row>
    <row r="27" spans="3:147" hidden="1">
      <c r="H27" s="371" t="str">
        <f t="shared" si="174"/>
        <v>Industrial</v>
      </c>
      <c r="I27" s="372">
        <f t="shared" si="176"/>
        <v>9325017.4215833303</v>
      </c>
      <c r="J27" s="373">
        <f t="shared" si="177"/>
        <v>0.15932030385978313</v>
      </c>
      <c r="L27" s="371" t="s">
        <v>97</v>
      </c>
      <c r="M27" s="372">
        <f>+AVERAGE(BL19:BW19)</f>
        <v>10383502.431916663</v>
      </c>
      <c r="N27" s="373">
        <f t="shared" si="178"/>
        <v>0.17793161441985395</v>
      </c>
      <c r="P27" s="371" t="s">
        <v>97</v>
      </c>
      <c r="Q27" s="372">
        <f t="shared" si="179"/>
        <v>10187145.7105</v>
      </c>
      <c r="R27" s="373">
        <f t="shared" si="180"/>
        <v>0.17415823033969785</v>
      </c>
      <c r="T27" s="371" t="s">
        <v>97</v>
      </c>
      <c r="U27" s="372">
        <f t="shared" ref="U27:U29" si="189">+AVERAGE(CJ19:CU19)</f>
        <v>11475150.104999999</v>
      </c>
      <c r="V27" s="373">
        <f t="shared" si="175"/>
        <v>0.18804907659005848</v>
      </c>
      <c r="X27" s="371" t="s">
        <v>97</v>
      </c>
      <c r="Y27" s="372">
        <f t="shared" si="181"/>
        <v>13955762.342949571</v>
      </c>
      <c r="Z27" s="373">
        <f t="shared" si="182"/>
        <v>0.21134387243844022</v>
      </c>
      <c r="AB27" s="371" t="s">
        <v>97</v>
      </c>
      <c r="AC27" s="372">
        <f t="shared" si="183"/>
        <v>22661698.990841269</v>
      </c>
      <c r="AD27" s="373">
        <f t="shared" si="184"/>
        <v>0.34318520931092594</v>
      </c>
      <c r="AF27" s="371" t="s">
        <v>97</v>
      </c>
      <c r="AG27" s="372" t="e">
        <f t="shared" si="185"/>
        <v>#DIV/0!</v>
      </c>
      <c r="AH27" s="373" t="e">
        <f t="shared" si="186"/>
        <v>#DIV/0!</v>
      </c>
      <c r="AJ27" s="371" t="s">
        <v>97</v>
      </c>
      <c r="AK27" s="372" t="e">
        <f t="shared" si="187"/>
        <v>#DIV/0!</v>
      </c>
      <c r="AL27" s="373" t="e">
        <f t="shared" si="188"/>
        <v>#DIV/0!</v>
      </c>
    </row>
    <row r="28" spans="3:147" hidden="1">
      <c r="H28" s="371" t="str">
        <f t="shared" si="174"/>
        <v>Oficial</v>
      </c>
      <c r="I28" s="372">
        <f t="shared" si="176"/>
        <v>29416.791749999993</v>
      </c>
      <c r="J28" s="373">
        <f t="shared" si="177"/>
        <v>5.0259339884366552E-4</v>
      </c>
      <c r="L28" s="371" t="s">
        <v>320</v>
      </c>
      <c r="M28" s="372">
        <f>+AVERAGE(BL20:BW20)</f>
        <v>39966.44</v>
      </c>
      <c r="N28" s="373">
        <f t="shared" si="178"/>
        <v>6.8486459539467484E-4</v>
      </c>
      <c r="P28" s="371" t="s">
        <v>320</v>
      </c>
      <c r="Q28" s="372">
        <f t="shared" si="179"/>
        <v>44159.099166666674</v>
      </c>
      <c r="R28" s="373">
        <f t="shared" si="180"/>
        <v>7.5493870244096317E-4</v>
      </c>
      <c r="T28" s="371" t="s">
        <v>320</v>
      </c>
      <c r="U28" s="372">
        <f t="shared" si="189"/>
        <v>38336.462500000001</v>
      </c>
      <c r="V28" s="373">
        <f t="shared" si="175"/>
        <v>6.2823896043967314E-4</v>
      </c>
      <c r="X28" s="371" t="s">
        <v>320</v>
      </c>
      <c r="Y28" s="372">
        <f t="shared" si="181"/>
        <v>39852.774498925661</v>
      </c>
      <c r="Z28" s="373">
        <f t="shared" si="182"/>
        <v>6.0352415604683694E-4</v>
      </c>
      <c r="AB28" s="371" t="s">
        <v>320</v>
      </c>
      <c r="AC28" s="372">
        <f t="shared" si="183"/>
        <v>59570.175777777782</v>
      </c>
      <c r="AD28" s="373">
        <f t="shared" si="184"/>
        <v>9.0212138336351593E-4</v>
      </c>
      <c r="AF28" s="371" t="s">
        <v>320</v>
      </c>
      <c r="AG28" s="372" t="e">
        <f t="shared" si="185"/>
        <v>#DIV/0!</v>
      </c>
      <c r="AH28" s="373" t="e">
        <f t="shared" si="186"/>
        <v>#DIV/0!</v>
      </c>
      <c r="AJ28" s="371" t="s">
        <v>320</v>
      </c>
      <c r="AK28" s="372" t="e">
        <f t="shared" si="187"/>
        <v>#DIV/0!</v>
      </c>
      <c r="AL28" s="373" t="e">
        <f t="shared" si="188"/>
        <v>#DIV/0!</v>
      </c>
    </row>
    <row r="29" spans="3:147" hidden="1">
      <c r="H29" s="371" t="str">
        <f t="shared" si="174"/>
        <v>Otros</v>
      </c>
      <c r="I29" s="372">
        <f t="shared" si="176"/>
        <v>3327061.9491666667</v>
      </c>
      <c r="J29" s="373">
        <f t="shared" si="177"/>
        <v>5.6843702991340186E-2</v>
      </c>
      <c r="L29" s="371" t="s">
        <v>304</v>
      </c>
      <c r="M29" s="372">
        <f>+AVERAGE(BL21:BW21)</f>
        <v>3260546.8462499999</v>
      </c>
      <c r="N29" s="373">
        <f t="shared" si="178"/>
        <v>5.587270461473149E-2</v>
      </c>
      <c r="P29" s="371" t="s">
        <v>304</v>
      </c>
      <c r="Q29" s="372">
        <f t="shared" si="179"/>
        <v>3289354.4330833331</v>
      </c>
      <c r="R29" s="373">
        <f t="shared" si="180"/>
        <v>5.6234411807359545E-2</v>
      </c>
      <c r="T29" s="371" t="s">
        <v>304</v>
      </c>
      <c r="U29" s="372">
        <f t="shared" si="189"/>
        <v>3682206.4227499999</v>
      </c>
      <c r="V29" s="373">
        <f t="shared" si="175"/>
        <v>6.0342175159034235E-2</v>
      </c>
      <c r="X29" s="371" t="s">
        <v>304</v>
      </c>
      <c r="Y29" s="372">
        <f t="shared" si="181"/>
        <v>4590010.1575118331</v>
      </c>
      <c r="Z29" s="373">
        <f t="shared" si="182"/>
        <v>6.9510392723934847E-2</v>
      </c>
      <c r="AB29" s="371" t="s">
        <v>304</v>
      </c>
      <c r="AC29" s="372">
        <f t="shared" si="183"/>
        <v>4314372.6078698421</v>
      </c>
      <c r="AD29" s="373">
        <f t="shared" si="184"/>
        <v>6.5336180975465855E-2</v>
      </c>
      <c r="AF29" s="371" t="s">
        <v>304</v>
      </c>
      <c r="AG29" s="372" t="e">
        <f t="shared" si="185"/>
        <v>#DIV/0!</v>
      </c>
      <c r="AH29" s="373" t="e">
        <f t="shared" si="186"/>
        <v>#DIV/0!</v>
      </c>
      <c r="AJ29" s="371" t="s">
        <v>304</v>
      </c>
      <c r="AK29" s="372" t="e">
        <f t="shared" si="187"/>
        <v>#DIV/0!</v>
      </c>
      <c r="AL29" s="373" t="e">
        <f t="shared" si="188"/>
        <v>#DIV/0!</v>
      </c>
    </row>
    <row r="30" spans="3:147" hidden="1">
      <c r="H30" s="375" t="str">
        <f t="shared" si="174"/>
        <v>Total</v>
      </c>
      <c r="I30" s="426">
        <f t="shared" si="176"/>
        <v>58530000.230166666</v>
      </c>
      <c r="J30" s="376">
        <f t="shared" si="177"/>
        <v>1</v>
      </c>
      <c r="L30" s="375" t="s">
        <v>100</v>
      </c>
      <c r="M30" s="426">
        <f>+SUM(M25:M29)</f>
        <v>58356703.308583327</v>
      </c>
      <c r="N30" s="376">
        <f t="shared" si="178"/>
        <v>1</v>
      </c>
      <c r="P30" s="375" t="s">
        <v>100</v>
      </c>
      <c r="Q30" s="426">
        <f>+SUM(Q25:Q29)</f>
        <v>58493622.096583337</v>
      </c>
      <c r="R30" s="376">
        <f>+Q30/$Q$30</f>
        <v>1</v>
      </c>
      <c r="T30" s="375" t="s">
        <v>100</v>
      </c>
      <c r="U30" s="426">
        <f>+SUM(U25:U29)</f>
        <v>61022102.916333333</v>
      </c>
      <c r="V30" s="376">
        <f t="shared" si="175"/>
        <v>1</v>
      </c>
      <c r="X30" s="375" t="s">
        <v>100</v>
      </c>
      <c r="Y30" s="426">
        <f>+SUM(Y25:Y29)</f>
        <v>66033437.269465074</v>
      </c>
      <c r="Z30" s="376">
        <f>+Y30/$Y$30</f>
        <v>1</v>
      </c>
      <c r="AB30" s="375" t="s">
        <v>100</v>
      </c>
      <c r="AC30" s="426">
        <f>+SUM(AC25:AC29)</f>
        <v>75442413.252534926</v>
      </c>
      <c r="AD30" s="376">
        <f>+AC30/$Y$30</f>
        <v>1.1424880541152855</v>
      </c>
      <c r="AF30" s="375" t="s">
        <v>100</v>
      </c>
      <c r="AG30" s="426" t="e">
        <f>+SUM(AG25:AG29)</f>
        <v>#DIV/0!</v>
      </c>
      <c r="AH30" s="376" t="e">
        <f>+AG30/$Y$30</f>
        <v>#DIV/0!</v>
      </c>
      <c r="AJ30" s="375" t="s">
        <v>100</v>
      </c>
      <c r="AK30" s="426" t="e">
        <f>+SUM(AK25:AK29)</f>
        <v>#DIV/0!</v>
      </c>
      <c r="AL30" s="376" t="e">
        <f>+AK30/$Y$30</f>
        <v>#DIV/0!</v>
      </c>
    </row>
    <row r="31" spans="3:147" hidden="1"/>
    <row r="32" spans="3:147" hidden="1"/>
    <row r="33" spans="1:21" hidden="1"/>
    <row r="38" spans="1:21" ht="9" customHeight="1"/>
    <row r="39" spans="1:21">
      <c r="A39" s="688" t="s">
        <v>252</v>
      </c>
      <c r="B39" s="688"/>
      <c r="C39" s="688"/>
      <c r="D39" s="688"/>
      <c r="E39" s="688"/>
      <c r="F39" s="688"/>
      <c r="G39" s="688"/>
    </row>
    <row r="40" spans="1:21">
      <c r="A40" s="689" t="s">
        <v>729</v>
      </c>
      <c r="B40" s="689"/>
      <c r="C40" s="689"/>
      <c r="D40" s="689"/>
      <c r="E40" s="689"/>
      <c r="F40" s="689"/>
      <c r="G40" s="689"/>
    </row>
    <row r="41" spans="1:21" ht="8.25" customHeight="1"/>
    <row r="42" spans="1:21" ht="51">
      <c r="A42" s="377" t="s">
        <v>327</v>
      </c>
      <c r="B42" s="377" t="s">
        <v>328</v>
      </c>
      <c r="C42" s="377" t="s">
        <v>329</v>
      </c>
      <c r="D42" s="377" t="s">
        <v>330</v>
      </c>
      <c r="E42" s="377" t="s">
        <v>331</v>
      </c>
      <c r="F42" s="377" t="s">
        <v>332</v>
      </c>
      <c r="G42" s="377" t="s">
        <v>333</v>
      </c>
      <c r="H42" s="377" t="s">
        <v>334</v>
      </c>
      <c r="I42" s="377" t="s">
        <v>335</v>
      </c>
      <c r="J42" s="377" t="s">
        <v>336</v>
      </c>
      <c r="K42" s="377" t="s">
        <v>337</v>
      </c>
      <c r="L42" s="377" t="s">
        <v>338</v>
      </c>
      <c r="M42" s="377" t="s">
        <v>339</v>
      </c>
      <c r="N42" s="377" t="s">
        <v>340</v>
      </c>
      <c r="O42" s="377" t="s">
        <v>678</v>
      </c>
      <c r="P42" s="377" t="s">
        <v>341</v>
      </c>
      <c r="Q42" s="377" t="s">
        <v>684</v>
      </c>
      <c r="R42" s="377" t="s">
        <v>692</v>
      </c>
      <c r="S42" s="377" t="s">
        <v>710</v>
      </c>
      <c r="T42" s="377" t="s">
        <v>719</v>
      </c>
      <c r="U42" s="377" t="s">
        <v>735</v>
      </c>
    </row>
    <row r="43" spans="1:21">
      <c r="A43" s="378" t="str">
        <f>+C17</f>
        <v>Residencial</v>
      </c>
      <c r="B43" s="370">
        <f>+AVERAGE(D17:O17)</f>
        <v>38035075.61575</v>
      </c>
      <c r="C43" s="379">
        <f t="shared" ref="C43:C48" si="190">+B43/$B$48</f>
        <v>0.76033028073862508</v>
      </c>
      <c r="D43" s="370">
        <f t="shared" ref="D43:D48" si="191">+AVERAGE(P17:AA17)</f>
        <v>37296760.637000002</v>
      </c>
      <c r="E43" s="379">
        <f t="shared" ref="E43:E48" si="192">+D43/$D$48</f>
        <v>0.73982110970288051</v>
      </c>
      <c r="F43" s="380">
        <f t="shared" ref="F43:F48" si="193">+AVERAGE(AB17:AM17)</f>
        <v>38287474.474333331</v>
      </c>
      <c r="G43" s="379">
        <f t="shared" ref="G43:G48" si="194">+F43/$F$48</f>
        <v>0.72830471043703171</v>
      </c>
      <c r="H43" s="380">
        <f t="shared" ref="H43:H48" si="195">+AVERAGE(AN17:AY17)</f>
        <v>40504053.68416667</v>
      </c>
      <c r="I43" s="421">
        <f t="shared" ref="I43:I48" si="196">+H43/$H$48</f>
        <v>0.72938395851699966</v>
      </c>
      <c r="J43" s="380">
        <f>+I25</f>
        <v>41086536.51083333</v>
      </c>
      <c r="K43" s="421">
        <f>+J43/$J$48</f>
        <v>0.70197396803796897</v>
      </c>
      <c r="L43" s="380">
        <f>+M25</f>
        <v>39067119.43</v>
      </c>
      <c r="M43" s="421">
        <f>+L43/$L$48</f>
        <v>0.66945384531778129</v>
      </c>
      <c r="N43" s="380">
        <f>+Q25</f>
        <v>38991632.876833335</v>
      </c>
      <c r="O43" s="421">
        <f>+N43/$N$48</f>
        <v>0.66659631391010865</v>
      </c>
      <c r="P43" s="380">
        <f>+U25</f>
        <v>39808525.38091667</v>
      </c>
      <c r="Q43" s="421">
        <f>+P43/$P$48</f>
        <v>0.65236239785930772</v>
      </c>
      <c r="R43" s="380">
        <f>Y25</f>
        <v>40778704.660421625</v>
      </c>
      <c r="S43" s="655">
        <f>+R43/$R$48</f>
        <v>0.61754629694671903</v>
      </c>
      <c r="T43" s="380">
        <f>AC25</f>
        <v>42185646.419485711</v>
      </c>
      <c r="U43" s="655">
        <f>+T43/$T$48</f>
        <v>0.55917678929853476</v>
      </c>
    </row>
    <row r="44" spans="1:21">
      <c r="A44" s="378" t="str">
        <f>+C18</f>
        <v>Comercial</v>
      </c>
      <c r="B44" s="370">
        <f t="shared" ref="B44:B48" si="197">+AVERAGE(D18:O18)</f>
        <v>3749484.1670000008</v>
      </c>
      <c r="C44" s="379">
        <f t="shared" si="190"/>
        <v>7.4953087463815349E-2</v>
      </c>
      <c r="D44" s="370">
        <f t="shared" si="191"/>
        <v>4240333.4418333331</v>
      </c>
      <c r="E44" s="379">
        <f t="shared" si="192"/>
        <v>8.4111545851926983E-2</v>
      </c>
      <c r="F44" s="380">
        <f t="shared" si="193"/>
        <v>4548977.2411666671</v>
      </c>
      <c r="G44" s="379">
        <f t="shared" si="194"/>
        <v>8.6530689158761082E-2</v>
      </c>
      <c r="H44" s="380">
        <f t="shared" si="195"/>
        <v>3698694.5235833325</v>
      </c>
      <c r="I44" s="421">
        <f t="shared" si="196"/>
        <v>6.6604900190790947E-2</v>
      </c>
      <c r="J44" s="380">
        <f>+I26</f>
        <v>4761967.5568333343</v>
      </c>
      <c r="K44" s="421">
        <f>+J44/$J$48</f>
        <v>8.1359431712063987E-2</v>
      </c>
      <c r="L44" s="380">
        <f>+M26</f>
        <v>5605568.1604166664</v>
      </c>
      <c r="M44" s="421">
        <f>+L44/$L$48</f>
        <v>9.6056971052238621E-2</v>
      </c>
      <c r="N44" s="380">
        <f t="shared" ref="N44:N48" si="198">+Q26</f>
        <v>5981329.976999999</v>
      </c>
      <c r="O44" s="421">
        <f t="shared" ref="O44:O47" si="199">+N44/$N$48</f>
        <v>0.10225610524039293</v>
      </c>
      <c r="P44" s="380">
        <f t="shared" ref="P44:P48" si="200">+U26</f>
        <v>6017884.5451666629</v>
      </c>
      <c r="Q44" s="421">
        <f>+P44/$P$48</f>
        <v>9.8618111431159811E-2</v>
      </c>
      <c r="R44" s="380">
        <f t="shared" ref="R44:R47" si="201">Y26</f>
        <v>6669107.334083125</v>
      </c>
      <c r="S44" s="655">
        <f t="shared" ref="S44:S47" si="202">+R44/$R$48</f>
        <v>0.10099591373485911</v>
      </c>
      <c r="T44" s="380">
        <f t="shared" ref="T44:T47" si="203">AC26</f>
        <v>6221125.0585603174</v>
      </c>
      <c r="U44" s="655">
        <f>+T44/$T$48</f>
        <v>8.2461904257169066E-2</v>
      </c>
    </row>
    <row r="45" spans="1:21">
      <c r="A45" s="378" t="str">
        <f>+C19</f>
        <v>Industrial</v>
      </c>
      <c r="B45" s="370">
        <f t="shared" si="197"/>
        <v>4581747.3909999998</v>
      </c>
      <c r="C45" s="379">
        <f t="shared" si="190"/>
        <v>9.1590228852600111E-2</v>
      </c>
      <c r="D45" s="370">
        <f t="shared" si="191"/>
        <v>6097055.1959999995</v>
      </c>
      <c r="E45" s="379">
        <f t="shared" si="192"/>
        <v>0.12094160629461191</v>
      </c>
      <c r="F45" s="380">
        <f t="shared" si="193"/>
        <v>6976595.231916667</v>
      </c>
      <c r="G45" s="379">
        <f t="shared" si="194"/>
        <v>0.13270886210119812</v>
      </c>
      <c r="H45" s="380">
        <f t="shared" si="195"/>
        <v>8062021.2674166663</v>
      </c>
      <c r="I45" s="421">
        <f t="shared" si="196"/>
        <v>0.14517828342636388</v>
      </c>
      <c r="J45" s="380">
        <f>+I27</f>
        <v>9325017.4215833303</v>
      </c>
      <c r="K45" s="421">
        <f>+J45/$J$48</f>
        <v>0.15932030385978313</v>
      </c>
      <c r="L45" s="380">
        <f>+M27</f>
        <v>10383502.431916663</v>
      </c>
      <c r="M45" s="421">
        <f>+L45/$L$48</f>
        <v>0.17793161441985395</v>
      </c>
      <c r="N45" s="380">
        <f t="shared" si="198"/>
        <v>10187145.7105</v>
      </c>
      <c r="O45" s="421">
        <f t="shared" si="199"/>
        <v>0.17415823033969785</v>
      </c>
      <c r="P45" s="380">
        <f t="shared" si="200"/>
        <v>11475150.104999999</v>
      </c>
      <c r="Q45" s="421">
        <f>+P45/$P$48</f>
        <v>0.18804907659005848</v>
      </c>
      <c r="R45" s="380">
        <f t="shared" si="201"/>
        <v>13955762.342949571</v>
      </c>
      <c r="S45" s="655">
        <f t="shared" si="202"/>
        <v>0.21134387243844022</v>
      </c>
      <c r="T45" s="380">
        <f t="shared" si="203"/>
        <v>22661698.990841269</v>
      </c>
      <c r="U45" s="655">
        <f t="shared" ref="U45:U47" si="204">+T45/$T$48</f>
        <v>0.30038406797756856</v>
      </c>
    </row>
    <row r="46" spans="1:21">
      <c r="A46" s="378" t="s">
        <v>320</v>
      </c>
      <c r="B46" s="370">
        <f t="shared" si="197"/>
        <v>41378.884833333337</v>
      </c>
      <c r="C46" s="379">
        <f t="shared" si="190"/>
        <v>8.2717382870014806E-4</v>
      </c>
      <c r="D46" s="370">
        <f t="shared" si="191"/>
        <v>73908.638333333321</v>
      </c>
      <c r="E46" s="379">
        <f t="shared" si="192"/>
        <v>1.4660568342804389E-3</v>
      </c>
      <c r="F46" s="380">
        <f t="shared" si="193"/>
        <v>95695.150000000009</v>
      </c>
      <c r="G46" s="379">
        <f t="shared" si="194"/>
        <v>1.8203140705376044E-3</v>
      </c>
      <c r="H46" s="380">
        <f t="shared" si="195"/>
        <v>26461.529999999995</v>
      </c>
      <c r="I46" s="421">
        <f t="shared" si="196"/>
        <v>4.7651071298478675E-4</v>
      </c>
      <c r="J46" s="380">
        <f>+I28</f>
        <v>29416.791749999993</v>
      </c>
      <c r="K46" s="421">
        <f>+J46/$J$48</f>
        <v>5.0259339884366552E-4</v>
      </c>
      <c r="L46" s="380">
        <f>+M28</f>
        <v>39966.44</v>
      </c>
      <c r="M46" s="421">
        <f>+L46/$L$48</f>
        <v>6.8486459539467484E-4</v>
      </c>
      <c r="N46" s="380">
        <f t="shared" si="198"/>
        <v>44159.099166666674</v>
      </c>
      <c r="O46" s="421">
        <f t="shared" si="199"/>
        <v>7.5493870244096317E-4</v>
      </c>
      <c r="P46" s="380">
        <f t="shared" si="200"/>
        <v>38336.462500000001</v>
      </c>
      <c r="Q46" s="421">
        <f>+P46/$P$48</f>
        <v>6.2823896043967314E-4</v>
      </c>
      <c r="R46" s="380">
        <f t="shared" si="201"/>
        <v>39852.774498925661</v>
      </c>
      <c r="S46" s="655">
        <f t="shared" si="202"/>
        <v>6.0352415604683694E-4</v>
      </c>
      <c r="T46" s="380">
        <f t="shared" si="203"/>
        <v>59570.175777777782</v>
      </c>
      <c r="U46" s="655">
        <f t="shared" si="204"/>
        <v>7.8961121747753973E-4</v>
      </c>
    </row>
    <row r="47" spans="1:21">
      <c r="A47" s="378" t="str">
        <f>+C21</f>
        <v>Otros</v>
      </c>
      <c r="B47" s="370">
        <f t="shared" si="197"/>
        <v>3616726.4622500003</v>
      </c>
      <c r="C47" s="379">
        <f t="shared" si="190"/>
        <v>7.2299229116259314E-2</v>
      </c>
      <c r="D47" s="370">
        <f t="shared" si="191"/>
        <v>2705157.0490000001</v>
      </c>
      <c r="E47" s="379">
        <f t="shared" si="192"/>
        <v>5.3659681316300195E-2</v>
      </c>
      <c r="F47" s="380">
        <f t="shared" si="193"/>
        <v>2661938.7256666669</v>
      </c>
      <c r="G47" s="379">
        <f t="shared" si="194"/>
        <v>5.063542423247127E-2</v>
      </c>
      <c r="H47" s="380">
        <f t="shared" si="195"/>
        <v>3240636.9653333346</v>
      </c>
      <c r="I47" s="421">
        <f t="shared" si="196"/>
        <v>5.83563471528609E-2</v>
      </c>
      <c r="J47" s="380">
        <f>+I29</f>
        <v>3327061.9491666667</v>
      </c>
      <c r="K47" s="421">
        <f>+J47/$J$48</f>
        <v>5.6843702991340186E-2</v>
      </c>
      <c r="L47" s="380">
        <f>+M29</f>
        <v>3260546.8462499999</v>
      </c>
      <c r="M47" s="379">
        <f>+L47/$L$48</f>
        <v>5.587270461473149E-2</v>
      </c>
      <c r="N47" s="380">
        <f t="shared" si="198"/>
        <v>3289354.4330833331</v>
      </c>
      <c r="O47" s="421">
        <f t="shared" si="199"/>
        <v>5.6234411807359545E-2</v>
      </c>
      <c r="P47" s="380">
        <f t="shared" si="200"/>
        <v>3682206.4227499999</v>
      </c>
      <c r="Q47" s="421">
        <f>+P47/$P$48</f>
        <v>6.0342175159034235E-2</v>
      </c>
      <c r="R47" s="380">
        <f t="shared" si="201"/>
        <v>4590010.1575118331</v>
      </c>
      <c r="S47" s="655">
        <f t="shared" si="202"/>
        <v>6.9510392723934847E-2</v>
      </c>
      <c r="T47" s="380">
        <f t="shared" si="203"/>
        <v>4314372.6078698421</v>
      </c>
      <c r="U47" s="655">
        <f t="shared" si="204"/>
        <v>5.7187627249249952E-2</v>
      </c>
    </row>
    <row r="48" spans="1:21">
      <c r="A48" s="381" t="s">
        <v>100</v>
      </c>
      <c r="B48" s="382">
        <f t="shared" si="197"/>
        <v>50024412.520833336</v>
      </c>
      <c r="C48" s="383">
        <f t="shared" si="190"/>
        <v>1</v>
      </c>
      <c r="D48" s="382">
        <f t="shared" si="191"/>
        <v>50413214.962166667</v>
      </c>
      <c r="E48" s="383">
        <f t="shared" si="192"/>
        <v>1</v>
      </c>
      <c r="F48" s="382">
        <f t="shared" si="193"/>
        <v>52570680.823083341</v>
      </c>
      <c r="G48" s="383">
        <f t="shared" si="194"/>
        <v>1</v>
      </c>
      <c r="H48" s="382">
        <f t="shared" si="195"/>
        <v>55531867.970499992</v>
      </c>
      <c r="I48" s="383">
        <f t="shared" si="196"/>
        <v>1</v>
      </c>
      <c r="J48" s="382">
        <f>+AVERAGE(AZ22:BK22)</f>
        <v>58530000.230166666</v>
      </c>
      <c r="K48" s="383">
        <f>+SUM(K43:K47)</f>
        <v>0.99999999999999989</v>
      </c>
      <c r="L48" s="382">
        <f t="shared" ref="L48" si="205">+M30</f>
        <v>58356703.308583327</v>
      </c>
      <c r="M48" s="383">
        <f>+SUM(M43:M47)</f>
        <v>1</v>
      </c>
      <c r="N48" s="382">
        <f t="shared" si="198"/>
        <v>58493622.096583337</v>
      </c>
      <c r="O48" s="383">
        <f>+SUM(O43:O47)</f>
        <v>1</v>
      </c>
      <c r="P48" s="382">
        <f t="shared" si="200"/>
        <v>61022102.916333333</v>
      </c>
      <c r="Q48" s="620">
        <f>+SUM(Q43:Q47)</f>
        <v>0.99999999999999989</v>
      </c>
      <c r="R48" s="382">
        <f>+Y30</f>
        <v>66033437.269465074</v>
      </c>
      <c r="S48" s="656">
        <f>+SUM(S43:S47)</f>
        <v>1</v>
      </c>
      <c r="T48" s="382">
        <f>AC30</f>
        <v>75442413.252534926</v>
      </c>
      <c r="U48" s="656">
        <f>+SUM(U43:U47)</f>
        <v>0.99999999999999989</v>
      </c>
    </row>
    <row r="49" spans="1:3">
      <c r="A49" s="367"/>
      <c r="B49" s="367"/>
      <c r="C49" s="367"/>
    </row>
    <row r="50" spans="1:3">
      <c r="A50" s="384" t="s">
        <v>342</v>
      </c>
      <c r="B50" s="384"/>
      <c r="C50" s="384"/>
    </row>
    <row r="51" spans="1:3">
      <c r="A51" s="384" t="s">
        <v>343</v>
      </c>
      <c r="B51" s="384"/>
      <c r="C51" s="384"/>
    </row>
    <row r="52" spans="1:3" ht="9.75" customHeight="1"/>
  </sheetData>
  <mergeCells count="5">
    <mergeCell ref="A39:G39"/>
    <mergeCell ref="A40:G40"/>
    <mergeCell ref="A2:A11"/>
    <mergeCell ref="B2:B11"/>
    <mergeCell ref="A13:C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5:C35"/>
  <sheetViews>
    <sheetView showGridLines="0" zoomScale="109" zoomScaleNormal="80" workbookViewId="0">
      <selection activeCell="C8" sqref="C8"/>
    </sheetView>
  </sheetViews>
  <sheetFormatPr baseColWidth="10" defaultColWidth="9.140625" defaultRowHeight="15"/>
  <cols>
    <col min="1" max="1" width="60" bestFit="1" customWidth="1"/>
    <col min="2" max="2" width="41" bestFit="1" customWidth="1"/>
    <col min="3" max="3" width="112.28515625" customWidth="1"/>
    <col min="4" max="256" width="11.42578125" customWidth="1"/>
  </cols>
  <sheetData>
    <row r="5" spans="1:3">
      <c r="A5" s="178" t="s">
        <v>0</v>
      </c>
      <c r="B5" s="171"/>
      <c r="C5" s="171"/>
    </row>
    <row r="6" spans="1:3">
      <c r="A6" s="11" t="s">
        <v>27</v>
      </c>
      <c r="B6" s="12" t="s">
        <v>28</v>
      </c>
      <c r="C6" s="46" t="s">
        <v>29</v>
      </c>
    </row>
    <row r="7" spans="1:3">
      <c r="A7" s="40" t="s">
        <v>1</v>
      </c>
      <c r="B7" s="41" t="s">
        <v>30</v>
      </c>
      <c r="C7" s="111" t="s">
        <v>31</v>
      </c>
    </row>
    <row r="8" spans="1:3">
      <c r="A8" s="43" t="s">
        <v>2</v>
      </c>
      <c r="B8" t="s">
        <v>30</v>
      </c>
      <c r="C8" s="112" t="s">
        <v>32</v>
      </c>
    </row>
    <row r="9" spans="1:3">
      <c r="A9" s="113" t="s">
        <v>3</v>
      </c>
      <c r="B9" s="114" t="s">
        <v>33</v>
      </c>
      <c r="C9" s="115" t="s">
        <v>34</v>
      </c>
    </row>
    <row r="10" spans="1:3">
      <c r="A10" s="22"/>
    </row>
    <row r="11" spans="1:3">
      <c r="A11" s="178" t="s">
        <v>4</v>
      </c>
      <c r="B11" s="171"/>
      <c r="C11" s="171"/>
    </row>
    <row r="12" spans="1:3">
      <c r="A12" s="3" t="s">
        <v>27</v>
      </c>
      <c r="B12" s="4" t="s">
        <v>28</v>
      </c>
      <c r="C12" s="259" t="s">
        <v>29</v>
      </c>
    </row>
    <row r="13" spans="1:3">
      <c r="A13" s="260" t="s">
        <v>35</v>
      </c>
      <c r="B13" s="261" t="s">
        <v>36</v>
      </c>
      <c r="C13" s="262" t="s">
        <v>37</v>
      </c>
    </row>
    <row r="14" spans="1:3">
      <c r="A14" s="263" t="s">
        <v>38</v>
      </c>
      <c r="B14" t="s">
        <v>36</v>
      </c>
      <c r="C14" s="264" t="s">
        <v>37</v>
      </c>
    </row>
    <row r="15" spans="1:3">
      <c r="A15" s="263" t="s">
        <v>39</v>
      </c>
      <c r="B15" t="s">
        <v>36</v>
      </c>
      <c r="C15" s="264" t="s">
        <v>37</v>
      </c>
    </row>
    <row r="16" spans="1:3">
      <c r="A16" s="263" t="s">
        <v>40</v>
      </c>
      <c r="B16" t="s">
        <v>36</v>
      </c>
      <c r="C16" s="264" t="s">
        <v>37</v>
      </c>
    </row>
    <row r="17" spans="1:3">
      <c r="A17" s="263" t="s">
        <v>41</v>
      </c>
      <c r="B17" t="s">
        <v>42</v>
      </c>
      <c r="C17" s="264" t="s">
        <v>43</v>
      </c>
    </row>
    <row r="18" spans="1:3">
      <c r="A18" s="263" t="s">
        <v>44</v>
      </c>
      <c r="B18" t="s">
        <v>42</v>
      </c>
      <c r="C18" s="264" t="s">
        <v>45</v>
      </c>
    </row>
    <row r="19" spans="1:3">
      <c r="A19" s="263" t="s">
        <v>46</v>
      </c>
      <c r="B19" t="s">
        <v>42</v>
      </c>
      <c r="C19" s="264" t="s">
        <v>47</v>
      </c>
    </row>
    <row r="20" spans="1:3">
      <c r="A20" s="265" t="s">
        <v>48</v>
      </c>
      <c r="B20" s="266" t="s">
        <v>42</v>
      </c>
      <c r="C20" s="267" t="s">
        <v>49</v>
      </c>
    </row>
    <row r="22" spans="1:3">
      <c r="A22" s="178" t="s">
        <v>13</v>
      </c>
      <c r="B22" s="171"/>
      <c r="C22" s="171"/>
    </row>
    <row r="23" spans="1:3">
      <c r="A23" s="11" t="s">
        <v>27</v>
      </c>
      <c r="B23" s="12" t="s">
        <v>28</v>
      </c>
      <c r="C23" s="46" t="s">
        <v>29</v>
      </c>
    </row>
    <row r="24" spans="1:3">
      <c r="A24" s="40" t="s">
        <v>50</v>
      </c>
      <c r="B24" s="41" t="s">
        <v>51</v>
      </c>
      <c r="C24" s="42" t="s">
        <v>52</v>
      </c>
    </row>
    <row r="25" spans="1:3">
      <c r="A25" s="43" t="s">
        <v>53</v>
      </c>
      <c r="B25" t="s">
        <v>51</v>
      </c>
      <c r="C25" s="44" t="s">
        <v>52</v>
      </c>
    </row>
    <row r="26" spans="1:3">
      <c r="A26" s="43" t="s">
        <v>54</v>
      </c>
      <c r="B26" t="s">
        <v>55</v>
      </c>
      <c r="C26" s="119" t="s">
        <v>55</v>
      </c>
    </row>
    <row r="27" spans="1:3">
      <c r="A27" s="43" t="s">
        <v>56</v>
      </c>
      <c r="B27" t="s">
        <v>55</v>
      </c>
      <c r="C27" s="119" t="s">
        <v>55</v>
      </c>
    </row>
    <row r="28" spans="1:3">
      <c r="A28" s="43" t="s">
        <v>57</v>
      </c>
      <c r="B28" t="s">
        <v>58</v>
      </c>
      <c r="C28" s="119" t="s">
        <v>58</v>
      </c>
    </row>
    <row r="29" spans="1:3" ht="15.75" customHeight="1">
      <c r="A29" s="43" t="s">
        <v>59</v>
      </c>
      <c r="B29" t="s">
        <v>55</v>
      </c>
      <c r="C29" s="120" t="s">
        <v>60</v>
      </c>
    </row>
    <row r="30" spans="1:3">
      <c r="A30" s="43" t="s">
        <v>61</v>
      </c>
      <c r="B30" t="s">
        <v>62</v>
      </c>
      <c r="C30" s="44" t="s">
        <v>63</v>
      </c>
    </row>
    <row r="31" spans="1:3">
      <c r="A31" s="43" t="s">
        <v>64</v>
      </c>
      <c r="B31" t="s">
        <v>62</v>
      </c>
      <c r="C31" s="44" t="s">
        <v>65</v>
      </c>
    </row>
    <row r="32" spans="1:3">
      <c r="A32" s="43" t="s">
        <v>66</v>
      </c>
      <c r="B32" t="s">
        <v>30</v>
      </c>
      <c r="C32" s="44" t="s">
        <v>67</v>
      </c>
    </row>
    <row r="33" spans="1:3">
      <c r="A33" s="113" t="s">
        <v>68</v>
      </c>
      <c r="B33" s="114" t="s">
        <v>69</v>
      </c>
      <c r="C33" s="45" t="s">
        <v>70</v>
      </c>
    </row>
    <row r="35" spans="1:3">
      <c r="A35" s="22"/>
    </row>
  </sheetData>
  <hyperlinks>
    <hyperlink ref="C17" r:id="rId1" xr:uid="{00000000-0004-0000-0100-000000000000}"/>
    <hyperlink ref="C18" r:id="rId2" xr:uid="{00000000-0004-0000-0100-000001000000}"/>
    <hyperlink ref="C19" r:id="rId3" xr:uid="{00000000-0004-0000-0100-000002000000}"/>
    <hyperlink ref="C20" r:id="rId4" xr:uid="{00000000-0004-0000-0100-000003000000}"/>
    <hyperlink ref="B18" r:id="rId5" display="https://www.eia.gov/" xr:uid="{00000000-0004-0000-0100-000004000000}"/>
    <hyperlink ref="B19" r:id="rId6" display="https://www.eia.gov/" xr:uid="{00000000-0004-0000-0100-000005000000}"/>
    <hyperlink ref="B20" r:id="rId7" display="https://www.eia.gov/" xr:uid="{00000000-0004-0000-0100-000006000000}"/>
    <hyperlink ref="C8" r:id="rId8" xr:uid="{00000000-0004-0000-0100-000007000000}"/>
    <hyperlink ref="C9" r:id="rId9" xr:uid="{00000000-0004-0000-0100-000008000000}"/>
    <hyperlink ref="C32" r:id="rId10" xr:uid="{00000000-0004-0000-0100-000009000000}"/>
    <hyperlink ref="C7" r:id="rId11" xr:uid="{00000000-0004-0000-0100-00000A000000}"/>
    <hyperlink ref="C31" r:id="rId12" xr:uid="{00000000-0004-0000-0100-00000B000000}"/>
    <hyperlink ref="C29" r:id="rId13" display="https://www.ecopetrol.com.co/wps/portal/Home/es/GruposInteres/Servicios/precios-vigentes/tarifas-GLP/!ut/p/z1/nZFBDoIwEEXPwgk6BVpg2UqDNdUWIgG7MaxME0UXxvOLJiYSTQVnN8n7M_P_IItaZPvu5g7d1Z377jj0O0v3mi1TnMagC8YTKDHPjDEkghxQ4wUAkJ2l15RmA5AYEioBRJFp-k1IF1jG2KRbLqAUqyxS6xyMnKiHUTHgVciH6wsd_qN_nzTT_ydg_eMbZL0rHh8YA18ifgK-DMcA0DofAJGWlVK4gBfgS_GXj8upflQLTjrJguAOLW8juw!!/dz/d5/L2dBISEvZ0FBIS9nQSEh/" xr:uid="{00000000-0004-0000-0100-00000D000000}"/>
    <hyperlink ref="C15" r:id="rId14" xr:uid="{00000000-0004-0000-0100-00000E000000}"/>
    <hyperlink ref="C24" r:id="rId15" xr:uid="{00000000-0004-0000-0100-00000F000000}"/>
    <hyperlink ref="C25" r:id="rId16" xr:uid="{D4146D49-7BB9-4DF7-9EE2-C5D0D302E917}"/>
    <hyperlink ref="C30" r:id="rId17" xr:uid="{EDE0C45C-93FB-49D1-BE90-018F4B505161}"/>
    <hyperlink ref="C16" r:id="rId18" xr:uid="{91C27595-7FD6-4CDA-BAA4-EC52E528ADBC}"/>
    <hyperlink ref="C14" r:id="rId19" xr:uid="{AB384980-403C-4B89-AA29-26469A3CA979}"/>
  </hyperlinks>
  <pageMargins left="0.7" right="0.7" top="0.75" bottom="0.75" header="0.3" footer="0.3"/>
  <drawing r:id="rId2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39997558519241921"/>
  </sheetPr>
  <dimension ref="A1:T278"/>
  <sheetViews>
    <sheetView showGridLines="0" zoomScale="86" zoomScaleNormal="8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25" sqref="L25"/>
    </sheetView>
  </sheetViews>
  <sheetFormatPr baseColWidth="10" defaultColWidth="11.42578125" defaultRowHeight="15"/>
  <cols>
    <col min="1" max="1" width="36" style="87" customWidth="1"/>
    <col min="2" max="3" width="19.85546875" style="87" bestFit="1" customWidth="1"/>
    <col min="4" max="5" width="19.140625" style="87" bestFit="1" customWidth="1"/>
    <col min="6" max="7" width="19.42578125" style="87" bestFit="1" customWidth="1"/>
    <col min="8" max="8" width="22.7109375" style="87" customWidth="1"/>
    <col min="9" max="9" width="35.42578125" style="87" hidden="1" customWidth="1"/>
    <col min="10" max="10" width="18.28515625" style="87" hidden="1" customWidth="1"/>
    <col min="11" max="11" width="14.85546875" style="87" customWidth="1"/>
    <col min="12" max="16384" width="11.42578125" style="87"/>
  </cols>
  <sheetData>
    <row r="1" spans="1:8">
      <c r="A1"/>
    </row>
    <row r="2" spans="1:8">
      <c r="A2"/>
    </row>
    <row r="3" spans="1:8">
      <c r="A3"/>
    </row>
    <row r="4" spans="1:8">
      <c r="A4"/>
    </row>
    <row r="5" spans="1:8">
      <c r="A5" s="26" t="s">
        <v>344</v>
      </c>
    </row>
    <row r="6" spans="1:8">
      <c r="A6" s="688" t="s">
        <v>345</v>
      </c>
      <c r="B6" s="688"/>
      <c r="C6" s="688"/>
      <c r="D6" s="688"/>
      <c r="E6" s="688"/>
      <c r="F6" s="688"/>
      <c r="G6" s="688"/>
    </row>
    <row r="7" spans="1:8">
      <c r="A7" s="711" t="s">
        <v>728</v>
      </c>
      <c r="B7" s="688"/>
      <c r="C7" s="688"/>
      <c r="D7" s="688"/>
      <c r="E7" s="688"/>
      <c r="F7" s="688"/>
      <c r="G7" s="688"/>
      <c r="H7" s="26"/>
    </row>
    <row r="8" spans="1:8" ht="15.75" thickBot="1">
      <c r="A8" s="517"/>
      <c r="B8" s="487"/>
      <c r="C8" s="487"/>
      <c r="D8" s="487"/>
      <c r="E8" s="487"/>
      <c r="F8" s="487"/>
      <c r="G8" s="487"/>
      <c r="H8" s="26"/>
    </row>
    <row r="9" spans="1:8" ht="60">
      <c r="A9" s="555" t="s">
        <v>725</v>
      </c>
      <c r="B9" s="545">
        <v>46082</v>
      </c>
      <c r="C9" s="545">
        <v>46113</v>
      </c>
      <c r="D9" s="545">
        <v>46143</v>
      </c>
      <c r="E9" s="545">
        <v>46174</v>
      </c>
      <c r="F9" s="545">
        <v>46204</v>
      </c>
      <c r="G9" s="545">
        <v>46235</v>
      </c>
      <c r="H9" s="531" t="s">
        <v>726</v>
      </c>
    </row>
    <row r="10" spans="1:8">
      <c r="A10" s="577" t="s">
        <v>75</v>
      </c>
      <c r="B10" s="547"/>
      <c r="C10" s="547"/>
      <c r="D10" s="547"/>
      <c r="E10" s="547"/>
      <c r="F10" s="547"/>
      <c r="G10" s="547"/>
      <c r="H10" s="533">
        <f>+SUM(B10:G10)</f>
        <v>0</v>
      </c>
    </row>
    <row r="11" spans="1:8">
      <c r="A11" s="549" t="s">
        <v>348</v>
      </c>
      <c r="B11" s="547">
        <v>4404.0079999999998</v>
      </c>
      <c r="C11" s="547">
        <v>4214.9260000000004</v>
      </c>
      <c r="D11" s="547">
        <v>3186.9430000000002</v>
      </c>
      <c r="E11" s="547">
        <v>4508.0200000000004</v>
      </c>
      <c r="F11" s="547">
        <v>4762.6769999999997</v>
      </c>
      <c r="G11" s="547">
        <v>13290.529</v>
      </c>
      <c r="H11" s="533">
        <f t="shared" ref="H11:H17" si="0">+SUM(B11:G11)</f>
        <v>34367.103000000003</v>
      </c>
    </row>
    <row r="12" spans="1:8">
      <c r="A12" s="549" t="s">
        <v>349</v>
      </c>
      <c r="B12" s="547">
        <v>7902.6750000000002</v>
      </c>
      <c r="C12" s="547">
        <v>7647.75</v>
      </c>
      <c r="D12" s="547">
        <v>4409.415</v>
      </c>
      <c r="E12" s="547">
        <v>3717.1610000000001</v>
      </c>
      <c r="F12" s="547">
        <v>3849.85</v>
      </c>
      <c r="G12" s="547">
        <v>3782.4569999999999</v>
      </c>
      <c r="H12" s="533">
        <f t="shared" si="0"/>
        <v>31309.307999999997</v>
      </c>
    </row>
    <row r="13" spans="1:8">
      <c r="A13" s="549" t="s">
        <v>350</v>
      </c>
      <c r="B13" s="547">
        <v>4838.6239999999998</v>
      </c>
      <c r="C13" s="547">
        <v>3776.0129999999999</v>
      </c>
      <c r="D13" s="547">
        <v>0</v>
      </c>
      <c r="E13" s="547">
        <v>0</v>
      </c>
      <c r="F13" s="547">
        <v>0</v>
      </c>
      <c r="G13" s="547">
        <v>0</v>
      </c>
      <c r="H13" s="533">
        <f t="shared" si="0"/>
        <v>8614.6369999999988</v>
      </c>
    </row>
    <row r="14" spans="1:8">
      <c r="A14" s="549" t="s">
        <v>351</v>
      </c>
      <c r="B14" s="547">
        <v>13657.878000000001</v>
      </c>
      <c r="C14" s="547">
        <v>13217.300999999999</v>
      </c>
      <c r="D14" s="547">
        <v>13644.377</v>
      </c>
      <c r="E14" s="547">
        <v>13191.181</v>
      </c>
      <c r="F14" s="547">
        <v>15026.504999999999</v>
      </c>
      <c r="G14" s="547">
        <v>14880.64</v>
      </c>
      <c r="H14" s="533">
        <f t="shared" si="0"/>
        <v>83617.881999999998</v>
      </c>
    </row>
    <row r="15" spans="1:8">
      <c r="A15" s="549" t="s">
        <v>73</v>
      </c>
      <c r="B15" s="547">
        <v>4851.7520000000004</v>
      </c>
      <c r="C15" s="547">
        <v>4698.66</v>
      </c>
      <c r="D15" s="547">
        <v>4687.7160000000003</v>
      </c>
      <c r="E15" s="547">
        <v>4355.3509999999997</v>
      </c>
      <c r="F15" s="547">
        <v>2041.9770000000001</v>
      </c>
      <c r="G15" s="547">
        <v>2211.4839999999999</v>
      </c>
      <c r="H15" s="533">
        <f t="shared" si="0"/>
        <v>22846.94</v>
      </c>
    </row>
    <row r="16" spans="1:8">
      <c r="A16" s="549" t="s">
        <v>76</v>
      </c>
      <c r="B16" s="547">
        <v>378.48399999999998</v>
      </c>
      <c r="C16" s="547">
        <v>379.17200000000003</v>
      </c>
      <c r="D16" s="547">
        <v>391.81099999999998</v>
      </c>
      <c r="E16" s="547">
        <v>366.27499999999998</v>
      </c>
      <c r="F16" s="547">
        <v>389.14499999999998</v>
      </c>
      <c r="G16" s="547">
        <v>394.476</v>
      </c>
      <c r="H16" s="533">
        <f t="shared" si="0"/>
        <v>2299.3629999999998</v>
      </c>
    </row>
    <row r="17" spans="1:8" ht="15.75" thickBot="1">
      <c r="A17" s="550" t="s">
        <v>352</v>
      </c>
      <c r="B17" s="578"/>
      <c r="C17" s="578"/>
      <c r="D17" s="578"/>
      <c r="E17" s="578"/>
      <c r="F17" s="578"/>
      <c r="G17" s="578"/>
      <c r="H17" s="536">
        <f t="shared" si="0"/>
        <v>0</v>
      </c>
    </row>
    <row r="18" spans="1:8" ht="15.75" thickBot="1">
      <c r="A18" s="517"/>
      <c r="B18" s="487"/>
      <c r="C18" s="487"/>
      <c r="D18" s="487"/>
      <c r="E18" s="487"/>
      <c r="F18" s="487"/>
      <c r="G18" s="487"/>
      <c r="H18" s="26"/>
    </row>
    <row r="19" spans="1:8" ht="60">
      <c r="A19" s="555" t="s">
        <v>723</v>
      </c>
      <c r="B19" s="545">
        <v>45901</v>
      </c>
      <c r="C19" s="545">
        <v>45931</v>
      </c>
      <c r="D19" s="545">
        <v>45962</v>
      </c>
      <c r="E19" s="545">
        <v>45992</v>
      </c>
      <c r="F19" s="545">
        <v>46023</v>
      </c>
      <c r="G19" s="545">
        <v>46054</v>
      </c>
      <c r="H19" s="531" t="s">
        <v>724</v>
      </c>
    </row>
    <row r="20" spans="1:8">
      <c r="A20" s="549" t="s">
        <v>75</v>
      </c>
      <c r="B20" s="546"/>
      <c r="C20" s="164"/>
      <c r="D20" s="164"/>
      <c r="E20" s="164"/>
      <c r="F20" s="164"/>
      <c r="G20" s="164"/>
      <c r="H20" s="533">
        <f>+SUM(B20:G20)</f>
        <v>0</v>
      </c>
    </row>
    <row r="21" spans="1:8">
      <c r="A21" s="549" t="s">
        <v>348</v>
      </c>
      <c r="B21" s="547">
        <v>5037.3649999999998</v>
      </c>
      <c r="C21" s="524">
        <v>5206.6679999999997</v>
      </c>
      <c r="D21" s="524">
        <v>4959.8220000000001</v>
      </c>
      <c r="E21" s="524">
        <v>5355.7330000000002</v>
      </c>
      <c r="F21" s="524">
        <v>5165</v>
      </c>
      <c r="G21" s="524">
        <v>4571.6329999999998</v>
      </c>
      <c r="H21" s="533">
        <f t="shared" ref="H21:H27" si="1">+SUM(B21:G21)</f>
        <v>30296.220999999998</v>
      </c>
    </row>
    <row r="22" spans="1:8">
      <c r="A22" s="549" t="s">
        <v>349</v>
      </c>
      <c r="B22" s="547">
        <v>2970.79</v>
      </c>
      <c r="C22" s="524">
        <v>2584.1799999999998</v>
      </c>
      <c r="D22" s="524">
        <v>2499.8069999999998</v>
      </c>
      <c r="E22" s="524">
        <v>4036.2489999999998</v>
      </c>
      <c r="F22" s="524">
        <v>4314.3969999999999</v>
      </c>
      <c r="G22" s="524">
        <v>5108.2730000000001</v>
      </c>
      <c r="H22" s="533">
        <f t="shared" si="1"/>
        <v>21513.696</v>
      </c>
    </row>
    <row r="23" spans="1:8">
      <c r="A23" s="549" t="s">
        <v>350</v>
      </c>
      <c r="B23" s="546">
        <v>0</v>
      </c>
      <c r="C23" s="164">
        <v>0</v>
      </c>
      <c r="D23" s="164">
        <v>0</v>
      </c>
      <c r="E23" s="164">
        <v>0</v>
      </c>
      <c r="F23" s="164">
        <v>0</v>
      </c>
      <c r="G23" s="164">
        <v>685.24400000000003</v>
      </c>
      <c r="H23" s="533">
        <f t="shared" si="1"/>
        <v>685.24400000000003</v>
      </c>
    </row>
    <row r="24" spans="1:8">
      <c r="A24" s="549" t="s">
        <v>351</v>
      </c>
      <c r="B24" s="547">
        <v>15921.65</v>
      </c>
      <c r="C24" s="524">
        <v>16401.896000000001</v>
      </c>
      <c r="D24" s="524">
        <v>15826.526</v>
      </c>
      <c r="E24" s="524">
        <v>16303.602000000001</v>
      </c>
      <c r="F24" s="524">
        <v>16255.782999999999</v>
      </c>
      <c r="G24" s="524">
        <v>14637.052</v>
      </c>
      <c r="H24" s="533">
        <f t="shared" si="1"/>
        <v>95346.508999999991</v>
      </c>
    </row>
    <row r="25" spans="1:8">
      <c r="A25" s="549" t="s">
        <v>73</v>
      </c>
      <c r="B25" s="547">
        <v>3034.7739999999999</v>
      </c>
      <c r="C25" s="524">
        <v>2805.9650000000001</v>
      </c>
      <c r="D25" s="524">
        <v>3251.77</v>
      </c>
      <c r="E25" s="524">
        <v>3852.511</v>
      </c>
      <c r="F25" s="524">
        <v>2701.0619999999999</v>
      </c>
      <c r="G25" s="524">
        <v>2404.9270000000001</v>
      </c>
      <c r="H25" s="533">
        <f t="shared" si="1"/>
        <v>18051.009000000002</v>
      </c>
    </row>
    <row r="26" spans="1:8">
      <c r="A26" s="549" t="s">
        <v>76</v>
      </c>
      <c r="B26" s="547">
        <v>376.59199999999998</v>
      </c>
      <c r="C26" s="524">
        <v>402.47199999999998</v>
      </c>
      <c r="D26" s="524">
        <v>386.91</v>
      </c>
      <c r="E26" s="524">
        <v>389.14499999999998</v>
      </c>
      <c r="F26" s="524">
        <v>402.47199999999998</v>
      </c>
      <c r="G26" s="524">
        <v>365.93099999999998</v>
      </c>
      <c r="H26" s="533">
        <f t="shared" si="1"/>
        <v>2323.5219999999999</v>
      </c>
    </row>
    <row r="27" spans="1:8" ht="15.75" thickBot="1">
      <c r="A27" s="550" t="s">
        <v>352</v>
      </c>
      <c r="B27" s="552"/>
      <c r="C27" s="535"/>
      <c r="D27" s="535"/>
      <c r="E27" s="535"/>
      <c r="F27" s="535"/>
      <c r="G27" s="535"/>
      <c r="H27" s="533">
        <f t="shared" si="1"/>
        <v>0</v>
      </c>
    </row>
    <row r="28" spans="1:8" ht="15.75" thickBot="1">
      <c r="A28" s="517"/>
      <c r="B28" s="487"/>
      <c r="C28" s="487"/>
      <c r="D28" s="487"/>
      <c r="E28" s="487"/>
      <c r="F28" s="487"/>
      <c r="G28" s="487"/>
      <c r="H28" s="26"/>
    </row>
    <row r="29" spans="1:8" ht="60">
      <c r="A29" s="555" t="s">
        <v>721</v>
      </c>
      <c r="B29" s="545">
        <v>45717</v>
      </c>
      <c r="C29" s="545">
        <v>45748</v>
      </c>
      <c r="D29" s="545">
        <v>45778</v>
      </c>
      <c r="E29" s="545">
        <v>45809</v>
      </c>
      <c r="F29" s="545">
        <v>45839</v>
      </c>
      <c r="G29" s="545">
        <v>45870</v>
      </c>
      <c r="H29" s="531" t="s">
        <v>722</v>
      </c>
    </row>
    <row r="30" spans="1:8">
      <c r="A30" s="577" t="s">
        <v>75</v>
      </c>
      <c r="B30" s="547"/>
      <c r="C30" s="547"/>
      <c r="D30" s="547"/>
      <c r="E30" s="547"/>
      <c r="F30" s="547"/>
      <c r="G30" s="547"/>
      <c r="H30" s="533">
        <f>+SUM(B30:G30)</f>
        <v>0</v>
      </c>
    </row>
    <row r="31" spans="1:8">
      <c r="A31" s="549" t="s">
        <v>348</v>
      </c>
      <c r="B31" s="547">
        <v>7995.4880000000003</v>
      </c>
      <c r="C31" s="547">
        <v>6213.8980000000001</v>
      </c>
      <c r="D31" s="547">
        <v>6390.3959999999997</v>
      </c>
      <c r="E31" s="547">
        <v>8142.433</v>
      </c>
      <c r="F31" s="547">
        <v>7342.1989999999996</v>
      </c>
      <c r="G31" s="547">
        <v>7634.5649999999996</v>
      </c>
      <c r="H31" s="533">
        <f t="shared" ref="H31:H37" si="2">+SUM(B31:G31)</f>
        <v>43718.978999999999</v>
      </c>
    </row>
    <row r="32" spans="1:8">
      <c r="A32" s="549" t="s">
        <v>349</v>
      </c>
      <c r="B32" s="547">
        <v>3035.0839999999998</v>
      </c>
      <c r="C32" s="547">
        <v>5233.2709999999997</v>
      </c>
      <c r="D32" s="547">
        <v>5364.5919999999996</v>
      </c>
      <c r="E32" s="547">
        <v>4046.61</v>
      </c>
      <c r="F32" s="547">
        <v>3781.404</v>
      </c>
      <c r="G32" s="547">
        <v>4113.4110000000001</v>
      </c>
      <c r="H32" s="533">
        <f t="shared" si="2"/>
        <v>25574.371999999999</v>
      </c>
    </row>
    <row r="33" spans="1:8">
      <c r="A33" s="549" t="s">
        <v>350</v>
      </c>
      <c r="B33" s="547">
        <v>0</v>
      </c>
      <c r="C33" s="547">
        <v>0</v>
      </c>
      <c r="D33" s="547">
        <v>0</v>
      </c>
      <c r="E33" s="547">
        <v>0</v>
      </c>
      <c r="F33" s="547">
        <v>0</v>
      </c>
      <c r="G33" s="547">
        <v>0</v>
      </c>
      <c r="H33" s="533">
        <f t="shared" si="2"/>
        <v>0</v>
      </c>
    </row>
    <row r="34" spans="1:8">
      <c r="A34" s="549" t="s">
        <v>351</v>
      </c>
      <c r="B34" s="547">
        <v>17258.177</v>
      </c>
      <c r="C34" s="547">
        <v>16559.821</v>
      </c>
      <c r="D34" s="547">
        <v>16771.597000000002</v>
      </c>
      <c r="E34" s="547">
        <v>16219.115</v>
      </c>
      <c r="F34" s="547">
        <v>16509.780999999999</v>
      </c>
      <c r="G34" s="547">
        <v>17389.437000000002</v>
      </c>
      <c r="H34" s="533">
        <f t="shared" si="2"/>
        <v>100707.92800000001</v>
      </c>
    </row>
    <row r="35" spans="1:8">
      <c r="A35" s="549" t="s">
        <v>73</v>
      </c>
      <c r="B35" s="547">
        <v>7285.5860000000002</v>
      </c>
      <c r="C35" s="547">
        <v>7156.9080000000004</v>
      </c>
      <c r="D35" s="547">
        <v>7117.7370000000001</v>
      </c>
      <c r="E35" s="547">
        <v>6905.41</v>
      </c>
      <c r="F35" s="547">
        <v>7168.7860000000001</v>
      </c>
      <c r="G35" s="547">
        <v>7166.8360000000002</v>
      </c>
      <c r="H35" s="533">
        <f t="shared" si="2"/>
        <v>42801.262999999999</v>
      </c>
    </row>
    <row r="36" spans="1:8">
      <c r="A36" s="549" t="s">
        <v>76</v>
      </c>
      <c r="B36" s="547">
        <v>394.51</v>
      </c>
      <c r="C36" s="547">
        <v>391.755</v>
      </c>
      <c r="D36" s="547">
        <v>405.18700000000001</v>
      </c>
      <c r="E36" s="547">
        <v>376.25700000000001</v>
      </c>
      <c r="F36" s="547">
        <v>399.84800000000001</v>
      </c>
      <c r="G36" s="547">
        <v>397.17899999999997</v>
      </c>
      <c r="H36" s="533">
        <f t="shared" si="2"/>
        <v>2364.7359999999999</v>
      </c>
    </row>
    <row r="37" spans="1:8" ht="15.75" thickBot="1">
      <c r="A37" s="550" t="s">
        <v>352</v>
      </c>
      <c r="B37" s="578"/>
      <c r="C37" s="578"/>
      <c r="D37" s="578"/>
      <c r="E37" s="578"/>
      <c r="F37" s="578"/>
      <c r="G37" s="578"/>
      <c r="H37" s="536">
        <f t="shared" si="2"/>
        <v>0</v>
      </c>
    </row>
    <row r="38" spans="1:8" ht="15.75" thickBot="1">
      <c r="A38" s="517"/>
      <c r="B38" s="487"/>
      <c r="C38" s="487"/>
      <c r="D38" s="487"/>
      <c r="E38" s="487"/>
      <c r="F38" s="487"/>
      <c r="G38" s="487"/>
      <c r="H38" s="26"/>
    </row>
    <row r="39" spans="1:8" ht="30.75" thickBot="1">
      <c r="A39" s="544" t="s">
        <v>685</v>
      </c>
      <c r="B39" s="545">
        <v>45536</v>
      </c>
      <c r="C39" s="545">
        <v>45566</v>
      </c>
      <c r="D39" s="545">
        <v>45597</v>
      </c>
      <c r="E39" s="545">
        <v>45627</v>
      </c>
      <c r="F39" s="545">
        <v>45658</v>
      </c>
      <c r="G39" s="545">
        <v>45689</v>
      </c>
      <c r="H39" s="541" t="s">
        <v>688</v>
      </c>
    </row>
    <row r="40" spans="1:8">
      <c r="A40" s="553" t="s">
        <v>75</v>
      </c>
      <c r="B40" s="551"/>
      <c r="C40" s="538"/>
      <c r="D40" s="538"/>
      <c r="E40" s="538"/>
      <c r="F40" s="538"/>
      <c r="G40" s="538"/>
      <c r="H40" s="539">
        <f>+SUM(B40:G40)</f>
        <v>0</v>
      </c>
    </row>
    <row r="41" spans="1:8">
      <c r="A41" s="549" t="s">
        <v>348</v>
      </c>
      <c r="B41" s="546"/>
      <c r="C41" s="164"/>
      <c r="D41" s="164"/>
      <c r="E41" s="164"/>
      <c r="F41" s="164"/>
      <c r="G41" s="164"/>
      <c r="H41" s="533">
        <f t="shared" ref="H41:H47" si="3">+SUM(B41:G41)</f>
        <v>0</v>
      </c>
    </row>
    <row r="42" spans="1:8">
      <c r="A42" s="549" t="s">
        <v>349</v>
      </c>
      <c r="B42" s="546"/>
      <c r="C42" s="164"/>
      <c r="D42" s="164"/>
      <c r="E42" s="164"/>
      <c r="F42" s="164"/>
      <c r="G42" s="164"/>
      <c r="H42" s="533">
        <f t="shared" si="3"/>
        <v>0</v>
      </c>
    </row>
    <row r="43" spans="1:8" ht="15.75">
      <c r="A43" s="554" t="s">
        <v>350</v>
      </c>
      <c r="B43" s="546"/>
      <c r="C43" s="164"/>
      <c r="D43" s="164"/>
      <c r="E43" s="164"/>
      <c r="F43" s="164"/>
      <c r="G43" s="164"/>
      <c r="H43" s="533">
        <f t="shared" si="3"/>
        <v>0</v>
      </c>
    </row>
    <row r="44" spans="1:8">
      <c r="A44" s="549" t="s">
        <v>351</v>
      </c>
      <c r="B44" s="546"/>
      <c r="C44" s="164"/>
      <c r="D44" s="164"/>
      <c r="E44" s="164"/>
      <c r="F44" s="164"/>
      <c r="G44" s="164"/>
      <c r="H44" s="533">
        <f t="shared" si="3"/>
        <v>0</v>
      </c>
    </row>
    <row r="45" spans="1:8">
      <c r="A45" s="549" t="s">
        <v>73</v>
      </c>
      <c r="B45" s="546"/>
      <c r="C45" s="164"/>
      <c r="D45" s="164"/>
      <c r="E45" s="164">
        <v>2434.2150000000001</v>
      </c>
      <c r="F45" s="164">
        <v>1477.9159999999999</v>
      </c>
      <c r="G45" s="164">
        <v>1999.5340000000001</v>
      </c>
      <c r="H45" s="533">
        <f t="shared" si="3"/>
        <v>5911.6650000000009</v>
      </c>
    </row>
    <row r="46" spans="1:8" ht="15.75" thickBot="1">
      <c r="A46" s="550" t="s">
        <v>76</v>
      </c>
      <c r="B46" s="546"/>
      <c r="C46" s="164"/>
      <c r="D46" s="164"/>
      <c r="E46" s="164"/>
      <c r="F46" s="164"/>
      <c r="G46" s="164"/>
      <c r="H46" s="533">
        <f t="shared" si="3"/>
        <v>0</v>
      </c>
    </row>
    <row r="47" spans="1:8" ht="15.75" thickBot="1">
      <c r="A47" s="548" t="s">
        <v>352</v>
      </c>
      <c r="B47" s="535"/>
      <c r="C47" s="535"/>
      <c r="D47" s="535"/>
      <c r="E47" s="535"/>
      <c r="F47" s="535"/>
      <c r="G47" s="535"/>
      <c r="H47" s="536">
        <f t="shared" si="3"/>
        <v>0</v>
      </c>
    </row>
    <row r="48" spans="1:8" ht="15.75" thickBot="1">
      <c r="A48" s="517"/>
      <c r="B48" s="487"/>
      <c r="C48" s="487"/>
      <c r="D48" s="487"/>
      <c r="E48" s="487"/>
      <c r="F48" s="487"/>
      <c r="G48" s="487"/>
      <c r="H48" s="26"/>
    </row>
    <row r="49" spans="1:8" ht="60">
      <c r="A49" s="555" t="s">
        <v>686</v>
      </c>
      <c r="B49" s="545">
        <v>45536</v>
      </c>
      <c r="C49" s="545">
        <v>45566</v>
      </c>
      <c r="D49" s="545">
        <v>45597</v>
      </c>
      <c r="E49" s="545">
        <v>45627</v>
      </c>
      <c r="F49" s="545">
        <v>45658</v>
      </c>
      <c r="G49" s="545">
        <v>45689</v>
      </c>
      <c r="H49" s="531" t="s">
        <v>682</v>
      </c>
    </row>
    <row r="50" spans="1:8">
      <c r="A50" s="549" t="s">
        <v>75</v>
      </c>
      <c r="B50" s="546"/>
      <c r="C50" s="164"/>
      <c r="D50" s="164"/>
      <c r="E50" s="164"/>
      <c r="F50" s="164"/>
      <c r="G50" s="164"/>
      <c r="H50" s="533">
        <f>+SUM(B50:G50)</f>
        <v>0</v>
      </c>
    </row>
    <row r="51" spans="1:8">
      <c r="A51" s="549" t="s">
        <v>348</v>
      </c>
      <c r="B51" s="547">
        <v>7885.6279999999997</v>
      </c>
      <c r="C51" s="524">
        <v>8451.2360000000008</v>
      </c>
      <c r="D51" s="524">
        <v>7882.8450000000003</v>
      </c>
      <c r="E51" s="524">
        <v>8190.0379999999996</v>
      </c>
      <c r="F51" s="524">
        <v>8036.2</v>
      </c>
      <c r="G51" s="524">
        <v>5857.58</v>
      </c>
      <c r="H51" s="533">
        <f t="shared" ref="H51:H57" si="4">+SUM(B51:G51)</f>
        <v>46303.527000000002</v>
      </c>
    </row>
    <row r="52" spans="1:8">
      <c r="A52" s="549" t="s">
        <v>349</v>
      </c>
      <c r="B52" s="547">
        <v>6685.3339999999998</v>
      </c>
      <c r="C52" s="524">
        <v>5976.5609999999997</v>
      </c>
      <c r="D52" s="524">
        <v>5383.3109999999997</v>
      </c>
      <c r="E52" s="524">
        <v>6097.9830000000002</v>
      </c>
      <c r="F52" s="524">
        <v>5794.2550000000001</v>
      </c>
      <c r="G52" s="524">
        <v>5325.3140000000003</v>
      </c>
      <c r="H52" s="533">
        <f t="shared" si="4"/>
        <v>35262.758000000002</v>
      </c>
    </row>
    <row r="53" spans="1:8">
      <c r="A53" s="549" t="s">
        <v>350</v>
      </c>
      <c r="B53" s="546">
        <v>1248.4749999999999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533">
        <f t="shared" si="4"/>
        <v>1248.4749999999999</v>
      </c>
    </row>
    <row r="54" spans="1:8">
      <c r="A54" s="549" t="s">
        <v>351</v>
      </c>
      <c r="B54" s="547">
        <v>17943.758000000002</v>
      </c>
      <c r="C54" s="524">
        <v>18533.914000000001</v>
      </c>
      <c r="D54" s="524">
        <v>17856.352999999999</v>
      </c>
      <c r="E54" s="524">
        <v>18541.883999999998</v>
      </c>
      <c r="F54" s="524">
        <v>17962.781999999999</v>
      </c>
      <c r="G54" s="524">
        <v>16574.754000000001</v>
      </c>
      <c r="H54" s="533">
        <f t="shared" si="4"/>
        <v>107413.44500000002</v>
      </c>
    </row>
    <row r="55" spans="1:8">
      <c r="A55" s="549" t="s">
        <v>73</v>
      </c>
      <c r="B55" s="547">
        <v>2709.308</v>
      </c>
      <c r="C55" s="524">
        <v>2838.7910000000002</v>
      </c>
      <c r="D55" s="524">
        <v>3204.0659999999998</v>
      </c>
      <c r="E55" s="524">
        <v>3034.75</v>
      </c>
      <c r="F55" s="524">
        <v>2383.145</v>
      </c>
      <c r="G55" s="524">
        <v>1935.7139999999999</v>
      </c>
      <c r="H55" s="533">
        <f t="shared" si="4"/>
        <v>16105.774000000001</v>
      </c>
    </row>
    <row r="56" spans="1:8">
      <c r="A56" s="549" t="s">
        <v>76</v>
      </c>
      <c r="B56" s="547">
        <v>386.29599999999999</v>
      </c>
      <c r="C56" s="524">
        <v>407.66</v>
      </c>
      <c r="D56" s="524">
        <v>391.52800000000002</v>
      </c>
      <c r="E56" s="524">
        <v>386.03399999999999</v>
      </c>
      <c r="F56" s="524">
        <v>394.14400000000001</v>
      </c>
      <c r="G56" s="524">
        <v>352.46199999999999</v>
      </c>
      <c r="H56" s="533">
        <f t="shared" si="4"/>
        <v>2318.1239999999998</v>
      </c>
    </row>
    <row r="57" spans="1:8" ht="15.75" thickBot="1">
      <c r="A57" s="550" t="s">
        <v>352</v>
      </c>
      <c r="B57" s="552"/>
      <c r="C57" s="535"/>
      <c r="D57" s="535"/>
      <c r="E57" s="535"/>
      <c r="F57" s="535"/>
      <c r="G57" s="535"/>
      <c r="H57" s="533">
        <f t="shared" si="4"/>
        <v>0</v>
      </c>
    </row>
    <row r="58" spans="1:8" ht="15.75" thickBot="1">
      <c r="A58" s="517"/>
      <c r="B58" s="487"/>
      <c r="C58" s="487"/>
      <c r="D58" s="487"/>
      <c r="E58" s="487"/>
      <c r="F58" s="487"/>
      <c r="G58" s="487"/>
      <c r="H58" s="26"/>
    </row>
    <row r="59" spans="1:8" ht="45" customHeight="1">
      <c r="A59" s="555" t="s">
        <v>687</v>
      </c>
      <c r="B59" s="545">
        <v>45352</v>
      </c>
      <c r="C59" s="545">
        <v>45383</v>
      </c>
      <c r="D59" s="545">
        <v>45413</v>
      </c>
      <c r="E59" s="545">
        <v>45444</v>
      </c>
      <c r="F59" s="545">
        <v>45474</v>
      </c>
      <c r="G59" s="545">
        <v>45505</v>
      </c>
      <c r="H59" s="531" t="s">
        <v>676</v>
      </c>
    </row>
    <row r="60" spans="1:8">
      <c r="A60" s="577" t="s">
        <v>75</v>
      </c>
      <c r="B60" s="547"/>
      <c r="C60" s="547"/>
      <c r="D60" s="547"/>
      <c r="E60" s="547"/>
      <c r="F60" s="547"/>
      <c r="G60" s="547"/>
      <c r="H60" s="533">
        <f>+SUM(B60:G60)</f>
        <v>0</v>
      </c>
    </row>
    <row r="61" spans="1:8">
      <c r="A61" s="549" t="s">
        <v>348</v>
      </c>
      <c r="B61" s="547">
        <v>10179</v>
      </c>
      <c r="C61" s="547">
        <v>8712.5059999999994</v>
      </c>
      <c r="D61" s="547">
        <v>9025.4840000000004</v>
      </c>
      <c r="E61" s="547">
        <v>8729.0360000000001</v>
      </c>
      <c r="F61" s="547">
        <v>8980.7960000000003</v>
      </c>
      <c r="G61" s="547">
        <v>9269.8240000000005</v>
      </c>
      <c r="H61" s="533">
        <f t="shared" ref="H61:H67" si="5">+SUM(B61:G61)</f>
        <v>54896.646000000001</v>
      </c>
    </row>
    <row r="62" spans="1:8">
      <c r="A62" s="549" t="s">
        <v>349</v>
      </c>
      <c r="B62" s="547">
        <f>5686*100%</f>
        <v>5686</v>
      </c>
      <c r="C62" s="547">
        <v>5870.3850000000002</v>
      </c>
      <c r="D62" s="547">
        <v>4435.7250000000004</v>
      </c>
      <c r="E62" s="547">
        <v>4296.674</v>
      </c>
      <c r="F62" s="547">
        <v>5593.2910000000002</v>
      </c>
      <c r="G62" s="547">
        <v>6000.277</v>
      </c>
      <c r="H62" s="533">
        <f t="shared" si="5"/>
        <v>31882.351999999999</v>
      </c>
    </row>
    <row r="63" spans="1:8">
      <c r="A63" s="549" t="s">
        <v>350</v>
      </c>
      <c r="B63" s="547">
        <v>0</v>
      </c>
      <c r="C63" s="547">
        <v>0</v>
      </c>
      <c r="D63" s="547">
        <v>0</v>
      </c>
      <c r="E63" s="547">
        <v>0</v>
      </c>
      <c r="F63" s="547">
        <v>0</v>
      </c>
      <c r="G63" s="547">
        <v>0</v>
      </c>
      <c r="H63" s="533">
        <f t="shared" si="5"/>
        <v>0</v>
      </c>
    </row>
    <row r="64" spans="1:8">
      <c r="A64" s="549" t="s">
        <v>351</v>
      </c>
      <c r="B64" s="547">
        <f>20116</f>
        <v>20116</v>
      </c>
      <c r="C64" s="547">
        <v>19128.888999999999</v>
      </c>
      <c r="D64" s="547">
        <v>19677.273000000001</v>
      </c>
      <c r="E64" s="547">
        <v>19165.722000000002</v>
      </c>
      <c r="F64" s="547">
        <v>19493.649000000001</v>
      </c>
      <c r="G64" s="547">
        <v>19402.162</v>
      </c>
      <c r="H64" s="533">
        <f t="shared" si="5"/>
        <v>116983.69499999999</v>
      </c>
    </row>
    <row r="65" spans="1:8">
      <c r="A65" s="549" t="s">
        <v>73</v>
      </c>
      <c r="B65" s="547">
        <f>8631*100%</f>
        <v>8631</v>
      </c>
      <c r="C65" s="547">
        <v>8127.9070000000002</v>
      </c>
      <c r="D65" s="547">
        <v>8280.1020000000008</v>
      </c>
      <c r="E65" s="547">
        <v>7527.5929999999998</v>
      </c>
      <c r="F65" s="547">
        <v>7627.0169999999998</v>
      </c>
      <c r="G65" s="547">
        <v>7242.6220000000003</v>
      </c>
      <c r="H65" s="533">
        <f t="shared" si="5"/>
        <v>47436.241000000002</v>
      </c>
    </row>
    <row r="66" spans="1:8">
      <c r="A66" s="549" t="s">
        <v>76</v>
      </c>
      <c r="B66" s="547">
        <v>464</v>
      </c>
      <c r="C66" s="547">
        <v>446.85899999999998</v>
      </c>
      <c r="D66" s="547">
        <v>445.74</v>
      </c>
      <c r="E66" s="547">
        <v>441.69299999999998</v>
      </c>
      <c r="F66" s="547">
        <v>453.74700000000001</v>
      </c>
      <c r="G66" s="547">
        <v>437.73200000000003</v>
      </c>
      <c r="H66" s="533">
        <f t="shared" si="5"/>
        <v>2689.7709999999997</v>
      </c>
    </row>
    <row r="67" spans="1:8" ht="15.75" thickBot="1">
      <c r="A67" s="550" t="s">
        <v>352</v>
      </c>
      <c r="B67" s="578"/>
      <c r="C67" s="578"/>
      <c r="D67" s="578"/>
      <c r="E67" s="578"/>
      <c r="F67" s="578"/>
      <c r="G67" s="578"/>
      <c r="H67" s="536">
        <f t="shared" si="5"/>
        <v>0</v>
      </c>
    </row>
    <row r="68" spans="1:8" ht="15.75" thickBot="1">
      <c r="A68" s="517"/>
      <c r="B68" s="487"/>
      <c r="C68" s="487"/>
      <c r="D68" s="487"/>
      <c r="E68" s="487"/>
      <c r="F68" s="487"/>
      <c r="G68" s="487"/>
      <c r="H68" s="26"/>
    </row>
    <row r="69" spans="1:8" ht="60">
      <c r="A69" s="555" t="s">
        <v>346</v>
      </c>
      <c r="B69" s="545">
        <v>45170</v>
      </c>
      <c r="C69" s="545">
        <v>45200</v>
      </c>
      <c r="D69" s="545">
        <v>45231</v>
      </c>
      <c r="E69" s="545">
        <v>45261</v>
      </c>
      <c r="F69" s="545">
        <v>45292</v>
      </c>
      <c r="G69" s="545">
        <v>45323</v>
      </c>
      <c r="H69" s="531" t="s">
        <v>347</v>
      </c>
    </row>
    <row r="70" spans="1:8">
      <c r="A70" s="549" t="s">
        <v>75</v>
      </c>
      <c r="B70" s="546"/>
      <c r="C70" s="164"/>
      <c r="D70" s="164"/>
      <c r="E70" s="164"/>
      <c r="F70" s="164"/>
      <c r="G70" s="164"/>
      <c r="H70" s="533">
        <f>+SUM(B70:G70)</f>
        <v>0</v>
      </c>
    </row>
    <row r="71" spans="1:8">
      <c r="A71" s="549" t="s">
        <v>348</v>
      </c>
      <c r="B71" s="547">
        <v>10106.114</v>
      </c>
      <c r="C71" s="524">
        <v>9709.8080000000009</v>
      </c>
      <c r="D71" s="524">
        <v>9447.4380000000001</v>
      </c>
      <c r="E71" s="524">
        <v>9745.3610000000008</v>
      </c>
      <c r="F71" s="524">
        <v>9444.02</v>
      </c>
      <c r="G71" s="524">
        <v>9160.5889999999999</v>
      </c>
      <c r="H71" s="533">
        <f t="shared" ref="H71:H77" si="6">+SUM(B71:G71)</f>
        <v>57613.330000000009</v>
      </c>
    </row>
    <row r="72" spans="1:8">
      <c r="A72" s="549" t="s">
        <v>349</v>
      </c>
      <c r="B72" s="547">
        <v>6151.9579999999996</v>
      </c>
      <c r="C72" s="524">
        <v>5615.2240000000002</v>
      </c>
      <c r="D72" s="524">
        <v>6150.44</v>
      </c>
      <c r="E72" s="524">
        <v>6481.1130000000003</v>
      </c>
      <c r="F72" s="524">
        <v>6211.0469999999996</v>
      </c>
      <c r="G72" s="524">
        <v>6628.3180000000002</v>
      </c>
      <c r="H72" s="533">
        <f t="shared" si="6"/>
        <v>37238.1</v>
      </c>
    </row>
    <row r="73" spans="1:8">
      <c r="A73" s="549" t="s">
        <v>350</v>
      </c>
      <c r="B73" s="546">
        <v>0</v>
      </c>
      <c r="C73" s="164">
        <v>0</v>
      </c>
      <c r="D73" s="164">
        <v>0</v>
      </c>
      <c r="E73" s="164">
        <v>0</v>
      </c>
      <c r="F73" s="164">
        <v>0</v>
      </c>
      <c r="G73" s="164">
        <v>4763</v>
      </c>
      <c r="H73" s="533">
        <f t="shared" si="6"/>
        <v>4763</v>
      </c>
    </row>
    <row r="74" spans="1:8">
      <c r="A74" s="549" t="s">
        <v>351</v>
      </c>
      <c r="B74" s="547">
        <v>21011.541000000001</v>
      </c>
      <c r="C74" s="524">
        <v>21711.924999999999</v>
      </c>
      <c r="D74" s="524">
        <v>21011.541000000001</v>
      </c>
      <c r="E74" s="524">
        <v>12968.69</v>
      </c>
      <c r="F74" s="524">
        <v>12968.69</v>
      </c>
      <c r="G74" s="524">
        <v>20311.155999999999</v>
      </c>
      <c r="H74" s="533">
        <f t="shared" si="6"/>
        <v>109983.54300000001</v>
      </c>
    </row>
    <row r="75" spans="1:8">
      <c r="A75" s="549" t="s">
        <v>73</v>
      </c>
      <c r="B75" s="547">
        <v>9263.8520000000008</v>
      </c>
      <c r="C75" s="524">
        <v>11778.019</v>
      </c>
      <c r="D75" s="524">
        <v>10840.906999999999</v>
      </c>
      <c r="E75" s="524">
        <v>10886.137000000001</v>
      </c>
      <c r="F75" s="524">
        <v>9803.4330000000009</v>
      </c>
      <c r="G75" s="524">
        <v>8789.2099999999991</v>
      </c>
      <c r="H75" s="533">
        <f t="shared" si="6"/>
        <v>61361.557999999997</v>
      </c>
    </row>
    <row r="76" spans="1:8">
      <c r="A76" s="549" t="s">
        <v>76</v>
      </c>
      <c r="B76" s="547">
        <v>462.35700000000003</v>
      </c>
      <c r="C76" s="524">
        <v>459.08499999999998</v>
      </c>
      <c r="D76" s="524">
        <v>397.78199999999998</v>
      </c>
      <c r="E76" s="524">
        <v>443.07100000000003</v>
      </c>
      <c r="F76" s="524">
        <v>427.05599999999998</v>
      </c>
      <c r="G76" s="524">
        <v>406.995</v>
      </c>
      <c r="H76" s="533">
        <f t="shared" si="6"/>
        <v>2596.346</v>
      </c>
    </row>
    <row r="77" spans="1:8" ht="15.75" thickBot="1">
      <c r="A77" s="550" t="s">
        <v>352</v>
      </c>
      <c r="B77" s="552"/>
      <c r="C77" s="535"/>
      <c r="D77" s="535"/>
      <c r="E77" s="535"/>
      <c r="F77" s="535"/>
      <c r="G77" s="535"/>
      <c r="H77" s="533">
        <f t="shared" si="6"/>
        <v>0</v>
      </c>
    </row>
    <row r="78" spans="1:8" ht="15.75" thickBot="1">
      <c r="A78" s="517"/>
      <c r="B78" s="487"/>
      <c r="C78" s="487"/>
      <c r="D78" s="487"/>
      <c r="E78" s="487"/>
      <c r="F78" s="487"/>
      <c r="G78" s="487"/>
      <c r="H78" s="26"/>
    </row>
    <row r="79" spans="1:8" ht="34.5" customHeight="1" thickBot="1">
      <c r="A79" s="543" t="s">
        <v>353</v>
      </c>
      <c r="B79" s="542">
        <v>44986</v>
      </c>
      <c r="C79" s="540">
        <v>45017</v>
      </c>
      <c r="D79" s="540">
        <v>45047</v>
      </c>
      <c r="E79" s="540">
        <v>45078</v>
      </c>
      <c r="F79" s="540">
        <v>45108</v>
      </c>
      <c r="G79" s="540">
        <v>45139</v>
      </c>
      <c r="H79" s="541" t="s">
        <v>354</v>
      </c>
    </row>
    <row r="80" spans="1:8">
      <c r="A80" s="553" t="s">
        <v>75</v>
      </c>
      <c r="B80" s="551"/>
      <c r="C80" s="538"/>
      <c r="D80" s="538"/>
      <c r="E80" s="538"/>
      <c r="F80" s="538"/>
      <c r="G80" s="538"/>
      <c r="H80" s="539">
        <f>+SUM(B80:G80)</f>
        <v>0</v>
      </c>
    </row>
    <row r="81" spans="1:8">
      <c r="A81" s="549" t="s">
        <v>348</v>
      </c>
      <c r="B81" s="547">
        <v>9087.2000000000007</v>
      </c>
      <c r="C81" s="524">
        <v>8682.32</v>
      </c>
      <c r="D81" s="524">
        <v>11375.387000000001</v>
      </c>
      <c r="E81" s="524">
        <v>8794.8320000000003</v>
      </c>
      <c r="F81" s="524">
        <v>8974.0249999999996</v>
      </c>
      <c r="G81" s="524">
        <v>10908.237999999999</v>
      </c>
      <c r="H81" s="533">
        <f>+SUM(B81:G81)</f>
        <v>57822.002</v>
      </c>
    </row>
    <row r="82" spans="1:8">
      <c r="A82" s="549" t="s">
        <v>349</v>
      </c>
      <c r="B82" s="547">
        <v>6893.8509999999997</v>
      </c>
      <c r="C82" s="524">
        <v>6638.6760000000004</v>
      </c>
      <c r="D82" s="524">
        <v>6745.2269999999999</v>
      </c>
      <c r="E82" s="524">
        <v>6615.4560000000001</v>
      </c>
      <c r="F82" s="524">
        <v>6866.4579999999996</v>
      </c>
      <c r="G82" s="524">
        <v>6709.2389999999996</v>
      </c>
      <c r="H82" s="533">
        <f t="shared" ref="H82:H87" si="7">+SUM(B82:G82)</f>
        <v>40468.906999999999</v>
      </c>
    </row>
    <row r="83" spans="1:8">
      <c r="A83" s="549" t="s">
        <v>350</v>
      </c>
      <c r="B83" s="546"/>
      <c r="C83" s="164"/>
      <c r="D83" s="164"/>
      <c r="E83" s="164"/>
      <c r="F83" s="164"/>
      <c r="G83" s="164"/>
      <c r="H83" s="533">
        <f t="shared" si="7"/>
        <v>0</v>
      </c>
    </row>
    <row r="84" spans="1:8">
      <c r="A84" s="549" t="s">
        <v>351</v>
      </c>
      <c r="B84" s="547">
        <v>22567.865000000002</v>
      </c>
      <c r="C84" s="524">
        <v>21839.868999999999</v>
      </c>
      <c r="D84" s="524">
        <v>22310.326000000001</v>
      </c>
      <c r="E84" s="524">
        <v>21112.73</v>
      </c>
      <c r="F84" s="524">
        <v>22567.865000000002</v>
      </c>
      <c r="G84" s="524">
        <v>22567.865000000002</v>
      </c>
      <c r="H84" s="533">
        <f t="shared" si="7"/>
        <v>132966.51999999999</v>
      </c>
    </row>
    <row r="85" spans="1:8">
      <c r="A85" s="549" t="s">
        <v>73</v>
      </c>
      <c r="B85" s="547">
        <v>12297.934999999999</v>
      </c>
      <c r="C85" s="524">
        <v>11215.79</v>
      </c>
      <c r="D85" s="524">
        <v>12115.234</v>
      </c>
      <c r="E85" s="524">
        <v>12833.299000000001</v>
      </c>
      <c r="F85" s="524">
        <v>12549.578</v>
      </c>
      <c r="G85" s="524">
        <v>10828.843000000001</v>
      </c>
      <c r="H85" s="533">
        <f t="shared" si="7"/>
        <v>71840.679000000004</v>
      </c>
    </row>
    <row r="86" spans="1:8">
      <c r="A86" s="549" t="s">
        <v>76</v>
      </c>
      <c r="B86" s="547">
        <v>475.1</v>
      </c>
      <c r="C86" s="524">
        <v>449.44200000000001</v>
      </c>
      <c r="D86" s="524">
        <v>477.76900000000001</v>
      </c>
      <c r="E86" s="524">
        <v>459.774</v>
      </c>
      <c r="F86" s="524">
        <v>459.08499999999998</v>
      </c>
      <c r="G86" s="524">
        <v>469.762</v>
      </c>
      <c r="H86" s="533">
        <f t="shared" si="7"/>
        <v>2790.9320000000002</v>
      </c>
    </row>
    <row r="87" spans="1:8" ht="15.75" thickBot="1">
      <c r="A87" s="550" t="s">
        <v>352</v>
      </c>
      <c r="B87" s="552"/>
      <c r="C87" s="535"/>
      <c r="D87" s="535"/>
      <c r="E87" s="535"/>
      <c r="F87" s="535"/>
      <c r="G87" s="535"/>
      <c r="H87" s="536">
        <f t="shared" si="7"/>
        <v>0</v>
      </c>
    </row>
    <row r="88" spans="1:8" ht="15.75" thickBot="1">
      <c r="A88" s="504"/>
      <c r="B88" s="504"/>
      <c r="C88" s="504"/>
      <c r="D88" s="504"/>
      <c r="E88" s="504"/>
      <c r="F88" s="504"/>
      <c r="G88" s="504"/>
      <c r="H88" s="26"/>
    </row>
    <row r="89" spans="1:8" ht="60.75" thickBot="1">
      <c r="A89" s="544" t="s">
        <v>355</v>
      </c>
      <c r="B89" s="542">
        <v>44805</v>
      </c>
      <c r="C89" s="540">
        <v>44835</v>
      </c>
      <c r="D89" s="540">
        <v>44866</v>
      </c>
      <c r="E89" s="540">
        <v>44896</v>
      </c>
      <c r="F89" s="540">
        <v>44927</v>
      </c>
      <c r="G89" s="540">
        <v>44958</v>
      </c>
      <c r="H89" s="541" t="s">
        <v>356</v>
      </c>
    </row>
    <row r="90" spans="1:8">
      <c r="A90" s="553" t="s">
        <v>75</v>
      </c>
      <c r="B90" s="551"/>
      <c r="C90" s="538"/>
      <c r="D90" s="538"/>
      <c r="E90" s="538"/>
      <c r="F90" s="538"/>
      <c r="G90" s="538"/>
      <c r="H90" s="539">
        <f>+SUM(B90:G90)</f>
        <v>0</v>
      </c>
    </row>
    <row r="91" spans="1:8">
      <c r="A91" s="549" t="s">
        <v>348</v>
      </c>
      <c r="B91" s="546">
        <v>8870.8670000000002</v>
      </c>
      <c r="C91" s="164">
        <v>7224.2889999999998</v>
      </c>
      <c r="D91" s="164">
        <v>7554.674</v>
      </c>
      <c r="E91" s="164">
        <v>10810.706</v>
      </c>
      <c r="F91" s="164">
        <v>9604.5560000000005</v>
      </c>
      <c r="G91" s="164">
        <v>8747.3050000000003</v>
      </c>
      <c r="H91" s="533">
        <f t="shared" ref="H91:H97" si="8">+SUM(B91:G91)</f>
        <v>52812.397000000004</v>
      </c>
    </row>
    <row r="92" spans="1:8">
      <c r="A92" s="549" t="s">
        <v>349</v>
      </c>
      <c r="B92" s="546">
        <v>6608.25</v>
      </c>
      <c r="C92" s="164">
        <v>6826.1040000000003</v>
      </c>
      <c r="D92" s="164">
        <v>6627.4750000000004</v>
      </c>
      <c r="E92" s="164">
        <v>6835.6549999999997</v>
      </c>
      <c r="F92" s="164">
        <v>6828.5249999999996</v>
      </c>
      <c r="G92" s="164">
        <v>6167.7</v>
      </c>
      <c r="H92" s="533">
        <f t="shared" si="8"/>
        <v>39893.708999999995</v>
      </c>
    </row>
    <row r="93" spans="1:8">
      <c r="A93" s="549" t="s">
        <v>350</v>
      </c>
      <c r="B93" s="546">
        <v>905.65099999999995</v>
      </c>
      <c r="C93" s="164">
        <v>2087.1410000000001</v>
      </c>
      <c r="D93" s="164">
        <v>2683.0569999999998</v>
      </c>
      <c r="E93" s="164">
        <v>2942.4589999999998</v>
      </c>
      <c r="F93" s="164">
        <v>669.755</v>
      </c>
      <c r="G93" s="164">
        <v>604.94000000000005</v>
      </c>
      <c r="H93" s="533">
        <f t="shared" si="8"/>
        <v>9893.0030000000006</v>
      </c>
    </row>
    <row r="94" spans="1:8">
      <c r="A94" s="549" t="s">
        <v>351</v>
      </c>
      <c r="B94" s="546">
        <v>21802.347000000002</v>
      </c>
      <c r="C94" s="164">
        <v>22529.092000000001</v>
      </c>
      <c r="D94" s="164">
        <v>21802.347000000002</v>
      </c>
      <c r="E94" s="164">
        <v>22529.092000000001</v>
      </c>
      <c r="F94" s="164">
        <v>22547.404999999999</v>
      </c>
      <c r="G94" s="164">
        <v>20365.398000000001</v>
      </c>
      <c r="H94" s="533">
        <f t="shared" si="8"/>
        <v>131575.68099999998</v>
      </c>
    </row>
    <row r="95" spans="1:8">
      <c r="A95" s="549" t="s">
        <v>73</v>
      </c>
      <c r="B95" s="546">
        <v>14940.508</v>
      </c>
      <c r="C95" s="164">
        <v>6505.3419999999996</v>
      </c>
      <c r="D95" s="164">
        <v>14655.887000000001</v>
      </c>
      <c r="E95" s="164">
        <v>15180.388999999999</v>
      </c>
      <c r="F95" s="164">
        <v>13861.745999999999</v>
      </c>
      <c r="G95" s="164">
        <v>12508.159</v>
      </c>
      <c r="H95" s="533">
        <f t="shared" si="8"/>
        <v>77652.031000000003</v>
      </c>
    </row>
    <row r="96" spans="1:8">
      <c r="A96" s="549" t="s">
        <v>76</v>
      </c>
      <c r="B96" s="546">
        <v>446.85899999999998</v>
      </c>
      <c r="C96" s="164">
        <v>429.72500000000002</v>
      </c>
      <c r="D96" s="164">
        <v>441.69299999999998</v>
      </c>
      <c r="E96" s="164">
        <v>453.74700000000001</v>
      </c>
      <c r="F96" s="164">
        <v>413.71100000000001</v>
      </c>
      <c r="G96" s="164">
        <v>368.85199999999998</v>
      </c>
      <c r="H96" s="533">
        <f t="shared" si="8"/>
        <v>2554.587</v>
      </c>
    </row>
    <row r="97" spans="1:8" ht="15.75" thickBot="1">
      <c r="A97" s="550" t="s">
        <v>352</v>
      </c>
      <c r="B97" s="552"/>
      <c r="C97" s="535"/>
      <c r="D97" s="535"/>
      <c r="E97" s="535"/>
      <c r="F97" s="535"/>
      <c r="G97" s="535"/>
      <c r="H97" s="536">
        <f t="shared" si="8"/>
        <v>0</v>
      </c>
    </row>
    <row r="98" spans="1:8" ht="15.75" thickBot="1">
      <c r="H98" s="26"/>
    </row>
    <row r="99" spans="1:8" ht="30.75" thickBot="1">
      <c r="A99" s="544" t="s">
        <v>357</v>
      </c>
      <c r="B99" s="542">
        <v>44743</v>
      </c>
      <c r="C99" s="540">
        <v>44774</v>
      </c>
      <c r="D99" s="540">
        <v>44805</v>
      </c>
      <c r="E99" s="540">
        <v>44835</v>
      </c>
      <c r="F99" s="540">
        <v>44866</v>
      </c>
      <c r="G99" s="540">
        <v>44896</v>
      </c>
      <c r="H99" s="541" t="s">
        <v>358</v>
      </c>
    </row>
    <row r="100" spans="1:8">
      <c r="A100" s="537" t="s">
        <v>75</v>
      </c>
      <c r="B100" s="538"/>
      <c r="C100" s="538"/>
      <c r="D100" s="538"/>
      <c r="E100" s="538"/>
      <c r="F100" s="538"/>
      <c r="G100" s="538"/>
      <c r="H100" s="539">
        <f>+SUM(B100:G100)</f>
        <v>0</v>
      </c>
    </row>
    <row r="101" spans="1:8">
      <c r="A101" s="532" t="s">
        <v>348</v>
      </c>
      <c r="B101" s="164">
        <v>10163.732</v>
      </c>
      <c r="C101" s="164">
        <v>10433.386</v>
      </c>
      <c r="D101" s="164">
        <v>8870.866</v>
      </c>
      <c r="E101" s="164">
        <v>7224.2879999999996</v>
      </c>
      <c r="F101" s="164">
        <v>7554.674</v>
      </c>
      <c r="G101" s="164">
        <v>10810.705</v>
      </c>
      <c r="H101" s="533">
        <f t="shared" ref="H101:H107" si="9">+SUM(B101:G101)</f>
        <v>55057.651000000005</v>
      </c>
    </row>
    <row r="102" spans="1:8">
      <c r="A102" s="532" t="s">
        <v>349</v>
      </c>
      <c r="B102" s="164">
        <v>8755.4969999999994</v>
      </c>
      <c r="C102" s="164">
        <v>8586.9069999999992</v>
      </c>
      <c r="D102" s="164">
        <v>7513.9009999999998</v>
      </c>
      <c r="E102" s="164">
        <v>8755.4969999999994</v>
      </c>
      <c r="F102" s="164">
        <v>8473.0619999999999</v>
      </c>
      <c r="G102" s="164">
        <v>8755.4969999999994</v>
      </c>
      <c r="H102" s="533">
        <f t="shared" si="9"/>
        <v>50840.36099999999</v>
      </c>
    </row>
    <row r="103" spans="1:8">
      <c r="A103" s="532" t="s">
        <v>350</v>
      </c>
      <c r="B103" s="164">
        <v>896.50018999999998</v>
      </c>
      <c r="C103" s="164">
        <v>0</v>
      </c>
      <c r="D103" s="164">
        <v>0</v>
      </c>
      <c r="E103" s="164">
        <v>157.74799999999999</v>
      </c>
      <c r="F103" s="164">
        <v>837.47</v>
      </c>
      <c r="G103" s="164">
        <v>1022.617</v>
      </c>
      <c r="H103" s="533">
        <f t="shared" si="9"/>
        <v>2914.3351899999998</v>
      </c>
    </row>
    <row r="104" spans="1:8">
      <c r="A104" s="532" t="s">
        <v>351</v>
      </c>
      <c r="B104" s="164">
        <v>21468.899000000001</v>
      </c>
      <c r="C104" s="164">
        <v>21468.899000000001</v>
      </c>
      <c r="D104" s="164">
        <v>20776.353999999999</v>
      </c>
      <c r="E104" s="164">
        <v>21468.899000000001</v>
      </c>
      <c r="F104" s="164">
        <v>20776.353999999999</v>
      </c>
      <c r="G104" s="164">
        <v>21468.899000000001</v>
      </c>
      <c r="H104" s="533">
        <f t="shared" si="9"/>
        <v>127428.304</v>
      </c>
    </row>
    <row r="105" spans="1:8">
      <c r="A105" s="532" t="s">
        <v>73</v>
      </c>
      <c r="B105" s="164">
        <v>15510.431</v>
      </c>
      <c r="C105" s="164">
        <v>15851.09</v>
      </c>
      <c r="D105" s="164">
        <v>14940.508</v>
      </c>
      <c r="E105" s="164">
        <v>6505.3419999999996</v>
      </c>
      <c r="F105" s="164">
        <v>14655.887000000001</v>
      </c>
      <c r="G105" s="164">
        <v>15180.388999999999</v>
      </c>
      <c r="H105" s="533">
        <f t="shared" si="9"/>
        <v>82643.646999999997</v>
      </c>
    </row>
    <row r="106" spans="1:8">
      <c r="A106" s="532" t="s">
        <v>76</v>
      </c>
      <c r="B106" s="164">
        <v>444.08513999999997</v>
      </c>
      <c r="C106" s="164">
        <v>464.42399999999998</v>
      </c>
      <c r="D106" s="164">
        <v>446.85899999999998</v>
      </c>
      <c r="E106" s="164">
        <v>429.72500000000002</v>
      </c>
      <c r="F106" s="164">
        <v>441.69299999999998</v>
      </c>
      <c r="G106" s="164">
        <v>453.74700000000001</v>
      </c>
      <c r="H106" s="533">
        <f t="shared" si="9"/>
        <v>2680.53314</v>
      </c>
    </row>
    <row r="107" spans="1:8" ht="15.75" thickBot="1">
      <c r="A107" s="534" t="s">
        <v>352</v>
      </c>
      <c r="B107" s="535"/>
      <c r="C107" s="535"/>
      <c r="D107" s="535"/>
      <c r="E107" s="535"/>
      <c r="F107" s="535"/>
      <c r="G107" s="535"/>
      <c r="H107" s="536">
        <f t="shared" si="9"/>
        <v>0</v>
      </c>
    </row>
    <row r="108" spans="1:8">
      <c r="A108" s="26"/>
    </row>
    <row r="109" spans="1:8" ht="15.75" thickBot="1">
      <c r="A109" s="26"/>
    </row>
    <row r="110" spans="1:8" ht="30.75" thickBot="1">
      <c r="A110" s="544" t="s">
        <v>359</v>
      </c>
      <c r="B110" s="542">
        <v>44562</v>
      </c>
      <c r="C110" s="540">
        <v>44593</v>
      </c>
      <c r="D110" s="540">
        <v>44621</v>
      </c>
      <c r="E110" s="540">
        <v>44652</v>
      </c>
      <c r="F110" s="540">
        <v>44682</v>
      </c>
      <c r="G110" s="540">
        <v>44713</v>
      </c>
      <c r="H110" s="541" t="s">
        <v>360</v>
      </c>
    </row>
    <row r="111" spans="1:8">
      <c r="A111" s="553" t="s">
        <v>75</v>
      </c>
      <c r="B111" s="551"/>
      <c r="C111" s="538"/>
      <c r="D111" s="538"/>
      <c r="E111" s="538"/>
      <c r="F111" s="538"/>
      <c r="G111" s="538"/>
      <c r="H111" s="539">
        <f>+SUM(B111:G111)</f>
        <v>0</v>
      </c>
    </row>
    <row r="112" spans="1:8">
      <c r="A112" s="549" t="s">
        <v>348</v>
      </c>
      <c r="B112" s="546">
        <f>6829.292*99%</f>
        <v>6760.9990800000005</v>
      </c>
      <c r="C112" s="164">
        <v>8262.6769999999997</v>
      </c>
      <c r="D112" s="164">
        <f>10230.944*98%</f>
        <v>10026.32512</v>
      </c>
      <c r="E112" s="164">
        <v>6270.8580000000002</v>
      </c>
      <c r="F112" s="164">
        <f>7978.577*100%</f>
        <v>7978.5770000000002</v>
      </c>
      <c r="G112" s="164">
        <f>10431.869*100%</f>
        <v>10431.869000000001</v>
      </c>
      <c r="H112" s="533">
        <f t="shared" ref="H112:H118" si="10">+SUM(B112:G112)</f>
        <v>49731.305199999995</v>
      </c>
    </row>
    <row r="113" spans="1:8">
      <c r="A113" s="549" t="s">
        <v>349</v>
      </c>
      <c r="B113" s="546">
        <f>6820*94%</f>
        <v>6410.7999999999993</v>
      </c>
      <c r="C113" s="164">
        <v>5665.9480000000003</v>
      </c>
      <c r="D113" s="164">
        <v>4962.4799999999996</v>
      </c>
      <c r="E113" s="164">
        <v>4999.2</v>
      </c>
      <c r="F113" s="164">
        <f>6820*90%</f>
        <v>6138</v>
      </c>
      <c r="G113" s="164">
        <f>6352.8*90%</f>
        <v>5717.52</v>
      </c>
      <c r="H113" s="533">
        <f t="shared" si="10"/>
        <v>33893.948000000004</v>
      </c>
    </row>
    <row r="114" spans="1:8">
      <c r="A114" s="549" t="s">
        <v>350</v>
      </c>
      <c r="B114" s="546">
        <f>2305.16*90%</f>
        <v>2074.6439999999998</v>
      </c>
      <c r="C114" s="164">
        <v>940.31200000000001</v>
      </c>
      <c r="D114" s="164">
        <v>0</v>
      </c>
      <c r="E114" s="164">
        <v>0</v>
      </c>
      <c r="F114" s="164">
        <f>224.44*92%</f>
        <v>206.48480000000001</v>
      </c>
      <c r="G114" s="164">
        <v>0</v>
      </c>
      <c r="H114" s="533">
        <f t="shared" si="10"/>
        <v>3221.4407999999999</v>
      </c>
    </row>
    <row r="115" spans="1:8">
      <c r="A115" s="549" t="s">
        <v>351</v>
      </c>
      <c r="B115" s="546">
        <f>18022.64*93%</f>
        <v>16761.055199999999</v>
      </c>
      <c r="C115" s="164">
        <v>15802.385</v>
      </c>
      <c r="D115" s="164">
        <v>16754.635999999999</v>
      </c>
      <c r="E115" s="164">
        <v>17323.174999999999</v>
      </c>
      <c r="F115" s="164">
        <f>18110.18*86%</f>
        <v>15574.754800000001</v>
      </c>
      <c r="G115" s="164">
        <f>17541.384*96%</f>
        <v>16839.728639999998</v>
      </c>
      <c r="H115" s="533">
        <f t="shared" si="10"/>
        <v>99055.734639999995</v>
      </c>
    </row>
    <row r="116" spans="1:8">
      <c r="A116" s="549" t="s">
        <v>73</v>
      </c>
      <c r="B116" s="546">
        <f>16393.234*93%</f>
        <v>15245.707620000001</v>
      </c>
      <c r="C116" s="164">
        <v>14703.734</v>
      </c>
      <c r="D116" s="164">
        <v>16470.547999999999</v>
      </c>
      <c r="E116" s="164">
        <v>15877.32</v>
      </c>
      <c r="F116" s="164">
        <f>16411.896*95%</f>
        <v>15591.3012</v>
      </c>
      <c r="G116" s="164">
        <f>15784.44*96%</f>
        <v>15153.062400000001</v>
      </c>
      <c r="H116" s="533">
        <f t="shared" si="10"/>
        <v>93041.673219999997</v>
      </c>
    </row>
    <row r="117" spans="1:8">
      <c r="A117" s="549" t="s">
        <v>76</v>
      </c>
      <c r="B117" s="546">
        <f>457.195*96%</f>
        <v>438.90719999999999</v>
      </c>
      <c r="C117" s="164">
        <v>407.73399999999998</v>
      </c>
      <c r="D117" s="164">
        <v>446.685</v>
      </c>
      <c r="E117" s="164">
        <f>414.476*98%</f>
        <v>406.18648000000002</v>
      </c>
      <c r="F117" s="164">
        <f>425.665*100%</f>
        <v>425.66500000000002</v>
      </c>
      <c r="G117" s="164">
        <f>406.848*100%</f>
        <v>406.84800000000001</v>
      </c>
      <c r="H117" s="533">
        <f t="shared" si="10"/>
        <v>2532.0256800000002</v>
      </c>
    </row>
    <row r="118" spans="1:8" ht="15.75" thickBot="1">
      <c r="A118" s="550" t="s">
        <v>352</v>
      </c>
      <c r="B118" s="552"/>
      <c r="C118" s="535"/>
      <c r="D118" s="535"/>
      <c r="E118" s="535"/>
      <c r="F118" s="535"/>
      <c r="G118" s="535"/>
      <c r="H118" s="536">
        <f t="shared" si="10"/>
        <v>0</v>
      </c>
    </row>
    <row r="119" spans="1:8" ht="15.75" thickBot="1">
      <c r="A119" s="479"/>
      <c r="B119" s="480"/>
      <c r="C119" s="480"/>
      <c r="D119" s="480"/>
      <c r="E119" s="480"/>
      <c r="F119" s="480"/>
      <c r="G119" s="480"/>
      <c r="H119" s="480"/>
    </row>
    <row r="120" spans="1:8" ht="30.75" thickBot="1">
      <c r="A120" s="544" t="s">
        <v>361</v>
      </c>
      <c r="B120" s="542">
        <v>44562</v>
      </c>
      <c r="C120" s="540">
        <v>44593</v>
      </c>
      <c r="D120" s="540">
        <v>44621</v>
      </c>
      <c r="E120" s="540">
        <v>44652</v>
      </c>
      <c r="F120" s="540">
        <v>44682</v>
      </c>
      <c r="G120" s="540">
        <v>44713</v>
      </c>
      <c r="H120" s="541" t="s">
        <v>360</v>
      </c>
    </row>
    <row r="121" spans="1:8">
      <c r="A121" s="553" t="s">
        <v>75</v>
      </c>
      <c r="B121" s="551"/>
      <c r="C121" s="538"/>
      <c r="D121" s="538"/>
      <c r="E121" s="538"/>
      <c r="F121" s="538"/>
      <c r="G121" s="538"/>
      <c r="H121" s="539">
        <f>+SUM(B121:G121)</f>
        <v>0</v>
      </c>
    </row>
    <row r="122" spans="1:8">
      <c r="A122" s="549" t="s">
        <v>348</v>
      </c>
      <c r="B122" s="546"/>
      <c r="C122" s="164"/>
      <c r="D122" s="164"/>
      <c r="E122" s="164"/>
      <c r="F122" s="164"/>
      <c r="G122" s="164"/>
      <c r="H122" s="533">
        <f t="shared" ref="H122:H128" si="11">+SUM(B122:G122)</f>
        <v>0</v>
      </c>
    </row>
    <row r="123" spans="1:8">
      <c r="A123" s="549" t="s">
        <v>349</v>
      </c>
      <c r="B123" s="546"/>
      <c r="C123" s="164"/>
      <c r="D123" s="164"/>
      <c r="E123" s="164"/>
      <c r="F123" s="164">
        <v>640</v>
      </c>
      <c r="G123" s="164"/>
      <c r="H123" s="533">
        <f t="shared" si="11"/>
        <v>640</v>
      </c>
    </row>
    <row r="124" spans="1:8" ht="15.75">
      <c r="A124" s="554" t="s">
        <v>350</v>
      </c>
      <c r="B124" s="546"/>
      <c r="C124" s="164"/>
      <c r="D124" s="164"/>
      <c r="E124" s="164"/>
      <c r="F124" s="164"/>
      <c r="G124" s="164"/>
      <c r="H124" s="533">
        <f t="shared" si="11"/>
        <v>0</v>
      </c>
    </row>
    <row r="125" spans="1:8">
      <c r="A125" s="549" t="s">
        <v>351</v>
      </c>
      <c r="B125" s="546"/>
      <c r="C125" s="164"/>
      <c r="D125" s="164"/>
      <c r="E125" s="164"/>
      <c r="F125" s="164"/>
      <c r="G125" s="164"/>
      <c r="H125" s="533">
        <f t="shared" si="11"/>
        <v>0</v>
      </c>
    </row>
    <row r="126" spans="1:8">
      <c r="A126" s="549" t="s">
        <v>73</v>
      </c>
      <c r="B126" s="546"/>
      <c r="C126" s="164"/>
      <c r="D126" s="164"/>
      <c r="E126" s="164"/>
      <c r="F126" s="164"/>
      <c r="G126" s="164"/>
      <c r="H126" s="533">
        <f t="shared" si="11"/>
        <v>0</v>
      </c>
    </row>
    <row r="127" spans="1:8" ht="15.75" thickBot="1">
      <c r="A127" s="550" t="s">
        <v>76</v>
      </c>
      <c r="B127" s="546"/>
      <c r="C127" s="164"/>
      <c r="D127" s="164"/>
      <c r="E127" s="164"/>
      <c r="F127" s="164"/>
      <c r="G127" s="164"/>
      <c r="H127" s="533">
        <f t="shared" si="11"/>
        <v>0</v>
      </c>
    </row>
    <row r="128" spans="1:8" ht="15.75" thickBot="1">
      <c r="A128" s="548" t="s">
        <v>352</v>
      </c>
      <c r="B128" s="535"/>
      <c r="C128" s="535"/>
      <c r="D128" s="535"/>
      <c r="E128" s="535"/>
      <c r="F128" s="535"/>
      <c r="G128" s="535"/>
      <c r="H128" s="536">
        <f t="shared" si="11"/>
        <v>0</v>
      </c>
    </row>
    <row r="129" spans="1:10">
      <c r="A129" s="26"/>
    </row>
    <row r="130" spans="1:10">
      <c r="A130" s="26"/>
    </row>
    <row r="131" spans="1:10" ht="30">
      <c r="A131" s="85" t="s">
        <v>362</v>
      </c>
      <c r="B131" s="314">
        <v>44378</v>
      </c>
      <c r="C131" s="314">
        <v>44409</v>
      </c>
      <c r="D131" s="314">
        <v>44440</v>
      </c>
      <c r="E131" s="314">
        <v>44470</v>
      </c>
      <c r="F131" s="314">
        <v>44501</v>
      </c>
      <c r="G131" s="314">
        <v>44531</v>
      </c>
      <c r="H131" s="315" t="s">
        <v>363</v>
      </c>
    </row>
    <row r="132" spans="1:10">
      <c r="A132" s="432" t="s">
        <v>73</v>
      </c>
      <c r="B132" s="164">
        <v>18695746</v>
      </c>
      <c r="C132" s="164">
        <v>17356701</v>
      </c>
      <c r="D132" s="164">
        <v>15500958</v>
      </c>
      <c r="E132" s="164">
        <v>16017656</v>
      </c>
      <c r="F132" s="164">
        <v>16537638</v>
      </c>
      <c r="G132" s="164">
        <v>16017656</v>
      </c>
      <c r="H132" s="164">
        <f t="shared" ref="H132:H137" si="12">+SUM(B132:G132)</f>
        <v>100126355</v>
      </c>
    </row>
    <row r="133" spans="1:10">
      <c r="A133" s="432" t="s">
        <v>75</v>
      </c>
      <c r="B133" s="164">
        <v>1098707</v>
      </c>
      <c r="C133" s="164">
        <v>0</v>
      </c>
      <c r="D133" s="164">
        <v>0</v>
      </c>
      <c r="E133" s="164">
        <v>0</v>
      </c>
      <c r="F133" s="164">
        <v>0</v>
      </c>
      <c r="G133" s="164">
        <v>0</v>
      </c>
      <c r="H133" s="164">
        <f t="shared" si="12"/>
        <v>1098707</v>
      </c>
    </row>
    <row r="134" spans="1:10">
      <c r="A134" s="432" t="s">
        <v>76</v>
      </c>
      <c r="B134" s="164">
        <v>457195</v>
      </c>
      <c r="C134" s="164">
        <v>467706</v>
      </c>
      <c r="D134" s="164">
        <v>447533</v>
      </c>
      <c r="E134" s="164">
        <v>36786</v>
      </c>
      <c r="F134" s="164">
        <v>264451</v>
      </c>
      <c r="G134" s="164">
        <v>449313</v>
      </c>
      <c r="H134" s="164">
        <f t="shared" si="12"/>
        <v>2122984</v>
      </c>
    </row>
    <row r="135" spans="1:10">
      <c r="A135" s="432" t="s">
        <v>348</v>
      </c>
      <c r="B135" s="164">
        <v>10923980</v>
      </c>
      <c r="C135" s="164">
        <v>11992410</v>
      </c>
      <c r="D135" s="164">
        <v>13704228</v>
      </c>
      <c r="E135" s="164">
        <v>7086293</v>
      </c>
      <c r="F135" s="164">
        <v>6810197</v>
      </c>
      <c r="G135" s="164">
        <v>8995030</v>
      </c>
      <c r="H135" s="164">
        <f t="shared" si="12"/>
        <v>59512138</v>
      </c>
    </row>
    <row r="136" spans="1:10">
      <c r="A136" s="432" t="s">
        <v>74</v>
      </c>
      <c r="B136" s="164">
        <v>6820000</v>
      </c>
      <c r="C136" s="164">
        <v>6820000</v>
      </c>
      <c r="D136" s="164">
        <v>6585600</v>
      </c>
      <c r="E136" s="164">
        <v>6363680</v>
      </c>
      <c r="F136" s="164">
        <v>6340800</v>
      </c>
      <c r="G136" s="164">
        <v>6594320</v>
      </c>
      <c r="H136" s="164">
        <f t="shared" si="12"/>
        <v>39524400</v>
      </c>
    </row>
    <row r="137" spans="1:10">
      <c r="A137" s="432" t="s">
        <v>351</v>
      </c>
      <c r="B137" s="164">
        <v>15135415</v>
      </c>
      <c r="C137" s="164">
        <v>9293676</v>
      </c>
      <c r="D137" s="164">
        <v>12141738</v>
      </c>
      <c r="E137" s="164">
        <v>10390330</v>
      </c>
      <c r="F137" s="164">
        <v>10073146</v>
      </c>
      <c r="G137" s="164">
        <v>10432815</v>
      </c>
      <c r="H137" s="164">
        <f t="shared" si="12"/>
        <v>67467120</v>
      </c>
    </row>
    <row r="138" spans="1:10">
      <c r="A138" s="468"/>
      <c r="B138" s="469"/>
      <c r="C138" s="469"/>
      <c r="D138" s="469"/>
      <c r="E138" s="469"/>
      <c r="F138" s="469"/>
      <c r="G138" s="469"/>
      <c r="H138" s="469"/>
    </row>
    <row r="139" spans="1:10" ht="30">
      <c r="A139" s="467" t="s">
        <v>364</v>
      </c>
      <c r="B139" s="314">
        <v>44378</v>
      </c>
      <c r="C139" s="314">
        <v>44409</v>
      </c>
      <c r="D139" s="314">
        <v>44440</v>
      </c>
      <c r="E139" s="314">
        <v>44470</v>
      </c>
      <c r="F139" s="314">
        <v>44501</v>
      </c>
      <c r="G139" s="314">
        <v>44531</v>
      </c>
      <c r="H139" s="315" t="s">
        <v>363</v>
      </c>
      <c r="I139" s="85" t="s">
        <v>365</v>
      </c>
      <c r="J139" s="314">
        <v>44197</v>
      </c>
    </row>
    <row r="140" spans="1:10">
      <c r="A140" s="432" t="s">
        <v>348</v>
      </c>
      <c r="B140" s="164"/>
      <c r="C140" s="164">
        <v>901</v>
      </c>
      <c r="D140" s="164"/>
      <c r="E140" s="164"/>
      <c r="F140" s="164"/>
      <c r="G140" s="164"/>
      <c r="H140" s="164">
        <f>+SUM(B140:G140)</f>
        <v>901</v>
      </c>
      <c r="I140" s="432" t="s">
        <v>348</v>
      </c>
      <c r="J140" s="164"/>
    </row>
    <row r="141" spans="1:10">
      <c r="A141" s="432" t="s">
        <v>74</v>
      </c>
      <c r="B141" s="164"/>
      <c r="C141" s="164"/>
      <c r="D141" s="164"/>
      <c r="E141" s="164"/>
      <c r="F141" s="164">
        <v>259</v>
      </c>
      <c r="G141" s="164">
        <v>226</v>
      </c>
      <c r="H141" s="164">
        <f>+SUM(B141:G141)</f>
        <v>485</v>
      </c>
      <c r="I141" s="432"/>
      <c r="J141" s="164"/>
    </row>
    <row r="142" spans="1:10" ht="15.75">
      <c r="A142" s="432" t="s">
        <v>351</v>
      </c>
      <c r="B142" s="164"/>
      <c r="C142" s="164">
        <v>471</v>
      </c>
      <c r="D142" s="470">
        <v>6797.0609999999997</v>
      </c>
      <c r="E142" s="470">
        <v>9960.1620000000003</v>
      </c>
      <c r="F142" s="164">
        <v>11255</v>
      </c>
      <c r="G142" s="164">
        <v>8513</v>
      </c>
      <c r="H142" s="164">
        <f>+SUM(B142:G142)</f>
        <v>36996.222999999998</v>
      </c>
      <c r="I142" s="432" t="s">
        <v>351</v>
      </c>
      <c r="J142" s="164"/>
    </row>
    <row r="143" spans="1:10">
      <c r="A143" s="432" t="s">
        <v>75</v>
      </c>
      <c r="B143" s="164"/>
      <c r="C143" s="164"/>
      <c r="D143" s="164"/>
      <c r="E143" s="164"/>
      <c r="F143" s="164"/>
      <c r="G143" s="164"/>
      <c r="H143" s="164">
        <f>+SUM(B143:G143)</f>
        <v>0</v>
      </c>
      <c r="I143" s="432" t="s">
        <v>75</v>
      </c>
      <c r="J143" s="164"/>
    </row>
    <row r="144" spans="1:10" ht="15.75">
      <c r="A144" s="432" t="s">
        <v>73</v>
      </c>
      <c r="B144" s="164"/>
      <c r="C144" s="164">
        <v>268</v>
      </c>
      <c r="D144" s="470">
        <v>1563.6590000000001</v>
      </c>
      <c r="E144" s="470">
        <v>4284.9430000000002</v>
      </c>
      <c r="F144" s="164">
        <v>1814</v>
      </c>
      <c r="G144" s="164"/>
      <c r="H144" s="164">
        <f>+SUM(B144:G144)</f>
        <v>7930.6020000000008</v>
      </c>
      <c r="I144" s="432" t="s">
        <v>73</v>
      </c>
      <c r="J144" s="164"/>
    </row>
    <row r="145" spans="1:8">
      <c r="A145" s="26"/>
    </row>
    <row r="146" spans="1:8" ht="30">
      <c r="A146" s="85" t="s">
        <v>366</v>
      </c>
      <c r="B146" s="314">
        <v>44197</v>
      </c>
      <c r="C146" s="314">
        <v>44228</v>
      </c>
      <c r="D146" s="314">
        <v>44256</v>
      </c>
      <c r="E146" s="314">
        <v>44287</v>
      </c>
      <c r="F146" s="314">
        <v>44317</v>
      </c>
      <c r="G146" s="314">
        <v>44348</v>
      </c>
      <c r="H146" s="315" t="s">
        <v>367</v>
      </c>
    </row>
    <row r="147" spans="1:8">
      <c r="A147" s="432" t="s">
        <v>75</v>
      </c>
      <c r="B147" s="164">
        <v>1371.3981624</v>
      </c>
      <c r="C147" s="164">
        <v>1032.55401312</v>
      </c>
      <c r="D147" s="164">
        <v>1294.6210452</v>
      </c>
      <c r="E147" s="164">
        <v>1216.9899</v>
      </c>
      <c r="F147" s="164">
        <v>690.99405480000007</v>
      </c>
      <c r="G147" s="164">
        <v>0</v>
      </c>
      <c r="H147" s="164">
        <f>+SUM(B147:G147)</f>
        <v>5606.5571755200008</v>
      </c>
    </row>
    <row r="148" spans="1:8">
      <c r="A148" s="432" t="s">
        <v>348</v>
      </c>
      <c r="B148" s="164">
        <v>11923.7284</v>
      </c>
      <c r="C148" s="164">
        <v>11223.8896</v>
      </c>
      <c r="D148" s="164">
        <v>12143.307600000004</v>
      </c>
      <c r="E148" s="164">
        <v>12131.844000000001</v>
      </c>
      <c r="F148" s="164">
        <v>8346.898799999999</v>
      </c>
      <c r="G148" s="164">
        <v>8077.6440000000021</v>
      </c>
      <c r="H148" s="164">
        <f t="shared" ref="H148:H154" si="13">+SUM(B148:G148)</f>
        <v>63847.312399999995</v>
      </c>
    </row>
    <row r="149" spans="1:8">
      <c r="A149" s="432" t="s">
        <v>349</v>
      </c>
      <c r="B149" s="164">
        <v>6820</v>
      </c>
      <c r="C149" s="164">
        <v>4206.1823999999997</v>
      </c>
      <c r="D149" s="164">
        <v>6820</v>
      </c>
      <c r="E149" s="164">
        <v>6600</v>
      </c>
      <c r="F149" s="164">
        <v>6820</v>
      </c>
      <c r="G149" s="164">
        <v>6600</v>
      </c>
      <c r="H149" s="164">
        <f t="shared" si="13"/>
        <v>37866.182399999998</v>
      </c>
    </row>
    <row r="150" spans="1:8">
      <c r="A150" s="432" t="s">
        <v>368</v>
      </c>
      <c r="B150" s="164"/>
      <c r="C150" s="164"/>
      <c r="D150" s="164"/>
      <c r="E150" s="164"/>
      <c r="F150" s="164"/>
      <c r="G150" s="164"/>
      <c r="H150" s="164">
        <f t="shared" si="13"/>
        <v>0</v>
      </c>
    </row>
    <row r="151" spans="1:8">
      <c r="A151" s="432" t="s">
        <v>351</v>
      </c>
      <c r="B151" s="164">
        <v>21773.7552</v>
      </c>
      <c r="C151" s="164">
        <v>19666.617599999998</v>
      </c>
      <c r="D151" s="164">
        <v>21773.7552</v>
      </c>
      <c r="E151" s="164">
        <v>21071.376</v>
      </c>
      <c r="F151" s="164">
        <v>21773.7552</v>
      </c>
      <c r="G151" s="164">
        <v>21071.376</v>
      </c>
      <c r="H151" s="164">
        <f t="shared" si="13"/>
        <v>127130.6352</v>
      </c>
    </row>
    <row r="152" spans="1:8">
      <c r="A152" s="432" t="s">
        <v>73</v>
      </c>
      <c r="B152" s="164">
        <v>12927.140429999999</v>
      </c>
      <c r="C152" s="164">
        <v>11806.748520000005</v>
      </c>
      <c r="D152" s="164">
        <v>11127.463950000001</v>
      </c>
      <c r="E152" s="164">
        <v>9086.5002000000022</v>
      </c>
      <c r="F152" s="164">
        <v>12999.44886</v>
      </c>
      <c r="G152" s="164">
        <v>11004.358200000002</v>
      </c>
      <c r="H152" s="164">
        <f t="shared" si="13"/>
        <v>68951.660160000014</v>
      </c>
    </row>
    <row r="153" spans="1:8">
      <c r="A153" s="432" t="s">
        <v>76</v>
      </c>
      <c r="B153" s="164">
        <v>396.76156000000009</v>
      </c>
      <c r="C153" s="164">
        <v>331.07256000000007</v>
      </c>
      <c r="D153" s="164">
        <v>507.11908000000011</v>
      </c>
      <c r="E153" s="164">
        <v>470.41800000000006</v>
      </c>
      <c r="F153" s="164">
        <v>499.23640000000012</v>
      </c>
      <c r="G153" s="164">
        <v>483.13200000000012</v>
      </c>
      <c r="H153" s="164">
        <f t="shared" si="13"/>
        <v>2687.7396000000008</v>
      </c>
    </row>
    <row r="154" spans="1:8">
      <c r="A154" s="432" t="s">
        <v>352</v>
      </c>
      <c r="B154" s="164">
        <v>0</v>
      </c>
      <c r="C154" s="164">
        <v>0</v>
      </c>
      <c r="D154" s="164">
        <v>603.49683999999991</v>
      </c>
      <c r="E154" s="164">
        <v>496.16639999999995</v>
      </c>
      <c r="F154" s="164">
        <v>582.13411999999994</v>
      </c>
      <c r="G154" s="164">
        <v>540.09780000000001</v>
      </c>
      <c r="H154" s="164">
        <f t="shared" si="13"/>
        <v>2221.89516</v>
      </c>
    </row>
    <row r="155" spans="1:8" ht="30">
      <c r="A155" s="85" t="s">
        <v>365</v>
      </c>
      <c r="B155" s="314">
        <v>44197</v>
      </c>
      <c r="C155" s="314">
        <v>44228</v>
      </c>
      <c r="D155" s="314">
        <v>44256</v>
      </c>
      <c r="E155" s="314">
        <v>44287</v>
      </c>
      <c r="F155" s="314">
        <v>44317</v>
      </c>
      <c r="G155" s="314">
        <v>44348</v>
      </c>
    </row>
    <row r="156" spans="1:8">
      <c r="A156" s="432" t="s">
        <v>348</v>
      </c>
      <c r="B156" s="164"/>
      <c r="C156" s="164"/>
      <c r="D156" s="164"/>
      <c r="E156" s="164"/>
      <c r="F156" s="164">
        <v>1678</v>
      </c>
      <c r="G156" s="164">
        <v>2141.7359999999999</v>
      </c>
    </row>
    <row r="157" spans="1:8">
      <c r="A157" s="432" t="s">
        <v>351</v>
      </c>
      <c r="B157" s="164"/>
      <c r="C157" s="164"/>
      <c r="D157" s="164"/>
      <c r="E157" s="164"/>
      <c r="F157" s="164"/>
      <c r="G157" s="164">
        <v>256.96800000000002</v>
      </c>
    </row>
    <row r="158" spans="1:8">
      <c r="A158" s="432" t="s">
        <v>75</v>
      </c>
      <c r="B158" s="164"/>
      <c r="C158" s="164"/>
      <c r="D158" s="164"/>
      <c r="E158" s="164"/>
      <c r="F158" s="164">
        <v>397</v>
      </c>
      <c r="G158" s="164">
        <v>314.89999999999998</v>
      </c>
    </row>
    <row r="159" spans="1:8">
      <c r="A159" s="432" t="s">
        <v>73</v>
      </c>
      <c r="B159" s="164"/>
      <c r="C159" s="164"/>
      <c r="D159" s="164"/>
      <c r="E159" s="164"/>
      <c r="F159" s="164">
        <v>3690</v>
      </c>
      <c r="G159" s="164">
        <v>7943.5609999999997</v>
      </c>
    </row>
    <row r="160" spans="1:8">
      <c r="A160" s="26"/>
    </row>
    <row r="161" spans="1:8" ht="30">
      <c r="A161" s="85" t="s">
        <v>369</v>
      </c>
      <c r="B161" s="314">
        <v>44013</v>
      </c>
      <c r="C161" s="314">
        <v>44044</v>
      </c>
      <c r="D161" s="314">
        <v>44075</v>
      </c>
      <c r="E161" s="314">
        <v>44105</v>
      </c>
      <c r="F161" s="314">
        <v>44136</v>
      </c>
      <c r="G161" s="314">
        <v>44166</v>
      </c>
      <c r="H161" s="315" t="s">
        <v>367</v>
      </c>
    </row>
    <row r="162" spans="1:8">
      <c r="A162" s="99" t="s">
        <v>75</v>
      </c>
      <c r="B162" s="164">
        <f>1318560000/1000</f>
        <v>1318560</v>
      </c>
      <c r="C162" s="164">
        <f>1419173000/1000</f>
        <v>1419173</v>
      </c>
      <c r="D162" s="164">
        <f>1383642000/1000</f>
        <v>1383642</v>
      </c>
      <c r="E162" s="164">
        <f>1413877000/1000</f>
        <v>1413877</v>
      </c>
      <c r="F162" s="164">
        <f>1322147000/1000</f>
        <v>1322147</v>
      </c>
      <c r="G162" s="164">
        <f>1315912000/1000</f>
        <v>1315912</v>
      </c>
      <c r="H162" s="164">
        <f t="shared" ref="H162:H167" si="14">+SUM(B162:G162)</f>
        <v>8173311</v>
      </c>
    </row>
    <row r="163" spans="1:8">
      <c r="A163" s="99" t="s">
        <v>348</v>
      </c>
      <c r="B163" s="164">
        <f>7867778000/1000</f>
        <v>7867778</v>
      </c>
      <c r="C163" s="164">
        <f>6621998000/1000</f>
        <v>6621998</v>
      </c>
      <c r="D163" s="164">
        <f>11034954000/1000</f>
        <v>11034954</v>
      </c>
      <c r="E163" s="164">
        <f>12095620000/1000</f>
        <v>12095620</v>
      </c>
      <c r="F163" s="164">
        <f>9469845000/1000</f>
        <v>9469845</v>
      </c>
      <c r="G163" s="164">
        <f>9768562000/1000</f>
        <v>9768562</v>
      </c>
      <c r="H163" s="164">
        <f t="shared" si="14"/>
        <v>56858757</v>
      </c>
    </row>
    <row r="164" spans="1:8">
      <c r="A164" s="99" t="s">
        <v>74</v>
      </c>
      <c r="B164" s="164">
        <f>6197520000/1000</f>
        <v>6197520</v>
      </c>
      <c r="C164" s="164">
        <f>6445520000/1000</f>
        <v>6445520</v>
      </c>
      <c r="D164" s="164">
        <f>6588000000/1000</f>
        <v>6588000</v>
      </c>
      <c r="E164" s="164">
        <f>6807600000/1000</f>
        <v>6807600</v>
      </c>
      <c r="F164" s="164">
        <f>6588000000/1000</f>
        <v>6588000</v>
      </c>
      <c r="G164" s="164">
        <f>6807600000/1000</f>
        <v>6807600</v>
      </c>
      <c r="H164" s="164">
        <f t="shared" si="14"/>
        <v>39434240</v>
      </c>
    </row>
    <row r="165" spans="1:8">
      <c r="A165" s="99" t="s">
        <v>73</v>
      </c>
      <c r="B165" s="164">
        <f>8063354000/1000</f>
        <v>8063354</v>
      </c>
      <c r="C165" s="164">
        <f>13063490000/1000</f>
        <v>13063490</v>
      </c>
      <c r="D165" s="164">
        <f>12383187000/1000</f>
        <v>12383187</v>
      </c>
      <c r="E165" s="164">
        <f>13063490000/1000</f>
        <v>13063490</v>
      </c>
      <c r="F165" s="164">
        <f>12642087000/1000</f>
        <v>12642087</v>
      </c>
      <c r="G165" s="164">
        <f>13063490000/1000</f>
        <v>13063490</v>
      </c>
      <c r="H165" s="164">
        <f t="shared" si="14"/>
        <v>72279098</v>
      </c>
    </row>
    <row r="166" spans="1:8">
      <c r="A166" s="99" t="s">
        <v>76</v>
      </c>
      <c r="B166" s="164">
        <f>414714000/1000</f>
        <v>414714</v>
      </c>
      <c r="C166" s="164">
        <f>427838000/1000</f>
        <v>427838</v>
      </c>
      <c r="D166" s="164">
        <f>408956000/1000</f>
        <v>408956</v>
      </c>
      <c r="E166" s="164">
        <f>404215000/1000</f>
        <v>404215</v>
      </c>
      <c r="F166" s="164">
        <f>401336000/1000</f>
        <v>401336</v>
      </c>
      <c r="G166" s="164">
        <f>409464000/1000</f>
        <v>409464</v>
      </c>
      <c r="H166" s="164">
        <f t="shared" si="14"/>
        <v>2466523</v>
      </c>
    </row>
    <row r="167" spans="1:8">
      <c r="A167" s="99" t="s">
        <v>351</v>
      </c>
      <c r="B167" s="164">
        <f>19094760000/1000</f>
        <v>19094760</v>
      </c>
      <c r="C167" s="164">
        <f>17901338000/1000</f>
        <v>17901338</v>
      </c>
      <c r="D167" s="164">
        <f>17323875000/1000</f>
        <v>17323875</v>
      </c>
      <c r="E167" s="164">
        <f>17901338000/1000</f>
        <v>17901338</v>
      </c>
      <c r="F167" s="164">
        <f>19248750000/1000</f>
        <v>19248750</v>
      </c>
      <c r="G167" s="164">
        <f>19890375000/1000</f>
        <v>19890375</v>
      </c>
      <c r="H167" s="164">
        <f t="shared" si="14"/>
        <v>111360436</v>
      </c>
    </row>
    <row r="168" spans="1:8" ht="30">
      <c r="A168" s="85" t="s">
        <v>370</v>
      </c>
      <c r="B168" s="314">
        <v>44013</v>
      </c>
      <c r="C168" s="314">
        <v>44044</v>
      </c>
      <c r="D168" s="314">
        <v>44075</v>
      </c>
      <c r="E168" s="314">
        <v>44105</v>
      </c>
      <c r="F168" s="314">
        <v>44136</v>
      </c>
      <c r="G168" s="314">
        <v>44166</v>
      </c>
      <c r="H168" s="315" t="s">
        <v>367</v>
      </c>
    </row>
    <row r="169" spans="1:8">
      <c r="A169" s="99" t="s">
        <v>351</v>
      </c>
      <c r="B169" s="164"/>
      <c r="C169" s="164">
        <v>1989038</v>
      </c>
      <c r="D169" s="164">
        <v>3721425</v>
      </c>
      <c r="E169" s="164"/>
      <c r="F169" s="164"/>
      <c r="G169" s="164"/>
      <c r="H169" s="164">
        <f>+SUM(B169:G169)</f>
        <v>5710463</v>
      </c>
    </row>
    <row r="170" spans="1:8">
      <c r="A170" s="99" t="s">
        <v>74</v>
      </c>
      <c r="B170" s="164"/>
      <c r="C170" s="164">
        <v>411680</v>
      </c>
      <c r="D170" s="164"/>
      <c r="E170" s="164"/>
      <c r="F170" s="164"/>
      <c r="G170" s="164"/>
      <c r="H170" s="164">
        <f>+SUM(B170:G170)</f>
        <v>411680</v>
      </c>
    </row>
    <row r="171" spans="1:8">
      <c r="A171" s="99" t="s">
        <v>348</v>
      </c>
      <c r="B171" s="164"/>
      <c r="C171" s="164"/>
      <c r="D171" s="164">
        <v>1793005</v>
      </c>
      <c r="E171" s="164"/>
      <c r="F171" s="164"/>
      <c r="G171" s="164"/>
      <c r="H171" s="164">
        <f>+SUM(B171:G171)</f>
        <v>1793005</v>
      </c>
    </row>
    <row r="172" spans="1:8">
      <c r="A172" s="26"/>
    </row>
    <row r="173" spans="1:8">
      <c r="A173" s="88" t="s">
        <v>371</v>
      </c>
      <c r="B173" s="90">
        <f>+SUM(B162:B167)+SUM(B169:B171)</f>
        <v>42956686</v>
      </c>
      <c r="C173" s="90">
        <f>+SUM(C162:C167)+SUM(C169:C171)</f>
        <v>48280075</v>
      </c>
      <c r="D173" s="90">
        <f>+SUM(D162:D167)+SUM(D169:D171)</f>
        <v>54637044</v>
      </c>
      <c r="E173" s="90">
        <f>+SUM(E162:E167)</f>
        <v>51686140</v>
      </c>
      <c r="F173" s="90">
        <f>+SUM(F162:F167)</f>
        <v>49672165</v>
      </c>
      <c r="G173" s="90">
        <f>+SUM(G162:G167)</f>
        <v>51255403</v>
      </c>
      <c r="H173" s="316">
        <f>+SUM(H162:H167)+SUM(H169:H171)</f>
        <v>298487513</v>
      </c>
    </row>
    <row r="174" spans="1:8">
      <c r="A174" s="99" t="s">
        <v>372</v>
      </c>
      <c r="B174" s="91">
        <f>+AVERAGE(B173:G173)</f>
        <v>49747918.833333336</v>
      </c>
    </row>
    <row r="175" spans="1:8">
      <c r="A175" s="99" t="s">
        <v>373</v>
      </c>
      <c r="B175" s="91">
        <v>0</v>
      </c>
    </row>
    <row r="176" spans="1:8">
      <c r="A176" s="26"/>
    </row>
    <row r="177" spans="1:13" ht="30.95" customHeight="1">
      <c r="A177" s="85" t="s">
        <v>374</v>
      </c>
      <c r="B177" s="314">
        <v>43831</v>
      </c>
      <c r="C177" s="314">
        <v>43862</v>
      </c>
      <c r="D177" s="314">
        <v>43891</v>
      </c>
      <c r="E177" s="314">
        <v>43922</v>
      </c>
      <c r="F177" s="314">
        <v>43952</v>
      </c>
      <c r="G177" s="314">
        <v>43983</v>
      </c>
      <c r="H177" s="315" t="s">
        <v>375</v>
      </c>
    </row>
    <row r="178" spans="1:13">
      <c r="A178" s="99" t="s">
        <v>73</v>
      </c>
      <c r="B178" s="164">
        <v>15912561</v>
      </c>
      <c r="C178" s="164">
        <v>14846248</v>
      </c>
      <c r="D178" s="164">
        <v>15291971</v>
      </c>
      <c r="E178" s="164">
        <v>9860655</v>
      </c>
      <c r="F178" s="359">
        <v>15605614</v>
      </c>
      <c r="G178" s="359">
        <v>14751326</v>
      </c>
      <c r="H178" s="164">
        <f>+SUM(B178:G178)</f>
        <v>86268375</v>
      </c>
    </row>
    <row r="179" spans="1:13">
      <c r="A179" s="99" t="s">
        <v>75</v>
      </c>
      <c r="B179" s="164">
        <v>1907879</v>
      </c>
      <c r="C179" s="164">
        <v>1655888</v>
      </c>
      <c r="D179" s="164">
        <v>1664094</v>
      </c>
      <c r="E179" s="359">
        <v>1494822</v>
      </c>
      <c r="F179" s="359">
        <v>1469115</v>
      </c>
      <c r="G179" s="359">
        <v>1360801</v>
      </c>
      <c r="H179" s="164">
        <f t="shared" ref="H179:H184" si="15">+SUM(B179:G179)</f>
        <v>9552599</v>
      </c>
    </row>
    <row r="180" spans="1:13">
      <c r="A180" s="99" t="s">
        <v>76</v>
      </c>
      <c r="B180" s="164">
        <v>458411</v>
      </c>
      <c r="C180" s="164">
        <v>421400</v>
      </c>
      <c r="D180" s="164">
        <v>431914</v>
      </c>
      <c r="E180" s="164">
        <v>425674</v>
      </c>
      <c r="F180" s="164">
        <v>434563</v>
      </c>
      <c r="G180" s="164">
        <v>433367</v>
      </c>
      <c r="H180" s="164">
        <f t="shared" si="15"/>
        <v>2605329</v>
      </c>
    </row>
    <row r="181" spans="1:13">
      <c r="A181" s="99" t="s">
        <v>348</v>
      </c>
      <c r="B181" s="164">
        <v>9265789</v>
      </c>
      <c r="C181" s="164">
        <v>8160940</v>
      </c>
      <c r="D181" s="164">
        <v>7531306</v>
      </c>
      <c r="E181" s="164">
        <v>8690818</v>
      </c>
      <c r="F181" s="164">
        <v>7188974</v>
      </c>
      <c r="G181" s="164">
        <v>8066890</v>
      </c>
      <c r="H181" s="164">
        <f t="shared" si="15"/>
        <v>48904717</v>
      </c>
    </row>
    <row r="182" spans="1:13">
      <c r="A182" s="99" t="s">
        <v>77</v>
      </c>
      <c r="B182" s="164">
        <v>1317416</v>
      </c>
      <c r="C182" s="164">
        <v>1499017</v>
      </c>
      <c r="D182" s="164">
        <v>1684892</v>
      </c>
      <c r="E182" s="359">
        <v>1623001</v>
      </c>
      <c r="F182" s="164">
        <v>1704891</v>
      </c>
      <c r="G182" s="164">
        <v>1562803</v>
      </c>
      <c r="H182" s="164">
        <f t="shared" si="15"/>
        <v>9392020</v>
      </c>
    </row>
    <row r="183" spans="1:13">
      <c r="A183" s="99" t="s">
        <v>376</v>
      </c>
      <c r="B183" s="164">
        <v>6848891</v>
      </c>
      <c r="C183" s="164">
        <v>6403780</v>
      </c>
      <c r="D183" s="164">
        <v>6847628</v>
      </c>
      <c r="E183" s="359">
        <v>6620104</v>
      </c>
      <c r="F183" s="164">
        <v>6845068</v>
      </c>
      <c r="G183" s="164">
        <v>6624559</v>
      </c>
      <c r="H183" s="164">
        <f t="shared" si="15"/>
        <v>40190030</v>
      </c>
    </row>
    <row r="184" spans="1:13">
      <c r="A184" s="99" t="s">
        <v>351</v>
      </c>
      <c r="B184" s="164">
        <v>21303782</v>
      </c>
      <c r="C184" s="164">
        <v>14857043</v>
      </c>
      <c r="D184" s="164">
        <v>21303782</v>
      </c>
      <c r="E184" s="359">
        <v>19789885</v>
      </c>
      <c r="F184" s="359">
        <v>19740352</v>
      </c>
      <c r="G184" s="359">
        <v>18955682</v>
      </c>
      <c r="H184" s="164">
        <f t="shared" si="15"/>
        <v>115950526</v>
      </c>
    </row>
    <row r="185" spans="1:13">
      <c r="A185" s="311"/>
      <c r="B185" s="313"/>
      <c r="C185" s="313"/>
      <c r="D185" s="313"/>
      <c r="E185" s="313"/>
      <c r="F185" s="313"/>
      <c r="G185" s="313"/>
      <c r="H185" s="313"/>
    </row>
    <row r="186" spans="1:13">
      <c r="A186" s="88" t="s">
        <v>371</v>
      </c>
      <c r="B186" s="90">
        <f t="shared" ref="B186:H186" si="16">+SUM(B178:B184)</f>
        <v>57014729</v>
      </c>
      <c r="C186" s="90">
        <f t="shared" si="16"/>
        <v>47844316</v>
      </c>
      <c r="D186" s="90">
        <f t="shared" si="16"/>
        <v>54755587</v>
      </c>
      <c r="E186" s="90">
        <f>+SUM(E178:E184)</f>
        <v>48504959</v>
      </c>
      <c r="F186" s="90">
        <f t="shared" si="16"/>
        <v>52988577</v>
      </c>
      <c r="G186" s="90">
        <f t="shared" si="16"/>
        <v>51755428</v>
      </c>
      <c r="H186" s="316">
        <f t="shared" si="16"/>
        <v>312863596</v>
      </c>
    </row>
    <row r="187" spans="1:13">
      <c r="A187" s="99" t="s">
        <v>372</v>
      </c>
      <c r="B187" s="91">
        <f>+AVERAGE(B186:G186)</f>
        <v>52143932.666666664</v>
      </c>
    </row>
    <row r="188" spans="1:13">
      <c r="A188" s="99" t="s">
        <v>373</v>
      </c>
      <c r="B188" s="91">
        <v>0</v>
      </c>
    </row>
    <row r="189" spans="1:13">
      <c r="A189" s="26"/>
    </row>
    <row r="190" spans="1:13">
      <c r="A190" s="85" t="s">
        <v>377</v>
      </c>
      <c r="B190" s="314">
        <v>43831</v>
      </c>
      <c r="C190" s="314">
        <v>43862</v>
      </c>
      <c r="D190" s="314">
        <v>43891</v>
      </c>
      <c r="E190" s="314">
        <v>43922</v>
      </c>
      <c r="F190" s="314">
        <v>43952</v>
      </c>
      <c r="G190" s="314">
        <v>43983</v>
      </c>
      <c r="H190" s="315" t="s">
        <v>375</v>
      </c>
    </row>
    <row r="191" spans="1:13">
      <c r="A191" s="99" t="s">
        <v>73</v>
      </c>
      <c r="B191" s="164">
        <v>15912561</v>
      </c>
      <c r="C191" s="164">
        <v>14846248</v>
      </c>
      <c r="D191" s="164">
        <v>15291971</v>
      </c>
      <c r="E191" s="164">
        <v>9860655</v>
      </c>
      <c r="F191" s="164">
        <v>15862171</v>
      </c>
      <c r="G191" s="164">
        <v>14837180</v>
      </c>
      <c r="H191" s="164">
        <f>+SUM(B191:G191)</f>
        <v>86610786</v>
      </c>
      <c r="K191" s="92"/>
    </row>
    <row r="192" spans="1:13">
      <c r="A192" s="99" t="s">
        <v>75</v>
      </c>
      <c r="B192" s="164">
        <v>1907879</v>
      </c>
      <c r="C192" s="164">
        <v>1655888</v>
      </c>
      <c r="D192" s="164">
        <v>1664094</v>
      </c>
      <c r="E192" s="164">
        <v>1525790</v>
      </c>
      <c r="F192" s="164">
        <v>1499805</v>
      </c>
      <c r="G192" s="164">
        <v>1384751</v>
      </c>
      <c r="H192" s="164">
        <f t="shared" ref="H192:H197" si="17">+SUM(B192:G192)</f>
        <v>9638207</v>
      </c>
      <c r="K192" s="92"/>
      <c r="L192" s="92"/>
      <c r="M192" s="92"/>
    </row>
    <row r="193" spans="1:11">
      <c r="A193" s="99" t="s">
        <v>76</v>
      </c>
      <c r="B193" s="164">
        <v>458411</v>
      </c>
      <c r="C193" s="164">
        <v>421400</v>
      </c>
      <c r="D193" s="164">
        <v>431914</v>
      </c>
      <c r="E193" s="164">
        <v>425674</v>
      </c>
      <c r="F193" s="164">
        <v>434563</v>
      </c>
      <c r="G193" s="164">
        <v>433367</v>
      </c>
      <c r="H193" s="164">
        <f t="shared" si="17"/>
        <v>2605329</v>
      </c>
    </row>
    <row r="194" spans="1:11">
      <c r="A194" s="99" t="s">
        <v>348</v>
      </c>
      <c r="B194" s="164">
        <v>9265789</v>
      </c>
      <c r="C194" s="164">
        <v>8160940</v>
      </c>
      <c r="D194" s="164">
        <v>7531306</v>
      </c>
      <c r="E194" s="164">
        <v>8690818</v>
      </c>
      <c r="F194" s="164">
        <v>7188974</v>
      </c>
      <c r="G194" s="164">
        <v>8066890</v>
      </c>
      <c r="H194" s="164">
        <f t="shared" si="17"/>
        <v>48904717</v>
      </c>
    </row>
    <row r="195" spans="1:11">
      <c r="A195" s="99" t="s">
        <v>77</v>
      </c>
      <c r="B195" s="164">
        <v>1317416</v>
      </c>
      <c r="C195" s="164">
        <v>1499017</v>
      </c>
      <c r="D195" s="164">
        <v>1684892</v>
      </c>
      <c r="E195" s="164">
        <v>1700698</v>
      </c>
      <c r="F195" s="164">
        <v>1704891</v>
      </c>
      <c r="G195" s="164">
        <v>1562803</v>
      </c>
      <c r="H195" s="164">
        <f t="shared" si="17"/>
        <v>9469717</v>
      </c>
    </row>
    <row r="196" spans="1:11">
      <c r="A196" s="99" t="s">
        <v>376</v>
      </c>
      <c r="B196" s="164">
        <v>6848891</v>
      </c>
      <c r="C196" s="164">
        <v>6403780</v>
      </c>
      <c r="D196" s="164">
        <v>6847628</v>
      </c>
      <c r="E196" s="164">
        <v>6624084</v>
      </c>
      <c r="F196" s="164">
        <v>6845068</v>
      </c>
      <c r="G196" s="164">
        <v>6624559</v>
      </c>
      <c r="H196" s="164">
        <f t="shared" si="17"/>
        <v>40194010</v>
      </c>
    </row>
    <row r="197" spans="1:11">
      <c r="A197" s="99" t="s">
        <v>351</v>
      </c>
      <c r="B197" s="164">
        <v>21303782</v>
      </c>
      <c r="C197" s="164">
        <v>14857043</v>
      </c>
      <c r="D197" s="164">
        <v>21303782</v>
      </c>
      <c r="E197" s="164">
        <v>20616563</v>
      </c>
      <c r="F197" s="164">
        <v>21303782</v>
      </c>
      <c r="G197" s="164">
        <v>20616563</v>
      </c>
      <c r="H197" s="164">
        <f t="shared" si="17"/>
        <v>120001515</v>
      </c>
      <c r="K197" s="92"/>
    </row>
    <row r="198" spans="1:11" s="312" customFormat="1">
      <c r="A198" s="311"/>
      <c r="B198" s="313"/>
      <c r="C198" s="313"/>
      <c r="D198" s="313"/>
      <c r="E198" s="313"/>
      <c r="F198" s="313"/>
      <c r="G198" s="313"/>
      <c r="H198" s="313"/>
      <c r="K198" s="325"/>
    </row>
    <row r="199" spans="1:11">
      <c r="A199" s="88" t="s">
        <v>371</v>
      </c>
      <c r="B199" s="90">
        <f>+SUM(B191:B197)</f>
        <v>57014729</v>
      </c>
      <c r="C199" s="90">
        <f t="shared" ref="C199:H199" si="18">+SUM(C191:C197)</f>
        <v>47844316</v>
      </c>
      <c r="D199" s="90">
        <f t="shared" si="18"/>
        <v>54755587</v>
      </c>
      <c r="E199" s="90">
        <f t="shared" si="18"/>
        <v>49444282</v>
      </c>
      <c r="F199" s="90">
        <f t="shared" si="18"/>
        <v>54839254</v>
      </c>
      <c r="G199" s="90">
        <f t="shared" si="18"/>
        <v>53526113</v>
      </c>
      <c r="H199" s="316">
        <f t="shared" si="18"/>
        <v>317424281</v>
      </c>
    </row>
    <row r="200" spans="1:11">
      <c r="A200" s="99" t="s">
        <v>372</v>
      </c>
      <c r="B200" s="91">
        <f>+AVERAGE(B199:G199)</f>
        <v>52904046.833333336</v>
      </c>
    </row>
    <row r="201" spans="1:11">
      <c r="A201" s="99" t="s">
        <v>373</v>
      </c>
      <c r="B201" s="91">
        <v>0</v>
      </c>
    </row>
    <row r="202" spans="1:11">
      <c r="A202" s="26"/>
    </row>
    <row r="203" spans="1:11">
      <c r="A203" s="85" t="s">
        <v>378</v>
      </c>
      <c r="B203" s="162">
        <v>43647</v>
      </c>
      <c r="C203" s="162">
        <v>43678</v>
      </c>
      <c r="D203" s="162">
        <v>43709</v>
      </c>
      <c r="E203" s="162">
        <v>43739</v>
      </c>
      <c r="F203" s="162">
        <v>43770</v>
      </c>
      <c r="G203" s="162">
        <v>43800</v>
      </c>
      <c r="H203" s="163" t="s">
        <v>379</v>
      </c>
    </row>
    <row r="204" spans="1:11">
      <c r="A204" s="161" t="s">
        <v>75</v>
      </c>
      <c r="B204" s="164">
        <v>1306133</v>
      </c>
      <c r="C204" s="164">
        <v>1575820</v>
      </c>
      <c r="D204" s="164">
        <v>1486606</v>
      </c>
      <c r="E204" s="164">
        <v>1493856</v>
      </c>
      <c r="F204" s="164">
        <v>1407287</v>
      </c>
      <c r="G204" s="164">
        <v>1414536</v>
      </c>
      <c r="H204" s="164">
        <f t="shared" ref="H204:H210" si="19">+SUM(B204:G204)</f>
        <v>8684238</v>
      </c>
    </row>
    <row r="205" spans="1:11">
      <c r="A205" s="161" t="s">
        <v>72</v>
      </c>
      <c r="B205" s="164">
        <v>12996418</v>
      </c>
      <c r="C205" s="164">
        <v>12039086</v>
      </c>
      <c r="D205" s="164">
        <v>8357294</v>
      </c>
      <c r="E205" s="164">
        <v>9417076</v>
      </c>
      <c r="F205" s="164">
        <v>8923611</v>
      </c>
      <c r="G205" s="164">
        <v>7351853</v>
      </c>
      <c r="H205" s="164">
        <f t="shared" si="19"/>
        <v>59085338</v>
      </c>
    </row>
    <row r="206" spans="1:11">
      <c r="A206" s="161" t="s">
        <v>74</v>
      </c>
      <c r="B206" s="164">
        <v>7053585</v>
      </c>
      <c r="C206" s="164">
        <v>6874560</v>
      </c>
      <c r="D206" s="164">
        <v>6652800</v>
      </c>
      <c r="E206" s="164">
        <v>6874560</v>
      </c>
      <c r="F206" s="164">
        <v>6652800</v>
      </c>
      <c r="G206" s="164">
        <v>6874560</v>
      </c>
      <c r="H206" s="164">
        <f t="shared" si="19"/>
        <v>40982865</v>
      </c>
    </row>
    <row r="207" spans="1:11">
      <c r="A207" s="161" t="s">
        <v>73</v>
      </c>
      <c r="B207" s="164">
        <v>15911459</v>
      </c>
      <c r="C207" s="164">
        <v>15911459</v>
      </c>
      <c r="D207" s="164">
        <v>15398187</v>
      </c>
      <c r="E207" s="164">
        <v>15911459</v>
      </c>
      <c r="F207" s="164">
        <v>15398187</v>
      </c>
      <c r="G207" s="164">
        <v>15911459</v>
      </c>
      <c r="H207" s="164">
        <f t="shared" si="19"/>
        <v>94442210</v>
      </c>
    </row>
    <row r="208" spans="1:11">
      <c r="A208" s="161" t="s">
        <v>76</v>
      </c>
      <c r="B208" s="164">
        <v>534556</v>
      </c>
      <c r="C208" s="164">
        <v>399594</v>
      </c>
      <c r="D208" s="164">
        <v>373899</v>
      </c>
      <c r="E208" s="164">
        <v>394301</v>
      </c>
      <c r="F208" s="164">
        <v>453288</v>
      </c>
      <c r="G208" s="164">
        <v>449874</v>
      </c>
      <c r="H208" s="164">
        <f t="shared" si="19"/>
        <v>2605512</v>
      </c>
    </row>
    <row r="209" spans="1:8">
      <c r="A209" s="161" t="s">
        <v>77</v>
      </c>
      <c r="B209" s="164">
        <v>6155856</v>
      </c>
      <c r="C209" s="164">
        <v>1839882</v>
      </c>
      <c r="D209" s="164">
        <v>1780531</v>
      </c>
      <c r="E209" s="164">
        <v>1839882</v>
      </c>
      <c r="F209" s="164">
        <v>1780531</v>
      </c>
      <c r="G209" s="164">
        <v>1839882</v>
      </c>
      <c r="H209" s="164">
        <f t="shared" si="19"/>
        <v>15236564</v>
      </c>
    </row>
    <row r="210" spans="1:8">
      <c r="A210" s="293" t="s">
        <v>351</v>
      </c>
      <c r="B210" s="164"/>
      <c r="C210" s="164"/>
      <c r="D210" s="164">
        <v>4032000</v>
      </c>
      <c r="E210" s="164">
        <v>12077000</v>
      </c>
      <c r="F210" s="164">
        <v>12077000</v>
      </c>
      <c r="G210" s="164"/>
      <c r="H210" s="164">
        <f t="shared" si="19"/>
        <v>28186000</v>
      </c>
    </row>
    <row r="211" spans="1:8">
      <c r="A211" s="26"/>
    </row>
    <row r="212" spans="1:8">
      <c r="A212" s="88" t="s">
        <v>371</v>
      </c>
      <c r="B212" s="90">
        <f t="shared" ref="B212:G212" si="20">+SUM(B204:B210)</f>
        <v>43958007</v>
      </c>
      <c r="C212" s="90">
        <f t="shared" si="20"/>
        <v>38640401</v>
      </c>
      <c r="D212" s="90">
        <f t="shared" si="20"/>
        <v>38081317</v>
      </c>
      <c r="E212" s="90">
        <f t="shared" si="20"/>
        <v>48008134</v>
      </c>
      <c r="F212" s="90">
        <f t="shared" si="20"/>
        <v>46692704</v>
      </c>
      <c r="G212" s="90">
        <f t="shared" si="20"/>
        <v>33842164</v>
      </c>
      <c r="H212" s="317">
        <f>+SUM(B212:G212)</f>
        <v>249222727</v>
      </c>
    </row>
    <row r="213" spans="1:8">
      <c r="A213" s="99" t="s">
        <v>372</v>
      </c>
      <c r="B213" s="91">
        <f>+AVERAGE(B212:G212)</f>
        <v>41537121.166666664</v>
      </c>
    </row>
    <row r="214" spans="1:8">
      <c r="A214" s="99" t="s">
        <v>373</v>
      </c>
      <c r="B214" s="91">
        <v>0</v>
      </c>
    </row>
    <row r="215" spans="1:8">
      <c r="A215" s="26"/>
    </row>
    <row r="216" spans="1:8">
      <c r="A216" s="85" t="s">
        <v>380</v>
      </c>
      <c r="B216" s="162">
        <v>43466</v>
      </c>
      <c r="C216" s="162">
        <v>43497</v>
      </c>
      <c r="D216" s="162">
        <v>43525</v>
      </c>
      <c r="E216" s="162">
        <v>43556</v>
      </c>
      <c r="F216" s="162">
        <v>43586</v>
      </c>
      <c r="G216" s="162">
        <v>43617</v>
      </c>
      <c r="H216" s="163" t="s">
        <v>381</v>
      </c>
    </row>
    <row r="217" spans="1:8">
      <c r="A217" s="161" t="s">
        <v>75</v>
      </c>
      <c r="B217" s="164">
        <v>1107833</v>
      </c>
      <c r="C217" s="164">
        <v>998235</v>
      </c>
      <c r="D217" s="164">
        <v>1232101</v>
      </c>
      <c r="E217" s="164">
        <v>1243530</v>
      </c>
      <c r="F217" s="164">
        <v>1335217</v>
      </c>
      <c r="G217" s="164">
        <v>1304939</v>
      </c>
      <c r="H217" s="164">
        <f>+SUM(B217:G217)</f>
        <v>7221855</v>
      </c>
    </row>
    <row r="218" spans="1:8">
      <c r="A218" s="161" t="s">
        <v>72</v>
      </c>
      <c r="B218" s="164">
        <v>9215383</v>
      </c>
      <c r="C218" s="164">
        <v>8364625</v>
      </c>
      <c r="D218" s="164">
        <v>9539228</v>
      </c>
      <c r="E218" s="164">
        <v>9105052</v>
      </c>
      <c r="F218" s="164">
        <v>9459688</v>
      </c>
      <c r="G218" s="164">
        <v>9143540</v>
      </c>
      <c r="H218" s="164">
        <f t="shared" ref="H218:H223" si="21">+SUM(B218:G218)</f>
        <v>54827516</v>
      </c>
    </row>
    <row r="219" spans="1:8">
      <c r="A219" s="161" t="s">
        <v>74</v>
      </c>
      <c r="B219" s="164">
        <v>3415572</v>
      </c>
      <c r="C219" s="164">
        <v>2994364</v>
      </c>
      <c r="D219" s="164">
        <v>2599951</v>
      </c>
      <c r="E219" s="164">
        <v>2375220</v>
      </c>
      <c r="F219" s="164">
        <v>2853421</v>
      </c>
      <c r="G219" s="164">
        <v>2630228</v>
      </c>
      <c r="H219" s="164">
        <f t="shared" si="21"/>
        <v>16868756</v>
      </c>
    </row>
    <row r="220" spans="1:8">
      <c r="A220" s="161" t="s">
        <v>73</v>
      </c>
      <c r="B220" s="164">
        <v>16230797</v>
      </c>
      <c r="C220" s="164">
        <v>14660075</v>
      </c>
      <c r="D220" s="164">
        <v>16230797</v>
      </c>
      <c r="E220" s="164">
        <v>11503306</v>
      </c>
      <c r="F220" s="164">
        <v>16230797</v>
      </c>
      <c r="G220" s="164">
        <v>15229621</v>
      </c>
      <c r="H220" s="164">
        <f t="shared" si="21"/>
        <v>90085393</v>
      </c>
    </row>
    <row r="221" spans="1:8">
      <c r="A221" s="161" t="s">
        <v>76</v>
      </c>
      <c r="B221" s="164">
        <v>529263</v>
      </c>
      <c r="C221" s="164">
        <v>365704</v>
      </c>
      <c r="D221" s="164">
        <v>404886</v>
      </c>
      <c r="E221" s="164">
        <v>376460</v>
      </c>
      <c r="F221" s="164">
        <v>399594</v>
      </c>
      <c r="G221" s="164">
        <v>371338</v>
      </c>
      <c r="H221" s="164">
        <f t="shared" si="21"/>
        <v>2447245</v>
      </c>
    </row>
    <row r="222" spans="1:8">
      <c r="A222" s="161" t="s">
        <v>77</v>
      </c>
      <c r="B222" s="164">
        <v>3237390</v>
      </c>
      <c r="C222" s="164">
        <v>3239171</v>
      </c>
      <c r="D222" s="164">
        <v>4047993</v>
      </c>
      <c r="E222" s="164">
        <v>4048560</v>
      </c>
      <c r="F222" s="164">
        <v>4047993</v>
      </c>
      <c r="G222" s="164">
        <v>4048560</v>
      </c>
      <c r="H222" s="164">
        <f>+SUM(B222:G222)</f>
        <v>22669667</v>
      </c>
    </row>
    <row r="223" spans="1:8">
      <c r="A223" s="161" t="s">
        <v>78</v>
      </c>
      <c r="B223" s="164">
        <v>3237390</v>
      </c>
      <c r="C223" s="164">
        <v>3239100</v>
      </c>
      <c r="D223" s="164">
        <v>4047993</v>
      </c>
      <c r="E223" s="164">
        <v>4048560</v>
      </c>
      <c r="F223" s="164">
        <v>4047993</v>
      </c>
      <c r="G223" s="164">
        <v>4048560</v>
      </c>
      <c r="H223" s="164">
        <f t="shared" si="21"/>
        <v>22669596</v>
      </c>
    </row>
    <row r="224" spans="1:8">
      <c r="A224" s="26"/>
    </row>
    <row r="225" spans="1:20">
      <c r="A225" s="88" t="s">
        <v>371</v>
      </c>
      <c r="B225" s="90">
        <f t="shared" ref="B225:G225" si="22">+SUM(B217:B223)</f>
        <v>36973628</v>
      </c>
      <c r="C225" s="90">
        <f t="shared" si="22"/>
        <v>33861274</v>
      </c>
      <c r="D225" s="90">
        <f t="shared" si="22"/>
        <v>38102949</v>
      </c>
      <c r="E225" s="90">
        <f t="shared" si="22"/>
        <v>32700688</v>
      </c>
      <c r="F225" s="90">
        <f t="shared" si="22"/>
        <v>38374703</v>
      </c>
      <c r="G225" s="90">
        <f t="shared" si="22"/>
        <v>36776786</v>
      </c>
      <c r="H225" s="317">
        <f>+SUM(H217:J223)</f>
        <v>216790028</v>
      </c>
    </row>
    <row r="226" spans="1:20">
      <c r="A226" s="99" t="s">
        <v>372</v>
      </c>
      <c r="B226" s="91">
        <f>+(H225-H223)/6</f>
        <v>32353405.333333332</v>
      </c>
    </row>
    <row r="227" spans="1:20">
      <c r="A227" s="99" t="s">
        <v>373</v>
      </c>
      <c r="B227" s="91">
        <f>+H223/6</f>
        <v>3778266</v>
      </c>
    </row>
    <row r="228" spans="1:20">
      <c r="A228" s="26"/>
    </row>
    <row r="229" spans="1:20">
      <c r="A229" s="85" t="s">
        <v>382</v>
      </c>
      <c r="B229" s="162">
        <v>43282</v>
      </c>
      <c r="C229" s="162">
        <v>43313</v>
      </c>
      <c r="D229" s="162">
        <v>43344</v>
      </c>
      <c r="E229" s="162">
        <v>43374</v>
      </c>
      <c r="F229" s="162">
        <v>43405</v>
      </c>
      <c r="G229" s="162">
        <v>43435</v>
      </c>
      <c r="H229" s="163" t="s">
        <v>383</v>
      </c>
      <c r="L229" s="94"/>
    </row>
    <row r="230" spans="1:20">
      <c r="A230" s="161" t="s">
        <v>384</v>
      </c>
      <c r="B230" s="164">
        <v>1003990</v>
      </c>
      <c r="C230" s="164">
        <v>993393</v>
      </c>
      <c r="D230" s="164">
        <v>953658</v>
      </c>
      <c r="E230" s="164">
        <v>974850</v>
      </c>
      <c r="F230" s="164">
        <v>933149</v>
      </c>
      <c r="G230" s="164">
        <v>956397</v>
      </c>
      <c r="H230" s="164">
        <v>5815437</v>
      </c>
    </row>
    <row r="231" spans="1:20">
      <c r="A231" s="161" t="s">
        <v>385</v>
      </c>
      <c r="B231" s="164">
        <v>13847664</v>
      </c>
      <c r="C231" s="164">
        <v>14794610</v>
      </c>
      <c r="D231" s="164">
        <v>13903329</v>
      </c>
      <c r="E231" s="164">
        <v>14378182</v>
      </c>
      <c r="F231" s="164">
        <v>13610743</v>
      </c>
      <c r="G231" s="164">
        <v>14278353</v>
      </c>
      <c r="H231" s="164">
        <v>84812881.000000015</v>
      </c>
    </row>
    <row r="232" spans="1:20">
      <c r="A232" s="161" t="s">
        <v>386</v>
      </c>
      <c r="B232" s="164">
        <v>6885003</v>
      </c>
      <c r="C232" s="164">
        <v>6885003</v>
      </c>
      <c r="D232" s="164">
        <v>6662906</v>
      </c>
      <c r="E232" s="164">
        <v>5998715</v>
      </c>
      <c r="F232" s="164">
        <v>6662906</v>
      </c>
      <c r="G232" s="164">
        <v>6885003</v>
      </c>
      <c r="H232" s="164">
        <v>39979536</v>
      </c>
    </row>
    <row r="233" spans="1:20">
      <c r="A233" s="161" t="s">
        <v>387</v>
      </c>
      <c r="B233" s="164">
        <v>15665498</v>
      </c>
      <c r="C233" s="164">
        <v>14655076</v>
      </c>
      <c r="D233" s="164">
        <v>15144841</v>
      </c>
      <c r="E233" s="164">
        <v>15641754</v>
      </c>
      <c r="F233" s="164">
        <v>15129522</v>
      </c>
      <c r="G233" s="164">
        <v>15625925</v>
      </c>
      <c r="H233" s="164">
        <v>91862616.000000015</v>
      </c>
    </row>
    <row r="234" spans="1:20">
      <c r="A234" s="161" t="s">
        <v>76</v>
      </c>
      <c r="B234" s="164">
        <v>404953</v>
      </c>
      <c r="C234" s="164">
        <v>397012</v>
      </c>
      <c r="D234" s="164">
        <v>376521</v>
      </c>
      <c r="E234" s="164">
        <v>357311</v>
      </c>
      <c r="F234" s="164">
        <v>371399</v>
      </c>
      <c r="G234" s="164">
        <v>352018</v>
      </c>
      <c r="H234" s="164">
        <v>2259214</v>
      </c>
    </row>
    <row r="235" spans="1:20">
      <c r="A235" s="161" t="s">
        <v>388</v>
      </c>
      <c r="B235" s="164">
        <v>0</v>
      </c>
      <c r="C235" s="164">
        <v>0</v>
      </c>
      <c r="D235" s="164">
        <v>0</v>
      </c>
      <c r="E235" s="164">
        <v>0</v>
      </c>
      <c r="F235" s="164">
        <v>0</v>
      </c>
      <c r="G235" s="164">
        <v>0</v>
      </c>
      <c r="H235" s="164">
        <v>0</v>
      </c>
    </row>
    <row r="236" spans="1:20">
      <c r="N236" s="200"/>
      <c r="O236" s="201"/>
      <c r="P236" s="201"/>
      <c r="Q236" s="201"/>
      <c r="R236" s="201"/>
      <c r="S236" s="201"/>
      <c r="T236" s="201"/>
    </row>
    <row r="237" spans="1:20">
      <c r="A237" s="88" t="s">
        <v>371</v>
      </c>
      <c r="B237" s="90">
        <f t="shared" ref="B237:H237" si="23">+SUM(B230:B235)</f>
        <v>37807108</v>
      </c>
      <c r="C237" s="90">
        <f t="shared" si="23"/>
        <v>37725094</v>
      </c>
      <c r="D237" s="90">
        <f t="shared" si="23"/>
        <v>37041255</v>
      </c>
      <c r="E237" s="90">
        <f t="shared" si="23"/>
        <v>37350812</v>
      </c>
      <c r="F237" s="90">
        <f t="shared" si="23"/>
        <v>36707719</v>
      </c>
      <c r="G237" s="90">
        <f t="shared" si="23"/>
        <v>38097696</v>
      </c>
      <c r="H237" s="317">
        <f t="shared" si="23"/>
        <v>224729684.00000003</v>
      </c>
      <c r="N237" s="202"/>
      <c r="O237" s="203"/>
      <c r="P237" s="203"/>
      <c r="Q237" s="203"/>
      <c r="R237" s="203"/>
      <c r="S237" s="203"/>
      <c r="T237" s="203"/>
    </row>
    <row r="238" spans="1:20">
      <c r="A238" s="99" t="s">
        <v>372</v>
      </c>
      <c r="B238" s="91">
        <f>+(H237-H235)/6</f>
        <v>37454947.333333336</v>
      </c>
      <c r="N238" s="202"/>
      <c r="O238" s="203"/>
      <c r="P238" s="203"/>
      <c r="Q238" s="203"/>
      <c r="R238" s="203"/>
      <c r="S238" s="203"/>
      <c r="T238" s="203"/>
    </row>
    <row r="239" spans="1:20">
      <c r="A239" s="99" t="s">
        <v>373</v>
      </c>
      <c r="B239" s="91">
        <f>+H235/6</f>
        <v>0</v>
      </c>
      <c r="N239" s="202"/>
      <c r="O239" s="203"/>
      <c r="P239" s="203"/>
      <c r="Q239" s="203"/>
      <c r="R239" s="203"/>
      <c r="S239" s="203"/>
      <c r="T239" s="203"/>
    </row>
    <row r="240" spans="1:20">
      <c r="N240" s="202"/>
      <c r="O240" s="203"/>
      <c r="P240" s="203"/>
      <c r="Q240" s="203"/>
      <c r="R240" s="203"/>
      <c r="S240" s="203"/>
      <c r="T240" s="203"/>
    </row>
    <row r="241" spans="1:20">
      <c r="A241" s="85" t="s">
        <v>389</v>
      </c>
      <c r="B241" s="85">
        <v>43101</v>
      </c>
      <c r="C241" s="85">
        <v>43132</v>
      </c>
      <c r="D241" s="85">
        <v>43160</v>
      </c>
      <c r="E241" s="85">
        <v>43191</v>
      </c>
      <c r="F241" s="85">
        <v>43221</v>
      </c>
      <c r="G241" s="85">
        <v>43252</v>
      </c>
      <c r="H241" s="86" t="s">
        <v>390</v>
      </c>
      <c r="N241" s="202"/>
      <c r="O241" s="203"/>
      <c r="P241" s="203"/>
      <c r="Q241" s="203"/>
      <c r="R241" s="203"/>
      <c r="S241" s="203"/>
      <c r="T241" s="203"/>
    </row>
    <row r="242" spans="1:20">
      <c r="A242" s="88" t="s">
        <v>75</v>
      </c>
      <c r="B242" s="89">
        <v>1366127</v>
      </c>
      <c r="C242" s="89">
        <v>994325</v>
      </c>
      <c r="D242" s="89">
        <v>1299810</v>
      </c>
      <c r="E242" s="89">
        <v>1193703</v>
      </c>
      <c r="F242" s="89">
        <v>1220230</v>
      </c>
      <c r="G242" s="89">
        <v>1155196</v>
      </c>
      <c r="H242" s="89">
        <v>7229391</v>
      </c>
      <c r="N242" s="200"/>
      <c r="O242" s="201"/>
      <c r="P242" s="201"/>
      <c r="Q242" s="201"/>
      <c r="R242" s="201"/>
      <c r="S242" s="201"/>
      <c r="T242" s="201"/>
    </row>
    <row r="243" spans="1:20">
      <c r="A243" s="88" t="s">
        <v>72</v>
      </c>
      <c r="B243" s="89">
        <v>18233277</v>
      </c>
      <c r="C243" s="89">
        <v>14945611</v>
      </c>
      <c r="D243" s="89">
        <v>16912866</v>
      </c>
      <c r="E243" s="89">
        <v>14742896</v>
      </c>
      <c r="F243" s="89">
        <v>15224804</v>
      </c>
      <c r="G243" s="89">
        <v>14328252</v>
      </c>
      <c r="H243" s="89">
        <v>94387706</v>
      </c>
    </row>
    <row r="244" spans="1:20">
      <c r="A244" s="88" t="s">
        <v>74</v>
      </c>
      <c r="B244" s="89">
        <v>3671788</v>
      </c>
      <c r="C244" s="89">
        <v>3316453</v>
      </c>
      <c r="D244" s="89">
        <v>3671788</v>
      </c>
      <c r="E244" s="89">
        <v>3553343</v>
      </c>
      <c r="F244" s="89">
        <v>3671788</v>
      </c>
      <c r="G244" s="89">
        <v>3553343</v>
      </c>
      <c r="H244" s="89">
        <v>21438503</v>
      </c>
    </row>
    <row r="245" spans="1:20">
      <c r="A245" s="88" t="s">
        <v>73</v>
      </c>
      <c r="B245" s="89">
        <v>16254952</v>
      </c>
      <c r="C245" s="89">
        <v>14681893</v>
      </c>
      <c r="D245" s="89">
        <v>13347563</v>
      </c>
      <c r="E245" s="89">
        <v>14707471</v>
      </c>
      <c r="F245" s="89">
        <v>16254952</v>
      </c>
      <c r="G245" s="89">
        <v>15730599</v>
      </c>
      <c r="H245" s="89">
        <v>90977430</v>
      </c>
    </row>
    <row r="246" spans="1:20">
      <c r="A246" s="88" t="s">
        <v>76</v>
      </c>
      <c r="B246" s="89">
        <v>528712</v>
      </c>
      <c r="C246" s="89">
        <v>441730</v>
      </c>
      <c r="D246" s="89">
        <v>438831</v>
      </c>
      <c r="E246" s="89">
        <v>432350</v>
      </c>
      <c r="F246" s="89">
        <v>433544</v>
      </c>
      <c r="G246" s="89">
        <v>468166</v>
      </c>
      <c r="H246" s="89">
        <v>2743333</v>
      </c>
    </row>
    <row r="247" spans="1:20">
      <c r="A247" s="161" t="s">
        <v>77</v>
      </c>
      <c r="B247" s="89">
        <v>2491570.1300000008</v>
      </c>
      <c r="C247" s="89">
        <v>2013560.9200000009</v>
      </c>
      <c r="D247" s="89">
        <v>4065193.3700000006</v>
      </c>
      <c r="E247" s="89">
        <v>3553342.8000000007</v>
      </c>
      <c r="F247" s="89">
        <v>4327463.910000002</v>
      </c>
      <c r="G247" s="89">
        <v>4187868.3000000007</v>
      </c>
      <c r="H247" s="89">
        <v>20638999.430000007</v>
      </c>
    </row>
    <row r="248" spans="1:20">
      <c r="A248" s="88" t="s">
        <v>391</v>
      </c>
      <c r="B248" s="89">
        <v>2299013</v>
      </c>
      <c r="C248" s="89">
        <v>2257920</v>
      </c>
      <c r="D248" s="89">
        <v>2499840</v>
      </c>
      <c r="E248" s="89">
        <v>2419200</v>
      </c>
      <c r="F248" s="89">
        <v>2499840</v>
      </c>
      <c r="G248" s="89">
        <v>2419200</v>
      </c>
      <c r="H248" s="89">
        <v>14395013</v>
      </c>
    </row>
    <row r="250" spans="1:20">
      <c r="A250" s="88" t="s">
        <v>371</v>
      </c>
      <c r="B250" s="90">
        <v>42546426.130000003</v>
      </c>
      <c r="C250" s="90">
        <v>36393572.920000002</v>
      </c>
      <c r="D250" s="90">
        <v>39736051.369999997</v>
      </c>
      <c r="E250" s="90">
        <v>38183105.799999997</v>
      </c>
      <c r="F250" s="90">
        <v>41132781.910000004</v>
      </c>
      <c r="G250" s="90">
        <v>39423424.299999997</v>
      </c>
      <c r="H250" s="317">
        <f>+SUM(H242:H248)</f>
        <v>251810375.43000001</v>
      </c>
    </row>
    <row r="251" spans="1:20">
      <c r="A251" s="99" t="s">
        <v>372</v>
      </c>
      <c r="B251" s="91">
        <f>+(H250-H248)/6</f>
        <v>39569227.071666665</v>
      </c>
    </row>
    <row r="252" spans="1:20">
      <c r="A252" s="99" t="s">
        <v>373</v>
      </c>
      <c r="B252" s="91">
        <f>+H248/6</f>
        <v>2399168.8333333335</v>
      </c>
    </row>
    <row r="254" spans="1:20">
      <c r="A254" s="85" t="s">
        <v>392</v>
      </c>
      <c r="B254" s="85">
        <v>42917</v>
      </c>
      <c r="C254" s="85">
        <v>42948</v>
      </c>
      <c r="D254" s="85">
        <v>42979</v>
      </c>
      <c r="E254" s="85">
        <v>43009</v>
      </c>
      <c r="F254" s="85">
        <v>43040</v>
      </c>
      <c r="G254" s="85">
        <v>43070</v>
      </c>
      <c r="H254" s="86" t="s">
        <v>393</v>
      </c>
    </row>
    <row r="255" spans="1:20">
      <c r="A255" s="88" t="s">
        <v>75</v>
      </c>
      <c r="B255" s="89">
        <v>1421084</v>
      </c>
      <c r="C255" s="89">
        <v>1405204</v>
      </c>
      <c r="D255" s="89">
        <v>1347072</v>
      </c>
      <c r="E255" s="89">
        <v>1378740</v>
      </c>
      <c r="F255" s="89">
        <v>1321461</v>
      </c>
      <c r="G255" s="89">
        <v>1349632</v>
      </c>
      <c r="H255" s="89">
        <v>8223193</v>
      </c>
    </row>
    <row r="256" spans="1:20">
      <c r="A256" s="88" t="s">
        <v>72</v>
      </c>
      <c r="B256" s="89">
        <v>11320427</v>
      </c>
      <c r="C256" s="89">
        <v>11317137</v>
      </c>
      <c r="D256" s="89">
        <v>9902376</v>
      </c>
      <c r="E256" s="89">
        <v>13022619</v>
      </c>
      <c r="F256" s="89">
        <v>8768565</v>
      </c>
      <c r="G256" s="89">
        <v>13074322</v>
      </c>
      <c r="H256" s="89">
        <v>67405446</v>
      </c>
    </row>
    <row r="257" spans="1:11">
      <c r="A257" s="88" t="s">
        <v>74</v>
      </c>
      <c r="B257" s="89">
        <v>5179187</v>
      </c>
      <c r="C257" s="89">
        <v>5039208</v>
      </c>
      <c r="D257" s="89">
        <v>4687007</v>
      </c>
      <c r="E257" s="89">
        <v>5011213</v>
      </c>
      <c r="F257" s="89">
        <v>4578635</v>
      </c>
      <c r="G257" s="89">
        <v>4815244</v>
      </c>
      <c r="H257" s="89">
        <v>29310494</v>
      </c>
    </row>
    <row r="258" spans="1:11">
      <c r="A258" s="88" t="s">
        <v>73</v>
      </c>
      <c r="B258" s="89">
        <v>15511603</v>
      </c>
      <c r="C258" s="89">
        <v>15774510</v>
      </c>
      <c r="D258" s="89">
        <v>14629586</v>
      </c>
      <c r="E258" s="89">
        <v>15774511</v>
      </c>
      <c r="F258" s="89">
        <v>14629585</v>
      </c>
      <c r="G258" s="89">
        <v>15774510</v>
      </c>
      <c r="H258" s="89">
        <v>92094305</v>
      </c>
    </row>
    <row r="259" spans="1:11">
      <c r="A259" s="88" t="s">
        <v>76</v>
      </c>
      <c r="B259" s="89">
        <v>479915</v>
      </c>
      <c r="C259" s="89">
        <v>479915</v>
      </c>
      <c r="D259" s="89">
        <v>459328</v>
      </c>
      <c r="E259" s="89">
        <v>479915</v>
      </c>
      <c r="F259" s="89">
        <v>459328</v>
      </c>
      <c r="G259" s="89">
        <v>482551</v>
      </c>
      <c r="H259" s="89">
        <v>2840952</v>
      </c>
    </row>
    <row r="260" spans="1:11">
      <c r="A260" s="161" t="s">
        <v>77</v>
      </c>
      <c r="B260" s="89">
        <v>5487138</v>
      </c>
      <c r="C260" s="89">
        <v>5487138</v>
      </c>
      <c r="D260" s="89">
        <v>5310135</v>
      </c>
      <c r="E260" s="89">
        <v>4412106</v>
      </c>
      <c r="F260" s="89">
        <v>4789956</v>
      </c>
      <c r="G260" s="89">
        <v>5487138</v>
      </c>
      <c r="H260" s="89">
        <v>30973611</v>
      </c>
    </row>
    <row r="261" spans="1:11">
      <c r="A261" s="88" t="s">
        <v>391</v>
      </c>
      <c r="B261" s="89">
        <v>1923290.5734905105</v>
      </c>
      <c r="C261" s="89">
        <v>1923290.5734905105</v>
      </c>
      <c r="D261" s="89">
        <v>1923290.5734905105</v>
      </c>
      <c r="E261" s="89">
        <v>1923290.5734905105</v>
      </c>
      <c r="F261" s="89">
        <v>1923290.5734905105</v>
      </c>
      <c r="G261" s="89">
        <v>1923290.5734905105</v>
      </c>
      <c r="H261" s="89">
        <v>11539743.440943062</v>
      </c>
      <c r="K261" s="118" t="s">
        <v>394</v>
      </c>
    </row>
    <row r="263" spans="1:11">
      <c r="A263" s="88" t="s">
        <v>100</v>
      </c>
      <c r="B263" s="90">
        <v>39399354</v>
      </c>
      <c r="C263" s="90">
        <v>39503112</v>
      </c>
      <c r="D263" s="90">
        <v>36335504</v>
      </c>
      <c r="E263" s="90">
        <v>40079104</v>
      </c>
      <c r="F263" s="90">
        <v>34547530</v>
      </c>
      <c r="G263" s="90">
        <v>40983397</v>
      </c>
      <c r="H263" s="317">
        <f>+SUM(H255:H261)</f>
        <v>242387744.44094306</v>
      </c>
    </row>
    <row r="264" spans="1:11">
      <c r="A264" s="99" t="s">
        <v>372</v>
      </c>
      <c r="B264" s="91">
        <f>+(H263-H261)/6</f>
        <v>38474666.833333336</v>
      </c>
      <c r="C264" s="92"/>
      <c r="D264" s="92"/>
      <c r="E264" s="92"/>
      <c r="F264" s="92"/>
      <c r="G264" s="92"/>
      <c r="H264" s="92"/>
    </row>
    <row r="265" spans="1:11">
      <c r="A265" s="99" t="s">
        <v>373</v>
      </c>
      <c r="B265" s="91">
        <f>+H261/6</f>
        <v>1923290.5734905105</v>
      </c>
      <c r="C265" s="92"/>
      <c r="D265" s="92"/>
      <c r="E265" s="92"/>
      <c r="F265" s="92"/>
      <c r="G265" s="92"/>
      <c r="H265" s="92"/>
    </row>
    <row r="267" spans="1:11">
      <c r="A267" s="85" t="s">
        <v>395</v>
      </c>
      <c r="B267" s="85">
        <v>42736</v>
      </c>
      <c r="C267" s="85">
        <v>42767</v>
      </c>
      <c r="D267" s="85">
        <v>42795</v>
      </c>
      <c r="E267" s="85">
        <v>42826</v>
      </c>
      <c r="F267" s="85">
        <v>42856</v>
      </c>
      <c r="G267" s="85">
        <v>42887</v>
      </c>
      <c r="H267" s="86" t="s">
        <v>396</v>
      </c>
    </row>
    <row r="268" spans="1:11">
      <c r="A268" s="88" t="s">
        <v>75</v>
      </c>
      <c r="B268" s="89">
        <v>1330914</v>
      </c>
      <c r="C268" s="89">
        <v>1166410</v>
      </c>
      <c r="D268" s="89">
        <v>1238672</v>
      </c>
      <c r="E268" s="89">
        <v>1147706</v>
      </c>
      <c r="F268" s="89">
        <v>830174</v>
      </c>
      <c r="G268" s="89">
        <v>1071193</v>
      </c>
      <c r="H268" s="89">
        <v>6785069</v>
      </c>
    </row>
    <row r="269" spans="1:11">
      <c r="A269" s="88" t="s">
        <v>72</v>
      </c>
      <c r="B269" s="89">
        <v>15136894</v>
      </c>
      <c r="C269" s="89">
        <v>13524438</v>
      </c>
      <c r="D269" s="89">
        <v>13976675</v>
      </c>
      <c r="E269" s="89">
        <v>13231267</v>
      </c>
      <c r="F269" s="89">
        <v>14200202</v>
      </c>
      <c r="G269" s="89">
        <v>14172261</v>
      </c>
      <c r="H269" s="89">
        <v>84241737</v>
      </c>
    </row>
    <row r="270" spans="1:11">
      <c r="A270" s="88" t="s">
        <v>74</v>
      </c>
      <c r="B270" s="89">
        <v>6200320</v>
      </c>
      <c r="C270" s="89">
        <v>5600288</v>
      </c>
      <c r="D270" s="89">
        <v>6200316</v>
      </c>
      <c r="E270" s="89">
        <v>6000309</v>
      </c>
      <c r="F270" s="89">
        <v>6200320</v>
      </c>
      <c r="G270" s="89">
        <v>6000308</v>
      </c>
      <c r="H270" s="89">
        <v>36201861</v>
      </c>
    </row>
    <row r="271" spans="1:11">
      <c r="A271" s="88" t="s">
        <v>73</v>
      </c>
      <c r="B271" s="89">
        <v>14983173</v>
      </c>
      <c r="C271" s="89">
        <v>13533187</v>
      </c>
      <c r="D271" s="89">
        <v>14983169</v>
      </c>
      <c r="E271" s="89">
        <v>14499844</v>
      </c>
      <c r="F271" s="89">
        <v>14983172</v>
      </c>
      <c r="G271" s="89">
        <v>14499841</v>
      </c>
      <c r="H271" s="89">
        <v>87482386</v>
      </c>
    </row>
    <row r="272" spans="1:11">
      <c r="A272" s="88" t="s">
        <v>76</v>
      </c>
      <c r="B272" s="89">
        <v>515806</v>
      </c>
      <c r="C272" s="89">
        <v>499171</v>
      </c>
      <c r="D272" s="89">
        <v>534231</v>
      </c>
      <c r="E272" s="89">
        <v>496624</v>
      </c>
      <c r="F272" s="89">
        <v>513176</v>
      </c>
      <c r="G272" s="89">
        <v>529731</v>
      </c>
      <c r="H272" s="89">
        <v>3088739</v>
      </c>
    </row>
    <row r="273" spans="1:8">
      <c r="A273" s="161" t="s">
        <v>77</v>
      </c>
      <c r="B273" s="89">
        <v>4744595</v>
      </c>
      <c r="C273" s="89">
        <v>4285438</v>
      </c>
      <c r="D273" s="89">
        <v>4744591</v>
      </c>
      <c r="E273" s="89">
        <v>4591540</v>
      </c>
      <c r="F273" s="89">
        <v>4744592</v>
      </c>
      <c r="G273" s="89">
        <v>4591542</v>
      </c>
      <c r="H273" s="89">
        <v>27702298</v>
      </c>
    </row>
    <row r="274" spans="1:8">
      <c r="A274" s="88" t="s">
        <v>391</v>
      </c>
      <c r="B274" s="89">
        <v>5800000</v>
      </c>
      <c r="C274" s="89">
        <v>5800000</v>
      </c>
      <c r="D274" s="89">
        <v>6500000</v>
      </c>
      <c r="E274" s="89">
        <v>6500000</v>
      </c>
      <c r="F274" s="89">
        <v>0</v>
      </c>
      <c r="G274" s="89">
        <v>0</v>
      </c>
      <c r="H274" s="89">
        <v>24600000</v>
      </c>
    </row>
    <row r="276" spans="1:8">
      <c r="A276" s="97" t="s">
        <v>100</v>
      </c>
      <c r="B276" s="98">
        <v>48711702</v>
      </c>
      <c r="C276" s="95">
        <v>44408933</v>
      </c>
      <c r="D276" s="95">
        <v>48177654</v>
      </c>
      <c r="E276" s="95">
        <v>46467289</v>
      </c>
      <c r="F276" s="95">
        <v>41471636</v>
      </c>
      <c r="G276" s="95">
        <v>40864876</v>
      </c>
      <c r="H276" s="96">
        <v>270102090</v>
      </c>
    </row>
    <row r="277" spans="1:8">
      <c r="A277" s="99" t="s">
        <v>372</v>
      </c>
      <c r="B277" s="91">
        <f>+(H276-H274)/6</f>
        <v>40917015</v>
      </c>
      <c r="C277" s="93"/>
      <c r="D277" s="93"/>
      <c r="E277" s="93"/>
      <c r="F277" s="93"/>
      <c r="G277" s="93"/>
    </row>
    <row r="278" spans="1:8">
      <c r="A278" s="99" t="s">
        <v>373</v>
      </c>
      <c r="B278" s="91">
        <f>+H274/6</f>
        <v>4100000</v>
      </c>
      <c r="C278" s="93"/>
      <c r="D278" s="93"/>
      <c r="E278" s="93"/>
      <c r="F278" s="93"/>
      <c r="G278" s="93"/>
    </row>
  </sheetData>
  <mergeCells count="2">
    <mergeCell ref="A6:G6"/>
    <mergeCell ref="A7:G7"/>
  </mergeCells>
  <pageMargins left="0.7" right="0.7" top="0.75" bottom="0.75" header="0.3" footer="0.3"/>
  <ignoredErrors>
    <ignoredError sqref="B212:G212 B198:G199 B186:G186" formulaRange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39997558519241921"/>
  </sheetPr>
  <dimension ref="A1:DJ57"/>
  <sheetViews>
    <sheetView showGridLines="0" zoomScale="55" zoomScaleNormal="55" workbookViewId="0">
      <pane xSplit="1" ySplit="10" topLeftCell="CZ11" activePane="bottomRight" state="frozen"/>
      <selection pane="topRight" activeCell="M18" sqref="M18"/>
      <selection pane="bottomLeft" activeCell="M18" sqref="M18"/>
      <selection pane="bottomRight" activeCell="DJ42" sqref="DJ42"/>
    </sheetView>
  </sheetViews>
  <sheetFormatPr baseColWidth="10" defaultColWidth="11.42578125" defaultRowHeight="15"/>
  <cols>
    <col min="1" max="1" width="50.85546875" style="47" customWidth="1"/>
    <col min="2" max="2" width="16.42578125" style="47" customWidth="1"/>
    <col min="3" max="3" width="17.28515625" style="47" customWidth="1"/>
    <col min="4" max="6" width="16.85546875" style="47" customWidth="1"/>
    <col min="7" max="8" width="17.28515625" style="47" customWidth="1"/>
    <col min="9" max="9" width="16.85546875" style="47" customWidth="1"/>
    <col min="10" max="11" width="17.28515625" style="47" customWidth="1"/>
    <col min="12" max="12" width="16.85546875" style="47" customWidth="1"/>
    <col min="13" max="14" width="17.28515625" style="47" customWidth="1"/>
    <col min="15" max="15" width="16.85546875" style="47" customWidth="1"/>
    <col min="16" max="16" width="16.42578125" style="47" customWidth="1"/>
    <col min="17" max="18" width="16.85546875" style="47" customWidth="1"/>
    <col min="19" max="19" width="17.28515625" style="47" customWidth="1"/>
    <col min="20" max="20" width="16.85546875" style="47" customWidth="1"/>
    <col min="21" max="21" width="17.28515625" style="47" customWidth="1"/>
    <col min="22" max="22" width="16.85546875" style="47" customWidth="1"/>
    <col min="23" max="23" width="17.28515625" style="47" customWidth="1"/>
    <col min="24" max="24" width="16.85546875" style="47" customWidth="1"/>
    <col min="25" max="31" width="17.28515625" style="47" customWidth="1"/>
    <col min="32" max="32" width="12.140625" style="47" customWidth="1"/>
    <col min="33" max="49" width="12.28515625" style="47" customWidth="1"/>
    <col min="50" max="56" width="12.140625" style="47" customWidth="1"/>
    <col min="57" max="61" width="12.7109375" style="47" customWidth="1"/>
    <col min="62" max="62" width="16" style="47" bestFit="1" customWidth="1"/>
    <col min="63" max="63" width="14.42578125" style="47" customWidth="1"/>
    <col min="64" max="64" width="16.5703125" style="47" bestFit="1" customWidth="1"/>
    <col min="65" max="66" width="16.140625" style="47" customWidth="1"/>
    <col min="67" max="67" width="15.85546875" style="47" customWidth="1"/>
    <col min="68" max="68" width="15.42578125" style="47" customWidth="1"/>
    <col min="69" max="69" width="16" style="47" customWidth="1"/>
    <col min="70" max="70" width="17.140625" style="47" customWidth="1"/>
    <col min="71" max="71" width="16.42578125" style="47" customWidth="1"/>
    <col min="72" max="72" width="18" style="47" customWidth="1"/>
    <col min="73" max="73" width="17.5703125" style="47" customWidth="1"/>
    <col min="74" max="74" width="17.28515625" style="47" customWidth="1"/>
    <col min="75" max="75" width="16.140625" style="47" customWidth="1"/>
    <col min="76" max="76" width="17.28515625" style="47" customWidth="1"/>
    <col min="77" max="77" width="16.28515625" style="47" customWidth="1"/>
    <col min="78" max="78" width="17.28515625" style="47" customWidth="1"/>
    <col min="79" max="79" width="16.140625" style="47" customWidth="1"/>
    <col min="80" max="80" width="16.85546875" style="47" customWidth="1"/>
    <col min="81" max="81" width="15.85546875" style="47" customWidth="1"/>
    <col min="82" max="84" width="17.28515625" style="47" customWidth="1"/>
    <col min="85" max="85" width="17.5703125" style="47" customWidth="1"/>
    <col min="86" max="86" width="16.7109375" style="47" customWidth="1"/>
    <col min="87" max="87" width="17.5703125" style="47" customWidth="1"/>
    <col min="88" max="88" width="19" style="47" customWidth="1"/>
    <col min="89" max="90" width="17.42578125" style="47" customWidth="1"/>
    <col min="91" max="91" width="19.5703125" style="47" customWidth="1"/>
    <col min="92" max="92" width="16.28515625" style="47" customWidth="1"/>
    <col min="93" max="93" width="19.140625" style="47" customWidth="1"/>
    <col min="94" max="94" width="13.7109375" style="47" customWidth="1"/>
    <col min="95" max="98" width="14.7109375" style="47" customWidth="1"/>
    <col min="99" max="99" width="15.7109375" style="47" customWidth="1"/>
    <col min="100" max="100" width="14.85546875" style="47" bestFit="1" customWidth="1"/>
    <col min="101" max="101" width="14.85546875" style="47" customWidth="1"/>
    <col min="102" max="104" width="15.5703125" style="47" customWidth="1"/>
    <col min="105" max="109" width="15.140625" style="47" customWidth="1"/>
    <col min="110" max="111" width="12.140625" style="47" bestFit="1" customWidth="1"/>
    <col min="112" max="114" width="12.140625" style="47" customWidth="1"/>
    <col min="115" max="16384" width="11.42578125" style="47"/>
  </cols>
  <sheetData>
    <row r="1" spans="1:114">
      <c r="Q1" s="51"/>
      <c r="R1" s="74"/>
      <c r="T1" s="75"/>
      <c r="U1" s="75"/>
      <c r="V1" s="75"/>
      <c r="W1" s="75"/>
      <c r="DD1"/>
      <c r="DE1"/>
    </row>
    <row r="2" spans="1:114">
      <c r="Q2" s="74"/>
      <c r="R2" s="74"/>
      <c r="S2" s="74"/>
      <c r="T2" s="74"/>
      <c r="U2" s="74"/>
      <c r="V2" s="74"/>
      <c r="W2" s="74"/>
      <c r="DD2"/>
      <c r="DE2"/>
    </row>
    <row r="3" spans="1:114">
      <c r="Q3" s="74"/>
      <c r="R3" s="74"/>
      <c r="S3" s="74"/>
      <c r="DD3"/>
      <c r="DE3"/>
    </row>
    <row r="4" spans="1:114">
      <c r="DF4"/>
      <c r="DG4"/>
    </row>
    <row r="5" spans="1:114">
      <c r="A5" s="100" t="s">
        <v>18</v>
      </c>
      <c r="B5" s="55"/>
      <c r="C5" s="54"/>
      <c r="D5" s="54"/>
      <c r="E5" s="54"/>
      <c r="F5" s="54"/>
      <c r="G5" s="54"/>
      <c r="H5" s="54"/>
      <c r="I5" s="54"/>
      <c r="J5" s="54"/>
      <c r="K5" s="54"/>
      <c r="DD5"/>
      <c r="DE5"/>
    </row>
    <row r="6" spans="1:114">
      <c r="A6" s="688" t="s">
        <v>397</v>
      </c>
      <c r="B6" s="688"/>
      <c r="C6" s="688"/>
      <c r="D6" s="688"/>
      <c r="E6" s="688"/>
      <c r="F6" s="688"/>
      <c r="G6" s="688"/>
      <c r="H6" s="54"/>
      <c r="I6" s="54"/>
      <c r="J6" s="54"/>
      <c r="K6" s="54"/>
      <c r="DD6"/>
      <c r="DE6"/>
    </row>
    <row r="7" spans="1:114">
      <c r="A7" s="689" t="s">
        <v>730</v>
      </c>
      <c r="B7" s="689"/>
      <c r="C7" s="689"/>
      <c r="D7" s="689"/>
      <c r="E7" s="689"/>
      <c r="F7" s="689"/>
      <c r="G7" s="689"/>
      <c r="S7" s="74"/>
      <c r="BD7" s="47">
        <v>1000</v>
      </c>
      <c r="DG7" s="51"/>
      <c r="DH7" s="51"/>
      <c r="DI7" s="51"/>
      <c r="DJ7" s="51"/>
    </row>
    <row r="8" spans="1:114">
      <c r="BJ8" s="47">
        <v>1000</v>
      </c>
    </row>
    <row r="9" spans="1:114">
      <c r="A9" s="712" t="s">
        <v>398</v>
      </c>
      <c r="B9" s="713"/>
      <c r="C9" s="713"/>
      <c r="D9" s="713"/>
      <c r="E9" s="713"/>
      <c r="F9" s="713"/>
      <c r="G9" s="713"/>
      <c r="H9" s="713"/>
      <c r="I9" s="713"/>
      <c r="J9" s="713"/>
      <c r="K9" s="713"/>
      <c r="L9" s="713"/>
      <c r="M9" s="713"/>
      <c r="N9" s="713"/>
      <c r="O9" s="713"/>
      <c r="P9" s="713"/>
      <c r="Q9" s="713"/>
      <c r="R9" s="713"/>
      <c r="S9" s="713"/>
      <c r="T9" s="713"/>
      <c r="U9" s="713"/>
      <c r="V9" s="713"/>
      <c r="W9" s="713"/>
      <c r="X9" s="713"/>
      <c r="Y9" s="713"/>
      <c r="Z9" s="713"/>
      <c r="AA9" s="713"/>
      <c r="AB9" s="713"/>
      <c r="AC9" s="713"/>
      <c r="AD9" s="713"/>
      <c r="AE9" s="713"/>
      <c r="AF9" s="713"/>
      <c r="AG9" s="713"/>
      <c r="AH9" s="713"/>
      <c r="AI9" s="713"/>
      <c r="AJ9" s="713"/>
      <c r="AK9" s="713"/>
      <c r="AL9" s="713"/>
      <c r="AM9" s="713"/>
      <c r="AN9" s="713"/>
      <c r="AO9" s="713"/>
      <c r="AP9" s="713"/>
      <c r="AQ9" s="713"/>
      <c r="AR9" s="713"/>
      <c r="AS9" s="713"/>
      <c r="AT9" s="713"/>
      <c r="AU9" s="713"/>
      <c r="AV9" s="713"/>
      <c r="AW9" s="713"/>
      <c r="AX9" s="713"/>
      <c r="AY9" s="713"/>
      <c r="AZ9" s="713"/>
      <c r="BA9" s="713"/>
      <c r="BB9" s="713"/>
      <c r="BC9" s="713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</row>
    <row r="10" spans="1:114">
      <c r="A10" s="153" t="s">
        <v>399</v>
      </c>
      <c r="B10" s="70">
        <v>42736</v>
      </c>
      <c r="C10" s="70">
        <v>42767</v>
      </c>
      <c r="D10" s="70">
        <v>42795</v>
      </c>
      <c r="E10" s="70">
        <v>42826</v>
      </c>
      <c r="F10" s="70">
        <v>42856</v>
      </c>
      <c r="G10" s="70">
        <v>42887</v>
      </c>
      <c r="H10" s="70">
        <v>42917</v>
      </c>
      <c r="I10" s="70">
        <v>42948</v>
      </c>
      <c r="J10" s="70">
        <v>42979</v>
      </c>
      <c r="K10" s="70">
        <v>43009</v>
      </c>
      <c r="L10" s="70">
        <v>43040</v>
      </c>
      <c r="M10" s="70">
        <v>43070</v>
      </c>
      <c r="N10" s="70">
        <v>43101</v>
      </c>
      <c r="O10" s="70">
        <v>43132</v>
      </c>
      <c r="P10" s="70">
        <v>43160</v>
      </c>
      <c r="Q10" s="70">
        <v>43191</v>
      </c>
      <c r="R10" s="70">
        <v>43221</v>
      </c>
      <c r="S10" s="70">
        <v>43252</v>
      </c>
      <c r="T10" s="70">
        <v>43282</v>
      </c>
      <c r="U10" s="70">
        <v>43313</v>
      </c>
      <c r="V10" s="70">
        <v>43344</v>
      </c>
      <c r="W10" s="70">
        <v>43374</v>
      </c>
      <c r="X10" s="70">
        <v>43405</v>
      </c>
      <c r="Y10" s="70">
        <v>43435</v>
      </c>
      <c r="Z10" s="70">
        <v>43466</v>
      </c>
      <c r="AA10" s="70">
        <v>43497</v>
      </c>
      <c r="AB10" s="70">
        <v>43525</v>
      </c>
      <c r="AC10" s="70">
        <v>43556</v>
      </c>
      <c r="AD10" s="70">
        <v>43586</v>
      </c>
      <c r="AE10" s="70">
        <v>43617</v>
      </c>
      <c r="AF10" s="70">
        <v>43647</v>
      </c>
      <c r="AG10" s="70">
        <v>43678</v>
      </c>
      <c r="AH10" s="70">
        <v>43709</v>
      </c>
      <c r="AI10" s="70">
        <v>43739</v>
      </c>
      <c r="AJ10" s="70">
        <v>43770</v>
      </c>
      <c r="AK10" s="70">
        <v>43800</v>
      </c>
      <c r="AL10" s="70">
        <v>43831</v>
      </c>
      <c r="AM10" s="70">
        <v>43862</v>
      </c>
      <c r="AN10" s="70">
        <v>43891</v>
      </c>
      <c r="AO10" s="70">
        <v>43922</v>
      </c>
      <c r="AP10" s="70">
        <v>43952</v>
      </c>
      <c r="AQ10" s="70">
        <v>43983</v>
      </c>
      <c r="AR10" s="70">
        <v>44013</v>
      </c>
      <c r="AS10" s="70">
        <v>44044</v>
      </c>
      <c r="AT10" s="70">
        <v>44075</v>
      </c>
      <c r="AU10" s="70">
        <v>44105</v>
      </c>
      <c r="AV10" s="70">
        <v>44136</v>
      </c>
      <c r="AW10" s="70">
        <v>44166</v>
      </c>
      <c r="AX10" s="70">
        <v>44197</v>
      </c>
      <c r="AY10" s="70">
        <v>44228</v>
      </c>
      <c r="AZ10" s="70">
        <v>44256</v>
      </c>
      <c r="BA10" s="70">
        <v>44287</v>
      </c>
      <c r="BB10" s="70">
        <v>44317</v>
      </c>
      <c r="BC10" s="70">
        <v>44348</v>
      </c>
      <c r="BD10" s="70">
        <v>44378</v>
      </c>
      <c r="BE10" s="70">
        <v>44409</v>
      </c>
      <c r="BF10" s="70">
        <v>44440</v>
      </c>
      <c r="BG10" s="70">
        <v>44470</v>
      </c>
      <c r="BH10" s="70">
        <v>44501</v>
      </c>
      <c r="BI10" s="70">
        <v>44531</v>
      </c>
      <c r="BJ10" s="70">
        <v>44562</v>
      </c>
      <c r="BK10" s="70">
        <v>44593</v>
      </c>
      <c r="BL10" s="70">
        <v>44621</v>
      </c>
      <c r="BM10" s="70">
        <v>44652</v>
      </c>
      <c r="BN10" s="70">
        <v>44682</v>
      </c>
      <c r="BO10" s="70">
        <v>44713</v>
      </c>
      <c r="BP10" s="70">
        <v>44743</v>
      </c>
      <c r="BQ10" s="70">
        <v>44774</v>
      </c>
      <c r="BR10" s="70">
        <v>44805</v>
      </c>
      <c r="BS10" s="70">
        <v>44835</v>
      </c>
      <c r="BT10" s="70">
        <v>44866</v>
      </c>
      <c r="BU10" s="70">
        <v>44896</v>
      </c>
      <c r="BV10" s="70">
        <v>44927</v>
      </c>
      <c r="BW10" s="70">
        <v>44958</v>
      </c>
      <c r="BX10" s="70">
        <v>44986</v>
      </c>
      <c r="BY10" s="70">
        <v>45017</v>
      </c>
      <c r="BZ10" s="70">
        <v>45047</v>
      </c>
      <c r="CA10" s="70">
        <v>45078</v>
      </c>
      <c r="CB10" s="70">
        <v>45108</v>
      </c>
      <c r="CC10" s="70">
        <v>45139</v>
      </c>
      <c r="CD10" s="70">
        <v>45170</v>
      </c>
      <c r="CE10" s="70">
        <v>45200</v>
      </c>
      <c r="CF10" s="70">
        <v>45231</v>
      </c>
      <c r="CG10" s="70">
        <v>45261</v>
      </c>
      <c r="CH10" s="70">
        <v>45292</v>
      </c>
      <c r="CI10" s="70">
        <v>45323</v>
      </c>
      <c r="CJ10" s="70">
        <v>45352</v>
      </c>
      <c r="CK10" s="70">
        <v>45383</v>
      </c>
      <c r="CL10" s="70">
        <v>45413</v>
      </c>
      <c r="CM10" s="70">
        <v>45444</v>
      </c>
      <c r="CN10" s="70">
        <v>45474</v>
      </c>
      <c r="CO10" s="70">
        <v>45505</v>
      </c>
      <c r="CP10" s="70">
        <v>45536</v>
      </c>
      <c r="CQ10" s="70">
        <v>45566</v>
      </c>
      <c r="CR10" s="70">
        <v>45597</v>
      </c>
      <c r="CS10" s="70">
        <v>45627</v>
      </c>
      <c r="CT10" s="70">
        <v>45658</v>
      </c>
      <c r="CU10" s="70">
        <v>45689</v>
      </c>
      <c r="CV10" s="70">
        <v>45717</v>
      </c>
      <c r="CW10" s="70">
        <v>45748</v>
      </c>
      <c r="CX10" s="70">
        <v>45778</v>
      </c>
      <c r="CY10" s="70">
        <v>45809</v>
      </c>
      <c r="CZ10" s="70">
        <v>45839</v>
      </c>
      <c r="DA10" s="70">
        <v>45870</v>
      </c>
      <c r="DB10" s="70">
        <v>45901</v>
      </c>
      <c r="DC10" s="70">
        <v>45931</v>
      </c>
      <c r="DD10" s="70">
        <v>45962</v>
      </c>
      <c r="DE10" s="70">
        <v>45992</v>
      </c>
      <c r="DF10" s="70">
        <v>46023</v>
      </c>
      <c r="DG10" s="70">
        <v>46054</v>
      </c>
      <c r="DH10" s="70">
        <v>46082</v>
      </c>
      <c r="DI10" s="70">
        <v>46113</v>
      </c>
      <c r="DJ10" s="70">
        <v>46143</v>
      </c>
    </row>
    <row r="11" spans="1:114" ht="15.75">
      <c r="A11" s="360" t="s">
        <v>75</v>
      </c>
      <c r="B11" s="234">
        <f>+'14. OPC Ecopetrol'!B268</f>
        <v>1330914</v>
      </c>
      <c r="C11" s="234">
        <f>+'14. OPC Ecopetrol'!C268</f>
        <v>1166410</v>
      </c>
      <c r="D11" s="234">
        <f>+'14. OPC Ecopetrol'!D268</f>
        <v>1238672</v>
      </c>
      <c r="E11" s="234">
        <f>+'14. OPC Ecopetrol'!E268</f>
        <v>1147706</v>
      </c>
      <c r="F11" s="234">
        <f>+'14. OPC Ecopetrol'!F268</f>
        <v>830174</v>
      </c>
      <c r="G11" s="234">
        <f>+'14. OPC Ecopetrol'!G268</f>
        <v>1071193</v>
      </c>
      <c r="H11" s="234">
        <f>+'14. OPC Ecopetrol'!B255</f>
        <v>1421084</v>
      </c>
      <c r="I11" s="234">
        <f>+'14. OPC Ecopetrol'!C255</f>
        <v>1405204</v>
      </c>
      <c r="J11" s="234">
        <f>+'14. OPC Ecopetrol'!D255</f>
        <v>1347072</v>
      </c>
      <c r="K11" s="234">
        <f>+'14. OPC Ecopetrol'!E255</f>
        <v>1378740</v>
      </c>
      <c r="L11" s="234">
        <f>+'14. OPC Ecopetrol'!F255</f>
        <v>1321461</v>
      </c>
      <c r="M11" s="234">
        <f>+'14. OPC Ecopetrol'!G255</f>
        <v>1349632</v>
      </c>
      <c r="N11" s="234">
        <f>+'14. OPC Ecopetrol'!B242</f>
        <v>1366127</v>
      </c>
      <c r="O11" s="234">
        <f>+'14. OPC Ecopetrol'!C242</f>
        <v>994325</v>
      </c>
      <c r="P11" s="234">
        <f>+'14. OPC Ecopetrol'!D242</f>
        <v>1299810</v>
      </c>
      <c r="Q11" s="234">
        <f>+'14. OPC Ecopetrol'!E242</f>
        <v>1193703</v>
      </c>
      <c r="R11" s="234">
        <f>+'14. OPC Ecopetrol'!F242</f>
        <v>1220230</v>
      </c>
      <c r="S11" s="234">
        <f>+'14. OPC Ecopetrol'!G242</f>
        <v>1155196</v>
      </c>
      <c r="T11" s="234">
        <f>+'14. OPC Ecopetrol'!B230</f>
        <v>1003990</v>
      </c>
      <c r="U11" s="234">
        <f>+'14. OPC Ecopetrol'!C230</f>
        <v>993393</v>
      </c>
      <c r="V11" s="234">
        <f>+'14. OPC Ecopetrol'!D230</f>
        <v>953658</v>
      </c>
      <c r="W11" s="234">
        <f>+'14. OPC Ecopetrol'!E230</f>
        <v>974850</v>
      </c>
      <c r="X11" s="234">
        <f>+'14. OPC Ecopetrol'!F230</f>
        <v>933149</v>
      </c>
      <c r="Y11" s="234">
        <f>+'14. OPC Ecopetrol'!G230</f>
        <v>956397</v>
      </c>
      <c r="Z11" s="234">
        <f>+'14. OPC Ecopetrol'!B217</f>
        <v>1107833</v>
      </c>
      <c r="AA11" s="234">
        <f>+'14. OPC Ecopetrol'!C217</f>
        <v>998235</v>
      </c>
      <c r="AB11" s="234">
        <f>+'14. OPC Ecopetrol'!D217</f>
        <v>1232101</v>
      </c>
      <c r="AC11" s="234">
        <f>+'14. OPC Ecopetrol'!E217</f>
        <v>1243530</v>
      </c>
      <c r="AD11" s="234">
        <f>+'14. OPC Ecopetrol'!F217</f>
        <v>1335217</v>
      </c>
      <c r="AE11" s="236">
        <f>+'14. OPC Ecopetrol'!G217</f>
        <v>1304939</v>
      </c>
      <c r="AF11" s="71">
        <f>+'14. OPC Ecopetrol'!B204</f>
        <v>1306133</v>
      </c>
      <c r="AG11" s="71">
        <f>+'14. OPC Ecopetrol'!C204</f>
        <v>1575820</v>
      </c>
      <c r="AH11" s="71">
        <f>+'14. OPC Ecopetrol'!D204</f>
        <v>1486606</v>
      </c>
      <c r="AI11" s="71">
        <f>+'14. OPC Ecopetrol'!E204</f>
        <v>1493856</v>
      </c>
      <c r="AJ11" s="71">
        <f>+'14. OPC Ecopetrol'!F204</f>
        <v>1407287</v>
      </c>
      <c r="AK11" s="71">
        <f>+'14. OPC Ecopetrol'!G204</f>
        <v>1414536</v>
      </c>
      <c r="AL11" s="164">
        <f>+'24. Declaración 2019'!O9*1000</f>
        <v>1907879</v>
      </c>
      <c r="AM11" s="164">
        <f>+'24. Declaración 2019'!P9*1000</f>
        <v>1655888</v>
      </c>
      <c r="AN11" s="164">
        <f>+'24. Declaración 2019'!Q9*1000</f>
        <v>1497684.6</v>
      </c>
      <c r="AO11" s="164">
        <f>+'24. Declaración 2019'!R9*1000</f>
        <v>1495000</v>
      </c>
      <c r="AP11" s="164">
        <f>+'24. Declaración 2019'!S9*1000</f>
        <v>1469000</v>
      </c>
      <c r="AQ11" s="164">
        <f>+'24. Declaración 2019'!T9*1000</f>
        <v>1361000</v>
      </c>
      <c r="AR11" s="420">
        <f>+'24. Declaración 2020'!I14*1000</f>
        <v>1318560</v>
      </c>
      <c r="AS11" s="420">
        <f>+'24. Declaración 2020'!J14*1000</f>
        <v>1419173</v>
      </c>
      <c r="AT11" s="420">
        <f>+'24. Declaración 2020'!K14*1000</f>
        <v>1383642</v>
      </c>
      <c r="AU11" s="420">
        <f>+'24. Declaración 2020'!L14*1000</f>
        <v>1413877</v>
      </c>
      <c r="AV11" s="420">
        <f>+'24. Declaración 2020'!M14*1000</f>
        <v>1322147</v>
      </c>
      <c r="AW11" s="433">
        <v>1315912</v>
      </c>
      <c r="AX11" s="204">
        <v>1371398.1624</v>
      </c>
      <c r="AY11" s="204">
        <v>1032554.01312</v>
      </c>
      <c r="AZ11" s="204">
        <v>1294621.0452000001</v>
      </c>
      <c r="BA11" s="204">
        <v>1216989.9000000001</v>
      </c>
      <c r="BB11" s="204">
        <v>690994.05480000004</v>
      </c>
      <c r="BC11" s="204">
        <v>0</v>
      </c>
      <c r="BD11" s="204">
        <v>1098707</v>
      </c>
      <c r="BE11" s="204">
        <v>0</v>
      </c>
      <c r="BF11" s="204">
        <v>0</v>
      </c>
      <c r="BG11" s="204">
        <v>0</v>
      </c>
      <c r="BH11" s="204">
        <v>0</v>
      </c>
      <c r="BI11" s="204">
        <v>0</v>
      </c>
      <c r="BJ11" s="204">
        <v>0</v>
      </c>
      <c r="BK11" s="204">
        <v>0</v>
      </c>
      <c r="BL11" s="204">
        <v>0</v>
      </c>
      <c r="BM11" s="204">
        <v>0</v>
      </c>
      <c r="BN11" s="204">
        <v>0</v>
      </c>
      <c r="BO11" s="204">
        <v>0</v>
      </c>
      <c r="BP11" s="204">
        <v>0</v>
      </c>
      <c r="BQ11" s="204">
        <v>0</v>
      </c>
      <c r="BR11" s="204">
        <v>0</v>
      </c>
      <c r="BS11" s="204">
        <v>0</v>
      </c>
      <c r="BT11" s="204">
        <v>0</v>
      </c>
      <c r="BU11" s="204">
        <v>0</v>
      </c>
      <c r="BV11" s="204">
        <v>0</v>
      </c>
      <c r="BW11" s="204">
        <v>0</v>
      </c>
      <c r="BX11" s="204">
        <v>0</v>
      </c>
      <c r="BY11" s="525">
        <v>0</v>
      </c>
      <c r="BZ11" s="525">
        <v>0</v>
      </c>
      <c r="CA11" s="525">
        <v>0</v>
      </c>
      <c r="CB11" s="525">
        <v>0</v>
      </c>
      <c r="CC11" s="525">
        <v>0</v>
      </c>
      <c r="CD11" s="525">
        <v>0</v>
      </c>
      <c r="CE11" s="525">
        <v>0</v>
      </c>
      <c r="CF11" s="525">
        <v>0</v>
      </c>
      <c r="CG11" s="525">
        <v>0</v>
      </c>
      <c r="CH11" s="525">
        <v>0</v>
      </c>
      <c r="CI11" s="525">
        <v>0</v>
      </c>
      <c r="CJ11" s="525"/>
      <c r="CK11" s="525"/>
      <c r="CL11" s="582"/>
    </row>
    <row r="12" spans="1:114">
      <c r="A12" s="58" t="s">
        <v>72</v>
      </c>
      <c r="B12" s="59">
        <f>+'14. OPC Ecopetrol'!B269</f>
        <v>15136894</v>
      </c>
      <c r="C12" s="59">
        <f>+'14. OPC Ecopetrol'!C269</f>
        <v>13524438</v>
      </c>
      <c r="D12" s="59">
        <f>+'14. OPC Ecopetrol'!D269</f>
        <v>13976675</v>
      </c>
      <c r="E12" s="59">
        <f>+'14. OPC Ecopetrol'!E269</f>
        <v>13231267</v>
      </c>
      <c r="F12" s="59">
        <f>+'14. OPC Ecopetrol'!F269</f>
        <v>14200202</v>
      </c>
      <c r="G12" s="59">
        <f>+'14. OPC Ecopetrol'!G269</f>
        <v>14172261</v>
      </c>
      <c r="H12" s="59">
        <f>+'14. OPC Ecopetrol'!B256</f>
        <v>11320427</v>
      </c>
      <c r="I12" s="59">
        <f>+'14. OPC Ecopetrol'!C256</f>
        <v>11317137</v>
      </c>
      <c r="J12" s="59">
        <f>+'14. OPC Ecopetrol'!D256</f>
        <v>9902376</v>
      </c>
      <c r="K12" s="59">
        <f>+'14. OPC Ecopetrol'!E256</f>
        <v>13022619</v>
      </c>
      <c r="L12" s="59">
        <f>+'14. OPC Ecopetrol'!F256</f>
        <v>8768565</v>
      </c>
      <c r="M12" s="59">
        <f>+'14. OPC Ecopetrol'!G256</f>
        <v>13074322</v>
      </c>
      <c r="N12" s="59">
        <f>+'14. OPC Ecopetrol'!B243</f>
        <v>18233277</v>
      </c>
      <c r="O12" s="59">
        <f>+'14. OPC Ecopetrol'!C243</f>
        <v>14945611</v>
      </c>
      <c r="P12" s="59">
        <f>+'14. OPC Ecopetrol'!D243</f>
        <v>16912866</v>
      </c>
      <c r="Q12" s="59">
        <f>+'14. OPC Ecopetrol'!E243</f>
        <v>14742896</v>
      </c>
      <c r="R12" s="59">
        <f>+'14. OPC Ecopetrol'!F243</f>
        <v>15224804</v>
      </c>
      <c r="S12" s="59">
        <f>+'14. OPC Ecopetrol'!G243</f>
        <v>14328252</v>
      </c>
      <c r="T12" s="59">
        <f>+'14. OPC Ecopetrol'!B231</f>
        <v>13847664</v>
      </c>
      <c r="U12" s="59">
        <f>+'14. OPC Ecopetrol'!C231</f>
        <v>14794610</v>
      </c>
      <c r="V12" s="59">
        <f>+'14. OPC Ecopetrol'!D231</f>
        <v>13903329</v>
      </c>
      <c r="W12" s="59">
        <f>+'14. OPC Ecopetrol'!E231</f>
        <v>14378182</v>
      </c>
      <c r="X12" s="59">
        <f>+'14. OPC Ecopetrol'!F231</f>
        <v>13610743</v>
      </c>
      <c r="Y12" s="59">
        <f>+'14. OPC Ecopetrol'!G231</f>
        <v>14278353</v>
      </c>
      <c r="Z12" s="59">
        <f>+'14. OPC Ecopetrol'!B218</f>
        <v>9215383</v>
      </c>
      <c r="AA12" s="59">
        <f>+'14. OPC Ecopetrol'!C218</f>
        <v>8364625</v>
      </c>
      <c r="AB12" s="59">
        <f>+'14. OPC Ecopetrol'!D218</f>
        <v>9539228</v>
      </c>
      <c r="AC12" s="59">
        <f>+'14. OPC Ecopetrol'!E218</f>
        <v>9105052</v>
      </c>
      <c r="AD12" s="59">
        <f>+'14. OPC Ecopetrol'!F218</f>
        <v>9459688</v>
      </c>
      <c r="AE12" s="237">
        <f>+'14. OPC Ecopetrol'!G218</f>
        <v>9143540</v>
      </c>
      <c r="AF12" s="71">
        <f>+'14. OPC Ecopetrol'!B205</f>
        <v>12996418</v>
      </c>
      <c r="AG12" s="71">
        <f>+'14. OPC Ecopetrol'!C205</f>
        <v>12039086</v>
      </c>
      <c r="AH12" s="71">
        <f>+'14. OPC Ecopetrol'!D205</f>
        <v>8357294</v>
      </c>
      <c r="AI12" s="71">
        <f>+'14. OPC Ecopetrol'!E205</f>
        <v>9417076</v>
      </c>
      <c r="AJ12" s="71">
        <f>+'14. OPC Ecopetrol'!F205</f>
        <v>8923611</v>
      </c>
      <c r="AK12" s="71">
        <f>+'14. OPC Ecopetrol'!G205</f>
        <v>7351853</v>
      </c>
      <c r="AL12" s="164">
        <f>+'24. Declaración 2019'!O10*1000</f>
        <v>9265789</v>
      </c>
      <c r="AM12" s="164">
        <f>+'24. Declaración 2019'!P10*1000</f>
        <v>8160940</v>
      </c>
      <c r="AN12" s="164">
        <f>+'24. Declaración 2019'!Q10*1000</f>
        <v>7531306</v>
      </c>
      <c r="AO12" s="164">
        <f>+'24. Declaración 2019'!R10*1000</f>
        <v>8690818</v>
      </c>
      <c r="AP12" s="164">
        <f>+'24. Declaración 2019'!S10*1000</f>
        <v>7188974</v>
      </c>
      <c r="AQ12" s="164">
        <f>+'24. Declaración 2019'!T10*1000</f>
        <v>8066890</v>
      </c>
      <c r="AR12" s="420">
        <f>+'14. OPC Ecopetrol'!B163+'14. OPC Ecopetrol'!B171</f>
        <v>7867778</v>
      </c>
      <c r="AS12" s="420">
        <f>+'14. OPC Ecopetrol'!C163+'14. OPC Ecopetrol'!C171</f>
        <v>6621998</v>
      </c>
      <c r="AT12" s="420">
        <f>+'14. OPC Ecopetrol'!D163+'14. OPC Ecopetrol'!D171</f>
        <v>12827959</v>
      </c>
      <c r="AU12" s="420">
        <f>+'14. OPC Ecopetrol'!E163+'14. OPC Ecopetrol'!E171</f>
        <v>12095620</v>
      </c>
      <c r="AV12" s="420">
        <f>+'14. OPC Ecopetrol'!F163+'14. OPC Ecopetrol'!F171</f>
        <v>9469845</v>
      </c>
      <c r="AW12" s="433">
        <v>9768562</v>
      </c>
      <c r="AX12" s="204">
        <v>11923728.4</v>
      </c>
      <c r="AY12" s="204">
        <v>11223889.6</v>
      </c>
      <c r="AZ12" s="204">
        <v>12143307.600000003</v>
      </c>
      <c r="BA12" s="204">
        <v>12131844.000000002</v>
      </c>
      <c r="BB12" s="204">
        <v>8346898.7999999989</v>
      </c>
      <c r="BC12" s="204">
        <v>8077644.0000000019</v>
      </c>
      <c r="BD12" s="204">
        <v>10923980</v>
      </c>
      <c r="BE12" s="204">
        <v>11992410</v>
      </c>
      <c r="BF12" s="204">
        <v>13704228</v>
      </c>
      <c r="BG12" s="204">
        <v>7086293</v>
      </c>
      <c r="BH12" s="204">
        <v>6810197</v>
      </c>
      <c r="BI12" s="204">
        <v>8995030</v>
      </c>
      <c r="BJ12" s="204">
        <v>6760999.0800000001</v>
      </c>
      <c r="BK12" s="204">
        <v>8262677</v>
      </c>
      <c r="BL12" s="204">
        <v>10026325.119999999</v>
      </c>
      <c r="BM12" s="204">
        <v>6270858</v>
      </c>
      <c r="BN12" s="204">
        <v>7978577</v>
      </c>
      <c r="BO12" s="204">
        <v>10431869</v>
      </c>
      <c r="BP12" s="204">
        <v>10062094.68</v>
      </c>
      <c r="BQ12" s="204">
        <v>9911716.6999999993</v>
      </c>
      <c r="BR12" s="204">
        <v>8427323.6500000004</v>
      </c>
      <c r="BS12" s="204">
        <v>6790831.6600000001</v>
      </c>
      <c r="BT12" s="204">
        <v>7479127.2599999998</v>
      </c>
      <c r="BU12" s="204">
        <v>9945849.5199999996</v>
      </c>
      <c r="BV12" s="204">
        <v>9600849.5199999996</v>
      </c>
      <c r="BW12" s="204">
        <f>8747.305*1000</f>
        <v>8747305</v>
      </c>
      <c r="BX12" s="204">
        <f>8682.32*1000</f>
        <v>8682320</v>
      </c>
      <c r="BY12" s="204">
        <f>8682.32*1000</f>
        <v>8682320</v>
      </c>
      <c r="BZ12" s="204">
        <f>11375.38*1000</f>
        <v>11375380</v>
      </c>
      <c r="CA12" s="204">
        <f>8794.832*1000</f>
        <v>8794832</v>
      </c>
      <c r="CB12" s="204">
        <f>9926.49658*1000</f>
        <v>9926496.5800000001</v>
      </c>
      <c r="CC12" s="204">
        <v>9926496.5800000001</v>
      </c>
      <c r="CD12" s="204">
        <f>10106.114*1000</f>
        <v>10106114</v>
      </c>
      <c r="CE12" s="204">
        <f>9709.808*1000</f>
        <v>9709808</v>
      </c>
      <c r="CF12" s="204">
        <f>9745.361*1000</f>
        <v>9745361</v>
      </c>
      <c r="CG12" s="204">
        <f>9444.02*1000</f>
        <v>9444020</v>
      </c>
      <c r="CH12" s="204">
        <v>9444020</v>
      </c>
      <c r="CI12" s="204">
        <v>9160589</v>
      </c>
      <c r="CJ12" s="204">
        <v>10179000</v>
      </c>
      <c r="CK12" s="204">
        <v>8712506</v>
      </c>
      <c r="CL12" s="204">
        <v>9025484</v>
      </c>
      <c r="CM12" s="204">
        <v>8739817</v>
      </c>
      <c r="CN12" s="204">
        <v>8969440</v>
      </c>
      <c r="CO12" s="204">
        <v>9269824</v>
      </c>
      <c r="CP12" s="204">
        <v>7885628</v>
      </c>
      <c r="CQ12" s="204">
        <v>8451236</v>
      </c>
      <c r="CR12" s="204">
        <v>7882845</v>
      </c>
      <c r="CS12" s="204">
        <v>8190038</v>
      </c>
      <c r="CT12" s="204">
        <v>8036200</v>
      </c>
      <c r="CU12" s="204">
        <v>5857580</v>
      </c>
      <c r="CV12" s="204">
        <v>7995488</v>
      </c>
      <c r="CW12" s="204">
        <v>6213898</v>
      </c>
      <c r="CX12" s="204">
        <v>6390396</v>
      </c>
      <c r="CY12" s="204">
        <v>7979584.3399999999</v>
      </c>
      <c r="CZ12" s="204">
        <v>7342199</v>
      </c>
      <c r="DA12" s="204">
        <v>7558219.3499999996</v>
      </c>
      <c r="DB12" s="204">
        <v>5037365</v>
      </c>
      <c r="DC12" s="204">
        <v>5206668</v>
      </c>
      <c r="DD12" s="204">
        <v>4959822</v>
      </c>
      <c r="DE12" s="204">
        <v>5355733</v>
      </c>
      <c r="DF12" s="204">
        <v>5165000</v>
      </c>
      <c r="DG12" s="204">
        <v>4571633</v>
      </c>
      <c r="DH12" s="204">
        <v>4404008</v>
      </c>
      <c r="DI12" s="204">
        <v>4214926</v>
      </c>
      <c r="DJ12" s="204">
        <v>3186943</v>
      </c>
    </row>
    <row r="13" spans="1:114">
      <c r="A13" s="58" t="s">
        <v>74</v>
      </c>
      <c r="B13" s="59">
        <f>+'14. OPC Ecopetrol'!B270</f>
        <v>6200320</v>
      </c>
      <c r="C13" s="59">
        <f>+'14. OPC Ecopetrol'!C270</f>
        <v>5600288</v>
      </c>
      <c r="D13" s="59">
        <f>+'14. OPC Ecopetrol'!D270</f>
        <v>6200316</v>
      </c>
      <c r="E13" s="59">
        <f>+'14. OPC Ecopetrol'!E270</f>
        <v>6000309</v>
      </c>
      <c r="F13" s="59">
        <f>+'14. OPC Ecopetrol'!F270</f>
        <v>6200320</v>
      </c>
      <c r="G13" s="59">
        <f>+'14. OPC Ecopetrol'!G270</f>
        <v>6000308</v>
      </c>
      <c r="H13" s="59">
        <f>+'14. OPC Ecopetrol'!B257</f>
        <v>5179187</v>
      </c>
      <c r="I13" s="59">
        <f>+'14. OPC Ecopetrol'!C257</f>
        <v>5039208</v>
      </c>
      <c r="J13" s="59">
        <f>+'14. OPC Ecopetrol'!D257</f>
        <v>4687007</v>
      </c>
      <c r="K13" s="59">
        <f>+'14. OPC Ecopetrol'!E257</f>
        <v>5011213</v>
      </c>
      <c r="L13" s="59">
        <f>+'14. OPC Ecopetrol'!F257</f>
        <v>4578635</v>
      </c>
      <c r="M13" s="59">
        <f>+'14. OPC Ecopetrol'!G257</f>
        <v>4815244</v>
      </c>
      <c r="N13" s="59">
        <f>+'14. OPC Ecopetrol'!B244</f>
        <v>3671788</v>
      </c>
      <c r="O13" s="59">
        <f>+'14. OPC Ecopetrol'!C244</f>
        <v>3316453</v>
      </c>
      <c r="P13" s="59">
        <f>+'14. OPC Ecopetrol'!D244</f>
        <v>3671788</v>
      </c>
      <c r="Q13" s="59">
        <f>+'14. OPC Ecopetrol'!E244</f>
        <v>3553343</v>
      </c>
      <c r="R13" s="59">
        <f>+'14. OPC Ecopetrol'!F244</f>
        <v>3671788</v>
      </c>
      <c r="S13" s="59">
        <f>+'14. OPC Ecopetrol'!G244</f>
        <v>3553343</v>
      </c>
      <c r="T13" s="59">
        <f>+'14. OPC Ecopetrol'!B232</f>
        <v>6885003</v>
      </c>
      <c r="U13" s="59">
        <f>+'14. OPC Ecopetrol'!C232</f>
        <v>6885003</v>
      </c>
      <c r="V13" s="59">
        <f>+'14. OPC Ecopetrol'!D232</f>
        <v>6662906</v>
      </c>
      <c r="W13" s="59">
        <f>+'14. OPC Ecopetrol'!E232</f>
        <v>5998715</v>
      </c>
      <c r="X13" s="59">
        <f>+'14. OPC Ecopetrol'!F232</f>
        <v>6662906</v>
      </c>
      <c r="Y13" s="59">
        <f>+'14. OPC Ecopetrol'!G232</f>
        <v>6885003</v>
      </c>
      <c r="Z13" s="59">
        <f>+'14. OPC Ecopetrol'!B219</f>
        <v>3415572</v>
      </c>
      <c r="AA13" s="59">
        <f>+'14. OPC Ecopetrol'!C219</f>
        <v>2994364</v>
      </c>
      <c r="AB13" s="59">
        <f>+'14. OPC Ecopetrol'!D219</f>
        <v>2599951</v>
      </c>
      <c r="AC13" s="59">
        <f>+'14. OPC Ecopetrol'!E219</f>
        <v>2375220</v>
      </c>
      <c r="AD13" s="59">
        <f>+'14. OPC Ecopetrol'!F219</f>
        <v>2853421</v>
      </c>
      <c r="AE13" s="237">
        <f>+'14. OPC Ecopetrol'!G219</f>
        <v>2630228</v>
      </c>
      <c r="AF13" s="71">
        <f>+'14. OPC Ecopetrol'!B206</f>
        <v>7053585</v>
      </c>
      <c r="AG13" s="71">
        <f>+'14. OPC Ecopetrol'!C206</f>
        <v>6874560</v>
      </c>
      <c r="AH13" s="71">
        <f>+'14. OPC Ecopetrol'!D206</f>
        <v>6652800</v>
      </c>
      <c r="AI13" s="71">
        <f>+'14. OPC Ecopetrol'!E206</f>
        <v>6874560</v>
      </c>
      <c r="AJ13" s="71">
        <f>+'14. OPC Ecopetrol'!F206</f>
        <v>6652800</v>
      </c>
      <c r="AK13" s="71">
        <f>+'14. OPC Ecopetrol'!G206</f>
        <v>6874560</v>
      </c>
      <c r="AL13" s="164">
        <f>+'24. Declaración 2019'!O11*1000</f>
        <v>6848891</v>
      </c>
      <c r="AM13" s="164">
        <f>+'24. Declaración 2019'!P11*1000</f>
        <v>6403780</v>
      </c>
      <c r="AN13" s="164">
        <f>+'24. Declaración 2019'!Q11*1000</f>
        <v>6162865.2000000002</v>
      </c>
      <c r="AO13" s="164">
        <f>+'24. Declaración 2019'!R11*1000</f>
        <v>6620000</v>
      </c>
      <c r="AP13" s="164">
        <f>+'24. Declaración 2019'!S11*1000</f>
        <v>6845068</v>
      </c>
      <c r="AQ13" s="164">
        <f>+'24. Declaración 2019'!T11*1000</f>
        <v>6624559</v>
      </c>
      <c r="AR13" s="420">
        <f>+'14. OPC Ecopetrol'!B164+'14. OPC Ecopetrol'!B170</f>
        <v>6197520</v>
      </c>
      <c r="AS13" s="420">
        <f>+'14. OPC Ecopetrol'!C164+'14. OPC Ecopetrol'!C170</f>
        <v>6857200</v>
      </c>
      <c r="AT13" s="420">
        <f>+'14. OPC Ecopetrol'!D164+'14. OPC Ecopetrol'!D170</f>
        <v>6588000</v>
      </c>
      <c r="AU13" s="420">
        <f>+'14. OPC Ecopetrol'!E164+'14. OPC Ecopetrol'!E170</f>
        <v>6807600</v>
      </c>
      <c r="AV13" s="420">
        <f>+'14. OPC Ecopetrol'!F164+'14. OPC Ecopetrol'!F170</f>
        <v>6588000</v>
      </c>
      <c r="AW13" s="433">
        <v>6807600</v>
      </c>
      <c r="AX13" s="204">
        <v>6820000</v>
      </c>
      <c r="AY13" s="204">
        <v>4206182.3999999994</v>
      </c>
      <c r="AZ13" s="204">
        <v>6820000</v>
      </c>
      <c r="BA13" s="204">
        <v>6600000</v>
      </c>
      <c r="BB13" s="204">
        <v>6820000</v>
      </c>
      <c r="BC13" s="204">
        <v>6600000</v>
      </c>
      <c r="BD13" s="204">
        <v>6820000</v>
      </c>
      <c r="BE13" s="204">
        <v>6820000</v>
      </c>
      <c r="BF13" s="204">
        <v>6585600</v>
      </c>
      <c r="BG13" s="204">
        <v>6363680</v>
      </c>
      <c r="BH13" s="204">
        <v>6340800</v>
      </c>
      <c r="BI13" s="204">
        <v>6594320</v>
      </c>
      <c r="BJ13" s="204">
        <v>6410799.9999999991</v>
      </c>
      <c r="BK13" s="204">
        <v>5665948</v>
      </c>
      <c r="BL13" s="204">
        <v>4962480</v>
      </c>
      <c r="BM13" s="204">
        <v>4999200</v>
      </c>
      <c r="BN13" s="204">
        <v>6138000</v>
      </c>
      <c r="BO13" s="204">
        <v>5717520</v>
      </c>
      <c r="BP13" s="204">
        <v>7967502.2699999996</v>
      </c>
      <c r="BQ13" s="204">
        <v>7728216.2999999989</v>
      </c>
      <c r="BR13" s="204">
        <v>5947425</v>
      </c>
      <c r="BS13" s="204">
        <v>6211754.6399999997</v>
      </c>
      <c r="BT13" s="204">
        <v>6296101.25</v>
      </c>
      <c r="BU13" s="204">
        <v>6152089.5</v>
      </c>
      <c r="BV13" s="204">
        <v>6829089.5</v>
      </c>
      <c r="BW13" s="204">
        <f>5674.284*1000</f>
        <v>5674284</v>
      </c>
      <c r="BX13" s="204">
        <f>6638.676*1000</f>
        <v>6638676</v>
      </c>
      <c r="BY13" s="204">
        <f>6638.676*1000</f>
        <v>6638676</v>
      </c>
      <c r="BZ13" s="204">
        <f>6407.96565*1000</f>
        <v>6407965.6500000004</v>
      </c>
      <c r="CA13" s="204">
        <f>6615.456*1000</f>
        <v>6615456</v>
      </c>
      <c r="CB13" s="204">
        <f>6038.3151*1000</f>
        <v>6038315.0999999996</v>
      </c>
      <c r="CC13" s="204">
        <v>6038315.0999999996</v>
      </c>
      <c r="CD13" s="204">
        <f>5536.7622*1000</f>
        <v>5536762.2000000002</v>
      </c>
      <c r="CE13" s="204">
        <f>5053.7016*1000</f>
        <v>5053701.6000000006</v>
      </c>
      <c r="CF13" s="204">
        <f>5833.0017*1000</f>
        <v>5833001.7000000002</v>
      </c>
      <c r="CG13" s="204">
        <f>5776.27371*1000</f>
        <v>5776273.71</v>
      </c>
      <c r="CH13" s="204">
        <v>5776273.709999999</v>
      </c>
      <c r="CI13" s="204">
        <v>6628318</v>
      </c>
      <c r="CJ13" s="204">
        <v>5686000</v>
      </c>
      <c r="CK13" s="204">
        <v>5870385</v>
      </c>
      <c r="CL13" s="204">
        <v>4435725</v>
      </c>
      <c r="CM13" s="204">
        <v>4296674</v>
      </c>
      <c r="CN13" s="204">
        <v>5593291</v>
      </c>
      <c r="CO13" s="204">
        <v>6000277</v>
      </c>
      <c r="CP13" s="204">
        <v>7532688.96</v>
      </c>
      <c r="CQ13" s="204">
        <v>5139842.46</v>
      </c>
      <c r="CR13" s="204">
        <v>4360481.91</v>
      </c>
      <c r="CS13" s="204">
        <v>6097983</v>
      </c>
      <c r="CT13" s="204">
        <v>5794255</v>
      </c>
      <c r="CU13" s="204">
        <v>5325314</v>
      </c>
      <c r="CV13" s="204">
        <v>3035084</v>
      </c>
      <c r="CW13" s="204">
        <v>5233271</v>
      </c>
      <c r="CX13" s="204">
        <v>5364592</v>
      </c>
      <c r="CY13" s="204">
        <v>4046610</v>
      </c>
      <c r="CZ13" s="204">
        <v>3781404</v>
      </c>
      <c r="DA13" s="204">
        <v>4113411</v>
      </c>
      <c r="DB13" s="204">
        <v>2970790</v>
      </c>
      <c r="DC13" s="204">
        <v>2584180</v>
      </c>
      <c r="DD13" s="204">
        <v>2499807</v>
      </c>
      <c r="DE13" s="204">
        <v>4036249</v>
      </c>
      <c r="DF13" s="204">
        <v>4228109.0599999996</v>
      </c>
      <c r="DG13" s="204">
        <v>5108273</v>
      </c>
      <c r="DH13" s="204">
        <v>12354209.08</v>
      </c>
      <c r="DI13" s="204">
        <v>9224103.0600000005</v>
      </c>
      <c r="DJ13" s="204">
        <v>4409415</v>
      </c>
    </row>
    <row r="14" spans="1:114">
      <c r="A14" s="58" t="s">
        <v>73</v>
      </c>
      <c r="B14" s="59">
        <f>+'14. OPC Ecopetrol'!B271</f>
        <v>14983173</v>
      </c>
      <c r="C14" s="59">
        <f>+'14. OPC Ecopetrol'!C271</f>
        <v>13533187</v>
      </c>
      <c r="D14" s="59">
        <f>+'14. OPC Ecopetrol'!D271</f>
        <v>14983169</v>
      </c>
      <c r="E14" s="59">
        <f>+'14. OPC Ecopetrol'!E271</f>
        <v>14499844</v>
      </c>
      <c r="F14" s="59">
        <f>+'14. OPC Ecopetrol'!F271</f>
        <v>14983172</v>
      </c>
      <c r="G14" s="59">
        <f>+'14. OPC Ecopetrol'!G271</f>
        <v>14499841</v>
      </c>
      <c r="H14" s="59">
        <f>+'14. OPC Ecopetrol'!B258</f>
        <v>15511603</v>
      </c>
      <c r="I14" s="59">
        <f>+'14. OPC Ecopetrol'!C258</f>
        <v>15774510</v>
      </c>
      <c r="J14" s="59">
        <f>+'14. OPC Ecopetrol'!D258</f>
        <v>14629586</v>
      </c>
      <c r="K14" s="59">
        <f>+'14. OPC Ecopetrol'!E258</f>
        <v>15774511</v>
      </c>
      <c r="L14" s="59">
        <f>+'14. OPC Ecopetrol'!F258</f>
        <v>14629585</v>
      </c>
      <c r="M14" s="59">
        <f>+'14. OPC Ecopetrol'!G258</f>
        <v>15774510</v>
      </c>
      <c r="N14" s="59">
        <f>+'14. OPC Ecopetrol'!B245</f>
        <v>16254952</v>
      </c>
      <c r="O14" s="59">
        <f>+'14. OPC Ecopetrol'!C245</f>
        <v>14681893</v>
      </c>
      <c r="P14" s="59">
        <f>+'14. OPC Ecopetrol'!D245</f>
        <v>13347563</v>
      </c>
      <c r="Q14" s="59">
        <f>+'14. OPC Ecopetrol'!E245</f>
        <v>14707471</v>
      </c>
      <c r="R14" s="59">
        <f>+'14. OPC Ecopetrol'!F245</f>
        <v>16254952</v>
      </c>
      <c r="S14" s="59">
        <f>+'14. OPC Ecopetrol'!G245</f>
        <v>15730599</v>
      </c>
      <c r="T14" s="59">
        <f>+'14. OPC Ecopetrol'!B233</f>
        <v>15665498</v>
      </c>
      <c r="U14" s="59">
        <f>+'14. OPC Ecopetrol'!C233</f>
        <v>14655076</v>
      </c>
      <c r="V14" s="59">
        <f>+'14. OPC Ecopetrol'!D233</f>
        <v>15144841</v>
      </c>
      <c r="W14" s="59">
        <f>+'14. OPC Ecopetrol'!E233</f>
        <v>15641754</v>
      </c>
      <c r="X14" s="59">
        <f>+'14. OPC Ecopetrol'!F233</f>
        <v>15129522</v>
      </c>
      <c r="Y14" s="59">
        <f>+'14. OPC Ecopetrol'!G233</f>
        <v>15625925</v>
      </c>
      <c r="Z14" s="59">
        <f>+'14. OPC Ecopetrol'!B220</f>
        <v>16230797</v>
      </c>
      <c r="AA14" s="59">
        <f>+'14. OPC Ecopetrol'!C220</f>
        <v>14660075</v>
      </c>
      <c r="AB14" s="59">
        <f>+'14. OPC Ecopetrol'!D220</f>
        <v>16230797</v>
      </c>
      <c r="AC14" s="59">
        <f>+'14. OPC Ecopetrol'!E220</f>
        <v>11503306</v>
      </c>
      <c r="AD14" s="59">
        <f>+'14. OPC Ecopetrol'!F220</f>
        <v>16230797</v>
      </c>
      <c r="AE14" s="237">
        <f>+'14. OPC Ecopetrol'!G220</f>
        <v>15229621</v>
      </c>
      <c r="AF14" s="71">
        <f>+'14. OPC Ecopetrol'!B207</f>
        <v>15911459</v>
      </c>
      <c r="AG14" s="71">
        <f>+'14. OPC Ecopetrol'!C207</f>
        <v>15911459</v>
      </c>
      <c r="AH14" s="71">
        <f>+'14. OPC Ecopetrol'!D207</f>
        <v>15398187</v>
      </c>
      <c r="AI14" s="71">
        <f>+'14. OPC Ecopetrol'!E207</f>
        <v>15911459</v>
      </c>
      <c r="AJ14" s="71">
        <f>+'14. OPC Ecopetrol'!F207</f>
        <v>15398187</v>
      </c>
      <c r="AK14" s="71">
        <f>+'14. OPC Ecopetrol'!G207</f>
        <v>15911459</v>
      </c>
      <c r="AL14" s="164">
        <f>+'24. Declaración 2019'!O14*1000</f>
        <v>15912561</v>
      </c>
      <c r="AM14" s="164">
        <f>+'24. Declaración 2019'!P14*1000</f>
        <v>14846248</v>
      </c>
      <c r="AN14" s="164">
        <f>+'24. Declaración 2019'!Q14*1000</f>
        <v>15291971</v>
      </c>
      <c r="AO14" s="164">
        <f>+'24. Declaración 2019'!R14*1000</f>
        <v>12319000</v>
      </c>
      <c r="AP14" s="164">
        <f>+'24. Declaración 2019'!S14*1000</f>
        <v>15606000</v>
      </c>
      <c r="AQ14" s="164">
        <f>+'24. Declaración 2019'!T14*1000</f>
        <v>14751000</v>
      </c>
      <c r="AR14" s="420">
        <f>+'24. Declaración 2020'!I19*1000</f>
        <v>8063354</v>
      </c>
      <c r="AS14" s="420">
        <f>+'24. Declaración 2020'!J19*1000</f>
        <v>13063490</v>
      </c>
      <c r="AT14" s="420">
        <f>+'24. Declaración 2020'!K19*1000</f>
        <v>12383187</v>
      </c>
      <c r="AU14" s="420">
        <f>+'24. Declaración 2020'!L19*1000</f>
        <v>13063490</v>
      </c>
      <c r="AV14" s="420">
        <f>+'24. Declaración 2020'!M19*1000</f>
        <v>12642087</v>
      </c>
      <c r="AW14" s="433">
        <v>13063490</v>
      </c>
      <c r="AX14" s="204">
        <v>12927140.43</v>
      </c>
      <c r="AY14" s="204">
        <v>11806748.520000005</v>
      </c>
      <c r="AZ14" s="204">
        <v>11127463.950000001</v>
      </c>
      <c r="BA14" s="204">
        <v>9086500.200000003</v>
      </c>
      <c r="BB14" s="204">
        <v>6889707.8958000001</v>
      </c>
      <c r="BC14" s="204">
        <v>18695746</v>
      </c>
      <c r="BD14" s="204">
        <v>18695746</v>
      </c>
      <c r="BE14" s="204">
        <v>17356701</v>
      </c>
      <c r="BF14" s="204">
        <v>15500958</v>
      </c>
      <c r="BG14" s="204">
        <v>16017656</v>
      </c>
      <c r="BH14" s="204">
        <v>16537637.999999998</v>
      </c>
      <c r="BI14" s="204">
        <v>16017656</v>
      </c>
      <c r="BJ14" s="204">
        <v>15245707.620000001</v>
      </c>
      <c r="BK14" s="204">
        <v>14703734</v>
      </c>
      <c r="BL14" s="204">
        <v>16470547.999999998</v>
      </c>
      <c r="BM14" s="204">
        <v>15877320</v>
      </c>
      <c r="BN14" s="204">
        <v>15591301.199999999</v>
      </c>
      <c r="BO14" s="204">
        <v>15153062.4</v>
      </c>
      <c r="BP14" s="204">
        <v>14269596.520000001</v>
      </c>
      <c r="BQ14" s="204">
        <v>14900024.6</v>
      </c>
      <c r="BR14" s="204">
        <v>14671578.856000001</v>
      </c>
      <c r="BS14" s="204">
        <v>6440288.5799999991</v>
      </c>
      <c r="BT14" s="204">
        <v>13923092.65</v>
      </c>
      <c r="BU14" s="204">
        <v>14876781.219999999</v>
      </c>
      <c r="BV14" s="204">
        <v>13862781.220000001</v>
      </c>
      <c r="BW14" s="204">
        <f>12383.07741*1000</f>
        <v>12383077.41</v>
      </c>
      <c r="BX14" s="204">
        <f>11215.79*1000</f>
        <v>11215790</v>
      </c>
      <c r="BY14" s="204">
        <f>11103.6321*1000</f>
        <v>11103632.100000001</v>
      </c>
      <c r="BZ14" s="204">
        <f>11994.08166*1000</f>
        <v>11994081.66</v>
      </c>
      <c r="CA14" s="204">
        <f>12833.299*1000</f>
        <v>12833299</v>
      </c>
      <c r="CB14" s="204">
        <f>10828.843*1000</f>
        <v>10828843</v>
      </c>
      <c r="CC14" s="204">
        <v>10828843</v>
      </c>
      <c r="CD14" s="204">
        <f>9263.852*1000</f>
        <v>9263852</v>
      </c>
      <c r="CE14" s="204">
        <f>11424.67843*1000</f>
        <v>11424678.43</v>
      </c>
      <c r="CF14" s="204">
        <f>10886.137*1000</f>
        <v>10886137</v>
      </c>
      <c r="CG14" s="204">
        <f>9803.433*1000</f>
        <v>9803433</v>
      </c>
      <c r="CH14" s="204">
        <v>9803433</v>
      </c>
      <c r="CI14" s="204">
        <v>8613425.7999999989</v>
      </c>
      <c r="CJ14" s="204">
        <v>8631000</v>
      </c>
      <c r="CK14" s="204">
        <v>8127907</v>
      </c>
      <c r="CL14" s="204">
        <v>8280102.0000000009</v>
      </c>
      <c r="CM14" s="204">
        <v>7520085</v>
      </c>
      <c r="CN14" s="204">
        <v>7611935</v>
      </c>
      <c r="CO14" s="204">
        <v>7242622</v>
      </c>
      <c r="CP14" s="204">
        <v>2709308</v>
      </c>
      <c r="CQ14" s="204">
        <v>2810403.09</v>
      </c>
      <c r="CR14" s="204">
        <v>3194453.8020000001</v>
      </c>
      <c r="CS14" s="204">
        <v>5468965</v>
      </c>
      <c r="CT14" s="204">
        <v>3861060.9999999995</v>
      </c>
      <c r="CU14" s="204">
        <v>3899830.7680000002</v>
      </c>
      <c r="CV14" s="204">
        <v>6848450.8399999999</v>
      </c>
      <c r="CW14" s="204">
        <v>6942200.7599999998</v>
      </c>
      <c r="CX14" s="204">
        <v>6904204.8899999997</v>
      </c>
      <c r="CY14" s="204">
        <v>6491085.3999999994</v>
      </c>
      <c r="CZ14" s="204">
        <v>6738658.8399999999</v>
      </c>
      <c r="DA14" s="204">
        <v>6808494.1999999993</v>
      </c>
      <c r="DB14" s="204">
        <v>3034774</v>
      </c>
      <c r="DC14" s="204">
        <v>2805965</v>
      </c>
      <c r="DD14" s="204">
        <v>3251770</v>
      </c>
      <c r="DE14" s="204">
        <v>3544310.12</v>
      </c>
      <c r="DF14" s="204">
        <v>2674051.38</v>
      </c>
      <c r="DG14" s="204">
        <v>2404927</v>
      </c>
      <c r="DH14" s="204">
        <v>4754716.96</v>
      </c>
      <c r="DI14" s="204">
        <v>4698660</v>
      </c>
      <c r="DJ14" s="204">
        <v>4687716</v>
      </c>
    </row>
    <row r="15" spans="1:114">
      <c r="A15" s="58" t="s">
        <v>351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237"/>
      <c r="AF15" s="71"/>
      <c r="AG15" s="71"/>
      <c r="AH15" s="71">
        <v>4032000</v>
      </c>
      <c r="AI15" s="71">
        <v>17942000</v>
      </c>
      <c r="AJ15" s="71">
        <v>19210000</v>
      </c>
      <c r="AK15" s="71">
        <v>19210000</v>
      </c>
      <c r="AL15" s="164">
        <f>+'24. Declaración 2019'!O13*1000</f>
        <v>21303782</v>
      </c>
      <c r="AM15" s="164">
        <f>+'24. Declaración 2019'!P13*1000</f>
        <v>14857043</v>
      </c>
      <c r="AN15" s="164">
        <f>+'24. Declaración 2019'!Q13*1000</f>
        <v>17682000</v>
      </c>
      <c r="AO15" s="164">
        <f>+'24. Declaración 2019'!R13*1000</f>
        <v>19790000</v>
      </c>
      <c r="AP15" s="164">
        <f>+'24. Declaración 2019'!S13*1000</f>
        <v>19740000</v>
      </c>
      <c r="AQ15" s="164">
        <f>+'24. Declaración 2019'!T13*1000</f>
        <v>19856000</v>
      </c>
      <c r="AR15" s="420">
        <f>+'14. OPC Ecopetrol'!B167+'14. OPC Ecopetrol'!B169</f>
        <v>19094760</v>
      </c>
      <c r="AS15" s="420">
        <f>+'14. OPC Ecopetrol'!C167+'14. OPC Ecopetrol'!C169</f>
        <v>19890376</v>
      </c>
      <c r="AT15" s="420">
        <f>+'14. OPC Ecopetrol'!D167+'14. OPC Ecopetrol'!D169</f>
        <v>21045300</v>
      </c>
      <c r="AU15" s="420">
        <f>+'14. OPC Ecopetrol'!E167+'14. OPC Ecopetrol'!E169</f>
        <v>17901338</v>
      </c>
      <c r="AV15" s="420">
        <f>+'14. OPC Ecopetrol'!F167+'14. OPC Ecopetrol'!F169</f>
        <v>19248750</v>
      </c>
      <c r="AW15" s="433">
        <v>19890375</v>
      </c>
      <c r="AX15" s="204">
        <v>21773755.199999999</v>
      </c>
      <c r="AY15" s="204">
        <v>19666617.599999998</v>
      </c>
      <c r="AZ15" s="204">
        <v>21773755.199999999</v>
      </c>
      <c r="BA15" s="204">
        <v>21071376</v>
      </c>
      <c r="BB15" s="204">
        <v>13935203.328</v>
      </c>
      <c r="BC15" s="204">
        <v>21071376</v>
      </c>
      <c r="BD15" s="204">
        <v>15135415</v>
      </c>
      <c r="BE15" s="204">
        <v>9293676</v>
      </c>
      <c r="BF15" s="204">
        <v>12141738</v>
      </c>
      <c r="BG15" s="204">
        <v>10390330</v>
      </c>
      <c r="BH15" s="204">
        <v>10073146</v>
      </c>
      <c r="BI15" s="204">
        <v>10432815</v>
      </c>
      <c r="BJ15" s="204">
        <v>16761055.199999999</v>
      </c>
      <c r="BK15" s="204">
        <v>15802385</v>
      </c>
      <c r="BL15" s="204">
        <v>16754635.999999998</v>
      </c>
      <c r="BM15" s="204">
        <v>17323175</v>
      </c>
      <c r="BN15" s="204">
        <v>15574754.800000001</v>
      </c>
      <c r="BO15" s="204">
        <v>16839728.639999997</v>
      </c>
      <c r="BP15" s="204">
        <v>19751387.080000002</v>
      </c>
      <c r="BQ15" s="204">
        <v>21254210.010000002</v>
      </c>
      <c r="BR15" s="204">
        <v>21344497.713</v>
      </c>
      <c r="BS15" s="204">
        <v>22303801.080000002</v>
      </c>
      <c r="BT15" s="204">
        <v>21453509.448000003</v>
      </c>
      <c r="BU15" s="204">
        <v>22303801.080000002</v>
      </c>
      <c r="BV15" s="204">
        <v>21420801.079999998</v>
      </c>
      <c r="BW15" s="204">
        <f>19143.47412*1000</f>
        <v>19143474.119999997</v>
      </c>
      <c r="BX15" s="204">
        <f>21839.869*1000</f>
        <v>21839869</v>
      </c>
      <c r="BY15" s="204">
        <f>21621.47031*1000</f>
        <v>21621470.310000002</v>
      </c>
      <c r="BZ15" s="204">
        <f>22310.326*1000</f>
        <v>22310326</v>
      </c>
      <c r="CA15" s="204">
        <f>21112.73*1000</f>
        <v>21112730</v>
      </c>
      <c r="CB15" s="204">
        <f>18054.292*1000</f>
        <v>18054292</v>
      </c>
      <c r="CC15" s="204">
        <v>18054292</v>
      </c>
      <c r="CD15" s="204">
        <f>19645.790835*1000</f>
        <v>19645790.835000001</v>
      </c>
      <c r="CE15" s="204">
        <f>19645.790835*1000</f>
        <v>19645790.835000001</v>
      </c>
      <c r="CF15" s="204">
        <f>12968.69*1000</f>
        <v>12968690</v>
      </c>
      <c r="CG15" s="565">
        <v>12060881.699999999</v>
      </c>
      <c r="CH15" s="565">
        <v>12060881.700000001</v>
      </c>
      <c r="CI15" s="565">
        <v>18280040.399999999</v>
      </c>
      <c r="CJ15" s="565">
        <v>19814260</v>
      </c>
      <c r="CK15" s="565">
        <v>19128889</v>
      </c>
      <c r="CL15" s="565">
        <v>19677273</v>
      </c>
      <c r="CM15" s="565">
        <v>19125748</v>
      </c>
      <c r="CN15" s="565">
        <v>19079725</v>
      </c>
      <c r="CO15" s="565">
        <v>19402162</v>
      </c>
      <c r="CP15" s="565">
        <v>17764320.419999998</v>
      </c>
      <c r="CQ15" s="204">
        <v>18533914</v>
      </c>
      <c r="CR15" s="204">
        <v>16838540.879000001</v>
      </c>
      <c r="CS15" s="204">
        <v>18541884</v>
      </c>
      <c r="CT15" s="204">
        <v>17962782</v>
      </c>
      <c r="CU15" s="204">
        <v>16508454.983999999</v>
      </c>
      <c r="CV15" s="204">
        <v>16654140.805</v>
      </c>
      <c r="CW15" s="204">
        <v>16063026.369999999</v>
      </c>
      <c r="CX15" s="204">
        <v>15849159.165000001</v>
      </c>
      <c r="CY15" s="204">
        <v>16056923.85</v>
      </c>
      <c r="CZ15" s="204">
        <v>15684291.949999997</v>
      </c>
      <c r="DA15" s="204">
        <v>13737655.23</v>
      </c>
      <c r="DB15" s="204">
        <v>15284784</v>
      </c>
      <c r="DC15" s="204">
        <v>16401896</v>
      </c>
      <c r="DD15" s="204">
        <v>15668260.74</v>
      </c>
      <c r="DE15" s="204">
        <v>15325385.879999999</v>
      </c>
      <c r="DF15" s="204">
        <v>13817415.549999999</v>
      </c>
      <c r="DG15" s="204">
        <v>13905199.399999999</v>
      </c>
      <c r="DH15" s="204">
        <v>13111562.879999999</v>
      </c>
      <c r="DI15" s="204">
        <v>13217301</v>
      </c>
      <c r="DJ15" s="204">
        <v>12962158.149999999</v>
      </c>
    </row>
    <row r="16" spans="1:114">
      <c r="A16" s="58" t="s">
        <v>76</v>
      </c>
      <c r="B16" s="59">
        <f>+'14. OPC Ecopetrol'!B272</f>
        <v>515806</v>
      </c>
      <c r="C16" s="59">
        <f>+'14. OPC Ecopetrol'!C272</f>
        <v>499171</v>
      </c>
      <c r="D16" s="59">
        <f>+'14. OPC Ecopetrol'!D272</f>
        <v>534231</v>
      </c>
      <c r="E16" s="59">
        <f>+'14. OPC Ecopetrol'!E272</f>
        <v>496624</v>
      </c>
      <c r="F16" s="59">
        <f>+'14. OPC Ecopetrol'!F272</f>
        <v>513176</v>
      </c>
      <c r="G16" s="59">
        <f>+'14. OPC Ecopetrol'!G272</f>
        <v>529731</v>
      </c>
      <c r="H16" s="59">
        <f>+'14. OPC Ecopetrol'!B259</f>
        <v>479915</v>
      </c>
      <c r="I16" s="59">
        <f>+'14. OPC Ecopetrol'!C259</f>
        <v>479915</v>
      </c>
      <c r="J16" s="59">
        <f>+'14. OPC Ecopetrol'!D259</f>
        <v>459328</v>
      </c>
      <c r="K16" s="59">
        <f>+'14. OPC Ecopetrol'!E259</f>
        <v>479915</v>
      </c>
      <c r="L16" s="59">
        <f>+'14. OPC Ecopetrol'!F259</f>
        <v>459328</v>
      </c>
      <c r="M16" s="59">
        <f>+'14. OPC Ecopetrol'!G259</f>
        <v>482551</v>
      </c>
      <c r="N16" s="59">
        <f>+'14. OPC Ecopetrol'!B246</f>
        <v>528712</v>
      </c>
      <c r="O16" s="59">
        <f>+'14. OPC Ecopetrol'!C246</f>
        <v>441730</v>
      </c>
      <c r="P16" s="59">
        <f>+'14. OPC Ecopetrol'!D246</f>
        <v>438831</v>
      </c>
      <c r="Q16" s="59">
        <f>+'14. OPC Ecopetrol'!E246</f>
        <v>432350</v>
      </c>
      <c r="R16" s="59">
        <f>+'14. OPC Ecopetrol'!F246</f>
        <v>433544</v>
      </c>
      <c r="S16" s="59">
        <f>+'14. OPC Ecopetrol'!G246</f>
        <v>468166</v>
      </c>
      <c r="T16" s="59">
        <f>+'14. OPC Ecopetrol'!B234</f>
        <v>404953</v>
      </c>
      <c r="U16" s="59">
        <f>+'14. OPC Ecopetrol'!C234</f>
        <v>397012</v>
      </c>
      <c r="V16" s="59">
        <f>+'14. OPC Ecopetrol'!D234</f>
        <v>376521</v>
      </c>
      <c r="W16" s="59">
        <f>+'14. OPC Ecopetrol'!E234</f>
        <v>357311</v>
      </c>
      <c r="X16" s="59">
        <f>+'14. OPC Ecopetrol'!F234</f>
        <v>371399</v>
      </c>
      <c r="Y16" s="59">
        <f>+'14. OPC Ecopetrol'!G234</f>
        <v>352018</v>
      </c>
      <c r="Z16" s="59">
        <f>+'14. OPC Ecopetrol'!B221</f>
        <v>529263</v>
      </c>
      <c r="AA16" s="59">
        <f>+'14. OPC Ecopetrol'!C221</f>
        <v>365704</v>
      </c>
      <c r="AB16" s="59">
        <f>+'14. OPC Ecopetrol'!D221</f>
        <v>404886</v>
      </c>
      <c r="AC16" s="59">
        <f>+'14. OPC Ecopetrol'!E221</f>
        <v>376460</v>
      </c>
      <c r="AD16" s="59">
        <f>+'14. OPC Ecopetrol'!F221</f>
        <v>399594</v>
      </c>
      <c r="AE16" s="237">
        <f>+'14. OPC Ecopetrol'!G221</f>
        <v>371338</v>
      </c>
      <c r="AF16" s="71">
        <f>+'14. OPC Ecopetrol'!B208</f>
        <v>534556</v>
      </c>
      <c r="AG16" s="71">
        <f>+'14. OPC Ecopetrol'!C208</f>
        <v>399594</v>
      </c>
      <c r="AH16" s="71">
        <f>+'14. OPC Ecopetrol'!D208</f>
        <v>373899</v>
      </c>
      <c r="AI16" s="71">
        <f>+'14. OPC Ecopetrol'!E208</f>
        <v>394301</v>
      </c>
      <c r="AJ16" s="71">
        <f>+'14. OPC Ecopetrol'!F208</f>
        <v>453288</v>
      </c>
      <c r="AK16" s="71">
        <f>+'14. OPC Ecopetrol'!G208</f>
        <v>449874</v>
      </c>
      <c r="AL16" s="164">
        <f>+'24. Declaración 2019'!O15*1000</f>
        <v>458411</v>
      </c>
      <c r="AM16" s="164">
        <f>+'24. Declaración 2019'!P15*1000</f>
        <v>421400</v>
      </c>
      <c r="AN16" s="164">
        <f>+'24. Declaración 2019'!Q15*1000</f>
        <v>431914</v>
      </c>
      <c r="AO16" s="164">
        <f>+'24. Declaración 2019'!R15*1000</f>
        <v>425674</v>
      </c>
      <c r="AP16" s="164">
        <f>+'24. Declaración 2019'!S15*1000</f>
        <v>434563</v>
      </c>
      <c r="AQ16" s="164">
        <f>+'24. Declaración 2019'!T15*1000</f>
        <v>433367</v>
      </c>
      <c r="AR16" s="420">
        <f>+'24. Declaración 2020'!I20*1000</f>
        <v>414714</v>
      </c>
      <c r="AS16" s="420">
        <f>+'24. Declaración 2020'!J20*1000</f>
        <v>427838</v>
      </c>
      <c r="AT16" s="420">
        <f>+'24. Declaración 2020'!K20*1000</f>
        <v>408956</v>
      </c>
      <c r="AU16" s="420">
        <f>+'24. Declaración 2020'!L20*1000</f>
        <v>404215</v>
      </c>
      <c r="AV16" s="420">
        <f>+'24. Declaración 2020'!M20*1000</f>
        <v>401336</v>
      </c>
      <c r="AW16" s="433">
        <v>409464</v>
      </c>
      <c r="AX16" s="204">
        <v>396761.56000000011</v>
      </c>
      <c r="AY16" s="204">
        <v>331072.56000000006</v>
      </c>
      <c r="AZ16" s="204">
        <v>507119.08000000013</v>
      </c>
      <c r="BA16" s="204">
        <v>470418.00000000006</v>
      </c>
      <c r="BB16" s="204">
        <v>444320.39600000012</v>
      </c>
      <c r="BC16" s="204">
        <v>483132.00000000012</v>
      </c>
      <c r="BD16" s="204">
        <v>457195</v>
      </c>
      <c r="BE16" s="204">
        <v>467706</v>
      </c>
      <c r="BF16" s="204">
        <v>447533</v>
      </c>
      <c r="BG16" s="204">
        <v>36786</v>
      </c>
      <c r="BH16" s="204">
        <v>264451</v>
      </c>
      <c r="BI16" s="204">
        <v>449313</v>
      </c>
      <c r="BJ16" s="204">
        <v>438907.2</v>
      </c>
      <c r="BK16" s="204">
        <v>407734</v>
      </c>
      <c r="BL16" s="204">
        <v>446685</v>
      </c>
      <c r="BM16" s="204">
        <v>406186.48000000004</v>
      </c>
      <c r="BN16" s="204">
        <v>425665</v>
      </c>
      <c r="BO16" s="204">
        <v>406848</v>
      </c>
      <c r="BP16" s="204">
        <v>444085.13999999996</v>
      </c>
      <c r="BQ16" s="204">
        <v>450491.27999999997</v>
      </c>
      <c r="BR16" s="204">
        <v>415578.87</v>
      </c>
      <c r="BS16" s="204">
        <v>429725</v>
      </c>
      <c r="BT16" s="204">
        <v>441693</v>
      </c>
      <c r="BU16" s="204">
        <v>453747</v>
      </c>
      <c r="BV16" s="204">
        <v>413747</v>
      </c>
      <c r="BW16" s="204">
        <f>368.852*1000</f>
        <v>368852</v>
      </c>
      <c r="BX16" s="204">
        <f>449.442*1000</f>
        <v>449442</v>
      </c>
      <c r="BY16" s="204">
        <f>449.442*1000</f>
        <v>449442</v>
      </c>
      <c r="BZ16" s="204">
        <f>477.769*1000</f>
        <v>477769</v>
      </c>
      <c r="CA16" s="204">
        <f>459.774*1000</f>
        <v>459774</v>
      </c>
      <c r="CB16" s="204">
        <f>469.762*1000</f>
        <v>469762</v>
      </c>
      <c r="CC16" s="204">
        <v>469762</v>
      </c>
      <c r="CD16" s="204">
        <f>462.357*1000</f>
        <v>462357</v>
      </c>
      <c r="CE16" s="204">
        <f>459.085*1000</f>
        <v>459085</v>
      </c>
      <c r="CF16" s="204">
        <f>443.071*1000</f>
        <v>443071</v>
      </c>
      <c r="CG16" s="204">
        <f>427.056*1000</f>
        <v>427056</v>
      </c>
      <c r="CH16" s="204">
        <v>427056</v>
      </c>
      <c r="CI16" s="204">
        <v>406995</v>
      </c>
      <c r="CJ16" s="204">
        <v>464000</v>
      </c>
      <c r="CK16" s="204">
        <v>446859</v>
      </c>
      <c r="CL16" s="204">
        <v>436825.2</v>
      </c>
      <c r="CM16" s="204">
        <v>426395</v>
      </c>
      <c r="CN16" s="204">
        <v>408859</v>
      </c>
      <c r="CO16" s="204">
        <v>393958.8</v>
      </c>
      <c r="CP16" s="204">
        <v>386296</v>
      </c>
      <c r="CQ16" s="204">
        <v>407660</v>
      </c>
      <c r="CR16" s="204">
        <v>391528</v>
      </c>
      <c r="CS16" s="204">
        <v>386034</v>
      </c>
      <c r="CT16" s="204">
        <v>366553.92000000004</v>
      </c>
      <c r="CU16" s="204">
        <v>352462</v>
      </c>
      <c r="CV16" s="204">
        <v>394510</v>
      </c>
      <c r="CW16" s="204">
        <v>376084.8</v>
      </c>
      <c r="CX16" s="204">
        <v>397083.26</v>
      </c>
      <c r="CY16" s="204">
        <v>368731.86</v>
      </c>
      <c r="CZ16" s="204">
        <v>395849.52</v>
      </c>
      <c r="DA16" s="204">
        <v>397179</v>
      </c>
      <c r="DB16" s="204">
        <v>376592</v>
      </c>
      <c r="DC16" s="204">
        <v>402472</v>
      </c>
      <c r="DD16" s="204">
        <v>371433.6</v>
      </c>
      <c r="DE16" s="204">
        <v>369687.75</v>
      </c>
      <c r="DF16" s="204">
        <v>277705.68</v>
      </c>
      <c r="DG16" s="204">
        <v>329337.90000000002</v>
      </c>
      <c r="DH16" s="204">
        <v>363344.64000000001</v>
      </c>
      <c r="DI16" s="204">
        <v>360213.39999999997</v>
      </c>
      <c r="DJ16" s="204">
        <v>391811</v>
      </c>
    </row>
    <row r="17" spans="1:114">
      <c r="A17" s="58" t="s">
        <v>77</v>
      </c>
      <c r="B17" s="59">
        <f>+'14. OPC Ecopetrol'!B273</f>
        <v>4744595</v>
      </c>
      <c r="C17" s="59">
        <f>+'14. OPC Ecopetrol'!C273</f>
        <v>4285438</v>
      </c>
      <c r="D17" s="59">
        <f>+'14. OPC Ecopetrol'!D273</f>
        <v>4744591</v>
      </c>
      <c r="E17" s="59">
        <f>+'14. OPC Ecopetrol'!E273</f>
        <v>4591540</v>
      </c>
      <c r="F17" s="59">
        <f>+'14. OPC Ecopetrol'!F273</f>
        <v>4744592</v>
      </c>
      <c r="G17" s="59">
        <f>+'14. OPC Ecopetrol'!G273</f>
        <v>4591542</v>
      </c>
      <c r="H17" s="59">
        <f>+'14. OPC Ecopetrol'!B260</f>
        <v>5487138</v>
      </c>
      <c r="I17" s="59">
        <f>+'14. OPC Ecopetrol'!C260</f>
        <v>5487138</v>
      </c>
      <c r="J17" s="59">
        <f>+'14. OPC Ecopetrol'!D260</f>
        <v>5310135</v>
      </c>
      <c r="K17" s="59">
        <f>+'14. OPC Ecopetrol'!E260</f>
        <v>4412106</v>
      </c>
      <c r="L17" s="59">
        <f>+'14. OPC Ecopetrol'!F260</f>
        <v>4789956</v>
      </c>
      <c r="M17" s="59">
        <f>+'14. OPC Ecopetrol'!G260</f>
        <v>5487138</v>
      </c>
      <c r="N17" s="59">
        <f>+'14. OPC Ecopetrol'!B247</f>
        <v>2491570.1300000008</v>
      </c>
      <c r="O17" s="59">
        <f>+'14. OPC Ecopetrol'!C247</f>
        <v>2013560.9200000009</v>
      </c>
      <c r="P17" s="59">
        <f>+'14. OPC Ecopetrol'!D247</f>
        <v>4065193.3700000006</v>
      </c>
      <c r="Q17" s="59">
        <f>+'14. OPC Ecopetrol'!E247</f>
        <v>3553342.8000000007</v>
      </c>
      <c r="R17" s="59">
        <f>+'14. OPC Ecopetrol'!F247</f>
        <v>4327463.910000002</v>
      </c>
      <c r="S17" s="59">
        <f>+'14. OPC Ecopetrol'!G247</f>
        <v>4187868.3000000007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9">
        <f>+'14. OPC Ecopetrol'!B222</f>
        <v>3237390</v>
      </c>
      <c r="AA17" s="59">
        <f>+'14. OPC Ecopetrol'!C222</f>
        <v>3239171</v>
      </c>
      <c r="AB17" s="59">
        <f>+'14. OPC Ecopetrol'!D222</f>
        <v>4047993</v>
      </c>
      <c r="AC17" s="59">
        <f>+'14. OPC Ecopetrol'!E222</f>
        <v>4048560</v>
      </c>
      <c r="AD17" s="59">
        <f>+'14. OPC Ecopetrol'!F222</f>
        <v>4047993</v>
      </c>
      <c r="AE17" s="237">
        <f>+'14. OPC Ecopetrol'!G222</f>
        <v>4048560</v>
      </c>
      <c r="AF17" s="71">
        <f>+'14. OPC Ecopetrol'!B209</f>
        <v>6155856</v>
      </c>
      <c r="AG17" s="71">
        <f>+'14. OPC Ecopetrol'!C209</f>
        <v>1839882</v>
      </c>
      <c r="AH17" s="71">
        <f>+'14. OPC Ecopetrol'!D209</f>
        <v>1780531</v>
      </c>
      <c r="AI17" s="71">
        <f>+'14. OPC Ecopetrol'!E209</f>
        <v>1839882</v>
      </c>
      <c r="AJ17" s="71">
        <f>+'14. OPC Ecopetrol'!F209</f>
        <v>1780531</v>
      </c>
      <c r="AK17" s="71">
        <f>+'14. OPC Ecopetrol'!G209</f>
        <v>1839882</v>
      </c>
      <c r="AL17" s="204">
        <f>+'24. Declaración 2019'!O12*1000</f>
        <v>1317416</v>
      </c>
      <c r="AM17" s="204">
        <f>+'24. Declaración 2019'!P12*1000</f>
        <v>1499017</v>
      </c>
      <c r="AN17" s="204">
        <f>+'24. Declaración 2019'!Q12*1000</f>
        <v>1516402.8</v>
      </c>
      <c r="AO17" s="204">
        <f>+'24. Declaración 2019'!R12*1000</f>
        <v>0</v>
      </c>
      <c r="AP17" s="204">
        <f>+'24. Declaración 2019'!S12*1000</f>
        <v>1704891</v>
      </c>
      <c r="AQ17" s="204">
        <f>+'24. Declaración 2019'!T12*1000</f>
        <v>1562803</v>
      </c>
      <c r="AR17" s="204">
        <v>0</v>
      </c>
      <c r="AS17" s="204">
        <v>0</v>
      </c>
      <c r="AT17" s="204">
        <v>0</v>
      </c>
      <c r="AU17" s="204">
        <v>0</v>
      </c>
      <c r="AV17" s="204">
        <v>0</v>
      </c>
      <c r="AW17" s="204">
        <v>0</v>
      </c>
      <c r="AX17" s="204">
        <v>0</v>
      </c>
      <c r="AY17" s="204">
        <v>0</v>
      </c>
      <c r="AZ17" s="204">
        <v>0</v>
      </c>
      <c r="BA17" s="204">
        <v>0</v>
      </c>
      <c r="BB17" s="204">
        <v>0</v>
      </c>
      <c r="BC17" s="204">
        <v>0</v>
      </c>
      <c r="BD17" s="204">
        <v>0</v>
      </c>
      <c r="BE17" s="204">
        <v>0</v>
      </c>
      <c r="BF17" s="204">
        <v>0</v>
      </c>
      <c r="BG17" s="204">
        <v>0</v>
      </c>
      <c r="BH17" s="204">
        <v>0</v>
      </c>
      <c r="BI17" s="204">
        <v>0</v>
      </c>
      <c r="BJ17" s="204">
        <v>2074643.9999999998</v>
      </c>
      <c r="BK17" s="204">
        <v>940312</v>
      </c>
      <c r="BL17" s="204">
        <v>0</v>
      </c>
      <c r="BM17" s="204">
        <v>0</v>
      </c>
      <c r="BN17" s="204">
        <v>206484.80000000002</v>
      </c>
      <c r="BO17" s="204">
        <v>0</v>
      </c>
      <c r="BP17" s="204">
        <v>831804.3</v>
      </c>
      <c r="BQ17" s="204">
        <v>0</v>
      </c>
      <c r="BR17" s="204">
        <v>824142.41</v>
      </c>
      <c r="BS17" s="204">
        <v>1899298.31</v>
      </c>
      <c r="BT17" s="204">
        <v>2414751.2999999998</v>
      </c>
      <c r="BU17" s="204">
        <v>2648213.1</v>
      </c>
      <c r="BV17" s="204">
        <v>669276</v>
      </c>
      <c r="BW17" s="204">
        <f>604.94*1000</f>
        <v>604940</v>
      </c>
      <c r="BX17" s="510">
        <v>0</v>
      </c>
      <c r="BY17" s="510">
        <v>0</v>
      </c>
      <c r="BZ17" s="510">
        <v>0</v>
      </c>
      <c r="CA17" s="510">
        <v>0</v>
      </c>
      <c r="CB17" s="510">
        <v>0</v>
      </c>
      <c r="CC17" s="510">
        <v>0</v>
      </c>
      <c r="CD17" s="510">
        <v>0</v>
      </c>
      <c r="CE17" s="510">
        <v>0</v>
      </c>
      <c r="CF17" s="510">
        <v>0</v>
      </c>
      <c r="CG17" s="510">
        <v>0</v>
      </c>
      <c r="CH17" s="510">
        <v>0</v>
      </c>
      <c r="CI17" s="510">
        <v>4763940</v>
      </c>
      <c r="CJ17" s="510">
        <v>0</v>
      </c>
      <c r="CK17" s="510">
        <v>0</v>
      </c>
      <c r="CL17" s="510">
        <v>0</v>
      </c>
      <c r="CM17" s="510"/>
      <c r="CN17" s="510"/>
      <c r="CO17" s="510"/>
      <c r="CP17" s="510"/>
      <c r="CQ17" s="510"/>
      <c r="CR17" s="510"/>
      <c r="CS17" s="510"/>
      <c r="CT17" s="657"/>
    </row>
    <row r="18" spans="1:114" hidden="1">
      <c r="A18" s="58" t="s">
        <v>400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60"/>
      <c r="W18" s="60"/>
      <c r="X18" s="60"/>
      <c r="Y18" s="60"/>
      <c r="Z18" s="59"/>
      <c r="AA18" s="59"/>
      <c r="AB18" s="59"/>
      <c r="AC18" s="59"/>
      <c r="AD18" s="59"/>
      <c r="AE18" s="237"/>
      <c r="AF18" s="71"/>
      <c r="AG18" s="71"/>
      <c r="AH18" s="71"/>
      <c r="AI18" s="71"/>
      <c r="AJ18" s="71"/>
      <c r="AK18" s="71"/>
      <c r="AL18" s="164"/>
      <c r="AM18" s="164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510">
        <v>498.70662239999996</v>
      </c>
      <c r="BK18" s="510">
        <v>427.68285840000004</v>
      </c>
      <c r="BL18" s="510">
        <v>450.95811599999996</v>
      </c>
      <c r="BM18" s="510">
        <v>414.59052600000001</v>
      </c>
      <c r="BN18" s="510">
        <v>408.51499919999998</v>
      </c>
      <c r="BO18" s="510">
        <v>376.08366600000005</v>
      </c>
      <c r="BP18" s="510">
        <v>623.38327800000002</v>
      </c>
      <c r="BQ18" s="510">
        <v>623.38327800000002</v>
      </c>
      <c r="BR18" s="510">
        <v>603.27413999999999</v>
      </c>
      <c r="BS18" s="204"/>
      <c r="BT18" s="204"/>
      <c r="BU18" s="204"/>
      <c r="BV18" s="204"/>
      <c r="BW18" s="204"/>
      <c r="BX18" s="204"/>
    </row>
    <row r="19" spans="1:114">
      <c r="A19" s="58" t="s">
        <v>391</v>
      </c>
      <c r="B19" s="59">
        <f>+'14. OPC Ecopetrol'!B274</f>
        <v>5800000</v>
      </c>
      <c r="C19" s="59">
        <f>+'14. OPC Ecopetrol'!C274</f>
        <v>5800000</v>
      </c>
      <c r="D19" s="59">
        <f>+'14. OPC Ecopetrol'!D274</f>
        <v>6500000</v>
      </c>
      <c r="E19" s="59">
        <f>+'14. OPC Ecopetrol'!E274</f>
        <v>6500000</v>
      </c>
      <c r="F19" s="59">
        <f>+'14. OPC Ecopetrol'!F274</f>
        <v>0</v>
      </c>
      <c r="G19" s="59">
        <f>+'14. OPC Ecopetrol'!G274</f>
        <v>0</v>
      </c>
      <c r="H19" s="59">
        <f>+'14. OPC Ecopetrol'!B261</f>
        <v>1923290.5734905105</v>
      </c>
      <c r="I19" s="59">
        <f>+'14. OPC Ecopetrol'!C261</f>
        <v>1923290.5734905105</v>
      </c>
      <c r="J19" s="59">
        <f>+'14. OPC Ecopetrol'!D261</f>
        <v>1923290.5734905105</v>
      </c>
      <c r="K19" s="59">
        <f>+'14. OPC Ecopetrol'!E261</f>
        <v>1923290.5734905105</v>
      </c>
      <c r="L19" s="59">
        <f>+'14. OPC Ecopetrol'!F261</f>
        <v>1923290.5734905105</v>
      </c>
      <c r="M19" s="59">
        <f>+'14. OPC Ecopetrol'!G261</f>
        <v>1923290.5734905105</v>
      </c>
      <c r="N19" s="59">
        <f>+'14. OPC Ecopetrol'!B248</f>
        <v>2299013</v>
      </c>
      <c r="O19" s="59">
        <f>+'14. OPC Ecopetrol'!C248</f>
        <v>2257920</v>
      </c>
      <c r="P19" s="59">
        <f>+'14. OPC Ecopetrol'!D248</f>
        <v>2499840</v>
      </c>
      <c r="Q19" s="59">
        <f>+'14. OPC Ecopetrol'!E248</f>
        <v>2419200</v>
      </c>
      <c r="R19" s="59">
        <f>+'14. OPC Ecopetrol'!F248</f>
        <v>2499840</v>
      </c>
      <c r="S19" s="59">
        <f>+'14. OPC Ecopetrol'!G248</f>
        <v>2419200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59">
        <f>+'14. OPC Ecopetrol'!B223</f>
        <v>3237390</v>
      </c>
      <c r="AA19" s="59">
        <f>+'14. OPC Ecopetrol'!C223</f>
        <v>3239100</v>
      </c>
      <c r="AB19" s="59">
        <f>+'14. OPC Ecopetrol'!D223</f>
        <v>4047993</v>
      </c>
      <c r="AC19" s="59">
        <f>+'14. OPC Ecopetrol'!E223</f>
        <v>4048560</v>
      </c>
      <c r="AD19" s="59">
        <f>+'14. OPC Ecopetrol'!F223</f>
        <v>4047993</v>
      </c>
      <c r="AE19" s="237">
        <f>+'14. OPC Ecopetrol'!G223</f>
        <v>4048560</v>
      </c>
      <c r="AF19" s="71"/>
      <c r="AG19" s="71"/>
      <c r="AH19" s="71">
        <f>+'14. OPC Ecopetrol'!D211</f>
        <v>0</v>
      </c>
      <c r="AI19" s="71">
        <f>+'14. OPC Ecopetrol'!E211</f>
        <v>0</v>
      </c>
      <c r="AJ19" s="71">
        <f>+'14. OPC Ecopetrol'!F211</f>
        <v>0</v>
      </c>
      <c r="AK19" s="71">
        <f>+'14. OPC Ecopetrol'!G211</f>
        <v>0</v>
      </c>
      <c r="AL19" s="71">
        <f>+'14. OPC Ecopetrol'!H211</f>
        <v>0</v>
      </c>
      <c r="AM19" s="71">
        <f>+'14. OPC Ecopetrol'!I211</f>
        <v>0</v>
      </c>
      <c r="AN19" s="71">
        <f>+'14. OPC Ecopetrol'!J211</f>
        <v>0</v>
      </c>
      <c r="AO19" s="71">
        <f>+'14. OPC Ecopetrol'!K211</f>
        <v>0</v>
      </c>
      <c r="AP19" s="71">
        <f>+'14. OPC Ecopetrol'!L211</f>
        <v>0</v>
      </c>
      <c r="AQ19" s="71">
        <f>+'14. OPC Ecopetrol'!M211</f>
        <v>0</v>
      </c>
      <c r="AR19" s="204">
        <v>0</v>
      </c>
      <c r="AS19" s="204">
        <v>0</v>
      </c>
      <c r="AT19" s="204">
        <v>0</v>
      </c>
      <c r="AU19" s="204">
        <v>0</v>
      </c>
      <c r="AV19" s="204">
        <v>0</v>
      </c>
      <c r="AW19" s="204">
        <v>0</v>
      </c>
      <c r="AX19" s="204">
        <v>0</v>
      </c>
      <c r="AY19" s="204">
        <v>0</v>
      </c>
      <c r="AZ19" s="204">
        <v>0</v>
      </c>
      <c r="BA19" s="204">
        <v>0</v>
      </c>
      <c r="BB19" s="204">
        <v>0</v>
      </c>
      <c r="BC19" s="204">
        <v>0</v>
      </c>
      <c r="BD19" s="204">
        <v>0</v>
      </c>
      <c r="BE19" s="204">
        <v>0</v>
      </c>
      <c r="BF19" s="204">
        <v>0</v>
      </c>
      <c r="BG19" s="204">
        <v>0</v>
      </c>
      <c r="BH19" s="204">
        <v>0</v>
      </c>
      <c r="BI19" s="204">
        <v>0</v>
      </c>
      <c r="BJ19" s="510">
        <v>0</v>
      </c>
      <c r="BK19" s="510">
        <v>0</v>
      </c>
      <c r="BL19" s="510">
        <v>0</v>
      </c>
      <c r="BM19" s="510">
        <v>0</v>
      </c>
      <c r="BN19" s="510">
        <v>0</v>
      </c>
      <c r="BO19" s="510">
        <v>0</v>
      </c>
      <c r="BP19" s="510">
        <v>0</v>
      </c>
      <c r="BQ19" s="510">
        <v>0</v>
      </c>
      <c r="BR19" s="510">
        <v>0</v>
      </c>
      <c r="BS19" s="510">
        <v>0</v>
      </c>
      <c r="BT19" s="510">
        <v>0</v>
      </c>
      <c r="BU19" s="510">
        <v>0</v>
      </c>
      <c r="BV19" s="510">
        <v>0</v>
      </c>
      <c r="BW19" s="510">
        <v>0</v>
      </c>
      <c r="BX19" s="510">
        <v>0</v>
      </c>
      <c r="BY19" s="510">
        <v>0</v>
      </c>
      <c r="BZ19" s="510">
        <v>0</v>
      </c>
      <c r="CA19" s="510">
        <v>0</v>
      </c>
      <c r="CB19" s="510">
        <v>0</v>
      </c>
      <c r="CC19" s="510">
        <v>0</v>
      </c>
      <c r="CD19" s="510">
        <v>0</v>
      </c>
      <c r="CE19" s="510">
        <v>0</v>
      </c>
      <c r="CF19" s="510">
        <v>0</v>
      </c>
      <c r="CG19" s="510">
        <v>0</v>
      </c>
      <c r="CH19" s="510">
        <v>0</v>
      </c>
      <c r="CI19" s="510">
        <v>0</v>
      </c>
      <c r="CJ19" s="510">
        <v>0</v>
      </c>
      <c r="CK19" s="510">
        <v>0</v>
      </c>
      <c r="CL19" s="510">
        <v>0</v>
      </c>
      <c r="CM19" s="510"/>
      <c r="CN19" s="510"/>
      <c r="CO19" s="510"/>
      <c r="CP19" s="510"/>
      <c r="CQ19" s="510"/>
      <c r="CR19" s="510"/>
      <c r="CS19" s="510"/>
      <c r="CT19" s="657"/>
    </row>
    <row r="20" spans="1:114">
      <c r="M20" s="52"/>
    </row>
    <row r="21" spans="1:114">
      <c r="A21" s="712" t="s">
        <v>401</v>
      </c>
      <c r="B21" s="713"/>
      <c r="C21" s="713"/>
      <c r="D21" s="713"/>
      <c r="E21" s="713"/>
      <c r="F21" s="713"/>
      <c r="G21" s="713"/>
      <c r="H21" s="713"/>
      <c r="I21" s="713"/>
      <c r="J21" s="713"/>
      <c r="K21" s="713"/>
      <c r="L21" s="713"/>
      <c r="M21" s="713"/>
      <c r="N21" s="713"/>
      <c r="O21" s="713"/>
      <c r="P21" s="713"/>
      <c r="Q21" s="713"/>
      <c r="R21" s="713"/>
      <c r="S21" s="713"/>
      <c r="T21" s="713"/>
      <c r="U21" s="713"/>
      <c r="V21" s="713"/>
      <c r="W21" s="713"/>
      <c r="X21" s="713"/>
      <c r="Y21" s="713"/>
      <c r="Z21" s="713"/>
      <c r="AA21" s="713"/>
      <c r="AB21" s="713"/>
      <c r="AC21" s="713"/>
      <c r="AD21" s="713"/>
      <c r="AE21" s="713"/>
      <c r="AF21" s="713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  <c r="AT21" s="713"/>
      <c r="AU21" s="713"/>
      <c r="AV21" s="713"/>
      <c r="AW21" s="713"/>
      <c r="AX21" s="713"/>
      <c r="AY21" s="713"/>
      <c r="AZ21" s="713"/>
      <c r="BA21" s="713"/>
      <c r="BB21" s="713"/>
      <c r="BC21" s="713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</row>
    <row r="22" spans="1:114">
      <c r="A22" s="153" t="s">
        <v>402</v>
      </c>
      <c r="B22" s="70">
        <f t="shared" ref="B22:AQ22" si="0">+B10</f>
        <v>42736</v>
      </c>
      <c r="C22" s="70">
        <f t="shared" si="0"/>
        <v>42767</v>
      </c>
      <c r="D22" s="70">
        <f t="shared" si="0"/>
        <v>42795</v>
      </c>
      <c r="E22" s="70">
        <f t="shared" si="0"/>
        <v>42826</v>
      </c>
      <c r="F22" s="70">
        <f t="shared" si="0"/>
        <v>42856</v>
      </c>
      <c r="G22" s="70">
        <f t="shared" si="0"/>
        <v>42887</v>
      </c>
      <c r="H22" s="70">
        <f t="shared" si="0"/>
        <v>42917</v>
      </c>
      <c r="I22" s="70">
        <f t="shared" si="0"/>
        <v>42948</v>
      </c>
      <c r="J22" s="70">
        <f t="shared" si="0"/>
        <v>42979</v>
      </c>
      <c r="K22" s="70">
        <f t="shared" si="0"/>
        <v>43009</v>
      </c>
      <c r="L22" s="70">
        <f t="shared" si="0"/>
        <v>43040</v>
      </c>
      <c r="M22" s="70">
        <f t="shared" si="0"/>
        <v>43070</v>
      </c>
      <c r="N22" s="70">
        <f t="shared" si="0"/>
        <v>43101</v>
      </c>
      <c r="O22" s="70">
        <f t="shared" si="0"/>
        <v>43132</v>
      </c>
      <c r="P22" s="70">
        <f t="shared" si="0"/>
        <v>43160</v>
      </c>
      <c r="Q22" s="70">
        <f t="shared" si="0"/>
        <v>43191</v>
      </c>
      <c r="R22" s="70">
        <f t="shared" si="0"/>
        <v>43221</v>
      </c>
      <c r="S22" s="70">
        <f t="shared" si="0"/>
        <v>43252</v>
      </c>
      <c r="T22" s="70">
        <f t="shared" si="0"/>
        <v>43282</v>
      </c>
      <c r="U22" s="70">
        <f t="shared" si="0"/>
        <v>43313</v>
      </c>
      <c r="V22" s="70">
        <f t="shared" si="0"/>
        <v>43344</v>
      </c>
      <c r="W22" s="70">
        <f t="shared" si="0"/>
        <v>43374</v>
      </c>
      <c r="X22" s="70">
        <f t="shared" si="0"/>
        <v>43405</v>
      </c>
      <c r="Y22" s="70">
        <f t="shared" si="0"/>
        <v>43435</v>
      </c>
      <c r="Z22" s="70">
        <f t="shared" si="0"/>
        <v>43466</v>
      </c>
      <c r="AA22" s="70">
        <f t="shared" si="0"/>
        <v>43497</v>
      </c>
      <c r="AB22" s="70">
        <f t="shared" si="0"/>
        <v>43525</v>
      </c>
      <c r="AC22" s="70">
        <f t="shared" si="0"/>
        <v>43556</v>
      </c>
      <c r="AD22" s="70">
        <f t="shared" si="0"/>
        <v>43586</v>
      </c>
      <c r="AE22" s="70">
        <f t="shared" si="0"/>
        <v>43617</v>
      </c>
      <c r="AF22" s="70">
        <f t="shared" si="0"/>
        <v>43647</v>
      </c>
      <c r="AG22" s="70">
        <f t="shared" si="0"/>
        <v>43678</v>
      </c>
      <c r="AH22" s="70">
        <f t="shared" si="0"/>
        <v>43709</v>
      </c>
      <c r="AI22" s="70">
        <f t="shared" si="0"/>
        <v>43739</v>
      </c>
      <c r="AJ22" s="70">
        <f t="shared" si="0"/>
        <v>43770</v>
      </c>
      <c r="AK22" s="70">
        <f t="shared" si="0"/>
        <v>43800</v>
      </c>
      <c r="AL22" s="70">
        <f t="shared" si="0"/>
        <v>43831</v>
      </c>
      <c r="AM22" s="70">
        <f t="shared" si="0"/>
        <v>43862</v>
      </c>
      <c r="AN22" s="70">
        <f t="shared" si="0"/>
        <v>43891</v>
      </c>
      <c r="AO22" s="70">
        <f t="shared" si="0"/>
        <v>43922</v>
      </c>
      <c r="AP22" s="70">
        <f t="shared" si="0"/>
        <v>43952</v>
      </c>
      <c r="AQ22" s="70">
        <f t="shared" si="0"/>
        <v>43983</v>
      </c>
      <c r="AR22" s="70">
        <v>44013</v>
      </c>
      <c r="AS22" s="70">
        <v>44044</v>
      </c>
      <c r="AT22" s="70">
        <v>44075</v>
      </c>
      <c r="AU22" s="70">
        <v>44105</v>
      </c>
      <c r="AV22" s="70">
        <v>44136</v>
      </c>
      <c r="AW22" s="70">
        <v>44166</v>
      </c>
      <c r="AX22" s="70">
        <v>44197</v>
      </c>
      <c r="AY22" s="70">
        <v>44228</v>
      </c>
      <c r="AZ22" s="70">
        <v>44256</v>
      </c>
      <c r="BA22" s="70">
        <v>44287</v>
      </c>
      <c r="BB22" s="70">
        <v>44317</v>
      </c>
      <c r="BC22" s="70">
        <v>44348</v>
      </c>
      <c r="BD22" s="70">
        <v>44378</v>
      </c>
      <c r="BE22" s="70">
        <v>44409</v>
      </c>
      <c r="BF22" s="70">
        <v>44440</v>
      </c>
      <c r="BG22" s="70">
        <v>44470</v>
      </c>
      <c r="BH22" s="70">
        <v>44501</v>
      </c>
      <c r="BI22" s="70">
        <v>44531</v>
      </c>
      <c r="BJ22" s="70">
        <v>44562</v>
      </c>
      <c r="BK22" s="70">
        <v>44593</v>
      </c>
      <c r="BL22" s="70">
        <v>44621</v>
      </c>
      <c r="BM22" s="70">
        <v>44652</v>
      </c>
      <c r="BN22" s="70">
        <v>44682</v>
      </c>
      <c r="BO22" s="70">
        <v>44713</v>
      </c>
      <c r="BP22" s="70">
        <v>44743</v>
      </c>
      <c r="BQ22" s="70">
        <v>44774</v>
      </c>
      <c r="BR22" s="70">
        <v>44805</v>
      </c>
      <c r="BS22" s="70">
        <v>44835</v>
      </c>
      <c r="BT22" s="70">
        <v>44866</v>
      </c>
      <c r="BU22" s="70">
        <v>44896</v>
      </c>
      <c r="BV22" s="70">
        <v>44927</v>
      </c>
      <c r="BW22" s="70">
        <v>44958</v>
      </c>
      <c r="BX22" s="70">
        <v>44986</v>
      </c>
      <c r="BY22" s="70">
        <v>45017</v>
      </c>
      <c r="BZ22" s="70">
        <v>45047</v>
      </c>
      <c r="CA22" s="70">
        <v>45078</v>
      </c>
      <c r="CB22" s="70">
        <v>45108</v>
      </c>
      <c r="CC22" s="70">
        <v>45139</v>
      </c>
      <c r="CD22" s="70">
        <v>45170</v>
      </c>
      <c r="CE22" s="70">
        <v>45200</v>
      </c>
      <c r="CF22" s="70">
        <v>45231</v>
      </c>
      <c r="CG22" s="70">
        <v>45261</v>
      </c>
      <c r="CH22" s="70">
        <v>45292</v>
      </c>
      <c r="CI22" s="70">
        <v>45323</v>
      </c>
      <c r="CJ22" s="70">
        <v>45352</v>
      </c>
      <c r="CK22" s="70">
        <v>45383</v>
      </c>
      <c r="CL22" s="70">
        <v>45413</v>
      </c>
      <c r="CM22" s="70">
        <v>45444</v>
      </c>
      <c r="CN22" s="70">
        <v>45474</v>
      </c>
      <c r="CO22" s="70">
        <v>45505</v>
      </c>
      <c r="CP22" s="70">
        <v>45536</v>
      </c>
      <c r="CQ22" s="70">
        <v>45566</v>
      </c>
      <c r="CR22" s="70">
        <v>45597</v>
      </c>
      <c r="CS22" s="70">
        <v>45627</v>
      </c>
      <c r="CT22" s="70">
        <v>45658</v>
      </c>
      <c r="CU22" s="70">
        <v>45689</v>
      </c>
      <c r="CV22" s="70">
        <v>45717</v>
      </c>
      <c r="CW22" s="70">
        <v>45748</v>
      </c>
      <c r="CX22" s="70">
        <v>45778</v>
      </c>
      <c r="CY22" s="70">
        <v>45809</v>
      </c>
      <c r="CZ22" s="70">
        <v>45839</v>
      </c>
      <c r="DA22" s="70">
        <v>45870</v>
      </c>
      <c r="DB22" s="70">
        <v>45901</v>
      </c>
      <c r="DC22" s="70">
        <v>45931</v>
      </c>
      <c r="DD22" s="70">
        <v>45962</v>
      </c>
      <c r="DE22" s="70">
        <v>45992</v>
      </c>
      <c r="DF22" s="70">
        <v>46023</v>
      </c>
      <c r="DG22" s="70">
        <v>46054</v>
      </c>
      <c r="DH22" s="70">
        <v>46082</v>
      </c>
      <c r="DI22" s="70">
        <v>46113</v>
      </c>
      <c r="DJ22" s="70">
        <v>46143</v>
      </c>
    </row>
    <row r="23" spans="1:114">
      <c r="A23" s="152" t="s">
        <v>403</v>
      </c>
      <c r="B23" s="235">
        <f t="shared" ref="B23:AE23" si="1">+SUM(B11:B17)</f>
        <v>42911702</v>
      </c>
      <c r="C23" s="235">
        <f t="shared" si="1"/>
        <v>38608932</v>
      </c>
      <c r="D23" s="235">
        <f t="shared" si="1"/>
        <v>41677654</v>
      </c>
      <c r="E23" s="235">
        <f t="shared" si="1"/>
        <v>39967290</v>
      </c>
      <c r="F23" s="235">
        <f t="shared" si="1"/>
        <v>41471636</v>
      </c>
      <c r="G23" s="235">
        <f t="shared" si="1"/>
        <v>40864876</v>
      </c>
      <c r="H23" s="235">
        <f t="shared" si="1"/>
        <v>39399354</v>
      </c>
      <c r="I23" s="235">
        <f t="shared" si="1"/>
        <v>39503112</v>
      </c>
      <c r="J23" s="235">
        <f t="shared" si="1"/>
        <v>36335504</v>
      </c>
      <c r="K23" s="235">
        <f t="shared" si="1"/>
        <v>40079104</v>
      </c>
      <c r="L23" s="235">
        <f t="shared" si="1"/>
        <v>34547530</v>
      </c>
      <c r="M23" s="235">
        <f t="shared" si="1"/>
        <v>40983397</v>
      </c>
      <c r="N23" s="235">
        <f t="shared" si="1"/>
        <v>42546426.130000003</v>
      </c>
      <c r="O23" s="235">
        <f t="shared" si="1"/>
        <v>36393572.920000002</v>
      </c>
      <c r="P23" s="235">
        <f t="shared" si="1"/>
        <v>39736051.369999997</v>
      </c>
      <c r="Q23" s="235">
        <f t="shared" si="1"/>
        <v>38183105.799999997</v>
      </c>
      <c r="R23" s="235">
        <f t="shared" si="1"/>
        <v>41132781.910000004</v>
      </c>
      <c r="S23" s="235">
        <f t="shared" si="1"/>
        <v>39423424.299999997</v>
      </c>
      <c r="T23" s="235">
        <f t="shared" si="1"/>
        <v>37807108</v>
      </c>
      <c r="U23" s="235">
        <f t="shared" si="1"/>
        <v>37725094</v>
      </c>
      <c r="V23" s="235">
        <f t="shared" si="1"/>
        <v>37041255</v>
      </c>
      <c r="W23" s="235">
        <f t="shared" si="1"/>
        <v>37350812</v>
      </c>
      <c r="X23" s="235">
        <f t="shared" si="1"/>
        <v>36707719</v>
      </c>
      <c r="Y23" s="235">
        <f t="shared" si="1"/>
        <v>38097696</v>
      </c>
      <c r="Z23" s="235">
        <f t="shared" si="1"/>
        <v>33736238</v>
      </c>
      <c r="AA23" s="235">
        <f t="shared" si="1"/>
        <v>30622174</v>
      </c>
      <c r="AB23" s="235">
        <f t="shared" si="1"/>
        <v>34054956</v>
      </c>
      <c r="AC23" s="235">
        <f t="shared" si="1"/>
        <v>28652128</v>
      </c>
      <c r="AD23" s="235">
        <f t="shared" si="1"/>
        <v>34326710</v>
      </c>
      <c r="AE23" s="235">
        <f t="shared" si="1"/>
        <v>32728226</v>
      </c>
      <c r="AF23" s="235">
        <f>94%*SUM(AF11:AF17)</f>
        <v>41320526.579999998</v>
      </c>
      <c r="AG23" s="235">
        <f>+SUM(AG11:AG17)*97%</f>
        <v>37481188.969999999</v>
      </c>
      <c r="AH23" s="235">
        <f>+SUM(AH11:AH17)</f>
        <v>38081317</v>
      </c>
      <c r="AI23" s="235">
        <f>+SUM(AI11:AI17)</f>
        <v>53873134</v>
      </c>
      <c r="AJ23" s="235">
        <f>+SUM(AJ11:AJ17)</f>
        <v>53825704</v>
      </c>
      <c r="AK23" s="235">
        <f>+SUM(AK11:AK17)</f>
        <v>53052164</v>
      </c>
      <c r="AL23" s="235">
        <f>+SUM(AL11:AL16)</f>
        <v>55697313</v>
      </c>
      <c r="AM23" s="235">
        <f>+SUM(AM11:AM18)</f>
        <v>47844316</v>
      </c>
      <c r="AN23" s="235">
        <f>+SUM(AN11:AN18)</f>
        <v>50114143.599999994</v>
      </c>
      <c r="AO23" s="235">
        <f>+SUM(AO11:AO18)</f>
        <v>49340492</v>
      </c>
      <c r="AP23" s="235">
        <f>+SUM(AP11:AP18)</f>
        <v>52988496</v>
      </c>
      <c r="AQ23" s="235">
        <v>52655619</v>
      </c>
      <c r="AR23" s="235">
        <v>42956686</v>
      </c>
      <c r="AS23" s="235">
        <v>48280075</v>
      </c>
      <c r="AT23" s="235">
        <v>54637044</v>
      </c>
      <c r="AU23" s="235">
        <v>51686140</v>
      </c>
      <c r="AV23" s="235">
        <v>49672165</v>
      </c>
      <c r="AW23" s="235">
        <v>51255403</v>
      </c>
      <c r="AX23" s="235">
        <v>55212783.752399996</v>
      </c>
      <c r="AY23" s="235">
        <v>48267064.693120003</v>
      </c>
      <c r="AZ23" s="235">
        <v>53666266.875200003</v>
      </c>
      <c r="BA23" s="235">
        <v>50577128.100000009</v>
      </c>
      <c r="BB23" s="235">
        <v>37132889.864599995</v>
      </c>
      <c r="BC23" s="235">
        <v>54938555.164999999</v>
      </c>
      <c r="BD23" s="235">
        <v>53131043</v>
      </c>
      <c r="BE23" s="235">
        <v>45932132.864</v>
      </c>
      <c r="BF23" s="235">
        <v>48388417.719999999</v>
      </c>
      <c r="BG23" s="235">
        <v>39910181.473999999</v>
      </c>
      <c r="BH23" s="235">
        <v>40040536.741999999</v>
      </c>
      <c r="BI23" s="235">
        <v>42497872.686999999</v>
      </c>
      <c r="BJ23" s="235">
        <f t="shared" ref="BJ23:BN23" si="2">+SUM(BJ11:BJ19)</f>
        <v>47692611.806622401</v>
      </c>
      <c r="BK23" s="235">
        <f t="shared" si="2"/>
        <v>45783217.6828584</v>
      </c>
      <c r="BL23" s="235">
        <f t="shared" si="2"/>
        <v>48661125.078116</v>
      </c>
      <c r="BM23" s="235">
        <f t="shared" si="2"/>
        <v>44877154.070525996</v>
      </c>
      <c r="BN23" s="235">
        <f t="shared" si="2"/>
        <v>45915191.3149992</v>
      </c>
      <c r="BO23" s="235">
        <f t="shared" ref="BO23:BR23" si="3">+SUM(BO11:BO19)</f>
        <v>48549404.123665988</v>
      </c>
      <c r="BP23" s="235">
        <f t="shared" si="3"/>
        <v>53327093.373277992</v>
      </c>
      <c r="BQ23" s="235">
        <f t="shared" si="3"/>
        <v>54245282.273277998</v>
      </c>
      <c r="BR23" s="235">
        <f t="shared" si="3"/>
        <v>51631149.773139991</v>
      </c>
      <c r="BS23" s="235">
        <f t="shared" ref="BS23:BX23" si="4">+SUM(BS11:BS19)</f>
        <v>44075699.270000003</v>
      </c>
      <c r="BT23" s="235">
        <f t="shared" si="4"/>
        <v>52008274.908</v>
      </c>
      <c r="BU23" s="235">
        <f t="shared" si="4"/>
        <v>56380481.420000002</v>
      </c>
      <c r="BV23" s="235">
        <f t="shared" si="4"/>
        <v>52796544.32</v>
      </c>
      <c r="BW23" s="235">
        <f t="shared" si="4"/>
        <v>46921932.530000001</v>
      </c>
      <c r="BX23" s="235">
        <f t="shared" si="4"/>
        <v>48826097</v>
      </c>
      <c r="BY23" s="235">
        <f t="shared" ref="BY23" si="5">+SUM(BY11:BY19)</f>
        <v>48495540.410000004</v>
      </c>
      <c r="BZ23" s="235">
        <f t="shared" ref="BZ23:CE23" si="6">+SUM(BZ11:BZ19)</f>
        <v>52565522.310000002</v>
      </c>
      <c r="CA23" s="235">
        <f t="shared" si="6"/>
        <v>49816091</v>
      </c>
      <c r="CB23" s="235">
        <f t="shared" si="6"/>
        <v>45317708.68</v>
      </c>
      <c r="CC23" s="235">
        <f t="shared" si="6"/>
        <v>45317708.68</v>
      </c>
      <c r="CD23" s="235">
        <f t="shared" si="6"/>
        <v>45014876.034999996</v>
      </c>
      <c r="CE23" s="235">
        <f t="shared" si="6"/>
        <v>46293063.865000002</v>
      </c>
      <c r="CF23" s="235">
        <f t="shared" ref="CF23:CG23" si="7">+SUM(CF11:CF19)</f>
        <v>39876260.700000003</v>
      </c>
      <c r="CG23" s="235">
        <f t="shared" si="7"/>
        <v>37511664.409999996</v>
      </c>
      <c r="CH23" s="235">
        <f t="shared" ref="CH23:CI23" si="8">+SUM(CH11:CH19)</f>
        <v>37511664.410000004</v>
      </c>
      <c r="CI23" s="235">
        <f t="shared" si="8"/>
        <v>47853308.199999996</v>
      </c>
      <c r="CJ23" s="235">
        <f t="shared" ref="CJ23:CO23" si="9">+SUM(CJ11:CJ19)</f>
        <v>44774260</v>
      </c>
      <c r="CK23" s="235">
        <f t="shared" si="9"/>
        <v>42286546</v>
      </c>
      <c r="CL23" s="235">
        <f t="shared" si="9"/>
        <v>41855409.200000003</v>
      </c>
      <c r="CM23" s="235">
        <f t="shared" si="9"/>
        <v>40108719</v>
      </c>
      <c r="CN23" s="235">
        <f t="shared" si="9"/>
        <v>41663250</v>
      </c>
      <c r="CO23" s="235">
        <f t="shared" si="9"/>
        <v>42308843.799999997</v>
      </c>
      <c r="CP23" s="235">
        <f t="shared" ref="CP23:CX23" si="10">+SUM(CP11:CP19)</f>
        <v>36278241.379999995</v>
      </c>
      <c r="CQ23" s="235">
        <f t="shared" si="10"/>
        <v>35343055.549999997</v>
      </c>
      <c r="CR23" s="235">
        <f t="shared" si="10"/>
        <v>32667849.591000002</v>
      </c>
      <c r="CS23" s="235">
        <f t="shared" si="10"/>
        <v>38684904</v>
      </c>
      <c r="CT23" s="235">
        <f t="shared" si="10"/>
        <v>36020851.920000002</v>
      </c>
      <c r="CU23" s="235">
        <f t="shared" si="10"/>
        <v>31943641.751999997</v>
      </c>
      <c r="CV23" s="235">
        <f t="shared" si="10"/>
        <v>34927673.644999996</v>
      </c>
      <c r="CW23" s="235">
        <f t="shared" si="10"/>
        <v>34828480.929999992</v>
      </c>
      <c r="CX23" s="235">
        <f t="shared" si="10"/>
        <v>34905435.314999998</v>
      </c>
      <c r="CY23" s="235">
        <f>+SUM(CY11:CY19)</f>
        <v>34942935.449999996</v>
      </c>
      <c r="CZ23" s="235">
        <f>+SUM(CZ11:CZ19)</f>
        <v>33942403.310000002</v>
      </c>
      <c r="DA23" s="235">
        <f>+SUM(DA11:DA19)</f>
        <v>32614958.779999997</v>
      </c>
      <c r="DB23" s="235">
        <f t="shared" ref="DB23:DI23" si="11">+SUM(DB11:DB19)</f>
        <v>26704305</v>
      </c>
      <c r="DC23" s="235">
        <f t="shared" si="11"/>
        <v>27401181</v>
      </c>
      <c r="DD23" s="235">
        <f t="shared" si="11"/>
        <v>26751093.340000004</v>
      </c>
      <c r="DE23" s="235">
        <f t="shared" si="11"/>
        <v>28631365.75</v>
      </c>
      <c r="DF23" s="235">
        <f t="shared" si="11"/>
        <v>26162281.669999994</v>
      </c>
      <c r="DG23" s="235">
        <f t="shared" si="11"/>
        <v>26319370.299999997</v>
      </c>
      <c r="DH23" s="235">
        <f t="shared" si="11"/>
        <v>34987841.560000002</v>
      </c>
      <c r="DI23" s="235">
        <f>+SUM(DI11:DI19)</f>
        <v>31715203.460000001</v>
      </c>
      <c r="DJ23" s="235">
        <f>+SUM(DJ11:DJ19)</f>
        <v>25638043.149999999</v>
      </c>
    </row>
    <row r="24" spans="1:114">
      <c r="A24" s="61" t="s">
        <v>404</v>
      </c>
      <c r="B24" s="62">
        <f>+B19</f>
        <v>5800000</v>
      </c>
      <c r="C24" s="62">
        <f t="shared" ref="C24:S24" si="12">+C19</f>
        <v>5800000</v>
      </c>
      <c r="D24" s="62">
        <f t="shared" si="12"/>
        <v>6500000</v>
      </c>
      <c r="E24" s="62">
        <f t="shared" si="12"/>
        <v>6500000</v>
      </c>
      <c r="F24" s="62">
        <f t="shared" si="12"/>
        <v>0</v>
      </c>
      <c r="G24" s="62">
        <f t="shared" si="12"/>
        <v>0</v>
      </c>
      <c r="H24" s="62">
        <f t="shared" si="12"/>
        <v>1923290.5734905105</v>
      </c>
      <c r="I24" s="62">
        <f t="shared" si="12"/>
        <v>1923290.5734905105</v>
      </c>
      <c r="J24" s="62">
        <f t="shared" si="12"/>
        <v>1923290.5734905105</v>
      </c>
      <c r="K24" s="62">
        <f t="shared" si="12"/>
        <v>1923290.5734905105</v>
      </c>
      <c r="L24" s="62">
        <f t="shared" si="12"/>
        <v>1923290.5734905105</v>
      </c>
      <c r="M24" s="62">
        <f t="shared" si="12"/>
        <v>1923290.5734905105</v>
      </c>
      <c r="N24" s="62">
        <f t="shared" si="12"/>
        <v>2299013</v>
      </c>
      <c r="O24" s="62">
        <f t="shared" si="12"/>
        <v>2257920</v>
      </c>
      <c r="P24" s="62">
        <f t="shared" si="12"/>
        <v>2499840</v>
      </c>
      <c r="Q24" s="62">
        <f t="shared" si="12"/>
        <v>2419200</v>
      </c>
      <c r="R24" s="62">
        <f t="shared" si="12"/>
        <v>2499840</v>
      </c>
      <c r="S24" s="62">
        <f t="shared" si="12"/>
        <v>2419200</v>
      </c>
      <c r="T24" s="62">
        <f t="shared" ref="T24:Y24" si="13">+T19</f>
        <v>0</v>
      </c>
      <c r="U24" s="62">
        <f t="shared" si="13"/>
        <v>0</v>
      </c>
      <c r="V24" s="62">
        <f t="shared" si="13"/>
        <v>0</v>
      </c>
      <c r="W24" s="62">
        <f t="shared" si="13"/>
        <v>0</v>
      </c>
      <c r="X24" s="62">
        <f t="shared" si="13"/>
        <v>0</v>
      </c>
      <c r="Y24" s="62">
        <f t="shared" si="13"/>
        <v>0</v>
      </c>
      <c r="Z24" s="62">
        <f t="shared" ref="Z24:AE24" si="14">+Z19</f>
        <v>3237390</v>
      </c>
      <c r="AA24" s="62">
        <v>1800000</v>
      </c>
      <c r="AB24" s="62">
        <f t="shared" si="14"/>
        <v>4047993</v>
      </c>
      <c r="AC24" s="62">
        <f t="shared" si="14"/>
        <v>4048560</v>
      </c>
      <c r="AD24" s="62">
        <f t="shared" si="14"/>
        <v>4047993</v>
      </c>
      <c r="AE24" s="62">
        <f t="shared" si="14"/>
        <v>4048560</v>
      </c>
      <c r="AF24" s="62">
        <v>0</v>
      </c>
      <c r="AG24" s="62">
        <v>0</v>
      </c>
      <c r="AH24" s="62">
        <f t="shared" ref="AH24:AP24" si="15">+AH19</f>
        <v>0</v>
      </c>
      <c r="AI24" s="62">
        <f t="shared" si="15"/>
        <v>0</v>
      </c>
      <c r="AJ24" s="62">
        <f t="shared" si="15"/>
        <v>0</v>
      </c>
      <c r="AK24" s="62">
        <f t="shared" si="15"/>
        <v>0</v>
      </c>
      <c r="AL24" s="62">
        <f t="shared" si="15"/>
        <v>0</v>
      </c>
      <c r="AM24" s="62">
        <f t="shared" si="15"/>
        <v>0</v>
      </c>
      <c r="AN24" s="62">
        <f t="shared" si="15"/>
        <v>0</v>
      </c>
      <c r="AO24" s="62">
        <f t="shared" si="15"/>
        <v>0</v>
      </c>
      <c r="AP24" s="62">
        <f t="shared" si="15"/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>
        <v>0</v>
      </c>
      <c r="BW24" s="62">
        <v>0</v>
      </c>
      <c r="BX24" s="62">
        <v>0</v>
      </c>
      <c r="BY24" s="62">
        <v>0</v>
      </c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583"/>
      <c r="CM24" s="583"/>
      <c r="CN24" s="583"/>
      <c r="CO24" s="583"/>
      <c r="CP24" s="583"/>
    </row>
    <row r="25" spans="1:114">
      <c r="A25" s="61" t="s">
        <v>405</v>
      </c>
      <c r="B25" s="62">
        <v>4000000</v>
      </c>
      <c r="C25" s="62">
        <v>4000000</v>
      </c>
      <c r="D25" s="62">
        <v>4000000</v>
      </c>
      <c r="E25" s="62">
        <v>4000000</v>
      </c>
      <c r="F25" s="62">
        <v>4000000</v>
      </c>
      <c r="G25" s="62">
        <v>4000000</v>
      </c>
      <c r="H25" s="62">
        <f>1418234+721057+204308+404755+486205+446602+449002</f>
        <v>4130163</v>
      </c>
      <c r="I25" s="62">
        <f>1058992+791112+409673+60000+449945+447943+468357+389248+400971+103036+247967+497656</f>
        <v>5324900</v>
      </c>
      <c r="J25" s="62">
        <f>1546931+457318+272289+40000+165385+478066+486275+477020+514258</f>
        <v>4437542</v>
      </c>
      <c r="K25" s="62">
        <f>1470472+500000+350000+591558+581511+588360+120843+1224527+125317</f>
        <v>5552588</v>
      </c>
      <c r="L25" s="62">
        <f>1450000+500000+350000+647228+599637+612098+392832+200000+200000+308371</f>
        <v>5260166</v>
      </c>
      <c r="M25" s="62">
        <v>5675000</v>
      </c>
      <c r="N25" s="62">
        <v>6130000</v>
      </c>
      <c r="O25" s="62">
        <v>4850000</v>
      </c>
      <c r="P25" s="62">
        <v>4700000</v>
      </c>
      <c r="Q25" s="62">
        <v>5860000</v>
      </c>
      <c r="R25" s="62">
        <v>4000000</v>
      </c>
      <c r="S25" s="62">
        <v>4750000</v>
      </c>
      <c r="T25" s="62">
        <v>4890000</v>
      </c>
      <c r="U25" s="62">
        <v>4850000</v>
      </c>
      <c r="V25" s="62">
        <v>4460000</v>
      </c>
      <c r="W25" s="62">
        <v>5140000</v>
      </c>
      <c r="X25" s="62">
        <v>5300000</v>
      </c>
      <c r="Y25" s="62">
        <v>6540000</v>
      </c>
      <c r="Z25" s="62">
        <v>5297900.0000000009</v>
      </c>
      <c r="AA25" s="62">
        <v>4785200</v>
      </c>
      <c r="AB25" s="62">
        <v>5297900.0000000009</v>
      </c>
      <c r="AC25" s="62">
        <v>5127000</v>
      </c>
      <c r="AD25" s="62">
        <v>5297900.0000000009</v>
      </c>
      <c r="AE25" s="62">
        <v>5127000</v>
      </c>
      <c r="AF25" s="62">
        <v>6334863</v>
      </c>
      <c r="AG25" s="62">
        <v>4869708</v>
      </c>
      <c r="AH25" s="62">
        <v>5179589</v>
      </c>
      <c r="AI25" s="62">
        <v>5613126</v>
      </c>
      <c r="AJ25" s="62">
        <v>4946000</v>
      </c>
      <c r="AK25" s="62">
        <v>4968000</v>
      </c>
      <c r="AL25" s="62">
        <f>+'24. Declaración 2020'!C22*1000</f>
        <v>5300000</v>
      </c>
      <c r="AM25" s="62">
        <f>+'24. Declaración 2020'!D22*1000</f>
        <v>4947000</v>
      </c>
      <c r="AN25" s="62">
        <f>+'24. Declaración 2020'!E22*1000</f>
        <v>0</v>
      </c>
      <c r="AO25" s="62">
        <f>+'24. Declaración 2020'!F22*1000</f>
        <v>0</v>
      </c>
      <c r="AP25" s="62">
        <f>+'24. Declaración 2020'!G22*1000</f>
        <v>0</v>
      </c>
      <c r="AQ25" s="62">
        <f>+'24. Declaración 2025'!H17*1000</f>
        <v>5628299.04</v>
      </c>
      <c r="AR25" s="62">
        <f>+'24. Declaración 2025'!I17*1000</f>
        <v>5492452</v>
      </c>
      <c r="AS25" s="62">
        <f>+'24. Declaración 2025'!J17*1000</f>
        <v>5815909.0080000004</v>
      </c>
      <c r="AT25" s="62">
        <f>+'24. Declaración 2025'!K17*1000</f>
        <v>5628299.04</v>
      </c>
      <c r="AU25" s="62">
        <f>+'24. Declaración 2025'!L17*1000</f>
        <v>5815909.0080000004</v>
      </c>
      <c r="AV25" s="62">
        <f>+'24. Declaración 2025'!M17*1000</f>
        <v>5628299.04</v>
      </c>
      <c r="AW25" s="62">
        <v>4300000</v>
      </c>
      <c r="AX25" s="62">
        <v>3980000</v>
      </c>
      <c r="AY25" s="62">
        <v>3213000</v>
      </c>
      <c r="AZ25" s="62">
        <v>3637000</v>
      </c>
      <c r="BA25" s="62">
        <v>3852000</v>
      </c>
      <c r="BB25" s="62">
        <v>3860000</v>
      </c>
      <c r="BC25" s="62">
        <v>3810000</v>
      </c>
      <c r="BD25" s="62">
        <v>2694000</v>
      </c>
      <c r="BE25" s="62">
        <v>4750000</v>
      </c>
      <c r="BF25" s="62">
        <v>4925000</v>
      </c>
      <c r="BG25" s="62">
        <v>4777000</v>
      </c>
      <c r="BH25" s="62">
        <v>4995000</v>
      </c>
      <c r="BI25" s="62">
        <v>5161000</v>
      </c>
      <c r="BJ25" s="62">
        <v>3898457</v>
      </c>
      <c r="BK25" s="62">
        <v>4282338</v>
      </c>
      <c r="BL25" s="62">
        <v>3990048</v>
      </c>
      <c r="BM25" s="62">
        <v>5040045</v>
      </c>
      <c r="BN25" s="62">
        <v>4632848</v>
      </c>
      <c r="BO25" s="62">
        <v>5162823</v>
      </c>
      <c r="BP25" s="62">
        <v>4558959</v>
      </c>
      <c r="BQ25" s="62">
        <v>5512520</v>
      </c>
      <c r="BR25" s="511">
        <v>5064873</v>
      </c>
      <c r="BS25" s="511">
        <v>4749069</v>
      </c>
      <c r="BT25" s="511">
        <v>4824842</v>
      </c>
      <c r="BU25" s="511">
        <v>4460741</v>
      </c>
      <c r="BV25" s="511">
        <f>4300*1000</f>
        <v>4300000</v>
      </c>
      <c r="BW25" s="511">
        <f>4300*1000</f>
        <v>4300000</v>
      </c>
      <c r="BX25" s="511">
        <f>5815.909008*1000</f>
        <v>5815909.0079999994</v>
      </c>
      <c r="BY25" s="511">
        <f>5628.29904*1000</f>
        <v>5628299.04</v>
      </c>
      <c r="BZ25" s="511">
        <f>5816.29904*1000</f>
        <v>5816299.04</v>
      </c>
      <c r="CA25" s="511">
        <f>5628.29904*1000</f>
        <v>5628299.04</v>
      </c>
      <c r="CB25" s="511">
        <f>5628.29904*1000</f>
        <v>5628299.04</v>
      </c>
      <c r="CC25" s="511">
        <f>5628.29904*1000</f>
        <v>5628299.04</v>
      </c>
      <c r="CD25" s="511">
        <f t="shared" ref="CD25:CG25" si="16">5628.29904*1000</f>
        <v>5628299.04</v>
      </c>
      <c r="CE25" s="511">
        <f t="shared" si="16"/>
        <v>5628299.04</v>
      </c>
      <c r="CF25" s="511">
        <f t="shared" si="16"/>
        <v>5628299.04</v>
      </c>
      <c r="CG25" s="511">
        <f t="shared" si="16"/>
        <v>5628299.04</v>
      </c>
      <c r="CH25" s="511">
        <v>4775000</v>
      </c>
      <c r="CI25" s="511">
        <v>4775000</v>
      </c>
      <c r="CJ25" s="511">
        <v>4775000</v>
      </c>
      <c r="CK25" s="511">
        <v>4775000</v>
      </c>
      <c r="CL25" s="511">
        <v>4775000</v>
      </c>
      <c r="CM25" s="511">
        <v>4775000</v>
      </c>
      <c r="CN25" s="511">
        <v>4775000</v>
      </c>
      <c r="CO25" s="511">
        <v>4775000</v>
      </c>
      <c r="CP25" s="511">
        <v>4775000</v>
      </c>
      <c r="CQ25" s="511">
        <v>4775000</v>
      </c>
      <c r="CR25" s="511">
        <v>4775000</v>
      </c>
      <c r="CS25" s="511">
        <v>4775000</v>
      </c>
      <c r="CT25" s="511">
        <v>4258216</v>
      </c>
      <c r="CU25" s="511">
        <v>3797989</v>
      </c>
      <c r="CV25" s="511">
        <v>3919257</v>
      </c>
      <c r="CW25" s="511">
        <v>4175131.9999999995</v>
      </c>
      <c r="CX25" s="511">
        <v>4313931</v>
      </c>
      <c r="CY25" s="511">
        <v>3972625</v>
      </c>
      <c r="CZ25" s="511">
        <v>3912973</v>
      </c>
      <c r="DA25" s="511">
        <v>4147573.0000000005</v>
      </c>
      <c r="DB25" s="511">
        <v>3319551</v>
      </c>
      <c r="DC25" s="62">
        <v>3768000</v>
      </c>
      <c r="DD25" s="62">
        <v>3818000</v>
      </c>
      <c r="DE25" s="62">
        <v>3668000</v>
      </c>
      <c r="DF25" s="62">
        <v>2765000</v>
      </c>
      <c r="DG25" s="62">
        <v>2063000</v>
      </c>
      <c r="DH25" s="62">
        <v>2056000</v>
      </c>
      <c r="DI25" s="62">
        <v>1302000</v>
      </c>
      <c r="DJ25" s="62">
        <v>2826000</v>
      </c>
    </row>
    <row r="26" spans="1:114">
      <c r="A26" s="61" t="s">
        <v>406</v>
      </c>
      <c r="B26" s="62">
        <v>1000000</v>
      </c>
      <c r="C26" s="62">
        <v>1000000</v>
      </c>
      <c r="D26" s="62">
        <v>1000000</v>
      </c>
      <c r="E26" s="62">
        <v>1000000</v>
      </c>
      <c r="F26" s="62">
        <v>1000000</v>
      </c>
      <c r="G26" s="62">
        <v>1000000</v>
      </c>
      <c r="H26" s="62">
        <v>1000000</v>
      </c>
      <c r="I26" s="62">
        <v>1000000</v>
      </c>
      <c r="J26" s="62">
        <v>1000000</v>
      </c>
      <c r="K26" s="62">
        <v>1000000</v>
      </c>
      <c r="L26" s="62">
        <v>1000000</v>
      </c>
      <c r="M26" s="62">
        <v>2000000</v>
      </c>
      <c r="N26" s="62">
        <v>2000000</v>
      </c>
      <c r="O26" s="62">
        <v>2000000</v>
      </c>
      <c r="P26" s="62">
        <v>2000000</v>
      </c>
      <c r="Q26" s="62">
        <v>2000000</v>
      </c>
      <c r="R26" s="62">
        <v>2000000</v>
      </c>
      <c r="S26" s="62">
        <v>2000000</v>
      </c>
      <c r="T26" s="62">
        <v>1236000</v>
      </c>
      <c r="U26" s="62">
        <v>1236000</v>
      </c>
      <c r="V26" s="62">
        <v>1236000</v>
      </c>
      <c r="W26" s="62">
        <v>1236000</v>
      </c>
      <c r="X26" s="62">
        <v>1236000</v>
      </c>
      <c r="Y26" s="62">
        <v>1236000</v>
      </c>
      <c r="Z26" s="62">
        <v>1473034</v>
      </c>
      <c r="AA26" s="62">
        <v>1364309.84748</v>
      </c>
      <c r="AB26" s="62">
        <v>1506593.1683580002</v>
      </c>
      <c r="AC26" s="62">
        <v>1492709.1958000001</v>
      </c>
      <c r="AD26" s="62">
        <v>1692876.8455759999</v>
      </c>
      <c r="AE26" s="62">
        <v>1714092.1413399999</v>
      </c>
      <c r="AF26" s="62">
        <f>(+SUM('24. Declaración 2019'!I19:I24))*1000</f>
        <v>1114531.0903106257</v>
      </c>
      <c r="AG26" s="62">
        <f>(+SUM('24. Declaración 2019'!J19:J24))*1000</f>
        <v>1108920.090310626</v>
      </c>
      <c r="AH26" s="62">
        <f>(+SUM('24. Declaración 2019'!K19:K24))*1000</f>
        <v>1246289.2035062392</v>
      </c>
      <c r="AI26" s="62">
        <f>(+SUM('24. Declaración 2019'!L19:L24))*1000</f>
        <v>1261558.2035062392</v>
      </c>
      <c r="AJ26" s="62">
        <f>(+SUM('24. Declaración 2019'!M19:M24))*1000</f>
        <v>1236479.2035062392</v>
      </c>
      <c r="AK26" s="62">
        <f>(+SUM('24. Declaración 2019'!N19:N24))*1000</f>
        <v>1251824.2035062392</v>
      </c>
      <c r="AL26" s="62">
        <f>+SUM('24. Declaración 2020'!C23:C28)*1000</f>
        <v>1620965.203506239</v>
      </c>
      <c r="AM26" s="62">
        <f>+SUM('24. Declaración 2020'!D23:D28)*1000</f>
        <v>1574882.2035062392</v>
      </c>
      <c r="AN26" s="62">
        <f>+SUM('24. Declaración 2020'!E23:E28)*1000</f>
        <v>1612285.2035062392</v>
      </c>
      <c r="AO26" s="62">
        <f>+SUM('24. Declaración 2020'!F23:F28)*1000</f>
        <v>1588727.2035062392</v>
      </c>
      <c r="AP26" s="62">
        <f>+SUM('24. Declaración 2020'!G23:G28)*1000</f>
        <v>1604194.2035062392</v>
      </c>
      <c r="AQ26" s="62">
        <v>1581167.2035062392</v>
      </c>
      <c r="AR26" s="62">
        <v>1987675.9615934179</v>
      </c>
      <c r="AS26" s="62">
        <v>1961715.832044442</v>
      </c>
      <c r="AT26" s="62">
        <v>2356545.6502939635</v>
      </c>
      <c r="AU26" s="62">
        <v>2370690.9958812441</v>
      </c>
      <c r="AV26" s="62">
        <v>2312946.6552161584</v>
      </c>
      <c r="AW26" s="62">
        <v>2319328.6841402762</v>
      </c>
      <c r="AX26" s="62">
        <v>2242981.5785195404</v>
      </c>
      <c r="AY26" s="62">
        <v>2269507.4748712769</v>
      </c>
      <c r="AZ26" s="62">
        <v>2282249.674748892</v>
      </c>
      <c r="BA26" s="62">
        <v>2187208.6640094002</v>
      </c>
      <c r="BB26" s="62">
        <v>2201750.9869309678</v>
      </c>
      <c r="BC26" s="62">
        <v>2142132.4010264762</v>
      </c>
      <c r="BD26" s="62">
        <v>1634812.3702543979</v>
      </c>
      <c r="BE26" s="62">
        <v>1621641.9153563937</v>
      </c>
      <c r="BF26" s="62">
        <v>1595631.6842560177</v>
      </c>
      <c r="BG26" s="62">
        <v>1596987.9449979153</v>
      </c>
      <c r="BH26" s="62">
        <v>1572301.1598617837</v>
      </c>
      <c r="BI26" s="62">
        <v>1574416.4019824055</v>
      </c>
      <c r="BJ26" s="62">
        <v>1182277.3730175123</v>
      </c>
      <c r="BK26" s="62">
        <v>1115274.9068712983</v>
      </c>
      <c r="BL26" s="62">
        <v>1178761.5782714793</v>
      </c>
      <c r="BM26" s="62">
        <v>1138790.9594975973</v>
      </c>
      <c r="BN26" s="62">
        <v>1145296.1523641052</v>
      </c>
      <c r="BO26" s="62">
        <v>1134267.0110296812</v>
      </c>
      <c r="BP26" s="62">
        <v>1625674.7426093216</v>
      </c>
      <c r="BQ26" s="62">
        <v>1619439.8191668761</v>
      </c>
      <c r="BR26" s="62">
        <v>1589469.1199797217</v>
      </c>
      <c r="BS26" s="62">
        <v>2212688.4042343791</v>
      </c>
      <c r="BT26" s="62">
        <v>2183348.9231272158</v>
      </c>
      <c r="BU26" s="62">
        <v>2201133.5476463409</v>
      </c>
      <c r="BV26" s="62">
        <v>0</v>
      </c>
      <c r="BW26" s="511">
        <v>0</v>
      </c>
      <c r="BX26" s="511">
        <v>0</v>
      </c>
      <c r="BY26" s="511">
        <v>0</v>
      </c>
      <c r="BZ26" s="511">
        <v>0</v>
      </c>
      <c r="CA26" s="511">
        <v>0</v>
      </c>
      <c r="CB26" s="511">
        <v>0</v>
      </c>
      <c r="CC26" s="511">
        <v>0</v>
      </c>
      <c r="CD26" s="511"/>
      <c r="CE26" s="511"/>
      <c r="CF26" s="511"/>
      <c r="CG26" s="511"/>
      <c r="CH26" s="511"/>
      <c r="CI26" s="511"/>
      <c r="CJ26" s="511"/>
      <c r="CK26" s="511"/>
      <c r="CL26" s="584"/>
      <c r="CM26" s="584"/>
      <c r="CN26" s="584"/>
      <c r="CO26" s="584"/>
      <c r="CP26" s="584"/>
      <c r="CQ26" s="584"/>
      <c r="CR26" s="584"/>
      <c r="CS26" s="584"/>
      <c r="CT26" s="584"/>
    </row>
    <row r="27" spans="1:114" ht="15.75">
      <c r="A27" s="61" t="s">
        <v>407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>
        <v>4759590</v>
      </c>
      <c r="M27" s="62">
        <v>6294150</v>
      </c>
      <c r="N27" s="62">
        <v>4750297</v>
      </c>
      <c r="O27" s="62">
        <v>2798749</v>
      </c>
      <c r="P27" s="62">
        <v>1000893</v>
      </c>
      <c r="Q27" s="62">
        <v>1219125</v>
      </c>
      <c r="R27" s="62">
        <v>1004060</v>
      </c>
      <c r="S27" s="62">
        <v>2357065</v>
      </c>
      <c r="T27" s="62">
        <v>4477377</v>
      </c>
      <c r="U27" s="62">
        <v>4963911</v>
      </c>
      <c r="V27" s="62">
        <v>4743892</v>
      </c>
      <c r="W27" s="62">
        <v>6198331</v>
      </c>
      <c r="X27" s="62">
        <v>4439910</v>
      </c>
      <c r="Y27" s="62">
        <v>7912884</v>
      </c>
      <c r="Z27" s="62">
        <v>7311000</v>
      </c>
      <c r="AA27" s="62">
        <v>7738000</v>
      </c>
      <c r="AB27" s="62">
        <v>5261000</v>
      </c>
      <c r="AC27" s="62">
        <v>6133000</v>
      </c>
      <c r="AD27" s="62">
        <v>6943000</v>
      </c>
      <c r="AE27" s="62">
        <v>5225000</v>
      </c>
      <c r="AF27" s="62"/>
      <c r="AG27" s="62">
        <v>8075000</v>
      </c>
      <c r="AH27" s="62">
        <v>10243000</v>
      </c>
      <c r="AI27" s="62">
        <v>445000</v>
      </c>
      <c r="AJ27" s="62">
        <v>0</v>
      </c>
      <c r="AK27" s="62">
        <v>0</v>
      </c>
      <c r="AL27" s="62">
        <f>+'24. Declaración 2025'!C24*1000</f>
        <v>0</v>
      </c>
      <c r="AM27" s="62">
        <f>+'24. Declaración 2025'!D24*1000</f>
        <v>0</v>
      </c>
      <c r="AN27" s="62">
        <f>+'24. Declaración 2025'!E24*1000</f>
        <v>0</v>
      </c>
      <c r="AO27" s="62">
        <f>+'24. Declaración 2025'!F24*1000</f>
        <v>2100000</v>
      </c>
      <c r="AP27" s="62">
        <f>+'24. Declaración 2025'!G24*1000</f>
        <v>1600000</v>
      </c>
      <c r="AQ27" s="62">
        <f>+'24. Declaración 2025'!H24*1000</f>
        <v>1600000</v>
      </c>
      <c r="AR27" s="62">
        <f>+'24. Declaración 2025'!I24*1000</f>
        <v>3966452.88</v>
      </c>
      <c r="AS27" s="62">
        <f>+'24. Declaración 2025'!J24*1000</f>
        <v>3966452.88</v>
      </c>
      <c r="AT27" s="62">
        <f>+'24. Declaración 2025'!K24*1000</f>
        <v>3966452.88</v>
      </c>
      <c r="AU27" s="62">
        <f>+'24. Declaración 2025'!L24*1000</f>
        <v>4366452.88</v>
      </c>
      <c r="AV27" s="62">
        <f>+'24. Declaración 2025'!M24*1000</f>
        <v>4366452.88</v>
      </c>
      <c r="AW27" s="62">
        <v>0</v>
      </c>
      <c r="AX27" s="62">
        <v>0</v>
      </c>
      <c r="AY27" s="62">
        <v>2207831</v>
      </c>
      <c r="AZ27" s="62">
        <v>0</v>
      </c>
      <c r="BA27" s="62">
        <v>1052210</v>
      </c>
      <c r="BB27" s="62">
        <v>800286</v>
      </c>
      <c r="BC27" s="62">
        <v>1608226</v>
      </c>
      <c r="BD27" s="62">
        <v>1250081</v>
      </c>
      <c r="BE27" s="62">
        <v>3082532</v>
      </c>
      <c r="BF27" s="62">
        <v>1303000</v>
      </c>
      <c r="BG27" s="62">
        <v>0</v>
      </c>
      <c r="BH27" s="62">
        <v>0</v>
      </c>
      <c r="BI27" s="62">
        <v>0</v>
      </c>
      <c r="BJ27" s="62">
        <v>1698356</v>
      </c>
      <c r="BK27" s="62">
        <v>0</v>
      </c>
      <c r="BL27" s="62">
        <v>3417895</v>
      </c>
      <c r="BM27" s="62">
        <v>1511749</v>
      </c>
      <c r="BN27" s="62">
        <v>6844956</v>
      </c>
      <c r="BO27" s="62">
        <v>2554538</v>
      </c>
      <c r="BP27" s="505">
        <v>0</v>
      </c>
      <c r="BQ27" s="505">
        <v>0</v>
      </c>
      <c r="BR27" s="505">
        <v>0</v>
      </c>
      <c r="BS27" s="62">
        <v>4390398</v>
      </c>
      <c r="BT27" s="62">
        <v>0</v>
      </c>
      <c r="BU27" s="62">
        <v>0</v>
      </c>
      <c r="BV27" s="62">
        <v>0</v>
      </c>
      <c r="BW27" s="62">
        <f>1516*1000</f>
        <v>1516000</v>
      </c>
      <c r="BX27" s="62"/>
      <c r="BY27" s="62">
        <f>2397.241*1000</f>
        <v>2397241</v>
      </c>
      <c r="BZ27" s="62">
        <v>0</v>
      </c>
      <c r="CA27" s="62">
        <v>0</v>
      </c>
      <c r="CB27" s="62">
        <v>0</v>
      </c>
      <c r="CC27" s="62">
        <f>3214*1000</f>
        <v>3214000</v>
      </c>
      <c r="CD27" s="62">
        <f>4681.858*1000</f>
        <v>4681858</v>
      </c>
      <c r="CE27" s="62">
        <f>11774.764*1000</f>
        <v>11774764</v>
      </c>
      <c r="CF27" s="62">
        <f>7940.8*1000</f>
        <v>7940800</v>
      </c>
      <c r="CG27" s="62">
        <v>7940800</v>
      </c>
      <c r="CH27" s="62">
        <v>9025001</v>
      </c>
      <c r="CI27" s="62">
        <v>7162340</v>
      </c>
      <c r="CJ27" s="62">
        <v>3551141</v>
      </c>
      <c r="CK27" s="62">
        <v>6553837</v>
      </c>
      <c r="CL27" s="62">
        <v>8031000</v>
      </c>
      <c r="CM27" s="62">
        <v>9307000</v>
      </c>
      <c r="CN27" s="62">
        <v>10447000</v>
      </c>
      <c r="CO27" s="62">
        <v>14760000</v>
      </c>
      <c r="CP27" s="62">
        <v>12226000</v>
      </c>
      <c r="CQ27" s="62">
        <v>22407000</v>
      </c>
      <c r="CR27" s="62">
        <v>22342000</v>
      </c>
      <c r="CS27" s="62">
        <v>25253000</v>
      </c>
      <c r="CT27" s="62">
        <v>20416000</v>
      </c>
      <c r="CU27" s="62">
        <v>12900000</v>
      </c>
      <c r="CV27" s="62">
        <v>20127000</v>
      </c>
      <c r="CW27" s="62">
        <v>16408000</v>
      </c>
      <c r="CX27" s="62">
        <v>18554000</v>
      </c>
      <c r="CY27" s="62">
        <v>21393000</v>
      </c>
      <c r="CZ27" s="62">
        <v>24462000</v>
      </c>
      <c r="DA27" s="62">
        <v>23793000</v>
      </c>
      <c r="DB27" s="62">
        <v>30857000</v>
      </c>
      <c r="DC27" s="62">
        <v>31299000</v>
      </c>
      <c r="DD27" s="62">
        <v>30481000</v>
      </c>
      <c r="DE27" s="62">
        <v>30668000</v>
      </c>
      <c r="DF27" s="62">
        <v>33490000</v>
      </c>
      <c r="DG27" s="62">
        <v>39371000</v>
      </c>
      <c r="DH27" s="62">
        <v>32529000</v>
      </c>
      <c r="DI27" s="62">
        <v>47017000</v>
      </c>
      <c r="DJ27" s="62">
        <v>38488000</v>
      </c>
    </row>
    <row r="28" spans="1:114">
      <c r="A28" s="61" t="s">
        <v>408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>
        <v>0</v>
      </c>
      <c r="AZ28" s="62">
        <v>0</v>
      </c>
      <c r="BA28" s="62">
        <v>0</v>
      </c>
      <c r="BB28" s="62">
        <v>0</v>
      </c>
      <c r="BC28" s="62">
        <v>2500000</v>
      </c>
      <c r="BD28" s="62">
        <v>0</v>
      </c>
      <c r="BE28" s="62">
        <v>0</v>
      </c>
      <c r="BF28" s="62">
        <v>0</v>
      </c>
      <c r="BG28" s="62">
        <v>0</v>
      </c>
      <c r="BH28" s="62">
        <v>0</v>
      </c>
      <c r="BI28" s="62">
        <v>0</v>
      </c>
      <c r="BJ28" s="62">
        <v>0</v>
      </c>
      <c r="BK28" s="62">
        <v>0</v>
      </c>
      <c r="BL28" s="62">
        <v>0</v>
      </c>
      <c r="BM28" s="62">
        <v>0</v>
      </c>
      <c r="BN28" s="62">
        <v>0</v>
      </c>
      <c r="BO28" s="62">
        <v>0</v>
      </c>
      <c r="BP28" s="62">
        <v>0</v>
      </c>
      <c r="BQ28" s="62">
        <v>0</v>
      </c>
      <c r="BR28" s="62">
        <v>0</v>
      </c>
      <c r="BS28" s="62">
        <v>0</v>
      </c>
      <c r="BT28" s="62">
        <v>0</v>
      </c>
      <c r="BU28" s="62">
        <v>0</v>
      </c>
      <c r="BV28" s="62">
        <f>2405*1000</f>
        <v>2405000</v>
      </c>
      <c r="BW28" s="62">
        <v>0</v>
      </c>
      <c r="BX28" s="62">
        <v>0</v>
      </c>
      <c r="BY28" s="62">
        <v>0</v>
      </c>
      <c r="BZ28" s="62">
        <v>0</v>
      </c>
      <c r="CA28" s="62">
        <v>0</v>
      </c>
      <c r="CB28" s="62">
        <v>0</v>
      </c>
      <c r="CC28" s="62">
        <v>0</v>
      </c>
      <c r="CD28" s="62">
        <v>0</v>
      </c>
      <c r="CE28" s="62">
        <v>0</v>
      </c>
      <c r="CF28" s="62">
        <v>0</v>
      </c>
      <c r="CG28" s="62">
        <v>0</v>
      </c>
      <c r="CH28" s="62">
        <v>0</v>
      </c>
      <c r="CI28" s="62">
        <v>0</v>
      </c>
      <c r="CJ28" s="62">
        <v>0</v>
      </c>
      <c r="CK28" s="62">
        <v>0</v>
      </c>
      <c r="CL28" s="583"/>
      <c r="CM28" s="583"/>
      <c r="CN28" s="583"/>
      <c r="CO28" s="583"/>
      <c r="CP28" s="583"/>
      <c r="CQ28" s="583"/>
      <c r="CR28" s="583"/>
      <c r="CS28" s="583"/>
      <c r="CT28" s="583"/>
    </row>
    <row r="29" spans="1:114">
      <c r="A29" s="61" t="s">
        <v>409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900000</v>
      </c>
      <c r="AI29" s="62">
        <v>600000</v>
      </c>
      <c r="AJ29" s="62">
        <v>0</v>
      </c>
      <c r="AK29" s="62">
        <v>0</v>
      </c>
      <c r="AL29" s="62">
        <f>+'24. Declaración 2025'!C25*1000</f>
        <v>0</v>
      </c>
      <c r="AM29" s="62">
        <f>+'24. Declaración 2025'!D25*1000</f>
        <v>0</v>
      </c>
      <c r="AN29" s="62">
        <f>+'24. Declaración 2025'!E25*1000</f>
        <v>0</v>
      </c>
      <c r="AO29" s="62">
        <f>+'24. Declaración 2025'!F25*1000</f>
        <v>1500000</v>
      </c>
      <c r="AP29" s="62">
        <f>+'24. Declaración 2025'!G25*1000</f>
        <v>1800000</v>
      </c>
      <c r="AQ29" s="62">
        <f>+'24. Declaración 2025'!H25*1000</f>
        <v>2000000</v>
      </c>
      <c r="AR29" s="62">
        <f>+'24. Declaración 2025'!I25*1000</f>
        <v>2000000</v>
      </c>
      <c r="AS29" s="62">
        <f>+'24. Declaración 2025'!J25*1000</f>
        <v>4000000</v>
      </c>
      <c r="AT29" s="62">
        <f>+'24. Declaración 2025'!K25*1000</f>
        <v>4000000</v>
      </c>
      <c r="AU29" s="62">
        <f>+'24. Declaración 2025'!L25*1000</f>
        <v>4000000</v>
      </c>
      <c r="AV29" s="62">
        <f>+'24. Declaración 2025'!M25*1000</f>
        <v>4000000</v>
      </c>
      <c r="AW29" s="62">
        <v>0</v>
      </c>
      <c r="AX29" s="62">
        <v>0</v>
      </c>
      <c r="AY29" s="62">
        <v>0</v>
      </c>
      <c r="AZ29" s="62">
        <v>1400000</v>
      </c>
      <c r="BA29" s="62">
        <v>0</v>
      </c>
      <c r="BB29" s="62">
        <v>0</v>
      </c>
      <c r="BC29" s="62">
        <v>2700000</v>
      </c>
      <c r="BD29" s="62">
        <v>1551000</v>
      </c>
      <c r="BE29" s="62">
        <v>727000</v>
      </c>
      <c r="BF29" s="62">
        <v>0</v>
      </c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62">
        <v>0</v>
      </c>
      <c r="BM29" s="62">
        <v>0</v>
      </c>
      <c r="BN29" s="62">
        <v>717000</v>
      </c>
      <c r="BO29" s="62">
        <v>1303000</v>
      </c>
      <c r="BP29" s="62">
        <v>0</v>
      </c>
      <c r="BQ29" s="62">
        <v>0</v>
      </c>
      <c r="BR29" s="62">
        <v>0</v>
      </c>
      <c r="BS29" s="62">
        <v>1997000</v>
      </c>
      <c r="BT29" s="62">
        <v>0</v>
      </c>
      <c r="BU29" s="62">
        <v>0</v>
      </c>
      <c r="BV29" s="62">
        <v>0</v>
      </c>
      <c r="BW29" s="62">
        <v>0</v>
      </c>
      <c r="BX29" s="62">
        <v>0</v>
      </c>
      <c r="BY29" s="62">
        <v>0</v>
      </c>
      <c r="BZ29" s="62">
        <v>0</v>
      </c>
      <c r="CA29" s="62">
        <v>0</v>
      </c>
      <c r="CB29" s="62">
        <v>0</v>
      </c>
      <c r="CC29" s="62">
        <v>0</v>
      </c>
      <c r="CD29" s="62">
        <v>0</v>
      </c>
      <c r="CE29" s="62">
        <v>0</v>
      </c>
      <c r="CF29" s="62">
        <f>1403.64*1000</f>
        <v>1403640</v>
      </c>
      <c r="CG29" s="62">
        <f>1403.64*1000</f>
        <v>1403640</v>
      </c>
      <c r="CH29" s="62">
        <f>1403.64*1000</f>
        <v>1403640</v>
      </c>
      <c r="CI29" s="62">
        <v>0</v>
      </c>
      <c r="CJ29" s="62">
        <v>0</v>
      </c>
      <c r="CK29" s="62">
        <f>1891*1000</f>
        <v>1891000</v>
      </c>
      <c r="CL29" s="583"/>
      <c r="CM29" s="583"/>
      <c r="CN29" s="583"/>
      <c r="CO29" s="583">
        <v>2000000</v>
      </c>
      <c r="CP29" s="583"/>
      <c r="CQ29" s="583">
        <v>4200000</v>
      </c>
      <c r="CR29" s="583">
        <v>4000000</v>
      </c>
      <c r="CS29" s="583">
        <v>4500000</v>
      </c>
      <c r="CT29" s="583">
        <v>2100000</v>
      </c>
      <c r="CY29" s="583">
        <v>2000000</v>
      </c>
    </row>
    <row r="30" spans="1:114">
      <c r="A30" s="63" t="s">
        <v>410</v>
      </c>
      <c r="B30" s="64">
        <f t="shared" ref="B30:S30" si="17">+B23/2550</f>
        <v>16828.11843137255</v>
      </c>
      <c r="C30" s="64">
        <f t="shared" si="17"/>
        <v>15140.757647058823</v>
      </c>
      <c r="D30" s="64">
        <f t="shared" si="17"/>
        <v>16344.178039215687</v>
      </c>
      <c r="E30" s="64">
        <f t="shared" si="17"/>
        <v>15673.447058823529</v>
      </c>
      <c r="F30" s="64">
        <f t="shared" si="17"/>
        <v>16263.386666666667</v>
      </c>
      <c r="G30" s="64">
        <f t="shared" si="17"/>
        <v>16025.441568627451</v>
      </c>
      <c r="H30" s="64">
        <f t="shared" si="17"/>
        <v>15450.72705882353</v>
      </c>
      <c r="I30" s="64">
        <f t="shared" si="17"/>
        <v>15491.416470588236</v>
      </c>
      <c r="J30" s="64">
        <f t="shared" si="17"/>
        <v>14249.217254901961</v>
      </c>
      <c r="K30" s="64">
        <f t="shared" si="17"/>
        <v>15717.29568627451</v>
      </c>
      <c r="L30" s="64">
        <f t="shared" si="17"/>
        <v>13548.050980392158</v>
      </c>
      <c r="M30" s="64">
        <f t="shared" si="17"/>
        <v>16071.920392156862</v>
      </c>
      <c r="N30" s="64">
        <f t="shared" si="17"/>
        <v>16684.872992156863</v>
      </c>
      <c r="O30" s="64">
        <f t="shared" si="17"/>
        <v>14271.989380392157</v>
      </c>
      <c r="P30" s="64">
        <f t="shared" si="17"/>
        <v>15582.765243137253</v>
      </c>
      <c r="Q30" s="64">
        <f t="shared" si="17"/>
        <v>14973.766980392156</v>
      </c>
      <c r="R30" s="64">
        <f t="shared" si="17"/>
        <v>16130.502709803923</v>
      </c>
      <c r="S30" s="64">
        <f t="shared" si="17"/>
        <v>15460.166392156862</v>
      </c>
      <c r="T30" s="64">
        <f t="shared" ref="T30:Y30" si="18">+T23/2550</f>
        <v>14826.316862745098</v>
      </c>
      <c r="U30" s="64">
        <f t="shared" si="18"/>
        <v>14794.154509803922</v>
      </c>
      <c r="V30" s="64">
        <f t="shared" si="18"/>
        <v>14525.982352941177</v>
      </c>
      <c r="W30" s="64">
        <f t="shared" si="18"/>
        <v>14647.377254901961</v>
      </c>
      <c r="X30" s="64">
        <f t="shared" si="18"/>
        <v>14395.183921568627</v>
      </c>
      <c r="Y30" s="64">
        <f t="shared" si="18"/>
        <v>14940.27294117647</v>
      </c>
      <c r="Z30" s="64">
        <f t="shared" ref="Z30:AE30" si="19">+Z23/2550</f>
        <v>13229.89725490196</v>
      </c>
      <c r="AA30" s="64">
        <f t="shared" si="19"/>
        <v>12008.69568627451</v>
      </c>
      <c r="AB30" s="64">
        <f t="shared" si="19"/>
        <v>13354.884705882352</v>
      </c>
      <c r="AC30" s="64">
        <f t="shared" si="19"/>
        <v>11236.12862745098</v>
      </c>
      <c r="AD30" s="64">
        <f t="shared" si="19"/>
        <v>13461.454901960784</v>
      </c>
      <c r="AE30" s="64">
        <f t="shared" si="19"/>
        <v>12834.598431372549</v>
      </c>
      <c r="AF30" s="64">
        <f t="shared" ref="AF30:AV30" si="20">+AF23/2550</f>
        <v>16204.128070588235</v>
      </c>
      <c r="AG30" s="64">
        <f t="shared" si="20"/>
        <v>14698.505478431372</v>
      </c>
      <c r="AH30" s="64">
        <f t="shared" si="20"/>
        <v>14933.849803921568</v>
      </c>
      <c r="AI30" s="64">
        <f t="shared" si="20"/>
        <v>21126.719215686273</v>
      </c>
      <c r="AJ30" s="64">
        <f t="shared" si="20"/>
        <v>21108.119215686274</v>
      </c>
      <c r="AK30" s="64">
        <f t="shared" si="20"/>
        <v>20804.770196078432</v>
      </c>
      <c r="AL30" s="64">
        <f t="shared" si="20"/>
        <v>21842.083529411764</v>
      </c>
      <c r="AM30" s="64">
        <f t="shared" si="20"/>
        <v>18762.476862745098</v>
      </c>
      <c r="AN30" s="64">
        <f t="shared" si="20"/>
        <v>19652.605333333329</v>
      </c>
      <c r="AO30" s="64">
        <f t="shared" si="20"/>
        <v>19349.212549019609</v>
      </c>
      <c r="AP30" s="64">
        <f t="shared" si="20"/>
        <v>20779.802352941177</v>
      </c>
      <c r="AQ30" s="64">
        <f t="shared" si="20"/>
        <v>20649.262352941176</v>
      </c>
      <c r="AR30" s="64">
        <f t="shared" si="20"/>
        <v>16845.759215686274</v>
      </c>
      <c r="AS30" s="64">
        <f t="shared" si="20"/>
        <v>18933.362745098038</v>
      </c>
      <c r="AT30" s="64">
        <f t="shared" si="20"/>
        <v>21426.291764705882</v>
      </c>
      <c r="AU30" s="64">
        <f t="shared" si="20"/>
        <v>20269.074509803922</v>
      </c>
      <c r="AV30" s="64">
        <f t="shared" si="20"/>
        <v>19479.280392156863</v>
      </c>
      <c r="AW30" s="64">
        <f>+AW23/2550</f>
        <v>20100.158039215687</v>
      </c>
      <c r="AX30" s="64">
        <f t="shared" ref="AX30:BC30" si="21">+AX23/2550</f>
        <v>21652.072059764705</v>
      </c>
      <c r="AY30" s="64">
        <f t="shared" si="21"/>
        <v>18928.260663968627</v>
      </c>
      <c r="AZ30" s="64">
        <f t="shared" si="21"/>
        <v>21045.594853019607</v>
      </c>
      <c r="BA30" s="64">
        <f t="shared" si="21"/>
        <v>19834.167882352944</v>
      </c>
      <c r="BB30" s="64">
        <f t="shared" si="21"/>
        <v>14561.917593960783</v>
      </c>
      <c r="BC30" s="64">
        <f t="shared" si="21"/>
        <v>21544.5314372549</v>
      </c>
      <c r="BD30" s="64">
        <f t="shared" ref="BD30:BI30" si="22">+BD23/2550</f>
        <v>20835.703137254903</v>
      </c>
      <c r="BE30" s="64">
        <f t="shared" si="22"/>
        <v>18012.601123137254</v>
      </c>
      <c r="BF30" s="64">
        <f t="shared" si="22"/>
        <v>18975.85008627451</v>
      </c>
      <c r="BG30" s="64">
        <f t="shared" si="22"/>
        <v>15651.051558431373</v>
      </c>
      <c r="BH30" s="64">
        <f t="shared" si="22"/>
        <v>15702.171271372548</v>
      </c>
      <c r="BI30" s="64">
        <f t="shared" si="22"/>
        <v>16665.832426274508</v>
      </c>
      <c r="BJ30" s="512">
        <f t="shared" ref="BJ30:BQ34" si="23">+BJ23/2550</f>
        <v>18702.985022204863</v>
      </c>
      <c r="BK30" s="512">
        <f t="shared" si="23"/>
        <v>17954.203012885646</v>
      </c>
      <c r="BL30" s="512">
        <f t="shared" si="23"/>
        <v>19082.794148280784</v>
      </c>
      <c r="BM30" s="512">
        <f t="shared" si="23"/>
        <v>17598.883949225881</v>
      </c>
      <c r="BN30" s="512">
        <f t="shared" si="23"/>
        <v>18005.95737843106</v>
      </c>
      <c r="BO30" s="512">
        <f t="shared" si="23"/>
        <v>19038.982009280779</v>
      </c>
      <c r="BP30" s="512">
        <f t="shared" si="23"/>
        <v>20912.585636579606</v>
      </c>
      <c r="BQ30" s="512">
        <f t="shared" si="23"/>
        <v>21272.659715010981</v>
      </c>
      <c r="BR30" s="512">
        <f t="shared" ref="BR30:BS31" si="24">+BR23/2550</f>
        <v>20247.509714956857</v>
      </c>
      <c r="BS30" s="512">
        <f t="shared" ref="BS30:BX30" si="25">+BS23/2550</f>
        <v>17284.587949019609</v>
      </c>
      <c r="BT30" s="512">
        <f t="shared" si="25"/>
        <v>20395.401924705882</v>
      </c>
      <c r="BU30" s="512">
        <f t="shared" si="25"/>
        <v>22109.992713725493</v>
      </c>
      <c r="BV30" s="512">
        <f t="shared" si="25"/>
        <v>20704.527184313727</v>
      </c>
      <c r="BW30" s="512">
        <f t="shared" si="25"/>
        <v>18400.75785490196</v>
      </c>
      <c r="BX30" s="512">
        <f t="shared" si="25"/>
        <v>19147.489019607841</v>
      </c>
      <c r="BY30" s="512">
        <f t="shared" ref="BY30" si="26">+BY23/2550</f>
        <v>19017.858984313727</v>
      </c>
      <c r="BZ30" s="512">
        <f t="shared" ref="BZ30:CA32" si="27">+BZ23/2550</f>
        <v>20613.93031764706</v>
      </c>
      <c r="CA30" s="512">
        <f t="shared" si="27"/>
        <v>19535.721960784314</v>
      </c>
      <c r="CB30" s="512">
        <f t="shared" ref="CB30:CC30" si="28">+CB23/2550</f>
        <v>17771.6504627451</v>
      </c>
      <c r="CC30" s="512">
        <f t="shared" si="28"/>
        <v>17771.6504627451</v>
      </c>
      <c r="CD30" s="512">
        <f t="shared" ref="CD30:CE30" si="29">+CD23/2550</f>
        <v>17652.892562745095</v>
      </c>
      <c r="CE30" s="512">
        <f t="shared" si="29"/>
        <v>18154.142692156864</v>
      </c>
      <c r="CF30" s="512">
        <f t="shared" ref="CF30:CG30" si="30">+CF23/2550</f>
        <v>15637.749294117648</v>
      </c>
      <c r="CG30" s="512">
        <f t="shared" si="30"/>
        <v>14710.456631372548</v>
      </c>
      <c r="CH30" s="512">
        <f t="shared" ref="CH30" si="31">+CH23/2550</f>
        <v>14710.45663137255</v>
      </c>
      <c r="CI30" s="512">
        <f t="shared" ref="CI30:CN30" si="32">+CI23/2550</f>
        <v>18766.003215686273</v>
      </c>
      <c r="CJ30" s="512">
        <f t="shared" si="32"/>
        <v>17558.533333333333</v>
      </c>
      <c r="CK30" s="512">
        <f t="shared" si="32"/>
        <v>16582.959215686275</v>
      </c>
      <c r="CL30" s="512">
        <f t="shared" si="32"/>
        <v>16413.885960784315</v>
      </c>
      <c r="CM30" s="512">
        <f t="shared" si="32"/>
        <v>15728.909411764706</v>
      </c>
      <c r="CN30" s="512">
        <f t="shared" si="32"/>
        <v>16338.529411764706</v>
      </c>
      <c r="CO30" s="512">
        <f t="shared" ref="CO30:CP30" si="33">+CO23/2550</f>
        <v>16591.703450980393</v>
      </c>
      <c r="CP30" s="512">
        <f t="shared" si="33"/>
        <v>14226.761325490193</v>
      </c>
      <c r="CQ30" s="512">
        <f t="shared" ref="CQ30:CR30" si="34">+CQ23/2550</f>
        <v>13860.021784313725</v>
      </c>
      <c r="CR30" s="512">
        <f t="shared" si="34"/>
        <v>12810.921408235296</v>
      </c>
      <c r="CS30" s="512">
        <f t="shared" ref="CS30:CT30" si="35">+CS23/2550</f>
        <v>15170.550588235294</v>
      </c>
      <c r="CT30" s="512">
        <f t="shared" si="35"/>
        <v>14125.824282352942</v>
      </c>
      <c r="CU30" s="512">
        <f t="shared" ref="CU30:CV30" si="36">+CU23/2550</f>
        <v>12526.918334117645</v>
      </c>
      <c r="CV30" s="512">
        <f t="shared" si="36"/>
        <v>13697.126919607841</v>
      </c>
      <c r="CW30" s="512">
        <f t="shared" ref="CW30" si="37">+CW23/2550</f>
        <v>13658.227815686272</v>
      </c>
      <c r="CX30" s="512">
        <f>+CX23/2550</f>
        <v>13688.406005882352</v>
      </c>
      <c r="CY30" s="512">
        <f>+CY23/2550</f>
        <v>13703.111941176468</v>
      </c>
      <c r="CZ30" s="512">
        <f>+CZ23/2550</f>
        <v>13310.746396078432</v>
      </c>
      <c r="DA30" s="512">
        <f>+DA23/2550</f>
        <v>12790.179913725489</v>
      </c>
      <c r="DB30" s="512">
        <f t="shared" ref="DB30:DC30" si="38">+DB23/2550</f>
        <v>10472.276470588235</v>
      </c>
      <c r="DC30" s="512">
        <f t="shared" si="38"/>
        <v>10745.561176470588</v>
      </c>
      <c r="DD30" s="512">
        <f t="shared" ref="DD30:DE30" si="39">+DD23/2550</f>
        <v>10490.624839215689</v>
      </c>
      <c r="DE30" s="512">
        <f t="shared" si="39"/>
        <v>11227.986568627452</v>
      </c>
      <c r="DF30" s="512">
        <f t="shared" ref="DF30:DG30" si="40">+DF23/2550</f>
        <v>10259.718301960782</v>
      </c>
      <c r="DG30" s="512">
        <f t="shared" si="40"/>
        <v>10321.321686274508</v>
      </c>
      <c r="DH30" s="512">
        <f t="shared" ref="DH30:DI30" si="41">+DH23/2550</f>
        <v>13720.722180392158</v>
      </c>
      <c r="DI30" s="512">
        <f t="shared" si="41"/>
        <v>12437.334690196079</v>
      </c>
      <c r="DJ30" s="512">
        <f t="shared" ref="DJ30" si="42">+DJ23/2550</f>
        <v>10054.134568627451</v>
      </c>
    </row>
    <row r="31" spans="1:114">
      <c r="A31" s="63" t="s">
        <v>411</v>
      </c>
      <c r="B31" s="64">
        <f>+B24/2550</f>
        <v>2274.5098039215686</v>
      </c>
      <c r="C31" s="64">
        <f t="shared" ref="C31:L31" si="43">+C24/2550</f>
        <v>2274.5098039215686</v>
      </c>
      <c r="D31" s="64">
        <f t="shared" si="43"/>
        <v>2549.0196078431372</v>
      </c>
      <c r="E31" s="64">
        <f t="shared" si="43"/>
        <v>2549.0196078431372</v>
      </c>
      <c r="F31" s="64">
        <f t="shared" si="43"/>
        <v>0</v>
      </c>
      <c r="G31" s="64">
        <f t="shared" si="43"/>
        <v>0</v>
      </c>
      <c r="H31" s="64">
        <f t="shared" si="43"/>
        <v>754.23159744725899</v>
      </c>
      <c r="I31" s="64">
        <f t="shared" si="43"/>
        <v>754.23159744725899</v>
      </c>
      <c r="J31" s="64">
        <f t="shared" si="43"/>
        <v>754.23159744725899</v>
      </c>
      <c r="K31" s="64">
        <f t="shared" si="43"/>
        <v>754.23159744725899</v>
      </c>
      <c r="L31" s="64">
        <f t="shared" si="43"/>
        <v>754.23159744725899</v>
      </c>
      <c r="M31" s="64">
        <f t="shared" ref="M31:S31" si="44">+M24/2550</f>
        <v>754.23159744725899</v>
      </c>
      <c r="N31" s="64">
        <f t="shared" si="44"/>
        <v>901.57372549019613</v>
      </c>
      <c r="O31" s="64">
        <f t="shared" si="44"/>
        <v>885.4588235294118</v>
      </c>
      <c r="P31" s="64">
        <f t="shared" si="44"/>
        <v>980.32941176470592</v>
      </c>
      <c r="Q31" s="64">
        <f t="shared" si="44"/>
        <v>948.70588235294122</v>
      </c>
      <c r="R31" s="64">
        <f t="shared" si="44"/>
        <v>980.32941176470592</v>
      </c>
      <c r="S31" s="64">
        <f t="shared" si="44"/>
        <v>948.70588235294122</v>
      </c>
      <c r="T31" s="64">
        <f t="shared" ref="T31:Y31" si="45">+T24/2550</f>
        <v>0</v>
      </c>
      <c r="U31" s="64">
        <f t="shared" si="45"/>
        <v>0</v>
      </c>
      <c r="V31" s="64">
        <f t="shared" si="45"/>
        <v>0</v>
      </c>
      <c r="W31" s="64">
        <f t="shared" si="45"/>
        <v>0</v>
      </c>
      <c r="X31" s="64">
        <f t="shared" si="45"/>
        <v>0</v>
      </c>
      <c r="Y31" s="64">
        <f t="shared" si="45"/>
        <v>0</v>
      </c>
      <c r="Z31" s="64">
        <f t="shared" ref="Z31:AE31" si="46">+Z24/2550</f>
        <v>1269.5647058823529</v>
      </c>
      <c r="AA31" s="64">
        <f t="shared" si="46"/>
        <v>705.88235294117646</v>
      </c>
      <c r="AB31" s="64">
        <f t="shared" si="46"/>
        <v>1587.4482352941177</v>
      </c>
      <c r="AC31" s="64">
        <f t="shared" si="46"/>
        <v>1587.6705882352942</v>
      </c>
      <c r="AD31" s="64">
        <f t="shared" si="46"/>
        <v>1587.4482352941177</v>
      </c>
      <c r="AE31" s="64">
        <f t="shared" si="46"/>
        <v>1587.6705882352942</v>
      </c>
      <c r="AF31" s="64">
        <f>+AF27/2550</f>
        <v>0</v>
      </c>
      <c r="AG31" s="64">
        <f>+AG27/2550</f>
        <v>3166.6666666666665</v>
      </c>
      <c r="AH31" s="64">
        <f>+AH24/2550</f>
        <v>0</v>
      </c>
      <c r="AI31" s="64">
        <f>+AI24/2550</f>
        <v>0</v>
      </c>
      <c r="AJ31" s="64">
        <f>+AJ24/2550</f>
        <v>0</v>
      </c>
      <c r="AK31" s="64">
        <f>+AK24/2550</f>
        <v>0</v>
      </c>
      <c r="AL31" s="64">
        <f t="shared" ref="AL31:AV31" si="47">+AL24/2550</f>
        <v>0</v>
      </c>
      <c r="AM31" s="64">
        <f t="shared" si="47"/>
        <v>0</v>
      </c>
      <c r="AN31" s="64">
        <f t="shared" si="47"/>
        <v>0</v>
      </c>
      <c r="AO31" s="64">
        <f t="shared" si="47"/>
        <v>0</v>
      </c>
      <c r="AP31" s="64">
        <f t="shared" si="47"/>
        <v>0</v>
      </c>
      <c r="AQ31" s="64">
        <f t="shared" si="47"/>
        <v>0</v>
      </c>
      <c r="AR31" s="64">
        <f t="shared" si="47"/>
        <v>0</v>
      </c>
      <c r="AS31" s="64">
        <f t="shared" si="47"/>
        <v>0</v>
      </c>
      <c r="AT31" s="64">
        <f t="shared" si="47"/>
        <v>0</v>
      </c>
      <c r="AU31" s="64">
        <f t="shared" si="47"/>
        <v>0</v>
      </c>
      <c r="AV31" s="64">
        <f t="shared" si="47"/>
        <v>0</v>
      </c>
      <c r="AW31" s="64">
        <f>+AW24/2550</f>
        <v>0</v>
      </c>
      <c r="AX31" s="64">
        <f t="shared" ref="AX31:BC34" si="48">+AX24/2550</f>
        <v>0</v>
      </c>
      <c r="AY31" s="64">
        <f t="shared" si="48"/>
        <v>0</v>
      </c>
      <c r="AZ31" s="64">
        <f t="shared" si="48"/>
        <v>0</v>
      </c>
      <c r="BA31" s="64">
        <f t="shared" si="48"/>
        <v>0</v>
      </c>
      <c r="BB31" s="64">
        <f t="shared" si="48"/>
        <v>0</v>
      </c>
      <c r="BC31" s="64">
        <f t="shared" si="48"/>
        <v>0</v>
      </c>
      <c r="BD31" s="64">
        <f t="shared" ref="BD31:BI31" si="49">+BD24/2550</f>
        <v>0</v>
      </c>
      <c r="BE31" s="64">
        <f t="shared" si="49"/>
        <v>0</v>
      </c>
      <c r="BF31" s="64">
        <f t="shared" si="49"/>
        <v>0</v>
      </c>
      <c r="BG31" s="64">
        <f t="shared" si="49"/>
        <v>0</v>
      </c>
      <c r="BH31" s="64">
        <f t="shared" si="49"/>
        <v>0</v>
      </c>
      <c r="BI31" s="64">
        <f t="shared" si="49"/>
        <v>0</v>
      </c>
      <c r="BJ31" s="64">
        <f t="shared" si="23"/>
        <v>0</v>
      </c>
      <c r="BK31" s="64">
        <f t="shared" si="23"/>
        <v>0</v>
      </c>
      <c r="BL31" s="64">
        <f t="shared" ref="BL31:BP34" si="50">+BL24/2550</f>
        <v>0</v>
      </c>
      <c r="BM31" s="64">
        <f t="shared" si="50"/>
        <v>0</v>
      </c>
      <c r="BN31" s="64">
        <f t="shared" si="50"/>
        <v>0</v>
      </c>
      <c r="BO31" s="64">
        <f t="shared" si="50"/>
        <v>0</v>
      </c>
      <c r="BP31" s="64">
        <f t="shared" si="50"/>
        <v>0</v>
      </c>
      <c r="BQ31" s="64">
        <f t="shared" ref="BQ31" si="51">+BQ24/2550</f>
        <v>0</v>
      </c>
      <c r="BR31" s="64">
        <f t="shared" si="24"/>
        <v>0</v>
      </c>
      <c r="BS31" s="64">
        <f t="shared" si="24"/>
        <v>0</v>
      </c>
      <c r="BT31" s="64">
        <f t="shared" ref="BT31:BU34" si="52">+BT24/2550</f>
        <v>0</v>
      </c>
      <c r="BU31" s="64">
        <f t="shared" si="52"/>
        <v>0</v>
      </c>
      <c r="BV31" s="64">
        <f t="shared" ref="BV31:BW31" si="53">+BV24/2550</f>
        <v>0</v>
      </c>
      <c r="BW31" s="64">
        <f t="shared" si="53"/>
        <v>0</v>
      </c>
      <c r="BX31" s="64">
        <f t="shared" ref="BX31:BY31" si="54">+BX24/2550</f>
        <v>0</v>
      </c>
      <c r="BY31" s="64">
        <f t="shared" si="54"/>
        <v>0</v>
      </c>
      <c r="BZ31" s="64">
        <f t="shared" si="27"/>
        <v>0</v>
      </c>
      <c r="CA31" s="64">
        <f t="shared" si="27"/>
        <v>0</v>
      </c>
      <c r="CB31" s="64">
        <f t="shared" ref="CB31:CC31" si="55">+CB24/2550</f>
        <v>0</v>
      </c>
      <c r="CC31" s="64">
        <f t="shared" si="55"/>
        <v>0</v>
      </c>
      <c r="CD31" s="64">
        <f t="shared" ref="CD31:CE31" si="56">+CD24/2550</f>
        <v>0</v>
      </c>
      <c r="CE31" s="64">
        <f t="shared" si="56"/>
        <v>0</v>
      </c>
      <c r="CF31" s="64">
        <f t="shared" ref="CF31:CG31" si="57">+CF24/2550</f>
        <v>0</v>
      </c>
      <c r="CG31" s="64">
        <f t="shared" si="57"/>
        <v>0</v>
      </c>
      <c r="CH31" s="64">
        <f t="shared" ref="CH31:CI31" si="58">+CH24/2550</f>
        <v>0</v>
      </c>
      <c r="CI31" s="64">
        <f t="shared" si="58"/>
        <v>0</v>
      </c>
      <c r="CJ31" s="64">
        <f t="shared" ref="CJ31" si="59">+CJ24/2550</f>
        <v>0</v>
      </c>
      <c r="CK31" s="64">
        <f t="shared" ref="CK31:CL31" si="60">+CK24/2550</f>
        <v>0</v>
      </c>
      <c r="CL31" s="64">
        <f t="shared" si="60"/>
        <v>0</v>
      </c>
      <c r="CM31" s="64">
        <f t="shared" ref="CM31:CN31" si="61">+CM24/2550</f>
        <v>0</v>
      </c>
      <c r="CN31" s="64">
        <f t="shared" si="61"/>
        <v>0</v>
      </c>
      <c r="CO31" s="64">
        <f t="shared" ref="CO31:CP31" si="62">+CO24/2550</f>
        <v>0</v>
      </c>
      <c r="CP31" s="64">
        <f t="shared" si="62"/>
        <v>0</v>
      </c>
      <c r="CQ31" s="64">
        <f t="shared" ref="CQ31:CR31" si="63">+CQ24/2550</f>
        <v>0</v>
      </c>
      <c r="CR31" s="64">
        <f t="shared" si="63"/>
        <v>0</v>
      </c>
      <c r="CS31" s="64">
        <f t="shared" ref="CS31:CT31" si="64">+CS24/2550</f>
        <v>0</v>
      </c>
      <c r="CT31" s="64">
        <f t="shared" si="64"/>
        <v>0</v>
      </c>
      <c r="CU31" s="64">
        <f t="shared" ref="CU31:CV31" si="65">+CU24/2550</f>
        <v>0</v>
      </c>
      <c r="CV31" s="64">
        <f t="shared" si="65"/>
        <v>0</v>
      </c>
      <c r="CW31" s="64">
        <f t="shared" ref="CW31:CX31" si="66">+CW24/2550</f>
        <v>0</v>
      </c>
      <c r="CX31" s="64">
        <f t="shared" si="66"/>
        <v>0</v>
      </c>
      <c r="CY31" s="64">
        <f t="shared" ref="CY31:CZ31" si="67">+CY24/2550</f>
        <v>0</v>
      </c>
      <c r="CZ31" s="64">
        <f t="shared" si="67"/>
        <v>0</v>
      </c>
      <c r="DA31" s="64">
        <f t="shared" ref="DA31:DC31" si="68">+DA24/2550</f>
        <v>0</v>
      </c>
      <c r="DB31" s="64">
        <f t="shared" si="68"/>
        <v>0</v>
      </c>
      <c r="DC31" s="64">
        <f t="shared" si="68"/>
        <v>0</v>
      </c>
      <c r="DD31" s="64">
        <f t="shared" ref="DD31:DE31" si="69">+DD24/2550</f>
        <v>0</v>
      </c>
      <c r="DE31" s="64">
        <f t="shared" si="69"/>
        <v>0</v>
      </c>
      <c r="DF31" s="64">
        <f t="shared" ref="DF31:DG31" si="70">+DF24/2550</f>
        <v>0</v>
      </c>
      <c r="DG31" s="64">
        <f t="shared" si="70"/>
        <v>0</v>
      </c>
      <c r="DH31" s="64">
        <f t="shared" ref="DH31:DI31" si="71">+DH24/2550</f>
        <v>0</v>
      </c>
      <c r="DI31" s="64">
        <f t="shared" si="71"/>
        <v>0</v>
      </c>
      <c r="DJ31" s="64">
        <f t="shared" ref="DJ31" si="72">+DJ24/2550</f>
        <v>0</v>
      </c>
    </row>
    <row r="32" spans="1:114">
      <c r="A32" s="63" t="s">
        <v>412</v>
      </c>
      <c r="B32" s="64">
        <f>B25/2550</f>
        <v>1568.6274509803923</v>
      </c>
      <c r="C32" s="64">
        <f t="shared" ref="C32:AE32" si="73">C25/2550</f>
        <v>1568.6274509803923</v>
      </c>
      <c r="D32" s="64">
        <f t="shared" si="73"/>
        <v>1568.6274509803923</v>
      </c>
      <c r="E32" s="64">
        <f t="shared" si="73"/>
        <v>1568.6274509803923</v>
      </c>
      <c r="F32" s="64">
        <f t="shared" si="73"/>
        <v>1568.6274509803923</v>
      </c>
      <c r="G32" s="64">
        <f t="shared" si="73"/>
        <v>1568.6274509803923</v>
      </c>
      <c r="H32" s="64">
        <f t="shared" si="73"/>
        <v>1619.6717647058824</v>
      </c>
      <c r="I32" s="64">
        <f t="shared" si="73"/>
        <v>2088.1960784313724</v>
      </c>
      <c r="J32" s="64">
        <f t="shared" si="73"/>
        <v>1740.2125490196079</v>
      </c>
      <c r="K32" s="64">
        <f t="shared" si="73"/>
        <v>2177.4854901960784</v>
      </c>
      <c r="L32" s="64">
        <f t="shared" si="73"/>
        <v>2062.8101960784315</v>
      </c>
      <c r="M32" s="64">
        <f t="shared" si="73"/>
        <v>2225.4901960784314</v>
      </c>
      <c r="N32" s="64">
        <f t="shared" si="73"/>
        <v>2403.9215686274511</v>
      </c>
      <c r="O32" s="64">
        <f t="shared" si="73"/>
        <v>1901.9607843137255</v>
      </c>
      <c r="P32" s="64">
        <f t="shared" si="73"/>
        <v>1843.1372549019609</v>
      </c>
      <c r="Q32" s="64">
        <f t="shared" si="73"/>
        <v>2298.0392156862745</v>
      </c>
      <c r="R32" s="64">
        <f t="shared" si="73"/>
        <v>1568.6274509803923</v>
      </c>
      <c r="S32" s="64">
        <f t="shared" si="73"/>
        <v>1862.7450980392157</v>
      </c>
      <c r="T32" s="64">
        <f t="shared" si="73"/>
        <v>1917.6470588235295</v>
      </c>
      <c r="U32" s="64">
        <f t="shared" si="73"/>
        <v>1901.9607843137255</v>
      </c>
      <c r="V32" s="64">
        <f t="shared" si="73"/>
        <v>1749.0196078431372</v>
      </c>
      <c r="W32" s="64">
        <f t="shared" si="73"/>
        <v>2015.686274509804</v>
      </c>
      <c r="X32" s="64">
        <f t="shared" si="73"/>
        <v>2078.4313725490197</v>
      </c>
      <c r="Y32" s="64">
        <f t="shared" si="73"/>
        <v>2564.705882352941</v>
      </c>
      <c r="Z32" s="64">
        <f t="shared" si="73"/>
        <v>2077.6078431372553</v>
      </c>
      <c r="AA32" s="64">
        <f t="shared" si="73"/>
        <v>1876.5490196078431</v>
      </c>
      <c r="AB32" s="64">
        <f t="shared" si="73"/>
        <v>2077.6078431372553</v>
      </c>
      <c r="AC32" s="64">
        <f t="shared" si="73"/>
        <v>2010.5882352941176</v>
      </c>
      <c r="AD32" s="64">
        <f t="shared" si="73"/>
        <v>2077.6078431372553</v>
      </c>
      <c r="AE32" s="64">
        <f t="shared" si="73"/>
        <v>2010.5882352941176</v>
      </c>
      <c r="AF32" s="64">
        <f>+AF25/2550</f>
        <v>2484.2600000000002</v>
      </c>
      <c r="AG32" s="64">
        <f>AG25/2550</f>
        <v>1909.6894117647059</v>
      </c>
      <c r="AH32" s="64">
        <f>AH25/2550</f>
        <v>2031.2113725490196</v>
      </c>
      <c r="AI32" s="64">
        <f>AI25/2550</f>
        <v>2201.225882352941</v>
      </c>
      <c r="AJ32" s="64">
        <f>AJ25/2550</f>
        <v>1939.6078431372548</v>
      </c>
      <c r="AK32" s="64">
        <f>AK25/2550</f>
        <v>1948.2352941176471</v>
      </c>
      <c r="AL32" s="64">
        <f t="shared" ref="AL32:AV32" si="74">+AL25/2550</f>
        <v>2078.4313725490197</v>
      </c>
      <c r="AM32" s="64">
        <f t="shared" si="74"/>
        <v>1940</v>
      </c>
      <c r="AN32" s="64">
        <f t="shared" si="74"/>
        <v>0</v>
      </c>
      <c r="AO32" s="64">
        <f t="shared" si="74"/>
        <v>0</v>
      </c>
      <c r="AP32" s="64">
        <f t="shared" si="74"/>
        <v>0</v>
      </c>
      <c r="AQ32" s="64">
        <f t="shared" si="74"/>
        <v>2207.1760941176472</v>
      </c>
      <c r="AR32" s="64">
        <f t="shared" si="74"/>
        <v>2153.9027450980393</v>
      </c>
      <c r="AS32" s="64">
        <f t="shared" si="74"/>
        <v>2280.7486305882353</v>
      </c>
      <c r="AT32" s="64">
        <f t="shared" si="74"/>
        <v>2207.1760941176472</v>
      </c>
      <c r="AU32" s="64">
        <f t="shared" si="74"/>
        <v>2280.7486305882353</v>
      </c>
      <c r="AV32" s="64">
        <f t="shared" si="74"/>
        <v>2207.1760941176472</v>
      </c>
      <c r="AW32" s="64">
        <f>+AW25/2550</f>
        <v>1686.2745098039215</v>
      </c>
      <c r="AX32" s="64">
        <f t="shared" si="48"/>
        <v>1560.7843137254902</v>
      </c>
      <c r="AY32" s="64">
        <f t="shared" si="48"/>
        <v>1260</v>
      </c>
      <c r="AZ32" s="64">
        <f t="shared" si="48"/>
        <v>1426.2745098039215</v>
      </c>
      <c r="BA32" s="64">
        <f t="shared" si="48"/>
        <v>1510.5882352941176</v>
      </c>
      <c r="BB32" s="64">
        <f t="shared" si="48"/>
        <v>1513.7254901960785</v>
      </c>
      <c r="BC32" s="64">
        <f t="shared" si="48"/>
        <v>1494.1176470588234</v>
      </c>
      <c r="BD32" s="64">
        <f t="shared" ref="BD32:BI32" si="75">+BD25/2550</f>
        <v>1056.4705882352941</v>
      </c>
      <c r="BE32" s="64">
        <f t="shared" si="75"/>
        <v>1862.7450980392157</v>
      </c>
      <c r="BF32" s="64">
        <f t="shared" si="75"/>
        <v>1931.3725490196077</v>
      </c>
      <c r="BG32" s="64">
        <f t="shared" si="75"/>
        <v>1873.3333333333333</v>
      </c>
      <c r="BH32" s="64">
        <f t="shared" si="75"/>
        <v>1958.8235294117646</v>
      </c>
      <c r="BI32" s="64">
        <f t="shared" si="75"/>
        <v>2023.9215686274511</v>
      </c>
      <c r="BJ32" s="64">
        <f t="shared" si="23"/>
        <v>1528.8066666666666</v>
      </c>
      <c r="BK32" s="64">
        <f t="shared" si="23"/>
        <v>1679.3482352941176</v>
      </c>
      <c r="BL32" s="64">
        <f t="shared" si="50"/>
        <v>1564.724705882353</v>
      </c>
      <c r="BM32" s="64">
        <f t="shared" si="50"/>
        <v>1976.4882352941177</v>
      </c>
      <c r="BN32" s="64">
        <f t="shared" si="50"/>
        <v>1816.8031372549019</v>
      </c>
      <c r="BO32" s="64">
        <f t="shared" si="50"/>
        <v>2024.6364705882354</v>
      </c>
      <c r="BP32" s="64">
        <f t="shared" ref="BP32:BQ34" si="76">+BP25/2550</f>
        <v>1787.8270588235293</v>
      </c>
      <c r="BQ32" s="64">
        <f t="shared" si="76"/>
        <v>2161.7725490196081</v>
      </c>
      <c r="BR32" s="512">
        <f t="shared" ref="BR32:BS32" si="77">+BR25/2550</f>
        <v>1986.224705882353</v>
      </c>
      <c r="BS32" s="512">
        <f t="shared" si="77"/>
        <v>1862.38</v>
      </c>
      <c r="BT32" s="512">
        <f t="shared" si="52"/>
        <v>1892.0949019607842</v>
      </c>
      <c r="BU32" s="512">
        <f t="shared" si="52"/>
        <v>1749.3101960784313</v>
      </c>
      <c r="BV32" s="512">
        <f t="shared" ref="BV32:BW32" si="78">+BV25/2550</f>
        <v>1686.2745098039215</v>
      </c>
      <c r="BW32" s="512">
        <f t="shared" si="78"/>
        <v>1686.2745098039215</v>
      </c>
      <c r="BX32" s="512">
        <f t="shared" ref="BX32:BY32" si="79">+BX25/2550</f>
        <v>2280.7486305882353</v>
      </c>
      <c r="BY32" s="512">
        <f t="shared" si="79"/>
        <v>2207.1760941176472</v>
      </c>
      <c r="BZ32" s="512">
        <f t="shared" si="27"/>
        <v>2280.9015843137254</v>
      </c>
      <c r="CA32" s="512">
        <f t="shared" si="27"/>
        <v>2207.1760941176472</v>
      </c>
      <c r="CB32" s="512">
        <f t="shared" ref="CB32" si="80">+CB25/2550</f>
        <v>2207.1760941176472</v>
      </c>
      <c r="CC32" s="512">
        <f t="shared" ref="CC32:CH32" si="81">+CC25/2550</f>
        <v>2207.1760941176472</v>
      </c>
      <c r="CD32" s="512">
        <f t="shared" si="81"/>
        <v>2207.1760941176472</v>
      </c>
      <c r="CE32" s="512">
        <f t="shared" si="81"/>
        <v>2207.1760941176472</v>
      </c>
      <c r="CF32" s="512">
        <f t="shared" si="81"/>
        <v>2207.1760941176472</v>
      </c>
      <c r="CG32" s="512">
        <f t="shared" si="81"/>
        <v>2207.1760941176472</v>
      </c>
      <c r="CH32" s="512">
        <f t="shared" si="81"/>
        <v>1872.5490196078431</v>
      </c>
      <c r="CI32" s="512">
        <f t="shared" ref="CI32:CN32" si="82">+CI25/2550</f>
        <v>1872.5490196078431</v>
      </c>
      <c r="CJ32" s="512">
        <f t="shared" si="82"/>
        <v>1872.5490196078431</v>
      </c>
      <c r="CK32" s="512">
        <f t="shared" si="82"/>
        <v>1872.5490196078431</v>
      </c>
      <c r="CL32" s="512">
        <f t="shared" si="82"/>
        <v>1872.5490196078431</v>
      </c>
      <c r="CM32" s="512">
        <f t="shared" si="82"/>
        <v>1872.5490196078431</v>
      </c>
      <c r="CN32" s="512">
        <f t="shared" si="82"/>
        <v>1872.5490196078431</v>
      </c>
      <c r="CO32" s="512">
        <f t="shared" ref="CO32:CP32" si="83">+CO25/2550</f>
        <v>1872.5490196078431</v>
      </c>
      <c r="CP32" s="512">
        <f t="shared" si="83"/>
        <v>1872.5490196078431</v>
      </c>
      <c r="CQ32" s="512">
        <f t="shared" ref="CQ32:CR32" si="84">+CQ25/2550</f>
        <v>1872.5490196078431</v>
      </c>
      <c r="CR32" s="512">
        <f t="shared" si="84"/>
        <v>1872.5490196078431</v>
      </c>
      <c r="CS32" s="512">
        <f t="shared" ref="CS32:CT32" si="85">+CS25/2550</f>
        <v>1872.5490196078431</v>
      </c>
      <c r="CT32" s="512">
        <f t="shared" si="85"/>
        <v>1669.8886274509805</v>
      </c>
      <c r="CU32" s="512">
        <f t="shared" ref="CU32:CV32" si="86">+CU25/2550</f>
        <v>1489.4074509803922</v>
      </c>
      <c r="CV32" s="512">
        <f t="shared" si="86"/>
        <v>1536.9635294117647</v>
      </c>
      <c r="CW32" s="512">
        <f t="shared" ref="CW32:CX32" si="87">+CW25/2550</f>
        <v>1637.3066666666664</v>
      </c>
      <c r="CX32" s="512">
        <f t="shared" si="87"/>
        <v>1691.7376470588235</v>
      </c>
      <c r="CY32" s="512">
        <f t="shared" ref="CY32:CZ32" si="88">+CY25/2550</f>
        <v>1557.8921568627452</v>
      </c>
      <c r="CZ32" s="512">
        <f t="shared" si="88"/>
        <v>1534.4992156862745</v>
      </c>
      <c r="DA32" s="512">
        <f t="shared" ref="DA32:DC32" si="89">+DA25/2550</f>
        <v>1626.4992156862747</v>
      </c>
      <c r="DB32" s="512">
        <f t="shared" si="89"/>
        <v>1301.7847058823529</v>
      </c>
      <c r="DC32" s="512">
        <f t="shared" si="89"/>
        <v>1477.6470588235295</v>
      </c>
      <c r="DD32" s="512">
        <f t="shared" ref="DD32:DJ32" si="90">+DD25/2550</f>
        <v>1497.2549019607843</v>
      </c>
      <c r="DE32" s="512">
        <f t="shared" si="90"/>
        <v>1438.4313725490197</v>
      </c>
      <c r="DF32" s="512">
        <f t="shared" si="90"/>
        <v>1084.313725490196</v>
      </c>
      <c r="DG32" s="512">
        <f t="shared" si="90"/>
        <v>809.01960784313724</v>
      </c>
      <c r="DH32" s="512">
        <f t="shared" si="90"/>
        <v>806.27450980392155</v>
      </c>
      <c r="DI32" s="512">
        <f t="shared" si="90"/>
        <v>510.58823529411762</v>
      </c>
      <c r="DJ32" s="512">
        <f t="shared" si="90"/>
        <v>1108.2352941176471</v>
      </c>
    </row>
    <row r="33" spans="1:114">
      <c r="A33" s="63" t="s">
        <v>413</v>
      </c>
      <c r="B33" s="64">
        <f t="shared" ref="B33:AD33" si="91">+B26/2550</f>
        <v>392.15686274509807</v>
      </c>
      <c r="C33" s="64">
        <f t="shared" si="91"/>
        <v>392.15686274509807</v>
      </c>
      <c r="D33" s="64">
        <f t="shared" si="91"/>
        <v>392.15686274509807</v>
      </c>
      <c r="E33" s="64">
        <f t="shared" si="91"/>
        <v>392.15686274509807</v>
      </c>
      <c r="F33" s="64">
        <f t="shared" si="91"/>
        <v>392.15686274509807</v>
      </c>
      <c r="G33" s="64">
        <f t="shared" si="91"/>
        <v>392.15686274509807</v>
      </c>
      <c r="H33" s="64">
        <f t="shared" si="91"/>
        <v>392.15686274509807</v>
      </c>
      <c r="I33" s="64">
        <f t="shared" si="91"/>
        <v>392.15686274509807</v>
      </c>
      <c r="J33" s="64">
        <f t="shared" si="91"/>
        <v>392.15686274509807</v>
      </c>
      <c r="K33" s="64">
        <f t="shared" si="91"/>
        <v>392.15686274509807</v>
      </c>
      <c r="L33" s="64">
        <f t="shared" si="91"/>
        <v>392.15686274509807</v>
      </c>
      <c r="M33" s="64">
        <f t="shared" si="91"/>
        <v>784.31372549019613</v>
      </c>
      <c r="N33" s="64">
        <f t="shared" si="91"/>
        <v>784.31372549019613</v>
      </c>
      <c r="O33" s="64">
        <f t="shared" si="91"/>
        <v>784.31372549019613</v>
      </c>
      <c r="P33" s="64">
        <f t="shared" si="91"/>
        <v>784.31372549019613</v>
      </c>
      <c r="Q33" s="64">
        <f t="shared" si="91"/>
        <v>784.31372549019613</v>
      </c>
      <c r="R33" s="64">
        <f t="shared" si="91"/>
        <v>784.31372549019613</v>
      </c>
      <c r="S33" s="64">
        <f t="shared" si="91"/>
        <v>784.31372549019613</v>
      </c>
      <c r="T33" s="64">
        <f t="shared" si="91"/>
        <v>484.70588235294116</v>
      </c>
      <c r="U33" s="64">
        <f t="shared" si="91"/>
        <v>484.70588235294116</v>
      </c>
      <c r="V33" s="64">
        <f t="shared" si="91"/>
        <v>484.70588235294116</v>
      </c>
      <c r="W33" s="64">
        <f t="shared" si="91"/>
        <v>484.70588235294116</v>
      </c>
      <c r="X33" s="64">
        <f t="shared" si="91"/>
        <v>484.70588235294116</v>
      </c>
      <c r="Y33" s="64">
        <f t="shared" si="91"/>
        <v>484.70588235294116</v>
      </c>
      <c r="Z33" s="64">
        <f t="shared" si="91"/>
        <v>577.66039215686271</v>
      </c>
      <c r="AA33" s="64">
        <f t="shared" si="91"/>
        <v>535.0234696</v>
      </c>
      <c r="AB33" s="64">
        <f t="shared" si="91"/>
        <v>590.8208503364707</v>
      </c>
      <c r="AC33" s="64">
        <f t="shared" si="91"/>
        <v>585.37615521568637</v>
      </c>
      <c r="AD33" s="64">
        <f t="shared" si="91"/>
        <v>663.87327277490192</v>
      </c>
      <c r="AE33" s="64">
        <f>+AE26/2550</f>
        <v>672.19299660392153</v>
      </c>
      <c r="AF33" s="64">
        <f>+AF26/2550</f>
        <v>437.07101580808853</v>
      </c>
      <c r="AG33" s="64">
        <f t="shared" ref="AG33:AV33" si="92">+AG26/2550</f>
        <v>434.87062365122586</v>
      </c>
      <c r="AH33" s="64">
        <f t="shared" si="92"/>
        <v>488.74086412009382</v>
      </c>
      <c r="AI33" s="64">
        <f t="shared" si="92"/>
        <v>494.72870725734873</v>
      </c>
      <c r="AJ33" s="64">
        <f t="shared" si="92"/>
        <v>484.89380529656438</v>
      </c>
      <c r="AK33" s="64">
        <f t="shared" si="92"/>
        <v>490.91145235538795</v>
      </c>
      <c r="AL33" s="64">
        <f t="shared" si="92"/>
        <v>635.67262882597606</v>
      </c>
      <c r="AM33" s="64">
        <f t="shared" si="92"/>
        <v>617.60086412009377</v>
      </c>
      <c r="AN33" s="64">
        <f t="shared" si="92"/>
        <v>632.26870725734875</v>
      </c>
      <c r="AO33" s="64">
        <f t="shared" si="92"/>
        <v>623.03027588479972</v>
      </c>
      <c r="AP33" s="64">
        <f t="shared" si="92"/>
        <v>629.09576608087809</v>
      </c>
      <c r="AQ33" s="64">
        <f t="shared" si="92"/>
        <v>620.06557000244675</v>
      </c>
      <c r="AR33" s="64">
        <f t="shared" si="92"/>
        <v>779.48076925232078</v>
      </c>
      <c r="AS33" s="64">
        <f t="shared" si="92"/>
        <v>769.30032629193806</v>
      </c>
      <c r="AT33" s="64">
        <f t="shared" si="92"/>
        <v>924.1355491348877</v>
      </c>
      <c r="AU33" s="64">
        <f t="shared" si="92"/>
        <v>929.68274348284081</v>
      </c>
      <c r="AV33" s="64">
        <f t="shared" si="92"/>
        <v>907.03790400633659</v>
      </c>
      <c r="AW33" s="64">
        <f>+AW26/2550</f>
        <v>909.54066044716717</v>
      </c>
      <c r="AX33" s="64">
        <f t="shared" si="48"/>
        <v>879.60061902727068</v>
      </c>
      <c r="AY33" s="64">
        <f t="shared" si="48"/>
        <v>890.00293132206934</v>
      </c>
      <c r="AZ33" s="64">
        <f t="shared" si="48"/>
        <v>894.99987245054592</v>
      </c>
      <c r="BA33" s="64">
        <f t="shared" si="48"/>
        <v>857.72888784682357</v>
      </c>
      <c r="BB33" s="64">
        <f t="shared" si="48"/>
        <v>863.43175958077165</v>
      </c>
      <c r="BC33" s="64">
        <f t="shared" si="48"/>
        <v>840.05192197116708</v>
      </c>
      <c r="BD33" s="64">
        <f t="shared" ref="BD33:BI33" si="93">+BD26/2550</f>
        <v>641.10289029584226</v>
      </c>
      <c r="BE33" s="64">
        <f t="shared" si="93"/>
        <v>635.93800602211513</v>
      </c>
      <c r="BF33" s="64">
        <f t="shared" si="93"/>
        <v>625.73791539451679</v>
      </c>
      <c r="BG33" s="64">
        <f t="shared" si="93"/>
        <v>626.26978235212368</v>
      </c>
      <c r="BH33" s="64">
        <f t="shared" si="93"/>
        <v>616.58869014187599</v>
      </c>
      <c r="BI33" s="64">
        <f t="shared" si="93"/>
        <v>617.41819685584528</v>
      </c>
      <c r="BJ33" s="64">
        <f t="shared" si="23"/>
        <v>463.63818549706366</v>
      </c>
      <c r="BK33" s="64">
        <f t="shared" si="23"/>
        <v>437.36270857697974</v>
      </c>
      <c r="BL33" s="64">
        <f t="shared" si="50"/>
        <v>462.25944245940366</v>
      </c>
      <c r="BM33" s="64">
        <f t="shared" si="50"/>
        <v>446.58468999905779</v>
      </c>
      <c r="BN33" s="64">
        <f t="shared" si="50"/>
        <v>449.13574602513933</v>
      </c>
      <c r="BO33" s="64">
        <f t="shared" si="50"/>
        <v>444.8105925606593</v>
      </c>
      <c r="BP33" s="64">
        <f t="shared" si="76"/>
        <v>637.51950690561637</v>
      </c>
      <c r="BQ33" s="64">
        <f t="shared" si="76"/>
        <v>635.07443888897103</v>
      </c>
      <c r="BR33" s="64">
        <f t="shared" ref="BR33:BS34" si="94">+BR26/2550</f>
        <v>623.3212235214595</v>
      </c>
      <c r="BS33" s="64">
        <f t="shared" si="94"/>
        <v>867.72094283701142</v>
      </c>
      <c r="BT33" s="64">
        <f t="shared" si="52"/>
        <v>856.21526397145715</v>
      </c>
      <c r="BU33" s="64">
        <f>+BU26/2550</f>
        <v>863.18962652797688</v>
      </c>
      <c r="BV33" s="64">
        <f>+BV26/2550</f>
        <v>0</v>
      </c>
      <c r="BW33" s="64">
        <f t="shared" ref="BW33:CB33" si="95">+BW27/2550</f>
        <v>594.50980392156862</v>
      </c>
      <c r="BX33" s="64">
        <f t="shared" si="95"/>
        <v>0</v>
      </c>
      <c r="BY33" s="64">
        <f t="shared" si="95"/>
        <v>940.0945098039216</v>
      </c>
      <c r="BZ33" s="64">
        <f t="shared" si="95"/>
        <v>0</v>
      </c>
      <c r="CA33" s="64">
        <f t="shared" si="95"/>
        <v>0</v>
      </c>
      <c r="CB33" s="64">
        <f t="shared" si="95"/>
        <v>0</v>
      </c>
      <c r="CC33" s="64">
        <f>+CC27/2550</f>
        <v>1260.3921568627452</v>
      </c>
      <c r="CD33" s="64">
        <f t="shared" ref="CD33:CE33" si="96">+CD27/2550</f>
        <v>1836.0227450980392</v>
      </c>
      <c r="CE33" s="64">
        <f t="shared" si="96"/>
        <v>4617.554509803922</v>
      </c>
      <c r="CF33" s="64">
        <f t="shared" ref="CF33:CG33" si="97">+CF27/2550</f>
        <v>3114.0392156862745</v>
      </c>
      <c r="CG33" s="64">
        <f t="shared" si="97"/>
        <v>3114.0392156862745</v>
      </c>
      <c r="CH33" s="64">
        <f t="shared" ref="CH33:CM33" si="98">+CH27/2550</f>
        <v>3539.2160784313724</v>
      </c>
      <c r="CI33" s="64">
        <f t="shared" si="98"/>
        <v>2808.7607843137257</v>
      </c>
      <c r="CJ33" s="64">
        <f t="shared" si="98"/>
        <v>1392.6043137254901</v>
      </c>
      <c r="CK33" s="64">
        <f t="shared" si="98"/>
        <v>2570.132156862745</v>
      </c>
      <c r="CL33" s="64">
        <f t="shared" si="98"/>
        <v>3149.4117647058824</v>
      </c>
      <c r="CM33" s="64">
        <f t="shared" si="98"/>
        <v>3649.8039215686276</v>
      </c>
      <c r="CN33" s="64">
        <f t="shared" ref="CN33" si="99">+CN27/2550</f>
        <v>4096.8627450980393</v>
      </c>
      <c r="CO33" s="64">
        <f t="shared" ref="CO33:CT33" si="100">+CO27/2550</f>
        <v>5788.2352941176468</v>
      </c>
      <c r="CP33" s="64">
        <f t="shared" si="100"/>
        <v>4794.5098039215691</v>
      </c>
      <c r="CQ33" s="64">
        <f t="shared" si="100"/>
        <v>8787.0588235294126</v>
      </c>
      <c r="CR33" s="64">
        <f t="shared" si="100"/>
        <v>8761.5686274509808</v>
      </c>
      <c r="CS33" s="64">
        <f t="shared" si="100"/>
        <v>9903.1372549019616</v>
      </c>
      <c r="CT33" s="64">
        <f t="shared" si="100"/>
        <v>8006.2745098039213</v>
      </c>
      <c r="CU33" s="64">
        <f t="shared" ref="CU33:CV33" si="101">+CU27/2550</f>
        <v>5058.8235294117649</v>
      </c>
      <c r="CV33" s="64">
        <f t="shared" si="101"/>
        <v>7892.9411764705883</v>
      </c>
      <c r="CW33" s="64">
        <f t="shared" ref="CW33:CX33" si="102">+CW27/2550</f>
        <v>6434.5098039215691</v>
      </c>
      <c r="CX33" s="64">
        <f t="shared" si="102"/>
        <v>7276.0784313725489</v>
      </c>
      <c r="CY33" s="64">
        <f t="shared" ref="CY33:CZ33" si="103">+CY27/2550</f>
        <v>8389.4117647058829</v>
      </c>
      <c r="CZ33" s="64">
        <f t="shared" si="103"/>
        <v>9592.9411764705874</v>
      </c>
      <c r="DA33" s="64">
        <f t="shared" ref="DA33:DC33" si="104">+DA27/2550</f>
        <v>9330.5882352941171</v>
      </c>
      <c r="DB33" s="64">
        <f t="shared" si="104"/>
        <v>12100.784313725489</v>
      </c>
      <c r="DC33" s="64">
        <f t="shared" si="104"/>
        <v>12274.117647058823</v>
      </c>
      <c r="DD33" s="64">
        <f t="shared" ref="DD33:DE33" si="105">+DD27/2550</f>
        <v>11953.333333333334</v>
      </c>
      <c r="DE33" s="64">
        <f t="shared" si="105"/>
        <v>12026.666666666666</v>
      </c>
      <c r="DF33" s="64">
        <f t="shared" ref="DF33:DG33" si="106">+DF27/2550</f>
        <v>13133.333333333334</v>
      </c>
      <c r="DG33" s="64">
        <f t="shared" si="106"/>
        <v>15439.607843137255</v>
      </c>
      <c r="DH33" s="64">
        <f t="shared" ref="DH33:DI33" si="107">+DH27/2550</f>
        <v>12756.470588235294</v>
      </c>
      <c r="DI33" s="64">
        <f t="shared" si="107"/>
        <v>18438.039215686276</v>
      </c>
      <c r="DJ33" s="64">
        <f t="shared" ref="DJ33" si="108">+DJ27/2550</f>
        <v>15093.333333333334</v>
      </c>
    </row>
    <row r="34" spans="1:114">
      <c r="A34" s="63" t="s">
        <v>414</v>
      </c>
      <c r="B34" s="64">
        <f t="shared" ref="B34:S34" si="109">+B27/2550</f>
        <v>0</v>
      </c>
      <c r="C34" s="64">
        <f t="shared" si="109"/>
        <v>0</v>
      </c>
      <c r="D34" s="64">
        <f t="shared" si="109"/>
        <v>0</v>
      </c>
      <c r="E34" s="64">
        <f t="shared" si="109"/>
        <v>0</v>
      </c>
      <c r="F34" s="64">
        <f t="shared" si="109"/>
        <v>0</v>
      </c>
      <c r="G34" s="64">
        <f t="shared" si="109"/>
        <v>0</v>
      </c>
      <c r="H34" s="64">
        <f t="shared" si="109"/>
        <v>0</v>
      </c>
      <c r="I34" s="64">
        <f t="shared" si="109"/>
        <v>0</v>
      </c>
      <c r="J34" s="64">
        <f t="shared" si="109"/>
        <v>0</v>
      </c>
      <c r="K34" s="64">
        <f t="shared" si="109"/>
        <v>0</v>
      </c>
      <c r="L34" s="64">
        <f t="shared" si="109"/>
        <v>1866.5058823529412</v>
      </c>
      <c r="M34" s="64">
        <f t="shared" si="109"/>
        <v>2468.294117647059</v>
      </c>
      <c r="N34" s="64">
        <f t="shared" si="109"/>
        <v>1862.8615686274509</v>
      </c>
      <c r="O34" s="64">
        <f t="shared" si="109"/>
        <v>1097.5486274509803</v>
      </c>
      <c r="P34" s="64">
        <f t="shared" si="109"/>
        <v>392.50705882352941</v>
      </c>
      <c r="Q34" s="64">
        <f t="shared" si="109"/>
        <v>478.08823529411762</v>
      </c>
      <c r="R34" s="64">
        <f t="shared" si="109"/>
        <v>393.74901960784314</v>
      </c>
      <c r="S34" s="64">
        <f t="shared" si="109"/>
        <v>924.33921568627454</v>
      </c>
      <c r="T34" s="64">
        <f t="shared" ref="T34:Y34" si="110">+T27/2550</f>
        <v>1755.8341176470587</v>
      </c>
      <c r="U34" s="64">
        <f>+U27/2550</f>
        <v>1946.6317647058825</v>
      </c>
      <c r="V34" s="64">
        <f>+V27/2550</f>
        <v>1860.3498039215685</v>
      </c>
      <c r="W34" s="64">
        <f t="shared" si="110"/>
        <v>2430.7180392156861</v>
      </c>
      <c r="X34" s="64">
        <f t="shared" si="110"/>
        <v>1741.1411764705883</v>
      </c>
      <c r="Y34" s="64">
        <f t="shared" si="110"/>
        <v>3103.0917647058823</v>
      </c>
      <c r="Z34" s="64">
        <f>+Z27/2550</f>
        <v>2867.0588235294117</v>
      </c>
      <c r="AA34" s="64">
        <f>+AA27/2550</f>
        <v>3034.5098039215686</v>
      </c>
      <c r="AB34" s="64">
        <f>+AB27/2550</f>
        <v>2063.1372549019607</v>
      </c>
      <c r="AC34" s="64">
        <f>+AC27/2550</f>
        <v>2405.0980392156862</v>
      </c>
      <c r="AD34" s="64">
        <f>+AD27/2550</f>
        <v>2722.7450980392155</v>
      </c>
      <c r="AE34" s="64">
        <f>+AE27/2550</f>
        <v>2049.0196078431372</v>
      </c>
      <c r="AF34" s="64">
        <f>AF27/2550</f>
        <v>0</v>
      </c>
      <c r="AG34" s="64">
        <f>AG27/2550</f>
        <v>3166.6666666666665</v>
      </c>
      <c r="AH34" s="64">
        <f t="shared" ref="AH34:AV34" si="111">+AH27/2550</f>
        <v>4016.8627450980393</v>
      </c>
      <c r="AI34" s="64">
        <f t="shared" si="111"/>
        <v>174.50980392156862</v>
      </c>
      <c r="AJ34" s="64">
        <f t="shared" si="111"/>
        <v>0</v>
      </c>
      <c r="AK34" s="64">
        <f t="shared" si="111"/>
        <v>0</v>
      </c>
      <c r="AL34" s="64">
        <f t="shared" si="111"/>
        <v>0</v>
      </c>
      <c r="AM34" s="64">
        <f t="shared" si="111"/>
        <v>0</v>
      </c>
      <c r="AN34" s="64">
        <f t="shared" si="111"/>
        <v>0</v>
      </c>
      <c r="AO34" s="64">
        <f t="shared" si="111"/>
        <v>823.52941176470586</v>
      </c>
      <c r="AP34" s="64">
        <f t="shared" si="111"/>
        <v>627.45098039215691</v>
      </c>
      <c r="AQ34" s="64">
        <f t="shared" si="111"/>
        <v>627.45098039215691</v>
      </c>
      <c r="AR34" s="64">
        <f t="shared" si="111"/>
        <v>1555.4717176470588</v>
      </c>
      <c r="AS34" s="64">
        <f t="shared" si="111"/>
        <v>1555.4717176470588</v>
      </c>
      <c r="AT34" s="64">
        <f t="shared" si="111"/>
        <v>1555.4717176470588</v>
      </c>
      <c r="AU34" s="64">
        <f t="shared" si="111"/>
        <v>1712.3344627450981</v>
      </c>
      <c r="AV34" s="64">
        <f t="shared" si="111"/>
        <v>1712.3344627450981</v>
      </c>
      <c r="AW34" s="64">
        <f>+AW27/2550</f>
        <v>0</v>
      </c>
      <c r="AX34" s="64">
        <f t="shared" si="48"/>
        <v>0</v>
      </c>
      <c r="AY34" s="64">
        <f t="shared" si="48"/>
        <v>865.8160784313726</v>
      </c>
      <c r="AZ34" s="64">
        <f t="shared" si="48"/>
        <v>0</v>
      </c>
      <c r="BA34" s="64">
        <f t="shared" si="48"/>
        <v>412.6313725490196</v>
      </c>
      <c r="BB34" s="64">
        <f t="shared" si="48"/>
        <v>313.83764705882351</v>
      </c>
      <c r="BC34" s="64">
        <f t="shared" si="48"/>
        <v>630.67686274509799</v>
      </c>
      <c r="BD34" s="64">
        <f t="shared" ref="BD34:BI34" si="112">+BD27/2550</f>
        <v>490.22784313725492</v>
      </c>
      <c r="BE34" s="64">
        <f t="shared" si="112"/>
        <v>1208.8360784313725</v>
      </c>
      <c r="BF34" s="64">
        <f t="shared" si="112"/>
        <v>510.98039215686276</v>
      </c>
      <c r="BG34" s="64">
        <f t="shared" si="112"/>
        <v>0</v>
      </c>
      <c r="BH34" s="64">
        <f t="shared" si="112"/>
        <v>0</v>
      </c>
      <c r="BI34" s="64">
        <f t="shared" si="112"/>
        <v>0</v>
      </c>
      <c r="BJ34" s="64">
        <f t="shared" si="23"/>
        <v>666.02196078431371</v>
      </c>
      <c r="BK34" s="64">
        <f t="shared" si="23"/>
        <v>0</v>
      </c>
      <c r="BL34" s="64">
        <f t="shared" si="50"/>
        <v>1340.3509803921568</v>
      </c>
      <c r="BM34" s="64">
        <f t="shared" si="50"/>
        <v>592.84274509803925</v>
      </c>
      <c r="BN34" s="64">
        <f t="shared" si="50"/>
        <v>2684.2964705882355</v>
      </c>
      <c r="BO34" s="64">
        <f t="shared" si="50"/>
        <v>1001.7796078431372</v>
      </c>
      <c r="BP34" s="64">
        <f t="shared" si="76"/>
        <v>0</v>
      </c>
      <c r="BQ34" s="64">
        <f t="shared" si="76"/>
        <v>0</v>
      </c>
      <c r="BR34" s="64">
        <f t="shared" si="94"/>
        <v>0</v>
      </c>
      <c r="BS34" s="64">
        <f t="shared" si="94"/>
        <v>1721.724705882353</v>
      </c>
      <c r="BT34" s="64">
        <f t="shared" si="52"/>
        <v>0</v>
      </c>
      <c r="BU34" s="64">
        <f t="shared" si="52"/>
        <v>0</v>
      </c>
      <c r="BV34" s="64">
        <f t="shared" ref="BV34:CA34" si="113">+BV27/2550</f>
        <v>0</v>
      </c>
      <c r="BW34" s="64">
        <f t="shared" si="113"/>
        <v>594.50980392156862</v>
      </c>
      <c r="BX34" s="64">
        <f t="shared" si="113"/>
        <v>0</v>
      </c>
      <c r="BY34" s="64">
        <f t="shared" si="113"/>
        <v>940.0945098039216</v>
      </c>
      <c r="BZ34" s="64">
        <f t="shared" si="113"/>
        <v>0</v>
      </c>
      <c r="CA34" s="64">
        <f t="shared" si="113"/>
        <v>0</v>
      </c>
      <c r="CB34" s="64">
        <f t="shared" ref="CB34" si="114">+CB27/2550</f>
        <v>0</v>
      </c>
      <c r="CC34" s="64">
        <f>+CC27/2550</f>
        <v>1260.3921568627452</v>
      </c>
      <c r="CD34" s="64">
        <f t="shared" ref="CD34:CE34" si="115">+CD27/2550</f>
        <v>1836.0227450980392</v>
      </c>
      <c r="CE34" s="64">
        <f t="shared" si="115"/>
        <v>4617.554509803922</v>
      </c>
      <c r="CF34" s="64">
        <f t="shared" ref="CF34" si="116">+CF27/2550</f>
        <v>3114.0392156862745</v>
      </c>
      <c r="CG34" s="64">
        <f t="shared" ref="CG34:CL34" si="117">+CG27/2550</f>
        <v>3114.0392156862745</v>
      </c>
      <c r="CH34" s="64">
        <f t="shared" si="117"/>
        <v>3539.2160784313724</v>
      </c>
      <c r="CI34" s="64">
        <f t="shared" si="117"/>
        <v>2808.7607843137257</v>
      </c>
      <c r="CJ34" s="64">
        <f t="shared" si="117"/>
        <v>1392.6043137254901</v>
      </c>
      <c r="CK34" s="64">
        <f t="shared" si="117"/>
        <v>2570.132156862745</v>
      </c>
      <c r="CL34" s="64">
        <f t="shared" si="117"/>
        <v>3149.4117647058824</v>
      </c>
      <c r="CM34" s="64">
        <f t="shared" ref="CM34:CN34" si="118">+CM27/2550</f>
        <v>3649.8039215686276</v>
      </c>
      <c r="CN34" s="64">
        <f t="shared" si="118"/>
        <v>4096.8627450980393</v>
      </c>
      <c r="CO34" s="64">
        <f t="shared" ref="CO34:CP34" si="119">+CO27/2550</f>
        <v>5788.2352941176468</v>
      </c>
      <c r="CP34" s="64">
        <f t="shared" si="119"/>
        <v>4794.5098039215691</v>
      </c>
      <c r="CQ34" s="64">
        <f t="shared" ref="CQ34:CR34" si="120">+CQ27/2550</f>
        <v>8787.0588235294126</v>
      </c>
      <c r="CR34" s="64">
        <f t="shared" si="120"/>
        <v>8761.5686274509808</v>
      </c>
      <c r="CS34" s="64">
        <f t="shared" ref="CS34:CT34" si="121">+CS27/2550</f>
        <v>9903.1372549019616</v>
      </c>
      <c r="CT34" s="64">
        <f t="shared" si="121"/>
        <v>8006.2745098039213</v>
      </c>
      <c r="CU34" s="64">
        <f t="shared" ref="CU34:CV34" si="122">+CU27/2550</f>
        <v>5058.8235294117649</v>
      </c>
      <c r="CV34" s="64">
        <f t="shared" si="122"/>
        <v>7892.9411764705883</v>
      </c>
      <c r="CW34" s="64">
        <f t="shared" ref="CW34:CX34" si="123">+CW27/2550</f>
        <v>6434.5098039215691</v>
      </c>
      <c r="CX34" s="64">
        <f t="shared" si="123"/>
        <v>7276.0784313725489</v>
      </c>
      <c r="CY34" s="64">
        <f t="shared" ref="CY34:CZ34" si="124">+CY27/2550</f>
        <v>8389.4117647058829</v>
      </c>
      <c r="CZ34" s="64">
        <f t="shared" si="124"/>
        <v>9592.9411764705874</v>
      </c>
      <c r="DA34" s="64">
        <f t="shared" ref="DA34:DC34" si="125">+DA27/2550</f>
        <v>9330.5882352941171</v>
      </c>
      <c r="DB34" s="64">
        <f t="shared" si="125"/>
        <v>12100.784313725489</v>
      </c>
      <c r="DC34" s="64">
        <f t="shared" si="125"/>
        <v>12274.117647058823</v>
      </c>
      <c r="DD34" s="64">
        <f t="shared" ref="DD34:DE34" si="126">+DD27/2550</f>
        <v>11953.333333333334</v>
      </c>
      <c r="DE34" s="64">
        <f t="shared" si="126"/>
        <v>12026.666666666666</v>
      </c>
      <c r="DF34" s="64">
        <f t="shared" ref="DF34:DG34" si="127">+DF27/2550</f>
        <v>13133.333333333334</v>
      </c>
      <c r="DG34" s="64">
        <f t="shared" si="127"/>
        <v>15439.607843137255</v>
      </c>
      <c r="DH34" s="64">
        <f t="shared" ref="DH34:DI34" si="128">+DH27/2550</f>
        <v>12756.470588235294</v>
      </c>
      <c r="DI34" s="64">
        <f t="shared" si="128"/>
        <v>18438.039215686276</v>
      </c>
      <c r="DJ34" s="64">
        <f t="shared" ref="DJ34" si="129">+DJ27/2550</f>
        <v>15093.333333333334</v>
      </c>
    </row>
    <row r="35" spans="1:114">
      <c r="A35" s="63" t="s">
        <v>415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>
        <f t="shared" ref="AH35:AV35" si="130">+AH29/2550</f>
        <v>352.94117647058823</v>
      </c>
      <c r="AI35" s="64">
        <f t="shared" si="130"/>
        <v>235.29411764705881</v>
      </c>
      <c r="AJ35" s="64">
        <f t="shared" si="130"/>
        <v>0</v>
      </c>
      <c r="AK35" s="64">
        <f t="shared" si="130"/>
        <v>0</v>
      </c>
      <c r="AL35" s="64">
        <f t="shared" si="130"/>
        <v>0</v>
      </c>
      <c r="AM35" s="64">
        <f t="shared" si="130"/>
        <v>0</v>
      </c>
      <c r="AN35" s="64">
        <f t="shared" si="130"/>
        <v>0</v>
      </c>
      <c r="AO35" s="64">
        <f t="shared" si="130"/>
        <v>588.23529411764707</v>
      </c>
      <c r="AP35" s="64">
        <f t="shared" si="130"/>
        <v>705.88235294117646</v>
      </c>
      <c r="AQ35" s="64">
        <f t="shared" si="130"/>
        <v>784.31372549019613</v>
      </c>
      <c r="AR35" s="64">
        <f t="shared" si="130"/>
        <v>784.31372549019613</v>
      </c>
      <c r="AS35" s="64">
        <f t="shared" si="130"/>
        <v>1568.6274509803923</v>
      </c>
      <c r="AT35" s="64">
        <f t="shared" si="130"/>
        <v>1568.6274509803923</v>
      </c>
      <c r="AU35" s="64">
        <f t="shared" si="130"/>
        <v>1568.6274509803923</v>
      </c>
      <c r="AV35" s="64">
        <f t="shared" si="130"/>
        <v>1568.6274509803923</v>
      </c>
      <c r="AW35" s="64">
        <f t="shared" ref="AW35:BC35" si="131">+AW29/2550</f>
        <v>0</v>
      </c>
      <c r="AX35" s="64">
        <f t="shared" si="131"/>
        <v>0</v>
      </c>
      <c r="AY35" s="64">
        <f t="shared" si="131"/>
        <v>0</v>
      </c>
      <c r="AZ35" s="64">
        <f t="shared" si="131"/>
        <v>549.01960784313724</v>
      </c>
      <c r="BA35" s="64">
        <f t="shared" si="131"/>
        <v>0</v>
      </c>
      <c r="BB35" s="64">
        <f t="shared" si="131"/>
        <v>0</v>
      </c>
      <c r="BC35" s="64">
        <f t="shared" si="131"/>
        <v>1058.8235294117646</v>
      </c>
      <c r="BD35" s="64">
        <f t="shared" ref="BD35:BI35" si="132">+BD29/2550</f>
        <v>608.23529411764707</v>
      </c>
      <c r="BE35" s="64">
        <f t="shared" si="132"/>
        <v>285.0980392156863</v>
      </c>
      <c r="BF35" s="64">
        <f t="shared" si="132"/>
        <v>0</v>
      </c>
      <c r="BG35" s="64">
        <f t="shared" si="132"/>
        <v>0</v>
      </c>
      <c r="BH35" s="64">
        <f t="shared" si="132"/>
        <v>0</v>
      </c>
      <c r="BI35" s="64">
        <f t="shared" si="132"/>
        <v>0</v>
      </c>
      <c r="BJ35" s="64">
        <f t="shared" ref="BJ35:BO35" si="133">+BJ29/2550</f>
        <v>0</v>
      </c>
      <c r="BK35" s="64">
        <f t="shared" si="133"/>
        <v>0</v>
      </c>
      <c r="BL35" s="64">
        <f t="shared" si="133"/>
        <v>0</v>
      </c>
      <c r="BM35" s="64">
        <f t="shared" si="133"/>
        <v>0</v>
      </c>
      <c r="BN35" s="64">
        <f t="shared" si="133"/>
        <v>281.1764705882353</v>
      </c>
      <c r="BO35" s="64">
        <f t="shared" si="133"/>
        <v>510.98039215686276</v>
      </c>
      <c r="BP35" s="64">
        <f t="shared" ref="BP35:BU35" si="134">+BP29/2550</f>
        <v>0</v>
      </c>
      <c r="BQ35" s="64">
        <f t="shared" si="134"/>
        <v>0</v>
      </c>
      <c r="BR35" s="64">
        <f t="shared" si="134"/>
        <v>0</v>
      </c>
      <c r="BS35" s="64">
        <f t="shared" si="134"/>
        <v>783.13725490196077</v>
      </c>
      <c r="BT35" s="64">
        <f t="shared" si="134"/>
        <v>0</v>
      </c>
      <c r="BU35" s="64">
        <f t="shared" si="134"/>
        <v>0</v>
      </c>
      <c r="BV35" s="64">
        <f t="shared" ref="BV35:BW35" si="135">+BV29/2550</f>
        <v>0</v>
      </c>
      <c r="BW35" s="64">
        <f t="shared" si="135"/>
        <v>0</v>
      </c>
      <c r="BX35" s="64">
        <f t="shared" ref="BX35:BY35" si="136">+BX29/2550</f>
        <v>0</v>
      </c>
      <c r="BY35" s="64">
        <f t="shared" si="136"/>
        <v>0</v>
      </c>
      <c r="BZ35" s="64">
        <f t="shared" ref="BZ35:CA35" si="137">+BZ29/2550</f>
        <v>0</v>
      </c>
      <c r="CA35" s="64">
        <f t="shared" si="137"/>
        <v>0</v>
      </c>
      <c r="CB35" s="64">
        <f t="shared" ref="CB35:CC35" si="138">+CB29/2550</f>
        <v>0</v>
      </c>
      <c r="CC35" s="64">
        <f t="shared" si="138"/>
        <v>0</v>
      </c>
      <c r="CD35" s="64">
        <f t="shared" ref="CD35:CE35" si="139">+CD29/2550</f>
        <v>0</v>
      </c>
      <c r="CE35" s="64">
        <f t="shared" si="139"/>
        <v>0</v>
      </c>
      <c r="CF35" s="64">
        <f t="shared" ref="CF35:CG35" si="140">+CF29/2550</f>
        <v>550.44705882352946</v>
      </c>
      <c r="CG35" s="64">
        <f t="shared" si="140"/>
        <v>550.44705882352946</v>
      </c>
      <c r="CH35" s="64">
        <f t="shared" ref="CH35:CI35" si="141">+CH29/2550</f>
        <v>550.44705882352946</v>
      </c>
      <c r="CI35" s="64">
        <f t="shared" si="141"/>
        <v>0</v>
      </c>
      <c r="CJ35" s="64">
        <f t="shared" ref="CJ35" si="142">+CJ29/2550</f>
        <v>0</v>
      </c>
      <c r="CK35" s="64">
        <f t="shared" ref="CK35:CP35" si="143">+CK29/2550</f>
        <v>741.56862745098044</v>
      </c>
      <c r="CL35" s="64">
        <f t="shared" si="143"/>
        <v>0</v>
      </c>
      <c r="CM35" s="64">
        <f t="shared" si="143"/>
        <v>0</v>
      </c>
      <c r="CN35" s="64">
        <f t="shared" si="143"/>
        <v>0</v>
      </c>
      <c r="CO35" s="64">
        <f t="shared" si="143"/>
        <v>784.31372549019613</v>
      </c>
      <c r="CP35" s="64">
        <f t="shared" si="143"/>
        <v>0</v>
      </c>
      <c r="CQ35" s="64">
        <f t="shared" ref="CQ35:CR35" si="144">+CQ29/2550</f>
        <v>1647.0588235294117</v>
      </c>
      <c r="CR35" s="64">
        <f t="shared" si="144"/>
        <v>1568.6274509803923</v>
      </c>
      <c r="CS35" s="64">
        <f t="shared" ref="CS35:CT35" si="145">+CS29/2550</f>
        <v>1764.7058823529412</v>
      </c>
      <c r="CT35" s="64">
        <f t="shared" si="145"/>
        <v>823.52941176470586</v>
      </c>
      <c r="CU35" s="64">
        <f t="shared" ref="CU35:CV35" si="146">+CU29/2550</f>
        <v>0</v>
      </c>
      <c r="CV35" s="64">
        <f t="shared" si="146"/>
        <v>0</v>
      </c>
      <c r="CW35" s="64">
        <f t="shared" ref="CW35:CX35" si="147">+CW29/2550</f>
        <v>0</v>
      </c>
      <c r="CX35" s="64">
        <f t="shared" si="147"/>
        <v>0</v>
      </c>
      <c r="CY35" s="64">
        <f t="shared" ref="CY35:CZ35" si="148">+CY29/2550</f>
        <v>784.31372549019613</v>
      </c>
      <c r="CZ35" s="64">
        <f t="shared" si="148"/>
        <v>0</v>
      </c>
      <c r="DA35" s="64">
        <f t="shared" ref="DA35:DC35" si="149">+DA29/2550</f>
        <v>0</v>
      </c>
      <c r="DB35" s="64">
        <f t="shared" si="149"/>
        <v>0</v>
      </c>
      <c r="DC35" s="64">
        <f t="shared" si="149"/>
        <v>0</v>
      </c>
      <c r="DD35" s="64">
        <f t="shared" ref="DD35:DE35" si="150">+DD29/2550</f>
        <v>0</v>
      </c>
      <c r="DE35" s="64">
        <f t="shared" si="150"/>
        <v>0</v>
      </c>
      <c r="DF35" s="64">
        <f t="shared" ref="DF35:DG35" si="151">+DF29/2550</f>
        <v>0</v>
      </c>
      <c r="DG35" s="64">
        <f t="shared" si="151"/>
        <v>0</v>
      </c>
      <c r="DH35" s="64">
        <f t="shared" ref="DH35:DI35" si="152">+DH29/2550</f>
        <v>0</v>
      </c>
      <c r="DI35" s="64">
        <f t="shared" si="152"/>
        <v>0</v>
      </c>
      <c r="DJ35" s="64">
        <f t="shared" ref="DJ35" si="153">+DJ29/2550</f>
        <v>0</v>
      </c>
    </row>
    <row r="36" spans="1:114">
      <c r="A36" s="61" t="s">
        <v>416</v>
      </c>
      <c r="B36" s="65">
        <f>+SUM(B23:B27)</f>
        <v>53711702</v>
      </c>
      <c r="C36" s="65">
        <f t="shared" ref="C36:S36" si="154">+SUM(C23:C27)</f>
        <v>49408932</v>
      </c>
      <c r="D36" s="65">
        <f t="shared" si="154"/>
        <v>53177654</v>
      </c>
      <c r="E36" s="65">
        <f t="shared" si="154"/>
        <v>51467290</v>
      </c>
      <c r="F36" s="65">
        <f t="shared" si="154"/>
        <v>46471636</v>
      </c>
      <c r="G36" s="65">
        <f t="shared" si="154"/>
        <v>45864876</v>
      </c>
      <c r="H36" s="65">
        <f t="shared" si="154"/>
        <v>46452807.573490508</v>
      </c>
      <c r="I36" s="65">
        <f t="shared" si="154"/>
        <v>47751302.573490508</v>
      </c>
      <c r="J36" s="65">
        <f t="shared" si="154"/>
        <v>43696336.573490508</v>
      </c>
      <c r="K36" s="65">
        <f t="shared" si="154"/>
        <v>48554982.573490508</v>
      </c>
      <c r="L36" s="65">
        <f t="shared" si="154"/>
        <v>47490576.573490508</v>
      </c>
      <c r="M36" s="65">
        <f t="shared" si="154"/>
        <v>56875837.573490508</v>
      </c>
      <c r="N36" s="65">
        <f t="shared" si="154"/>
        <v>57725736.130000003</v>
      </c>
      <c r="O36" s="65">
        <f t="shared" si="154"/>
        <v>48300241.920000002</v>
      </c>
      <c r="P36" s="65">
        <f t="shared" si="154"/>
        <v>49936784.369999997</v>
      </c>
      <c r="Q36" s="65">
        <f t="shared" si="154"/>
        <v>49681430.799999997</v>
      </c>
      <c r="R36" s="65">
        <f t="shared" si="154"/>
        <v>50636681.910000004</v>
      </c>
      <c r="S36" s="65">
        <f t="shared" si="154"/>
        <v>50949689.299999997</v>
      </c>
      <c r="T36" s="65">
        <f t="shared" ref="T36:Y36" si="155">+SUM(T23:T27)</f>
        <v>48410485</v>
      </c>
      <c r="U36" s="65">
        <f t="shared" si="155"/>
        <v>48775005</v>
      </c>
      <c r="V36" s="65">
        <f t="shared" si="155"/>
        <v>47481147</v>
      </c>
      <c r="W36" s="65">
        <f>+SUM(W23:W27)</f>
        <v>49925143</v>
      </c>
      <c r="X36" s="65">
        <f t="shared" si="155"/>
        <v>47683629</v>
      </c>
      <c r="Y36" s="65">
        <f t="shared" si="155"/>
        <v>53786580</v>
      </c>
      <c r="Z36" s="65">
        <f t="shared" ref="Z36:AE36" si="156">+SUM(Z23:Z27)</f>
        <v>51055562</v>
      </c>
      <c r="AA36" s="65">
        <f t="shared" si="156"/>
        <v>46309683.847479999</v>
      </c>
      <c r="AB36" s="65">
        <f t="shared" si="156"/>
        <v>50168442.168357998</v>
      </c>
      <c r="AC36" s="65">
        <f t="shared" si="156"/>
        <v>45453397.195799999</v>
      </c>
      <c r="AD36" s="65">
        <f t="shared" si="156"/>
        <v>52308479.845576003</v>
      </c>
      <c r="AE36" s="65">
        <f t="shared" si="156"/>
        <v>48842878.141340002</v>
      </c>
      <c r="AF36" s="65">
        <f t="shared" ref="AF36:AK36" si="157">+SUM(AF23:AF29)</f>
        <v>48769920.670310624</v>
      </c>
      <c r="AG36" s="65">
        <f t="shared" si="157"/>
        <v>51534817.060310625</v>
      </c>
      <c r="AH36" s="65">
        <f t="shared" si="157"/>
        <v>55650195.203506239</v>
      </c>
      <c r="AI36" s="65">
        <f t="shared" si="157"/>
        <v>61792818.203506239</v>
      </c>
      <c r="AJ36" s="65">
        <f t="shared" si="157"/>
        <v>60008183.203506239</v>
      </c>
      <c r="AK36" s="65">
        <f t="shared" si="157"/>
        <v>59271988.203506239</v>
      </c>
      <c r="AL36" s="65">
        <f t="shared" ref="AL36:AR36" si="158">+SUM(AL23:AL29)</f>
        <v>62618278.203506239</v>
      </c>
      <c r="AM36" s="65">
        <f t="shared" si="158"/>
        <v>54366198.203506239</v>
      </c>
      <c r="AN36" s="65">
        <f t="shared" si="158"/>
        <v>51726428.803506233</v>
      </c>
      <c r="AO36" s="65">
        <f t="shared" si="158"/>
        <v>54529219.203506239</v>
      </c>
      <c r="AP36" s="65">
        <f t="shared" si="158"/>
        <v>57992690.203506239</v>
      </c>
      <c r="AQ36" s="65">
        <f t="shared" si="158"/>
        <v>63465085.243506238</v>
      </c>
      <c r="AR36" s="65">
        <f t="shared" si="158"/>
        <v>56403266.841593422</v>
      </c>
      <c r="AS36" s="65">
        <f>+SUM(AS23:AS29)</f>
        <v>64024152.720044449</v>
      </c>
      <c r="AT36" s="65">
        <f>+SUM(AT23:AT29)</f>
        <v>70588341.570293963</v>
      </c>
      <c r="AU36" s="65">
        <f t="shared" ref="AU36:BC36" si="159">+SUM(AU23:AU29)</f>
        <v>68239192.883881241</v>
      </c>
      <c r="AV36" s="65">
        <f t="shared" si="159"/>
        <v>65979863.575216159</v>
      </c>
      <c r="AW36" s="65">
        <f>+SUM(AW23:AW29)</f>
        <v>57874731.68414028</v>
      </c>
      <c r="AX36" s="65">
        <f t="shared" si="159"/>
        <v>61435765.330919534</v>
      </c>
      <c r="AY36" s="65">
        <f t="shared" si="159"/>
        <v>55957403.167991281</v>
      </c>
      <c r="AZ36" s="65">
        <f t="shared" si="159"/>
        <v>60985516.549948893</v>
      </c>
      <c r="BA36" s="65">
        <f t="shared" si="159"/>
        <v>57668546.764009409</v>
      </c>
      <c r="BB36" s="65">
        <f t="shared" si="159"/>
        <v>43994926.851530962</v>
      </c>
      <c r="BC36" s="65">
        <f t="shared" si="159"/>
        <v>67698913.566026479</v>
      </c>
      <c r="BD36" s="65">
        <f t="shared" ref="BD36:BI36" si="160">+SUM(BD23:BD29)</f>
        <v>60260936.370254397</v>
      </c>
      <c r="BE36" s="65">
        <f t="shared" si="160"/>
        <v>56113306.77935639</v>
      </c>
      <c r="BF36" s="65">
        <f t="shared" si="160"/>
        <v>56212049.404256016</v>
      </c>
      <c r="BG36" s="65">
        <f t="shared" si="160"/>
        <v>46284169.418997914</v>
      </c>
      <c r="BH36" s="65">
        <f t="shared" si="160"/>
        <v>46607837.901861779</v>
      </c>
      <c r="BI36" s="65">
        <f t="shared" si="160"/>
        <v>49233289.088982403</v>
      </c>
      <c r="BJ36" s="65">
        <f t="shared" ref="BJ36:BO36" si="161">+SUM(BJ23:BJ29)</f>
        <v>54471702.179639913</v>
      </c>
      <c r="BK36" s="65">
        <f t="shared" si="161"/>
        <v>51180830.589729697</v>
      </c>
      <c r="BL36" s="65">
        <f t="shared" si="161"/>
        <v>57247829.656387478</v>
      </c>
      <c r="BM36" s="65">
        <f t="shared" si="161"/>
        <v>52567739.030023597</v>
      </c>
      <c r="BN36" s="65">
        <f t="shared" si="161"/>
        <v>59255291.467363305</v>
      </c>
      <c r="BO36" s="65">
        <f t="shared" si="161"/>
        <v>58704032.134695671</v>
      </c>
      <c r="BP36" s="65">
        <f t="shared" ref="BP36:BU36" si="162">+SUM(BP23:BP29)</f>
        <v>59511727.115887314</v>
      </c>
      <c r="BQ36" s="65">
        <f t="shared" si="162"/>
        <v>61377242.092444874</v>
      </c>
      <c r="BR36" s="65">
        <f t="shared" si="162"/>
        <v>58285491.893119715</v>
      </c>
      <c r="BS36" s="65">
        <f t="shared" si="162"/>
        <v>57424854.674234383</v>
      </c>
      <c r="BT36" s="65">
        <f t="shared" si="162"/>
        <v>59016465.831127219</v>
      </c>
      <c r="BU36" s="65">
        <f t="shared" si="162"/>
        <v>63042355.967646345</v>
      </c>
      <c r="BV36" s="65">
        <f t="shared" ref="BV36:BW36" si="163">+SUM(BV23:BV29)</f>
        <v>59501544.32</v>
      </c>
      <c r="BW36" s="65">
        <f t="shared" si="163"/>
        <v>52737932.530000001</v>
      </c>
      <c r="BX36" s="65">
        <f t="shared" ref="BX36:BY36" si="164">+SUM(BX23:BX29)</f>
        <v>54642006.008000001</v>
      </c>
      <c r="BY36" s="65">
        <f t="shared" si="164"/>
        <v>56521080.450000003</v>
      </c>
      <c r="BZ36" s="65">
        <f t="shared" ref="BZ36:CA36" si="165">+SUM(BZ23:BZ29)</f>
        <v>58381821.350000001</v>
      </c>
      <c r="CA36" s="65">
        <f t="shared" si="165"/>
        <v>55444390.039999999</v>
      </c>
      <c r="CB36" s="65">
        <f t="shared" ref="CB36:CC36" si="166">+SUM(CB23:CB29)</f>
        <v>50946007.719999999</v>
      </c>
      <c r="CC36" s="65">
        <f t="shared" si="166"/>
        <v>54160007.719999999</v>
      </c>
      <c r="CD36" s="65">
        <f t="shared" ref="CD36:CE36" si="167">+SUM(CD23:CD29)</f>
        <v>55325033.074999996</v>
      </c>
      <c r="CE36" s="65">
        <f t="shared" si="167"/>
        <v>63696126.905000001</v>
      </c>
      <c r="CF36" s="65">
        <f t="shared" ref="CF36:CG36" si="168">+SUM(CF23:CF29)</f>
        <v>54848999.740000002</v>
      </c>
      <c r="CG36" s="65">
        <f t="shared" si="168"/>
        <v>52484403.449999996</v>
      </c>
      <c r="CH36" s="65">
        <f t="shared" ref="CH36:CI36" si="169">+SUM(CH23:CH29)</f>
        <v>52715305.410000004</v>
      </c>
      <c r="CI36" s="65">
        <f t="shared" si="169"/>
        <v>59790648.199999996</v>
      </c>
      <c r="CJ36" s="65">
        <f t="shared" ref="CJ36" si="170">+SUM(CJ23:CJ29)</f>
        <v>53100401</v>
      </c>
      <c r="CK36" s="65">
        <f t="shared" ref="CK36:CL36" si="171">+SUM(CK23:CK29)</f>
        <v>55506383</v>
      </c>
      <c r="CL36" s="65">
        <f t="shared" si="171"/>
        <v>54661409.200000003</v>
      </c>
      <c r="CM36" s="65">
        <f t="shared" ref="CM36:CN36" si="172">+SUM(CM23:CM29)</f>
        <v>54190719</v>
      </c>
      <c r="CN36" s="65">
        <f t="shared" si="172"/>
        <v>56885250</v>
      </c>
      <c r="CO36" s="65">
        <f t="shared" ref="CO36:CP36" si="173">+SUM(CO23:CO29)</f>
        <v>63843843.799999997</v>
      </c>
      <c r="CP36" s="65">
        <f t="shared" si="173"/>
        <v>53279241.379999995</v>
      </c>
      <c r="CQ36" s="65">
        <f t="shared" ref="CQ36:CR36" si="174">+SUM(CQ23:CQ29)</f>
        <v>66725055.549999997</v>
      </c>
      <c r="CR36" s="65">
        <f t="shared" si="174"/>
        <v>63784849.591000006</v>
      </c>
      <c r="CS36" s="65">
        <f t="shared" ref="CS36:CT36" si="175">+SUM(CS23:CS29)</f>
        <v>73212904</v>
      </c>
      <c r="CT36" s="65">
        <f t="shared" si="175"/>
        <v>62795067.920000002</v>
      </c>
      <c r="CU36" s="65">
        <f t="shared" ref="CU36:CV36" si="176">+SUM(CU23:CU29)</f>
        <v>48641630.751999997</v>
      </c>
      <c r="CV36" s="65">
        <f t="shared" si="176"/>
        <v>58973930.644999996</v>
      </c>
      <c r="CW36" s="65">
        <f t="shared" ref="CW36:CX36" si="177">+SUM(CW23:CW29)</f>
        <v>55411612.929999992</v>
      </c>
      <c r="CX36" s="65">
        <f t="shared" si="177"/>
        <v>57773366.314999998</v>
      </c>
      <c r="CY36" s="65">
        <f t="shared" ref="CY36:CZ36" si="178">+SUM(CY23:CY29)</f>
        <v>62308560.449999996</v>
      </c>
      <c r="CZ36" s="65">
        <f t="shared" si="178"/>
        <v>62317376.310000002</v>
      </c>
      <c r="DA36" s="65">
        <f t="shared" ref="DA36:DC36" si="179">+SUM(DA23:DA29)</f>
        <v>60555531.780000001</v>
      </c>
      <c r="DB36" s="65">
        <f t="shared" si="179"/>
        <v>60880856</v>
      </c>
      <c r="DC36" s="65">
        <f t="shared" si="179"/>
        <v>62468181</v>
      </c>
      <c r="DD36" s="65">
        <f t="shared" ref="DD36:DE36" si="180">+SUM(DD23:DD29)</f>
        <v>61050093.340000004</v>
      </c>
      <c r="DE36" s="65">
        <f t="shared" si="180"/>
        <v>62967365.75</v>
      </c>
      <c r="DF36" s="65">
        <f t="shared" ref="DF36:DG36" si="181">+SUM(DF23:DF29)</f>
        <v>62417281.669999994</v>
      </c>
      <c r="DG36" s="65">
        <f t="shared" si="181"/>
        <v>67753370.299999997</v>
      </c>
      <c r="DH36" s="65">
        <f t="shared" ref="DH36:DI36" si="182">+SUM(DH23:DH29)</f>
        <v>69572841.560000002</v>
      </c>
      <c r="DI36" s="65">
        <f t="shared" si="182"/>
        <v>80034203.460000008</v>
      </c>
      <c r="DJ36" s="65">
        <f t="shared" ref="DJ36" si="183">+SUM(DJ23:DJ29)</f>
        <v>66952043.149999999</v>
      </c>
    </row>
    <row r="37" spans="1:114">
      <c r="A37" s="61" t="s">
        <v>417</v>
      </c>
      <c r="B37" s="66">
        <f>+B36/2550</f>
        <v>21063.412549019609</v>
      </c>
      <c r="C37" s="66">
        <f t="shared" ref="C37:S37" si="184">+C36/2550</f>
        <v>19376.051764705884</v>
      </c>
      <c r="D37" s="66">
        <f t="shared" si="184"/>
        <v>20853.981960784313</v>
      </c>
      <c r="E37" s="66">
        <f t="shared" si="184"/>
        <v>20183.250980392157</v>
      </c>
      <c r="F37" s="66">
        <f t="shared" si="184"/>
        <v>18224.170980392159</v>
      </c>
      <c r="G37" s="66">
        <f t="shared" si="184"/>
        <v>17986.225882352941</v>
      </c>
      <c r="H37" s="66">
        <f t="shared" si="184"/>
        <v>18216.787283721769</v>
      </c>
      <c r="I37" s="66">
        <f t="shared" si="184"/>
        <v>18726.001009211963</v>
      </c>
      <c r="J37" s="66">
        <f t="shared" si="184"/>
        <v>17135.818264113925</v>
      </c>
      <c r="K37" s="66">
        <f t="shared" si="184"/>
        <v>19041.169636662944</v>
      </c>
      <c r="L37" s="66">
        <f t="shared" si="184"/>
        <v>18623.755519015886</v>
      </c>
      <c r="M37" s="66">
        <f t="shared" si="184"/>
        <v>22304.250028819806</v>
      </c>
      <c r="N37" s="66">
        <f t="shared" si="184"/>
        <v>22637.543580392157</v>
      </c>
      <c r="O37" s="66">
        <f t="shared" si="184"/>
        <v>18941.271341176471</v>
      </c>
      <c r="P37" s="66">
        <f t="shared" si="184"/>
        <v>19583.052694117647</v>
      </c>
      <c r="Q37" s="66">
        <f t="shared" si="184"/>
        <v>19482.914039215684</v>
      </c>
      <c r="R37" s="66">
        <f t="shared" si="184"/>
        <v>19857.522317647061</v>
      </c>
      <c r="S37" s="66">
        <f t="shared" si="184"/>
        <v>19980.27031372549</v>
      </c>
      <c r="T37" s="66">
        <f t="shared" ref="T37:Y37" si="185">+T36/2550</f>
        <v>18984.503921568627</v>
      </c>
      <c r="U37" s="66">
        <f t="shared" si="185"/>
        <v>19127.452941176471</v>
      </c>
      <c r="V37" s="66">
        <f t="shared" si="185"/>
        <v>18620.057647058824</v>
      </c>
      <c r="W37" s="66">
        <f t="shared" si="185"/>
        <v>19578.487450980392</v>
      </c>
      <c r="X37" s="66">
        <f t="shared" si="185"/>
        <v>18699.462352941177</v>
      </c>
      <c r="Y37" s="66">
        <f t="shared" si="185"/>
        <v>21092.776470588236</v>
      </c>
      <c r="Z37" s="66">
        <f t="shared" ref="Z37:AE37" si="186">+Z36/2550</f>
        <v>20021.789019607844</v>
      </c>
      <c r="AA37" s="66">
        <f t="shared" si="186"/>
        <v>18160.660332345098</v>
      </c>
      <c r="AB37" s="66">
        <f t="shared" si="186"/>
        <v>19673.898889552158</v>
      </c>
      <c r="AC37" s="66">
        <f t="shared" si="186"/>
        <v>17824.861645411765</v>
      </c>
      <c r="AD37" s="66">
        <f t="shared" si="186"/>
        <v>20513.129351206277</v>
      </c>
      <c r="AE37" s="66">
        <f t="shared" si="186"/>
        <v>19154.06985934902</v>
      </c>
      <c r="AF37" s="66">
        <f t="shared" ref="AF37:AK37" si="187">+AF36/2550</f>
        <v>19125.459086396324</v>
      </c>
      <c r="AG37" s="66">
        <f t="shared" si="187"/>
        <v>20209.732180513969</v>
      </c>
      <c r="AH37" s="66">
        <f t="shared" si="187"/>
        <v>21823.605962159309</v>
      </c>
      <c r="AI37" s="66">
        <f t="shared" si="187"/>
        <v>24232.477726865192</v>
      </c>
      <c r="AJ37" s="66">
        <f t="shared" si="187"/>
        <v>23532.620864120094</v>
      </c>
      <c r="AK37" s="66">
        <f t="shared" si="187"/>
        <v>23243.916942551466</v>
      </c>
      <c r="AL37" s="66">
        <f t="shared" ref="AL37:AR37" si="188">+AL36/2550</f>
        <v>24556.187530786759</v>
      </c>
      <c r="AM37" s="66">
        <f t="shared" si="188"/>
        <v>21320.077726865191</v>
      </c>
      <c r="AN37" s="66">
        <f t="shared" si="188"/>
        <v>20284.874040590679</v>
      </c>
      <c r="AO37" s="66">
        <f t="shared" si="188"/>
        <v>21384.007530786759</v>
      </c>
      <c r="AP37" s="66">
        <f t="shared" si="188"/>
        <v>22742.231452355387</v>
      </c>
      <c r="AQ37" s="66">
        <f t="shared" si="188"/>
        <v>24888.268722943623</v>
      </c>
      <c r="AR37" s="66">
        <f t="shared" si="188"/>
        <v>22118.928173173892</v>
      </c>
      <c r="AS37" s="66">
        <f>+AS36/2550</f>
        <v>25107.510870605667</v>
      </c>
      <c r="AT37" s="66">
        <f>+AT36/2550</f>
        <v>27681.702576585867</v>
      </c>
      <c r="AU37" s="66">
        <f t="shared" ref="AU37:BC37" si="189">+AU36/2550</f>
        <v>26760.467797600486</v>
      </c>
      <c r="AV37" s="66">
        <f t="shared" si="189"/>
        <v>25874.456304006337</v>
      </c>
      <c r="AW37" s="66">
        <f>+AW36/2550</f>
        <v>22695.973209466778</v>
      </c>
      <c r="AX37" s="66">
        <f t="shared" si="189"/>
        <v>24092.456992517466</v>
      </c>
      <c r="AY37" s="66">
        <f t="shared" si="189"/>
        <v>21944.07967372207</v>
      </c>
      <c r="AZ37" s="66">
        <f t="shared" si="189"/>
        <v>23915.888843117213</v>
      </c>
      <c r="BA37" s="66">
        <f t="shared" si="189"/>
        <v>22615.116378042905</v>
      </c>
      <c r="BB37" s="66">
        <f t="shared" si="189"/>
        <v>17252.912490796454</v>
      </c>
      <c r="BC37" s="66">
        <f t="shared" si="189"/>
        <v>26548.593555304502</v>
      </c>
      <c r="BD37" s="66">
        <f t="shared" ref="BD37:BI37" si="190">+BD36/2550</f>
        <v>23631.73975304094</v>
      </c>
      <c r="BE37" s="66">
        <f t="shared" si="190"/>
        <v>22005.218344845642</v>
      </c>
      <c r="BF37" s="66">
        <f t="shared" si="190"/>
        <v>22043.940942845496</v>
      </c>
      <c r="BG37" s="66">
        <f t="shared" si="190"/>
        <v>18150.654674116828</v>
      </c>
      <c r="BH37" s="66">
        <f t="shared" si="190"/>
        <v>18277.583490926187</v>
      </c>
      <c r="BI37" s="66">
        <f t="shared" si="190"/>
        <v>19307.172191757807</v>
      </c>
      <c r="BJ37" s="66">
        <f t="shared" ref="BJ37:BO37" si="191">+BJ36/2550</f>
        <v>21361.451835152908</v>
      </c>
      <c r="BK37" s="66">
        <f t="shared" si="191"/>
        <v>20070.913956756744</v>
      </c>
      <c r="BL37" s="66">
        <f t="shared" si="191"/>
        <v>22450.129277014697</v>
      </c>
      <c r="BM37" s="66">
        <f t="shared" si="191"/>
        <v>20614.799619617097</v>
      </c>
      <c r="BN37" s="66">
        <f t="shared" si="191"/>
        <v>23237.36920288757</v>
      </c>
      <c r="BO37" s="66">
        <f t="shared" si="191"/>
        <v>23021.189072429675</v>
      </c>
      <c r="BP37" s="66">
        <f t="shared" ref="BP37:BU37" si="192">+BP36/2550</f>
        <v>23337.932202308752</v>
      </c>
      <c r="BQ37" s="66">
        <f t="shared" si="192"/>
        <v>24069.50670291956</v>
      </c>
      <c r="BR37" s="513">
        <f t="shared" si="192"/>
        <v>22857.055644360673</v>
      </c>
      <c r="BS37" s="513">
        <f t="shared" si="192"/>
        <v>22519.550852640936</v>
      </c>
      <c r="BT37" s="513">
        <f t="shared" si="192"/>
        <v>23143.712090638124</v>
      </c>
      <c r="BU37" s="513">
        <f t="shared" si="192"/>
        <v>24722.492536331902</v>
      </c>
      <c r="BV37" s="513">
        <f t="shared" ref="BV37:BW37" si="193">+BV36/2550</f>
        <v>23333.938949019608</v>
      </c>
      <c r="BW37" s="513">
        <f t="shared" si="193"/>
        <v>20681.542168627453</v>
      </c>
      <c r="BX37" s="513">
        <f t="shared" ref="BX37:BY37" si="194">+BX36/2550</f>
        <v>21428.237650196079</v>
      </c>
      <c r="BY37" s="513">
        <f t="shared" si="194"/>
        <v>22165.129588235297</v>
      </c>
      <c r="BZ37" s="513">
        <f t="shared" ref="BZ37:CA37" si="195">+BZ36/2550</f>
        <v>22894.831901960784</v>
      </c>
      <c r="CA37" s="513">
        <f t="shared" si="195"/>
        <v>21742.898054901962</v>
      </c>
      <c r="CB37" s="513">
        <f t="shared" ref="CB37:CC37" si="196">+CB36/2550</f>
        <v>19978.826556862743</v>
      </c>
      <c r="CC37" s="513">
        <f t="shared" si="196"/>
        <v>21239.218713725491</v>
      </c>
      <c r="CD37" s="513">
        <f t="shared" ref="CD37:CE37" si="197">+CD36/2550</f>
        <v>21696.091401960781</v>
      </c>
      <c r="CE37" s="513">
        <f t="shared" si="197"/>
        <v>24978.873296078433</v>
      </c>
      <c r="CF37" s="513">
        <f t="shared" ref="CF37:CG37" si="198">+CF36/2550</f>
        <v>21509.4116627451</v>
      </c>
      <c r="CG37" s="513">
        <f t="shared" si="198"/>
        <v>20582.118999999999</v>
      </c>
      <c r="CH37" s="513">
        <f t="shared" ref="CH37:CI37" si="199">+CH36/2550</f>
        <v>20672.668788235296</v>
      </c>
      <c r="CI37" s="513">
        <f t="shared" si="199"/>
        <v>23447.313019607842</v>
      </c>
      <c r="CJ37" s="513">
        <f t="shared" ref="CJ37" si="200">+CJ36/2550</f>
        <v>20823.686666666668</v>
      </c>
      <c r="CK37" s="513">
        <f t="shared" ref="CK37:CL37" si="201">+CK36/2550</f>
        <v>21767.209019607842</v>
      </c>
      <c r="CL37" s="513">
        <f t="shared" si="201"/>
        <v>21435.846745098039</v>
      </c>
      <c r="CM37" s="513">
        <f t="shared" ref="CM37:CN37" si="202">+CM36/2550</f>
        <v>21251.262352941176</v>
      </c>
      <c r="CN37" s="513">
        <f t="shared" si="202"/>
        <v>22307.941176470587</v>
      </c>
      <c r="CO37" s="513">
        <f t="shared" ref="CO37:CP37" si="203">+CO36/2550</f>
        <v>25036.801490196078</v>
      </c>
      <c r="CP37" s="513">
        <f t="shared" si="203"/>
        <v>20893.820149019604</v>
      </c>
      <c r="CQ37" s="513">
        <f t="shared" ref="CQ37:CR37" si="204">+CQ36/2550</f>
        <v>26166.688450980389</v>
      </c>
      <c r="CR37" s="513">
        <f t="shared" si="204"/>
        <v>25013.666506274512</v>
      </c>
      <c r="CS37" s="513">
        <f t="shared" ref="CS37:CT37" si="205">+CS36/2550</f>
        <v>28710.94274509804</v>
      </c>
      <c r="CT37" s="513">
        <f t="shared" si="205"/>
        <v>24625.516831372548</v>
      </c>
      <c r="CU37" s="513">
        <f t="shared" ref="CU37:CV37" si="206">+CU36/2550</f>
        <v>19075.149314509803</v>
      </c>
      <c r="CV37" s="513">
        <f t="shared" si="206"/>
        <v>23127.031625490195</v>
      </c>
      <c r="CW37" s="513">
        <f t="shared" ref="CW37:CX37" si="207">+CW36/2550</f>
        <v>21730.044286274508</v>
      </c>
      <c r="CX37" s="513">
        <f t="shared" si="207"/>
        <v>22656.222084313726</v>
      </c>
      <c r="CY37" s="513">
        <f t="shared" ref="CY37:CZ37" si="208">+CY36/2550</f>
        <v>24434.729588235292</v>
      </c>
      <c r="CZ37" s="513">
        <f t="shared" si="208"/>
        <v>24438.186788235296</v>
      </c>
      <c r="DA37" s="513">
        <f t="shared" ref="DA37:DC37" si="209">+DA36/2550</f>
        <v>23747.267364705884</v>
      </c>
      <c r="DB37" s="513">
        <f t="shared" si="209"/>
        <v>23874.845490196079</v>
      </c>
      <c r="DC37" s="513">
        <f t="shared" si="209"/>
        <v>24497.32588235294</v>
      </c>
      <c r="DD37" s="513">
        <f t="shared" ref="DD37:DE37" si="210">+DD36/2550</f>
        <v>23941.213074509804</v>
      </c>
      <c r="DE37" s="513">
        <f t="shared" si="210"/>
        <v>24693.084607843139</v>
      </c>
      <c r="DF37" s="513">
        <f t="shared" ref="DF37:DG37" si="211">+DF36/2550</f>
        <v>24477.365360784312</v>
      </c>
      <c r="DG37" s="513">
        <f t="shared" si="211"/>
        <v>26569.949137254902</v>
      </c>
      <c r="DH37" s="513">
        <f t="shared" ref="DH37:DI37" si="212">+DH36/2550</f>
        <v>27283.467278431373</v>
      </c>
      <c r="DI37" s="513">
        <f t="shared" si="212"/>
        <v>31385.962141176475</v>
      </c>
      <c r="DJ37" s="513">
        <f t="shared" ref="DJ37" si="213">+DJ36/2550</f>
        <v>26255.70319607843</v>
      </c>
    </row>
    <row r="38" spans="1:114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</row>
    <row r="39" spans="1:114"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BI39" s="51"/>
    </row>
    <row r="40" spans="1:114"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460"/>
      <c r="AX40" s="461"/>
      <c r="AY40" s="461"/>
      <c r="AZ40" s="461"/>
      <c r="BA40" s="461"/>
      <c r="BB40" s="461"/>
      <c r="BC40" s="461"/>
      <c r="BD40" s="461"/>
      <c r="BE40" s="461"/>
      <c r="BF40" s="461"/>
      <c r="BG40" s="461"/>
      <c r="BH40" s="461"/>
      <c r="BI40" s="461"/>
    </row>
    <row r="41" spans="1:114">
      <c r="AL41" s="351"/>
      <c r="AM41" s="351"/>
      <c r="AN41" s="351"/>
      <c r="AO41" s="351"/>
      <c r="AP41" s="351"/>
      <c r="AQ41" s="351"/>
      <c r="AR41" s="351"/>
      <c r="AS41" s="351"/>
      <c r="AT41" s="351"/>
      <c r="AU41" s="351"/>
      <c r="AV41" s="351"/>
      <c r="AW41" s="351"/>
      <c r="CF41"/>
      <c r="CG41"/>
      <c r="CH41"/>
      <c r="CI41"/>
      <c r="CJ41"/>
      <c r="CK41"/>
    </row>
    <row r="42" spans="1:114"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49"/>
      <c r="CF42"/>
      <c r="CG42"/>
      <c r="CH42"/>
      <c r="CI42"/>
      <c r="CJ42"/>
      <c r="CK42"/>
      <c r="CL42" s="190"/>
      <c r="CM42" s="190"/>
      <c r="CN42" s="51"/>
    </row>
    <row r="43" spans="1:114">
      <c r="AL43" s="349"/>
      <c r="AM43" s="349"/>
      <c r="AN43" s="349"/>
      <c r="AO43" s="349"/>
      <c r="AP43" s="349"/>
      <c r="AQ43" s="349"/>
      <c r="AR43" s="349"/>
      <c r="AS43" s="349"/>
      <c r="AT43" s="349"/>
      <c r="AU43" s="349"/>
      <c r="AV43" s="349"/>
      <c r="AW43" s="349"/>
      <c r="CF43"/>
      <c r="CG43"/>
      <c r="CH43"/>
      <c r="CI43"/>
      <c r="CJ43"/>
      <c r="CK43"/>
      <c r="CL43"/>
      <c r="CM43"/>
      <c r="CN43" s="51"/>
    </row>
    <row r="44" spans="1:114">
      <c r="AL44" s="349"/>
      <c r="AM44" s="349"/>
      <c r="AN44" s="349"/>
      <c r="AO44" s="349"/>
      <c r="AP44" s="349"/>
      <c r="AQ44" s="349"/>
      <c r="AR44" s="349"/>
      <c r="AS44" s="349"/>
      <c r="AT44" s="349"/>
      <c r="AU44" s="349"/>
      <c r="AV44" s="349"/>
      <c r="AW44" s="349"/>
      <c r="CF44"/>
      <c r="CG44"/>
      <c r="CH44"/>
      <c r="CI44"/>
      <c r="CJ44"/>
      <c r="CK44"/>
      <c r="CL44"/>
      <c r="CM44"/>
      <c r="CN44" s="51"/>
    </row>
    <row r="45" spans="1:114"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CF45"/>
      <c r="CG45"/>
      <c r="CH45"/>
      <c r="CI45"/>
      <c r="CJ45"/>
      <c r="CK45"/>
      <c r="CL45"/>
      <c r="CM45"/>
      <c r="CN45" s="51"/>
    </row>
    <row r="46" spans="1:114">
      <c r="AL46" s="348"/>
      <c r="AM46" s="348"/>
      <c r="AN46" s="348"/>
      <c r="AO46" s="348"/>
      <c r="AP46" s="348"/>
      <c r="AQ46" s="348"/>
      <c r="AR46" s="348"/>
      <c r="AS46" s="348"/>
      <c r="AT46" s="348"/>
      <c r="AU46" s="348"/>
      <c r="AV46" s="348"/>
      <c r="AW46" s="348"/>
      <c r="CF46"/>
      <c r="CG46"/>
      <c r="CH46"/>
      <c r="CI46"/>
      <c r="CJ46"/>
      <c r="CK46"/>
      <c r="CL46"/>
      <c r="CM46"/>
      <c r="CN46" s="51"/>
    </row>
    <row r="47" spans="1:114"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CF47"/>
      <c r="CG47"/>
      <c r="CH47"/>
      <c r="CI47"/>
      <c r="CJ47"/>
      <c r="CK47"/>
      <c r="CL47"/>
      <c r="CM47"/>
    </row>
    <row r="48" spans="1:114"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CF48"/>
      <c r="CG48"/>
      <c r="CH48"/>
      <c r="CI48"/>
      <c r="CJ48"/>
      <c r="CK48"/>
      <c r="CL48"/>
      <c r="CM48"/>
    </row>
    <row r="49" spans="38:91"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CF49"/>
      <c r="CG49"/>
      <c r="CH49"/>
      <c r="CI49"/>
      <c r="CJ49"/>
      <c r="CK49"/>
      <c r="CL49"/>
      <c r="CM49"/>
    </row>
    <row r="50" spans="38:91"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CF50"/>
      <c r="CG50"/>
      <c r="CH50"/>
      <c r="CI50"/>
      <c r="CJ50"/>
      <c r="CK50"/>
      <c r="CL50"/>
      <c r="CM50"/>
    </row>
    <row r="51" spans="38:91"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CF51"/>
      <c r="CG51"/>
      <c r="CH51"/>
      <c r="CI51"/>
      <c r="CJ51"/>
      <c r="CK51"/>
      <c r="CL51"/>
      <c r="CM51"/>
    </row>
    <row r="52" spans="38:91"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CF52"/>
      <c r="CG52"/>
      <c r="CH52"/>
      <c r="CI52"/>
      <c r="CJ52"/>
      <c r="CK52"/>
      <c r="CL52"/>
      <c r="CM52"/>
    </row>
    <row r="53" spans="38:91"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CF53"/>
      <c r="CG53"/>
      <c r="CH53"/>
      <c r="CI53"/>
      <c r="CJ53"/>
      <c r="CK53"/>
      <c r="CL53"/>
      <c r="CM53"/>
    </row>
    <row r="54" spans="38:91"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CF54"/>
      <c r="CG54"/>
      <c r="CH54"/>
      <c r="CI54"/>
      <c r="CJ54"/>
      <c r="CK54"/>
      <c r="CL54"/>
      <c r="CM54"/>
    </row>
    <row r="55" spans="38:91"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</row>
    <row r="56" spans="38:91"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</row>
    <row r="57" spans="38:91"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</row>
  </sheetData>
  <mergeCells count="4">
    <mergeCell ref="A9:BC9"/>
    <mergeCell ref="A21:BC21"/>
    <mergeCell ref="A6:G6"/>
    <mergeCell ref="A7:G7"/>
  </mergeCells>
  <pageMargins left="0.7" right="0.7" top="0.75" bottom="0.75" header="0.3" footer="0.3"/>
  <ignoredErrors>
    <ignoredError sqref="A32:AE32" formula="1"/>
    <ignoredError sqref="AF32:AK32" formula="1" formulaRange="1"/>
    <ignoredError sqref="AF24:AP24 AF33:AK33 AF25:AK25 AF23:AL23 AF29:AK31 AF27:AK27" formulaRange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39997558519241921"/>
  </sheetPr>
  <dimension ref="A1:AB105"/>
  <sheetViews>
    <sheetView showGridLines="0" topLeftCell="J1" zoomScale="70" zoomScaleNormal="70" workbookViewId="0">
      <pane ySplit="7" topLeftCell="A11" activePane="bottomLeft" state="frozen"/>
      <selection activeCell="M18" sqref="M18"/>
      <selection pane="bottomLeft" activeCell="AA10" sqref="AA10"/>
    </sheetView>
  </sheetViews>
  <sheetFormatPr baseColWidth="10" defaultColWidth="11.42578125" defaultRowHeight="15"/>
  <cols>
    <col min="1" max="1" width="50.85546875" style="47" customWidth="1"/>
    <col min="2" max="9" width="14.7109375" style="47" bestFit="1" customWidth="1"/>
    <col min="10" max="10" width="17.85546875" style="47" bestFit="1" customWidth="1"/>
    <col min="11" max="11" width="14.7109375" style="47" bestFit="1" customWidth="1"/>
    <col min="12" max="12" width="21.85546875" style="47" hidden="1" customWidth="1"/>
    <col min="13" max="13" width="13.85546875" style="47" hidden="1" customWidth="1"/>
    <col min="14" max="16" width="13.7109375" style="47" hidden="1" customWidth="1"/>
    <col min="17" max="17" width="12.85546875" style="47" hidden="1" customWidth="1"/>
    <col min="18" max="18" width="14.7109375" style="47" hidden="1" customWidth="1"/>
    <col min="19" max="20" width="14.7109375" style="47" bestFit="1" customWidth="1"/>
    <col min="21" max="21" width="12.42578125" style="47" bestFit="1" customWidth="1"/>
    <col min="22" max="22" width="12.85546875" style="47" customWidth="1"/>
    <col min="23" max="23" width="13" style="47" customWidth="1"/>
    <col min="24" max="24" width="13.28515625" style="47" customWidth="1"/>
    <col min="25" max="25" width="12.5703125" style="47" bestFit="1" customWidth="1"/>
    <col min="26" max="26" width="12.7109375" style="47" customWidth="1"/>
    <col min="27" max="27" width="13.7109375" style="47" customWidth="1"/>
    <col min="28" max="16384" width="11.42578125" style="47"/>
  </cols>
  <sheetData>
    <row r="1" spans="1:28">
      <c r="L1" s="48" t="s">
        <v>71</v>
      </c>
      <c r="N1" s="49" t="s">
        <v>72</v>
      </c>
      <c r="O1" s="50">
        <f>(1366127/16031)</f>
        <v>85.21782795833073</v>
      </c>
      <c r="Q1" s="51"/>
      <c r="R1" s="74"/>
      <c r="U1" s="75"/>
      <c r="V1" s="75"/>
      <c r="W1" s="75"/>
      <c r="X1" s="75"/>
    </row>
    <row r="2" spans="1:28">
      <c r="M2" s="51"/>
      <c r="N2" s="49" t="s">
        <v>73</v>
      </c>
      <c r="O2" s="50">
        <f>16254952/188792</f>
        <v>86.099792364083228</v>
      </c>
      <c r="Q2" s="74"/>
      <c r="R2" s="74"/>
      <c r="U2" s="74"/>
      <c r="V2" s="74"/>
      <c r="W2" s="74"/>
      <c r="X2" s="74"/>
    </row>
    <row r="3" spans="1:28">
      <c r="N3" s="49" t="s">
        <v>74</v>
      </c>
      <c r="O3" s="50">
        <f>6163358/68247</f>
        <v>90.309581373540226</v>
      </c>
      <c r="Q3" s="74"/>
      <c r="R3" s="74"/>
    </row>
    <row r="4" spans="1:28">
      <c r="N4" s="49" t="s">
        <v>75</v>
      </c>
      <c r="O4" s="50">
        <f>1366127/16031</f>
        <v>85.21782795833073</v>
      </c>
    </row>
    <row r="5" spans="1:28">
      <c r="A5" s="100" t="s">
        <v>19</v>
      </c>
      <c r="B5" s="55"/>
      <c r="C5" s="54"/>
      <c r="D5" s="54"/>
      <c r="E5" s="54"/>
      <c r="F5" s="54"/>
      <c r="G5" s="54"/>
      <c r="H5" s="54"/>
      <c r="I5" s="54"/>
      <c r="J5" s="54"/>
      <c r="K5" s="54"/>
      <c r="N5" s="49" t="s">
        <v>76</v>
      </c>
      <c r="O5" s="50">
        <f>528712/6527</f>
        <v>81.003830243603488</v>
      </c>
      <c r="S5" s="54"/>
    </row>
    <row r="6" spans="1:28">
      <c r="A6" s="714" t="s">
        <v>418</v>
      </c>
      <c r="B6" s="688"/>
      <c r="C6" s="688"/>
      <c r="D6" s="688"/>
      <c r="E6" s="688"/>
      <c r="F6" s="688"/>
      <c r="G6" s="688"/>
      <c r="H6" s="54"/>
      <c r="I6" s="54"/>
      <c r="J6" s="54"/>
      <c r="K6" s="54"/>
      <c r="N6" s="206"/>
      <c r="S6" s="54"/>
    </row>
    <row r="7" spans="1:28">
      <c r="A7" s="689" t="s">
        <v>716</v>
      </c>
      <c r="B7" s="689"/>
      <c r="C7" s="689"/>
      <c r="D7" s="689"/>
      <c r="E7" s="689"/>
      <c r="F7" s="689"/>
      <c r="G7" s="689"/>
      <c r="H7" s="54"/>
      <c r="I7" s="54"/>
      <c r="J7" s="54"/>
      <c r="K7" s="54"/>
      <c r="N7" s="206"/>
      <c r="S7" s="54"/>
    </row>
    <row r="8" spans="1:28">
      <c r="A8" s="153" t="s">
        <v>399</v>
      </c>
      <c r="B8" s="70" t="s">
        <v>419</v>
      </c>
      <c r="C8" s="70" t="s">
        <v>420</v>
      </c>
      <c r="D8" s="70" t="s">
        <v>421</v>
      </c>
      <c r="E8" s="70" t="s">
        <v>422</v>
      </c>
      <c r="F8" s="70" t="s">
        <v>423</v>
      </c>
      <c r="G8" s="70" t="s">
        <v>424</v>
      </c>
      <c r="H8" s="70" t="s">
        <v>425</v>
      </c>
      <c r="I8" s="70" t="s">
        <v>426</v>
      </c>
      <c r="J8" s="70" t="s">
        <v>427</v>
      </c>
      <c r="K8" s="70" t="s">
        <v>428</v>
      </c>
      <c r="L8" s="70" t="s">
        <v>429</v>
      </c>
      <c r="M8" s="70" t="s">
        <v>430</v>
      </c>
      <c r="N8" s="70" t="s">
        <v>431</v>
      </c>
      <c r="O8" s="70" t="s">
        <v>432</v>
      </c>
      <c r="P8" s="70" t="s">
        <v>433</v>
      </c>
      <c r="Q8" s="70" t="s">
        <v>434</v>
      </c>
      <c r="R8" s="70" t="s">
        <v>435</v>
      </c>
      <c r="S8" s="70" t="s">
        <v>436</v>
      </c>
      <c r="T8" s="70" t="s">
        <v>429</v>
      </c>
      <c r="U8" s="70" t="s">
        <v>437</v>
      </c>
      <c r="V8" s="70" t="s">
        <v>430</v>
      </c>
      <c r="W8" s="70" t="s">
        <v>679</v>
      </c>
      <c r="X8" s="70" t="s">
        <v>680</v>
      </c>
      <c r="Y8" s="70" t="s">
        <v>694</v>
      </c>
      <c r="Z8" s="70" t="s">
        <v>702</v>
      </c>
      <c r="AA8" s="70" t="s">
        <v>727</v>
      </c>
      <c r="AB8"/>
    </row>
    <row r="9" spans="1:28">
      <c r="A9" s="152" t="str">
        <f>+'15. Oferta nacional de GLP'!A11</f>
        <v>Apiay</v>
      </c>
      <c r="B9" s="204">
        <f>+SUM('15. Oferta nacional de GLP'!B11:G11)</f>
        <v>6785069</v>
      </c>
      <c r="C9" s="204">
        <f>+SUM('15. Oferta nacional de GLP'!H11:M11)</f>
        <v>8223193</v>
      </c>
      <c r="D9" s="204">
        <f>+SUM('15. Oferta nacional de GLP'!N11:S11)</f>
        <v>7229391</v>
      </c>
      <c r="E9" s="204">
        <f>+SUM('15. Oferta nacional de GLP'!T11:Y11)</f>
        <v>5815437</v>
      </c>
      <c r="F9" s="204">
        <f>+SUM('15. Oferta nacional de GLP'!Z11:AE11)</f>
        <v>7221855</v>
      </c>
      <c r="G9" s="204">
        <f>+SUM('15. Oferta nacional de GLP'!AF11:AK11)</f>
        <v>8684238</v>
      </c>
      <c r="H9" s="204">
        <f>+SUM('15. Oferta nacional de GLP'!AL11:AQ11)</f>
        <v>9386451.5999999996</v>
      </c>
      <c r="I9" s="204">
        <f>+SUM('15. Oferta nacional de GLP'!AR11:AW11)</f>
        <v>8173311</v>
      </c>
      <c r="J9" s="204">
        <f>+SUM('15. Oferta nacional de GLP'!AX11:BC11)</f>
        <v>5606557.17552</v>
      </c>
      <c r="K9" s="164">
        <f>+SUM('15. Oferta nacional de GLP'!BD11:BI11)</f>
        <v>1098707</v>
      </c>
      <c r="L9" s="164">
        <f>+SUM('15. Oferta nacional de GLP'!BE11:BJ11)</f>
        <v>0</v>
      </c>
      <c r="M9" s="164">
        <f>+SUM('15. Oferta nacional de GLP'!BF11:BK11)</f>
        <v>0</v>
      </c>
      <c r="N9" s="164">
        <f>+SUM('15. Oferta nacional de GLP'!BG11:BL11)</f>
        <v>0</v>
      </c>
      <c r="O9" s="164">
        <f>+SUM('15. Oferta nacional de GLP'!BH11:BM11)</f>
        <v>0</v>
      </c>
      <c r="P9" s="164">
        <f>+SUM('15. Oferta nacional de GLP'!BI11:BN11)</f>
        <v>0</v>
      </c>
      <c r="Q9" s="164">
        <f>+SUM('15. Oferta nacional de GLP'!BJ11:BO11)</f>
        <v>0</v>
      </c>
      <c r="R9" s="164">
        <f>+SUM('15. Oferta nacional de GLP'!BK11:BP11)</f>
        <v>0</v>
      </c>
      <c r="S9" s="164">
        <f>+SUM('15. Oferta nacional de GLP'!BJ11:BO11)</f>
        <v>0</v>
      </c>
      <c r="T9" s="164">
        <f>+SUM('15. Oferta nacional de GLP'!BP11:BU11)</f>
        <v>0</v>
      </c>
      <c r="U9" s="164">
        <f>+SUM('15. Oferta nacional de GLP'!BV11:CB11)</f>
        <v>0</v>
      </c>
      <c r="V9" s="164">
        <f>+SUM('15. Oferta nacional de GLP'!BW11:CC11)</f>
        <v>0</v>
      </c>
      <c r="W9" s="164"/>
      <c r="X9" s="164"/>
    </row>
    <row r="10" spans="1:28">
      <c r="A10" s="152" t="str">
        <f>+'15. Oferta nacional de GLP'!A12</f>
        <v>Barranca</v>
      </c>
      <c r="B10" s="204">
        <f>+SUM('15. Oferta nacional de GLP'!B12:G12)</f>
        <v>84241737</v>
      </c>
      <c r="C10" s="204">
        <f>+SUM('15. Oferta nacional de GLP'!H12:M12)</f>
        <v>67405446</v>
      </c>
      <c r="D10" s="204">
        <f>+SUM('15. Oferta nacional de GLP'!N12:S12)</f>
        <v>94387706</v>
      </c>
      <c r="E10" s="204">
        <f>+SUM('15. Oferta nacional de GLP'!T12:Y12)</f>
        <v>84812881</v>
      </c>
      <c r="F10" s="204">
        <f>+SUM('15. Oferta nacional de GLP'!Z12:AE12)</f>
        <v>54827516</v>
      </c>
      <c r="G10" s="204">
        <f>+SUM('15. Oferta nacional de GLP'!AF12:AK12)</f>
        <v>59085338</v>
      </c>
      <c r="H10" s="204">
        <f>+SUM('15. Oferta nacional de GLP'!AL12:AQ12)</f>
        <v>48904717</v>
      </c>
      <c r="I10" s="204">
        <f>+SUM('15. Oferta nacional de GLP'!AR12:AW12)</f>
        <v>58651762</v>
      </c>
      <c r="J10" s="204">
        <f>+SUM('15. Oferta nacional de GLP'!AX12:BC12)</f>
        <v>63847312.399999999</v>
      </c>
      <c r="K10" s="164">
        <f>+SUM('15. Oferta nacional de GLP'!BD12:BI12)</f>
        <v>59512138</v>
      </c>
      <c r="L10" s="164">
        <f>+SUM('15. Oferta nacional de GLP'!BE12:BJ12)</f>
        <v>55349157.079999998</v>
      </c>
      <c r="M10" s="164">
        <f>+SUM('15. Oferta nacional de GLP'!BF12:BK12)</f>
        <v>51619424.079999998</v>
      </c>
      <c r="N10" s="164">
        <f>+SUM('15. Oferta nacional de GLP'!BG12:BL12)</f>
        <v>47941521.199999996</v>
      </c>
      <c r="O10" s="164">
        <f>+SUM('15. Oferta nacional de GLP'!BH12:BM12)</f>
        <v>47126086.199999996</v>
      </c>
      <c r="P10" s="164">
        <f>+SUM('15. Oferta nacional de GLP'!BI12:BN12)</f>
        <v>48294466.199999996</v>
      </c>
      <c r="Q10" s="164">
        <f>+SUM('15. Oferta nacional de GLP'!BJ12:BO12)</f>
        <v>49731305.200000003</v>
      </c>
      <c r="R10" s="164">
        <f>+SUM('15. Oferta nacional de GLP'!BK12:BP12)</f>
        <v>53032400.799999997</v>
      </c>
      <c r="S10" s="164">
        <f>+SUM('15. Oferta nacional de GLP'!BJ12:BO12)</f>
        <v>49731305.200000003</v>
      </c>
      <c r="T10" s="164">
        <f>+SUM('15. Oferta nacional de GLP'!BP12:BU12)</f>
        <v>52616943.469999999</v>
      </c>
      <c r="U10" s="164">
        <f>+SUM('15. Oferta nacional de GLP'!BV12:CB12)</f>
        <v>65809503.099999994</v>
      </c>
      <c r="V10" s="164">
        <f>+SUM('15. Oferta nacional de GLP'!BW12:CC12)</f>
        <v>66135150.159999996</v>
      </c>
      <c r="W10" s="164">
        <f>SUM('15. Oferta nacional de GLP'!CH12:CM12)</f>
        <v>55261416</v>
      </c>
      <c r="X10" s="164">
        <f>SUM('15. Oferta nacional de GLP'!CN12:CV12)</f>
        <v>72538279</v>
      </c>
      <c r="Y10" s="164">
        <f>SUM('15. Oferta nacional de GLP'!CT12:DA12)</f>
        <v>57373564.690000005</v>
      </c>
      <c r="Z10" s="164">
        <f>SUM('15. Oferta nacional de GLP'!CZ12:DF12)</f>
        <v>40625006.350000001</v>
      </c>
      <c r="AA10" s="164">
        <f>SUM('15. Oferta nacional de GLP'!DF12:DN12)</f>
        <v>21542510</v>
      </c>
    </row>
    <row r="11" spans="1:28">
      <c r="A11" s="152" t="str">
        <f>+'15. Oferta nacional de GLP'!A13</f>
        <v>Cartagena</v>
      </c>
      <c r="B11" s="204">
        <f>+SUM('15. Oferta nacional de GLP'!B13:G13)</f>
        <v>36201861</v>
      </c>
      <c r="C11" s="204">
        <f>+SUM('15. Oferta nacional de GLP'!H13:M13)</f>
        <v>29310494</v>
      </c>
      <c r="D11" s="204">
        <f>+SUM('15. Oferta nacional de GLP'!N13:S13)</f>
        <v>21438503</v>
      </c>
      <c r="E11" s="204">
        <f>+SUM('15. Oferta nacional de GLP'!T13:Y13)</f>
        <v>39979536</v>
      </c>
      <c r="F11" s="204">
        <f>+SUM('15. Oferta nacional de GLP'!Z13:AE13)</f>
        <v>16868756</v>
      </c>
      <c r="G11" s="204">
        <f>+SUM('15. Oferta nacional de GLP'!AF13:AK13)</f>
        <v>40982865</v>
      </c>
      <c r="H11" s="204">
        <f>+SUM('15. Oferta nacional de GLP'!AL13:AQ13)</f>
        <v>39505163.200000003</v>
      </c>
      <c r="I11" s="204">
        <f>+SUM('15. Oferta nacional de GLP'!AR13:AW13)</f>
        <v>39845920</v>
      </c>
      <c r="J11" s="204">
        <f>+SUM('15. Oferta nacional de GLP'!AX13:BC13)</f>
        <v>37866182.399999999</v>
      </c>
      <c r="K11" s="164">
        <f>+SUM('15. Oferta nacional de GLP'!BD13:BI13)</f>
        <v>39524400</v>
      </c>
      <c r="L11" s="164">
        <f>+SUM('15. Oferta nacional de GLP'!BE13:BJ13)</f>
        <v>39115200</v>
      </c>
      <c r="M11" s="164">
        <f>+SUM('15. Oferta nacional de GLP'!BF13:BK13)</f>
        <v>37961148</v>
      </c>
      <c r="N11" s="164">
        <f>+SUM('15. Oferta nacional de GLP'!BG13:BL13)</f>
        <v>36338028</v>
      </c>
      <c r="O11" s="164">
        <f>+SUM('15. Oferta nacional de GLP'!BH13:BM13)</f>
        <v>34973548</v>
      </c>
      <c r="P11" s="164">
        <f>+SUM('15. Oferta nacional de GLP'!BI13:BN13)</f>
        <v>34770748</v>
      </c>
      <c r="Q11" s="164">
        <f>+SUM('15. Oferta nacional de GLP'!BJ13:BO13)</f>
        <v>33893948</v>
      </c>
      <c r="R11" s="164">
        <f>+SUM('15. Oferta nacional de GLP'!BK13:BP13)</f>
        <v>35450650.269999996</v>
      </c>
      <c r="S11" s="164">
        <f>+SUM('15. Oferta nacional de GLP'!BJ13:BO13)</f>
        <v>33893948</v>
      </c>
      <c r="T11" s="164">
        <f>+SUM('15. Oferta nacional de GLP'!BP13:BU13)</f>
        <v>40303088.960000001</v>
      </c>
      <c r="U11" s="164">
        <f>+SUM('15. Oferta nacional de GLP'!BV13:CB13)</f>
        <v>44842462.25</v>
      </c>
      <c r="V11" s="164">
        <f>+SUM('15. Oferta nacional de GLP'!BW13:CC13)</f>
        <v>44051687.850000001</v>
      </c>
      <c r="W11" s="164">
        <f>SUM('15. Oferta nacional de GLP'!CH13:CM13)</f>
        <v>32693375.710000001</v>
      </c>
      <c r="X11" s="164">
        <f>SUM('15. Oferta nacional de GLP'!CN13:CV13)</f>
        <v>48879217.329999998</v>
      </c>
      <c r="Y11" s="164">
        <f>SUM('15. Oferta nacional de GLP'!CT13:DA13)</f>
        <v>36693941</v>
      </c>
      <c r="Z11" s="164">
        <f>SUM('15. Oferta nacional de GLP'!CZ13:DF13)</f>
        <v>24213950.059999999</v>
      </c>
      <c r="AA11" s="164">
        <f>SUM('15. Oferta nacional de GLP'!DF13:DN13)</f>
        <v>35324109.200000003</v>
      </c>
    </row>
    <row r="12" spans="1:28">
      <c r="A12" s="152" t="str">
        <f>+'15. Oferta nacional de GLP'!A14</f>
        <v>Cusiana</v>
      </c>
      <c r="B12" s="204">
        <f>+SUM('15. Oferta nacional de GLP'!B14:G14)</f>
        <v>87482386</v>
      </c>
      <c r="C12" s="204">
        <f>+SUM('15. Oferta nacional de GLP'!H14:M14)</f>
        <v>92094305</v>
      </c>
      <c r="D12" s="204">
        <f>+SUM('15. Oferta nacional de GLP'!N14:S14)</f>
        <v>90977430</v>
      </c>
      <c r="E12" s="204">
        <f>+SUM('15. Oferta nacional de GLP'!T14:Y14)</f>
        <v>91862616</v>
      </c>
      <c r="F12" s="204">
        <f>+SUM('15. Oferta nacional de GLP'!Z14:AE14)</f>
        <v>90085393</v>
      </c>
      <c r="G12" s="204">
        <f>+SUM('15. Oferta nacional de GLP'!AF14:AK14)</f>
        <v>94442210</v>
      </c>
      <c r="H12" s="204">
        <f>+SUM('15. Oferta nacional de GLP'!AL14:AQ14)</f>
        <v>88726780</v>
      </c>
      <c r="I12" s="204">
        <f>+SUM('15. Oferta nacional de GLP'!AR14:AW14)</f>
        <v>72279098</v>
      </c>
      <c r="J12" s="204">
        <f>+SUM('15. Oferta nacional de GLP'!AX14:BC14)</f>
        <v>70533306.995800018</v>
      </c>
      <c r="K12" s="164">
        <f>+SUM('15. Oferta nacional de GLP'!BD14:BI14)</f>
        <v>100126355</v>
      </c>
      <c r="L12" s="164">
        <f>+SUM('15. Oferta nacional de GLP'!BE14:BJ14)</f>
        <v>96676316.620000005</v>
      </c>
      <c r="M12" s="164">
        <f>+SUM('15. Oferta nacional de GLP'!BF14:BK14)</f>
        <v>94023349.620000005</v>
      </c>
      <c r="N12" s="164">
        <f>+SUM('15. Oferta nacional de GLP'!BG14:BL14)</f>
        <v>94992939.620000005</v>
      </c>
      <c r="O12" s="164">
        <f>+SUM('15. Oferta nacional de GLP'!BH14:BM14)</f>
        <v>94852603.620000005</v>
      </c>
      <c r="P12" s="164">
        <f>+SUM('15. Oferta nacional de GLP'!BI14:BN14)</f>
        <v>93906266.820000008</v>
      </c>
      <c r="Q12" s="164">
        <f>+SUM('15. Oferta nacional de GLP'!BJ14:BO14)</f>
        <v>93041673.219999999</v>
      </c>
      <c r="R12" s="164">
        <f>+SUM('15. Oferta nacional de GLP'!BK14:BP14)</f>
        <v>92065562.120000005</v>
      </c>
      <c r="S12" s="164">
        <f>+SUM('15. Oferta nacional de GLP'!BJ14:BO14)</f>
        <v>93041673.219999999</v>
      </c>
      <c r="T12" s="164">
        <f>+SUM('15. Oferta nacional de GLP'!BP14:BU14)</f>
        <v>79081362.425999999</v>
      </c>
      <c r="U12" s="164">
        <f>+SUM('15. Oferta nacional de GLP'!BV14:CB14)</f>
        <v>84221504.390000001</v>
      </c>
      <c r="V12" s="164">
        <f>+SUM('15. Oferta nacional de GLP'!BW14:CC14)</f>
        <v>81187566.170000002</v>
      </c>
      <c r="W12" s="164">
        <f>SUM('15. Oferta nacional de GLP'!CH14:CM14)</f>
        <v>50975952.799999997</v>
      </c>
      <c r="X12" s="164">
        <f>SUM('15. Oferta nacional de GLP'!CN14:CV14)</f>
        <v>43647029.5</v>
      </c>
      <c r="Y12" s="164">
        <f>SUM('15. Oferta nacional de GLP'!CT14:DA14)</f>
        <v>48493986.697999999</v>
      </c>
      <c r="Z12" s="164">
        <f>SUM('15. Oferta nacional de GLP'!CZ14:DF14)</f>
        <v>28858023.539999999</v>
      </c>
      <c r="AA12" s="164">
        <f>SUM('15. Oferta nacional de GLP'!DF14:DN14)</f>
        <v>19220071.34</v>
      </c>
    </row>
    <row r="13" spans="1:28">
      <c r="A13" s="152" t="s">
        <v>351</v>
      </c>
      <c r="B13" s="204">
        <f>+SUM('15. Oferta nacional de GLP'!B15:G15)</f>
        <v>0</v>
      </c>
      <c r="C13" s="204">
        <f>+SUM('15. Oferta nacional de GLP'!H15:M15)</f>
        <v>0</v>
      </c>
      <c r="D13" s="204">
        <f>+SUM('15. Oferta nacional de GLP'!N15:S15)</f>
        <v>0</v>
      </c>
      <c r="E13" s="204">
        <f>+SUM('15. Oferta nacional de GLP'!T15:Y15)</f>
        <v>0</v>
      </c>
      <c r="F13" s="204">
        <f>+SUM('15. Oferta nacional de GLP'!Z15:AE15)</f>
        <v>0</v>
      </c>
      <c r="G13" s="204">
        <f>+SUM('15. Oferta nacional de GLP'!AF15:AK15)</f>
        <v>60394000</v>
      </c>
      <c r="H13" s="204">
        <f>+SUM('15. Oferta nacional de GLP'!AL15:AQ15)</f>
        <v>113228825</v>
      </c>
      <c r="I13" s="204">
        <f>+SUM('15. Oferta nacional de GLP'!AR15:AW15)</f>
        <v>117070899</v>
      </c>
      <c r="J13" s="204">
        <f>+SUM('15. Oferta nacional de GLP'!AX15:BC15)</f>
        <v>119292083.32799999</v>
      </c>
      <c r="K13" s="164">
        <f>+SUM('15. Oferta nacional de GLP'!BD15:BI15)</f>
        <v>67467120</v>
      </c>
      <c r="L13" s="164">
        <f>+SUM('15. Oferta nacional de GLP'!BE15:BJ15)</f>
        <v>69092760.200000003</v>
      </c>
      <c r="M13" s="164">
        <f>+SUM('15. Oferta nacional de GLP'!BF15:BK15)</f>
        <v>75601469.200000003</v>
      </c>
      <c r="N13" s="164">
        <f>+SUM('15. Oferta nacional de GLP'!BG15:BL15)</f>
        <v>80214367.200000003</v>
      </c>
      <c r="O13" s="164">
        <f>+SUM('15. Oferta nacional de GLP'!BH15:BM15)</f>
        <v>87147212.200000003</v>
      </c>
      <c r="P13" s="164">
        <f>+SUM('15. Oferta nacional de GLP'!BI15:BN15)</f>
        <v>92648821</v>
      </c>
      <c r="Q13" s="164">
        <f>+SUM('15. Oferta nacional de GLP'!BJ15:BO15)</f>
        <v>99055734.640000001</v>
      </c>
      <c r="R13" s="164">
        <f>+SUM('15. Oferta nacional de GLP'!BK15:BP15)</f>
        <v>102046066.52</v>
      </c>
      <c r="S13" s="164">
        <f>+SUM('15. Oferta nacional de GLP'!BJ15:BO15)</f>
        <v>99055734.640000001</v>
      </c>
      <c r="T13" s="164">
        <f>+SUM('15. Oferta nacional de GLP'!BP15:BU15)</f>
        <v>128411206.411</v>
      </c>
      <c r="U13" s="164">
        <f>+SUM('15. Oferta nacional de GLP'!BV15:CB15)</f>
        <v>145502962.50999999</v>
      </c>
      <c r="V13" s="164">
        <f>+SUM('15. Oferta nacional de GLP'!BW15:CC15)</f>
        <v>142136453.43000001</v>
      </c>
      <c r="W13" s="164">
        <f>SUM('15. Oferta nacional de GLP'!CH15:CM15)</f>
        <v>108087092.09999999</v>
      </c>
      <c r="X13" s="164">
        <f>SUM('15. Oferta nacional de GLP'!CN15:CV15)</f>
        <v>161285924.088</v>
      </c>
      <c r="Y13" s="164">
        <f>SUM('15. Oferta nacional de GLP'!CT15:DA15)</f>
        <v>128516434.354</v>
      </c>
      <c r="Z13" s="164">
        <f>SUM('15. Oferta nacional de GLP'!CZ15:DF15)</f>
        <v>105919689.34999999</v>
      </c>
      <c r="AA13" s="164">
        <f>SUM('15. Oferta nacional de GLP'!DF15:DN15)</f>
        <v>67013636.979999997</v>
      </c>
    </row>
    <row r="14" spans="1:28">
      <c r="A14" s="152" t="str">
        <f>+'15. Oferta nacional de GLP'!A16</f>
        <v>Dina</v>
      </c>
      <c r="B14" s="204">
        <f>+SUM('15. Oferta nacional de GLP'!B16:G16)</f>
        <v>3088739</v>
      </c>
      <c r="C14" s="204">
        <f>+SUM('15. Oferta nacional de GLP'!H16:M16)</f>
        <v>2840952</v>
      </c>
      <c r="D14" s="204">
        <f>+SUM('15. Oferta nacional de GLP'!N16:S16)</f>
        <v>2743333</v>
      </c>
      <c r="E14" s="204">
        <f>+SUM('15. Oferta nacional de GLP'!T16:Y16)</f>
        <v>2259214</v>
      </c>
      <c r="F14" s="204">
        <f>+SUM('15. Oferta nacional de GLP'!Z16:AE16)</f>
        <v>2447245</v>
      </c>
      <c r="G14" s="204">
        <f>+SUM('15. Oferta nacional de GLP'!AF16:AK16)</f>
        <v>2605512</v>
      </c>
      <c r="H14" s="204">
        <f>+SUM('15. Oferta nacional de GLP'!AL16:AQ16)</f>
        <v>2605329</v>
      </c>
      <c r="I14" s="204">
        <f>+SUM('15. Oferta nacional de GLP'!AR16:AW16)</f>
        <v>2466523</v>
      </c>
      <c r="J14" s="204">
        <f>+SUM('15. Oferta nacional de GLP'!AX16:BC16)</f>
        <v>2632823.5960000004</v>
      </c>
      <c r="K14" s="164">
        <f>+SUM('15. Oferta nacional de GLP'!BD16:BI16)</f>
        <v>2122984</v>
      </c>
      <c r="L14" s="164">
        <f>+SUM('15. Oferta nacional de GLP'!BE16:BJ16)</f>
        <v>2104696.2000000002</v>
      </c>
      <c r="M14" s="164">
        <f>+SUM('15. Oferta nacional de GLP'!BF16:BK16)</f>
        <v>2044724.2</v>
      </c>
      <c r="N14" s="164">
        <f>+SUM('15. Oferta nacional de GLP'!BG16:BL16)</f>
        <v>2043876.2</v>
      </c>
      <c r="O14" s="164">
        <f>+SUM('15. Oferta nacional de GLP'!BH16:BM16)</f>
        <v>2413276.6800000002</v>
      </c>
      <c r="P14" s="164">
        <f>+SUM('15. Oferta nacional de GLP'!BI16:BN16)</f>
        <v>2574490.6800000002</v>
      </c>
      <c r="Q14" s="164">
        <f>+SUM('15. Oferta nacional de GLP'!BJ16:BO16)</f>
        <v>2532025.6799999997</v>
      </c>
      <c r="R14" s="164">
        <f>+SUM('15. Oferta nacional de GLP'!BK16:BP16)</f>
        <v>2537203.62</v>
      </c>
      <c r="S14" s="164">
        <f>+SUM('15. Oferta nacional de GLP'!BJ16:BO16)</f>
        <v>2532025.6799999997</v>
      </c>
      <c r="T14" s="164">
        <f>+SUM('15. Oferta nacional de GLP'!BP16:BU16)</f>
        <v>2635320.29</v>
      </c>
      <c r="U14" s="164">
        <f>+SUM('15. Oferta nacional de GLP'!BV16:CB16)</f>
        <v>3088788</v>
      </c>
      <c r="V14" s="164">
        <f>+SUM('15. Oferta nacional de GLP'!BW16:CC16)</f>
        <v>3144803</v>
      </c>
      <c r="W14" s="164">
        <f>SUM('15. Oferta nacional de GLP'!CH16:CM16)</f>
        <v>2608130.2000000002</v>
      </c>
      <c r="X14" s="164">
        <f>SUM('15. Oferta nacional de GLP'!CN16:CV16)</f>
        <v>3487861.7199999997</v>
      </c>
      <c r="Y14" s="164">
        <f>SUM('15. Oferta nacional de GLP'!CT16:DA16)</f>
        <v>3048454.36</v>
      </c>
      <c r="Z14" s="164">
        <f>SUM('15. Oferta nacional de GLP'!CZ16:DF16)</f>
        <v>2590919.5500000003</v>
      </c>
      <c r="AA14" s="164">
        <f>SUM('15. Oferta nacional de GLP'!DF16:DN16)</f>
        <v>1722412.62</v>
      </c>
    </row>
    <row r="15" spans="1:28">
      <c r="A15" s="152" t="str">
        <f>+'15. Oferta nacional de GLP'!A17</f>
        <v>Propilco</v>
      </c>
      <c r="B15" s="204">
        <f>+SUM('15. Oferta nacional de GLP'!B17:G17)</f>
        <v>27702298</v>
      </c>
      <c r="C15" s="204">
        <f>+SUM('15. Oferta nacional de GLP'!H17:M17)</f>
        <v>30973611</v>
      </c>
      <c r="D15" s="204">
        <f>+SUM('15. Oferta nacional de GLP'!N17:S17)</f>
        <v>20638999.430000007</v>
      </c>
      <c r="E15" s="204">
        <f>+SUM('15. Oferta nacional de GLP'!T17:Y17)</f>
        <v>0</v>
      </c>
      <c r="F15" s="204">
        <f>+SUM('15. Oferta nacional de GLP'!Z17:AE17)</f>
        <v>22669667</v>
      </c>
      <c r="G15" s="204">
        <f>+SUM('15. Oferta nacional de GLP'!AF17:AK17)</f>
        <v>15236564</v>
      </c>
      <c r="H15" s="204">
        <f>+SUM('15. Oferta nacional de GLP'!AL17:AQ17)</f>
        <v>7600529.7999999998</v>
      </c>
      <c r="I15" s="204">
        <f>+SUM('15. Oferta nacional de GLP'!AR17:AW17)</f>
        <v>0</v>
      </c>
      <c r="J15" s="204">
        <f>+SUM('15. Oferta nacional de GLP'!AX17:BC17)</f>
        <v>0</v>
      </c>
      <c r="K15" s="164">
        <f>+SUM('15. Oferta nacional de GLP'!BD17:BI17)</f>
        <v>0</v>
      </c>
      <c r="L15" s="164">
        <f>+SUM('15. Oferta nacional de GLP'!BE17:BJ17)</f>
        <v>2074643.9999999998</v>
      </c>
      <c r="M15" s="164">
        <f>+SUM('15. Oferta nacional de GLP'!BF17:BK17)</f>
        <v>3014956</v>
      </c>
      <c r="N15" s="164">
        <f>+SUM('15. Oferta nacional de GLP'!BG17:BL17)</f>
        <v>3014956</v>
      </c>
      <c r="O15" s="164">
        <f>+SUM('15. Oferta nacional de GLP'!BH17:BM17)</f>
        <v>3014956</v>
      </c>
      <c r="P15" s="164">
        <f>+SUM('15. Oferta nacional de GLP'!BI17:BN17)</f>
        <v>3221440.8</v>
      </c>
      <c r="Q15" s="164">
        <f>+SUM('15. Oferta nacional de GLP'!BJ17:BO17)</f>
        <v>3221440.8</v>
      </c>
      <c r="R15" s="164">
        <f>+SUM('15. Oferta nacional de GLP'!BK17:BP17)</f>
        <v>1978601.1</v>
      </c>
      <c r="S15" s="164">
        <f>+SUM('15. Oferta nacional de GLP'!BJ17:BO17)</f>
        <v>3221440.8</v>
      </c>
      <c r="T15" s="164">
        <f>+SUM('15. Oferta nacional de GLP'!BP17:BU17)</f>
        <v>8618209.4199999999</v>
      </c>
      <c r="U15" s="164">
        <f>+SUM('15. Oferta nacional de GLP'!BV17:CB17)</f>
        <v>1274216</v>
      </c>
      <c r="V15" s="164">
        <f>+SUM('15. Oferta nacional de GLP'!BW17:CC17)</f>
        <v>604940</v>
      </c>
      <c r="W15" s="164">
        <f>SUM('15. Oferta nacional de GLP'!CH17:CM17)</f>
        <v>4763940</v>
      </c>
      <c r="X15" s="164">
        <f>SUM('15. Oferta nacional de GLP'!CN17:CV17)</f>
        <v>0</v>
      </c>
      <c r="Y15" s="164">
        <f>SUM('15. Oferta nacional de GLP'!CT17:DA17)</f>
        <v>0</v>
      </c>
      <c r="Z15" s="164">
        <f>SUM('15. Oferta nacional de GLP'!CZ17:DF17)</f>
        <v>0</v>
      </c>
      <c r="AA15" s="164">
        <f>SUM('15. Oferta nacional de GLP'!DF17:DN17)</f>
        <v>0</v>
      </c>
    </row>
    <row r="16" spans="1:28">
      <c r="A16" s="152" t="str">
        <f>+'15. Oferta nacional de GLP'!A19</f>
        <v>Terminal Fluvial</v>
      </c>
      <c r="B16" s="204">
        <f>+SUM('15. Oferta nacional de GLP'!B19:G19)</f>
        <v>24600000</v>
      </c>
      <c r="C16" s="204">
        <f>+SUM('15. Oferta nacional de GLP'!H19:M19)</f>
        <v>11539743.440943062</v>
      </c>
      <c r="D16" s="204">
        <f>+SUM('15. Oferta nacional de GLP'!N19:S19)</f>
        <v>14395013</v>
      </c>
      <c r="E16" s="204">
        <f>+SUM('15. Oferta nacional de GLP'!T19:Y19)</f>
        <v>0</v>
      </c>
      <c r="F16" s="204">
        <f>+SUM('15. Oferta nacional de GLP'!Z19:AE19)</f>
        <v>22669596</v>
      </c>
      <c r="G16" s="204">
        <f>+SUM('15. Oferta nacional de GLP'!AF19:AK19)</f>
        <v>0</v>
      </c>
      <c r="H16" s="204">
        <v>0</v>
      </c>
      <c r="I16" s="204">
        <v>0</v>
      </c>
      <c r="J16" s="204">
        <f>+SUM('15. Oferta nacional de GLP'!AX18:BC18)</f>
        <v>0</v>
      </c>
      <c r="K16" s="164">
        <v>0</v>
      </c>
      <c r="L16" s="164">
        <v>1</v>
      </c>
      <c r="M16" s="164">
        <v>2</v>
      </c>
      <c r="N16" s="164">
        <v>3</v>
      </c>
      <c r="O16" s="164">
        <v>4</v>
      </c>
      <c r="P16" s="164">
        <v>5</v>
      </c>
      <c r="Q16" s="164">
        <v>6</v>
      </c>
      <c r="R16" s="164">
        <v>7</v>
      </c>
      <c r="S16" s="164">
        <f>+SUM('15. Oferta nacional de GLP'!BJ18:BO18)</f>
        <v>2576.5367879999999</v>
      </c>
      <c r="T16" s="164">
        <f>+SUM('15. Oferta nacional de GLP'!BP18:BU18)</f>
        <v>1850.040696</v>
      </c>
      <c r="U16" s="164">
        <f>+SUM('15. Oferta nacional de GLP'!BV18:CB18)</f>
        <v>0</v>
      </c>
      <c r="V16" s="164">
        <f>+SUM('15. Oferta nacional de GLP'!BW18:CC18)</f>
        <v>0</v>
      </c>
      <c r="W16" s="164">
        <f>SUM('15. Oferta nacional de GLP'!CH18:CM18)</f>
        <v>0</v>
      </c>
      <c r="X16" s="164">
        <f>SUM('15. Oferta nacional de GLP'!CN18:CV18)</f>
        <v>0</v>
      </c>
      <c r="Y16" s="164">
        <f>SUM('15. Oferta nacional de GLP'!CT18:DA18)</f>
        <v>0</v>
      </c>
      <c r="Z16" s="164">
        <f>SUM('15. Oferta nacional de GLP'!CU18:DB18)</f>
        <v>0</v>
      </c>
      <c r="AA16" s="164">
        <f>SUM('15. Oferta nacional de GLP'!DF18:DN18)</f>
        <v>0</v>
      </c>
    </row>
    <row r="17" spans="1:27">
      <c r="A17" s="61" t="s">
        <v>438</v>
      </c>
      <c r="B17" s="204">
        <f>+SUM('15. Oferta nacional de GLP'!B25:G25)</f>
        <v>24000000</v>
      </c>
      <c r="C17" s="204">
        <f>+SUM('15. Oferta nacional de GLP'!H25:M25)</f>
        <v>30380359</v>
      </c>
      <c r="D17" s="204">
        <f>+SUM('15. Oferta nacional de GLP'!N25:S25)</f>
        <v>30290000</v>
      </c>
      <c r="E17" s="204">
        <f>+SUM('15. Oferta nacional de GLP'!T25:Y25)</f>
        <v>31180000</v>
      </c>
      <c r="F17" s="204">
        <f>+SUM('15. Oferta nacional de GLP'!Z25:AE25)</f>
        <v>30932900</v>
      </c>
      <c r="G17" s="204">
        <f>+SUM('15. Oferta nacional de GLP'!AF25:AK25)</f>
        <v>31911286</v>
      </c>
      <c r="H17" s="204">
        <f>+SUM('15. Oferta nacional de GLP'!AL25:AQ25)</f>
        <v>15875299.039999999</v>
      </c>
      <c r="I17" s="204">
        <f>+SUM('15. Oferta nacional de GLP'!AR25:AW25)</f>
        <v>32680868.096000001</v>
      </c>
      <c r="J17" s="204">
        <f>+SUM('15. Oferta nacional de GLP'!AX25:BC25)</f>
        <v>22352000</v>
      </c>
      <c r="K17" s="164">
        <f>+SUM('15. Oferta nacional de GLP'!BD25:BI25)</f>
        <v>27302000</v>
      </c>
      <c r="L17" s="164">
        <f>+SUM('15. Oferta nacional de GLP'!BE25:BJ25)</f>
        <v>28506457</v>
      </c>
      <c r="M17" s="164">
        <f>+SUM('15. Oferta nacional de GLP'!BF25:BK25)</f>
        <v>28038795</v>
      </c>
      <c r="N17" s="164">
        <f>+SUM('15. Oferta nacional de GLP'!BG25:BL25)</f>
        <v>27103843</v>
      </c>
      <c r="O17" s="164">
        <f>+SUM('15. Oferta nacional de GLP'!BH25:BM25)</f>
        <v>27366888</v>
      </c>
      <c r="P17" s="164">
        <f>+SUM('15. Oferta nacional de GLP'!BI25:BN25)</f>
        <v>27004736</v>
      </c>
      <c r="Q17" s="164">
        <f>+SUM('15. Oferta nacional de GLP'!BJ25:BO25)</f>
        <v>27006559</v>
      </c>
      <c r="R17" s="164">
        <f>+SUM('15. Oferta nacional de GLP'!BK25:BP25)</f>
        <v>27667061</v>
      </c>
      <c r="S17" s="164">
        <f>+SUM('15. Oferta nacional de GLP'!BJ25:BO25)</f>
        <v>27006559</v>
      </c>
      <c r="T17" s="164">
        <f>+SUM('15. Oferta nacional de GLP'!BP25:BU25)</f>
        <v>29171004</v>
      </c>
      <c r="U17" s="164">
        <f>SUM('15. Oferta nacional de GLP'!BV25:CA25)</f>
        <v>31488806.127999999</v>
      </c>
      <c r="V17" s="164">
        <f>SUM('15. Oferta nacional de GLP'!CB25:CG25)</f>
        <v>33769794.240000002</v>
      </c>
      <c r="W17" s="164">
        <f>SUM('15. Oferta nacional de GLP'!CH25:CM25)</f>
        <v>28650000</v>
      </c>
      <c r="X17" s="164">
        <f>SUM('15. Oferta nacional de GLP'!CN25:CV25)</f>
        <v>40625462</v>
      </c>
      <c r="Y17" s="164">
        <f>SUM('15. Oferta nacional de GLP'!CT25:DA25)</f>
        <v>32497696</v>
      </c>
      <c r="Z17" s="164">
        <f>SUM('15. Oferta nacional de GLP'!CZ25:DF25)</f>
        <v>25399097</v>
      </c>
      <c r="AA17" s="164">
        <f>SUM('15. Oferta nacional de GLP'!DF25:DN25)</f>
        <v>11012000</v>
      </c>
    </row>
    <row r="18" spans="1:27">
      <c r="A18" s="61" t="s">
        <v>439</v>
      </c>
      <c r="B18" s="204">
        <f>+SUM('15. Oferta nacional de GLP'!B26:G26)</f>
        <v>6000000</v>
      </c>
      <c r="C18" s="204">
        <f>+SUM('15. Oferta nacional de GLP'!H26:M26)</f>
        <v>7000000</v>
      </c>
      <c r="D18" s="204">
        <f>+SUM('15. Oferta nacional de GLP'!N26:S26)</f>
        <v>12000000</v>
      </c>
      <c r="E18" s="204">
        <f>+SUM('15. Oferta nacional de GLP'!T26:Y26)</f>
        <v>7416000</v>
      </c>
      <c r="F18" s="204">
        <f>+SUM('15. Oferta nacional de GLP'!Z26:AE26)</f>
        <v>9243615.1985539999</v>
      </c>
      <c r="G18" s="204">
        <f>+SUM('15. Oferta nacional de GLP'!AF26:AK26)</f>
        <v>7219601.9946462084</v>
      </c>
      <c r="H18" s="204">
        <f>+SUM('15. Oferta nacional de GLP'!AL26:AQ26)</f>
        <v>9582221.2210374344</v>
      </c>
      <c r="I18" s="204">
        <f>+SUM('15. Oferta nacional de GLP'!AR26:AW26)</f>
        <v>13308903.779169504</v>
      </c>
      <c r="J18" s="204">
        <f>+SUM('15. Oferta nacional de GLP'!AX26:BC26)</f>
        <v>13325830.780106554</v>
      </c>
      <c r="K18" s="164">
        <f>+SUM('15. Oferta nacional de GLP'!BD26:BI26)</f>
        <v>9595791.4767089132</v>
      </c>
      <c r="L18" s="164">
        <f>+SUM('15. Oferta nacional de GLP'!BE26:BJ26)</f>
        <v>9143256.4794720262</v>
      </c>
      <c r="M18" s="164">
        <f>+SUM('15. Oferta nacional de GLP'!BF26:BK26)</f>
        <v>8636889.4709869325</v>
      </c>
      <c r="N18" s="164">
        <f>+SUM('15. Oferta nacional de GLP'!BG26:BL26)</f>
        <v>8220019.3650023947</v>
      </c>
      <c r="O18" s="164">
        <f>+SUM('15. Oferta nacional de GLP'!BH26:BM26)</f>
        <v>7761822.3795020757</v>
      </c>
      <c r="P18" s="164">
        <f>+SUM('15. Oferta nacional de GLP'!BI26:BN26)</f>
        <v>7334817.3720043972</v>
      </c>
      <c r="Q18" s="164">
        <f>+SUM('15. Oferta nacional de GLP'!BJ26:BO26)</f>
        <v>6894667.9810516732</v>
      </c>
      <c r="R18" s="164">
        <f>+SUM('15. Oferta nacional de GLP'!BK26:BP26)</f>
        <v>7338065.3506434821</v>
      </c>
      <c r="S18" s="164">
        <f>+SUM('15. Oferta nacional de GLP'!BJ26:BO26)</f>
        <v>6894667.9810516732</v>
      </c>
      <c r="T18" s="164">
        <f>+SUM('15. Oferta nacional de GLP'!BP26:BU26)</f>
        <v>11431754.556763854</v>
      </c>
      <c r="U18" s="164">
        <f>SUM('15. Oferta nacional de GLP'!BV26:CA26)</f>
        <v>0</v>
      </c>
      <c r="V18" s="164">
        <f>SUM('15. Oferta nacional de GLP'!CB26:CG26)</f>
        <v>0</v>
      </c>
      <c r="W18" s="164">
        <f>SUM('15. Oferta nacional de GLP'!CH26:CM26)</f>
        <v>0</v>
      </c>
      <c r="X18" s="164">
        <f>SUM('15. Oferta nacional de GLP'!CN26:CV26)</f>
        <v>0</v>
      </c>
      <c r="Y18" s="164">
        <f>SUM('15. Oferta nacional de GLP'!CT26:DA26)</f>
        <v>0</v>
      </c>
      <c r="Z18" s="164">
        <f>SUM('15. Oferta nacional de GLP'!CU26:DB26)</f>
        <v>0</v>
      </c>
      <c r="AA18" s="164">
        <f>SUM('15. Oferta nacional de GLP'!DF26:DN26)</f>
        <v>0</v>
      </c>
    </row>
    <row r="19" spans="1:27">
      <c r="A19" s="61" t="s">
        <v>440</v>
      </c>
      <c r="B19" s="204">
        <f>+SUM('15. Oferta nacional de GLP'!B27:G27)</f>
        <v>0</v>
      </c>
      <c r="C19" s="204">
        <f>+SUM('15. Oferta nacional de GLP'!H27:M27)</f>
        <v>11053740</v>
      </c>
      <c r="D19" s="204">
        <f>+SUM('15. Oferta nacional de GLP'!N27:S27)</f>
        <v>13130189</v>
      </c>
      <c r="E19" s="204">
        <f>+SUM('15. Oferta nacional de GLP'!T27:Y27)</f>
        <v>32736305</v>
      </c>
      <c r="F19" s="204">
        <f>+SUM('15. Oferta nacional de GLP'!Z27:AE27)</f>
        <v>38611000</v>
      </c>
      <c r="G19" s="204">
        <f>+SUM('15. Oferta nacional de GLP'!AF27:AK27)</f>
        <v>18763000</v>
      </c>
      <c r="H19" s="204">
        <f>+SUM('15. Oferta nacional de GLP'!AL27:AQ27)</f>
        <v>5300000</v>
      </c>
      <c r="I19" s="204">
        <f>+SUM('15. Oferta nacional de GLP'!AR27:AW27)</f>
        <v>20632264.399999999</v>
      </c>
      <c r="J19" s="204">
        <f>+SUM('15. Oferta nacional de GLP'!AX27:BC27)</f>
        <v>5668553</v>
      </c>
      <c r="K19" s="164">
        <f>+SUM('15. Oferta nacional de GLP'!BD27:BI27)</f>
        <v>5635613</v>
      </c>
      <c r="L19" s="164">
        <f>+SUM('15. Oferta nacional de GLP'!BE27:BJ27)</f>
        <v>6083888</v>
      </c>
      <c r="M19" s="164">
        <f>+SUM('15. Oferta nacional de GLP'!BF27:BK27)</f>
        <v>3001356</v>
      </c>
      <c r="N19" s="164">
        <f>+SUM('15. Oferta nacional de GLP'!BG27:BL27)</f>
        <v>5116251</v>
      </c>
      <c r="O19" s="164">
        <f>+SUM('15. Oferta nacional de GLP'!BH27:BM27)</f>
        <v>6628000</v>
      </c>
      <c r="P19" s="164">
        <f>+SUM('15. Oferta nacional de GLP'!BI27:BN27)</f>
        <v>13472956</v>
      </c>
      <c r="Q19" s="164">
        <f>+SUM('15. Oferta nacional de GLP'!BJ27:BO27)</f>
        <v>16027494</v>
      </c>
      <c r="R19" s="164">
        <f>+SUM('15. Oferta nacional de GLP'!BK27:BP27)</f>
        <v>14329138</v>
      </c>
      <c r="S19" s="164">
        <f>+SUM('15. Oferta nacional de GLP'!BJ27:BO27)</f>
        <v>16027494</v>
      </c>
      <c r="T19" s="164">
        <f>+SUM('15. Oferta nacional de GLP'!BP27:BU27)</f>
        <v>4390398</v>
      </c>
      <c r="U19" s="164">
        <f>SUM('15. Oferta nacional de GLP'!BV27:CA27)</f>
        <v>3913241</v>
      </c>
      <c r="V19" s="164">
        <f>SUM('15. Oferta nacional de GLP'!CB27:CG27)</f>
        <v>35552222</v>
      </c>
      <c r="W19" s="164">
        <f>SUM('15. Oferta nacional de GLP'!CH27:CM27)</f>
        <v>43630319</v>
      </c>
      <c r="X19" s="164">
        <f>SUM('15. Oferta nacional de GLP'!CN27:CV27)</f>
        <v>160878000</v>
      </c>
      <c r="Y19" s="164">
        <f>SUM('15. Oferta nacional de GLP'!CT27:DA27)</f>
        <v>158053000</v>
      </c>
      <c r="Z19" s="164">
        <f>SUM('15. Oferta nacional de GLP'!CZ27:DF27)</f>
        <v>205050000</v>
      </c>
      <c r="AA19" s="164">
        <f>SUM('15. Oferta nacional de GLP'!DF27:DN27)</f>
        <v>190895000</v>
      </c>
    </row>
    <row r="20" spans="1:27">
      <c r="A20" s="61" t="s">
        <v>441</v>
      </c>
      <c r="B20" s="204">
        <f>+SUM('15. Oferta nacional de GLP'!B29:G29)</f>
        <v>0</v>
      </c>
      <c r="C20" s="204">
        <f>+SUM('15. Oferta nacional de GLP'!H29:M29)</f>
        <v>0</v>
      </c>
      <c r="D20" s="204">
        <f>+SUM('15. Oferta nacional de GLP'!N29:S29)</f>
        <v>0</v>
      </c>
      <c r="E20" s="204">
        <f>+SUM('15. Oferta nacional de GLP'!T29:Y29)</f>
        <v>0</v>
      </c>
      <c r="F20" s="204">
        <f>+SUM('15. Oferta nacional de GLP'!Z29:AE29)</f>
        <v>0</v>
      </c>
      <c r="G20" s="204">
        <f>+SUM('15. Oferta nacional de GLP'!AF29:AK29)</f>
        <v>1500000</v>
      </c>
      <c r="H20" s="204">
        <f>+SUM('15. Oferta nacional de GLP'!AL29:AQ29)</f>
        <v>5300000</v>
      </c>
      <c r="I20" s="204">
        <f>+SUM('15. Oferta nacional de GLP'!AR29:AW29)</f>
        <v>18000000</v>
      </c>
      <c r="J20" s="204">
        <f>+SUM('15. Oferta nacional de GLP'!AX29:BC29)</f>
        <v>4100000</v>
      </c>
      <c r="K20" s="164">
        <f>+SUM('15. Oferta nacional de GLP'!BD29:BI29)</f>
        <v>2278000</v>
      </c>
      <c r="L20" s="164">
        <f>+SUM('15. Oferta nacional de GLP'!BE29:BJ29)</f>
        <v>727000</v>
      </c>
      <c r="M20" s="164">
        <f>+SUM('15. Oferta nacional de GLP'!BF29:BK29)</f>
        <v>0</v>
      </c>
      <c r="N20" s="164">
        <f>+SUM('15. Oferta nacional de GLP'!BG29:BL29)</f>
        <v>0</v>
      </c>
      <c r="O20" s="164">
        <f>+SUM('15. Oferta nacional de GLP'!BH29:BM29)</f>
        <v>0</v>
      </c>
      <c r="P20" s="164">
        <f>+SUM('15. Oferta nacional de GLP'!BI29:BN29)</f>
        <v>717000</v>
      </c>
      <c r="Q20" s="164">
        <f>+SUM('15. Oferta nacional de GLP'!BJ29:BO29)</f>
        <v>2020000</v>
      </c>
      <c r="R20" s="164">
        <f>+SUM('15. Oferta nacional de GLP'!BK29:BP29)</f>
        <v>2020000</v>
      </c>
      <c r="S20" s="164">
        <f>+SUM('15. Oferta nacional de GLP'!BJ29:BO29)</f>
        <v>2020000</v>
      </c>
      <c r="T20" s="164">
        <f>+SUM('15. Oferta nacional de GLP'!BP29:BU29)</f>
        <v>1997000</v>
      </c>
      <c r="U20" s="164">
        <f>SUM('15. Oferta nacional de GLP'!BV29:CA29)</f>
        <v>0</v>
      </c>
      <c r="V20" s="164">
        <f>+SUM('15. Oferta nacional de GLP'!BW22:CC22)</f>
        <v>315333</v>
      </c>
      <c r="W20" s="164">
        <f>SUM('15. Oferta nacional de GLP'!CH29:CM29)</f>
        <v>3294640</v>
      </c>
      <c r="X20" s="164">
        <f>SUM('15. Oferta nacional de GLP'!CN29:CV29)</f>
        <v>16800000</v>
      </c>
      <c r="Y20" s="164">
        <f>SUM('15. Oferta nacional de GLP'!CT29:DA29)</f>
        <v>4100000</v>
      </c>
      <c r="Z20" s="164">
        <f>SUM('15. Oferta nacional de GLP'!CZ29:DF29)</f>
        <v>0</v>
      </c>
      <c r="AA20" s="164">
        <f>SUM('15. Oferta nacional de GLP'!DF29:DN29)</f>
        <v>0</v>
      </c>
    </row>
    <row r="22" spans="1:27">
      <c r="A22" s="153" t="s">
        <v>399</v>
      </c>
      <c r="B22" s="70" t="s">
        <v>442</v>
      </c>
      <c r="C22" s="70" t="s">
        <v>443</v>
      </c>
      <c r="D22" s="70" t="s">
        <v>444</v>
      </c>
      <c r="E22" s="70" t="s">
        <v>445</v>
      </c>
      <c r="F22" s="70" t="s">
        <v>446</v>
      </c>
      <c r="G22" s="70" t="s">
        <v>447</v>
      </c>
      <c r="H22" s="70" t="s">
        <v>425</v>
      </c>
      <c r="I22" s="70" t="s">
        <v>448</v>
      </c>
      <c r="J22" s="70" t="s">
        <v>449</v>
      </c>
      <c r="K22" s="70" t="s">
        <v>450</v>
      </c>
      <c r="L22" s="70" t="s">
        <v>429</v>
      </c>
      <c r="M22" s="70" t="s">
        <v>430</v>
      </c>
      <c r="N22" s="70" t="s">
        <v>431</v>
      </c>
      <c r="O22" s="70" t="s">
        <v>432</v>
      </c>
      <c r="P22" s="70" t="s">
        <v>433</v>
      </c>
      <c r="Q22" s="70" t="s">
        <v>434</v>
      </c>
      <c r="R22" s="70" t="s">
        <v>435</v>
      </c>
      <c r="S22" s="70" t="s">
        <v>451</v>
      </c>
      <c r="T22" s="70" t="s">
        <v>452</v>
      </c>
      <c r="U22" s="70" t="s">
        <v>453</v>
      </c>
      <c r="V22" s="70" t="s">
        <v>454</v>
      </c>
      <c r="W22" s="70" t="s">
        <v>677</v>
      </c>
      <c r="X22" s="70" t="s">
        <v>681</v>
      </c>
      <c r="Y22" s="70" t="s">
        <v>695</v>
      </c>
      <c r="Z22" s="70" t="s">
        <v>703</v>
      </c>
      <c r="AA22" s="70" t="s">
        <v>727</v>
      </c>
    </row>
    <row r="23" spans="1:27">
      <c r="A23" s="152" t="s">
        <v>455</v>
      </c>
      <c r="B23" s="71">
        <f>+SUM(B9:B15)+B17+B18</f>
        <v>275502090</v>
      </c>
      <c r="C23" s="71">
        <f t="shared" ref="C23:K23" si="0">+SUM(C9:C15)+C17+C18</f>
        <v>268228360</v>
      </c>
      <c r="D23" s="71">
        <f t="shared" si="0"/>
        <v>279705362.43000001</v>
      </c>
      <c r="E23" s="71">
        <f t="shared" si="0"/>
        <v>263325684</v>
      </c>
      <c r="F23" s="71">
        <f t="shared" si="0"/>
        <v>234296947.19855401</v>
      </c>
      <c r="G23" s="71">
        <f t="shared" si="0"/>
        <v>320561614.99464619</v>
      </c>
      <c r="H23" s="71">
        <f t="shared" si="0"/>
        <v>335415315.86103749</v>
      </c>
      <c r="I23" s="71">
        <f t="shared" si="0"/>
        <v>344477284.87516952</v>
      </c>
      <c r="J23" s="71">
        <f t="shared" si="0"/>
        <v>335456096.67542654</v>
      </c>
      <c r="K23" s="71">
        <f t="shared" si="0"/>
        <v>306749495.47670889</v>
      </c>
      <c r="L23" s="71">
        <f t="shared" ref="L23:R23" si="1">+SUM(L9:L15)+L17+L18</f>
        <v>302062487.57947201</v>
      </c>
      <c r="M23" s="71">
        <f t="shared" si="1"/>
        <v>300940755.57098687</v>
      </c>
      <c r="N23" s="71">
        <f t="shared" si="1"/>
        <v>299869550.58500236</v>
      </c>
      <c r="O23" s="71">
        <f t="shared" si="1"/>
        <v>304656393.07950205</v>
      </c>
      <c r="P23" s="71">
        <f t="shared" si="1"/>
        <v>309755786.87200439</v>
      </c>
      <c r="Q23" s="71">
        <f t="shared" si="1"/>
        <v>315377354.5210517</v>
      </c>
      <c r="R23" s="71">
        <f t="shared" si="1"/>
        <v>322115610.78064346</v>
      </c>
      <c r="S23" s="71">
        <f t="shared" ref="S23:X23" si="2">+SUM(S9:S15)+S17+S18</f>
        <v>315377354.5210517</v>
      </c>
      <c r="T23" s="71">
        <f t="shared" si="2"/>
        <v>352268889.53376389</v>
      </c>
      <c r="U23" s="71">
        <f t="shared" si="2"/>
        <v>376228242.37800002</v>
      </c>
      <c r="V23" s="71">
        <f t="shared" si="2"/>
        <v>371030394.85000002</v>
      </c>
      <c r="W23" s="71">
        <f t="shared" si="2"/>
        <v>283039906.80999994</v>
      </c>
      <c r="X23" s="71">
        <f t="shared" si="2"/>
        <v>370463773.63800001</v>
      </c>
      <c r="Y23" s="71">
        <f t="shared" ref="Y23:Z23" si="3">+SUM(Y9:Y15)+Y17+Y18</f>
        <v>306624077.102</v>
      </c>
      <c r="Z23" s="71">
        <f t="shared" si="3"/>
        <v>227606685.84999999</v>
      </c>
      <c r="AA23" s="71">
        <f t="shared" ref="AA23" si="4">+SUM(AA9:AA15)+AA17+AA18</f>
        <v>155834740.14000002</v>
      </c>
    </row>
    <row r="24" spans="1:27">
      <c r="A24" s="61" t="s">
        <v>456</v>
      </c>
      <c r="B24" s="71">
        <f>+B16+B19+B20</f>
        <v>24600000</v>
      </c>
      <c r="C24" s="71">
        <f t="shared" ref="C24:K24" si="5">+C16+C19+C20</f>
        <v>22593483.440943062</v>
      </c>
      <c r="D24" s="71">
        <f t="shared" si="5"/>
        <v>27525202</v>
      </c>
      <c r="E24" s="71">
        <f t="shared" si="5"/>
        <v>32736305</v>
      </c>
      <c r="F24" s="71">
        <f t="shared" si="5"/>
        <v>61280596</v>
      </c>
      <c r="G24" s="71">
        <f t="shared" si="5"/>
        <v>20263000</v>
      </c>
      <c r="H24" s="71">
        <f t="shared" si="5"/>
        <v>10600000</v>
      </c>
      <c r="I24" s="71">
        <f t="shared" si="5"/>
        <v>38632264.399999999</v>
      </c>
      <c r="J24" s="71">
        <f t="shared" si="5"/>
        <v>9768553</v>
      </c>
      <c r="K24" s="71">
        <f t="shared" si="5"/>
        <v>7913613</v>
      </c>
      <c r="L24" s="71">
        <f t="shared" ref="L24:S24" si="6">+L16+L19+L20</f>
        <v>6810889</v>
      </c>
      <c r="M24" s="71">
        <f t="shared" si="6"/>
        <v>3001358</v>
      </c>
      <c r="N24" s="71">
        <f t="shared" si="6"/>
        <v>5116254</v>
      </c>
      <c r="O24" s="71">
        <f t="shared" si="6"/>
        <v>6628004</v>
      </c>
      <c r="P24" s="71">
        <f t="shared" si="6"/>
        <v>14189961</v>
      </c>
      <c r="Q24" s="71">
        <f t="shared" si="6"/>
        <v>18047500</v>
      </c>
      <c r="R24" s="71">
        <f t="shared" si="6"/>
        <v>16349145</v>
      </c>
      <c r="S24" s="71">
        <f t="shared" si="6"/>
        <v>18050070.536788002</v>
      </c>
      <c r="T24" s="71">
        <f t="shared" ref="T24:Y24" si="7">+T16+T19+T20</f>
        <v>6389248.0406959997</v>
      </c>
      <c r="U24" s="71">
        <f t="shared" si="7"/>
        <v>3913241</v>
      </c>
      <c r="V24" s="71">
        <f t="shared" si="7"/>
        <v>35867555</v>
      </c>
      <c r="W24" s="71">
        <f t="shared" si="7"/>
        <v>46924959</v>
      </c>
      <c r="X24" s="71">
        <f t="shared" si="7"/>
        <v>177678000</v>
      </c>
      <c r="Y24" s="71">
        <f t="shared" si="7"/>
        <v>162153000</v>
      </c>
      <c r="Z24" s="71">
        <f t="shared" ref="Z24:AA24" si="8">+Z16+Z19+Z20</f>
        <v>205050000</v>
      </c>
      <c r="AA24" s="71">
        <f t="shared" si="8"/>
        <v>190895000</v>
      </c>
    </row>
    <row r="25" spans="1:27">
      <c r="A25" s="152" t="s">
        <v>457</v>
      </c>
      <c r="B25" s="205">
        <f t="shared" ref="B25:H25" si="9">+B23/SUM(B23:B24)</f>
        <v>0.91802789510729499</v>
      </c>
      <c r="C25" s="205">
        <f t="shared" si="9"/>
        <v>0.92231160089757458</v>
      </c>
      <c r="D25" s="205">
        <f t="shared" si="9"/>
        <v>0.91040864683802836</v>
      </c>
      <c r="E25" s="205">
        <f t="shared" si="9"/>
        <v>0.88942753134040453</v>
      </c>
      <c r="F25" s="205">
        <f t="shared" si="9"/>
        <v>0.79267506138368971</v>
      </c>
      <c r="G25" s="205">
        <f t="shared" si="9"/>
        <v>0.94054713448346949</v>
      </c>
      <c r="H25" s="205">
        <f t="shared" si="9"/>
        <v>0.96936551790020464</v>
      </c>
      <c r="I25" s="205">
        <f>+I23/SUM(I23:I24)</f>
        <v>0.89916131176293845</v>
      </c>
      <c r="J25" s="205">
        <f>+J23/SUM(J23:J24)</f>
        <v>0.97170377894746451</v>
      </c>
      <c r="K25" s="205">
        <f>+K23/SUM(K23:K24)</f>
        <v>0.97485052175861997</v>
      </c>
      <c r="L25" s="205">
        <f t="shared" ref="L25:R25" si="10">+L23/SUM(L23:L24)</f>
        <v>0.97794925197041838</v>
      </c>
      <c r="M25" s="205">
        <f t="shared" si="10"/>
        <v>0.99012523152932863</v>
      </c>
      <c r="N25" s="205">
        <f t="shared" si="10"/>
        <v>0.98322461595561228</v>
      </c>
      <c r="O25" s="205">
        <f t="shared" si="10"/>
        <v>0.97870756111715029</v>
      </c>
      <c r="P25" s="205">
        <f t="shared" si="10"/>
        <v>0.95619648940227286</v>
      </c>
      <c r="Q25" s="205">
        <f t="shared" si="10"/>
        <v>0.94587236147729792</v>
      </c>
      <c r="R25" s="205">
        <f t="shared" si="10"/>
        <v>0.95169616711704019</v>
      </c>
      <c r="S25" s="205">
        <f t="shared" ref="S25:X25" si="11">+S23/SUM(S23:S24)</f>
        <v>0.94586506933658254</v>
      </c>
      <c r="T25" s="205">
        <f t="shared" si="11"/>
        <v>0.98218568778641036</v>
      </c>
      <c r="U25" s="205">
        <f t="shared" si="11"/>
        <v>0.98970583014190849</v>
      </c>
      <c r="V25" s="205">
        <f t="shared" si="11"/>
        <v>0.91185122703807597</v>
      </c>
      <c r="W25" s="205">
        <f t="shared" si="11"/>
        <v>0.85778801362742574</v>
      </c>
      <c r="X25" s="205">
        <f t="shared" si="11"/>
        <v>0.67585393315171616</v>
      </c>
      <c r="Y25" s="205">
        <f t="shared" ref="Y25:Z25" si="12">+Y23/SUM(Y23:Y24)</f>
        <v>0.654093581105892</v>
      </c>
      <c r="Z25" s="205">
        <f t="shared" si="12"/>
        <v>0.52606764969514452</v>
      </c>
      <c r="AA25" s="205">
        <f t="shared" ref="AA25" si="13">+AA23/SUM(AA23:AA24)</f>
        <v>0.44944151625723888</v>
      </c>
    </row>
    <row r="26" spans="1:27">
      <c r="A26" s="61" t="s">
        <v>458</v>
      </c>
      <c r="B26" s="205">
        <f t="shared" ref="B26:H26" si="14">+B24/(SUM(B23:B24))</f>
        <v>8.1972104892705011E-2</v>
      </c>
      <c r="C26" s="205">
        <f t="shared" si="14"/>
        <v>7.7688399102425407E-2</v>
      </c>
      <c r="D26" s="205">
        <f t="shared" si="14"/>
        <v>8.9591353161971601E-2</v>
      </c>
      <c r="E26" s="205">
        <f t="shared" si="14"/>
        <v>0.11057246865959547</v>
      </c>
      <c r="F26" s="205">
        <f t="shared" si="14"/>
        <v>0.20732493861631021</v>
      </c>
      <c r="G26" s="205">
        <f t="shared" si="14"/>
        <v>5.9452865516530548E-2</v>
      </c>
      <c r="H26" s="205">
        <f t="shared" si="14"/>
        <v>3.0634482099795388E-2</v>
      </c>
      <c r="I26" s="205">
        <f>+I24/(SUM(I23:I24))</f>
        <v>0.10083868823706159</v>
      </c>
      <c r="J26" s="205">
        <f>+J24/(SUM(J23:J24))</f>
        <v>2.8296221052535507E-2</v>
      </c>
      <c r="K26" s="205">
        <f>+K24/(SUM(K23:K24))</f>
        <v>2.5149478241380047E-2</v>
      </c>
      <c r="L26" s="205">
        <f t="shared" ref="L26:R26" si="15">+L24/(SUM(L23:L24))</f>
        <v>2.2050748029581575E-2</v>
      </c>
      <c r="M26" s="205">
        <f t="shared" si="15"/>
        <v>9.8747684706713777E-3</v>
      </c>
      <c r="N26" s="205">
        <f t="shared" si="15"/>
        <v>1.677538404438772E-2</v>
      </c>
      <c r="O26" s="205">
        <f t="shared" si="15"/>
        <v>2.1292438882849651E-2</v>
      </c>
      <c r="P26" s="205">
        <f t="shared" si="15"/>
        <v>4.3803510597727177E-2</v>
      </c>
      <c r="Q26" s="205">
        <f t="shared" si="15"/>
        <v>5.4127638522702033E-2</v>
      </c>
      <c r="R26" s="205">
        <f t="shared" si="15"/>
        <v>4.8303832882959787E-2</v>
      </c>
      <c r="S26" s="205">
        <f t="shared" ref="S26:X26" si="16">+S24/(SUM(S23:S24))</f>
        <v>5.4134930663417548E-2</v>
      </c>
      <c r="T26" s="205">
        <f t="shared" si="16"/>
        <v>1.78143122135896E-2</v>
      </c>
      <c r="U26" s="205">
        <f t="shared" si="16"/>
        <v>1.0294169858091503E-2</v>
      </c>
      <c r="V26" s="205">
        <f t="shared" si="16"/>
        <v>8.8148772961924027E-2</v>
      </c>
      <c r="W26" s="205">
        <f t="shared" si="16"/>
        <v>0.14221198637257423</v>
      </c>
      <c r="X26" s="205">
        <f t="shared" si="16"/>
        <v>0.32414606684828379</v>
      </c>
      <c r="Y26" s="205">
        <f t="shared" ref="Y26:Z26" si="17">+Y24/(SUM(Y23:Y24))</f>
        <v>0.34590641889410806</v>
      </c>
      <c r="Z26" s="205">
        <f t="shared" si="17"/>
        <v>0.47393235030485542</v>
      </c>
      <c r="AA26" s="205">
        <f t="shared" ref="AA26" si="18">+AA24/(SUM(AA23:AA24))</f>
        <v>0.55055848374276117</v>
      </c>
    </row>
    <row r="30" spans="1:27">
      <c r="F30" s="225"/>
    </row>
    <row r="31" spans="1:27">
      <c r="E31" s="51"/>
      <c r="F31" s="51"/>
    </row>
    <row r="32" spans="1:27" hidden="1"/>
    <row r="33" spans="1:28" hidden="1">
      <c r="A33" s="153" t="s">
        <v>399</v>
      </c>
      <c r="B33" s="70" t="s">
        <v>419</v>
      </c>
      <c r="C33" s="70" t="s">
        <v>420</v>
      </c>
      <c r="D33" s="70" t="s">
        <v>421</v>
      </c>
      <c r="E33" s="70" t="s">
        <v>422</v>
      </c>
      <c r="F33" s="70" t="s">
        <v>423</v>
      </c>
      <c r="G33" s="70" t="s">
        <v>424</v>
      </c>
      <c r="H33" s="70"/>
      <c r="I33" s="70" t="s">
        <v>425</v>
      </c>
      <c r="J33" s="70" t="s">
        <v>426</v>
      </c>
      <c r="K33" s="70" t="s">
        <v>426</v>
      </c>
      <c r="S33" s="70" t="s">
        <v>426</v>
      </c>
    </row>
    <row r="34" spans="1:28" hidden="1">
      <c r="A34" s="152" t="s">
        <v>75</v>
      </c>
      <c r="B34" s="52">
        <v>1130.8448333333333</v>
      </c>
      <c r="C34" s="52">
        <v>1370.5321666666669</v>
      </c>
      <c r="D34" s="52">
        <v>1204.8985</v>
      </c>
      <c r="E34" s="52">
        <v>969.23950000000002</v>
      </c>
      <c r="F34" s="52">
        <v>1203.6424999999999</v>
      </c>
      <c r="G34" s="52">
        <v>1447.373</v>
      </c>
      <c r="H34" s="52"/>
      <c r="I34" s="47">
        <f t="shared" ref="I34:K36" si="19">(+AA35)/6</f>
        <v>1924.5</v>
      </c>
      <c r="J34" s="47">
        <f t="shared" si="19"/>
        <v>587.83333333333337</v>
      </c>
      <c r="K34" s="47">
        <f t="shared" si="19"/>
        <v>0</v>
      </c>
      <c r="S34" s="47">
        <f>(+AK35)/6</f>
        <v>0</v>
      </c>
    </row>
    <row r="35" spans="1:28" hidden="1">
      <c r="A35" s="152" t="s">
        <v>72</v>
      </c>
      <c r="B35" s="52">
        <v>14040.289500000001</v>
      </c>
      <c r="C35" s="52">
        <v>11234.241</v>
      </c>
      <c r="D35" s="52">
        <v>15731.284333333333</v>
      </c>
      <c r="E35" s="52">
        <v>14135.480166666666</v>
      </c>
      <c r="F35" s="52">
        <v>9137.9193333333333</v>
      </c>
      <c r="G35" s="52">
        <v>9847.5563333333339</v>
      </c>
      <c r="H35" s="52"/>
      <c r="I35" s="47">
        <f t="shared" si="19"/>
        <v>8275.8333333333339</v>
      </c>
      <c r="J35" s="47">
        <f t="shared" si="19"/>
        <v>7464.166666666667</v>
      </c>
      <c r="K35" s="47">
        <f t="shared" si="19"/>
        <v>0</v>
      </c>
      <c r="S35" s="47">
        <f>(+AK36)/6</f>
        <v>0</v>
      </c>
      <c r="Z35" s="309" t="s">
        <v>75</v>
      </c>
      <c r="AA35" s="310">
        <v>11547</v>
      </c>
      <c r="AB35" s="310">
        <v>3527</v>
      </c>
    </row>
    <row r="36" spans="1:28" hidden="1">
      <c r="A36" s="152" t="s">
        <v>74</v>
      </c>
      <c r="B36" s="52">
        <v>10650.693166666666</v>
      </c>
      <c r="C36" s="52">
        <v>10047.350833333334</v>
      </c>
      <c r="D36" s="52">
        <v>7012.9170716666686</v>
      </c>
      <c r="E36" s="52">
        <v>6663.2560000000003</v>
      </c>
      <c r="F36" s="52">
        <v>6589.7371666666668</v>
      </c>
      <c r="G36" s="52">
        <v>9369.904833333334</v>
      </c>
      <c r="H36" s="52"/>
      <c r="I36" s="47">
        <f t="shared" si="19"/>
        <v>8322.5</v>
      </c>
      <c r="J36" s="47">
        <f t="shared" si="19"/>
        <v>7975.666666666667</v>
      </c>
      <c r="K36" s="47">
        <f t="shared" si="19"/>
        <v>0</v>
      </c>
      <c r="S36" s="47">
        <f>(+AK37)/6</f>
        <v>0</v>
      </c>
      <c r="Z36" s="309" t="s">
        <v>348</v>
      </c>
      <c r="AA36" s="310">
        <v>49655</v>
      </c>
      <c r="AB36" s="310">
        <v>44785</v>
      </c>
    </row>
    <row r="37" spans="1:28" hidden="1">
      <c r="A37" s="152" t="s">
        <v>73</v>
      </c>
      <c r="B37" s="52">
        <v>14580.397666666666</v>
      </c>
      <c r="C37" s="52">
        <v>15349.050833333335</v>
      </c>
      <c r="D37" s="52">
        <v>15162.905000000001</v>
      </c>
      <c r="E37" s="52">
        <v>15310.436</v>
      </c>
      <c r="F37" s="52">
        <v>15014.232166666667</v>
      </c>
      <c r="G37" s="52">
        <v>15740.368333333334</v>
      </c>
      <c r="H37" s="52"/>
      <c r="I37" s="47">
        <f>(+AA40)/6</f>
        <v>6631.5</v>
      </c>
      <c r="J37" s="47">
        <f>(+AB40)/6</f>
        <v>2259</v>
      </c>
      <c r="K37" s="47">
        <f>(+AC40)/6</f>
        <v>0</v>
      </c>
      <c r="S37" s="47">
        <f>(+AK40)/6</f>
        <v>0</v>
      </c>
      <c r="Z37" s="309" t="s">
        <v>459</v>
      </c>
      <c r="AA37" s="310">
        <v>49935</v>
      </c>
      <c r="AB37" s="310">
        <v>47854</v>
      </c>
    </row>
    <row r="38" spans="1:28" hidden="1">
      <c r="A38" s="152" t="s">
        <v>351</v>
      </c>
      <c r="B38" s="52">
        <v>0</v>
      </c>
      <c r="C38" s="52">
        <v>0</v>
      </c>
      <c r="D38" s="52">
        <v>0</v>
      </c>
      <c r="E38" s="52">
        <v>0</v>
      </c>
      <c r="F38" s="52">
        <v>0</v>
      </c>
      <c r="G38" s="52">
        <v>10065.666666666666</v>
      </c>
      <c r="H38" s="52"/>
      <c r="I38" s="47">
        <f>(+AA39)/6</f>
        <v>20659</v>
      </c>
      <c r="J38" s="47">
        <f>(+AB39)/6</f>
        <v>16794.5</v>
      </c>
      <c r="K38" s="47">
        <f>(+AC39)/6</f>
        <v>0</v>
      </c>
      <c r="S38" s="47">
        <f>(+AK39)/6</f>
        <v>0</v>
      </c>
      <c r="Z38" s="309" t="s">
        <v>368</v>
      </c>
      <c r="AA38" s="310">
        <v>0</v>
      </c>
      <c r="AB38" s="310">
        <v>0</v>
      </c>
    </row>
    <row r="39" spans="1:28" hidden="1">
      <c r="A39" s="152" t="s">
        <v>76</v>
      </c>
      <c r="B39" s="52">
        <v>514.78983333333326</v>
      </c>
      <c r="C39" s="52">
        <v>473.49200000000002</v>
      </c>
      <c r="D39" s="52">
        <v>457.22216666666668</v>
      </c>
      <c r="E39" s="52">
        <v>376.53566666666671</v>
      </c>
      <c r="F39" s="52">
        <v>407.87416666666667</v>
      </c>
      <c r="G39" s="52">
        <v>434.25200000000001</v>
      </c>
      <c r="H39" s="52"/>
      <c r="I39" s="47">
        <f>(+AA41)/6</f>
        <v>501.33333333333331</v>
      </c>
      <c r="J39" s="47">
        <f>(+AB41)/6</f>
        <v>501.16666666666669</v>
      </c>
      <c r="K39" s="47">
        <f>(+AC41)/6</f>
        <v>0</v>
      </c>
      <c r="S39" s="47">
        <f>(+AK41)/6</f>
        <v>0</v>
      </c>
      <c r="Z39" s="309" t="s">
        <v>351</v>
      </c>
      <c r="AA39" s="310">
        <v>123954</v>
      </c>
      <c r="AB39" s="310">
        <v>100767</v>
      </c>
    </row>
    <row r="40" spans="1:28" hidden="1">
      <c r="A40" s="152" t="s">
        <v>460</v>
      </c>
      <c r="B40" s="52">
        <v>4100</v>
      </c>
      <c r="C40" s="52">
        <v>1923.2905734905105</v>
      </c>
      <c r="D40" s="52">
        <v>2399.1688333333336</v>
      </c>
      <c r="E40" s="52">
        <v>0</v>
      </c>
      <c r="F40" s="52">
        <v>3778.2660000000001</v>
      </c>
      <c r="G40" s="52">
        <v>0</v>
      </c>
      <c r="H40" s="52"/>
      <c r="I40" s="47">
        <v>0</v>
      </c>
      <c r="J40" s="47">
        <v>0</v>
      </c>
      <c r="K40" s="47">
        <v>0</v>
      </c>
      <c r="S40" s="47">
        <v>0</v>
      </c>
      <c r="Z40" s="309" t="s">
        <v>73</v>
      </c>
      <c r="AA40" s="310">
        <v>39789</v>
      </c>
      <c r="AB40" s="310">
        <v>13554</v>
      </c>
    </row>
    <row r="41" spans="1:28" hidden="1">
      <c r="A41" s="47" t="s">
        <v>461</v>
      </c>
      <c r="B41" s="52">
        <f t="shared" ref="B41:J41" si="20">(+SUM(B34:B40))</f>
        <v>45017.014999999999</v>
      </c>
      <c r="C41" s="52">
        <f t="shared" si="20"/>
        <v>40397.957406823843</v>
      </c>
      <c r="D41" s="52">
        <f t="shared" si="20"/>
        <v>41968.395905000005</v>
      </c>
      <c r="E41" s="52">
        <f t="shared" si="20"/>
        <v>37454.947333333337</v>
      </c>
      <c r="F41" s="52">
        <f t="shared" si="20"/>
        <v>36131.671333333339</v>
      </c>
      <c r="G41" s="52">
        <f t="shared" si="20"/>
        <v>46905.121166666664</v>
      </c>
      <c r="H41" s="52"/>
      <c r="I41" s="52">
        <f t="shared" si="20"/>
        <v>46314.666666666672</v>
      </c>
      <c r="J41" s="52">
        <f t="shared" si="20"/>
        <v>35582.333333333336</v>
      </c>
      <c r="K41" s="52">
        <f>(+SUM(K34:K40))</f>
        <v>0</v>
      </c>
      <c r="S41" s="52">
        <f>(+SUM(S34:S40))</f>
        <v>0</v>
      </c>
      <c r="Z41" s="309" t="s">
        <v>76</v>
      </c>
      <c r="AA41" s="310">
        <v>3008</v>
      </c>
      <c r="AB41" s="310">
        <v>3007</v>
      </c>
    </row>
    <row r="42" spans="1:28" hidden="1">
      <c r="Z42" s="309" t="s">
        <v>400</v>
      </c>
      <c r="AA42" s="310">
        <v>19464.016</v>
      </c>
      <c r="AB42" s="310">
        <v>29355.565999999999</v>
      </c>
    </row>
    <row r="43" spans="1:28" hidden="1">
      <c r="B43" s="51"/>
      <c r="C43" s="51"/>
      <c r="D43" s="51"/>
      <c r="E43" s="51"/>
      <c r="F43" s="51"/>
      <c r="G43" s="51"/>
      <c r="H43" s="51"/>
      <c r="Z43" s="309">
        <v>0</v>
      </c>
      <c r="AA43" s="310">
        <v>19582.221221037435</v>
      </c>
      <c r="AB43" s="310">
        <v>9490.1262210374352</v>
      </c>
    </row>
    <row r="44" spans="1:28" hidden="1">
      <c r="Z44" s="309" t="s">
        <v>462</v>
      </c>
      <c r="AA44" s="310">
        <v>10000</v>
      </c>
      <c r="AB44" s="310">
        <v>0</v>
      </c>
    </row>
    <row r="45" spans="1:28" hidden="1">
      <c r="I45" s="47">
        <v>6</v>
      </c>
      <c r="Z45" s="309" t="s">
        <v>463</v>
      </c>
      <c r="AA45" s="310">
        <v>2242.1879999999996</v>
      </c>
      <c r="AB45" s="310">
        <v>2242.1879999999996</v>
      </c>
    </row>
    <row r="46" spans="1:28" hidden="1">
      <c r="Z46" s="309" t="s">
        <v>464</v>
      </c>
      <c r="AA46" s="310">
        <v>3126.2779999999998</v>
      </c>
      <c r="AB46" s="310">
        <v>3027.2830000000004</v>
      </c>
    </row>
    <row r="47" spans="1:28" hidden="1">
      <c r="Z47" s="309" t="s">
        <v>465</v>
      </c>
      <c r="AA47" s="310">
        <v>2755.2552210374351</v>
      </c>
      <c r="AB47" s="310">
        <v>2755.2552210374351</v>
      </c>
    </row>
    <row r="48" spans="1:28" hidden="1">
      <c r="Z48" s="309" t="s">
        <v>466</v>
      </c>
      <c r="AA48" s="310">
        <v>0</v>
      </c>
      <c r="AB48" s="310">
        <v>0</v>
      </c>
    </row>
    <row r="49" spans="1:28" hidden="1">
      <c r="Z49" s="309" t="s">
        <v>467</v>
      </c>
      <c r="AA49" s="310">
        <v>1042.2</v>
      </c>
      <c r="AB49" s="310">
        <v>1042.2</v>
      </c>
    </row>
    <row r="50" spans="1:28" hidden="1">
      <c r="A50" s="153" t="s">
        <v>399</v>
      </c>
      <c r="B50" s="70" t="s">
        <v>419</v>
      </c>
      <c r="C50" s="70" t="s">
        <v>420</v>
      </c>
      <c r="D50" s="70" t="s">
        <v>421</v>
      </c>
      <c r="E50" s="70" t="s">
        <v>422</v>
      </c>
      <c r="F50" s="70" t="s">
        <v>423</v>
      </c>
      <c r="G50" s="70" t="s">
        <v>424</v>
      </c>
      <c r="H50" s="326"/>
      <c r="Z50" s="309" t="s">
        <v>468</v>
      </c>
      <c r="AA50" s="310">
        <v>416.3</v>
      </c>
      <c r="AB50" s="310">
        <v>423.2</v>
      </c>
    </row>
    <row r="51" spans="1:28" hidden="1">
      <c r="A51" s="152" t="s">
        <v>75</v>
      </c>
      <c r="B51" s="204">
        <v>6785069</v>
      </c>
      <c r="C51" s="204">
        <v>8223193</v>
      </c>
      <c r="D51" s="204">
        <v>7229391</v>
      </c>
      <c r="E51" s="204">
        <v>5815437</v>
      </c>
      <c r="F51" s="204">
        <v>7221855</v>
      </c>
      <c r="G51" s="204">
        <v>8684238</v>
      </c>
      <c r="H51" s="74"/>
      <c r="Z51" s="309">
        <v>0</v>
      </c>
      <c r="AA51" s="310">
        <v>0</v>
      </c>
      <c r="AB51" s="310">
        <v>34483.410322580639</v>
      </c>
    </row>
    <row r="52" spans="1:28" hidden="1">
      <c r="A52" s="152" t="s">
        <v>72</v>
      </c>
      <c r="B52" s="204">
        <v>84241737</v>
      </c>
      <c r="C52" s="204">
        <v>67405446</v>
      </c>
      <c r="D52" s="204">
        <v>94387706</v>
      </c>
      <c r="E52" s="204">
        <v>84812881</v>
      </c>
      <c r="F52" s="204">
        <v>54827516</v>
      </c>
      <c r="G52" s="204">
        <v>59085338</v>
      </c>
      <c r="H52" s="74"/>
      <c r="Z52" s="309" t="s">
        <v>469</v>
      </c>
      <c r="AA52" s="310">
        <v>0</v>
      </c>
      <c r="AB52" s="310">
        <v>0</v>
      </c>
    </row>
    <row r="53" spans="1:28" hidden="1">
      <c r="A53" s="152" t="s">
        <v>74</v>
      </c>
      <c r="B53" s="204">
        <v>36201861</v>
      </c>
      <c r="C53" s="204">
        <v>29310494</v>
      </c>
      <c r="D53" s="204">
        <v>21438503</v>
      </c>
      <c r="E53" s="204">
        <v>39979536</v>
      </c>
      <c r="F53" s="204">
        <v>16868756</v>
      </c>
      <c r="G53" s="204">
        <v>40982865</v>
      </c>
      <c r="H53" s="74"/>
      <c r="Z53" s="309" t="s">
        <v>470</v>
      </c>
      <c r="AA53" s="310">
        <v>0</v>
      </c>
      <c r="AB53" s="310">
        <v>18361.290322580644</v>
      </c>
    </row>
    <row r="54" spans="1:28" hidden="1">
      <c r="A54" s="152" t="s">
        <v>73</v>
      </c>
      <c r="B54" s="204">
        <v>87482386</v>
      </c>
      <c r="C54" s="204">
        <v>92094305</v>
      </c>
      <c r="D54" s="204">
        <v>90977430</v>
      </c>
      <c r="E54" s="204">
        <v>91862616</v>
      </c>
      <c r="F54" s="204">
        <v>90085393</v>
      </c>
      <c r="G54" s="204">
        <v>94442210</v>
      </c>
      <c r="H54" s="74"/>
      <c r="Z54" s="309" t="s">
        <v>471</v>
      </c>
      <c r="AA54" s="310">
        <v>0</v>
      </c>
      <c r="AB54" s="310">
        <v>16122.119999999997</v>
      </c>
    </row>
    <row r="55" spans="1:28" hidden="1">
      <c r="A55" s="152" t="s">
        <v>351</v>
      </c>
      <c r="B55" s="204">
        <v>0</v>
      </c>
      <c r="C55" s="204">
        <v>0</v>
      </c>
      <c r="D55" s="204">
        <v>0</v>
      </c>
      <c r="E55" s="204">
        <v>0</v>
      </c>
      <c r="F55" s="204">
        <v>0</v>
      </c>
      <c r="G55" s="204">
        <v>60394000</v>
      </c>
      <c r="H55" s="74"/>
    </row>
    <row r="56" spans="1:28" hidden="1">
      <c r="A56" s="152" t="s">
        <v>76</v>
      </c>
      <c r="B56" s="204">
        <v>3088739</v>
      </c>
      <c r="C56" s="204">
        <v>2840952</v>
      </c>
      <c r="D56" s="204">
        <v>2743333</v>
      </c>
      <c r="E56" s="204">
        <v>2259214</v>
      </c>
      <c r="F56" s="204">
        <v>2447245</v>
      </c>
      <c r="G56" s="204">
        <v>2605512</v>
      </c>
      <c r="H56" s="74"/>
    </row>
    <row r="57" spans="1:28" hidden="1">
      <c r="A57" s="152" t="s">
        <v>77</v>
      </c>
      <c r="B57" s="204">
        <v>27702298</v>
      </c>
      <c r="C57" s="204">
        <v>30973611</v>
      </c>
      <c r="D57" s="204">
        <v>20638999.430000007</v>
      </c>
      <c r="E57" s="204">
        <v>0</v>
      </c>
      <c r="F57" s="204">
        <v>22669667</v>
      </c>
      <c r="G57" s="204">
        <v>15236564</v>
      </c>
      <c r="H57" s="74"/>
    </row>
    <row r="58" spans="1:28" hidden="1">
      <c r="A58" s="152" t="s">
        <v>391</v>
      </c>
      <c r="B58" s="204">
        <v>24600000</v>
      </c>
      <c r="C58" s="204">
        <v>11539743.440943062</v>
      </c>
      <c r="D58" s="204">
        <v>14395013</v>
      </c>
      <c r="E58" s="204">
        <v>0</v>
      </c>
      <c r="F58" s="204">
        <v>22669596</v>
      </c>
      <c r="G58" s="204">
        <v>0</v>
      </c>
      <c r="H58" s="74"/>
    </row>
    <row r="59" spans="1:28" hidden="1">
      <c r="A59" s="152" t="s">
        <v>472</v>
      </c>
      <c r="B59" s="204"/>
      <c r="C59" s="204"/>
      <c r="D59" s="204"/>
      <c r="E59" s="204">
        <f>+SUM(E51:E57)</f>
        <v>224729684</v>
      </c>
      <c r="F59" s="204">
        <f>+SUM(F51:F57)</f>
        <v>194120432</v>
      </c>
      <c r="G59" s="204">
        <f>+SUM(G51:G57)</f>
        <v>281430727</v>
      </c>
      <c r="H59" s="74"/>
    </row>
    <row r="60" spans="1:28" hidden="1">
      <c r="A60" s="61" t="s">
        <v>473</v>
      </c>
      <c r="B60" s="204">
        <v>24000000</v>
      </c>
      <c r="C60" s="204">
        <v>30380359</v>
      </c>
      <c r="D60" s="204">
        <v>30290000</v>
      </c>
      <c r="E60" s="204">
        <v>31180000</v>
      </c>
      <c r="F60" s="204">
        <v>30932900</v>
      </c>
      <c r="G60" s="204">
        <v>31911286</v>
      </c>
      <c r="H60" s="74"/>
    </row>
    <row r="61" spans="1:28" hidden="1">
      <c r="A61" s="61" t="s">
        <v>474</v>
      </c>
      <c r="B61" s="204">
        <v>6000000</v>
      </c>
      <c r="C61" s="204">
        <v>7000000</v>
      </c>
      <c r="D61" s="204">
        <v>12000000</v>
      </c>
      <c r="E61" s="204">
        <v>7416000</v>
      </c>
      <c r="F61" s="204">
        <v>9243615.1985539999</v>
      </c>
      <c r="G61" s="204">
        <v>7219601.9946462084</v>
      </c>
      <c r="H61" s="74"/>
    </row>
    <row r="62" spans="1:28" hidden="1">
      <c r="A62" s="152" t="s">
        <v>475</v>
      </c>
      <c r="B62" s="204"/>
      <c r="C62" s="204"/>
      <c r="D62" s="204"/>
      <c r="E62" s="204">
        <f>+E58</f>
        <v>0</v>
      </c>
      <c r="F62" s="204">
        <f>+F58</f>
        <v>22669596</v>
      </c>
      <c r="G62" s="204">
        <f>+G58</f>
        <v>0</v>
      </c>
      <c r="H62" s="74"/>
    </row>
    <row r="63" spans="1:28" hidden="1">
      <c r="A63" s="61" t="s">
        <v>476</v>
      </c>
      <c r="B63" s="204">
        <v>0</v>
      </c>
      <c r="C63" s="204">
        <v>11053740</v>
      </c>
      <c r="D63" s="204">
        <v>13130189</v>
      </c>
      <c r="E63" s="204">
        <v>32736305</v>
      </c>
      <c r="F63" s="204">
        <v>38611000</v>
      </c>
      <c r="G63" s="204">
        <v>18763000</v>
      </c>
      <c r="H63" s="74"/>
    </row>
    <row r="64" spans="1:28" hidden="1">
      <c r="A64" s="61" t="s">
        <v>477</v>
      </c>
      <c r="B64" s="204">
        <v>0</v>
      </c>
      <c r="C64" s="204">
        <v>0</v>
      </c>
      <c r="D64" s="204">
        <v>0</v>
      </c>
      <c r="E64" s="204">
        <v>0</v>
      </c>
      <c r="F64" s="204">
        <v>0</v>
      </c>
      <c r="G64" s="204">
        <v>1500000</v>
      </c>
      <c r="H64" s="74"/>
    </row>
    <row r="65" spans="1:14" hidden="1"/>
    <row r="66" spans="1:14" hidden="1">
      <c r="A66" s="153" t="s">
        <v>399</v>
      </c>
      <c r="B66" s="70" t="s">
        <v>419</v>
      </c>
      <c r="C66" s="70" t="s">
        <v>420</v>
      </c>
      <c r="D66" s="70" t="s">
        <v>421</v>
      </c>
      <c r="E66" s="70" t="s">
        <v>422</v>
      </c>
      <c r="F66" s="70" t="s">
        <v>423</v>
      </c>
      <c r="G66" s="70" t="s">
        <v>424</v>
      </c>
      <c r="H66" s="326"/>
    </row>
    <row r="67" spans="1:14" hidden="1">
      <c r="A67" s="152" t="s">
        <v>455</v>
      </c>
      <c r="B67" s="71">
        <v>275502090</v>
      </c>
      <c r="C67" s="71">
        <v>268228360</v>
      </c>
      <c r="D67" s="71">
        <v>279705362.43000001</v>
      </c>
      <c r="E67" s="71">
        <v>263325684</v>
      </c>
      <c r="F67" s="71">
        <v>234296947.19855401</v>
      </c>
      <c r="G67" s="71">
        <v>320561614.99464619</v>
      </c>
      <c r="H67" s="51"/>
    </row>
    <row r="68" spans="1:14" hidden="1">
      <c r="A68" s="61" t="s">
        <v>456</v>
      </c>
      <c r="B68" s="71">
        <v>24600000</v>
      </c>
      <c r="C68" s="71">
        <v>22593483.440943062</v>
      </c>
      <c r="D68" s="71">
        <v>27525202</v>
      </c>
      <c r="E68" s="71">
        <v>32736305</v>
      </c>
      <c r="F68" s="71">
        <v>61280596</v>
      </c>
      <c r="G68" s="71">
        <v>18763000</v>
      </c>
      <c r="H68" s="51"/>
    </row>
    <row r="69" spans="1:14" hidden="1">
      <c r="A69" s="152" t="s">
        <v>457</v>
      </c>
      <c r="B69" s="205">
        <v>0.91802789510729499</v>
      </c>
      <c r="C69" s="205">
        <v>0.92231160089757458</v>
      </c>
      <c r="D69" s="205">
        <v>0.91040864683802836</v>
      </c>
      <c r="E69" s="205">
        <v>0.88942753134040453</v>
      </c>
      <c r="F69" s="205">
        <v>0.79267506138368971</v>
      </c>
      <c r="G69" s="205">
        <v>0.94470486616393556</v>
      </c>
      <c r="H69" s="327"/>
      <c r="N69" s="72"/>
    </row>
    <row r="70" spans="1:14" hidden="1">
      <c r="A70" s="61" t="s">
        <v>458</v>
      </c>
      <c r="B70" s="205">
        <v>8.1972104892705011E-2</v>
      </c>
      <c r="C70" s="205">
        <v>7.7688399102425407E-2</v>
      </c>
      <c r="D70" s="205">
        <v>8.9591353161971601E-2</v>
      </c>
      <c r="E70" s="205">
        <v>0.11057246865959547</v>
      </c>
      <c r="F70" s="205">
        <v>0.20732493861631021</v>
      </c>
      <c r="G70" s="205">
        <v>5.5295133836064443E-2</v>
      </c>
      <c r="H70" s="327"/>
    </row>
    <row r="71" spans="1:14" hidden="1">
      <c r="N71" s="73"/>
    </row>
    <row r="72" spans="1:14" hidden="1"/>
    <row r="96" spans="5:7">
      <c r="E96" s="47">
        <v>2018</v>
      </c>
      <c r="F96" s="47">
        <v>2019</v>
      </c>
      <c r="G96" s="47">
        <v>2020</v>
      </c>
    </row>
    <row r="97" spans="4:7">
      <c r="D97" s="47" t="s">
        <v>704</v>
      </c>
      <c r="E97" s="51">
        <f>SUM(D9:E15)</f>
        <v>462145046.43000001</v>
      </c>
      <c r="F97" s="51">
        <f>SUM(F9:G15)</f>
        <v>475551159</v>
      </c>
      <c r="G97" s="51">
        <f>SUM(H9:I15)</f>
        <v>608445308.5999999</v>
      </c>
    </row>
    <row r="98" spans="4:7">
      <c r="D98" s="47" t="s">
        <v>639</v>
      </c>
      <c r="E98" s="51">
        <f>D16+D17+D18+E16+E17+E18</f>
        <v>95281013</v>
      </c>
      <c r="F98" s="51">
        <f>F16+F17+F18+G16+G17+G18</f>
        <v>101976999.19320022</v>
      </c>
      <c r="G98" s="51">
        <f>H16+H17+H18+I16+I17+I18</f>
        <v>71447292.13620694</v>
      </c>
    </row>
    <row r="99" spans="4:7">
      <c r="D99" s="47" t="s">
        <v>705</v>
      </c>
      <c r="E99" s="51">
        <f>D24+E24</f>
        <v>60261507</v>
      </c>
      <c r="F99" s="51">
        <f>F24+G24</f>
        <v>81543596</v>
      </c>
      <c r="G99" s="51">
        <f>H24+I24</f>
        <v>49232264.399999999</v>
      </c>
    </row>
    <row r="101" spans="4:7">
      <c r="E101" s="51">
        <f>SUM(E97:E99)</f>
        <v>617687566.43000007</v>
      </c>
      <c r="F101" s="51">
        <f t="shared" ref="F101:G101" si="21">SUM(F97:F99)</f>
        <v>659071754.19320023</v>
      </c>
      <c r="G101" s="51">
        <f t="shared" si="21"/>
        <v>729124865.13620687</v>
      </c>
    </row>
    <row r="103" spans="4:7">
      <c r="D103" s="47" t="s">
        <v>704</v>
      </c>
      <c r="E103" s="674">
        <f>E97/E$101</f>
        <v>0.74818576825339578</v>
      </c>
      <c r="F103" s="674">
        <f t="shared" ref="F103" si="22">F97/F$101</f>
        <v>0.72154686644422172</v>
      </c>
      <c r="G103" s="674">
        <f t="shared" ref="G103" si="23">G97/G$101</f>
        <v>0.83448711968743106</v>
      </c>
    </row>
    <row r="104" spans="4:7">
      <c r="D104" s="47" t="s">
        <v>639</v>
      </c>
      <c r="E104" s="674">
        <f t="shared" ref="E104:F105" si="24">E98/E$101</f>
        <v>0.15425438065831262</v>
      </c>
      <c r="F104" s="674">
        <f t="shared" si="24"/>
        <v>0.15472821971870865</v>
      </c>
      <c r="G104" s="674">
        <f t="shared" ref="G104" si="25">G98/G$101</f>
        <v>9.7990475366465477E-2</v>
      </c>
    </row>
    <row r="105" spans="4:7">
      <c r="D105" s="47" t="s">
        <v>705</v>
      </c>
      <c r="E105" s="674">
        <f t="shared" si="24"/>
        <v>9.7559851088291544E-2</v>
      </c>
      <c r="F105" s="674">
        <f t="shared" si="24"/>
        <v>0.12372491383706959</v>
      </c>
      <c r="G105" s="674">
        <f t="shared" ref="G105" si="26">G99/G$101</f>
        <v>6.7522404946103412E-2</v>
      </c>
    </row>
  </sheetData>
  <mergeCells count="2">
    <mergeCell ref="A6:G6"/>
    <mergeCell ref="A7:G7"/>
  </mergeCells>
  <phoneticPr fontId="38" type="noConversion"/>
  <pageMargins left="0.7" right="0.7" top="0.75" bottom="0.75" header="0.3" footer="0.3"/>
  <ignoredErrors>
    <ignoredError sqref="B15:G20 H17:H20" formulaRange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X119"/>
  <sheetViews>
    <sheetView showGridLines="0" zoomScale="55" zoomScaleNormal="55" workbookViewId="0">
      <pane xSplit="1" ySplit="10" topLeftCell="B23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11.42578125" defaultRowHeight="15"/>
  <cols>
    <col min="1" max="1" width="50.85546875" style="47" customWidth="1"/>
    <col min="2" max="2" width="14" style="47" customWidth="1"/>
    <col min="3" max="3" width="13.85546875" style="47" bestFit="1" customWidth="1"/>
    <col min="4" max="4" width="13.7109375" style="47" bestFit="1" customWidth="1"/>
    <col min="5" max="5" width="14.140625" style="47" bestFit="1" customWidth="1"/>
    <col min="6" max="19" width="17.28515625" style="47" customWidth="1"/>
    <col min="20" max="20" width="11.42578125" style="47"/>
    <col min="21" max="21" width="12.42578125" style="47" bestFit="1" customWidth="1"/>
    <col min="22" max="16384" width="11.42578125" style="47"/>
  </cols>
  <sheetData>
    <row r="1" spans="1:24">
      <c r="L1" s="101" t="s">
        <v>71</v>
      </c>
      <c r="M1" s="102"/>
      <c r="N1" s="102" t="s">
        <v>72</v>
      </c>
      <c r="O1" s="102">
        <f>(1366127/16031)</f>
        <v>85.21782795833073</v>
      </c>
      <c r="Q1" s="51"/>
      <c r="R1" s="74"/>
      <c r="U1" s="75"/>
      <c r="V1" s="75"/>
      <c r="W1" s="75"/>
      <c r="X1" s="75"/>
    </row>
    <row r="2" spans="1:24">
      <c r="L2" s="102"/>
      <c r="M2" s="103"/>
      <c r="N2" s="102" t="s">
        <v>73</v>
      </c>
      <c r="O2" s="102">
        <f>16254952/188792</f>
        <v>86.099792364083228</v>
      </c>
      <c r="Q2" s="74"/>
      <c r="R2" s="74"/>
      <c r="S2" s="74"/>
      <c r="U2" s="74"/>
      <c r="V2" s="74"/>
      <c r="W2" s="74"/>
      <c r="X2" s="74"/>
    </row>
    <row r="3" spans="1:24">
      <c r="L3" s="102"/>
      <c r="M3" s="102"/>
      <c r="N3" s="102" t="s">
        <v>74</v>
      </c>
      <c r="O3" s="102">
        <f>6163358/68247</f>
        <v>90.309581373540226</v>
      </c>
      <c r="Q3" s="74"/>
      <c r="R3" s="74"/>
      <c r="S3" s="74"/>
    </row>
    <row r="4" spans="1:24">
      <c r="L4" s="102"/>
      <c r="M4" s="102"/>
      <c r="N4" s="102" t="s">
        <v>75</v>
      </c>
      <c r="O4" s="102">
        <f>1366127/16031</f>
        <v>85.21782795833073</v>
      </c>
    </row>
    <row r="5" spans="1:24">
      <c r="A5" s="53" t="s">
        <v>478</v>
      </c>
      <c r="B5" s="55"/>
      <c r="C5" s="54"/>
      <c r="D5" s="54"/>
      <c r="E5" s="54"/>
      <c r="F5" s="54"/>
      <c r="G5" s="54"/>
      <c r="H5" s="54"/>
      <c r="I5" s="54"/>
      <c r="J5" s="54"/>
      <c r="K5" s="54"/>
      <c r="L5" s="102"/>
      <c r="M5" s="102"/>
      <c r="N5" s="102" t="s">
        <v>76</v>
      </c>
      <c r="O5" s="102">
        <f>528712/6527</f>
        <v>81.003830243603488</v>
      </c>
    </row>
    <row r="6" spans="1:24">
      <c r="A6" s="55"/>
      <c r="B6" s="54"/>
      <c r="C6" s="54"/>
      <c r="D6" s="54"/>
      <c r="E6" s="54"/>
      <c r="F6" s="54"/>
      <c r="G6" s="54"/>
      <c r="H6" s="54"/>
      <c r="I6" s="54"/>
      <c r="J6" s="54"/>
      <c r="K6" s="54"/>
      <c r="L6" s="102"/>
      <c r="M6" s="102"/>
      <c r="N6" s="102" t="s">
        <v>77</v>
      </c>
      <c r="O6" s="102">
        <f>+O3</f>
        <v>90.309581373540226</v>
      </c>
    </row>
    <row r="7" spans="1:24">
      <c r="L7" s="102"/>
      <c r="M7" s="102"/>
      <c r="N7" s="102" t="s">
        <v>78</v>
      </c>
      <c r="O7" s="102">
        <f>2299013/28510</f>
        <v>80.638828481234654</v>
      </c>
      <c r="S7" s="74"/>
    </row>
    <row r="9" spans="1:24">
      <c r="A9" s="715" t="e">
        <v>#REF!</v>
      </c>
      <c r="B9" s="715" t="e">
        <v>#REF!</v>
      </c>
      <c r="C9" s="715" t="e">
        <v>#REF!</v>
      </c>
      <c r="D9" s="715" t="e">
        <v>#REF!</v>
      </c>
      <c r="E9" s="715" t="e">
        <v>#REF!</v>
      </c>
      <c r="F9" s="715" t="e">
        <v>#REF!</v>
      </c>
      <c r="G9" s="715" t="e">
        <v>#REF!</v>
      </c>
      <c r="H9" s="715" t="e">
        <v>#REF!</v>
      </c>
      <c r="I9" s="715" t="e">
        <v>#REF!</v>
      </c>
      <c r="J9" s="715" t="e">
        <v>#REF!</v>
      </c>
      <c r="K9" s="715" t="e">
        <v>#REF!</v>
      </c>
      <c r="L9" s="715" t="e">
        <v>#REF!</v>
      </c>
      <c r="M9" s="715" t="e">
        <v>#REF!</v>
      </c>
      <c r="N9" s="715" t="e">
        <v>#REF!</v>
      </c>
      <c r="O9" s="715" t="e">
        <v>#REF!</v>
      </c>
      <c r="P9" s="715" t="e">
        <v>#REF!</v>
      </c>
      <c r="Q9" s="715" t="e">
        <v>#REF!</v>
      </c>
      <c r="R9" s="715" t="e">
        <v>#REF!</v>
      </c>
      <c r="S9" s="715" t="e">
        <v>#REF!</v>
      </c>
    </row>
    <row r="10" spans="1:24">
      <c r="A10" s="56" t="e">
        <v>#REF!</v>
      </c>
      <c r="B10" s="57" t="e">
        <v>#REF!</v>
      </c>
      <c r="C10" s="57" t="e">
        <v>#REF!</v>
      </c>
      <c r="D10" s="57" t="e">
        <v>#REF!</v>
      </c>
      <c r="E10" s="57" t="e">
        <v>#REF!</v>
      </c>
      <c r="F10" s="57" t="e">
        <v>#REF!</v>
      </c>
      <c r="G10" s="57" t="e">
        <v>#REF!</v>
      </c>
      <c r="H10" s="57" t="e">
        <v>#REF!</v>
      </c>
      <c r="I10" s="57" t="e">
        <v>#REF!</v>
      </c>
      <c r="J10" s="57" t="e">
        <v>#REF!</v>
      </c>
      <c r="K10" s="57" t="e">
        <v>#REF!</v>
      </c>
      <c r="L10" s="57" t="e">
        <v>#REF!</v>
      </c>
      <c r="M10" s="57" t="e">
        <v>#REF!</v>
      </c>
      <c r="N10" s="57" t="e">
        <v>#REF!</v>
      </c>
      <c r="O10" s="57" t="e">
        <v>#REF!</v>
      </c>
      <c r="P10" s="57" t="e">
        <v>#REF!</v>
      </c>
      <c r="Q10" s="57" t="e">
        <v>#REF!</v>
      </c>
      <c r="R10" s="57" t="e">
        <v>#REF!</v>
      </c>
      <c r="S10" s="57" t="e">
        <v>#REF!</v>
      </c>
    </row>
    <row r="11" spans="1:24">
      <c r="A11" s="58" t="e">
        <v>#REF!</v>
      </c>
      <c r="B11" s="59" t="e">
        <v>#REF!</v>
      </c>
      <c r="C11" s="59" t="e">
        <v>#REF!</v>
      </c>
      <c r="D11" s="59" t="e">
        <v>#REF!</v>
      </c>
      <c r="E11" s="59" t="e">
        <v>#REF!</v>
      </c>
      <c r="F11" s="59" t="e">
        <v>#REF!</v>
      </c>
      <c r="G11" s="59" t="e">
        <v>#REF!</v>
      </c>
      <c r="H11" s="59" t="e">
        <v>#REF!</v>
      </c>
      <c r="I11" s="59" t="e">
        <v>#REF!</v>
      </c>
      <c r="J11" s="59" t="e">
        <v>#REF!</v>
      </c>
      <c r="K11" s="59" t="e">
        <v>#REF!</v>
      </c>
      <c r="L11" s="59" t="e">
        <v>#REF!</v>
      </c>
      <c r="M11" s="59" t="e">
        <v>#REF!</v>
      </c>
      <c r="N11" s="59" t="e">
        <v>#REF!</v>
      </c>
      <c r="O11" s="59" t="e">
        <v>#REF!</v>
      </c>
      <c r="P11" s="59" t="e">
        <v>#REF!</v>
      </c>
      <c r="Q11" s="59" t="e">
        <v>#REF!</v>
      </c>
      <c r="R11" s="59" t="e">
        <v>#REF!</v>
      </c>
      <c r="S11" s="59" t="e">
        <v>#REF!</v>
      </c>
    </row>
    <row r="12" spans="1:24">
      <c r="A12" s="58" t="e">
        <v>#REF!</v>
      </c>
      <c r="B12" s="59" t="e">
        <v>#REF!</v>
      </c>
      <c r="C12" s="59" t="e">
        <v>#REF!</v>
      </c>
      <c r="D12" s="59" t="e">
        <v>#REF!</v>
      </c>
      <c r="E12" s="59" t="e">
        <v>#REF!</v>
      </c>
      <c r="F12" s="59" t="e">
        <v>#REF!</v>
      </c>
      <c r="G12" s="59" t="e">
        <v>#REF!</v>
      </c>
      <c r="H12" s="59" t="e">
        <v>#REF!</v>
      </c>
      <c r="I12" s="59" t="e">
        <v>#REF!</v>
      </c>
      <c r="J12" s="59" t="e">
        <v>#REF!</v>
      </c>
      <c r="K12" s="59" t="e">
        <v>#REF!</v>
      </c>
      <c r="L12" s="59" t="e">
        <v>#REF!</v>
      </c>
      <c r="M12" s="59" t="e">
        <v>#REF!</v>
      </c>
      <c r="N12" s="59" t="e">
        <v>#REF!</v>
      </c>
      <c r="O12" s="59" t="e">
        <v>#REF!</v>
      </c>
      <c r="P12" s="59" t="e">
        <v>#REF!</v>
      </c>
      <c r="Q12" s="59" t="e">
        <v>#REF!</v>
      </c>
      <c r="R12" s="59" t="e">
        <v>#REF!</v>
      </c>
      <c r="S12" s="59" t="e">
        <v>#REF!</v>
      </c>
    </row>
    <row r="13" spans="1:24">
      <c r="A13" s="58" t="e">
        <v>#REF!</v>
      </c>
      <c r="B13" s="59" t="e">
        <v>#REF!</v>
      </c>
      <c r="C13" s="59" t="e">
        <v>#REF!</v>
      </c>
      <c r="D13" s="59" t="e">
        <v>#REF!</v>
      </c>
      <c r="E13" s="59" t="e">
        <v>#REF!</v>
      </c>
      <c r="F13" s="59" t="e">
        <v>#REF!</v>
      </c>
      <c r="G13" s="59" t="e">
        <v>#REF!</v>
      </c>
      <c r="H13" s="59" t="e">
        <v>#REF!</v>
      </c>
      <c r="I13" s="59" t="e">
        <v>#REF!</v>
      </c>
      <c r="J13" s="59" t="e">
        <v>#REF!</v>
      </c>
      <c r="K13" s="59" t="e">
        <v>#REF!</v>
      </c>
      <c r="L13" s="59" t="e">
        <v>#REF!</v>
      </c>
      <c r="M13" s="59" t="e">
        <v>#REF!</v>
      </c>
      <c r="N13" s="59" t="e">
        <v>#REF!</v>
      </c>
      <c r="O13" s="59" t="e">
        <v>#REF!</v>
      </c>
      <c r="P13" s="59" t="e">
        <v>#REF!</v>
      </c>
      <c r="Q13" s="59" t="e">
        <v>#REF!</v>
      </c>
      <c r="R13" s="59" t="e">
        <v>#REF!</v>
      </c>
      <c r="S13" s="59" t="e">
        <v>#REF!</v>
      </c>
      <c r="U13" s="51"/>
      <c r="V13" s="51"/>
    </row>
    <row r="14" spans="1:24">
      <c r="A14" s="58" t="e">
        <v>#REF!</v>
      </c>
      <c r="B14" s="59" t="e">
        <v>#REF!</v>
      </c>
      <c r="C14" s="59" t="e">
        <v>#REF!</v>
      </c>
      <c r="D14" s="59" t="e">
        <v>#REF!</v>
      </c>
      <c r="E14" s="59" t="e">
        <v>#REF!</v>
      </c>
      <c r="F14" s="59" t="e">
        <v>#REF!</v>
      </c>
      <c r="G14" s="59" t="e">
        <v>#REF!</v>
      </c>
      <c r="H14" s="59" t="e">
        <v>#REF!</v>
      </c>
      <c r="I14" s="59" t="e">
        <v>#REF!</v>
      </c>
      <c r="J14" s="59" t="e">
        <v>#REF!</v>
      </c>
      <c r="K14" s="59" t="e">
        <v>#REF!</v>
      </c>
      <c r="L14" s="59" t="e">
        <v>#REF!</v>
      </c>
      <c r="M14" s="59" t="e">
        <v>#REF!</v>
      </c>
      <c r="N14" s="59" t="e">
        <v>#REF!</v>
      </c>
      <c r="O14" s="59" t="e">
        <v>#REF!</v>
      </c>
      <c r="P14" s="59" t="e">
        <v>#REF!</v>
      </c>
      <c r="Q14" s="59" t="e">
        <v>#REF!</v>
      </c>
      <c r="R14" s="59" t="e">
        <v>#REF!</v>
      </c>
      <c r="S14" s="59" t="e">
        <v>#REF!</v>
      </c>
    </row>
    <row r="15" spans="1:24">
      <c r="A15" s="58" t="e">
        <v>#REF!</v>
      </c>
      <c r="B15" s="59" t="e">
        <v>#REF!</v>
      </c>
      <c r="C15" s="59" t="e">
        <v>#REF!</v>
      </c>
      <c r="D15" s="59" t="e">
        <v>#REF!</v>
      </c>
      <c r="E15" s="59" t="e">
        <v>#REF!</v>
      </c>
      <c r="F15" s="59" t="e">
        <v>#REF!</v>
      </c>
      <c r="G15" s="59" t="e">
        <v>#REF!</v>
      </c>
      <c r="H15" s="59" t="e">
        <v>#REF!</v>
      </c>
      <c r="I15" s="59" t="e">
        <v>#REF!</v>
      </c>
      <c r="J15" s="59" t="e">
        <v>#REF!</v>
      </c>
      <c r="K15" s="59" t="e">
        <v>#REF!</v>
      </c>
      <c r="L15" s="59" t="e">
        <v>#REF!</v>
      </c>
      <c r="M15" s="59" t="e">
        <v>#REF!</v>
      </c>
      <c r="N15" s="59" t="e">
        <v>#REF!</v>
      </c>
      <c r="O15" s="59" t="e">
        <v>#REF!</v>
      </c>
      <c r="P15" s="59" t="e">
        <v>#REF!</v>
      </c>
      <c r="Q15" s="59" t="e">
        <v>#REF!</v>
      </c>
      <c r="R15" s="59" t="e">
        <v>#REF!</v>
      </c>
      <c r="S15" s="59" t="e">
        <v>#REF!</v>
      </c>
      <c r="U15" s="52"/>
      <c r="V15" s="52"/>
    </row>
    <row r="16" spans="1:24">
      <c r="A16" s="58" t="e">
        <v>#REF!</v>
      </c>
      <c r="B16" s="60" t="e">
        <v>#REF!</v>
      </c>
      <c r="C16" s="60" t="e">
        <v>#REF!</v>
      </c>
      <c r="D16" s="60" t="e">
        <v>#REF!</v>
      </c>
      <c r="E16" s="60" t="e">
        <v>#REF!</v>
      </c>
      <c r="F16" s="60" t="e">
        <v>#REF!</v>
      </c>
      <c r="G16" s="60" t="e">
        <v>#REF!</v>
      </c>
      <c r="H16" s="60" t="e">
        <v>#REF!</v>
      </c>
      <c r="I16" s="60" t="e">
        <v>#REF!</v>
      </c>
      <c r="J16" s="60" t="e">
        <v>#REF!</v>
      </c>
      <c r="K16" s="60" t="e">
        <v>#REF!</v>
      </c>
      <c r="L16" s="60" t="e">
        <v>#REF!</v>
      </c>
      <c r="M16" s="60" t="e">
        <v>#REF!</v>
      </c>
      <c r="N16" s="60" t="e">
        <v>#REF!</v>
      </c>
      <c r="O16" s="60" t="e">
        <v>#REF!</v>
      </c>
      <c r="P16" s="60" t="e">
        <v>#REF!</v>
      </c>
      <c r="Q16" s="60" t="e">
        <v>#REF!</v>
      </c>
      <c r="R16" s="60" t="e">
        <v>#REF!</v>
      </c>
      <c r="S16" s="60" t="e">
        <v>#REF!</v>
      </c>
    </row>
    <row r="17" spans="1:21">
      <c r="A17" s="58" t="e">
        <v>#REF!</v>
      </c>
      <c r="B17" s="60" t="e">
        <v>#REF!</v>
      </c>
      <c r="C17" s="60" t="e">
        <v>#REF!</v>
      </c>
      <c r="D17" s="60" t="e">
        <v>#REF!</v>
      </c>
      <c r="E17" s="60" t="e">
        <v>#REF!</v>
      </c>
      <c r="F17" s="60" t="e">
        <v>#REF!</v>
      </c>
      <c r="G17" s="60" t="e">
        <v>#REF!</v>
      </c>
      <c r="H17" s="60" t="e">
        <v>#REF!</v>
      </c>
      <c r="I17" s="60" t="e">
        <v>#REF!</v>
      </c>
      <c r="J17" s="60" t="e">
        <v>#REF!</v>
      </c>
      <c r="K17" s="60" t="e">
        <v>#REF!</v>
      </c>
      <c r="L17" s="60" t="e">
        <v>#REF!</v>
      </c>
      <c r="M17" s="60" t="e">
        <v>#REF!</v>
      </c>
      <c r="N17" s="60" t="e">
        <v>#REF!</v>
      </c>
      <c r="O17" s="60" t="e">
        <v>#REF!</v>
      </c>
      <c r="P17" s="60" t="e">
        <v>#REF!</v>
      </c>
      <c r="Q17" s="60" t="e">
        <v>#REF!</v>
      </c>
      <c r="R17" s="60" t="e">
        <v>#REF!</v>
      </c>
      <c r="S17" s="60" t="e">
        <v>#REF!</v>
      </c>
    </row>
    <row r="18" spans="1:21">
      <c r="M18" s="52"/>
    </row>
    <row r="19" spans="1:21">
      <c r="A19" s="715" t="s">
        <v>479</v>
      </c>
      <c r="B19" s="715" t="e">
        <v>#REF!</v>
      </c>
      <c r="C19" s="715" t="e">
        <v>#REF!</v>
      </c>
      <c r="D19" s="715" t="e">
        <v>#REF!</v>
      </c>
      <c r="E19" s="715" t="e">
        <v>#REF!</v>
      </c>
      <c r="F19" s="715" t="e">
        <v>#REF!</v>
      </c>
      <c r="G19" s="715" t="e">
        <v>#REF!</v>
      </c>
      <c r="H19" s="715" t="e">
        <v>#REF!</v>
      </c>
      <c r="I19" s="715" t="e">
        <v>#REF!</v>
      </c>
      <c r="J19" s="715" t="e">
        <v>#REF!</v>
      </c>
      <c r="K19" s="715" t="e">
        <v>#REF!</v>
      </c>
      <c r="L19" s="715" t="e">
        <v>#REF!</v>
      </c>
      <c r="M19" s="715" t="e">
        <v>#REF!</v>
      </c>
      <c r="N19" s="715" t="e">
        <v>#REF!</v>
      </c>
      <c r="O19" s="715" t="e">
        <v>#REF!</v>
      </c>
      <c r="P19" s="715" t="e">
        <v>#REF!</v>
      </c>
      <c r="Q19" s="715" t="e">
        <v>#REF!</v>
      </c>
      <c r="R19" s="715" t="e">
        <v>#REF!</v>
      </c>
      <c r="S19" s="715" t="e">
        <v>#REF!</v>
      </c>
    </row>
    <row r="20" spans="1:21">
      <c r="A20" s="56" t="e">
        <v>#REF!</v>
      </c>
      <c r="B20" s="57" t="e">
        <f>+B10</f>
        <v>#REF!</v>
      </c>
      <c r="C20" s="57" t="e">
        <f t="shared" ref="C20:S20" si="0">+C10</f>
        <v>#REF!</v>
      </c>
      <c r="D20" s="57" t="e">
        <f t="shared" si="0"/>
        <v>#REF!</v>
      </c>
      <c r="E20" s="57" t="e">
        <f t="shared" si="0"/>
        <v>#REF!</v>
      </c>
      <c r="F20" s="57" t="e">
        <f t="shared" si="0"/>
        <v>#REF!</v>
      </c>
      <c r="G20" s="57" t="e">
        <f t="shared" si="0"/>
        <v>#REF!</v>
      </c>
      <c r="H20" s="57" t="e">
        <f t="shared" si="0"/>
        <v>#REF!</v>
      </c>
      <c r="I20" s="57" t="e">
        <f t="shared" si="0"/>
        <v>#REF!</v>
      </c>
      <c r="J20" s="57" t="e">
        <f t="shared" si="0"/>
        <v>#REF!</v>
      </c>
      <c r="K20" s="57" t="e">
        <f t="shared" si="0"/>
        <v>#REF!</v>
      </c>
      <c r="L20" s="57" t="e">
        <f t="shared" si="0"/>
        <v>#REF!</v>
      </c>
      <c r="M20" s="57" t="e">
        <f t="shared" si="0"/>
        <v>#REF!</v>
      </c>
      <c r="N20" s="57" t="e">
        <f t="shared" si="0"/>
        <v>#REF!</v>
      </c>
      <c r="O20" s="57" t="e">
        <f t="shared" si="0"/>
        <v>#REF!</v>
      </c>
      <c r="P20" s="57" t="e">
        <f t="shared" si="0"/>
        <v>#REF!</v>
      </c>
      <c r="Q20" s="57" t="e">
        <f t="shared" si="0"/>
        <v>#REF!</v>
      </c>
      <c r="R20" s="57" t="e">
        <f t="shared" si="0"/>
        <v>#REF!</v>
      </c>
      <c r="S20" s="57" t="e">
        <f t="shared" si="0"/>
        <v>#REF!</v>
      </c>
    </row>
    <row r="21" spans="1:21">
      <c r="A21" s="61" t="s">
        <v>403</v>
      </c>
      <c r="B21" s="62" t="e">
        <f>+SUM(B11:B16)</f>
        <v>#REF!</v>
      </c>
      <c r="C21" s="62" t="e">
        <f t="shared" ref="C21:S21" si="1">+SUM(C11:C16)</f>
        <v>#REF!</v>
      </c>
      <c r="D21" s="62" t="e">
        <f t="shared" si="1"/>
        <v>#REF!</v>
      </c>
      <c r="E21" s="62" t="e">
        <f t="shared" si="1"/>
        <v>#REF!</v>
      </c>
      <c r="F21" s="62" t="e">
        <f t="shared" si="1"/>
        <v>#REF!</v>
      </c>
      <c r="G21" s="62" t="e">
        <f t="shared" si="1"/>
        <v>#REF!</v>
      </c>
      <c r="H21" s="62" t="e">
        <f t="shared" si="1"/>
        <v>#REF!</v>
      </c>
      <c r="I21" s="62" t="e">
        <f t="shared" si="1"/>
        <v>#REF!</v>
      </c>
      <c r="J21" s="62" t="e">
        <f t="shared" si="1"/>
        <v>#REF!</v>
      </c>
      <c r="K21" s="62" t="e">
        <f t="shared" si="1"/>
        <v>#REF!</v>
      </c>
      <c r="L21" s="62" t="e">
        <f t="shared" si="1"/>
        <v>#REF!</v>
      </c>
      <c r="M21" s="62" t="e">
        <f t="shared" si="1"/>
        <v>#REF!</v>
      </c>
      <c r="N21" s="62" t="e">
        <f t="shared" si="1"/>
        <v>#REF!</v>
      </c>
      <c r="O21" s="62" t="e">
        <f t="shared" si="1"/>
        <v>#REF!</v>
      </c>
      <c r="P21" s="62" t="e">
        <f t="shared" si="1"/>
        <v>#REF!</v>
      </c>
      <c r="Q21" s="62" t="e">
        <f t="shared" si="1"/>
        <v>#REF!</v>
      </c>
      <c r="R21" s="62" t="e">
        <f t="shared" si="1"/>
        <v>#REF!</v>
      </c>
      <c r="S21" s="62" t="e">
        <f t="shared" si="1"/>
        <v>#REF!</v>
      </c>
    </row>
    <row r="22" spans="1:21">
      <c r="A22" s="61" t="s">
        <v>404</v>
      </c>
      <c r="B22" s="62" t="e">
        <f>+B17</f>
        <v>#REF!</v>
      </c>
      <c r="C22" s="62" t="e">
        <f t="shared" ref="C22:S22" si="2">+C17</f>
        <v>#REF!</v>
      </c>
      <c r="D22" s="62" t="e">
        <f t="shared" si="2"/>
        <v>#REF!</v>
      </c>
      <c r="E22" s="62" t="e">
        <f t="shared" si="2"/>
        <v>#REF!</v>
      </c>
      <c r="F22" s="62" t="e">
        <f t="shared" si="2"/>
        <v>#REF!</v>
      </c>
      <c r="G22" s="62" t="e">
        <f t="shared" si="2"/>
        <v>#REF!</v>
      </c>
      <c r="H22" s="62" t="e">
        <f t="shared" si="2"/>
        <v>#REF!</v>
      </c>
      <c r="I22" s="62" t="e">
        <f t="shared" si="2"/>
        <v>#REF!</v>
      </c>
      <c r="J22" s="62" t="e">
        <f t="shared" si="2"/>
        <v>#REF!</v>
      </c>
      <c r="K22" s="62" t="e">
        <f t="shared" si="2"/>
        <v>#REF!</v>
      </c>
      <c r="L22" s="62" t="e">
        <f t="shared" si="2"/>
        <v>#REF!</v>
      </c>
      <c r="M22" s="62" t="e">
        <f t="shared" si="2"/>
        <v>#REF!</v>
      </c>
      <c r="N22" s="62" t="e">
        <f t="shared" si="2"/>
        <v>#REF!</v>
      </c>
      <c r="O22" s="62" t="e">
        <f t="shared" si="2"/>
        <v>#REF!</v>
      </c>
      <c r="P22" s="62" t="e">
        <f t="shared" si="2"/>
        <v>#REF!</v>
      </c>
      <c r="Q22" s="62" t="e">
        <f t="shared" si="2"/>
        <v>#REF!</v>
      </c>
      <c r="R22" s="62" t="e">
        <f t="shared" si="2"/>
        <v>#REF!</v>
      </c>
      <c r="S22" s="62" t="e">
        <f t="shared" si="2"/>
        <v>#REF!</v>
      </c>
    </row>
    <row r="23" spans="1:21">
      <c r="A23" s="61" t="s">
        <v>405</v>
      </c>
      <c r="B23" s="62">
        <v>4000000</v>
      </c>
      <c r="C23" s="62">
        <v>4000000</v>
      </c>
      <c r="D23" s="62">
        <v>4000000</v>
      </c>
      <c r="E23" s="62">
        <v>4000000</v>
      </c>
      <c r="F23" s="62">
        <v>4000000</v>
      </c>
      <c r="G23" s="62">
        <v>4000000</v>
      </c>
      <c r="H23" s="62">
        <f>1418234+721057+204308+404755+486205+446602+449002</f>
        <v>4130163</v>
      </c>
      <c r="I23" s="62">
        <f>1058992+791112+409673+60000+449945+447943+468357+389248+400971+103036+247967+497656</f>
        <v>5324900</v>
      </c>
      <c r="J23" s="62">
        <f>1546931+457318+272289+40000+165385+478066+486275+477020+514258</f>
        <v>4437542</v>
      </c>
      <c r="K23" s="62">
        <f>1470472+500000+350000+591558+581511+588360+120843+1224527+125317</f>
        <v>5552588</v>
      </c>
      <c r="L23" s="62">
        <f>1450000+500000+350000+647228+599637+612098+392832+200000+200000+308371</f>
        <v>5260166</v>
      </c>
      <c r="M23" s="62">
        <f>1450000+500000+350000+735000+735000+735000+175000+100000+25508+100000</f>
        <v>4905508</v>
      </c>
      <c r="N23" s="62">
        <f>800000+1000000+1000000+1000000+300000+100000+56000+50000+200000+100000+494000</f>
        <v>5100000</v>
      </c>
      <c r="O23" s="62">
        <f>800000+1000000+1000000+1000000</f>
        <v>3800000</v>
      </c>
      <c r="P23" s="62">
        <f>800000+952000+952000+952000</f>
        <v>3656000</v>
      </c>
      <c r="Q23" s="62">
        <v>3000000</v>
      </c>
      <c r="R23" s="62">
        <v>3000000</v>
      </c>
      <c r="S23" s="62">
        <v>3000000</v>
      </c>
    </row>
    <row r="24" spans="1:21">
      <c r="A24" s="61" t="s">
        <v>406</v>
      </c>
      <c r="B24" s="62">
        <v>1000000</v>
      </c>
      <c r="C24" s="62">
        <v>1000000</v>
      </c>
      <c r="D24" s="62">
        <v>1000000</v>
      </c>
      <c r="E24" s="62">
        <v>1000000</v>
      </c>
      <c r="F24" s="62">
        <v>1000000</v>
      </c>
      <c r="G24" s="62">
        <v>1000000</v>
      </c>
      <c r="H24" s="62">
        <v>1000000</v>
      </c>
      <c r="I24" s="62">
        <v>1000000</v>
      </c>
      <c r="J24" s="62">
        <v>1000000</v>
      </c>
      <c r="K24" s="62">
        <v>1000000</v>
      </c>
      <c r="L24" s="62">
        <v>1000000</v>
      </c>
      <c r="M24" s="62">
        <v>1000000</v>
      </c>
      <c r="N24" s="62">
        <v>1000000</v>
      </c>
      <c r="O24" s="62">
        <v>1000000</v>
      </c>
      <c r="P24" s="62">
        <v>1000000</v>
      </c>
      <c r="Q24" s="62">
        <v>1000000</v>
      </c>
      <c r="R24" s="62">
        <v>1000000</v>
      </c>
      <c r="S24" s="62">
        <v>1000000</v>
      </c>
    </row>
    <row r="25" spans="1:21">
      <c r="A25" s="61" t="s">
        <v>407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>
        <f>1600000*4</f>
        <v>6400000</v>
      </c>
      <c r="M25" s="62">
        <f>1500000*3</f>
        <v>4500000</v>
      </c>
      <c r="N25" s="62">
        <f t="shared" ref="N25:S25" si="3">1500000*3</f>
        <v>4500000</v>
      </c>
      <c r="O25" s="62">
        <f t="shared" si="3"/>
        <v>4500000</v>
      </c>
      <c r="P25" s="62">
        <f t="shared" si="3"/>
        <v>4500000</v>
      </c>
      <c r="Q25" s="62">
        <f t="shared" si="3"/>
        <v>4500000</v>
      </c>
      <c r="R25" s="62">
        <f t="shared" si="3"/>
        <v>4500000</v>
      </c>
      <c r="S25" s="62">
        <f t="shared" si="3"/>
        <v>4500000</v>
      </c>
    </row>
    <row r="26" spans="1:21">
      <c r="A26" s="63" t="s">
        <v>410</v>
      </c>
      <c r="B26" s="64" t="e">
        <f>+B21/2550</f>
        <v>#REF!</v>
      </c>
      <c r="C26" s="64" t="e">
        <f t="shared" ref="C26:S30" si="4">+C21/2550</f>
        <v>#REF!</v>
      </c>
      <c r="D26" s="64" t="e">
        <f t="shared" si="4"/>
        <v>#REF!</v>
      </c>
      <c r="E26" s="64" t="e">
        <f t="shared" si="4"/>
        <v>#REF!</v>
      </c>
      <c r="F26" s="64" t="e">
        <f t="shared" si="4"/>
        <v>#REF!</v>
      </c>
      <c r="G26" s="64" t="e">
        <f t="shared" si="4"/>
        <v>#REF!</v>
      </c>
      <c r="H26" s="64" t="e">
        <f t="shared" si="4"/>
        <v>#REF!</v>
      </c>
      <c r="I26" s="64" t="e">
        <f t="shared" si="4"/>
        <v>#REF!</v>
      </c>
      <c r="J26" s="64" t="e">
        <f t="shared" si="4"/>
        <v>#REF!</v>
      </c>
      <c r="K26" s="64" t="e">
        <f t="shared" si="4"/>
        <v>#REF!</v>
      </c>
      <c r="L26" s="64" t="e">
        <f t="shared" si="4"/>
        <v>#REF!</v>
      </c>
      <c r="M26" s="64" t="e">
        <f>+M21/2550</f>
        <v>#REF!</v>
      </c>
      <c r="N26" s="64" t="e">
        <f t="shared" si="4"/>
        <v>#REF!</v>
      </c>
      <c r="O26" s="64" t="e">
        <f t="shared" si="4"/>
        <v>#REF!</v>
      </c>
      <c r="P26" s="64" t="e">
        <f t="shared" si="4"/>
        <v>#REF!</v>
      </c>
      <c r="Q26" s="64" t="e">
        <f t="shared" si="4"/>
        <v>#REF!</v>
      </c>
      <c r="R26" s="64" t="e">
        <f t="shared" si="4"/>
        <v>#REF!</v>
      </c>
      <c r="S26" s="64" t="e">
        <f t="shared" si="4"/>
        <v>#REF!</v>
      </c>
      <c r="U26" s="51"/>
    </row>
    <row r="27" spans="1:21">
      <c r="A27" s="63" t="s">
        <v>411</v>
      </c>
      <c r="B27" s="64" t="e">
        <f>+B22/2550</f>
        <v>#REF!</v>
      </c>
      <c r="C27" s="64" t="e">
        <f t="shared" ref="C27:L27" si="5">+C22/2550</f>
        <v>#REF!</v>
      </c>
      <c r="D27" s="64" t="e">
        <f t="shared" si="5"/>
        <v>#REF!</v>
      </c>
      <c r="E27" s="64" t="e">
        <f t="shared" si="5"/>
        <v>#REF!</v>
      </c>
      <c r="F27" s="64" t="e">
        <f t="shared" si="5"/>
        <v>#REF!</v>
      </c>
      <c r="G27" s="64" t="e">
        <f t="shared" si="5"/>
        <v>#REF!</v>
      </c>
      <c r="H27" s="64" t="e">
        <f t="shared" si="5"/>
        <v>#REF!</v>
      </c>
      <c r="I27" s="64" t="e">
        <f t="shared" si="5"/>
        <v>#REF!</v>
      </c>
      <c r="J27" s="64" t="e">
        <f t="shared" si="5"/>
        <v>#REF!</v>
      </c>
      <c r="K27" s="64" t="e">
        <f t="shared" si="5"/>
        <v>#REF!</v>
      </c>
      <c r="L27" s="64" t="e">
        <f t="shared" si="5"/>
        <v>#REF!</v>
      </c>
      <c r="M27" s="64" t="e">
        <f>+M22/2550</f>
        <v>#REF!</v>
      </c>
      <c r="N27" s="64" t="e">
        <f>+N22/2550</f>
        <v>#REF!</v>
      </c>
      <c r="O27" s="64" t="e">
        <f>+O22/2550</f>
        <v>#REF!</v>
      </c>
      <c r="P27" s="64" t="e">
        <f>+P22/2550</f>
        <v>#REF!</v>
      </c>
      <c r="Q27" s="64" t="e">
        <f>+Q22/2550</f>
        <v>#REF!</v>
      </c>
      <c r="R27" s="64" t="e">
        <f t="shared" si="4"/>
        <v>#REF!</v>
      </c>
      <c r="S27" s="64" t="e">
        <f t="shared" si="4"/>
        <v>#REF!</v>
      </c>
      <c r="U27" s="51"/>
    </row>
    <row r="28" spans="1:21">
      <c r="A28" s="63" t="s">
        <v>412</v>
      </c>
      <c r="B28" s="64">
        <f t="shared" ref="B28:G28" si="6">+N23/2550</f>
        <v>2000</v>
      </c>
      <c r="C28" s="64">
        <f t="shared" si="6"/>
        <v>1490.1960784313726</v>
      </c>
      <c r="D28" s="64">
        <f t="shared" si="6"/>
        <v>1433.7254901960785</v>
      </c>
      <c r="E28" s="64">
        <f t="shared" si="6"/>
        <v>1176.4705882352941</v>
      </c>
      <c r="F28" s="64">
        <f t="shared" si="6"/>
        <v>1176.4705882352941</v>
      </c>
      <c r="G28" s="64">
        <f t="shared" si="6"/>
        <v>1176.4705882352941</v>
      </c>
      <c r="H28" s="64">
        <f>+H23/2550</f>
        <v>1619.6717647058824</v>
      </c>
      <c r="I28" s="64">
        <f t="shared" si="4"/>
        <v>2088.1960784313724</v>
      </c>
      <c r="J28" s="64">
        <f>+K23/2550</f>
        <v>2177.4854901960784</v>
      </c>
      <c r="K28" s="64">
        <f>+L23/2550</f>
        <v>2062.8101960784315</v>
      </c>
      <c r="L28" s="64">
        <f t="shared" si="4"/>
        <v>2062.8101960784315</v>
      </c>
      <c r="M28" s="64">
        <f t="shared" si="4"/>
        <v>1923.7286274509804</v>
      </c>
      <c r="N28" s="64">
        <f t="shared" si="4"/>
        <v>2000</v>
      </c>
      <c r="O28" s="64">
        <f t="shared" si="4"/>
        <v>1490.1960784313726</v>
      </c>
      <c r="P28" s="64">
        <f t="shared" si="4"/>
        <v>1433.7254901960785</v>
      </c>
      <c r="Q28" s="64">
        <f t="shared" si="4"/>
        <v>1176.4705882352941</v>
      </c>
      <c r="R28" s="64">
        <f t="shared" si="4"/>
        <v>1176.4705882352941</v>
      </c>
      <c r="S28" s="64">
        <f t="shared" si="4"/>
        <v>1176.4705882352941</v>
      </c>
      <c r="U28" s="51"/>
    </row>
    <row r="29" spans="1:21">
      <c r="A29" s="63" t="s">
        <v>480</v>
      </c>
      <c r="B29" s="64">
        <f>+B24/2550</f>
        <v>392.15686274509807</v>
      </c>
      <c r="C29" s="64">
        <f t="shared" si="4"/>
        <v>392.15686274509807</v>
      </c>
      <c r="D29" s="64">
        <f t="shared" si="4"/>
        <v>392.15686274509807</v>
      </c>
      <c r="E29" s="64">
        <f t="shared" si="4"/>
        <v>392.15686274509807</v>
      </c>
      <c r="F29" s="64">
        <f t="shared" si="4"/>
        <v>392.15686274509807</v>
      </c>
      <c r="G29" s="64">
        <f t="shared" si="4"/>
        <v>392.15686274509807</v>
      </c>
      <c r="H29" s="64">
        <f t="shared" si="4"/>
        <v>392.15686274509807</v>
      </c>
      <c r="I29" s="64">
        <f t="shared" si="4"/>
        <v>392.15686274509807</v>
      </c>
      <c r="J29" s="64">
        <f t="shared" si="4"/>
        <v>392.15686274509807</v>
      </c>
      <c r="K29" s="64">
        <f t="shared" si="4"/>
        <v>392.15686274509807</v>
      </c>
      <c r="L29" s="64">
        <f t="shared" si="4"/>
        <v>392.15686274509807</v>
      </c>
      <c r="M29" s="64">
        <f t="shared" si="4"/>
        <v>392.15686274509807</v>
      </c>
      <c r="N29" s="64">
        <f t="shared" si="4"/>
        <v>392.15686274509807</v>
      </c>
      <c r="O29" s="64">
        <f t="shared" si="4"/>
        <v>392.15686274509807</v>
      </c>
      <c r="P29" s="64">
        <f t="shared" si="4"/>
        <v>392.15686274509807</v>
      </c>
      <c r="Q29" s="64">
        <f t="shared" si="4"/>
        <v>392.15686274509807</v>
      </c>
      <c r="R29" s="64">
        <f t="shared" si="4"/>
        <v>392.15686274509807</v>
      </c>
      <c r="S29" s="64">
        <f t="shared" si="4"/>
        <v>392.15686274509807</v>
      </c>
      <c r="U29" s="51"/>
    </row>
    <row r="30" spans="1:21">
      <c r="A30" s="63" t="s">
        <v>414</v>
      </c>
      <c r="B30" s="64">
        <f>+B25/2550</f>
        <v>0</v>
      </c>
      <c r="C30" s="64">
        <f t="shared" si="4"/>
        <v>0</v>
      </c>
      <c r="D30" s="64">
        <f t="shared" si="4"/>
        <v>0</v>
      </c>
      <c r="E30" s="64">
        <f t="shared" si="4"/>
        <v>0</v>
      </c>
      <c r="F30" s="64">
        <f t="shared" si="4"/>
        <v>0</v>
      </c>
      <c r="G30" s="64">
        <f t="shared" si="4"/>
        <v>0</v>
      </c>
      <c r="H30" s="64">
        <f t="shared" si="4"/>
        <v>0</v>
      </c>
      <c r="I30" s="64">
        <f t="shared" si="4"/>
        <v>0</v>
      </c>
      <c r="J30" s="64">
        <f t="shared" si="4"/>
        <v>0</v>
      </c>
      <c r="K30" s="64">
        <f t="shared" si="4"/>
        <v>0</v>
      </c>
      <c r="L30" s="64">
        <f t="shared" si="4"/>
        <v>2509.8039215686276</v>
      </c>
      <c r="M30" s="64">
        <f t="shared" si="4"/>
        <v>1764.7058823529412</v>
      </c>
      <c r="N30" s="64">
        <f t="shared" si="4"/>
        <v>1764.7058823529412</v>
      </c>
      <c r="O30" s="64">
        <f t="shared" si="4"/>
        <v>1764.7058823529412</v>
      </c>
      <c r="P30" s="64">
        <f t="shared" si="4"/>
        <v>1764.7058823529412</v>
      </c>
      <c r="Q30" s="64">
        <f t="shared" si="4"/>
        <v>1764.7058823529412</v>
      </c>
      <c r="R30" s="64">
        <f t="shared" si="4"/>
        <v>1764.7058823529412</v>
      </c>
      <c r="S30" s="64">
        <f t="shared" si="4"/>
        <v>1764.7058823529412</v>
      </c>
      <c r="U30" s="51"/>
    </row>
    <row r="31" spans="1:21">
      <c r="A31" s="61" t="s">
        <v>416</v>
      </c>
      <c r="B31" s="65" t="e">
        <f>+SUM(B21:B25)</f>
        <v>#REF!</v>
      </c>
      <c r="C31" s="65" t="e">
        <f t="shared" ref="C31:S31" si="7">+SUM(C21:C25)</f>
        <v>#REF!</v>
      </c>
      <c r="D31" s="65" t="e">
        <f t="shared" si="7"/>
        <v>#REF!</v>
      </c>
      <c r="E31" s="65" t="e">
        <f t="shared" si="7"/>
        <v>#REF!</v>
      </c>
      <c r="F31" s="65" t="e">
        <f t="shared" si="7"/>
        <v>#REF!</v>
      </c>
      <c r="G31" s="65" t="e">
        <f t="shared" si="7"/>
        <v>#REF!</v>
      </c>
      <c r="H31" s="65" t="e">
        <f t="shared" si="7"/>
        <v>#REF!</v>
      </c>
      <c r="I31" s="65" t="e">
        <f t="shared" si="7"/>
        <v>#REF!</v>
      </c>
      <c r="J31" s="65" t="e">
        <f t="shared" si="7"/>
        <v>#REF!</v>
      </c>
      <c r="K31" s="65" t="e">
        <f t="shared" si="7"/>
        <v>#REF!</v>
      </c>
      <c r="L31" s="65" t="e">
        <f t="shared" si="7"/>
        <v>#REF!</v>
      </c>
      <c r="M31" s="65" t="e">
        <f t="shared" si="7"/>
        <v>#REF!</v>
      </c>
      <c r="N31" s="65" t="e">
        <f t="shared" si="7"/>
        <v>#REF!</v>
      </c>
      <c r="O31" s="65" t="e">
        <f t="shared" si="7"/>
        <v>#REF!</v>
      </c>
      <c r="P31" s="65" t="e">
        <f t="shared" si="7"/>
        <v>#REF!</v>
      </c>
      <c r="Q31" s="65" t="e">
        <f t="shared" si="7"/>
        <v>#REF!</v>
      </c>
      <c r="R31" s="65" t="e">
        <f t="shared" si="7"/>
        <v>#REF!</v>
      </c>
      <c r="S31" s="65" t="e">
        <f t="shared" si="7"/>
        <v>#REF!</v>
      </c>
    </row>
    <row r="32" spans="1:21">
      <c r="A32" s="61" t="s">
        <v>417</v>
      </c>
      <c r="B32" s="66" t="e">
        <f>+B31/2550</f>
        <v>#REF!</v>
      </c>
      <c r="C32" s="66" t="e">
        <f t="shared" ref="C32:S32" si="8">+C31/2550</f>
        <v>#REF!</v>
      </c>
      <c r="D32" s="66" t="e">
        <f t="shared" si="8"/>
        <v>#REF!</v>
      </c>
      <c r="E32" s="66" t="e">
        <f t="shared" si="8"/>
        <v>#REF!</v>
      </c>
      <c r="F32" s="66" t="e">
        <f t="shared" si="8"/>
        <v>#REF!</v>
      </c>
      <c r="G32" s="66" t="e">
        <f t="shared" si="8"/>
        <v>#REF!</v>
      </c>
      <c r="H32" s="66" t="e">
        <f t="shared" si="8"/>
        <v>#REF!</v>
      </c>
      <c r="I32" s="66" t="e">
        <f t="shared" si="8"/>
        <v>#REF!</v>
      </c>
      <c r="J32" s="66" t="e">
        <f t="shared" si="8"/>
        <v>#REF!</v>
      </c>
      <c r="K32" s="66" t="e">
        <f t="shared" si="8"/>
        <v>#REF!</v>
      </c>
      <c r="L32" s="66" t="e">
        <f t="shared" si="8"/>
        <v>#REF!</v>
      </c>
      <c r="M32" s="66" t="e">
        <f t="shared" si="8"/>
        <v>#REF!</v>
      </c>
      <c r="N32" s="66" t="e">
        <f t="shared" si="8"/>
        <v>#REF!</v>
      </c>
      <c r="O32" s="66" t="e">
        <f t="shared" si="8"/>
        <v>#REF!</v>
      </c>
      <c r="P32" s="66" t="e">
        <f t="shared" si="8"/>
        <v>#REF!</v>
      </c>
      <c r="Q32" s="66" t="e">
        <f t="shared" si="8"/>
        <v>#REF!</v>
      </c>
      <c r="R32" s="66" t="e">
        <f t="shared" si="8"/>
        <v>#REF!</v>
      </c>
      <c r="S32" s="66" t="e">
        <f t="shared" si="8"/>
        <v>#REF!</v>
      </c>
    </row>
    <row r="33" spans="1:19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</row>
    <row r="34" spans="1:19">
      <c r="A34" s="715" t="s">
        <v>481</v>
      </c>
      <c r="B34" s="715" t="e">
        <v>#REF!</v>
      </c>
      <c r="C34" s="715" t="e">
        <v>#REF!</v>
      </c>
      <c r="D34" s="715" t="e">
        <v>#REF!</v>
      </c>
      <c r="E34" s="715" t="e">
        <v>#REF!</v>
      </c>
      <c r="F34" s="715" t="e">
        <v>#REF!</v>
      </c>
      <c r="G34" s="715" t="e">
        <v>#REF!</v>
      </c>
      <c r="H34" s="715" t="e">
        <v>#REF!</v>
      </c>
      <c r="I34" s="715" t="e">
        <v>#REF!</v>
      </c>
      <c r="J34" s="715" t="e">
        <v>#REF!</v>
      </c>
      <c r="K34" s="715" t="e">
        <v>#REF!</v>
      </c>
      <c r="L34" s="715" t="e">
        <v>#REF!</v>
      </c>
      <c r="M34" s="715" t="e">
        <v>#REF!</v>
      </c>
      <c r="N34" s="715" t="e">
        <v>#REF!</v>
      </c>
      <c r="O34" s="715" t="e">
        <v>#REF!</v>
      </c>
      <c r="P34" s="715" t="e">
        <v>#REF!</v>
      </c>
      <c r="Q34" s="715" t="e">
        <v>#REF!</v>
      </c>
      <c r="R34" s="715" t="e">
        <v>#REF!</v>
      </c>
      <c r="S34" s="715" t="e">
        <v>#REF!</v>
      </c>
    </row>
    <row r="35" spans="1:19">
      <c r="A35" s="56" t="e">
        <v>#REF!</v>
      </c>
      <c r="B35" s="57" t="e">
        <f>+B20</f>
        <v>#REF!</v>
      </c>
      <c r="C35" s="57" t="e">
        <f t="shared" ref="C35:S35" si="9">+C20</f>
        <v>#REF!</v>
      </c>
      <c r="D35" s="57" t="e">
        <f t="shared" si="9"/>
        <v>#REF!</v>
      </c>
      <c r="E35" s="57" t="e">
        <f t="shared" si="9"/>
        <v>#REF!</v>
      </c>
      <c r="F35" s="57" t="e">
        <f t="shared" si="9"/>
        <v>#REF!</v>
      </c>
      <c r="G35" s="57" t="e">
        <f t="shared" si="9"/>
        <v>#REF!</v>
      </c>
      <c r="H35" s="57" t="e">
        <f t="shared" si="9"/>
        <v>#REF!</v>
      </c>
      <c r="I35" s="57" t="e">
        <f t="shared" si="9"/>
        <v>#REF!</v>
      </c>
      <c r="J35" s="57" t="e">
        <f t="shared" si="9"/>
        <v>#REF!</v>
      </c>
      <c r="K35" s="57" t="e">
        <f t="shared" si="9"/>
        <v>#REF!</v>
      </c>
      <c r="L35" s="57" t="e">
        <f t="shared" si="9"/>
        <v>#REF!</v>
      </c>
      <c r="M35" s="57" t="e">
        <f t="shared" si="9"/>
        <v>#REF!</v>
      </c>
      <c r="N35" s="57" t="e">
        <f t="shared" si="9"/>
        <v>#REF!</v>
      </c>
      <c r="O35" s="57" t="e">
        <f t="shared" si="9"/>
        <v>#REF!</v>
      </c>
      <c r="P35" s="57" t="e">
        <f t="shared" si="9"/>
        <v>#REF!</v>
      </c>
      <c r="Q35" s="57" t="e">
        <f t="shared" si="9"/>
        <v>#REF!</v>
      </c>
      <c r="R35" s="57" t="e">
        <f t="shared" si="9"/>
        <v>#REF!</v>
      </c>
      <c r="S35" s="57" t="e">
        <f t="shared" si="9"/>
        <v>#REF!</v>
      </c>
    </row>
    <row r="36" spans="1:19">
      <c r="A36" s="61" t="s">
        <v>482</v>
      </c>
      <c r="B36" s="65" t="e">
        <f>+#REF!/2550</f>
        <v>#REF!</v>
      </c>
      <c r="C36" s="65" t="e">
        <f>+#REF!/2550</f>
        <v>#REF!</v>
      </c>
      <c r="D36" s="65" t="e">
        <f>+#REF!/2550</f>
        <v>#REF!</v>
      </c>
      <c r="E36" s="65" t="e">
        <f>+#REF!/2550</f>
        <v>#REF!</v>
      </c>
      <c r="F36" s="65" t="e">
        <f>+#REF!/2550</f>
        <v>#REF!</v>
      </c>
      <c r="G36" s="65" t="e">
        <f>+#REF!/2550</f>
        <v>#REF!</v>
      </c>
      <c r="H36" s="65" t="e">
        <f>+#REF!/2550</f>
        <v>#REF!</v>
      </c>
      <c r="I36" s="65" t="e">
        <f>+#REF!/2550</f>
        <v>#REF!</v>
      </c>
      <c r="J36" s="65" t="e">
        <f>+#REF!/2550</f>
        <v>#REF!</v>
      </c>
      <c r="K36" s="65" t="e">
        <f>+#REF!/2550</f>
        <v>#REF!</v>
      </c>
      <c r="L36" s="65" t="e">
        <f>+#REF!/2550</f>
        <v>#REF!</v>
      </c>
      <c r="M36" s="65" t="e">
        <f>+#REF!/2550</f>
        <v>#REF!</v>
      </c>
      <c r="N36" s="65" t="e">
        <f>+#REF!/2550</f>
        <v>#REF!</v>
      </c>
      <c r="O36" s="65" t="e">
        <f>+#REF!/2550</f>
        <v>#REF!</v>
      </c>
      <c r="P36" s="65" t="e">
        <f>+#REF!/2550</f>
        <v>#REF!</v>
      </c>
      <c r="Q36" s="65" t="e">
        <f>+#REF!/2550</f>
        <v>#REF!</v>
      </c>
      <c r="R36" s="65" t="e">
        <f>+#REF!/2550</f>
        <v>#REF!</v>
      </c>
      <c r="S36" s="65" t="e">
        <f>+#REF!/2550</f>
        <v>#REF!</v>
      </c>
    </row>
    <row r="37" spans="1:19">
      <c r="A37" s="61" t="s">
        <v>483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 t="e">
        <f>+N36</f>
        <v>#REF!</v>
      </c>
      <c r="O37" s="65">
        <f>50000000/2550</f>
        <v>19607.843137254902</v>
      </c>
      <c r="P37" s="65">
        <f>50000000/2550</f>
        <v>19607.843137254902</v>
      </c>
      <c r="Q37" s="65">
        <f>50000000/2550</f>
        <v>19607.843137254902</v>
      </c>
      <c r="R37" s="65">
        <f>50000000/2550</f>
        <v>19607.843137254902</v>
      </c>
      <c r="S37" s="65">
        <f>50000000/2550</f>
        <v>19607.843137254902</v>
      </c>
    </row>
    <row r="38" spans="1:19">
      <c r="H38" s="68"/>
    </row>
    <row r="51" spans="1:3" hidden="1"/>
    <row r="52" spans="1:3" hidden="1"/>
    <row r="53" spans="1:3" hidden="1"/>
    <row r="54" spans="1:3" hidden="1"/>
    <row r="55" spans="1:3" ht="6.75" hidden="1" customHeight="1"/>
    <row r="56" spans="1:3" hidden="1">
      <c r="A56" s="69" t="e">
        <v>#REF!</v>
      </c>
      <c r="B56" s="70" t="s">
        <v>420</v>
      </c>
      <c r="C56" s="70" t="s">
        <v>421</v>
      </c>
    </row>
    <row r="57" spans="1:3" hidden="1">
      <c r="A57" s="61" t="e">
        <f t="shared" ref="A57:A62" si="10">+A11</f>
        <v>#REF!</v>
      </c>
      <c r="B57" s="71" t="e">
        <f t="shared" ref="B57:B62" si="11">+SUM(H11:M11)</f>
        <v>#REF!</v>
      </c>
      <c r="C57" s="71" t="e">
        <f t="shared" ref="C57:C62" si="12">+SUM(N11:S11)</f>
        <v>#REF!</v>
      </c>
    </row>
    <row r="58" spans="1:3" hidden="1">
      <c r="A58" s="61" t="e">
        <f t="shared" si="10"/>
        <v>#REF!</v>
      </c>
      <c r="B58" s="71" t="e">
        <f t="shared" si="11"/>
        <v>#REF!</v>
      </c>
      <c r="C58" s="71" t="e">
        <f t="shared" si="12"/>
        <v>#REF!</v>
      </c>
    </row>
    <row r="59" spans="1:3" hidden="1">
      <c r="A59" s="61" t="e">
        <f t="shared" si="10"/>
        <v>#REF!</v>
      </c>
      <c r="B59" s="71" t="e">
        <f t="shared" si="11"/>
        <v>#REF!</v>
      </c>
      <c r="C59" s="71" t="e">
        <f t="shared" si="12"/>
        <v>#REF!</v>
      </c>
    </row>
    <row r="60" spans="1:3" hidden="1">
      <c r="A60" s="61" t="e">
        <f t="shared" si="10"/>
        <v>#REF!</v>
      </c>
      <c r="B60" s="71" t="e">
        <f t="shared" si="11"/>
        <v>#REF!</v>
      </c>
      <c r="C60" s="71" t="e">
        <f t="shared" si="12"/>
        <v>#REF!</v>
      </c>
    </row>
    <row r="61" spans="1:3" hidden="1">
      <c r="A61" s="61" t="e">
        <f t="shared" si="10"/>
        <v>#REF!</v>
      </c>
      <c r="B61" s="71" t="e">
        <f t="shared" si="11"/>
        <v>#REF!</v>
      </c>
      <c r="C61" s="71" t="e">
        <f t="shared" si="12"/>
        <v>#REF!</v>
      </c>
    </row>
    <row r="62" spans="1:3" hidden="1">
      <c r="A62" s="61" t="e">
        <f t="shared" si="10"/>
        <v>#REF!</v>
      </c>
      <c r="B62" s="71" t="e">
        <f t="shared" si="11"/>
        <v>#REF!</v>
      </c>
      <c r="C62" s="71" t="e">
        <f t="shared" si="12"/>
        <v>#REF!</v>
      </c>
    </row>
    <row r="63" spans="1:3" hidden="1">
      <c r="A63" s="61" t="s">
        <v>404</v>
      </c>
      <c r="B63" s="71" t="e">
        <f>+SUM(H22:M22)</f>
        <v>#REF!</v>
      </c>
      <c r="C63" s="71" t="e">
        <f>+SUM(N22:S22)</f>
        <v>#REF!</v>
      </c>
    </row>
    <row r="64" spans="1:3" hidden="1">
      <c r="A64" s="61" t="s">
        <v>405</v>
      </c>
      <c r="B64" s="71">
        <f>+SUM(H23:M23)</f>
        <v>29610867</v>
      </c>
      <c r="C64" s="71">
        <f>+SUM(N23:S23)</f>
        <v>21556000</v>
      </c>
    </row>
    <row r="65" spans="1:3" hidden="1">
      <c r="A65" s="61" t="s">
        <v>406</v>
      </c>
      <c r="B65" s="71">
        <f>+SUM(H24:M24)</f>
        <v>6000000</v>
      </c>
      <c r="C65" s="71">
        <f>+SUM(N24:S24)</f>
        <v>6000000</v>
      </c>
    </row>
    <row r="66" spans="1:3" hidden="1">
      <c r="A66" s="61" t="s">
        <v>407</v>
      </c>
      <c r="B66" s="71">
        <f>+SUM(H25:M25)</f>
        <v>10900000</v>
      </c>
      <c r="C66" s="71">
        <f>+SUM(N25:S25)</f>
        <v>27000000</v>
      </c>
    </row>
    <row r="67" spans="1:3" hidden="1"/>
    <row r="68" spans="1:3" hidden="1"/>
    <row r="69" spans="1:3" hidden="1">
      <c r="A69" s="69" t="s">
        <v>399</v>
      </c>
      <c r="B69" s="70" t="s">
        <v>420</v>
      </c>
      <c r="C69" s="70" t="s">
        <v>421</v>
      </c>
    </row>
    <row r="70" spans="1:3" hidden="1">
      <c r="A70" s="61" t="s">
        <v>484</v>
      </c>
      <c r="B70" s="71" t="e">
        <f>+SUM(B57:B62)</f>
        <v>#REF!</v>
      </c>
      <c r="C70" s="71" t="e">
        <f>+SUM(C57:C62)</f>
        <v>#REF!</v>
      </c>
    </row>
    <row r="71" spans="1:3" hidden="1">
      <c r="A71" s="61" t="s">
        <v>485</v>
      </c>
      <c r="B71" s="71">
        <f>+B64</f>
        <v>29610867</v>
      </c>
      <c r="C71" s="71">
        <f>+C64</f>
        <v>21556000</v>
      </c>
    </row>
    <row r="72" spans="1:3" hidden="1">
      <c r="A72" s="61" t="s">
        <v>439</v>
      </c>
      <c r="B72" s="71">
        <f>+B65</f>
        <v>6000000</v>
      </c>
      <c r="C72" s="71">
        <f>+C65</f>
        <v>6000000</v>
      </c>
    </row>
    <row r="73" spans="1:3" hidden="1">
      <c r="A73" s="61" t="s">
        <v>456</v>
      </c>
      <c r="B73" s="71" t="e">
        <f>+B63+B66</f>
        <v>#REF!</v>
      </c>
      <c r="C73" s="71" t="e">
        <f>+C63+C66</f>
        <v>#REF!</v>
      </c>
    </row>
    <row r="74" spans="1:3" hidden="1"/>
    <row r="75" spans="1:3" hidden="1"/>
    <row r="76" spans="1:3" hidden="1"/>
    <row r="77" spans="1:3" hidden="1"/>
    <row r="78" spans="1:3" hidden="1"/>
    <row r="79" spans="1:3" hidden="1"/>
    <row r="80" spans="1:3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17" spans="14:14">
      <c r="N117" s="72"/>
    </row>
    <row r="119" spans="14:14">
      <c r="N119" s="73"/>
    </row>
  </sheetData>
  <mergeCells count="3">
    <mergeCell ref="A9:S9"/>
    <mergeCell ref="A19:S19"/>
    <mergeCell ref="A34:S3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0.39997558519241921"/>
  </sheetPr>
  <dimension ref="A1:AG294"/>
  <sheetViews>
    <sheetView showGridLines="0" zoomScale="70" zoomScaleNormal="70" workbookViewId="0">
      <pane xSplit="1" ySplit="10" topLeftCell="B11" activePane="bottomRight" state="frozen"/>
      <selection pane="topRight" activeCell="M18" sqref="M18"/>
      <selection pane="bottomLeft" activeCell="M18" sqref="M18"/>
      <selection pane="bottomRight" activeCell="W11" sqref="W11"/>
    </sheetView>
  </sheetViews>
  <sheetFormatPr baseColWidth="10" defaultColWidth="9.140625" defaultRowHeight="15"/>
  <cols>
    <col min="1" max="1" width="29.28515625" customWidth="1"/>
    <col min="2" max="2" width="18.42578125" style="211" customWidth="1"/>
    <col min="3" max="3" width="12" style="211" bestFit="1" customWidth="1"/>
    <col min="4" max="4" width="8.7109375" style="211" bestFit="1" customWidth="1"/>
    <col min="5" max="5" width="10" style="211" customWidth="1"/>
    <col min="6" max="6" width="9.7109375" style="211" customWidth="1"/>
    <col min="7" max="7" width="18.85546875" style="211" bestFit="1" customWidth="1"/>
    <col min="8" max="8" width="14.28515625" style="212" customWidth="1"/>
    <col min="9" max="9" width="20.42578125" hidden="1" customWidth="1"/>
    <col min="10" max="10" width="11.42578125" hidden="1" customWidth="1"/>
    <col min="11" max="11" width="11" hidden="1" customWidth="1"/>
    <col min="12" max="12" width="9.42578125" hidden="1" customWidth="1"/>
    <col min="13" max="13" width="9.140625" hidden="1" customWidth="1"/>
    <col min="14" max="14" width="9.85546875" hidden="1" customWidth="1"/>
    <col min="15" max="15" width="15.42578125" hidden="1" customWidth="1"/>
    <col min="16" max="16" width="22" hidden="1" customWidth="1"/>
    <col min="17" max="22" width="15.42578125" hidden="1" customWidth="1"/>
    <col min="23" max="28" width="15.42578125" customWidth="1"/>
    <col min="29" max="31" width="13.140625" hidden="1" customWidth="1"/>
    <col min="32" max="32" width="0" hidden="1" customWidth="1"/>
    <col min="33" max="33" width="8.42578125" hidden="1" customWidth="1"/>
    <col min="34" max="256" width="11.42578125" customWidth="1"/>
  </cols>
  <sheetData>
    <row r="1" spans="1:27">
      <c r="B1"/>
      <c r="C1"/>
      <c r="D1"/>
      <c r="E1"/>
      <c r="F1"/>
      <c r="G1"/>
      <c r="H1"/>
    </row>
    <row r="2" spans="1:27">
      <c r="B2"/>
      <c r="C2"/>
      <c r="D2"/>
      <c r="E2"/>
      <c r="F2"/>
      <c r="G2"/>
      <c r="H2"/>
    </row>
    <row r="3" spans="1:27">
      <c r="B3"/>
      <c r="C3"/>
      <c r="D3"/>
      <c r="E3"/>
      <c r="F3"/>
      <c r="G3"/>
      <c r="H3"/>
    </row>
    <row r="4" spans="1:27" ht="7.5" customHeight="1">
      <c r="B4"/>
      <c r="C4"/>
      <c r="D4"/>
      <c r="E4"/>
      <c r="F4"/>
      <c r="G4"/>
      <c r="H4"/>
    </row>
    <row r="5" spans="1:27" s="1" customFormat="1" ht="14.25">
      <c r="A5" s="53" t="s">
        <v>20</v>
      </c>
      <c r="B5" s="76"/>
      <c r="C5" s="76"/>
      <c r="D5" s="76"/>
      <c r="E5" s="76"/>
      <c r="F5" s="76"/>
      <c r="G5" s="76"/>
      <c r="H5" s="76"/>
      <c r="I5" s="76"/>
    </row>
    <row r="6" spans="1:27">
      <c r="A6" s="716" t="s">
        <v>486</v>
      </c>
      <c r="B6" s="716"/>
      <c r="C6" s="716"/>
      <c r="D6" s="716"/>
      <c r="E6" s="716"/>
      <c r="F6" s="716"/>
      <c r="G6" s="716"/>
      <c r="H6" s="716"/>
      <c r="I6" s="716"/>
      <c r="J6" s="716"/>
      <c r="K6" s="716"/>
    </row>
    <row r="7" spans="1:27">
      <c r="A7" s="688" t="s">
        <v>487</v>
      </c>
      <c r="B7" s="688"/>
      <c r="C7" s="688"/>
      <c r="D7" s="688"/>
      <c r="E7" s="688"/>
      <c r="F7" s="688"/>
      <c r="G7" s="688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1:27">
      <c r="A8" s="692" t="s">
        <v>731</v>
      </c>
      <c r="B8" s="693"/>
      <c r="C8" s="693"/>
      <c r="D8" s="693"/>
      <c r="E8" s="693"/>
      <c r="F8" s="693"/>
      <c r="G8" s="693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spans="1:27"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27" ht="38.25">
      <c r="A10" s="149" t="s">
        <v>488</v>
      </c>
      <c r="B10" s="150" t="s">
        <v>489</v>
      </c>
      <c r="C10" s="150" t="s">
        <v>490</v>
      </c>
      <c r="D10" s="150" t="s">
        <v>491</v>
      </c>
      <c r="E10" s="150" t="s">
        <v>492</v>
      </c>
      <c r="F10" s="150" t="s">
        <v>493</v>
      </c>
      <c r="G10" s="150" t="s">
        <v>494</v>
      </c>
      <c r="H10" s="150" t="s">
        <v>495</v>
      </c>
      <c r="I10" s="150" t="s">
        <v>496</v>
      </c>
      <c r="J10" s="78" t="s">
        <v>488</v>
      </c>
      <c r="K10" s="79" t="s">
        <v>497</v>
      </c>
      <c r="L10" s="79" t="s">
        <v>498</v>
      </c>
      <c r="M10" s="79" t="s">
        <v>499</v>
      </c>
      <c r="N10" s="79" t="s">
        <v>500</v>
      </c>
      <c r="O10" s="79" t="s">
        <v>501</v>
      </c>
      <c r="P10" s="482" t="s">
        <v>502</v>
      </c>
      <c r="Q10" s="481" t="s">
        <v>489</v>
      </c>
      <c r="R10" s="481" t="s">
        <v>490</v>
      </c>
      <c r="S10" s="481" t="s">
        <v>491</v>
      </c>
      <c r="T10" s="481" t="s">
        <v>492</v>
      </c>
      <c r="U10" s="481" t="s">
        <v>493</v>
      </c>
      <c r="V10" s="481" t="s">
        <v>503</v>
      </c>
      <c r="Y10" s="80"/>
      <c r="Z10" s="80"/>
      <c r="AA10" s="80"/>
    </row>
    <row r="11" spans="1:27" s="753" customFormat="1">
      <c r="A11" s="151">
        <v>46174</v>
      </c>
      <c r="B11" s="207">
        <v>1323</v>
      </c>
      <c r="C11" s="207">
        <v>1803</v>
      </c>
      <c r="D11" s="207">
        <v>0</v>
      </c>
      <c r="E11" s="207">
        <v>1323</v>
      </c>
      <c r="F11" s="207">
        <v>1323</v>
      </c>
      <c r="G11" s="207">
        <v>1323</v>
      </c>
      <c r="H11" s="207"/>
      <c r="I11" s="150"/>
      <c r="J11" s="78"/>
      <c r="K11" s="755"/>
      <c r="L11" s="755"/>
      <c r="M11" s="755"/>
      <c r="N11" s="755"/>
      <c r="O11" s="755"/>
      <c r="P11" s="755"/>
      <c r="Q11" s="481"/>
      <c r="R11" s="481"/>
      <c r="S11" s="481"/>
      <c r="T11" s="481"/>
      <c r="U11" s="481"/>
      <c r="V11" s="481"/>
      <c r="Y11" s="80"/>
      <c r="Z11" s="80"/>
      <c r="AA11" s="80"/>
    </row>
    <row r="12" spans="1:27">
      <c r="A12" s="151">
        <v>46143</v>
      </c>
      <c r="B12" s="207">
        <v>1106</v>
      </c>
      <c r="C12" s="207">
        <v>1584</v>
      </c>
      <c r="D12" s="207">
        <v>0</v>
      </c>
      <c r="E12" s="207">
        <v>1106</v>
      </c>
      <c r="F12" s="207">
        <v>1106</v>
      </c>
      <c r="G12" s="207">
        <v>1106</v>
      </c>
      <c r="H12" s="207"/>
      <c r="I12" s="150"/>
      <c r="J12" s="78"/>
      <c r="K12" s="187"/>
      <c r="L12" s="187"/>
      <c r="M12" s="187"/>
      <c r="N12" s="187"/>
      <c r="O12" s="187"/>
      <c r="P12" s="187"/>
      <c r="Q12" s="481"/>
      <c r="R12" s="481"/>
      <c r="S12" s="481"/>
      <c r="T12" s="481"/>
      <c r="U12" s="481"/>
      <c r="V12" s="481"/>
      <c r="Y12" s="80"/>
      <c r="Z12" s="80"/>
      <c r="AA12" s="80"/>
    </row>
    <row r="13" spans="1:27">
      <c r="A13" s="151">
        <v>46113</v>
      </c>
      <c r="B13" s="207">
        <v>1150</v>
      </c>
      <c r="C13" s="207">
        <v>1567</v>
      </c>
      <c r="D13" s="207">
        <v>0</v>
      </c>
      <c r="E13" s="207">
        <v>1150</v>
      </c>
      <c r="F13" s="207">
        <v>1150</v>
      </c>
      <c r="G13" s="207">
        <v>1150</v>
      </c>
      <c r="H13" s="207"/>
      <c r="I13" s="150"/>
      <c r="J13" s="78"/>
      <c r="K13" s="187"/>
      <c r="L13" s="187"/>
      <c r="M13" s="187"/>
      <c r="N13" s="187"/>
      <c r="O13" s="187"/>
      <c r="P13" s="187"/>
      <c r="Q13" s="481"/>
      <c r="R13" s="481"/>
      <c r="S13" s="481"/>
      <c r="T13" s="481"/>
      <c r="U13" s="481"/>
      <c r="V13" s="481"/>
      <c r="Y13" s="80"/>
      <c r="Z13" s="80"/>
      <c r="AA13" s="80"/>
    </row>
    <row r="14" spans="1:27">
      <c r="A14" s="151">
        <v>46082</v>
      </c>
      <c r="B14" s="207">
        <v>825.62</v>
      </c>
      <c r="C14" s="207">
        <v>1264</v>
      </c>
      <c r="D14" s="207">
        <v>0</v>
      </c>
      <c r="E14" s="207">
        <v>825.62</v>
      </c>
      <c r="F14" s="207">
        <v>825.62</v>
      </c>
      <c r="G14" s="207">
        <v>825.62</v>
      </c>
      <c r="H14" s="207"/>
      <c r="I14" s="150"/>
      <c r="J14" s="78"/>
      <c r="K14" s="187"/>
      <c r="L14" s="187"/>
      <c r="M14" s="187"/>
      <c r="N14" s="187"/>
      <c r="O14" s="187"/>
      <c r="P14" s="187"/>
      <c r="Q14" s="481"/>
      <c r="R14" s="481"/>
      <c r="S14" s="481"/>
      <c r="T14" s="481"/>
      <c r="U14" s="481"/>
      <c r="V14" s="481"/>
      <c r="Y14" s="80"/>
      <c r="Z14" s="80"/>
      <c r="AA14" s="80"/>
    </row>
    <row r="15" spans="1:27">
      <c r="A15" s="151">
        <v>46054</v>
      </c>
      <c r="B15" s="207">
        <v>772.67</v>
      </c>
      <c r="C15" s="207">
        <v>1223</v>
      </c>
      <c r="D15" s="207">
        <v>0</v>
      </c>
      <c r="E15" s="207">
        <v>772.67</v>
      </c>
      <c r="F15" s="207">
        <v>772.67</v>
      </c>
      <c r="G15" s="207">
        <v>772.67</v>
      </c>
      <c r="H15" s="207"/>
      <c r="I15" s="150"/>
      <c r="J15" s="78"/>
      <c r="K15" s="187"/>
      <c r="L15" s="187"/>
      <c r="M15" s="187"/>
      <c r="N15" s="187"/>
      <c r="O15" s="187"/>
      <c r="P15" s="187"/>
      <c r="Q15" s="481"/>
      <c r="R15" s="481"/>
      <c r="S15" s="481"/>
      <c r="T15" s="481"/>
      <c r="U15" s="481"/>
      <c r="V15" s="481"/>
      <c r="Y15" s="80"/>
      <c r="Z15" s="80"/>
      <c r="AA15" s="80"/>
    </row>
    <row r="16" spans="1:27">
      <c r="A16" s="151">
        <v>46023</v>
      </c>
      <c r="B16" s="207">
        <v>884.45</v>
      </c>
      <c r="C16" s="207">
        <v>1339</v>
      </c>
      <c r="D16" s="207">
        <v>0</v>
      </c>
      <c r="E16" s="207">
        <v>884.45</v>
      </c>
      <c r="F16" s="207">
        <v>884.45</v>
      </c>
      <c r="G16" s="207">
        <v>884.45</v>
      </c>
      <c r="H16" s="207"/>
      <c r="I16" s="150"/>
      <c r="J16" s="78"/>
      <c r="K16" s="187"/>
      <c r="L16" s="187"/>
      <c r="M16" s="187"/>
      <c r="N16" s="187"/>
      <c r="O16" s="187"/>
      <c r="P16" s="187"/>
      <c r="Q16" s="481"/>
      <c r="R16" s="481"/>
      <c r="S16" s="481"/>
      <c r="T16" s="481"/>
      <c r="U16" s="481"/>
      <c r="V16" s="481"/>
      <c r="Y16" s="80"/>
      <c r="Z16" s="80"/>
      <c r="AA16" s="80"/>
    </row>
    <row r="17" spans="1:27">
      <c r="A17" s="151">
        <v>45992</v>
      </c>
      <c r="B17" s="207">
        <v>845.23</v>
      </c>
      <c r="C17" s="207">
        <v>1212</v>
      </c>
      <c r="D17" s="207">
        <v>0</v>
      </c>
      <c r="E17" s="207">
        <v>845.23</v>
      </c>
      <c r="F17" s="207">
        <v>845.23</v>
      </c>
      <c r="G17" s="207">
        <v>845.23</v>
      </c>
      <c r="H17" s="207"/>
      <c r="I17" s="150"/>
      <c r="J17" s="78"/>
      <c r="K17" s="187"/>
      <c r="L17" s="187"/>
      <c r="M17" s="187"/>
      <c r="N17" s="187"/>
      <c r="O17" s="187"/>
      <c r="P17" s="187"/>
      <c r="Q17" s="481"/>
      <c r="R17" s="481"/>
      <c r="S17" s="481"/>
      <c r="T17" s="481"/>
      <c r="U17" s="481"/>
      <c r="V17" s="481"/>
      <c r="Y17" s="80"/>
      <c r="Z17" s="80"/>
      <c r="AA17" s="80"/>
    </row>
    <row r="18" spans="1:27">
      <c r="A18" s="151">
        <v>45962</v>
      </c>
      <c r="B18" s="207">
        <v>908.03</v>
      </c>
      <c r="C18" s="207">
        <v>1353</v>
      </c>
      <c r="D18" s="207">
        <v>0</v>
      </c>
      <c r="E18" s="207">
        <v>908.03</v>
      </c>
      <c r="F18" s="207">
        <v>908.03</v>
      </c>
      <c r="G18" s="207">
        <v>908.03</v>
      </c>
      <c r="H18" s="207"/>
      <c r="I18" s="150"/>
      <c r="J18" s="78"/>
      <c r="K18" s="187"/>
      <c r="L18" s="187"/>
      <c r="M18" s="187"/>
      <c r="N18" s="187"/>
      <c r="O18" s="187"/>
      <c r="P18" s="187"/>
      <c r="Q18" s="481"/>
      <c r="R18" s="481"/>
      <c r="S18" s="481"/>
      <c r="T18" s="481"/>
      <c r="U18" s="481"/>
      <c r="V18" s="481"/>
      <c r="Y18" s="80"/>
      <c r="Z18" s="80"/>
      <c r="AA18" s="80"/>
    </row>
    <row r="19" spans="1:27">
      <c r="A19" s="151">
        <v>45931</v>
      </c>
      <c r="B19" s="207">
        <v>1030</v>
      </c>
      <c r="C19" s="207">
        <v>1498</v>
      </c>
      <c r="D19" s="207">
        <v>0</v>
      </c>
      <c r="E19" s="207">
        <v>1030</v>
      </c>
      <c r="F19" s="207">
        <v>1030</v>
      </c>
      <c r="G19" s="207">
        <v>1030</v>
      </c>
      <c r="H19" s="207"/>
      <c r="I19" s="150"/>
      <c r="J19" s="78"/>
      <c r="K19" s="187"/>
      <c r="L19" s="187"/>
      <c r="M19" s="187"/>
      <c r="N19" s="187"/>
      <c r="O19" s="187"/>
      <c r="P19" s="187"/>
      <c r="Q19" s="481"/>
      <c r="R19" s="481"/>
      <c r="S19" s="481"/>
      <c r="T19" s="481"/>
      <c r="U19" s="481"/>
      <c r="V19" s="481"/>
      <c r="Y19" s="80"/>
      <c r="Z19" s="80"/>
      <c r="AA19" s="80"/>
    </row>
    <row r="20" spans="1:27">
      <c r="A20" s="151">
        <v>45901</v>
      </c>
      <c r="B20" s="207">
        <v>1001.64</v>
      </c>
      <c r="C20" s="207">
        <v>1444.39</v>
      </c>
      <c r="D20" s="207">
        <v>0</v>
      </c>
      <c r="E20" s="207">
        <v>1001.64</v>
      </c>
      <c r="F20" s="207">
        <v>1001.64</v>
      </c>
      <c r="G20" s="207">
        <v>1001.64</v>
      </c>
      <c r="H20" s="207"/>
      <c r="I20" s="150"/>
      <c r="J20" s="78"/>
      <c r="K20" s="187"/>
      <c r="L20" s="187"/>
      <c r="M20" s="187"/>
      <c r="N20" s="187"/>
      <c r="O20" s="187"/>
      <c r="P20" s="187"/>
      <c r="Q20" s="481"/>
      <c r="R20" s="481"/>
      <c r="S20" s="481"/>
      <c r="T20" s="481"/>
      <c r="U20" s="481"/>
      <c r="V20" s="481"/>
      <c r="Y20" s="80"/>
      <c r="Z20" s="80"/>
      <c r="AA20" s="80"/>
    </row>
    <row r="21" spans="1:27">
      <c r="A21" s="151">
        <v>45870</v>
      </c>
      <c r="B21" s="207">
        <v>1138.92</v>
      </c>
      <c r="C21" s="207">
        <v>1601.42</v>
      </c>
      <c r="D21" s="207">
        <v>0</v>
      </c>
      <c r="E21" s="207">
        <v>1138.92</v>
      </c>
      <c r="F21" s="207">
        <v>1138.92</v>
      </c>
      <c r="G21" s="207">
        <v>1138.92</v>
      </c>
      <c r="H21" s="207"/>
      <c r="I21" s="150"/>
      <c r="J21" s="78"/>
      <c r="K21" s="187"/>
      <c r="L21" s="187"/>
      <c r="M21" s="187"/>
      <c r="N21" s="187"/>
      <c r="O21" s="187"/>
      <c r="P21" s="187"/>
      <c r="Q21" s="481"/>
      <c r="R21" s="481"/>
      <c r="S21" s="481"/>
      <c r="T21" s="481"/>
      <c r="U21" s="481"/>
      <c r="V21" s="481"/>
      <c r="Y21" s="80"/>
      <c r="Z21" s="80"/>
      <c r="AA21" s="80"/>
    </row>
    <row r="22" spans="1:27">
      <c r="A22" s="151">
        <v>45839</v>
      </c>
      <c r="B22" s="207">
        <v>1163</v>
      </c>
      <c r="C22" s="207">
        <v>1629</v>
      </c>
      <c r="D22" s="207">
        <v>0</v>
      </c>
      <c r="E22" s="207">
        <v>1163</v>
      </c>
      <c r="F22" s="207">
        <v>1163</v>
      </c>
      <c r="G22" s="207">
        <v>1163</v>
      </c>
      <c r="H22" s="207"/>
      <c r="I22" s="150"/>
      <c r="J22" s="78"/>
      <c r="K22" s="187"/>
      <c r="L22" s="187"/>
      <c r="M22" s="187"/>
      <c r="N22" s="187"/>
      <c r="O22" s="187"/>
      <c r="P22" s="187"/>
      <c r="Q22" s="481"/>
      <c r="R22" s="481"/>
      <c r="S22" s="481"/>
      <c r="T22" s="481"/>
      <c r="U22" s="481"/>
      <c r="V22" s="481"/>
      <c r="Y22" s="80"/>
      <c r="Z22" s="80"/>
      <c r="AA22" s="80"/>
    </row>
    <row r="23" spans="1:27">
      <c r="A23" s="151">
        <v>45809</v>
      </c>
      <c r="B23" s="207">
        <v>1161</v>
      </c>
      <c r="C23" s="207">
        <v>1630</v>
      </c>
      <c r="D23" s="207">
        <v>0</v>
      </c>
      <c r="E23" s="207">
        <v>1161</v>
      </c>
      <c r="F23" s="207">
        <v>1161</v>
      </c>
      <c r="G23" s="207">
        <v>1161</v>
      </c>
      <c r="H23" s="207"/>
      <c r="I23" s="150"/>
      <c r="J23" s="78"/>
      <c r="K23" s="187"/>
      <c r="L23" s="187"/>
      <c r="M23" s="187"/>
      <c r="N23" s="187"/>
      <c r="O23" s="187"/>
      <c r="P23" s="187"/>
      <c r="Q23" s="481"/>
      <c r="R23" s="481"/>
      <c r="S23" s="481"/>
      <c r="T23" s="481"/>
      <c r="U23" s="481"/>
      <c r="V23" s="481"/>
      <c r="Y23" s="80"/>
      <c r="Z23" s="80"/>
      <c r="AA23" s="80"/>
    </row>
    <row r="24" spans="1:27">
      <c r="A24" s="151">
        <v>45778</v>
      </c>
      <c r="B24" s="207">
        <v>1327</v>
      </c>
      <c r="C24" s="207">
        <v>1826</v>
      </c>
      <c r="D24" s="207">
        <v>0</v>
      </c>
      <c r="E24" s="207">
        <v>1327</v>
      </c>
      <c r="F24" s="207">
        <v>1327</v>
      </c>
      <c r="G24" s="207">
        <v>1327</v>
      </c>
      <c r="H24" s="207"/>
      <c r="I24" s="150"/>
      <c r="J24" s="78"/>
      <c r="K24" s="187"/>
      <c r="L24" s="187"/>
      <c r="M24" s="187"/>
      <c r="N24" s="187"/>
      <c r="O24" s="187"/>
      <c r="P24" s="187"/>
      <c r="Q24" s="481"/>
      <c r="R24" s="481"/>
      <c r="S24" s="481"/>
      <c r="T24" s="481"/>
      <c r="U24" s="481"/>
      <c r="V24" s="481"/>
      <c r="Y24" s="80"/>
      <c r="Z24" s="80"/>
      <c r="AA24" s="80"/>
    </row>
    <row r="25" spans="1:27">
      <c r="A25" s="151">
        <v>45748</v>
      </c>
      <c r="B25" s="207">
        <v>1392</v>
      </c>
      <c r="C25" s="207">
        <v>1899</v>
      </c>
      <c r="D25" s="207">
        <v>0</v>
      </c>
      <c r="E25" s="207">
        <v>1392</v>
      </c>
      <c r="F25" s="207">
        <v>1392</v>
      </c>
      <c r="G25" s="207">
        <v>1392</v>
      </c>
      <c r="H25" s="207"/>
      <c r="I25" s="150"/>
      <c r="J25" s="78"/>
      <c r="K25" s="187"/>
      <c r="L25" s="187"/>
      <c r="M25" s="187"/>
      <c r="N25" s="187"/>
      <c r="O25" s="187"/>
      <c r="P25" s="187"/>
      <c r="Q25" s="481"/>
      <c r="R25" s="481"/>
      <c r="S25" s="481"/>
      <c r="T25" s="481"/>
      <c r="U25" s="481"/>
      <c r="V25" s="481"/>
      <c r="Y25" s="80"/>
      <c r="Z25" s="80"/>
      <c r="AA25" s="80"/>
    </row>
    <row r="26" spans="1:27">
      <c r="A26" s="151">
        <v>45717</v>
      </c>
      <c r="B26" s="207">
        <v>1535</v>
      </c>
      <c r="C26" s="207">
        <v>1989</v>
      </c>
      <c r="D26" s="207">
        <v>0</v>
      </c>
      <c r="E26" s="207">
        <v>1535</v>
      </c>
      <c r="F26" s="207">
        <v>1535</v>
      </c>
      <c r="G26" s="207">
        <v>1535</v>
      </c>
      <c r="H26" s="207"/>
      <c r="I26" s="150"/>
      <c r="J26" s="78"/>
      <c r="K26" s="187"/>
      <c r="L26" s="187"/>
      <c r="M26" s="187"/>
      <c r="N26" s="187"/>
      <c r="O26" s="187"/>
      <c r="P26" s="187"/>
      <c r="Q26" s="481"/>
      <c r="R26" s="481"/>
      <c r="S26" s="481"/>
      <c r="T26" s="481"/>
      <c r="U26" s="481"/>
      <c r="V26" s="481"/>
      <c r="Y26" s="80"/>
      <c r="Z26" s="80"/>
      <c r="AA26" s="80"/>
    </row>
    <row r="27" spans="1:27">
      <c r="A27" s="151">
        <v>45689</v>
      </c>
      <c r="B27" s="207">
        <v>1636</v>
      </c>
      <c r="C27" s="207">
        <v>1977</v>
      </c>
      <c r="D27" s="207">
        <v>0</v>
      </c>
      <c r="E27" s="207">
        <v>1636</v>
      </c>
      <c r="F27" s="207">
        <v>1636</v>
      </c>
      <c r="G27" s="207">
        <v>1636</v>
      </c>
      <c r="H27" s="207"/>
      <c r="I27" s="150"/>
      <c r="J27" s="78"/>
      <c r="K27" s="187"/>
      <c r="L27" s="187"/>
      <c r="M27" s="187"/>
      <c r="N27" s="187"/>
      <c r="O27" s="187"/>
      <c r="P27" s="187"/>
      <c r="Q27" s="481"/>
      <c r="R27" s="481"/>
      <c r="S27" s="481"/>
      <c r="T27" s="481"/>
      <c r="U27" s="481"/>
      <c r="V27" s="481"/>
      <c r="Y27" s="80"/>
      <c r="Z27" s="80"/>
      <c r="AA27" s="80"/>
    </row>
    <row r="28" spans="1:27">
      <c r="A28" s="151">
        <v>45658</v>
      </c>
      <c r="B28" s="207">
        <v>1533</v>
      </c>
      <c r="C28" s="207">
        <v>1791</v>
      </c>
      <c r="D28" s="207">
        <v>0</v>
      </c>
      <c r="E28" s="207">
        <v>1533</v>
      </c>
      <c r="F28" s="207">
        <v>1533</v>
      </c>
      <c r="G28" s="207">
        <v>1533</v>
      </c>
      <c r="H28" s="207"/>
      <c r="I28" s="150"/>
      <c r="J28" s="78"/>
      <c r="K28" s="187"/>
      <c r="L28" s="187"/>
      <c r="M28" s="187"/>
      <c r="N28" s="187"/>
      <c r="O28" s="187"/>
      <c r="P28" s="187"/>
      <c r="Q28" s="481"/>
      <c r="R28" s="481"/>
      <c r="S28" s="481"/>
      <c r="T28" s="481"/>
      <c r="U28" s="481"/>
      <c r="V28" s="481"/>
      <c r="Y28" s="80"/>
      <c r="Z28" s="80"/>
      <c r="AA28" s="80"/>
    </row>
    <row r="29" spans="1:27">
      <c r="A29" s="151">
        <v>45627</v>
      </c>
      <c r="B29" s="207">
        <v>1594</v>
      </c>
      <c r="C29" s="207">
        <v>1885</v>
      </c>
      <c r="D29" s="207">
        <v>0</v>
      </c>
      <c r="E29" s="207">
        <v>1594</v>
      </c>
      <c r="F29" s="207">
        <v>1594</v>
      </c>
      <c r="G29" s="207">
        <v>1594</v>
      </c>
      <c r="H29" s="207"/>
      <c r="I29" s="150"/>
      <c r="J29" s="78"/>
      <c r="K29" s="187"/>
      <c r="L29" s="187"/>
      <c r="M29" s="187"/>
      <c r="N29" s="187"/>
      <c r="O29" s="187"/>
      <c r="P29" s="187"/>
      <c r="Q29" s="481"/>
      <c r="R29" s="481"/>
      <c r="S29" s="481"/>
      <c r="T29" s="481"/>
      <c r="U29" s="481"/>
      <c r="V29" s="481"/>
      <c r="Y29" s="80"/>
      <c r="Z29" s="80"/>
      <c r="AA29" s="80"/>
    </row>
    <row r="30" spans="1:27">
      <c r="A30" s="151">
        <v>45597</v>
      </c>
      <c r="B30" s="207">
        <v>1593</v>
      </c>
      <c r="C30" s="207">
        <v>1842</v>
      </c>
      <c r="D30" s="207">
        <v>0</v>
      </c>
      <c r="E30" s="207">
        <v>1593</v>
      </c>
      <c r="F30" s="207">
        <v>1593</v>
      </c>
      <c r="G30" s="207">
        <v>1593</v>
      </c>
      <c r="H30" s="207"/>
      <c r="I30" s="150"/>
      <c r="J30" s="78"/>
      <c r="K30" s="187"/>
      <c r="L30" s="187"/>
      <c r="M30" s="187"/>
      <c r="N30" s="187"/>
      <c r="O30" s="187"/>
      <c r="P30" s="187"/>
      <c r="Q30" s="481"/>
      <c r="R30" s="481"/>
      <c r="S30" s="481"/>
      <c r="T30" s="481"/>
      <c r="U30" s="481"/>
      <c r="V30" s="481"/>
      <c r="Y30" s="80"/>
      <c r="Z30" s="80"/>
      <c r="AA30" s="80"/>
    </row>
    <row r="31" spans="1:27">
      <c r="A31" s="151">
        <v>45566</v>
      </c>
      <c r="B31" s="207">
        <v>1192</v>
      </c>
      <c r="C31" s="207">
        <v>1477</v>
      </c>
      <c r="D31" s="207">
        <v>0</v>
      </c>
      <c r="E31" s="207">
        <v>1192</v>
      </c>
      <c r="F31" s="207">
        <v>1192</v>
      </c>
      <c r="G31" s="207">
        <v>1192</v>
      </c>
      <c r="H31" s="207"/>
      <c r="I31" s="150"/>
      <c r="J31" s="78"/>
      <c r="K31" s="187"/>
      <c r="L31" s="187"/>
      <c r="M31" s="187"/>
      <c r="N31" s="187"/>
      <c r="O31" s="187"/>
      <c r="P31" s="187"/>
      <c r="Q31" s="481"/>
      <c r="R31" s="481"/>
      <c r="S31" s="481"/>
      <c r="T31" s="481"/>
      <c r="U31" s="481"/>
      <c r="V31" s="481"/>
      <c r="Y31" s="80"/>
      <c r="Z31" s="80"/>
      <c r="AA31" s="80"/>
    </row>
    <row r="32" spans="1:27">
      <c r="A32" s="151">
        <v>45536</v>
      </c>
      <c r="B32" s="207">
        <v>1285</v>
      </c>
      <c r="C32" s="207">
        <v>1640</v>
      </c>
      <c r="D32" s="207">
        <v>0</v>
      </c>
      <c r="E32" s="207">
        <v>1285</v>
      </c>
      <c r="F32" s="207">
        <v>1285</v>
      </c>
      <c r="G32" s="207">
        <v>1285</v>
      </c>
      <c r="H32" s="207"/>
      <c r="I32" s="150"/>
      <c r="J32" s="78"/>
      <c r="K32" s="187"/>
      <c r="L32" s="187"/>
      <c r="M32" s="187"/>
      <c r="N32" s="187"/>
      <c r="O32" s="187"/>
      <c r="P32" s="187"/>
      <c r="Q32" s="481"/>
      <c r="R32" s="481"/>
      <c r="S32" s="481"/>
      <c r="T32" s="481"/>
      <c r="U32" s="481"/>
      <c r="V32" s="481"/>
      <c r="Y32" s="80"/>
      <c r="Z32" s="80"/>
      <c r="AA32" s="80"/>
    </row>
    <row r="33" spans="1:27">
      <c r="A33" s="151">
        <v>45505</v>
      </c>
      <c r="B33" s="207">
        <v>1315</v>
      </c>
      <c r="C33" s="207">
        <v>1707</v>
      </c>
      <c r="D33" s="207">
        <v>0</v>
      </c>
      <c r="E33" s="207">
        <v>1315</v>
      </c>
      <c r="F33" s="207">
        <v>1315</v>
      </c>
      <c r="G33" s="207">
        <v>1315</v>
      </c>
      <c r="H33" s="207"/>
      <c r="I33" s="150"/>
      <c r="J33" s="78"/>
      <c r="K33" s="187"/>
      <c r="L33" s="187"/>
      <c r="M33" s="187"/>
      <c r="N33" s="187"/>
      <c r="O33" s="187"/>
      <c r="P33" s="187"/>
      <c r="Q33" s="481"/>
      <c r="R33" s="481"/>
      <c r="S33" s="481"/>
      <c r="T33" s="481"/>
      <c r="U33" s="481"/>
      <c r="V33" s="481"/>
      <c r="Y33" s="80"/>
      <c r="Z33" s="80"/>
      <c r="AA33" s="80"/>
    </row>
    <row r="34" spans="1:27">
      <c r="A34" s="151">
        <v>45474</v>
      </c>
      <c r="B34" s="207">
        <v>1249</v>
      </c>
      <c r="C34" s="207">
        <v>1654</v>
      </c>
      <c r="D34" s="207">
        <v>0</v>
      </c>
      <c r="E34" s="207">
        <v>1249</v>
      </c>
      <c r="F34" s="207">
        <v>1249</v>
      </c>
      <c r="G34" s="207">
        <v>1249</v>
      </c>
      <c r="H34" s="207"/>
      <c r="I34" s="150"/>
      <c r="J34" s="78"/>
      <c r="K34" s="187"/>
      <c r="L34" s="187"/>
      <c r="M34" s="187"/>
      <c r="N34" s="187"/>
      <c r="O34" s="187"/>
      <c r="P34" s="187"/>
      <c r="Q34" s="481"/>
      <c r="R34" s="481"/>
      <c r="S34" s="481"/>
      <c r="T34" s="481"/>
      <c r="U34" s="481"/>
      <c r="V34" s="481"/>
      <c r="Y34" s="80"/>
      <c r="Z34" s="80"/>
      <c r="AA34" s="80"/>
    </row>
    <row r="35" spans="1:27">
      <c r="A35" s="151">
        <v>45444</v>
      </c>
      <c r="B35" s="207">
        <v>996.57</v>
      </c>
      <c r="C35" s="207">
        <v>1414.21</v>
      </c>
      <c r="D35" s="207">
        <v>0</v>
      </c>
      <c r="E35" s="207">
        <v>996.57</v>
      </c>
      <c r="F35" s="207">
        <v>996.57</v>
      </c>
      <c r="G35" s="207">
        <v>996.57</v>
      </c>
      <c r="H35" s="207"/>
      <c r="I35" s="150"/>
      <c r="J35" s="78"/>
      <c r="K35" s="187"/>
      <c r="L35" s="187"/>
      <c r="M35" s="187"/>
      <c r="N35" s="187"/>
      <c r="O35" s="187"/>
      <c r="P35" s="187"/>
      <c r="Q35" s="481"/>
      <c r="R35" s="481"/>
      <c r="S35" s="481"/>
      <c r="T35" s="481"/>
      <c r="U35" s="481"/>
      <c r="V35" s="481"/>
      <c r="Y35" s="80"/>
      <c r="Z35" s="80"/>
      <c r="AA35" s="80"/>
    </row>
    <row r="36" spans="1:27">
      <c r="A36" s="151">
        <v>45413</v>
      </c>
      <c r="B36" s="207">
        <v>1207.83</v>
      </c>
      <c r="C36" s="207">
        <v>1618.24</v>
      </c>
      <c r="D36" s="207">
        <v>0</v>
      </c>
      <c r="E36" s="207">
        <v>1207.83</v>
      </c>
      <c r="F36" s="207">
        <v>1207.83</v>
      </c>
      <c r="G36" s="207">
        <v>1207.83</v>
      </c>
      <c r="H36" s="207"/>
      <c r="I36" s="150"/>
      <c r="J36" s="78"/>
      <c r="K36" s="187"/>
      <c r="L36" s="187"/>
      <c r="M36" s="187"/>
      <c r="N36" s="187"/>
      <c r="O36" s="187"/>
      <c r="P36" s="187"/>
      <c r="Q36" s="481"/>
      <c r="R36" s="481"/>
      <c r="S36" s="481"/>
      <c r="T36" s="481"/>
      <c r="U36" s="481"/>
      <c r="V36" s="481"/>
      <c r="Y36" s="80"/>
      <c r="Z36" s="80"/>
      <c r="AA36" s="80"/>
    </row>
    <row r="37" spans="1:27">
      <c r="A37" s="151">
        <v>45383</v>
      </c>
      <c r="B37" s="207">
        <v>1216</v>
      </c>
      <c r="C37" s="207">
        <v>1612</v>
      </c>
      <c r="D37" s="207">
        <v>0</v>
      </c>
      <c r="E37" s="207">
        <v>1216</v>
      </c>
      <c r="F37" s="207">
        <v>1216</v>
      </c>
      <c r="G37" s="207">
        <v>1216</v>
      </c>
      <c r="H37" s="207"/>
      <c r="I37" s="150"/>
      <c r="J37" s="78"/>
      <c r="K37" s="187"/>
      <c r="L37" s="187"/>
      <c r="M37" s="187"/>
      <c r="N37" s="187"/>
      <c r="O37" s="187"/>
      <c r="P37" s="187"/>
      <c r="Q37" s="481"/>
      <c r="R37" s="481"/>
      <c r="S37" s="481"/>
      <c r="T37" s="481"/>
      <c r="U37" s="481"/>
      <c r="V37" s="481"/>
      <c r="Y37" s="80"/>
      <c r="Z37" s="80"/>
      <c r="AA37" s="80"/>
    </row>
    <row r="38" spans="1:27">
      <c r="A38" s="151">
        <v>45352</v>
      </c>
      <c r="B38" s="207">
        <v>1451.81</v>
      </c>
      <c r="C38" s="207">
        <v>1872.18</v>
      </c>
      <c r="D38" s="207">
        <v>0</v>
      </c>
      <c r="E38" s="207">
        <v>1451.1</v>
      </c>
      <c r="F38" s="207">
        <v>1451.81</v>
      </c>
      <c r="G38" s="207">
        <v>1451.81</v>
      </c>
      <c r="H38" s="36"/>
      <c r="I38" s="150"/>
      <c r="J38" s="78"/>
      <c r="K38" s="187"/>
      <c r="L38" s="187"/>
      <c r="M38" s="187"/>
      <c r="N38" s="187"/>
      <c r="O38" s="187"/>
      <c r="P38" s="187"/>
      <c r="Q38" s="481"/>
      <c r="R38" s="481"/>
      <c r="S38" s="481"/>
      <c r="T38" s="481"/>
      <c r="U38" s="481"/>
      <c r="V38" s="481"/>
      <c r="Y38" s="80"/>
      <c r="Z38" s="80"/>
      <c r="AA38" s="80"/>
    </row>
    <row r="39" spans="1:27">
      <c r="A39" s="151">
        <v>45323</v>
      </c>
      <c r="B39" s="207">
        <v>1335.69</v>
      </c>
      <c r="C39" s="207">
        <v>1688.66</v>
      </c>
      <c r="D39" s="207">
        <v>0</v>
      </c>
      <c r="E39" s="207">
        <v>1335.69</v>
      </c>
      <c r="F39" s="207">
        <v>1335.69</v>
      </c>
      <c r="G39" s="207">
        <v>1335.69</v>
      </c>
      <c r="H39" s="36"/>
      <c r="I39" s="150"/>
      <c r="J39" s="78"/>
      <c r="K39" s="187"/>
      <c r="L39" s="187"/>
      <c r="M39" s="187"/>
      <c r="N39" s="187"/>
      <c r="O39" s="187"/>
      <c r="P39" s="187"/>
      <c r="Q39" s="481"/>
      <c r="R39" s="481"/>
      <c r="S39" s="481"/>
      <c r="T39" s="481"/>
      <c r="U39" s="481"/>
      <c r="V39" s="481"/>
      <c r="Y39" s="80"/>
      <c r="Z39" s="80"/>
      <c r="AA39" s="80"/>
    </row>
    <row r="40" spans="1:27">
      <c r="A40" s="151">
        <v>45292</v>
      </c>
      <c r="B40" s="207">
        <v>1155.8946933566433</v>
      </c>
      <c r="C40" s="207">
        <v>1400.9526402693939</v>
      </c>
      <c r="D40" s="207">
        <v>0</v>
      </c>
      <c r="E40" s="207">
        <v>1155.8946933566433</v>
      </c>
      <c r="F40" s="207">
        <v>1155.8946933566433</v>
      </c>
      <c r="G40" s="207">
        <v>1155.8946933566433</v>
      </c>
      <c r="H40" s="36"/>
      <c r="I40" s="150"/>
      <c r="J40" s="78"/>
      <c r="K40" s="187"/>
      <c r="L40" s="187"/>
      <c r="M40" s="187"/>
      <c r="N40" s="187"/>
      <c r="O40" s="187"/>
      <c r="P40" s="187"/>
      <c r="Q40" s="481"/>
      <c r="R40" s="481"/>
      <c r="S40" s="481"/>
      <c r="T40" s="481"/>
      <c r="U40" s="481"/>
      <c r="V40" s="481"/>
      <c r="Y40" s="80"/>
      <c r="Z40" s="80"/>
      <c r="AA40" s="80"/>
    </row>
    <row r="41" spans="1:27">
      <c r="A41" s="151">
        <v>45261</v>
      </c>
      <c r="B41" s="207">
        <v>1030.08</v>
      </c>
      <c r="C41" s="207">
        <v>1343.03</v>
      </c>
      <c r="D41" s="207">
        <v>0</v>
      </c>
      <c r="E41" s="207">
        <v>997.96</v>
      </c>
      <c r="F41" s="207">
        <v>1003.08</v>
      </c>
      <c r="G41" s="207">
        <v>1003.08</v>
      </c>
      <c r="H41" s="36"/>
      <c r="I41" s="150"/>
      <c r="J41" s="78"/>
      <c r="K41" s="187"/>
      <c r="L41" s="187"/>
      <c r="M41" s="187"/>
      <c r="N41" s="187"/>
      <c r="O41" s="187"/>
      <c r="P41" s="187"/>
      <c r="Q41" s="481"/>
      <c r="R41" s="481"/>
      <c r="S41" s="481"/>
      <c r="T41" s="481"/>
      <c r="U41" s="481"/>
      <c r="V41" s="481"/>
      <c r="Y41" s="80"/>
      <c r="Z41" s="80"/>
      <c r="AA41" s="80"/>
    </row>
    <row r="42" spans="1:27">
      <c r="A42" s="151">
        <v>45231</v>
      </c>
      <c r="B42" s="207">
        <v>1032.19</v>
      </c>
      <c r="C42" s="207">
        <v>1453.47</v>
      </c>
      <c r="D42" s="207">
        <v>0</v>
      </c>
      <c r="E42" s="207">
        <v>1031.04</v>
      </c>
      <c r="F42" s="207">
        <v>1032.19</v>
      </c>
      <c r="G42" s="207">
        <v>1032.19</v>
      </c>
      <c r="H42" s="36"/>
      <c r="I42" s="150"/>
      <c r="J42" s="78"/>
      <c r="K42" s="187"/>
      <c r="L42" s="187"/>
      <c r="M42" s="187"/>
      <c r="N42" s="187"/>
      <c r="O42" s="187"/>
      <c r="P42" s="187"/>
      <c r="Q42" s="481"/>
      <c r="R42" s="481"/>
      <c r="S42" s="481"/>
      <c r="T42" s="481"/>
      <c r="U42" s="481"/>
      <c r="V42" s="481"/>
      <c r="Y42" s="80"/>
      <c r="Z42" s="80"/>
      <c r="AA42" s="80"/>
    </row>
    <row r="43" spans="1:27">
      <c r="A43" s="151">
        <v>45200</v>
      </c>
      <c r="B43" s="207">
        <v>1169.48</v>
      </c>
      <c r="C43" s="207">
        <v>1569.01</v>
      </c>
      <c r="D43" s="207">
        <v>0</v>
      </c>
      <c r="E43" s="207">
        <v>1168.02</v>
      </c>
      <c r="F43" s="207">
        <v>1169.48</v>
      </c>
      <c r="G43" s="207">
        <v>1169.48</v>
      </c>
      <c r="H43" s="36"/>
      <c r="I43" s="150"/>
      <c r="J43" s="78"/>
      <c r="K43" s="187"/>
      <c r="L43" s="187"/>
      <c r="M43" s="187"/>
      <c r="N43" s="187"/>
      <c r="O43" s="187"/>
      <c r="P43" s="187"/>
      <c r="Q43" s="481"/>
      <c r="R43" s="481"/>
      <c r="S43" s="481"/>
      <c r="T43" s="481"/>
      <c r="U43" s="481"/>
      <c r="V43" s="481"/>
      <c r="Y43" s="80"/>
      <c r="Z43" s="80"/>
      <c r="AA43" s="80"/>
    </row>
    <row r="44" spans="1:27">
      <c r="A44" s="151">
        <v>45170</v>
      </c>
      <c r="B44" s="207">
        <v>1082.843728142831</v>
      </c>
      <c r="C44" s="207">
        <v>1455.960296702739</v>
      </c>
      <c r="D44" s="207">
        <v>0</v>
      </c>
      <c r="E44" s="207">
        <v>1082</v>
      </c>
      <c r="F44" s="207">
        <v>1082</v>
      </c>
      <c r="G44" s="207">
        <v>1082</v>
      </c>
      <c r="H44" s="207"/>
      <c r="I44" s="150"/>
      <c r="J44" s="78"/>
      <c r="K44" s="187"/>
      <c r="L44" s="187"/>
      <c r="M44" s="187"/>
      <c r="N44" s="187"/>
      <c r="O44" s="187"/>
      <c r="P44" s="187"/>
      <c r="Q44" s="481"/>
      <c r="R44" s="481"/>
      <c r="S44" s="481"/>
      <c r="T44" s="481"/>
      <c r="U44" s="481"/>
      <c r="V44" s="481"/>
      <c r="Y44" s="80"/>
      <c r="Z44" s="80"/>
      <c r="AA44" s="80"/>
    </row>
    <row r="45" spans="1:27">
      <c r="A45" s="151">
        <v>45139</v>
      </c>
      <c r="B45" s="207">
        <v>893.19</v>
      </c>
      <c r="C45" s="207">
        <v>1297.354199960625</v>
      </c>
      <c r="D45" s="207">
        <v>0</v>
      </c>
      <c r="E45" s="207">
        <v>894.19</v>
      </c>
      <c r="F45" s="207">
        <v>894.19340966414643</v>
      </c>
      <c r="G45" s="207">
        <v>893.94</v>
      </c>
      <c r="H45" s="207"/>
      <c r="I45" s="150"/>
      <c r="J45" s="78"/>
      <c r="K45" s="187"/>
      <c r="L45" s="187"/>
      <c r="M45" s="187"/>
      <c r="N45" s="187"/>
      <c r="O45" s="187"/>
      <c r="P45" s="187"/>
      <c r="Q45" s="481"/>
      <c r="R45" s="481"/>
      <c r="S45" s="481"/>
      <c r="T45" s="481"/>
      <c r="U45" s="481"/>
      <c r="V45" s="481"/>
      <c r="Y45" s="80"/>
      <c r="Z45" s="80"/>
      <c r="AA45" s="80"/>
    </row>
    <row r="46" spans="1:27">
      <c r="A46" s="151">
        <v>45108</v>
      </c>
      <c r="B46" s="207">
        <v>804.75</v>
      </c>
      <c r="C46" s="207">
        <v>1250.6355275145665</v>
      </c>
      <c r="D46" s="207">
        <v>0</v>
      </c>
      <c r="E46" s="207">
        <v>804.75</v>
      </c>
      <c r="F46" s="207">
        <v>804.75</v>
      </c>
      <c r="G46" s="207">
        <v>804.75</v>
      </c>
      <c r="H46" s="207"/>
      <c r="I46" s="150"/>
      <c r="J46" s="78"/>
      <c r="K46" s="187"/>
      <c r="L46" s="187"/>
      <c r="M46" s="187"/>
      <c r="N46" s="187"/>
      <c r="O46" s="187"/>
      <c r="P46" s="187"/>
      <c r="Q46" s="481"/>
      <c r="R46" s="481"/>
      <c r="S46" s="481"/>
      <c r="T46" s="481"/>
      <c r="U46" s="481"/>
      <c r="V46" s="481"/>
      <c r="Y46" s="80"/>
      <c r="Z46" s="80"/>
      <c r="AA46" s="80"/>
    </row>
    <row r="47" spans="1:27">
      <c r="A47" s="151">
        <v>45078</v>
      </c>
      <c r="B47" s="207">
        <v>1046.7312276294253</v>
      </c>
      <c r="C47" s="207">
        <v>1485.90468807975</v>
      </c>
      <c r="D47" s="207">
        <v>0</v>
      </c>
      <c r="E47" s="207">
        <v>1046.7312276294253</v>
      </c>
      <c r="F47" s="207">
        <v>1046.7312276294253</v>
      </c>
      <c r="G47" s="207">
        <v>1046.7312276294253</v>
      </c>
      <c r="H47" s="207"/>
      <c r="I47" s="150"/>
      <c r="J47" s="78"/>
      <c r="K47" s="187"/>
      <c r="L47" s="187"/>
      <c r="M47" s="187"/>
      <c r="N47" s="187"/>
      <c r="O47" s="187"/>
      <c r="P47" s="187"/>
      <c r="Q47" s="481"/>
      <c r="R47" s="481"/>
      <c r="S47" s="481"/>
      <c r="T47" s="481"/>
      <c r="U47" s="481"/>
      <c r="V47" s="481"/>
      <c r="Y47" s="80"/>
      <c r="Z47" s="80"/>
      <c r="AA47" s="80"/>
    </row>
    <row r="48" spans="1:27">
      <c r="A48" s="151">
        <v>45047</v>
      </c>
      <c r="B48" s="207">
        <v>1558.17</v>
      </c>
      <c r="C48" s="207">
        <v>1981.802825858947</v>
      </c>
      <c r="D48" s="207">
        <v>0</v>
      </c>
      <c r="E48" s="207">
        <v>1558.17</v>
      </c>
      <c r="F48" s="207">
        <v>1558.17</v>
      </c>
      <c r="G48" s="207">
        <v>1558.17</v>
      </c>
      <c r="H48" s="207"/>
      <c r="I48" s="150"/>
      <c r="J48" s="78"/>
      <c r="K48" s="187"/>
      <c r="L48" s="187"/>
      <c r="M48" s="187"/>
      <c r="N48" s="187"/>
      <c r="O48" s="187"/>
      <c r="P48" s="187"/>
      <c r="Q48" s="481"/>
      <c r="R48" s="481"/>
      <c r="S48" s="481"/>
      <c r="T48" s="481"/>
      <c r="U48" s="481"/>
      <c r="V48" s="481"/>
      <c r="Y48" s="80"/>
      <c r="Z48" s="80"/>
      <c r="AA48" s="80"/>
    </row>
    <row r="49" spans="1:27">
      <c r="A49" s="151">
        <v>45017</v>
      </c>
      <c r="B49" s="207">
        <v>1529.18</v>
      </c>
      <c r="C49" s="207">
        <v>1924.67</v>
      </c>
      <c r="D49" s="207">
        <v>0</v>
      </c>
      <c r="E49" s="207">
        <v>1529.18</v>
      </c>
      <c r="F49" s="207">
        <v>1529.18</v>
      </c>
      <c r="G49" s="207">
        <v>1529.18</v>
      </c>
      <c r="H49" s="207"/>
      <c r="I49" s="150"/>
      <c r="J49" s="78"/>
      <c r="K49" s="187"/>
      <c r="L49" s="187"/>
      <c r="M49" s="187"/>
      <c r="N49" s="187"/>
      <c r="O49" s="187"/>
      <c r="P49" s="187"/>
      <c r="Q49" s="481"/>
      <c r="R49" s="481"/>
      <c r="S49" s="481"/>
      <c r="T49" s="481"/>
      <c r="U49" s="481"/>
      <c r="V49" s="481"/>
      <c r="Y49" s="80"/>
      <c r="Z49" s="80"/>
      <c r="AA49" s="80"/>
    </row>
    <row r="50" spans="1:27">
      <c r="A50" s="151">
        <v>44986</v>
      </c>
      <c r="B50" s="207">
        <v>1941.91</v>
      </c>
      <c r="C50" s="207">
        <v>2144.2600000000002</v>
      </c>
      <c r="D50" s="207">
        <v>0</v>
      </c>
      <c r="E50" s="207">
        <v>1941.91</v>
      </c>
      <c r="F50" s="207">
        <v>1941.91</v>
      </c>
      <c r="G50" s="207">
        <v>1941.91</v>
      </c>
      <c r="H50" s="207"/>
      <c r="I50" s="150"/>
      <c r="J50" s="78"/>
      <c r="K50" s="187"/>
      <c r="L50" s="187"/>
      <c r="M50" s="187"/>
      <c r="N50" s="187"/>
      <c r="O50" s="187"/>
      <c r="P50" s="187"/>
      <c r="Q50" s="481"/>
      <c r="R50" s="481"/>
      <c r="S50" s="481"/>
      <c r="T50" s="481"/>
      <c r="U50" s="481"/>
      <c r="V50" s="481"/>
      <c r="Y50" s="80"/>
      <c r="Z50" s="80"/>
      <c r="AA50" s="80"/>
    </row>
    <row r="51" spans="1:27">
      <c r="A51" s="151">
        <v>44958</v>
      </c>
      <c r="B51" s="207">
        <v>1756.63</v>
      </c>
      <c r="C51" s="207">
        <v>2060.71</v>
      </c>
      <c r="D51" s="207">
        <v>0</v>
      </c>
      <c r="E51" s="207">
        <v>1756.63</v>
      </c>
      <c r="F51" s="207">
        <v>1756.63</v>
      </c>
      <c r="G51" s="207">
        <v>1756.63</v>
      </c>
      <c r="H51" s="207"/>
      <c r="I51" s="150"/>
      <c r="J51" s="78"/>
      <c r="K51" s="187"/>
      <c r="L51" s="187"/>
      <c r="M51" s="187"/>
      <c r="N51" s="187"/>
      <c r="O51" s="187"/>
      <c r="P51" s="187"/>
      <c r="Q51" s="481"/>
      <c r="R51" s="481"/>
      <c r="S51" s="481"/>
      <c r="T51" s="481"/>
      <c r="U51" s="481"/>
      <c r="V51" s="481"/>
      <c r="Y51" s="80"/>
      <c r="Z51" s="80"/>
      <c r="AA51" s="80"/>
    </row>
    <row r="52" spans="1:27">
      <c r="A52" s="151">
        <v>44927</v>
      </c>
      <c r="B52" s="207">
        <v>1756.63</v>
      </c>
      <c r="C52" s="207">
        <v>2060.71</v>
      </c>
      <c r="D52" s="207">
        <v>0</v>
      </c>
      <c r="E52" s="207">
        <v>1756.63</v>
      </c>
      <c r="F52" s="207">
        <v>1756.63</v>
      </c>
      <c r="G52" s="207">
        <v>1756.63</v>
      </c>
      <c r="H52" s="36"/>
      <c r="I52" s="150"/>
      <c r="J52" s="78"/>
      <c r="K52" s="187"/>
      <c r="L52" s="187"/>
      <c r="M52" s="187"/>
      <c r="N52" s="187"/>
      <c r="O52" s="187"/>
      <c r="P52" s="187"/>
      <c r="Q52" s="481"/>
      <c r="R52" s="481"/>
      <c r="S52" s="481"/>
      <c r="T52" s="481"/>
      <c r="U52" s="481"/>
      <c r="V52" s="481"/>
      <c r="Y52" s="80"/>
      <c r="Z52" s="80"/>
      <c r="AA52" s="80"/>
    </row>
    <row r="53" spans="1:27">
      <c r="A53" s="151">
        <v>44896</v>
      </c>
      <c r="B53" s="207">
        <v>1756.63</v>
      </c>
      <c r="C53" s="207">
        <v>2060.71</v>
      </c>
      <c r="D53" s="207">
        <v>0</v>
      </c>
      <c r="E53" s="207">
        <v>1756.63</v>
      </c>
      <c r="F53" s="207">
        <v>1756.63</v>
      </c>
      <c r="G53" s="207">
        <v>1756.63</v>
      </c>
      <c r="H53" s="36"/>
      <c r="I53" s="150"/>
      <c r="J53" s="78"/>
      <c r="K53" s="187"/>
      <c r="L53" s="187"/>
      <c r="M53" s="187"/>
      <c r="N53" s="187"/>
      <c r="O53" s="187"/>
      <c r="P53" s="187"/>
      <c r="Q53" s="481"/>
      <c r="R53" s="481"/>
      <c r="S53" s="481"/>
      <c r="T53" s="481"/>
      <c r="U53" s="481"/>
      <c r="V53" s="481"/>
      <c r="Y53" s="80"/>
      <c r="Z53" s="80"/>
      <c r="AA53" s="80"/>
    </row>
    <row r="54" spans="1:27">
      <c r="A54" s="151">
        <v>44927</v>
      </c>
      <c r="B54" s="207">
        <v>1452.56</v>
      </c>
      <c r="C54" s="207">
        <v>1822.53</v>
      </c>
      <c r="D54" s="207">
        <v>0</v>
      </c>
      <c r="E54" s="207">
        <v>1452.56</v>
      </c>
      <c r="F54" s="207">
        <v>1452.56</v>
      </c>
      <c r="G54" s="207">
        <v>1452.56</v>
      </c>
      <c r="H54" s="36"/>
      <c r="I54" s="150"/>
      <c r="J54" s="78"/>
      <c r="K54" s="187"/>
      <c r="L54" s="187"/>
      <c r="M54" s="187"/>
      <c r="N54" s="187"/>
      <c r="O54" s="187"/>
      <c r="P54" s="187"/>
      <c r="Q54" s="481"/>
      <c r="R54" s="481"/>
      <c r="S54" s="481"/>
      <c r="T54" s="481"/>
      <c r="U54" s="481"/>
      <c r="V54" s="481"/>
      <c r="Y54" s="80"/>
      <c r="Z54" s="80"/>
      <c r="AA54" s="80"/>
    </row>
    <row r="55" spans="1:27">
      <c r="A55" s="151">
        <v>44896</v>
      </c>
      <c r="B55" s="207">
        <v>1732.76</v>
      </c>
      <c r="C55" s="207">
        <v>2144.58</v>
      </c>
      <c r="D55" s="207">
        <v>0</v>
      </c>
      <c r="E55" s="207">
        <v>1731.64</v>
      </c>
      <c r="F55" s="207">
        <v>1732.76</v>
      </c>
      <c r="G55" s="207">
        <v>1732.76</v>
      </c>
      <c r="H55" s="36"/>
      <c r="I55" s="150"/>
      <c r="J55" s="78"/>
      <c r="K55" s="187"/>
      <c r="L55" s="187"/>
      <c r="M55" s="187"/>
      <c r="N55" s="187"/>
      <c r="O55" s="187"/>
      <c r="P55" s="187"/>
      <c r="Q55" s="481"/>
      <c r="R55" s="481"/>
      <c r="S55" s="481"/>
      <c r="T55" s="481"/>
      <c r="U55" s="481"/>
      <c r="V55" s="481"/>
      <c r="Y55" s="80"/>
      <c r="Z55" s="80"/>
      <c r="AA55" s="80"/>
    </row>
    <row r="56" spans="1:27">
      <c r="A56" s="151">
        <v>44866</v>
      </c>
      <c r="B56" s="207">
        <v>1740.23</v>
      </c>
      <c r="C56" s="207">
        <v>2167.66</v>
      </c>
      <c r="D56" s="207">
        <v>0</v>
      </c>
      <c r="E56" s="207">
        <v>1738.42</v>
      </c>
      <c r="F56" s="207">
        <v>1740.23</v>
      </c>
      <c r="G56" s="207">
        <v>1740.23</v>
      </c>
      <c r="H56" s="36"/>
      <c r="I56" s="150"/>
      <c r="J56" s="78"/>
      <c r="K56" s="187"/>
      <c r="L56" s="187"/>
      <c r="M56" s="187"/>
      <c r="N56" s="187"/>
      <c r="O56" s="187"/>
      <c r="P56" s="187"/>
      <c r="Q56" s="481"/>
      <c r="R56" s="481"/>
      <c r="S56" s="481"/>
      <c r="T56" s="481"/>
      <c r="U56" s="481"/>
      <c r="V56" s="481"/>
      <c r="Y56" s="80"/>
      <c r="Z56" s="80"/>
      <c r="AA56" s="80"/>
    </row>
    <row r="57" spans="1:27">
      <c r="A57" s="151">
        <v>44835</v>
      </c>
      <c r="B57" s="207">
        <v>1869.15</v>
      </c>
      <c r="C57" s="207">
        <v>2311.31</v>
      </c>
      <c r="D57" s="207">
        <v>0</v>
      </c>
      <c r="E57" s="207">
        <v>1870.68</v>
      </c>
      <c r="F57" s="207">
        <v>1869.15</v>
      </c>
      <c r="G57" s="207">
        <v>1869.15</v>
      </c>
      <c r="H57" s="36"/>
      <c r="I57" s="150"/>
      <c r="J57" s="78"/>
      <c r="K57" s="187"/>
      <c r="L57" s="187"/>
      <c r="M57" s="187"/>
      <c r="N57" s="187"/>
      <c r="O57" s="187"/>
      <c r="P57" s="187"/>
      <c r="Q57" s="481"/>
      <c r="R57" s="481"/>
      <c r="S57" s="481"/>
      <c r="T57" s="481"/>
      <c r="U57" s="481"/>
      <c r="V57" s="481"/>
      <c r="Y57" s="80"/>
      <c r="Z57" s="80"/>
      <c r="AA57" s="80"/>
    </row>
    <row r="58" spans="1:27">
      <c r="A58" s="151">
        <v>44805</v>
      </c>
      <c r="B58" s="207">
        <v>2068.7600000000002</v>
      </c>
      <c r="C58" s="207">
        <v>2513.4499999999998</v>
      </c>
      <c r="D58" s="207">
        <v>0</v>
      </c>
      <c r="E58" s="207">
        <v>2069.2600000000002</v>
      </c>
      <c r="F58" s="207">
        <v>2068.7600000000002</v>
      </c>
      <c r="G58" s="207">
        <v>2068.7600000000002</v>
      </c>
      <c r="H58" s="36"/>
      <c r="I58" s="150"/>
      <c r="J58" s="78"/>
      <c r="K58" s="187"/>
      <c r="L58" s="187"/>
      <c r="M58" s="187"/>
      <c r="N58" s="187"/>
      <c r="O58" s="187"/>
      <c r="P58" s="187"/>
      <c r="Q58" s="481"/>
      <c r="R58" s="481"/>
      <c r="S58" s="481"/>
      <c r="T58" s="481"/>
      <c r="U58" s="481"/>
      <c r="V58" s="481"/>
      <c r="Y58" s="80"/>
      <c r="Z58" s="80"/>
      <c r="AA58" s="80"/>
    </row>
    <row r="59" spans="1:27">
      <c r="A59" s="151">
        <v>44774</v>
      </c>
      <c r="B59" s="207">
        <v>2146.7800000000002</v>
      </c>
      <c r="C59" s="207">
        <v>2572.5100000000002</v>
      </c>
      <c r="D59" s="207">
        <v>0</v>
      </c>
      <c r="E59" s="207">
        <v>2146.8644830193675</v>
      </c>
      <c r="F59" s="207">
        <v>2146.7805997549553</v>
      </c>
      <c r="G59" s="207">
        <v>2146.7805997549553</v>
      </c>
      <c r="H59" s="36"/>
      <c r="I59" s="150"/>
      <c r="J59" s="78"/>
      <c r="K59" s="187"/>
      <c r="L59" s="187"/>
      <c r="M59" s="187"/>
      <c r="N59" s="187"/>
      <c r="O59" s="187"/>
      <c r="P59" s="187"/>
      <c r="Q59" s="481"/>
      <c r="R59" s="481"/>
      <c r="S59" s="481"/>
      <c r="T59" s="481"/>
      <c r="U59" s="481"/>
      <c r="V59" s="481"/>
      <c r="Y59" s="80"/>
      <c r="Z59" s="80"/>
      <c r="AA59" s="80"/>
    </row>
    <row r="60" spans="1:27">
      <c r="A60" s="151">
        <v>44743</v>
      </c>
      <c r="B60" s="207">
        <v>2263</v>
      </c>
      <c r="C60" s="207">
        <v>2633.92</v>
      </c>
      <c r="D60" s="207">
        <v>0</v>
      </c>
      <c r="E60" s="207">
        <v>2262.0700000000002</v>
      </c>
      <c r="F60" s="207">
        <v>2263.3200000000002</v>
      </c>
      <c r="G60" s="207">
        <v>2263.3200000000002</v>
      </c>
      <c r="H60" s="36"/>
      <c r="I60" s="150"/>
      <c r="J60" s="78"/>
      <c r="K60" s="187"/>
      <c r="L60" s="187"/>
      <c r="M60" s="187"/>
      <c r="N60" s="187"/>
      <c r="O60" s="187"/>
      <c r="P60" s="187"/>
      <c r="Q60" s="481"/>
      <c r="R60" s="481"/>
      <c r="S60" s="481"/>
      <c r="T60" s="481"/>
      <c r="U60" s="481"/>
      <c r="V60" s="481"/>
      <c r="Y60" s="80"/>
      <c r="Z60" s="80"/>
      <c r="AA60" s="80"/>
    </row>
    <row r="61" spans="1:27">
      <c r="A61" s="151">
        <v>44713</v>
      </c>
      <c r="B61" s="207">
        <v>2192.23</v>
      </c>
      <c r="C61" s="207">
        <v>2528.5100000000002</v>
      </c>
      <c r="D61" s="207">
        <v>0</v>
      </c>
      <c r="E61" s="207">
        <v>2190.73</v>
      </c>
      <c r="F61" s="207">
        <v>2192.23</v>
      </c>
      <c r="G61" s="207">
        <v>2192.23</v>
      </c>
      <c r="H61" s="36"/>
      <c r="I61" s="150"/>
      <c r="J61" s="78"/>
      <c r="K61" s="187"/>
      <c r="L61" s="187"/>
      <c r="M61" s="187"/>
      <c r="N61" s="187"/>
      <c r="O61" s="187"/>
      <c r="P61" s="187"/>
      <c r="Q61" s="207">
        <v>1577</v>
      </c>
      <c r="R61" s="207">
        <v>1909</v>
      </c>
      <c r="S61" s="207">
        <f t="shared" ref="S61:S66" si="0">+Q61</f>
        <v>1577</v>
      </c>
      <c r="T61" s="207">
        <f t="shared" ref="T61:T66" si="1">+Q61</f>
        <v>1577</v>
      </c>
      <c r="U61" s="207">
        <f t="shared" ref="U61:U66" si="2">+Q61</f>
        <v>1577</v>
      </c>
      <c r="V61" s="207">
        <f t="shared" ref="V61:V66" si="3">+Q61</f>
        <v>1577</v>
      </c>
      <c r="Y61" s="80"/>
      <c r="Z61" s="80"/>
      <c r="AA61" s="80"/>
    </row>
    <row r="62" spans="1:27">
      <c r="A62" s="151">
        <v>44682</v>
      </c>
      <c r="B62" s="207">
        <v>2360.6831609921915</v>
      </c>
      <c r="C62" s="207">
        <v>2696.7617470908331</v>
      </c>
      <c r="D62" s="207">
        <v>0</v>
      </c>
      <c r="E62" s="207">
        <v>2360.6831609921915</v>
      </c>
      <c r="F62" s="207">
        <v>2360.6831609921915</v>
      </c>
      <c r="G62" s="207">
        <v>2360.6831609921915</v>
      </c>
      <c r="H62" s="36"/>
      <c r="I62" s="150"/>
      <c r="J62" s="78"/>
      <c r="K62" s="187"/>
      <c r="L62" s="187"/>
      <c r="M62" s="187"/>
      <c r="N62" s="187"/>
      <c r="O62" s="187"/>
      <c r="P62" s="187"/>
      <c r="Q62" s="207">
        <v>1577</v>
      </c>
      <c r="R62" s="207">
        <v>1909</v>
      </c>
      <c r="S62" s="207">
        <f t="shared" si="0"/>
        <v>1577</v>
      </c>
      <c r="T62" s="207">
        <f t="shared" si="1"/>
        <v>1577</v>
      </c>
      <c r="U62" s="207">
        <f t="shared" si="2"/>
        <v>1577</v>
      </c>
      <c r="V62" s="207">
        <f t="shared" si="3"/>
        <v>1577</v>
      </c>
      <c r="Y62" s="80"/>
      <c r="Z62" s="80"/>
      <c r="AA62" s="80"/>
    </row>
    <row r="63" spans="1:27">
      <c r="A63" s="151">
        <v>44652</v>
      </c>
      <c r="B63" s="207">
        <v>2495.5027409074119</v>
      </c>
      <c r="C63" s="207">
        <v>2812.346705568265</v>
      </c>
      <c r="D63" s="207">
        <v>0</v>
      </c>
      <c r="E63" s="207">
        <v>2495.50274090741</v>
      </c>
      <c r="F63" s="207">
        <v>2495.5027409074119</v>
      </c>
      <c r="G63" s="207">
        <v>2495.5027409074119</v>
      </c>
      <c r="H63" s="36"/>
      <c r="I63" s="150"/>
      <c r="J63" s="78"/>
      <c r="K63" s="187"/>
      <c r="L63" s="187"/>
      <c r="M63" s="187"/>
      <c r="N63" s="187"/>
      <c r="O63" s="187"/>
      <c r="P63" s="187"/>
      <c r="Q63" s="207">
        <v>1577</v>
      </c>
      <c r="R63" s="207">
        <v>1909</v>
      </c>
      <c r="S63" s="207">
        <f t="shared" si="0"/>
        <v>1577</v>
      </c>
      <c r="T63" s="207">
        <f t="shared" si="1"/>
        <v>1577</v>
      </c>
      <c r="U63" s="207">
        <f t="shared" si="2"/>
        <v>1577</v>
      </c>
      <c r="V63" s="207">
        <f t="shared" si="3"/>
        <v>1577</v>
      </c>
      <c r="Y63" s="80"/>
      <c r="Z63" s="80"/>
      <c r="AA63" s="80"/>
    </row>
    <row r="64" spans="1:27">
      <c r="A64" s="151">
        <v>44621</v>
      </c>
      <c r="B64" s="207">
        <v>2322.04</v>
      </c>
      <c r="C64" s="207">
        <v>2685.3</v>
      </c>
      <c r="D64" s="207">
        <v>0</v>
      </c>
      <c r="E64" s="207">
        <v>2321.86</v>
      </c>
      <c r="F64" s="207">
        <v>2322.04</v>
      </c>
      <c r="G64" s="207">
        <v>2322.04</v>
      </c>
      <c r="H64" s="36"/>
      <c r="I64" s="150"/>
      <c r="J64" s="78"/>
      <c r="K64" s="187"/>
      <c r="L64" s="187"/>
      <c r="M64" s="187"/>
      <c r="N64" s="187"/>
      <c r="O64" s="187"/>
      <c r="P64" s="187"/>
      <c r="Q64" s="207">
        <v>1577</v>
      </c>
      <c r="R64" s="207">
        <v>1909</v>
      </c>
      <c r="S64" s="207">
        <f t="shared" si="0"/>
        <v>1577</v>
      </c>
      <c r="T64" s="207">
        <f t="shared" si="1"/>
        <v>1577</v>
      </c>
      <c r="U64" s="207">
        <f t="shared" si="2"/>
        <v>1577</v>
      </c>
      <c r="V64" s="207">
        <f t="shared" si="3"/>
        <v>1577</v>
      </c>
      <c r="Y64" s="80"/>
      <c r="Z64" s="80"/>
      <c r="AA64" s="80"/>
    </row>
    <row r="65" spans="1:27">
      <c r="A65" s="151">
        <v>44593</v>
      </c>
      <c r="B65" s="207">
        <v>2207.37</v>
      </c>
      <c r="C65" s="207">
        <v>2432.62</v>
      </c>
      <c r="D65" s="207">
        <v>0</v>
      </c>
      <c r="E65" s="207">
        <v>2206.79</v>
      </c>
      <c r="F65" s="207">
        <v>2207.37</v>
      </c>
      <c r="G65" s="207">
        <v>2207.37</v>
      </c>
      <c r="H65" s="36"/>
      <c r="I65" s="150"/>
      <c r="J65" s="78"/>
      <c r="K65" s="187"/>
      <c r="L65" s="187"/>
      <c r="M65" s="187"/>
      <c r="N65" s="187"/>
      <c r="O65" s="187"/>
      <c r="P65" s="187"/>
      <c r="Q65" s="207">
        <v>1577</v>
      </c>
      <c r="R65" s="207">
        <v>1909</v>
      </c>
      <c r="S65" s="207">
        <f t="shared" si="0"/>
        <v>1577</v>
      </c>
      <c r="T65" s="207">
        <f t="shared" si="1"/>
        <v>1577</v>
      </c>
      <c r="U65" s="207">
        <f t="shared" si="2"/>
        <v>1577</v>
      </c>
      <c r="V65" s="207">
        <f t="shared" si="3"/>
        <v>1577</v>
      </c>
      <c r="Y65" s="80"/>
      <c r="Z65" s="80"/>
      <c r="AA65" s="80"/>
    </row>
    <row r="66" spans="1:27">
      <c r="A66" s="151">
        <v>44562</v>
      </c>
      <c r="B66" s="207">
        <v>1865.32</v>
      </c>
      <c r="C66" s="207">
        <v>2148.8200000000002</v>
      </c>
      <c r="D66" s="207">
        <v>0</v>
      </c>
      <c r="E66" s="207">
        <v>1865.23</v>
      </c>
      <c r="F66" s="207">
        <v>1865.32</v>
      </c>
      <c r="G66" s="207">
        <v>1865.32</v>
      </c>
      <c r="H66" s="36"/>
      <c r="I66" s="150"/>
      <c r="J66" s="78"/>
      <c r="K66" s="187"/>
      <c r="L66" s="187"/>
      <c r="M66" s="187"/>
      <c r="N66" s="187"/>
      <c r="O66" s="187"/>
      <c r="P66" s="187"/>
      <c r="Q66" s="207">
        <v>1577</v>
      </c>
      <c r="R66" s="207">
        <v>1909</v>
      </c>
      <c r="S66" s="207">
        <f t="shared" si="0"/>
        <v>1577</v>
      </c>
      <c r="T66" s="207">
        <f t="shared" si="1"/>
        <v>1577</v>
      </c>
      <c r="U66" s="207">
        <f t="shared" si="2"/>
        <v>1577</v>
      </c>
      <c r="V66" s="207">
        <f t="shared" si="3"/>
        <v>1577</v>
      </c>
      <c r="Y66" s="80"/>
      <c r="Z66" s="80"/>
      <c r="AA66" s="80"/>
    </row>
    <row r="67" spans="1:27">
      <c r="A67" s="151">
        <v>44531</v>
      </c>
      <c r="B67" s="207">
        <v>2309.64</v>
      </c>
      <c r="C67" s="207">
        <v>2633.2</v>
      </c>
      <c r="D67" s="207">
        <v>2309.17</v>
      </c>
      <c r="E67" s="207">
        <v>2308.58</v>
      </c>
      <c r="F67" s="207">
        <v>2309.64</v>
      </c>
      <c r="G67" s="207">
        <v>2309.64</v>
      </c>
      <c r="H67" s="36"/>
      <c r="I67" s="150"/>
      <c r="J67" s="78"/>
      <c r="K67" s="187"/>
      <c r="L67" s="187"/>
      <c r="M67" s="187"/>
      <c r="N67" s="187"/>
      <c r="O67" s="187"/>
      <c r="P67" s="187"/>
      <c r="Y67" s="80"/>
      <c r="Z67" s="80"/>
      <c r="AA67" s="80"/>
    </row>
    <row r="68" spans="1:27">
      <c r="A68" s="151">
        <v>44501</v>
      </c>
      <c r="B68" s="207">
        <v>2490</v>
      </c>
      <c r="C68" s="207">
        <v>2852</v>
      </c>
      <c r="D68" s="207">
        <v>2490.4</v>
      </c>
      <c r="E68" s="207">
        <v>2496.6</v>
      </c>
      <c r="F68" s="207">
        <v>2490.3000000000002</v>
      </c>
      <c r="G68" s="207">
        <v>2490.3000000000002</v>
      </c>
      <c r="H68" s="36"/>
      <c r="I68" s="150"/>
      <c r="J68" s="78"/>
      <c r="K68" s="187"/>
      <c r="L68" s="187"/>
      <c r="M68" s="187"/>
      <c r="N68" s="187"/>
      <c r="O68" s="187"/>
      <c r="P68" s="187"/>
      <c r="Y68" s="80"/>
      <c r="Z68" s="80"/>
      <c r="AA68" s="80"/>
    </row>
    <row r="69" spans="1:27">
      <c r="A69" s="151">
        <v>44470</v>
      </c>
      <c r="B69" s="207">
        <v>2244</v>
      </c>
      <c r="C69" s="207">
        <v>2596</v>
      </c>
      <c r="D69" s="207">
        <v>2243.61</v>
      </c>
      <c r="E69" s="207">
        <v>2243.61</v>
      </c>
      <c r="F69" s="207">
        <v>2243.8000000000002</v>
      </c>
      <c r="G69" s="207">
        <v>2243.61</v>
      </c>
      <c r="H69" s="36"/>
      <c r="I69" s="150"/>
      <c r="J69" s="78"/>
      <c r="K69" s="187"/>
      <c r="L69" s="187"/>
      <c r="M69" s="187"/>
      <c r="N69" s="187"/>
      <c r="O69" s="187"/>
      <c r="P69" s="187"/>
      <c r="Y69" s="80"/>
      <c r="Z69" s="80"/>
      <c r="AA69" s="80"/>
    </row>
    <row r="70" spans="1:27">
      <c r="A70" s="151">
        <v>44440</v>
      </c>
      <c r="B70" s="207">
        <v>1902.32</v>
      </c>
      <c r="C70" s="207">
        <v>2231.79</v>
      </c>
      <c r="D70" s="207">
        <v>1902.32</v>
      </c>
      <c r="E70" s="207">
        <v>1902.9</v>
      </c>
      <c r="F70" s="207">
        <v>1902.32</v>
      </c>
      <c r="G70" s="207">
        <v>1902.9</v>
      </c>
      <c r="H70" s="36"/>
      <c r="I70" s="150"/>
      <c r="J70" s="78"/>
      <c r="K70" s="187"/>
      <c r="L70" s="187"/>
      <c r="M70" s="187"/>
      <c r="N70" s="187"/>
      <c r="O70" s="187"/>
      <c r="P70" s="187"/>
      <c r="Y70" s="80"/>
      <c r="Z70" s="80"/>
      <c r="AA70" s="80"/>
    </row>
    <row r="71" spans="1:27">
      <c r="A71" s="151">
        <v>44409</v>
      </c>
      <c r="B71" s="207">
        <v>1872.8</v>
      </c>
      <c r="C71" s="207">
        <v>2204.94</v>
      </c>
      <c r="D71" s="207">
        <v>1872.8</v>
      </c>
      <c r="E71" s="207">
        <v>1872.8</v>
      </c>
      <c r="F71" s="207">
        <v>1872.8</v>
      </c>
      <c r="G71" s="207">
        <v>1872.8</v>
      </c>
      <c r="H71" s="36"/>
      <c r="I71" s="150"/>
      <c r="J71" s="78"/>
      <c r="K71" s="187"/>
      <c r="L71" s="187"/>
      <c r="M71" s="187"/>
      <c r="N71" s="187"/>
      <c r="O71" s="187"/>
      <c r="P71" s="187"/>
      <c r="Y71" s="80"/>
      <c r="Z71" s="80"/>
      <c r="AA71" s="80"/>
    </row>
    <row r="72" spans="1:27">
      <c r="A72" s="151">
        <v>44378</v>
      </c>
      <c r="B72" s="207">
        <v>1577.2</v>
      </c>
      <c r="C72" s="207">
        <v>1908.85</v>
      </c>
      <c r="D72" s="207">
        <v>1577.2</v>
      </c>
      <c r="E72" s="207">
        <v>1577.2</v>
      </c>
      <c r="F72" s="207">
        <v>1577.2</v>
      </c>
      <c r="G72" s="207">
        <v>1577.2</v>
      </c>
      <c r="H72" s="36"/>
      <c r="I72" s="150"/>
      <c r="J72" s="78"/>
      <c r="K72" s="187"/>
      <c r="L72" s="187"/>
      <c r="M72" s="187"/>
      <c r="N72" s="187"/>
      <c r="O72" s="187"/>
      <c r="P72" s="187"/>
      <c r="Y72" s="80"/>
      <c r="Z72" s="80"/>
      <c r="AA72" s="80"/>
    </row>
    <row r="73" spans="1:27">
      <c r="A73" s="151">
        <v>44348</v>
      </c>
      <c r="B73" s="207">
        <v>1272.5898054645324</v>
      </c>
      <c r="C73" s="207">
        <v>1607.359562968044</v>
      </c>
      <c r="D73" s="207">
        <v>1272.4003807062666</v>
      </c>
      <c r="E73" s="207">
        <v>1272.5898054645324</v>
      </c>
      <c r="F73" s="207">
        <v>1272.5898054645324</v>
      </c>
      <c r="G73" s="207">
        <v>1272.5898054645324</v>
      </c>
      <c r="H73" s="207"/>
      <c r="I73" s="150"/>
      <c r="J73" s="78"/>
      <c r="K73" s="187"/>
      <c r="L73" s="187"/>
      <c r="M73" s="187"/>
      <c r="N73" s="187"/>
      <c r="O73" s="187"/>
      <c r="P73" s="187"/>
      <c r="Y73" s="80"/>
      <c r="Z73" s="80"/>
      <c r="AA73" s="80"/>
    </row>
    <row r="74" spans="1:27">
      <c r="A74" s="151">
        <v>44331</v>
      </c>
      <c r="B74" s="207">
        <v>1215.5762439687037</v>
      </c>
      <c r="C74" s="207">
        <v>1600.889556739457</v>
      </c>
      <c r="D74" s="207">
        <v>1215.5762439687037</v>
      </c>
      <c r="E74" s="207">
        <v>1215.5762439687037</v>
      </c>
      <c r="F74" s="207">
        <v>1215.5762439687037</v>
      </c>
      <c r="G74" s="207">
        <v>1215.5762439687037</v>
      </c>
      <c r="H74" s="207"/>
      <c r="I74" s="150"/>
      <c r="J74" s="78"/>
      <c r="K74" s="187"/>
      <c r="L74" s="187"/>
      <c r="M74" s="187"/>
      <c r="N74" s="187"/>
      <c r="O74" s="187"/>
      <c r="P74" s="187"/>
      <c r="Y74" s="80"/>
      <c r="Z74" s="80"/>
      <c r="AA74" s="80"/>
    </row>
    <row r="75" spans="1:27">
      <c r="A75" s="151">
        <v>44301</v>
      </c>
      <c r="B75" s="207">
        <v>1433.1311274266236</v>
      </c>
      <c r="C75" s="207">
        <v>1785.2399027835063</v>
      </c>
      <c r="D75" s="207">
        <v>1433.1311274266236</v>
      </c>
      <c r="E75" s="207">
        <v>1433.4136853463704</v>
      </c>
      <c r="F75" s="207">
        <v>1433.1311274266236</v>
      </c>
      <c r="G75" s="207">
        <v>1433.1311274266236</v>
      </c>
      <c r="H75" s="207"/>
      <c r="I75" s="150"/>
      <c r="J75" s="78"/>
      <c r="K75" s="187"/>
      <c r="L75" s="187"/>
      <c r="M75" s="187"/>
      <c r="N75" s="187"/>
      <c r="O75" s="187"/>
      <c r="P75" s="187"/>
      <c r="Y75" s="80"/>
      <c r="Z75" s="80"/>
      <c r="AA75" s="80"/>
    </row>
    <row r="76" spans="1:27">
      <c r="A76" s="151">
        <v>44270</v>
      </c>
      <c r="B76" s="207">
        <v>1335.09</v>
      </c>
      <c r="C76" s="207">
        <v>1695.15</v>
      </c>
      <c r="D76" s="207">
        <v>1335.09</v>
      </c>
      <c r="E76" s="207">
        <v>1335.82</v>
      </c>
      <c r="F76" s="207">
        <v>1335.09</v>
      </c>
      <c r="G76" s="207">
        <v>1335.09</v>
      </c>
      <c r="H76" s="207"/>
      <c r="I76" s="150"/>
      <c r="J76" s="78"/>
      <c r="K76" s="187"/>
      <c r="L76" s="187"/>
      <c r="M76" s="187"/>
      <c r="N76" s="187"/>
      <c r="O76" s="187"/>
      <c r="P76" s="187"/>
      <c r="Y76" s="80"/>
      <c r="Z76" s="80"/>
      <c r="AA76" s="80"/>
    </row>
    <row r="77" spans="1:27">
      <c r="A77" s="151">
        <v>44242</v>
      </c>
      <c r="B77" s="207">
        <v>1228.3</v>
      </c>
      <c r="C77" s="207">
        <v>1606.27</v>
      </c>
      <c r="D77" s="207">
        <v>1228.69</v>
      </c>
      <c r="E77" s="207">
        <v>1228.97</v>
      </c>
      <c r="F77" s="207">
        <v>1228.97</v>
      </c>
      <c r="G77" s="207">
        <v>1228.97</v>
      </c>
      <c r="H77" s="207"/>
      <c r="I77" s="150"/>
      <c r="J77" s="78"/>
      <c r="K77" s="187"/>
      <c r="L77" s="187"/>
      <c r="M77" s="187"/>
      <c r="N77" s="187"/>
      <c r="O77" s="187"/>
      <c r="P77" s="187"/>
      <c r="Y77" s="80"/>
      <c r="Z77" s="80"/>
      <c r="AA77" s="80"/>
    </row>
    <row r="78" spans="1:27">
      <c r="A78" s="151">
        <v>44211</v>
      </c>
      <c r="B78" s="207">
        <v>950.92</v>
      </c>
      <c r="C78" s="207">
        <v>1170.49</v>
      </c>
      <c r="D78" s="207">
        <v>948.36</v>
      </c>
      <c r="E78" s="207">
        <v>950.92</v>
      </c>
      <c r="F78" s="207">
        <v>950.92</v>
      </c>
      <c r="G78" s="207">
        <v>950.92</v>
      </c>
      <c r="H78" s="207"/>
      <c r="I78" s="150"/>
      <c r="J78" s="78"/>
      <c r="K78" s="187"/>
      <c r="L78" s="187"/>
      <c r="M78" s="187"/>
      <c r="N78" s="187"/>
      <c r="O78" s="187"/>
      <c r="P78" s="187"/>
      <c r="Y78" s="80"/>
      <c r="Z78" s="80"/>
      <c r="AA78" s="80"/>
    </row>
    <row r="79" spans="1:27">
      <c r="A79" s="151">
        <v>44180</v>
      </c>
      <c r="B79" s="207">
        <v>827.19</v>
      </c>
      <c r="C79" s="207">
        <v>1047.58</v>
      </c>
      <c r="D79" s="207">
        <v>822.99</v>
      </c>
      <c r="E79" s="207">
        <v>827.19</v>
      </c>
      <c r="F79" s="207">
        <v>827.19</v>
      </c>
      <c r="G79" s="207">
        <v>827.19</v>
      </c>
      <c r="H79" s="207"/>
      <c r="I79" s="150"/>
      <c r="J79" s="78"/>
      <c r="K79" s="187"/>
      <c r="L79" s="187"/>
      <c r="M79" s="187"/>
      <c r="N79" s="187"/>
      <c r="O79" s="187"/>
      <c r="P79" s="187"/>
      <c r="Y79" s="80"/>
      <c r="Z79" s="80"/>
      <c r="AA79" s="80"/>
    </row>
    <row r="80" spans="1:27">
      <c r="A80" s="151">
        <v>44150</v>
      </c>
      <c r="B80" s="207">
        <v>776.24116961111292</v>
      </c>
      <c r="C80" s="207">
        <v>1054.4659519985019</v>
      </c>
      <c r="D80" s="207">
        <f>+B80</f>
        <v>776.24116961111292</v>
      </c>
      <c r="E80" s="207">
        <f t="shared" ref="E80:F88" si="4">+D80</f>
        <v>776.24116961111292</v>
      </c>
      <c r="F80" s="207">
        <f t="shared" si="4"/>
        <v>776.24116961111292</v>
      </c>
      <c r="G80" s="207"/>
      <c r="H80" s="207"/>
      <c r="I80" s="150"/>
      <c r="J80" s="78"/>
      <c r="K80" s="187"/>
      <c r="L80" s="187"/>
      <c r="M80" s="187"/>
      <c r="N80" s="187"/>
      <c r="O80" s="187"/>
      <c r="P80" s="187"/>
      <c r="Y80" s="80"/>
      <c r="Z80" s="80"/>
      <c r="AA80" s="80"/>
    </row>
    <row r="81" spans="1:27">
      <c r="A81" s="151">
        <v>44119</v>
      </c>
      <c r="B81" s="207">
        <v>747.76898131515975</v>
      </c>
      <c r="C81" s="207">
        <v>1000.0857448805415</v>
      </c>
      <c r="D81" s="207">
        <f t="shared" ref="D81:D88" si="5">+B81</f>
        <v>747.76898131515975</v>
      </c>
      <c r="E81" s="207">
        <f t="shared" si="4"/>
        <v>747.76898131515975</v>
      </c>
      <c r="F81" s="207">
        <f t="shared" si="4"/>
        <v>747.76898131515975</v>
      </c>
      <c r="G81" s="207"/>
      <c r="H81" s="207"/>
      <c r="I81" s="150"/>
      <c r="J81" s="78"/>
      <c r="K81" s="187"/>
      <c r="L81" s="187"/>
      <c r="M81" s="187"/>
      <c r="N81" s="187"/>
      <c r="O81" s="187"/>
      <c r="P81" s="187"/>
      <c r="Y81" s="80"/>
      <c r="Z81" s="80"/>
      <c r="AA81" s="80"/>
    </row>
    <row r="82" spans="1:27">
      <c r="A82" s="151">
        <v>44089</v>
      </c>
      <c r="B82" s="207">
        <v>691.95746820659929</v>
      </c>
      <c r="C82" s="207">
        <v>1017.6011667845446</v>
      </c>
      <c r="D82" s="207">
        <f t="shared" si="5"/>
        <v>691.95746820659929</v>
      </c>
      <c r="E82" s="207">
        <f t="shared" si="4"/>
        <v>691.95746820659929</v>
      </c>
      <c r="F82" s="207">
        <f t="shared" si="4"/>
        <v>691.95746820659929</v>
      </c>
      <c r="G82" s="207"/>
      <c r="H82" s="207"/>
      <c r="I82" s="150"/>
      <c r="J82" s="78"/>
      <c r="K82" s="187"/>
      <c r="L82" s="187"/>
      <c r="M82" s="187"/>
      <c r="N82" s="187"/>
      <c r="O82" s="187"/>
      <c r="P82" s="187"/>
      <c r="Y82" s="80"/>
      <c r="Z82" s="80"/>
      <c r="AA82" s="80"/>
    </row>
    <row r="83" spans="1:27">
      <c r="A83" s="151">
        <v>44058</v>
      </c>
      <c r="B83" s="207">
        <v>632.22</v>
      </c>
      <c r="C83" s="207">
        <v>965.12</v>
      </c>
      <c r="D83" s="207">
        <f t="shared" si="5"/>
        <v>632.22</v>
      </c>
      <c r="E83" s="207">
        <f t="shared" si="4"/>
        <v>632.22</v>
      </c>
      <c r="F83" s="207">
        <f t="shared" si="4"/>
        <v>632.22</v>
      </c>
      <c r="G83" s="207">
        <v>632.22</v>
      </c>
      <c r="H83" s="207"/>
      <c r="I83" s="150"/>
      <c r="J83" s="78"/>
      <c r="K83" s="187"/>
      <c r="L83" s="187"/>
      <c r="M83" s="187"/>
      <c r="N83" s="187"/>
      <c r="O83" s="187"/>
      <c r="P83" s="187"/>
      <c r="Y83" s="80"/>
      <c r="Z83" s="80"/>
      <c r="AA83" s="80"/>
    </row>
    <row r="84" spans="1:27">
      <c r="A84" s="151">
        <v>44027</v>
      </c>
      <c r="B84" s="207">
        <v>640.91</v>
      </c>
      <c r="C84" s="207">
        <v>969.66</v>
      </c>
      <c r="D84" s="207">
        <f t="shared" si="5"/>
        <v>640.91</v>
      </c>
      <c r="E84" s="207">
        <f t="shared" si="4"/>
        <v>640.91</v>
      </c>
      <c r="F84" s="207">
        <f t="shared" si="4"/>
        <v>640.91</v>
      </c>
      <c r="G84" s="207">
        <v>640.91</v>
      </c>
      <c r="H84" s="207"/>
      <c r="I84" s="150"/>
      <c r="J84" s="78"/>
      <c r="K84" s="187"/>
      <c r="L84" s="187"/>
      <c r="M84" s="187"/>
      <c r="N84" s="187"/>
      <c r="O84" s="187"/>
      <c r="P84" s="187"/>
      <c r="Y84" s="80"/>
      <c r="Z84" s="80"/>
      <c r="AA84" s="80"/>
    </row>
    <row r="85" spans="1:27">
      <c r="A85" s="151">
        <v>43997</v>
      </c>
      <c r="B85" s="207">
        <v>458.33540369409678</v>
      </c>
      <c r="C85" s="207">
        <v>798.43734911808588</v>
      </c>
      <c r="D85" s="207">
        <f t="shared" si="5"/>
        <v>458.33540369409678</v>
      </c>
      <c r="E85" s="207">
        <f t="shared" si="4"/>
        <v>458.33540369409678</v>
      </c>
      <c r="F85" s="207">
        <f t="shared" si="4"/>
        <v>458.33540369409678</v>
      </c>
      <c r="G85" s="207">
        <v>458.33540369409678</v>
      </c>
      <c r="H85" s="207"/>
      <c r="I85" s="150"/>
      <c r="J85" s="78"/>
      <c r="K85" s="187"/>
      <c r="L85" s="187"/>
      <c r="M85" s="187"/>
      <c r="N85" s="187"/>
      <c r="O85" s="187"/>
      <c r="P85" s="187"/>
      <c r="Y85" s="80"/>
      <c r="Z85" s="80"/>
      <c r="AA85" s="80"/>
    </row>
    <row r="86" spans="1:27">
      <c r="A86" s="151">
        <v>43966</v>
      </c>
      <c r="B86" s="207">
        <v>447.91</v>
      </c>
      <c r="C86" s="207">
        <v>659.32542307827407</v>
      </c>
      <c r="D86" s="207">
        <f t="shared" si="5"/>
        <v>447.91</v>
      </c>
      <c r="E86" s="207">
        <f t="shared" si="4"/>
        <v>447.91</v>
      </c>
      <c r="F86" s="207">
        <f t="shared" si="4"/>
        <v>447.91</v>
      </c>
      <c r="G86" s="207">
        <v>447.90532684283721</v>
      </c>
      <c r="H86" s="207"/>
      <c r="I86" s="150"/>
      <c r="J86" s="78"/>
      <c r="K86" s="187"/>
      <c r="L86" s="187"/>
      <c r="M86" s="187"/>
      <c r="N86" s="187"/>
      <c r="O86" s="187"/>
      <c r="P86" s="187"/>
      <c r="Y86" s="80"/>
      <c r="Z86" s="80"/>
      <c r="AA86" s="80"/>
    </row>
    <row r="87" spans="1:27">
      <c r="A87" s="151">
        <v>43936</v>
      </c>
      <c r="B87" s="207">
        <v>450.39</v>
      </c>
      <c r="C87" s="207">
        <v>673.27</v>
      </c>
      <c r="D87" s="207">
        <f t="shared" si="5"/>
        <v>450.39</v>
      </c>
      <c r="E87" s="207">
        <f t="shared" si="4"/>
        <v>450.39</v>
      </c>
      <c r="F87" s="207">
        <f t="shared" si="4"/>
        <v>450.39</v>
      </c>
      <c r="G87" s="207"/>
      <c r="H87" s="207"/>
      <c r="I87" s="150"/>
      <c r="J87" s="78"/>
      <c r="K87" s="187"/>
      <c r="L87" s="187"/>
      <c r="M87" s="187"/>
      <c r="N87" s="187"/>
      <c r="O87" s="187"/>
      <c r="P87" s="187"/>
      <c r="Y87" s="80"/>
      <c r="Z87" s="80"/>
      <c r="AA87" s="80"/>
    </row>
    <row r="88" spans="1:27">
      <c r="A88" s="151">
        <v>43905</v>
      </c>
      <c r="B88" s="207">
        <v>564.01</v>
      </c>
      <c r="C88" s="207">
        <v>732.51</v>
      </c>
      <c r="D88" s="207">
        <f t="shared" si="5"/>
        <v>564.01</v>
      </c>
      <c r="E88" s="207">
        <f t="shared" si="4"/>
        <v>564.01</v>
      </c>
      <c r="F88" s="207">
        <f t="shared" si="4"/>
        <v>564.01</v>
      </c>
      <c r="G88" s="207"/>
      <c r="H88" s="207"/>
      <c r="I88" s="150"/>
      <c r="J88" s="78"/>
      <c r="K88" s="187"/>
      <c r="L88" s="187"/>
      <c r="M88" s="187"/>
      <c r="N88" s="187"/>
      <c r="O88" s="187"/>
      <c r="P88" s="187"/>
      <c r="Y88" s="80"/>
      <c r="Z88" s="80"/>
      <c r="AA88" s="80"/>
    </row>
    <row r="89" spans="1:27">
      <c r="A89" s="151">
        <v>43876</v>
      </c>
      <c r="B89" s="207">
        <v>594.94000000000005</v>
      </c>
      <c r="C89" s="207">
        <v>722.29</v>
      </c>
      <c r="D89" s="207">
        <v>593.95000000000005</v>
      </c>
      <c r="E89" s="207">
        <v>589.63</v>
      </c>
      <c r="F89" s="207">
        <v>594.94000000000005</v>
      </c>
      <c r="G89" s="207"/>
      <c r="H89" s="207"/>
      <c r="I89" s="150"/>
      <c r="J89" s="78"/>
      <c r="K89" s="187"/>
      <c r="L89" s="187"/>
      <c r="M89" s="187"/>
      <c r="N89" s="187"/>
      <c r="O89" s="187"/>
      <c r="P89" s="187"/>
      <c r="Y89" s="80"/>
      <c r="Z89" s="80"/>
      <c r="AA89" s="80"/>
    </row>
    <row r="90" spans="1:27">
      <c r="A90" s="151">
        <v>43845</v>
      </c>
      <c r="B90" s="207">
        <v>626.38</v>
      </c>
      <c r="C90" s="207">
        <v>851.2</v>
      </c>
      <c r="D90" s="207">
        <v>624.23</v>
      </c>
      <c r="E90" s="207">
        <v>626.38</v>
      </c>
      <c r="F90" s="207">
        <v>626.38</v>
      </c>
      <c r="G90" s="207">
        <v>563.74</v>
      </c>
      <c r="H90" s="207"/>
      <c r="I90" s="150"/>
      <c r="J90" s="78"/>
      <c r="K90" s="187"/>
      <c r="L90" s="187"/>
      <c r="M90" s="187"/>
      <c r="N90" s="187"/>
      <c r="O90" s="187"/>
      <c r="P90" s="187"/>
      <c r="Y90" s="80"/>
      <c r="Z90" s="80"/>
      <c r="AA90" s="80"/>
    </row>
    <row r="91" spans="1:27">
      <c r="A91" s="151">
        <v>43814</v>
      </c>
      <c r="B91" s="207">
        <v>761.49</v>
      </c>
      <c r="C91" s="207">
        <v>987.8</v>
      </c>
      <c r="D91" s="207">
        <v>759.02</v>
      </c>
      <c r="E91" s="207">
        <v>764.83</v>
      </c>
      <c r="F91" s="207">
        <v>761.49</v>
      </c>
      <c r="G91" s="207">
        <v>685.34</v>
      </c>
      <c r="H91" s="207"/>
      <c r="I91" s="150"/>
      <c r="J91" s="78"/>
      <c r="K91" s="187"/>
      <c r="L91" s="187"/>
      <c r="M91" s="187"/>
      <c r="N91" s="187"/>
      <c r="O91" s="187"/>
      <c r="P91" s="187"/>
      <c r="Y91" s="80"/>
      <c r="Z91" s="80"/>
      <c r="AA91" s="80"/>
    </row>
    <row r="92" spans="1:27">
      <c r="A92" s="151">
        <v>43784</v>
      </c>
      <c r="B92" s="207">
        <v>570.33824405849782</v>
      </c>
      <c r="C92" s="207">
        <v>886.74730236663731</v>
      </c>
      <c r="D92" s="207">
        <v>569.39140056883207</v>
      </c>
      <c r="E92" s="207">
        <v>568.78413029281944</v>
      </c>
      <c r="F92" s="207">
        <v>570.33824405849782</v>
      </c>
      <c r="G92" s="207">
        <v>513.30441965264811</v>
      </c>
      <c r="H92" s="207"/>
      <c r="I92" s="207"/>
      <c r="J92" s="78"/>
      <c r="K92" s="187"/>
      <c r="L92" s="187"/>
      <c r="M92" s="187"/>
      <c r="N92" s="187"/>
      <c r="O92" s="187"/>
      <c r="P92" s="187"/>
      <c r="Y92" s="80"/>
      <c r="Z92" s="80"/>
      <c r="AA92" s="80"/>
    </row>
    <row r="93" spans="1:27">
      <c r="A93" s="151">
        <v>43753</v>
      </c>
      <c r="B93" s="207">
        <v>535.00762834494321</v>
      </c>
      <c r="C93" s="207">
        <v>846.06951157747142</v>
      </c>
      <c r="D93" s="207">
        <v>535.00762834494321</v>
      </c>
      <c r="E93" s="207">
        <v>535.00762834494321</v>
      </c>
      <c r="F93" s="207">
        <v>535.00762834494321</v>
      </c>
      <c r="G93" s="207">
        <v>481.5068655104489</v>
      </c>
      <c r="H93" s="207"/>
      <c r="I93" s="207"/>
      <c r="J93" s="78"/>
      <c r="K93" s="187"/>
      <c r="L93" s="187"/>
      <c r="M93" s="187"/>
      <c r="N93" s="187"/>
      <c r="O93" s="187"/>
      <c r="P93" s="187"/>
      <c r="Y93" s="80"/>
      <c r="Z93" s="80"/>
      <c r="AA93" s="80"/>
    </row>
    <row r="94" spans="1:27">
      <c r="A94" s="151">
        <v>43723</v>
      </c>
      <c r="B94" s="207">
        <v>451.23949011462696</v>
      </c>
      <c r="C94" s="207">
        <v>747.68489473475574</v>
      </c>
      <c r="D94" s="207">
        <v>451.02720677889454</v>
      </c>
      <c r="E94" s="207">
        <v>450.75105737591696</v>
      </c>
      <c r="F94" s="207">
        <v>451.23949011462696</v>
      </c>
      <c r="G94" s="207"/>
      <c r="H94" s="207"/>
      <c r="I94" s="207"/>
      <c r="J94" s="78"/>
      <c r="K94" s="187"/>
      <c r="L94" s="187"/>
      <c r="M94" s="187"/>
      <c r="N94" s="187"/>
      <c r="O94" s="187"/>
      <c r="P94" s="187"/>
      <c r="Y94" s="80"/>
      <c r="Z94" s="80"/>
      <c r="AA94" s="80"/>
    </row>
    <row r="95" spans="1:27">
      <c r="A95" s="151">
        <v>43692</v>
      </c>
      <c r="B95" s="207">
        <v>467.95</v>
      </c>
      <c r="C95" s="207">
        <v>771.02</v>
      </c>
      <c r="D95" s="207">
        <v>467.95</v>
      </c>
      <c r="E95" s="207">
        <v>467.95</v>
      </c>
      <c r="F95" s="207">
        <v>467.95</v>
      </c>
      <c r="G95" s="207"/>
      <c r="H95" s="207"/>
      <c r="I95" s="150"/>
      <c r="J95" s="78"/>
      <c r="K95" s="187"/>
      <c r="L95" s="187"/>
      <c r="M95" s="187"/>
      <c r="N95" s="187"/>
      <c r="O95" s="187"/>
      <c r="P95" s="187"/>
      <c r="Y95" s="80"/>
      <c r="Z95" s="80"/>
      <c r="AA95" s="80"/>
    </row>
    <row r="96" spans="1:27">
      <c r="A96" s="151">
        <v>43661</v>
      </c>
      <c r="B96" s="207">
        <v>420.56</v>
      </c>
      <c r="C96" s="207">
        <v>724.85</v>
      </c>
      <c r="D96" s="207">
        <v>420.56</v>
      </c>
      <c r="E96" s="207">
        <v>420.56</v>
      </c>
      <c r="F96" s="207">
        <v>420.56</v>
      </c>
      <c r="G96" s="207"/>
      <c r="H96" s="207"/>
      <c r="I96" s="150"/>
      <c r="J96" s="78"/>
      <c r="K96" s="187"/>
      <c r="L96" s="187"/>
      <c r="M96" s="187"/>
      <c r="N96" s="187"/>
      <c r="O96" s="187"/>
      <c r="P96" s="187"/>
      <c r="Y96" s="80"/>
      <c r="Z96" s="80"/>
      <c r="AA96" s="80"/>
    </row>
    <row r="97" spans="1:27">
      <c r="A97" s="151">
        <v>43631</v>
      </c>
      <c r="B97" s="207">
        <v>692</v>
      </c>
      <c r="C97" s="207">
        <v>1004</v>
      </c>
      <c r="D97" s="207">
        <v>692</v>
      </c>
      <c r="E97" s="207">
        <v>692</v>
      </c>
      <c r="F97" s="207">
        <v>692</v>
      </c>
      <c r="G97" s="207"/>
      <c r="H97" s="207">
        <v>1296</v>
      </c>
      <c r="I97" s="150"/>
      <c r="J97" s="78"/>
      <c r="K97" s="187"/>
      <c r="L97" s="187"/>
      <c r="M97" s="187"/>
      <c r="N97" s="187"/>
      <c r="O97" s="187"/>
      <c r="P97" s="187"/>
      <c r="Y97" s="80"/>
      <c r="Z97" s="80"/>
      <c r="AA97" s="80"/>
    </row>
    <row r="98" spans="1:27">
      <c r="A98" s="151">
        <v>43600</v>
      </c>
      <c r="B98" s="207">
        <v>800.17910784108801</v>
      </c>
      <c r="C98" s="207">
        <v>1070.6034570095198</v>
      </c>
      <c r="D98" s="207">
        <v>800.17910784108801</v>
      </c>
      <c r="E98" s="207">
        <v>800.17910784108801</v>
      </c>
      <c r="F98" s="207">
        <v>800.17910784108801</v>
      </c>
      <c r="G98" s="207"/>
      <c r="H98" s="207">
        <v>1710.17010750689</v>
      </c>
      <c r="I98" s="150"/>
      <c r="J98" s="78"/>
      <c r="K98" s="187"/>
      <c r="L98" s="187"/>
      <c r="M98" s="187"/>
      <c r="N98" s="187"/>
      <c r="O98" s="187"/>
      <c r="P98" s="187"/>
      <c r="R98" s="188"/>
      <c r="S98" s="188"/>
    </row>
    <row r="99" spans="1:27" ht="15.75" thickBot="1">
      <c r="A99" s="151">
        <v>43570</v>
      </c>
      <c r="B99" s="207">
        <v>816.32030158061002</v>
      </c>
      <c r="C99" s="207">
        <v>1095.4624520960338</v>
      </c>
      <c r="D99" s="207">
        <v>816.32030158061002</v>
      </c>
      <c r="E99" s="207">
        <v>816.19901078454836</v>
      </c>
      <c r="F99" s="207">
        <v>816.32030158061002</v>
      </c>
      <c r="G99" s="207"/>
      <c r="H99" s="207">
        <v>1543.6037838263301</v>
      </c>
      <c r="I99" s="150"/>
      <c r="J99" s="78"/>
      <c r="K99" s="187"/>
      <c r="L99" s="187"/>
      <c r="M99" s="187"/>
      <c r="N99" s="187"/>
      <c r="O99" s="187"/>
      <c r="P99" s="187"/>
      <c r="R99" s="189"/>
      <c r="S99" s="189"/>
      <c r="Y99" s="80"/>
      <c r="Z99" s="80"/>
      <c r="AA99" s="80"/>
    </row>
    <row r="100" spans="1:27" ht="15.75" thickBot="1">
      <c r="A100" s="151">
        <v>43539</v>
      </c>
      <c r="B100" s="207">
        <v>829.63072645478655</v>
      </c>
      <c r="C100" s="207">
        <v>1074.5968123882285</v>
      </c>
      <c r="D100" s="207">
        <v>829.63072645478655</v>
      </c>
      <c r="E100" s="207">
        <v>829.63072645478655</v>
      </c>
      <c r="F100" s="207">
        <v>829.63072645478655</v>
      </c>
      <c r="G100" s="207"/>
      <c r="H100" s="207">
        <v>1641.9774278002201</v>
      </c>
      <c r="I100" s="36"/>
      <c r="J100" s="170"/>
      <c r="K100" s="170"/>
      <c r="L100" s="170"/>
      <c r="M100" s="170"/>
      <c r="N100" s="170"/>
      <c r="O100" s="170"/>
      <c r="R100" s="189"/>
      <c r="S100" s="189"/>
      <c r="Y100" s="83"/>
      <c r="Z100" s="83"/>
      <c r="AA100" s="83"/>
    </row>
    <row r="101" spans="1:27" ht="15.75" thickBot="1">
      <c r="A101" s="151">
        <v>43511</v>
      </c>
      <c r="B101" s="207">
        <v>834.33568979358449</v>
      </c>
      <c r="C101" s="207">
        <v>1090.8907039597593</v>
      </c>
      <c r="D101" s="207">
        <v>834.33568979358449</v>
      </c>
      <c r="E101" s="207">
        <v>834.33568979358449</v>
      </c>
      <c r="F101" s="207">
        <v>834.33401966582539</v>
      </c>
      <c r="G101" s="207"/>
      <c r="H101" s="207">
        <v>1607.6228844756217</v>
      </c>
      <c r="I101" s="36"/>
      <c r="J101" s="170"/>
      <c r="K101" s="170"/>
      <c r="L101" s="170"/>
      <c r="M101" s="170"/>
      <c r="N101" s="170"/>
      <c r="O101" s="170"/>
      <c r="Y101" s="83"/>
      <c r="Z101" s="83"/>
      <c r="AA101" s="83"/>
    </row>
    <row r="102" spans="1:27" ht="15.75" thickBot="1">
      <c r="A102" s="151">
        <v>43480</v>
      </c>
      <c r="B102" s="207">
        <v>857.9</v>
      </c>
      <c r="C102" s="207">
        <v>1144</v>
      </c>
      <c r="D102" s="207">
        <v>857.9</v>
      </c>
      <c r="E102" s="207">
        <v>857.9</v>
      </c>
      <c r="F102" s="207">
        <v>857.9</v>
      </c>
      <c r="G102" s="207"/>
      <c r="H102" s="207">
        <v>1627.4229523614499</v>
      </c>
      <c r="I102" s="148"/>
      <c r="J102" s="170"/>
      <c r="K102" s="170"/>
      <c r="L102" s="170"/>
      <c r="M102" s="170"/>
      <c r="N102" s="170"/>
      <c r="O102" s="170"/>
      <c r="Y102" s="83"/>
      <c r="Z102" s="83"/>
      <c r="AA102" s="83"/>
    </row>
    <row r="103" spans="1:27" ht="15.75" thickBot="1">
      <c r="A103" s="151">
        <v>43449</v>
      </c>
      <c r="B103" s="207">
        <v>957.06607462298348</v>
      </c>
      <c r="C103" s="207">
        <v>1254.3293921884522</v>
      </c>
      <c r="D103" s="207">
        <v>957.27023772032044</v>
      </c>
      <c r="E103" s="207">
        <v>957.06607462298348</v>
      </c>
      <c r="F103" s="207">
        <v>957.06607462298348</v>
      </c>
      <c r="G103" s="207"/>
      <c r="H103" s="207"/>
      <c r="I103" s="36"/>
      <c r="J103" s="170"/>
      <c r="K103" s="170"/>
      <c r="L103" s="170"/>
      <c r="M103" s="170"/>
      <c r="N103" s="170"/>
      <c r="O103" s="170"/>
      <c r="Y103" s="83"/>
      <c r="Z103" s="83"/>
      <c r="AA103" s="83"/>
    </row>
    <row r="104" spans="1:27" ht="15.75" thickBot="1">
      <c r="A104" s="151">
        <v>43419</v>
      </c>
      <c r="B104" s="207">
        <v>1320.04</v>
      </c>
      <c r="C104" s="207">
        <v>1597.6</v>
      </c>
      <c r="D104" s="207">
        <v>1318.17</v>
      </c>
      <c r="E104" s="207">
        <v>1320.04</v>
      </c>
      <c r="F104" s="207">
        <v>1320.04</v>
      </c>
      <c r="G104" s="207"/>
      <c r="H104" s="208"/>
      <c r="I104" s="151"/>
      <c r="J104" s="170"/>
      <c r="K104" s="170"/>
      <c r="L104" s="170"/>
      <c r="M104" s="170"/>
      <c r="N104" s="170"/>
      <c r="O104" s="170"/>
      <c r="Y104" s="83"/>
      <c r="Z104" s="83"/>
      <c r="AA104" s="83"/>
    </row>
    <row r="105" spans="1:27" ht="15.75" thickBot="1">
      <c r="A105" s="151">
        <v>43388</v>
      </c>
      <c r="B105" s="207">
        <v>1382.24</v>
      </c>
      <c r="C105" s="207">
        <v>1640.38</v>
      </c>
      <c r="D105" s="207">
        <v>1380.98</v>
      </c>
      <c r="E105" s="207">
        <v>1382.24</v>
      </c>
      <c r="F105" s="207">
        <v>1382.24</v>
      </c>
      <c r="G105" s="207"/>
      <c r="H105" s="207"/>
      <c r="I105" s="151">
        <f>+C112+500</f>
        <v>1763.0860054361085</v>
      </c>
      <c r="J105" s="170"/>
      <c r="K105" s="170"/>
      <c r="L105" s="170"/>
      <c r="M105" s="170"/>
      <c r="N105" s="170"/>
      <c r="O105" s="170"/>
      <c r="Y105" s="83"/>
      <c r="Z105" s="83"/>
      <c r="AA105" s="83"/>
    </row>
    <row r="106" spans="1:27" ht="15.75" thickBot="1">
      <c r="A106" s="151">
        <v>43358</v>
      </c>
      <c r="B106" s="207">
        <v>1286.74</v>
      </c>
      <c r="C106" s="207">
        <v>1544.42</v>
      </c>
      <c r="D106" s="207">
        <v>1285.3900000000001</v>
      </c>
      <c r="E106" s="207">
        <v>1286.74</v>
      </c>
      <c r="F106" s="207">
        <v>1286.74</v>
      </c>
      <c r="G106" s="207"/>
      <c r="H106" s="207"/>
      <c r="I106" s="151">
        <f>+C113+500</f>
        <v>1835.6321128122347</v>
      </c>
      <c r="J106" s="81">
        <v>43146</v>
      </c>
      <c r="K106" s="82">
        <v>2285.146206804719</v>
      </c>
      <c r="L106" s="82">
        <v>2569.4890586281772</v>
      </c>
      <c r="M106" s="82">
        <v>2111.5679474010244</v>
      </c>
      <c r="N106" s="82">
        <v>2108.8866329356169</v>
      </c>
      <c r="O106" s="82">
        <v>2100.270882269459</v>
      </c>
      <c r="P106" s="167"/>
      <c r="Y106" s="83"/>
      <c r="Z106" s="83"/>
      <c r="AA106" s="83"/>
    </row>
    <row r="107" spans="1:27" ht="15.75" thickBot="1">
      <c r="A107" s="151">
        <v>43327</v>
      </c>
      <c r="B107" s="207">
        <v>1216.5648524985154</v>
      </c>
      <c r="C107" s="207">
        <v>1420.1121290009214</v>
      </c>
      <c r="D107" s="207">
        <v>1214.7346612772378</v>
      </c>
      <c r="E107" s="207">
        <v>1216.5648524985154</v>
      </c>
      <c r="F107" s="207">
        <v>1216.5648524985154</v>
      </c>
      <c r="G107" s="207"/>
      <c r="H107" s="207"/>
      <c r="I107" s="151">
        <f>+C114+500</f>
        <v>1987.6096192100626</v>
      </c>
      <c r="J107" s="81">
        <v>43115</v>
      </c>
      <c r="K107" s="82">
        <v>2616.7373895979867</v>
      </c>
      <c r="L107" s="82">
        <v>2861.8633854363161</v>
      </c>
      <c r="M107" s="82">
        <v>2383.7387893168266</v>
      </c>
      <c r="N107" s="82">
        <v>2373.4725639831317</v>
      </c>
      <c r="O107" s="82">
        <v>2370.4122987940791</v>
      </c>
      <c r="P107" s="167">
        <v>3947.8319999999999</v>
      </c>
      <c r="Y107" s="83"/>
      <c r="Z107" s="83"/>
      <c r="AA107" s="83"/>
    </row>
    <row r="108" spans="1:27" ht="15.75" thickBot="1">
      <c r="A108" s="151">
        <v>43296</v>
      </c>
      <c r="B108" s="207">
        <v>1083.1928814646458</v>
      </c>
      <c r="C108" s="207">
        <v>1348.8917984575323</v>
      </c>
      <c r="D108" s="207">
        <v>1082.4648102518127</v>
      </c>
      <c r="E108" s="207">
        <v>1083.1928814646458</v>
      </c>
      <c r="F108" s="207">
        <v>1083.1928814646458</v>
      </c>
      <c r="G108" s="207"/>
      <c r="H108" s="207"/>
      <c r="I108" s="151">
        <f>+C115+500</f>
        <v>2026.2027831732564</v>
      </c>
      <c r="J108" s="81">
        <v>43084</v>
      </c>
      <c r="K108" s="82">
        <v>2626.6303757995274</v>
      </c>
      <c r="L108" s="82">
        <v>2929.8514828577004</v>
      </c>
      <c r="M108" s="82">
        <v>2458.3880609898329</v>
      </c>
      <c r="N108" s="82">
        <v>2449.7045866770741</v>
      </c>
      <c r="O108" s="82">
        <v>2448.3779447681804</v>
      </c>
      <c r="P108" s="167">
        <v>4113.6717600000002</v>
      </c>
      <c r="Y108" s="83"/>
      <c r="Z108" s="83"/>
      <c r="AA108" s="83"/>
    </row>
    <row r="109" spans="1:27" ht="15.75" thickBot="1">
      <c r="A109" s="151">
        <v>43266</v>
      </c>
      <c r="B109" s="207">
        <v>1084.4016431585105</v>
      </c>
      <c r="C109" s="207">
        <v>1373.9595171607089</v>
      </c>
      <c r="D109" s="207">
        <v>1084.4638400967358</v>
      </c>
      <c r="E109" s="207">
        <v>1084.4016431585105</v>
      </c>
      <c r="F109" s="207">
        <v>1084.4016431585105</v>
      </c>
      <c r="G109" s="207"/>
      <c r="H109" s="207">
        <v>1835.03890334883</v>
      </c>
      <c r="I109" s="151">
        <f>+C116+500</f>
        <v>1963.0200105019999</v>
      </c>
      <c r="J109" s="81">
        <v>43054</v>
      </c>
      <c r="K109" s="82">
        <v>2591.2389688209792</v>
      </c>
      <c r="L109" s="82">
        <v>2819.5321642394542</v>
      </c>
      <c r="M109" s="82">
        <v>2406.1674051743598</v>
      </c>
      <c r="N109" s="82">
        <v>2408.827283575723</v>
      </c>
      <c r="O109" s="82">
        <v>2398.1875870934982</v>
      </c>
      <c r="P109" s="167">
        <v>4018.0296239999998</v>
      </c>
      <c r="Y109" s="83"/>
      <c r="Z109" s="83"/>
      <c r="AA109" s="83"/>
    </row>
    <row r="110" spans="1:27" ht="15.75" thickBot="1">
      <c r="A110" s="151">
        <v>43235</v>
      </c>
      <c r="B110" s="207">
        <v>910.89009132690421</v>
      </c>
      <c r="C110" s="207">
        <v>1197.5841841085651</v>
      </c>
      <c r="D110" s="207">
        <v>910.86983584104996</v>
      </c>
      <c r="E110" s="207">
        <v>910.89009132690421</v>
      </c>
      <c r="F110" s="207">
        <v>910.89009132690421</v>
      </c>
      <c r="G110" s="207"/>
      <c r="H110" s="207">
        <f>3502.3952745*0.5</f>
        <v>1751.1976372500001</v>
      </c>
      <c r="I110" s="151"/>
      <c r="J110" s="81">
        <v>43023</v>
      </c>
      <c r="K110" s="82">
        <v>2377.9799986148764</v>
      </c>
      <c r="L110" s="82">
        <v>2652.1133791226416</v>
      </c>
      <c r="M110" s="82">
        <v>2208.0153494217516</v>
      </c>
      <c r="N110" s="82">
        <v>2198.5896673940665</v>
      </c>
      <c r="O110" s="82">
        <v>2205.2096372697283</v>
      </c>
      <c r="P110" s="167">
        <v>3838.7265659999998</v>
      </c>
      <c r="Y110" s="83"/>
      <c r="Z110" s="83"/>
      <c r="AA110" s="83"/>
    </row>
    <row r="111" spans="1:27" ht="15.75" thickBot="1">
      <c r="A111" s="151">
        <v>43205</v>
      </c>
      <c r="B111" s="207">
        <v>862.41244504809401</v>
      </c>
      <c r="C111" s="207">
        <v>1133.6128824038101</v>
      </c>
      <c r="D111" s="207">
        <v>862.09760538237185</v>
      </c>
      <c r="E111" s="207">
        <v>862.4124450480939</v>
      </c>
      <c r="F111" s="207">
        <v>862.4124450480939</v>
      </c>
      <c r="G111" s="207"/>
      <c r="H111" s="207">
        <v>1713.948043717131</v>
      </c>
      <c r="I111" s="148"/>
      <c r="J111" s="81">
        <v>42993</v>
      </c>
      <c r="K111" s="82">
        <v>2021.1961599765762</v>
      </c>
      <c r="L111" s="82">
        <v>2286.6265057267819</v>
      </c>
      <c r="M111" s="82">
        <v>1860.4452669451496</v>
      </c>
      <c r="N111" s="82">
        <v>1853.7295343882754</v>
      </c>
      <c r="O111" s="82">
        <v>1853.3642854775048</v>
      </c>
      <c r="P111" s="167"/>
      <c r="Y111" s="83"/>
      <c r="Z111" s="83"/>
      <c r="AA111" s="83"/>
    </row>
    <row r="112" spans="1:27" ht="15.75" thickBot="1">
      <c r="A112" s="151">
        <v>43174</v>
      </c>
      <c r="B112" s="207">
        <v>968.57338137014995</v>
      </c>
      <c r="C112" s="207">
        <v>1263.0860054361085</v>
      </c>
      <c r="D112" s="207">
        <v>968.75211738348935</v>
      </c>
      <c r="E112" s="207">
        <v>968.57338137014995</v>
      </c>
      <c r="F112" s="207">
        <v>968.57338137014995</v>
      </c>
      <c r="G112" s="207"/>
      <c r="H112" s="207">
        <v>1965.0471744817294</v>
      </c>
      <c r="I112" s="148"/>
      <c r="J112" s="81">
        <v>42962</v>
      </c>
      <c r="K112" s="82">
        <v>1712.5212858325162</v>
      </c>
      <c r="L112" s="82">
        <v>2245.0876289039697</v>
      </c>
      <c r="M112" s="82">
        <v>1595.6393821692959</v>
      </c>
      <c r="N112" s="82">
        <v>1584.5356510211654</v>
      </c>
      <c r="O112" s="82">
        <v>1587.7411556193729</v>
      </c>
      <c r="P112" s="167"/>
      <c r="Y112" s="83"/>
      <c r="Z112" s="83"/>
      <c r="AA112" s="83"/>
    </row>
    <row r="113" spans="1:27" ht="15.75" thickBot="1">
      <c r="A113" s="151">
        <v>43146</v>
      </c>
      <c r="B113" s="207">
        <v>1038.0422489346411</v>
      </c>
      <c r="C113" s="207">
        <v>1335.6321128122347</v>
      </c>
      <c r="D113" s="207">
        <v>1038.1867089832463</v>
      </c>
      <c r="E113" s="207">
        <v>1038.0422489346411</v>
      </c>
      <c r="F113" s="207">
        <v>1038.0422489346411</v>
      </c>
      <c r="G113" s="207"/>
      <c r="H113" s="207">
        <v>1913.13</v>
      </c>
      <c r="I113" s="148"/>
      <c r="J113" s="81">
        <v>42931</v>
      </c>
      <c r="K113" s="82">
        <v>1487.5100232081775</v>
      </c>
      <c r="L113" s="82">
        <v>1948.489164621137</v>
      </c>
      <c r="M113" s="82">
        <v>1386.5259721100299</v>
      </c>
      <c r="N113" s="82">
        <v>1381.0894148503723</v>
      </c>
      <c r="O113" s="82">
        <v>1379.5943616039663</v>
      </c>
      <c r="P113" s="167"/>
      <c r="Y113" s="83"/>
      <c r="Z113" s="83"/>
      <c r="AA113" s="83"/>
    </row>
    <row r="114" spans="1:27" ht="15.75" thickBot="1">
      <c r="A114" s="151">
        <v>43115</v>
      </c>
      <c r="B114" s="207">
        <v>1171.7958844646409</v>
      </c>
      <c r="C114" s="207">
        <v>1487.6096192100626</v>
      </c>
      <c r="D114" s="207">
        <v>1172.0039280774999</v>
      </c>
      <c r="E114" s="207">
        <v>1171.7958844646409</v>
      </c>
      <c r="F114" s="207">
        <f t="shared" ref="F114:F136" si="6">+E114</f>
        <v>1171.7958844646409</v>
      </c>
      <c r="G114" s="207"/>
      <c r="H114" s="207">
        <v>2071.2849841166981</v>
      </c>
      <c r="I114" s="148"/>
      <c r="J114" s="81">
        <v>42901</v>
      </c>
      <c r="K114" s="82">
        <v>1580.9420545257367</v>
      </c>
      <c r="L114" s="82">
        <v>2162.8093513774443</v>
      </c>
      <c r="M114" s="82">
        <v>1469.3996256077626</v>
      </c>
      <c r="N114" s="82">
        <v>1466.964472922597</v>
      </c>
      <c r="O114" s="82">
        <v>1466.386273396392</v>
      </c>
      <c r="P114" s="167"/>
      <c r="Y114" s="83"/>
      <c r="Z114" s="83"/>
      <c r="AA114" s="83"/>
    </row>
    <row r="115" spans="1:27" ht="15.75" thickBot="1">
      <c r="A115" s="151">
        <v>43084</v>
      </c>
      <c r="B115" s="207">
        <v>1206.0380989942271</v>
      </c>
      <c r="C115" s="207">
        <v>1526.2027831732564</v>
      </c>
      <c r="D115" s="207">
        <v>1206.0380989942271</v>
      </c>
      <c r="E115" s="207">
        <v>1206.0380989942271</v>
      </c>
      <c r="F115" s="207">
        <f t="shared" si="6"/>
        <v>1206.0380989942271</v>
      </c>
      <c r="G115" s="207"/>
      <c r="H115" s="207">
        <v>2155.1853145651799</v>
      </c>
      <c r="I115" s="148"/>
      <c r="J115" s="81">
        <v>42870</v>
      </c>
      <c r="K115" s="82">
        <v>1664.6756689504152</v>
      </c>
      <c r="L115" s="82">
        <v>2227.6431205953104</v>
      </c>
      <c r="M115" s="82">
        <v>1532.9927482652427</v>
      </c>
      <c r="N115" s="82">
        <v>1534.2963209040788</v>
      </c>
      <c r="O115" s="82">
        <v>1524.8445033535829</v>
      </c>
      <c r="P115" s="167"/>
      <c r="Y115" s="83"/>
      <c r="Z115" s="83"/>
      <c r="AA115" s="83"/>
    </row>
    <row r="116" spans="1:27" ht="15.75" thickBot="1">
      <c r="A116" s="151">
        <v>43054</v>
      </c>
      <c r="B116" s="207">
        <v>1182.1884980249918</v>
      </c>
      <c r="C116" s="207">
        <v>1463.0200105019999</v>
      </c>
      <c r="D116" s="207">
        <v>1182.1594797948117</v>
      </c>
      <c r="E116" s="207">
        <v>1182.1884980249918</v>
      </c>
      <c r="F116" s="207">
        <f t="shared" si="6"/>
        <v>1182.1884980249918</v>
      </c>
      <c r="G116" s="207"/>
      <c r="H116" s="207">
        <v>2125.8680456578199</v>
      </c>
      <c r="I116" s="148"/>
      <c r="J116" s="81">
        <v>42840</v>
      </c>
      <c r="K116" s="82">
        <v>1510.8424842548075</v>
      </c>
      <c r="L116" s="82">
        <v>2142.9550822239789</v>
      </c>
      <c r="M116" s="82">
        <v>1393.1182604835988</v>
      </c>
      <c r="N116" s="82">
        <v>1396.1184184913891</v>
      </c>
      <c r="O116" s="82">
        <v>1384.3368174124737</v>
      </c>
      <c r="P116" s="167"/>
      <c r="Y116" s="83"/>
      <c r="Z116" s="83"/>
      <c r="AA116" s="83"/>
    </row>
    <row r="117" spans="1:27" ht="15.75" thickBot="1">
      <c r="A117" s="151">
        <v>43023</v>
      </c>
      <c r="B117" s="207">
        <v>1085.2409632232916</v>
      </c>
      <c r="C117" s="207">
        <v>1359.361034916782</v>
      </c>
      <c r="D117" s="207">
        <v>1085.0198277256764</v>
      </c>
      <c r="E117" s="207">
        <v>1085.2409632232916</v>
      </c>
      <c r="F117" s="207">
        <f t="shared" si="6"/>
        <v>1085.2409632232916</v>
      </c>
      <c r="G117" s="207"/>
      <c r="H117" s="207">
        <v>2006.7539761416599</v>
      </c>
      <c r="I117" s="148"/>
      <c r="J117" s="81">
        <v>42809</v>
      </c>
      <c r="K117" s="82">
        <v>2304.1232834910957</v>
      </c>
      <c r="L117" s="82">
        <v>2941.4803092183006</v>
      </c>
      <c r="M117" s="82">
        <v>2132.2722559386502</v>
      </c>
      <c r="N117" s="82">
        <v>2122.7424305228847</v>
      </c>
      <c r="O117" s="82">
        <v>2102.8656772848403</v>
      </c>
      <c r="P117" s="167"/>
      <c r="Y117" s="83"/>
      <c r="Z117" s="83"/>
      <c r="AA117" s="83"/>
    </row>
    <row r="118" spans="1:27" ht="15.75" thickBot="1">
      <c r="A118" s="151">
        <v>42993</v>
      </c>
      <c r="B118" s="207">
        <v>913.12227692639544</v>
      </c>
      <c r="C118" s="207">
        <v>1170.2285085602773</v>
      </c>
      <c r="D118" s="207">
        <v>912.8779523774042</v>
      </c>
      <c r="E118" s="207">
        <v>913.12227692639544</v>
      </c>
      <c r="F118" s="207">
        <f t="shared" si="6"/>
        <v>913.12227692639544</v>
      </c>
      <c r="G118" s="207"/>
      <c r="H118" s="207"/>
      <c r="I118" s="148"/>
      <c r="J118" s="81">
        <v>42781</v>
      </c>
      <c r="K118" s="82">
        <v>2109.4012063858145</v>
      </c>
      <c r="L118" s="82">
        <v>2514.8782008146563</v>
      </c>
      <c r="M118" s="82">
        <v>1950.9112857955924</v>
      </c>
      <c r="N118" s="82">
        <v>1939.5643079415113</v>
      </c>
      <c r="O118" s="82">
        <v>1929.4853230713416</v>
      </c>
      <c r="P118" s="167"/>
      <c r="Y118" s="83"/>
      <c r="Z118" s="83"/>
      <c r="AA118" s="83"/>
    </row>
    <row r="119" spans="1:27" ht="15.75" thickBot="1">
      <c r="A119" s="151">
        <v>42962</v>
      </c>
      <c r="B119" s="207">
        <v>781.83038980666379</v>
      </c>
      <c r="C119" s="207">
        <v>1071.9478747631636</v>
      </c>
      <c r="D119" s="207">
        <v>781.79293589872418</v>
      </c>
      <c r="E119" s="207">
        <v>781.83038980666379</v>
      </c>
      <c r="F119" s="207">
        <f t="shared" si="6"/>
        <v>781.83038980666379</v>
      </c>
      <c r="G119" s="207"/>
      <c r="H119" s="207"/>
      <c r="I119" s="148"/>
      <c r="J119" s="81">
        <v>42750</v>
      </c>
      <c r="K119" s="82">
        <v>1898.2178012647094</v>
      </c>
      <c r="L119" s="82">
        <v>2396.9516145432026</v>
      </c>
      <c r="M119" s="82">
        <v>1741.9215116259381</v>
      </c>
      <c r="N119" s="82">
        <v>1752.8188162006697</v>
      </c>
      <c r="O119" s="82">
        <v>1744.4741692187943</v>
      </c>
      <c r="P119" s="167"/>
      <c r="Y119" s="83"/>
      <c r="Z119" s="83"/>
      <c r="AA119" s="83"/>
    </row>
    <row r="120" spans="1:27" ht="15.75" thickBot="1">
      <c r="A120" s="151">
        <v>42931</v>
      </c>
      <c r="B120" s="207">
        <v>679.56965745725142</v>
      </c>
      <c r="C120" s="207">
        <v>956.78328731703255</v>
      </c>
      <c r="D120" s="207">
        <v>679.56965745725142</v>
      </c>
      <c r="E120" s="207">
        <v>679.56965745725142</v>
      </c>
      <c r="F120" s="207">
        <f t="shared" si="6"/>
        <v>679.56965745725142</v>
      </c>
      <c r="G120" s="207"/>
      <c r="H120" s="207"/>
      <c r="I120" s="148"/>
      <c r="J120" s="81">
        <v>42719</v>
      </c>
      <c r="K120" s="82">
        <v>1493.5839773777827</v>
      </c>
      <c r="L120" s="82">
        <v>1899.7868334780942</v>
      </c>
      <c r="M120" s="82">
        <v>1359.4123766552464</v>
      </c>
      <c r="N120" s="82">
        <v>1366.3951239756645</v>
      </c>
      <c r="O120" s="82">
        <v>1370.7725493957637</v>
      </c>
      <c r="P120" s="167"/>
      <c r="Y120" s="83"/>
      <c r="Z120" s="83"/>
      <c r="AA120" s="83"/>
    </row>
    <row r="121" spans="1:27" ht="15.75" thickBot="1">
      <c r="A121" s="151">
        <v>42901</v>
      </c>
      <c r="B121" s="207">
        <v>722.74940775612004</v>
      </c>
      <c r="C121" s="207">
        <v>1018.7034766979625</v>
      </c>
      <c r="D121" s="207">
        <v>722.20565497285088</v>
      </c>
      <c r="E121" s="207">
        <v>722.74940775612004</v>
      </c>
      <c r="F121" s="207">
        <f t="shared" si="6"/>
        <v>722.74940775612004</v>
      </c>
      <c r="G121" s="207"/>
      <c r="H121" s="207"/>
      <c r="I121" s="148"/>
      <c r="J121" s="81">
        <v>42689</v>
      </c>
      <c r="K121" s="82">
        <v>1496.4192903948567</v>
      </c>
      <c r="L121" s="82">
        <v>1896.3855267168938</v>
      </c>
      <c r="M121" s="82">
        <v>1367.9058656073894</v>
      </c>
      <c r="N121" s="82">
        <v>1372.3283060765261</v>
      </c>
      <c r="O121" s="82">
        <v>1368.9403452840554</v>
      </c>
      <c r="P121" s="167"/>
      <c r="Y121" s="83"/>
      <c r="Z121" s="83"/>
      <c r="AA121" s="83"/>
    </row>
    <row r="122" spans="1:27" ht="15.75" thickBot="1">
      <c r="A122" s="151">
        <v>42870</v>
      </c>
      <c r="B122" s="207">
        <v>754.51011600889046</v>
      </c>
      <c r="C122" s="207">
        <v>1053.9069501799263</v>
      </c>
      <c r="D122" s="207">
        <v>753.72080646307222</v>
      </c>
      <c r="E122" s="207">
        <v>754.51011600889046</v>
      </c>
      <c r="F122" s="207">
        <f t="shared" si="6"/>
        <v>754.51011600889046</v>
      </c>
      <c r="G122" s="207"/>
      <c r="H122" s="207"/>
      <c r="I122" s="148"/>
      <c r="J122" s="81">
        <v>42658</v>
      </c>
      <c r="K122" s="82">
        <v>1157.3737073505506</v>
      </c>
      <c r="L122" s="82">
        <v>1565.2128725729053</v>
      </c>
      <c r="M122" s="82">
        <v>1051.7904971543599</v>
      </c>
      <c r="N122" s="82">
        <v>1059.507871642272</v>
      </c>
      <c r="O122" s="82">
        <v>1060.4975830063752</v>
      </c>
      <c r="P122" s="167"/>
      <c r="Y122" s="83"/>
      <c r="Z122" s="83"/>
      <c r="AA122" s="83"/>
    </row>
    <row r="123" spans="1:27" ht="15.75" thickBot="1">
      <c r="A123" s="151">
        <v>42840</v>
      </c>
      <c r="B123" s="207">
        <v>686.55934029574087</v>
      </c>
      <c r="C123" s="207">
        <v>997.79069806024063</v>
      </c>
      <c r="D123" s="207">
        <v>685.5896951198813</v>
      </c>
      <c r="E123" s="207">
        <v>686.55934029574087</v>
      </c>
      <c r="F123" s="207">
        <f t="shared" si="6"/>
        <v>686.55934029574087</v>
      </c>
      <c r="G123" s="207"/>
      <c r="H123" s="207"/>
      <c r="I123" s="148"/>
      <c r="J123" s="81">
        <v>42628</v>
      </c>
      <c r="K123" s="82">
        <v>1023.4512602083581</v>
      </c>
      <c r="L123" s="82">
        <v>1512.8007626402696</v>
      </c>
      <c r="M123" s="82">
        <v>922.39092364800342</v>
      </c>
      <c r="N123" s="82">
        <v>924.57888806461051</v>
      </c>
      <c r="O123" s="82">
        <v>935.03188088186187</v>
      </c>
      <c r="P123" s="167"/>
      <c r="Y123" s="83"/>
      <c r="Z123" s="83"/>
      <c r="AA123" s="83"/>
    </row>
    <row r="124" spans="1:27" ht="15.75" thickBot="1">
      <c r="A124" s="151">
        <v>42809</v>
      </c>
      <c r="B124" s="207">
        <v>1047.2335621721186</v>
      </c>
      <c r="C124" s="207">
        <v>1386.7057840931079</v>
      </c>
      <c r="D124" s="207">
        <v>1047.2335621721186</v>
      </c>
      <c r="E124" s="207">
        <v>1047.2335621721186</v>
      </c>
      <c r="F124" s="207">
        <f t="shared" si="6"/>
        <v>1047.2335621721186</v>
      </c>
      <c r="G124" s="207"/>
      <c r="H124" s="207"/>
      <c r="I124" s="148"/>
      <c r="J124" s="81">
        <v>42597</v>
      </c>
      <c r="K124" s="82">
        <v>1178.1801499200096</v>
      </c>
      <c r="L124" s="82">
        <v>1718.4184378154209</v>
      </c>
      <c r="M124" s="82">
        <v>1061.7355247445282</v>
      </c>
      <c r="N124" s="82">
        <v>1071.3535119490557</v>
      </c>
      <c r="O124" s="82">
        <v>1072.7697715206023</v>
      </c>
      <c r="P124" s="167"/>
      <c r="Y124" s="83"/>
      <c r="Z124" s="83"/>
      <c r="AA124" s="83"/>
    </row>
    <row r="125" spans="1:27" ht="15.75" thickBot="1">
      <c r="A125" s="151">
        <v>42781</v>
      </c>
      <c r="B125" s="207">
        <v>961.70384170047168</v>
      </c>
      <c r="C125" s="207">
        <v>1228.0878019409397</v>
      </c>
      <c r="D125" s="207">
        <v>959.05578890747847</v>
      </c>
      <c r="E125" s="207">
        <v>961.70384170047168</v>
      </c>
      <c r="F125" s="207">
        <f t="shared" si="6"/>
        <v>961.70384170047168</v>
      </c>
      <c r="G125" s="207"/>
      <c r="H125" s="207"/>
      <c r="I125" s="148"/>
      <c r="J125" s="81">
        <v>42566</v>
      </c>
      <c r="K125" s="82">
        <v>1175.393166039074</v>
      </c>
      <c r="L125" s="82">
        <v>1768.8886163383677</v>
      </c>
      <c r="M125" s="82">
        <v>1063.0630853864579</v>
      </c>
      <c r="N125" s="82">
        <v>1076.8428456786312</v>
      </c>
      <c r="O125" s="82">
        <v>1072.1152872867251</v>
      </c>
      <c r="P125" s="167"/>
      <c r="Y125" s="83"/>
      <c r="Z125" s="83"/>
      <c r="AA125" s="83"/>
    </row>
    <row r="126" spans="1:27" ht="15.75" thickBot="1">
      <c r="A126" s="151">
        <v>42750</v>
      </c>
      <c r="B126" s="207">
        <v>869.30655855683699</v>
      </c>
      <c r="C126" s="207">
        <v>1156.7741009329679</v>
      </c>
      <c r="D126" s="207">
        <v>857.75138449179531</v>
      </c>
      <c r="E126" s="207">
        <v>867.47442155828458</v>
      </c>
      <c r="F126" s="207">
        <f t="shared" si="6"/>
        <v>867.47442155828458</v>
      </c>
      <c r="G126" s="207"/>
      <c r="H126" s="207"/>
      <c r="I126" s="148"/>
      <c r="J126" s="81">
        <v>42536</v>
      </c>
      <c r="K126" s="82">
        <v>1972.9526444372684</v>
      </c>
      <c r="L126" s="82">
        <v>2325.0878978288633</v>
      </c>
      <c r="M126" s="82">
        <v>1798.9392353864819</v>
      </c>
      <c r="N126" s="82">
        <v>1800.9854053293079</v>
      </c>
      <c r="O126" s="82">
        <v>1797.6047767281168</v>
      </c>
      <c r="P126" s="167"/>
      <c r="Y126" s="83"/>
      <c r="Z126" s="83"/>
      <c r="AA126" s="83"/>
    </row>
    <row r="127" spans="1:27" ht="15.75" thickBot="1">
      <c r="A127" s="151">
        <v>42719</v>
      </c>
      <c r="B127" s="207">
        <v>678.5933563733679</v>
      </c>
      <c r="C127" s="207">
        <v>936.50144606038361</v>
      </c>
      <c r="D127" s="207">
        <v>670.28863303350249</v>
      </c>
      <c r="E127" s="207">
        <v>676.36626273421666</v>
      </c>
      <c r="F127" s="207">
        <f t="shared" si="6"/>
        <v>676.36626273421666</v>
      </c>
      <c r="G127" s="207"/>
      <c r="H127" s="207"/>
      <c r="I127" s="148"/>
      <c r="J127" s="81">
        <v>42505</v>
      </c>
      <c r="K127" s="82">
        <v>1845.8216695390661</v>
      </c>
      <c r="L127" s="82">
        <v>2165.9957939200035</v>
      </c>
      <c r="M127" s="82">
        <v>1687.9143778796722</v>
      </c>
      <c r="N127" s="82">
        <v>1680.691489144463</v>
      </c>
      <c r="O127" s="82">
        <v>1675.9592516972573</v>
      </c>
      <c r="P127" s="167"/>
      <c r="Y127" s="83"/>
      <c r="Z127" s="83"/>
      <c r="AA127" s="83"/>
    </row>
    <row r="128" spans="1:27" ht="15.75" thickBot="1">
      <c r="A128" s="151">
        <v>42689</v>
      </c>
      <c r="B128" s="207">
        <v>681.77105580885541</v>
      </c>
      <c r="C128" s="207">
        <v>939.54891335557545</v>
      </c>
      <c r="D128" s="207">
        <v>674.70941383416664</v>
      </c>
      <c r="E128" s="207">
        <v>680.07745977329205</v>
      </c>
      <c r="F128" s="207">
        <f t="shared" si="6"/>
        <v>680.07745977329205</v>
      </c>
      <c r="G128" s="207"/>
      <c r="H128" s="207"/>
      <c r="I128" s="148"/>
      <c r="J128" s="81">
        <v>42475</v>
      </c>
      <c r="K128" s="82">
        <v>1935.2714198554936</v>
      </c>
      <c r="L128" s="82">
        <v>2188.3473325295849</v>
      </c>
      <c r="M128" s="82">
        <v>1769.4536466363393</v>
      </c>
      <c r="N128" s="82">
        <v>1790.4110489628213</v>
      </c>
      <c r="O128" s="82">
        <v>1777.170179710525</v>
      </c>
      <c r="P128" s="167"/>
      <c r="Y128" s="83"/>
      <c r="Z128" s="83"/>
      <c r="AA128" s="83"/>
    </row>
    <row r="129" spans="1:27" ht="15.75" thickBot="1">
      <c r="A129" s="151">
        <v>42658</v>
      </c>
      <c r="B129" s="207">
        <v>527.01320857454152</v>
      </c>
      <c r="C129" s="207">
        <v>781.78556144693334</v>
      </c>
      <c r="D129" s="207">
        <v>520.63681672822486</v>
      </c>
      <c r="E129" s="207">
        <v>524.56078405895232</v>
      </c>
      <c r="F129" s="207">
        <f t="shared" si="6"/>
        <v>524.56078405895232</v>
      </c>
      <c r="G129" s="207"/>
      <c r="H129" s="207"/>
      <c r="I129" s="148"/>
      <c r="J129" s="81">
        <v>42444</v>
      </c>
      <c r="K129" s="82">
        <v>2084.3214451620024</v>
      </c>
      <c r="L129" s="82">
        <v>2349.4990115155642</v>
      </c>
      <c r="M129" s="82">
        <v>1925.1634076903752</v>
      </c>
      <c r="N129" s="82">
        <v>1949.6859590274303</v>
      </c>
      <c r="O129" s="82">
        <v>1939.5715993319916</v>
      </c>
      <c r="P129" s="167"/>
      <c r="Y129" s="83"/>
      <c r="Z129" s="83"/>
      <c r="AA129" s="83"/>
    </row>
    <row r="130" spans="1:27" ht="15.75" thickBot="1">
      <c r="A130" s="151">
        <v>42628</v>
      </c>
      <c r="B130" s="207">
        <v>463.56158175937952</v>
      </c>
      <c r="C130" s="207">
        <v>738.31174360188857</v>
      </c>
      <c r="D130" s="207">
        <v>456.40322793072909</v>
      </c>
      <c r="E130" s="207">
        <v>459.80648899174975</v>
      </c>
      <c r="F130" s="207">
        <f t="shared" si="6"/>
        <v>459.80648899174975</v>
      </c>
      <c r="G130" s="207"/>
      <c r="H130" s="207"/>
      <c r="I130" s="148"/>
      <c r="J130" s="81">
        <v>42415</v>
      </c>
      <c r="K130" s="82">
        <v>2023.0451335961588</v>
      </c>
      <c r="L130" s="82">
        <v>2254.7928275048125</v>
      </c>
      <c r="M130" s="82">
        <v>1859.7143433460533</v>
      </c>
      <c r="N130" s="82">
        <v>1887.3677444133136</v>
      </c>
      <c r="O130" s="82">
        <v>1872.5699378221377</v>
      </c>
      <c r="P130" s="167"/>
      <c r="Y130" s="83"/>
      <c r="Z130" s="83"/>
      <c r="AA130" s="83"/>
    </row>
    <row r="131" spans="1:27" ht="15.75" thickBot="1">
      <c r="A131" s="151">
        <v>42597</v>
      </c>
      <c r="B131" s="207">
        <v>531.6596553460621</v>
      </c>
      <c r="C131" s="207">
        <v>837.18520343526325</v>
      </c>
      <c r="D131" s="207">
        <v>525.41051024883006</v>
      </c>
      <c r="E131" s="207">
        <v>530.5428613482934</v>
      </c>
      <c r="F131" s="207">
        <f t="shared" si="6"/>
        <v>530.5428613482934</v>
      </c>
      <c r="G131" s="207"/>
      <c r="H131" s="207"/>
      <c r="I131" s="148"/>
      <c r="J131" s="81">
        <v>42384</v>
      </c>
      <c r="K131" s="82">
        <v>1991.57</v>
      </c>
      <c r="L131" s="82">
        <v>2208.42</v>
      </c>
      <c r="M131" s="82">
        <v>1824.19</v>
      </c>
      <c r="N131" s="82">
        <v>1840.1</v>
      </c>
      <c r="O131" s="82">
        <v>1831.78</v>
      </c>
      <c r="P131" s="167"/>
      <c r="Y131" s="83"/>
      <c r="Z131" s="83"/>
      <c r="AA131" s="83"/>
    </row>
    <row r="132" spans="1:27" ht="15.75" thickBot="1">
      <c r="A132" s="151">
        <v>42566</v>
      </c>
      <c r="B132" s="207">
        <v>599.72802770570229</v>
      </c>
      <c r="C132" s="207">
        <v>900.14266825041057</v>
      </c>
      <c r="D132" s="207">
        <v>595.33091580034534</v>
      </c>
      <c r="E132" s="207">
        <v>598.91688267137215</v>
      </c>
      <c r="F132" s="207">
        <f t="shared" si="6"/>
        <v>598.91688267137215</v>
      </c>
      <c r="G132" s="207"/>
      <c r="H132" s="207"/>
      <c r="I132" s="148"/>
      <c r="J132" s="81">
        <v>42353</v>
      </c>
      <c r="K132" s="82">
        <v>1966.32</v>
      </c>
      <c r="L132" s="82">
        <v>1923.19</v>
      </c>
      <c r="M132" s="82">
        <v>1804.93</v>
      </c>
      <c r="N132" s="82">
        <v>1808.59</v>
      </c>
      <c r="O132" s="82">
        <v>1811.26</v>
      </c>
      <c r="P132" s="167"/>
      <c r="Y132" s="83"/>
      <c r="Z132" s="83"/>
      <c r="AA132" s="83"/>
    </row>
    <row r="133" spans="1:27" ht="15.75" thickBot="1">
      <c r="A133" s="151">
        <v>42536</v>
      </c>
      <c r="B133" s="207">
        <v>889.63910557661927</v>
      </c>
      <c r="C133" s="207">
        <v>1099.8523641574568</v>
      </c>
      <c r="D133" s="207">
        <v>889.63910557661927</v>
      </c>
      <c r="E133" s="207">
        <v>889.63910557661927</v>
      </c>
      <c r="F133" s="207">
        <f t="shared" si="6"/>
        <v>889.63910557661927</v>
      </c>
      <c r="G133" s="207"/>
      <c r="H133" s="207"/>
      <c r="I133" s="148"/>
      <c r="J133" s="81">
        <v>42323</v>
      </c>
      <c r="K133" s="82">
        <v>1968.6999999999998</v>
      </c>
      <c r="L133" s="82">
        <v>1928.6849999999999</v>
      </c>
      <c r="M133" s="82">
        <v>1811.5550000000001</v>
      </c>
      <c r="N133" s="82">
        <v>1816.5650000000001</v>
      </c>
      <c r="O133" s="82">
        <v>1816.87</v>
      </c>
      <c r="P133" s="167"/>
      <c r="Y133" s="83"/>
      <c r="Z133" s="83"/>
      <c r="AA133" s="83"/>
    </row>
    <row r="134" spans="1:27" ht="15.75" thickBot="1">
      <c r="A134" s="151">
        <v>42505</v>
      </c>
      <c r="B134" s="207">
        <v>830.21709600101917</v>
      </c>
      <c r="C134" s="207">
        <v>1024.2083383393247</v>
      </c>
      <c r="D134" s="207">
        <v>830.21709600101917</v>
      </c>
      <c r="E134" s="207">
        <v>830.21709600101917</v>
      </c>
      <c r="F134" s="207">
        <f t="shared" si="6"/>
        <v>830.21709600101917</v>
      </c>
      <c r="G134" s="207"/>
      <c r="H134" s="207"/>
      <c r="I134" s="148"/>
      <c r="J134" s="81">
        <v>42292</v>
      </c>
      <c r="K134" s="82">
        <v>1971.08</v>
      </c>
      <c r="L134" s="82">
        <v>1934.18</v>
      </c>
      <c r="M134" s="82">
        <v>1818.18</v>
      </c>
      <c r="N134" s="82">
        <v>1824.54</v>
      </c>
      <c r="O134" s="82">
        <v>1822.48</v>
      </c>
      <c r="P134" s="167"/>
      <c r="Y134" s="83"/>
      <c r="Z134" s="83"/>
      <c r="AA134" s="83"/>
    </row>
    <row r="135" spans="1:27" ht="15.75" thickBot="1">
      <c r="A135" s="151">
        <v>42475</v>
      </c>
      <c r="B135" s="207">
        <v>876.87875843021914</v>
      </c>
      <c r="C135" s="207">
        <v>1083.6084835501783</v>
      </c>
      <c r="D135" s="207">
        <v>876.87875843021914</v>
      </c>
      <c r="E135" s="207">
        <v>876.87875843021914</v>
      </c>
      <c r="F135" s="207">
        <f t="shared" si="6"/>
        <v>876.87875843021914</v>
      </c>
      <c r="G135" s="207"/>
      <c r="H135" s="207"/>
      <c r="I135" s="148"/>
      <c r="J135" s="81">
        <v>42262</v>
      </c>
      <c r="K135" s="82">
        <v>1943.5941261457058</v>
      </c>
      <c r="L135" s="82">
        <v>1927.6917585352717</v>
      </c>
      <c r="M135" s="82">
        <v>1809.3872139964426</v>
      </c>
      <c r="N135" s="82">
        <v>1816.1599399747581</v>
      </c>
      <c r="O135" s="82">
        <v>1813.5756103251376</v>
      </c>
      <c r="P135" s="167"/>
      <c r="Y135" s="83"/>
      <c r="Z135" s="83"/>
      <c r="AA135" s="83"/>
    </row>
    <row r="136" spans="1:27" ht="15.75" thickBot="1">
      <c r="A136" s="151">
        <v>42444</v>
      </c>
      <c r="B136" s="207">
        <v>954.1848769282193</v>
      </c>
      <c r="C136" s="207">
        <v>1182.0189221288747</v>
      </c>
      <c r="D136" s="207">
        <v>954.1848769282193</v>
      </c>
      <c r="E136" s="207">
        <v>954.1848769282193</v>
      </c>
      <c r="F136" s="207">
        <f t="shared" si="6"/>
        <v>954.1848769282193</v>
      </c>
      <c r="G136" s="207"/>
      <c r="H136" s="207"/>
      <c r="I136" s="148"/>
      <c r="J136" s="81">
        <v>42231</v>
      </c>
      <c r="K136" s="82">
        <v>1804.6691903745937</v>
      </c>
      <c r="L136" s="82">
        <v>1783.0235061850312</v>
      </c>
      <c r="M136" s="82">
        <v>1676.5088852264987</v>
      </c>
      <c r="N136" s="82">
        <v>1689.2504520391565</v>
      </c>
      <c r="O136" s="82">
        <v>1682.2177690581439</v>
      </c>
      <c r="P136" s="167"/>
      <c r="Y136" s="83"/>
      <c r="Z136" s="83"/>
      <c r="AA136" s="83"/>
    </row>
    <row r="137" spans="1:27" ht="15.75" thickBot="1">
      <c r="A137" s="151">
        <v>42415</v>
      </c>
      <c r="B137" s="207">
        <v>924.86291194850469</v>
      </c>
      <c r="C137" s="207">
        <v>1175.5345537275496</v>
      </c>
      <c r="D137" s="207">
        <v>924.86291194850469</v>
      </c>
      <c r="E137" s="207">
        <v>924.86291194850469</v>
      </c>
      <c r="F137" s="207">
        <v>924.86291194850469</v>
      </c>
      <c r="G137" s="207"/>
      <c r="H137" s="207"/>
      <c r="I137" s="148"/>
      <c r="J137" s="81">
        <v>42200</v>
      </c>
      <c r="K137" s="82">
        <v>1617.9146460609877</v>
      </c>
      <c r="L137" s="82">
        <v>1614.4314101592211</v>
      </c>
      <c r="M137" s="82">
        <v>1518.9123013138599</v>
      </c>
      <c r="N137" s="82">
        <v>1536.0386553368837</v>
      </c>
      <c r="O137" s="82">
        <v>1526.1233977446066</v>
      </c>
      <c r="P137" s="167"/>
      <c r="Y137" s="83"/>
      <c r="Z137" s="83"/>
      <c r="AA137" s="83"/>
    </row>
    <row r="138" spans="1:27" ht="15.75" thickBot="1">
      <c r="A138" s="151">
        <v>42384</v>
      </c>
      <c r="B138" s="207">
        <v>904.27132880598901</v>
      </c>
      <c r="C138" s="207">
        <v>1123.5917234388364</v>
      </c>
      <c r="D138" s="207">
        <v>904.27132880598901</v>
      </c>
      <c r="E138" s="207">
        <v>904.27132880598901</v>
      </c>
      <c r="F138" s="207">
        <v>904.27132880598901</v>
      </c>
      <c r="G138" s="207"/>
      <c r="H138" s="207"/>
      <c r="I138" s="148"/>
      <c r="J138" s="81">
        <v>42170</v>
      </c>
      <c r="K138" s="82">
        <v>844.17769823984997</v>
      </c>
      <c r="L138" s="82">
        <v>1162.2736737907121</v>
      </c>
      <c r="M138" s="82">
        <v>778.35174688203983</v>
      </c>
      <c r="N138" s="82">
        <v>790.36572839794303</v>
      </c>
      <c r="O138" s="82">
        <v>786.33661042561891</v>
      </c>
      <c r="P138" s="167"/>
      <c r="Y138" s="83"/>
      <c r="Z138" s="83"/>
      <c r="AA138" s="83"/>
    </row>
    <row r="139" spans="1:27" ht="15.75" thickBot="1">
      <c r="A139" s="151">
        <v>42353</v>
      </c>
      <c r="B139" s="207">
        <v>891.14815504158901</v>
      </c>
      <c r="C139" s="207">
        <v>1001.0343036481652</v>
      </c>
      <c r="D139" s="207">
        <v>891.14815504158901</v>
      </c>
      <c r="E139" s="207">
        <v>891.14815504158901</v>
      </c>
      <c r="F139" s="207">
        <v>891.14815504158901</v>
      </c>
      <c r="G139" s="207"/>
      <c r="H139" s="207"/>
      <c r="I139" s="148"/>
      <c r="J139" s="81">
        <v>42139</v>
      </c>
      <c r="K139" s="82">
        <v>976.08852047824541</v>
      </c>
      <c r="L139" s="82">
        <v>0</v>
      </c>
      <c r="M139" s="82">
        <v>891.7957040555857</v>
      </c>
      <c r="N139" s="82">
        <v>897.8794167221979</v>
      </c>
      <c r="O139" s="82">
        <v>897.61415124874611</v>
      </c>
      <c r="P139" s="167"/>
      <c r="Y139" s="83"/>
      <c r="Z139" s="83"/>
      <c r="AA139" s="83"/>
    </row>
    <row r="140" spans="1:27" ht="15.75" thickBot="1">
      <c r="A140" s="151">
        <v>42323</v>
      </c>
      <c r="B140" s="207">
        <v>894.86363636363581</v>
      </c>
      <c r="C140" s="207">
        <v>953.54474209377929</v>
      </c>
      <c r="D140" s="207">
        <v>894.86363636363581</v>
      </c>
      <c r="E140" s="207">
        <v>894.86363636363581</v>
      </c>
      <c r="F140" s="207">
        <v>894.86363636363581</v>
      </c>
      <c r="G140" s="207"/>
      <c r="H140" s="207"/>
      <c r="I140" s="148"/>
      <c r="J140" s="81">
        <v>42109</v>
      </c>
      <c r="K140" s="82">
        <v>1100.7635975080814</v>
      </c>
      <c r="L140" s="82">
        <v>0</v>
      </c>
      <c r="M140" s="82">
        <v>1004.9364486111125</v>
      </c>
      <c r="N140" s="82">
        <v>1020.146960107358</v>
      </c>
      <c r="O140" s="82">
        <v>1013.167164661408</v>
      </c>
      <c r="P140" s="167"/>
      <c r="Y140" s="83"/>
      <c r="Z140" s="83"/>
      <c r="AA140" s="83"/>
    </row>
    <row r="141" spans="1:27" ht="15.75" thickBot="1">
      <c r="A141" s="151">
        <v>42292</v>
      </c>
      <c r="B141" s="207">
        <v>895.94545454545448</v>
      </c>
      <c r="C141" s="207">
        <v>956.2614782937319</v>
      </c>
      <c r="D141" s="207">
        <v>895.94545454545448</v>
      </c>
      <c r="E141" s="207">
        <v>895.94545454545448</v>
      </c>
      <c r="F141" s="207">
        <v>895.94545454545448</v>
      </c>
      <c r="G141" s="207"/>
      <c r="H141" s="207"/>
      <c r="I141" s="148"/>
      <c r="J141" s="81">
        <v>42078</v>
      </c>
      <c r="K141" s="82">
        <v>1148.0220632266903</v>
      </c>
      <c r="L141" s="82">
        <v>0</v>
      </c>
      <c r="M141" s="82">
        <v>1048.6063284222787</v>
      </c>
      <c r="N141" s="82">
        <v>1064.4870188252735</v>
      </c>
      <c r="O141" s="82">
        <v>1057.4694513117754</v>
      </c>
      <c r="P141" s="167"/>
      <c r="Y141" s="83"/>
      <c r="Z141" s="83"/>
      <c r="AA141" s="83"/>
    </row>
    <row r="142" spans="1:27" ht="15.75" thickBot="1">
      <c r="A142" s="151">
        <v>42262</v>
      </c>
      <c r="B142" s="207">
        <v>883.45187552077527</v>
      </c>
      <c r="C142" s="207">
        <v>953.0536820314461</v>
      </c>
      <c r="D142" s="207">
        <v>883.45187552077527</v>
      </c>
      <c r="E142" s="207">
        <v>883.45187552077527</v>
      </c>
      <c r="F142" s="207">
        <v>883.45187552077527</v>
      </c>
      <c r="G142" s="207"/>
      <c r="H142" s="207"/>
      <c r="I142" s="148"/>
      <c r="J142" s="81">
        <v>42050</v>
      </c>
      <c r="K142" s="82">
        <v>944.94398555240764</v>
      </c>
      <c r="L142" s="82">
        <v>0</v>
      </c>
      <c r="M142" s="82">
        <v>854.78009781360743</v>
      </c>
      <c r="N142" s="82">
        <v>872.79456224059913</v>
      </c>
      <c r="O142" s="82">
        <v>868.26921379618977</v>
      </c>
      <c r="P142" s="167"/>
      <c r="Y142" s="83"/>
      <c r="Z142" s="83"/>
      <c r="AA142" s="83"/>
    </row>
    <row r="143" spans="1:27" ht="15.75" thickBot="1">
      <c r="A143" s="151">
        <v>42231</v>
      </c>
      <c r="B143" s="207">
        <v>820.304177442997</v>
      </c>
      <c r="C143" s="207">
        <v>881.5294821872684</v>
      </c>
      <c r="D143" s="207">
        <v>820.304177442997</v>
      </c>
      <c r="E143" s="207">
        <v>820.304177442997</v>
      </c>
      <c r="F143" s="207">
        <v>820.304177442997</v>
      </c>
      <c r="G143" s="207"/>
      <c r="H143" s="207"/>
      <c r="I143" s="148"/>
      <c r="J143" s="81">
        <v>42019</v>
      </c>
      <c r="K143" s="82">
        <v>1115.1392917083037</v>
      </c>
      <c r="L143" s="82">
        <v>0</v>
      </c>
      <c r="M143" s="82">
        <v>1013.1719639841905</v>
      </c>
      <c r="N143" s="82">
        <v>1025.5886293151177</v>
      </c>
      <c r="O143" s="82">
        <v>1020.9177310523214</v>
      </c>
      <c r="P143" s="167"/>
      <c r="Y143" s="83"/>
      <c r="Z143" s="83"/>
      <c r="AA143" s="83"/>
    </row>
    <row r="144" spans="1:27" ht="15.75" thickBot="1">
      <c r="A144" s="151">
        <v>42200</v>
      </c>
      <c r="B144" s="207">
        <v>735.41574820953986</v>
      </c>
      <c r="C144" s="207">
        <v>798.17729832936482</v>
      </c>
      <c r="D144" s="207">
        <v>735.41574820953986</v>
      </c>
      <c r="E144" s="207">
        <v>735.41574820953986</v>
      </c>
      <c r="F144" s="207">
        <v>735.41574820953986</v>
      </c>
      <c r="G144" s="207"/>
      <c r="H144" s="207"/>
      <c r="I144" s="148"/>
      <c r="J144" s="81">
        <v>41988</v>
      </c>
      <c r="K144" s="82">
        <v>1647.42</v>
      </c>
      <c r="L144" s="82">
        <v>0</v>
      </c>
      <c r="M144" s="82">
        <v>1505.01</v>
      </c>
      <c r="N144" s="82">
        <v>1516.94</v>
      </c>
      <c r="O144" s="82">
        <v>1518.58</v>
      </c>
      <c r="P144" s="167"/>
      <c r="Y144" s="83"/>
      <c r="Z144" s="83"/>
      <c r="AA144" s="83"/>
    </row>
    <row r="145" spans="1:27" ht="15.75" thickBot="1">
      <c r="A145" s="151">
        <v>42170</v>
      </c>
      <c r="B145" s="207">
        <v>383.71713556356815</v>
      </c>
      <c r="C145" s="207">
        <v>574.62983873320627</v>
      </c>
      <c r="D145" s="207">
        <v>383.71713556356815</v>
      </c>
      <c r="E145" s="207">
        <v>383.71713556356815</v>
      </c>
      <c r="F145" s="207">
        <v>383.71713556356815</v>
      </c>
      <c r="G145" s="207"/>
      <c r="H145" s="207"/>
      <c r="I145" s="148"/>
      <c r="J145" s="81">
        <v>41958</v>
      </c>
      <c r="K145" s="82">
        <v>1742.63</v>
      </c>
      <c r="L145" s="82">
        <v>0</v>
      </c>
      <c r="M145" s="82">
        <v>1590.24</v>
      </c>
      <c r="N145" s="82">
        <v>1599.05</v>
      </c>
      <c r="O145" s="82">
        <v>1602.44</v>
      </c>
      <c r="P145" s="167"/>
      <c r="Y145" s="83"/>
      <c r="Z145" s="83"/>
      <c r="AA145" s="83"/>
    </row>
    <row r="146" spans="1:27" ht="15.75" thickBot="1">
      <c r="A146" s="151">
        <v>42139</v>
      </c>
      <c r="B146" s="207">
        <v>443.67660021738425</v>
      </c>
      <c r="C146" s="207"/>
      <c r="D146" s="207">
        <v>443.67660021738425</v>
      </c>
      <c r="E146" s="207">
        <v>443.67660021738425</v>
      </c>
      <c r="F146" s="207">
        <v>443.67660021738425</v>
      </c>
      <c r="G146" s="207"/>
      <c r="H146" s="207"/>
      <c r="I146" s="148"/>
      <c r="J146" s="81">
        <v>41927</v>
      </c>
      <c r="K146" s="82">
        <v>2001.06</v>
      </c>
      <c r="L146" s="82">
        <v>0</v>
      </c>
      <c r="M146" s="82">
        <v>1824.79</v>
      </c>
      <c r="N146" s="82">
        <v>1840.62</v>
      </c>
      <c r="O146" s="82">
        <v>1828.45</v>
      </c>
      <c r="P146" s="167"/>
      <c r="Y146" s="83"/>
      <c r="Z146" s="83"/>
      <c r="AA146" s="83"/>
    </row>
    <row r="147" spans="1:27" ht="15.75" thickBot="1">
      <c r="A147" s="151">
        <v>42109</v>
      </c>
      <c r="B147" s="207">
        <v>500.34708977640059</v>
      </c>
      <c r="C147" s="207"/>
      <c r="D147" s="207">
        <v>500.34708977640059</v>
      </c>
      <c r="E147" s="207">
        <v>500.34708977640059</v>
      </c>
      <c r="F147" s="207">
        <v>500.34708977640059</v>
      </c>
      <c r="G147" s="207"/>
      <c r="H147" s="207"/>
      <c r="I147" s="148"/>
      <c r="J147" s="81">
        <v>41897</v>
      </c>
      <c r="K147" s="82">
        <v>1782.99</v>
      </c>
      <c r="L147" s="82">
        <v>0</v>
      </c>
      <c r="M147" s="82">
        <v>1629.05</v>
      </c>
      <c r="N147" s="82">
        <v>1634.99</v>
      </c>
      <c r="O147" s="82">
        <v>1650.48</v>
      </c>
      <c r="P147" s="167"/>
      <c r="Y147" s="83"/>
      <c r="Z147" s="83"/>
      <c r="AA147" s="83"/>
    </row>
    <row r="148" spans="1:27" ht="15.75" thickBot="1">
      <c r="A148" s="151">
        <v>42078</v>
      </c>
      <c r="B148" s="207">
        <v>521.82821055758643</v>
      </c>
      <c r="C148" s="207"/>
      <c r="D148" s="207">
        <v>521.82821055758643</v>
      </c>
      <c r="E148" s="207">
        <v>521.82821055758643</v>
      </c>
      <c r="F148" s="207">
        <v>521.82821055758643</v>
      </c>
      <c r="G148" s="207"/>
      <c r="H148" s="207"/>
      <c r="I148" s="148"/>
      <c r="J148" s="81">
        <v>41866</v>
      </c>
      <c r="K148" s="82">
        <v>1763.99</v>
      </c>
      <c r="L148" s="82">
        <v>0</v>
      </c>
      <c r="M148" s="82">
        <v>1614.81</v>
      </c>
      <c r="N148" s="82">
        <v>1622.65</v>
      </c>
      <c r="O148" s="82">
        <v>1627.86</v>
      </c>
      <c r="P148" s="167"/>
      <c r="Y148" s="83"/>
      <c r="Z148" s="83"/>
      <c r="AA148" s="83"/>
    </row>
    <row r="149" spans="1:27" ht="15.75" thickBot="1">
      <c r="A149" s="151">
        <v>42050</v>
      </c>
      <c r="B149" s="207">
        <v>429.51999343291254</v>
      </c>
      <c r="C149" s="207"/>
      <c r="D149" s="207">
        <v>429.51999343291254</v>
      </c>
      <c r="E149" s="207">
        <v>429.51999343291254</v>
      </c>
      <c r="F149" s="207">
        <v>429.51999343291254</v>
      </c>
      <c r="G149" s="207"/>
      <c r="H149" s="207"/>
      <c r="I149" s="148"/>
      <c r="J149" s="81">
        <v>41835</v>
      </c>
      <c r="K149" s="82">
        <v>1787.13</v>
      </c>
      <c r="L149" s="82">
        <v>0</v>
      </c>
      <c r="M149" s="82">
        <v>1640.31</v>
      </c>
      <c r="N149" s="82">
        <v>1651.51</v>
      </c>
      <c r="O149" s="82">
        <v>1654.42</v>
      </c>
      <c r="P149" s="167"/>
      <c r="Y149" s="83"/>
      <c r="Z149" s="83"/>
      <c r="AA149" s="83"/>
    </row>
    <row r="150" spans="1:27" ht="15.75" thickBot="1">
      <c r="A150" s="151">
        <v>42019</v>
      </c>
      <c r="B150" s="207">
        <v>506.88149623104709</v>
      </c>
      <c r="C150" s="207"/>
      <c r="D150" s="207">
        <v>506.88149623104709</v>
      </c>
      <c r="E150" s="207">
        <v>506.88149623104709</v>
      </c>
      <c r="F150" s="207">
        <v>506.88149623104709</v>
      </c>
      <c r="G150" s="207"/>
      <c r="H150" s="207"/>
      <c r="I150" s="148"/>
      <c r="J150" s="81">
        <v>41805</v>
      </c>
      <c r="K150" s="82">
        <v>1779.4395315088209</v>
      </c>
      <c r="L150" s="82">
        <v>0</v>
      </c>
      <c r="M150" s="82">
        <v>1627.6497289032686</v>
      </c>
      <c r="N150" s="82">
        <v>1644.6505658209971</v>
      </c>
      <c r="O150" s="82">
        <v>1639.4230701350136</v>
      </c>
      <c r="P150" s="167"/>
      <c r="Y150" s="83"/>
      <c r="Z150" s="83"/>
      <c r="AA150" s="83"/>
    </row>
    <row r="151" spans="1:27" ht="15.75" thickBot="1">
      <c r="A151" s="151">
        <v>41988</v>
      </c>
      <c r="B151" s="207">
        <v>748.82727272727266</v>
      </c>
      <c r="C151" s="207"/>
      <c r="D151" s="207">
        <v>748.82727272727266</v>
      </c>
      <c r="E151" s="207">
        <v>748.82727272727266</v>
      </c>
      <c r="F151" s="207">
        <v>748.82727272727266</v>
      </c>
      <c r="G151" s="207"/>
      <c r="H151" s="207"/>
      <c r="I151" s="148"/>
      <c r="J151" s="81">
        <v>41774</v>
      </c>
      <c r="K151" s="82">
        <v>1938.7442066115264</v>
      </c>
      <c r="L151" s="82">
        <v>0</v>
      </c>
      <c r="M151" s="82">
        <v>1767.4645641126567</v>
      </c>
      <c r="N151" s="82">
        <v>1785.8372974591289</v>
      </c>
      <c r="O151" s="82">
        <v>1790.6456908287012</v>
      </c>
      <c r="P151" s="167"/>
      <c r="Y151" s="83"/>
      <c r="Z151" s="83"/>
      <c r="AA151" s="83"/>
    </row>
    <row r="152" spans="1:27" ht="15.75" thickBot="1">
      <c r="A152" s="151">
        <v>41958</v>
      </c>
      <c r="B152" s="207">
        <v>792.10454545454547</v>
      </c>
      <c r="C152" s="207"/>
      <c r="D152" s="207">
        <v>792.10454545454547</v>
      </c>
      <c r="E152" s="207">
        <v>792.10454545454547</v>
      </c>
      <c r="F152" s="207">
        <v>792.10454545454547</v>
      </c>
      <c r="G152" s="207"/>
      <c r="H152" s="207"/>
      <c r="I152" s="148"/>
      <c r="J152" s="81">
        <v>41744</v>
      </c>
      <c r="K152" s="82">
        <v>1917.98</v>
      </c>
      <c r="L152" s="82">
        <v>0</v>
      </c>
      <c r="M152" s="82">
        <v>1764.4</v>
      </c>
      <c r="N152" s="82">
        <v>1764.83</v>
      </c>
      <c r="O152" s="82">
        <v>1776.66</v>
      </c>
      <c r="P152" s="167"/>
      <c r="Y152" s="83"/>
      <c r="Z152" s="83"/>
      <c r="AA152" s="83"/>
    </row>
    <row r="153" spans="1:27" ht="15.75" thickBot="1">
      <c r="A153" s="151">
        <v>41927</v>
      </c>
      <c r="B153" s="207">
        <v>909.57272727272721</v>
      </c>
      <c r="C153" s="207"/>
      <c r="D153" s="207">
        <v>909.57272727272721</v>
      </c>
      <c r="E153" s="207">
        <v>909.57272727272721</v>
      </c>
      <c r="F153" s="207">
        <v>909.57272727272721</v>
      </c>
      <c r="G153" s="207"/>
      <c r="H153" s="207"/>
      <c r="I153" s="148"/>
      <c r="J153" s="81">
        <v>41713</v>
      </c>
      <c r="K153" s="82">
        <v>2647.2480632740821</v>
      </c>
      <c r="L153" s="82">
        <v>0</v>
      </c>
      <c r="M153" s="82">
        <v>2455.2744960668592</v>
      </c>
      <c r="N153" s="82">
        <v>2454.8928146927733</v>
      </c>
      <c r="O153" s="82">
        <v>2447.1456900413868</v>
      </c>
      <c r="P153" s="167"/>
      <c r="Y153" s="83"/>
      <c r="Z153" s="83"/>
      <c r="AA153" s="83"/>
    </row>
    <row r="154" spans="1:27" ht="15.75" thickBot="1">
      <c r="A154" s="151">
        <v>41897</v>
      </c>
      <c r="B154" s="207">
        <v>810.44999999999993</v>
      </c>
      <c r="C154" s="207"/>
      <c r="D154" s="207">
        <v>810.44999999999993</v>
      </c>
      <c r="E154" s="207">
        <v>810.44999999999993</v>
      </c>
      <c r="F154" s="207">
        <v>810.44999999999993</v>
      </c>
      <c r="G154" s="207"/>
      <c r="H154" s="207"/>
      <c r="I154" s="148"/>
      <c r="J154" s="81">
        <v>41685</v>
      </c>
      <c r="K154" s="82">
        <v>2569.6136385545874</v>
      </c>
      <c r="L154" s="82">
        <v>0</v>
      </c>
      <c r="M154" s="82">
        <v>2381.7658652379655</v>
      </c>
      <c r="N154" s="82">
        <v>2380.2967745340175</v>
      </c>
      <c r="O154" s="82">
        <v>2375.957176361972</v>
      </c>
      <c r="P154" s="167"/>
      <c r="Y154" s="83"/>
      <c r="Z154" s="83"/>
      <c r="AA154" s="83"/>
    </row>
    <row r="155" spans="1:27" ht="15.75" thickBot="1">
      <c r="A155" s="151">
        <v>41866</v>
      </c>
      <c r="B155" s="207">
        <v>801.81363636363631</v>
      </c>
      <c r="C155" s="207"/>
      <c r="D155" s="207">
        <v>801.81363636363631</v>
      </c>
      <c r="E155" s="207">
        <v>801.81363636363631</v>
      </c>
      <c r="F155" s="207">
        <v>801.81363636363631</v>
      </c>
      <c r="G155" s="207"/>
      <c r="H155" s="207"/>
      <c r="I155" s="148"/>
      <c r="J155" s="81">
        <v>41654</v>
      </c>
      <c r="K155" s="82">
        <v>2224.0328844010492</v>
      </c>
      <c r="L155" s="82">
        <v>0</v>
      </c>
      <c r="M155" s="82">
        <v>2066.8365766570714</v>
      </c>
      <c r="N155" s="82">
        <v>2068.5651259660285</v>
      </c>
      <c r="O155" s="82">
        <v>2058.681076582624</v>
      </c>
      <c r="P155" s="167"/>
      <c r="Y155" s="83"/>
      <c r="Z155" s="83"/>
      <c r="AA155" s="83"/>
    </row>
    <row r="156" spans="1:27" ht="15.75" thickBot="1">
      <c r="A156" s="151">
        <v>41835</v>
      </c>
      <c r="B156" s="207">
        <v>812.33181818181822</v>
      </c>
      <c r="C156" s="207"/>
      <c r="D156" s="207">
        <v>812.33181818181822</v>
      </c>
      <c r="E156" s="207">
        <v>812.33181818181822</v>
      </c>
      <c r="F156" s="207">
        <v>812.33181818181822</v>
      </c>
      <c r="G156" s="207"/>
      <c r="H156" s="207"/>
      <c r="I156" s="148"/>
      <c r="J156" s="81">
        <v>41623</v>
      </c>
      <c r="K156" s="82">
        <v>2143.205559869135</v>
      </c>
      <c r="L156" s="82">
        <v>0</v>
      </c>
      <c r="M156" s="82">
        <v>2009.6380335050214</v>
      </c>
      <c r="N156" s="82">
        <v>1994.5990800937122</v>
      </c>
      <c r="O156" s="82">
        <v>1998.3121725979861</v>
      </c>
      <c r="P156" s="167"/>
      <c r="Y156" s="83"/>
      <c r="Z156" s="83"/>
      <c r="AA156" s="83"/>
    </row>
    <row r="157" spans="1:27" ht="15.75" thickBot="1">
      <c r="A157" s="151">
        <v>41805</v>
      </c>
      <c r="B157" s="207">
        <v>808.83615068582765</v>
      </c>
      <c r="C157" s="207"/>
      <c r="D157" s="207">
        <v>808.83615068582765</v>
      </c>
      <c r="E157" s="207">
        <v>808.83615068582765</v>
      </c>
      <c r="F157" s="207">
        <v>808.83615068582765</v>
      </c>
      <c r="G157" s="207"/>
      <c r="H157" s="207"/>
      <c r="I157" s="148"/>
      <c r="J157" s="81">
        <v>41593</v>
      </c>
      <c r="K157" s="82">
        <v>2085.2821408832015</v>
      </c>
      <c r="L157" s="82">
        <v>2456.2668874481124</v>
      </c>
      <c r="M157" s="82">
        <v>1928.606727446406</v>
      </c>
      <c r="N157" s="82">
        <v>1922.5363190796345</v>
      </c>
      <c r="O157" s="82">
        <v>1920.0540837862031</v>
      </c>
      <c r="P157" s="167"/>
      <c r="Y157" s="83"/>
      <c r="Z157" s="83"/>
      <c r="AA157" s="83"/>
    </row>
    <row r="158" spans="1:27" ht="15.75" thickBot="1">
      <c r="A158" s="151">
        <v>41774</v>
      </c>
      <c r="B158" s="207">
        <v>881.24736664160287</v>
      </c>
      <c r="C158" s="207"/>
      <c r="D158" s="207">
        <v>881.24736664160287</v>
      </c>
      <c r="E158" s="207">
        <v>881.24736664160287</v>
      </c>
      <c r="F158" s="207">
        <v>881.24736664160287</v>
      </c>
      <c r="G158" s="207"/>
      <c r="H158" s="207"/>
      <c r="I158" s="148"/>
      <c r="J158" s="81">
        <v>41562</v>
      </c>
      <c r="K158" s="82">
        <v>1986.472042531163</v>
      </c>
      <c r="L158" s="82">
        <v>2361.0836542636789</v>
      </c>
      <c r="M158" s="82">
        <v>1847.3232635769546</v>
      </c>
      <c r="N158" s="82">
        <v>1828.5886249325454</v>
      </c>
      <c r="O158" s="82">
        <v>1853.7917139354156</v>
      </c>
      <c r="P158" s="167"/>
      <c r="Y158" s="83"/>
      <c r="Z158" s="83"/>
      <c r="AA158" s="83"/>
    </row>
    <row r="159" spans="1:27" ht="15.75" thickBot="1">
      <c r="A159" s="151">
        <v>41744</v>
      </c>
      <c r="B159" s="207">
        <v>871.80909090909086</v>
      </c>
      <c r="C159" s="207"/>
      <c r="D159" s="207">
        <v>871.80909090909086</v>
      </c>
      <c r="E159" s="207">
        <v>871.80909090909086</v>
      </c>
      <c r="F159" s="207">
        <v>871.80909090909086</v>
      </c>
      <c r="G159" s="207"/>
      <c r="H159" s="207"/>
      <c r="I159" s="148"/>
      <c r="J159" s="81">
        <v>41532</v>
      </c>
      <c r="K159" s="82">
        <v>1957.7969827644217</v>
      </c>
      <c r="L159" s="82">
        <v>2347.0347602218499</v>
      </c>
      <c r="M159" s="82">
        <v>1822.2633192812611</v>
      </c>
      <c r="N159" s="82">
        <v>1807.1285768857829</v>
      </c>
      <c r="O159" s="82">
        <v>1825.6375784889105</v>
      </c>
      <c r="P159" s="167"/>
      <c r="Y159" s="83"/>
      <c r="Z159" s="83"/>
      <c r="AA159" s="83"/>
    </row>
    <row r="160" spans="1:27" ht="15.75" thickBot="1">
      <c r="A160" s="151">
        <v>41713</v>
      </c>
      <c r="B160" s="207">
        <v>1203.2945742154918</v>
      </c>
      <c r="C160" s="207"/>
      <c r="D160" s="207">
        <v>1203.2945742154918</v>
      </c>
      <c r="E160" s="207">
        <v>1203.2945742154918</v>
      </c>
      <c r="F160" s="207">
        <v>1203.2945742154918</v>
      </c>
      <c r="G160" s="207"/>
      <c r="H160" s="207"/>
      <c r="I160" s="148"/>
      <c r="J160" s="81">
        <v>41501</v>
      </c>
      <c r="K160" s="82">
        <v>1631.8945463877903</v>
      </c>
      <c r="L160" s="82">
        <v>2102.4533937521051</v>
      </c>
      <c r="M160" s="82">
        <v>1526.5589926833341</v>
      </c>
      <c r="N160" s="82">
        <v>1510.2657354168869</v>
      </c>
      <c r="O160" s="82">
        <v>1540.6739217603285</v>
      </c>
      <c r="P160" s="167"/>
      <c r="Y160" s="83"/>
      <c r="Z160" s="83"/>
      <c r="AA160" s="83"/>
    </row>
    <row r="161" spans="1:27" ht="15.75" thickBot="1">
      <c r="A161" s="151">
        <v>41685</v>
      </c>
      <c r="B161" s="207">
        <v>1168.0061993429943</v>
      </c>
      <c r="C161" s="207"/>
      <c r="D161" s="207">
        <v>1168.0061993429943</v>
      </c>
      <c r="E161" s="207">
        <v>1168.0061993429943</v>
      </c>
      <c r="F161" s="207">
        <v>1168.0061993429943</v>
      </c>
      <c r="G161" s="207"/>
      <c r="H161" s="207"/>
      <c r="I161" s="148"/>
      <c r="J161" s="81">
        <v>41470</v>
      </c>
      <c r="K161" s="82">
        <v>1519.756525601977</v>
      </c>
      <c r="L161" s="82">
        <v>1981.9748525978739</v>
      </c>
      <c r="M161" s="82">
        <v>1415.1239180483954</v>
      </c>
      <c r="N161" s="82">
        <v>1408.6086460163278</v>
      </c>
      <c r="O161" s="82">
        <v>1456.0377319421414</v>
      </c>
      <c r="P161" s="167"/>
      <c r="Y161" s="83"/>
      <c r="Z161" s="83"/>
      <c r="AA161" s="83"/>
    </row>
    <row r="162" spans="1:27" ht="15.75" thickBot="1">
      <c r="A162" s="151">
        <v>41654</v>
      </c>
      <c r="B162" s="207">
        <v>1010.9240383641131</v>
      </c>
      <c r="C162" s="207"/>
      <c r="D162" s="207">
        <v>1010.9240383641131</v>
      </c>
      <c r="E162" s="207">
        <v>1010.9240383641131</v>
      </c>
      <c r="F162" s="207">
        <v>1010.9240383641131</v>
      </c>
      <c r="G162" s="207"/>
      <c r="H162" s="207"/>
      <c r="I162" s="148"/>
      <c r="J162" s="81">
        <v>41440</v>
      </c>
      <c r="K162" s="82">
        <v>1640.1443605999168</v>
      </c>
      <c r="L162" s="82">
        <v>2189.4752161662732</v>
      </c>
      <c r="M162" s="82">
        <v>1529.5908191126066</v>
      </c>
      <c r="N162" s="82">
        <v>1517.5016486062254</v>
      </c>
      <c r="O162" s="82">
        <v>1538.5304272405044</v>
      </c>
      <c r="P162" s="167"/>
      <c r="Y162" s="83"/>
      <c r="Z162" s="83"/>
      <c r="AA162" s="83"/>
    </row>
    <row r="163" spans="1:27" ht="15.75" thickBot="1">
      <c r="A163" s="151">
        <v>41623</v>
      </c>
      <c r="B163" s="207">
        <v>974.18434539506131</v>
      </c>
      <c r="C163" s="207"/>
      <c r="D163" s="207">
        <v>974.18434539506131</v>
      </c>
      <c r="E163" s="207">
        <v>974.18434539506131</v>
      </c>
      <c r="F163" s="207">
        <v>974.18434539506131</v>
      </c>
      <c r="G163" s="207"/>
      <c r="H163" s="207"/>
      <c r="I163" s="148"/>
      <c r="J163" s="81">
        <v>41409</v>
      </c>
      <c r="K163" s="82">
        <v>1634.5436910027624</v>
      </c>
      <c r="L163" s="82">
        <v>2022.7915128730397</v>
      </c>
      <c r="M163" s="82">
        <v>1531.2998506766019</v>
      </c>
      <c r="N163" s="82">
        <v>1499.9765148273693</v>
      </c>
      <c r="O163" s="82">
        <v>1531.1792946137602</v>
      </c>
      <c r="P163" s="167"/>
      <c r="Y163" s="83"/>
      <c r="Z163" s="83"/>
      <c r="AA163" s="83"/>
    </row>
    <row r="164" spans="1:27" ht="15.75" thickBot="1">
      <c r="A164" s="151">
        <v>41593</v>
      </c>
      <c r="B164" s="207">
        <v>947.85551858327335</v>
      </c>
      <c r="C164" s="207">
        <v>1214.3820145359145</v>
      </c>
      <c r="D164" s="207">
        <v>947.85551858327335</v>
      </c>
      <c r="E164" s="207">
        <v>947.85551858327335</v>
      </c>
      <c r="F164" s="207">
        <v>947.85551858327335</v>
      </c>
      <c r="G164" s="207"/>
      <c r="H164" s="207"/>
      <c r="I164" s="148"/>
      <c r="J164" s="81">
        <v>41379</v>
      </c>
      <c r="K164" s="82">
        <v>1693.4756434404819</v>
      </c>
      <c r="L164" s="82">
        <v>1984.3317508901323</v>
      </c>
      <c r="M164" s="82">
        <v>1566.1113941131002</v>
      </c>
      <c r="N164" s="82">
        <v>1523.8730825135526</v>
      </c>
      <c r="O164" s="82">
        <v>1557.7331785568633</v>
      </c>
      <c r="P164" s="167"/>
      <c r="Y164" s="83"/>
      <c r="Z164" s="83"/>
      <c r="AA164" s="83"/>
    </row>
    <row r="165" spans="1:27" ht="15.75" thickBot="1">
      <c r="A165" s="151">
        <v>41562</v>
      </c>
      <c r="B165" s="207">
        <v>902.94183751416494</v>
      </c>
      <c r="C165" s="207">
        <v>1167.3232820116805</v>
      </c>
      <c r="D165" s="207">
        <v>902.94183751416494</v>
      </c>
      <c r="E165" s="207">
        <v>902.94183751416494</v>
      </c>
      <c r="F165" s="207">
        <v>902.94183751416494</v>
      </c>
      <c r="G165" s="207"/>
      <c r="H165" s="207"/>
      <c r="I165" s="148"/>
      <c r="J165" s="81">
        <v>41348</v>
      </c>
      <c r="K165" s="82">
        <v>1802.4379631989764</v>
      </c>
      <c r="L165" s="82">
        <v>2108.1197342465607</v>
      </c>
      <c r="M165" s="82">
        <v>1666.4866600059474</v>
      </c>
      <c r="N165" s="82">
        <v>1622.2089220365035</v>
      </c>
      <c r="O165" s="82">
        <v>1654.4693169095103</v>
      </c>
      <c r="P165" s="167"/>
      <c r="Y165" s="83"/>
      <c r="Z165" s="83"/>
      <c r="AA165" s="83"/>
    </row>
    <row r="166" spans="1:27" ht="15.75" thickBot="1">
      <c r="A166" s="151">
        <v>41532</v>
      </c>
      <c r="B166" s="207">
        <v>889.90771943837342</v>
      </c>
      <c r="C166" s="207">
        <v>1160.3774878328391</v>
      </c>
      <c r="D166" s="207">
        <v>889.90771943837342</v>
      </c>
      <c r="E166" s="207">
        <v>889.90771943837342</v>
      </c>
      <c r="F166" s="207">
        <v>889.90771943837342</v>
      </c>
      <c r="G166" s="207"/>
      <c r="H166" s="207"/>
      <c r="I166" s="148"/>
      <c r="J166" s="81">
        <v>41320</v>
      </c>
      <c r="K166" s="82">
        <v>1782.6124529587646</v>
      </c>
      <c r="L166" s="82">
        <v>1858.1795046167595</v>
      </c>
      <c r="M166" s="82">
        <v>1648.1001264024869</v>
      </c>
      <c r="N166" s="82">
        <v>1584.2362735667577</v>
      </c>
      <c r="O166" s="82">
        <v>1637.2419024515589</v>
      </c>
      <c r="P166" s="167"/>
      <c r="Y166" s="83"/>
      <c r="Z166" s="83"/>
      <c r="AA166" s="83"/>
    </row>
    <row r="167" spans="1:27" ht="15.75" thickBot="1">
      <c r="A167" s="151">
        <v>41501</v>
      </c>
      <c r="B167" s="207">
        <v>741.77024835808641</v>
      </c>
      <c r="C167" s="207">
        <v>1039.4560952719298</v>
      </c>
      <c r="D167" s="207">
        <v>741.77024835808641</v>
      </c>
      <c r="E167" s="207">
        <v>741.77024835808641</v>
      </c>
      <c r="F167" s="207">
        <v>741.77024835808641</v>
      </c>
      <c r="G167" s="207"/>
      <c r="H167" s="207"/>
      <c r="I167" s="148"/>
      <c r="J167" s="81">
        <v>41289</v>
      </c>
      <c r="K167" s="82">
        <v>1763.4715985207706</v>
      </c>
      <c r="L167" s="82">
        <v>2087.3339218273227</v>
      </c>
      <c r="M167" s="82">
        <v>1621.8701848571282</v>
      </c>
      <c r="N167" s="82">
        <v>1626.579060760778</v>
      </c>
      <c r="O167" s="82">
        <v>1626.579060760778</v>
      </c>
      <c r="P167" s="167"/>
      <c r="Y167" s="83"/>
      <c r="Z167" s="83"/>
      <c r="AA167" s="83"/>
    </row>
    <row r="168" spans="1:27" ht="15.75" thickBot="1">
      <c r="A168" s="151">
        <v>41470</v>
      </c>
      <c r="B168" s="207">
        <v>690.79842072817132</v>
      </c>
      <c r="C168" s="207">
        <v>979.89132474032624</v>
      </c>
      <c r="D168" s="207">
        <v>690.79842072817132</v>
      </c>
      <c r="E168" s="207">
        <v>690.79842072817132</v>
      </c>
      <c r="F168" s="207">
        <v>690.79842072817132</v>
      </c>
      <c r="G168" s="207"/>
      <c r="H168" s="207"/>
      <c r="I168" s="148"/>
      <c r="J168" s="81">
        <v>41258</v>
      </c>
      <c r="K168" s="82">
        <v>1846.67</v>
      </c>
      <c r="L168" s="82">
        <v>2014.04</v>
      </c>
      <c r="M168" s="82">
        <v>1689.11</v>
      </c>
      <c r="N168" s="82">
        <v>1666.84</v>
      </c>
      <c r="O168" s="82">
        <v>1696.71</v>
      </c>
      <c r="P168" s="167"/>
      <c r="Y168" s="83"/>
      <c r="Z168" s="83"/>
      <c r="AA168" s="83"/>
    </row>
    <row r="169" spans="1:27" ht="15.75" thickBot="1">
      <c r="A169" s="151">
        <v>41440</v>
      </c>
      <c r="B169" s="207">
        <v>745.52016390905305</v>
      </c>
      <c r="C169" s="207">
        <v>1082.4798141324222</v>
      </c>
      <c r="D169" s="207">
        <v>745.52016390905305</v>
      </c>
      <c r="E169" s="207">
        <v>745.52016390905305</v>
      </c>
      <c r="F169" s="207">
        <v>745.52016390905305</v>
      </c>
      <c r="G169" s="207"/>
      <c r="H169" s="207"/>
      <c r="I169" s="148"/>
      <c r="J169" s="81">
        <v>41228</v>
      </c>
      <c r="K169" s="82">
        <v>1849.7306972718172</v>
      </c>
      <c r="L169" s="82">
        <v>2163.4876564894294</v>
      </c>
      <c r="M169" s="82">
        <v>1684.4811378481431</v>
      </c>
      <c r="N169" s="82">
        <v>1635.5110344059626</v>
      </c>
      <c r="O169" s="82">
        <v>1707.6495699756094</v>
      </c>
      <c r="P169" s="167"/>
      <c r="Y169" s="83"/>
      <c r="Z169" s="83"/>
      <c r="AA169" s="83"/>
    </row>
    <row r="170" spans="1:27" ht="15.75" thickBot="1">
      <c r="A170" s="151">
        <v>41409</v>
      </c>
      <c r="B170" s="207">
        <v>742.9744050012556</v>
      </c>
      <c r="C170" s="207">
        <v>1000.071142489317</v>
      </c>
      <c r="D170" s="207">
        <v>742.9744050012556</v>
      </c>
      <c r="E170" s="207">
        <v>742.9744050012556</v>
      </c>
      <c r="F170" s="207">
        <v>742.9744050012556</v>
      </c>
      <c r="G170" s="207"/>
      <c r="H170" s="207"/>
      <c r="I170" s="148"/>
      <c r="J170" s="81">
        <v>41197</v>
      </c>
      <c r="K170" s="82">
        <v>1736.8811161956837</v>
      </c>
      <c r="L170" s="82">
        <v>2272.846991890789</v>
      </c>
      <c r="M170" s="82">
        <v>1593.7892235799404</v>
      </c>
      <c r="N170" s="82">
        <v>1577.2388311099251</v>
      </c>
      <c r="O170" s="82">
        <v>1608.0471809311346</v>
      </c>
      <c r="P170" s="167"/>
      <c r="Y170" s="83"/>
      <c r="Z170" s="83"/>
      <c r="AA170" s="83"/>
    </row>
    <row r="171" spans="1:27" ht="15.75" thickBot="1">
      <c r="A171" s="151">
        <v>41379</v>
      </c>
      <c r="B171" s="207">
        <v>769.76165610930991</v>
      </c>
      <c r="C171" s="207">
        <v>981.05657877311683</v>
      </c>
      <c r="D171" s="207">
        <v>769.76165610930991</v>
      </c>
      <c r="E171" s="207">
        <v>769.76165610930991</v>
      </c>
      <c r="F171" s="207">
        <v>769.76165610930991</v>
      </c>
      <c r="G171" s="207"/>
      <c r="H171" s="207"/>
      <c r="I171" s="148"/>
      <c r="J171" s="81">
        <v>41167</v>
      </c>
      <c r="K171" s="82">
        <v>1721.1442817501486</v>
      </c>
      <c r="L171" s="82">
        <v>2076.3636906961483</v>
      </c>
      <c r="M171" s="82">
        <v>1591.5904885760992</v>
      </c>
      <c r="N171" s="82">
        <v>1569.6887367780073</v>
      </c>
      <c r="O171" s="82">
        <v>1586.8527201212396</v>
      </c>
      <c r="P171" s="167"/>
      <c r="Y171" s="83"/>
      <c r="Z171" s="83"/>
      <c r="AA171" s="83"/>
    </row>
    <row r="172" spans="1:27" ht="15.75" thickBot="1">
      <c r="A172" s="151">
        <v>41348</v>
      </c>
      <c r="B172" s="207">
        <v>819.28998327226191</v>
      </c>
      <c r="C172" s="207">
        <v>1042.2575424680253</v>
      </c>
      <c r="D172" s="207">
        <v>819.28998327226191</v>
      </c>
      <c r="E172" s="207">
        <v>819.28998327226191</v>
      </c>
      <c r="F172" s="207">
        <v>819.28998327226191</v>
      </c>
      <c r="G172" s="207"/>
      <c r="H172" s="207"/>
      <c r="I172" s="148"/>
      <c r="J172" s="81">
        <v>41136</v>
      </c>
      <c r="K172" s="82">
        <v>1529.6480782567337</v>
      </c>
      <c r="L172" s="82">
        <v>2125.686121547858</v>
      </c>
      <c r="M172" s="82">
        <v>1406.5027087217688</v>
      </c>
      <c r="N172" s="82">
        <v>1384.6976049338712</v>
      </c>
      <c r="O172" s="82">
        <v>1410.4219019147317</v>
      </c>
      <c r="P172" s="167"/>
      <c r="Y172" s="83"/>
      <c r="Z172" s="83"/>
      <c r="AA172" s="83"/>
    </row>
    <row r="173" spans="1:27" ht="15.75" thickBot="1">
      <c r="A173" s="151">
        <v>41320</v>
      </c>
      <c r="B173" s="207">
        <v>810.27838770852929</v>
      </c>
      <c r="C173" s="207">
        <v>918.68671996398302</v>
      </c>
      <c r="D173" s="207">
        <v>810.27838770852929</v>
      </c>
      <c r="E173" s="207">
        <v>810.27838770852929</v>
      </c>
      <c r="F173" s="207">
        <v>810.27838770852929</v>
      </c>
      <c r="G173" s="207"/>
      <c r="H173" s="207"/>
      <c r="I173" s="148"/>
      <c r="J173" s="81">
        <v>41105</v>
      </c>
      <c r="K173" s="82">
        <v>1384.3366075394238</v>
      </c>
      <c r="L173" s="82">
        <v>1893.6811568272879</v>
      </c>
      <c r="M173" s="82">
        <v>1314.9682801407571</v>
      </c>
      <c r="N173" s="82">
        <v>1272.1236817340985</v>
      </c>
      <c r="O173" s="82">
        <v>1272.3866935695839</v>
      </c>
      <c r="P173" s="167"/>
      <c r="Y173" s="83"/>
      <c r="Z173" s="83"/>
      <c r="AA173" s="83"/>
    </row>
    <row r="174" spans="1:27" ht="15.75" thickBot="1">
      <c r="A174" s="151">
        <v>41289</v>
      </c>
      <c r="B174" s="207">
        <v>801.57799932762293</v>
      </c>
      <c r="C174" s="207">
        <v>1031.9810057901791</v>
      </c>
      <c r="D174" s="207">
        <v>801.57799932762293</v>
      </c>
      <c r="E174" s="207">
        <v>801.57799932762293</v>
      </c>
      <c r="F174" s="207">
        <v>801.57799932762293</v>
      </c>
      <c r="G174" s="207"/>
      <c r="H174" s="207"/>
      <c r="I174" s="148"/>
      <c r="J174" s="81">
        <v>41075</v>
      </c>
      <c r="K174" s="82">
        <v>1890.6321544336979</v>
      </c>
      <c r="L174" s="82">
        <v>1989.9480699597566</v>
      </c>
      <c r="M174" s="82">
        <v>1788.7342794160015</v>
      </c>
      <c r="N174" s="82">
        <v>1723.9896615964501</v>
      </c>
      <c r="O174" s="82">
        <v>1748.1209773972844</v>
      </c>
      <c r="P174" s="167"/>
      <c r="Y174" s="83"/>
      <c r="Z174" s="83"/>
      <c r="AA174" s="83"/>
    </row>
    <row r="175" spans="1:27" ht="15.75" thickBot="1">
      <c r="A175" s="151">
        <v>41258</v>
      </c>
      <c r="B175" s="207">
        <v>839.39545454545453</v>
      </c>
      <c r="C175" s="207">
        <v>995.74438146537943</v>
      </c>
      <c r="D175" s="207">
        <v>839.39545454545453</v>
      </c>
      <c r="E175" s="207">
        <v>839.39545454545453</v>
      </c>
      <c r="F175" s="207">
        <v>839.39545454545453</v>
      </c>
      <c r="G175" s="207"/>
      <c r="H175" s="207"/>
      <c r="I175" s="148"/>
      <c r="J175" s="81">
        <v>41044</v>
      </c>
      <c r="K175" s="82">
        <v>2328.5179109369064</v>
      </c>
      <c r="L175" s="82">
        <v>2147.2295096038156</v>
      </c>
      <c r="M175" s="82">
        <v>2180.8919303706048</v>
      </c>
      <c r="N175" s="82">
        <v>2115.7831776450234</v>
      </c>
      <c r="O175" s="82">
        <v>2142.0574636022111</v>
      </c>
      <c r="P175" s="167"/>
      <c r="Y175" s="83"/>
      <c r="Z175" s="83"/>
      <c r="AA175" s="83"/>
    </row>
    <row r="176" spans="1:27" ht="15.75" thickBot="1">
      <c r="A176" s="151">
        <v>41228</v>
      </c>
      <c r="B176" s="207">
        <v>840.78668057809864</v>
      </c>
      <c r="C176" s="207">
        <v>1069.6315258480715</v>
      </c>
      <c r="D176" s="207">
        <v>840.78668057809864</v>
      </c>
      <c r="E176" s="207">
        <v>840.78668057809864</v>
      </c>
      <c r="F176" s="207">
        <v>840.78668057809864</v>
      </c>
      <c r="G176" s="207"/>
      <c r="H176" s="207"/>
      <c r="I176" s="148"/>
      <c r="J176" s="81">
        <v>41014</v>
      </c>
      <c r="K176" s="82">
        <v>2468.5958422199842</v>
      </c>
      <c r="L176" s="82">
        <v>2311.2316907647141</v>
      </c>
      <c r="M176" s="82">
        <v>2293.5753075398898</v>
      </c>
      <c r="N176" s="82">
        <v>2242.895206598856</v>
      </c>
      <c r="O176" s="82">
        <v>2212.9197603236648</v>
      </c>
      <c r="P176" s="167"/>
      <c r="Y176" s="83"/>
      <c r="Z176" s="83"/>
      <c r="AA176" s="83"/>
    </row>
    <row r="177" spans="1:27" ht="15.75" thickBot="1">
      <c r="A177" s="151">
        <v>41197</v>
      </c>
      <c r="B177" s="207">
        <v>789.49141645258339</v>
      </c>
      <c r="C177" s="207">
        <v>1123.6989444627425</v>
      </c>
      <c r="D177" s="207">
        <v>789.49141645258339</v>
      </c>
      <c r="E177" s="207">
        <v>789.49141645258339</v>
      </c>
      <c r="F177" s="207">
        <v>789.49141645258339</v>
      </c>
      <c r="G177" s="207"/>
      <c r="H177" s="207"/>
      <c r="I177" s="148"/>
      <c r="J177" s="81">
        <v>40983</v>
      </c>
      <c r="K177" s="82">
        <v>2330.4129755161725</v>
      </c>
      <c r="L177" s="82">
        <v>2216.3651002549705</v>
      </c>
      <c r="M177" s="82">
        <v>2205.369424673087</v>
      </c>
      <c r="N177" s="82">
        <v>2117.4112791720663</v>
      </c>
      <c r="O177" s="82">
        <v>2080.3123659153025</v>
      </c>
      <c r="P177" s="167"/>
      <c r="Y177" s="83"/>
      <c r="Z177" s="83"/>
      <c r="AA177" s="83"/>
    </row>
    <row r="178" spans="1:27" ht="15.75" thickBot="1">
      <c r="A178" s="151">
        <v>41167</v>
      </c>
      <c r="B178" s="207">
        <v>782.33830988643115</v>
      </c>
      <c r="C178" s="207">
        <v>1026.5573071485217</v>
      </c>
      <c r="D178" s="207">
        <v>782.33830988643115</v>
      </c>
      <c r="E178" s="207">
        <v>782.33830988643115</v>
      </c>
      <c r="F178" s="207">
        <v>782.33830988643115</v>
      </c>
      <c r="G178" s="207"/>
      <c r="H178" s="207"/>
      <c r="I178" s="148"/>
      <c r="J178" s="81">
        <v>40954</v>
      </c>
      <c r="K178" s="82">
        <v>2528.0485466637688</v>
      </c>
      <c r="L178" s="82">
        <v>2891.7662016998429</v>
      </c>
      <c r="M178" s="82">
        <v>2408.3257772405468</v>
      </c>
      <c r="N178" s="82">
        <v>2353.2605262696147</v>
      </c>
      <c r="O178" s="82">
        <v>2256.1406669186636</v>
      </c>
      <c r="P178" s="167"/>
      <c r="Y178" s="83"/>
      <c r="Z178" s="83"/>
      <c r="AA178" s="83"/>
    </row>
    <row r="179" spans="1:27" ht="15.75" thickBot="1">
      <c r="A179" s="151">
        <v>41136</v>
      </c>
      <c r="B179" s="207">
        <v>695.29458102578803</v>
      </c>
      <c r="C179" s="207">
        <v>1050.9423905633519</v>
      </c>
      <c r="D179" s="207">
        <v>695.29458102578803</v>
      </c>
      <c r="E179" s="207">
        <v>695.29458102578803</v>
      </c>
      <c r="F179" s="207">
        <v>695.29458102578803</v>
      </c>
      <c r="G179" s="207"/>
      <c r="H179" s="207"/>
      <c r="I179" s="148"/>
      <c r="J179" s="81">
        <v>40923</v>
      </c>
      <c r="K179" s="82">
        <v>2901.9382055977967</v>
      </c>
      <c r="L179" s="82">
        <v>3415.6532244935156</v>
      </c>
      <c r="M179" s="82">
        <v>2751.0957889164592</v>
      </c>
      <c r="N179" s="82">
        <v>2697.7539937221472</v>
      </c>
      <c r="O179" s="82">
        <v>2687.1226615924434</v>
      </c>
      <c r="P179" s="167"/>
      <c r="Y179" s="83"/>
      <c r="Z179" s="83"/>
      <c r="AA179" s="83"/>
    </row>
    <row r="180" spans="1:27" ht="15.75" thickBot="1">
      <c r="A180" s="151">
        <v>41105</v>
      </c>
      <c r="B180" s="207">
        <v>629.24391251791985</v>
      </c>
      <c r="C180" s="207">
        <v>936.23878979445885</v>
      </c>
      <c r="D180" s="207">
        <v>629.24391251791985</v>
      </c>
      <c r="E180" s="207">
        <v>629.24391251791985</v>
      </c>
      <c r="F180" s="207">
        <v>629.24391251791985</v>
      </c>
      <c r="G180" s="207"/>
      <c r="H180" s="207"/>
      <c r="I180" s="148"/>
      <c r="J180" s="81">
        <v>40892</v>
      </c>
      <c r="K180" s="82">
        <v>2837.60914268119</v>
      </c>
      <c r="L180" s="82">
        <v>3392.2700759882023</v>
      </c>
      <c r="M180" s="82">
        <v>2714.0009287504904</v>
      </c>
      <c r="N180" s="82">
        <v>2652.4153976380162</v>
      </c>
      <c r="O180" s="82">
        <v>2700.6884337697416</v>
      </c>
      <c r="P180" s="167"/>
      <c r="Y180" s="83"/>
      <c r="Z180" s="83"/>
      <c r="AA180" s="83"/>
    </row>
    <row r="181" spans="1:27" ht="15.75" thickBot="1">
      <c r="A181" s="151">
        <v>41075</v>
      </c>
      <c r="B181" s="207">
        <v>859.37825201531712</v>
      </c>
      <c r="C181" s="207">
        <v>983.83329530213075</v>
      </c>
      <c r="D181" s="207">
        <v>859.37825201531712</v>
      </c>
      <c r="E181" s="207">
        <v>859.37825201531712</v>
      </c>
      <c r="F181" s="207">
        <v>859.37825201531712</v>
      </c>
      <c r="G181" s="207"/>
      <c r="H181" s="207"/>
      <c r="I181" s="148"/>
      <c r="J181" s="81">
        <v>40862</v>
      </c>
      <c r="K181" s="82">
        <v>2643.9849842649332</v>
      </c>
      <c r="L181" s="82">
        <v>3242.7606869038277</v>
      </c>
      <c r="M181" s="82">
        <v>2556.3866612846382</v>
      </c>
      <c r="N181" s="82">
        <v>2503.7194444447546</v>
      </c>
      <c r="O181" s="82">
        <v>2407.9112328382939</v>
      </c>
      <c r="P181" s="167"/>
      <c r="Y181" s="83"/>
      <c r="Z181" s="83"/>
      <c r="AA181" s="83"/>
    </row>
    <row r="182" spans="1:27" ht="15.75" thickBot="1">
      <c r="A182" s="151">
        <v>41044</v>
      </c>
      <c r="B182" s="207">
        <v>1058.4172322440484</v>
      </c>
      <c r="C182" s="207">
        <v>1061.59347376649</v>
      </c>
      <c r="D182" s="207">
        <v>1058.4172322440484</v>
      </c>
      <c r="E182" s="207">
        <v>1058.4172322440484</v>
      </c>
      <c r="F182" s="207">
        <v>1058.4172322440484</v>
      </c>
      <c r="G182" s="207"/>
      <c r="H182" s="207"/>
      <c r="I182" s="148"/>
      <c r="J182" s="81">
        <v>40831</v>
      </c>
      <c r="K182" s="82">
        <v>3000.6752255361075</v>
      </c>
      <c r="L182" s="82">
        <v>3440.2124217712339</v>
      </c>
      <c r="M182" s="82">
        <v>2823.7162037340227</v>
      </c>
      <c r="N182" s="82">
        <v>2773.7088781418543</v>
      </c>
      <c r="O182" s="82">
        <v>2678.4857809205455</v>
      </c>
      <c r="P182" s="167"/>
      <c r="Y182" s="83"/>
      <c r="Z182" s="83"/>
      <c r="AA182" s="83"/>
    </row>
    <row r="183" spans="1:27" ht="15.75" thickBot="1">
      <c r="A183" s="151">
        <v>41014</v>
      </c>
      <c r="B183" s="207">
        <v>1122.0890191909018</v>
      </c>
      <c r="C183" s="207">
        <v>1142.6763968658486</v>
      </c>
      <c r="D183" s="207">
        <v>1122.0890191909018</v>
      </c>
      <c r="E183" s="207">
        <v>1122.0890191909018</v>
      </c>
      <c r="F183" s="207">
        <v>1122.0890191909018</v>
      </c>
      <c r="G183" s="207"/>
      <c r="H183" s="207"/>
      <c r="I183" s="148"/>
      <c r="J183" s="81">
        <v>40801</v>
      </c>
      <c r="K183" s="82">
        <v>2840.2362933388454</v>
      </c>
      <c r="L183" s="82">
        <v>2787.6040696052096</v>
      </c>
      <c r="M183" s="82">
        <v>2719.9699603921736</v>
      </c>
      <c r="N183" s="82">
        <v>2671.283118175812</v>
      </c>
      <c r="O183" s="82"/>
      <c r="Y183" s="83"/>
      <c r="Z183" s="83"/>
      <c r="AA183" s="83"/>
    </row>
    <row r="184" spans="1:27" ht="15.75" thickBot="1">
      <c r="A184" s="151">
        <v>40983</v>
      </c>
      <c r="B184" s="207">
        <v>1059.2786252346239</v>
      </c>
      <c r="C184" s="207">
        <v>1095.7742129524931</v>
      </c>
      <c r="D184" s="207">
        <v>1059.2786252346239</v>
      </c>
      <c r="E184" s="207">
        <v>1059.2786252346239</v>
      </c>
      <c r="F184" s="207">
        <v>1059.2786252346239</v>
      </c>
      <c r="G184" s="207"/>
      <c r="H184" s="207"/>
      <c r="I184" s="148"/>
      <c r="J184" s="81">
        <v>40770</v>
      </c>
      <c r="K184" s="82">
        <v>2731.4165759843368</v>
      </c>
      <c r="L184" s="82">
        <v>2762.176982051391</v>
      </c>
      <c r="M184" s="82">
        <v>2670.3570421541413</v>
      </c>
      <c r="N184" s="82">
        <v>2798.6205264780829</v>
      </c>
      <c r="O184" s="82"/>
      <c r="Y184" s="83"/>
      <c r="Z184" s="83"/>
      <c r="AA184" s="83"/>
    </row>
    <row r="185" spans="1:27" ht="15.75" thickBot="1">
      <c r="A185" s="151">
        <v>40954</v>
      </c>
      <c r="B185" s="207">
        <v>1149.1129757562585</v>
      </c>
      <c r="C185" s="207">
        <v>1429.6935253788902</v>
      </c>
      <c r="D185" s="207">
        <v>1149.1129757562585</v>
      </c>
      <c r="E185" s="207">
        <v>1149.1129757562585</v>
      </c>
      <c r="F185" s="207">
        <v>1149.1129757562585</v>
      </c>
      <c r="G185" s="207"/>
      <c r="H185" s="207"/>
      <c r="I185" s="148"/>
      <c r="J185" s="81">
        <v>40739</v>
      </c>
      <c r="K185" s="82">
        <v>2832.300241451735</v>
      </c>
      <c r="L185" s="82">
        <v>2726.1607920943411</v>
      </c>
      <c r="M185" s="82">
        <v>2685.2676489941523</v>
      </c>
      <c r="N185" s="82">
        <v>2978.1374579398134</v>
      </c>
      <c r="O185" s="82"/>
      <c r="Y185" s="83"/>
      <c r="Z185" s="83"/>
      <c r="AA185" s="83"/>
    </row>
    <row r="186" spans="1:27" ht="15.75" thickBot="1">
      <c r="A186" s="151">
        <v>40923</v>
      </c>
      <c r="B186" s="207">
        <v>1319.0628207262712</v>
      </c>
      <c r="C186" s="207">
        <v>1688.7040512221827</v>
      </c>
      <c r="D186" s="207">
        <v>1319.0628207262712</v>
      </c>
      <c r="E186" s="207">
        <v>1319.0628207262712</v>
      </c>
      <c r="F186" s="207">
        <v>1319.0628207262712</v>
      </c>
      <c r="G186" s="207"/>
      <c r="H186" s="207"/>
      <c r="I186" s="148"/>
      <c r="J186" s="81">
        <v>40709</v>
      </c>
      <c r="K186" s="82">
        <v>2862.3325872084879</v>
      </c>
      <c r="L186" s="82">
        <v>2704.3045319726775</v>
      </c>
      <c r="M186" s="82">
        <v>2720.4972981031515</v>
      </c>
      <c r="N186" s="82">
        <v>3027.4027838168363</v>
      </c>
      <c r="O186" s="82"/>
      <c r="Y186" s="83"/>
      <c r="Z186" s="83"/>
      <c r="AA186" s="83"/>
    </row>
    <row r="187" spans="1:27" ht="15.75" thickBot="1">
      <c r="A187" s="151">
        <v>40892</v>
      </c>
      <c r="B187" s="207">
        <v>1289.8223375823591</v>
      </c>
      <c r="C187" s="207">
        <v>1677.1433877074876</v>
      </c>
      <c r="D187" s="207">
        <v>1289.8223375823591</v>
      </c>
      <c r="E187" s="207">
        <v>1289.8223375823591</v>
      </c>
      <c r="F187" s="207">
        <v>1289.8223375823591</v>
      </c>
      <c r="G187" s="207"/>
      <c r="H187" s="207"/>
      <c r="I187" s="148"/>
      <c r="J187" s="81">
        <v>40678</v>
      </c>
      <c r="K187" s="82">
        <v>2694.2048329460595</v>
      </c>
      <c r="L187" s="82">
        <v>2652.3886783783305</v>
      </c>
      <c r="M187" s="82">
        <v>2587.9809258081323</v>
      </c>
      <c r="N187" s="82">
        <v>2885.8935397882824</v>
      </c>
      <c r="O187" s="82"/>
      <c r="Y187" s="83"/>
      <c r="Z187" s="83"/>
      <c r="AA187" s="83"/>
    </row>
    <row r="188" spans="1:27" ht="15.75" thickBot="1">
      <c r="A188" s="151">
        <v>40862</v>
      </c>
      <c r="B188" s="207">
        <v>1201.8113564840605</v>
      </c>
      <c r="C188" s="207">
        <v>1603.2257226377335</v>
      </c>
      <c r="D188" s="207">
        <v>1201.8113564840605</v>
      </c>
      <c r="E188" s="207">
        <v>1201.8113564840605</v>
      </c>
      <c r="F188" s="207">
        <v>1201.8113564840605</v>
      </c>
      <c r="G188" s="207"/>
      <c r="H188" s="207"/>
      <c r="I188" s="148"/>
      <c r="J188" s="81">
        <v>40648</v>
      </c>
      <c r="K188" s="82">
        <v>2773.6157590780654</v>
      </c>
      <c r="L188" s="82">
        <v>2690.9848875712046</v>
      </c>
      <c r="M188" s="82">
        <v>2662.1183362678821</v>
      </c>
      <c r="N188" s="82">
        <v>2954.850361764567</v>
      </c>
      <c r="O188" s="82"/>
      <c r="Y188" s="83"/>
      <c r="Z188" s="83"/>
      <c r="AA188" s="83"/>
    </row>
    <row r="189" spans="1:27" ht="15.75" thickBot="1">
      <c r="A189" s="151">
        <v>40831</v>
      </c>
      <c r="B189" s="207">
        <v>1363.9432843345942</v>
      </c>
      <c r="C189" s="207">
        <v>1700.8461550049217</v>
      </c>
      <c r="D189" s="207">
        <v>1363.9432843345942</v>
      </c>
      <c r="E189" s="207">
        <v>1363.9432843345942</v>
      </c>
      <c r="F189" s="207">
        <v>1363.9432843345942</v>
      </c>
      <c r="G189" s="207"/>
      <c r="H189" s="207"/>
      <c r="I189" s="148"/>
      <c r="J189" s="81">
        <v>40617</v>
      </c>
      <c r="K189" s="82">
        <v>2829.9394928442848</v>
      </c>
      <c r="L189" s="82">
        <v>2722.0497841106235</v>
      </c>
      <c r="M189" s="82">
        <v>2679.1115298694936</v>
      </c>
      <c r="N189" s="82">
        <v>2987.6776093543517</v>
      </c>
      <c r="O189" s="82"/>
      <c r="Y189" s="83"/>
      <c r="Z189" s="83"/>
      <c r="AA189" s="83"/>
    </row>
    <row r="190" spans="1:27" ht="15.75" thickBot="1">
      <c r="A190" s="151">
        <v>40801</v>
      </c>
      <c r="B190" s="207">
        <v>1291.0164969722023</v>
      </c>
      <c r="C190" s="207">
        <v>1378.1956118346279</v>
      </c>
      <c r="D190" s="207">
        <v>1291.0164969722023</v>
      </c>
      <c r="E190" s="207">
        <v>1291.0164969722023</v>
      </c>
      <c r="F190" s="207"/>
      <c r="G190" s="207"/>
      <c r="H190" s="207"/>
      <c r="I190" s="148"/>
      <c r="J190" s="81">
        <v>40589</v>
      </c>
      <c r="K190" s="82">
        <v>2548.8702386207428</v>
      </c>
      <c r="L190" s="82">
        <v>2494.5308219303802</v>
      </c>
      <c r="M190" s="82">
        <v>2458.619670725539</v>
      </c>
      <c r="N190" s="82">
        <v>2655.5214927142288</v>
      </c>
      <c r="O190" s="82"/>
      <c r="Y190" s="83"/>
      <c r="Z190" s="83"/>
      <c r="AA190" s="83"/>
    </row>
    <row r="191" spans="1:27" ht="15.75" thickBot="1">
      <c r="A191" s="151">
        <v>40770</v>
      </c>
      <c r="B191" s="207">
        <v>1241.5529890837893</v>
      </c>
      <c r="C191" s="207">
        <v>1365.6244218042696</v>
      </c>
      <c r="D191" s="207">
        <v>1241.5529890837893</v>
      </c>
      <c r="E191" s="207">
        <v>1241.5529890837893</v>
      </c>
      <c r="F191" s="207"/>
      <c r="G191" s="207"/>
      <c r="H191" s="207"/>
      <c r="I191" s="148"/>
      <c r="J191" s="81">
        <v>40558</v>
      </c>
      <c r="K191" s="82">
        <v>2640.8185727841787</v>
      </c>
      <c r="L191" s="82">
        <v>2629.0659366345112</v>
      </c>
      <c r="M191" s="82">
        <v>2589.1362840564516</v>
      </c>
      <c r="N191" s="82">
        <v>2473.0781821593396</v>
      </c>
      <c r="O191" s="82"/>
      <c r="Y191" s="83"/>
      <c r="Z191" s="83"/>
      <c r="AA191" s="83"/>
    </row>
    <row r="192" spans="1:27" ht="15.75" thickBot="1">
      <c r="A192" s="151">
        <v>40739</v>
      </c>
      <c r="B192" s="207">
        <v>1287.4092006598794</v>
      </c>
      <c r="C192" s="207">
        <v>1347.8179637440908</v>
      </c>
      <c r="D192" s="207">
        <v>1287.4092006598794</v>
      </c>
      <c r="E192" s="207">
        <v>1287.4092006598794</v>
      </c>
      <c r="F192" s="207"/>
      <c r="G192" s="207"/>
      <c r="H192" s="207"/>
      <c r="I192" s="148"/>
      <c r="J192" s="81">
        <v>40527</v>
      </c>
      <c r="K192" s="82">
        <v>2549.5713015329297</v>
      </c>
      <c r="L192" s="82">
        <v>2414.9395278558209</v>
      </c>
      <c r="M192" s="82">
        <v>2388.9970930939189</v>
      </c>
      <c r="N192" s="82">
        <v>2376.193281737801</v>
      </c>
      <c r="O192" s="82"/>
      <c r="Y192" s="83"/>
      <c r="Z192" s="83"/>
      <c r="AA192" s="83"/>
    </row>
    <row r="193" spans="1:27" ht="15.75" thickBot="1">
      <c r="A193" s="151">
        <v>40709</v>
      </c>
      <c r="B193" s="207">
        <v>1301.0602669129489</v>
      </c>
      <c r="C193" s="207">
        <v>1337.0121961247821</v>
      </c>
      <c r="D193" s="207">
        <v>1301.0602669129489</v>
      </c>
      <c r="E193" s="207">
        <v>1301.0602669129489</v>
      </c>
      <c r="F193" s="207"/>
      <c r="G193" s="207"/>
      <c r="H193" s="207"/>
      <c r="I193" s="148"/>
      <c r="J193" s="81">
        <v>40497</v>
      </c>
      <c r="K193" s="82">
        <v>2329.2130814628367</v>
      </c>
      <c r="L193" s="82">
        <v>2230.1973875009003</v>
      </c>
      <c r="M193" s="82">
        <v>2227.7452475790046</v>
      </c>
      <c r="N193" s="82">
        <v>2360.9110268758163</v>
      </c>
      <c r="O193" s="82"/>
      <c r="Y193" s="83"/>
      <c r="Z193" s="83"/>
      <c r="AA193" s="83"/>
    </row>
    <row r="194" spans="1:27" ht="15.75" thickBot="1">
      <c r="A194" s="151">
        <v>40678</v>
      </c>
      <c r="B194" s="207">
        <v>1224.6385604300269</v>
      </c>
      <c r="C194" s="207">
        <v>1311.3449206359387</v>
      </c>
      <c r="D194" s="207">
        <v>1224.6385604300269</v>
      </c>
      <c r="E194" s="207">
        <v>1224.6385604300269</v>
      </c>
      <c r="F194" s="207"/>
      <c r="G194" s="207"/>
      <c r="H194" s="207"/>
      <c r="I194" s="148"/>
      <c r="J194" s="81">
        <v>40466</v>
      </c>
      <c r="K194" s="82">
        <v>2102.167569489136</v>
      </c>
      <c r="L194" s="82">
        <v>2010.1752127628545</v>
      </c>
      <c r="M194" s="82">
        <v>2045.1315299775938</v>
      </c>
      <c r="N194" s="82">
        <v>2195.7011801622239</v>
      </c>
      <c r="O194" s="82"/>
      <c r="Y194" s="83"/>
      <c r="Z194" s="83"/>
      <c r="AA194" s="83"/>
    </row>
    <row r="195" spans="1:27" ht="15.75" thickBot="1">
      <c r="A195" s="151">
        <v>40648</v>
      </c>
      <c r="B195" s="207">
        <v>1260.7344359445751</v>
      </c>
      <c r="C195" s="207">
        <v>1330.4269440563608</v>
      </c>
      <c r="D195" s="207">
        <v>1260.7344359445751</v>
      </c>
      <c r="E195" s="207">
        <v>1260.7344359445751</v>
      </c>
      <c r="F195" s="207"/>
      <c r="G195" s="207"/>
      <c r="H195" s="207"/>
      <c r="I195" s="148"/>
      <c r="J195" s="81">
        <v>40436</v>
      </c>
      <c r="K195" s="82">
        <v>2022.7759716038258</v>
      </c>
      <c r="L195" s="82">
        <v>1927.7937101715854</v>
      </c>
      <c r="M195" s="82">
        <v>1994.4112459595576</v>
      </c>
      <c r="N195" s="82">
        <v>2145.7982843311297</v>
      </c>
      <c r="O195" s="82"/>
      <c r="Y195" s="83"/>
      <c r="Z195" s="83"/>
      <c r="AA195" s="83"/>
    </row>
    <row r="196" spans="1:27" ht="15.75" thickBot="1">
      <c r="A196" s="151">
        <v>40617</v>
      </c>
      <c r="B196" s="207">
        <v>1286.3361331110384</v>
      </c>
      <c r="C196" s="207">
        <v>1345.7854752622602</v>
      </c>
      <c r="D196" s="207">
        <v>1286.3361331110384</v>
      </c>
      <c r="E196" s="207">
        <v>1286.3361331110384</v>
      </c>
      <c r="F196" s="207"/>
      <c r="G196" s="207"/>
      <c r="H196" s="207"/>
      <c r="I196" s="148"/>
      <c r="J196" s="81">
        <v>40405</v>
      </c>
      <c r="K196" s="82">
        <v>2005.3306580717522</v>
      </c>
      <c r="L196" s="82">
        <v>1931.8807245270261</v>
      </c>
      <c r="M196" s="82">
        <v>1979.4773491620322</v>
      </c>
      <c r="N196" s="82">
        <v>2130.8643875336043</v>
      </c>
      <c r="O196" s="82"/>
      <c r="Y196" s="83"/>
      <c r="Z196" s="83"/>
      <c r="AA196" s="83"/>
    </row>
    <row r="197" spans="1:27" ht="15.75" thickBot="1">
      <c r="A197" s="151">
        <v>40589</v>
      </c>
      <c r="B197" s="207">
        <v>1158.5773811912466</v>
      </c>
      <c r="C197" s="207">
        <v>1233.2997608435737</v>
      </c>
      <c r="D197" s="207">
        <v>1158.5773811912466</v>
      </c>
      <c r="E197" s="207">
        <v>1158.5773811912466</v>
      </c>
      <c r="F197" s="207"/>
      <c r="G197" s="207"/>
      <c r="H197" s="207"/>
      <c r="I197" s="148"/>
      <c r="J197" s="81">
        <v>40374</v>
      </c>
      <c r="K197" s="82">
        <v>2112.9313267148464</v>
      </c>
      <c r="L197" s="82">
        <v>1969.3913744693991</v>
      </c>
      <c r="M197" s="82">
        <v>2004.6230282909382</v>
      </c>
      <c r="N197" s="82">
        <v>2156.6030282909383</v>
      </c>
      <c r="O197" s="82"/>
      <c r="Y197" s="83"/>
      <c r="Z197" s="83"/>
      <c r="AA197" s="83"/>
    </row>
    <row r="198" spans="1:27" ht="15.75" thickBot="1">
      <c r="A198" s="151">
        <v>40558</v>
      </c>
      <c r="B198" s="207">
        <v>1200.3720785382629</v>
      </c>
      <c r="C198" s="207">
        <v>1299.8141223142688</v>
      </c>
      <c r="D198" s="207">
        <v>1200.3720785382629</v>
      </c>
      <c r="E198" s="207">
        <v>1200.3720785382629</v>
      </c>
      <c r="F198" s="207"/>
      <c r="G198" s="207"/>
      <c r="H198" s="207"/>
      <c r="I198" s="148"/>
      <c r="J198" s="81">
        <v>40344</v>
      </c>
      <c r="K198" s="82">
        <v>2184.1697903504796</v>
      </c>
      <c r="L198" s="82">
        <v>2038.2241166439376</v>
      </c>
      <c r="M198" s="82">
        <v>2083.3619538727648</v>
      </c>
      <c r="N198" s="82">
        <v>2235.3419538727649</v>
      </c>
      <c r="O198" s="82"/>
      <c r="Y198" s="83"/>
      <c r="Z198" s="83"/>
      <c r="AA198" s="83"/>
    </row>
    <row r="199" spans="1:27" ht="15.75" thickBot="1">
      <c r="A199" s="151">
        <v>40527</v>
      </c>
      <c r="B199" s="207">
        <v>1158.8960461513316</v>
      </c>
      <c r="C199" s="207">
        <v>1193.9497062824421</v>
      </c>
      <c r="D199" s="207">
        <v>1158.8960461513316</v>
      </c>
      <c r="E199" s="207">
        <v>1158.8960461513316</v>
      </c>
      <c r="F199" s="207"/>
      <c r="G199" s="207"/>
      <c r="H199" s="207"/>
      <c r="I199" s="148"/>
      <c r="J199" s="81">
        <v>40313</v>
      </c>
      <c r="K199" s="82">
        <v>2461.3882144751678</v>
      </c>
      <c r="L199" s="82">
        <v>2295.4899716838563</v>
      </c>
      <c r="M199" s="82">
        <v>2329.6853237694122</v>
      </c>
      <c r="N199" s="82">
        <v>2481.6653237694122</v>
      </c>
      <c r="O199" s="82"/>
      <c r="Y199" s="83"/>
      <c r="Z199" s="83"/>
      <c r="AA199" s="83"/>
    </row>
    <row r="200" spans="1:27" ht="15.75" thickBot="1">
      <c r="A200" s="151">
        <v>40497</v>
      </c>
      <c r="B200" s="207">
        <v>1058.733218846744</v>
      </c>
      <c r="C200" s="207">
        <v>1102.612916408209</v>
      </c>
      <c r="D200" s="207">
        <v>1058.733218846744</v>
      </c>
      <c r="E200" s="207">
        <v>1058.733218846744</v>
      </c>
      <c r="F200" s="207"/>
      <c r="G200" s="207"/>
      <c r="H200" s="207"/>
      <c r="I200" s="148"/>
      <c r="J200" s="81">
        <v>40283</v>
      </c>
      <c r="K200" s="82">
        <v>2136.8143051280549</v>
      </c>
      <c r="L200" s="82">
        <v>1928.3111284848458</v>
      </c>
      <c r="M200" s="82">
        <v>2030.0128190676344</v>
      </c>
      <c r="N200" s="82">
        <v>2181.9899999999998</v>
      </c>
      <c r="O200" s="82"/>
      <c r="Y200" s="83"/>
      <c r="Z200" s="83"/>
      <c r="AA200" s="83"/>
    </row>
    <row r="201" spans="1:27" ht="15.75" thickBot="1">
      <c r="A201" s="151">
        <v>40466</v>
      </c>
      <c r="B201" s="207">
        <v>955.53071340415261</v>
      </c>
      <c r="C201" s="207">
        <v>993.8336248880787</v>
      </c>
      <c r="D201" s="207">
        <v>955.53071340415261</v>
      </c>
      <c r="E201" s="207">
        <v>955.53071340415261</v>
      </c>
      <c r="F201" s="207"/>
      <c r="G201" s="207"/>
      <c r="H201" s="207"/>
      <c r="I201" s="148"/>
      <c r="J201" s="81">
        <v>40252</v>
      </c>
      <c r="K201" s="82">
        <v>2422.511891360919</v>
      </c>
      <c r="L201" s="82">
        <v>2269.3826138481859</v>
      </c>
      <c r="M201" s="82">
        <v>2323.38</v>
      </c>
      <c r="N201" s="82"/>
      <c r="O201" s="82"/>
      <c r="Y201" s="83"/>
      <c r="Z201" s="83"/>
      <c r="AA201" s="83"/>
    </row>
    <row r="202" spans="1:27" ht="15.75" thickBot="1">
      <c r="A202" s="151">
        <v>40436</v>
      </c>
      <c r="B202" s="207">
        <v>919.4436234562844</v>
      </c>
      <c r="C202" s="207">
        <v>953.10408707257773</v>
      </c>
      <c r="D202" s="207">
        <v>919.4436234562844</v>
      </c>
      <c r="E202" s="207">
        <v>919.4436234562844</v>
      </c>
      <c r="F202" s="207"/>
      <c r="G202" s="207"/>
      <c r="H202" s="207"/>
      <c r="I202" s="148"/>
      <c r="J202" s="81">
        <v>40224</v>
      </c>
      <c r="K202" s="82">
        <v>2689.88</v>
      </c>
      <c r="L202" s="82">
        <v>2542.89</v>
      </c>
      <c r="M202" s="82">
        <v>2572.11</v>
      </c>
      <c r="N202" s="82"/>
      <c r="O202" s="82"/>
      <c r="Y202" s="83"/>
      <c r="Z202" s="83"/>
      <c r="AA202" s="83"/>
    </row>
    <row r="203" spans="1:27" ht="15.75" thickBot="1">
      <c r="A203" s="151">
        <v>40405</v>
      </c>
      <c r="B203" s="207">
        <v>911.51393548715998</v>
      </c>
      <c r="C203" s="207">
        <v>955.12471306878354</v>
      </c>
      <c r="D203" s="207">
        <v>911.51393548715998</v>
      </c>
      <c r="E203" s="207">
        <v>911.51393548715998</v>
      </c>
      <c r="F203" s="207"/>
      <c r="G203" s="207"/>
      <c r="H203" s="207"/>
      <c r="I203" s="148"/>
      <c r="J203" s="81">
        <v>40193</v>
      </c>
      <c r="K203" s="82">
        <v>2642.68</v>
      </c>
      <c r="L203" s="82">
        <v>2472.08</v>
      </c>
      <c r="M203" s="82">
        <v>2526.0701203943872</v>
      </c>
      <c r="N203" s="82"/>
      <c r="O203" s="82"/>
      <c r="Y203" s="83"/>
      <c r="Z203" s="83"/>
      <c r="AA203" s="83"/>
    </row>
    <row r="204" spans="1:27" ht="15.75" thickBot="1">
      <c r="A204" s="151">
        <v>40374</v>
      </c>
      <c r="B204" s="207">
        <v>960.42333032493013</v>
      </c>
      <c r="C204" s="207">
        <v>973.67003437582434</v>
      </c>
      <c r="D204" s="207">
        <v>960.42333032493013</v>
      </c>
      <c r="E204" s="207">
        <v>960.42333032493013</v>
      </c>
      <c r="F204" s="207"/>
      <c r="G204" s="207"/>
      <c r="H204" s="207"/>
      <c r="I204" s="148"/>
      <c r="J204" s="81">
        <v>40162</v>
      </c>
      <c r="K204" s="82">
        <v>2353.2290320915358</v>
      </c>
      <c r="L204" s="82">
        <v>2154.0425949558589</v>
      </c>
      <c r="M204" s="82">
        <v>2219.245659349157</v>
      </c>
      <c r="N204" s="82"/>
      <c r="O204" s="82"/>
      <c r="Y204" s="83"/>
      <c r="Z204" s="83"/>
      <c r="AA204" s="83"/>
    </row>
    <row r="205" spans="1:27" ht="15.75" thickBot="1">
      <c r="A205" s="151">
        <v>40344</v>
      </c>
      <c r="B205" s="207">
        <v>992.80445015930889</v>
      </c>
      <c r="C205" s="207">
        <v>1007.7010448230607</v>
      </c>
      <c r="D205" s="207">
        <v>992.80445015930889</v>
      </c>
      <c r="E205" s="207">
        <v>992.80445015930889</v>
      </c>
      <c r="F205" s="207"/>
      <c r="G205" s="207"/>
      <c r="H205" s="207"/>
      <c r="I205" s="148"/>
      <c r="J205" s="81">
        <v>40132</v>
      </c>
      <c r="K205" s="82">
        <v>2045.0194122728453</v>
      </c>
      <c r="L205" s="82">
        <v>1870.2841010272155</v>
      </c>
      <c r="M205" s="82">
        <v>1931.9285180097888</v>
      </c>
      <c r="N205" s="82"/>
      <c r="O205" s="82"/>
      <c r="P205" s="170"/>
      <c r="Y205" s="83"/>
      <c r="Z205" s="83"/>
      <c r="AA205" s="83"/>
    </row>
    <row r="206" spans="1:27" ht="15.75" thickBot="1">
      <c r="A206" s="151">
        <v>40313</v>
      </c>
      <c r="B206" s="207">
        <v>1118.8128247614397</v>
      </c>
      <c r="C206" s="207">
        <v>1134.8936674615811</v>
      </c>
      <c r="D206" s="207">
        <v>1118.8128247614397</v>
      </c>
      <c r="E206" s="207">
        <v>1118.8128247614397</v>
      </c>
      <c r="F206" s="207"/>
      <c r="G206" s="207"/>
      <c r="H206" s="207"/>
      <c r="I206" s="148"/>
      <c r="J206" s="81">
        <v>40101</v>
      </c>
      <c r="K206" s="82">
        <v>1733.2717815795786</v>
      </c>
      <c r="L206" s="82">
        <v>1656.5914527086718</v>
      </c>
      <c r="M206" s="82">
        <v>1653.2575253664581</v>
      </c>
      <c r="N206" s="82"/>
      <c r="O206" s="82"/>
      <c r="P206" s="170"/>
      <c r="Y206" s="83"/>
      <c r="Z206" s="83"/>
      <c r="AA206" s="83"/>
    </row>
    <row r="207" spans="1:27" ht="15.75" thickBot="1">
      <c r="A207" s="151">
        <v>40283</v>
      </c>
      <c r="B207" s="207">
        <v>971.27922960366129</v>
      </c>
      <c r="C207" s="207">
        <v>953.35989945877475</v>
      </c>
      <c r="D207" s="207">
        <v>971.27922960366129</v>
      </c>
      <c r="E207" s="207">
        <v>971.27922960366129</v>
      </c>
      <c r="F207" s="207"/>
      <c r="G207" s="207"/>
      <c r="H207" s="207"/>
      <c r="I207" s="148"/>
      <c r="J207" s="81">
        <v>40071</v>
      </c>
      <c r="K207" s="82">
        <v>1774.5611968745034</v>
      </c>
      <c r="L207" s="82">
        <v>1696.0542150935626</v>
      </c>
      <c r="M207" s="82">
        <v>1692.6408680596082</v>
      </c>
      <c r="N207" s="82"/>
      <c r="O207" s="82"/>
      <c r="P207" s="170"/>
      <c r="Y207" s="83"/>
      <c r="Z207" s="83"/>
      <c r="AA207" s="83"/>
    </row>
    <row r="208" spans="1:27" ht="15.75" thickBot="1">
      <c r="A208" s="151">
        <v>40252</v>
      </c>
      <c r="B208" s="207">
        <v>1101.1417688004176</v>
      </c>
      <c r="C208" s="207">
        <v>1121.9861507887369</v>
      </c>
      <c r="D208" s="207">
        <v>1101.1417688004176</v>
      </c>
      <c r="E208" s="207"/>
      <c r="F208" s="207"/>
      <c r="G208" s="207"/>
      <c r="H208" s="207"/>
      <c r="I208" s="148"/>
      <c r="J208" s="81">
        <v>40040</v>
      </c>
      <c r="K208" s="82">
        <v>1612.4292926960802</v>
      </c>
      <c r="L208" s="82">
        <v>1541.095062393005</v>
      </c>
      <c r="M208" s="82">
        <v>1537.9935741189579</v>
      </c>
      <c r="N208" s="82"/>
      <c r="O208" s="82"/>
      <c r="P208" s="170"/>
      <c r="Y208" s="83"/>
      <c r="Z208" s="83"/>
      <c r="AA208" s="83"/>
    </row>
    <row r="209" spans="1:27" ht="15.75" thickBot="1">
      <c r="A209" s="151">
        <v>40224</v>
      </c>
      <c r="B209" s="207">
        <v>1222.6727272727271</v>
      </c>
      <c r="C209" s="207">
        <v>1257.2086106455179</v>
      </c>
      <c r="D209" s="207">
        <v>1222.6727272727271</v>
      </c>
      <c r="E209" s="207"/>
      <c r="F209" s="207"/>
      <c r="G209" s="207"/>
      <c r="H209" s="207"/>
      <c r="I209" s="148"/>
      <c r="J209" s="81">
        <v>40009</v>
      </c>
      <c r="K209" s="82">
        <v>1707.7582263253009</v>
      </c>
      <c r="L209" s="82">
        <v>1632.206622809734</v>
      </c>
      <c r="M209" s="82">
        <v>1628.92177048297</v>
      </c>
      <c r="N209" s="82"/>
      <c r="O209" s="82"/>
      <c r="P209" s="170"/>
      <c r="Y209" s="83"/>
      <c r="Z209" s="83"/>
      <c r="AA209" s="83"/>
    </row>
    <row r="210" spans="1:27" ht="15.75" thickBot="1">
      <c r="A210" s="151">
        <v>40193</v>
      </c>
      <c r="B210" s="207">
        <v>1201.2181818181816</v>
      </c>
      <c r="C210" s="207">
        <v>1222.2000409787966</v>
      </c>
      <c r="D210" s="207">
        <v>1201.2181818181816</v>
      </c>
      <c r="E210" s="207"/>
      <c r="F210" s="207"/>
      <c r="G210" s="207"/>
      <c r="H210" s="207"/>
      <c r="I210" s="148"/>
      <c r="J210" s="81">
        <v>39979</v>
      </c>
      <c r="K210" s="82">
        <v>1368.2886805019848</v>
      </c>
      <c r="L210" s="82">
        <v>1307.7552851474409</v>
      </c>
      <c r="M210" s="82">
        <v>1305.1233983928953</v>
      </c>
      <c r="N210" s="82"/>
      <c r="O210" s="82"/>
      <c r="P210" s="170"/>
      <c r="Y210" s="83"/>
      <c r="Z210" s="83"/>
      <c r="AA210" s="83"/>
    </row>
    <row r="211" spans="1:27" ht="15.75" thickBot="1">
      <c r="A211" s="151">
        <v>40162</v>
      </c>
      <c r="B211" s="207">
        <v>1069.6495600416072</v>
      </c>
      <c r="C211" s="207">
        <v>1064.9618733314148</v>
      </c>
      <c r="D211" s="207">
        <v>1069.6495600416072</v>
      </c>
      <c r="E211" s="207"/>
      <c r="F211" s="207"/>
      <c r="G211" s="207"/>
      <c r="H211" s="207"/>
      <c r="I211" s="148"/>
      <c r="J211" s="81">
        <v>39948</v>
      </c>
      <c r="K211" s="82">
        <v>1333.41</v>
      </c>
      <c r="L211" s="82">
        <v>1262.0899999999999</v>
      </c>
      <c r="M211" s="82">
        <v>1280.1651113087257</v>
      </c>
      <c r="N211" s="82"/>
      <c r="O211" s="82"/>
      <c r="P211" s="170"/>
      <c r="Y211" s="83"/>
      <c r="Z211" s="83"/>
      <c r="AA211" s="83"/>
    </row>
    <row r="212" spans="1:27" ht="15.75" thickBot="1">
      <c r="A212" s="151">
        <v>40132</v>
      </c>
      <c r="B212" s="207">
        <v>929.55427830583869</v>
      </c>
      <c r="C212" s="207">
        <v>924.6712504924817</v>
      </c>
      <c r="D212" s="207">
        <v>929.55427830583869</v>
      </c>
      <c r="E212" s="207"/>
      <c r="F212" s="207"/>
      <c r="G212" s="207"/>
      <c r="H212" s="207"/>
      <c r="I212" s="148"/>
      <c r="J212" s="81">
        <v>39918</v>
      </c>
      <c r="K212" s="82">
        <v>1589.3983073861032</v>
      </c>
      <c r="L212" s="82">
        <v>1502.0150036913831</v>
      </c>
      <c r="M212" s="82">
        <v>1525.9264654885214</v>
      </c>
      <c r="N212" s="82"/>
      <c r="O212" s="82"/>
      <c r="P212" s="170"/>
      <c r="Y212" s="83"/>
      <c r="Z212" s="83"/>
      <c r="AA212" s="83"/>
    </row>
    <row r="213" spans="1:27" ht="15.75" thickBot="1">
      <c r="A213" s="151">
        <v>40101</v>
      </c>
      <c r="B213" s="207">
        <v>787.85080980889927</v>
      </c>
      <c r="C213" s="207">
        <v>819.02128627943375</v>
      </c>
      <c r="D213" s="207">
        <v>787.85080980889927</v>
      </c>
      <c r="E213" s="207"/>
      <c r="F213" s="207"/>
      <c r="G213" s="207"/>
      <c r="H213" s="207"/>
      <c r="I213" s="148"/>
      <c r="J213" s="81">
        <v>39887</v>
      </c>
      <c r="K213" s="82">
        <v>1521.07</v>
      </c>
      <c r="L213" s="82">
        <v>1457.64</v>
      </c>
      <c r="M213" s="82">
        <v>1450.86</v>
      </c>
      <c r="N213" s="82"/>
      <c r="O213" s="82"/>
      <c r="P213" s="170"/>
      <c r="Y213" s="83"/>
      <c r="Z213" s="83"/>
      <c r="AA213" s="83"/>
    </row>
    <row r="214" spans="1:27" ht="15.75" thickBot="1">
      <c r="A214" s="151">
        <v>40071</v>
      </c>
      <c r="B214" s="207">
        <v>806.61872585204696</v>
      </c>
      <c r="C214" s="207">
        <v>838.53173489110895</v>
      </c>
      <c r="D214" s="207">
        <v>806.61872585204696</v>
      </c>
      <c r="E214" s="207"/>
      <c r="F214" s="207"/>
      <c r="G214" s="207"/>
      <c r="H214" s="207"/>
      <c r="I214" s="148"/>
      <c r="J214" s="81">
        <v>39859</v>
      </c>
      <c r="K214" s="82">
        <v>1521.07</v>
      </c>
      <c r="L214" s="82">
        <v>1457.64</v>
      </c>
      <c r="M214" s="82">
        <v>1450.86</v>
      </c>
      <c r="N214" s="82"/>
      <c r="O214" s="82"/>
      <c r="P214" s="170"/>
      <c r="Y214" s="83"/>
      <c r="Z214" s="83"/>
      <c r="AA214" s="83"/>
    </row>
    <row r="215" spans="1:27" ht="15.75" thickBot="1">
      <c r="A215" s="151">
        <v>40040</v>
      </c>
      <c r="B215" s="207">
        <v>732.92240577094549</v>
      </c>
      <c r="C215" s="207">
        <v>761.919698557066</v>
      </c>
      <c r="D215" s="207">
        <v>732.92240577094549</v>
      </c>
      <c r="E215" s="207"/>
      <c r="F215" s="207"/>
      <c r="G215" s="207"/>
      <c r="H215" s="207"/>
      <c r="I215" s="148"/>
      <c r="J215" s="81">
        <v>39828</v>
      </c>
      <c r="K215" s="82">
        <v>961.69</v>
      </c>
      <c r="L215" s="82">
        <v>1181.69</v>
      </c>
      <c r="M215" s="82">
        <v>915.52</v>
      </c>
      <c r="N215" s="82"/>
      <c r="O215" s="82"/>
      <c r="P215" s="170"/>
      <c r="Y215" s="83"/>
      <c r="Z215" s="83"/>
      <c r="AA215" s="83"/>
    </row>
    <row r="216" spans="1:27" ht="15.75" thickBot="1">
      <c r="A216" s="151">
        <v>40009</v>
      </c>
      <c r="B216" s="207">
        <v>776.25373923877305</v>
      </c>
      <c r="C216" s="207">
        <v>806.96538998896472</v>
      </c>
      <c r="D216" s="207">
        <v>776.25373923877305</v>
      </c>
      <c r="E216" s="207"/>
      <c r="F216" s="207"/>
      <c r="G216" s="207"/>
      <c r="H216" s="207"/>
      <c r="I216" s="148"/>
      <c r="J216" s="81">
        <v>39797</v>
      </c>
      <c r="K216" s="82">
        <v>1382.8</v>
      </c>
      <c r="L216" s="82">
        <v>1382.8</v>
      </c>
      <c r="M216" s="82">
        <v>1317.19</v>
      </c>
      <c r="N216" s="82"/>
      <c r="O216" s="82"/>
      <c r="P216" s="170"/>
      <c r="Y216" s="83"/>
      <c r="Z216" s="83"/>
      <c r="AA216" s="83"/>
    </row>
    <row r="217" spans="1:27" ht="15.75" thickBot="1">
      <c r="A217" s="151">
        <v>39979</v>
      </c>
      <c r="B217" s="207">
        <v>621.94940022817491</v>
      </c>
      <c r="C217" s="207">
        <v>646.55616448393255</v>
      </c>
      <c r="D217" s="207">
        <v>621.94940022817491</v>
      </c>
      <c r="E217" s="207"/>
      <c r="F217" s="207"/>
      <c r="G217" s="207"/>
      <c r="H217" s="207"/>
      <c r="I217" s="148"/>
      <c r="J217" s="81">
        <v>39767</v>
      </c>
      <c r="K217" s="82">
        <v>2244.7800000000002</v>
      </c>
      <c r="L217" s="82">
        <v>2244.7800000000002</v>
      </c>
      <c r="M217" s="82">
        <v>2244.7800000000002</v>
      </c>
      <c r="N217" s="82"/>
      <c r="O217" s="82"/>
      <c r="P217" s="170"/>
      <c r="Y217" s="83"/>
      <c r="Z217" s="83"/>
      <c r="AA217" s="83"/>
    </row>
    <row r="218" spans="1:27" ht="15.75" thickBot="1">
      <c r="A218" s="151">
        <v>39948</v>
      </c>
      <c r="B218" s="207">
        <v>606.09545454545457</v>
      </c>
      <c r="C218" s="207">
        <v>623.97917936269425</v>
      </c>
      <c r="D218" s="207">
        <v>606.09545454545457</v>
      </c>
      <c r="E218" s="207"/>
      <c r="F218" s="207"/>
      <c r="G218" s="207"/>
      <c r="H218" s="207"/>
      <c r="I218" s="148"/>
      <c r="J218" s="81">
        <v>39736</v>
      </c>
      <c r="K218" s="82">
        <v>2624.47</v>
      </c>
      <c r="L218" s="82">
        <v>2624.47</v>
      </c>
      <c r="M218" s="82">
        <v>2624.47</v>
      </c>
      <c r="N218" s="82"/>
      <c r="O218" s="82"/>
      <c r="P218" s="170"/>
      <c r="Y218" s="83"/>
      <c r="Z218" s="83"/>
      <c r="AA218" s="83"/>
    </row>
    <row r="219" spans="1:27" ht="15.75" thickBot="1">
      <c r="A219" s="151">
        <v>39918</v>
      </c>
      <c r="B219" s="207">
        <v>722.45377608459228</v>
      </c>
      <c r="C219" s="207">
        <v>742.59845921749115</v>
      </c>
      <c r="D219" s="207">
        <v>722.45377608459228</v>
      </c>
      <c r="E219" s="207"/>
      <c r="F219" s="207"/>
      <c r="G219" s="207"/>
      <c r="H219" s="207"/>
      <c r="I219" s="148"/>
      <c r="J219" s="81">
        <v>39706</v>
      </c>
      <c r="K219" s="82">
        <v>2624.47</v>
      </c>
      <c r="L219" s="82">
        <v>2624.47</v>
      </c>
      <c r="M219" s="82">
        <v>2624.47</v>
      </c>
      <c r="N219" s="82"/>
      <c r="O219" s="82"/>
      <c r="P219" s="170"/>
      <c r="Y219" s="83"/>
      <c r="Z219" s="83"/>
      <c r="AA219" s="83"/>
    </row>
    <row r="220" spans="1:27" ht="15.75" thickBot="1">
      <c r="A220" s="151">
        <v>39887</v>
      </c>
      <c r="B220" s="207">
        <v>691.39545454545441</v>
      </c>
      <c r="C220" s="207">
        <v>720.65939117355947</v>
      </c>
      <c r="D220" s="207">
        <v>691.39545454545441</v>
      </c>
      <c r="E220" s="207"/>
      <c r="F220" s="207"/>
      <c r="G220" s="207"/>
      <c r="H220" s="207"/>
      <c r="I220" s="148"/>
      <c r="J220" s="81">
        <v>39675</v>
      </c>
      <c r="K220" s="82">
        <v>2168.98</v>
      </c>
      <c r="L220" s="82">
        <v>2168.98</v>
      </c>
      <c r="M220" s="82">
        <v>2168.98</v>
      </c>
      <c r="N220" s="82"/>
      <c r="O220" s="82"/>
      <c r="P220" s="170"/>
      <c r="Y220" s="83"/>
      <c r="Z220" s="83"/>
      <c r="AA220" s="83"/>
    </row>
    <row r="221" spans="1:27" ht="15.75" thickBot="1">
      <c r="A221" s="151">
        <v>39859</v>
      </c>
      <c r="B221" s="207">
        <v>691.39545454545441</v>
      </c>
      <c r="C221" s="207">
        <v>720.65939117355947</v>
      </c>
      <c r="D221" s="207">
        <v>691.39545454545441</v>
      </c>
      <c r="E221" s="207"/>
      <c r="F221" s="207"/>
      <c r="G221" s="207"/>
      <c r="H221" s="207"/>
      <c r="I221" s="148"/>
      <c r="J221" s="81">
        <v>39644</v>
      </c>
      <c r="K221" s="82">
        <v>2624.47</v>
      </c>
      <c r="L221" s="82">
        <v>2624.47</v>
      </c>
      <c r="M221" s="82">
        <v>2624.47</v>
      </c>
      <c r="N221" s="82"/>
      <c r="O221" s="82"/>
      <c r="P221" s="170"/>
      <c r="Y221" s="83"/>
      <c r="Z221" s="83"/>
      <c r="AA221" s="83"/>
    </row>
    <row r="222" spans="1:27" ht="15.75" thickBot="1">
      <c r="A222" s="151">
        <v>39828</v>
      </c>
      <c r="B222" s="207">
        <v>437.13181818181818</v>
      </c>
      <c r="C222" s="207">
        <v>584.22929938522782</v>
      </c>
      <c r="D222" s="207">
        <v>437.13181818181818</v>
      </c>
      <c r="E222" s="207"/>
      <c r="F222" s="207"/>
      <c r="G222" s="207"/>
      <c r="H222" s="207"/>
      <c r="I222" s="148"/>
      <c r="J222" s="81">
        <v>39614</v>
      </c>
      <c r="K222" s="82">
        <v>2168.98</v>
      </c>
      <c r="L222" s="82">
        <v>2168.98</v>
      </c>
      <c r="M222" s="82">
        <v>2168.98</v>
      </c>
      <c r="N222" s="82"/>
      <c r="O222" s="82"/>
      <c r="P222" s="170"/>
      <c r="Y222" s="83"/>
      <c r="Z222" s="83"/>
      <c r="AA222" s="83"/>
    </row>
    <row r="223" spans="1:27" ht="15.75" thickBot="1">
      <c r="A223" s="151">
        <v>39797</v>
      </c>
      <c r="B223" s="207">
        <v>628.5454545454545</v>
      </c>
      <c r="C223" s="207">
        <v>683.65838349304215</v>
      </c>
      <c r="D223" s="207">
        <v>628.5454545454545</v>
      </c>
      <c r="E223" s="207"/>
      <c r="F223" s="207"/>
      <c r="G223" s="207"/>
      <c r="H223" s="207"/>
      <c r="I223" s="148"/>
      <c r="J223" s="81">
        <v>39583</v>
      </c>
      <c r="K223" s="82">
        <v>2168.98</v>
      </c>
      <c r="L223" s="82">
        <v>2168.98</v>
      </c>
      <c r="M223" s="82">
        <v>2168.98</v>
      </c>
      <c r="N223" s="82"/>
      <c r="O223" s="82"/>
      <c r="P223" s="170"/>
      <c r="Y223" s="83"/>
      <c r="Z223" s="83"/>
      <c r="AA223" s="83"/>
    </row>
    <row r="224" spans="1:27" ht="15.75" thickBot="1">
      <c r="A224" s="151">
        <v>39767</v>
      </c>
      <c r="B224" s="207">
        <v>1020.3545454545455</v>
      </c>
      <c r="C224" s="207">
        <v>1109.8225817887701</v>
      </c>
      <c r="D224" s="207">
        <v>1020.3545454545455</v>
      </c>
      <c r="E224" s="207"/>
      <c r="F224" s="207"/>
      <c r="G224" s="207"/>
      <c r="H224" s="207"/>
      <c r="I224" s="148"/>
      <c r="J224" s="81">
        <v>39553</v>
      </c>
      <c r="K224" s="82">
        <v>2168.98</v>
      </c>
      <c r="L224" s="82">
        <v>2168.98</v>
      </c>
      <c r="M224" s="82">
        <v>2168.98</v>
      </c>
      <c r="N224" s="82"/>
      <c r="O224" s="82"/>
      <c r="P224" s="170"/>
      <c r="Y224" s="83"/>
      <c r="Z224" s="83"/>
      <c r="AA224" s="83"/>
    </row>
    <row r="225" spans="1:27" ht="15.75" thickBot="1">
      <c r="A225" s="151">
        <v>39736</v>
      </c>
      <c r="B225" s="207">
        <v>1192.9409090909089</v>
      </c>
      <c r="C225" s="207">
        <v>1297.5418843838474</v>
      </c>
      <c r="D225" s="207">
        <v>1192.9409090909089</v>
      </c>
      <c r="E225" s="207"/>
      <c r="F225" s="207"/>
      <c r="G225" s="207"/>
      <c r="H225" s="207"/>
      <c r="I225" s="148"/>
      <c r="J225" s="81">
        <v>39522</v>
      </c>
      <c r="K225" s="82">
        <v>2168.98</v>
      </c>
      <c r="L225" s="82">
        <v>2168.98</v>
      </c>
      <c r="M225" s="82">
        <v>2168.98</v>
      </c>
      <c r="N225" s="82"/>
      <c r="O225" s="82"/>
      <c r="P225" s="170"/>
      <c r="Y225" s="83"/>
      <c r="Z225" s="83"/>
      <c r="AA225" s="83"/>
    </row>
    <row r="226" spans="1:27" ht="15.75" thickBot="1">
      <c r="A226" s="151">
        <v>39706</v>
      </c>
      <c r="B226" s="207">
        <v>1192.9409090909089</v>
      </c>
      <c r="C226" s="207">
        <v>1297.5418843838474</v>
      </c>
      <c r="D226" s="207">
        <v>1192.9409090909089</v>
      </c>
      <c r="E226" s="207"/>
      <c r="F226" s="207"/>
      <c r="G226" s="207"/>
      <c r="H226" s="207"/>
      <c r="I226" s="148"/>
      <c r="J226" s="81">
        <v>39493</v>
      </c>
      <c r="K226" s="82">
        <v>2126.31</v>
      </c>
      <c r="L226" s="82">
        <v>2126.31</v>
      </c>
      <c r="M226" s="82">
        <v>2126.31</v>
      </c>
      <c r="N226" s="82"/>
      <c r="O226" s="82"/>
      <c r="P226" s="170"/>
      <c r="Y226" s="83"/>
      <c r="Z226" s="83"/>
      <c r="AA226" s="83"/>
    </row>
    <row r="227" spans="1:27" ht="15.75" thickBot="1">
      <c r="A227" s="151">
        <v>39675</v>
      </c>
      <c r="B227" s="207">
        <v>985.9</v>
      </c>
      <c r="C227" s="207">
        <v>1072.346948675686</v>
      </c>
      <c r="D227" s="207">
        <v>985.9</v>
      </c>
      <c r="E227" s="207"/>
      <c r="F227" s="207"/>
      <c r="G227" s="207"/>
      <c r="H227" s="207"/>
      <c r="I227" s="148"/>
      <c r="J227" s="81">
        <v>39462</v>
      </c>
      <c r="K227" s="82">
        <v>2126.31</v>
      </c>
      <c r="L227" s="82">
        <v>2126.31</v>
      </c>
      <c r="M227" s="82">
        <v>2126.31</v>
      </c>
      <c r="N227" s="82"/>
      <c r="O227" s="82"/>
      <c r="P227" s="170"/>
      <c r="Y227" s="83"/>
      <c r="Z227" s="83"/>
      <c r="AA227" s="83"/>
    </row>
    <row r="228" spans="1:27" ht="15.75" thickBot="1">
      <c r="A228" s="151">
        <v>39644</v>
      </c>
      <c r="B228" s="207">
        <v>1192.9409090909089</v>
      </c>
      <c r="C228" s="207">
        <v>1297.5418843838474</v>
      </c>
      <c r="D228" s="207">
        <v>1192.9409090909089</v>
      </c>
      <c r="E228" s="207"/>
      <c r="F228" s="207"/>
      <c r="G228" s="207"/>
      <c r="H228" s="207"/>
      <c r="I228" s="148"/>
      <c r="J228" s="81">
        <v>39431</v>
      </c>
      <c r="K228" s="82">
        <v>2126.31</v>
      </c>
      <c r="L228" s="82">
        <v>2126.31</v>
      </c>
      <c r="M228" s="82">
        <v>2126.31</v>
      </c>
      <c r="N228" s="82"/>
      <c r="O228" s="82"/>
      <c r="P228" s="170"/>
      <c r="Y228" s="83"/>
      <c r="Z228" s="83"/>
      <c r="AA228" s="83"/>
    </row>
    <row r="229" spans="1:27" ht="15.75" thickBot="1">
      <c r="A229" s="151">
        <v>39614</v>
      </c>
      <c r="B229" s="207">
        <v>985.9</v>
      </c>
      <c r="C229" s="207">
        <v>1072.346948675686</v>
      </c>
      <c r="D229" s="207">
        <v>985.9</v>
      </c>
      <c r="E229" s="207"/>
      <c r="F229" s="207"/>
      <c r="G229" s="207"/>
      <c r="H229" s="207"/>
      <c r="I229" s="148"/>
      <c r="J229" s="81">
        <v>39401</v>
      </c>
      <c r="K229" s="82">
        <v>2126.31</v>
      </c>
      <c r="L229" s="82">
        <v>2126.31</v>
      </c>
      <c r="M229" s="82">
        <v>2126.31</v>
      </c>
      <c r="N229" s="82"/>
      <c r="O229" s="82"/>
      <c r="P229" s="170"/>
      <c r="Y229" s="83"/>
      <c r="Z229" s="83"/>
      <c r="AA229" s="83"/>
    </row>
    <row r="230" spans="1:27" ht="15.75" thickBot="1">
      <c r="A230" s="151">
        <v>39583</v>
      </c>
      <c r="B230" s="207">
        <v>985.9</v>
      </c>
      <c r="C230" s="207">
        <v>1072.346948675686</v>
      </c>
      <c r="D230" s="207">
        <v>985.9</v>
      </c>
      <c r="E230" s="207"/>
      <c r="F230" s="207"/>
      <c r="G230" s="207"/>
      <c r="H230" s="207"/>
      <c r="I230" s="148"/>
      <c r="J230" s="81">
        <v>39370</v>
      </c>
      <c r="K230" s="82">
        <v>2126.31</v>
      </c>
      <c r="L230" s="82">
        <v>2126.31</v>
      </c>
      <c r="M230" s="82">
        <v>2126.31</v>
      </c>
      <c r="N230" s="82"/>
      <c r="O230" s="82"/>
      <c r="P230" s="170"/>
      <c r="Y230" s="83"/>
      <c r="Z230" s="83"/>
      <c r="AA230" s="83"/>
    </row>
    <row r="231" spans="1:27" ht="15.75" thickBot="1">
      <c r="A231" s="151">
        <v>39553</v>
      </c>
      <c r="B231" s="207">
        <v>985.9</v>
      </c>
      <c r="C231" s="207">
        <v>1072.346948675686</v>
      </c>
      <c r="D231" s="207">
        <v>985.9</v>
      </c>
      <c r="E231" s="207"/>
      <c r="F231" s="207"/>
      <c r="G231" s="207"/>
      <c r="H231" s="207"/>
      <c r="I231" s="148"/>
      <c r="J231" s="81">
        <v>39340</v>
      </c>
      <c r="K231" s="82">
        <v>2126.31</v>
      </c>
      <c r="L231" s="82">
        <v>2126.31</v>
      </c>
      <c r="M231" s="82">
        <v>2126.31</v>
      </c>
      <c r="N231" s="82"/>
      <c r="O231" s="82"/>
      <c r="P231" s="170"/>
      <c r="Y231" s="83"/>
      <c r="Z231" s="83"/>
      <c r="AA231" s="83"/>
    </row>
    <row r="232" spans="1:27" ht="15.75" thickBot="1">
      <c r="A232" s="151">
        <v>39522</v>
      </c>
      <c r="B232" s="207">
        <v>985.9</v>
      </c>
      <c r="C232" s="207">
        <v>1072.346948675686</v>
      </c>
      <c r="D232" s="207">
        <v>985.9</v>
      </c>
      <c r="E232" s="207"/>
      <c r="F232" s="207"/>
      <c r="G232" s="207"/>
      <c r="H232" s="207"/>
      <c r="I232" s="148"/>
      <c r="J232" s="81">
        <v>39309</v>
      </c>
      <c r="K232" s="82">
        <v>2126.31</v>
      </c>
      <c r="L232" s="82">
        <v>2126.31</v>
      </c>
      <c r="M232" s="82">
        <v>2126.31</v>
      </c>
      <c r="N232" s="82"/>
      <c r="O232" s="82"/>
      <c r="P232" s="170"/>
      <c r="Y232" s="83"/>
      <c r="Z232" s="83"/>
      <c r="AA232" s="83"/>
    </row>
    <row r="233" spans="1:27" ht="15.75" thickBot="1">
      <c r="A233" s="151">
        <v>39493</v>
      </c>
      <c r="B233" s="207">
        <v>966.50454545454534</v>
      </c>
      <c r="C233" s="207">
        <v>1051.250837001078</v>
      </c>
      <c r="D233" s="207">
        <v>966.50454545454534</v>
      </c>
      <c r="E233" s="207"/>
      <c r="F233" s="207"/>
      <c r="G233" s="207"/>
      <c r="H233" s="207"/>
      <c r="I233" s="148"/>
      <c r="J233" s="81">
        <v>39278</v>
      </c>
      <c r="K233" s="82">
        <v>2126.31</v>
      </c>
      <c r="L233" s="82">
        <v>2126.31</v>
      </c>
      <c r="M233" s="82">
        <v>2126.31</v>
      </c>
      <c r="N233" s="82"/>
      <c r="O233" s="82"/>
      <c r="P233" s="170"/>
      <c r="Y233" s="83"/>
      <c r="Z233" s="83"/>
      <c r="AA233" s="83"/>
    </row>
    <row r="234" spans="1:27" ht="15.75" thickBot="1">
      <c r="A234" s="151">
        <v>39462</v>
      </c>
      <c r="B234" s="207">
        <v>966.50454545454534</v>
      </c>
      <c r="C234" s="207">
        <v>1051.250837001078</v>
      </c>
      <c r="D234" s="207">
        <v>966.50454545454534</v>
      </c>
      <c r="E234" s="207"/>
      <c r="F234" s="207"/>
      <c r="G234" s="207"/>
      <c r="H234" s="207"/>
      <c r="I234" s="148"/>
      <c r="J234" s="81">
        <v>39248</v>
      </c>
      <c r="K234" s="82">
        <v>2126.31</v>
      </c>
      <c r="L234" s="82">
        <v>2126.31</v>
      </c>
      <c r="M234" s="82">
        <v>2126.31</v>
      </c>
      <c r="N234" s="82"/>
      <c r="O234" s="82"/>
      <c r="P234" s="170"/>
      <c r="Y234" s="83"/>
      <c r="Z234" s="83"/>
      <c r="AA234" s="83"/>
    </row>
    <row r="235" spans="1:27" ht="15.75" thickBot="1">
      <c r="A235" s="151">
        <v>39431</v>
      </c>
      <c r="B235" s="207">
        <v>966.50454545454534</v>
      </c>
      <c r="C235" s="207">
        <v>1051.250837001078</v>
      </c>
      <c r="D235" s="207">
        <v>966.50454545454534</v>
      </c>
      <c r="E235" s="207"/>
      <c r="F235" s="207"/>
      <c r="G235" s="207"/>
      <c r="H235" s="207"/>
      <c r="I235" s="148"/>
      <c r="J235" s="81">
        <v>39217</v>
      </c>
      <c r="K235" s="82">
        <v>2126.31</v>
      </c>
      <c r="L235" s="82">
        <v>2126.31</v>
      </c>
      <c r="M235" s="82">
        <v>2126.31</v>
      </c>
      <c r="N235" s="82"/>
      <c r="O235" s="82"/>
      <c r="P235" s="170"/>
      <c r="Y235" s="83"/>
      <c r="Z235" s="83"/>
      <c r="AA235" s="83"/>
    </row>
    <row r="236" spans="1:27" ht="15.75" thickBot="1">
      <c r="A236" s="151">
        <v>39401</v>
      </c>
      <c r="B236" s="207">
        <v>966.50454545454534</v>
      </c>
      <c r="C236" s="207">
        <v>1051.250837001078</v>
      </c>
      <c r="D236" s="207">
        <v>966.50454545454534</v>
      </c>
      <c r="E236" s="207"/>
      <c r="F236" s="207"/>
      <c r="G236" s="207"/>
      <c r="H236" s="207"/>
      <c r="I236" s="148"/>
      <c r="J236" s="81">
        <v>39187</v>
      </c>
      <c r="K236" s="82">
        <v>2126.31</v>
      </c>
      <c r="L236" s="82">
        <v>2126.31</v>
      </c>
      <c r="M236" s="82">
        <v>2126.31</v>
      </c>
      <c r="N236" s="82"/>
      <c r="O236" s="82"/>
      <c r="P236" s="170"/>
      <c r="Y236" s="83"/>
      <c r="Z236" s="83"/>
      <c r="AA236" s="83"/>
    </row>
    <row r="237" spans="1:27" ht="15.75" thickBot="1">
      <c r="A237" s="151">
        <v>39370</v>
      </c>
      <c r="B237" s="207">
        <v>966.50454545454534</v>
      </c>
      <c r="C237" s="207">
        <v>1051.250837001078</v>
      </c>
      <c r="D237" s="207">
        <v>966.50454545454534</v>
      </c>
      <c r="E237" s="207"/>
      <c r="F237" s="207"/>
      <c r="G237" s="207"/>
      <c r="H237" s="207"/>
      <c r="I237" s="148"/>
      <c r="J237" s="81">
        <v>39156</v>
      </c>
      <c r="K237" s="82">
        <v>2126.31</v>
      </c>
      <c r="L237" s="82">
        <v>2126.31</v>
      </c>
      <c r="M237" s="82">
        <v>2126.31</v>
      </c>
      <c r="N237" s="82"/>
      <c r="O237" s="82"/>
      <c r="P237" s="170"/>
      <c r="Y237" s="83"/>
      <c r="Z237" s="83"/>
      <c r="AA237" s="83"/>
    </row>
    <row r="238" spans="1:27" ht="15.75" thickBot="1">
      <c r="A238" s="151">
        <v>39340</v>
      </c>
      <c r="B238" s="207">
        <v>966.50454545454534</v>
      </c>
      <c r="C238" s="207">
        <v>1051.250837001078</v>
      </c>
      <c r="D238" s="207">
        <v>966.50454545454534</v>
      </c>
      <c r="E238" s="207"/>
      <c r="F238" s="207"/>
      <c r="G238" s="207"/>
      <c r="H238" s="207"/>
      <c r="I238" s="148"/>
      <c r="J238" s="81">
        <v>39128</v>
      </c>
      <c r="K238" s="82">
        <v>1748.73</v>
      </c>
      <c r="L238" s="82">
        <v>1748.73</v>
      </c>
      <c r="M238" s="82">
        <v>1748.73</v>
      </c>
      <c r="N238" s="82"/>
      <c r="O238" s="82"/>
      <c r="P238" s="170"/>
      <c r="Y238" s="83"/>
      <c r="Z238" s="83"/>
      <c r="AA238" s="83"/>
    </row>
    <row r="239" spans="1:27" ht="15.75" thickBot="1">
      <c r="A239" s="151">
        <v>39309</v>
      </c>
      <c r="B239" s="207">
        <v>966.50454545454534</v>
      </c>
      <c r="C239" s="207">
        <v>1051.250837001078</v>
      </c>
      <c r="D239" s="207">
        <v>966.50454545454534</v>
      </c>
      <c r="E239" s="207"/>
      <c r="F239" s="207"/>
      <c r="G239" s="207"/>
      <c r="H239" s="207"/>
      <c r="I239" s="148"/>
      <c r="J239" s="81">
        <v>39097</v>
      </c>
      <c r="K239" s="82">
        <v>1748.73</v>
      </c>
      <c r="L239" s="82">
        <v>1748.73</v>
      </c>
      <c r="M239" s="82">
        <v>1748.73</v>
      </c>
      <c r="N239" s="82"/>
      <c r="O239" s="82"/>
      <c r="P239" s="170"/>
      <c r="Y239" s="83"/>
      <c r="Z239" s="83"/>
      <c r="AA239" s="83"/>
    </row>
    <row r="240" spans="1:27" ht="15.75" thickBot="1">
      <c r="A240" s="151">
        <v>39278</v>
      </c>
      <c r="B240" s="207">
        <v>966.50454545454534</v>
      </c>
      <c r="C240" s="207">
        <v>1051.250837001078</v>
      </c>
      <c r="D240" s="207">
        <v>966.50454545454534</v>
      </c>
      <c r="E240" s="207"/>
      <c r="F240" s="207"/>
      <c r="G240" s="207"/>
      <c r="H240" s="207"/>
      <c r="I240" s="148"/>
      <c r="J240" s="81">
        <v>39066</v>
      </c>
      <c r="K240" s="82">
        <v>1748.73</v>
      </c>
      <c r="L240" s="82">
        <v>1748.73</v>
      </c>
      <c r="M240" s="82">
        <v>1748.73</v>
      </c>
      <c r="N240" s="82"/>
      <c r="O240" s="82"/>
      <c r="P240" s="170"/>
      <c r="Y240" s="83"/>
      <c r="Z240" s="83"/>
      <c r="AA240" s="83"/>
    </row>
    <row r="241" spans="1:33" ht="15.75" thickBot="1">
      <c r="A241" s="151">
        <v>39248</v>
      </c>
      <c r="B241" s="207">
        <v>966.50454545454534</v>
      </c>
      <c r="C241" s="207">
        <v>1051.250837001078</v>
      </c>
      <c r="D241" s="207">
        <v>966.50454545454534</v>
      </c>
      <c r="E241" s="207"/>
      <c r="F241" s="207"/>
      <c r="G241" s="207"/>
      <c r="H241" s="207"/>
      <c r="I241" s="148"/>
      <c r="J241" s="81">
        <v>39036</v>
      </c>
      <c r="K241" s="82">
        <v>1748.73</v>
      </c>
      <c r="L241" s="82">
        <v>1748.73</v>
      </c>
      <c r="M241" s="82">
        <v>1748.73</v>
      </c>
      <c r="N241" s="82"/>
      <c r="O241" s="82"/>
      <c r="P241" s="170"/>
      <c r="Y241" s="83"/>
      <c r="Z241" s="83"/>
      <c r="AA241" s="83"/>
    </row>
    <row r="242" spans="1:33" ht="15.75" thickBot="1">
      <c r="A242" s="151">
        <v>39217</v>
      </c>
      <c r="B242" s="207">
        <v>966.50454545454534</v>
      </c>
      <c r="C242" s="207">
        <v>1051.250837001078</v>
      </c>
      <c r="D242" s="207">
        <v>966.50454545454534</v>
      </c>
      <c r="E242" s="207"/>
      <c r="F242" s="207"/>
      <c r="G242" s="207"/>
      <c r="H242" s="207"/>
      <c r="I242" s="148"/>
      <c r="J242" s="81">
        <v>39005</v>
      </c>
      <c r="K242" s="82">
        <v>1748.73</v>
      </c>
      <c r="L242" s="82">
        <v>1748.73</v>
      </c>
      <c r="M242" s="82">
        <v>1748.73</v>
      </c>
      <c r="N242" s="82"/>
      <c r="O242" s="82"/>
      <c r="P242" s="170"/>
      <c r="Y242" s="83"/>
      <c r="Z242" s="83"/>
      <c r="AA242" s="83"/>
    </row>
    <row r="243" spans="1:33" ht="15.75" thickBot="1">
      <c r="A243" s="151">
        <v>39187</v>
      </c>
      <c r="B243" s="207">
        <v>966.50454545454534</v>
      </c>
      <c r="C243" s="207">
        <v>1051.250837001078</v>
      </c>
      <c r="D243" s="207">
        <v>966.50454545454534</v>
      </c>
      <c r="E243" s="207"/>
      <c r="F243" s="207"/>
      <c r="G243" s="207"/>
      <c r="H243" s="207"/>
      <c r="I243" s="148"/>
      <c r="J243" s="81">
        <v>38975</v>
      </c>
      <c r="K243" s="82">
        <v>1748.73</v>
      </c>
      <c r="L243" s="82">
        <v>1748.73</v>
      </c>
      <c r="M243" s="82">
        <v>1748.73</v>
      </c>
      <c r="N243" s="82"/>
      <c r="O243" s="82"/>
      <c r="P243" s="170"/>
      <c r="Y243" s="83"/>
      <c r="Z243" s="83"/>
      <c r="AA243" s="83"/>
    </row>
    <row r="244" spans="1:33" ht="15.75" thickBot="1">
      <c r="A244" s="151">
        <v>39156</v>
      </c>
      <c r="B244" s="207">
        <v>966.50454545454534</v>
      </c>
      <c r="C244" s="207">
        <v>1051.250837001078</v>
      </c>
      <c r="D244" s="207">
        <v>966.50454545454534</v>
      </c>
      <c r="E244" s="207"/>
      <c r="F244" s="207"/>
      <c r="G244" s="207"/>
      <c r="H244" s="207"/>
      <c r="I244" s="148"/>
      <c r="J244" s="81">
        <v>38944</v>
      </c>
      <c r="K244" s="82">
        <v>1665.4645650000002</v>
      </c>
      <c r="L244" s="82">
        <v>1665.4645650000002</v>
      </c>
      <c r="M244" s="82">
        <v>1665.4645650000002</v>
      </c>
      <c r="N244" s="82"/>
      <c r="O244" s="82"/>
      <c r="P244" s="170"/>
      <c r="Y244" s="83"/>
      <c r="Z244" s="83"/>
      <c r="AA244" s="83"/>
    </row>
    <row r="245" spans="1:33" ht="15.75" thickBot="1">
      <c r="A245" s="151">
        <v>39128</v>
      </c>
      <c r="B245" s="207">
        <v>794.87727272727273</v>
      </c>
      <c r="C245" s="207">
        <v>864.5747215546628</v>
      </c>
      <c r="D245" s="207">
        <v>794.87727272727273</v>
      </c>
      <c r="E245" s="207"/>
      <c r="F245" s="207"/>
      <c r="G245" s="207"/>
      <c r="H245" s="207"/>
      <c r="I245" s="148"/>
      <c r="J245" s="81">
        <v>38913</v>
      </c>
      <c r="K245" s="82">
        <v>1665.4645650000002</v>
      </c>
      <c r="L245" s="82">
        <v>1665.4645650000002</v>
      </c>
      <c r="M245" s="82">
        <v>1665.4645650000002</v>
      </c>
      <c r="N245" s="82"/>
      <c r="O245" s="82"/>
      <c r="P245" s="170"/>
      <c r="Y245" s="83"/>
      <c r="Z245" s="83"/>
      <c r="AA245" s="83"/>
    </row>
    <row r="246" spans="1:33" ht="15.75" thickBot="1">
      <c r="A246" s="151">
        <v>39097</v>
      </c>
      <c r="B246" s="207">
        <v>794.87727272727273</v>
      </c>
      <c r="C246" s="207">
        <v>864.5747215546628</v>
      </c>
      <c r="D246" s="207">
        <v>794.87727272727273</v>
      </c>
      <c r="E246" s="207"/>
      <c r="F246" s="207"/>
      <c r="G246" s="207"/>
      <c r="H246" s="207"/>
      <c r="I246" s="148"/>
      <c r="J246" s="81">
        <v>38883</v>
      </c>
      <c r="K246" s="82">
        <v>1665.4645650000002</v>
      </c>
      <c r="L246" s="82">
        <v>1665.4645650000002</v>
      </c>
      <c r="M246" s="82">
        <v>1665.4645650000002</v>
      </c>
      <c r="N246" s="82"/>
      <c r="O246" s="82"/>
      <c r="P246" s="170"/>
      <c r="Y246" s="83"/>
      <c r="Z246" s="83"/>
      <c r="AA246" s="83"/>
    </row>
    <row r="247" spans="1:33" ht="15.75" thickBot="1">
      <c r="A247" s="151">
        <v>39066</v>
      </c>
      <c r="B247" s="207">
        <v>794.87727272727273</v>
      </c>
      <c r="C247" s="207">
        <v>864.5747215546628</v>
      </c>
      <c r="D247" s="207">
        <v>794.87727272727273</v>
      </c>
      <c r="E247" s="207"/>
      <c r="F247" s="207"/>
      <c r="G247" s="207"/>
      <c r="H247" s="207"/>
      <c r="I247" s="148"/>
      <c r="J247" s="81">
        <v>38852</v>
      </c>
      <c r="K247" s="82">
        <v>1665.4645650000002</v>
      </c>
      <c r="L247" s="82">
        <v>1665.4645650000002</v>
      </c>
      <c r="M247" s="82">
        <v>1665.4645650000002</v>
      </c>
      <c r="N247" s="82"/>
      <c r="O247" s="82"/>
      <c r="P247" s="170"/>
      <c r="Y247" s="83"/>
      <c r="Z247" s="83"/>
      <c r="AA247" s="83"/>
    </row>
    <row r="248" spans="1:33" ht="15.75" thickBot="1">
      <c r="A248" s="151">
        <v>39036</v>
      </c>
      <c r="B248" s="207">
        <v>794.87727272727273</v>
      </c>
      <c r="C248" s="207">
        <v>864.5747215546628</v>
      </c>
      <c r="D248" s="207">
        <v>794.87727272727273</v>
      </c>
      <c r="E248" s="207"/>
      <c r="F248" s="207"/>
      <c r="G248" s="207"/>
      <c r="H248" s="207"/>
      <c r="I248" s="148"/>
      <c r="J248" s="81">
        <v>38822</v>
      </c>
      <c r="K248" s="82">
        <v>1665.4645650000002</v>
      </c>
      <c r="L248" s="82">
        <v>1665.4645650000002</v>
      </c>
      <c r="M248" s="82">
        <v>1665.4645650000002</v>
      </c>
      <c r="N248" s="82"/>
      <c r="O248" s="82"/>
      <c r="P248" s="170"/>
      <c r="Y248" s="83"/>
      <c r="Z248" s="83"/>
      <c r="AA248" s="83"/>
    </row>
    <row r="249" spans="1:33" ht="15.75" thickBot="1">
      <c r="A249" s="151">
        <v>39005</v>
      </c>
      <c r="B249" s="207">
        <v>794.87727272727273</v>
      </c>
      <c r="C249" s="207">
        <v>864.5747215546628</v>
      </c>
      <c r="D249" s="207">
        <v>794.87727272727273</v>
      </c>
      <c r="E249" s="207"/>
      <c r="F249" s="207"/>
      <c r="G249" s="207"/>
      <c r="H249" s="207"/>
      <c r="I249" s="148"/>
      <c r="J249" s="81">
        <v>38791</v>
      </c>
      <c r="K249" s="82">
        <v>1665.4645650000002</v>
      </c>
      <c r="L249" s="82">
        <v>1665.4645650000002</v>
      </c>
      <c r="M249" s="82">
        <v>1665.4645650000002</v>
      </c>
      <c r="N249" s="82"/>
      <c r="O249" s="82"/>
      <c r="P249" s="170"/>
      <c r="Y249" s="83"/>
      <c r="Z249" s="83"/>
      <c r="AA249" s="83"/>
    </row>
    <row r="250" spans="1:33" ht="15.75" thickBot="1">
      <c r="A250" s="151">
        <v>38975</v>
      </c>
      <c r="B250" s="207">
        <v>794.87727272727273</v>
      </c>
      <c r="C250" s="207">
        <v>864.5747215546628</v>
      </c>
      <c r="D250" s="207">
        <v>794.87727272727273</v>
      </c>
      <c r="E250" s="207"/>
      <c r="F250" s="207"/>
      <c r="G250" s="207"/>
      <c r="H250" s="207"/>
      <c r="I250" s="148"/>
      <c r="J250" s="81">
        <v>38763</v>
      </c>
      <c r="K250" s="82">
        <v>1472.95</v>
      </c>
      <c r="L250" s="82">
        <v>1472.95</v>
      </c>
      <c r="M250" s="82">
        <v>1472.95</v>
      </c>
      <c r="N250" s="82"/>
      <c r="O250" s="82"/>
      <c r="P250" s="170"/>
      <c r="Y250" s="83"/>
      <c r="Z250" s="83"/>
      <c r="AA250" s="83"/>
    </row>
    <row r="251" spans="1:33" ht="15.75" thickBot="1">
      <c r="A251" s="151">
        <v>38944</v>
      </c>
      <c r="B251" s="207">
        <v>757.02934772727281</v>
      </c>
      <c r="C251" s="207">
        <v>823.40816623723094</v>
      </c>
      <c r="D251" s="207">
        <v>757.02934772727281</v>
      </c>
      <c r="E251" s="207"/>
      <c r="F251" s="207"/>
      <c r="G251" s="207"/>
      <c r="H251" s="207"/>
      <c r="I251" s="148"/>
      <c r="J251" s="81">
        <v>38732</v>
      </c>
      <c r="K251" s="82">
        <v>1472.95</v>
      </c>
      <c r="L251" s="82">
        <v>1472.95</v>
      </c>
      <c r="M251" s="82">
        <v>1472.95</v>
      </c>
      <c r="N251" s="82"/>
      <c r="O251" s="82"/>
      <c r="P251" s="170"/>
      <c r="Y251" s="83"/>
      <c r="Z251" s="83"/>
      <c r="AA251" s="83"/>
    </row>
    <row r="252" spans="1:33" ht="15.75" thickBot="1">
      <c r="A252" s="151">
        <v>38913</v>
      </c>
      <c r="B252" s="207">
        <v>757.02934772727281</v>
      </c>
      <c r="C252" s="207">
        <v>823.40816623723094</v>
      </c>
      <c r="D252" s="207">
        <v>757.02934772727281</v>
      </c>
      <c r="E252" s="207"/>
      <c r="F252" s="207"/>
      <c r="G252" s="207"/>
      <c r="H252" s="207"/>
      <c r="I252" s="148"/>
      <c r="J252" s="81">
        <v>38701</v>
      </c>
      <c r="K252" s="82">
        <v>1472.95</v>
      </c>
      <c r="L252" s="82">
        <v>1472.95</v>
      </c>
      <c r="M252" s="82">
        <v>1472.95</v>
      </c>
      <c r="N252" s="82"/>
      <c r="O252" s="82"/>
      <c r="P252" s="170"/>
      <c r="Y252" s="83"/>
      <c r="Z252" s="83"/>
      <c r="AA252" s="83"/>
    </row>
    <row r="253" spans="1:33" ht="15.75" thickBot="1">
      <c r="A253" s="151">
        <v>38883</v>
      </c>
      <c r="B253" s="207">
        <v>757.02934772727281</v>
      </c>
      <c r="C253" s="207">
        <v>823.40816623723094</v>
      </c>
      <c r="D253" s="207">
        <v>757.02934772727281</v>
      </c>
      <c r="E253" s="207"/>
      <c r="F253" s="207"/>
      <c r="G253" s="207"/>
      <c r="H253" s="207"/>
      <c r="I253" s="148"/>
      <c r="J253" s="81">
        <v>38671</v>
      </c>
      <c r="K253" s="82">
        <v>1472.95</v>
      </c>
      <c r="L253" s="82">
        <v>1472.95</v>
      </c>
      <c r="M253" s="82">
        <v>1472.95</v>
      </c>
      <c r="N253" s="82"/>
      <c r="O253" s="82"/>
      <c r="P253" s="170"/>
      <c r="Y253" s="83"/>
      <c r="Z253" s="83"/>
      <c r="AA253" s="83"/>
      <c r="AC253" s="717" t="s">
        <v>504</v>
      </c>
      <c r="AD253" s="717"/>
      <c r="AE253" s="717"/>
      <c r="AF253" s="717"/>
      <c r="AG253" s="717"/>
    </row>
    <row r="254" spans="1:33" ht="15.75" thickBot="1">
      <c r="A254" s="151">
        <v>38852</v>
      </c>
      <c r="B254" s="207">
        <v>757.02934772727281</v>
      </c>
      <c r="C254" s="207">
        <v>823.40816623723094</v>
      </c>
      <c r="D254" s="207">
        <v>757.02934772727281</v>
      </c>
      <c r="E254" s="207"/>
      <c r="F254" s="207"/>
      <c r="G254" s="207"/>
      <c r="H254" s="207"/>
      <c r="I254" s="148"/>
      <c r="J254" s="81">
        <v>38640</v>
      </c>
      <c r="K254" s="82">
        <v>1472.95</v>
      </c>
      <c r="L254" s="82">
        <v>1472.95</v>
      </c>
      <c r="M254" s="82">
        <v>1472.95</v>
      </c>
      <c r="N254" s="82"/>
      <c r="O254" s="82"/>
      <c r="P254" s="170"/>
      <c r="Y254" s="83"/>
      <c r="Z254" s="83"/>
      <c r="AA254" s="83"/>
    </row>
    <row r="255" spans="1:33" ht="15.75" thickBot="1">
      <c r="A255" s="151">
        <v>38822</v>
      </c>
      <c r="B255" s="207">
        <v>757.02934772727281</v>
      </c>
      <c r="C255" s="207">
        <v>823.40816623723094</v>
      </c>
      <c r="D255" s="207">
        <v>757.02934772727281</v>
      </c>
      <c r="E255" s="207"/>
      <c r="F255" s="207"/>
      <c r="G255" s="207"/>
      <c r="H255" s="207"/>
      <c r="I255" s="148"/>
      <c r="J255" s="81">
        <v>38610</v>
      </c>
      <c r="K255" s="82">
        <v>1472.95</v>
      </c>
      <c r="L255" s="82">
        <v>1472.95</v>
      </c>
      <c r="M255" s="82">
        <v>1472.95</v>
      </c>
      <c r="N255" s="82"/>
      <c r="O255" s="82"/>
      <c r="P255" s="170"/>
      <c r="Y255" s="83"/>
      <c r="Z255" s="83"/>
      <c r="AA255" s="83"/>
      <c r="AC255" s="36">
        <f t="shared" ref="AC255:AC280" si="7">+K255/B262</f>
        <v>2.2000000000000002</v>
      </c>
      <c r="AD255" s="36">
        <f t="shared" ref="AD255:AD280" si="8">+L255/C262</f>
        <v>2.0226476166865774</v>
      </c>
      <c r="AE255" s="36">
        <f t="shared" ref="AE255:AE280" si="9">+M255/D262</f>
        <v>2.2000000000000002</v>
      </c>
      <c r="AF255" s="36" t="e">
        <f t="shared" ref="AF255:AF280" si="10">+N255/E262</f>
        <v>#DIV/0!</v>
      </c>
      <c r="AG255" s="36" t="e">
        <f t="shared" ref="AG255:AG280" si="11">+O255/F262</f>
        <v>#DIV/0!</v>
      </c>
    </row>
    <row r="256" spans="1:33" ht="15.75" thickBot="1">
      <c r="A256" s="151">
        <v>38791</v>
      </c>
      <c r="B256" s="207">
        <v>757.02934772727281</v>
      </c>
      <c r="C256" s="207">
        <v>823.40816623723094</v>
      </c>
      <c r="D256" s="207">
        <v>757.02934772727281</v>
      </c>
      <c r="E256" s="207"/>
      <c r="F256" s="207"/>
      <c r="G256" s="207"/>
      <c r="H256" s="207"/>
      <c r="I256" s="148"/>
      <c r="J256" s="81">
        <v>38579</v>
      </c>
      <c r="K256" s="82">
        <v>1472.95</v>
      </c>
      <c r="L256" s="82">
        <v>1472.95</v>
      </c>
      <c r="M256" s="82">
        <v>1472.95</v>
      </c>
      <c r="N256" s="82"/>
      <c r="O256" s="82"/>
      <c r="P256" s="170"/>
      <c r="Y256" s="83"/>
      <c r="Z256" s="83"/>
      <c r="AA256" s="83"/>
      <c r="AC256" s="36">
        <f t="shared" si="7"/>
        <v>2.2000000000000002</v>
      </c>
      <c r="AD256" s="36">
        <f t="shared" si="8"/>
        <v>2.0226476166865774</v>
      </c>
      <c r="AE256" s="36">
        <f t="shared" si="9"/>
        <v>2.2000000000000002</v>
      </c>
      <c r="AF256" s="36" t="e">
        <f t="shared" si="10"/>
        <v>#DIV/0!</v>
      </c>
      <c r="AG256" s="36" t="e">
        <f t="shared" si="11"/>
        <v>#DIV/0!</v>
      </c>
    </row>
    <row r="257" spans="1:33" ht="15.75" thickBot="1">
      <c r="A257" s="151">
        <v>38763</v>
      </c>
      <c r="B257" s="207">
        <v>669.52272727272725</v>
      </c>
      <c r="C257" s="207">
        <v>728.22867802001485</v>
      </c>
      <c r="D257" s="207">
        <v>669.52272727272725</v>
      </c>
      <c r="E257" s="207"/>
      <c r="F257" s="207"/>
      <c r="G257" s="207"/>
      <c r="H257" s="207"/>
      <c r="I257" s="148"/>
      <c r="J257" s="81">
        <v>38548</v>
      </c>
      <c r="K257" s="82">
        <v>1472.95</v>
      </c>
      <c r="L257" s="82">
        <v>1472.95</v>
      </c>
      <c r="M257" s="82">
        <v>1472.95</v>
      </c>
      <c r="N257" s="82"/>
      <c r="O257" s="82"/>
      <c r="P257" s="170"/>
      <c r="Y257" s="83"/>
      <c r="Z257" s="83"/>
      <c r="AA257" s="83"/>
      <c r="AC257" s="36">
        <f t="shared" si="7"/>
        <v>2.2000000000000002</v>
      </c>
      <c r="AD257" s="36">
        <f t="shared" si="8"/>
        <v>2.0226476166865774</v>
      </c>
      <c r="AE257" s="36">
        <f t="shared" si="9"/>
        <v>2.2000000000000002</v>
      </c>
      <c r="AF257" s="36" t="e">
        <f t="shared" si="10"/>
        <v>#DIV/0!</v>
      </c>
      <c r="AG257" s="36" t="e">
        <f t="shared" si="11"/>
        <v>#DIV/0!</v>
      </c>
    </row>
    <row r="258" spans="1:33" ht="15.75" thickBot="1">
      <c r="A258" s="151">
        <v>38732</v>
      </c>
      <c r="B258" s="207">
        <v>669.52272727272725</v>
      </c>
      <c r="C258" s="207">
        <v>728.22867802001485</v>
      </c>
      <c r="D258" s="207">
        <v>669.52272727272725</v>
      </c>
      <c r="E258" s="207"/>
      <c r="F258" s="207"/>
      <c r="G258" s="207"/>
      <c r="H258" s="207"/>
      <c r="I258" s="148"/>
      <c r="J258" s="81">
        <v>38518</v>
      </c>
      <c r="K258" s="82">
        <v>1472.95</v>
      </c>
      <c r="L258" s="82">
        <v>1472.95</v>
      </c>
      <c r="M258" s="82">
        <v>1472.95</v>
      </c>
      <c r="N258" s="82"/>
      <c r="O258" s="82"/>
      <c r="P258" s="170"/>
      <c r="Y258" s="83"/>
      <c r="Z258" s="83"/>
      <c r="AA258" s="83"/>
      <c r="AC258" s="36">
        <f t="shared" si="7"/>
        <v>2.2000000000000002</v>
      </c>
      <c r="AD258" s="36">
        <f t="shared" si="8"/>
        <v>2.0226476166865774</v>
      </c>
      <c r="AE258" s="36">
        <f t="shared" si="9"/>
        <v>2.2000000000000002</v>
      </c>
      <c r="AF258" s="36" t="e">
        <f t="shared" si="10"/>
        <v>#DIV/0!</v>
      </c>
      <c r="AG258" s="36" t="e">
        <f t="shared" si="11"/>
        <v>#DIV/0!</v>
      </c>
    </row>
    <row r="259" spans="1:33" ht="15.75" thickBot="1">
      <c r="A259" s="151">
        <v>38701</v>
      </c>
      <c r="B259" s="207">
        <v>669.52272727272725</v>
      </c>
      <c r="C259" s="207">
        <v>728.22867802001485</v>
      </c>
      <c r="D259" s="207">
        <v>669.52272727272725</v>
      </c>
      <c r="E259" s="207"/>
      <c r="F259" s="207"/>
      <c r="G259" s="207"/>
      <c r="H259" s="207"/>
      <c r="I259" s="148"/>
      <c r="J259" s="81">
        <v>38487</v>
      </c>
      <c r="K259" s="82">
        <v>1472.95</v>
      </c>
      <c r="L259" s="82">
        <v>1472.95</v>
      </c>
      <c r="M259" s="82">
        <v>1472.95</v>
      </c>
      <c r="N259" s="82"/>
      <c r="O259" s="82"/>
      <c r="P259" s="170"/>
      <c r="Y259" s="83"/>
      <c r="Z259" s="83"/>
      <c r="AA259" s="83"/>
      <c r="AC259" s="36">
        <f t="shared" si="7"/>
        <v>2.2000000000000002</v>
      </c>
      <c r="AD259" s="36">
        <f t="shared" si="8"/>
        <v>2.0226476166865774</v>
      </c>
      <c r="AE259" s="36">
        <f t="shared" si="9"/>
        <v>2.2000000000000002</v>
      </c>
      <c r="AF259" s="36" t="e">
        <f t="shared" si="10"/>
        <v>#DIV/0!</v>
      </c>
      <c r="AG259" s="36" t="e">
        <f t="shared" si="11"/>
        <v>#DIV/0!</v>
      </c>
    </row>
    <row r="260" spans="1:33" ht="15.75" thickBot="1">
      <c r="A260" s="151">
        <v>38671</v>
      </c>
      <c r="B260" s="207">
        <v>669.52272727272725</v>
      </c>
      <c r="C260" s="207">
        <v>728.22867802001485</v>
      </c>
      <c r="D260" s="207">
        <v>669.52272727272725</v>
      </c>
      <c r="E260" s="207"/>
      <c r="F260" s="207"/>
      <c r="G260" s="207"/>
      <c r="H260" s="207"/>
      <c r="I260" s="148"/>
      <c r="J260" s="81">
        <v>38457</v>
      </c>
      <c r="K260" s="82">
        <v>1472.95</v>
      </c>
      <c r="L260" s="82">
        <v>1472.95</v>
      </c>
      <c r="M260" s="82">
        <v>1472.95</v>
      </c>
      <c r="N260" s="82"/>
      <c r="O260" s="82"/>
      <c r="P260" s="170"/>
      <c r="Y260" s="83"/>
      <c r="Z260" s="83"/>
      <c r="AA260" s="83"/>
      <c r="AC260" s="36">
        <f t="shared" si="7"/>
        <v>2.2000000000000002</v>
      </c>
      <c r="AD260" s="36">
        <f t="shared" si="8"/>
        <v>2.0226476166865774</v>
      </c>
      <c r="AE260" s="36">
        <f t="shared" si="9"/>
        <v>2.2000000000000002</v>
      </c>
      <c r="AF260" s="36" t="e">
        <f t="shared" si="10"/>
        <v>#DIV/0!</v>
      </c>
      <c r="AG260" s="36" t="e">
        <f t="shared" si="11"/>
        <v>#DIV/0!</v>
      </c>
    </row>
    <row r="261" spans="1:33" ht="15.75" thickBot="1">
      <c r="A261" s="151">
        <v>38640</v>
      </c>
      <c r="B261" s="207">
        <v>669.52272727272725</v>
      </c>
      <c r="C261" s="207">
        <v>728.22867802001485</v>
      </c>
      <c r="D261" s="207">
        <v>669.52272727272725</v>
      </c>
      <c r="E261" s="207"/>
      <c r="F261" s="207"/>
      <c r="G261" s="207"/>
      <c r="H261" s="207"/>
      <c r="I261" s="148"/>
      <c r="J261" s="81">
        <v>38426</v>
      </c>
      <c r="K261" s="82">
        <v>1472.95</v>
      </c>
      <c r="L261" s="82">
        <v>1472.95</v>
      </c>
      <c r="M261" s="82">
        <v>1472.95</v>
      </c>
      <c r="N261" s="82"/>
      <c r="O261" s="82"/>
      <c r="P261" s="170"/>
      <c r="Y261" s="83"/>
      <c r="Z261" s="83"/>
      <c r="AA261" s="83"/>
      <c r="AC261" s="36">
        <f t="shared" si="7"/>
        <v>2.2000000000000002</v>
      </c>
      <c r="AD261" s="36">
        <f t="shared" si="8"/>
        <v>2.0226476166865774</v>
      </c>
      <c r="AE261" s="36">
        <f t="shared" si="9"/>
        <v>2.2000000000000002</v>
      </c>
      <c r="AF261" s="36" t="e">
        <f t="shared" si="10"/>
        <v>#DIV/0!</v>
      </c>
      <c r="AG261" s="36" t="e">
        <f t="shared" si="11"/>
        <v>#DIV/0!</v>
      </c>
    </row>
    <row r="262" spans="1:33" ht="15.75" thickBot="1">
      <c r="A262" s="151">
        <v>38610</v>
      </c>
      <c r="B262" s="207">
        <v>669.52272727272725</v>
      </c>
      <c r="C262" s="207">
        <v>728.22867802001485</v>
      </c>
      <c r="D262" s="207">
        <v>669.52272727272725</v>
      </c>
      <c r="E262" s="207"/>
      <c r="F262" s="207"/>
      <c r="G262" s="207"/>
      <c r="H262" s="207"/>
      <c r="I262" s="148"/>
      <c r="J262" s="81">
        <v>38398</v>
      </c>
      <c r="K262" s="82">
        <v>1406.52</v>
      </c>
      <c r="L262" s="82">
        <v>1406.52</v>
      </c>
      <c r="M262" s="82">
        <v>1406.52</v>
      </c>
      <c r="N262" s="82"/>
      <c r="O262" s="82"/>
      <c r="P262" s="170"/>
      <c r="Y262" s="83"/>
      <c r="Z262" s="83"/>
      <c r="AA262" s="83"/>
      <c r="AC262" s="36">
        <f t="shared" si="7"/>
        <v>2.2000000000000002</v>
      </c>
      <c r="AD262" s="36">
        <f t="shared" si="8"/>
        <v>2.0226476166865774</v>
      </c>
      <c r="AE262" s="36">
        <f t="shared" si="9"/>
        <v>2.2000000000000002</v>
      </c>
      <c r="AF262" s="36" t="e">
        <f t="shared" si="10"/>
        <v>#DIV/0!</v>
      </c>
      <c r="AG262" s="36" t="e">
        <f t="shared" si="11"/>
        <v>#DIV/0!</v>
      </c>
    </row>
    <row r="263" spans="1:33" ht="15.75" thickBot="1">
      <c r="A263" s="151">
        <v>38579</v>
      </c>
      <c r="B263" s="207">
        <v>669.52272727272725</v>
      </c>
      <c r="C263" s="207">
        <v>728.22867802001485</v>
      </c>
      <c r="D263" s="207">
        <v>669.52272727272725</v>
      </c>
      <c r="E263" s="207"/>
      <c r="F263" s="207"/>
      <c r="G263" s="207"/>
      <c r="H263" s="207"/>
      <c r="I263" s="148"/>
      <c r="J263" s="81">
        <v>38367</v>
      </c>
      <c r="K263" s="82">
        <v>1406.52</v>
      </c>
      <c r="L263" s="82">
        <v>1406.52</v>
      </c>
      <c r="M263" s="82">
        <v>1406.52</v>
      </c>
      <c r="N263" s="82"/>
      <c r="O263" s="82"/>
      <c r="P263" s="170"/>
      <c r="Y263" s="83"/>
      <c r="Z263" s="83"/>
      <c r="AA263" s="83"/>
      <c r="AC263" s="36">
        <f t="shared" si="7"/>
        <v>2.2000000000000002</v>
      </c>
      <c r="AD263" s="36">
        <f t="shared" si="8"/>
        <v>2.0226476166865774</v>
      </c>
      <c r="AE263" s="36">
        <f t="shared" si="9"/>
        <v>2.2000000000000002</v>
      </c>
      <c r="AF263" s="36" t="e">
        <f t="shared" si="10"/>
        <v>#DIV/0!</v>
      </c>
      <c r="AG263" s="36" t="e">
        <f t="shared" si="11"/>
        <v>#DIV/0!</v>
      </c>
    </row>
    <row r="264" spans="1:33" ht="15.75" thickBot="1">
      <c r="A264" s="151">
        <v>38548</v>
      </c>
      <c r="B264" s="207">
        <v>669.52272727272725</v>
      </c>
      <c r="C264" s="207">
        <v>728.22867802001485</v>
      </c>
      <c r="D264" s="207">
        <v>669.52272727272725</v>
      </c>
      <c r="E264" s="207"/>
      <c r="F264" s="207"/>
      <c r="G264" s="207"/>
      <c r="H264" s="207"/>
      <c r="I264" s="148"/>
      <c r="J264" s="81">
        <v>38336</v>
      </c>
      <c r="K264" s="82">
        <v>1406.52</v>
      </c>
      <c r="L264" s="82">
        <v>1406.52</v>
      </c>
      <c r="M264" s="82">
        <v>1406.52</v>
      </c>
      <c r="N264" s="82"/>
      <c r="O264" s="82"/>
      <c r="P264" s="170"/>
      <c r="Y264" s="83"/>
      <c r="Z264" s="83"/>
      <c r="AA264" s="83"/>
      <c r="AC264" s="36">
        <f t="shared" si="7"/>
        <v>2.2000000000000002</v>
      </c>
      <c r="AD264" s="36">
        <f t="shared" si="8"/>
        <v>2.0226476166865774</v>
      </c>
      <c r="AE264" s="36">
        <f t="shared" si="9"/>
        <v>2.2000000000000002</v>
      </c>
      <c r="AF264" s="36" t="e">
        <f t="shared" si="10"/>
        <v>#DIV/0!</v>
      </c>
      <c r="AG264" s="36" t="e">
        <f t="shared" si="11"/>
        <v>#DIV/0!</v>
      </c>
    </row>
    <row r="265" spans="1:33" ht="15.75" thickBot="1">
      <c r="A265" s="151">
        <v>38518</v>
      </c>
      <c r="B265" s="207">
        <v>669.52272727272725</v>
      </c>
      <c r="C265" s="207">
        <v>728.22867802001485</v>
      </c>
      <c r="D265" s="207">
        <v>669.52272727272725</v>
      </c>
      <c r="E265" s="207"/>
      <c r="F265" s="207"/>
      <c r="G265" s="207"/>
      <c r="H265" s="207"/>
      <c r="I265" s="148"/>
      <c r="J265" s="81">
        <v>38306</v>
      </c>
      <c r="K265" s="82">
        <v>1406.52</v>
      </c>
      <c r="L265" s="82">
        <v>1406.52</v>
      </c>
      <c r="M265" s="82">
        <v>1406.52</v>
      </c>
      <c r="N265" s="82"/>
      <c r="O265" s="82"/>
      <c r="P265" s="170"/>
      <c r="Y265" s="83"/>
      <c r="Z265" s="83"/>
      <c r="AA265" s="83"/>
      <c r="AC265" s="36">
        <f t="shared" si="7"/>
        <v>2.2000000000000002</v>
      </c>
      <c r="AD265" s="36">
        <f t="shared" si="8"/>
        <v>2.0226476166865774</v>
      </c>
      <c r="AE265" s="36">
        <f t="shared" si="9"/>
        <v>2.2000000000000002</v>
      </c>
      <c r="AF265" s="36" t="e">
        <f t="shared" si="10"/>
        <v>#DIV/0!</v>
      </c>
      <c r="AG265" s="36" t="e">
        <f t="shared" si="11"/>
        <v>#DIV/0!</v>
      </c>
    </row>
    <row r="266" spans="1:33" ht="15.75" thickBot="1">
      <c r="A266" s="151">
        <v>38487</v>
      </c>
      <c r="B266" s="207">
        <v>669.52272727272725</v>
      </c>
      <c r="C266" s="207">
        <v>728.22867802001485</v>
      </c>
      <c r="D266" s="207">
        <v>669.52272727272725</v>
      </c>
      <c r="E266" s="207"/>
      <c r="F266" s="207"/>
      <c r="G266" s="207"/>
      <c r="H266" s="207"/>
      <c r="I266" s="148"/>
      <c r="J266" s="81">
        <v>38275</v>
      </c>
      <c r="K266" s="82">
        <v>1406.52</v>
      </c>
      <c r="L266" s="82">
        <v>1406.52</v>
      </c>
      <c r="M266" s="82">
        <v>1406.52</v>
      </c>
      <c r="N266" s="82"/>
      <c r="O266" s="82"/>
      <c r="P266" s="170"/>
      <c r="Y266" s="83"/>
      <c r="Z266" s="83"/>
      <c r="AA266" s="83"/>
      <c r="AC266" s="36">
        <f t="shared" si="7"/>
        <v>2.2000000000000002</v>
      </c>
      <c r="AD266" s="36">
        <f t="shared" si="8"/>
        <v>2.0226476166865774</v>
      </c>
      <c r="AE266" s="36">
        <f t="shared" si="9"/>
        <v>2.2000000000000002</v>
      </c>
      <c r="AF266" s="36" t="e">
        <f t="shared" si="10"/>
        <v>#DIV/0!</v>
      </c>
      <c r="AG266" s="36" t="e">
        <f t="shared" si="11"/>
        <v>#DIV/0!</v>
      </c>
    </row>
    <row r="267" spans="1:33" ht="15.75" thickBot="1">
      <c r="A267" s="151">
        <v>38457</v>
      </c>
      <c r="B267" s="207">
        <v>669.52272727272725</v>
      </c>
      <c r="C267" s="207">
        <v>728.22867802001485</v>
      </c>
      <c r="D267" s="207">
        <v>669.52272727272725</v>
      </c>
      <c r="E267" s="207"/>
      <c r="F267" s="207"/>
      <c r="G267" s="207"/>
      <c r="H267" s="207"/>
      <c r="I267" s="148"/>
      <c r="J267" s="81">
        <v>38245</v>
      </c>
      <c r="K267" s="82">
        <v>1406.52</v>
      </c>
      <c r="L267" s="82">
        <v>1406.52</v>
      </c>
      <c r="M267" s="82">
        <v>1406.52</v>
      </c>
      <c r="N267" s="82"/>
      <c r="O267" s="82"/>
      <c r="P267" s="170"/>
      <c r="Y267" s="83"/>
      <c r="Z267" s="83"/>
      <c r="AA267" s="83"/>
      <c r="AC267" s="36">
        <f t="shared" si="7"/>
        <v>2.2000000000000002</v>
      </c>
      <c r="AD267" s="36">
        <f t="shared" si="8"/>
        <v>2.0226476166865774</v>
      </c>
      <c r="AE267" s="36">
        <f t="shared" si="9"/>
        <v>2.2000000000000002</v>
      </c>
      <c r="AF267" s="36" t="e">
        <f t="shared" si="10"/>
        <v>#DIV/0!</v>
      </c>
      <c r="AG267" s="36" t="e">
        <f t="shared" si="11"/>
        <v>#DIV/0!</v>
      </c>
    </row>
    <row r="268" spans="1:33" ht="15.75" thickBot="1">
      <c r="A268" s="151">
        <v>38426</v>
      </c>
      <c r="B268" s="207">
        <v>669.52272727272725</v>
      </c>
      <c r="C268" s="207">
        <v>728.22867802001485</v>
      </c>
      <c r="D268" s="207">
        <v>669.52272727272725</v>
      </c>
      <c r="E268" s="207"/>
      <c r="F268" s="207"/>
      <c r="G268" s="207"/>
      <c r="H268" s="207"/>
      <c r="I268" s="148"/>
      <c r="J268" s="81">
        <v>38214</v>
      </c>
      <c r="K268" s="82">
        <v>1406.52</v>
      </c>
      <c r="L268" s="82">
        <v>1406.52</v>
      </c>
      <c r="M268" s="82">
        <v>1406.52</v>
      </c>
      <c r="N268" s="82"/>
      <c r="O268" s="82"/>
      <c r="P268" s="170"/>
      <c r="Y268" s="83"/>
      <c r="Z268" s="83"/>
      <c r="AA268" s="83"/>
      <c r="AC268" s="36">
        <f t="shared" si="7"/>
        <v>2.2000000000000002</v>
      </c>
      <c r="AD268" s="36">
        <f t="shared" si="8"/>
        <v>2.0226476166865774</v>
      </c>
      <c r="AE268" s="36">
        <f t="shared" si="9"/>
        <v>2.2000000000000002</v>
      </c>
      <c r="AF268" s="36" t="e">
        <f t="shared" si="10"/>
        <v>#DIV/0!</v>
      </c>
      <c r="AG268" s="36" t="e">
        <f t="shared" si="11"/>
        <v>#DIV/0!</v>
      </c>
    </row>
    <row r="269" spans="1:33" ht="15.75" thickBot="1">
      <c r="A269" s="151">
        <v>38398</v>
      </c>
      <c r="B269" s="207">
        <v>639.32727272727266</v>
      </c>
      <c r="C269" s="207">
        <v>695.38558688937928</v>
      </c>
      <c r="D269" s="207">
        <v>639.32727272727266</v>
      </c>
      <c r="E269" s="207"/>
      <c r="F269" s="207"/>
      <c r="G269" s="207"/>
      <c r="H269" s="207"/>
      <c r="I269" s="148"/>
      <c r="J269" s="81">
        <v>38183</v>
      </c>
      <c r="K269" s="82">
        <v>1406.52</v>
      </c>
      <c r="L269" s="82">
        <v>1406.52</v>
      </c>
      <c r="M269" s="82">
        <v>1406.52</v>
      </c>
      <c r="N269" s="82"/>
      <c r="O269" s="82"/>
      <c r="P269" s="170"/>
      <c r="Y269" s="83"/>
      <c r="Z269" s="83"/>
      <c r="AA269" s="83"/>
      <c r="AC269" s="36">
        <f t="shared" si="7"/>
        <v>2.2000000000000002</v>
      </c>
      <c r="AD269" s="36">
        <f t="shared" si="8"/>
        <v>2.0226476166865774</v>
      </c>
      <c r="AE269" s="36">
        <f t="shared" si="9"/>
        <v>2.2000000000000002</v>
      </c>
      <c r="AF269" s="36" t="e">
        <f t="shared" si="10"/>
        <v>#DIV/0!</v>
      </c>
      <c r="AG269" s="36" t="e">
        <f t="shared" si="11"/>
        <v>#DIV/0!</v>
      </c>
    </row>
    <row r="270" spans="1:33" ht="15.75" thickBot="1">
      <c r="A270" s="151">
        <v>38367</v>
      </c>
      <c r="B270" s="207">
        <v>639.32727272727266</v>
      </c>
      <c r="C270" s="207">
        <v>695.38558688937928</v>
      </c>
      <c r="D270" s="207">
        <v>639.32727272727266</v>
      </c>
      <c r="E270" s="207"/>
      <c r="F270" s="207"/>
      <c r="G270" s="207"/>
      <c r="H270" s="207"/>
      <c r="I270" s="148"/>
      <c r="J270" s="81">
        <v>38153</v>
      </c>
      <c r="K270" s="82">
        <v>1406.52</v>
      </c>
      <c r="L270" s="82">
        <v>1406.52</v>
      </c>
      <c r="M270" s="82">
        <v>1406.52</v>
      </c>
      <c r="N270" s="82"/>
      <c r="O270" s="82"/>
      <c r="P270" s="170"/>
      <c r="Y270" s="83"/>
      <c r="Z270" s="83"/>
      <c r="AA270" s="83"/>
      <c r="AC270" s="36">
        <f t="shared" si="7"/>
        <v>2.2000000000000002</v>
      </c>
      <c r="AD270" s="36">
        <f t="shared" si="8"/>
        <v>2.0226476166865774</v>
      </c>
      <c r="AE270" s="36">
        <f t="shared" si="9"/>
        <v>2.2000000000000002</v>
      </c>
      <c r="AF270" s="36" t="e">
        <f t="shared" si="10"/>
        <v>#DIV/0!</v>
      </c>
      <c r="AG270" s="36" t="e">
        <f t="shared" si="11"/>
        <v>#DIV/0!</v>
      </c>
    </row>
    <row r="271" spans="1:33" ht="15.75" thickBot="1">
      <c r="A271" s="151">
        <v>38336</v>
      </c>
      <c r="B271" s="207">
        <v>639.32727272727266</v>
      </c>
      <c r="C271" s="207">
        <v>695.38558688937928</v>
      </c>
      <c r="D271" s="207">
        <v>639.32727272727266</v>
      </c>
      <c r="E271" s="207"/>
      <c r="F271" s="207"/>
      <c r="G271" s="207"/>
      <c r="H271" s="207"/>
      <c r="I271" s="148"/>
      <c r="J271" s="81">
        <v>38122</v>
      </c>
      <c r="K271" s="82">
        <v>1406.52</v>
      </c>
      <c r="L271" s="82">
        <v>1406.52</v>
      </c>
      <c r="M271" s="82">
        <v>1406.52</v>
      </c>
      <c r="N271" s="82"/>
      <c r="O271" s="82"/>
      <c r="P271" s="170"/>
      <c r="Y271" s="83"/>
      <c r="Z271" s="83"/>
      <c r="AA271" s="83"/>
      <c r="AC271" s="36">
        <f t="shared" si="7"/>
        <v>2.2000000000000002</v>
      </c>
      <c r="AD271" s="36">
        <f t="shared" si="8"/>
        <v>2.0226476166865774</v>
      </c>
      <c r="AE271" s="36">
        <f t="shared" si="9"/>
        <v>2.2000000000000002</v>
      </c>
      <c r="AF271" s="36" t="e">
        <f t="shared" si="10"/>
        <v>#DIV/0!</v>
      </c>
      <c r="AG271" s="36" t="e">
        <f t="shared" si="11"/>
        <v>#DIV/0!</v>
      </c>
    </row>
    <row r="272" spans="1:33" ht="15.75" thickBot="1">
      <c r="A272" s="151">
        <v>38306</v>
      </c>
      <c r="B272" s="207">
        <v>639.32727272727266</v>
      </c>
      <c r="C272" s="207">
        <v>695.38558688937928</v>
      </c>
      <c r="D272" s="207">
        <v>639.32727272727266</v>
      </c>
      <c r="E272" s="207"/>
      <c r="F272" s="207"/>
      <c r="G272" s="207"/>
      <c r="H272" s="207"/>
      <c r="I272" s="148"/>
      <c r="J272" s="81">
        <v>38092</v>
      </c>
      <c r="K272" s="82">
        <v>1406.52</v>
      </c>
      <c r="L272" s="82">
        <v>1406.52</v>
      </c>
      <c r="M272" s="82">
        <v>1406.52</v>
      </c>
      <c r="N272" s="82"/>
      <c r="O272" s="82"/>
      <c r="P272" s="170"/>
      <c r="Y272" s="83"/>
      <c r="Z272" s="83"/>
      <c r="AA272" s="83"/>
      <c r="AC272" s="36">
        <f t="shared" si="7"/>
        <v>2.2000000000000002</v>
      </c>
      <c r="AD272" s="36">
        <f t="shared" si="8"/>
        <v>2.0226476166865774</v>
      </c>
      <c r="AE272" s="36">
        <f t="shared" si="9"/>
        <v>2.2000000000000002</v>
      </c>
      <c r="AF272" s="36" t="e">
        <f t="shared" si="10"/>
        <v>#DIV/0!</v>
      </c>
      <c r="AG272" s="36" t="e">
        <f t="shared" si="11"/>
        <v>#DIV/0!</v>
      </c>
    </row>
    <row r="273" spans="1:33" ht="15.75" thickBot="1">
      <c r="A273" s="151">
        <v>38275</v>
      </c>
      <c r="B273" s="207">
        <v>639.32727272727266</v>
      </c>
      <c r="C273" s="207">
        <v>695.38558688937928</v>
      </c>
      <c r="D273" s="207">
        <v>639.32727272727266</v>
      </c>
      <c r="E273" s="207"/>
      <c r="F273" s="207"/>
      <c r="G273" s="207"/>
      <c r="H273" s="207"/>
      <c r="I273" s="148"/>
      <c r="J273" s="81">
        <v>38061</v>
      </c>
      <c r="K273" s="82">
        <v>1271.49</v>
      </c>
      <c r="L273" s="82">
        <v>1271.49</v>
      </c>
      <c r="M273" s="82">
        <v>1271.49</v>
      </c>
      <c r="N273" s="82"/>
      <c r="O273" s="82"/>
      <c r="P273" s="170"/>
      <c r="Y273" s="83"/>
      <c r="Z273" s="83"/>
      <c r="AA273" s="83"/>
      <c r="AC273" s="36">
        <f t="shared" si="7"/>
        <v>2.2000000000000002</v>
      </c>
      <c r="AD273" s="36">
        <f t="shared" si="8"/>
        <v>2.0226476166865774</v>
      </c>
      <c r="AE273" s="36">
        <f t="shared" si="9"/>
        <v>2.2000000000000002</v>
      </c>
      <c r="AF273" s="36" t="e">
        <f t="shared" si="10"/>
        <v>#DIV/0!</v>
      </c>
      <c r="AG273" s="36" t="e">
        <f t="shared" si="11"/>
        <v>#DIV/0!</v>
      </c>
    </row>
    <row r="274" spans="1:33" ht="15.75" thickBot="1">
      <c r="A274" s="151">
        <v>38245</v>
      </c>
      <c r="B274" s="207">
        <v>639.32727272727266</v>
      </c>
      <c r="C274" s="207">
        <v>695.38558688937928</v>
      </c>
      <c r="D274" s="207">
        <v>639.32727272727266</v>
      </c>
      <c r="E274" s="207"/>
      <c r="F274" s="207"/>
      <c r="G274" s="207"/>
      <c r="H274" s="207"/>
      <c r="I274" s="148"/>
      <c r="J274" s="81">
        <v>38032</v>
      </c>
      <c r="K274" s="82">
        <v>1391.44</v>
      </c>
      <c r="L274" s="82">
        <v>1391.44</v>
      </c>
      <c r="M274" s="82">
        <v>1391.44</v>
      </c>
      <c r="N274" s="82"/>
      <c r="O274" s="82"/>
      <c r="P274" s="170"/>
      <c r="Y274" s="83"/>
      <c r="Z274" s="83"/>
      <c r="AA274" s="83"/>
      <c r="AC274" s="36">
        <f t="shared" si="7"/>
        <v>2.2000000000000002</v>
      </c>
      <c r="AD274" s="36">
        <f t="shared" si="8"/>
        <v>2.0226476166865774</v>
      </c>
      <c r="AE274" s="36">
        <f t="shared" si="9"/>
        <v>2.2000000000000002</v>
      </c>
      <c r="AF274" s="36" t="e">
        <f t="shared" si="10"/>
        <v>#DIV/0!</v>
      </c>
      <c r="AG274" s="36" t="e">
        <f t="shared" si="11"/>
        <v>#DIV/0!</v>
      </c>
    </row>
    <row r="275" spans="1:33" ht="15.75" thickBot="1">
      <c r="A275" s="151">
        <v>38214</v>
      </c>
      <c r="B275" s="207">
        <v>639.32727272727266</v>
      </c>
      <c r="C275" s="207">
        <v>695.38558688937928</v>
      </c>
      <c r="D275" s="207">
        <v>639.32727272727266</v>
      </c>
      <c r="E275" s="207"/>
      <c r="F275" s="207"/>
      <c r="G275" s="207"/>
      <c r="H275" s="207"/>
      <c r="I275" s="148"/>
      <c r="J275" s="81">
        <v>38001</v>
      </c>
      <c r="K275" s="82">
        <v>1391.44</v>
      </c>
      <c r="L275" s="82">
        <v>1391.44</v>
      </c>
      <c r="M275" s="82">
        <v>1391.44</v>
      </c>
      <c r="N275" s="82"/>
      <c r="O275" s="82"/>
      <c r="P275" s="170"/>
      <c r="Y275" s="83"/>
      <c r="Z275" s="83"/>
      <c r="AA275" s="83"/>
      <c r="AC275" s="36">
        <f t="shared" si="7"/>
        <v>2.2000000000000002</v>
      </c>
      <c r="AD275" s="36">
        <f t="shared" si="8"/>
        <v>2.0226476166865774</v>
      </c>
      <c r="AE275" s="36">
        <f t="shared" si="9"/>
        <v>2.2000000000000002</v>
      </c>
      <c r="AF275" s="36" t="e">
        <f t="shared" si="10"/>
        <v>#DIV/0!</v>
      </c>
      <c r="AG275" s="36" t="e">
        <f t="shared" si="11"/>
        <v>#DIV/0!</v>
      </c>
    </row>
    <row r="276" spans="1:33" ht="15.75" thickBot="1">
      <c r="A276" s="151">
        <v>38183</v>
      </c>
      <c r="B276" s="207">
        <v>639.32727272727266</v>
      </c>
      <c r="C276" s="207">
        <v>695.38558688937928</v>
      </c>
      <c r="D276" s="207">
        <v>639.32727272727266</v>
      </c>
      <c r="E276" s="207"/>
      <c r="F276" s="207"/>
      <c r="G276" s="207"/>
      <c r="H276" s="207"/>
      <c r="I276" s="148"/>
      <c r="J276" s="81">
        <v>37970</v>
      </c>
      <c r="K276" s="82">
        <v>1391.42</v>
      </c>
      <c r="L276" s="82">
        <v>1391.42</v>
      </c>
      <c r="M276" s="82">
        <v>1391.42</v>
      </c>
      <c r="N276" s="82"/>
      <c r="O276" s="82"/>
      <c r="P276" s="170"/>
      <c r="Y276" s="83"/>
      <c r="Z276" s="83"/>
      <c r="AA276" s="83"/>
      <c r="AC276" s="36">
        <f t="shared" si="7"/>
        <v>2.2000000000000002</v>
      </c>
      <c r="AD276" s="36">
        <f t="shared" si="8"/>
        <v>2.0226476166865774</v>
      </c>
      <c r="AE276" s="36">
        <f t="shared" si="9"/>
        <v>2.2000000000000002</v>
      </c>
      <c r="AF276" s="36" t="e">
        <f t="shared" si="10"/>
        <v>#DIV/0!</v>
      </c>
      <c r="AG276" s="36" t="e">
        <f t="shared" si="11"/>
        <v>#DIV/0!</v>
      </c>
    </row>
    <row r="277" spans="1:33" ht="15.75" thickBot="1">
      <c r="A277" s="151">
        <v>38153</v>
      </c>
      <c r="B277" s="207">
        <v>639.32727272727266</v>
      </c>
      <c r="C277" s="207">
        <v>695.38558688937928</v>
      </c>
      <c r="D277" s="207">
        <v>639.32727272727266</v>
      </c>
      <c r="E277" s="207"/>
      <c r="F277" s="207"/>
      <c r="G277" s="207"/>
      <c r="H277" s="207"/>
      <c r="I277" s="148"/>
      <c r="J277" s="81">
        <v>37940</v>
      </c>
      <c r="K277" s="82">
        <v>1391.42</v>
      </c>
      <c r="L277" s="82">
        <v>1391.42</v>
      </c>
      <c r="M277" s="82">
        <v>1391.42</v>
      </c>
      <c r="N277" s="82"/>
      <c r="O277" s="82"/>
      <c r="P277" s="170"/>
      <c r="R277" s="159"/>
      <c r="Y277" s="83"/>
      <c r="Z277" s="83"/>
      <c r="AA277" s="83"/>
      <c r="AB277" s="84"/>
      <c r="AC277" s="36">
        <f t="shared" si="7"/>
        <v>2.2000000000000002</v>
      </c>
      <c r="AD277" s="36">
        <f t="shared" si="8"/>
        <v>2.0226476166865774</v>
      </c>
      <c r="AE277" s="36">
        <f t="shared" si="9"/>
        <v>2.2000000000000002</v>
      </c>
      <c r="AF277" s="36" t="e">
        <f t="shared" si="10"/>
        <v>#DIV/0!</v>
      </c>
      <c r="AG277" s="36" t="e">
        <f t="shared" si="11"/>
        <v>#DIV/0!</v>
      </c>
    </row>
    <row r="278" spans="1:33" ht="15.75" thickBot="1">
      <c r="A278" s="151">
        <v>38122</v>
      </c>
      <c r="B278" s="207">
        <v>639.32727272727266</v>
      </c>
      <c r="C278" s="207">
        <v>695.38558688937928</v>
      </c>
      <c r="D278" s="207">
        <v>639.32727272727266</v>
      </c>
      <c r="E278" s="207"/>
      <c r="F278" s="207"/>
      <c r="G278" s="207"/>
      <c r="H278" s="207"/>
      <c r="I278" s="148"/>
      <c r="J278" s="81">
        <v>37909</v>
      </c>
      <c r="K278" s="82">
        <v>1391.42</v>
      </c>
      <c r="L278" s="82">
        <v>1391.42</v>
      </c>
      <c r="M278" s="82">
        <v>1391.42</v>
      </c>
      <c r="N278" s="82"/>
      <c r="O278" s="82"/>
      <c r="P278" s="170"/>
      <c r="R278" s="159"/>
      <c r="Y278" s="83"/>
      <c r="Z278" s="83"/>
      <c r="AA278" s="83"/>
      <c r="AB278" s="84"/>
      <c r="AC278" s="36">
        <f t="shared" si="7"/>
        <v>2.2000000000000002</v>
      </c>
      <c r="AD278" s="36">
        <f t="shared" si="8"/>
        <v>2.0226476166865774</v>
      </c>
      <c r="AE278" s="36">
        <f t="shared" si="9"/>
        <v>2.2000000000000002</v>
      </c>
      <c r="AF278" s="36" t="e">
        <f t="shared" si="10"/>
        <v>#DIV/0!</v>
      </c>
      <c r="AG278" s="36" t="e">
        <f t="shared" si="11"/>
        <v>#DIV/0!</v>
      </c>
    </row>
    <row r="279" spans="1:33" ht="15.75" thickBot="1">
      <c r="A279" s="151">
        <v>38092</v>
      </c>
      <c r="B279" s="207">
        <v>639.32727272727266</v>
      </c>
      <c r="C279" s="207">
        <v>695.38558688937928</v>
      </c>
      <c r="D279" s="207">
        <v>639.32727272727266</v>
      </c>
      <c r="E279" s="207"/>
      <c r="F279" s="207"/>
      <c r="G279" s="207"/>
      <c r="H279" s="207"/>
      <c r="I279" s="148"/>
      <c r="J279" s="81">
        <v>37879</v>
      </c>
      <c r="K279" s="82">
        <v>1391.42</v>
      </c>
      <c r="L279" s="82">
        <v>1391.42</v>
      </c>
      <c r="M279" s="82">
        <v>1391.42</v>
      </c>
      <c r="N279" s="82"/>
      <c r="O279" s="82"/>
      <c r="P279" s="170"/>
      <c r="R279" s="159"/>
      <c r="Y279" s="83"/>
      <c r="Z279" s="83"/>
      <c r="AA279" s="83"/>
      <c r="AB279" s="84"/>
      <c r="AC279" s="36">
        <f t="shared" si="7"/>
        <v>2.2000000000000002</v>
      </c>
      <c r="AD279" s="36">
        <f t="shared" si="8"/>
        <v>2.0226476166865774</v>
      </c>
      <c r="AE279" s="36">
        <f t="shared" si="9"/>
        <v>2.2000000000000002</v>
      </c>
      <c r="AF279" s="36" t="e">
        <f t="shared" si="10"/>
        <v>#DIV/0!</v>
      </c>
      <c r="AG279" s="36" t="e">
        <f t="shared" si="11"/>
        <v>#DIV/0!</v>
      </c>
    </row>
    <row r="280" spans="1:33" ht="15.75" thickBot="1">
      <c r="A280" s="151">
        <v>38061</v>
      </c>
      <c r="B280" s="207">
        <v>577.94999999999993</v>
      </c>
      <c r="C280" s="207">
        <v>628.62655338991055</v>
      </c>
      <c r="D280" s="207">
        <v>577.94999999999993</v>
      </c>
      <c r="E280" s="207"/>
      <c r="F280" s="207"/>
      <c r="G280" s="207"/>
      <c r="H280" s="207"/>
      <c r="I280" s="148"/>
      <c r="J280" s="81">
        <v>37848</v>
      </c>
      <c r="K280" s="82">
        <v>1391.42</v>
      </c>
      <c r="L280" s="82">
        <v>1391.42</v>
      </c>
      <c r="M280" s="82">
        <v>1391.42</v>
      </c>
      <c r="N280" s="82"/>
      <c r="O280" s="82"/>
      <c r="P280" s="170"/>
      <c r="R280" s="165"/>
      <c r="S280" s="165"/>
      <c r="T280" s="165"/>
      <c r="U280" s="165"/>
      <c r="V280" s="165"/>
      <c r="Y280" s="83"/>
      <c r="Z280" s="83"/>
      <c r="AA280" s="83"/>
      <c r="AB280" s="84"/>
      <c r="AC280" s="36">
        <f t="shared" si="7"/>
        <v>2.2000000000000002</v>
      </c>
      <c r="AD280" s="36">
        <f t="shared" si="8"/>
        <v>2.0226476166865774</v>
      </c>
      <c r="AE280" s="36">
        <f t="shared" si="9"/>
        <v>2.2000000000000002</v>
      </c>
      <c r="AF280" s="36" t="e">
        <f t="shared" si="10"/>
        <v>#DIV/0!</v>
      </c>
      <c r="AG280" s="36" t="e">
        <f t="shared" si="11"/>
        <v>#DIV/0!</v>
      </c>
    </row>
    <row r="281" spans="1:33" ht="15.75" thickBot="1">
      <c r="A281" s="151">
        <v>38032</v>
      </c>
      <c r="B281" s="207">
        <v>632.4727272727273</v>
      </c>
      <c r="C281" s="207">
        <v>687.93001238614306</v>
      </c>
      <c r="D281" s="207">
        <v>632.4727272727273</v>
      </c>
      <c r="E281" s="207"/>
      <c r="F281" s="207"/>
      <c r="G281" s="207"/>
      <c r="H281" s="207"/>
      <c r="I281" s="148"/>
      <c r="J281" s="81">
        <v>37817</v>
      </c>
      <c r="K281" s="82">
        <v>1391.42</v>
      </c>
      <c r="L281" s="82">
        <v>1391.42</v>
      </c>
      <c r="M281" s="82">
        <v>1391.42</v>
      </c>
      <c r="N281" s="82"/>
      <c r="O281" s="82"/>
      <c r="P281" s="170"/>
      <c r="R281" s="165"/>
      <c r="S281" s="165"/>
      <c r="T281" s="165"/>
      <c r="U281" s="165"/>
      <c r="V281" s="165"/>
    </row>
    <row r="282" spans="1:33">
      <c r="A282" s="151">
        <v>38001</v>
      </c>
      <c r="B282" s="207">
        <v>632.4727272727273</v>
      </c>
      <c r="C282" s="207">
        <v>687.93001238614306</v>
      </c>
      <c r="D282" s="207">
        <v>632.4727272727273</v>
      </c>
      <c r="E282" s="207"/>
      <c r="F282" s="207"/>
      <c r="G282" s="207"/>
      <c r="H282" s="207"/>
      <c r="I282" s="148"/>
      <c r="J282" s="177">
        <v>37787</v>
      </c>
      <c r="K282" s="167">
        <v>1391.42</v>
      </c>
      <c r="L282" s="167">
        <v>1391.42</v>
      </c>
      <c r="M282" s="167">
        <v>1391.42</v>
      </c>
      <c r="N282" s="167"/>
      <c r="O282" s="167"/>
      <c r="R282" s="165"/>
      <c r="S282" s="165"/>
      <c r="T282" s="165"/>
      <c r="U282" s="165"/>
      <c r="V282" s="165"/>
    </row>
    <row r="283" spans="1:33">
      <c r="A283" s="151">
        <v>37970</v>
      </c>
      <c r="B283" s="207">
        <v>632.4636363636364</v>
      </c>
      <c r="C283" s="207">
        <v>687.92012435629795</v>
      </c>
      <c r="D283" s="207">
        <v>632.4636363636364</v>
      </c>
      <c r="E283" s="207"/>
      <c r="F283" s="207"/>
      <c r="G283" s="207"/>
      <c r="H283" s="207"/>
      <c r="I283" s="148"/>
      <c r="J283" s="177">
        <v>37756</v>
      </c>
      <c r="K283" s="167">
        <v>1391.42</v>
      </c>
      <c r="L283" s="167">
        <v>1391.42</v>
      </c>
      <c r="M283" s="167">
        <v>1391.42</v>
      </c>
      <c r="N283" s="167"/>
      <c r="O283" s="167"/>
      <c r="R283" s="165"/>
      <c r="S283" s="165"/>
      <c r="T283" s="165"/>
      <c r="U283" s="165"/>
      <c r="V283" s="165"/>
    </row>
    <row r="284" spans="1:33">
      <c r="A284" s="151">
        <v>37940</v>
      </c>
      <c r="B284" s="207">
        <v>632.4636363636364</v>
      </c>
      <c r="C284" s="207">
        <v>687.92012435629795</v>
      </c>
      <c r="D284" s="207">
        <v>632.4636363636364</v>
      </c>
      <c r="E284" s="207"/>
      <c r="F284" s="207"/>
      <c r="G284" s="207"/>
      <c r="H284" s="207"/>
      <c r="I284" s="166"/>
      <c r="J284" s="177">
        <v>37726</v>
      </c>
      <c r="K284" s="167">
        <v>1391.42</v>
      </c>
      <c r="L284" s="167">
        <v>1391.42</v>
      </c>
      <c r="M284" s="167">
        <v>1391.42</v>
      </c>
      <c r="N284" s="167"/>
      <c r="O284" s="167"/>
      <c r="R284" s="165"/>
      <c r="S284" s="165"/>
      <c r="T284" s="165"/>
      <c r="U284" s="165"/>
      <c r="V284" s="165"/>
    </row>
    <row r="285" spans="1:33">
      <c r="A285" s="151">
        <v>37909</v>
      </c>
      <c r="B285" s="207">
        <v>632.4636363636364</v>
      </c>
      <c r="C285" s="207">
        <v>687.92012435629795</v>
      </c>
      <c r="D285" s="207">
        <v>632.4636363636364</v>
      </c>
      <c r="E285" s="207"/>
      <c r="F285" s="207"/>
      <c r="G285" s="207"/>
      <c r="H285" s="207"/>
      <c r="I285" s="148"/>
      <c r="J285" s="177">
        <v>37695</v>
      </c>
      <c r="K285" s="167">
        <v>1391.42</v>
      </c>
      <c r="L285" s="167">
        <v>1391.42</v>
      </c>
      <c r="M285" s="167">
        <v>1391.42</v>
      </c>
      <c r="N285" s="167"/>
      <c r="O285" s="167"/>
      <c r="R285" s="165"/>
      <c r="S285" s="165"/>
      <c r="T285" s="165"/>
      <c r="U285" s="165"/>
      <c r="V285" s="165"/>
    </row>
    <row r="286" spans="1:33">
      <c r="A286" s="151">
        <v>37879</v>
      </c>
      <c r="B286" s="207">
        <v>632.4636363636364</v>
      </c>
      <c r="C286" s="207">
        <v>687.92012435629795</v>
      </c>
      <c r="D286" s="207">
        <v>632.4636363636364</v>
      </c>
      <c r="E286" s="207"/>
      <c r="F286" s="207"/>
      <c r="G286" s="207"/>
      <c r="H286" s="207"/>
      <c r="I286" s="166"/>
      <c r="J286" s="177">
        <v>37667</v>
      </c>
      <c r="K286" s="167">
        <v>1391.42</v>
      </c>
      <c r="L286" s="167">
        <v>1391.42</v>
      </c>
      <c r="M286" s="167">
        <v>1391.42</v>
      </c>
      <c r="N286" s="167"/>
      <c r="O286" s="167"/>
      <c r="R286" s="165"/>
      <c r="S286" s="165"/>
      <c r="T286" s="165"/>
      <c r="U286" s="165"/>
      <c r="V286" s="165"/>
    </row>
    <row r="287" spans="1:33">
      <c r="A287" s="151">
        <v>37848</v>
      </c>
      <c r="B287" s="207">
        <v>632.4636363636364</v>
      </c>
      <c r="C287" s="207">
        <v>687.92012435629795</v>
      </c>
      <c r="D287" s="207">
        <v>632.4636363636364</v>
      </c>
      <c r="E287" s="207"/>
      <c r="F287" s="207"/>
      <c r="G287" s="207"/>
      <c r="H287" s="207"/>
      <c r="I287" s="166"/>
      <c r="J287" s="177">
        <v>37636</v>
      </c>
      <c r="K287" s="167">
        <v>1391.42</v>
      </c>
      <c r="L287" s="167">
        <v>1391.42</v>
      </c>
      <c r="M287" s="167">
        <v>1391.42</v>
      </c>
      <c r="N287" s="167"/>
      <c r="O287" s="167"/>
      <c r="R287" s="165"/>
      <c r="S287" s="165"/>
      <c r="T287" s="165"/>
      <c r="U287" s="165"/>
      <c r="V287" s="165"/>
    </row>
    <row r="288" spans="1:33">
      <c r="A288" s="151">
        <v>37817</v>
      </c>
      <c r="B288" s="207">
        <v>632.4636363636364</v>
      </c>
      <c r="C288" s="207">
        <v>687.92012435629795</v>
      </c>
      <c r="D288" s="207">
        <v>632.4636363636364</v>
      </c>
      <c r="E288" s="207"/>
      <c r="F288" s="207"/>
      <c r="G288" s="207"/>
      <c r="H288" s="207"/>
    </row>
    <row r="289" spans="1:8">
      <c r="A289" s="151">
        <v>37787</v>
      </c>
      <c r="B289" s="207">
        <v>632.4636363636364</v>
      </c>
      <c r="C289" s="207">
        <v>687.92012435629795</v>
      </c>
      <c r="D289" s="207">
        <v>632.4636363636364</v>
      </c>
      <c r="E289" s="207"/>
      <c r="F289" s="207"/>
      <c r="G289" s="207"/>
      <c r="H289" s="207"/>
    </row>
    <row r="290" spans="1:8">
      <c r="A290" s="151">
        <v>37756</v>
      </c>
      <c r="B290" s="207">
        <v>632.4636363636364</v>
      </c>
      <c r="C290" s="207">
        <v>687.92012435629795</v>
      </c>
      <c r="D290" s="207">
        <v>632.4636363636364</v>
      </c>
      <c r="E290" s="207"/>
      <c r="F290" s="207"/>
      <c r="G290" s="207"/>
      <c r="H290" s="207"/>
    </row>
    <row r="291" spans="1:8">
      <c r="A291" s="151">
        <v>37726</v>
      </c>
      <c r="B291" s="207">
        <v>632.4636363636364</v>
      </c>
      <c r="C291" s="207">
        <v>687.92012435629795</v>
      </c>
      <c r="D291" s="207">
        <v>632.4636363636364</v>
      </c>
      <c r="E291" s="207"/>
      <c r="F291" s="207"/>
      <c r="G291" s="207"/>
      <c r="H291" s="207"/>
    </row>
    <row r="292" spans="1:8">
      <c r="A292" s="151">
        <v>37695</v>
      </c>
      <c r="B292" s="207">
        <v>632.4636363636364</v>
      </c>
      <c r="C292" s="207">
        <v>687.92012435629795</v>
      </c>
      <c r="D292" s="207">
        <v>632.4636363636364</v>
      </c>
      <c r="E292" s="207"/>
      <c r="F292" s="207"/>
      <c r="G292" s="207"/>
      <c r="H292" s="207"/>
    </row>
    <row r="293" spans="1:8">
      <c r="A293" s="151">
        <v>37667</v>
      </c>
      <c r="B293" s="207">
        <v>632.4636363636364</v>
      </c>
      <c r="C293" s="207">
        <v>687.92012435629795</v>
      </c>
      <c r="D293" s="207">
        <v>632.4636363636364</v>
      </c>
      <c r="E293" s="207"/>
      <c r="F293" s="207"/>
      <c r="G293" s="207"/>
      <c r="H293" s="207"/>
    </row>
    <row r="294" spans="1:8">
      <c r="A294" s="151">
        <v>37636</v>
      </c>
      <c r="B294" s="209">
        <v>632.4636363636364</v>
      </c>
      <c r="C294" s="209">
        <v>687.92012435629795</v>
      </c>
      <c r="D294" s="210">
        <v>632.4636363636364</v>
      </c>
      <c r="E294" s="210"/>
      <c r="F294" s="207"/>
      <c r="G294" s="207"/>
      <c r="H294" s="207"/>
    </row>
  </sheetData>
  <mergeCells count="4">
    <mergeCell ref="A6:K6"/>
    <mergeCell ref="AC253:AG253"/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0.39997558519241921"/>
  </sheetPr>
  <dimension ref="A1:X85"/>
  <sheetViews>
    <sheetView showGridLines="0" zoomScale="85" zoomScaleNormal="85" workbookViewId="0">
      <selection activeCell="D3" sqref="D3"/>
    </sheetView>
  </sheetViews>
  <sheetFormatPr baseColWidth="10" defaultColWidth="11.42578125" defaultRowHeight="14.25"/>
  <cols>
    <col min="1" max="1" width="34" style="121" customWidth="1"/>
    <col min="2" max="2" width="31.42578125" style="121" customWidth="1"/>
    <col min="3" max="3" width="32" style="121" customWidth="1"/>
    <col min="4" max="4" width="13.85546875" style="121" bestFit="1" customWidth="1"/>
    <col min="5" max="6" width="14.28515625" style="121" bestFit="1" customWidth="1"/>
    <col min="7" max="9" width="13.85546875" style="121" bestFit="1" customWidth="1"/>
    <col min="10" max="10" width="14" style="121" bestFit="1" customWidth="1"/>
    <col min="11" max="11" width="13.7109375" style="121" hidden="1" customWidth="1"/>
    <col min="12" max="12" width="21.85546875" style="121" hidden="1" customWidth="1"/>
    <col min="13" max="13" width="13.85546875" style="121" hidden="1" customWidth="1"/>
    <col min="14" max="16" width="13.7109375" style="121" hidden="1" customWidth="1"/>
    <col min="17" max="17" width="13.85546875" style="121" hidden="1" customWidth="1"/>
    <col min="18" max="19" width="14" style="121" bestFit="1" customWidth="1"/>
    <col min="20" max="20" width="11.42578125" style="121"/>
    <col min="21" max="21" width="12.42578125" style="121" bestFit="1" customWidth="1"/>
    <col min="22" max="16384" width="11.42578125" style="121"/>
  </cols>
  <sheetData>
    <row r="1" spans="1:24">
      <c r="L1" s="122" t="s">
        <v>71</v>
      </c>
      <c r="N1" s="123" t="s">
        <v>72</v>
      </c>
      <c r="O1" s="124">
        <f>(1366127/16031)</f>
        <v>85.21782795833073</v>
      </c>
      <c r="Q1" s="125"/>
      <c r="R1" s="126"/>
      <c r="U1" s="127"/>
      <c r="V1" s="127"/>
      <c r="W1" s="127"/>
      <c r="X1" s="127"/>
    </row>
    <row r="2" spans="1:24">
      <c r="M2" s="125"/>
      <c r="N2" s="123" t="s">
        <v>73</v>
      </c>
      <c r="O2" s="124">
        <f>16254952/188792</f>
        <v>86.099792364083228</v>
      </c>
      <c r="Q2" s="126"/>
      <c r="R2" s="126"/>
      <c r="S2" s="126"/>
      <c r="U2" s="126"/>
      <c r="V2" s="126"/>
      <c r="W2" s="126"/>
      <c r="X2" s="126"/>
    </row>
    <row r="3" spans="1:24">
      <c r="D3" s="643">
        <v>2.0499999999999998</v>
      </c>
      <c r="N3" s="123" t="s">
        <v>74</v>
      </c>
      <c r="O3" s="124">
        <f>6163358/68247</f>
        <v>90.309581373540226</v>
      </c>
      <c r="Q3" s="126"/>
      <c r="R3" s="126"/>
      <c r="S3" s="126"/>
    </row>
    <row r="4" spans="1:24">
      <c r="D4" s="55"/>
      <c r="N4" s="123" t="s">
        <v>75</v>
      </c>
      <c r="O4" s="124">
        <f>1366127/16031</f>
        <v>85.21782795833073</v>
      </c>
    </row>
    <row r="5" spans="1:24">
      <c r="A5" s="100" t="s">
        <v>21</v>
      </c>
      <c r="B5" s="55"/>
      <c r="C5" s="55"/>
      <c r="D5" s="55"/>
      <c r="E5" s="55"/>
      <c r="F5" s="55"/>
      <c r="G5" s="55"/>
      <c r="H5" s="55"/>
      <c r="I5" s="55"/>
      <c r="J5" s="55"/>
      <c r="K5" s="55"/>
      <c r="N5" s="123" t="s">
        <v>76</v>
      </c>
      <c r="O5" s="124">
        <f>528712/6527</f>
        <v>81.003830243603488</v>
      </c>
    </row>
    <row r="6" spans="1:24" hidden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N6" s="123" t="s">
        <v>77</v>
      </c>
      <c r="O6" s="124">
        <f>+O3</f>
        <v>90.309581373540226</v>
      </c>
    </row>
    <row r="7" spans="1:24" hidden="1">
      <c r="N7" s="123" t="s">
        <v>78</v>
      </c>
      <c r="O7" s="124">
        <f>2299013/28510</f>
        <v>80.638828481234654</v>
      </c>
      <c r="S7" s="126"/>
    </row>
    <row r="8" spans="1:24" hidden="1"/>
    <row r="9" spans="1:24" hidden="1">
      <c r="A9" s="718" t="e">
        <v>#REF!</v>
      </c>
      <c r="B9" s="718" t="e">
        <v>#REF!</v>
      </c>
      <c r="C9" s="718" t="e">
        <v>#REF!</v>
      </c>
      <c r="D9" s="718" t="e">
        <v>#REF!</v>
      </c>
      <c r="E9" s="718" t="e">
        <v>#REF!</v>
      </c>
      <c r="F9" s="718" t="e">
        <v>#REF!</v>
      </c>
      <c r="G9" s="718" t="e">
        <v>#REF!</v>
      </c>
      <c r="H9" s="718" t="e">
        <v>#REF!</v>
      </c>
      <c r="I9" s="718" t="e">
        <v>#REF!</v>
      </c>
      <c r="J9" s="718" t="e">
        <v>#REF!</v>
      </c>
      <c r="K9" s="718" t="e">
        <v>#REF!</v>
      </c>
      <c r="L9" s="718" t="e">
        <v>#REF!</v>
      </c>
      <c r="M9" s="718" t="e">
        <v>#REF!</v>
      </c>
      <c r="N9" s="718" t="e">
        <v>#REF!</v>
      </c>
      <c r="O9" s="718" t="e">
        <v>#REF!</v>
      </c>
      <c r="P9" s="718" t="e">
        <v>#REF!</v>
      </c>
      <c r="Q9" s="718" t="e">
        <v>#REF!</v>
      </c>
      <c r="R9" s="718" t="e">
        <v>#REF!</v>
      </c>
      <c r="S9" s="718" t="e">
        <v>#REF!</v>
      </c>
    </row>
    <row r="10" spans="1:24" hidden="1">
      <c r="A10" s="128" t="e">
        <v>#REF!</v>
      </c>
      <c r="B10" s="129" t="e">
        <v>#REF!</v>
      </c>
      <c r="C10" s="129" t="e">
        <v>#REF!</v>
      </c>
      <c r="D10" s="129" t="e">
        <v>#REF!</v>
      </c>
      <c r="E10" s="129" t="e">
        <v>#REF!</v>
      </c>
      <c r="F10" s="129" t="e">
        <v>#REF!</v>
      </c>
      <c r="G10" s="129" t="e">
        <v>#REF!</v>
      </c>
      <c r="H10" s="129" t="e">
        <v>#REF!</v>
      </c>
      <c r="I10" s="129" t="e">
        <v>#REF!</v>
      </c>
      <c r="J10" s="129" t="e">
        <v>#REF!</v>
      </c>
      <c r="K10" s="129" t="e">
        <v>#REF!</v>
      </c>
      <c r="L10" s="129" t="e">
        <v>#REF!</v>
      </c>
      <c r="M10" s="129" t="e">
        <v>#REF!</v>
      </c>
      <c r="N10" s="129" t="e">
        <v>#REF!</v>
      </c>
      <c r="O10" s="129" t="e">
        <v>#REF!</v>
      </c>
      <c r="P10" s="129" t="e">
        <v>#REF!</v>
      </c>
      <c r="Q10" s="129" t="e">
        <v>#REF!</v>
      </c>
      <c r="R10" s="129" t="e">
        <v>#REF!</v>
      </c>
      <c r="S10" s="129" t="e">
        <v>#REF!</v>
      </c>
    </row>
    <row r="11" spans="1:24" hidden="1">
      <c r="A11" s="130" t="e">
        <v>#REF!</v>
      </c>
      <c r="B11" s="131" t="e">
        <v>#REF!</v>
      </c>
      <c r="C11" s="131" t="e">
        <v>#REF!</v>
      </c>
      <c r="D11" s="131" t="e">
        <v>#REF!</v>
      </c>
      <c r="E11" s="131" t="e">
        <v>#REF!</v>
      </c>
      <c r="F11" s="131" t="e">
        <v>#REF!</v>
      </c>
      <c r="G11" s="131" t="e">
        <v>#REF!</v>
      </c>
      <c r="H11" s="131" t="e">
        <v>#REF!</v>
      </c>
      <c r="I11" s="131" t="e">
        <v>#REF!</v>
      </c>
      <c r="J11" s="131" t="e">
        <v>#REF!</v>
      </c>
      <c r="K11" s="131" t="e">
        <v>#REF!</v>
      </c>
      <c r="L11" s="131" t="e">
        <v>#REF!</v>
      </c>
      <c r="M11" s="131" t="e">
        <v>#REF!</v>
      </c>
      <c r="N11" s="131" t="e">
        <v>#REF!</v>
      </c>
      <c r="O11" s="131" t="e">
        <v>#REF!</v>
      </c>
      <c r="P11" s="131" t="e">
        <v>#REF!</v>
      </c>
      <c r="Q11" s="131" t="e">
        <v>#REF!</v>
      </c>
      <c r="R11" s="131" t="e">
        <v>#REF!</v>
      </c>
      <c r="S11" s="131" t="e">
        <v>#REF!</v>
      </c>
    </row>
    <row r="12" spans="1:24" hidden="1">
      <c r="A12" s="130" t="e">
        <v>#REF!</v>
      </c>
      <c r="B12" s="131" t="e">
        <v>#REF!</v>
      </c>
      <c r="C12" s="131" t="e">
        <v>#REF!</v>
      </c>
      <c r="D12" s="131" t="e">
        <v>#REF!</v>
      </c>
      <c r="E12" s="131" t="e">
        <v>#REF!</v>
      </c>
      <c r="F12" s="131" t="e">
        <v>#REF!</v>
      </c>
      <c r="G12" s="131" t="e">
        <v>#REF!</v>
      </c>
      <c r="H12" s="131" t="e">
        <v>#REF!</v>
      </c>
      <c r="I12" s="131" t="e">
        <v>#REF!</v>
      </c>
      <c r="J12" s="131" t="e">
        <v>#REF!</v>
      </c>
      <c r="K12" s="131" t="e">
        <v>#REF!</v>
      </c>
      <c r="L12" s="131" t="e">
        <v>#REF!</v>
      </c>
      <c r="M12" s="131" t="e">
        <v>#REF!</v>
      </c>
      <c r="N12" s="131" t="e">
        <v>#REF!</v>
      </c>
      <c r="O12" s="131" t="e">
        <v>#REF!</v>
      </c>
      <c r="P12" s="131" t="e">
        <v>#REF!</v>
      </c>
      <c r="Q12" s="131" t="e">
        <v>#REF!</v>
      </c>
      <c r="R12" s="131" t="e">
        <v>#REF!</v>
      </c>
      <c r="S12" s="131" t="e">
        <v>#REF!</v>
      </c>
    </row>
    <row r="13" spans="1:24" hidden="1">
      <c r="A13" s="130" t="e">
        <v>#REF!</v>
      </c>
      <c r="B13" s="131" t="e">
        <v>#REF!</v>
      </c>
      <c r="C13" s="131" t="e">
        <v>#REF!</v>
      </c>
      <c r="D13" s="131" t="e">
        <v>#REF!</v>
      </c>
      <c r="E13" s="131" t="e">
        <v>#REF!</v>
      </c>
      <c r="F13" s="131" t="e">
        <v>#REF!</v>
      </c>
      <c r="G13" s="131" t="e">
        <v>#REF!</v>
      </c>
      <c r="H13" s="131" t="e">
        <v>#REF!</v>
      </c>
      <c r="I13" s="131" t="e">
        <v>#REF!</v>
      </c>
      <c r="J13" s="131" t="e">
        <v>#REF!</v>
      </c>
      <c r="K13" s="131" t="e">
        <v>#REF!</v>
      </c>
      <c r="L13" s="131" t="e">
        <v>#REF!</v>
      </c>
      <c r="M13" s="131" t="e">
        <v>#REF!</v>
      </c>
      <c r="N13" s="131" t="e">
        <v>#REF!</v>
      </c>
      <c r="O13" s="131" t="e">
        <v>#REF!</v>
      </c>
      <c r="P13" s="131" t="e">
        <v>#REF!</v>
      </c>
      <c r="Q13" s="131" t="e">
        <v>#REF!</v>
      </c>
      <c r="R13" s="131" t="e">
        <v>#REF!</v>
      </c>
      <c r="S13" s="131" t="e">
        <v>#REF!</v>
      </c>
      <c r="U13" s="125"/>
      <c r="V13" s="125"/>
    </row>
    <row r="14" spans="1:24" hidden="1">
      <c r="A14" s="130" t="e">
        <v>#REF!</v>
      </c>
      <c r="B14" s="131" t="e">
        <v>#REF!</v>
      </c>
      <c r="C14" s="131" t="e">
        <v>#REF!</v>
      </c>
      <c r="D14" s="131" t="e">
        <v>#REF!</v>
      </c>
      <c r="E14" s="131" t="e">
        <v>#REF!</v>
      </c>
      <c r="F14" s="131" t="e">
        <v>#REF!</v>
      </c>
      <c r="G14" s="131" t="e">
        <v>#REF!</v>
      </c>
      <c r="H14" s="131" t="e">
        <v>#REF!</v>
      </c>
      <c r="I14" s="131" t="e">
        <v>#REF!</v>
      </c>
      <c r="J14" s="131" t="e">
        <v>#REF!</v>
      </c>
      <c r="K14" s="131" t="e">
        <v>#REF!</v>
      </c>
      <c r="L14" s="131" t="e">
        <v>#REF!</v>
      </c>
      <c r="M14" s="131" t="e">
        <v>#REF!</v>
      </c>
      <c r="N14" s="131" t="e">
        <v>#REF!</v>
      </c>
      <c r="O14" s="131" t="e">
        <v>#REF!</v>
      </c>
      <c r="P14" s="131" t="e">
        <v>#REF!</v>
      </c>
      <c r="Q14" s="131" t="e">
        <v>#REF!</v>
      </c>
      <c r="R14" s="131" t="e">
        <v>#REF!</v>
      </c>
      <c r="S14" s="131" t="e">
        <v>#REF!</v>
      </c>
    </row>
    <row r="15" spans="1:24" hidden="1">
      <c r="A15" s="130" t="e">
        <v>#REF!</v>
      </c>
      <c r="B15" s="131" t="e">
        <v>#REF!</v>
      </c>
      <c r="C15" s="131" t="e">
        <v>#REF!</v>
      </c>
      <c r="D15" s="131" t="e">
        <v>#REF!</v>
      </c>
      <c r="E15" s="131" t="e">
        <v>#REF!</v>
      </c>
      <c r="F15" s="131" t="e">
        <v>#REF!</v>
      </c>
      <c r="G15" s="131" t="e">
        <v>#REF!</v>
      </c>
      <c r="H15" s="131" t="e">
        <v>#REF!</v>
      </c>
      <c r="I15" s="131" t="e">
        <v>#REF!</v>
      </c>
      <c r="J15" s="131" t="e">
        <v>#REF!</v>
      </c>
      <c r="K15" s="131" t="e">
        <v>#REF!</v>
      </c>
      <c r="L15" s="131" t="e">
        <v>#REF!</v>
      </c>
      <c r="M15" s="131" t="e">
        <v>#REF!</v>
      </c>
      <c r="N15" s="131" t="e">
        <v>#REF!</v>
      </c>
      <c r="O15" s="131" t="e">
        <v>#REF!</v>
      </c>
      <c r="P15" s="131" t="e">
        <v>#REF!</v>
      </c>
      <c r="Q15" s="131" t="e">
        <v>#REF!</v>
      </c>
      <c r="R15" s="131" t="e">
        <v>#REF!</v>
      </c>
      <c r="S15" s="131" t="e">
        <v>#REF!</v>
      </c>
      <c r="U15" s="132"/>
      <c r="V15" s="132"/>
    </row>
    <row r="16" spans="1:24" hidden="1">
      <c r="A16" s="130" t="e">
        <v>#REF!</v>
      </c>
      <c r="B16" s="133" t="e">
        <v>#REF!</v>
      </c>
      <c r="C16" s="133" t="e">
        <v>#REF!</v>
      </c>
      <c r="D16" s="133" t="e">
        <v>#REF!</v>
      </c>
      <c r="E16" s="133" t="e">
        <v>#REF!</v>
      </c>
      <c r="F16" s="133" t="e">
        <v>#REF!</v>
      </c>
      <c r="G16" s="133" t="e">
        <v>#REF!</v>
      </c>
      <c r="H16" s="133" t="e">
        <v>#REF!</v>
      </c>
      <c r="I16" s="133" t="e">
        <v>#REF!</v>
      </c>
      <c r="J16" s="133" t="e">
        <v>#REF!</v>
      </c>
      <c r="K16" s="133" t="e">
        <v>#REF!</v>
      </c>
      <c r="L16" s="133" t="e">
        <v>#REF!</v>
      </c>
      <c r="M16" s="133" t="e">
        <v>#REF!</v>
      </c>
      <c r="N16" s="133" t="e">
        <v>#REF!</v>
      </c>
      <c r="O16" s="133" t="e">
        <v>#REF!</v>
      </c>
      <c r="P16" s="133" t="e">
        <v>#REF!</v>
      </c>
      <c r="Q16" s="133" t="e">
        <v>#REF!</v>
      </c>
      <c r="R16" s="133" t="e">
        <v>#REF!</v>
      </c>
      <c r="S16" s="133" t="e">
        <v>#REF!</v>
      </c>
    </row>
    <row r="17" spans="1:21" hidden="1">
      <c r="A17" s="130" t="e">
        <v>#REF!</v>
      </c>
      <c r="B17" s="133" t="e">
        <v>#REF!</v>
      </c>
      <c r="C17" s="133" t="e">
        <v>#REF!</v>
      </c>
      <c r="D17" s="133" t="e">
        <v>#REF!</v>
      </c>
      <c r="E17" s="133" t="e">
        <v>#REF!</v>
      </c>
      <c r="F17" s="133" t="e">
        <v>#REF!</v>
      </c>
      <c r="G17" s="133" t="e">
        <v>#REF!</v>
      </c>
      <c r="H17" s="133" t="e">
        <v>#REF!</v>
      </c>
      <c r="I17" s="133" t="e">
        <v>#REF!</v>
      </c>
      <c r="J17" s="133" t="e">
        <v>#REF!</v>
      </c>
      <c r="K17" s="133" t="e">
        <v>#REF!</v>
      </c>
      <c r="L17" s="133" t="e">
        <v>#REF!</v>
      </c>
      <c r="M17" s="133" t="e">
        <v>#REF!</v>
      </c>
      <c r="N17" s="133" t="e">
        <v>#REF!</v>
      </c>
      <c r="O17" s="133" t="e">
        <v>#REF!</v>
      </c>
      <c r="P17" s="133" t="e">
        <v>#REF!</v>
      </c>
      <c r="Q17" s="133" t="e">
        <v>#REF!</v>
      </c>
      <c r="R17" s="133" t="e">
        <v>#REF!</v>
      </c>
      <c r="S17" s="133" t="e">
        <v>#REF!</v>
      </c>
    </row>
    <row r="18" spans="1:21" hidden="1">
      <c r="M18" s="132"/>
    </row>
    <row r="19" spans="1:21" hidden="1">
      <c r="A19" s="718" t="s">
        <v>479</v>
      </c>
      <c r="B19" s="718" t="e">
        <v>#REF!</v>
      </c>
      <c r="C19" s="718" t="e">
        <v>#REF!</v>
      </c>
      <c r="D19" s="718" t="e">
        <v>#REF!</v>
      </c>
      <c r="E19" s="718" t="e">
        <v>#REF!</v>
      </c>
      <c r="F19" s="718" t="e">
        <v>#REF!</v>
      </c>
      <c r="G19" s="718" t="e">
        <v>#REF!</v>
      </c>
      <c r="H19" s="718" t="e">
        <v>#REF!</v>
      </c>
      <c r="I19" s="718" t="e">
        <v>#REF!</v>
      </c>
      <c r="J19" s="718" t="e">
        <v>#REF!</v>
      </c>
      <c r="K19" s="718" t="e">
        <v>#REF!</v>
      </c>
      <c r="L19" s="718" t="e">
        <v>#REF!</v>
      </c>
      <c r="M19" s="718" t="e">
        <v>#REF!</v>
      </c>
      <c r="N19" s="718" t="e">
        <v>#REF!</v>
      </c>
      <c r="O19" s="718" t="e">
        <v>#REF!</v>
      </c>
      <c r="P19" s="718" t="e">
        <v>#REF!</v>
      </c>
      <c r="Q19" s="718" t="e">
        <v>#REF!</v>
      </c>
      <c r="R19" s="718" t="e">
        <v>#REF!</v>
      </c>
      <c r="S19" s="718" t="e">
        <v>#REF!</v>
      </c>
    </row>
    <row r="20" spans="1:21" hidden="1">
      <c r="A20" s="128" t="e">
        <v>#REF!</v>
      </c>
      <c r="B20" s="129" t="e">
        <f>+B10</f>
        <v>#REF!</v>
      </c>
      <c r="C20" s="129" t="e">
        <f t="shared" ref="C20:S20" si="0">+C10</f>
        <v>#REF!</v>
      </c>
      <c r="D20" s="129" t="e">
        <f t="shared" si="0"/>
        <v>#REF!</v>
      </c>
      <c r="E20" s="129" t="e">
        <f t="shared" si="0"/>
        <v>#REF!</v>
      </c>
      <c r="F20" s="129" t="e">
        <f t="shared" si="0"/>
        <v>#REF!</v>
      </c>
      <c r="G20" s="129" t="e">
        <f t="shared" si="0"/>
        <v>#REF!</v>
      </c>
      <c r="H20" s="129" t="e">
        <f t="shared" si="0"/>
        <v>#REF!</v>
      </c>
      <c r="I20" s="129" t="e">
        <f t="shared" si="0"/>
        <v>#REF!</v>
      </c>
      <c r="J20" s="129" t="e">
        <f t="shared" si="0"/>
        <v>#REF!</v>
      </c>
      <c r="K20" s="129" t="e">
        <f t="shared" si="0"/>
        <v>#REF!</v>
      </c>
      <c r="L20" s="129" t="e">
        <f t="shared" si="0"/>
        <v>#REF!</v>
      </c>
      <c r="M20" s="129" t="e">
        <f t="shared" si="0"/>
        <v>#REF!</v>
      </c>
      <c r="N20" s="129" t="e">
        <f t="shared" si="0"/>
        <v>#REF!</v>
      </c>
      <c r="O20" s="129" t="e">
        <f t="shared" si="0"/>
        <v>#REF!</v>
      </c>
      <c r="P20" s="129" t="e">
        <f t="shared" si="0"/>
        <v>#REF!</v>
      </c>
      <c r="Q20" s="129" t="e">
        <f t="shared" si="0"/>
        <v>#REF!</v>
      </c>
      <c r="R20" s="129" t="e">
        <f t="shared" si="0"/>
        <v>#REF!</v>
      </c>
      <c r="S20" s="129" t="e">
        <f t="shared" si="0"/>
        <v>#REF!</v>
      </c>
    </row>
    <row r="21" spans="1:21" hidden="1">
      <c r="A21" s="134" t="s">
        <v>403</v>
      </c>
      <c r="B21" s="135" t="e">
        <f>+SUM(B11:B16)</f>
        <v>#REF!</v>
      </c>
      <c r="C21" s="135" t="e">
        <f t="shared" ref="C21:S21" si="1">+SUM(C11:C16)</f>
        <v>#REF!</v>
      </c>
      <c r="D21" s="135" t="e">
        <f t="shared" si="1"/>
        <v>#REF!</v>
      </c>
      <c r="E21" s="135" t="e">
        <f t="shared" si="1"/>
        <v>#REF!</v>
      </c>
      <c r="F21" s="135" t="e">
        <f t="shared" si="1"/>
        <v>#REF!</v>
      </c>
      <c r="G21" s="135" t="e">
        <f t="shared" si="1"/>
        <v>#REF!</v>
      </c>
      <c r="H21" s="135" t="e">
        <f t="shared" si="1"/>
        <v>#REF!</v>
      </c>
      <c r="I21" s="135" t="e">
        <f t="shared" si="1"/>
        <v>#REF!</v>
      </c>
      <c r="J21" s="135" t="e">
        <f t="shared" si="1"/>
        <v>#REF!</v>
      </c>
      <c r="K21" s="135" t="e">
        <f t="shared" si="1"/>
        <v>#REF!</v>
      </c>
      <c r="L21" s="135" t="e">
        <f t="shared" si="1"/>
        <v>#REF!</v>
      </c>
      <c r="M21" s="135" t="e">
        <f t="shared" si="1"/>
        <v>#REF!</v>
      </c>
      <c r="N21" s="135" t="e">
        <f t="shared" si="1"/>
        <v>#REF!</v>
      </c>
      <c r="O21" s="135" t="e">
        <f t="shared" si="1"/>
        <v>#REF!</v>
      </c>
      <c r="P21" s="135" t="e">
        <f t="shared" si="1"/>
        <v>#REF!</v>
      </c>
      <c r="Q21" s="135" t="e">
        <f t="shared" si="1"/>
        <v>#REF!</v>
      </c>
      <c r="R21" s="135" t="e">
        <f t="shared" si="1"/>
        <v>#REF!</v>
      </c>
      <c r="S21" s="135" t="e">
        <f t="shared" si="1"/>
        <v>#REF!</v>
      </c>
    </row>
    <row r="22" spans="1:21" hidden="1">
      <c r="A22" s="134" t="s">
        <v>404</v>
      </c>
      <c r="B22" s="135" t="e">
        <f>+B17</f>
        <v>#REF!</v>
      </c>
      <c r="C22" s="135" t="e">
        <f t="shared" ref="C22:S22" si="2">+C17</f>
        <v>#REF!</v>
      </c>
      <c r="D22" s="135" t="e">
        <f t="shared" si="2"/>
        <v>#REF!</v>
      </c>
      <c r="E22" s="135" t="e">
        <f t="shared" si="2"/>
        <v>#REF!</v>
      </c>
      <c r="F22" s="135" t="e">
        <f t="shared" si="2"/>
        <v>#REF!</v>
      </c>
      <c r="G22" s="135" t="e">
        <f t="shared" si="2"/>
        <v>#REF!</v>
      </c>
      <c r="H22" s="135" t="e">
        <f t="shared" si="2"/>
        <v>#REF!</v>
      </c>
      <c r="I22" s="135" t="e">
        <f t="shared" si="2"/>
        <v>#REF!</v>
      </c>
      <c r="J22" s="135" t="e">
        <f t="shared" si="2"/>
        <v>#REF!</v>
      </c>
      <c r="K22" s="135" t="e">
        <f t="shared" si="2"/>
        <v>#REF!</v>
      </c>
      <c r="L22" s="135" t="e">
        <f t="shared" si="2"/>
        <v>#REF!</v>
      </c>
      <c r="M22" s="135" t="e">
        <f t="shared" si="2"/>
        <v>#REF!</v>
      </c>
      <c r="N22" s="135" t="e">
        <f t="shared" si="2"/>
        <v>#REF!</v>
      </c>
      <c r="O22" s="135" t="e">
        <f t="shared" si="2"/>
        <v>#REF!</v>
      </c>
      <c r="P22" s="135" t="e">
        <f t="shared" si="2"/>
        <v>#REF!</v>
      </c>
      <c r="Q22" s="135" t="e">
        <f t="shared" si="2"/>
        <v>#REF!</v>
      </c>
      <c r="R22" s="135" t="e">
        <f t="shared" si="2"/>
        <v>#REF!</v>
      </c>
      <c r="S22" s="135" t="e">
        <f t="shared" si="2"/>
        <v>#REF!</v>
      </c>
    </row>
    <row r="23" spans="1:21" hidden="1">
      <c r="A23" s="134" t="s">
        <v>405</v>
      </c>
      <c r="B23" s="135">
        <v>4000000</v>
      </c>
      <c r="C23" s="135">
        <v>4000000</v>
      </c>
      <c r="D23" s="135">
        <v>4000000</v>
      </c>
      <c r="E23" s="135">
        <v>4000000</v>
      </c>
      <c r="F23" s="135">
        <v>4000000</v>
      </c>
      <c r="G23" s="135">
        <v>4000000</v>
      </c>
      <c r="H23" s="135">
        <f>1418234+721057+204308+404755+486205+446602+449002</f>
        <v>4130163</v>
      </c>
      <c r="I23" s="135">
        <f>1058992+791112+409673+60000+449945+447943+468357+389248+400971+103036+247967+497656</f>
        <v>5324900</v>
      </c>
      <c r="J23" s="135">
        <f>1546931+457318+272289+40000+165385+478066+486275+477020+514258</f>
        <v>4437542</v>
      </c>
      <c r="K23" s="135">
        <f>1470472+500000+350000+591558+581511+588360+120843+1224527+125317</f>
        <v>5552588</v>
      </c>
      <c r="L23" s="135">
        <f>1450000+500000+350000+647228+599637+612098+392832+200000+200000+308371</f>
        <v>5260166</v>
      </c>
      <c r="M23" s="135">
        <f>1450000+500000+350000+735000+735000+735000+175000+100000+25508+100000</f>
        <v>4905508</v>
      </c>
      <c r="N23" s="135">
        <f>800000+1000000+1000000+1000000+300000+100000+56000+50000+200000+100000+494000</f>
        <v>5100000</v>
      </c>
      <c r="O23" s="135">
        <f>800000+1000000+1000000+1000000</f>
        <v>3800000</v>
      </c>
      <c r="P23" s="135">
        <f>800000+952000+952000+952000</f>
        <v>3656000</v>
      </c>
      <c r="Q23" s="135">
        <v>3000000</v>
      </c>
      <c r="R23" s="135">
        <v>3000000</v>
      </c>
      <c r="S23" s="135">
        <v>3000000</v>
      </c>
    </row>
    <row r="24" spans="1:21" hidden="1">
      <c r="A24" s="134" t="s">
        <v>406</v>
      </c>
      <c r="B24" s="135">
        <v>1000000</v>
      </c>
      <c r="C24" s="135">
        <v>1000000</v>
      </c>
      <c r="D24" s="135">
        <v>1000000</v>
      </c>
      <c r="E24" s="135">
        <v>1000000</v>
      </c>
      <c r="F24" s="135">
        <v>1000000</v>
      </c>
      <c r="G24" s="135">
        <v>1000000</v>
      </c>
      <c r="H24" s="135">
        <v>1000000</v>
      </c>
      <c r="I24" s="135">
        <v>1000000</v>
      </c>
      <c r="J24" s="135">
        <v>1000000</v>
      </c>
      <c r="K24" s="135">
        <v>1000000</v>
      </c>
      <c r="L24" s="135">
        <v>1000000</v>
      </c>
      <c r="M24" s="135">
        <v>1000000</v>
      </c>
      <c r="N24" s="135">
        <v>1000000</v>
      </c>
      <c r="O24" s="135">
        <v>1000000</v>
      </c>
      <c r="P24" s="135">
        <v>1000000</v>
      </c>
      <c r="Q24" s="135">
        <v>1000000</v>
      </c>
      <c r="R24" s="135">
        <v>1000000</v>
      </c>
      <c r="S24" s="135">
        <v>1000000</v>
      </c>
    </row>
    <row r="25" spans="1:21" hidden="1">
      <c r="A25" s="134" t="s">
        <v>407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>
        <f>1600000*4</f>
        <v>6400000</v>
      </c>
      <c r="M25" s="135">
        <f>1500000*3</f>
        <v>4500000</v>
      </c>
      <c r="N25" s="135">
        <f t="shared" ref="N25:S25" si="3">1500000*3</f>
        <v>4500000</v>
      </c>
      <c r="O25" s="135">
        <f t="shared" si="3"/>
        <v>4500000</v>
      </c>
      <c r="P25" s="135">
        <f t="shared" si="3"/>
        <v>4500000</v>
      </c>
      <c r="Q25" s="135">
        <f t="shared" si="3"/>
        <v>4500000</v>
      </c>
      <c r="R25" s="135">
        <f t="shared" si="3"/>
        <v>4500000</v>
      </c>
      <c r="S25" s="135">
        <f t="shared" si="3"/>
        <v>4500000</v>
      </c>
    </row>
    <row r="26" spans="1:21" hidden="1">
      <c r="A26" s="136" t="s">
        <v>410</v>
      </c>
      <c r="B26" s="137" t="e">
        <f>+B21/2550</f>
        <v>#REF!</v>
      </c>
      <c r="C26" s="137" t="e">
        <f t="shared" ref="C26:S30" si="4">+C21/2550</f>
        <v>#REF!</v>
      </c>
      <c r="D26" s="137" t="e">
        <f t="shared" si="4"/>
        <v>#REF!</v>
      </c>
      <c r="E26" s="137" t="e">
        <f t="shared" si="4"/>
        <v>#REF!</v>
      </c>
      <c r="F26" s="137" t="e">
        <f t="shared" si="4"/>
        <v>#REF!</v>
      </c>
      <c r="G26" s="137" t="e">
        <f t="shared" si="4"/>
        <v>#REF!</v>
      </c>
      <c r="H26" s="137" t="e">
        <f t="shared" si="4"/>
        <v>#REF!</v>
      </c>
      <c r="I26" s="137" t="e">
        <f t="shared" si="4"/>
        <v>#REF!</v>
      </c>
      <c r="J26" s="137" t="e">
        <f t="shared" si="4"/>
        <v>#REF!</v>
      </c>
      <c r="K26" s="137" t="e">
        <f t="shared" si="4"/>
        <v>#REF!</v>
      </c>
      <c r="L26" s="137" t="e">
        <f t="shared" si="4"/>
        <v>#REF!</v>
      </c>
      <c r="M26" s="137" t="e">
        <f>+M21/2550</f>
        <v>#REF!</v>
      </c>
      <c r="N26" s="137" t="e">
        <f t="shared" si="4"/>
        <v>#REF!</v>
      </c>
      <c r="O26" s="137" t="e">
        <f t="shared" si="4"/>
        <v>#REF!</v>
      </c>
      <c r="P26" s="137" t="e">
        <f t="shared" si="4"/>
        <v>#REF!</v>
      </c>
      <c r="Q26" s="137" t="e">
        <f t="shared" si="4"/>
        <v>#REF!</v>
      </c>
      <c r="R26" s="137" t="e">
        <f t="shared" si="4"/>
        <v>#REF!</v>
      </c>
      <c r="S26" s="137" t="e">
        <f t="shared" si="4"/>
        <v>#REF!</v>
      </c>
      <c r="U26" s="125"/>
    </row>
    <row r="27" spans="1:21" hidden="1">
      <c r="A27" s="136" t="s">
        <v>411</v>
      </c>
      <c r="B27" s="137" t="e">
        <f>+B22/2550</f>
        <v>#REF!</v>
      </c>
      <c r="C27" s="137" t="e">
        <f t="shared" si="4"/>
        <v>#REF!</v>
      </c>
      <c r="D27" s="137" t="e">
        <f t="shared" si="4"/>
        <v>#REF!</v>
      </c>
      <c r="E27" s="137" t="e">
        <f t="shared" si="4"/>
        <v>#REF!</v>
      </c>
      <c r="F27" s="137" t="e">
        <f t="shared" si="4"/>
        <v>#REF!</v>
      </c>
      <c r="G27" s="137" t="e">
        <f t="shared" si="4"/>
        <v>#REF!</v>
      </c>
      <c r="H27" s="137" t="e">
        <f t="shared" si="4"/>
        <v>#REF!</v>
      </c>
      <c r="I27" s="137" t="e">
        <f t="shared" si="4"/>
        <v>#REF!</v>
      </c>
      <c r="J27" s="137" t="e">
        <f t="shared" si="4"/>
        <v>#REF!</v>
      </c>
      <c r="K27" s="137" t="e">
        <f t="shared" si="4"/>
        <v>#REF!</v>
      </c>
      <c r="L27" s="137" t="e">
        <f t="shared" si="4"/>
        <v>#REF!</v>
      </c>
      <c r="M27" s="137" t="e">
        <f>+M22/2550</f>
        <v>#REF!</v>
      </c>
      <c r="N27" s="137" t="e">
        <f>+N22/2550</f>
        <v>#REF!</v>
      </c>
      <c r="O27" s="137" t="e">
        <f>+O22/2550</f>
        <v>#REF!</v>
      </c>
      <c r="P27" s="137" t="e">
        <f>+P22/2550</f>
        <v>#REF!</v>
      </c>
      <c r="Q27" s="137" t="e">
        <f>+Q22/2550</f>
        <v>#REF!</v>
      </c>
      <c r="R27" s="137" t="e">
        <f t="shared" si="4"/>
        <v>#REF!</v>
      </c>
      <c r="S27" s="137" t="e">
        <f t="shared" si="4"/>
        <v>#REF!</v>
      </c>
      <c r="U27" s="125"/>
    </row>
    <row r="28" spans="1:21" hidden="1">
      <c r="A28" s="136" t="s">
        <v>412</v>
      </c>
      <c r="B28" s="137">
        <f t="shared" ref="B28:G28" si="5">+N23/2550</f>
        <v>2000</v>
      </c>
      <c r="C28" s="137">
        <f t="shared" si="5"/>
        <v>1490.1960784313726</v>
      </c>
      <c r="D28" s="137">
        <f t="shared" si="5"/>
        <v>1433.7254901960785</v>
      </c>
      <c r="E28" s="137">
        <f t="shared" si="5"/>
        <v>1176.4705882352941</v>
      </c>
      <c r="F28" s="137">
        <f t="shared" si="5"/>
        <v>1176.4705882352941</v>
      </c>
      <c r="G28" s="137">
        <f t="shared" si="5"/>
        <v>1176.4705882352941</v>
      </c>
      <c r="H28" s="137">
        <f>+H23/2550</f>
        <v>1619.6717647058824</v>
      </c>
      <c r="I28" s="137">
        <f t="shared" si="4"/>
        <v>2088.1960784313724</v>
      </c>
      <c r="J28" s="137">
        <f>+K23/2550</f>
        <v>2177.4854901960784</v>
      </c>
      <c r="K28" s="137">
        <f>+L23/2550</f>
        <v>2062.8101960784315</v>
      </c>
      <c r="L28" s="137">
        <f t="shared" si="4"/>
        <v>2062.8101960784315</v>
      </c>
      <c r="M28" s="137">
        <f t="shared" si="4"/>
        <v>1923.7286274509804</v>
      </c>
      <c r="N28" s="137">
        <f t="shared" si="4"/>
        <v>2000</v>
      </c>
      <c r="O28" s="137">
        <f t="shared" si="4"/>
        <v>1490.1960784313726</v>
      </c>
      <c r="P28" s="137">
        <f t="shared" si="4"/>
        <v>1433.7254901960785</v>
      </c>
      <c r="Q28" s="137">
        <f t="shared" si="4"/>
        <v>1176.4705882352941</v>
      </c>
      <c r="R28" s="137">
        <f t="shared" si="4"/>
        <v>1176.4705882352941</v>
      </c>
      <c r="S28" s="137">
        <f t="shared" si="4"/>
        <v>1176.4705882352941</v>
      </c>
      <c r="U28" s="125"/>
    </row>
    <row r="29" spans="1:21" hidden="1">
      <c r="A29" s="136" t="s">
        <v>480</v>
      </c>
      <c r="B29" s="137">
        <f>+B24/2550</f>
        <v>392.15686274509807</v>
      </c>
      <c r="C29" s="137">
        <f t="shared" si="4"/>
        <v>392.15686274509807</v>
      </c>
      <c r="D29" s="137">
        <f t="shared" si="4"/>
        <v>392.15686274509807</v>
      </c>
      <c r="E29" s="137">
        <f t="shared" si="4"/>
        <v>392.15686274509807</v>
      </c>
      <c r="F29" s="137">
        <f t="shared" si="4"/>
        <v>392.15686274509807</v>
      </c>
      <c r="G29" s="137">
        <f t="shared" si="4"/>
        <v>392.15686274509807</v>
      </c>
      <c r="H29" s="137">
        <f t="shared" si="4"/>
        <v>392.15686274509807</v>
      </c>
      <c r="I29" s="137">
        <f t="shared" si="4"/>
        <v>392.15686274509807</v>
      </c>
      <c r="J29" s="137">
        <f t="shared" si="4"/>
        <v>392.15686274509807</v>
      </c>
      <c r="K29" s="137">
        <f t="shared" si="4"/>
        <v>392.15686274509807</v>
      </c>
      <c r="L29" s="137">
        <f t="shared" si="4"/>
        <v>392.15686274509807</v>
      </c>
      <c r="M29" s="137">
        <f t="shared" si="4"/>
        <v>392.15686274509807</v>
      </c>
      <c r="N29" s="137">
        <f t="shared" si="4"/>
        <v>392.15686274509807</v>
      </c>
      <c r="O29" s="137">
        <f t="shared" si="4"/>
        <v>392.15686274509807</v>
      </c>
      <c r="P29" s="137">
        <f t="shared" si="4"/>
        <v>392.15686274509807</v>
      </c>
      <c r="Q29" s="137">
        <f t="shared" si="4"/>
        <v>392.15686274509807</v>
      </c>
      <c r="R29" s="137">
        <f t="shared" si="4"/>
        <v>392.15686274509807</v>
      </c>
      <c r="S29" s="137">
        <f t="shared" si="4"/>
        <v>392.15686274509807</v>
      </c>
      <c r="U29" s="125"/>
    </row>
    <row r="30" spans="1:21" hidden="1">
      <c r="A30" s="136" t="s">
        <v>414</v>
      </c>
      <c r="B30" s="137">
        <f>+B25/2550</f>
        <v>0</v>
      </c>
      <c r="C30" s="137">
        <f t="shared" si="4"/>
        <v>0</v>
      </c>
      <c r="D30" s="137">
        <f t="shared" si="4"/>
        <v>0</v>
      </c>
      <c r="E30" s="137">
        <f t="shared" si="4"/>
        <v>0</v>
      </c>
      <c r="F30" s="137">
        <f t="shared" si="4"/>
        <v>0</v>
      </c>
      <c r="G30" s="137">
        <f t="shared" si="4"/>
        <v>0</v>
      </c>
      <c r="H30" s="137">
        <f t="shared" si="4"/>
        <v>0</v>
      </c>
      <c r="I30" s="137">
        <f t="shared" si="4"/>
        <v>0</v>
      </c>
      <c r="J30" s="137">
        <f t="shared" si="4"/>
        <v>0</v>
      </c>
      <c r="K30" s="137">
        <f t="shared" si="4"/>
        <v>0</v>
      </c>
      <c r="L30" s="137">
        <f t="shared" si="4"/>
        <v>2509.8039215686276</v>
      </c>
      <c r="M30" s="137">
        <f t="shared" si="4"/>
        <v>1764.7058823529412</v>
      </c>
      <c r="N30" s="137">
        <f t="shared" si="4"/>
        <v>1764.7058823529412</v>
      </c>
      <c r="O30" s="137">
        <f t="shared" si="4"/>
        <v>1764.7058823529412</v>
      </c>
      <c r="P30" s="137">
        <f t="shared" si="4"/>
        <v>1764.7058823529412</v>
      </c>
      <c r="Q30" s="137">
        <f t="shared" si="4"/>
        <v>1764.7058823529412</v>
      </c>
      <c r="R30" s="137">
        <f t="shared" si="4"/>
        <v>1764.7058823529412</v>
      </c>
      <c r="S30" s="137">
        <f t="shared" si="4"/>
        <v>1764.7058823529412</v>
      </c>
      <c r="U30" s="125"/>
    </row>
    <row r="31" spans="1:21" hidden="1">
      <c r="A31" s="134" t="s">
        <v>416</v>
      </c>
      <c r="B31" s="138" t="e">
        <f>+SUM(B21:B25)</f>
        <v>#REF!</v>
      </c>
      <c r="C31" s="138" t="e">
        <f t="shared" ref="C31:S31" si="6">+SUM(C21:C25)</f>
        <v>#REF!</v>
      </c>
      <c r="D31" s="138" t="e">
        <f t="shared" si="6"/>
        <v>#REF!</v>
      </c>
      <c r="E31" s="138" t="e">
        <f t="shared" si="6"/>
        <v>#REF!</v>
      </c>
      <c r="F31" s="138" t="e">
        <f t="shared" si="6"/>
        <v>#REF!</v>
      </c>
      <c r="G31" s="138" t="e">
        <f t="shared" si="6"/>
        <v>#REF!</v>
      </c>
      <c r="H31" s="138" t="e">
        <f t="shared" si="6"/>
        <v>#REF!</v>
      </c>
      <c r="I31" s="138" t="e">
        <f t="shared" si="6"/>
        <v>#REF!</v>
      </c>
      <c r="J31" s="138" t="e">
        <f t="shared" si="6"/>
        <v>#REF!</v>
      </c>
      <c r="K31" s="138" t="e">
        <f t="shared" si="6"/>
        <v>#REF!</v>
      </c>
      <c r="L31" s="138" t="e">
        <f t="shared" si="6"/>
        <v>#REF!</v>
      </c>
      <c r="M31" s="138" t="e">
        <f t="shared" si="6"/>
        <v>#REF!</v>
      </c>
      <c r="N31" s="138" t="e">
        <f t="shared" si="6"/>
        <v>#REF!</v>
      </c>
      <c r="O31" s="138" t="e">
        <f t="shared" si="6"/>
        <v>#REF!</v>
      </c>
      <c r="P31" s="138" t="e">
        <f t="shared" si="6"/>
        <v>#REF!</v>
      </c>
      <c r="Q31" s="138" t="e">
        <f t="shared" si="6"/>
        <v>#REF!</v>
      </c>
      <c r="R31" s="138" t="e">
        <f t="shared" si="6"/>
        <v>#REF!</v>
      </c>
      <c r="S31" s="138" t="e">
        <f t="shared" si="6"/>
        <v>#REF!</v>
      </c>
    </row>
    <row r="32" spans="1:21" hidden="1">
      <c r="A32" s="134" t="s">
        <v>417</v>
      </c>
      <c r="B32" s="139" t="e">
        <f>+B31/2550</f>
        <v>#REF!</v>
      </c>
      <c r="C32" s="139" t="e">
        <f t="shared" ref="C32:S32" si="7">+C31/2550</f>
        <v>#REF!</v>
      </c>
      <c r="D32" s="139" t="e">
        <f t="shared" si="7"/>
        <v>#REF!</v>
      </c>
      <c r="E32" s="139" t="e">
        <f t="shared" si="7"/>
        <v>#REF!</v>
      </c>
      <c r="F32" s="139" t="e">
        <f t="shared" si="7"/>
        <v>#REF!</v>
      </c>
      <c r="G32" s="139" t="e">
        <f t="shared" si="7"/>
        <v>#REF!</v>
      </c>
      <c r="H32" s="139" t="e">
        <f t="shared" si="7"/>
        <v>#REF!</v>
      </c>
      <c r="I32" s="139" t="e">
        <f t="shared" si="7"/>
        <v>#REF!</v>
      </c>
      <c r="J32" s="139" t="e">
        <f t="shared" si="7"/>
        <v>#REF!</v>
      </c>
      <c r="K32" s="139" t="e">
        <f t="shared" si="7"/>
        <v>#REF!</v>
      </c>
      <c r="L32" s="139" t="e">
        <f t="shared" si="7"/>
        <v>#REF!</v>
      </c>
      <c r="M32" s="139" t="e">
        <f t="shared" si="7"/>
        <v>#REF!</v>
      </c>
      <c r="N32" s="139" t="e">
        <f t="shared" si="7"/>
        <v>#REF!</v>
      </c>
      <c r="O32" s="139" t="e">
        <f t="shared" si="7"/>
        <v>#REF!</v>
      </c>
      <c r="P32" s="139" t="e">
        <f t="shared" si="7"/>
        <v>#REF!</v>
      </c>
      <c r="Q32" s="139" t="e">
        <f t="shared" si="7"/>
        <v>#REF!</v>
      </c>
      <c r="R32" s="139" t="e">
        <f t="shared" si="7"/>
        <v>#REF!</v>
      </c>
      <c r="S32" s="139" t="e">
        <f t="shared" si="7"/>
        <v>#REF!</v>
      </c>
    </row>
    <row r="33" spans="2:19" hidden="1"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</row>
    <row r="34" spans="2:19" hidden="1"/>
    <row r="35" spans="2:19" hidden="1">
      <c r="H35" s="141"/>
    </row>
    <row r="36" spans="2:19" hidden="1">
      <c r="H36" s="141"/>
    </row>
    <row r="37" spans="2:19" hidden="1">
      <c r="H37" s="141"/>
    </row>
    <row r="38" spans="2:19" hidden="1">
      <c r="H38" s="141"/>
    </row>
    <row r="39" spans="2:19" hidden="1"/>
    <row r="40" spans="2:19" hidden="1"/>
    <row r="41" spans="2:19" hidden="1"/>
    <row r="42" spans="2:19" hidden="1"/>
    <row r="43" spans="2:19" hidden="1"/>
    <row r="44" spans="2:19" hidden="1"/>
    <row r="45" spans="2:19" hidden="1"/>
    <row r="46" spans="2:19" hidden="1"/>
    <row r="47" spans="2:19" hidden="1"/>
    <row r="48" spans="2:19" hidden="1"/>
    <row r="49" spans="1:3" hidden="1"/>
    <row r="50" spans="1:3" hidden="1"/>
    <row r="51" spans="1:3" hidden="1"/>
    <row r="52" spans="1:3" hidden="1"/>
    <row r="53" spans="1:3" hidden="1"/>
    <row r="54" spans="1:3" ht="9" customHeight="1"/>
    <row r="55" spans="1:3" ht="1.5" customHeight="1"/>
    <row r="56" spans="1:3">
      <c r="A56" s="719" t="s">
        <v>736</v>
      </c>
      <c r="B56" s="719"/>
      <c r="C56" s="719"/>
    </row>
    <row r="57" spans="1:3">
      <c r="A57" s="142"/>
      <c r="B57" s="143"/>
      <c r="C57" s="143"/>
    </row>
    <row r="58" spans="1:3">
      <c r="A58" s="157" t="s">
        <v>505</v>
      </c>
      <c r="B58" s="157" t="s">
        <v>506</v>
      </c>
      <c r="C58" s="157" t="s">
        <v>507</v>
      </c>
    </row>
    <row r="59" spans="1:3">
      <c r="A59" s="318" t="s">
        <v>508</v>
      </c>
      <c r="B59" s="591">
        <v>146.52000000000001</v>
      </c>
      <c r="C59" s="642">
        <f>B59*$D$3</f>
        <v>300.36599999999999</v>
      </c>
    </row>
    <row r="60" spans="1:3">
      <c r="A60" s="318" t="s">
        <v>509</v>
      </c>
      <c r="B60" s="591">
        <v>103.4</v>
      </c>
      <c r="C60" s="591">
        <v>198.09</v>
      </c>
    </row>
    <row r="61" spans="1:3">
      <c r="A61" s="318" t="s">
        <v>510</v>
      </c>
      <c r="B61" s="591">
        <v>247.61</v>
      </c>
      <c r="C61" s="642">
        <f>B61*$D$3</f>
        <v>507.60050000000001</v>
      </c>
    </row>
    <row r="62" spans="1:3">
      <c r="A62" s="318" t="s">
        <v>511</v>
      </c>
      <c r="B62" s="591">
        <v>134.19999999999999</v>
      </c>
      <c r="C62" s="591">
        <v>266.86</v>
      </c>
    </row>
    <row r="63" spans="1:3">
      <c r="A63" s="318" t="s">
        <v>512</v>
      </c>
      <c r="B63" s="591">
        <v>247.61</v>
      </c>
      <c r="C63" s="642">
        <f>B63*$D$3</f>
        <v>507.60050000000001</v>
      </c>
    </row>
    <row r="64" spans="1:3" ht="27" customHeight="1">
      <c r="A64" s="157" t="s">
        <v>513</v>
      </c>
      <c r="B64" s="157" t="s">
        <v>514</v>
      </c>
      <c r="C64" s="157" t="s">
        <v>515</v>
      </c>
    </row>
    <row r="65" spans="1:7">
      <c r="A65" s="318" t="s">
        <v>516</v>
      </c>
      <c r="B65" s="590">
        <v>146.52000000000001</v>
      </c>
      <c r="C65" s="642">
        <f>B65*$D$3</f>
        <v>300.36599999999999</v>
      </c>
    </row>
    <row r="66" spans="1:7">
      <c r="A66" s="318" t="s">
        <v>517</v>
      </c>
      <c r="B66" s="590">
        <v>146.52000000000001</v>
      </c>
      <c r="C66" s="642">
        <f t="shared" ref="C66:C71" si="8">B66*$D$3</f>
        <v>300.36599999999999</v>
      </c>
    </row>
    <row r="67" spans="1:7">
      <c r="A67" s="318" t="s">
        <v>518</v>
      </c>
      <c r="B67" s="590">
        <v>103</v>
      </c>
      <c r="C67" s="642">
        <f t="shared" si="8"/>
        <v>211.14999999999998</v>
      </c>
    </row>
    <row r="68" spans="1:7">
      <c r="A68" s="318" t="s">
        <v>519</v>
      </c>
      <c r="B68" s="590">
        <v>394.1</v>
      </c>
      <c r="C68" s="642">
        <f t="shared" si="8"/>
        <v>807.90499999999997</v>
      </c>
    </row>
    <row r="69" spans="1:7">
      <c r="A69" s="318" t="s">
        <v>520</v>
      </c>
      <c r="B69" s="590">
        <v>394.1</v>
      </c>
      <c r="C69" s="642">
        <f t="shared" si="8"/>
        <v>807.90499999999997</v>
      </c>
    </row>
    <row r="70" spans="1:7">
      <c r="A70" s="318" t="s">
        <v>521</v>
      </c>
      <c r="B70" s="590">
        <v>394.1</v>
      </c>
      <c r="C70" s="642">
        <f t="shared" si="8"/>
        <v>807.90499999999997</v>
      </c>
    </row>
    <row r="71" spans="1:7">
      <c r="A71" s="318" t="s">
        <v>522</v>
      </c>
      <c r="B71" s="590">
        <f>B70+B62</f>
        <v>528.29999999999995</v>
      </c>
      <c r="C71" s="642">
        <f t="shared" si="8"/>
        <v>1083.0149999999999</v>
      </c>
    </row>
    <row r="72" spans="1:7">
      <c r="A72" s="144"/>
    </row>
    <row r="73" spans="1:7">
      <c r="A73" s="688" t="s">
        <v>523</v>
      </c>
      <c r="B73" s="688"/>
      <c r="C73" s="688"/>
      <c r="D73" s="688"/>
      <c r="E73" s="688"/>
      <c r="F73" s="688"/>
      <c r="G73" s="688"/>
    </row>
    <row r="74" spans="1:7">
      <c r="A74" s="693" t="s">
        <v>737</v>
      </c>
      <c r="B74" s="693"/>
      <c r="C74" s="693"/>
      <c r="D74" s="693"/>
      <c r="E74" s="693"/>
      <c r="F74" s="693"/>
      <c r="G74" s="693"/>
    </row>
    <row r="75" spans="1:7">
      <c r="C75" s="673"/>
    </row>
    <row r="77" spans="1:7" ht="15">
      <c r="A77"/>
      <c r="B77"/>
      <c r="C77"/>
    </row>
    <row r="78" spans="1:7" ht="15">
      <c r="A78"/>
      <c r="B78"/>
      <c r="C78"/>
    </row>
    <row r="79" spans="1:7" ht="15">
      <c r="A79"/>
      <c r="B79"/>
      <c r="C79"/>
    </row>
    <row r="80" spans="1:7" ht="15">
      <c r="A80"/>
      <c r="B80"/>
      <c r="C80"/>
    </row>
    <row r="81" spans="1:3" ht="15">
      <c r="A81"/>
      <c r="B81"/>
      <c r="C81"/>
    </row>
    <row r="82" spans="1:3" ht="15">
      <c r="A82"/>
      <c r="B82"/>
      <c r="C82"/>
    </row>
    <row r="83" spans="1:3" ht="15">
      <c r="A83"/>
      <c r="B83"/>
      <c r="C83"/>
    </row>
    <row r="84" spans="1:3" ht="15">
      <c r="A84"/>
      <c r="B84"/>
      <c r="C84"/>
    </row>
    <row r="85" spans="1:3" ht="15">
      <c r="A85"/>
      <c r="B85"/>
      <c r="C85"/>
    </row>
  </sheetData>
  <mergeCells count="5">
    <mergeCell ref="A9:S9"/>
    <mergeCell ref="A19:S19"/>
    <mergeCell ref="A56:C56"/>
    <mergeCell ref="A73:G73"/>
    <mergeCell ref="A74:G74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0.39997558519241921"/>
  </sheetPr>
  <dimension ref="A1:DT55"/>
  <sheetViews>
    <sheetView showGridLines="0" zoomScale="85" zoomScaleNormal="85" workbookViewId="0">
      <selection activeCell="G32" sqref="G32"/>
    </sheetView>
  </sheetViews>
  <sheetFormatPr baseColWidth="10" defaultColWidth="9.140625" defaultRowHeight="15"/>
  <cols>
    <col min="1" max="1" width="14" customWidth="1"/>
    <col min="2" max="2" width="11.28515625" style="753" customWidth="1"/>
    <col min="3" max="3" width="8.7109375" customWidth="1"/>
    <col min="4" max="4" width="10.140625" customWidth="1"/>
    <col min="5" max="5" width="8.85546875" bestFit="1" customWidth="1"/>
    <col min="6" max="6" width="8.7109375" bestFit="1" customWidth="1"/>
    <col min="7" max="7" width="9.7109375" customWidth="1"/>
    <col min="8" max="13" width="9.28515625" customWidth="1"/>
    <col min="14" max="14" width="9.42578125" customWidth="1"/>
    <col min="15" max="15" width="10" customWidth="1"/>
    <col min="16" max="16" width="9.5703125" customWidth="1"/>
    <col min="17" max="17" width="9" customWidth="1"/>
    <col min="18" max="18" width="8.85546875" customWidth="1"/>
    <col min="19" max="19" width="8.28515625" bestFit="1" customWidth="1"/>
    <col min="20" max="22" width="7.7109375" bestFit="1" customWidth="1"/>
    <col min="23" max="23" width="9.5703125" customWidth="1"/>
    <col min="24" max="103" width="9.85546875" customWidth="1"/>
    <col min="104" max="124" width="11.42578125" hidden="1" customWidth="1"/>
    <col min="125" max="305" width="11.42578125" customWidth="1"/>
  </cols>
  <sheetData>
    <row r="1" spans="1:124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</row>
    <row r="2" spans="1:124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</row>
    <row r="3" spans="1:124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</row>
    <row r="4" spans="1:124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</row>
    <row r="5" spans="1:124">
      <c r="A5" s="100" t="s">
        <v>527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</row>
    <row r="7" spans="1:124">
      <c r="A7" s="160"/>
      <c r="B7" s="158">
        <v>46174</v>
      </c>
      <c r="C7" s="158">
        <v>46143</v>
      </c>
      <c r="D7" s="158">
        <v>46113</v>
      </c>
      <c r="E7" s="158">
        <v>46082</v>
      </c>
      <c r="F7" s="158">
        <v>46054</v>
      </c>
      <c r="G7" s="158">
        <v>46023</v>
      </c>
      <c r="H7" s="158">
        <v>45992</v>
      </c>
      <c r="I7" s="158">
        <v>45962</v>
      </c>
      <c r="J7" s="158">
        <v>45931</v>
      </c>
      <c r="K7" s="158">
        <v>45901</v>
      </c>
      <c r="L7" s="158">
        <v>45870</v>
      </c>
      <c r="M7" s="158">
        <v>45839</v>
      </c>
      <c r="N7" s="158">
        <v>45809</v>
      </c>
      <c r="O7" s="158">
        <v>45778</v>
      </c>
      <c r="P7" s="158">
        <v>45748</v>
      </c>
      <c r="Q7" s="158">
        <v>45717</v>
      </c>
      <c r="R7" s="158">
        <v>45689</v>
      </c>
      <c r="S7" s="158">
        <v>45658</v>
      </c>
      <c r="T7" s="158">
        <v>45627</v>
      </c>
      <c r="U7" s="158">
        <v>45597</v>
      </c>
      <c r="V7" s="158">
        <v>45566</v>
      </c>
      <c r="W7" s="158">
        <v>45536</v>
      </c>
      <c r="X7" s="158">
        <v>45505</v>
      </c>
      <c r="Y7" s="158">
        <v>45474</v>
      </c>
      <c r="Z7" s="158">
        <v>45444</v>
      </c>
      <c r="AA7" s="158">
        <v>45413</v>
      </c>
      <c r="AB7" s="158">
        <v>45383</v>
      </c>
      <c r="AC7" s="158">
        <v>45352</v>
      </c>
      <c r="AD7" s="158">
        <v>45323</v>
      </c>
      <c r="AE7" s="158">
        <v>45292</v>
      </c>
      <c r="AF7" s="158">
        <v>45261</v>
      </c>
      <c r="AG7" s="158">
        <v>45231</v>
      </c>
      <c r="AH7" s="158">
        <v>45200</v>
      </c>
      <c r="AI7" s="158">
        <v>45170</v>
      </c>
      <c r="AJ7" s="158">
        <v>45139</v>
      </c>
      <c r="AK7" s="158">
        <v>45108</v>
      </c>
      <c r="AL7" s="158">
        <v>45078</v>
      </c>
      <c r="AM7" s="158">
        <v>45047</v>
      </c>
      <c r="AN7" s="158">
        <v>45017</v>
      </c>
      <c r="AO7" s="158">
        <v>44986</v>
      </c>
      <c r="AP7" s="158">
        <v>44958</v>
      </c>
      <c r="AQ7" s="158">
        <v>44927</v>
      </c>
      <c r="AR7" s="158">
        <v>44896</v>
      </c>
      <c r="AS7" s="158">
        <v>44866</v>
      </c>
      <c r="AT7" s="158">
        <v>44835</v>
      </c>
      <c r="AU7" s="158">
        <v>44805</v>
      </c>
      <c r="AV7" s="158">
        <v>44774</v>
      </c>
      <c r="AW7" s="158">
        <v>44743</v>
      </c>
      <c r="AX7" s="158">
        <v>44713</v>
      </c>
      <c r="AY7" s="158">
        <v>44682</v>
      </c>
      <c r="AZ7" s="158">
        <v>44652</v>
      </c>
      <c r="BA7" s="158">
        <v>44621</v>
      </c>
      <c r="BB7" s="158">
        <v>44593</v>
      </c>
      <c r="BC7" s="158">
        <v>44562</v>
      </c>
      <c r="BD7" s="158">
        <v>44531</v>
      </c>
      <c r="BE7" s="158">
        <v>44501</v>
      </c>
      <c r="BF7" s="158">
        <v>44470</v>
      </c>
      <c r="BG7" s="158">
        <v>44440</v>
      </c>
      <c r="BH7" s="158">
        <v>44409</v>
      </c>
      <c r="BI7" s="158">
        <v>44378</v>
      </c>
      <c r="BJ7" s="158">
        <v>44348</v>
      </c>
      <c r="BK7" s="158">
        <v>44317</v>
      </c>
      <c r="BL7" s="158">
        <v>44287</v>
      </c>
      <c r="BM7" s="158">
        <v>44256</v>
      </c>
      <c r="BN7" s="158">
        <v>44228</v>
      </c>
      <c r="BO7" s="158">
        <v>44197</v>
      </c>
      <c r="BP7" s="158">
        <v>44166</v>
      </c>
      <c r="BQ7" s="158">
        <v>44136</v>
      </c>
      <c r="BR7" s="158">
        <v>44105</v>
      </c>
      <c r="BS7" s="158">
        <v>44075</v>
      </c>
      <c r="BT7" s="158">
        <v>44044</v>
      </c>
      <c r="BU7" s="158">
        <v>44013</v>
      </c>
      <c r="BV7" s="158">
        <v>43983</v>
      </c>
      <c r="BW7" s="158">
        <v>43952</v>
      </c>
      <c r="BX7" s="158">
        <v>43922</v>
      </c>
      <c r="BY7" s="158">
        <v>43891</v>
      </c>
      <c r="BZ7" s="158">
        <v>43862</v>
      </c>
      <c r="CA7" s="158">
        <v>43831</v>
      </c>
      <c r="CB7" s="158">
        <v>43800</v>
      </c>
      <c r="CC7" s="158">
        <v>43770</v>
      </c>
      <c r="CD7" s="158">
        <v>43739</v>
      </c>
      <c r="CE7" s="158">
        <v>43709</v>
      </c>
      <c r="CF7" s="158">
        <v>43678</v>
      </c>
      <c r="CG7" s="158">
        <v>43647</v>
      </c>
      <c r="CH7" s="158">
        <v>43617</v>
      </c>
      <c r="CI7" s="158">
        <v>43586</v>
      </c>
      <c r="CJ7" s="158">
        <v>43556</v>
      </c>
      <c r="CK7" s="158">
        <v>43525</v>
      </c>
      <c r="CL7" s="158">
        <v>43497</v>
      </c>
      <c r="CM7" s="158">
        <v>43466</v>
      </c>
      <c r="CN7" s="158">
        <v>43435</v>
      </c>
      <c r="CO7" s="158">
        <v>43405</v>
      </c>
      <c r="CP7" s="158">
        <v>43374</v>
      </c>
      <c r="CQ7" s="158">
        <v>43344</v>
      </c>
      <c r="CR7" s="158">
        <v>43313</v>
      </c>
      <c r="CS7" s="158">
        <v>43282</v>
      </c>
      <c r="CT7" s="158">
        <v>43252</v>
      </c>
      <c r="CU7" s="158">
        <v>43221</v>
      </c>
      <c r="CV7" s="158">
        <v>43191</v>
      </c>
      <c r="CW7" s="158">
        <v>43160</v>
      </c>
      <c r="CX7" s="158">
        <v>43132</v>
      </c>
      <c r="CY7" s="158">
        <v>43101</v>
      </c>
      <c r="CZ7" s="158">
        <v>43070</v>
      </c>
      <c r="DA7" s="158">
        <v>43040</v>
      </c>
      <c r="DB7" s="158">
        <v>43009</v>
      </c>
      <c r="DC7" s="158">
        <v>42979</v>
      </c>
      <c r="DD7" s="158">
        <v>42948</v>
      </c>
      <c r="DE7" s="158">
        <v>42917</v>
      </c>
      <c r="DF7" s="158">
        <v>42887</v>
      </c>
      <c r="DG7" s="158">
        <v>42856</v>
      </c>
      <c r="DH7" s="158">
        <v>42826</v>
      </c>
      <c r="DI7" s="158">
        <v>42795</v>
      </c>
      <c r="DJ7" s="158">
        <v>42767</v>
      </c>
      <c r="DK7" s="158">
        <v>42736</v>
      </c>
      <c r="DL7" s="158">
        <v>42705</v>
      </c>
      <c r="DM7" s="158">
        <v>42675</v>
      </c>
      <c r="DN7" s="158">
        <v>42644</v>
      </c>
      <c r="DO7" s="158">
        <v>42614</v>
      </c>
      <c r="DP7" s="158">
        <v>42583</v>
      </c>
      <c r="DQ7" s="158">
        <v>42552</v>
      </c>
      <c r="DR7" s="158">
        <v>42522</v>
      </c>
      <c r="DS7" s="158">
        <v>42491</v>
      </c>
      <c r="DT7" s="158">
        <v>42461</v>
      </c>
    </row>
    <row r="8" spans="1:124" ht="38.25" customHeight="1">
      <c r="A8" s="232" t="s">
        <v>528</v>
      </c>
      <c r="B8" s="587">
        <v>742.15</v>
      </c>
      <c r="C8" s="587">
        <v>375.08</v>
      </c>
      <c r="D8" s="587">
        <v>626.69000000000005</v>
      </c>
      <c r="E8" s="587">
        <v>400.6</v>
      </c>
      <c r="F8" s="587">
        <v>405.48</v>
      </c>
      <c r="G8" s="587">
        <v>399.52</v>
      </c>
      <c r="H8" s="587">
        <v>260.5</v>
      </c>
      <c r="I8" s="587">
        <v>345.1</v>
      </c>
      <c r="J8" s="587">
        <v>454.33</v>
      </c>
      <c r="K8" s="587">
        <v>250.79</v>
      </c>
      <c r="L8" s="587">
        <v>230.84</v>
      </c>
      <c r="M8" s="587">
        <v>297.48</v>
      </c>
      <c r="N8" s="587">
        <v>339.28</v>
      </c>
      <c r="O8" s="587">
        <v>282.94</v>
      </c>
      <c r="P8" s="587">
        <v>280.39999999999998</v>
      </c>
      <c r="Q8" s="587">
        <v>363.93</v>
      </c>
      <c r="R8" s="587">
        <v>211.67</v>
      </c>
      <c r="S8" s="587">
        <v>236.97</v>
      </c>
      <c r="T8" s="587">
        <v>275.02999999999997</v>
      </c>
      <c r="U8" s="587">
        <v>232.82</v>
      </c>
      <c r="V8" s="587">
        <v>194.01</v>
      </c>
      <c r="W8" s="587">
        <v>215.28</v>
      </c>
      <c r="X8" s="587">
        <v>211.19</v>
      </c>
      <c r="Y8" s="587">
        <v>148.96</v>
      </c>
      <c r="Z8" s="587">
        <v>182.25</v>
      </c>
      <c r="AA8" s="587">
        <v>232.36</v>
      </c>
      <c r="AB8" s="587">
        <v>166.23</v>
      </c>
      <c r="AC8" s="587">
        <v>192.96</v>
      </c>
      <c r="AD8" s="587">
        <v>191.88</v>
      </c>
      <c r="AE8" s="587">
        <v>225.46</v>
      </c>
      <c r="AF8" s="587">
        <v>172.18</v>
      </c>
      <c r="AG8" s="587">
        <v>167.3</v>
      </c>
      <c r="AH8" s="587">
        <v>183.65</v>
      </c>
      <c r="AI8" s="587">
        <v>132.86000000000001</v>
      </c>
      <c r="AJ8" s="587">
        <v>158.76</v>
      </c>
      <c r="AK8" s="587">
        <v>167.88</v>
      </c>
      <c r="AL8" s="587">
        <v>139.38</v>
      </c>
      <c r="AM8" s="587">
        <v>251.55</v>
      </c>
      <c r="AN8" s="587">
        <v>187.26</v>
      </c>
      <c r="AO8" s="587">
        <v>219.99</v>
      </c>
      <c r="AP8" s="587">
        <v>188.71</v>
      </c>
      <c r="AQ8" s="587">
        <v>182</v>
      </c>
      <c r="AR8" s="587">
        <v>266.77999999999997</v>
      </c>
      <c r="AS8" s="587">
        <v>237.56</v>
      </c>
      <c r="AT8" s="587">
        <v>227.28</v>
      </c>
      <c r="AU8" s="587">
        <v>194.52</v>
      </c>
      <c r="AV8" s="587">
        <v>190.92</v>
      </c>
      <c r="AW8" s="587">
        <v>177.9</v>
      </c>
      <c r="AX8" s="587">
        <v>207.77</v>
      </c>
      <c r="AY8" s="587">
        <v>227.51</v>
      </c>
      <c r="AZ8" s="587">
        <v>156.76</v>
      </c>
      <c r="BA8" s="587">
        <v>257.83</v>
      </c>
      <c r="BB8" s="587">
        <v>224.68</v>
      </c>
      <c r="BC8" s="587">
        <v>181.05</v>
      </c>
      <c r="BD8" s="587">
        <v>267.88</v>
      </c>
      <c r="BE8" s="587">
        <v>211.05</v>
      </c>
      <c r="BF8" s="587">
        <v>130.46</v>
      </c>
      <c r="BG8" s="587">
        <v>146.43</v>
      </c>
      <c r="BH8" s="587">
        <v>154.54</v>
      </c>
      <c r="BI8" s="587">
        <v>159.38</v>
      </c>
      <c r="BJ8" s="587">
        <v>111.74</v>
      </c>
      <c r="BK8" s="587">
        <v>124.34</v>
      </c>
      <c r="BL8" s="587">
        <v>111.71</v>
      </c>
      <c r="BM8" s="587">
        <v>96.01</v>
      </c>
      <c r="BN8" s="587">
        <v>103</v>
      </c>
      <c r="BO8" s="587">
        <v>128.38999999999999</v>
      </c>
      <c r="BP8" s="588">
        <v>83.32</v>
      </c>
      <c r="BQ8" s="588">
        <v>59.17</v>
      </c>
      <c r="BR8" s="588">
        <v>89.89</v>
      </c>
      <c r="BS8" s="588">
        <v>255.49799999999999</v>
      </c>
      <c r="BT8" s="588">
        <v>83.28</v>
      </c>
      <c r="BU8" s="588">
        <v>80.19</v>
      </c>
      <c r="BV8" s="588">
        <v>156.81</v>
      </c>
      <c r="BW8" s="588">
        <v>89.94</v>
      </c>
      <c r="BX8" s="588">
        <v>189.6</v>
      </c>
      <c r="BY8" s="588">
        <v>179.64</v>
      </c>
      <c r="BZ8" s="588">
        <v>104.63</v>
      </c>
      <c r="CA8" s="588">
        <v>194.55</v>
      </c>
      <c r="CB8" s="588">
        <v>142.34</v>
      </c>
      <c r="CC8" s="588">
        <v>139.15</v>
      </c>
      <c r="CD8" s="588">
        <v>220.77</v>
      </c>
      <c r="CE8" s="588">
        <v>76.599999999999994</v>
      </c>
      <c r="CF8" s="588">
        <v>94.33</v>
      </c>
      <c r="CG8" s="588">
        <v>107.46</v>
      </c>
      <c r="CH8" s="319">
        <v>104.27</v>
      </c>
      <c r="CI8" s="320">
        <v>121.04</v>
      </c>
      <c r="CJ8" s="321">
        <v>118.44</v>
      </c>
      <c r="CK8" s="321">
        <v>176.55</v>
      </c>
      <c r="CL8" s="321">
        <v>105.52</v>
      </c>
      <c r="CM8" s="321">
        <v>103.14</v>
      </c>
      <c r="CN8" s="321">
        <v>89.02</v>
      </c>
      <c r="CO8" s="321">
        <v>76.67</v>
      </c>
      <c r="CP8" s="321">
        <v>85.95</v>
      </c>
      <c r="CQ8" s="321">
        <v>79.290000000000006</v>
      </c>
      <c r="CR8" s="321">
        <v>59.77</v>
      </c>
      <c r="CS8" s="322">
        <v>155.96</v>
      </c>
      <c r="CT8" s="323">
        <v>75.22</v>
      </c>
      <c r="CU8" s="323">
        <v>78.05</v>
      </c>
      <c r="CV8" s="323">
        <v>61.9</v>
      </c>
      <c r="CW8" s="323">
        <v>71.176301194287277</v>
      </c>
      <c r="CX8" s="323">
        <v>56.15</v>
      </c>
      <c r="CY8" s="323">
        <v>49.47</v>
      </c>
      <c r="CZ8" s="323">
        <v>82.321205210632357</v>
      </c>
      <c r="DA8" s="323">
        <v>73.46858667436652</v>
      </c>
      <c r="DB8" s="323">
        <v>80.689146671074752</v>
      </c>
      <c r="DC8" s="323">
        <v>15.953107900547373</v>
      </c>
      <c r="DD8" s="323">
        <v>167.95351210369552</v>
      </c>
      <c r="DE8" s="323">
        <v>0</v>
      </c>
      <c r="DF8" s="323">
        <v>47.052222053336401</v>
      </c>
      <c r="DG8" s="323">
        <v>72.961432527226336</v>
      </c>
      <c r="DH8" s="323">
        <v>90.16140366049855</v>
      </c>
      <c r="DI8" s="323">
        <v>75.639389273999214</v>
      </c>
      <c r="DJ8" s="323">
        <v>52.910414918277979</v>
      </c>
      <c r="DK8" s="323">
        <v>48.315592726372238</v>
      </c>
      <c r="DL8" s="323">
        <v>59.957690264579185</v>
      </c>
      <c r="DM8" s="323">
        <v>46.24797852926536</v>
      </c>
      <c r="DN8" s="323">
        <v>24.213605646154786</v>
      </c>
      <c r="DO8" s="323">
        <v>33.642739359478014</v>
      </c>
      <c r="DP8" s="323">
        <v>46.134491681538144</v>
      </c>
      <c r="DQ8" s="323">
        <v>70.709999999999994</v>
      </c>
      <c r="DR8" s="323">
        <v>55.91943140318935</v>
      </c>
      <c r="DS8" s="323">
        <v>17.660407058306365</v>
      </c>
      <c r="DT8" s="323">
        <v>15.984398713031574</v>
      </c>
    </row>
    <row r="9" spans="1:124" ht="15" customHeight="1">
      <c r="P9" s="589"/>
      <c r="Q9" s="589"/>
      <c r="CN9" s="155"/>
    </row>
    <row r="10" spans="1:124" s="37" customFormat="1" ht="29.25" customHeight="1">
      <c r="A10" s="232" t="s">
        <v>529</v>
      </c>
      <c r="B10" s="589">
        <f t="shared" ref="B10:C10" si="0">+(B8-C8)/C8</f>
        <v>0.97864455582809007</v>
      </c>
      <c r="C10" s="589">
        <f t="shared" si="0"/>
        <v>-0.40149037003941351</v>
      </c>
      <c r="D10" s="589">
        <f t="shared" ref="D10" si="1">+(D8-E8)/E8</f>
        <v>0.56437843235147289</v>
      </c>
      <c r="E10" s="589">
        <f t="shared" ref="E10" si="2">+(E8-F8)/F8</f>
        <v>-1.2035118871460972E-2</v>
      </c>
      <c r="F10" s="589">
        <f t="shared" ref="F10" si="3">+(F8-G8)/G8</f>
        <v>1.4917901481778226E-2</v>
      </c>
      <c r="G10" s="589">
        <f t="shared" ref="G10" si="4">+(G8-H8)/H8</f>
        <v>0.53366602687140108</v>
      </c>
      <c r="H10" s="589">
        <f t="shared" ref="H10" si="5">+(H8-I8)/I8</f>
        <v>-0.24514633439582734</v>
      </c>
      <c r="I10" s="589">
        <f t="shared" ref="I10" si="6">+(I8-J8)/J8</f>
        <v>-0.24041995906059466</v>
      </c>
      <c r="J10" s="589">
        <f t="shared" ref="J10" si="7">+(J8-K8)/K8</f>
        <v>0.81159535866661348</v>
      </c>
      <c r="K10" s="589">
        <f t="shared" ref="K10:AK10" si="8">+(K8-L8)/L8</f>
        <v>8.6423496794316365E-2</v>
      </c>
      <c r="L10" s="589">
        <f t="shared" si="8"/>
        <v>-0.2240150598359554</v>
      </c>
      <c r="M10" s="589">
        <f t="shared" si="8"/>
        <v>-0.12320207498231536</v>
      </c>
      <c r="N10" s="589">
        <f t="shared" si="8"/>
        <v>0.19912348907895658</v>
      </c>
      <c r="O10" s="589">
        <f t="shared" si="8"/>
        <v>9.0584878744651241E-3</v>
      </c>
      <c r="P10" s="589">
        <f t="shared" si="8"/>
        <v>-0.22952216085510957</v>
      </c>
      <c r="Q10" s="589">
        <f t="shared" si="8"/>
        <v>0.71932725468890268</v>
      </c>
      <c r="R10" s="589">
        <f t="shared" si="8"/>
        <v>-0.10676456935477069</v>
      </c>
      <c r="S10" s="589">
        <f t="shared" si="8"/>
        <v>-0.13838490346507645</v>
      </c>
      <c r="T10" s="589">
        <f t="shared" si="8"/>
        <v>0.18129885748647015</v>
      </c>
      <c r="U10" s="589">
        <f t="shared" si="8"/>
        <v>0.20004123498788726</v>
      </c>
      <c r="V10" s="589">
        <f t="shared" si="8"/>
        <v>-9.8801560758082538E-2</v>
      </c>
      <c r="W10" s="589">
        <f t="shared" si="8"/>
        <v>1.9366447274965688E-2</v>
      </c>
      <c r="X10" s="589">
        <f t="shared" si="8"/>
        <v>0.41776315789473673</v>
      </c>
      <c r="Y10" s="589">
        <f t="shared" si="8"/>
        <v>-0.18266117969821669</v>
      </c>
      <c r="Z10" s="589">
        <f t="shared" si="8"/>
        <v>-0.21565673954208991</v>
      </c>
      <c r="AA10" s="589">
        <f t="shared" si="8"/>
        <v>0.39782229441135791</v>
      </c>
      <c r="AB10" s="589">
        <f t="shared" si="8"/>
        <v>-0.13852611940298518</v>
      </c>
      <c r="AC10" s="589">
        <f t="shared" si="8"/>
        <v>5.6285178236398399E-3</v>
      </c>
      <c r="AD10" s="589">
        <f t="shared" si="8"/>
        <v>-0.14893994500133068</v>
      </c>
      <c r="AE10" s="589">
        <f t="shared" si="8"/>
        <v>0.30944360552909744</v>
      </c>
      <c r="AF10" s="589">
        <f t="shared" si="8"/>
        <v>2.9169157202629976E-2</v>
      </c>
      <c r="AG10" s="589">
        <f t="shared" si="8"/>
        <v>-8.9028042472093616E-2</v>
      </c>
      <c r="AH10" s="589">
        <f t="shared" si="8"/>
        <v>0.38228210146018354</v>
      </c>
      <c r="AI10" s="589">
        <f t="shared" si="8"/>
        <v>-0.16313932980599635</v>
      </c>
      <c r="AJ10" s="589">
        <f t="shared" si="8"/>
        <v>-5.4324517512508962E-2</v>
      </c>
      <c r="AK10" s="589">
        <f t="shared" si="8"/>
        <v>0.20447696943607405</v>
      </c>
      <c r="AL10" s="589">
        <f t="shared" ref="AL10" si="9">+(AL8-AM8)/AM8</f>
        <v>-0.44591532498509245</v>
      </c>
      <c r="AM10" s="589">
        <f t="shared" ref="AM10:AT10" si="10">+(AM8-AN8)/AN8</f>
        <v>0.34331944889458521</v>
      </c>
      <c r="AN10" s="589">
        <f t="shared" si="10"/>
        <v>-0.1487794899768172</v>
      </c>
      <c r="AO10" s="589">
        <f t="shared" si="10"/>
        <v>0.16575698161199726</v>
      </c>
      <c r="AP10" s="589">
        <f t="shared" si="10"/>
        <v>3.6868131868131912E-2</v>
      </c>
      <c r="AQ10" s="589">
        <f t="shared" si="10"/>
        <v>-0.31778993927580773</v>
      </c>
      <c r="AR10" s="589">
        <f t="shared" si="10"/>
        <v>0.12300050513554459</v>
      </c>
      <c r="AS10" s="589">
        <f t="shared" si="10"/>
        <v>4.5230552622316088E-2</v>
      </c>
      <c r="AT10" s="589">
        <f t="shared" si="10"/>
        <v>0.16841455891425042</v>
      </c>
      <c r="AU10" s="589">
        <f t="shared" ref="AU10:BE10" si="11">+(AU8-AV8)/AV8</f>
        <v>1.8856065367693395E-2</v>
      </c>
      <c r="AV10" s="589">
        <f t="shared" si="11"/>
        <v>7.318718381112975E-2</v>
      </c>
      <c r="AW10" s="589">
        <f t="shared" si="11"/>
        <v>-0.14376473985657218</v>
      </c>
      <c r="AX10" s="589">
        <f t="shared" si="11"/>
        <v>-8.6765416904751355E-2</v>
      </c>
      <c r="AY10" s="589">
        <f t="shared" si="11"/>
        <v>0.45132686909926006</v>
      </c>
      <c r="AZ10" s="589">
        <f t="shared" si="11"/>
        <v>-0.39200248225574991</v>
      </c>
      <c r="BA10" s="589">
        <f t="shared" si="11"/>
        <v>0.14754317251201698</v>
      </c>
      <c r="BB10" s="589">
        <f t="shared" si="11"/>
        <v>0.2409831538249102</v>
      </c>
      <c r="BC10" s="589">
        <f t="shared" si="11"/>
        <v>-0.32413767358518736</v>
      </c>
      <c r="BD10" s="589">
        <f t="shared" si="11"/>
        <v>0.26927268419805722</v>
      </c>
      <c r="BE10" s="589">
        <f t="shared" si="11"/>
        <v>0.61773723746742293</v>
      </c>
      <c r="BF10" s="589">
        <f t="shared" ref="BF10:BO10" si="12">+(BF8-BG8)/BG8</f>
        <v>-0.10906235061121354</v>
      </c>
      <c r="BG10" s="589">
        <f t="shared" si="12"/>
        <v>-5.2478322764332765E-2</v>
      </c>
      <c r="BH10" s="589">
        <f t="shared" si="12"/>
        <v>-3.0367674739616036E-2</v>
      </c>
      <c r="BI10" s="589">
        <f t="shared" si="12"/>
        <v>0.42634687667800253</v>
      </c>
      <c r="BJ10" s="589">
        <f t="shared" si="12"/>
        <v>-0.10133504905903175</v>
      </c>
      <c r="BK10" s="589">
        <f t="shared" si="12"/>
        <v>0.11306060334795462</v>
      </c>
      <c r="BL10" s="589">
        <f t="shared" si="12"/>
        <v>0.16352463285074459</v>
      </c>
      <c r="BM10" s="589">
        <f t="shared" si="12"/>
        <v>-6.7864077669902864E-2</v>
      </c>
      <c r="BN10" s="589">
        <f t="shared" si="12"/>
        <v>-0.19775683464444263</v>
      </c>
      <c r="BO10" s="589">
        <f t="shared" si="12"/>
        <v>0.54092654824771957</v>
      </c>
      <c r="BP10" s="589">
        <f t="shared" ref="BP10:DS10" si="13">+(BP8-BQ8)/BQ8</f>
        <v>0.4081460199425383</v>
      </c>
      <c r="BQ10" s="589">
        <f t="shared" si="13"/>
        <v>-0.34175102903548782</v>
      </c>
      <c r="BR10" s="589">
        <f t="shared" si="13"/>
        <v>-0.64817728514508921</v>
      </c>
      <c r="BS10" s="589">
        <f t="shared" si="13"/>
        <v>2.0679394812680112</v>
      </c>
      <c r="BT10" s="589">
        <f t="shared" si="13"/>
        <v>3.8533482977927469E-2</v>
      </c>
      <c r="BU10" s="589">
        <f t="shared" si="13"/>
        <v>-0.48861679739812514</v>
      </c>
      <c r="BV10" s="589">
        <f t="shared" si="13"/>
        <v>0.74349566377585063</v>
      </c>
      <c r="BW10" s="589">
        <f t="shared" si="13"/>
        <v>-0.52563291139240509</v>
      </c>
      <c r="BX10" s="589">
        <f t="shared" si="13"/>
        <v>5.5444221776887154E-2</v>
      </c>
      <c r="BY10" s="589">
        <f t="shared" si="13"/>
        <v>0.71690719678868386</v>
      </c>
      <c r="BZ10" s="589">
        <f t="shared" si="13"/>
        <v>-0.46219480853251099</v>
      </c>
      <c r="CA10" s="589">
        <f t="shared" si="13"/>
        <v>0.36679780806519607</v>
      </c>
      <c r="CB10" s="589">
        <f t="shared" si="13"/>
        <v>2.2924901185770733E-2</v>
      </c>
      <c r="CC10" s="589">
        <f t="shared" si="13"/>
        <v>-0.36970602889885401</v>
      </c>
      <c r="CD10" s="589">
        <f t="shared" si="13"/>
        <v>1.8821148825065277</v>
      </c>
      <c r="CE10" s="589">
        <f t="shared" si="13"/>
        <v>-0.18795717163150646</v>
      </c>
      <c r="CF10" s="589">
        <f t="shared" si="13"/>
        <v>-0.12218499906942114</v>
      </c>
      <c r="CG10" s="589">
        <f t="shared" si="13"/>
        <v>3.0593651098110655E-2</v>
      </c>
      <c r="CH10" s="589">
        <f t="shared" si="13"/>
        <v>-0.13854923992068746</v>
      </c>
      <c r="CI10" s="589">
        <f t="shared" si="13"/>
        <v>2.1952043228639046E-2</v>
      </c>
      <c r="CJ10" s="589">
        <f t="shared" si="13"/>
        <v>-0.32914188615123202</v>
      </c>
      <c r="CK10" s="589">
        <f t="shared" si="13"/>
        <v>0.67314253222137999</v>
      </c>
      <c r="CL10" s="589">
        <f t="shared" si="13"/>
        <v>2.3075431452394757E-2</v>
      </c>
      <c r="CM10" s="589">
        <f t="shared" si="13"/>
        <v>0.15861604133902499</v>
      </c>
      <c r="CN10" s="589">
        <f t="shared" si="13"/>
        <v>0.16107995304551967</v>
      </c>
      <c r="CO10" s="589">
        <f t="shared" si="13"/>
        <v>-0.10796974985456662</v>
      </c>
      <c r="CP10" s="589">
        <f t="shared" si="13"/>
        <v>8.3995459704880773E-2</v>
      </c>
      <c r="CQ10" s="589">
        <f t="shared" si="13"/>
        <v>0.32658524343316048</v>
      </c>
      <c r="CR10" s="589">
        <f t="shared" si="13"/>
        <v>-0.61676070787381376</v>
      </c>
      <c r="CS10" s="589">
        <f t="shared" si="13"/>
        <v>1.0733847381015689</v>
      </c>
      <c r="CT10" s="589">
        <f t="shared" si="13"/>
        <v>-3.6258808456117855E-2</v>
      </c>
      <c r="CU10" s="589">
        <f t="shared" si="13"/>
        <v>0.26090468497576735</v>
      </c>
      <c r="CV10" s="589">
        <f t="shared" si="13"/>
        <v>-0.13032850876819388</v>
      </c>
      <c r="CW10" s="589">
        <f t="shared" si="13"/>
        <v>0.26760999455542794</v>
      </c>
      <c r="CX10" s="589">
        <f t="shared" si="13"/>
        <v>0.13503133212047705</v>
      </c>
      <c r="CY10" s="589">
        <f t="shared" si="13"/>
        <v>-0.39906127621160481</v>
      </c>
      <c r="CZ10" s="301">
        <f t="shared" si="13"/>
        <v>0.12049528835368968</v>
      </c>
      <c r="DA10" s="301">
        <f t="shared" si="13"/>
        <v>-8.9486136545011211E-2</v>
      </c>
      <c r="DB10" s="301">
        <f t="shared" si="13"/>
        <v>4.0578951245171613</v>
      </c>
      <c r="DC10" s="301">
        <f t="shared" si="13"/>
        <v>-0.90501474068194643</v>
      </c>
      <c r="DD10" s="301" t="e">
        <f t="shared" si="13"/>
        <v>#DIV/0!</v>
      </c>
      <c r="DE10" s="301">
        <f t="shared" si="13"/>
        <v>-1</v>
      </c>
      <c r="DF10" s="301">
        <f t="shared" si="13"/>
        <v>-0.35510830279026712</v>
      </c>
      <c r="DG10" s="301">
        <f t="shared" si="13"/>
        <v>-0.19076867079441726</v>
      </c>
      <c r="DH10" s="301">
        <f t="shared" si="13"/>
        <v>0.19199010629097227</v>
      </c>
      <c r="DI10" s="301">
        <f t="shared" si="13"/>
        <v>0.42957467619233275</v>
      </c>
      <c r="DJ10" s="301">
        <f t="shared" si="13"/>
        <v>9.5100192973473274E-2</v>
      </c>
      <c r="DK10" s="301">
        <f t="shared" si="13"/>
        <v>-0.19417188165243038</v>
      </c>
      <c r="DL10" s="301">
        <f t="shared" si="13"/>
        <v>0.29643915628957546</v>
      </c>
      <c r="DM10" s="301">
        <f t="shared" si="13"/>
        <v>0.90999965908050207</v>
      </c>
      <c r="DN10" s="301">
        <f t="shared" si="13"/>
        <v>-0.28027247164897712</v>
      </c>
      <c r="DO10" s="301">
        <f t="shared" si="13"/>
        <v>-0.27076817944130538</v>
      </c>
      <c r="DP10" s="301">
        <f t="shared" si="13"/>
        <v>-0.34755350471590796</v>
      </c>
      <c r="DQ10" s="301">
        <f t="shared" si="13"/>
        <v>0.26449783600566201</v>
      </c>
      <c r="DR10" s="301">
        <f t="shared" si="13"/>
        <v>2.1663727352698987</v>
      </c>
      <c r="DS10" s="301">
        <f t="shared" si="13"/>
        <v>0.10485276145598113</v>
      </c>
    </row>
    <row r="11" spans="1:124">
      <c r="A11" s="720" t="s">
        <v>530</v>
      </c>
      <c r="B11" s="756"/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  <c r="Y11" s="721"/>
      <c r="Z11" s="721"/>
      <c r="AA11" s="721"/>
      <c r="AB11" s="721"/>
      <c r="AC11" s="721"/>
      <c r="AD11" s="721"/>
      <c r="AE11" s="721"/>
      <c r="AF11" s="721"/>
      <c r="AG11" s="721"/>
      <c r="AH11" s="721"/>
      <c r="AI11" s="721"/>
      <c r="AJ11" s="721"/>
      <c r="AK11" s="721"/>
      <c r="AL11" s="721"/>
      <c r="AM11" s="721"/>
      <c r="AN11" s="721"/>
      <c r="AO11" s="721"/>
      <c r="AP11" s="721"/>
      <c r="AQ11" s="721"/>
      <c r="AR11" s="721"/>
      <c r="AS11" s="721"/>
      <c r="AT11" s="721"/>
      <c r="AU11" s="721"/>
      <c r="AV11" s="721"/>
      <c r="AW11" s="721"/>
      <c r="AX11" s="721"/>
      <c r="AY11" s="721"/>
      <c r="AZ11" s="721"/>
      <c r="BA11" s="721"/>
      <c r="BB11" s="721"/>
      <c r="BC11" s="721"/>
      <c r="BD11" s="721"/>
      <c r="BE11" s="721"/>
      <c r="BF11" s="721"/>
      <c r="BG11" s="721"/>
      <c r="BH11" s="721"/>
      <c r="BI11" s="721"/>
      <c r="BJ11" s="721"/>
      <c r="BK11" s="721"/>
      <c r="BL11" s="721"/>
      <c r="BM11" s="721"/>
      <c r="BN11" s="721"/>
      <c r="BO11" s="721"/>
      <c r="BP11" s="721"/>
      <c r="BQ11" s="721"/>
      <c r="BR11" s="721"/>
      <c r="BS11" s="721"/>
      <c r="BT11" s="721"/>
      <c r="BU11" s="721"/>
      <c r="BV11" s="721"/>
      <c r="BW11" s="721"/>
      <c r="BX11" s="721"/>
      <c r="BY11" s="721"/>
      <c r="BZ11" s="721"/>
      <c r="CA11" s="721"/>
      <c r="CB11" s="721"/>
      <c r="CC11" s="721"/>
      <c r="CD11" s="721"/>
    </row>
    <row r="23" spans="1:86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</row>
    <row r="24" spans="1:86" s="37" customForma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</row>
    <row r="25" spans="1:86" s="37" customFormat="1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</row>
    <row r="27" spans="1:86" s="37" customFormat="1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</row>
    <row r="28" spans="1:86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37"/>
      <c r="CH28" s="37"/>
    </row>
    <row r="29" spans="1:86">
      <c r="A29" s="688" t="s">
        <v>531</v>
      </c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688"/>
      <c r="AY29" s="688"/>
      <c r="AZ29" s="688"/>
      <c r="BA29" s="688"/>
      <c r="BB29" s="688"/>
      <c r="BC29" s="688"/>
      <c r="BD29" s="68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37"/>
      <c r="CH29" s="37"/>
    </row>
    <row r="30" spans="1:86">
      <c r="A30" s="689" t="s">
        <v>733</v>
      </c>
      <c r="B30" s="689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689"/>
      <c r="S30" s="689"/>
      <c r="T30" s="689"/>
      <c r="U30" s="689"/>
      <c r="V30" s="689"/>
      <c r="W30" s="689"/>
      <c r="X30" s="689"/>
      <c r="Y30" s="689"/>
      <c r="Z30" s="689"/>
      <c r="AA30" s="689"/>
      <c r="AB30" s="689"/>
      <c r="AC30" s="689"/>
      <c r="AD30" s="689"/>
      <c r="AE30" s="689"/>
      <c r="AF30" s="689"/>
      <c r="AG30" s="689"/>
      <c r="AH30" s="689"/>
      <c r="AI30" s="689"/>
      <c r="AJ30" s="689"/>
      <c r="AK30" s="689"/>
      <c r="AL30" s="689"/>
      <c r="AM30" s="689"/>
      <c r="AN30" s="689"/>
      <c r="AO30" s="689"/>
      <c r="AP30" s="689"/>
      <c r="AQ30" s="689"/>
      <c r="AR30" s="689"/>
      <c r="AS30" s="689"/>
      <c r="AT30" s="689"/>
      <c r="AU30" s="689"/>
      <c r="AV30" s="689"/>
      <c r="AW30" s="689"/>
      <c r="AX30" s="689"/>
      <c r="AY30" s="689"/>
      <c r="AZ30" s="689"/>
      <c r="BA30" s="689"/>
      <c r="BB30" s="689"/>
      <c r="BC30" s="689"/>
      <c r="BD30" s="689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</row>
    <row r="31" spans="1:86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</row>
    <row r="32" spans="1:86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</row>
    <row r="33" spans="1:84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</row>
    <row r="34" spans="1:84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</row>
    <row r="35" spans="1:84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</row>
    <row r="45" spans="1:8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</row>
    <row r="46" spans="1:8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</row>
    <row r="47" spans="1:8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</row>
    <row r="48" spans="1:8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296"/>
      <c r="BT48" s="296"/>
      <c r="BU48" s="296"/>
      <c r="BV48" s="296"/>
      <c r="BW48" s="296"/>
      <c r="BX48" s="15"/>
      <c r="BY48" s="15"/>
    </row>
    <row r="49" spans="1:7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297"/>
      <c r="BT49" s="297"/>
      <c r="BU49" s="297"/>
      <c r="BV49" s="297"/>
      <c r="BW49" s="298"/>
      <c r="BX49" s="15"/>
      <c r="BY49" s="15"/>
    </row>
    <row r="50" spans="1:77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</row>
    <row r="51" spans="1:77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</row>
    <row r="52" spans="1:77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</row>
    <row r="53" spans="1:77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</row>
    <row r="54" spans="1:77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</row>
    <row r="55" spans="1:77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</row>
  </sheetData>
  <mergeCells count="3">
    <mergeCell ref="A11:CD11"/>
    <mergeCell ref="A29:BD29"/>
    <mergeCell ref="A30:BD30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0.39997558519241921"/>
  </sheetPr>
  <dimension ref="A2:FC45"/>
  <sheetViews>
    <sheetView showGridLines="0" zoomScale="85" zoomScaleNormal="85" workbookViewId="0">
      <selection activeCell="L15" sqref="L15"/>
    </sheetView>
  </sheetViews>
  <sheetFormatPr baseColWidth="10" defaultColWidth="9.140625" defaultRowHeight="15"/>
  <cols>
    <col min="1" max="1" width="24" customWidth="1"/>
    <col min="2" max="2" width="9.42578125" style="753" customWidth="1"/>
    <col min="3" max="3" width="10.140625" customWidth="1"/>
    <col min="4" max="4" width="9.7109375" customWidth="1"/>
    <col min="5" max="5" width="10.5703125" bestFit="1" customWidth="1"/>
    <col min="6" max="6" width="8.7109375" customWidth="1"/>
    <col min="7" max="7" width="9.5703125" customWidth="1"/>
    <col min="8" max="8" width="9.140625" customWidth="1"/>
    <col min="9" max="9" width="10.42578125" customWidth="1"/>
    <col min="10" max="10" width="8.85546875" customWidth="1"/>
    <col min="11" max="11" width="11.7109375" customWidth="1"/>
    <col min="12" max="13" width="10.5703125" bestFit="1" customWidth="1"/>
    <col min="14" max="14" width="12" customWidth="1"/>
    <col min="15" max="15" width="13" customWidth="1"/>
    <col min="16" max="16" width="13.5703125" customWidth="1"/>
    <col min="17" max="19" width="10.85546875" customWidth="1"/>
    <col min="20" max="20" width="9" customWidth="1"/>
    <col min="21" max="22" width="10" customWidth="1"/>
    <col min="23" max="23" width="9.5703125" customWidth="1"/>
    <col min="24" max="24" width="9.42578125" customWidth="1"/>
    <col min="25" max="138" width="9" customWidth="1"/>
    <col min="139" max="159" width="11.42578125" hidden="1" customWidth="1"/>
    <col min="160" max="304" width="11.42578125" customWidth="1"/>
  </cols>
  <sheetData>
    <row r="2" spans="1:159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</row>
    <row r="3" spans="1:159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</row>
    <row r="4" spans="1:159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</row>
    <row r="5" spans="1:159">
      <c r="A5" s="100" t="s">
        <v>22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</row>
    <row r="7" spans="1:159">
      <c r="A7" s="160"/>
      <c r="B7" s="269">
        <f>+C7+29</f>
        <v>46174</v>
      </c>
      <c r="C7" s="269">
        <f>+D7+30</f>
        <v>46145</v>
      </c>
      <c r="D7" s="269">
        <f>+E7+29</f>
        <v>46115</v>
      </c>
      <c r="E7" s="269">
        <f>+F7+30</f>
        <v>46086</v>
      </c>
      <c r="F7" s="269">
        <f>+G7+27</f>
        <v>46056</v>
      </c>
      <c r="G7" s="269">
        <f>+H7+30</f>
        <v>46029</v>
      </c>
      <c r="H7" s="269">
        <f>+I7+27</f>
        <v>45999</v>
      </c>
      <c r="I7" s="269">
        <f>+J7+30</f>
        <v>45972</v>
      </c>
      <c r="J7" s="269">
        <f>+K7+27</f>
        <v>45942</v>
      </c>
      <c r="K7" s="269">
        <f>+L7+30</f>
        <v>45915</v>
      </c>
      <c r="L7" s="269">
        <f>+M7+27</f>
        <v>45885</v>
      </c>
      <c r="M7" s="269">
        <f>+N7+30</f>
        <v>45858</v>
      </c>
      <c r="N7" s="269">
        <f>+O7+27</f>
        <v>45828</v>
      </c>
      <c r="O7" s="269">
        <f>+P7+30</f>
        <v>45801</v>
      </c>
      <c r="P7" s="269">
        <f>+Q7+27</f>
        <v>45771</v>
      </c>
      <c r="Q7" s="269">
        <f>+R7+30</f>
        <v>45744</v>
      </c>
      <c r="R7" s="269">
        <f>+S7+27</f>
        <v>45714</v>
      </c>
      <c r="S7" s="269">
        <f>+T7+30</f>
        <v>45687</v>
      </c>
      <c r="T7" s="269">
        <f t="shared" ref="T7:BA7" si="0">+U7+31</f>
        <v>45657</v>
      </c>
      <c r="U7" s="269">
        <f>+V7+30</f>
        <v>45626</v>
      </c>
      <c r="V7" s="269">
        <f t="shared" si="0"/>
        <v>45596</v>
      </c>
      <c r="W7" s="269">
        <f t="shared" si="0"/>
        <v>45565</v>
      </c>
      <c r="X7" s="269">
        <f t="shared" si="0"/>
        <v>45534</v>
      </c>
      <c r="Y7" s="269">
        <f t="shared" si="0"/>
        <v>45503</v>
      </c>
      <c r="Z7" s="269">
        <f t="shared" si="0"/>
        <v>45472</v>
      </c>
      <c r="AA7" s="269">
        <f t="shared" si="0"/>
        <v>45441</v>
      </c>
      <c r="AB7" s="269">
        <f t="shared" si="0"/>
        <v>45410</v>
      </c>
      <c r="AC7" s="269">
        <f t="shared" si="0"/>
        <v>45379</v>
      </c>
      <c r="AD7" s="269">
        <f t="shared" si="0"/>
        <v>45348</v>
      </c>
      <c r="AE7" s="269">
        <f t="shared" si="0"/>
        <v>45317</v>
      </c>
      <c r="AF7" s="269">
        <f t="shared" si="0"/>
        <v>45286</v>
      </c>
      <c r="AG7" s="269">
        <f t="shared" si="0"/>
        <v>45255</v>
      </c>
      <c r="AH7" s="269">
        <f t="shared" si="0"/>
        <v>45224</v>
      </c>
      <c r="AI7" s="269">
        <f t="shared" si="0"/>
        <v>45193</v>
      </c>
      <c r="AJ7" s="269">
        <f t="shared" si="0"/>
        <v>45162</v>
      </c>
      <c r="AK7" s="269">
        <f t="shared" si="0"/>
        <v>45131</v>
      </c>
      <c r="AL7" s="269">
        <f t="shared" si="0"/>
        <v>45100</v>
      </c>
      <c r="AM7" s="269">
        <f t="shared" si="0"/>
        <v>45069</v>
      </c>
      <c r="AN7" s="269">
        <f t="shared" si="0"/>
        <v>45038</v>
      </c>
      <c r="AO7" s="269">
        <f t="shared" si="0"/>
        <v>45007</v>
      </c>
      <c r="AP7" s="269">
        <f t="shared" si="0"/>
        <v>44976</v>
      </c>
      <c r="AQ7" s="269">
        <f t="shared" si="0"/>
        <v>44945</v>
      </c>
      <c r="AR7" s="269">
        <f t="shared" si="0"/>
        <v>44914</v>
      </c>
      <c r="AS7" s="269">
        <f t="shared" si="0"/>
        <v>44883</v>
      </c>
      <c r="AT7" s="269">
        <f t="shared" si="0"/>
        <v>44852</v>
      </c>
      <c r="AU7" s="269">
        <f t="shared" si="0"/>
        <v>44821</v>
      </c>
      <c r="AV7" s="269">
        <f t="shared" si="0"/>
        <v>44790</v>
      </c>
      <c r="AW7" s="269">
        <f t="shared" si="0"/>
        <v>44759</v>
      </c>
      <c r="AX7" s="269">
        <f t="shared" si="0"/>
        <v>44728</v>
      </c>
      <c r="AY7" s="269">
        <f t="shared" si="0"/>
        <v>44697</v>
      </c>
      <c r="AZ7" s="269">
        <f t="shared" si="0"/>
        <v>44666</v>
      </c>
      <c r="BA7" s="269">
        <f t="shared" si="0"/>
        <v>44635</v>
      </c>
      <c r="BB7" s="269">
        <f t="shared" ref="BB7:BK7" si="1">+BC7+31</f>
        <v>44604</v>
      </c>
      <c r="BC7" s="269">
        <f t="shared" si="1"/>
        <v>44573</v>
      </c>
      <c r="BD7" s="269">
        <f t="shared" si="1"/>
        <v>44542</v>
      </c>
      <c r="BE7" s="269">
        <f t="shared" si="1"/>
        <v>44511</v>
      </c>
      <c r="BF7" s="269">
        <f t="shared" si="1"/>
        <v>44480</v>
      </c>
      <c r="BG7" s="269">
        <f t="shared" si="1"/>
        <v>44449</v>
      </c>
      <c r="BH7" s="269">
        <f t="shared" si="1"/>
        <v>44418</v>
      </c>
      <c r="BI7" s="269">
        <f t="shared" si="1"/>
        <v>44387</v>
      </c>
      <c r="BJ7" s="269">
        <f t="shared" si="1"/>
        <v>44356</v>
      </c>
      <c r="BK7" s="269">
        <f t="shared" si="1"/>
        <v>44325</v>
      </c>
      <c r="BL7" s="269">
        <f t="shared" ref="BL7:BW7" si="2">+BM7+31</f>
        <v>44294</v>
      </c>
      <c r="BM7" s="269">
        <f t="shared" si="2"/>
        <v>44263</v>
      </c>
      <c r="BN7" s="269">
        <f t="shared" si="2"/>
        <v>44232</v>
      </c>
      <c r="BO7" s="269">
        <f t="shared" si="2"/>
        <v>44201</v>
      </c>
      <c r="BP7" s="269">
        <f t="shared" si="2"/>
        <v>44170</v>
      </c>
      <c r="BQ7" s="269">
        <f t="shared" si="2"/>
        <v>44139</v>
      </c>
      <c r="BR7" s="269">
        <f t="shared" si="2"/>
        <v>44108</v>
      </c>
      <c r="BS7" s="269">
        <f t="shared" si="2"/>
        <v>44077</v>
      </c>
      <c r="BT7" s="269">
        <f t="shared" si="2"/>
        <v>44046</v>
      </c>
      <c r="BU7" s="269">
        <f t="shared" si="2"/>
        <v>44015</v>
      </c>
      <c r="BV7" s="269">
        <f t="shared" si="2"/>
        <v>43984</v>
      </c>
      <c r="BW7" s="269">
        <f t="shared" si="2"/>
        <v>43953</v>
      </c>
      <c r="BX7" s="269">
        <f>+BY7+31</f>
        <v>43922</v>
      </c>
      <c r="BY7" s="269">
        <v>43891</v>
      </c>
      <c r="BZ7" s="269">
        <v>43862</v>
      </c>
      <c r="CA7" s="269">
        <v>43831</v>
      </c>
      <c r="CB7" s="269">
        <v>43800</v>
      </c>
      <c r="CC7" s="269">
        <v>43770</v>
      </c>
      <c r="CD7" s="269">
        <v>43739</v>
      </c>
      <c r="CE7" s="269">
        <v>43709</v>
      </c>
      <c r="CF7" s="269">
        <v>43678</v>
      </c>
      <c r="CG7" s="269">
        <v>43647</v>
      </c>
      <c r="CH7" s="269">
        <v>43617</v>
      </c>
      <c r="CI7" s="269">
        <v>43586</v>
      </c>
      <c r="CJ7" s="269">
        <v>43556</v>
      </c>
      <c r="CK7" s="269">
        <v>43525</v>
      </c>
      <c r="CL7" s="269">
        <v>43497</v>
      </c>
      <c r="CM7" s="269">
        <v>43466</v>
      </c>
      <c r="CN7" s="269">
        <v>43435</v>
      </c>
      <c r="CO7" s="269">
        <v>43405</v>
      </c>
      <c r="CP7" s="269">
        <v>43374</v>
      </c>
      <c r="CQ7" s="269">
        <v>43344</v>
      </c>
      <c r="CR7" s="269">
        <v>43313</v>
      </c>
      <c r="CS7" s="269">
        <v>43282</v>
      </c>
      <c r="CT7" s="269">
        <v>43252</v>
      </c>
      <c r="CU7" s="269">
        <v>43221</v>
      </c>
      <c r="CV7" s="269">
        <v>43191</v>
      </c>
      <c r="CW7" s="269">
        <v>43160</v>
      </c>
      <c r="CX7" s="269">
        <v>43132</v>
      </c>
      <c r="CY7" s="269">
        <v>43101</v>
      </c>
      <c r="CZ7" s="269">
        <v>43070</v>
      </c>
      <c r="DA7" s="269">
        <v>43040</v>
      </c>
      <c r="DB7" s="269">
        <v>43009</v>
      </c>
      <c r="DC7" s="269">
        <v>42979</v>
      </c>
      <c r="DD7" s="269">
        <v>42948</v>
      </c>
      <c r="DE7" s="269">
        <v>42917</v>
      </c>
      <c r="DF7" s="269">
        <v>42887</v>
      </c>
      <c r="DG7" s="269">
        <v>42856</v>
      </c>
      <c r="DH7" s="269">
        <v>42826</v>
      </c>
      <c r="DI7" s="269">
        <v>42795</v>
      </c>
      <c r="DJ7" s="269">
        <v>42767</v>
      </c>
      <c r="DK7" s="269">
        <v>42736</v>
      </c>
      <c r="DL7" s="269">
        <v>42705</v>
      </c>
      <c r="DM7" s="269">
        <v>42675</v>
      </c>
      <c r="DN7" s="269">
        <v>42614</v>
      </c>
      <c r="DO7" s="269">
        <v>42583</v>
      </c>
      <c r="DP7" s="269">
        <v>42552</v>
      </c>
      <c r="DQ7" s="269">
        <v>42522</v>
      </c>
      <c r="DR7" s="269">
        <v>42491</v>
      </c>
      <c r="DS7" s="269">
        <v>42461</v>
      </c>
      <c r="DT7" s="269">
        <v>42430</v>
      </c>
      <c r="DU7" s="269">
        <v>42401</v>
      </c>
      <c r="DV7" s="269">
        <v>42370</v>
      </c>
      <c r="DW7" s="269">
        <v>42339</v>
      </c>
      <c r="DX7" s="269">
        <v>42309</v>
      </c>
      <c r="DY7" s="269">
        <v>42278</v>
      </c>
      <c r="DZ7" s="269">
        <v>42248</v>
      </c>
      <c r="EA7" s="269">
        <v>42217</v>
      </c>
      <c r="EB7" s="269">
        <v>42186</v>
      </c>
      <c r="EC7" s="269">
        <v>42156</v>
      </c>
      <c r="ED7" s="269">
        <v>42125</v>
      </c>
      <c r="EE7" s="269">
        <v>42095</v>
      </c>
      <c r="EF7" s="269">
        <v>42064</v>
      </c>
      <c r="EG7" s="269">
        <v>42036</v>
      </c>
      <c r="EH7" s="269">
        <v>42005</v>
      </c>
      <c r="EI7" s="269">
        <v>41974</v>
      </c>
      <c r="EJ7" s="269">
        <v>41944</v>
      </c>
      <c r="EK7" s="269">
        <v>41913</v>
      </c>
      <c r="EL7" s="269">
        <v>41883</v>
      </c>
      <c r="EM7" s="269">
        <v>41852</v>
      </c>
      <c r="EN7" s="269">
        <v>41821</v>
      </c>
      <c r="EO7" s="269">
        <v>41791</v>
      </c>
      <c r="EP7" s="269">
        <v>41760</v>
      </c>
      <c r="EQ7" s="269">
        <v>41730</v>
      </c>
      <c r="ER7" s="269">
        <v>41699</v>
      </c>
      <c r="ES7" s="269">
        <v>41671</v>
      </c>
      <c r="ET7" s="269">
        <v>41640</v>
      </c>
      <c r="EU7" s="269">
        <v>41609</v>
      </c>
      <c r="EV7" s="269">
        <v>41579</v>
      </c>
      <c r="EW7" s="269">
        <v>41548</v>
      </c>
      <c r="EX7" s="269">
        <v>41518</v>
      </c>
      <c r="EY7" s="269">
        <v>41487</v>
      </c>
      <c r="EZ7" s="269">
        <v>41456</v>
      </c>
      <c r="FA7" s="269">
        <v>41426</v>
      </c>
      <c r="FB7" s="269">
        <v>41395</v>
      </c>
      <c r="FC7" s="269">
        <v>41365</v>
      </c>
    </row>
    <row r="8" spans="1:159" ht="38.25">
      <c r="A8" s="570" t="s">
        <v>505</v>
      </c>
      <c r="B8" s="157" t="s">
        <v>683</v>
      </c>
      <c r="C8" s="157" t="s">
        <v>683</v>
      </c>
      <c r="D8" s="157" t="s">
        <v>683</v>
      </c>
      <c r="E8" s="157" t="s">
        <v>683</v>
      </c>
      <c r="F8" s="157" t="s">
        <v>683</v>
      </c>
      <c r="G8" s="157" t="s">
        <v>683</v>
      </c>
      <c r="H8" s="157" t="s">
        <v>683</v>
      </c>
      <c r="I8" s="157" t="s">
        <v>683</v>
      </c>
      <c r="J8" s="157" t="s">
        <v>683</v>
      </c>
      <c r="K8" s="157" t="s">
        <v>683</v>
      </c>
      <c r="L8" s="157" t="s">
        <v>683</v>
      </c>
      <c r="M8" s="157" t="s">
        <v>683</v>
      </c>
      <c r="N8" s="157" t="s">
        <v>683</v>
      </c>
      <c r="O8" s="157" t="s">
        <v>683</v>
      </c>
      <c r="P8" s="157" t="s">
        <v>683</v>
      </c>
      <c r="Q8" s="157" t="s">
        <v>683</v>
      </c>
      <c r="R8" s="157" t="s">
        <v>683</v>
      </c>
      <c r="S8" s="157" t="s">
        <v>683</v>
      </c>
      <c r="T8" s="157" t="s">
        <v>683</v>
      </c>
      <c r="U8" s="157" t="s">
        <v>683</v>
      </c>
      <c r="V8" s="157" t="s">
        <v>683</v>
      </c>
      <c r="W8" s="157" t="s">
        <v>683</v>
      </c>
      <c r="X8" s="157" t="s">
        <v>683</v>
      </c>
      <c r="Y8" s="157" t="s">
        <v>683</v>
      </c>
      <c r="Z8" s="157" t="s">
        <v>683</v>
      </c>
      <c r="AA8" s="157" t="s">
        <v>683</v>
      </c>
      <c r="AB8" s="157" t="s">
        <v>683</v>
      </c>
      <c r="AC8" s="157" t="s">
        <v>683</v>
      </c>
      <c r="AD8" s="157" t="s">
        <v>683</v>
      </c>
      <c r="AE8" s="571" t="s">
        <v>683</v>
      </c>
      <c r="AF8" s="560" t="s">
        <v>683</v>
      </c>
      <c r="AG8" s="560" t="s">
        <v>683</v>
      </c>
      <c r="AH8" s="272" t="s">
        <v>683</v>
      </c>
      <c r="AI8" s="272" t="s">
        <v>683</v>
      </c>
      <c r="AJ8" s="272" t="s">
        <v>683</v>
      </c>
      <c r="AK8" s="272" t="s">
        <v>683</v>
      </c>
      <c r="AL8" s="272" t="s">
        <v>683</v>
      </c>
      <c r="AM8" s="272" t="s">
        <v>683</v>
      </c>
      <c r="AN8" s="272" t="s">
        <v>683</v>
      </c>
      <c r="AO8" s="272" t="s">
        <v>683</v>
      </c>
      <c r="AP8" s="272" t="s">
        <v>683</v>
      </c>
      <c r="AQ8" s="272" t="s">
        <v>683</v>
      </c>
      <c r="AR8" s="272" t="s">
        <v>683</v>
      </c>
      <c r="AS8" s="272" t="s">
        <v>683</v>
      </c>
      <c r="AT8" s="272" t="s">
        <v>683</v>
      </c>
      <c r="AU8" s="272" t="s">
        <v>683</v>
      </c>
      <c r="AV8" s="272" t="s">
        <v>683</v>
      </c>
      <c r="AW8" s="272" t="s">
        <v>683</v>
      </c>
      <c r="AX8" s="272" t="s">
        <v>683</v>
      </c>
      <c r="AY8" s="272" t="s">
        <v>683</v>
      </c>
      <c r="AZ8" s="272" t="s">
        <v>683</v>
      </c>
      <c r="BA8" s="272" t="s">
        <v>683</v>
      </c>
      <c r="BB8" s="272" t="s">
        <v>683</v>
      </c>
      <c r="BC8" s="272" t="s">
        <v>683</v>
      </c>
      <c r="BD8" s="272" t="s">
        <v>683</v>
      </c>
      <c r="BE8" s="272" t="s">
        <v>683</v>
      </c>
      <c r="BF8" s="272" t="s">
        <v>683</v>
      </c>
      <c r="BG8" s="272" t="s">
        <v>683</v>
      </c>
      <c r="BH8" s="272" t="s">
        <v>683</v>
      </c>
      <c r="BI8" s="272" t="s">
        <v>683</v>
      </c>
      <c r="BJ8" s="272" t="s">
        <v>683</v>
      </c>
      <c r="BK8" s="272" t="s">
        <v>683</v>
      </c>
      <c r="BL8" s="272" t="s">
        <v>683</v>
      </c>
      <c r="BM8" s="272" t="s">
        <v>683</v>
      </c>
      <c r="BN8" s="272" t="s">
        <v>683</v>
      </c>
      <c r="BO8" s="272" t="s">
        <v>683</v>
      </c>
      <c r="BP8" s="272" t="s">
        <v>683</v>
      </c>
      <c r="BQ8" s="272" t="s">
        <v>683</v>
      </c>
      <c r="BR8" s="272" t="s">
        <v>683</v>
      </c>
      <c r="BS8" s="272" t="s">
        <v>683</v>
      </c>
      <c r="BT8" s="272" t="s">
        <v>683</v>
      </c>
      <c r="BU8" s="272" t="s">
        <v>683</v>
      </c>
      <c r="BV8" s="272" t="s">
        <v>683</v>
      </c>
      <c r="BW8" s="272" t="s">
        <v>683</v>
      </c>
      <c r="BX8" s="272" t="s">
        <v>683</v>
      </c>
      <c r="BY8" s="272" t="s">
        <v>683</v>
      </c>
      <c r="BZ8" s="272" t="s">
        <v>683</v>
      </c>
      <c r="CA8" s="272" t="s">
        <v>683</v>
      </c>
      <c r="CB8" s="272" t="s">
        <v>683</v>
      </c>
      <c r="CC8" s="272" t="s">
        <v>683</v>
      </c>
      <c r="CD8" s="272" t="s">
        <v>683</v>
      </c>
      <c r="CE8" s="272" t="s">
        <v>683</v>
      </c>
      <c r="CF8" s="272" t="s">
        <v>683</v>
      </c>
      <c r="CG8" s="272" t="s">
        <v>683</v>
      </c>
      <c r="CH8" s="272" t="s">
        <v>683</v>
      </c>
      <c r="CI8" s="272" t="s">
        <v>683</v>
      </c>
      <c r="CJ8" s="272" t="s">
        <v>683</v>
      </c>
      <c r="CK8" s="272" t="s">
        <v>683</v>
      </c>
      <c r="CL8" s="272" t="s">
        <v>683</v>
      </c>
      <c r="CM8" s="272" t="s">
        <v>683</v>
      </c>
      <c r="CN8" s="272" t="s">
        <v>683</v>
      </c>
      <c r="CO8" s="272" t="s">
        <v>683</v>
      </c>
      <c r="CP8" s="272" t="s">
        <v>683</v>
      </c>
      <c r="CQ8" s="272" t="s">
        <v>683</v>
      </c>
      <c r="CR8" s="272" t="s">
        <v>683</v>
      </c>
      <c r="CS8" s="272" t="s">
        <v>683</v>
      </c>
      <c r="CT8" s="272" t="s">
        <v>683</v>
      </c>
      <c r="CU8" s="272" t="s">
        <v>683</v>
      </c>
      <c r="CV8" s="272" t="s">
        <v>683</v>
      </c>
      <c r="CW8" s="272" t="s">
        <v>683</v>
      </c>
      <c r="CX8" s="272" t="s">
        <v>683</v>
      </c>
      <c r="CY8" s="272" t="s">
        <v>683</v>
      </c>
      <c r="CZ8" s="272" t="s">
        <v>683</v>
      </c>
      <c r="DA8" s="272" t="s">
        <v>683</v>
      </c>
      <c r="DB8" s="272" t="s">
        <v>683</v>
      </c>
      <c r="DC8" s="272" t="s">
        <v>683</v>
      </c>
      <c r="DD8" s="272" t="s">
        <v>683</v>
      </c>
      <c r="DE8" s="272" t="s">
        <v>683</v>
      </c>
      <c r="DF8" s="272" t="s">
        <v>683</v>
      </c>
      <c r="DG8" s="272" t="s">
        <v>683</v>
      </c>
      <c r="DH8" s="272" t="s">
        <v>683</v>
      </c>
      <c r="DI8" s="272" t="s">
        <v>683</v>
      </c>
      <c r="DJ8" s="272" t="s">
        <v>683</v>
      </c>
      <c r="DK8" s="272" t="s">
        <v>683</v>
      </c>
      <c r="DL8" s="272" t="s">
        <v>683</v>
      </c>
      <c r="DM8" s="272" t="s">
        <v>683</v>
      </c>
      <c r="DN8" s="272" t="s">
        <v>683</v>
      </c>
      <c r="DO8" s="272" t="s">
        <v>683</v>
      </c>
      <c r="DP8" s="272" t="s">
        <v>683</v>
      </c>
      <c r="DQ8" s="272" t="s">
        <v>683</v>
      </c>
      <c r="DR8" s="272" t="s">
        <v>683</v>
      </c>
      <c r="DS8" s="272" t="s">
        <v>683</v>
      </c>
      <c r="DT8" s="272" t="s">
        <v>683</v>
      </c>
      <c r="DU8" s="272" t="s">
        <v>683</v>
      </c>
      <c r="DV8" s="272" t="s">
        <v>683</v>
      </c>
      <c r="DW8" s="272" t="s">
        <v>683</v>
      </c>
      <c r="DX8" s="272" t="s">
        <v>683</v>
      </c>
      <c r="DY8" s="272" t="s">
        <v>683</v>
      </c>
      <c r="DZ8" s="272" t="s">
        <v>683</v>
      </c>
      <c r="EA8" s="272" t="s">
        <v>683</v>
      </c>
      <c r="EB8" s="272" t="s">
        <v>683</v>
      </c>
      <c r="EC8" s="272" t="s">
        <v>683</v>
      </c>
      <c r="ED8" s="272" t="s">
        <v>683</v>
      </c>
      <c r="EE8" s="272" t="s">
        <v>683</v>
      </c>
      <c r="EF8" s="272" t="s">
        <v>683</v>
      </c>
      <c r="EG8" s="272" t="s">
        <v>683</v>
      </c>
      <c r="EH8" s="272" t="s">
        <v>683</v>
      </c>
      <c r="EI8" s="272" t="s">
        <v>524</v>
      </c>
      <c r="EJ8" s="272" t="s">
        <v>524</v>
      </c>
      <c r="EK8" s="272" t="s">
        <v>524</v>
      </c>
      <c r="EL8" s="272" t="s">
        <v>524</v>
      </c>
      <c r="EM8" s="272" t="s">
        <v>524</v>
      </c>
      <c r="EN8" s="272" t="s">
        <v>524</v>
      </c>
      <c r="EO8" s="272" t="s">
        <v>524</v>
      </c>
      <c r="EP8" s="272" t="s">
        <v>524</v>
      </c>
      <c r="EQ8" s="272" t="s">
        <v>524</v>
      </c>
      <c r="ER8" s="272" t="s">
        <v>524</v>
      </c>
      <c r="ES8" s="272" t="s">
        <v>524</v>
      </c>
      <c r="ET8" s="272" t="s">
        <v>524</v>
      </c>
      <c r="EU8" s="272" t="s">
        <v>524</v>
      </c>
      <c r="EV8" s="272" t="s">
        <v>524</v>
      </c>
      <c r="EW8" s="272" t="s">
        <v>524</v>
      </c>
      <c r="EX8" s="272" t="s">
        <v>524</v>
      </c>
      <c r="EY8" s="272" t="s">
        <v>524</v>
      </c>
      <c r="EZ8" s="272" t="s">
        <v>524</v>
      </c>
      <c r="FA8" s="272" t="s">
        <v>524</v>
      </c>
      <c r="FB8" s="272" t="s">
        <v>524</v>
      </c>
      <c r="FC8" s="272" t="s">
        <v>524</v>
      </c>
    </row>
    <row r="9" spans="1:159">
      <c r="A9" s="270" t="s">
        <v>508</v>
      </c>
      <c r="B9" s="641">
        <v>146.52000000000001</v>
      </c>
      <c r="C9" s="641">
        <v>147.52000000000001</v>
      </c>
      <c r="D9" s="641">
        <v>146.36000000000001</v>
      </c>
      <c r="E9" s="641">
        <v>144.03</v>
      </c>
      <c r="F9" s="641">
        <v>143.13999999999999</v>
      </c>
      <c r="G9" s="641">
        <v>141.66</v>
      </c>
      <c r="H9" s="641">
        <v>142.38</v>
      </c>
      <c r="I9" s="641">
        <v>142.38</v>
      </c>
      <c r="J9" s="641">
        <v>144.25</v>
      </c>
      <c r="K9" s="641">
        <v>144.54</v>
      </c>
      <c r="L9" s="641">
        <v>143.77000000000001</v>
      </c>
      <c r="M9" s="641">
        <v>142.91999999999999</v>
      </c>
      <c r="N9" s="641">
        <v>143.86000000000001</v>
      </c>
      <c r="O9" s="641">
        <v>145.47999999999999</v>
      </c>
      <c r="P9" s="641">
        <v>145.36000000000001</v>
      </c>
      <c r="Q9" s="641">
        <v>145.51</v>
      </c>
      <c r="R9" s="641">
        <v>145.51</v>
      </c>
      <c r="S9" s="641">
        <v>144.52000000000001</v>
      </c>
      <c r="T9" s="641">
        <v>141.38999999999999</v>
      </c>
      <c r="U9" s="641">
        <v>139.34</v>
      </c>
      <c r="V9" s="641">
        <v>139.34</v>
      </c>
      <c r="W9" s="641">
        <v>139.34</v>
      </c>
      <c r="X9" s="641">
        <v>140.51</v>
      </c>
      <c r="Y9" s="641">
        <v>140.24</v>
      </c>
      <c r="Z9" s="641">
        <v>139.25</v>
      </c>
      <c r="AA9" s="641">
        <v>139.51</v>
      </c>
      <c r="AB9" s="641">
        <v>139</v>
      </c>
      <c r="AC9" s="641">
        <v>139.06</v>
      </c>
      <c r="AD9" s="641">
        <v>137.72999999999999</v>
      </c>
      <c r="AE9" s="641">
        <v>136.91</v>
      </c>
      <c r="AF9" s="641">
        <v>138.19999999999999</v>
      </c>
      <c r="AG9" s="641">
        <v>139.18</v>
      </c>
      <c r="AH9" s="641">
        <v>138.94999999999999</v>
      </c>
      <c r="AI9" s="641">
        <v>137.77000000000001</v>
      </c>
      <c r="AJ9" s="641">
        <v>136.16</v>
      </c>
      <c r="AK9" s="641">
        <v>137.26</v>
      </c>
      <c r="AL9" s="641">
        <v>139.47</v>
      </c>
      <c r="AM9" s="641">
        <v>140.63999999999999</v>
      </c>
      <c r="AN9" s="641">
        <v>142.37</v>
      </c>
      <c r="AO9" s="641">
        <v>142.44</v>
      </c>
      <c r="AP9" s="641">
        <v>140.36000000000001</v>
      </c>
      <c r="AQ9" s="641">
        <v>138.34</v>
      </c>
      <c r="AR9" s="641">
        <v>139.29</v>
      </c>
      <c r="AS9" s="641">
        <v>136.76</v>
      </c>
      <c r="AT9" s="641">
        <v>134.53</v>
      </c>
      <c r="AU9" s="641">
        <v>133.97</v>
      </c>
      <c r="AV9" s="641">
        <v>134.66999999999999</v>
      </c>
      <c r="AW9" s="641">
        <v>131.38999999999999</v>
      </c>
      <c r="AX9" s="641">
        <v>131.12</v>
      </c>
      <c r="AY9" s="641">
        <v>128.03</v>
      </c>
      <c r="AZ9" s="641">
        <v>126.28</v>
      </c>
      <c r="BA9" s="641">
        <v>123.38</v>
      </c>
      <c r="BB9" s="641">
        <v>120.13</v>
      </c>
      <c r="BC9" s="641">
        <v>116.1</v>
      </c>
      <c r="BD9" s="641">
        <v>114.26</v>
      </c>
      <c r="BE9" s="641">
        <v>112.12</v>
      </c>
      <c r="BF9" s="641">
        <v>110.69</v>
      </c>
      <c r="BG9" s="641">
        <v>109.64</v>
      </c>
      <c r="BH9" s="641">
        <v>109.07</v>
      </c>
      <c r="BI9" s="641">
        <v>107.65</v>
      </c>
      <c r="BJ9" s="641">
        <v>107.1</v>
      </c>
      <c r="BK9" s="641">
        <v>104.62</v>
      </c>
      <c r="BL9" s="641">
        <v>103.14</v>
      </c>
      <c r="BM9" s="641">
        <v>100.91</v>
      </c>
      <c r="BN9" s="641">
        <v>99.37</v>
      </c>
      <c r="BO9" s="641">
        <v>97.93</v>
      </c>
      <c r="BP9" s="641">
        <v>97.89</v>
      </c>
      <c r="BQ9" s="641">
        <v>97.98</v>
      </c>
      <c r="BR9" s="641">
        <v>97.43</v>
      </c>
      <c r="BS9" s="641">
        <v>97.31</v>
      </c>
      <c r="BT9" s="641">
        <v>96.71</v>
      </c>
      <c r="BU9" s="641">
        <v>96.59</v>
      </c>
      <c r="BV9" s="641">
        <v>96.53</v>
      </c>
      <c r="BW9" s="641">
        <v>96.61</v>
      </c>
      <c r="BX9" s="641">
        <v>97.15</v>
      </c>
      <c r="BY9" s="641">
        <v>96.43</v>
      </c>
      <c r="BZ9" s="641">
        <v>96.44</v>
      </c>
      <c r="CA9" s="641">
        <v>96.47</v>
      </c>
      <c r="CB9" s="641">
        <v>96.44</v>
      </c>
      <c r="CC9" s="641">
        <v>96.65</v>
      </c>
      <c r="CD9" s="641">
        <v>96.4</v>
      </c>
      <c r="CE9" s="641">
        <v>95.91</v>
      </c>
      <c r="CF9" s="641">
        <v>95.24</v>
      </c>
      <c r="CG9" s="641">
        <v>94.48</v>
      </c>
      <c r="CH9" s="641">
        <v>94.83</v>
      </c>
      <c r="CI9" s="641">
        <v>93.79</v>
      </c>
      <c r="CJ9" s="641">
        <v>92.98</v>
      </c>
      <c r="CK9" s="641">
        <v>92.65</v>
      </c>
      <c r="CL9" s="641">
        <v>92.5</v>
      </c>
      <c r="CM9" s="641">
        <v>92.3</v>
      </c>
      <c r="CN9" s="641">
        <v>92.39</v>
      </c>
      <c r="CO9" s="641">
        <v>92.33</v>
      </c>
      <c r="CP9" s="641">
        <v>91.69</v>
      </c>
      <c r="CQ9" s="641">
        <v>90.62</v>
      </c>
      <c r="CR9" s="641">
        <v>90.48</v>
      </c>
      <c r="CS9" s="641">
        <v>90.59</v>
      </c>
      <c r="CT9" s="641">
        <v>90.43</v>
      </c>
      <c r="CU9" s="641">
        <v>89.63</v>
      </c>
      <c r="CV9" s="641">
        <v>89.84</v>
      </c>
      <c r="CW9" s="641">
        <v>89.76</v>
      </c>
      <c r="CX9" s="641">
        <v>89.56</v>
      </c>
      <c r="CY9" s="641">
        <v>89.65</v>
      </c>
      <c r="CZ9" s="641">
        <v>89.55</v>
      </c>
      <c r="DA9" s="641">
        <v>88.71</v>
      </c>
      <c r="DB9" s="641">
        <v>88.47</v>
      </c>
      <c r="DC9" s="641">
        <v>88.58</v>
      </c>
      <c r="DD9" s="641">
        <v>88.44</v>
      </c>
      <c r="DE9" s="641">
        <v>88</v>
      </c>
      <c r="DF9" s="641">
        <v>88.08</v>
      </c>
      <c r="DG9" s="641">
        <v>88.06</v>
      </c>
      <c r="DH9" s="641">
        <v>88.49</v>
      </c>
      <c r="DI9" s="641">
        <v>88.24</v>
      </c>
      <c r="DJ9" s="641">
        <v>88.44</v>
      </c>
      <c r="DK9" s="641">
        <v>88.14</v>
      </c>
      <c r="DL9" s="641">
        <v>88.51</v>
      </c>
      <c r="DM9" s="641">
        <v>87.62</v>
      </c>
      <c r="DN9" s="641">
        <v>87.86</v>
      </c>
      <c r="DO9" s="641">
        <v>88.83</v>
      </c>
      <c r="DP9" s="641">
        <v>88.86</v>
      </c>
      <c r="DQ9" s="641">
        <v>88.35</v>
      </c>
      <c r="DR9" s="641">
        <v>87.84</v>
      </c>
      <c r="DS9" s="641">
        <v>88.13</v>
      </c>
      <c r="DT9" s="641">
        <v>88.51</v>
      </c>
      <c r="DU9" s="641">
        <v>87.8</v>
      </c>
      <c r="DV9" s="641">
        <v>86.85</v>
      </c>
      <c r="DW9" s="641">
        <v>85.29</v>
      </c>
      <c r="DX9" s="641">
        <v>84.79</v>
      </c>
      <c r="DY9" s="641">
        <v>84.81</v>
      </c>
      <c r="DZ9" s="641">
        <v>83.88</v>
      </c>
      <c r="EA9" s="641">
        <v>82.07</v>
      </c>
      <c r="EB9" s="641">
        <v>81.16</v>
      </c>
      <c r="EC9" s="641">
        <v>80.459999999999994</v>
      </c>
      <c r="ED9" s="641">
        <v>81.010000000000005</v>
      </c>
      <c r="EE9" s="641">
        <v>81.290000000000006</v>
      </c>
      <c r="EF9" s="641">
        <v>79.83</v>
      </c>
      <c r="EG9" s="641">
        <v>83.41</v>
      </c>
      <c r="EH9" s="641">
        <v>79.37</v>
      </c>
      <c r="EI9" s="271">
        <v>78.400000000000006</v>
      </c>
      <c r="EJ9" s="271">
        <v>78.48</v>
      </c>
      <c r="EK9" s="271">
        <v>78.14</v>
      </c>
      <c r="EL9" s="271">
        <v>77.75</v>
      </c>
      <c r="EM9" s="271">
        <v>77.22</v>
      </c>
      <c r="EN9" s="271">
        <v>77.41</v>
      </c>
      <c r="EO9" s="271">
        <v>77.67</v>
      </c>
      <c r="EP9" s="271">
        <v>77.78</v>
      </c>
      <c r="EQ9" s="271">
        <v>77.45</v>
      </c>
      <c r="ER9" s="271">
        <v>76.150000000000006</v>
      </c>
      <c r="ES9" s="271">
        <v>75.25</v>
      </c>
      <c r="ET9" s="271">
        <v>74.760000000000005</v>
      </c>
      <c r="EU9" s="271">
        <v>74.69</v>
      </c>
      <c r="EV9" s="271">
        <v>74.89</v>
      </c>
      <c r="EW9" s="271">
        <v>75.489999999999995</v>
      </c>
      <c r="EX9" s="271">
        <v>75.61</v>
      </c>
      <c r="EY9" s="271">
        <v>75.62</v>
      </c>
      <c r="EZ9" s="271">
        <v>75.63</v>
      </c>
      <c r="FA9" s="271">
        <v>75.459999999999994</v>
      </c>
      <c r="FB9" s="271">
        <v>75.33</v>
      </c>
      <c r="FC9" s="271">
        <v>75.578382334092709</v>
      </c>
    </row>
    <row r="10" spans="1:159">
      <c r="A10" s="231" t="s">
        <v>525</v>
      </c>
      <c r="B10" s="641">
        <v>193.3</v>
      </c>
      <c r="C10" s="641">
        <v>192.2</v>
      </c>
      <c r="D10" s="641">
        <v>191.3</v>
      </c>
      <c r="E10" s="641">
        <v>190.3</v>
      </c>
      <c r="F10" s="641">
        <v>189.3</v>
      </c>
      <c r="G10" s="641">
        <v>187.1</v>
      </c>
      <c r="H10" s="641">
        <v>188.3</v>
      </c>
      <c r="I10" s="641">
        <v>188.2</v>
      </c>
      <c r="J10" s="641">
        <v>187.3</v>
      </c>
      <c r="K10" s="641">
        <v>186.3</v>
      </c>
      <c r="L10" s="641">
        <v>184.8</v>
      </c>
      <c r="M10" s="641">
        <v>182.4</v>
      </c>
      <c r="N10" s="641">
        <v>183.3</v>
      </c>
      <c r="O10" s="641">
        <v>183.3</v>
      </c>
      <c r="P10" s="641">
        <v>183.8</v>
      </c>
      <c r="Q10" s="641">
        <v>184</v>
      </c>
      <c r="R10" s="641">
        <v>183.2</v>
      </c>
      <c r="S10" s="641">
        <v>183.2</v>
      </c>
      <c r="T10" s="641">
        <v>181.38</v>
      </c>
      <c r="U10" s="641">
        <v>181.38</v>
      </c>
      <c r="V10" s="641">
        <v>181.38</v>
      </c>
      <c r="W10" s="641">
        <v>181.38</v>
      </c>
      <c r="X10" s="641">
        <v>182.9</v>
      </c>
      <c r="Y10" s="641">
        <v>182.56</v>
      </c>
      <c r="Z10" s="641">
        <v>181.3</v>
      </c>
      <c r="AA10" s="641">
        <v>181.61</v>
      </c>
      <c r="AB10" s="641">
        <v>180.95</v>
      </c>
      <c r="AC10" s="641">
        <v>181.03</v>
      </c>
      <c r="AD10" s="641">
        <v>179.31</v>
      </c>
      <c r="AE10" s="641">
        <v>178.25</v>
      </c>
      <c r="AF10" s="641">
        <v>179.92</v>
      </c>
      <c r="AG10" s="641">
        <v>181.2</v>
      </c>
      <c r="AH10" s="641">
        <v>180.91</v>
      </c>
      <c r="AI10" s="641">
        <v>179.38</v>
      </c>
      <c r="AJ10" s="641">
        <v>177.28</v>
      </c>
      <c r="AK10" s="641">
        <v>178.72</v>
      </c>
      <c r="AL10" s="641">
        <v>181.59</v>
      </c>
      <c r="AM10" s="641">
        <v>183.12</v>
      </c>
      <c r="AN10" s="641">
        <v>185.38</v>
      </c>
      <c r="AO10" s="641">
        <v>185.48</v>
      </c>
      <c r="AP10" s="641">
        <v>182.77</v>
      </c>
      <c r="AQ10" s="641">
        <v>180.15</v>
      </c>
      <c r="AR10" s="641">
        <v>181.39</v>
      </c>
      <c r="AS10" s="641">
        <v>178.1</v>
      </c>
      <c r="AT10" s="641">
        <v>175.19</v>
      </c>
      <c r="AU10" s="641">
        <v>174.47</v>
      </c>
      <c r="AV10" s="641">
        <v>175.38</v>
      </c>
      <c r="AW10" s="641">
        <v>171.12</v>
      </c>
      <c r="AX10" s="641">
        <v>170.76</v>
      </c>
      <c r="AY10" s="641">
        <v>166.74</v>
      </c>
      <c r="AZ10" s="641">
        <v>164.47</v>
      </c>
      <c r="BA10" s="641">
        <v>160.69</v>
      </c>
      <c r="BB10" s="641">
        <v>156.47</v>
      </c>
      <c r="BC10" s="641">
        <v>151.22</v>
      </c>
      <c r="BD10" s="641">
        <v>148.83000000000001</v>
      </c>
      <c r="BE10" s="641">
        <v>146.04</v>
      </c>
      <c r="BF10" s="641">
        <v>144.19</v>
      </c>
      <c r="BG10" s="641">
        <v>142.82</v>
      </c>
      <c r="BH10" s="641">
        <v>142.07</v>
      </c>
      <c r="BI10" s="641">
        <v>140.22999999999999</v>
      </c>
      <c r="BJ10" s="641">
        <v>139.52000000000001</v>
      </c>
      <c r="BK10" s="641">
        <v>136.29</v>
      </c>
      <c r="BL10" s="641">
        <v>134.36000000000001</v>
      </c>
      <c r="BM10" s="641">
        <v>131.46</v>
      </c>
      <c r="BN10" s="641">
        <v>129.46</v>
      </c>
      <c r="BO10" s="641">
        <v>127.59</v>
      </c>
      <c r="BP10" s="641">
        <v>127.53</v>
      </c>
      <c r="BQ10" s="641">
        <v>127.66</v>
      </c>
      <c r="BR10" s="641">
        <v>126.94</v>
      </c>
      <c r="BS10" s="641">
        <v>126.79</v>
      </c>
      <c r="BT10" s="641">
        <v>126.01</v>
      </c>
      <c r="BU10" s="641">
        <v>125.85</v>
      </c>
      <c r="BV10" s="641">
        <v>125.77</v>
      </c>
      <c r="BW10" s="641">
        <v>125.88</v>
      </c>
      <c r="BX10" s="641">
        <v>126.6</v>
      </c>
      <c r="BY10" s="641">
        <v>125.66</v>
      </c>
      <c r="BZ10" s="641">
        <v>125.67</v>
      </c>
      <c r="CA10" s="641">
        <v>125.71</v>
      </c>
      <c r="CB10" s="641">
        <v>125.68</v>
      </c>
      <c r="CC10" s="641">
        <v>125.95</v>
      </c>
      <c r="CD10" s="641">
        <v>125.63</v>
      </c>
      <c r="CE10" s="641">
        <v>125</v>
      </c>
      <c r="CF10" s="641">
        <v>124.12</v>
      </c>
      <c r="CG10" s="641">
        <v>123.14</v>
      </c>
      <c r="CH10" s="641">
        <v>123.6</v>
      </c>
      <c r="CI10" s="641">
        <v>122.24</v>
      </c>
      <c r="CJ10" s="641">
        <v>121.19</v>
      </c>
      <c r="CK10" s="641">
        <v>120.75</v>
      </c>
      <c r="CL10" s="641">
        <v>120.56</v>
      </c>
      <c r="CM10" s="641">
        <v>120.3</v>
      </c>
      <c r="CN10" s="641">
        <v>120.43</v>
      </c>
      <c r="CO10" s="641">
        <v>120.35</v>
      </c>
      <c r="CP10" s="641">
        <v>119.52</v>
      </c>
      <c r="CQ10" s="641">
        <v>118.13</v>
      </c>
      <c r="CR10" s="641">
        <v>117.95</v>
      </c>
      <c r="CS10" s="641">
        <v>118.09</v>
      </c>
      <c r="CT10" s="641">
        <v>117.89</v>
      </c>
      <c r="CU10" s="641">
        <v>116.84</v>
      </c>
      <c r="CV10" s="641">
        <v>117.12</v>
      </c>
      <c r="CW10" s="641">
        <v>117.02</v>
      </c>
      <c r="CX10" s="641">
        <v>116.77</v>
      </c>
      <c r="CY10" s="641">
        <v>116.89</v>
      </c>
      <c r="CZ10" s="641">
        <v>116.75</v>
      </c>
      <c r="DA10" s="641">
        <v>115.66</v>
      </c>
      <c r="DB10" s="641">
        <v>115.36</v>
      </c>
      <c r="DC10" s="641">
        <v>115.49</v>
      </c>
      <c r="DD10" s="641">
        <v>115.31</v>
      </c>
      <c r="DE10" s="641">
        <v>114.74</v>
      </c>
      <c r="DF10" s="641">
        <v>114.85</v>
      </c>
      <c r="DG10" s="641">
        <v>114.82</v>
      </c>
      <c r="DH10" s="641">
        <v>115.4</v>
      </c>
      <c r="DI10" s="641">
        <v>115.07</v>
      </c>
      <c r="DJ10" s="641">
        <v>115.33</v>
      </c>
      <c r="DK10" s="641">
        <v>114.94</v>
      </c>
      <c r="DL10" s="641">
        <v>115.43</v>
      </c>
      <c r="DM10" s="641">
        <v>114.27</v>
      </c>
      <c r="DN10" s="641">
        <v>114.59</v>
      </c>
      <c r="DO10" s="641">
        <v>115.85</v>
      </c>
      <c r="DP10" s="641">
        <v>115.9</v>
      </c>
      <c r="DQ10" s="641">
        <v>115.23</v>
      </c>
      <c r="DR10" s="641">
        <v>114.56</v>
      </c>
      <c r="DS10" s="641">
        <v>114.95</v>
      </c>
      <c r="DT10" s="641">
        <v>115.44</v>
      </c>
      <c r="DU10" s="641">
        <v>114.52</v>
      </c>
      <c r="DV10" s="641">
        <v>113.29</v>
      </c>
      <c r="DW10" s="641">
        <v>111.26</v>
      </c>
      <c r="DX10" s="641">
        <v>110.6</v>
      </c>
      <c r="DY10" s="641">
        <v>110.64</v>
      </c>
      <c r="DZ10" s="641">
        <v>109.42</v>
      </c>
      <c r="EA10" s="641">
        <v>107.07</v>
      </c>
      <c r="EB10" s="641">
        <v>105.88</v>
      </c>
      <c r="EC10" s="641">
        <v>104.96</v>
      </c>
      <c r="ED10" s="641">
        <v>105.68</v>
      </c>
      <c r="EE10" s="641">
        <v>106.04</v>
      </c>
      <c r="EF10" s="641">
        <v>104.15</v>
      </c>
      <c r="EG10" s="641">
        <v>108.82</v>
      </c>
      <c r="EH10" s="641">
        <v>103.55</v>
      </c>
      <c r="EI10" s="268">
        <v>102.29</v>
      </c>
      <c r="EJ10" s="268">
        <v>102.39</v>
      </c>
      <c r="EK10" s="268">
        <v>101.96</v>
      </c>
      <c r="EL10" s="268">
        <v>101.44</v>
      </c>
      <c r="EM10" s="268">
        <v>100.76</v>
      </c>
      <c r="EN10" s="268">
        <v>101</v>
      </c>
      <c r="EO10" s="268">
        <v>101.36</v>
      </c>
      <c r="EP10" s="268">
        <v>101.5</v>
      </c>
      <c r="EQ10" s="268">
        <v>101.07</v>
      </c>
      <c r="ER10" s="268">
        <v>99.37</v>
      </c>
      <c r="ES10" s="268">
        <v>98.2</v>
      </c>
      <c r="ET10" s="268">
        <v>97.56</v>
      </c>
      <c r="EU10" s="268">
        <v>97.47</v>
      </c>
      <c r="EV10" s="268">
        <v>97.74</v>
      </c>
      <c r="EW10" s="268">
        <v>98.52</v>
      </c>
      <c r="EX10" s="268">
        <v>98.68</v>
      </c>
      <c r="EY10" s="268">
        <v>98.7</v>
      </c>
      <c r="EZ10" s="268">
        <v>98.71</v>
      </c>
      <c r="FA10" s="268">
        <v>98.5</v>
      </c>
      <c r="FB10" s="268">
        <v>98.32</v>
      </c>
      <c r="FC10" s="268">
        <v>98.650097819172046</v>
      </c>
    </row>
    <row r="11" spans="1:159">
      <c r="A11" s="231" t="s">
        <v>509</v>
      </c>
      <c r="B11" s="641">
        <v>103.4</v>
      </c>
      <c r="C11" s="641">
        <v>104.7</v>
      </c>
      <c r="D11" s="641">
        <v>104.2</v>
      </c>
      <c r="E11" s="641">
        <v>103.96</v>
      </c>
      <c r="F11" s="641">
        <v>103.2</v>
      </c>
      <c r="G11" s="641">
        <f>204.29*0.504</f>
        <v>102.96216</v>
      </c>
      <c r="H11" s="641">
        <f>204.29*0.504</f>
        <v>102.96216</v>
      </c>
      <c r="I11" s="641">
        <v>100.2</v>
      </c>
      <c r="J11" s="641">
        <v>100.2</v>
      </c>
      <c r="K11" s="641">
        <v>100.1</v>
      </c>
      <c r="L11" s="641">
        <v>100.1</v>
      </c>
      <c r="M11" s="641">
        <v>99.3</v>
      </c>
      <c r="N11" s="641">
        <v>99.7</v>
      </c>
      <c r="O11" s="641">
        <v>99.7</v>
      </c>
      <c r="P11" s="641">
        <v>99.7</v>
      </c>
      <c r="Q11" s="641">
        <v>99.3</v>
      </c>
      <c r="R11" s="641">
        <v>95.16</v>
      </c>
      <c r="S11" s="641">
        <f>'18. Tarifa de trans. por ducto'!B60</f>
        <v>103.4</v>
      </c>
      <c r="T11" s="641">
        <v>95.16</v>
      </c>
      <c r="U11" s="641">
        <v>95.16</v>
      </c>
      <c r="V11" s="641">
        <v>95.16</v>
      </c>
      <c r="W11" s="641">
        <v>95.16</v>
      </c>
      <c r="X11" s="641">
        <v>95.97</v>
      </c>
      <c r="Y11" s="641">
        <v>95.8</v>
      </c>
      <c r="Z11" s="641">
        <v>95.14</v>
      </c>
      <c r="AA11" s="641">
        <v>95.32</v>
      </c>
      <c r="AB11" s="641">
        <v>94.98</v>
      </c>
      <c r="AC11" s="641">
        <v>95.03</v>
      </c>
      <c r="AD11" s="641">
        <v>94.14</v>
      </c>
      <c r="AE11" s="641">
        <v>93.59</v>
      </c>
      <c r="AF11" s="641">
        <v>94.48</v>
      </c>
      <c r="AG11" s="641">
        <v>95.16</v>
      </c>
      <c r="AH11" s="641">
        <v>95.01</v>
      </c>
      <c r="AI11" s="641">
        <v>94.22</v>
      </c>
      <c r="AJ11" s="641">
        <v>93.12</v>
      </c>
      <c r="AK11" s="641">
        <v>93.89</v>
      </c>
      <c r="AL11" s="641">
        <v>95.41</v>
      </c>
      <c r="AM11" s="641">
        <v>96.22</v>
      </c>
      <c r="AN11" s="641">
        <v>97.42</v>
      </c>
      <c r="AO11" s="641">
        <v>97.48</v>
      </c>
      <c r="AP11" s="641">
        <v>96.06</v>
      </c>
      <c r="AQ11" s="641">
        <v>94.69</v>
      </c>
      <c r="AR11" s="641">
        <v>95.35</v>
      </c>
      <c r="AS11" s="641">
        <v>93.63</v>
      </c>
      <c r="AT11" s="641">
        <v>92.11</v>
      </c>
      <c r="AU11" s="641">
        <v>91.74</v>
      </c>
      <c r="AV11" s="641">
        <v>92.23</v>
      </c>
      <c r="AW11" s="641">
        <v>89.99</v>
      </c>
      <c r="AX11" s="641">
        <v>89.82</v>
      </c>
      <c r="AY11" s="641">
        <v>87.71</v>
      </c>
      <c r="AZ11" s="641">
        <v>86.52</v>
      </c>
      <c r="BA11" s="641">
        <v>84.54</v>
      </c>
      <c r="BB11" s="641">
        <v>82.33</v>
      </c>
      <c r="BC11" s="641">
        <v>79.569999999999993</v>
      </c>
      <c r="BD11" s="641">
        <v>78.319999999999993</v>
      </c>
      <c r="BE11" s="641">
        <v>76.86</v>
      </c>
      <c r="BF11" s="641">
        <v>75.89</v>
      </c>
      <c r="BG11" s="641">
        <v>75.180000000000007</v>
      </c>
      <c r="BH11" s="641">
        <v>74.790000000000006</v>
      </c>
      <c r="BI11" s="641">
        <v>73.83</v>
      </c>
      <c r="BJ11" s="641">
        <v>73.459999999999994</v>
      </c>
      <c r="BK11" s="641">
        <v>71.77</v>
      </c>
      <c r="BL11" s="641">
        <v>70.760000000000005</v>
      </c>
      <c r="BM11" s="641">
        <v>69.239999999999995</v>
      </c>
      <c r="BN11" s="641">
        <v>68.19</v>
      </c>
      <c r="BO11" s="641">
        <v>67.209999999999994</v>
      </c>
      <c r="BP11" s="641">
        <v>67.19</v>
      </c>
      <c r="BQ11" s="641">
        <v>67.260000000000005</v>
      </c>
      <c r="BR11" s="641">
        <v>66.89</v>
      </c>
      <c r="BS11" s="641">
        <v>66.819999999999993</v>
      </c>
      <c r="BT11" s="641">
        <v>66.41</v>
      </c>
      <c r="BU11" s="641">
        <v>66.33</v>
      </c>
      <c r="BV11" s="641">
        <v>66.3</v>
      </c>
      <c r="BW11" s="641">
        <v>66.36</v>
      </c>
      <c r="BX11" s="641">
        <v>66.75</v>
      </c>
      <c r="BY11" s="641">
        <v>66.260000000000005</v>
      </c>
      <c r="BZ11" s="641">
        <v>66.27</v>
      </c>
      <c r="CA11" s="641">
        <v>66.3</v>
      </c>
      <c r="CB11" s="641">
        <v>66.28</v>
      </c>
      <c r="CC11" s="641">
        <v>66.44</v>
      </c>
      <c r="CD11" s="641">
        <v>66.27</v>
      </c>
      <c r="CE11" s="641">
        <v>65.94</v>
      </c>
      <c r="CF11" s="641">
        <v>65.489999999999995</v>
      </c>
      <c r="CG11" s="641">
        <v>64.98</v>
      </c>
      <c r="CH11" s="641">
        <v>65.22</v>
      </c>
      <c r="CI11" s="641">
        <v>64.52</v>
      </c>
      <c r="CJ11" s="641">
        <v>63.97</v>
      </c>
      <c r="CK11" s="641">
        <v>63.74</v>
      </c>
      <c r="CL11" s="641">
        <v>63.65</v>
      </c>
      <c r="CM11" s="641">
        <v>63.52</v>
      </c>
      <c r="CN11" s="641">
        <v>63.59</v>
      </c>
      <c r="CO11" s="641">
        <v>63.55</v>
      </c>
      <c r="CP11" s="641">
        <v>63.12</v>
      </c>
      <c r="CQ11" s="641">
        <v>62.39</v>
      </c>
      <c r="CR11" s="641">
        <v>62.3</v>
      </c>
      <c r="CS11" s="641">
        <v>62.38</v>
      </c>
      <c r="CT11" s="641">
        <v>62.28</v>
      </c>
      <c r="CU11" s="641">
        <v>61.74</v>
      </c>
      <c r="CV11" s="641">
        <v>61.89</v>
      </c>
      <c r="CW11" s="641">
        <v>61.84</v>
      </c>
      <c r="CX11" s="641">
        <v>61.71</v>
      </c>
      <c r="CY11" s="641">
        <v>61.78</v>
      </c>
      <c r="CZ11" s="641">
        <v>61.71</v>
      </c>
      <c r="DA11" s="641">
        <v>61.14</v>
      </c>
      <c r="DB11" s="641">
        <v>60.99</v>
      </c>
      <c r="DC11" s="641">
        <v>61.07</v>
      </c>
      <c r="DD11" s="641">
        <v>60.98</v>
      </c>
      <c r="DE11" s="641">
        <v>60.68</v>
      </c>
      <c r="DF11" s="641">
        <v>60.74</v>
      </c>
      <c r="DG11" s="641">
        <v>60.74</v>
      </c>
      <c r="DH11" s="641">
        <v>61.04</v>
      </c>
      <c r="DI11" s="641">
        <v>60.88</v>
      </c>
      <c r="DJ11" s="641">
        <v>61.02</v>
      </c>
      <c r="DK11" s="641">
        <v>60.82</v>
      </c>
      <c r="DL11" s="641">
        <v>61.08</v>
      </c>
      <c r="DM11" s="641">
        <v>60.47</v>
      </c>
      <c r="DN11" s="641">
        <v>60.65</v>
      </c>
      <c r="DO11" s="641">
        <v>61.33</v>
      </c>
      <c r="DP11" s="641">
        <v>61.36</v>
      </c>
      <c r="DQ11" s="641">
        <v>61.01</v>
      </c>
      <c r="DR11" s="641">
        <v>60.67</v>
      </c>
      <c r="DS11" s="641">
        <v>60.88</v>
      </c>
      <c r="DT11" s="641">
        <v>61.14</v>
      </c>
      <c r="DU11" s="641">
        <v>60.66</v>
      </c>
      <c r="DV11" s="641">
        <v>60.02</v>
      </c>
      <c r="DW11" s="641">
        <v>58.94</v>
      </c>
      <c r="DX11" s="641">
        <v>58.6</v>
      </c>
      <c r="DY11" s="641">
        <v>58.63</v>
      </c>
      <c r="DZ11" s="641">
        <v>57.99</v>
      </c>
      <c r="EA11" s="641">
        <v>56.74</v>
      </c>
      <c r="EB11" s="641">
        <v>56.12</v>
      </c>
      <c r="EC11" s="641">
        <v>55.64</v>
      </c>
      <c r="ED11" s="641">
        <v>56.03</v>
      </c>
      <c r="EE11" s="641">
        <v>56.22</v>
      </c>
      <c r="EF11" s="641">
        <v>55.22</v>
      </c>
      <c r="EG11" s="641">
        <v>57.71</v>
      </c>
      <c r="EH11" s="641">
        <v>54.91</v>
      </c>
      <c r="EI11" s="268">
        <v>54.25</v>
      </c>
      <c r="EJ11" s="268">
        <v>54.31</v>
      </c>
      <c r="EK11" s="268">
        <v>54.09</v>
      </c>
      <c r="EL11" s="268">
        <v>53.82</v>
      </c>
      <c r="EM11" s="268">
        <v>53.46</v>
      </c>
      <c r="EN11" s="268">
        <v>53.6</v>
      </c>
      <c r="EO11" s="268">
        <v>53.79</v>
      </c>
      <c r="EP11" s="268">
        <v>53.87</v>
      </c>
      <c r="EQ11" s="268">
        <v>53.65</v>
      </c>
      <c r="ER11" s="268">
        <v>52.75</v>
      </c>
      <c r="ES11" s="268">
        <v>52.13</v>
      </c>
      <c r="ET11" s="268">
        <v>51.8</v>
      </c>
      <c r="EU11" s="268">
        <v>51.76</v>
      </c>
      <c r="EV11" s="268">
        <v>51.9</v>
      </c>
      <c r="EW11" s="268">
        <v>52.32</v>
      </c>
      <c r="EX11" s="268">
        <v>52.42</v>
      </c>
      <c r="EY11" s="268">
        <v>52.43</v>
      </c>
      <c r="EZ11" s="268">
        <v>52.44</v>
      </c>
      <c r="FA11" s="268">
        <v>52.33</v>
      </c>
      <c r="FB11" s="268">
        <v>52.24</v>
      </c>
      <c r="FC11" s="268">
        <v>52.42144111127007</v>
      </c>
    </row>
    <row r="12" spans="1:159">
      <c r="A12" s="231" t="s">
        <v>510</v>
      </c>
      <c r="B12" s="641">
        <v>247.61</v>
      </c>
      <c r="C12" s="641">
        <v>249.38</v>
      </c>
      <c r="D12" s="641">
        <v>247.47</v>
      </c>
      <c r="E12" s="641">
        <v>243.57</v>
      </c>
      <c r="F12" s="641">
        <v>242.1</v>
      </c>
      <c r="G12" s="641">
        <v>239.63</v>
      </c>
      <c r="H12" s="641">
        <v>240.89</v>
      </c>
      <c r="I12" s="641">
        <v>240.89</v>
      </c>
      <c r="J12" s="641">
        <v>244.09</v>
      </c>
      <c r="K12" s="641">
        <v>244.67</v>
      </c>
      <c r="L12" s="641">
        <v>243.4</v>
      </c>
      <c r="M12" s="641">
        <v>242.92</v>
      </c>
      <c r="N12" s="641">
        <v>243.63</v>
      </c>
      <c r="O12" s="641">
        <v>246.42</v>
      </c>
      <c r="P12" s="641">
        <v>246.25</v>
      </c>
      <c r="Q12" s="641">
        <v>246.54</v>
      </c>
      <c r="R12" s="641">
        <v>246.22</v>
      </c>
      <c r="S12" s="641">
        <f>'18. Tarifa de trans. por ducto'!B61</f>
        <v>247.61</v>
      </c>
      <c r="T12" s="641">
        <v>239.73</v>
      </c>
      <c r="U12" s="641">
        <v>236.32</v>
      </c>
      <c r="V12" s="641">
        <v>236.32</v>
      </c>
      <c r="W12" s="641">
        <v>236.32</v>
      </c>
      <c r="X12" s="641">
        <v>238.34</v>
      </c>
      <c r="Y12" s="641">
        <v>237.93</v>
      </c>
      <c r="Z12" s="641">
        <v>236.29</v>
      </c>
      <c r="AA12" s="641">
        <v>236.77</v>
      </c>
      <c r="AB12" s="641">
        <v>235.94</v>
      </c>
      <c r="AC12" s="641">
        <v>236.07</v>
      </c>
      <c r="AD12" s="641">
        <v>233.86</v>
      </c>
      <c r="AE12" s="641">
        <v>232.51</v>
      </c>
      <c r="AF12" s="641">
        <v>234.73</v>
      </c>
      <c r="AG12" s="641">
        <v>236.43</v>
      </c>
      <c r="AH12" s="641">
        <v>236.08</v>
      </c>
      <c r="AI12" s="641">
        <v>234.12</v>
      </c>
      <c r="AJ12" s="641">
        <v>231.41</v>
      </c>
      <c r="AK12" s="641">
        <v>233.33</v>
      </c>
      <c r="AL12" s="641">
        <v>237.11</v>
      </c>
      <c r="AM12" s="641">
        <v>239.14</v>
      </c>
      <c r="AN12" s="641">
        <v>242.13</v>
      </c>
      <c r="AO12" s="641">
        <v>242.29</v>
      </c>
      <c r="AP12" s="641">
        <v>238.79</v>
      </c>
      <c r="AQ12" s="641">
        <v>235.39</v>
      </c>
      <c r="AR12" s="641">
        <v>237.05</v>
      </c>
      <c r="AS12" s="641">
        <v>232.78</v>
      </c>
      <c r="AT12" s="641">
        <v>229.02</v>
      </c>
      <c r="AU12" s="641">
        <v>228.1</v>
      </c>
      <c r="AV12" s="641">
        <v>229.33</v>
      </c>
      <c r="AW12" s="641">
        <v>223.78</v>
      </c>
      <c r="AX12" s="641">
        <v>223.35</v>
      </c>
      <c r="AY12" s="641">
        <v>218.12</v>
      </c>
      <c r="AZ12" s="641">
        <v>215.18</v>
      </c>
      <c r="BA12" s="641">
        <v>210.27</v>
      </c>
      <c r="BB12" s="641">
        <v>204.78</v>
      </c>
      <c r="BC12" s="641">
        <v>197.93</v>
      </c>
      <c r="BD12" s="641">
        <v>194.83</v>
      </c>
      <c r="BE12" s="641">
        <v>191.21</v>
      </c>
      <c r="BF12" s="641">
        <v>188.81</v>
      </c>
      <c r="BG12" s="641">
        <v>187.05</v>
      </c>
      <c r="BH12" s="641">
        <v>186.09</v>
      </c>
      <c r="BI12" s="641">
        <v>183.7</v>
      </c>
      <c r="BJ12" s="641">
        <v>182.8</v>
      </c>
      <c r="BK12" s="641">
        <v>178.6</v>
      </c>
      <c r="BL12" s="641">
        <v>176.1</v>
      </c>
      <c r="BM12" s="641">
        <v>172.31</v>
      </c>
      <c r="BN12" s="641">
        <v>169.71</v>
      </c>
      <c r="BO12" s="641">
        <v>167.29</v>
      </c>
      <c r="BP12" s="641">
        <v>167.24</v>
      </c>
      <c r="BQ12" s="641">
        <v>167.43</v>
      </c>
      <c r="BR12" s="641">
        <v>166.51</v>
      </c>
      <c r="BS12" s="641">
        <v>166.34</v>
      </c>
      <c r="BT12" s="641">
        <v>165.33</v>
      </c>
      <c r="BU12" s="641">
        <v>165.15</v>
      </c>
      <c r="BV12" s="641">
        <v>165.07</v>
      </c>
      <c r="BW12" s="641">
        <v>165.24</v>
      </c>
      <c r="BX12" s="641">
        <v>166.2</v>
      </c>
      <c r="BY12" s="641">
        <v>164.99</v>
      </c>
      <c r="BZ12" s="641">
        <v>165.04</v>
      </c>
      <c r="CA12" s="641">
        <v>165.11</v>
      </c>
      <c r="CB12" s="641">
        <v>165.09</v>
      </c>
      <c r="CC12" s="641">
        <v>165.47</v>
      </c>
      <c r="CD12" s="641">
        <v>165.07</v>
      </c>
      <c r="CE12" s="641">
        <v>164.27</v>
      </c>
      <c r="CF12" s="641">
        <v>163.13999999999999</v>
      </c>
      <c r="CG12" s="641">
        <v>161.87</v>
      </c>
      <c r="CH12" s="641">
        <v>162.5</v>
      </c>
      <c r="CI12" s="641">
        <v>160.74</v>
      </c>
      <c r="CJ12" s="641">
        <v>159.38</v>
      </c>
      <c r="CK12" s="641">
        <v>158.83000000000001</v>
      </c>
      <c r="CL12" s="641">
        <v>158.6</v>
      </c>
      <c r="CM12" s="641">
        <v>158.28</v>
      </c>
      <c r="CN12" s="641">
        <v>158.47</v>
      </c>
      <c r="CO12" s="641">
        <v>158.4</v>
      </c>
      <c r="CP12" s="641">
        <v>157.32</v>
      </c>
      <c r="CQ12" s="641">
        <v>155.52000000000001</v>
      </c>
      <c r="CR12" s="641">
        <v>155.30000000000001</v>
      </c>
      <c r="CS12" s="641">
        <v>155.51</v>
      </c>
      <c r="CT12" s="641">
        <v>155.27000000000001</v>
      </c>
      <c r="CU12" s="641">
        <v>153.91</v>
      </c>
      <c r="CV12" s="641">
        <v>154.29</v>
      </c>
      <c r="CW12" s="641">
        <v>154.19</v>
      </c>
      <c r="CX12" s="641">
        <v>153.88</v>
      </c>
      <c r="CY12" s="641">
        <v>154.06</v>
      </c>
      <c r="CZ12" s="641">
        <v>153.88999999999999</v>
      </c>
      <c r="DA12" s="641">
        <v>152.47999999999999</v>
      </c>
      <c r="DB12" s="641">
        <v>152.1</v>
      </c>
      <c r="DC12" s="641">
        <v>152.31</v>
      </c>
      <c r="DD12" s="641">
        <v>152.09</v>
      </c>
      <c r="DE12" s="641">
        <v>151.36000000000001</v>
      </c>
      <c r="DF12" s="641">
        <v>151.52000000000001</v>
      </c>
      <c r="DG12" s="641">
        <v>151.51</v>
      </c>
      <c r="DH12" s="641">
        <v>152.29</v>
      </c>
      <c r="DI12" s="641">
        <v>151.88</v>
      </c>
      <c r="DJ12" s="641">
        <v>152.25</v>
      </c>
      <c r="DK12" s="641">
        <v>151.75</v>
      </c>
      <c r="DL12" s="641">
        <v>152.41999999999999</v>
      </c>
      <c r="DM12" s="641">
        <v>150.91</v>
      </c>
      <c r="DN12" s="641">
        <v>151.37</v>
      </c>
      <c r="DO12" s="641">
        <v>153.07</v>
      </c>
      <c r="DP12" s="641">
        <v>153.15</v>
      </c>
      <c r="DQ12" s="641">
        <v>152.29</v>
      </c>
      <c r="DR12" s="641">
        <v>151.43</v>
      </c>
      <c r="DS12" s="641">
        <v>151.97</v>
      </c>
      <c r="DT12" s="641">
        <v>152.63999999999999</v>
      </c>
      <c r="DU12" s="641">
        <v>151.44</v>
      </c>
      <c r="DV12" s="641">
        <v>149.84</v>
      </c>
      <c r="DW12" s="641">
        <v>147.16999999999999</v>
      </c>
      <c r="DX12" s="641">
        <v>146.32</v>
      </c>
      <c r="DY12" s="641">
        <v>146.38999999999999</v>
      </c>
      <c r="DZ12" s="641">
        <v>144.81</v>
      </c>
      <c r="EA12" s="641">
        <v>141.71</v>
      </c>
      <c r="EB12" s="641">
        <v>140.16</v>
      </c>
      <c r="EC12" s="641">
        <v>138.97</v>
      </c>
      <c r="ED12" s="641">
        <v>139.94</v>
      </c>
      <c r="EE12" s="641">
        <v>140.41999999999999</v>
      </c>
      <c r="EF12" s="641">
        <v>137.93</v>
      </c>
      <c r="EG12" s="641">
        <v>144.16</v>
      </c>
      <c r="EH12" s="641">
        <v>137.18</v>
      </c>
      <c r="EI12" s="268">
        <v>135.55000000000001</v>
      </c>
      <c r="EJ12" s="268">
        <v>135.69999999999999</v>
      </c>
      <c r="EK12" s="268">
        <v>135.13999999999999</v>
      </c>
      <c r="EL12" s="268">
        <v>134.47999999999999</v>
      </c>
      <c r="EM12" s="268">
        <v>133.6</v>
      </c>
      <c r="EN12" s="268">
        <v>133.94</v>
      </c>
      <c r="EO12" s="268">
        <v>134.43</v>
      </c>
      <c r="EP12" s="268">
        <v>134.63</v>
      </c>
      <c r="EQ12" s="268">
        <v>134.09</v>
      </c>
      <c r="ER12" s="268">
        <v>131.83000000000001</v>
      </c>
      <c r="ES12" s="268">
        <v>130.32</v>
      </c>
      <c r="ET12" s="268">
        <v>129.49</v>
      </c>
      <c r="EU12" s="268">
        <v>129.38999999999999</v>
      </c>
      <c r="EV12" s="268">
        <v>129.76</v>
      </c>
      <c r="EW12" s="268">
        <v>130.81</v>
      </c>
      <c r="EX12" s="268">
        <v>131.05000000000001</v>
      </c>
      <c r="EY12" s="268">
        <v>131.09</v>
      </c>
      <c r="EZ12" s="268">
        <v>131.13</v>
      </c>
      <c r="FA12" s="268">
        <v>130.86000000000001</v>
      </c>
      <c r="FB12" s="268">
        <v>130.65</v>
      </c>
      <c r="FC12" s="268">
        <v>131.10450808341534</v>
      </c>
    </row>
    <row r="13" spans="1:159">
      <c r="A13" s="231" t="s">
        <v>511</v>
      </c>
      <c r="B13" s="641">
        <v>134.19999999999999</v>
      </c>
      <c r="C13" s="641">
        <v>133.69999999999999</v>
      </c>
      <c r="D13" s="641">
        <v>133.19999999999999</v>
      </c>
      <c r="E13" s="641">
        <v>132.30000000000001</v>
      </c>
      <c r="F13" s="641">
        <v>131.30000000000001</v>
      </c>
      <c r="G13" s="641">
        <v>130.30000000000001</v>
      </c>
      <c r="H13" s="641">
        <v>131.30000000000001</v>
      </c>
      <c r="I13" s="641">
        <v>131.30000000000001</v>
      </c>
      <c r="J13" s="641">
        <v>131.30000000000001</v>
      </c>
      <c r="K13" s="641">
        <v>131.30000000000001</v>
      </c>
      <c r="L13" s="641">
        <v>131.19999999999999</v>
      </c>
      <c r="M13" s="641">
        <v>129.4</v>
      </c>
      <c r="N13" s="641">
        <v>129.4</v>
      </c>
      <c r="O13" s="641">
        <v>129.4</v>
      </c>
      <c r="P13" s="641">
        <v>129.4</v>
      </c>
      <c r="Q13" s="641">
        <v>129</v>
      </c>
      <c r="R13" s="641">
        <v>128.19999999999999</v>
      </c>
      <c r="S13" s="641">
        <f>'18. Tarifa de trans. por ducto'!B62</f>
        <v>134.19999999999999</v>
      </c>
      <c r="T13" s="641">
        <v>128.19999999999999</v>
      </c>
      <c r="U13" s="641">
        <v>128.19999999999999</v>
      </c>
      <c r="V13" s="641">
        <v>128.19999999999999</v>
      </c>
      <c r="W13" s="641">
        <v>128.19999999999999</v>
      </c>
      <c r="X13" s="641">
        <v>129.28</v>
      </c>
      <c r="Y13" s="641">
        <v>129.04</v>
      </c>
      <c r="Z13" s="641">
        <v>128.13</v>
      </c>
      <c r="AA13" s="641">
        <v>128.38</v>
      </c>
      <c r="AB13" s="641">
        <v>127.91</v>
      </c>
      <c r="AC13" s="641">
        <v>127.97</v>
      </c>
      <c r="AD13" s="641">
        <v>126.75</v>
      </c>
      <c r="AE13" s="641">
        <v>126</v>
      </c>
      <c r="AF13" s="641">
        <v>127.19</v>
      </c>
      <c r="AG13" s="641">
        <v>128.1</v>
      </c>
      <c r="AH13" s="641">
        <v>127.89</v>
      </c>
      <c r="AI13" s="641">
        <v>126.81</v>
      </c>
      <c r="AJ13" s="641">
        <v>125.33</v>
      </c>
      <c r="AK13" s="641">
        <v>126.35</v>
      </c>
      <c r="AL13" s="641">
        <v>128.38999999999999</v>
      </c>
      <c r="AM13" s="641">
        <v>129.47</v>
      </c>
      <c r="AN13" s="641">
        <v>131.07</v>
      </c>
      <c r="AO13" s="641">
        <v>131.13999999999999</v>
      </c>
      <c r="AP13" s="641">
        <v>129.22999999999999</v>
      </c>
      <c r="AQ13" s="641">
        <v>127.37</v>
      </c>
      <c r="AR13" s="641">
        <v>128.25</v>
      </c>
      <c r="AS13" s="641">
        <v>125.93</v>
      </c>
      <c r="AT13" s="641">
        <v>123.88</v>
      </c>
      <c r="AU13" s="641">
        <v>123.37</v>
      </c>
      <c r="AV13" s="641">
        <v>124.02</v>
      </c>
      <c r="AW13" s="641">
        <v>121</v>
      </c>
      <c r="AX13" s="641">
        <v>120.75</v>
      </c>
      <c r="AY13" s="641">
        <v>117.91</v>
      </c>
      <c r="AZ13" s="641">
        <v>116.31</v>
      </c>
      <c r="BA13" s="641">
        <v>113.64</v>
      </c>
      <c r="BB13" s="641">
        <v>110.66</v>
      </c>
      <c r="BC13" s="641">
        <v>106.94</v>
      </c>
      <c r="BD13" s="641">
        <v>105.25</v>
      </c>
      <c r="BE13" s="641">
        <v>103.29</v>
      </c>
      <c r="BF13" s="641">
        <v>101.97</v>
      </c>
      <c r="BG13" s="641">
        <v>101.01</v>
      </c>
      <c r="BH13" s="641">
        <v>100.48</v>
      </c>
      <c r="BI13" s="641">
        <v>99.18</v>
      </c>
      <c r="BJ13" s="641">
        <v>98.68</v>
      </c>
      <c r="BK13" s="641">
        <v>96.4</v>
      </c>
      <c r="BL13" s="641">
        <v>95.04</v>
      </c>
      <c r="BM13" s="641">
        <v>92.98</v>
      </c>
      <c r="BN13" s="641">
        <v>91.57</v>
      </c>
      <c r="BO13" s="641">
        <v>90.25</v>
      </c>
      <c r="BP13" s="641">
        <v>90.21</v>
      </c>
      <c r="BQ13" s="641">
        <v>90.3</v>
      </c>
      <c r="BR13" s="641">
        <v>89.79</v>
      </c>
      <c r="BS13" s="641">
        <v>89.69</v>
      </c>
      <c r="BT13" s="641">
        <v>89.14</v>
      </c>
      <c r="BU13" s="641">
        <v>89.03</v>
      </c>
      <c r="BV13" s="641">
        <v>88.97</v>
      </c>
      <c r="BW13" s="641">
        <v>89.05</v>
      </c>
      <c r="BX13" s="641">
        <v>89.56</v>
      </c>
      <c r="BY13" s="641">
        <v>88.9</v>
      </c>
      <c r="BZ13" s="641">
        <v>88.91</v>
      </c>
      <c r="CA13" s="641">
        <v>88.94</v>
      </c>
      <c r="CB13" s="641">
        <v>88.92</v>
      </c>
      <c r="CC13" s="641">
        <v>89.11</v>
      </c>
      <c r="CD13" s="641">
        <v>88.88</v>
      </c>
      <c r="CE13" s="641">
        <v>88.44</v>
      </c>
      <c r="CF13" s="641">
        <v>87.82</v>
      </c>
      <c r="CG13" s="641">
        <v>87.13</v>
      </c>
      <c r="CH13" s="641">
        <v>87.45</v>
      </c>
      <c r="CI13" s="641">
        <v>86.5</v>
      </c>
      <c r="CJ13" s="641">
        <v>85.75</v>
      </c>
      <c r="CK13" s="641">
        <v>85.45</v>
      </c>
      <c r="CL13" s="641">
        <v>85.31</v>
      </c>
      <c r="CM13" s="641">
        <v>85.13</v>
      </c>
      <c r="CN13" s="641">
        <v>85.22</v>
      </c>
      <c r="CO13" s="641">
        <v>85.17</v>
      </c>
      <c r="CP13" s="641">
        <v>84.58</v>
      </c>
      <c r="CQ13" s="641">
        <v>83.6</v>
      </c>
      <c r="CR13" s="641">
        <v>83.47</v>
      </c>
      <c r="CS13" s="641">
        <v>83.57</v>
      </c>
      <c r="CT13" s="641">
        <v>83.43</v>
      </c>
      <c r="CU13" s="641">
        <v>82.7</v>
      </c>
      <c r="CV13" s="641">
        <v>82.89</v>
      </c>
      <c r="CW13" s="641">
        <v>82.82</v>
      </c>
      <c r="CX13" s="641">
        <v>82.65</v>
      </c>
      <c r="CY13" s="641">
        <v>82.73</v>
      </c>
      <c r="CZ13" s="641">
        <v>82.63</v>
      </c>
      <c r="DA13" s="641">
        <v>81.87</v>
      </c>
      <c r="DB13" s="641">
        <v>81.650000000000006</v>
      </c>
      <c r="DC13" s="641">
        <v>81.75</v>
      </c>
      <c r="DD13" s="641">
        <v>81.62</v>
      </c>
      <c r="DE13" s="641">
        <v>81.22</v>
      </c>
      <c r="DF13" s="641">
        <v>81.3</v>
      </c>
      <c r="DG13" s="641">
        <v>81.28</v>
      </c>
      <c r="DH13" s="641">
        <v>81.69</v>
      </c>
      <c r="DI13" s="641">
        <v>81.459999999999994</v>
      </c>
      <c r="DJ13" s="641">
        <v>81.650000000000006</v>
      </c>
      <c r="DK13" s="641">
        <v>81.37</v>
      </c>
      <c r="DL13" s="641">
        <v>81.72</v>
      </c>
      <c r="DM13" s="641">
        <v>80.900000000000006</v>
      </c>
      <c r="DN13" s="641">
        <v>81.12</v>
      </c>
      <c r="DO13" s="641">
        <v>82.02</v>
      </c>
      <c r="DP13" s="641">
        <v>82.06</v>
      </c>
      <c r="DQ13" s="641">
        <v>81.59</v>
      </c>
      <c r="DR13" s="641">
        <v>81.12</v>
      </c>
      <c r="DS13" s="641">
        <v>81.39</v>
      </c>
      <c r="DT13" s="641">
        <v>81.739999999999995</v>
      </c>
      <c r="DU13" s="641">
        <v>81.09</v>
      </c>
      <c r="DV13" s="641">
        <v>80.22</v>
      </c>
      <c r="DW13" s="641">
        <v>78.78</v>
      </c>
      <c r="DX13" s="641">
        <v>78.319999999999993</v>
      </c>
      <c r="DY13" s="641">
        <v>78.349999999999994</v>
      </c>
      <c r="DZ13" s="641">
        <v>77.489999999999995</v>
      </c>
      <c r="EA13" s="641">
        <v>75.819999999999993</v>
      </c>
      <c r="EB13" s="641">
        <v>74.98</v>
      </c>
      <c r="EC13" s="641">
        <v>74.33</v>
      </c>
      <c r="ED13" s="641">
        <v>74.84</v>
      </c>
      <c r="EE13" s="641">
        <v>75.099999999999994</v>
      </c>
      <c r="EF13" s="641">
        <v>73.760000000000005</v>
      </c>
      <c r="EG13" s="641">
        <v>77.069999999999993</v>
      </c>
      <c r="EH13" s="641">
        <v>73.34</v>
      </c>
      <c r="EI13" s="268">
        <v>72.45</v>
      </c>
      <c r="EJ13" s="268">
        <v>72.52</v>
      </c>
      <c r="EK13" s="268">
        <v>72.209999999999994</v>
      </c>
      <c r="EL13" s="268">
        <v>71.849999999999994</v>
      </c>
      <c r="EM13" s="268">
        <v>71.37</v>
      </c>
      <c r="EN13" s="268">
        <v>71.540000000000006</v>
      </c>
      <c r="EO13" s="268">
        <v>71.790000000000006</v>
      </c>
      <c r="EP13" s="268">
        <v>71.89</v>
      </c>
      <c r="EQ13" s="268">
        <v>71.59</v>
      </c>
      <c r="ER13" s="268">
        <v>70.39</v>
      </c>
      <c r="ES13" s="268">
        <v>69.56</v>
      </c>
      <c r="ET13" s="268">
        <v>69.11</v>
      </c>
      <c r="EU13" s="268">
        <v>69.05</v>
      </c>
      <c r="EV13" s="268">
        <v>69.239999999999995</v>
      </c>
      <c r="EW13" s="268">
        <v>69.790000000000006</v>
      </c>
      <c r="EX13" s="268">
        <v>69.91</v>
      </c>
      <c r="EY13" s="268">
        <v>69.92</v>
      </c>
      <c r="EZ13" s="268">
        <v>69.930000000000007</v>
      </c>
      <c r="FA13" s="268">
        <v>69.78</v>
      </c>
      <c r="FB13" s="268">
        <v>69.66</v>
      </c>
      <c r="FC13" s="268">
        <v>69.893118456296605</v>
      </c>
    </row>
    <row r="14" spans="1:159" ht="25.5">
      <c r="A14" s="231" t="s">
        <v>512</v>
      </c>
      <c r="B14" s="641">
        <v>247.61</v>
      </c>
      <c r="C14" s="641">
        <v>249.38</v>
      </c>
      <c r="D14" s="641">
        <v>247.47</v>
      </c>
      <c r="E14" s="641">
        <v>243.57</v>
      </c>
      <c r="F14" s="641">
        <v>242.1</v>
      </c>
      <c r="G14" s="641">
        <v>239.63</v>
      </c>
      <c r="H14" s="641">
        <v>240.89</v>
      </c>
      <c r="I14" s="641">
        <v>240.89</v>
      </c>
      <c r="J14" s="641">
        <v>244.09</v>
      </c>
      <c r="K14" s="641">
        <v>244.67</v>
      </c>
      <c r="L14" s="641">
        <v>243.4</v>
      </c>
      <c r="M14" s="641">
        <v>242</v>
      </c>
      <c r="N14" s="641">
        <v>243.63</v>
      </c>
      <c r="O14" s="641">
        <v>246.42</v>
      </c>
      <c r="P14" s="641">
        <v>246.25</v>
      </c>
      <c r="Q14" s="641">
        <v>246.54</v>
      </c>
      <c r="R14" s="641">
        <v>246.22</v>
      </c>
      <c r="S14" s="641">
        <f>'18. Tarifa de trans. por ducto'!B63</f>
        <v>247.61</v>
      </c>
      <c r="T14" s="641">
        <v>239.73</v>
      </c>
      <c r="U14" s="641">
        <v>236.32</v>
      </c>
      <c r="V14" s="641">
        <v>236.32</v>
      </c>
      <c r="W14" s="641">
        <v>236.32</v>
      </c>
      <c r="X14" s="641">
        <v>238.34</v>
      </c>
      <c r="Y14" s="641">
        <v>237.93</v>
      </c>
      <c r="Z14" s="641">
        <v>236.29</v>
      </c>
      <c r="AA14" s="641">
        <v>236.77</v>
      </c>
      <c r="AB14" s="641">
        <v>235.94</v>
      </c>
      <c r="AC14" s="641">
        <v>236.07</v>
      </c>
      <c r="AD14" s="641">
        <v>233.86</v>
      </c>
      <c r="AE14" s="641">
        <v>232.51</v>
      </c>
      <c r="AF14" s="641">
        <v>234.73</v>
      </c>
      <c r="AG14" s="641">
        <v>236.43</v>
      </c>
      <c r="AH14" s="641">
        <v>236.08</v>
      </c>
      <c r="AI14" s="641">
        <v>234.12</v>
      </c>
      <c r="AJ14" s="641">
        <v>231.41</v>
      </c>
      <c r="AK14" s="641">
        <v>233.33</v>
      </c>
      <c r="AL14" s="641">
        <v>237.11</v>
      </c>
      <c r="AM14" s="641">
        <v>239.14</v>
      </c>
      <c r="AN14" s="641">
        <v>242.13</v>
      </c>
      <c r="AO14" s="641">
        <v>242.29</v>
      </c>
      <c r="AP14" s="641">
        <v>238.79</v>
      </c>
      <c r="AQ14" s="641">
        <v>235.39</v>
      </c>
      <c r="AR14" s="641">
        <v>237.05</v>
      </c>
      <c r="AS14" s="641">
        <v>232.78</v>
      </c>
      <c r="AT14" s="641">
        <v>229.02</v>
      </c>
      <c r="AU14" s="641">
        <v>228.1</v>
      </c>
      <c r="AV14" s="641">
        <v>229.33</v>
      </c>
      <c r="AW14" s="641">
        <v>223.78</v>
      </c>
      <c r="AX14" s="641">
        <v>223.35</v>
      </c>
      <c r="AY14" s="641">
        <v>218.12</v>
      </c>
      <c r="AZ14" s="641">
        <v>215.18</v>
      </c>
      <c r="BA14" s="641">
        <v>210.27</v>
      </c>
      <c r="BB14" s="641">
        <v>204.78</v>
      </c>
      <c r="BC14" s="641">
        <v>197.93</v>
      </c>
      <c r="BD14" s="641">
        <v>194.83</v>
      </c>
      <c r="BE14" s="641">
        <v>191.21</v>
      </c>
      <c r="BF14" s="641">
        <v>188.81</v>
      </c>
      <c r="BG14" s="641">
        <v>187.05</v>
      </c>
      <c r="BH14" s="641">
        <v>186.09</v>
      </c>
      <c r="BI14" s="641">
        <v>183.7</v>
      </c>
      <c r="BJ14" s="641">
        <v>182.8</v>
      </c>
      <c r="BK14" s="641">
        <v>178.6</v>
      </c>
      <c r="BL14" s="641">
        <v>176.1</v>
      </c>
      <c r="BM14" s="641">
        <v>172.31</v>
      </c>
      <c r="BN14" s="641">
        <v>169.71</v>
      </c>
      <c r="BO14" s="641">
        <v>167.29</v>
      </c>
      <c r="BP14" s="641">
        <v>167.24</v>
      </c>
      <c r="BQ14" s="641">
        <v>167.43</v>
      </c>
      <c r="BR14" s="641">
        <v>166.51</v>
      </c>
      <c r="BS14" s="641">
        <v>166.34</v>
      </c>
      <c r="BT14" s="641">
        <v>165.33</v>
      </c>
      <c r="BU14" s="641">
        <v>165.15</v>
      </c>
      <c r="BV14" s="641">
        <v>165.07</v>
      </c>
      <c r="BW14" s="641">
        <v>165.24</v>
      </c>
      <c r="BX14" s="641">
        <v>166.2</v>
      </c>
      <c r="BY14" s="641">
        <v>164.99</v>
      </c>
      <c r="BZ14" s="641">
        <v>165.04</v>
      </c>
      <c r="CA14" s="641">
        <v>165.11</v>
      </c>
      <c r="CB14" s="641">
        <v>165.09</v>
      </c>
      <c r="CC14" s="641">
        <v>165.47</v>
      </c>
      <c r="CD14" s="641">
        <v>165.07</v>
      </c>
      <c r="CE14" s="641">
        <v>164.27</v>
      </c>
      <c r="CF14" s="641">
        <v>163.13999999999999</v>
      </c>
      <c r="CG14" s="641">
        <v>161.87</v>
      </c>
      <c r="CH14" s="641">
        <v>162.5</v>
      </c>
      <c r="CI14" s="641">
        <v>160.74</v>
      </c>
      <c r="CJ14" s="641">
        <v>159.38</v>
      </c>
      <c r="CK14" s="641">
        <v>158.83000000000001</v>
      </c>
      <c r="CL14" s="641">
        <v>158.6</v>
      </c>
      <c r="CM14" s="641">
        <v>158.28</v>
      </c>
      <c r="CN14" s="641">
        <v>158.47</v>
      </c>
      <c r="CO14" s="641">
        <v>158.4</v>
      </c>
      <c r="CP14" s="641">
        <v>157.32</v>
      </c>
      <c r="CQ14" s="641">
        <v>155.52000000000001</v>
      </c>
      <c r="CR14" s="641">
        <v>155.30000000000001</v>
      </c>
      <c r="CS14" s="641">
        <v>155.51</v>
      </c>
      <c r="CT14" s="641">
        <v>155.27000000000001</v>
      </c>
      <c r="CU14" s="641">
        <v>153.91</v>
      </c>
      <c r="CV14" s="641">
        <v>154.29</v>
      </c>
      <c r="CW14" s="641">
        <v>154.19</v>
      </c>
      <c r="CX14" s="641">
        <v>153.88</v>
      </c>
      <c r="CY14" s="641">
        <v>154.06</v>
      </c>
      <c r="CZ14" s="641">
        <v>153.88999999999999</v>
      </c>
      <c r="DA14" s="641">
        <v>152.47999999999999</v>
      </c>
      <c r="DB14" s="641">
        <v>152.1</v>
      </c>
      <c r="DC14" s="641">
        <v>152.31</v>
      </c>
      <c r="DD14" s="641">
        <v>152.09</v>
      </c>
      <c r="DE14" s="641">
        <v>151.36000000000001</v>
      </c>
      <c r="DF14" s="641">
        <v>151.52000000000001</v>
      </c>
      <c r="DG14" s="641">
        <v>151.51</v>
      </c>
      <c r="DH14" s="641">
        <v>152.29</v>
      </c>
      <c r="DI14" s="641">
        <v>151.88</v>
      </c>
      <c r="DJ14" s="641">
        <v>152.25</v>
      </c>
      <c r="DK14" s="641">
        <v>151.75</v>
      </c>
      <c r="DL14" s="641">
        <v>152.41999999999999</v>
      </c>
      <c r="DM14" s="641">
        <v>150.91</v>
      </c>
      <c r="DN14" s="641">
        <v>151.37</v>
      </c>
      <c r="DO14" s="641">
        <v>153.07</v>
      </c>
      <c r="DP14" s="641">
        <v>153.15</v>
      </c>
      <c r="DQ14" s="641">
        <v>152.29</v>
      </c>
      <c r="DR14" s="641">
        <v>151.43</v>
      </c>
      <c r="DS14" s="641">
        <v>151.97</v>
      </c>
      <c r="DT14" s="641">
        <v>152.63999999999999</v>
      </c>
      <c r="DU14" s="641">
        <v>151.44</v>
      </c>
      <c r="DV14" s="641">
        <v>149.84</v>
      </c>
      <c r="DW14" s="641">
        <v>147.16999999999999</v>
      </c>
      <c r="DX14" s="641">
        <v>146.32</v>
      </c>
      <c r="DY14" s="641">
        <v>146.38999999999999</v>
      </c>
      <c r="DZ14" s="641">
        <v>144.81</v>
      </c>
      <c r="EA14" s="641">
        <v>141.71</v>
      </c>
      <c r="EB14" s="641">
        <v>140.16</v>
      </c>
      <c r="EC14" s="641">
        <v>138.97</v>
      </c>
      <c r="ED14" s="641">
        <v>139.94</v>
      </c>
      <c r="EE14" s="641">
        <v>140.41999999999999</v>
      </c>
      <c r="EF14" s="641">
        <v>137.93</v>
      </c>
      <c r="EG14" s="641">
        <v>144.16</v>
      </c>
      <c r="EH14" s="641">
        <v>137.18</v>
      </c>
      <c r="EI14" s="268">
        <v>135.55000000000001</v>
      </c>
      <c r="EJ14" s="268">
        <v>135.69999999999999</v>
      </c>
      <c r="EK14" s="268">
        <v>135.13999999999999</v>
      </c>
      <c r="EL14" s="268">
        <v>134.47999999999999</v>
      </c>
      <c r="EM14" s="268">
        <v>133.6</v>
      </c>
      <c r="EN14" s="268">
        <v>133.94</v>
      </c>
      <c r="EO14" s="268">
        <v>134.43</v>
      </c>
      <c r="EP14" s="268">
        <v>134.63</v>
      </c>
      <c r="EQ14" s="268">
        <v>134.09</v>
      </c>
      <c r="ER14" s="268">
        <v>131.83000000000001</v>
      </c>
      <c r="ES14" s="268">
        <v>130.32</v>
      </c>
      <c r="ET14" s="268">
        <v>129.49</v>
      </c>
      <c r="EU14" s="268">
        <v>129.38999999999999</v>
      </c>
      <c r="EV14" s="268">
        <v>129.76</v>
      </c>
      <c r="EW14" s="268">
        <v>130.81</v>
      </c>
      <c r="EX14" s="268">
        <v>106.9</v>
      </c>
      <c r="EY14" s="268">
        <v>106.93</v>
      </c>
      <c r="EZ14" s="268">
        <v>106.96</v>
      </c>
      <c r="FA14" s="268">
        <v>106.74</v>
      </c>
      <c r="FB14" s="268">
        <v>106.57</v>
      </c>
      <c r="FC14" s="268">
        <v>106.9373904667062</v>
      </c>
    </row>
    <row r="15" spans="1:159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</row>
    <row r="17" spans="49:93">
      <c r="CM17" s="294"/>
      <c r="CN17" s="295"/>
      <c r="CO17" s="295"/>
    </row>
    <row r="18" spans="49:93">
      <c r="CM18" s="294"/>
      <c r="CN18" s="295"/>
      <c r="CO18" s="295"/>
    </row>
    <row r="19" spans="49:93">
      <c r="CM19" s="294"/>
      <c r="CN19" s="295"/>
      <c r="CO19" s="295"/>
    </row>
    <row r="20" spans="49:93">
      <c r="CM20" s="294"/>
      <c r="CN20" s="295"/>
      <c r="CO20" s="295"/>
    </row>
    <row r="21" spans="49:93">
      <c r="CM21" s="294"/>
      <c r="CN21" s="295"/>
      <c r="CO21" s="295"/>
    </row>
    <row r="22" spans="49:93">
      <c r="CM22" s="294"/>
      <c r="CN22" s="295"/>
      <c r="CO22" s="295"/>
    </row>
    <row r="27" spans="49:93">
      <c r="AW27" s="487"/>
    </row>
    <row r="28" spans="49:93">
      <c r="AW28" s="504"/>
    </row>
    <row r="36" spans="1:55">
      <c r="AX36" s="487"/>
      <c r="AY36" s="487"/>
      <c r="AZ36" s="487"/>
      <c r="BA36" s="487"/>
      <c r="BB36" s="487"/>
      <c r="BC36" s="487"/>
    </row>
    <row r="37" spans="1:55">
      <c r="AX37" s="504"/>
      <c r="AY37" s="504"/>
      <c r="AZ37" s="504"/>
      <c r="BA37" s="504"/>
      <c r="BB37" s="504"/>
      <c r="BC37" s="504"/>
    </row>
    <row r="38" spans="1:55">
      <c r="AW38" s="487" t="s">
        <v>523</v>
      </c>
    </row>
    <row r="39" spans="1:55">
      <c r="A39" s="671"/>
      <c r="B39" s="671"/>
      <c r="C39" s="671"/>
      <c r="D39" s="671"/>
      <c r="E39" s="671"/>
      <c r="F39" s="671"/>
      <c r="G39" s="671"/>
      <c r="H39" s="672"/>
      <c r="AW39" s="504" t="s">
        <v>526</v>
      </c>
    </row>
    <row r="40" spans="1:55">
      <c r="A40" s="671"/>
      <c r="B40" s="671"/>
      <c r="C40" s="671"/>
      <c r="D40" s="671"/>
      <c r="E40" s="671"/>
      <c r="F40" s="671"/>
      <c r="G40" s="671"/>
      <c r="H40" s="672"/>
    </row>
    <row r="41" spans="1:55">
      <c r="A41" s="671"/>
      <c r="B41" s="671"/>
      <c r="C41" s="671"/>
      <c r="D41" s="671"/>
      <c r="E41" s="671"/>
      <c r="F41" s="671"/>
      <c r="G41" s="671"/>
    </row>
    <row r="42" spans="1:55">
      <c r="A42" s="671"/>
      <c r="B42" s="671"/>
      <c r="C42" s="671"/>
      <c r="D42" s="671"/>
      <c r="E42" s="671"/>
      <c r="F42" s="671"/>
      <c r="G42" s="671"/>
      <c r="H42" s="672"/>
    </row>
    <row r="43" spans="1:55">
      <c r="A43" s="671"/>
      <c r="B43" s="671"/>
      <c r="C43" s="671"/>
      <c r="D43" s="671"/>
      <c r="E43" s="671"/>
      <c r="F43" s="671"/>
      <c r="G43" s="671"/>
      <c r="H43" s="672"/>
    </row>
    <row r="44" spans="1:55">
      <c r="A44" s="671"/>
      <c r="B44" s="671"/>
      <c r="C44" s="671"/>
      <c r="D44" s="671"/>
      <c r="E44" s="671"/>
      <c r="F44" s="671"/>
      <c r="G44" s="671"/>
      <c r="H44" s="672"/>
    </row>
    <row r="45" spans="1:55">
      <c r="A45" s="671"/>
      <c r="B45" s="671"/>
      <c r="C45" s="671"/>
      <c r="D45" s="671"/>
      <c r="E45" s="671"/>
      <c r="F45" s="671"/>
      <c r="G45" s="671"/>
      <c r="H45" s="672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39997558519241921"/>
  </sheetPr>
  <dimension ref="A1:K39"/>
  <sheetViews>
    <sheetView showGridLines="0" zoomScaleNormal="8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 activeCell="F10" sqref="F10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11" width="12.85546875" style="145" customWidth="1"/>
    <col min="12" max="16384" width="10.85546875" style="145"/>
  </cols>
  <sheetData>
    <row r="1" spans="1:11">
      <c r="A1" s="121"/>
    </row>
    <row r="2" spans="1:11">
      <c r="A2" s="121"/>
    </row>
    <row r="3" spans="1:11">
      <c r="A3" s="121"/>
    </row>
    <row r="4" spans="1:11">
      <c r="A4" s="121"/>
    </row>
    <row r="5" spans="1:11">
      <c r="A5" s="100" t="s">
        <v>532</v>
      </c>
    </row>
    <row r="7" spans="1:11" ht="15" customHeight="1">
      <c r="A7" s="725" t="s">
        <v>533</v>
      </c>
      <c r="B7" s="725" t="s">
        <v>534</v>
      </c>
      <c r="C7" s="722" t="s">
        <v>535</v>
      </c>
      <c r="D7" s="722" t="s">
        <v>536</v>
      </c>
      <c r="E7" s="722" t="s">
        <v>537</v>
      </c>
      <c r="F7" s="722" t="s">
        <v>538</v>
      </c>
      <c r="G7" s="722" t="s">
        <v>539</v>
      </c>
      <c r="H7" s="722" t="s">
        <v>540</v>
      </c>
      <c r="I7" s="722" t="s">
        <v>541</v>
      </c>
      <c r="J7" s="722" t="s">
        <v>542</v>
      </c>
      <c r="K7" s="722" t="s">
        <v>543</v>
      </c>
    </row>
    <row r="8" spans="1:11">
      <c r="A8" s="726"/>
      <c r="B8" s="726"/>
      <c r="C8" s="722"/>
      <c r="D8" s="722"/>
      <c r="E8" s="722"/>
      <c r="F8" s="722"/>
      <c r="G8" s="722"/>
      <c r="H8" s="722"/>
      <c r="I8" s="722"/>
      <c r="J8" s="722"/>
      <c r="K8" s="722"/>
    </row>
    <row r="9" spans="1:11" ht="15" customHeight="1">
      <c r="A9" s="723" t="s">
        <v>544</v>
      </c>
      <c r="B9" s="273" t="s">
        <v>100</v>
      </c>
      <c r="C9" s="274">
        <v>15202</v>
      </c>
      <c r="D9" s="274">
        <v>361</v>
      </c>
      <c r="E9" s="274">
        <v>9753</v>
      </c>
      <c r="F9" s="274">
        <v>27</v>
      </c>
      <c r="G9" s="274">
        <v>3317</v>
      </c>
      <c r="H9" s="274">
        <v>33</v>
      </c>
      <c r="I9" s="274">
        <v>1664</v>
      </c>
      <c r="J9" s="274">
        <v>45</v>
      </c>
      <c r="K9" s="274">
        <v>2</v>
      </c>
    </row>
    <row r="10" spans="1:11" ht="15" customHeight="1">
      <c r="A10" s="723"/>
      <c r="B10" s="275" t="s">
        <v>545</v>
      </c>
      <c r="C10" s="276">
        <v>11818</v>
      </c>
      <c r="D10" s="276">
        <v>323</v>
      </c>
      <c r="E10" s="276">
        <v>9470</v>
      </c>
      <c r="F10" s="276">
        <v>19</v>
      </c>
      <c r="G10" s="276">
        <v>1880</v>
      </c>
      <c r="H10" s="276">
        <v>4</v>
      </c>
      <c r="I10" s="276">
        <v>109</v>
      </c>
      <c r="J10" s="276">
        <v>13</v>
      </c>
      <c r="K10" s="276">
        <v>2</v>
      </c>
    </row>
    <row r="11" spans="1:11" ht="25.5" customHeight="1">
      <c r="A11" s="723"/>
      <c r="B11" s="273" t="s">
        <v>546</v>
      </c>
      <c r="C11" s="274">
        <v>3384</v>
      </c>
      <c r="D11" s="274">
        <v>38</v>
      </c>
      <c r="E11" s="274">
        <v>284</v>
      </c>
      <c r="F11" s="274">
        <v>9</v>
      </c>
      <c r="G11" s="274">
        <v>1437</v>
      </c>
      <c r="H11" s="274">
        <v>29</v>
      </c>
      <c r="I11" s="274">
        <v>1555</v>
      </c>
      <c r="J11" s="274">
        <v>32</v>
      </c>
      <c r="K11" s="274">
        <v>1</v>
      </c>
    </row>
    <row r="12" spans="1:11" ht="15" customHeight="1">
      <c r="A12" s="724" t="s">
        <v>547</v>
      </c>
      <c r="B12" s="275" t="s">
        <v>100</v>
      </c>
      <c r="C12" s="276">
        <v>2796</v>
      </c>
      <c r="D12" s="276">
        <v>74</v>
      </c>
      <c r="E12" s="276">
        <v>1809</v>
      </c>
      <c r="F12" s="276">
        <v>4</v>
      </c>
      <c r="G12" s="276">
        <v>371</v>
      </c>
      <c r="H12" s="276">
        <v>3</v>
      </c>
      <c r="I12" s="276">
        <v>516</v>
      </c>
      <c r="J12" s="276">
        <v>19</v>
      </c>
      <c r="K12" s="276" t="s">
        <v>548</v>
      </c>
    </row>
    <row r="13" spans="1:11" ht="15" customHeight="1">
      <c r="A13" s="724"/>
      <c r="B13" s="273" t="s">
        <v>545</v>
      </c>
      <c r="C13" s="277">
        <v>2060</v>
      </c>
      <c r="D13" s="277">
        <v>57</v>
      </c>
      <c r="E13" s="277">
        <v>1731</v>
      </c>
      <c r="F13" s="277">
        <v>3</v>
      </c>
      <c r="G13" s="277">
        <v>185</v>
      </c>
      <c r="H13" s="277">
        <v>2</v>
      </c>
      <c r="I13" s="277">
        <v>73</v>
      </c>
      <c r="J13" s="277">
        <v>10</v>
      </c>
      <c r="K13" s="277" t="s">
        <v>548</v>
      </c>
    </row>
    <row r="14" spans="1:11" ht="19.5" customHeight="1">
      <c r="A14" s="724"/>
      <c r="B14" s="275" t="s">
        <v>546</v>
      </c>
      <c r="C14" s="276">
        <v>736</v>
      </c>
      <c r="D14" s="276">
        <v>17</v>
      </c>
      <c r="E14" s="276">
        <v>78</v>
      </c>
      <c r="F14" s="276">
        <v>1</v>
      </c>
      <c r="G14" s="276">
        <v>186</v>
      </c>
      <c r="H14" s="276">
        <v>2</v>
      </c>
      <c r="I14" s="276">
        <v>443</v>
      </c>
      <c r="J14" s="276">
        <v>9</v>
      </c>
      <c r="K14" s="276" t="s">
        <v>548</v>
      </c>
    </row>
    <row r="15" spans="1:11" ht="15" customHeight="1">
      <c r="A15" s="724" t="s">
        <v>549</v>
      </c>
      <c r="B15" s="273" t="s">
        <v>100</v>
      </c>
      <c r="C15" s="277">
        <v>2683</v>
      </c>
      <c r="D15" s="277">
        <v>13</v>
      </c>
      <c r="E15" s="277">
        <v>1663</v>
      </c>
      <c r="F15" s="277">
        <v>7</v>
      </c>
      <c r="G15" s="277">
        <v>638</v>
      </c>
      <c r="H15" s="277">
        <v>27</v>
      </c>
      <c r="I15" s="277">
        <v>324</v>
      </c>
      <c r="J15" s="277">
        <v>11</v>
      </c>
      <c r="K15" s="277" t="s">
        <v>548</v>
      </c>
    </row>
    <row r="16" spans="1:11" ht="15" customHeight="1">
      <c r="A16" s="724"/>
      <c r="B16" s="275" t="s">
        <v>545</v>
      </c>
      <c r="C16" s="276">
        <v>1921</v>
      </c>
      <c r="D16" s="276">
        <v>12</v>
      </c>
      <c r="E16" s="276">
        <v>1604</v>
      </c>
      <c r="F16" s="276">
        <v>3</v>
      </c>
      <c r="G16" s="276">
        <v>295</v>
      </c>
      <c r="H16" s="276">
        <v>1</v>
      </c>
      <c r="I16" s="276">
        <v>6</v>
      </c>
      <c r="J16" s="276">
        <v>0</v>
      </c>
      <c r="K16" s="276" t="s">
        <v>548</v>
      </c>
    </row>
    <row r="17" spans="1:11" ht="21.75" customHeight="1">
      <c r="A17" s="724"/>
      <c r="B17" s="273" t="s">
        <v>546</v>
      </c>
      <c r="C17" s="277">
        <v>763</v>
      </c>
      <c r="D17" s="277">
        <v>1</v>
      </c>
      <c r="E17" s="277">
        <v>59</v>
      </c>
      <c r="F17" s="277">
        <v>4</v>
      </c>
      <c r="G17" s="277">
        <v>344</v>
      </c>
      <c r="H17" s="277">
        <v>26</v>
      </c>
      <c r="I17" s="277">
        <v>318</v>
      </c>
      <c r="J17" s="277">
        <v>11</v>
      </c>
      <c r="K17" s="277" t="s">
        <v>548</v>
      </c>
    </row>
    <row r="18" spans="1:11" ht="15" customHeight="1">
      <c r="A18" s="724" t="s">
        <v>550</v>
      </c>
      <c r="B18" s="275" t="s">
        <v>100</v>
      </c>
      <c r="C18" s="276">
        <v>1777</v>
      </c>
      <c r="D18" s="276">
        <v>6</v>
      </c>
      <c r="E18" s="276">
        <v>1113</v>
      </c>
      <c r="F18" s="276">
        <v>2</v>
      </c>
      <c r="G18" s="276">
        <v>382</v>
      </c>
      <c r="H18" s="276">
        <v>0</v>
      </c>
      <c r="I18" s="276">
        <v>270</v>
      </c>
      <c r="J18" s="276">
        <v>4</v>
      </c>
      <c r="K18" s="276">
        <v>0</v>
      </c>
    </row>
    <row r="19" spans="1:11" ht="15" customHeight="1">
      <c r="A19" s="724"/>
      <c r="B19" s="273" t="s">
        <v>545</v>
      </c>
      <c r="C19" s="277">
        <v>1278</v>
      </c>
      <c r="D19" s="277">
        <v>4</v>
      </c>
      <c r="E19" s="277">
        <v>1062</v>
      </c>
      <c r="F19" s="277">
        <v>2</v>
      </c>
      <c r="G19" s="277">
        <v>200</v>
      </c>
      <c r="H19" s="277" t="s">
        <v>548</v>
      </c>
      <c r="I19" s="277">
        <v>10</v>
      </c>
      <c r="J19" s="277" t="s">
        <v>548</v>
      </c>
      <c r="K19" s="277">
        <v>0</v>
      </c>
    </row>
    <row r="20" spans="1:11" ht="23.25" customHeight="1">
      <c r="A20" s="724"/>
      <c r="B20" s="275" t="s">
        <v>546</v>
      </c>
      <c r="C20" s="276">
        <v>499</v>
      </c>
      <c r="D20" s="276">
        <v>2</v>
      </c>
      <c r="E20" s="276">
        <v>50</v>
      </c>
      <c r="F20" s="276">
        <v>0</v>
      </c>
      <c r="G20" s="276">
        <v>182</v>
      </c>
      <c r="H20" s="276">
        <v>0</v>
      </c>
      <c r="I20" s="276">
        <v>260</v>
      </c>
      <c r="J20" s="276">
        <v>4</v>
      </c>
      <c r="K20" s="276">
        <v>0</v>
      </c>
    </row>
    <row r="21" spans="1:11" ht="15" customHeight="1">
      <c r="A21" s="724" t="s">
        <v>551</v>
      </c>
      <c r="B21" s="273" t="s">
        <v>100</v>
      </c>
      <c r="C21" s="277">
        <v>1100</v>
      </c>
      <c r="D21" s="277">
        <v>20</v>
      </c>
      <c r="E21" s="277">
        <v>152</v>
      </c>
      <c r="F21" s="277">
        <v>3</v>
      </c>
      <c r="G21" s="277">
        <v>595</v>
      </c>
      <c r="H21" s="277">
        <v>1</v>
      </c>
      <c r="I21" s="277">
        <v>326</v>
      </c>
      <c r="J21" s="277">
        <v>4</v>
      </c>
      <c r="K21" s="277">
        <v>0</v>
      </c>
    </row>
    <row r="22" spans="1:11" ht="15" customHeight="1">
      <c r="A22" s="724"/>
      <c r="B22" s="275" t="s">
        <v>545</v>
      </c>
      <c r="C22" s="276">
        <v>513</v>
      </c>
      <c r="D22" s="276">
        <v>15</v>
      </c>
      <c r="E22" s="276">
        <v>144</v>
      </c>
      <c r="F22" s="276">
        <v>1</v>
      </c>
      <c r="G22" s="276">
        <v>338</v>
      </c>
      <c r="H22" s="276">
        <v>0</v>
      </c>
      <c r="I22" s="276">
        <v>13</v>
      </c>
      <c r="J22" s="276">
        <v>0</v>
      </c>
      <c r="K22" s="276" t="s">
        <v>548</v>
      </c>
    </row>
    <row r="23" spans="1:11" ht="22.5" customHeight="1">
      <c r="A23" s="724"/>
      <c r="B23" s="273" t="s">
        <v>546</v>
      </c>
      <c r="C23" s="277">
        <v>588</v>
      </c>
      <c r="D23" s="277">
        <v>5</v>
      </c>
      <c r="E23" s="277">
        <v>8</v>
      </c>
      <c r="F23" s="277">
        <v>1</v>
      </c>
      <c r="G23" s="277">
        <v>256</v>
      </c>
      <c r="H23" s="277">
        <v>1</v>
      </c>
      <c r="I23" s="277">
        <v>314</v>
      </c>
      <c r="J23" s="277">
        <v>4</v>
      </c>
      <c r="K23" s="277">
        <v>0</v>
      </c>
    </row>
    <row r="24" spans="1:11" ht="15" customHeight="1">
      <c r="A24" s="724" t="s">
        <v>552</v>
      </c>
      <c r="B24" s="275" t="s">
        <v>100</v>
      </c>
      <c r="C24" s="276">
        <v>2795</v>
      </c>
      <c r="D24" s="276">
        <v>105</v>
      </c>
      <c r="E24" s="276">
        <v>2558</v>
      </c>
      <c r="F24" s="276">
        <v>5</v>
      </c>
      <c r="G24" s="276">
        <v>126</v>
      </c>
      <c r="H24" s="276" t="s">
        <v>548</v>
      </c>
      <c r="I24" s="276" t="s">
        <v>548</v>
      </c>
      <c r="J24" s="276" t="s">
        <v>548</v>
      </c>
      <c r="K24" s="276">
        <v>2</v>
      </c>
    </row>
    <row r="25" spans="1:11" ht="15" customHeight="1">
      <c r="A25" s="724"/>
      <c r="B25" s="273" t="s">
        <v>545</v>
      </c>
      <c r="C25" s="277">
        <v>2795</v>
      </c>
      <c r="D25" s="277">
        <v>105</v>
      </c>
      <c r="E25" s="277">
        <v>2558</v>
      </c>
      <c r="F25" s="277">
        <v>5</v>
      </c>
      <c r="G25" s="277">
        <v>126</v>
      </c>
      <c r="H25" s="277" t="s">
        <v>548</v>
      </c>
      <c r="I25" s="277" t="s">
        <v>548</v>
      </c>
      <c r="J25" s="277" t="s">
        <v>548</v>
      </c>
      <c r="K25" s="277">
        <v>2</v>
      </c>
    </row>
    <row r="26" spans="1:11" ht="15" customHeight="1">
      <c r="A26" s="724" t="s">
        <v>553</v>
      </c>
      <c r="B26" s="275" t="s">
        <v>100</v>
      </c>
      <c r="C26" s="276">
        <v>2116</v>
      </c>
      <c r="D26" s="276">
        <v>88</v>
      </c>
      <c r="E26" s="276">
        <v>1187</v>
      </c>
      <c r="F26" s="276">
        <v>4</v>
      </c>
      <c r="G26" s="276">
        <v>714</v>
      </c>
      <c r="H26" s="276">
        <v>0</v>
      </c>
      <c r="I26" s="276">
        <v>120</v>
      </c>
      <c r="J26" s="276">
        <v>2</v>
      </c>
      <c r="K26" s="276">
        <v>0</v>
      </c>
    </row>
    <row r="27" spans="1:11" ht="15" customHeight="1">
      <c r="A27" s="724"/>
      <c r="B27" s="273" t="s">
        <v>545</v>
      </c>
      <c r="C27" s="277">
        <v>1668</v>
      </c>
      <c r="D27" s="277">
        <v>81</v>
      </c>
      <c r="E27" s="277">
        <v>1169</v>
      </c>
      <c r="F27" s="277">
        <v>3</v>
      </c>
      <c r="G27" s="277">
        <v>413</v>
      </c>
      <c r="H27" s="277" t="s">
        <v>548</v>
      </c>
      <c r="I27" s="277">
        <v>1</v>
      </c>
      <c r="J27" s="277" t="s">
        <v>548</v>
      </c>
      <c r="K27" s="277" t="s">
        <v>548</v>
      </c>
    </row>
    <row r="28" spans="1:11" ht="21.75" customHeight="1">
      <c r="A28" s="724"/>
      <c r="B28" s="275" t="s">
        <v>546</v>
      </c>
      <c r="C28" s="276">
        <v>449</v>
      </c>
      <c r="D28" s="276">
        <v>7</v>
      </c>
      <c r="E28" s="276">
        <v>18</v>
      </c>
      <c r="F28" s="276">
        <v>1</v>
      </c>
      <c r="G28" s="276">
        <v>301</v>
      </c>
      <c r="H28" s="276">
        <v>0</v>
      </c>
      <c r="I28" s="276">
        <v>119</v>
      </c>
      <c r="J28" s="276">
        <v>2</v>
      </c>
      <c r="K28" s="276">
        <v>0</v>
      </c>
    </row>
    <row r="29" spans="1:11" ht="15" customHeight="1">
      <c r="A29" s="724" t="s">
        <v>554</v>
      </c>
      <c r="B29" s="273" t="s">
        <v>100</v>
      </c>
      <c r="C29" s="277">
        <v>1500</v>
      </c>
      <c r="D29" s="277">
        <v>51</v>
      </c>
      <c r="E29" s="277">
        <v>1169</v>
      </c>
      <c r="F29" s="277">
        <v>1</v>
      </c>
      <c r="G29" s="277">
        <v>244</v>
      </c>
      <c r="H29" s="277">
        <v>0</v>
      </c>
      <c r="I29" s="277">
        <v>31</v>
      </c>
      <c r="J29" s="277">
        <v>2</v>
      </c>
      <c r="K29" s="277">
        <v>0</v>
      </c>
    </row>
    <row r="30" spans="1:11" ht="15" customHeight="1">
      <c r="A30" s="724"/>
      <c r="B30" s="275" t="s">
        <v>545</v>
      </c>
      <c r="C30" s="276">
        <v>1322</v>
      </c>
      <c r="D30" s="276">
        <v>46</v>
      </c>
      <c r="E30" s="276">
        <v>1111</v>
      </c>
      <c r="F30" s="276">
        <v>1</v>
      </c>
      <c r="G30" s="276">
        <v>160</v>
      </c>
      <c r="H30" s="276" t="s">
        <v>548</v>
      </c>
      <c r="I30" s="276">
        <v>2</v>
      </c>
      <c r="J30" s="276">
        <v>2</v>
      </c>
      <c r="K30" s="276" t="s">
        <v>548</v>
      </c>
    </row>
    <row r="31" spans="1:11" ht="21.75" customHeight="1">
      <c r="A31" s="724"/>
      <c r="B31" s="273" t="s">
        <v>546</v>
      </c>
      <c r="C31" s="277">
        <v>177</v>
      </c>
      <c r="D31" s="277">
        <v>5</v>
      </c>
      <c r="E31" s="277">
        <v>58</v>
      </c>
      <c r="F31" s="277">
        <v>1</v>
      </c>
      <c r="G31" s="277">
        <v>83</v>
      </c>
      <c r="H31" s="277">
        <v>0</v>
      </c>
      <c r="I31" s="277">
        <v>30</v>
      </c>
      <c r="J31" s="277">
        <v>1</v>
      </c>
      <c r="K31" s="277">
        <v>0</v>
      </c>
    </row>
    <row r="32" spans="1:11" ht="15" customHeight="1">
      <c r="A32" s="724" t="s">
        <v>555</v>
      </c>
      <c r="B32" s="275" t="s">
        <v>100</v>
      </c>
      <c r="C32" s="276">
        <v>19</v>
      </c>
      <c r="D32" s="276">
        <v>0</v>
      </c>
      <c r="E32" s="276" t="s">
        <v>548</v>
      </c>
      <c r="F32" s="276">
        <v>0</v>
      </c>
      <c r="G32" s="276">
        <v>19</v>
      </c>
      <c r="H32" s="276" t="s">
        <v>548</v>
      </c>
      <c r="I32" s="276">
        <v>0</v>
      </c>
      <c r="J32" s="276" t="s">
        <v>548</v>
      </c>
      <c r="K32" s="276" t="s">
        <v>548</v>
      </c>
    </row>
    <row r="33" spans="1:11" ht="15" customHeight="1">
      <c r="A33" s="724"/>
      <c r="B33" s="273" t="s">
        <v>545</v>
      </c>
      <c r="C33" s="277">
        <v>19</v>
      </c>
      <c r="D33" s="277">
        <v>0</v>
      </c>
      <c r="E33" s="277" t="s">
        <v>548</v>
      </c>
      <c r="F33" s="277">
        <v>0</v>
      </c>
      <c r="G33" s="277">
        <v>19</v>
      </c>
      <c r="H33" s="277" t="s">
        <v>548</v>
      </c>
      <c r="I33" s="277">
        <v>0</v>
      </c>
      <c r="J33" s="277" t="s">
        <v>548</v>
      </c>
      <c r="K33" s="277" t="s">
        <v>548</v>
      </c>
    </row>
    <row r="34" spans="1:11" ht="15" customHeight="1">
      <c r="A34" s="723" t="s">
        <v>556</v>
      </c>
      <c r="B34" s="275" t="s">
        <v>100</v>
      </c>
      <c r="C34" s="276">
        <v>415</v>
      </c>
      <c r="D34" s="276">
        <v>3</v>
      </c>
      <c r="E34" s="276">
        <v>102</v>
      </c>
      <c r="F34" s="276">
        <v>1</v>
      </c>
      <c r="G34" s="276">
        <v>228</v>
      </c>
      <c r="H34" s="276">
        <v>1</v>
      </c>
      <c r="I34" s="276">
        <v>78</v>
      </c>
      <c r="J34" s="276">
        <v>2</v>
      </c>
      <c r="K34" s="276">
        <v>0</v>
      </c>
    </row>
    <row r="35" spans="1:11" ht="15" customHeight="1">
      <c r="A35" s="723"/>
      <c r="B35" s="273" t="s">
        <v>545</v>
      </c>
      <c r="C35" s="277">
        <v>243</v>
      </c>
      <c r="D35" s="277">
        <v>3</v>
      </c>
      <c r="E35" s="277">
        <v>91</v>
      </c>
      <c r="F35" s="277">
        <v>0</v>
      </c>
      <c r="G35" s="277">
        <v>143</v>
      </c>
      <c r="H35" s="277">
        <v>0</v>
      </c>
      <c r="I35" s="277">
        <v>5</v>
      </c>
      <c r="J35" s="277">
        <v>0</v>
      </c>
      <c r="K35" s="277">
        <v>0</v>
      </c>
    </row>
    <row r="36" spans="1:11" ht="21.75" customHeight="1">
      <c r="A36" s="723"/>
      <c r="B36" s="275" t="s">
        <v>546</v>
      </c>
      <c r="C36" s="276">
        <v>172</v>
      </c>
      <c r="D36" s="276">
        <v>0</v>
      </c>
      <c r="E36" s="276">
        <v>12</v>
      </c>
      <c r="F36" s="276">
        <v>0</v>
      </c>
      <c r="G36" s="276">
        <v>85</v>
      </c>
      <c r="H36" s="276">
        <v>1</v>
      </c>
      <c r="I36" s="276">
        <v>73</v>
      </c>
      <c r="J36" s="276">
        <v>2</v>
      </c>
      <c r="K36" s="276" t="s">
        <v>548</v>
      </c>
    </row>
    <row r="37" spans="1:11">
      <c r="A37" s="688" t="s">
        <v>557</v>
      </c>
      <c r="B37" s="688"/>
      <c r="C37" s="688"/>
      <c r="D37" s="688"/>
      <c r="E37" s="688"/>
      <c r="F37" s="688"/>
      <c r="G37" s="688"/>
      <c r="H37" s="488"/>
      <c r="I37" s="488"/>
      <c r="J37" s="488"/>
      <c r="K37" s="488"/>
    </row>
    <row r="38" spans="1:11">
      <c r="A38" s="727" t="s">
        <v>558</v>
      </c>
      <c r="B38" s="727"/>
      <c r="C38" s="727"/>
      <c r="D38" s="727"/>
      <c r="E38" s="727"/>
      <c r="F38" s="727"/>
      <c r="G38" s="727"/>
      <c r="H38" s="488"/>
      <c r="I38" s="488"/>
      <c r="J38" s="488"/>
      <c r="K38" s="488"/>
    </row>
    <row r="39" spans="1:11">
      <c r="A39" s="689" t="s">
        <v>559</v>
      </c>
      <c r="B39" s="689"/>
      <c r="C39" s="689"/>
      <c r="D39" s="689"/>
      <c r="E39" s="689"/>
      <c r="F39" s="689"/>
      <c r="G39" s="689"/>
      <c r="H39" s="488"/>
      <c r="I39" s="488"/>
      <c r="J39" s="488"/>
      <c r="K39" s="488"/>
    </row>
  </sheetData>
  <mergeCells count="24">
    <mergeCell ref="A39:G39"/>
    <mergeCell ref="B7:B8"/>
    <mergeCell ref="A7:A8"/>
    <mergeCell ref="A18:A20"/>
    <mergeCell ref="A21:A23"/>
    <mergeCell ref="A24:A25"/>
    <mergeCell ref="A26:A28"/>
    <mergeCell ref="E7:E8"/>
    <mergeCell ref="F7:F8"/>
    <mergeCell ref="A34:A36"/>
    <mergeCell ref="A37:G37"/>
    <mergeCell ref="A29:A31"/>
    <mergeCell ref="A32:A33"/>
    <mergeCell ref="A15:A17"/>
    <mergeCell ref="A38:G38"/>
    <mergeCell ref="I7:I8"/>
    <mergeCell ref="J7:J8"/>
    <mergeCell ref="K7:K8"/>
    <mergeCell ref="A9:A11"/>
    <mergeCell ref="A12:A14"/>
    <mergeCell ref="C7:C8"/>
    <mergeCell ref="D7:D8"/>
    <mergeCell ref="G7:G8"/>
    <mergeCell ref="H7:H8"/>
  </mergeCells>
  <pageMargins left="0.75" right="0.75" top="1" bottom="1" header="0.3" footer="0.3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0.39997558519241921"/>
  </sheetPr>
  <dimension ref="A1:F38"/>
  <sheetViews>
    <sheetView showGridLines="0" zoomScale="110" zoomScaleNormal="110" workbookViewId="0">
      <pane xSplit="1" ySplit="6" topLeftCell="B30" activePane="bottomRight" state="frozen"/>
      <selection pane="topRight" activeCell="M18" sqref="M18"/>
      <selection pane="bottomLeft" activeCell="M18" sqref="M18"/>
      <selection pane="bottomRight" activeCell="B2" sqref="B2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5" width="12.85546875" style="145" customWidth="1"/>
    <col min="6" max="6" width="13.28515625" style="145" customWidth="1"/>
    <col min="7" max="16384" width="10.85546875" style="145"/>
  </cols>
  <sheetData>
    <row r="1" spans="1:6">
      <c r="A1" s="121"/>
    </row>
    <row r="2" spans="1:6">
      <c r="A2" s="121"/>
    </row>
    <row r="3" spans="1:6">
      <c r="A3" s="121"/>
    </row>
    <row r="4" spans="1:6">
      <c r="A4" s="121"/>
    </row>
    <row r="5" spans="1:6">
      <c r="A5" s="100" t="s">
        <v>25</v>
      </c>
    </row>
    <row r="7" spans="1:6" ht="21.75" customHeight="1">
      <c r="A7" s="279" t="s">
        <v>533</v>
      </c>
      <c r="B7" s="279" t="s">
        <v>534</v>
      </c>
      <c r="C7" s="278" t="s">
        <v>541</v>
      </c>
      <c r="D7" s="280" t="s">
        <v>540</v>
      </c>
      <c r="E7" s="278" t="s">
        <v>542</v>
      </c>
      <c r="F7" s="278" t="s">
        <v>543</v>
      </c>
    </row>
    <row r="8" spans="1:6">
      <c r="A8" s="723" t="s">
        <v>544</v>
      </c>
      <c r="B8" s="273" t="s">
        <v>100</v>
      </c>
      <c r="C8" s="274">
        <v>1664</v>
      </c>
      <c r="D8" s="274">
        <v>33</v>
      </c>
      <c r="E8" s="274">
        <v>45</v>
      </c>
      <c r="F8" s="274">
        <v>2</v>
      </c>
    </row>
    <row r="9" spans="1:6">
      <c r="A9" s="723"/>
      <c r="B9" s="275" t="s">
        <v>545</v>
      </c>
      <c r="C9" s="276">
        <v>109</v>
      </c>
      <c r="D9" s="276">
        <v>4</v>
      </c>
      <c r="E9" s="276">
        <v>13</v>
      </c>
      <c r="F9" s="276">
        <v>2</v>
      </c>
    </row>
    <row r="10" spans="1:6" ht="21">
      <c r="A10" s="723"/>
      <c r="B10" s="273" t="s">
        <v>546</v>
      </c>
      <c r="C10" s="274">
        <v>1555</v>
      </c>
      <c r="D10" s="274">
        <v>29</v>
      </c>
      <c r="E10" s="274">
        <v>32</v>
      </c>
      <c r="F10" s="274">
        <v>1</v>
      </c>
    </row>
    <row r="11" spans="1:6">
      <c r="A11" s="724" t="s">
        <v>547</v>
      </c>
      <c r="B11" s="275" t="s">
        <v>100</v>
      </c>
      <c r="C11" s="276">
        <v>516</v>
      </c>
      <c r="D11" s="276">
        <v>3</v>
      </c>
      <c r="E11" s="276">
        <v>19</v>
      </c>
      <c r="F11" s="276" t="s">
        <v>548</v>
      </c>
    </row>
    <row r="12" spans="1:6">
      <c r="A12" s="724"/>
      <c r="B12" s="273" t="s">
        <v>545</v>
      </c>
      <c r="C12" s="277">
        <v>73</v>
      </c>
      <c r="D12" s="277">
        <v>2</v>
      </c>
      <c r="E12" s="277">
        <v>10</v>
      </c>
      <c r="F12" s="277" t="s">
        <v>548</v>
      </c>
    </row>
    <row r="13" spans="1:6" ht="21">
      <c r="A13" s="724"/>
      <c r="B13" s="275" t="s">
        <v>546</v>
      </c>
      <c r="C13" s="276">
        <v>443</v>
      </c>
      <c r="D13" s="276">
        <v>2</v>
      </c>
      <c r="E13" s="276">
        <v>9</v>
      </c>
      <c r="F13" s="276" t="s">
        <v>548</v>
      </c>
    </row>
    <row r="14" spans="1:6">
      <c r="A14" s="724" t="s">
        <v>549</v>
      </c>
      <c r="B14" s="273" t="s">
        <v>100</v>
      </c>
      <c r="C14" s="277">
        <v>324</v>
      </c>
      <c r="D14" s="277">
        <v>27</v>
      </c>
      <c r="E14" s="277">
        <v>11</v>
      </c>
      <c r="F14" s="277" t="s">
        <v>548</v>
      </c>
    </row>
    <row r="15" spans="1:6">
      <c r="A15" s="724"/>
      <c r="B15" s="275" t="s">
        <v>545</v>
      </c>
      <c r="C15" s="276">
        <v>6</v>
      </c>
      <c r="D15" s="276">
        <v>1</v>
      </c>
      <c r="E15" s="276">
        <v>0</v>
      </c>
      <c r="F15" s="276" t="s">
        <v>548</v>
      </c>
    </row>
    <row r="16" spans="1:6" ht="21">
      <c r="A16" s="724"/>
      <c r="B16" s="273" t="s">
        <v>546</v>
      </c>
      <c r="C16" s="277">
        <v>318</v>
      </c>
      <c r="D16" s="277">
        <v>26</v>
      </c>
      <c r="E16" s="277">
        <v>11</v>
      </c>
      <c r="F16" s="277" t="s">
        <v>548</v>
      </c>
    </row>
    <row r="17" spans="1:6">
      <c r="A17" s="724" t="s">
        <v>550</v>
      </c>
      <c r="B17" s="275" t="s">
        <v>100</v>
      </c>
      <c r="C17" s="276">
        <v>270</v>
      </c>
      <c r="D17" s="276">
        <v>0</v>
      </c>
      <c r="E17" s="276">
        <v>4</v>
      </c>
      <c r="F17" s="276">
        <v>0</v>
      </c>
    </row>
    <row r="18" spans="1:6">
      <c r="A18" s="724"/>
      <c r="B18" s="273" t="s">
        <v>545</v>
      </c>
      <c r="C18" s="277">
        <v>10</v>
      </c>
      <c r="D18" s="277" t="s">
        <v>548</v>
      </c>
      <c r="E18" s="277" t="s">
        <v>548</v>
      </c>
      <c r="F18" s="277">
        <v>0</v>
      </c>
    </row>
    <row r="19" spans="1:6" ht="21">
      <c r="A19" s="724"/>
      <c r="B19" s="275" t="s">
        <v>546</v>
      </c>
      <c r="C19" s="276">
        <v>260</v>
      </c>
      <c r="D19" s="276">
        <v>0</v>
      </c>
      <c r="E19" s="276">
        <v>4</v>
      </c>
      <c r="F19" s="276">
        <v>0</v>
      </c>
    </row>
    <row r="20" spans="1:6">
      <c r="A20" s="724" t="s">
        <v>551</v>
      </c>
      <c r="B20" s="273" t="s">
        <v>100</v>
      </c>
      <c r="C20" s="277">
        <v>326</v>
      </c>
      <c r="D20" s="277">
        <v>1</v>
      </c>
      <c r="E20" s="277">
        <v>4</v>
      </c>
      <c r="F20" s="277">
        <v>0</v>
      </c>
    </row>
    <row r="21" spans="1:6">
      <c r="A21" s="724"/>
      <c r="B21" s="275" t="s">
        <v>545</v>
      </c>
      <c r="C21" s="276">
        <v>13</v>
      </c>
      <c r="D21" s="276">
        <v>0</v>
      </c>
      <c r="E21" s="276">
        <v>0</v>
      </c>
      <c r="F21" s="276" t="s">
        <v>548</v>
      </c>
    </row>
    <row r="22" spans="1:6" ht="21">
      <c r="A22" s="724"/>
      <c r="B22" s="273" t="s">
        <v>546</v>
      </c>
      <c r="C22" s="277">
        <v>314</v>
      </c>
      <c r="D22" s="277">
        <v>1</v>
      </c>
      <c r="E22" s="277">
        <v>4</v>
      </c>
      <c r="F22" s="277">
        <v>0</v>
      </c>
    </row>
    <row r="23" spans="1:6">
      <c r="A23" s="724" t="s">
        <v>552</v>
      </c>
      <c r="B23" s="275" t="s">
        <v>100</v>
      </c>
      <c r="C23" s="276" t="s">
        <v>548</v>
      </c>
      <c r="D23" s="276" t="s">
        <v>548</v>
      </c>
      <c r="E23" s="276" t="s">
        <v>548</v>
      </c>
      <c r="F23" s="276">
        <v>2</v>
      </c>
    </row>
    <row r="24" spans="1:6">
      <c r="A24" s="724"/>
      <c r="B24" s="273" t="s">
        <v>545</v>
      </c>
      <c r="C24" s="277" t="s">
        <v>548</v>
      </c>
      <c r="D24" s="277" t="s">
        <v>548</v>
      </c>
      <c r="E24" s="277" t="s">
        <v>548</v>
      </c>
      <c r="F24" s="277">
        <v>2</v>
      </c>
    </row>
    <row r="25" spans="1:6">
      <c r="A25" s="724" t="s">
        <v>553</v>
      </c>
      <c r="B25" s="275" t="s">
        <v>100</v>
      </c>
      <c r="C25" s="276">
        <v>120</v>
      </c>
      <c r="D25" s="276">
        <v>0</v>
      </c>
      <c r="E25" s="276">
        <v>2</v>
      </c>
      <c r="F25" s="276">
        <v>0</v>
      </c>
    </row>
    <row r="26" spans="1:6">
      <c r="A26" s="724"/>
      <c r="B26" s="273" t="s">
        <v>545</v>
      </c>
      <c r="C26" s="277">
        <v>1</v>
      </c>
      <c r="D26" s="277" t="s">
        <v>548</v>
      </c>
      <c r="E26" s="277" t="s">
        <v>548</v>
      </c>
      <c r="F26" s="277" t="s">
        <v>548</v>
      </c>
    </row>
    <row r="27" spans="1:6" ht="21">
      <c r="A27" s="724"/>
      <c r="B27" s="275" t="s">
        <v>546</v>
      </c>
      <c r="C27" s="276">
        <v>119</v>
      </c>
      <c r="D27" s="276">
        <v>0</v>
      </c>
      <c r="E27" s="276">
        <v>2</v>
      </c>
      <c r="F27" s="276">
        <v>0</v>
      </c>
    </row>
    <row r="28" spans="1:6">
      <c r="A28" s="724" t="s">
        <v>554</v>
      </c>
      <c r="B28" s="273" t="s">
        <v>100</v>
      </c>
      <c r="C28" s="277">
        <v>31</v>
      </c>
      <c r="D28" s="277">
        <v>0</v>
      </c>
      <c r="E28" s="277">
        <v>2</v>
      </c>
      <c r="F28" s="277">
        <v>0</v>
      </c>
    </row>
    <row r="29" spans="1:6">
      <c r="A29" s="724"/>
      <c r="B29" s="275" t="s">
        <v>545</v>
      </c>
      <c r="C29" s="276">
        <v>2</v>
      </c>
      <c r="D29" s="276" t="s">
        <v>548</v>
      </c>
      <c r="E29" s="276">
        <v>2</v>
      </c>
      <c r="F29" s="276" t="s">
        <v>548</v>
      </c>
    </row>
    <row r="30" spans="1:6" ht="21">
      <c r="A30" s="724"/>
      <c r="B30" s="273" t="s">
        <v>546</v>
      </c>
      <c r="C30" s="277">
        <v>30</v>
      </c>
      <c r="D30" s="277">
        <v>0</v>
      </c>
      <c r="E30" s="277">
        <v>1</v>
      </c>
      <c r="F30" s="277">
        <v>0</v>
      </c>
    </row>
    <row r="31" spans="1:6">
      <c r="A31" s="724" t="s">
        <v>555</v>
      </c>
      <c r="B31" s="275" t="s">
        <v>100</v>
      </c>
      <c r="C31" s="276">
        <v>0</v>
      </c>
      <c r="D31" s="276" t="s">
        <v>548</v>
      </c>
      <c r="E31" s="276" t="s">
        <v>548</v>
      </c>
      <c r="F31" s="276" t="s">
        <v>548</v>
      </c>
    </row>
    <row r="32" spans="1:6">
      <c r="A32" s="724"/>
      <c r="B32" s="273" t="s">
        <v>545</v>
      </c>
      <c r="C32" s="277">
        <v>0</v>
      </c>
      <c r="D32" s="277" t="s">
        <v>548</v>
      </c>
      <c r="E32" s="277" t="s">
        <v>548</v>
      </c>
      <c r="F32" s="277" t="s">
        <v>548</v>
      </c>
    </row>
    <row r="33" spans="1:6">
      <c r="A33" s="723" t="s">
        <v>556</v>
      </c>
      <c r="B33" s="275" t="s">
        <v>100</v>
      </c>
      <c r="C33" s="276">
        <v>78</v>
      </c>
      <c r="D33" s="276">
        <v>1</v>
      </c>
      <c r="E33" s="276">
        <v>2</v>
      </c>
      <c r="F33" s="276">
        <v>0</v>
      </c>
    </row>
    <row r="34" spans="1:6">
      <c r="A34" s="723"/>
      <c r="B34" s="273" t="s">
        <v>545</v>
      </c>
      <c r="C34" s="277">
        <v>5</v>
      </c>
      <c r="D34" s="277">
        <v>0</v>
      </c>
      <c r="E34" s="277">
        <v>0</v>
      </c>
      <c r="F34" s="277">
        <v>0</v>
      </c>
    </row>
    <row r="35" spans="1:6" ht="21">
      <c r="A35" s="723"/>
      <c r="B35" s="275" t="s">
        <v>546</v>
      </c>
      <c r="C35" s="276">
        <v>73</v>
      </c>
      <c r="D35" s="276">
        <v>1</v>
      </c>
      <c r="E35" s="276">
        <v>2</v>
      </c>
      <c r="F35" s="276" t="s">
        <v>548</v>
      </c>
    </row>
    <row r="36" spans="1:6">
      <c r="A36" s="688" t="s">
        <v>557</v>
      </c>
      <c r="B36" s="688"/>
      <c r="C36" s="488"/>
      <c r="E36" s="488"/>
    </row>
    <row r="37" spans="1:6" ht="18" customHeight="1">
      <c r="A37" s="727" t="s">
        <v>558</v>
      </c>
      <c r="B37" s="727"/>
      <c r="C37" s="488"/>
      <c r="D37" s="488"/>
      <c r="E37" s="488"/>
    </row>
    <row r="38" spans="1:6">
      <c r="A38" s="689" t="s">
        <v>559</v>
      </c>
      <c r="B38" s="689"/>
      <c r="C38" s="488"/>
      <c r="D38" s="488"/>
      <c r="E38" s="488"/>
    </row>
  </sheetData>
  <mergeCells count="13">
    <mergeCell ref="A8:A10"/>
    <mergeCell ref="A38:B38"/>
    <mergeCell ref="A11:A13"/>
    <mergeCell ref="A14:A16"/>
    <mergeCell ref="A17:A19"/>
    <mergeCell ref="A20:A22"/>
    <mergeCell ref="A23:A24"/>
    <mergeCell ref="A25:A27"/>
    <mergeCell ref="A28:A30"/>
    <mergeCell ref="A31:A32"/>
    <mergeCell ref="A33:A35"/>
    <mergeCell ref="A36:B36"/>
    <mergeCell ref="A37:B37"/>
  </mergeCells>
  <pageMargins left="0.75" right="0.75" top="1" bottom="1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9:D15"/>
  <sheetViews>
    <sheetView workbookViewId="0">
      <selection activeCell="E22" sqref="E22"/>
    </sheetView>
  </sheetViews>
  <sheetFormatPr baseColWidth="10" defaultColWidth="9.140625" defaultRowHeight="15"/>
  <cols>
    <col min="1" max="256" width="11.42578125" customWidth="1"/>
  </cols>
  <sheetData>
    <row r="9" spans="1:4">
      <c r="A9" s="48" t="s">
        <v>71</v>
      </c>
      <c r="B9" s="47"/>
      <c r="C9" s="49" t="s">
        <v>72</v>
      </c>
      <c r="D9" s="50">
        <f>(1366127/16031)</f>
        <v>85.21782795833073</v>
      </c>
    </row>
    <row r="10" spans="1:4">
      <c r="A10" s="47"/>
      <c r="B10" s="51"/>
      <c r="C10" s="49" t="s">
        <v>73</v>
      </c>
      <c r="D10" s="50">
        <f>16254952/188792</f>
        <v>86.099792364083228</v>
      </c>
    </row>
    <row r="11" spans="1:4">
      <c r="A11" s="47"/>
      <c r="B11" s="47"/>
      <c r="C11" s="49" t="s">
        <v>74</v>
      </c>
      <c r="D11" s="50">
        <f>6163358/68247</f>
        <v>90.309581373540226</v>
      </c>
    </row>
    <row r="12" spans="1:4">
      <c r="A12" s="47"/>
      <c r="B12" s="47"/>
      <c r="C12" s="49" t="s">
        <v>75</v>
      </c>
      <c r="D12" s="50">
        <f>1366127/16031</f>
        <v>85.21782795833073</v>
      </c>
    </row>
    <row r="13" spans="1:4">
      <c r="A13" s="47"/>
      <c r="B13" s="47"/>
      <c r="C13" s="49" t="s">
        <v>76</v>
      </c>
      <c r="D13" s="50">
        <f>528712/6527</f>
        <v>81.003830243603488</v>
      </c>
    </row>
    <row r="14" spans="1:4">
      <c r="A14" s="47"/>
      <c r="B14" s="47"/>
      <c r="C14" s="49" t="s">
        <v>77</v>
      </c>
      <c r="D14" s="50">
        <f>+D11</f>
        <v>90.309581373540226</v>
      </c>
    </row>
    <row r="15" spans="1:4">
      <c r="A15" s="47"/>
      <c r="B15" s="47"/>
      <c r="C15" s="49" t="s">
        <v>78</v>
      </c>
      <c r="D15" s="50">
        <f>2299013/28510</f>
        <v>80.638828481234654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0.39997558519241921"/>
  </sheetPr>
  <dimension ref="A1:E16"/>
  <sheetViews>
    <sheetView showGridLines="0" workbookViewId="0">
      <selection activeCell="B18" sqref="B18"/>
    </sheetView>
  </sheetViews>
  <sheetFormatPr baseColWidth="10" defaultColWidth="10.85546875" defaultRowHeight="12.75"/>
  <cols>
    <col min="1" max="1" width="41" style="202" bestFit="1" customWidth="1"/>
    <col min="2" max="2" width="14" style="202" bestFit="1" customWidth="1"/>
    <col min="3" max="4" width="16.42578125" style="202" bestFit="1" customWidth="1"/>
    <col min="5" max="5" width="11" style="202" bestFit="1" customWidth="1"/>
    <col min="6" max="16384" width="10.85546875" style="202"/>
  </cols>
  <sheetData>
    <row r="1" spans="1:5">
      <c r="A1" s="728" t="s">
        <v>560</v>
      </c>
      <c r="B1" s="284" t="s">
        <v>561</v>
      </c>
      <c r="C1" s="284" t="s">
        <v>561</v>
      </c>
      <c r="D1" s="284" t="s">
        <v>562</v>
      </c>
      <c r="E1" s="284" t="s">
        <v>563</v>
      </c>
    </row>
    <row r="2" spans="1:5">
      <c r="A2" s="728"/>
      <c r="B2" s="284" t="s">
        <v>564</v>
      </c>
      <c r="C2" s="284">
        <v>2019</v>
      </c>
      <c r="D2" s="284">
        <v>2019</v>
      </c>
      <c r="E2" s="284">
        <v>2019</v>
      </c>
    </row>
    <row r="3" spans="1:5">
      <c r="A3" s="285" t="s">
        <v>565</v>
      </c>
      <c r="B3" s="286">
        <v>260417</v>
      </c>
      <c r="C3" s="286">
        <v>260417</v>
      </c>
      <c r="D3" s="286">
        <v>250000</v>
      </c>
      <c r="E3" s="287">
        <v>0.96</v>
      </c>
    </row>
    <row r="4" spans="1:5">
      <c r="A4" s="285" t="s">
        <v>566</v>
      </c>
      <c r="B4" s="286">
        <v>35197</v>
      </c>
      <c r="C4" s="286">
        <v>35197</v>
      </c>
      <c r="D4" s="286">
        <v>35197</v>
      </c>
      <c r="E4" s="287">
        <v>1</v>
      </c>
    </row>
    <row r="5" spans="1:5">
      <c r="A5" s="285" t="s">
        <v>567</v>
      </c>
      <c r="B5" s="286">
        <v>6192</v>
      </c>
      <c r="C5" s="286">
        <v>6192</v>
      </c>
      <c r="D5" s="286">
        <v>6192</v>
      </c>
      <c r="E5" s="287">
        <v>1</v>
      </c>
    </row>
    <row r="6" spans="1:5">
      <c r="A6" s="285" t="s">
        <v>568</v>
      </c>
      <c r="B6" s="286">
        <v>168796</v>
      </c>
      <c r="C6" s="286">
        <v>168796</v>
      </c>
      <c r="D6" s="286">
        <v>168796</v>
      </c>
      <c r="E6" s="287">
        <v>1</v>
      </c>
    </row>
    <row r="7" spans="1:5">
      <c r="A7" s="285" t="s">
        <v>569</v>
      </c>
      <c r="B7" s="286">
        <v>35984</v>
      </c>
      <c r="C7" s="286">
        <v>35984</v>
      </c>
      <c r="D7" s="286">
        <v>35984</v>
      </c>
      <c r="E7" s="287">
        <v>1</v>
      </c>
    </row>
    <row r="8" spans="1:5">
      <c r="A8" s="285" t="s">
        <v>570</v>
      </c>
      <c r="B8" s="286">
        <v>3831</v>
      </c>
      <c r="C8" s="286">
        <v>3831</v>
      </c>
      <c r="D8" s="286">
        <v>3831</v>
      </c>
      <c r="E8" s="287">
        <v>1</v>
      </c>
    </row>
    <row r="9" spans="1:5">
      <c r="A9" s="285" t="s">
        <v>571</v>
      </c>
      <c r="B9" s="286">
        <v>10417</v>
      </c>
      <c r="C9" s="286">
        <v>10417</v>
      </c>
      <c r="D9" s="286">
        <v>0</v>
      </c>
      <c r="E9" s="287">
        <v>0</v>
      </c>
    </row>
    <row r="11" spans="1:5">
      <c r="A11" s="281" t="s">
        <v>572</v>
      </c>
      <c r="B11" s="288" t="s">
        <v>573</v>
      </c>
      <c r="C11" s="281" t="s">
        <v>574</v>
      </c>
      <c r="D11" s="281" t="s">
        <v>575</v>
      </c>
    </row>
    <row r="12" spans="1:5">
      <c r="A12" s="282">
        <v>260417</v>
      </c>
      <c r="B12" s="283">
        <v>50000000000</v>
      </c>
      <c r="C12" s="283">
        <f>+B12/A12</f>
        <v>191999.75424031456</v>
      </c>
      <c r="D12" s="283">
        <f>+C12/12</f>
        <v>15999.979520026214</v>
      </c>
    </row>
    <row r="15" spans="1:5">
      <c r="A15" s="281" t="s">
        <v>576</v>
      </c>
      <c r="B15" s="288" t="s">
        <v>573</v>
      </c>
      <c r="C15" s="281" t="s">
        <v>574</v>
      </c>
      <c r="D15" s="281" t="s">
        <v>575</v>
      </c>
    </row>
    <row r="16" spans="1:5">
      <c r="A16" s="282">
        <v>3317000</v>
      </c>
      <c r="B16" s="289">
        <f>+A16*B12/A12</f>
        <v>636863184815.12341</v>
      </c>
      <c r="C16" s="283">
        <f>+B16/A16</f>
        <v>191999.75424031456</v>
      </c>
      <c r="D16" s="283">
        <f>+C16/12</f>
        <v>15999.979520026214</v>
      </c>
    </row>
  </sheetData>
  <mergeCells count="1">
    <mergeCell ref="A1:A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0.39997558519241921"/>
  </sheetPr>
  <dimension ref="A1:BJ45"/>
  <sheetViews>
    <sheetView showGridLines="0" zoomScale="80" zoomScaleNormal="80" workbookViewId="0"/>
  </sheetViews>
  <sheetFormatPr baseColWidth="10" defaultColWidth="11.42578125" defaultRowHeight="11.25"/>
  <cols>
    <col min="1" max="1" width="17" style="385" bestFit="1" customWidth="1"/>
    <col min="2" max="2" width="40.7109375" style="385" bestFit="1" customWidth="1"/>
    <col min="3" max="14" width="11.140625" style="385" customWidth="1"/>
    <col min="15" max="62" width="11.140625" style="385" hidden="1" customWidth="1"/>
    <col min="63" max="194" width="13.140625" style="385" bestFit="1" customWidth="1"/>
    <col min="195" max="16384" width="11.42578125" style="385"/>
  </cols>
  <sheetData>
    <row r="1" spans="1:62" ht="14.25">
      <c r="A1" s="121"/>
      <c r="B1" s="145"/>
    </row>
    <row r="2" spans="1:62" ht="14.25">
      <c r="A2" s="121"/>
      <c r="B2" s="145"/>
    </row>
    <row r="3" spans="1:62" ht="14.25">
      <c r="A3" s="121"/>
      <c r="B3" s="145"/>
    </row>
    <row r="4" spans="1:62" ht="14.25">
      <c r="A4" s="121"/>
      <c r="B4" s="145"/>
    </row>
    <row r="5" spans="1:62" ht="14.25">
      <c r="B5" s="145"/>
    </row>
    <row r="6" spans="1:62" ht="14.25">
      <c r="A6" s="100" t="s">
        <v>587</v>
      </c>
    </row>
    <row r="9" spans="1:62">
      <c r="B9" s="386" t="s">
        <v>588</v>
      </c>
      <c r="C9" s="387">
        <v>43831</v>
      </c>
      <c r="D9" s="387">
        <v>43862</v>
      </c>
      <c r="E9" s="387">
        <v>43891</v>
      </c>
      <c r="F9" s="387">
        <v>43922</v>
      </c>
      <c r="G9" s="387">
        <v>43952</v>
      </c>
      <c r="H9" s="387">
        <v>43983</v>
      </c>
      <c r="I9" s="387">
        <v>44013</v>
      </c>
      <c r="J9" s="387">
        <v>44044</v>
      </c>
      <c r="K9" s="387">
        <v>44075</v>
      </c>
      <c r="L9" s="387">
        <v>44105</v>
      </c>
      <c r="M9" s="387">
        <v>44136</v>
      </c>
      <c r="N9" s="387">
        <v>44166</v>
      </c>
      <c r="O9" s="387">
        <v>44197</v>
      </c>
      <c r="P9" s="387">
        <v>44228</v>
      </c>
      <c r="Q9" s="387">
        <v>44256</v>
      </c>
      <c r="R9" s="387">
        <v>44287</v>
      </c>
      <c r="S9" s="387">
        <v>44317</v>
      </c>
      <c r="T9" s="387">
        <v>44348</v>
      </c>
      <c r="U9" s="387">
        <v>44378</v>
      </c>
      <c r="V9" s="387">
        <v>44409</v>
      </c>
      <c r="W9" s="387">
        <v>44440</v>
      </c>
      <c r="X9" s="387">
        <v>44470</v>
      </c>
      <c r="Y9" s="387">
        <v>44501</v>
      </c>
      <c r="Z9" s="387">
        <v>44531</v>
      </c>
      <c r="AA9" s="387">
        <v>44562</v>
      </c>
      <c r="AB9" s="387">
        <v>44593</v>
      </c>
      <c r="AC9" s="387">
        <v>44621</v>
      </c>
      <c r="AD9" s="387">
        <v>44652</v>
      </c>
      <c r="AE9" s="387">
        <v>44682</v>
      </c>
      <c r="AF9" s="387">
        <v>44713</v>
      </c>
      <c r="AG9" s="387">
        <v>44743</v>
      </c>
      <c r="AH9" s="387">
        <v>44774</v>
      </c>
      <c r="AI9" s="387">
        <v>44805</v>
      </c>
      <c r="AJ9" s="387">
        <v>44835</v>
      </c>
      <c r="AK9" s="387">
        <v>44866</v>
      </c>
      <c r="AL9" s="387">
        <v>44896</v>
      </c>
      <c r="AM9" s="387">
        <v>44927</v>
      </c>
      <c r="AN9" s="387">
        <v>44958</v>
      </c>
      <c r="AO9" s="387">
        <v>44986</v>
      </c>
      <c r="AP9" s="387">
        <v>45017</v>
      </c>
      <c r="AQ9" s="387">
        <v>45047</v>
      </c>
      <c r="AR9" s="387">
        <v>45078</v>
      </c>
      <c r="AS9" s="387">
        <v>45108</v>
      </c>
      <c r="AT9" s="387">
        <v>45139</v>
      </c>
      <c r="AU9" s="387">
        <v>45170</v>
      </c>
      <c r="AV9" s="387">
        <v>45200</v>
      </c>
      <c r="AW9" s="387">
        <v>45231</v>
      </c>
      <c r="AX9" s="387">
        <v>45261</v>
      </c>
      <c r="AY9" s="387">
        <v>45292</v>
      </c>
      <c r="AZ9" s="387">
        <v>45323</v>
      </c>
      <c r="BA9" s="387">
        <v>45352</v>
      </c>
      <c r="BB9" s="387">
        <v>45383</v>
      </c>
      <c r="BC9" s="387">
        <v>45413</v>
      </c>
      <c r="BD9" s="387">
        <v>45444</v>
      </c>
      <c r="BE9" s="387">
        <v>45474</v>
      </c>
      <c r="BF9" s="387">
        <v>45505</v>
      </c>
      <c r="BG9" s="387">
        <v>45536</v>
      </c>
      <c r="BH9" s="387">
        <v>45566</v>
      </c>
      <c r="BI9" s="387">
        <v>45597</v>
      </c>
      <c r="BJ9" s="387">
        <v>45627</v>
      </c>
    </row>
    <row r="10" spans="1:62">
      <c r="B10" s="388" t="s">
        <v>472</v>
      </c>
      <c r="C10" s="389">
        <f t="shared" ref="C10:H10" si="0">+SUM(C13:C20)</f>
        <v>53690.947000000007</v>
      </c>
      <c r="D10" s="389">
        <f t="shared" si="0"/>
        <v>47844.315999999999</v>
      </c>
      <c r="E10" s="389">
        <f t="shared" si="0"/>
        <v>50114.143599999996</v>
      </c>
      <c r="F10" s="389">
        <f t="shared" si="0"/>
        <v>48241.817999999999</v>
      </c>
      <c r="G10" s="389">
        <f t="shared" si="0"/>
        <v>49758.974000000002</v>
      </c>
      <c r="H10" s="389">
        <f t="shared" si="0"/>
        <v>52655.618999999999</v>
      </c>
      <c r="I10" s="389">
        <f t="shared" ref="I10:N10" si="1">+SUM(I13:I20)</f>
        <v>42956.686000000002</v>
      </c>
      <c r="J10" s="389">
        <f t="shared" si="1"/>
        <v>45879.357000000004</v>
      </c>
      <c r="K10" s="389">
        <f t="shared" si="1"/>
        <v>49122.613999999994</v>
      </c>
      <c r="L10" s="389">
        <f t="shared" si="1"/>
        <v>51686.139999999992</v>
      </c>
      <c r="M10" s="389">
        <f t="shared" si="1"/>
        <v>49672.165000000001</v>
      </c>
      <c r="N10" s="389">
        <f t="shared" si="1"/>
        <v>51255.402999999998</v>
      </c>
      <c r="O10" s="389">
        <v>36000</v>
      </c>
      <c r="P10" s="389">
        <v>36000</v>
      </c>
      <c r="Q10" s="389">
        <v>36000</v>
      </c>
      <c r="R10" s="389">
        <v>36000</v>
      </c>
      <c r="S10" s="389">
        <v>36000</v>
      </c>
      <c r="T10" s="389">
        <v>36000</v>
      </c>
      <c r="U10" s="389">
        <v>35117</v>
      </c>
      <c r="V10" s="389">
        <v>35117</v>
      </c>
      <c r="W10" s="389">
        <v>35117</v>
      </c>
      <c r="X10" s="389">
        <v>35117</v>
      </c>
      <c r="Y10" s="389">
        <v>35117</v>
      </c>
      <c r="Z10" s="389">
        <v>35117</v>
      </c>
      <c r="AA10" s="389">
        <v>27025</v>
      </c>
      <c r="AB10" s="389">
        <v>27025</v>
      </c>
      <c r="AC10" s="389">
        <v>27025</v>
      </c>
      <c r="AD10" s="389">
        <v>27025</v>
      </c>
      <c r="AE10" s="389">
        <v>27025</v>
      </c>
      <c r="AF10" s="389">
        <v>27025</v>
      </c>
      <c r="AG10" s="389">
        <v>27025</v>
      </c>
      <c r="AH10" s="389">
        <v>27025</v>
      </c>
      <c r="AI10" s="389">
        <v>27025</v>
      </c>
      <c r="AJ10" s="389">
        <v>27025</v>
      </c>
      <c r="AK10" s="389">
        <v>27025</v>
      </c>
      <c r="AL10" s="389">
        <v>27025</v>
      </c>
      <c r="AM10" s="389">
        <v>7113</v>
      </c>
      <c r="AN10" s="389">
        <v>7113</v>
      </c>
      <c r="AO10" s="389">
        <v>7113</v>
      </c>
      <c r="AP10" s="389">
        <v>7113</v>
      </c>
      <c r="AQ10" s="389">
        <v>7113</v>
      </c>
      <c r="AR10" s="389">
        <v>7113</v>
      </c>
      <c r="AS10" s="389">
        <v>7113</v>
      </c>
      <c r="AT10" s="389">
        <v>7113</v>
      </c>
      <c r="AU10" s="389">
        <v>7113</v>
      </c>
      <c r="AV10" s="389">
        <v>7113</v>
      </c>
      <c r="AW10" s="389">
        <v>7113</v>
      </c>
      <c r="AX10" s="389">
        <v>7113</v>
      </c>
      <c r="AY10" s="389">
        <v>2821</v>
      </c>
      <c r="AZ10" s="389">
        <v>2821</v>
      </c>
      <c r="BA10" s="389">
        <v>2821</v>
      </c>
      <c r="BB10" s="389">
        <v>2821</v>
      </c>
      <c r="BC10" s="389">
        <v>2821</v>
      </c>
      <c r="BD10" s="389">
        <v>2821</v>
      </c>
      <c r="BE10" s="389">
        <v>2821</v>
      </c>
      <c r="BF10" s="389">
        <v>2821</v>
      </c>
      <c r="BG10" s="389">
        <v>2821</v>
      </c>
      <c r="BH10" s="389">
        <v>2821</v>
      </c>
      <c r="BI10" s="389">
        <v>2821</v>
      </c>
      <c r="BJ10" s="389">
        <v>2821</v>
      </c>
    </row>
    <row r="11" spans="1:62" hidden="1">
      <c r="B11" s="388" t="s">
        <v>589</v>
      </c>
      <c r="C11" s="389">
        <f>+C10-C12</f>
        <v>37576.267000000007</v>
      </c>
      <c r="D11" s="389">
        <f t="shared" ref="D11:BJ11" si="2">+D10-D12</f>
        <v>33279.595999999998</v>
      </c>
      <c r="E11" s="389">
        <f t="shared" si="2"/>
        <v>36419.972399999999</v>
      </c>
      <c r="F11" s="389">
        <f t="shared" si="2"/>
        <v>33858</v>
      </c>
      <c r="G11" s="389">
        <f t="shared" si="2"/>
        <v>38326</v>
      </c>
      <c r="H11" s="389">
        <f t="shared" si="2"/>
        <v>37964.17</v>
      </c>
      <c r="I11" s="389">
        <f t="shared" si="2"/>
        <v>28891.387999999999</v>
      </c>
      <c r="J11" s="389">
        <f t="shared" si="2"/>
        <v>32811.839000000007</v>
      </c>
      <c r="K11" s="389">
        <f t="shared" si="2"/>
        <v>31499.659999999996</v>
      </c>
      <c r="L11" s="389">
        <f t="shared" si="2"/>
        <v>32782.919999999991</v>
      </c>
      <c r="M11" s="389">
        <f t="shared" si="2"/>
        <v>33614.32</v>
      </c>
      <c r="N11" s="389">
        <f t="shared" si="2"/>
        <v>34679.240999999995</v>
      </c>
      <c r="O11" s="389">
        <f t="shared" si="2"/>
        <v>19524.548999999999</v>
      </c>
      <c r="P11" s="389">
        <f t="shared" si="2"/>
        <v>22895.364999999998</v>
      </c>
      <c r="Q11" s="389">
        <f t="shared" si="2"/>
        <v>21477.953999999998</v>
      </c>
      <c r="R11" s="389">
        <f t="shared" si="2"/>
        <v>20395.809000000001</v>
      </c>
      <c r="S11" s="389">
        <f t="shared" si="2"/>
        <v>19035.289000000001</v>
      </c>
      <c r="T11" s="389">
        <f t="shared" si="2"/>
        <v>20095.439999999999</v>
      </c>
      <c r="U11" s="389">
        <f t="shared" si="2"/>
        <v>18710.988000000001</v>
      </c>
      <c r="V11" s="389">
        <f t="shared" si="2"/>
        <v>18787.406000000003</v>
      </c>
      <c r="W11" s="389">
        <f t="shared" si="2"/>
        <v>21151.845000000001</v>
      </c>
      <c r="X11" s="389">
        <f t="shared" si="2"/>
        <v>17914.317000000003</v>
      </c>
      <c r="Y11" s="389">
        <f t="shared" si="2"/>
        <v>18758.929</v>
      </c>
      <c r="Z11" s="389">
        <f t="shared" si="2"/>
        <v>18349.934000000001</v>
      </c>
      <c r="AA11" s="389">
        <f t="shared" si="2"/>
        <v>10445.766</v>
      </c>
      <c r="AB11" s="389">
        <f t="shared" si="2"/>
        <v>12915.472</v>
      </c>
      <c r="AC11" s="389">
        <f t="shared" si="2"/>
        <v>11667.181</v>
      </c>
      <c r="AD11" s="389">
        <f t="shared" si="2"/>
        <v>11921.173999999999</v>
      </c>
      <c r="AE11" s="389">
        <f t="shared" si="2"/>
        <v>11397.029</v>
      </c>
      <c r="AF11" s="389">
        <f t="shared" si="2"/>
        <v>11713.240000000002</v>
      </c>
      <c r="AG11" s="389">
        <f t="shared" si="2"/>
        <v>11198.415000000001</v>
      </c>
      <c r="AH11" s="389">
        <f t="shared" si="2"/>
        <v>11202.716</v>
      </c>
      <c r="AI11" s="389">
        <f t="shared" si="2"/>
        <v>12340.313999999998</v>
      </c>
      <c r="AJ11" s="389">
        <f t="shared" si="2"/>
        <v>11130.358</v>
      </c>
      <c r="AK11" s="389">
        <f t="shared" si="2"/>
        <v>11664.236000000001</v>
      </c>
      <c r="AL11" s="389">
        <f t="shared" si="2"/>
        <v>10714.464</v>
      </c>
      <c r="AM11" s="389">
        <f t="shared" si="2"/>
        <v>4656.6310000000003</v>
      </c>
      <c r="AN11" s="389">
        <f t="shared" si="2"/>
        <v>4894.3440000000001</v>
      </c>
      <c r="AO11" s="389">
        <f t="shared" si="2"/>
        <v>4656.6310000000003</v>
      </c>
      <c r="AP11" s="389">
        <f t="shared" si="2"/>
        <v>4735.8690000000006</v>
      </c>
      <c r="AQ11" s="389">
        <f t="shared" si="2"/>
        <v>4656.6310000000003</v>
      </c>
      <c r="AR11" s="389">
        <f t="shared" si="2"/>
        <v>4735.8690000000006</v>
      </c>
      <c r="AS11" s="389">
        <f t="shared" si="2"/>
        <v>4656.6310000000003</v>
      </c>
      <c r="AT11" s="389">
        <f t="shared" si="2"/>
        <v>4656.6310000000003</v>
      </c>
      <c r="AU11" s="389">
        <f t="shared" si="2"/>
        <v>4735.8690000000006</v>
      </c>
      <c r="AV11" s="389">
        <f t="shared" si="2"/>
        <v>4656.6310000000003</v>
      </c>
      <c r="AW11" s="389">
        <f t="shared" si="2"/>
        <v>4735.8690000000006</v>
      </c>
      <c r="AX11" s="389">
        <f t="shared" si="2"/>
        <v>4656.6310000000003</v>
      </c>
      <c r="AY11" s="389">
        <f t="shared" si="2"/>
        <v>364.63100000000031</v>
      </c>
      <c r="AZ11" s="389">
        <f t="shared" si="2"/>
        <v>523.10600000000068</v>
      </c>
      <c r="BA11" s="389">
        <f t="shared" si="2"/>
        <v>364.63100000000031</v>
      </c>
      <c r="BB11" s="389">
        <f t="shared" si="2"/>
        <v>443.8690000000006</v>
      </c>
      <c r="BC11" s="389">
        <f t="shared" si="2"/>
        <v>364.63100000000031</v>
      </c>
      <c r="BD11" s="389">
        <f t="shared" si="2"/>
        <v>443.8690000000006</v>
      </c>
      <c r="BE11" s="389">
        <f t="shared" si="2"/>
        <v>364.63100000000031</v>
      </c>
      <c r="BF11" s="389">
        <f t="shared" si="2"/>
        <v>364.63100000000031</v>
      </c>
      <c r="BG11" s="389">
        <f t="shared" si="2"/>
        <v>443.8690000000006</v>
      </c>
      <c r="BH11" s="389">
        <f t="shared" si="2"/>
        <v>364.63100000000031</v>
      </c>
      <c r="BI11" s="389">
        <f t="shared" si="2"/>
        <v>443.8690000000006</v>
      </c>
      <c r="BJ11" s="389">
        <f t="shared" si="2"/>
        <v>364.63100000000031</v>
      </c>
    </row>
    <row r="12" spans="1:62" hidden="1">
      <c r="B12" s="388" t="s">
        <v>590</v>
      </c>
      <c r="C12" s="389">
        <f>+C15+C16</f>
        <v>16114.68</v>
      </c>
      <c r="D12" s="389">
        <f t="shared" ref="D12:BJ12" si="3">+D15+D16</f>
        <v>14564.72</v>
      </c>
      <c r="E12" s="389">
        <f t="shared" si="3"/>
        <v>13694.171200000001</v>
      </c>
      <c r="F12" s="389">
        <f t="shared" si="3"/>
        <v>14383.817999999999</v>
      </c>
      <c r="G12" s="389">
        <f t="shared" si="3"/>
        <v>11432.974</v>
      </c>
      <c r="H12" s="389">
        <f t="shared" si="3"/>
        <v>14691.449000000001</v>
      </c>
      <c r="I12" s="389">
        <f t="shared" si="3"/>
        <v>14065.298000000001</v>
      </c>
      <c r="J12" s="389">
        <f t="shared" si="3"/>
        <v>13067.518</v>
      </c>
      <c r="K12" s="389">
        <f t="shared" si="3"/>
        <v>17622.953999999998</v>
      </c>
      <c r="L12" s="389">
        <f t="shared" si="3"/>
        <v>18903.22</v>
      </c>
      <c r="M12" s="389">
        <f t="shared" si="3"/>
        <v>16057.844999999999</v>
      </c>
      <c r="N12" s="389">
        <f t="shared" si="3"/>
        <v>16576.162</v>
      </c>
      <c r="O12" s="389">
        <f t="shared" si="3"/>
        <v>16475.451000000001</v>
      </c>
      <c r="P12" s="389">
        <f t="shared" si="3"/>
        <v>13104.635</v>
      </c>
      <c r="Q12" s="389">
        <f t="shared" si="3"/>
        <v>14522.046</v>
      </c>
      <c r="R12" s="389">
        <f t="shared" si="3"/>
        <v>15604.190999999999</v>
      </c>
      <c r="S12" s="389">
        <f t="shared" si="3"/>
        <v>16964.710999999999</v>
      </c>
      <c r="T12" s="389">
        <f t="shared" si="3"/>
        <v>15904.560000000001</v>
      </c>
      <c r="U12" s="389">
        <f t="shared" si="3"/>
        <v>16406.011999999999</v>
      </c>
      <c r="V12" s="389">
        <f t="shared" si="3"/>
        <v>16329.593999999999</v>
      </c>
      <c r="W12" s="389">
        <f t="shared" si="3"/>
        <v>13965.154999999999</v>
      </c>
      <c r="X12" s="389">
        <f t="shared" si="3"/>
        <v>17202.682999999997</v>
      </c>
      <c r="Y12" s="389">
        <f t="shared" si="3"/>
        <v>16358.071</v>
      </c>
      <c r="Z12" s="389">
        <f t="shared" si="3"/>
        <v>16767.065999999999</v>
      </c>
      <c r="AA12" s="389">
        <f t="shared" si="3"/>
        <v>16579.234</v>
      </c>
      <c r="AB12" s="389">
        <f t="shared" si="3"/>
        <v>14109.528</v>
      </c>
      <c r="AC12" s="389">
        <f t="shared" si="3"/>
        <v>15357.819</v>
      </c>
      <c r="AD12" s="389">
        <f t="shared" si="3"/>
        <v>15103.826000000001</v>
      </c>
      <c r="AE12" s="389">
        <f t="shared" si="3"/>
        <v>15627.971</v>
      </c>
      <c r="AF12" s="389">
        <f t="shared" si="3"/>
        <v>15311.759999999998</v>
      </c>
      <c r="AG12" s="389">
        <f t="shared" si="3"/>
        <v>15826.584999999999</v>
      </c>
      <c r="AH12" s="389">
        <f t="shared" si="3"/>
        <v>15822.284</v>
      </c>
      <c r="AI12" s="389">
        <f t="shared" si="3"/>
        <v>14684.686000000002</v>
      </c>
      <c r="AJ12" s="389">
        <f t="shared" si="3"/>
        <v>15894.642</v>
      </c>
      <c r="AK12" s="389">
        <f t="shared" si="3"/>
        <v>15360.763999999999</v>
      </c>
      <c r="AL12" s="389">
        <f t="shared" si="3"/>
        <v>16310.536</v>
      </c>
      <c r="AM12" s="389">
        <f t="shared" si="3"/>
        <v>2456.3689999999997</v>
      </c>
      <c r="AN12" s="389">
        <f t="shared" si="3"/>
        <v>2218.6559999999999</v>
      </c>
      <c r="AO12" s="389">
        <f t="shared" si="3"/>
        <v>2456.3689999999997</v>
      </c>
      <c r="AP12" s="389">
        <f t="shared" si="3"/>
        <v>2377.1309999999994</v>
      </c>
      <c r="AQ12" s="389">
        <f t="shared" si="3"/>
        <v>2456.3689999999997</v>
      </c>
      <c r="AR12" s="389">
        <f t="shared" si="3"/>
        <v>2377.1309999999994</v>
      </c>
      <c r="AS12" s="389">
        <f t="shared" si="3"/>
        <v>2456.3689999999997</v>
      </c>
      <c r="AT12" s="389">
        <f t="shared" si="3"/>
        <v>2456.3689999999997</v>
      </c>
      <c r="AU12" s="389">
        <f t="shared" si="3"/>
        <v>2377.1309999999994</v>
      </c>
      <c r="AV12" s="389">
        <f t="shared" si="3"/>
        <v>2456.3689999999997</v>
      </c>
      <c r="AW12" s="389">
        <f t="shared" si="3"/>
        <v>2377.1309999999994</v>
      </c>
      <c r="AX12" s="389">
        <f t="shared" si="3"/>
        <v>2456.3689999999997</v>
      </c>
      <c r="AY12" s="389">
        <f t="shared" si="3"/>
        <v>2456.3689999999997</v>
      </c>
      <c r="AZ12" s="389">
        <f t="shared" si="3"/>
        <v>2297.8939999999993</v>
      </c>
      <c r="BA12" s="389">
        <f t="shared" si="3"/>
        <v>2456.3689999999997</v>
      </c>
      <c r="BB12" s="389">
        <f t="shared" si="3"/>
        <v>2377.1309999999994</v>
      </c>
      <c r="BC12" s="389">
        <f t="shared" si="3"/>
        <v>2456.3689999999997</v>
      </c>
      <c r="BD12" s="389">
        <f t="shared" si="3"/>
        <v>2377.1309999999994</v>
      </c>
      <c r="BE12" s="389">
        <f t="shared" si="3"/>
        <v>2456.3689999999997</v>
      </c>
      <c r="BF12" s="389">
        <f t="shared" si="3"/>
        <v>2456.3689999999997</v>
      </c>
      <c r="BG12" s="389">
        <f t="shared" si="3"/>
        <v>2377.1309999999994</v>
      </c>
      <c r="BH12" s="389">
        <f t="shared" si="3"/>
        <v>2456.3689999999997</v>
      </c>
      <c r="BI12" s="389">
        <f t="shared" si="3"/>
        <v>2377.1309999999994</v>
      </c>
      <c r="BJ12" s="389">
        <f t="shared" si="3"/>
        <v>2456.3689999999997</v>
      </c>
    </row>
    <row r="13" spans="1:62">
      <c r="A13" s="729" t="s">
        <v>472</v>
      </c>
      <c r="B13" s="390" t="s">
        <v>352</v>
      </c>
      <c r="C13" s="391">
        <v>0</v>
      </c>
      <c r="D13" s="391">
        <v>0</v>
      </c>
      <c r="E13" s="392">
        <v>0</v>
      </c>
      <c r="F13" s="393">
        <v>0</v>
      </c>
      <c r="G13" s="393">
        <v>0</v>
      </c>
      <c r="H13" s="393">
        <v>0</v>
      </c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</row>
    <row r="14" spans="1:62">
      <c r="A14" s="729"/>
      <c r="B14" s="390" t="s">
        <v>75</v>
      </c>
      <c r="C14" s="395">
        <v>1907.8789999999999</v>
      </c>
      <c r="D14" s="396">
        <v>1655.8879999999999</v>
      </c>
      <c r="E14" s="397">
        <v>1497.6846</v>
      </c>
      <c r="F14" s="398">
        <v>1345</v>
      </c>
      <c r="G14" s="397">
        <v>1322</v>
      </c>
      <c r="H14" s="398">
        <v>1361</v>
      </c>
      <c r="I14" s="399">
        <f>#N/A</f>
        <v>1318.56</v>
      </c>
      <c r="J14" s="399">
        <f>#N/A</f>
        <v>1419.173</v>
      </c>
      <c r="K14" s="399">
        <f>#N/A</f>
        <v>1383.6420000000001</v>
      </c>
      <c r="L14" s="399">
        <f>#N/A</f>
        <v>1413.877</v>
      </c>
      <c r="M14" s="399">
        <f>#N/A</f>
        <v>1322.1469999999999</v>
      </c>
      <c r="N14" s="399">
        <f>#N/A</f>
        <v>1315.912</v>
      </c>
      <c r="O14" s="399">
        <f>#N/A</f>
        <v>0</v>
      </c>
      <c r="P14" s="399">
        <f>#N/A</f>
        <v>0</v>
      </c>
      <c r="Q14" s="399">
        <f>#N/A</f>
        <v>0</v>
      </c>
      <c r="R14" s="399">
        <f>#N/A</f>
        <v>0</v>
      </c>
      <c r="S14" s="399">
        <f>#N/A</f>
        <v>0</v>
      </c>
      <c r="T14" s="399">
        <f>#N/A</f>
        <v>0</v>
      </c>
      <c r="U14" s="399">
        <f>#N/A</f>
        <v>0</v>
      </c>
      <c r="V14" s="399">
        <f>#N/A</f>
        <v>0</v>
      </c>
      <c r="W14" s="399">
        <f>#N/A</f>
        <v>0</v>
      </c>
      <c r="X14" s="399">
        <f>#N/A</f>
        <v>0</v>
      </c>
      <c r="Y14" s="399">
        <f>#N/A</f>
        <v>0</v>
      </c>
      <c r="Z14" s="399">
        <f>#N/A</f>
        <v>0</v>
      </c>
      <c r="AA14" s="399">
        <f>#N/A</f>
        <v>0</v>
      </c>
      <c r="AB14" s="399">
        <f>#N/A</f>
        <v>0</v>
      </c>
      <c r="AC14" s="399">
        <f>#N/A</f>
        <v>0</v>
      </c>
      <c r="AD14" s="399">
        <f>#N/A</f>
        <v>0</v>
      </c>
      <c r="AE14" s="399">
        <f>#N/A</f>
        <v>0</v>
      </c>
      <c r="AF14" s="399">
        <f>#N/A</f>
        <v>0</v>
      </c>
      <c r="AG14" s="399">
        <f>#N/A</f>
        <v>0</v>
      </c>
      <c r="AH14" s="399">
        <f>#N/A</f>
        <v>0</v>
      </c>
      <c r="AI14" s="399">
        <f>#N/A</f>
        <v>0</v>
      </c>
      <c r="AJ14" s="399">
        <f>#N/A</f>
        <v>0</v>
      </c>
      <c r="AK14" s="399">
        <f>#N/A</f>
        <v>0</v>
      </c>
      <c r="AL14" s="399">
        <f>#N/A</f>
        <v>0</v>
      </c>
      <c r="AM14" s="399">
        <f>#N/A</f>
        <v>0</v>
      </c>
      <c r="AN14" s="399">
        <f>#N/A</f>
        <v>0</v>
      </c>
      <c r="AO14" s="399">
        <f>#N/A</f>
        <v>0</v>
      </c>
      <c r="AP14" s="399">
        <f>#N/A</f>
        <v>0</v>
      </c>
      <c r="AQ14" s="399">
        <f>#N/A</f>
        <v>0</v>
      </c>
      <c r="AR14" s="399">
        <f>#N/A</f>
        <v>0</v>
      </c>
      <c r="AS14" s="399">
        <f>#N/A</f>
        <v>0</v>
      </c>
      <c r="AT14" s="399">
        <f>#N/A</f>
        <v>0</v>
      </c>
      <c r="AU14" s="399">
        <f>#N/A</f>
        <v>0</v>
      </c>
      <c r="AV14" s="399">
        <f>#N/A</f>
        <v>0</v>
      </c>
      <c r="AW14" s="399">
        <f>#N/A</f>
        <v>0</v>
      </c>
      <c r="AX14" s="399">
        <f>#N/A</f>
        <v>0</v>
      </c>
      <c r="AY14" s="399">
        <f>#N/A</f>
        <v>0</v>
      </c>
      <c r="AZ14" s="399">
        <f>#N/A</f>
        <v>0</v>
      </c>
      <c r="BA14" s="399">
        <f>#N/A</f>
        <v>0</v>
      </c>
      <c r="BB14" s="399">
        <f>#N/A</f>
        <v>0</v>
      </c>
      <c r="BC14" s="399">
        <f>#N/A</f>
        <v>0</v>
      </c>
      <c r="BD14" s="399">
        <f>#N/A</f>
        <v>0</v>
      </c>
      <c r="BE14" s="399">
        <f>#N/A</f>
        <v>0</v>
      </c>
      <c r="BF14" s="399">
        <f>#N/A</f>
        <v>0</v>
      </c>
      <c r="BG14" s="399">
        <f>#N/A</f>
        <v>0</v>
      </c>
      <c r="BH14" s="399">
        <f>#N/A</f>
        <v>0</v>
      </c>
      <c r="BI14" s="399">
        <f>#N/A</f>
        <v>0</v>
      </c>
      <c r="BJ14" s="399">
        <f>#N/A</f>
        <v>0</v>
      </c>
    </row>
    <row r="15" spans="1:62">
      <c r="A15" s="729"/>
      <c r="B15" s="390" t="s">
        <v>348</v>
      </c>
      <c r="C15" s="395">
        <v>9265.7890000000007</v>
      </c>
      <c r="D15" s="396">
        <v>8160.94</v>
      </c>
      <c r="E15" s="396">
        <v>7531.3059999999996</v>
      </c>
      <c r="F15" s="396">
        <v>8690.8179999999993</v>
      </c>
      <c r="G15" s="396">
        <v>7188.9740000000002</v>
      </c>
      <c r="H15" s="396">
        <v>8066.89</v>
      </c>
      <c r="I15" s="399">
        <f>#N/A</f>
        <v>7867.7780000000002</v>
      </c>
      <c r="J15" s="399">
        <f>#N/A</f>
        <v>6621.9979999999996</v>
      </c>
      <c r="K15" s="399">
        <f>#N/A</f>
        <v>11034.954</v>
      </c>
      <c r="L15" s="399">
        <f>#N/A</f>
        <v>12095.62</v>
      </c>
      <c r="M15" s="399">
        <f>#N/A</f>
        <v>9469.8449999999993</v>
      </c>
      <c r="N15" s="399">
        <f>#N/A</f>
        <v>9768.5619999999999</v>
      </c>
      <c r="O15" s="399">
        <f>#N/A</f>
        <v>9624.5229999999992</v>
      </c>
      <c r="P15" s="399">
        <f>#N/A</f>
        <v>6916.6990000000005</v>
      </c>
      <c r="Q15" s="399">
        <f>#N/A</f>
        <v>7671.1180000000004</v>
      </c>
      <c r="R15" s="399">
        <f>#N/A</f>
        <v>8974.2599999999984</v>
      </c>
      <c r="S15" s="399">
        <f>#N/A</f>
        <v>12708.984</v>
      </c>
      <c r="T15" s="399">
        <f>#N/A</f>
        <v>9274.6290000000008</v>
      </c>
      <c r="U15" s="399">
        <f>#N/A</f>
        <v>9555.0839999999989</v>
      </c>
      <c r="V15" s="399">
        <f>#N/A</f>
        <v>9478.6659999999993</v>
      </c>
      <c r="W15" s="399">
        <f>#N/A</f>
        <v>7335.2240000000002</v>
      </c>
      <c r="X15" s="399">
        <f>#N/A</f>
        <v>10351.754999999999</v>
      </c>
      <c r="Y15" s="399">
        <f>#N/A</f>
        <v>9728.1400000000012</v>
      </c>
      <c r="Z15" s="399">
        <f>#N/A</f>
        <v>9916.137999999999</v>
      </c>
      <c r="AA15" s="399">
        <f>#N/A</f>
        <v>9728.3060000000005</v>
      </c>
      <c r="AB15" s="399">
        <f>#N/A</f>
        <v>7921.5920000000006</v>
      </c>
      <c r="AC15" s="399">
        <f>#N/A</f>
        <v>8506.8909999999996</v>
      </c>
      <c r="AD15" s="399">
        <f>#N/A</f>
        <v>8473.8950000000004</v>
      </c>
      <c r="AE15" s="399">
        <f>#N/A</f>
        <v>8777.0429999999997</v>
      </c>
      <c r="AF15" s="399">
        <f>#N/A</f>
        <v>8681.8289999999997</v>
      </c>
      <c r="AG15" s="399">
        <f>#N/A</f>
        <v>8975.6569999999992</v>
      </c>
      <c r="AH15" s="399">
        <f>#N/A</f>
        <v>8971.3559999999998</v>
      </c>
      <c r="AI15" s="399">
        <f>#N/A</f>
        <v>8054.755000000001</v>
      </c>
      <c r="AJ15" s="399">
        <f>#N/A</f>
        <v>9043.7139999999999</v>
      </c>
      <c r="AK15" s="399">
        <f>#N/A</f>
        <v>8730.8330000000005</v>
      </c>
      <c r="AL15" s="399">
        <f>#N/A</f>
        <v>9459.6080000000002</v>
      </c>
      <c r="AM15" s="399">
        <f>#N/A</f>
        <v>0</v>
      </c>
      <c r="AN15" s="399">
        <f>#N/A</f>
        <v>0</v>
      </c>
      <c r="AO15" s="399">
        <f>#N/A</f>
        <v>0</v>
      </c>
      <c r="AP15" s="399">
        <f>#N/A</f>
        <v>0</v>
      </c>
      <c r="AQ15" s="399">
        <f>#N/A</f>
        <v>0</v>
      </c>
      <c r="AR15" s="399">
        <f>#N/A</f>
        <v>0</v>
      </c>
      <c r="AS15" s="399">
        <f>#N/A</f>
        <v>0</v>
      </c>
      <c r="AT15" s="399">
        <f>#N/A</f>
        <v>0</v>
      </c>
      <c r="AU15" s="399">
        <f>#N/A</f>
        <v>0</v>
      </c>
      <c r="AV15" s="399">
        <f>#N/A</f>
        <v>0</v>
      </c>
      <c r="AW15" s="399">
        <f>#N/A</f>
        <v>0</v>
      </c>
      <c r="AX15" s="399">
        <f>#N/A</f>
        <v>0</v>
      </c>
      <c r="AY15" s="399">
        <f>#N/A</f>
        <v>0</v>
      </c>
      <c r="AZ15" s="399">
        <f>#N/A</f>
        <v>0</v>
      </c>
      <c r="BA15" s="399">
        <f>#N/A</f>
        <v>0</v>
      </c>
      <c r="BB15" s="399">
        <f>#N/A</f>
        <v>0</v>
      </c>
      <c r="BC15" s="399">
        <f>#N/A</f>
        <v>0</v>
      </c>
      <c r="BD15" s="399">
        <f>#N/A</f>
        <v>0</v>
      </c>
      <c r="BE15" s="399">
        <f>#N/A</f>
        <v>0</v>
      </c>
      <c r="BF15" s="399">
        <f>#N/A</f>
        <v>0</v>
      </c>
      <c r="BG15" s="399">
        <f>#N/A</f>
        <v>0</v>
      </c>
      <c r="BH15" s="399">
        <f>#N/A</f>
        <v>0</v>
      </c>
      <c r="BI15" s="399">
        <f>#N/A</f>
        <v>0</v>
      </c>
      <c r="BJ15" s="399">
        <f>#N/A</f>
        <v>0</v>
      </c>
    </row>
    <row r="16" spans="1:62">
      <c r="A16" s="729"/>
      <c r="B16" s="390" t="s">
        <v>349</v>
      </c>
      <c r="C16" s="395">
        <v>6848.8909999999996</v>
      </c>
      <c r="D16" s="396">
        <v>6403.78</v>
      </c>
      <c r="E16" s="397">
        <v>6162.8652000000002</v>
      </c>
      <c r="F16" s="398">
        <v>5693</v>
      </c>
      <c r="G16" s="397">
        <v>4244</v>
      </c>
      <c r="H16" s="396">
        <v>6624.5590000000002</v>
      </c>
      <c r="I16" s="399">
        <f>#N/A</f>
        <v>6197.52</v>
      </c>
      <c r="J16" s="399">
        <f>#N/A</f>
        <v>6445.52</v>
      </c>
      <c r="K16" s="399">
        <f>#N/A</f>
        <v>6588</v>
      </c>
      <c r="L16" s="399">
        <f>#N/A</f>
        <v>6807.6</v>
      </c>
      <c r="M16" s="399">
        <f>#N/A</f>
        <v>6588</v>
      </c>
      <c r="N16" s="399">
        <f>#N/A</f>
        <v>6807.6</v>
      </c>
      <c r="O16" s="399">
        <f>#N/A</f>
        <v>6850.9279999999999</v>
      </c>
      <c r="P16" s="399">
        <f>#N/A</f>
        <v>6187.9359999999997</v>
      </c>
      <c r="Q16" s="399">
        <f>#N/A</f>
        <v>6850.9279999999999</v>
      </c>
      <c r="R16" s="399">
        <f>#N/A</f>
        <v>6629.9309999999996</v>
      </c>
      <c r="S16" s="399">
        <f>#N/A</f>
        <v>4255.7269999999999</v>
      </c>
      <c r="T16" s="399">
        <f>#N/A</f>
        <v>6629.9309999999996</v>
      </c>
      <c r="U16" s="399">
        <f>#N/A</f>
        <v>6850.9279999999999</v>
      </c>
      <c r="V16" s="399">
        <f>#N/A</f>
        <v>6850.9279999999999</v>
      </c>
      <c r="W16" s="399">
        <f>#N/A</f>
        <v>6629.9309999999996</v>
      </c>
      <c r="X16" s="399">
        <f>#N/A</f>
        <v>6850.9279999999999</v>
      </c>
      <c r="Y16" s="399">
        <f>#N/A</f>
        <v>6629.9309999999996</v>
      </c>
      <c r="Z16" s="399">
        <f>#N/A</f>
        <v>6850.9279999999999</v>
      </c>
      <c r="AA16" s="399">
        <f>#N/A</f>
        <v>6850.9279999999999</v>
      </c>
      <c r="AB16" s="399">
        <f>#N/A</f>
        <v>6187.9359999999997</v>
      </c>
      <c r="AC16" s="399">
        <f>#N/A</f>
        <v>6850.9279999999999</v>
      </c>
      <c r="AD16" s="399">
        <f>#N/A</f>
        <v>6629.9309999999996</v>
      </c>
      <c r="AE16" s="399">
        <f>#N/A</f>
        <v>6850.9279999999999</v>
      </c>
      <c r="AF16" s="399">
        <f>#N/A</f>
        <v>6629.9309999999996</v>
      </c>
      <c r="AG16" s="399">
        <f>#N/A</f>
        <v>6850.9279999999999</v>
      </c>
      <c r="AH16" s="399">
        <f>#N/A</f>
        <v>6850.9279999999999</v>
      </c>
      <c r="AI16" s="399">
        <f>#N/A</f>
        <v>6629.9309999999996</v>
      </c>
      <c r="AJ16" s="399">
        <f>#N/A</f>
        <v>6850.9279999999999</v>
      </c>
      <c r="AK16" s="399">
        <f>#N/A</f>
        <v>6629.9309999999996</v>
      </c>
      <c r="AL16" s="399">
        <f>#N/A</f>
        <v>6850.9279999999999</v>
      </c>
      <c r="AM16" s="399">
        <f>#N/A</f>
        <v>2456.3689999999997</v>
      </c>
      <c r="AN16" s="399">
        <f>#N/A</f>
        <v>2218.6559999999999</v>
      </c>
      <c r="AO16" s="399">
        <f>#N/A</f>
        <v>2456.3689999999997</v>
      </c>
      <c r="AP16" s="399">
        <f>#N/A</f>
        <v>2377.1309999999994</v>
      </c>
      <c r="AQ16" s="399">
        <f>#N/A</f>
        <v>2456.3689999999997</v>
      </c>
      <c r="AR16" s="399">
        <f>#N/A</f>
        <v>2377.1309999999994</v>
      </c>
      <c r="AS16" s="399">
        <f>#N/A</f>
        <v>2456.3689999999997</v>
      </c>
      <c r="AT16" s="399">
        <f>#N/A</f>
        <v>2456.3689999999997</v>
      </c>
      <c r="AU16" s="399">
        <f>#N/A</f>
        <v>2377.1309999999994</v>
      </c>
      <c r="AV16" s="399">
        <f>#N/A</f>
        <v>2456.3689999999997</v>
      </c>
      <c r="AW16" s="399">
        <f>#N/A</f>
        <v>2377.1309999999994</v>
      </c>
      <c r="AX16" s="399">
        <f>#N/A</f>
        <v>2456.3689999999997</v>
      </c>
      <c r="AY16" s="399">
        <f>#N/A</f>
        <v>2456.3689999999997</v>
      </c>
      <c r="AZ16" s="399">
        <f>#N/A</f>
        <v>2297.8939999999993</v>
      </c>
      <c r="BA16" s="399">
        <f>#N/A</f>
        <v>2456.3689999999997</v>
      </c>
      <c r="BB16" s="399">
        <f>#N/A</f>
        <v>2377.1309999999994</v>
      </c>
      <c r="BC16" s="399">
        <f>#N/A</f>
        <v>2456.3689999999997</v>
      </c>
      <c r="BD16" s="399">
        <f>#N/A</f>
        <v>2377.1309999999994</v>
      </c>
      <c r="BE16" s="399">
        <f>#N/A</f>
        <v>2456.3689999999997</v>
      </c>
      <c r="BF16" s="399">
        <f>#N/A</f>
        <v>2456.3689999999997</v>
      </c>
      <c r="BG16" s="399">
        <f>#N/A</f>
        <v>2377.1309999999994</v>
      </c>
      <c r="BH16" s="399">
        <f>#N/A</f>
        <v>2456.3689999999997</v>
      </c>
      <c r="BI16" s="399">
        <f>#N/A</f>
        <v>2377.1309999999994</v>
      </c>
      <c r="BJ16" s="399">
        <f>#N/A</f>
        <v>2456.3689999999997</v>
      </c>
    </row>
    <row r="17" spans="1:62">
      <c r="A17" s="729"/>
      <c r="B17" s="390" t="s">
        <v>368</v>
      </c>
      <c r="C17" s="395">
        <v>1317.4159999999999</v>
      </c>
      <c r="D17" s="396">
        <v>1499.0170000000001</v>
      </c>
      <c r="E17" s="397">
        <v>1516.4028000000001</v>
      </c>
      <c r="F17" s="397">
        <v>0</v>
      </c>
      <c r="G17" s="397">
        <v>1245</v>
      </c>
      <c r="H17" s="396">
        <v>1562.8030000000001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</row>
    <row r="18" spans="1:62">
      <c r="A18" s="729"/>
      <c r="B18" s="390" t="s">
        <v>351</v>
      </c>
      <c r="C18" s="395">
        <v>17980</v>
      </c>
      <c r="D18" s="396">
        <v>14857.043</v>
      </c>
      <c r="E18" s="397">
        <v>17682</v>
      </c>
      <c r="F18" s="398">
        <v>19790</v>
      </c>
      <c r="G18" s="398">
        <v>19740</v>
      </c>
      <c r="H18" s="398">
        <v>19856</v>
      </c>
      <c r="I18" s="399">
        <f>#N/A</f>
        <v>19094.759999999998</v>
      </c>
      <c r="J18" s="399">
        <f>#N/A</f>
        <v>17901.338</v>
      </c>
      <c r="K18" s="399">
        <f>#N/A</f>
        <v>17323.875</v>
      </c>
      <c r="L18" s="399">
        <f>#N/A</f>
        <v>17901.338</v>
      </c>
      <c r="M18" s="399">
        <f>#N/A</f>
        <v>19248.75</v>
      </c>
      <c r="N18" s="399">
        <f>#N/A</f>
        <v>19890.375</v>
      </c>
      <c r="O18" s="399">
        <f>#N/A</f>
        <v>18907.107</v>
      </c>
      <c r="P18" s="399">
        <f>#N/A</f>
        <v>17077.386999999999</v>
      </c>
      <c r="Q18" s="399">
        <f>#N/A</f>
        <v>18907.107</v>
      </c>
      <c r="R18" s="399">
        <f>#N/A</f>
        <v>18297.2</v>
      </c>
      <c r="S18" s="399">
        <f>#N/A</f>
        <v>18907.107</v>
      </c>
      <c r="T18" s="399">
        <f>#N/A</f>
        <v>18297.2</v>
      </c>
      <c r="U18" s="399">
        <f>#N/A</f>
        <v>17832.461000000003</v>
      </c>
      <c r="V18" s="399">
        <f>#N/A</f>
        <v>17831.816000000003</v>
      </c>
      <c r="W18" s="399">
        <f>#N/A</f>
        <v>17235.509999999998</v>
      </c>
      <c r="X18" s="399">
        <f>#N/A</f>
        <v>17839.629000000001</v>
      </c>
      <c r="Y18" s="399">
        <f>#N/A</f>
        <v>17063.170999999998</v>
      </c>
      <c r="Z18" s="399">
        <f>#N/A</f>
        <v>17545.670000000002</v>
      </c>
      <c r="AA18" s="399">
        <f>#N/A</f>
        <v>12746.616</v>
      </c>
      <c r="AB18" s="399">
        <f>#N/A</f>
        <v>11578.876</v>
      </c>
      <c r="AC18" s="399">
        <f>#N/A</f>
        <v>12995.115</v>
      </c>
      <c r="AD18" s="399">
        <f>#N/A</f>
        <v>12373.186000000002</v>
      </c>
      <c r="AE18" s="399">
        <f>#N/A</f>
        <v>12765.581</v>
      </c>
      <c r="AF18" s="399">
        <f>#N/A</f>
        <v>12266.372000000001</v>
      </c>
      <c r="AG18" s="399">
        <f>#N/A</f>
        <v>6807.4370000000017</v>
      </c>
      <c r="AH18" s="399">
        <f>#N/A</f>
        <v>6837.5960000000014</v>
      </c>
      <c r="AI18" s="399">
        <f>#N/A</f>
        <v>6669.9589999999989</v>
      </c>
      <c r="AJ18" s="399">
        <f>#N/A</f>
        <v>6991.7820000000011</v>
      </c>
      <c r="AK18" s="399">
        <f>#N/A</f>
        <v>6820.2969999999987</v>
      </c>
      <c r="AL18" s="399">
        <f>#N/A</f>
        <v>7073.8450000000012</v>
      </c>
      <c r="AM18" s="399">
        <f>#N/A</f>
        <v>5118.2340000000004</v>
      </c>
      <c r="AN18" s="399">
        <f>#N/A</f>
        <v>4702.2939999999999</v>
      </c>
      <c r="AO18" s="399">
        <f>#N/A</f>
        <v>5208.7749999999996</v>
      </c>
      <c r="AP18" s="399">
        <f>#N/A</f>
        <v>5038.1729999999989</v>
      </c>
      <c r="AQ18" s="399">
        <f>#N/A</f>
        <v>5206.112000000001</v>
      </c>
      <c r="AR18" s="399">
        <f>#N/A</f>
        <v>5038.1729999999989</v>
      </c>
      <c r="AS18" s="399">
        <f>#N/A</f>
        <v>3717.510000000002</v>
      </c>
      <c r="AT18" s="399">
        <f>#N/A</f>
        <v>3714.8470000000016</v>
      </c>
      <c r="AU18" s="399">
        <f>#N/A</f>
        <v>3595.0130000000008</v>
      </c>
      <c r="AV18" s="399">
        <f>#N/A</f>
        <v>3714.8470000000016</v>
      </c>
      <c r="AW18" s="399">
        <f>#N/A</f>
        <v>3595.0130000000008</v>
      </c>
      <c r="AX18" s="399">
        <f>#N/A</f>
        <v>3714.8470000000016</v>
      </c>
      <c r="AY18" s="399">
        <f>#N/A</f>
        <v>1471.1440000000002</v>
      </c>
      <c r="AZ18" s="399">
        <f>#N/A</f>
        <v>1352.3509999999987</v>
      </c>
      <c r="BA18" s="399">
        <f>#N/A</f>
        <v>1420.1280000000006</v>
      </c>
      <c r="BB18" s="399">
        <f>#N/A</f>
        <v>1349.6869999999981</v>
      </c>
      <c r="BC18" s="399">
        <f>#N/A</f>
        <v>1369.2639999999992</v>
      </c>
      <c r="BD18" s="399">
        <f>#N/A</f>
        <v>1300.5380000000005</v>
      </c>
      <c r="BE18" s="399">
        <f>#N/A</f>
        <v>346.56899999999951</v>
      </c>
      <c r="BF18" s="399">
        <f>#N/A</f>
        <v>321.27000000000044</v>
      </c>
      <c r="BG18" s="399">
        <f>#N/A</f>
        <v>286.46100000000115</v>
      </c>
      <c r="BH18" s="399">
        <f>#N/A</f>
        <v>270.78700000000026</v>
      </c>
      <c r="BI18" s="399">
        <f>#N/A</f>
        <v>237.67900000000009</v>
      </c>
      <c r="BJ18" s="399">
        <f>#N/A</f>
        <v>220.45499999999811</v>
      </c>
    </row>
    <row r="19" spans="1:62">
      <c r="A19" s="729"/>
      <c r="B19" s="390" t="s">
        <v>73</v>
      </c>
      <c r="C19" s="395">
        <v>15912.561</v>
      </c>
      <c r="D19" s="396">
        <v>14846.248</v>
      </c>
      <c r="E19" s="396">
        <v>15291.971</v>
      </c>
      <c r="F19" s="400">
        <v>12319</v>
      </c>
      <c r="G19" s="398">
        <v>15606</v>
      </c>
      <c r="H19" s="398">
        <v>14751</v>
      </c>
      <c r="I19" s="399">
        <f>#N/A</f>
        <v>8063.3540000000003</v>
      </c>
      <c r="J19" s="399">
        <f>#N/A</f>
        <v>13063.49</v>
      </c>
      <c r="K19" s="399">
        <f>#N/A</f>
        <v>12383.187</v>
      </c>
      <c r="L19" s="399">
        <f>#N/A</f>
        <v>13063.49</v>
      </c>
      <c r="M19" s="399">
        <f>#N/A</f>
        <v>12642.087</v>
      </c>
      <c r="N19" s="399">
        <f>#N/A</f>
        <v>13063.49</v>
      </c>
      <c r="O19" s="399">
        <f>#N/A</f>
        <v>4643.244999999999</v>
      </c>
      <c r="P19" s="399">
        <f>#N/A</f>
        <v>20.691999999999098</v>
      </c>
      <c r="Q19" s="399">
        <f>#N/A</f>
        <v>202.92399999999907</v>
      </c>
      <c r="R19" s="399">
        <f>#N/A</f>
        <v>275.77000000000044</v>
      </c>
      <c r="S19" s="399">
        <f>#N/A</f>
        <v>373.62800000000061</v>
      </c>
      <c r="T19" s="399">
        <f>#N/A</f>
        <v>202.14800000000105</v>
      </c>
      <c r="U19" s="399">
        <f>#N/A</f>
        <v>0</v>
      </c>
      <c r="V19" s="399">
        <f>#N/A</f>
        <v>0</v>
      </c>
      <c r="W19" s="399">
        <f>#N/A</f>
        <v>0</v>
      </c>
      <c r="X19" s="399">
        <f>#N/A</f>
        <v>0</v>
      </c>
      <c r="Y19" s="399">
        <f>#N/A</f>
        <v>0</v>
      </c>
      <c r="Z19" s="399">
        <f>#N/A</f>
        <v>0</v>
      </c>
      <c r="AA19" s="399">
        <f>#N/A</f>
        <v>2.2109999999993306</v>
      </c>
      <c r="AB19" s="399">
        <f>#N/A</f>
        <v>1.9960000000028231</v>
      </c>
      <c r="AC19" s="399">
        <f>#N/A</f>
        <v>2.2109999999993306</v>
      </c>
      <c r="AD19" s="399">
        <f>#N/A</f>
        <v>2.1389999999992142</v>
      </c>
      <c r="AE19" s="399">
        <f>#N/A</f>
        <v>2.2109999999993306</v>
      </c>
      <c r="AF19" s="399">
        <f>#N/A</f>
        <v>2.1389999999992142</v>
      </c>
      <c r="AG19" s="399">
        <f>#N/A</f>
        <v>0</v>
      </c>
      <c r="AH19" s="399">
        <f>#N/A</f>
        <v>0</v>
      </c>
      <c r="AI19" s="399">
        <f>#N/A</f>
        <v>0</v>
      </c>
      <c r="AJ19" s="399">
        <f>#N/A</f>
        <v>0</v>
      </c>
      <c r="AK19" s="399">
        <f>#N/A</f>
        <v>0</v>
      </c>
      <c r="AL19" s="399">
        <f>#N/A</f>
        <v>0</v>
      </c>
      <c r="AM19" s="399">
        <f>#N/A</f>
        <v>0</v>
      </c>
      <c r="AN19" s="399">
        <f>#N/A</f>
        <v>0</v>
      </c>
      <c r="AO19" s="399">
        <f>#N/A</f>
        <v>0</v>
      </c>
      <c r="AP19" s="399">
        <f>#N/A</f>
        <v>0</v>
      </c>
      <c r="AQ19" s="399">
        <f>#N/A</f>
        <v>0</v>
      </c>
      <c r="AR19" s="399">
        <f>#N/A</f>
        <v>0</v>
      </c>
      <c r="AS19" s="399">
        <f>#N/A</f>
        <v>0</v>
      </c>
      <c r="AT19" s="399">
        <f>#N/A</f>
        <v>0</v>
      </c>
      <c r="AU19" s="399">
        <f>#N/A</f>
        <v>0</v>
      </c>
      <c r="AV19" s="399">
        <f>#N/A</f>
        <v>0</v>
      </c>
      <c r="AW19" s="399">
        <f>#N/A</f>
        <v>0</v>
      </c>
      <c r="AX19" s="399">
        <f>#N/A</f>
        <v>0</v>
      </c>
      <c r="AY19" s="399">
        <f>#N/A</f>
        <v>0</v>
      </c>
      <c r="AZ19" s="399">
        <f>#N/A</f>
        <v>0</v>
      </c>
      <c r="BA19" s="399">
        <f>#N/A</f>
        <v>0</v>
      </c>
      <c r="BB19" s="399">
        <f>#N/A</f>
        <v>0</v>
      </c>
      <c r="BC19" s="399">
        <f>#N/A</f>
        <v>0</v>
      </c>
      <c r="BD19" s="399">
        <f>#N/A</f>
        <v>0</v>
      </c>
      <c r="BE19" s="399">
        <f>#N/A</f>
        <v>0</v>
      </c>
      <c r="BF19" s="399">
        <f>#N/A</f>
        <v>0</v>
      </c>
      <c r="BG19" s="399">
        <f>#N/A</f>
        <v>0</v>
      </c>
      <c r="BH19" s="399">
        <f>#N/A</f>
        <v>0</v>
      </c>
      <c r="BI19" s="399">
        <f>#N/A</f>
        <v>0</v>
      </c>
      <c r="BJ19" s="399">
        <f>#N/A</f>
        <v>0</v>
      </c>
    </row>
    <row r="20" spans="1:62">
      <c r="A20" s="729"/>
      <c r="B20" s="390" t="s">
        <v>76</v>
      </c>
      <c r="C20" s="395">
        <v>458.411</v>
      </c>
      <c r="D20" s="396">
        <v>421.4</v>
      </c>
      <c r="E20" s="396">
        <v>431.91399999999999</v>
      </c>
      <c r="F20" s="396">
        <v>404</v>
      </c>
      <c r="G20" s="396">
        <v>413</v>
      </c>
      <c r="H20" s="396">
        <v>433.36700000000002</v>
      </c>
      <c r="I20" s="399">
        <f>#N/A</f>
        <v>414.714</v>
      </c>
      <c r="J20" s="399">
        <f>#N/A</f>
        <v>427.83800000000002</v>
      </c>
      <c r="K20" s="399">
        <f>#N/A</f>
        <v>408.95600000000002</v>
      </c>
      <c r="L20" s="399">
        <f>#N/A</f>
        <v>404.21499999999997</v>
      </c>
      <c r="M20" s="399">
        <f>#N/A</f>
        <v>401.33600000000001</v>
      </c>
      <c r="N20" s="399">
        <f>#N/A</f>
        <v>409.464</v>
      </c>
      <c r="O20" s="399">
        <f>#N/A</f>
        <v>451.65499999999997</v>
      </c>
      <c r="P20" s="399">
        <f>#N/A</f>
        <v>402.82299999999998</v>
      </c>
      <c r="Q20" s="399">
        <f>#N/A</f>
        <v>440.488</v>
      </c>
      <c r="R20" s="399">
        <f>#N/A</f>
        <v>420.88499999999999</v>
      </c>
      <c r="S20" s="399">
        <f>#N/A</f>
        <v>429.43200000000002</v>
      </c>
      <c r="T20" s="399">
        <f>#N/A</f>
        <v>410.37900000000002</v>
      </c>
      <c r="U20" s="399">
        <f>#N/A</f>
        <v>418.83199999999999</v>
      </c>
      <c r="V20" s="399">
        <f>#N/A</f>
        <v>413.553</v>
      </c>
      <c r="W20" s="399">
        <f>#N/A</f>
        <v>395.29700000000003</v>
      </c>
      <c r="X20" s="399">
        <f>#N/A</f>
        <v>403.49200000000002</v>
      </c>
      <c r="Y20" s="399">
        <f>#N/A</f>
        <v>385.74099999999999</v>
      </c>
      <c r="Z20" s="399">
        <f>#N/A</f>
        <v>393.83699999999999</v>
      </c>
      <c r="AA20" s="399">
        <f>#N/A</f>
        <v>388.95499999999998</v>
      </c>
      <c r="AB20" s="399">
        <f>#N/A</f>
        <v>345.89400000000001</v>
      </c>
      <c r="AC20" s="399">
        <f>#N/A</f>
        <v>378.47399999999999</v>
      </c>
      <c r="AD20" s="399">
        <f>#N/A</f>
        <v>361.96499999999997</v>
      </c>
      <c r="AE20" s="399">
        <f>#N/A</f>
        <v>369.654</v>
      </c>
      <c r="AF20" s="399">
        <f>#N/A</f>
        <v>353.57100000000003</v>
      </c>
      <c r="AG20" s="399">
        <f>#N/A</f>
        <v>361.11200000000002</v>
      </c>
      <c r="AH20" s="399">
        <f>#N/A</f>
        <v>356.93200000000002</v>
      </c>
      <c r="AI20" s="399">
        <f>#N/A</f>
        <v>339.34300000000002</v>
      </c>
      <c r="AJ20" s="399">
        <f>#N/A</f>
        <v>346.65699999999998</v>
      </c>
      <c r="AK20" s="399">
        <f>#N/A</f>
        <v>331.68</v>
      </c>
      <c r="AL20" s="399">
        <f>#N/A</f>
        <v>338.85899999999998</v>
      </c>
      <c r="AM20" s="399">
        <f>#N/A</f>
        <v>335.04500000000002</v>
      </c>
      <c r="AN20" s="399">
        <f>#N/A</f>
        <v>299.33</v>
      </c>
      <c r="AO20" s="399">
        <f>#N/A</f>
        <v>327.78500000000003</v>
      </c>
      <c r="AP20" s="399">
        <f>#N/A</f>
        <v>313.72300000000001</v>
      </c>
      <c r="AQ20" s="399">
        <f>#N/A</f>
        <v>320.62700000000001</v>
      </c>
      <c r="AR20" s="399">
        <f>#N/A</f>
        <v>306.91000000000003</v>
      </c>
      <c r="AS20" s="399">
        <f>#N/A</f>
        <v>312.98899999999998</v>
      </c>
      <c r="AT20" s="399">
        <f>#N/A</f>
        <v>309.02499999999998</v>
      </c>
      <c r="AU20" s="399">
        <f>#N/A</f>
        <v>295.81400000000002</v>
      </c>
      <c r="AV20" s="399">
        <f>#N/A</f>
        <v>302.34500000000003</v>
      </c>
      <c r="AW20" s="399">
        <f>#N/A</f>
        <v>289.49700000000001</v>
      </c>
      <c r="AX20" s="399">
        <f>#N/A</f>
        <v>295.99200000000002</v>
      </c>
      <c r="AY20" s="399">
        <f>#N/A</f>
        <v>292.88099999999997</v>
      </c>
      <c r="AZ20" s="399">
        <f>#N/A</f>
        <v>271.173</v>
      </c>
      <c r="BA20" s="399">
        <f>#N/A</f>
        <v>286.899</v>
      </c>
      <c r="BB20" s="399">
        <f>#N/A</f>
        <v>274.74200000000002</v>
      </c>
      <c r="BC20" s="399">
        <f>#N/A</f>
        <v>280.99700000000001</v>
      </c>
      <c r="BD20" s="399">
        <f>#N/A</f>
        <v>269.17099999999999</v>
      </c>
      <c r="BE20" s="399">
        <f>#N/A</f>
        <v>275.31599999999997</v>
      </c>
      <c r="BF20" s="399">
        <f>#N/A</f>
        <v>272.524</v>
      </c>
      <c r="BG20" s="399">
        <f>#N/A</f>
        <v>261.09500000000003</v>
      </c>
      <c r="BH20" s="399">
        <f>#N/A</f>
        <v>267.11</v>
      </c>
      <c r="BI20" s="399">
        <f>#N/A</f>
        <v>255.929</v>
      </c>
      <c r="BJ20" s="399">
        <f>#N/A</f>
        <v>261.851</v>
      </c>
    </row>
    <row r="21" spans="1:62">
      <c r="B21" s="401" t="s">
        <v>591</v>
      </c>
      <c r="C21" s="389">
        <f>+SUM(C22:C28)</f>
        <v>6920.965203506239</v>
      </c>
      <c r="D21" s="389">
        <f t="shared" ref="D21:AX21" si="4">+SUM(D22:D28)</f>
        <v>6521.8822035062394</v>
      </c>
      <c r="E21" s="389">
        <f t="shared" si="4"/>
        <v>1612.2852035062392</v>
      </c>
      <c r="F21" s="389">
        <f t="shared" si="4"/>
        <v>1588.7272035062392</v>
      </c>
      <c r="G21" s="389">
        <f t="shared" si="4"/>
        <v>1604.1942035062393</v>
      </c>
      <c r="H21" s="389">
        <f t="shared" si="4"/>
        <v>1581.1672035062393</v>
      </c>
      <c r="I21" s="389">
        <f t="shared" si="4"/>
        <v>4987.6759615934179</v>
      </c>
      <c r="J21" s="389">
        <f t="shared" si="4"/>
        <v>4461.7158320444414</v>
      </c>
      <c r="K21" s="389">
        <f t="shared" si="4"/>
        <v>4856.5456502939633</v>
      </c>
      <c r="L21" s="389">
        <f t="shared" si="4"/>
        <v>4870.6909958812439</v>
      </c>
      <c r="M21" s="389">
        <f t="shared" si="4"/>
        <v>4812.9466552161584</v>
      </c>
      <c r="N21" s="389">
        <f t="shared" si="4"/>
        <v>4819.3286841402769</v>
      </c>
      <c r="O21" s="389">
        <f t="shared" si="4"/>
        <v>2242.9815785195406</v>
      </c>
      <c r="P21" s="389">
        <f t="shared" si="4"/>
        <v>2269.5074748712768</v>
      </c>
      <c r="Q21" s="389">
        <f t="shared" si="4"/>
        <v>2282.2496747488922</v>
      </c>
      <c r="R21" s="389">
        <f t="shared" si="4"/>
        <v>2187.2086640094003</v>
      </c>
      <c r="S21" s="389">
        <f t="shared" si="4"/>
        <v>2201.7509869309679</v>
      </c>
      <c r="T21" s="389">
        <f t="shared" si="4"/>
        <v>2142.1324010264761</v>
      </c>
      <c r="U21" s="389">
        <f t="shared" si="4"/>
        <v>2138.8324162927556</v>
      </c>
      <c r="V21" s="389">
        <f t="shared" si="4"/>
        <v>2112.5841190667529</v>
      </c>
      <c r="W21" s="389">
        <f t="shared" si="4"/>
        <v>2100.384409229403</v>
      </c>
      <c r="X21" s="389">
        <f t="shared" si="4"/>
        <v>2102.7022069952209</v>
      </c>
      <c r="Y21" s="389">
        <f t="shared" si="4"/>
        <v>2059.4321802749855</v>
      </c>
      <c r="Z21" s="389">
        <f t="shared" si="4"/>
        <v>2063.6907249305063</v>
      </c>
      <c r="AA21" s="389">
        <f t="shared" si="4"/>
        <v>2049.6062802570104</v>
      </c>
      <c r="AB21" s="389">
        <f t="shared" si="4"/>
        <v>1978.3986568714931</v>
      </c>
      <c r="AC21" s="389">
        <f t="shared" si="4"/>
        <v>2012.6691228450993</v>
      </c>
      <c r="AD21" s="389">
        <f t="shared" si="4"/>
        <v>1995.7101300090944</v>
      </c>
      <c r="AE21" s="389">
        <f t="shared" si="4"/>
        <v>1996.478874325931</v>
      </c>
      <c r="AF21" s="389">
        <f t="shared" si="4"/>
        <v>1963.8012768783465</v>
      </c>
      <c r="AG21" s="389">
        <f t="shared" si="4"/>
        <v>1966.6973908533184</v>
      </c>
      <c r="AH21" s="389">
        <f t="shared" si="4"/>
        <v>1953.1582650956639</v>
      </c>
      <c r="AI21" s="389">
        <f t="shared" si="4"/>
        <v>1923.192905940745</v>
      </c>
      <c r="AJ21" s="389">
        <f t="shared" si="4"/>
        <v>1927.5200380096617</v>
      </c>
      <c r="AK21" s="389">
        <f t="shared" si="4"/>
        <v>1892.8191191306446</v>
      </c>
      <c r="AL21" s="389">
        <f t="shared" si="4"/>
        <v>1898.6261292339889</v>
      </c>
      <c r="AM21" s="389">
        <f t="shared" si="4"/>
        <v>1886.2933263796608</v>
      </c>
      <c r="AN21" s="389">
        <f t="shared" si="4"/>
        <v>1829.7223103423444</v>
      </c>
      <c r="AO21" s="389">
        <f t="shared" si="4"/>
        <v>1867.2756892924458</v>
      </c>
      <c r="AP21" s="389">
        <f t="shared" si="4"/>
        <v>1839.6965634105909</v>
      </c>
      <c r="AQ21" s="389">
        <f t="shared" si="4"/>
        <v>1845.1026950128835</v>
      </c>
      <c r="AR21" s="389">
        <f t="shared" si="4"/>
        <v>1821.1853853233749</v>
      </c>
      <c r="AS21" s="389">
        <f t="shared" si="4"/>
        <v>1827.9818439844989</v>
      </c>
      <c r="AT21" s="389">
        <f t="shared" si="4"/>
        <v>1812.7009487223897</v>
      </c>
      <c r="AU21" s="389">
        <f t="shared" si="4"/>
        <v>1790.1825129399563</v>
      </c>
      <c r="AV21" s="389">
        <f t="shared" si="4"/>
        <v>1789.9933664194282</v>
      </c>
      <c r="AW21" s="389">
        <f t="shared" si="4"/>
        <v>1766.932921856039</v>
      </c>
      <c r="AX21" s="389">
        <f t="shared" si="4"/>
        <v>1764.4618446835766</v>
      </c>
      <c r="AY21" s="389">
        <f t="shared" ref="AY21:BJ21" si="5">+SUM(AY22:AY28)</f>
        <v>603.44018667460068</v>
      </c>
      <c r="AZ21" s="389">
        <f t="shared" si="5"/>
        <v>571.65915245492067</v>
      </c>
      <c r="BA21" s="389">
        <f t="shared" si="5"/>
        <v>594.28011390434756</v>
      </c>
      <c r="BB21" s="389">
        <f t="shared" si="5"/>
        <v>575.40693460950877</v>
      </c>
      <c r="BC21" s="389">
        <f t="shared" si="5"/>
        <v>584.20058679519263</v>
      </c>
      <c r="BD21" s="389">
        <f t="shared" si="5"/>
        <v>566.79312213115168</v>
      </c>
      <c r="BE21" s="389">
        <f t="shared" si="5"/>
        <v>575.35285271648047</v>
      </c>
      <c r="BF21" s="389">
        <f t="shared" si="5"/>
        <v>570.97053665345732</v>
      </c>
      <c r="BG21" s="389">
        <f t="shared" si="5"/>
        <v>554.12619305464455</v>
      </c>
      <c r="BH21" s="389">
        <f t="shared" si="5"/>
        <v>557.22504150261432</v>
      </c>
      <c r="BI21" s="389">
        <f t="shared" si="5"/>
        <v>540.69413612077369</v>
      </c>
      <c r="BJ21" s="389">
        <f t="shared" si="5"/>
        <v>548.476680387187</v>
      </c>
    </row>
    <row r="22" spans="1:62">
      <c r="A22" s="402" t="s">
        <v>592</v>
      </c>
      <c r="B22" s="403" t="s">
        <v>462</v>
      </c>
      <c r="C22" s="404">
        <v>5300</v>
      </c>
      <c r="D22" s="404">
        <v>4947</v>
      </c>
      <c r="E22" s="404">
        <v>0</v>
      </c>
      <c r="F22" s="404">
        <v>0</v>
      </c>
      <c r="G22" s="404">
        <v>0</v>
      </c>
      <c r="H22" s="404">
        <v>0</v>
      </c>
      <c r="I22" s="404">
        <v>3000</v>
      </c>
      <c r="J22" s="404">
        <v>2500</v>
      </c>
      <c r="K22" s="404">
        <v>2500</v>
      </c>
      <c r="L22" s="404">
        <v>2500</v>
      </c>
      <c r="M22" s="404">
        <v>2500</v>
      </c>
      <c r="N22" s="404">
        <v>2500</v>
      </c>
      <c r="O22" s="404">
        <v>0</v>
      </c>
      <c r="P22" s="404">
        <v>0</v>
      </c>
      <c r="Q22" s="404">
        <v>0</v>
      </c>
      <c r="R22" s="404">
        <v>0</v>
      </c>
      <c r="S22" s="404">
        <v>0</v>
      </c>
      <c r="T22" s="404">
        <v>0</v>
      </c>
      <c r="U22" s="404">
        <v>0</v>
      </c>
      <c r="V22" s="404">
        <v>0</v>
      </c>
      <c r="W22" s="404">
        <v>0</v>
      </c>
      <c r="X22" s="404">
        <v>0</v>
      </c>
      <c r="Y22" s="404">
        <v>0</v>
      </c>
      <c r="Z22" s="404">
        <v>0</v>
      </c>
      <c r="AA22" s="404">
        <v>0</v>
      </c>
      <c r="AB22" s="404">
        <v>0</v>
      </c>
      <c r="AC22" s="404">
        <v>0</v>
      </c>
      <c r="AD22" s="404">
        <v>0</v>
      </c>
      <c r="AE22" s="404">
        <v>0</v>
      </c>
      <c r="AF22" s="404">
        <v>0</v>
      </c>
      <c r="AG22" s="404">
        <v>0</v>
      </c>
      <c r="AH22" s="404">
        <v>0</v>
      </c>
      <c r="AI22" s="404">
        <v>0</v>
      </c>
      <c r="AJ22" s="404">
        <v>0</v>
      </c>
      <c r="AK22" s="404">
        <v>0</v>
      </c>
      <c r="AL22" s="404">
        <v>0</v>
      </c>
      <c r="AM22" s="405">
        <v>0</v>
      </c>
      <c r="AN22" s="405">
        <v>0</v>
      </c>
      <c r="AO22" s="405">
        <v>0</v>
      </c>
      <c r="AP22" s="405">
        <v>0</v>
      </c>
      <c r="AQ22" s="405">
        <v>0</v>
      </c>
      <c r="AR22" s="405">
        <v>0</v>
      </c>
      <c r="AS22" s="405">
        <v>0</v>
      </c>
      <c r="AT22" s="405">
        <v>0</v>
      </c>
      <c r="AU22" s="405">
        <v>0</v>
      </c>
      <c r="AV22" s="405">
        <v>0</v>
      </c>
      <c r="AW22" s="405">
        <v>0</v>
      </c>
      <c r="AX22" s="405">
        <v>0</v>
      </c>
      <c r="AY22" s="405">
        <v>0</v>
      </c>
      <c r="AZ22" s="405">
        <v>0</v>
      </c>
      <c r="BA22" s="405">
        <v>0</v>
      </c>
      <c r="BB22" s="405">
        <v>0</v>
      </c>
      <c r="BC22" s="405">
        <v>0</v>
      </c>
      <c r="BD22" s="405">
        <v>0</v>
      </c>
      <c r="BE22" s="405">
        <v>0</v>
      </c>
      <c r="BF22" s="405">
        <v>0</v>
      </c>
      <c r="BG22" s="405">
        <v>0</v>
      </c>
      <c r="BH22" s="405">
        <v>0</v>
      </c>
      <c r="BI22" s="405">
        <v>0</v>
      </c>
      <c r="BJ22" s="405">
        <v>0</v>
      </c>
    </row>
    <row r="23" spans="1:62">
      <c r="A23" s="402" t="s">
        <v>593</v>
      </c>
      <c r="B23" s="403" t="s">
        <v>463</v>
      </c>
      <c r="C23" s="406">
        <v>373.69799999999998</v>
      </c>
      <c r="D23" s="406">
        <v>373.69799999999998</v>
      </c>
      <c r="E23" s="406">
        <v>373.69799999999998</v>
      </c>
      <c r="F23" s="406">
        <v>373.69799999999998</v>
      </c>
      <c r="G23" s="406">
        <v>373.69799999999998</v>
      </c>
      <c r="H23" s="406">
        <v>373.69799999999998</v>
      </c>
      <c r="I23" s="406">
        <f>#N/A</f>
        <v>682.62102860977075</v>
      </c>
      <c r="J23" s="406">
        <f>#N/A</f>
        <v>675.03879604392137</v>
      </c>
      <c r="K23" s="406">
        <f>#N/A</f>
        <v>645.762044126501</v>
      </c>
      <c r="L23" s="406">
        <f>#N/A</f>
        <v>666.34453511559582</v>
      </c>
      <c r="M23" s="406">
        <f>#N/A</f>
        <v>631.19965051734061</v>
      </c>
      <c r="N23" s="406">
        <f>#N/A</f>
        <v>650.96037976599541</v>
      </c>
      <c r="O23" s="406">
        <f>#N/A</f>
        <v>652.51814679069946</v>
      </c>
      <c r="P23" s="406">
        <f>#N/A</f>
        <v>582.42975647630419</v>
      </c>
      <c r="Q23" s="406">
        <f>#N/A</f>
        <v>637.23910455160308</v>
      </c>
      <c r="R23" s="406">
        <f>#N/A</f>
        <v>609.42148244945224</v>
      </c>
      <c r="S23" s="406">
        <f>#N/A</f>
        <v>622.32114523700216</v>
      </c>
      <c r="T23" s="406">
        <f>#N/A</f>
        <v>595.15633193846566</v>
      </c>
      <c r="U23" s="406">
        <f>#N/A</f>
        <v>607.75566971049921</v>
      </c>
      <c r="V23" s="406">
        <f>#N/A</f>
        <v>600.60248263165875</v>
      </c>
      <c r="W23" s="406">
        <f>#N/A</f>
        <v>574.38801768641451</v>
      </c>
      <c r="X23" s="406">
        <f>#N/A</f>
        <v>586.55005890411053</v>
      </c>
      <c r="Y23" s="406">
        <f>#N/A</f>
        <v>560.95045068799755</v>
      </c>
      <c r="Z23" s="406">
        <f>#N/A</f>
        <v>572.82951201002629</v>
      </c>
      <c r="AA23" s="406">
        <f>#N/A</f>
        <v>566.09121642024616</v>
      </c>
      <c r="AB23" s="406">
        <f>#N/A</f>
        <v>505.29427084441659</v>
      </c>
      <c r="AC23" s="406">
        <f>#N/A</f>
        <v>552.85373304029872</v>
      </c>
      <c r="AD23" s="406">
        <f>#N/A</f>
        <v>528.72836230691451</v>
      </c>
      <c r="AE23" s="406">
        <f>#N/A</f>
        <v>539.92873182439462</v>
      </c>
      <c r="AF23" s="406">
        <f>#N/A</f>
        <v>516.36878874121885</v>
      </c>
      <c r="AG23" s="406">
        <f>#N/A</f>
        <v>527.3087781397835</v>
      </c>
      <c r="AH23" s="406">
        <f>#N/A</f>
        <v>521.11091960337421</v>
      </c>
      <c r="AI23" s="406">
        <f>#N/A</f>
        <v>498.37414394223441</v>
      </c>
      <c r="AJ23" s="406">
        <f>#N/A</f>
        <v>508.93498559552785</v>
      </c>
      <c r="AK23" s="406">
        <f>#N/A</f>
        <v>486.73080078583405</v>
      </c>
      <c r="AL23" s="406">
        <f>#N/A</f>
        <v>497.04628216917411</v>
      </c>
      <c r="AM23" s="406">
        <f>#N/A</f>
        <v>491.2075011225632</v>
      </c>
      <c r="AN23" s="406">
        <f>#N/A</f>
        <v>438.46011037653011</v>
      </c>
      <c r="AO23" s="406">
        <f>#N/A</f>
        <v>479.73688860498351</v>
      </c>
      <c r="AP23" s="406">
        <f>#N/A</f>
        <v>458.80975223230064</v>
      </c>
      <c r="AQ23" s="406">
        <f>#N/A</f>
        <v>468.53673704044542</v>
      </c>
      <c r="AR23" s="406">
        <f>#N/A</f>
        <v>448.09942173648102</v>
      </c>
      <c r="AS23" s="406">
        <f>#N/A</f>
        <v>457.60061783717913</v>
      </c>
      <c r="AT23" s="406">
        <f>#N/A</f>
        <v>452.22960360175909</v>
      </c>
      <c r="AU23" s="406">
        <f>#N/A</f>
        <v>432.50540926144072</v>
      </c>
      <c r="AV23" s="406">
        <f>#N/A</f>
        <v>441.6778148267</v>
      </c>
      <c r="AW23" s="406">
        <f>#N/A</f>
        <v>422.41502672175761</v>
      </c>
      <c r="AX23" s="406">
        <f>#N/A</f>
        <v>431.3746518811929</v>
      </c>
      <c r="AY23" s="406">
        <f>#N/A</f>
        <v>426.31445385630832</v>
      </c>
      <c r="AZ23" s="406">
        <f>#N/A</f>
        <v>394.13264674512476</v>
      </c>
      <c r="BA23" s="406">
        <f>#N/A</f>
        <v>416.37319985438268</v>
      </c>
      <c r="BB23" s="406">
        <f>#N/A</f>
        <v>398.21682584498694</v>
      </c>
      <c r="BC23" s="406">
        <f>#N/A</f>
        <v>406.6660700468376</v>
      </c>
      <c r="BD23" s="406">
        <f>#N/A</f>
        <v>388.93408953393129</v>
      </c>
      <c r="BE23" s="406">
        <f>#N/A</f>
        <v>397.18750507110667</v>
      </c>
      <c r="BF23" s="406">
        <f>#N/A</f>
        <v>392.53223352807805</v>
      </c>
      <c r="BG23" s="406">
        <f>#N/A</f>
        <v>375.41814047061894</v>
      </c>
      <c r="BH23" s="406">
        <f>#N/A</f>
        <v>383.3863818852796</v>
      </c>
      <c r="BI23" s="406">
        <f>#N/A</f>
        <v>366.67209055816733</v>
      </c>
      <c r="BJ23" s="406">
        <f>#N/A</f>
        <v>374.45577122915176</v>
      </c>
    </row>
    <row r="24" spans="1:62">
      <c r="A24" s="402" t="s">
        <v>594</v>
      </c>
      <c r="B24" s="403" t="s">
        <v>464</v>
      </c>
      <c r="C24" s="407">
        <v>543.05799999999999</v>
      </c>
      <c r="D24" s="407">
        <v>503.875</v>
      </c>
      <c r="E24" s="407">
        <v>534.37799999999993</v>
      </c>
      <c r="F24" s="407">
        <v>513.12</v>
      </c>
      <c r="G24" s="407">
        <v>526.28700000000003</v>
      </c>
      <c r="H24" s="407">
        <v>505.56</v>
      </c>
      <c r="I24" s="407">
        <f>#N/A</f>
        <v>317.63193298364729</v>
      </c>
      <c r="J24" s="407">
        <f>#N/A</f>
        <v>299.25403600052061</v>
      </c>
      <c r="K24" s="407">
        <f>#N/A</f>
        <v>273.36060616746283</v>
      </c>
      <c r="L24" s="407">
        <f>#N/A</f>
        <v>266.92346076564831</v>
      </c>
      <c r="M24" s="407">
        <f>#N/A</f>
        <v>244.32400469881779</v>
      </c>
      <c r="N24" s="407">
        <f>#N/A</f>
        <v>239.02830437428094</v>
      </c>
      <c r="O24" s="407">
        <f>#N/A</f>
        <v>226.30043172884103</v>
      </c>
      <c r="P24" s="407">
        <f>#N/A</f>
        <v>194.17571839497276</v>
      </c>
      <c r="Q24" s="407">
        <f>#N/A</f>
        <v>204.42557019728881</v>
      </c>
      <c r="R24" s="407">
        <f>#N/A</f>
        <v>187.9311815599481</v>
      </c>
      <c r="S24" s="407">
        <f>#N/A</f>
        <v>184.63984169396548</v>
      </c>
      <c r="T24" s="407">
        <f>#N/A</f>
        <v>170.01906908801058</v>
      </c>
      <c r="U24" s="407">
        <f>#N/A</f>
        <v>167.30774658225641</v>
      </c>
      <c r="V24" s="407">
        <f>#N/A</f>
        <v>159.32263643509427</v>
      </c>
      <c r="W24" s="407">
        <f>#N/A</f>
        <v>147.04839154298875</v>
      </c>
      <c r="X24" s="407">
        <f>#N/A</f>
        <v>145.0321480911102</v>
      </c>
      <c r="Y24" s="407">
        <f>#N/A</f>
        <v>134.05372958698823</v>
      </c>
      <c r="Z24" s="407">
        <f>#N/A</f>
        <v>132.40321292048006</v>
      </c>
      <c r="AA24" s="407">
        <f>#N/A</f>
        <v>112.63006383676431</v>
      </c>
      <c r="AB24" s="407">
        <f>#N/A</f>
        <v>107.66638602707654</v>
      </c>
      <c r="AC24" s="407">
        <f>#N/A</f>
        <v>100.27938980480057</v>
      </c>
      <c r="AD24" s="407">
        <f>#N/A</f>
        <v>96.021767702180014</v>
      </c>
      <c r="AE24" s="407">
        <f>#N/A</f>
        <v>91.993142501536383</v>
      </c>
      <c r="AF24" s="407">
        <f>#N/A</f>
        <v>88.172488137127758</v>
      </c>
      <c r="AG24" s="407">
        <f>#N/A</f>
        <v>84.553612713534875</v>
      </c>
      <c r="AH24" s="407">
        <f>#N/A</f>
        <v>80.953345492289657</v>
      </c>
      <c r="AI24" s="407">
        <f>#N/A</f>
        <v>76.804761998510756</v>
      </c>
      <c r="AJ24" s="407">
        <f>#N/A</f>
        <v>73.173052414133764</v>
      </c>
      <c r="AK24" s="407">
        <f>#N/A</f>
        <v>63.00531834481054</v>
      </c>
      <c r="AL24" s="407">
        <f>#N/A</f>
        <v>60.518847064814892</v>
      </c>
      <c r="AM24" s="407">
        <f>#N/A</f>
        <v>55.966825257097803</v>
      </c>
      <c r="AN24" s="407">
        <f>#N/A</f>
        <v>53.871199965814199</v>
      </c>
      <c r="AO24" s="407">
        <f>#N/A</f>
        <v>51.875800687462373</v>
      </c>
      <c r="AP24" s="407">
        <f>#N/A</f>
        <v>46.683811178290419</v>
      </c>
      <c r="AQ24" s="407">
        <f>#N/A</f>
        <v>43.755957972438011</v>
      </c>
      <c r="AR24" s="407">
        <f>#N/A</f>
        <v>41.650963586893916</v>
      </c>
      <c r="AS24" s="407">
        <f>#N/A</f>
        <v>40.190226147319827</v>
      </c>
      <c r="AT24" s="407">
        <f>#N/A</f>
        <v>38.769345120630675</v>
      </c>
      <c r="AU24" s="407">
        <f>#N/A</f>
        <v>37.431103678515591</v>
      </c>
      <c r="AV24" s="407">
        <f>#N/A</f>
        <v>29.569551592728455</v>
      </c>
      <c r="AW24" s="407">
        <f>#N/A</f>
        <v>27.220895134281356</v>
      </c>
      <c r="AX24" s="407">
        <f>#N/A</f>
        <v>26.26419280238375</v>
      </c>
      <c r="AY24" s="407">
        <f>#N/A</f>
        <v>26.585732818292367</v>
      </c>
      <c r="AZ24" s="407">
        <f>#N/A</f>
        <v>26.986505709795896</v>
      </c>
      <c r="BA24" s="407">
        <f>#N/A</f>
        <v>27.366914049964876</v>
      </c>
      <c r="BB24" s="407">
        <f>#N/A</f>
        <v>26.650108764521804</v>
      </c>
      <c r="BC24" s="407">
        <f>#N/A</f>
        <v>26.994516748355039</v>
      </c>
      <c r="BD24" s="407">
        <f>#N/A</f>
        <v>27.31903259722041</v>
      </c>
      <c r="BE24" s="407">
        <f>#N/A</f>
        <v>27.625347645373822</v>
      </c>
      <c r="BF24" s="407">
        <f>#N/A</f>
        <v>27.898303125379236</v>
      </c>
      <c r="BG24" s="407">
        <f>#N/A</f>
        <v>28.168052584025595</v>
      </c>
      <c r="BH24" s="407">
        <f>#N/A</f>
        <v>23.298659617334774</v>
      </c>
      <c r="BI24" s="407">
        <f>#N/A</f>
        <v>23.482045562606324</v>
      </c>
      <c r="BJ24" s="407">
        <f>#N/A</f>
        <v>23.480909158035221</v>
      </c>
    </row>
    <row r="25" spans="1:62">
      <c r="A25" s="402" t="s">
        <v>595</v>
      </c>
      <c r="B25" s="403" t="s">
        <v>465</v>
      </c>
      <c r="C25" s="408">
        <v>459.20920350623919</v>
      </c>
      <c r="D25" s="408">
        <v>459.20920350623919</v>
      </c>
      <c r="E25" s="408">
        <v>459.20920350623919</v>
      </c>
      <c r="F25" s="408">
        <v>459.20920350623919</v>
      </c>
      <c r="G25" s="408">
        <v>459.20920350623919</v>
      </c>
      <c r="H25" s="408">
        <v>459.20920350623919</v>
      </c>
      <c r="I25" s="408">
        <f>#N/A</f>
        <v>836.88300000000004</v>
      </c>
      <c r="J25" s="408">
        <f>#N/A</f>
        <v>836.88300000000004</v>
      </c>
      <c r="K25" s="408">
        <f>#N/A</f>
        <v>1286.883</v>
      </c>
      <c r="L25" s="408">
        <f>#N/A</f>
        <v>1286.883</v>
      </c>
      <c r="M25" s="408">
        <f>#N/A</f>
        <v>1286.883</v>
      </c>
      <c r="N25" s="408">
        <f>#N/A</f>
        <v>1278.8</v>
      </c>
      <c r="O25" s="408">
        <f>#N/A</f>
        <v>1213.623</v>
      </c>
      <c r="P25" s="408">
        <f>#N/A</f>
        <v>1342.3620000000001</v>
      </c>
      <c r="Q25" s="408">
        <f>#N/A</f>
        <v>1290.0450000000001</v>
      </c>
      <c r="R25" s="408">
        <f>#N/A</f>
        <v>1239.316</v>
      </c>
      <c r="S25" s="408">
        <f>#N/A</f>
        <v>1244.25</v>
      </c>
      <c r="T25" s="408">
        <f>#N/A</f>
        <v>1226.4169999999999</v>
      </c>
      <c r="U25" s="408">
        <f>#N/A</f>
        <v>1213.229</v>
      </c>
      <c r="V25" s="408">
        <f>#N/A</f>
        <v>1202.1189999999999</v>
      </c>
      <c r="W25" s="408">
        <f>#N/A</f>
        <v>1228.4079999999999</v>
      </c>
      <c r="X25" s="408">
        <f>#N/A</f>
        <v>1220.58</v>
      </c>
      <c r="Y25" s="408">
        <f>#N/A</f>
        <v>1213.8879999999999</v>
      </c>
      <c r="Z25" s="408">
        <f>#N/A</f>
        <v>1207.9179999999999</v>
      </c>
      <c r="AA25" s="408">
        <f>#N/A</f>
        <v>1220.345</v>
      </c>
      <c r="AB25" s="408">
        <f>#N/A</f>
        <v>1214.8979999999999</v>
      </c>
      <c r="AC25" s="408">
        <f>#N/A</f>
        <v>1208.9960000000001</v>
      </c>
      <c r="AD25" s="408">
        <f>#N/A</f>
        <v>1220.42</v>
      </c>
      <c r="AE25" s="408">
        <f>#N/A</f>
        <v>1214.0170000000001</v>
      </c>
      <c r="AF25" s="408">
        <f>#N/A</f>
        <v>1208.72</v>
      </c>
      <c r="AG25" s="408">
        <f>#N/A</f>
        <v>1204.2950000000001</v>
      </c>
      <c r="AH25" s="408">
        <f>#N/A</f>
        <v>1200.5540000000001</v>
      </c>
      <c r="AI25" s="408">
        <f>#N/A</f>
        <v>1197.4739999999999</v>
      </c>
      <c r="AJ25" s="408">
        <f>#N/A</f>
        <v>1194.8720000000001</v>
      </c>
      <c r="AK25" s="408">
        <f>#N/A</f>
        <v>1192.5429999999999</v>
      </c>
      <c r="AL25" s="408">
        <f>#N/A</f>
        <v>1190.521</v>
      </c>
      <c r="AM25" s="408">
        <f>#N/A</f>
        <v>1188.579</v>
      </c>
      <c r="AN25" s="408">
        <f>#N/A</f>
        <v>1186.8510000000001</v>
      </c>
      <c r="AO25" s="408">
        <f>#N/A</f>
        <v>1185.123</v>
      </c>
      <c r="AP25" s="408">
        <f>#N/A</f>
        <v>1183.663</v>
      </c>
      <c r="AQ25" s="408">
        <f>#N/A</f>
        <v>1182.27</v>
      </c>
      <c r="AR25" s="408">
        <f>#N/A</f>
        <v>1180.895</v>
      </c>
      <c r="AS25" s="408">
        <f>#N/A</f>
        <v>1179.6510000000001</v>
      </c>
      <c r="AT25" s="408">
        <f>#N/A</f>
        <v>1171.162</v>
      </c>
      <c r="AU25" s="408">
        <f>#N/A</f>
        <v>1169.7059999999999</v>
      </c>
      <c r="AV25" s="408">
        <f>#N/A</f>
        <v>1168.2059999999999</v>
      </c>
      <c r="AW25" s="408">
        <f>#N/A</f>
        <v>1166.7570000000001</v>
      </c>
      <c r="AX25" s="408">
        <f>#N/A</f>
        <v>1156.2829999999999</v>
      </c>
      <c r="AY25" s="408">
        <f>#N/A</f>
        <v>0</v>
      </c>
      <c r="AZ25" s="408">
        <f>#N/A</f>
        <v>0</v>
      </c>
      <c r="BA25" s="408">
        <f>#N/A</f>
        <v>0</v>
      </c>
      <c r="BB25" s="408">
        <f>#N/A</f>
        <v>0</v>
      </c>
      <c r="BC25" s="408">
        <f>#N/A</f>
        <v>0</v>
      </c>
      <c r="BD25" s="408">
        <f>#N/A</f>
        <v>0</v>
      </c>
      <c r="BE25" s="408">
        <f>#N/A</f>
        <v>0</v>
      </c>
      <c r="BF25" s="408">
        <f>#N/A</f>
        <v>0</v>
      </c>
      <c r="BG25" s="408">
        <f>#N/A</f>
        <v>0</v>
      </c>
      <c r="BH25" s="408">
        <f>#N/A</f>
        <v>0</v>
      </c>
      <c r="BI25" s="408">
        <f>#N/A</f>
        <v>0</v>
      </c>
      <c r="BJ25" s="408">
        <f>#N/A</f>
        <v>0</v>
      </c>
    </row>
    <row r="26" spans="1:62">
      <c r="A26" s="402" t="s">
        <v>596</v>
      </c>
      <c r="B26" s="403" t="s">
        <v>466</v>
      </c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8"/>
      <c r="AE26" s="408"/>
      <c r="AF26" s="408"/>
      <c r="AG26" s="408"/>
      <c r="AH26" s="408"/>
      <c r="AI26" s="408"/>
      <c r="AJ26" s="408"/>
      <c r="AK26" s="408"/>
      <c r="AL26" s="408"/>
      <c r="AM26" s="406"/>
      <c r="AN26" s="406"/>
      <c r="AO26" s="406"/>
      <c r="AP26" s="406"/>
      <c r="AQ26" s="406"/>
      <c r="AR26" s="406"/>
      <c r="AS26" s="406"/>
      <c r="AT26" s="406"/>
      <c r="AU26" s="406"/>
      <c r="AV26" s="406"/>
      <c r="AW26" s="406"/>
      <c r="AX26" s="406"/>
      <c r="AY26" s="406"/>
      <c r="AZ26" s="406"/>
      <c r="BA26" s="406"/>
      <c r="BB26" s="406"/>
      <c r="BC26" s="406"/>
      <c r="BD26" s="406"/>
      <c r="BE26" s="406"/>
      <c r="BF26" s="406"/>
      <c r="BG26" s="406"/>
      <c r="BH26" s="406"/>
      <c r="BI26" s="406"/>
      <c r="BJ26" s="406"/>
    </row>
    <row r="27" spans="1:62">
      <c r="A27" s="402" t="s">
        <v>597</v>
      </c>
      <c r="B27" s="403" t="s">
        <v>467</v>
      </c>
      <c r="C27" s="408">
        <v>173.7</v>
      </c>
      <c r="D27" s="408">
        <v>173.7</v>
      </c>
      <c r="E27" s="408">
        <v>173.7</v>
      </c>
      <c r="F27" s="408">
        <v>173.7</v>
      </c>
      <c r="G27" s="408">
        <v>173.7</v>
      </c>
      <c r="H27" s="408">
        <v>173.7</v>
      </c>
      <c r="I27" s="408">
        <f>#N/A</f>
        <v>150.54</v>
      </c>
      <c r="J27" s="408">
        <f>#N/A</f>
        <v>150.54</v>
      </c>
      <c r="K27" s="408">
        <f>#N/A</f>
        <v>150.54</v>
      </c>
      <c r="L27" s="408">
        <f>#N/A</f>
        <v>150.54</v>
      </c>
      <c r="M27" s="408">
        <f>#N/A</f>
        <v>150.54</v>
      </c>
      <c r="N27" s="408">
        <f>#N/A</f>
        <v>150.54</v>
      </c>
      <c r="O27" s="408">
        <f>#N/A</f>
        <v>150.54</v>
      </c>
      <c r="P27" s="408">
        <f>#N/A</f>
        <v>150.54</v>
      </c>
      <c r="Q27" s="408">
        <f>#N/A</f>
        <v>150.54</v>
      </c>
      <c r="R27" s="408">
        <f>#N/A</f>
        <v>150.54</v>
      </c>
      <c r="S27" s="408">
        <f>#N/A</f>
        <v>150.54</v>
      </c>
      <c r="T27" s="408">
        <f>#N/A</f>
        <v>150.54</v>
      </c>
      <c r="U27" s="408">
        <f>#N/A</f>
        <v>150.54</v>
      </c>
      <c r="V27" s="408">
        <f>#N/A</f>
        <v>150.54</v>
      </c>
      <c r="W27" s="408">
        <f>#N/A</f>
        <v>150.54</v>
      </c>
      <c r="X27" s="408">
        <f>#N/A</f>
        <v>150.54</v>
      </c>
      <c r="Y27" s="408">
        <f>#N/A</f>
        <v>150.54</v>
      </c>
      <c r="Z27" s="408">
        <f>#N/A</f>
        <v>150.54</v>
      </c>
      <c r="AA27" s="408">
        <f>#N/A</f>
        <v>150.54</v>
      </c>
      <c r="AB27" s="408">
        <f>#N/A</f>
        <v>150.54</v>
      </c>
      <c r="AC27" s="408">
        <f>#N/A</f>
        <v>150.54</v>
      </c>
      <c r="AD27" s="408">
        <f>#N/A</f>
        <v>150.54</v>
      </c>
      <c r="AE27" s="408">
        <f>#N/A</f>
        <v>150.54</v>
      </c>
      <c r="AF27" s="408">
        <f>#N/A</f>
        <v>150.54</v>
      </c>
      <c r="AG27" s="408">
        <f>#N/A</f>
        <v>150.54</v>
      </c>
      <c r="AH27" s="408">
        <f>#N/A</f>
        <v>150.54</v>
      </c>
      <c r="AI27" s="408">
        <f>#N/A</f>
        <v>150.54</v>
      </c>
      <c r="AJ27" s="408">
        <f>#N/A</f>
        <v>150.54</v>
      </c>
      <c r="AK27" s="408">
        <f>#N/A</f>
        <v>150.54</v>
      </c>
      <c r="AL27" s="408">
        <f>#N/A</f>
        <v>150.54</v>
      </c>
      <c r="AM27" s="408">
        <f>#N/A</f>
        <v>150.54</v>
      </c>
      <c r="AN27" s="408">
        <f>#N/A</f>
        <v>150.54</v>
      </c>
      <c r="AO27" s="408">
        <f>#N/A</f>
        <v>150.54</v>
      </c>
      <c r="AP27" s="408">
        <f>#N/A</f>
        <v>150.54</v>
      </c>
      <c r="AQ27" s="408">
        <f>#N/A</f>
        <v>150.54</v>
      </c>
      <c r="AR27" s="408">
        <f>#N/A</f>
        <v>150.54</v>
      </c>
      <c r="AS27" s="408">
        <f>#N/A</f>
        <v>150.54</v>
      </c>
      <c r="AT27" s="408">
        <f>#N/A</f>
        <v>150.54</v>
      </c>
      <c r="AU27" s="408">
        <f>#N/A</f>
        <v>150.54</v>
      </c>
      <c r="AV27" s="408">
        <f>#N/A</f>
        <v>150.54</v>
      </c>
      <c r="AW27" s="408">
        <f>#N/A</f>
        <v>150.54</v>
      </c>
      <c r="AX27" s="408">
        <f>#N/A</f>
        <v>150.54</v>
      </c>
      <c r="AY27" s="408">
        <f>#N/A</f>
        <v>150.54</v>
      </c>
      <c r="AZ27" s="408">
        <f>#N/A</f>
        <v>150.54</v>
      </c>
      <c r="BA27" s="408">
        <f>#N/A</f>
        <v>150.54</v>
      </c>
      <c r="BB27" s="408">
        <f>#N/A</f>
        <v>150.54</v>
      </c>
      <c r="BC27" s="408">
        <f>#N/A</f>
        <v>150.54</v>
      </c>
      <c r="BD27" s="408">
        <f>#N/A</f>
        <v>150.54</v>
      </c>
      <c r="BE27" s="408">
        <f>#N/A</f>
        <v>150.54</v>
      </c>
      <c r="BF27" s="408">
        <f>#N/A</f>
        <v>150.54</v>
      </c>
      <c r="BG27" s="408">
        <f>#N/A</f>
        <v>150.54</v>
      </c>
      <c r="BH27" s="408">
        <f>#N/A</f>
        <v>150.54</v>
      </c>
      <c r="BI27" s="408">
        <f>#N/A</f>
        <v>150.54</v>
      </c>
      <c r="BJ27" s="408">
        <f>#N/A</f>
        <v>150.54</v>
      </c>
    </row>
    <row r="28" spans="1:62">
      <c r="A28" s="402" t="s">
        <v>598</v>
      </c>
      <c r="B28" s="403" t="s">
        <v>468</v>
      </c>
      <c r="C28" s="409">
        <v>71.3</v>
      </c>
      <c r="D28" s="409">
        <v>64.399999999999991</v>
      </c>
      <c r="E28" s="409">
        <v>71.3</v>
      </c>
      <c r="F28" s="409">
        <v>69</v>
      </c>
      <c r="G28" s="409">
        <v>71.3</v>
      </c>
      <c r="H28" s="409">
        <v>69</v>
      </c>
      <c r="I28" s="409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09"/>
      <c r="AI28" s="409"/>
      <c r="AJ28" s="409"/>
      <c r="AK28" s="409"/>
      <c r="AL28" s="409"/>
      <c r="AM28" s="409"/>
      <c r="AN28" s="409"/>
      <c r="AO28" s="409"/>
      <c r="AP28" s="409"/>
      <c r="AQ28" s="409"/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  <c r="BG28" s="409"/>
      <c r="BH28" s="409"/>
      <c r="BI28" s="409"/>
      <c r="BJ28" s="409"/>
    </row>
    <row r="29" spans="1:62">
      <c r="A29" s="410"/>
      <c r="B29" s="401" t="s">
        <v>460</v>
      </c>
      <c r="C29" s="389">
        <f>+C30+C31</f>
        <v>0</v>
      </c>
      <c r="D29" s="389">
        <f t="shared" ref="D29:BJ29" si="6">+D30+D31</f>
        <v>0</v>
      </c>
      <c r="E29" s="389">
        <f t="shared" si="6"/>
        <v>0</v>
      </c>
      <c r="F29" s="389">
        <f t="shared" si="6"/>
        <v>2100</v>
      </c>
      <c r="G29" s="389">
        <f t="shared" si="6"/>
        <v>2000</v>
      </c>
      <c r="H29" s="389">
        <f t="shared" si="6"/>
        <v>2000</v>
      </c>
      <c r="I29" s="389">
        <f t="shared" si="6"/>
        <v>2000</v>
      </c>
      <c r="J29" s="389">
        <f t="shared" si="6"/>
        <v>2000</v>
      </c>
      <c r="K29" s="389">
        <f t="shared" si="6"/>
        <v>2000</v>
      </c>
      <c r="L29" s="389">
        <f t="shared" si="6"/>
        <v>31000</v>
      </c>
      <c r="M29" s="389">
        <f t="shared" si="6"/>
        <v>31000</v>
      </c>
      <c r="N29" s="389">
        <f t="shared" si="6"/>
        <v>31000</v>
      </c>
      <c r="O29" s="389">
        <f t="shared" si="6"/>
        <v>31000</v>
      </c>
      <c r="P29" s="389">
        <f t="shared" si="6"/>
        <v>31000</v>
      </c>
      <c r="Q29" s="389">
        <f t="shared" si="6"/>
        <v>31000</v>
      </c>
      <c r="R29" s="389">
        <f t="shared" si="6"/>
        <v>31000</v>
      </c>
      <c r="S29" s="389">
        <f t="shared" si="6"/>
        <v>31000</v>
      </c>
      <c r="T29" s="389">
        <f t="shared" si="6"/>
        <v>31000</v>
      </c>
      <c r="U29" s="389">
        <f t="shared" si="6"/>
        <v>36000</v>
      </c>
      <c r="V29" s="389">
        <f t="shared" si="6"/>
        <v>36000</v>
      </c>
      <c r="W29" s="389">
        <f t="shared" si="6"/>
        <v>36000</v>
      </c>
      <c r="X29" s="389">
        <f t="shared" si="6"/>
        <v>36000</v>
      </c>
      <c r="Y29" s="389">
        <f t="shared" si="6"/>
        <v>36000</v>
      </c>
      <c r="Z29" s="389">
        <f t="shared" si="6"/>
        <v>36000</v>
      </c>
      <c r="AA29" s="389">
        <f t="shared" si="6"/>
        <v>41600</v>
      </c>
      <c r="AB29" s="389">
        <f t="shared" si="6"/>
        <v>41600</v>
      </c>
      <c r="AC29" s="389">
        <f t="shared" si="6"/>
        <v>41600</v>
      </c>
      <c r="AD29" s="389">
        <f t="shared" si="6"/>
        <v>41600</v>
      </c>
      <c r="AE29" s="389">
        <f t="shared" si="6"/>
        <v>41600</v>
      </c>
      <c r="AF29" s="389">
        <f t="shared" si="6"/>
        <v>41600</v>
      </c>
      <c r="AG29" s="389">
        <f t="shared" si="6"/>
        <v>41600</v>
      </c>
      <c r="AH29" s="389">
        <f t="shared" si="6"/>
        <v>41600</v>
      </c>
      <c r="AI29" s="389">
        <f t="shared" si="6"/>
        <v>41600</v>
      </c>
      <c r="AJ29" s="389">
        <f t="shared" si="6"/>
        <v>41600</v>
      </c>
      <c r="AK29" s="389">
        <f t="shared" si="6"/>
        <v>41600</v>
      </c>
      <c r="AL29" s="389">
        <f t="shared" si="6"/>
        <v>41600</v>
      </c>
      <c r="AM29" s="389">
        <f t="shared" si="6"/>
        <v>46600</v>
      </c>
      <c r="AN29" s="389">
        <f t="shared" si="6"/>
        <v>46600</v>
      </c>
      <c r="AO29" s="389">
        <f t="shared" si="6"/>
        <v>46600</v>
      </c>
      <c r="AP29" s="389">
        <f t="shared" si="6"/>
        <v>46600</v>
      </c>
      <c r="AQ29" s="389">
        <f t="shared" si="6"/>
        <v>46600</v>
      </c>
      <c r="AR29" s="389">
        <f t="shared" si="6"/>
        <v>46600</v>
      </c>
      <c r="AS29" s="389">
        <f t="shared" si="6"/>
        <v>46600</v>
      </c>
      <c r="AT29" s="389">
        <f t="shared" si="6"/>
        <v>46600</v>
      </c>
      <c r="AU29" s="389">
        <f t="shared" si="6"/>
        <v>46600</v>
      </c>
      <c r="AV29" s="389">
        <f t="shared" si="6"/>
        <v>46600</v>
      </c>
      <c r="AW29" s="389">
        <f t="shared" si="6"/>
        <v>46600</v>
      </c>
      <c r="AX29" s="389">
        <f t="shared" si="6"/>
        <v>46600</v>
      </c>
      <c r="AY29" s="389">
        <f t="shared" si="6"/>
        <v>46600</v>
      </c>
      <c r="AZ29" s="389">
        <f t="shared" si="6"/>
        <v>46600</v>
      </c>
      <c r="BA29" s="389">
        <f t="shared" si="6"/>
        <v>46600</v>
      </c>
      <c r="BB29" s="389">
        <f t="shared" si="6"/>
        <v>46600</v>
      </c>
      <c r="BC29" s="389">
        <f t="shared" si="6"/>
        <v>46600</v>
      </c>
      <c r="BD29" s="389">
        <f t="shared" si="6"/>
        <v>46600</v>
      </c>
      <c r="BE29" s="389">
        <f t="shared" si="6"/>
        <v>46600</v>
      </c>
      <c r="BF29" s="389">
        <f t="shared" si="6"/>
        <v>46600</v>
      </c>
      <c r="BG29" s="389">
        <f t="shared" si="6"/>
        <v>46600</v>
      </c>
      <c r="BH29" s="389">
        <f t="shared" si="6"/>
        <v>46600</v>
      </c>
      <c r="BI29" s="389">
        <f t="shared" si="6"/>
        <v>46600</v>
      </c>
      <c r="BJ29" s="389">
        <f t="shared" si="6"/>
        <v>46600</v>
      </c>
    </row>
    <row r="30" spans="1:62">
      <c r="A30" s="402" t="s">
        <v>599</v>
      </c>
      <c r="B30" s="403" t="s">
        <v>600</v>
      </c>
      <c r="C30" s="409">
        <v>0</v>
      </c>
      <c r="D30" s="409">
        <f>#N/A</f>
        <v>0</v>
      </c>
      <c r="E30" s="409">
        <f>#N/A</f>
        <v>0</v>
      </c>
      <c r="F30" s="409">
        <v>2100</v>
      </c>
      <c r="G30" s="409">
        <v>2000</v>
      </c>
      <c r="H30" s="409">
        <v>2000</v>
      </c>
      <c r="I30" s="409">
        <v>2000</v>
      </c>
      <c r="J30" s="409">
        <v>2000</v>
      </c>
      <c r="K30" s="409">
        <v>2000</v>
      </c>
      <c r="L30" s="409">
        <f>#N/A</f>
        <v>6000</v>
      </c>
      <c r="M30" s="409">
        <f>#N/A</f>
        <v>6000</v>
      </c>
      <c r="N30" s="409">
        <f>#N/A</f>
        <v>6000</v>
      </c>
      <c r="O30" s="409">
        <f>#N/A</f>
        <v>6000</v>
      </c>
      <c r="P30" s="409">
        <f>#N/A</f>
        <v>6000</v>
      </c>
      <c r="Q30" s="409">
        <f>#N/A</f>
        <v>6000</v>
      </c>
      <c r="R30" s="409">
        <f>#N/A</f>
        <v>6000</v>
      </c>
      <c r="S30" s="409">
        <f>#N/A</f>
        <v>6000</v>
      </c>
      <c r="T30" s="409">
        <f>#N/A</f>
        <v>6000</v>
      </c>
      <c r="U30" s="409">
        <f>#N/A</f>
        <v>6000</v>
      </c>
      <c r="V30" s="409">
        <f>#N/A</f>
        <v>6000</v>
      </c>
      <c r="W30" s="409">
        <f>#N/A</f>
        <v>6000</v>
      </c>
      <c r="X30" s="409">
        <f>#N/A</f>
        <v>6000</v>
      </c>
      <c r="Y30" s="409">
        <f>#N/A</f>
        <v>6000</v>
      </c>
      <c r="Z30" s="409">
        <f>#N/A</f>
        <v>6000</v>
      </c>
      <c r="AA30" s="409">
        <f>#N/A</f>
        <v>6600</v>
      </c>
      <c r="AB30" s="409">
        <f>#N/A</f>
        <v>6600</v>
      </c>
      <c r="AC30" s="409">
        <f>#N/A</f>
        <v>6600</v>
      </c>
      <c r="AD30" s="409">
        <f>#N/A</f>
        <v>6600</v>
      </c>
      <c r="AE30" s="409">
        <f>#N/A</f>
        <v>6600</v>
      </c>
      <c r="AF30" s="409">
        <f>#N/A</f>
        <v>6600</v>
      </c>
      <c r="AG30" s="409">
        <f>#N/A</f>
        <v>6600</v>
      </c>
      <c r="AH30" s="409">
        <f>#N/A</f>
        <v>6600</v>
      </c>
      <c r="AI30" s="409">
        <f>#N/A</f>
        <v>6600</v>
      </c>
      <c r="AJ30" s="409">
        <f>#N/A</f>
        <v>6600</v>
      </c>
      <c r="AK30" s="409">
        <f>#N/A</f>
        <v>6600</v>
      </c>
      <c r="AL30" s="409">
        <f>#N/A</f>
        <v>6600</v>
      </c>
      <c r="AM30" s="409">
        <f>#N/A</f>
        <v>6600</v>
      </c>
      <c r="AN30" s="409">
        <f>#N/A</f>
        <v>6600</v>
      </c>
      <c r="AO30" s="409">
        <f>#N/A</f>
        <v>6600</v>
      </c>
      <c r="AP30" s="409">
        <f>#N/A</f>
        <v>6600</v>
      </c>
      <c r="AQ30" s="409">
        <f>#N/A</f>
        <v>6600</v>
      </c>
      <c r="AR30" s="409">
        <f>#N/A</f>
        <v>6600</v>
      </c>
      <c r="AS30" s="409">
        <f>#N/A</f>
        <v>6600</v>
      </c>
      <c r="AT30" s="409">
        <f>#N/A</f>
        <v>6600</v>
      </c>
      <c r="AU30" s="409">
        <f>#N/A</f>
        <v>6600</v>
      </c>
      <c r="AV30" s="409">
        <f>#N/A</f>
        <v>6600</v>
      </c>
      <c r="AW30" s="409">
        <f>#N/A</f>
        <v>6600</v>
      </c>
      <c r="AX30" s="409">
        <f>#N/A</f>
        <v>6600</v>
      </c>
      <c r="AY30" s="409">
        <f>#N/A</f>
        <v>6600</v>
      </c>
      <c r="AZ30" s="409">
        <f>#N/A</f>
        <v>6600</v>
      </c>
      <c r="BA30" s="409">
        <f>#N/A</f>
        <v>6600</v>
      </c>
      <c r="BB30" s="409">
        <f>#N/A</f>
        <v>6600</v>
      </c>
      <c r="BC30" s="409">
        <f>#N/A</f>
        <v>6600</v>
      </c>
      <c r="BD30" s="409">
        <f>#N/A</f>
        <v>6600</v>
      </c>
      <c r="BE30" s="409">
        <f>#N/A</f>
        <v>6600</v>
      </c>
      <c r="BF30" s="409">
        <f>#N/A</f>
        <v>6600</v>
      </c>
      <c r="BG30" s="409">
        <f>#N/A</f>
        <v>6600</v>
      </c>
      <c r="BH30" s="409">
        <f>#N/A</f>
        <v>6600</v>
      </c>
      <c r="BI30" s="409">
        <f>#N/A</f>
        <v>6600</v>
      </c>
      <c r="BJ30" s="409">
        <f>#N/A</f>
        <v>6600</v>
      </c>
    </row>
    <row r="31" spans="1:62">
      <c r="A31" s="402" t="s">
        <v>601</v>
      </c>
      <c r="B31" s="403" t="s">
        <v>602</v>
      </c>
      <c r="C31" s="409">
        <v>0</v>
      </c>
      <c r="D31" s="409">
        <v>0</v>
      </c>
      <c r="E31" s="409">
        <v>0</v>
      </c>
      <c r="F31" s="409">
        <v>0</v>
      </c>
      <c r="G31" s="409">
        <v>0</v>
      </c>
      <c r="H31" s="409">
        <v>0</v>
      </c>
      <c r="I31" s="409">
        <v>0</v>
      </c>
      <c r="J31" s="409">
        <v>0</v>
      </c>
      <c r="K31" s="409">
        <v>0</v>
      </c>
      <c r="L31" s="409">
        <f>#N/A</f>
        <v>25000</v>
      </c>
      <c r="M31" s="409">
        <f>#N/A</f>
        <v>25000</v>
      </c>
      <c r="N31" s="409">
        <f>#N/A</f>
        <v>25000</v>
      </c>
      <c r="O31" s="409">
        <f>#N/A</f>
        <v>25000</v>
      </c>
      <c r="P31" s="409">
        <f>#N/A</f>
        <v>25000</v>
      </c>
      <c r="Q31" s="409">
        <f>#N/A</f>
        <v>25000</v>
      </c>
      <c r="R31" s="409">
        <f>#N/A</f>
        <v>25000</v>
      </c>
      <c r="S31" s="409">
        <f>#N/A</f>
        <v>25000</v>
      </c>
      <c r="T31" s="409">
        <f>#N/A</f>
        <v>25000</v>
      </c>
      <c r="U31" s="409">
        <f>#N/A</f>
        <v>30000</v>
      </c>
      <c r="V31" s="409">
        <f>#N/A</f>
        <v>30000</v>
      </c>
      <c r="W31" s="409">
        <f>#N/A</f>
        <v>30000</v>
      </c>
      <c r="X31" s="409">
        <f>#N/A</f>
        <v>30000</v>
      </c>
      <c r="Y31" s="409">
        <f>#N/A</f>
        <v>30000</v>
      </c>
      <c r="Z31" s="409">
        <f>#N/A</f>
        <v>30000</v>
      </c>
      <c r="AA31" s="409">
        <f>#N/A</f>
        <v>35000</v>
      </c>
      <c r="AB31" s="409">
        <f>#N/A</f>
        <v>35000</v>
      </c>
      <c r="AC31" s="409">
        <f>#N/A</f>
        <v>35000</v>
      </c>
      <c r="AD31" s="409">
        <f>#N/A</f>
        <v>35000</v>
      </c>
      <c r="AE31" s="409">
        <f>#N/A</f>
        <v>35000</v>
      </c>
      <c r="AF31" s="409">
        <f>#N/A</f>
        <v>35000</v>
      </c>
      <c r="AG31" s="409">
        <f>#N/A</f>
        <v>35000</v>
      </c>
      <c r="AH31" s="409">
        <f>#N/A</f>
        <v>35000</v>
      </c>
      <c r="AI31" s="409">
        <f>#N/A</f>
        <v>35000</v>
      </c>
      <c r="AJ31" s="409">
        <f>#N/A</f>
        <v>35000</v>
      </c>
      <c r="AK31" s="409">
        <f>#N/A</f>
        <v>35000</v>
      </c>
      <c r="AL31" s="409">
        <f>#N/A</f>
        <v>35000</v>
      </c>
      <c r="AM31" s="409">
        <f>#N/A</f>
        <v>40000</v>
      </c>
      <c r="AN31" s="409">
        <f>#N/A</f>
        <v>40000</v>
      </c>
      <c r="AO31" s="409">
        <f>#N/A</f>
        <v>40000</v>
      </c>
      <c r="AP31" s="409">
        <f>#N/A</f>
        <v>40000</v>
      </c>
      <c r="AQ31" s="409">
        <f>#N/A</f>
        <v>40000</v>
      </c>
      <c r="AR31" s="409">
        <f>#N/A</f>
        <v>40000</v>
      </c>
      <c r="AS31" s="409">
        <f>#N/A</f>
        <v>40000</v>
      </c>
      <c r="AT31" s="409">
        <f>#N/A</f>
        <v>40000</v>
      </c>
      <c r="AU31" s="409">
        <f>#N/A</f>
        <v>40000</v>
      </c>
      <c r="AV31" s="409">
        <f>#N/A</f>
        <v>40000</v>
      </c>
      <c r="AW31" s="409">
        <f>#N/A</f>
        <v>40000</v>
      </c>
      <c r="AX31" s="409">
        <f>#N/A</f>
        <v>40000</v>
      </c>
      <c r="AY31" s="409">
        <f>#N/A</f>
        <v>40000</v>
      </c>
      <c r="AZ31" s="409">
        <f>#N/A</f>
        <v>40000</v>
      </c>
      <c r="BA31" s="409">
        <f>#N/A</f>
        <v>40000</v>
      </c>
      <c r="BB31" s="409">
        <f>#N/A</f>
        <v>40000</v>
      </c>
      <c r="BC31" s="409">
        <f>#N/A</f>
        <v>40000</v>
      </c>
      <c r="BD31" s="409">
        <f>#N/A</f>
        <v>40000</v>
      </c>
      <c r="BE31" s="409">
        <f>#N/A</f>
        <v>40000</v>
      </c>
      <c r="BF31" s="409">
        <f>#N/A</f>
        <v>40000</v>
      </c>
      <c r="BG31" s="409">
        <f>#N/A</f>
        <v>40000</v>
      </c>
      <c r="BH31" s="409">
        <f>#N/A</f>
        <v>40000</v>
      </c>
      <c r="BI31" s="409">
        <f>#N/A</f>
        <v>40000</v>
      </c>
      <c r="BJ31" s="409">
        <f>#N/A</f>
        <v>40000</v>
      </c>
    </row>
    <row r="32" spans="1:62" s="410" customFormat="1">
      <c r="B32" s="411"/>
      <c r="C32" s="412"/>
      <c r="D32" s="412"/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  <c r="AV32" s="412"/>
      <c r="AW32" s="412"/>
      <c r="AX32" s="412"/>
      <c r="AY32" s="412"/>
      <c r="AZ32" s="412"/>
      <c r="BA32" s="412"/>
      <c r="BB32" s="412"/>
      <c r="BC32" s="412"/>
      <c r="BD32" s="412"/>
      <c r="BE32" s="412"/>
      <c r="BF32" s="412"/>
      <c r="BG32" s="412"/>
      <c r="BH32" s="412"/>
      <c r="BI32" s="412"/>
      <c r="BJ32" s="412"/>
    </row>
    <row r="33" spans="2:62" s="410" customFormat="1">
      <c r="B33" s="386" t="s">
        <v>603</v>
      </c>
      <c r="C33" s="387">
        <v>43831</v>
      </c>
      <c r="D33" s="387">
        <v>43862</v>
      </c>
      <c r="E33" s="387">
        <v>43891</v>
      </c>
      <c r="F33" s="387">
        <v>43922</v>
      </c>
      <c r="G33" s="387">
        <v>43952</v>
      </c>
      <c r="H33" s="387">
        <v>43983</v>
      </c>
      <c r="I33" s="387">
        <v>44013</v>
      </c>
      <c r="J33" s="387">
        <v>44044</v>
      </c>
      <c r="K33" s="387">
        <v>44075</v>
      </c>
      <c r="L33" s="387">
        <v>44105</v>
      </c>
      <c r="M33" s="387">
        <v>44136</v>
      </c>
      <c r="N33" s="387">
        <v>44166</v>
      </c>
      <c r="O33" s="387">
        <v>44197</v>
      </c>
      <c r="P33" s="387">
        <v>44228</v>
      </c>
      <c r="Q33" s="387">
        <v>44256</v>
      </c>
      <c r="R33" s="387">
        <v>44287</v>
      </c>
      <c r="S33" s="387">
        <v>44317</v>
      </c>
      <c r="T33" s="387">
        <v>44348</v>
      </c>
      <c r="U33" s="387">
        <v>44378</v>
      </c>
      <c r="V33" s="387">
        <v>44409</v>
      </c>
      <c r="W33" s="387">
        <v>44440</v>
      </c>
      <c r="X33" s="387">
        <v>44470</v>
      </c>
      <c r="Y33" s="387">
        <v>44501</v>
      </c>
      <c r="Z33" s="387">
        <v>44531</v>
      </c>
      <c r="AA33" s="387">
        <v>44562</v>
      </c>
      <c r="AB33" s="387">
        <v>44593</v>
      </c>
      <c r="AC33" s="387">
        <v>44621</v>
      </c>
      <c r="AD33" s="387">
        <v>44652</v>
      </c>
      <c r="AE33" s="387">
        <v>44682</v>
      </c>
      <c r="AF33" s="387">
        <v>44713</v>
      </c>
      <c r="AG33" s="387">
        <v>44743</v>
      </c>
      <c r="AH33" s="387">
        <v>44774</v>
      </c>
      <c r="AI33" s="387">
        <v>44805</v>
      </c>
      <c r="AJ33" s="387">
        <v>44835</v>
      </c>
      <c r="AK33" s="387">
        <v>44866</v>
      </c>
      <c r="AL33" s="387">
        <v>44896</v>
      </c>
      <c r="AM33" s="387">
        <v>44927</v>
      </c>
      <c r="AN33" s="387">
        <v>44958</v>
      </c>
      <c r="AO33" s="387">
        <v>44986</v>
      </c>
      <c r="AP33" s="387">
        <v>45017</v>
      </c>
      <c r="AQ33" s="387">
        <v>45047</v>
      </c>
      <c r="AR33" s="387">
        <v>45078</v>
      </c>
      <c r="AS33" s="387">
        <v>45108</v>
      </c>
      <c r="AT33" s="387">
        <v>45139</v>
      </c>
      <c r="AU33" s="387">
        <v>45170</v>
      </c>
      <c r="AV33" s="387">
        <v>45200</v>
      </c>
      <c r="AW33" s="387">
        <v>45231</v>
      </c>
      <c r="AX33" s="387">
        <v>45261</v>
      </c>
      <c r="AY33" s="387">
        <v>45292</v>
      </c>
      <c r="AZ33" s="387">
        <v>45323</v>
      </c>
      <c r="BA33" s="387">
        <v>45352</v>
      </c>
      <c r="BB33" s="387">
        <v>45383</v>
      </c>
      <c r="BC33" s="387">
        <v>45413</v>
      </c>
      <c r="BD33" s="387">
        <v>45444</v>
      </c>
      <c r="BE33" s="387">
        <v>45474</v>
      </c>
      <c r="BF33" s="387">
        <v>45505</v>
      </c>
      <c r="BG33" s="387">
        <v>45536</v>
      </c>
      <c r="BH33" s="387">
        <v>45566</v>
      </c>
      <c r="BI33" s="387">
        <v>45597</v>
      </c>
      <c r="BJ33" s="387">
        <v>45627</v>
      </c>
    </row>
    <row r="34" spans="2:62" s="410" customFormat="1">
      <c r="B34" s="401" t="s">
        <v>604</v>
      </c>
      <c r="C34" s="413">
        <f>+C35+C36</f>
        <v>60611.912203506246</v>
      </c>
      <c r="D34" s="413">
        <f t="shared" ref="D34:BJ34" si="7">+D35+D36</f>
        <v>54366.198203506239</v>
      </c>
      <c r="E34" s="413">
        <f t="shared" si="7"/>
        <v>51726.428803506235</v>
      </c>
      <c r="F34" s="413">
        <f t="shared" si="7"/>
        <v>49830.545203506241</v>
      </c>
      <c r="G34" s="413">
        <f t="shared" si="7"/>
        <v>51363.16820350624</v>
      </c>
      <c r="H34" s="413">
        <f t="shared" si="7"/>
        <v>54236.786203506235</v>
      </c>
      <c r="I34" s="413">
        <f t="shared" si="7"/>
        <v>47944.361961593422</v>
      </c>
      <c r="J34" s="413">
        <f t="shared" si="7"/>
        <v>50341.072832044447</v>
      </c>
      <c r="K34" s="413">
        <f t="shared" si="7"/>
        <v>53979.159650293957</v>
      </c>
      <c r="L34" s="413">
        <f t="shared" si="7"/>
        <v>56556.830995881239</v>
      </c>
      <c r="M34" s="413">
        <f t="shared" si="7"/>
        <v>54485.111655216162</v>
      </c>
      <c r="N34" s="413">
        <f t="shared" si="7"/>
        <v>56074.731684140279</v>
      </c>
      <c r="O34" s="413">
        <f t="shared" si="7"/>
        <v>38242.981578519539</v>
      </c>
      <c r="P34" s="413">
        <f t="shared" si="7"/>
        <v>38269.50747487128</v>
      </c>
      <c r="Q34" s="413">
        <f t="shared" si="7"/>
        <v>38282.249674748891</v>
      </c>
      <c r="R34" s="413">
        <f t="shared" si="7"/>
        <v>38187.208664009398</v>
      </c>
      <c r="S34" s="413">
        <f t="shared" si="7"/>
        <v>38201.750986930965</v>
      </c>
      <c r="T34" s="413">
        <f t="shared" si="7"/>
        <v>38142.13240102648</v>
      </c>
      <c r="U34" s="413">
        <f t="shared" si="7"/>
        <v>37255.832416292753</v>
      </c>
      <c r="V34" s="413">
        <f t="shared" si="7"/>
        <v>37229.584119066756</v>
      </c>
      <c r="W34" s="413">
        <f t="shared" si="7"/>
        <v>37217.384409229402</v>
      </c>
      <c r="X34" s="413">
        <f t="shared" si="7"/>
        <v>37219.702206995222</v>
      </c>
      <c r="Y34" s="413">
        <f t="shared" si="7"/>
        <v>37176.432180274984</v>
      </c>
      <c r="Z34" s="413">
        <f t="shared" si="7"/>
        <v>37180.690724930508</v>
      </c>
      <c r="AA34" s="413">
        <f t="shared" si="7"/>
        <v>29074.606280257009</v>
      </c>
      <c r="AB34" s="413">
        <f t="shared" si="7"/>
        <v>29003.398656871494</v>
      </c>
      <c r="AC34" s="413">
        <f t="shared" si="7"/>
        <v>29037.669122845098</v>
      </c>
      <c r="AD34" s="413">
        <f t="shared" si="7"/>
        <v>29020.710130009094</v>
      </c>
      <c r="AE34" s="413">
        <f t="shared" si="7"/>
        <v>29021.478874325931</v>
      </c>
      <c r="AF34" s="413">
        <f t="shared" si="7"/>
        <v>28988.801276878345</v>
      </c>
      <c r="AG34" s="413">
        <f t="shared" si="7"/>
        <v>28991.697390853318</v>
      </c>
      <c r="AH34" s="413">
        <f t="shared" si="7"/>
        <v>28978.158265095663</v>
      </c>
      <c r="AI34" s="413">
        <f t="shared" si="7"/>
        <v>28948.192905940745</v>
      </c>
      <c r="AJ34" s="413">
        <f t="shared" si="7"/>
        <v>28952.520038009661</v>
      </c>
      <c r="AK34" s="413">
        <f t="shared" si="7"/>
        <v>28917.819119130643</v>
      </c>
      <c r="AL34" s="413">
        <f t="shared" si="7"/>
        <v>28923.626129233988</v>
      </c>
      <c r="AM34" s="413">
        <f t="shared" si="7"/>
        <v>8999.2933263796604</v>
      </c>
      <c r="AN34" s="413">
        <f t="shared" si="7"/>
        <v>8942.7223103423439</v>
      </c>
      <c r="AO34" s="413">
        <f t="shared" si="7"/>
        <v>8980.2756892924463</v>
      </c>
      <c r="AP34" s="413">
        <f t="shared" si="7"/>
        <v>8952.6965634105909</v>
      </c>
      <c r="AQ34" s="413">
        <f t="shared" si="7"/>
        <v>8958.1026950128835</v>
      </c>
      <c r="AR34" s="413">
        <f t="shared" si="7"/>
        <v>8934.1853853233752</v>
      </c>
      <c r="AS34" s="413">
        <f t="shared" si="7"/>
        <v>8940.9818439844985</v>
      </c>
      <c r="AT34" s="413">
        <f t="shared" si="7"/>
        <v>8925.7009487223895</v>
      </c>
      <c r="AU34" s="413">
        <f t="shared" si="7"/>
        <v>8903.1825129399567</v>
      </c>
      <c r="AV34" s="413">
        <f t="shared" si="7"/>
        <v>8902.9933664194286</v>
      </c>
      <c r="AW34" s="413">
        <f t="shared" si="7"/>
        <v>8879.9329218560397</v>
      </c>
      <c r="AX34" s="413">
        <f t="shared" si="7"/>
        <v>8877.4618446835775</v>
      </c>
      <c r="AY34" s="413">
        <f t="shared" si="7"/>
        <v>3424.4401866746007</v>
      </c>
      <c r="AZ34" s="413">
        <f t="shared" si="7"/>
        <v>3392.6591524549208</v>
      </c>
      <c r="BA34" s="413">
        <f t="shared" si="7"/>
        <v>3415.2801139043477</v>
      </c>
      <c r="BB34" s="413">
        <f t="shared" si="7"/>
        <v>3396.4069346095089</v>
      </c>
      <c r="BC34" s="413">
        <f t="shared" si="7"/>
        <v>3405.2005867951925</v>
      </c>
      <c r="BD34" s="413">
        <f t="shared" si="7"/>
        <v>3387.7931221311519</v>
      </c>
      <c r="BE34" s="413">
        <f t="shared" si="7"/>
        <v>3396.3528527164804</v>
      </c>
      <c r="BF34" s="413">
        <f t="shared" si="7"/>
        <v>3391.9705366534572</v>
      </c>
      <c r="BG34" s="413">
        <f t="shared" si="7"/>
        <v>3375.1261930546443</v>
      </c>
      <c r="BH34" s="413">
        <f t="shared" si="7"/>
        <v>3378.2250415026142</v>
      </c>
      <c r="BI34" s="413">
        <f t="shared" si="7"/>
        <v>3361.6941361207737</v>
      </c>
      <c r="BJ34" s="413">
        <f t="shared" si="7"/>
        <v>3369.4766803871871</v>
      </c>
    </row>
    <row r="35" spans="2:62" s="410" customFormat="1">
      <c r="B35" s="414" t="s">
        <v>605</v>
      </c>
      <c r="C35" s="408">
        <f t="shared" ref="C35:BJ35" si="8">+C21+C10</f>
        <v>60611.912203506246</v>
      </c>
      <c r="D35" s="408">
        <f t="shared" si="8"/>
        <v>54366.198203506239</v>
      </c>
      <c r="E35" s="408">
        <f t="shared" si="8"/>
        <v>51726.428803506235</v>
      </c>
      <c r="F35" s="408">
        <f t="shared" si="8"/>
        <v>49830.545203506241</v>
      </c>
      <c r="G35" s="408">
        <f t="shared" si="8"/>
        <v>51363.16820350624</v>
      </c>
      <c r="H35" s="408">
        <f t="shared" si="8"/>
        <v>54236.786203506235</v>
      </c>
      <c r="I35" s="408">
        <f t="shared" si="8"/>
        <v>47944.361961593422</v>
      </c>
      <c r="J35" s="408">
        <f t="shared" si="8"/>
        <v>50341.072832044447</v>
      </c>
      <c r="K35" s="408">
        <f t="shared" si="8"/>
        <v>53979.159650293957</v>
      </c>
      <c r="L35" s="408">
        <f t="shared" si="8"/>
        <v>56556.830995881239</v>
      </c>
      <c r="M35" s="408">
        <f t="shared" si="8"/>
        <v>54485.111655216162</v>
      </c>
      <c r="N35" s="408">
        <f t="shared" si="8"/>
        <v>56074.731684140279</v>
      </c>
      <c r="O35" s="408">
        <f t="shared" si="8"/>
        <v>38242.981578519539</v>
      </c>
      <c r="P35" s="408">
        <f t="shared" si="8"/>
        <v>38269.50747487128</v>
      </c>
      <c r="Q35" s="408">
        <f t="shared" si="8"/>
        <v>38282.249674748891</v>
      </c>
      <c r="R35" s="408">
        <f t="shared" si="8"/>
        <v>38187.208664009398</v>
      </c>
      <c r="S35" s="408">
        <f t="shared" si="8"/>
        <v>38201.750986930965</v>
      </c>
      <c r="T35" s="408">
        <f t="shared" si="8"/>
        <v>38142.13240102648</v>
      </c>
      <c r="U35" s="408">
        <f t="shared" si="8"/>
        <v>37255.832416292753</v>
      </c>
      <c r="V35" s="408">
        <f t="shared" si="8"/>
        <v>37229.584119066756</v>
      </c>
      <c r="W35" s="408">
        <f t="shared" si="8"/>
        <v>37217.384409229402</v>
      </c>
      <c r="X35" s="408">
        <f t="shared" si="8"/>
        <v>37219.702206995222</v>
      </c>
      <c r="Y35" s="408">
        <f t="shared" si="8"/>
        <v>37176.432180274984</v>
      </c>
      <c r="Z35" s="408">
        <f t="shared" si="8"/>
        <v>37180.690724930508</v>
      </c>
      <c r="AA35" s="408">
        <f t="shared" si="8"/>
        <v>29074.606280257009</v>
      </c>
      <c r="AB35" s="408">
        <f t="shared" si="8"/>
        <v>29003.398656871494</v>
      </c>
      <c r="AC35" s="408">
        <f t="shared" si="8"/>
        <v>29037.669122845098</v>
      </c>
      <c r="AD35" s="408">
        <f t="shared" si="8"/>
        <v>29020.710130009094</v>
      </c>
      <c r="AE35" s="408">
        <f t="shared" si="8"/>
        <v>29021.478874325931</v>
      </c>
      <c r="AF35" s="408">
        <f t="shared" si="8"/>
        <v>28988.801276878345</v>
      </c>
      <c r="AG35" s="408">
        <f t="shared" si="8"/>
        <v>28991.697390853318</v>
      </c>
      <c r="AH35" s="408">
        <f t="shared" si="8"/>
        <v>28978.158265095663</v>
      </c>
      <c r="AI35" s="408">
        <f t="shared" si="8"/>
        <v>28948.192905940745</v>
      </c>
      <c r="AJ35" s="408">
        <f t="shared" si="8"/>
        <v>28952.520038009661</v>
      </c>
      <c r="AK35" s="408">
        <f t="shared" si="8"/>
        <v>28917.819119130643</v>
      </c>
      <c r="AL35" s="408">
        <f t="shared" si="8"/>
        <v>28923.626129233988</v>
      </c>
      <c r="AM35" s="408">
        <f t="shared" si="8"/>
        <v>8999.2933263796604</v>
      </c>
      <c r="AN35" s="408">
        <f t="shared" si="8"/>
        <v>8942.7223103423439</v>
      </c>
      <c r="AO35" s="408">
        <f t="shared" si="8"/>
        <v>8980.2756892924463</v>
      </c>
      <c r="AP35" s="408">
        <f t="shared" si="8"/>
        <v>8952.6965634105909</v>
      </c>
      <c r="AQ35" s="408">
        <f t="shared" si="8"/>
        <v>8958.1026950128835</v>
      </c>
      <c r="AR35" s="408">
        <f t="shared" si="8"/>
        <v>8934.1853853233752</v>
      </c>
      <c r="AS35" s="408">
        <f t="shared" si="8"/>
        <v>8940.9818439844985</v>
      </c>
      <c r="AT35" s="408">
        <f t="shared" si="8"/>
        <v>8925.7009487223895</v>
      </c>
      <c r="AU35" s="408">
        <f t="shared" si="8"/>
        <v>8903.1825129399567</v>
      </c>
      <c r="AV35" s="408">
        <f t="shared" si="8"/>
        <v>8902.9933664194286</v>
      </c>
      <c r="AW35" s="408">
        <f t="shared" si="8"/>
        <v>8879.9329218560397</v>
      </c>
      <c r="AX35" s="408">
        <f t="shared" si="8"/>
        <v>8877.4618446835775</v>
      </c>
      <c r="AY35" s="408">
        <f t="shared" si="8"/>
        <v>3424.4401866746007</v>
      </c>
      <c r="AZ35" s="408">
        <f t="shared" si="8"/>
        <v>3392.6591524549208</v>
      </c>
      <c r="BA35" s="408">
        <f t="shared" si="8"/>
        <v>3415.2801139043477</v>
      </c>
      <c r="BB35" s="408">
        <f t="shared" si="8"/>
        <v>3396.4069346095089</v>
      </c>
      <c r="BC35" s="408">
        <f t="shared" si="8"/>
        <v>3405.2005867951925</v>
      </c>
      <c r="BD35" s="408">
        <f t="shared" si="8"/>
        <v>3387.7931221311519</v>
      </c>
      <c r="BE35" s="408">
        <f t="shared" si="8"/>
        <v>3396.3528527164804</v>
      </c>
      <c r="BF35" s="408">
        <f t="shared" si="8"/>
        <v>3391.9705366534572</v>
      </c>
      <c r="BG35" s="408">
        <f t="shared" si="8"/>
        <v>3375.1261930546443</v>
      </c>
      <c r="BH35" s="408">
        <f t="shared" si="8"/>
        <v>3378.2250415026142</v>
      </c>
      <c r="BI35" s="408">
        <f t="shared" si="8"/>
        <v>3361.6941361207737</v>
      </c>
      <c r="BJ35" s="408">
        <f t="shared" si="8"/>
        <v>3369.4766803871871</v>
      </c>
    </row>
    <row r="36" spans="2:62" s="410" customFormat="1">
      <c r="B36" s="414" t="s">
        <v>606</v>
      </c>
      <c r="C36" s="408">
        <v>0</v>
      </c>
      <c r="D36" s="408">
        <v>0</v>
      </c>
      <c r="E36" s="408">
        <v>0</v>
      </c>
      <c r="F36" s="408">
        <v>0</v>
      </c>
      <c r="G36" s="408">
        <v>0</v>
      </c>
      <c r="H36" s="408">
        <v>0</v>
      </c>
      <c r="I36" s="408">
        <v>0</v>
      </c>
      <c r="J36" s="408">
        <v>0</v>
      </c>
      <c r="K36" s="408">
        <v>0</v>
      </c>
      <c r="L36" s="408">
        <v>0</v>
      </c>
      <c r="M36" s="408">
        <v>0</v>
      </c>
      <c r="N36" s="408">
        <v>0</v>
      </c>
      <c r="O36" s="408">
        <v>0</v>
      </c>
      <c r="P36" s="408">
        <v>0</v>
      </c>
      <c r="Q36" s="408">
        <v>0</v>
      </c>
      <c r="R36" s="408">
        <v>0</v>
      </c>
      <c r="S36" s="408">
        <v>0</v>
      </c>
      <c r="T36" s="408">
        <v>0</v>
      </c>
      <c r="U36" s="408">
        <v>0</v>
      </c>
      <c r="V36" s="408">
        <v>0</v>
      </c>
      <c r="W36" s="408">
        <v>0</v>
      </c>
      <c r="X36" s="408">
        <v>0</v>
      </c>
      <c r="Y36" s="408">
        <v>0</v>
      </c>
      <c r="Z36" s="408">
        <v>0</v>
      </c>
      <c r="AA36" s="408">
        <v>0</v>
      </c>
      <c r="AB36" s="408">
        <v>0</v>
      </c>
      <c r="AC36" s="408">
        <v>0</v>
      </c>
      <c r="AD36" s="408">
        <v>0</v>
      </c>
      <c r="AE36" s="408">
        <v>0</v>
      </c>
      <c r="AF36" s="408">
        <v>0</v>
      </c>
      <c r="AG36" s="408">
        <v>0</v>
      </c>
      <c r="AH36" s="408">
        <v>0</v>
      </c>
      <c r="AI36" s="408">
        <v>0</v>
      </c>
      <c r="AJ36" s="408">
        <v>0</v>
      </c>
      <c r="AK36" s="408">
        <v>0</v>
      </c>
      <c r="AL36" s="408">
        <v>0</v>
      </c>
      <c r="AM36" s="408">
        <v>0</v>
      </c>
      <c r="AN36" s="408">
        <v>0</v>
      </c>
      <c r="AO36" s="408">
        <v>0</v>
      </c>
      <c r="AP36" s="408">
        <v>0</v>
      </c>
      <c r="AQ36" s="408">
        <v>0</v>
      </c>
      <c r="AR36" s="408">
        <v>0</v>
      </c>
      <c r="AS36" s="408">
        <v>0</v>
      </c>
      <c r="AT36" s="408">
        <v>0</v>
      </c>
      <c r="AU36" s="408">
        <v>0</v>
      </c>
      <c r="AV36" s="408">
        <v>0</v>
      </c>
      <c r="AW36" s="408">
        <v>0</v>
      </c>
      <c r="AX36" s="408">
        <v>0</v>
      </c>
      <c r="AY36" s="408">
        <v>0</v>
      </c>
      <c r="AZ36" s="408">
        <v>0</v>
      </c>
      <c r="BA36" s="408">
        <v>0</v>
      </c>
      <c r="BB36" s="408">
        <v>0</v>
      </c>
      <c r="BC36" s="408">
        <v>0</v>
      </c>
      <c r="BD36" s="408">
        <v>0</v>
      </c>
      <c r="BE36" s="408">
        <v>0</v>
      </c>
      <c r="BF36" s="408">
        <v>0</v>
      </c>
      <c r="BG36" s="408">
        <v>0</v>
      </c>
      <c r="BH36" s="408">
        <v>0</v>
      </c>
      <c r="BI36" s="408">
        <v>0</v>
      </c>
      <c r="BJ36" s="408">
        <v>0</v>
      </c>
    </row>
    <row r="37" spans="2:62" s="410" customFormat="1">
      <c r="B37" s="401" t="s">
        <v>607</v>
      </c>
      <c r="C37" s="415">
        <v>55326.803523333336</v>
      </c>
      <c r="D37" s="415">
        <v>52557.881877777771</v>
      </c>
      <c r="E37" s="416">
        <v>54140.920189999997</v>
      </c>
      <c r="F37" s="416">
        <v>47566.886639999997</v>
      </c>
      <c r="G37" s="416">
        <v>50366.612780000003</v>
      </c>
      <c r="H37" s="730"/>
      <c r="I37" s="731"/>
      <c r="J37" s="731"/>
      <c r="K37" s="731"/>
      <c r="L37" s="731"/>
      <c r="M37" s="731"/>
      <c r="N37" s="731"/>
      <c r="O37" s="731"/>
      <c r="P37" s="731"/>
      <c r="Q37" s="731"/>
      <c r="R37" s="731"/>
      <c r="S37" s="731"/>
      <c r="T37" s="731"/>
      <c r="U37" s="731"/>
      <c r="V37" s="731"/>
      <c r="W37" s="731"/>
      <c r="X37" s="731"/>
      <c r="Y37" s="731"/>
      <c r="Z37" s="731"/>
      <c r="AA37" s="731"/>
      <c r="AB37" s="731"/>
      <c r="AC37" s="731"/>
      <c r="AD37" s="731"/>
      <c r="AE37" s="731"/>
      <c r="AF37" s="731"/>
      <c r="AG37" s="731"/>
      <c r="AH37" s="731"/>
      <c r="AI37" s="731"/>
      <c r="AJ37" s="731"/>
      <c r="AK37" s="731"/>
      <c r="AL37" s="731"/>
      <c r="AM37" s="731"/>
      <c r="AN37" s="731"/>
      <c r="AO37" s="731"/>
      <c r="AP37" s="731"/>
      <c r="AQ37" s="731"/>
      <c r="AR37" s="731"/>
      <c r="AS37" s="731"/>
      <c r="AT37" s="731"/>
      <c r="AU37" s="731"/>
      <c r="AV37" s="731"/>
      <c r="AW37" s="731"/>
      <c r="AX37" s="731"/>
      <c r="AY37" s="731"/>
      <c r="AZ37" s="731"/>
      <c r="BA37" s="731"/>
      <c r="BB37" s="731"/>
      <c r="BC37" s="731"/>
      <c r="BD37" s="731"/>
      <c r="BE37" s="731"/>
      <c r="BF37" s="731"/>
      <c r="BG37" s="731"/>
      <c r="BH37" s="731"/>
      <c r="BI37" s="731"/>
      <c r="BJ37" s="732"/>
    </row>
    <row r="38" spans="2:62" s="410" customFormat="1">
      <c r="B38" s="414" t="s">
        <v>608</v>
      </c>
      <c r="C38" s="408">
        <v>55326.803523333336</v>
      </c>
      <c r="D38" s="408">
        <v>52557.881877777771</v>
      </c>
      <c r="E38" s="408">
        <v>54140.920189999997</v>
      </c>
      <c r="F38" s="408">
        <v>47566.886639999997</v>
      </c>
      <c r="G38" s="408">
        <v>53794.549852559998</v>
      </c>
      <c r="H38" s="408">
        <v>52473.588325290002</v>
      </c>
      <c r="I38" s="408">
        <v>55398.582211170011</v>
      </c>
      <c r="J38" s="408">
        <v>55663.898082979998</v>
      </c>
      <c r="K38" s="408">
        <v>54234.648779850002</v>
      </c>
      <c r="L38" s="408">
        <v>57422.640344519998</v>
      </c>
      <c r="M38" s="408">
        <v>55617.426674589995</v>
      </c>
      <c r="N38" s="408">
        <v>56169.874902570002</v>
      </c>
      <c r="O38" s="408">
        <v>56599.320004370005</v>
      </c>
      <c r="P38" s="408">
        <v>53766.713160966661</v>
      </c>
      <c r="Q38" s="408">
        <v>55924.169150018883</v>
      </c>
      <c r="R38" s="408">
        <v>49044.665999999997</v>
      </c>
      <c r="S38" s="408">
        <v>55031.824499168877</v>
      </c>
      <c r="T38" s="408">
        <v>53680.480856771675</v>
      </c>
      <c r="U38" s="408">
        <v>56672.749602026925</v>
      </c>
      <c r="V38" s="408">
        <v>56944.167738888536</v>
      </c>
      <c r="W38" s="408">
        <v>55482.045701786556</v>
      </c>
      <c r="X38" s="408">
        <v>58743.361072443957</v>
      </c>
      <c r="Y38" s="408">
        <v>56896.627488105565</v>
      </c>
      <c r="Z38" s="408">
        <v>57461.782025329114</v>
      </c>
      <c r="AA38" s="408">
        <v>57901.104364470513</v>
      </c>
      <c r="AB38" s="408">
        <v>55003.347563668896</v>
      </c>
      <c r="AC38" s="408">
        <v>57210.425040469316</v>
      </c>
      <c r="AD38" s="408">
        <v>50172.693317999998</v>
      </c>
      <c r="AE38" s="408">
        <v>56297.556462649758</v>
      </c>
      <c r="AF38" s="408">
        <v>54915.131916477425</v>
      </c>
      <c r="AG38" s="408">
        <v>57976.222842873547</v>
      </c>
      <c r="AH38" s="408">
        <v>58253.883596882974</v>
      </c>
      <c r="AI38" s="408">
        <v>56758.132752927646</v>
      </c>
      <c r="AJ38" s="408">
        <v>60094.458377110168</v>
      </c>
      <c r="AK38" s="408">
        <v>58205.249920331989</v>
      </c>
      <c r="AL38" s="408">
        <v>58783.403011911687</v>
      </c>
      <c r="AM38" s="408">
        <v>59232.829764853333</v>
      </c>
      <c r="AN38" s="408">
        <v>56268.424557633283</v>
      </c>
      <c r="AO38" s="408">
        <v>58526.264816400108</v>
      </c>
      <c r="AP38" s="408">
        <v>51326.665264313997</v>
      </c>
      <c r="AQ38" s="408">
        <v>57592.400261290706</v>
      </c>
      <c r="AR38" s="408">
        <v>56178.179950556405</v>
      </c>
      <c r="AS38" s="408">
        <v>59309.675968259638</v>
      </c>
      <c r="AT38" s="408">
        <v>59593.722919611282</v>
      </c>
      <c r="AU38" s="408">
        <v>58063.569806244981</v>
      </c>
      <c r="AV38" s="408">
        <v>61476.630919783704</v>
      </c>
      <c r="AW38" s="408">
        <v>59543.970668499627</v>
      </c>
      <c r="AX38" s="408">
        <v>60135.421281185656</v>
      </c>
      <c r="AY38" s="408">
        <v>60595.184849444959</v>
      </c>
      <c r="AZ38" s="408">
        <v>57562.598322458849</v>
      </c>
      <c r="BA38" s="408">
        <v>59872.368907177311</v>
      </c>
      <c r="BB38" s="408">
        <v>52507.178565393217</v>
      </c>
      <c r="BC38" s="408">
        <v>58917.025467300395</v>
      </c>
      <c r="BD38" s="408">
        <v>57470.278089419204</v>
      </c>
      <c r="BE38" s="408">
        <v>60673.798515529612</v>
      </c>
      <c r="BF38" s="408">
        <v>60964.378546762338</v>
      </c>
      <c r="BG38" s="408">
        <v>59399.031911788617</v>
      </c>
      <c r="BH38" s="408">
        <v>62890.59343093873</v>
      </c>
      <c r="BI38" s="408">
        <v>60913.481993875117</v>
      </c>
      <c r="BJ38" s="408">
        <v>61518.535970652927</v>
      </c>
    </row>
    <row r="39" spans="2:62" s="410" customFormat="1">
      <c r="B39" s="414" t="s">
        <v>609</v>
      </c>
      <c r="C39" s="408">
        <f>+C38</f>
        <v>55326.803523333336</v>
      </c>
      <c r="D39" s="408">
        <f>+D38</f>
        <v>52557.881877777771</v>
      </c>
      <c r="E39" s="408">
        <f>+E38</f>
        <v>54140.920189999997</v>
      </c>
      <c r="F39" s="408">
        <f>+F38</f>
        <v>47566.886639999997</v>
      </c>
      <c r="G39" s="408">
        <f>+F39+F39*1.5%</f>
        <v>48280.389939599998</v>
      </c>
      <c r="H39" s="408">
        <f t="shared" ref="H39:N39" si="9">+G39+G39*1.5%</f>
        <v>49004.595788694001</v>
      </c>
      <c r="I39" s="408">
        <f t="shared" si="9"/>
        <v>49739.66472552441</v>
      </c>
      <c r="J39" s="408">
        <f t="shared" si="9"/>
        <v>50485.759696407273</v>
      </c>
      <c r="K39" s="408">
        <f t="shared" si="9"/>
        <v>51243.046091853379</v>
      </c>
      <c r="L39" s="408">
        <f t="shared" si="9"/>
        <v>52011.691783231181</v>
      </c>
      <c r="M39" s="408">
        <f t="shared" si="9"/>
        <v>52791.867159979651</v>
      </c>
      <c r="N39" s="408">
        <f t="shared" si="9"/>
        <v>53583.745167379348</v>
      </c>
      <c r="O39" s="730"/>
      <c r="P39" s="731"/>
      <c r="Q39" s="731"/>
      <c r="R39" s="731"/>
      <c r="S39" s="731"/>
      <c r="T39" s="731"/>
      <c r="U39" s="731"/>
      <c r="V39" s="731"/>
      <c r="W39" s="731"/>
      <c r="X39" s="731"/>
      <c r="Y39" s="731"/>
      <c r="Z39" s="731"/>
      <c r="AA39" s="731"/>
      <c r="AB39" s="731"/>
      <c r="AC39" s="731"/>
      <c r="AD39" s="731"/>
      <c r="AE39" s="731"/>
      <c r="AF39" s="731"/>
      <c r="AG39" s="731"/>
      <c r="AH39" s="731"/>
      <c r="AI39" s="731"/>
      <c r="AJ39" s="731"/>
      <c r="AK39" s="731"/>
      <c r="AL39" s="731"/>
      <c r="AM39" s="731"/>
      <c r="AN39" s="731"/>
      <c r="AO39" s="731"/>
      <c r="AP39" s="731"/>
      <c r="AQ39" s="731"/>
      <c r="AR39" s="731"/>
      <c r="AS39" s="731"/>
      <c r="AT39" s="731"/>
      <c r="AU39" s="731"/>
      <c r="AV39" s="731"/>
      <c r="AW39" s="731"/>
      <c r="AX39" s="731"/>
      <c r="AY39" s="731"/>
      <c r="AZ39" s="731"/>
      <c r="BA39" s="731"/>
      <c r="BB39" s="731"/>
      <c r="BC39" s="731"/>
      <c r="BD39" s="731"/>
      <c r="BE39" s="731"/>
      <c r="BF39" s="731"/>
      <c r="BG39" s="731"/>
      <c r="BH39" s="731"/>
      <c r="BI39" s="731"/>
      <c r="BJ39" s="732"/>
    </row>
    <row r="40" spans="2:62" s="410" customFormat="1">
      <c r="B40" s="411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  <c r="AV40" s="412"/>
      <c r="AW40" s="412"/>
      <c r="AX40" s="412"/>
      <c r="AY40" s="412"/>
      <c r="AZ40" s="412"/>
      <c r="BA40" s="412"/>
      <c r="BB40" s="412"/>
      <c r="BC40" s="412"/>
      <c r="BD40" s="412"/>
      <c r="BE40" s="412"/>
      <c r="BF40" s="412"/>
      <c r="BG40" s="412"/>
      <c r="BH40" s="412"/>
      <c r="BI40" s="412"/>
      <c r="BJ40" s="412"/>
    </row>
    <row r="41" spans="2:62" s="410" customFormat="1">
      <c r="B41" s="386" t="s">
        <v>610</v>
      </c>
      <c r="C41" s="387">
        <v>43831</v>
      </c>
      <c r="D41" s="387">
        <v>43862</v>
      </c>
      <c r="E41" s="387">
        <v>43891</v>
      </c>
      <c r="F41" s="387">
        <v>43922</v>
      </c>
      <c r="G41" s="387">
        <v>43952</v>
      </c>
      <c r="H41" s="387">
        <v>43983</v>
      </c>
      <c r="I41" s="387">
        <v>44013</v>
      </c>
      <c r="J41" s="387">
        <v>44044</v>
      </c>
      <c r="K41" s="387">
        <v>44075</v>
      </c>
      <c r="L41" s="387">
        <v>44105</v>
      </c>
      <c r="M41" s="387">
        <v>44136</v>
      </c>
      <c r="N41" s="387">
        <v>44166</v>
      </c>
      <c r="O41" s="387">
        <v>44197</v>
      </c>
      <c r="P41" s="387">
        <v>44228</v>
      </c>
      <c r="Q41" s="387">
        <v>44256</v>
      </c>
      <c r="R41" s="387">
        <v>44287</v>
      </c>
      <c r="S41" s="387">
        <v>44317</v>
      </c>
      <c r="T41" s="387">
        <v>44348</v>
      </c>
      <c r="U41" s="387">
        <v>44378</v>
      </c>
      <c r="V41" s="387">
        <v>44409</v>
      </c>
      <c r="W41" s="387">
        <v>44440</v>
      </c>
      <c r="X41" s="387">
        <v>44470</v>
      </c>
      <c r="Y41" s="387">
        <v>44501</v>
      </c>
      <c r="Z41" s="387">
        <v>44531</v>
      </c>
      <c r="AA41" s="387">
        <v>44562</v>
      </c>
      <c r="AB41" s="387">
        <v>44593</v>
      </c>
      <c r="AC41" s="387">
        <v>44621</v>
      </c>
      <c r="AD41" s="387">
        <v>44652</v>
      </c>
      <c r="AE41" s="387">
        <v>44682</v>
      </c>
      <c r="AF41" s="387">
        <v>44713</v>
      </c>
      <c r="AG41" s="387">
        <v>44743</v>
      </c>
      <c r="AH41" s="387">
        <v>44774</v>
      </c>
      <c r="AI41" s="387">
        <v>44805</v>
      </c>
      <c r="AJ41" s="387">
        <v>44835</v>
      </c>
      <c r="AK41" s="387">
        <v>44866</v>
      </c>
      <c r="AL41" s="387">
        <v>44896</v>
      </c>
      <c r="AM41" s="387">
        <v>44927</v>
      </c>
      <c r="AN41" s="387">
        <v>44958</v>
      </c>
      <c r="AO41" s="387">
        <v>44986</v>
      </c>
      <c r="AP41" s="387">
        <v>45017</v>
      </c>
      <c r="AQ41" s="387">
        <v>45047</v>
      </c>
      <c r="AR41" s="387">
        <v>45078</v>
      </c>
      <c r="AS41" s="387">
        <v>45108</v>
      </c>
      <c r="AT41" s="387">
        <v>45139</v>
      </c>
      <c r="AU41" s="387">
        <v>45170</v>
      </c>
      <c r="AV41" s="387">
        <v>45200</v>
      </c>
      <c r="AW41" s="387">
        <v>45231</v>
      </c>
      <c r="AX41" s="387">
        <v>45261</v>
      </c>
      <c r="AY41" s="387">
        <v>45292</v>
      </c>
      <c r="AZ41" s="387">
        <v>45323</v>
      </c>
      <c r="BA41" s="387">
        <v>45352</v>
      </c>
      <c r="BB41" s="387">
        <v>45383</v>
      </c>
      <c r="BC41" s="387">
        <v>45413</v>
      </c>
      <c r="BD41" s="387">
        <v>45444</v>
      </c>
      <c r="BE41" s="387">
        <v>45474</v>
      </c>
      <c r="BF41" s="387">
        <v>45505</v>
      </c>
      <c r="BG41" s="387">
        <v>45536</v>
      </c>
      <c r="BH41" s="387">
        <v>45566</v>
      </c>
      <c r="BI41" s="387">
        <v>45597</v>
      </c>
      <c r="BJ41" s="387">
        <v>45627</v>
      </c>
    </row>
    <row r="42" spans="2:62" s="410" customFormat="1">
      <c r="B42" s="417" t="s">
        <v>611</v>
      </c>
      <c r="C42" s="418">
        <f>+C34-C37</f>
        <v>5285.1086801729107</v>
      </c>
      <c r="D42" s="418">
        <f>+D34-D37</f>
        <v>1808.3163257284687</v>
      </c>
      <c r="E42" s="418">
        <f>+E34-E37</f>
        <v>-2414.4913864937625</v>
      </c>
      <c r="F42" s="418">
        <f>+F34-F37</f>
        <v>2263.6585635062438</v>
      </c>
      <c r="G42" s="418">
        <f>+G34-G37</f>
        <v>996.55542350623728</v>
      </c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8"/>
      <c r="AZ42" s="418"/>
      <c r="BA42" s="418"/>
      <c r="BB42" s="418"/>
      <c r="BC42" s="418"/>
      <c r="BD42" s="418"/>
      <c r="BE42" s="418"/>
      <c r="BF42" s="418"/>
      <c r="BG42" s="418"/>
      <c r="BH42" s="418"/>
      <c r="BI42" s="418"/>
      <c r="BJ42" s="418"/>
    </row>
    <row r="43" spans="2:62" s="410" customFormat="1">
      <c r="B43" s="414" t="s">
        <v>612</v>
      </c>
      <c r="C43" s="419">
        <f>+C34-C38</f>
        <v>5285.1086801729107</v>
      </c>
      <c r="D43" s="419">
        <f t="shared" ref="D43:BJ43" si="10">+D34-D38</f>
        <v>1808.3163257284687</v>
      </c>
      <c r="E43" s="419">
        <f t="shared" si="10"/>
        <v>-2414.4913864937625</v>
      </c>
      <c r="F43" s="419">
        <f t="shared" si="10"/>
        <v>2263.6585635062438</v>
      </c>
      <c r="G43" s="419">
        <f t="shared" si="10"/>
        <v>-2431.3816490537574</v>
      </c>
      <c r="H43" s="419">
        <f t="shared" si="10"/>
        <v>1763.1978782162332</v>
      </c>
      <c r="I43" s="419">
        <f t="shared" si="10"/>
        <v>-7454.2202495765887</v>
      </c>
      <c r="J43" s="419">
        <f t="shared" si="10"/>
        <v>-5322.8252509355516</v>
      </c>
      <c r="K43" s="419">
        <f t="shared" si="10"/>
        <v>-255.48912955604465</v>
      </c>
      <c r="L43" s="419">
        <f t="shared" si="10"/>
        <v>-865.80934863875882</v>
      </c>
      <c r="M43" s="419">
        <f t="shared" si="10"/>
        <v>-1132.3150193738329</v>
      </c>
      <c r="N43" s="419">
        <f t="shared" si="10"/>
        <v>-95.143218429722765</v>
      </c>
      <c r="O43" s="419">
        <f t="shared" si="10"/>
        <v>-18356.338425850467</v>
      </c>
      <c r="P43" s="419">
        <f t="shared" si="10"/>
        <v>-15497.205686095382</v>
      </c>
      <c r="Q43" s="419">
        <f t="shared" si="10"/>
        <v>-17641.919475269991</v>
      </c>
      <c r="R43" s="419">
        <f t="shared" si="10"/>
        <v>-10857.457335990599</v>
      </c>
      <c r="S43" s="419">
        <f t="shared" si="10"/>
        <v>-16830.073512237912</v>
      </c>
      <c r="T43" s="419">
        <f t="shared" si="10"/>
        <v>-15538.348455745196</v>
      </c>
      <c r="U43" s="419">
        <f t="shared" si="10"/>
        <v>-19416.917185734172</v>
      </c>
      <c r="V43" s="419">
        <f t="shared" si="10"/>
        <v>-19714.58361982178</v>
      </c>
      <c r="W43" s="419">
        <f t="shared" si="10"/>
        <v>-18264.661292557154</v>
      </c>
      <c r="X43" s="419">
        <f t="shared" si="10"/>
        <v>-21523.658865448735</v>
      </c>
      <c r="Y43" s="419">
        <f t="shared" si="10"/>
        <v>-19720.195307830581</v>
      </c>
      <c r="Z43" s="419">
        <f t="shared" si="10"/>
        <v>-20281.091300398606</v>
      </c>
      <c r="AA43" s="419">
        <f t="shared" si="10"/>
        <v>-28826.498084213505</v>
      </c>
      <c r="AB43" s="419">
        <f t="shared" si="10"/>
        <v>-25999.948906797403</v>
      </c>
      <c r="AC43" s="419">
        <f t="shared" si="10"/>
        <v>-28172.755917624218</v>
      </c>
      <c r="AD43" s="419">
        <f t="shared" si="10"/>
        <v>-21151.983187990903</v>
      </c>
      <c r="AE43" s="419">
        <f t="shared" si="10"/>
        <v>-27276.077588323828</v>
      </c>
      <c r="AF43" s="419">
        <f t="shared" si="10"/>
        <v>-25926.33063959908</v>
      </c>
      <c r="AG43" s="419">
        <f t="shared" si="10"/>
        <v>-28984.525452020229</v>
      </c>
      <c r="AH43" s="419">
        <f t="shared" si="10"/>
        <v>-29275.725331787311</v>
      </c>
      <c r="AI43" s="419">
        <f t="shared" si="10"/>
        <v>-27809.939846986901</v>
      </c>
      <c r="AJ43" s="419">
        <f t="shared" si="10"/>
        <v>-31141.938339100507</v>
      </c>
      <c r="AK43" s="419">
        <f t="shared" si="10"/>
        <v>-29287.430801201346</v>
      </c>
      <c r="AL43" s="419">
        <f t="shared" si="10"/>
        <v>-29859.776882677699</v>
      </c>
      <c r="AM43" s="419">
        <f t="shared" si="10"/>
        <v>-50233.536438473675</v>
      </c>
      <c r="AN43" s="419">
        <f t="shared" si="10"/>
        <v>-47325.702247290938</v>
      </c>
      <c r="AO43" s="419">
        <f t="shared" si="10"/>
        <v>-49545.989127107663</v>
      </c>
      <c r="AP43" s="419">
        <f t="shared" si="10"/>
        <v>-42373.96870090341</v>
      </c>
      <c r="AQ43" s="419">
        <f t="shared" si="10"/>
        <v>-48634.297566277819</v>
      </c>
      <c r="AR43" s="419">
        <f t="shared" si="10"/>
        <v>-47243.994565233028</v>
      </c>
      <c r="AS43" s="419">
        <f t="shared" si="10"/>
        <v>-50368.694124275142</v>
      </c>
      <c r="AT43" s="419">
        <f t="shared" si="10"/>
        <v>-50668.021970888891</v>
      </c>
      <c r="AU43" s="419">
        <f t="shared" si="10"/>
        <v>-49160.387293305022</v>
      </c>
      <c r="AV43" s="419">
        <f t="shared" si="10"/>
        <v>-52573.637553364271</v>
      </c>
      <c r="AW43" s="419">
        <f t="shared" si="10"/>
        <v>-50664.037746643589</v>
      </c>
      <c r="AX43" s="419">
        <f t="shared" si="10"/>
        <v>-51257.959436502075</v>
      </c>
      <c r="AY43" s="419">
        <f t="shared" si="10"/>
        <v>-57170.744662770361</v>
      </c>
      <c r="AZ43" s="419">
        <f t="shared" si="10"/>
        <v>-54169.939170003927</v>
      </c>
      <c r="BA43" s="419">
        <f t="shared" si="10"/>
        <v>-56457.088793272967</v>
      </c>
      <c r="BB43" s="419">
        <f t="shared" si="10"/>
        <v>-49110.771630783711</v>
      </c>
      <c r="BC43" s="419">
        <f t="shared" si="10"/>
        <v>-55511.824880505199</v>
      </c>
      <c r="BD43" s="419">
        <f t="shared" si="10"/>
        <v>-54082.484967288052</v>
      </c>
      <c r="BE43" s="419">
        <f t="shared" si="10"/>
        <v>-57277.44566281313</v>
      </c>
      <c r="BF43" s="419">
        <f t="shared" si="10"/>
        <v>-57572.408010108884</v>
      </c>
      <c r="BG43" s="419">
        <f t="shared" si="10"/>
        <v>-56023.905718733971</v>
      </c>
      <c r="BH43" s="419">
        <f t="shared" si="10"/>
        <v>-59512.368389436117</v>
      </c>
      <c r="BI43" s="419">
        <f t="shared" si="10"/>
        <v>-57551.787857754345</v>
      </c>
      <c r="BJ43" s="419">
        <f t="shared" si="10"/>
        <v>-58149.059290265737</v>
      </c>
    </row>
    <row r="44" spans="2:62" s="410" customFormat="1">
      <c r="B44" s="414" t="s">
        <v>613</v>
      </c>
      <c r="C44" s="419">
        <f>+C34-C39</f>
        <v>5285.1086801729107</v>
      </c>
      <c r="D44" s="419">
        <f t="shared" ref="D44:N44" si="11">+D34-D39</f>
        <v>1808.3163257284687</v>
      </c>
      <c r="E44" s="419">
        <f t="shared" si="11"/>
        <v>-2414.4913864937625</v>
      </c>
      <c r="F44" s="419">
        <f t="shared" si="11"/>
        <v>2263.6585635062438</v>
      </c>
      <c r="G44" s="419">
        <f t="shared" si="11"/>
        <v>3082.7782639062425</v>
      </c>
      <c r="H44" s="419">
        <f t="shared" si="11"/>
        <v>5232.1904148122339</v>
      </c>
      <c r="I44" s="419">
        <f t="shared" si="11"/>
        <v>-1795.3027639309876</v>
      </c>
      <c r="J44" s="419">
        <f t="shared" si="11"/>
        <v>-144.68686436282587</v>
      </c>
      <c r="K44" s="419">
        <f t="shared" si="11"/>
        <v>2736.1135584405783</v>
      </c>
      <c r="L44" s="419">
        <f t="shared" si="11"/>
        <v>4545.1392126500577</v>
      </c>
      <c r="M44" s="419">
        <f t="shared" si="11"/>
        <v>1693.2444952365113</v>
      </c>
      <c r="N44" s="419">
        <f t="shared" si="11"/>
        <v>2490.9865167609314</v>
      </c>
      <c r="O44" s="733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34"/>
      <c r="AH44" s="734"/>
      <c r="AI44" s="734"/>
      <c r="AJ44" s="734"/>
      <c r="AK44" s="734"/>
      <c r="AL44" s="734"/>
      <c r="AM44" s="734"/>
      <c r="AN44" s="734"/>
      <c r="AO44" s="734"/>
      <c r="AP44" s="734"/>
      <c r="AQ44" s="734"/>
      <c r="AR44" s="734"/>
      <c r="AS44" s="734"/>
      <c r="AT44" s="734"/>
      <c r="AU44" s="734"/>
      <c r="AV44" s="734"/>
      <c r="AW44" s="734"/>
      <c r="AX44" s="734"/>
      <c r="AY44" s="734"/>
      <c r="AZ44" s="734"/>
      <c r="BA44" s="734"/>
      <c r="BB44" s="734"/>
      <c r="BC44" s="734"/>
      <c r="BD44" s="734"/>
      <c r="BE44" s="734"/>
      <c r="BF44" s="734"/>
      <c r="BG44" s="734"/>
      <c r="BH44" s="734"/>
      <c r="BI44" s="734"/>
      <c r="BJ44" s="735"/>
    </row>
    <row r="45" spans="2:62" s="410" customFormat="1">
      <c r="B45" s="411"/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2"/>
      <c r="AJ45" s="412"/>
      <c r="AK45" s="412"/>
      <c r="AL45" s="412"/>
      <c r="AM45" s="412"/>
      <c r="AN45" s="412"/>
      <c r="AO45" s="412"/>
      <c r="AP45" s="412"/>
      <c r="AQ45" s="412"/>
      <c r="AR45" s="412"/>
      <c r="AS45" s="412"/>
      <c r="AT45" s="412"/>
      <c r="AU45" s="412"/>
      <c r="AV45" s="412"/>
      <c r="AW45" s="412"/>
      <c r="AX45" s="412"/>
      <c r="AY45" s="412"/>
      <c r="AZ45" s="412"/>
      <c r="BA45" s="412"/>
      <c r="BB45" s="412"/>
      <c r="BC45" s="412"/>
      <c r="BD45" s="412"/>
      <c r="BE45" s="412"/>
      <c r="BF45" s="412"/>
      <c r="BG45" s="412"/>
      <c r="BH45" s="412"/>
      <c r="BI45" s="412"/>
      <c r="BJ45" s="412"/>
    </row>
  </sheetData>
  <sheetProtection password="F090" sheet="1"/>
  <mergeCells count="4">
    <mergeCell ref="A13:A20"/>
    <mergeCell ref="H37:BJ37"/>
    <mergeCell ref="O39:BJ39"/>
    <mergeCell ref="O44:BJ44"/>
  </mergeCells>
  <conditionalFormatting sqref="C42:BJ43 C44:O4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0.39997558519241921"/>
  </sheetPr>
  <dimension ref="A1:H41"/>
  <sheetViews>
    <sheetView showGridLines="0" zoomScale="80" zoomScaleNormal="80" workbookViewId="0">
      <pane xSplit="1" ySplit="6" topLeftCell="B7" activePane="bottomRight" state="frozen"/>
      <selection pane="topRight" activeCell="M18" sqref="M18"/>
      <selection pane="bottomLeft" activeCell="M18" sqref="M18"/>
      <selection pane="bottomRight"/>
    </sheetView>
  </sheetViews>
  <sheetFormatPr baseColWidth="10" defaultColWidth="10.85546875" defaultRowHeight="14.25"/>
  <cols>
    <col min="1" max="1" width="29.85546875" style="145" customWidth="1"/>
    <col min="2" max="2" width="21.85546875" style="145" customWidth="1"/>
    <col min="3" max="5" width="12.85546875" style="145" customWidth="1"/>
    <col min="6" max="6" width="13.28515625" style="145" customWidth="1"/>
    <col min="7" max="16384" width="10.85546875" style="145"/>
  </cols>
  <sheetData>
    <row r="1" spans="1:8">
      <c r="A1" s="121"/>
    </row>
    <row r="2" spans="1:8">
      <c r="A2" s="121"/>
    </row>
    <row r="3" spans="1:8">
      <c r="A3" s="121"/>
    </row>
    <row r="4" spans="1:8">
      <c r="A4" s="121"/>
    </row>
    <row r="5" spans="1:8">
      <c r="A5" s="100" t="s">
        <v>577</v>
      </c>
    </row>
    <row r="7" spans="1:8" ht="15">
      <c r="A7" s="736" t="s">
        <v>578</v>
      </c>
      <c r="B7" s="736"/>
      <c r="C7" s="736"/>
      <c r="D7" s="736"/>
      <c r="E7" s="736"/>
      <c r="F7" s="736"/>
      <c r="G7" s="736"/>
      <c r="H7" s="736"/>
    </row>
    <row r="8" spans="1:8" ht="15">
      <c r="A8" s="335" t="s">
        <v>579</v>
      </c>
      <c r="B8" s="335" t="s">
        <v>580</v>
      </c>
      <c r="C8" s="335" t="s">
        <v>581</v>
      </c>
      <c r="D8" s="335" t="s">
        <v>582</v>
      </c>
      <c r="E8" s="335" t="s">
        <v>583</v>
      </c>
      <c r="F8" s="335" t="s">
        <v>584</v>
      </c>
      <c r="G8" s="335" t="s">
        <v>539</v>
      </c>
      <c r="H8" s="335" t="s">
        <v>585</v>
      </c>
    </row>
    <row r="9" spans="1:8" ht="15">
      <c r="A9" s="336">
        <v>112929.71718206792</v>
      </c>
      <c r="B9" s="336">
        <v>89524.923242345176</v>
      </c>
      <c r="C9" s="336">
        <v>88136.018640712282</v>
      </c>
      <c r="D9" s="336">
        <v>74193.482509376976</v>
      </c>
      <c r="E9" s="336">
        <v>73939.639375102066</v>
      </c>
      <c r="F9" s="336">
        <v>69323.685875271418</v>
      </c>
      <c r="G9" s="336">
        <v>67185.114975861958</v>
      </c>
      <c r="H9" s="336">
        <v>55539.08</v>
      </c>
    </row>
    <row r="10" spans="1:8">
      <c r="A10" s="688" t="s">
        <v>586</v>
      </c>
      <c r="B10" s="688"/>
    </row>
    <row r="11" spans="1:8" ht="18.75" customHeight="1">
      <c r="A11" s="727"/>
      <c r="B11" s="727"/>
    </row>
    <row r="12" spans="1:8">
      <c r="A12" s="689"/>
      <c r="B12" s="689"/>
    </row>
    <row r="40" spans="1:2">
      <c r="A40" s="688"/>
      <c r="B40" s="688"/>
    </row>
    <row r="41" spans="1:2">
      <c r="A41" s="689"/>
      <c r="B41" s="689"/>
    </row>
  </sheetData>
  <mergeCells count="6">
    <mergeCell ref="A41:B41"/>
    <mergeCell ref="A7:H7"/>
    <mergeCell ref="A10:B10"/>
    <mergeCell ref="A11:B11"/>
    <mergeCell ref="A12:B12"/>
    <mergeCell ref="A40:B40"/>
  </mergeCells>
  <pageMargins left="0.75" right="0.75" top="1" bottom="1" header="0.3" footer="0.3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0.39997558519241921"/>
  </sheetPr>
  <dimension ref="A5:CT39"/>
  <sheetViews>
    <sheetView showGridLines="0" zoomScale="68" zoomScaleNormal="68" workbookViewId="0">
      <pane xSplit="14" ySplit="7" topLeftCell="BC8" activePane="bottomRight" state="frozen"/>
      <selection pane="topRight" activeCell="O1" sqref="O1"/>
      <selection pane="bottomLeft" activeCell="A8" sqref="A8"/>
      <selection pane="bottomRight" activeCell="BG9" sqref="BG9"/>
    </sheetView>
  </sheetViews>
  <sheetFormatPr baseColWidth="10" defaultColWidth="9.140625" defaultRowHeight="15"/>
  <cols>
    <col min="1" max="1" width="11.42578125" customWidth="1"/>
    <col min="2" max="2" width="26" customWidth="1"/>
    <col min="3" max="14" width="11.42578125" hidden="1" customWidth="1"/>
    <col min="15" max="256" width="11.42578125" customWidth="1"/>
  </cols>
  <sheetData>
    <row r="5" spans="1:98">
      <c r="A5" s="100" t="s">
        <v>697</v>
      </c>
    </row>
    <row r="6" spans="1:98">
      <c r="A6" s="145"/>
    </row>
    <row r="7" spans="1:98" ht="15.75">
      <c r="A7" s="434" t="s">
        <v>614</v>
      </c>
      <c r="B7" s="435" t="s">
        <v>615</v>
      </c>
      <c r="C7" s="436">
        <v>44562</v>
      </c>
      <c r="D7" s="436">
        <v>44593</v>
      </c>
      <c r="E7" s="436">
        <v>44621</v>
      </c>
      <c r="F7" s="436">
        <v>44652</v>
      </c>
      <c r="G7" s="436">
        <v>44682</v>
      </c>
      <c r="H7" s="436">
        <v>44713</v>
      </c>
      <c r="I7" s="436">
        <v>44743</v>
      </c>
      <c r="J7" s="436">
        <v>44774</v>
      </c>
      <c r="K7" s="436">
        <v>44805</v>
      </c>
      <c r="L7" s="436">
        <v>44835</v>
      </c>
      <c r="M7" s="436">
        <v>44866</v>
      </c>
      <c r="N7" s="436">
        <v>44896</v>
      </c>
      <c r="O7" s="436">
        <v>44927</v>
      </c>
      <c r="P7" s="436">
        <v>44958</v>
      </c>
      <c r="Q7" s="436">
        <v>44986</v>
      </c>
      <c r="R7" s="436">
        <v>45017</v>
      </c>
      <c r="S7" s="436">
        <v>45047</v>
      </c>
      <c r="T7" s="436">
        <v>45078</v>
      </c>
      <c r="U7" s="436">
        <v>45108</v>
      </c>
      <c r="V7" s="436">
        <v>45139</v>
      </c>
      <c r="W7" s="436">
        <v>45170</v>
      </c>
      <c r="X7" s="436">
        <v>45200</v>
      </c>
      <c r="Y7" s="436">
        <v>45231</v>
      </c>
      <c r="Z7" s="436">
        <v>45261</v>
      </c>
      <c r="AA7" s="436">
        <v>45292</v>
      </c>
      <c r="AB7" s="436">
        <v>45323</v>
      </c>
      <c r="AC7" s="436">
        <v>45352</v>
      </c>
      <c r="AD7" s="436">
        <v>45383</v>
      </c>
      <c r="AE7" s="436">
        <v>45413</v>
      </c>
      <c r="AF7" s="436">
        <v>45444</v>
      </c>
      <c r="AG7" s="436">
        <v>45474</v>
      </c>
      <c r="AH7" s="605">
        <v>45505</v>
      </c>
      <c r="AI7" s="592">
        <v>45536</v>
      </c>
      <c r="AJ7" s="436">
        <v>45566</v>
      </c>
      <c r="AK7" s="436">
        <v>45597</v>
      </c>
      <c r="AL7" s="436">
        <v>45627</v>
      </c>
      <c r="AM7" s="436">
        <v>45658</v>
      </c>
      <c r="AN7" s="436">
        <v>45689</v>
      </c>
      <c r="AO7" s="436">
        <v>45717</v>
      </c>
      <c r="AP7" s="436">
        <v>45748</v>
      </c>
      <c r="AQ7" s="436">
        <v>45778</v>
      </c>
      <c r="AR7" s="436">
        <v>45809</v>
      </c>
      <c r="AS7" s="436">
        <v>45839</v>
      </c>
      <c r="AT7" s="605">
        <v>45870</v>
      </c>
      <c r="AU7" s="592">
        <v>45901</v>
      </c>
      <c r="AV7" s="436">
        <v>45931</v>
      </c>
      <c r="AW7" s="436">
        <v>45962</v>
      </c>
      <c r="AX7" s="436">
        <v>45992</v>
      </c>
      <c r="AY7" s="436">
        <v>46023</v>
      </c>
      <c r="AZ7" s="436">
        <v>46054</v>
      </c>
      <c r="BA7" s="436">
        <v>46082</v>
      </c>
      <c r="BB7" s="436">
        <v>46113</v>
      </c>
      <c r="BC7" s="436">
        <v>46143</v>
      </c>
      <c r="BD7" s="436">
        <v>46174</v>
      </c>
      <c r="BE7" s="436">
        <v>46204</v>
      </c>
      <c r="BF7" s="436">
        <v>46235</v>
      </c>
      <c r="BG7" s="436">
        <v>46266</v>
      </c>
      <c r="BH7" s="436">
        <v>46296</v>
      </c>
      <c r="BI7" s="436">
        <v>46327</v>
      </c>
      <c r="BJ7" s="436">
        <v>46357</v>
      </c>
      <c r="BK7" s="436">
        <v>46388</v>
      </c>
      <c r="BL7" s="436">
        <v>46419</v>
      </c>
      <c r="BM7" s="436">
        <v>46447</v>
      </c>
      <c r="BN7" s="436">
        <v>46478</v>
      </c>
      <c r="BO7" s="436">
        <v>46508</v>
      </c>
      <c r="BP7" s="436">
        <v>46539</v>
      </c>
      <c r="BQ7" s="436">
        <v>46569</v>
      </c>
      <c r="BR7" s="436">
        <v>46600</v>
      </c>
      <c r="BS7" s="436">
        <v>46631</v>
      </c>
      <c r="BT7" s="436">
        <v>46661</v>
      </c>
      <c r="BU7" s="436">
        <v>46692</v>
      </c>
      <c r="BV7" s="436">
        <v>46722</v>
      </c>
      <c r="BW7" s="436">
        <v>46753</v>
      </c>
      <c r="BX7" s="436">
        <v>46784</v>
      </c>
      <c r="BY7" s="436">
        <v>46813</v>
      </c>
      <c r="BZ7" s="436">
        <v>46844</v>
      </c>
      <c r="CA7" s="436">
        <v>46874</v>
      </c>
      <c r="CB7" s="436">
        <v>46905</v>
      </c>
      <c r="CC7" s="436">
        <v>46935</v>
      </c>
      <c r="CD7" s="436">
        <v>46966</v>
      </c>
      <c r="CE7" s="436">
        <v>46997</v>
      </c>
      <c r="CF7" s="436">
        <v>47027</v>
      </c>
      <c r="CG7" s="436">
        <v>47058</v>
      </c>
      <c r="CH7" s="436">
        <v>47088</v>
      </c>
      <c r="CI7" s="436">
        <v>47119</v>
      </c>
      <c r="CJ7" s="436">
        <v>47150</v>
      </c>
      <c r="CK7" s="436">
        <v>47178</v>
      </c>
      <c r="CL7" s="436">
        <v>47209</v>
      </c>
      <c r="CM7" s="436">
        <v>47239</v>
      </c>
      <c r="CN7" s="436">
        <v>47270</v>
      </c>
      <c r="CO7" s="436">
        <v>47300</v>
      </c>
      <c r="CP7" s="436">
        <v>47331</v>
      </c>
      <c r="CQ7" s="436">
        <v>47362</v>
      </c>
      <c r="CR7" s="436">
        <v>47392</v>
      </c>
      <c r="CS7" s="436">
        <v>47423</v>
      </c>
      <c r="CT7" s="436">
        <v>47453</v>
      </c>
    </row>
    <row r="8" spans="1:98" ht="15.75">
      <c r="A8" s="737" t="s">
        <v>472</v>
      </c>
      <c r="B8" s="437" t="s">
        <v>616</v>
      </c>
      <c r="C8" s="438">
        <v>1148.1658355999998</v>
      </c>
      <c r="D8" s="438">
        <v>1037.0530128</v>
      </c>
      <c r="E8" s="438">
        <v>0</v>
      </c>
      <c r="F8" s="438">
        <v>1226.6034479999998</v>
      </c>
      <c r="G8" s="438">
        <v>1291.3551083999998</v>
      </c>
      <c r="H8" s="438">
        <v>1221.4712159999999</v>
      </c>
      <c r="I8" s="438">
        <v>1164.0757547999999</v>
      </c>
      <c r="J8" s="438">
        <v>1134.9075696</v>
      </c>
      <c r="K8" s="438">
        <v>1075.2026039999998</v>
      </c>
      <c r="L8" s="438">
        <v>1081.8745055999998</v>
      </c>
      <c r="M8" s="438">
        <v>1026.4463999999998</v>
      </c>
      <c r="N8" s="438">
        <v>1042.0997075999999</v>
      </c>
      <c r="O8" s="438"/>
      <c r="P8" s="438"/>
      <c r="Q8" s="438"/>
      <c r="R8" s="438"/>
      <c r="S8" s="438"/>
      <c r="T8" s="438"/>
      <c r="U8" s="438"/>
      <c r="V8" s="438"/>
      <c r="W8" s="557"/>
      <c r="X8" s="557"/>
      <c r="Y8" s="557"/>
      <c r="Z8" s="557"/>
      <c r="AA8" s="557"/>
      <c r="AB8" s="557"/>
      <c r="AC8" s="557"/>
      <c r="AD8" s="557"/>
      <c r="AE8" s="557"/>
      <c r="AF8" s="557"/>
      <c r="AG8" s="557"/>
      <c r="AH8" s="606"/>
      <c r="AI8" s="593"/>
      <c r="AJ8" s="557"/>
      <c r="AK8" s="557"/>
      <c r="AL8" s="557"/>
      <c r="AM8" s="557"/>
      <c r="AN8" s="557"/>
      <c r="AO8" s="557"/>
      <c r="AP8" s="557"/>
      <c r="AQ8" s="557"/>
      <c r="AR8" s="557"/>
      <c r="AS8" s="557"/>
      <c r="AT8" s="606"/>
      <c r="AU8" s="593"/>
      <c r="AV8" s="557"/>
      <c r="AW8" s="557"/>
      <c r="AX8" s="557"/>
      <c r="AY8" s="557"/>
      <c r="AZ8" s="557"/>
      <c r="BA8" s="557"/>
      <c r="BB8" s="557"/>
      <c r="BC8" s="557"/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438"/>
    </row>
    <row r="9" spans="1:98" ht="15.75">
      <c r="A9" s="738"/>
      <c r="B9" s="437" t="s">
        <v>617</v>
      </c>
      <c r="C9" s="438">
        <v>10726.123178961918</v>
      </c>
      <c r="D9" s="438">
        <v>12753.557986362946</v>
      </c>
      <c r="E9" s="438">
        <v>14122.21765383301</v>
      </c>
      <c r="F9" s="438">
        <v>10042.489351431592</v>
      </c>
      <c r="G9" s="438">
        <v>11876.214824955172</v>
      </c>
      <c r="H9" s="438">
        <v>14203.697139021235</v>
      </c>
      <c r="I9" s="438">
        <v>13324.757950630317</v>
      </c>
      <c r="J9" s="438">
        <v>13082.19928770582</v>
      </c>
      <c r="K9" s="438">
        <v>12652.461257709032</v>
      </c>
      <c r="L9" s="438">
        <v>13077.835646043353</v>
      </c>
      <c r="M9" s="438">
        <v>12655.294875748297</v>
      </c>
      <c r="N9" s="438">
        <v>15968.451197902048</v>
      </c>
      <c r="O9" s="438">
        <v>14337.440640166562</v>
      </c>
      <c r="P9" s="438">
        <v>9072.0440711511455</v>
      </c>
      <c r="Q9" s="438">
        <v>9087.2000000000007</v>
      </c>
      <c r="R9" s="438">
        <v>8682.32</v>
      </c>
      <c r="S9" s="438">
        <v>11375.387000000001</v>
      </c>
      <c r="T9" s="438">
        <v>8794.8320000000003</v>
      </c>
      <c r="U9" s="438">
        <v>8974.0249999999996</v>
      </c>
      <c r="V9" s="438">
        <v>10908.237999999999</v>
      </c>
      <c r="W9" s="438">
        <v>10106.114</v>
      </c>
      <c r="X9" s="438">
        <v>9709.8080000000009</v>
      </c>
      <c r="Y9" s="438">
        <v>9447.4380000000001</v>
      </c>
      <c r="Z9" s="438">
        <v>9745.3610000000008</v>
      </c>
      <c r="AA9" s="438">
        <v>9444.02</v>
      </c>
      <c r="AB9" s="579">
        <v>9160.5889999999999</v>
      </c>
      <c r="AC9" s="579">
        <v>10179</v>
      </c>
      <c r="AD9" s="579">
        <v>8712.5059999999994</v>
      </c>
      <c r="AE9" s="579">
        <v>9025.4840000000004</v>
      </c>
      <c r="AF9" s="579">
        <v>8729.0360000000001</v>
      </c>
      <c r="AG9" s="579">
        <v>8980.7960000000003</v>
      </c>
      <c r="AH9" s="607">
        <v>9269.8240000000005</v>
      </c>
      <c r="AI9" s="594">
        <v>8755.32552002374</v>
      </c>
      <c r="AJ9" s="579">
        <v>9047.1697040245308</v>
      </c>
      <c r="AK9" s="579">
        <v>9299.8778385110672</v>
      </c>
      <c r="AL9" s="579">
        <v>9488.6029088925152</v>
      </c>
      <c r="AM9" s="579">
        <v>8036.2</v>
      </c>
      <c r="AN9" s="579">
        <v>5857.58</v>
      </c>
      <c r="AO9" s="579">
        <v>7995.4880000000003</v>
      </c>
      <c r="AP9" s="579">
        <v>6213.8980000000001</v>
      </c>
      <c r="AQ9" s="579">
        <v>6390.3959999999997</v>
      </c>
      <c r="AR9" s="579">
        <v>7979.5843399999994</v>
      </c>
      <c r="AS9" s="579">
        <v>7342.1989999999996</v>
      </c>
      <c r="AT9" s="607">
        <v>7558.2193499999994</v>
      </c>
      <c r="AU9" s="594">
        <v>5037.3652123303082</v>
      </c>
      <c r="AV9" s="579">
        <v>5206.6684329419186</v>
      </c>
      <c r="AW9" s="579">
        <v>4959.8216849514383</v>
      </c>
      <c r="AX9" s="579">
        <v>5355.733493941405</v>
      </c>
      <c r="AY9" s="579">
        <v>5165.0000657410073</v>
      </c>
      <c r="AZ9" s="579">
        <v>4571.6333892285884</v>
      </c>
      <c r="BA9" s="579">
        <v>5670.3287714414319</v>
      </c>
      <c r="BB9" s="579">
        <v>6423.4545669137615</v>
      </c>
      <c r="BC9" s="579">
        <v>6558.6979972544659</v>
      </c>
      <c r="BD9" s="579">
        <v>6335.0234667210207</v>
      </c>
      <c r="BE9" s="579">
        <v>5754.4812700800749</v>
      </c>
      <c r="BF9" s="579">
        <v>5768.391712954226</v>
      </c>
      <c r="BG9" s="579">
        <v>5579.6736125345969</v>
      </c>
      <c r="BH9" s="579">
        <v>5763.2887634170083</v>
      </c>
      <c r="BI9" s="579">
        <v>5572.0752239921776</v>
      </c>
      <c r="BJ9" s="579">
        <v>5749.502052185082</v>
      </c>
      <c r="BK9" s="579">
        <v>7433.153038679211</v>
      </c>
      <c r="BL9" s="579">
        <v>5525.4252336251366</v>
      </c>
      <c r="BM9" s="579">
        <v>4157.9235776806336</v>
      </c>
      <c r="BN9" s="579">
        <v>6270.2976109108267</v>
      </c>
      <c r="BO9" s="579">
        <v>6419.5866103296967</v>
      </c>
      <c r="BP9" s="579">
        <v>6133.5358300770722</v>
      </c>
      <c r="BQ9" s="579">
        <v>6397.1813662767863</v>
      </c>
      <c r="BR9" s="579">
        <v>6360.8138385298153</v>
      </c>
      <c r="BS9" s="579">
        <v>6156.6971682073363</v>
      </c>
      <c r="BT9" s="579">
        <v>6351.7616177137179</v>
      </c>
      <c r="BU9" s="579">
        <v>6134.8626584372523</v>
      </c>
      <c r="BV9" s="579">
        <v>6331.0088851766814</v>
      </c>
      <c r="BW9" s="579">
        <v>5448.5472628552816</v>
      </c>
      <c r="BX9" s="579">
        <v>5097.0280846065543</v>
      </c>
      <c r="BY9" s="579">
        <v>5448.5472628552816</v>
      </c>
      <c r="BZ9" s="579">
        <v>5272.787673730918</v>
      </c>
      <c r="CA9" s="579">
        <v>5448.5472628552816</v>
      </c>
      <c r="CB9" s="579">
        <v>5272.787673730918</v>
      </c>
      <c r="CC9" s="579">
        <v>5448.5472628552816</v>
      </c>
      <c r="CD9" s="579">
        <v>5448.5472628552816</v>
      </c>
      <c r="CE9" s="579">
        <v>5272.787673730918</v>
      </c>
      <c r="CF9" s="579">
        <v>5448.5472628552816</v>
      </c>
      <c r="CG9" s="579">
        <v>5272.787673730918</v>
      </c>
      <c r="CH9" s="579">
        <v>5448.5472628552816</v>
      </c>
      <c r="CI9" s="579">
        <v>5413.1748759965849</v>
      </c>
      <c r="CJ9" s="579">
        <v>4889.3192428356242</v>
      </c>
      <c r="CK9" s="579">
        <v>5413.1748759965849</v>
      </c>
      <c r="CL9" s="579">
        <v>5238.5563316095977</v>
      </c>
      <c r="CM9" s="579">
        <v>5413.1748759965849</v>
      </c>
      <c r="CN9" s="579">
        <v>5238.5563316095977</v>
      </c>
      <c r="CO9" s="579">
        <v>5413.1748759965849</v>
      </c>
      <c r="CP9" s="579">
        <v>5413.1748759965849</v>
      </c>
      <c r="CQ9" s="579">
        <v>5238.5563316095977</v>
      </c>
      <c r="CR9" s="579">
        <v>5413.1748759965849</v>
      </c>
      <c r="CS9" s="579">
        <v>5238.5563316095977</v>
      </c>
      <c r="CT9" s="438">
        <v>5413.1748759965849</v>
      </c>
    </row>
    <row r="10" spans="1:98" ht="15.75">
      <c r="A10" s="738"/>
      <c r="B10" s="437" t="s">
        <v>618</v>
      </c>
      <c r="C10" s="438">
        <v>498.70662239999996</v>
      </c>
      <c r="D10" s="438">
        <v>427.68285840000004</v>
      </c>
      <c r="E10" s="438">
        <v>450.95811599999996</v>
      </c>
      <c r="F10" s="438">
        <v>414.59052600000001</v>
      </c>
      <c r="G10" s="438">
        <v>408.51499919999998</v>
      </c>
      <c r="H10" s="438">
        <v>376.08366600000005</v>
      </c>
      <c r="I10" s="438">
        <v>623.38327800000002</v>
      </c>
      <c r="J10" s="438">
        <v>623.38327800000002</v>
      </c>
      <c r="K10" s="438">
        <v>603.27413999999999</v>
      </c>
      <c r="L10" s="438">
        <v>1246.766556</v>
      </c>
      <c r="M10" s="438">
        <v>1206.54828</v>
      </c>
      <c r="N10" s="438">
        <v>1246.766556</v>
      </c>
      <c r="O10" s="438">
        <v>1246.766556</v>
      </c>
      <c r="P10" s="438">
        <v>1126.1117280000001</v>
      </c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580">
        <f>4763+94%</f>
        <v>4763.9399999999996</v>
      </c>
      <c r="AC10" s="580"/>
      <c r="AD10" s="580"/>
      <c r="AE10" s="580"/>
      <c r="AF10" s="580"/>
      <c r="AG10" s="580"/>
      <c r="AH10" s="608"/>
      <c r="AI10" s="595">
        <v>2031.7027519463102</v>
      </c>
      <c r="AJ10" s="580">
        <v>1997.2728898747364</v>
      </c>
      <c r="AK10" s="580">
        <v>1906.5962234288106</v>
      </c>
      <c r="AL10" s="580">
        <v>1853.2015297409152</v>
      </c>
      <c r="AM10" s="580">
        <v>1211</v>
      </c>
      <c r="AN10" s="580">
        <v>1212</v>
      </c>
      <c r="AO10" s="580">
        <v>1213</v>
      </c>
      <c r="AP10" s="580">
        <v>1214</v>
      </c>
      <c r="AQ10" s="580">
        <v>1215</v>
      </c>
      <c r="AR10" s="580">
        <v>1216</v>
      </c>
      <c r="AS10" s="580">
        <v>1217</v>
      </c>
      <c r="AT10" s="608">
        <v>1218</v>
      </c>
      <c r="AU10" s="595">
        <v>851.7600000000001</v>
      </c>
      <c r="AV10" s="580">
        <v>880.15200000000004</v>
      </c>
      <c r="AW10" s="580">
        <v>851.7600000000001</v>
      </c>
      <c r="AX10" s="580">
        <v>880.15200000000004</v>
      </c>
      <c r="AY10" s="580">
        <v>619.75200000000007</v>
      </c>
      <c r="AZ10" s="580">
        <v>529.20000000000005</v>
      </c>
      <c r="BA10" s="580">
        <v>583.29599999999994</v>
      </c>
      <c r="BB10" s="580">
        <v>536.76</v>
      </c>
      <c r="BC10" s="580">
        <v>526.00800000000004</v>
      </c>
      <c r="BD10" s="580">
        <v>1175.6581296404106</v>
      </c>
      <c r="BE10" s="580">
        <v>1149.2508238664273</v>
      </c>
      <c r="BF10" s="580">
        <v>1086.174173493514</v>
      </c>
      <c r="BG10" s="580">
        <v>994.39111637601877</v>
      </c>
      <c r="BH10" s="580">
        <v>972.19133979988499</v>
      </c>
      <c r="BI10" s="580">
        <v>890.28300540050395</v>
      </c>
      <c r="BJ10" s="580">
        <v>870.7257749588631</v>
      </c>
      <c r="BK10" s="580">
        <v>823.57731107844143</v>
      </c>
      <c r="BL10" s="580">
        <v>705.65462689642504</v>
      </c>
      <c r="BM10" s="580">
        <v>741.35266991306446</v>
      </c>
      <c r="BN10" s="580">
        <v>679.75681296754158</v>
      </c>
      <c r="BO10" s="580">
        <v>665.74015039756284</v>
      </c>
      <c r="BP10" s="580">
        <v>610.80747686464827</v>
      </c>
      <c r="BQ10" s="580">
        <v>598.59142617591692</v>
      </c>
      <c r="BR10" s="580">
        <v>567.38381281683155</v>
      </c>
      <c r="BS10" s="580">
        <v>521.06644725844319</v>
      </c>
      <c r="BT10" s="580">
        <v>511.13228020806781</v>
      </c>
      <c r="BU10" s="580">
        <v>469.69851188086966</v>
      </c>
      <c r="BV10" s="580">
        <v>461.02434556353614</v>
      </c>
      <c r="BW10" s="580">
        <v>437.67246256215452</v>
      </c>
      <c r="BX10" s="580">
        <v>366.02729714500043</v>
      </c>
      <c r="BY10" s="580">
        <v>372.36348440158878</v>
      </c>
      <c r="BZ10" s="580">
        <v>342.74390633488269</v>
      </c>
      <c r="CA10" s="580">
        <v>336.96002052444288</v>
      </c>
      <c r="CB10" s="580">
        <v>310.32297810076784</v>
      </c>
      <c r="CC10" s="580">
        <v>305.24378025159945</v>
      </c>
      <c r="CD10" s="580">
        <v>290.39794609674658</v>
      </c>
      <c r="CE10" s="580">
        <v>267.63846353472542</v>
      </c>
      <c r="CF10" s="580">
        <v>263.44394987085889</v>
      </c>
      <c r="CG10" s="580">
        <v>242.90403509320163</v>
      </c>
      <c r="CH10" s="580">
        <v>239.19831632145934</v>
      </c>
      <c r="CI10" s="580">
        <v>227.81565450683792</v>
      </c>
      <c r="CJ10" s="580">
        <v>196.47211609170944</v>
      </c>
      <c r="CK10" s="580">
        <v>207.73846629343257</v>
      </c>
      <c r="CL10" s="580">
        <v>191.72324731908023</v>
      </c>
      <c r="CM10" s="580">
        <v>187.32759148059094</v>
      </c>
      <c r="CN10" s="580">
        <v>171.06343201664222</v>
      </c>
      <c r="CO10" s="580">
        <v>168.71610519487535</v>
      </c>
      <c r="CP10" s="580">
        <v>161.08897850727681</v>
      </c>
      <c r="CQ10" s="580">
        <v>148.964482140428</v>
      </c>
      <c r="CR10" s="580">
        <v>147.09966786498049</v>
      </c>
      <c r="CS10" s="580">
        <v>136.04441308576205</v>
      </c>
      <c r="CT10" s="470">
        <v>134.35734131103453</v>
      </c>
    </row>
    <row r="11" spans="1:98" ht="15.75">
      <c r="A11" s="738"/>
      <c r="B11" s="437" t="s">
        <v>619</v>
      </c>
      <c r="C11" s="438">
        <v>7547.6940000000004</v>
      </c>
      <c r="D11" s="438">
        <v>6817.2719999999999</v>
      </c>
      <c r="E11" s="438">
        <v>5726.3714630373224</v>
      </c>
      <c r="F11" s="438">
        <v>5732.0398528625883</v>
      </c>
      <c r="G11" s="438">
        <v>7547.6939999999995</v>
      </c>
      <c r="H11" s="438">
        <v>6707.9590238026121</v>
      </c>
      <c r="I11" s="438">
        <v>7669.4309999999996</v>
      </c>
      <c r="J11" s="438">
        <v>7669.4309999999996</v>
      </c>
      <c r="K11" s="438">
        <v>7422.03</v>
      </c>
      <c r="L11" s="438">
        <v>7669.4309999999996</v>
      </c>
      <c r="M11" s="438">
        <v>7422.03</v>
      </c>
      <c r="N11" s="438">
        <v>7669.4309999999996</v>
      </c>
      <c r="O11" s="438">
        <v>7669.4309999999996</v>
      </c>
      <c r="P11" s="438">
        <v>6927.2279999999992</v>
      </c>
      <c r="Q11" s="438">
        <v>6893.8509999999997</v>
      </c>
      <c r="R11" s="438">
        <v>6638.6760000000004</v>
      </c>
      <c r="S11" s="438">
        <v>6745.2269999999999</v>
      </c>
      <c r="T11" s="438">
        <v>6615.4560000000001</v>
      </c>
      <c r="U11" s="438">
        <v>6866.4579999999996</v>
      </c>
      <c r="V11" s="438">
        <v>6709.2389999999996</v>
      </c>
      <c r="W11" s="438">
        <v>5536.7622000000001</v>
      </c>
      <c r="X11" s="438">
        <v>5053.7016000000003</v>
      </c>
      <c r="Y11" s="438">
        <v>6150.44</v>
      </c>
      <c r="Z11" s="438">
        <v>6481.1130000000003</v>
      </c>
      <c r="AA11" s="438">
        <v>6211.0469999999996</v>
      </c>
      <c r="AB11" s="579">
        <v>6628.3180000000002</v>
      </c>
      <c r="AC11" s="579">
        <v>5686</v>
      </c>
      <c r="AD11" s="579">
        <v>5870.3850000000002</v>
      </c>
      <c r="AE11" s="579">
        <v>4435.7250000000004</v>
      </c>
      <c r="AF11" s="579">
        <v>4296.674</v>
      </c>
      <c r="AG11" s="579">
        <v>5593.2910000000002</v>
      </c>
      <c r="AH11" s="607">
        <v>6000.277</v>
      </c>
      <c r="AI11" s="594">
        <v>5653.1737464173775</v>
      </c>
      <c r="AJ11" s="579">
        <v>5669.6374399747829</v>
      </c>
      <c r="AK11" s="579">
        <v>4249.1661154411822</v>
      </c>
      <c r="AL11" s="579">
        <v>5985.0587864492327</v>
      </c>
      <c r="AM11" s="579">
        <v>5353.8916200000003</v>
      </c>
      <c r="AN11" s="579">
        <v>5325.3140000000003</v>
      </c>
      <c r="AO11" s="579">
        <v>3035.0839999999998</v>
      </c>
      <c r="AP11" s="579">
        <v>5233.2709999999997</v>
      </c>
      <c r="AQ11" s="579">
        <v>5364.5919999999996</v>
      </c>
      <c r="AR11" s="579">
        <v>4046.61</v>
      </c>
      <c r="AS11" s="579">
        <v>3781.404</v>
      </c>
      <c r="AT11" s="607">
        <v>4113.4110000000001</v>
      </c>
      <c r="AU11" s="594">
        <v>2970.7899718596927</v>
      </c>
      <c r="AV11" s="579">
        <v>2584.1796592301448</v>
      </c>
      <c r="AW11" s="579">
        <v>2499.8074931054962</v>
      </c>
      <c r="AX11" s="579">
        <v>4036.2491358406273</v>
      </c>
      <c r="AY11" s="579">
        <v>4314.3972149443771</v>
      </c>
      <c r="AZ11" s="579">
        <v>5793.5169604691619</v>
      </c>
      <c r="BA11" s="579">
        <v>11476.8363675858</v>
      </c>
      <c r="BB11" s="579">
        <v>4794.4582382720591</v>
      </c>
      <c r="BC11" s="579">
        <v>2156.2152146858816</v>
      </c>
      <c r="BD11" s="579">
        <v>3461.6848649178014</v>
      </c>
      <c r="BE11" s="579">
        <v>5049.9763420548961</v>
      </c>
      <c r="BF11" s="579">
        <v>4972.8266755996365</v>
      </c>
      <c r="BG11" s="579">
        <v>4813.8847622255325</v>
      </c>
      <c r="BH11" s="579">
        <v>3350.4162261580877</v>
      </c>
      <c r="BI11" s="579">
        <v>4397.860752743235</v>
      </c>
      <c r="BJ11" s="579">
        <v>5125.5376979302555</v>
      </c>
      <c r="BK11" s="579">
        <v>5680.7528908429922</v>
      </c>
      <c r="BL11" s="579">
        <v>5116.2972155424686</v>
      </c>
      <c r="BM11" s="579">
        <v>2967.4953457378365</v>
      </c>
      <c r="BN11" s="579">
        <v>2972.0021013287333</v>
      </c>
      <c r="BO11" s="579">
        <v>2826.6326304167833</v>
      </c>
      <c r="BP11" s="579">
        <v>5351.0528807602295</v>
      </c>
      <c r="BQ11" s="579">
        <v>5619.3593134540106</v>
      </c>
      <c r="BR11" s="579">
        <v>5923.6356011302687</v>
      </c>
      <c r="BS11" s="579">
        <v>4516.149453854845</v>
      </c>
      <c r="BT11" s="579">
        <v>6010.6948431173887</v>
      </c>
      <c r="BU11" s="579">
        <v>5839.5898828103382</v>
      </c>
      <c r="BV11" s="579">
        <v>6074.9606893888749</v>
      </c>
      <c r="BW11" s="579">
        <v>5846.0898027786061</v>
      </c>
      <c r="BX11" s="579">
        <v>5468.9227187283741</v>
      </c>
      <c r="BY11" s="579">
        <v>5846.0898027786061</v>
      </c>
      <c r="BZ11" s="579">
        <v>5657.506260753491</v>
      </c>
      <c r="CA11" s="579">
        <v>5846.0898027786061</v>
      </c>
      <c r="CB11" s="579">
        <v>5657.506260753491</v>
      </c>
      <c r="CC11" s="579">
        <v>5846.0898027786061</v>
      </c>
      <c r="CD11" s="579">
        <v>5846.0898027786061</v>
      </c>
      <c r="CE11" s="579">
        <v>5657.506260753491</v>
      </c>
      <c r="CF11" s="579">
        <v>5846.0898027786061</v>
      </c>
      <c r="CG11" s="579">
        <v>5657.506260753491</v>
      </c>
      <c r="CH11" s="579">
        <v>5846.0898027786061</v>
      </c>
      <c r="CI11" s="579">
        <v>5846.0898027786061</v>
      </c>
      <c r="CJ11" s="579">
        <v>4792.7256889523069</v>
      </c>
      <c r="CK11" s="579">
        <v>5023.7721617399684</v>
      </c>
      <c r="CL11" s="579">
        <v>5657.506260753491</v>
      </c>
      <c r="CM11" s="579">
        <v>5846.0898027786061</v>
      </c>
      <c r="CN11" s="579">
        <v>5657.506260753491</v>
      </c>
      <c r="CO11" s="579">
        <v>5846.0898027786061</v>
      </c>
      <c r="CP11" s="579">
        <v>5846.0898027786061</v>
      </c>
      <c r="CQ11" s="579">
        <v>5657.506260753491</v>
      </c>
      <c r="CR11" s="579">
        <v>5846.0898027786061</v>
      </c>
      <c r="CS11" s="579">
        <v>5657.506260753491</v>
      </c>
      <c r="CT11" s="438">
        <v>5846.0898027786061</v>
      </c>
    </row>
    <row r="12" spans="1:98" ht="15.75">
      <c r="A12" s="738"/>
      <c r="B12" s="437" t="s">
        <v>620</v>
      </c>
      <c r="C12" s="438">
        <v>2264.3081999999999</v>
      </c>
      <c r="D12" s="438">
        <v>941.22335999999996</v>
      </c>
      <c r="E12" s="438">
        <v>0</v>
      </c>
      <c r="F12" s="438">
        <v>0</v>
      </c>
      <c r="G12" s="438">
        <v>221.56134</v>
      </c>
      <c r="H12" s="438">
        <v>0</v>
      </c>
      <c r="I12" s="438">
        <v>653.83834639687154</v>
      </c>
      <c r="J12" s="438">
        <v>924.00404067690408</v>
      </c>
      <c r="K12" s="438">
        <v>1602.4608623701308</v>
      </c>
      <c r="L12" s="438">
        <v>1571.3584720281585</v>
      </c>
      <c r="M12" s="438">
        <v>1465.7088645211688</v>
      </c>
      <c r="N12" s="438">
        <v>1207.9162409077867</v>
      </c>
      <c r="O12" s="438">
        <v>2160.6059351225804</v>
      </c>
      <c r="P12" s="438">
        <v>752.64801489993181</v>
      </c>
      <c r="Q12" s="438">
        <v>1122.8247928145784</v>
      </c>
      <c r="R12" s="438">
        <v>1986.8923073196254</v>
      </c>
      <c r="S12" s="438">
        <v>1858.1430043252856</v>
      </c>
      <c r="T12" s="438">
        <v>963.68113495730427</v>
      </c>
      <c r="U12" s="438">
        <v>1533.9513457914013</v>
      </c>
      <c r="V12" s="438">
        <v>1163.0524036613078</v>
      </c>
      <c r="W12" s="438">
        <v>191.01976350892792</v>
      </c>
      <c r="X12" s="438">
        <v>552.1452176906887</v>
      </c>
      <c r="Y12" s="438">
        <v>694.0126815190423</v>
      </c>
      <c r="Z12" s="438">
        <v>1828.9102567304351</v>
      </c>
      <c r="AA12" s="438">
        <v>2032.3694528241735</v>
      </c>
      <c r="AB12" s="579">
        <v>1010.7702571507779</v>
      </c>
      <c r="AC12" s="579">
        <v>1532.122550599486</v>
      </c>
      <c r="AD12" s="579">
        <v>2324.7304640912012</v>
      </c>
      <c r="AE12" s="579">
        <v>1948.9343597529146</v>
      </c>
      <c r="AF12" s="579">
        <v>996.81043499715133</v>
      </c>
      <c r="AG12" s="579">
        <v>1394.2576474361922</v>
      </c>
      <c r="AH12" s="607">
        <v>1560.3621873956342</v>
      </c>
      <c r="AI12" s="594">
        <v>0</v>
      </c>
      <c r="AJ12" s="579">
        <v>0</v>
      </c>
      <c r="AK12" s="579">
        <v>0</v>
      </c>
      <c r="AL12" s="579">
        <v>0</v>
      </c>
      <c r="AM12" s="579">
        <v>0</v>
      </c>
      <c r="AN12" s="579">
        <v>0</v>
      </c>
      <c r="AO12" s="579">
        <v>0</v>
      </c>
      <c r="AP12" s="579">
        <v>0</v>
      </c>
      <c r="AQ12" s="579">
        <v>0</v>
      </c>
      <c r="AR12" s="579">
        <v>0</v>
      </c>
      <c r="AS12" s="579">
        <v>0</v>
      </c>
      <c r="AT12" s="607">
        <v>0</v>
      </c>
      <c r="AU12" s="594">
        <v>0</v>
      </c>
      <c r="AV12" s="579">
        <v>0</v>
      </c>
      <c r="AW12" s="579">
        <v>0</v>
      </c>
      <c r="AX12" s="579">
        <v>0</v>
      </c>
      <c r="AY12" s="579">
        <v>0</v>
      </c>
      <c r="AZ12" s="579"/>
      <c r="BA12" s="579"/>
      <c r="BB12" s="579">
        <v>0</v>
      </c>
      <c r="BC12" s="579">
        <v>0</v>
      </c>
      <c r="BD12" s="579">
        <v>0</v>
      </c>
      <c r="BE12" s="579">
        <v>0</v>
      </c>
      <c r="BF12" s="579">
        <v>0</v>
      </c>
      <c r="BG12" s="579">
        <v>0</v>
      </c>
      <c r="BH12" s="579">
        <v>0</v>
      </c>
      <c r="BI12" s="579">
        <v>0</v>
      </c>
      <c r="BJ12" s="579">
        <v>0</v>
      </c>
      <c r="BK12" s="579">
        <v>0</v>
      </c>
      <c r="BL12" s="579">
        <v>0</v>
      </c>
      <c r="BM12" s="579">
        <v>0</v>
      </c>
      <c r="BN12" s="579">
        <v>0</v>
      </c>
      <c r="BO12" s="579">
        <v>0</v>
      </c>
      <c r="BP12" s="579">
        <v>0</v>
      </c>
      <c r="BQ12" s="579">
        <v>0</v>
      </c>
      <c r="BR12" s="579">
        <v>0</v>
      </c>
      <c r="BS12" s="579">
        <v>0</v>
      </c>
      <c r="BT12" s="579">
        <v>0</v>
      </c>
      <c r="BU12" s="579">
        <v>0</v>
      </c>
      <c r="BV12" s="579">
        <v>0</v>
      </c>
      <c r="BW12" s="579"/>
      <c r="BX12" s="579"/>
      <c r="BY12" s="579"/>
      <c r="BZ12" s="579"/>
      <c r="CA12" s="579"/>
      <c r="CB12" s="579"/>
      <c r="CC12" s="579"/>
      <c r="CD12" s="579"/>
      <c r="CE12" s="579"/>
      <c r="CF12" s="579"/>
      <c r="CG12" s="579"/>
      <c r="CH12" s="579"/>
      <c r="CI12" s="579"/>
      <c r="CJ12" s="579"/>
      <c r="CK12" s="579"/>
      <c r="CL12" s="579"/>
      <c r="CM12" s="579"/>
      <c r="CN12" s="579"/>
      <c r="CO12" s="579"/>
      <c r="CP12" s="579"/>
      <c r="CQ12" s="579"/>
      <c r="CR12" s="579"/>
      <c r="CS12" s="579"/>
      <c r="CT12" s="438"/>
    </row>
    <row r="13" spans="1:98" ht="15.75">
      <c r="A13" s="738"/>
      <c r="B13" s="437" t="s">
        <v>621</v>
      </c>
      <c r="C13" s="438">
        <v>18007.370631600003</v>
      </c>
      <c r="D13" s="438">
        <v>19391.263920000001</v>
      </c>
      <c r="E13" s="438">
        <v>21468.899340000004</v>
      </c>
      <c r="F13" s="438">
        <v>20776.354200000002</v>
      </c>
      <c r="G13" s="438">
        <v>21468.899340000004</v>
      </c>
      <c r="H13" s="438">
        <v>20776.354200000002</v>
      </c>
      <c r="I13" s="438">
        <v>21468.899340000004</v>
      </c>
      <c r="J13" s="438">
        <v>21468.899340000004</v>
      </c>
      <c r="K13" s="438">
        <v>20776.354200000002</v>
      </c>
      <c r="L13" s="438">
        <v>21468.899340000004</v>
      </c>
      <c r="M13" s="438">
        <v>20776.354200000002</v>
      </c>
      <c r="N13" s="438">
        <v>21468.899340000004</v>
      </c>
      <c r="O13" s="438">
        <v>21468.89934</v>
      </c>
      <c r="P13" s="438">
        <v>19391.263920000001</v>
      </c>
      <c r="Q13" s="438">
        <v>22567.865000000002</v>
      </c>
      <c r="R13" s="438">
        <v>21839.868999999999</v>
      </c>
      <c r="S13" s="438">
        <v>22310.326000000001</v>
      </c>
      <c r="T13" s="438">
        <v>21112.73</v>
      </c>
      <c r="U13" s="438">
        <v>22567.865000000002</v>
      </c>
      <c r="V13" s="438">
        <v>22567.865000000002</v>
      </c>
      <c r="W13" s="438">
        <v>21011.541000000001</v>
      </c>
      <c r="X13" s="438">
        <v>20626.328749999997</v>
      </c>
      <c r="Y13" s="438">
        <v>21011.541000000001</v>
      </c>
      <c r="Z13" s="438">
        <v>12968.69</v>
      </c>
      <c r="AA13" s="438">
        <v>12968.69</v>
      </c>
      <c r="AB13" s="579">
        <v>20311.155999999999</v>
      </c>
      <c r="AC13" s="579">
        <v>19814.259999999998</v>
      </c>
      <c r="AD13" s="579">
        <v>19128.888999999999</v>
      </c>
      <c r="AE13" s="579">
        <v>19677.273000000001</v>
      </c>
      <c r="AF13" s="579">
        <v>19165.722000000002</v>
      </c>
      <c r="AG13" s="579">
        <v>19493.649000000001</v>
      </c>
      <c r="AH13" s="607">
        <v>19402.162</v>
      </c>
      <c r="AI13" s="594">
        <v>17861.371416000002</v>
      </c>
      <c r="AJ13" s="579">
        <v>18456.750463200005</v>
      </c>
      <c r="AK13" s="579">
        <v>17861.371416000002</v>
      </c>
      <c r="AL13" s="579">
        <v>17888.558738104464</v>
      </c>
      <c r="AM13" s="579">
        <v>17962.781999999999</v>
      </c>
      <c r="AN13" s="579">
        <v>16508.454984</v>
      </c>
      <c r="AO13" s="579">
        <v>16654.140804999999</v>
      </c>
      <c r="AP13" s="579">
        <v>16063.02637</v>
      </c>
      <c r="AQ13" s="579">
        <v>15849.159165000001</v>
      </c>
      <c r="AR13" s="579">
        <v>16056.923849999999</v>
      </c>
      <c r="AS13" s="579">
        <v>15684.291949999997</v>
      </c>
      <c r="AT13" s="607">
        <v>13737.65523</v>
      </c>
      <c r="AU13" s="594">
        <v>15921.649964039323</v>
      </c>
      <c r="AV13" s="579">
        <v>16401.896082767333</v>
      </c>
      <c r="AW13" s="579">
        <v>15826.526268145661</v>
      </c>
      <c r="AX13" s="579">
        <v>16303.601597010547</v>
      </c>
      <c r="AY13" s="579">
        <v>16255.782657993732</v>
      </c>
      <c r="AZ13" s="579">
        <v>14637.051584358236</v>
      </c>
      <c r="BA13" s="579">
        <v>18019.119363162321</v>
      </c>
      <c r="BB13" s="579">
        <v>17364.469601306741</v>
      </c>
      <c r="BC13" s="579">
        <v>17455.214757929967</v>
      </c>
      <c r="BD13" s="579">
        <v>16761.870545916434</v>
      </c>
      <c r="BE13" s="579">
        <v>19476.817795422608</v>
      </c>
      <c r="BF13" s="579">
        <v>19313.146969910213</v>
      </c>
      <c r="BG13" s="579">
        <v>19208.981039957827</v>
      </c>
      <c r="BH13" s="579">
        <v>19634.992342256155</v>
      </c>
      <c r="BI13" s="579">
        <v>18914.207805582468</v>
      </c>
      <c r="BJ13" s="579">
        <v>19356.744933594251</v>
      </c>
      <c r="BK13" s="579">
        <v>19959.190491274083</v>
      </c>
      <c r="BL13" s="579">
        <v>17865.431938864902</v>
      </c>
      <c r="BM13" s="579">
        <v>19566.215715959253</v>
      </c>
      <c r="BN13" s="579">
        <v>18641.882088804043</v>
      </c>
      <c r="BO13" s="579">
        <v>19019.747673449408</v>
      </c>
      <c r="BP13" s="579">
        <v>18194.141083345359</v>
      </c>
      <c r="BQ13" s="579">
        <v>19892.04598193556</v>
      </c>
      <c r="BR13" s="579">
        <v>19959.190491274083</v>
      </c>
      <c r="BS13" s="579">
        <v>19315.345636716855</v>
      </c>
      <c r="BT13" s="579">
        <v>19959.190491274083</v>
      </c>
      <c r="BU13" s="579">
        <v>19315.345636716855</v>
      </c>
      <c r="BV13" s="579">
        <v>19959.190491274083</v>
      </c>
      <c r="BW13" s="579">
        <v>17938.945338952453</v>
      </c>
      <c r="BX13" s="579">
        <v>16573.923225197137</v>
      </c>
      <c r="BY13" s="579">
        <v>17337.070251177829</v>
      </c>
      <c r="BZ13" s="579">
        <v>16601.163015666036</v>
      </c>
      <c r="CA13" s="579">
        <v>16948.532491829654</v>
      </c>
      <c r="CB13" s="579">
        <v>15971.419357208782</v>
      </c>
      <c r="CC13" s="579">
        <v>16418.065061322115</v>
      </c>
      <c r="CD13" s="579">
        <v>16230.589202164421</v>
      </c>
      <c r="CE13" s="579">
        <v>15600.658728928463</v>
      </c>
      <c r="CF13" s="579">
        <v>15975.503911250231</v>
      </c>
      <c r="CG13" s="579">
        <v>15333.306557954809</v>
      </c>
      <c r="CH13" s="579">
        <v>15704.337191593815</v>
      </c>
      <c r="CI13" s="579">
        <v>15553.257552740382</v>
      </c>
      <c r="CJ13" s="579">
        <v>13920.882137062448</v>
      </c>
      <c r="CK13" s="579">
        <v>15279.353229708488</v>
      </c>
      <c r="CL13" s="579">
        <v>14642.980811920403</v>
      </c>
      <c r="CM13" s="579">
        <v>15029.012996634046</v>
      </c>
      <c r="CN13" s="579">
        <v>14430.301177146413</v>
      </c>
      <c r="CO13" s="579">
        <v>14778.789790722842</v>
      </c>
      <c r="CP13" s="579">
        <v>14669.547751919672</v>
      </c>
      <c r="CQ13" s="579">
        <v>14082.753332739867</v>
      </c>
      <c r="CR13" s="579">
        <v>14468.265975423372</v>
      </c>
      <c r="CS13" s="579">
        <v>13897.671094013505</v>
      </c>
      <c r="CT13" s="438">
        <v>14258.727233694555</v>
      </c>
    </row>
    <row r="14" spans="1:98" ht="15.75">
      <c r="A14" s="738"/>
      <c r="B14" s="437" t="s">
        <v>622</v>
      </c>
      <c r="C14" s="438">
        <v>20411.818560000003</v>
      </c>
      <c r="D14" s="438">
        <v>18436.481280000004</v>
      </c>
      <c r="E14" s="438">
        <v>20411.818560000003</v>
      </c>
      <c r="F14" s="438">
        <v>19753.372800000001</v>
      </c>
      <c r="G14" s="438">
        <v>20411.818560000003</v>
      </c>
      <c r="H14" s="438">
        <v>19753.372800000001</v>
      </c>
      <c r="I14" s="438">
        <v>20411.818560000003</v>
      </c>
      <c r="J14" s="438">
        <v>20411.818560000003</v>
      </c>
      <c r="K14" s="438">
        <v>19753.372800000001</v>
      </c>
      <c r="L14" s="438">
        <v>20411.818560000003</v>
      </c>
      <c r="M14" s="438">
        <v>19753.372800000001</v>
      </c>
      <c r="N14" s="438">
        <v>20411.818560000003</v>
      </c>
      <c r="O14" s="438">
        <v>20411.818560000003</v>
      </c>
      <c r="P14" s="438">
        <v>18436.481280000004</v>
      </c>
      <c r="Q14" s="438">
        <v>12297.934999999999</v>
      </c>
      <c r="R14" s="438">
        <v>11215.79</v>
      </c>
      <c r="S14" s="438">
        <v>12115.234</v>
      </c>
      <c r="T14" s="438">
        <v>12833.299000000001</v>
      </c>
      <c r="U14" s="438">
        <v>12549.578</v>
      </c>
      <c r="V14" s="438">
        <v>10828.843000000001</v>
      </c>
      <c r="W14" s="438">
        <v>9263.8520000000008</v>
      </c>
      <c r="X14" s="438">
        <v>11424.67843</v>
      </c>
      <c r="Y14" s="438">
        <v>10840.906999999999</v>
      </c>
      <c r="Z14" s="438">
        <v>10886.137000000001</v>
      </c>
      <c r="AA14" s="438">
        <v>9803.4330000000009</v>
      </c>
      <c r="AB14" s="579">
        <v>8789.2099999999991</v>
      </c>
      <c r="AC14" s="579">
        <v>8631</v>
      </c>
      <c r="AD14" s="579">
        <v>8127.9070000000002</v>
      </c>
      <c r="AE14" s="579">
        <v>8280.1020000000008</v>
      </c>
      <c r="AF14" s="579">
        <v>7527.5929999999998</v>
      </c>
      <c r="AG14" s="579">
        <v>7627.0169999999998</v>
      </c>
      <c r="AH14" s="607">
        <v>7242.6220000000003</v>
      </c>
      <c r="AI14" s="594">
        <v>3011.7981500244068</v>
      </c>
      <c r="AJ14" s="579">
        <v>2533.0095477184286</v>
      </c>
      <c r="AK14" s="579">
        <v>3050.7062972064241</v>
      </c>
      <c r="AL14" s="579">
        <v>2995.6021758637294</v>
      </c>
      <c r="AM14" s="579">
        <v>3861.0609999999997</v>
      </c>
      <c r="AN14" s="579">
        <v>3899.8307680000003</v>
      </c>
      <c r="AO14" s="579">
        <v>6848.4508399999995</v>
      </c>
      <c r="AP14" s="579">
        <v>6942.2007599999997</v>
      </c>
      <c r="AQ14" s="579">
        <v>6904.20489</v>
      </c>
      <c r="AR14" s="579">
        <v>6491.085399999999</v>
      </c>
      <c r="AS14" s="579">
        <v>6738.6588400000001</v>
      </c>
      <c r="AT14" s="607">
        <v>6808.4941999999992</v>
      </c>
      <c r="AU14" s="594">
        <v>3034.7737800343266</v>
      </c>
      <c r="AV14" s="579">
        <v>2805.9647147120249</v>
      </c>
      <c r="AW14" s="579">
        <v>3251.7704170560933</v>
      </c>
      <c r="AX14" s="579">
        <v>3852.5108511301896</v>
      </c>
      <c r="AY14" s="579">
        <v>2701.0619302941095</v>
      </c>
      <c r="AZ14" s="579">
        <v>2404.9272619065014</v>
      </c>
      <c r="BA14" s="579">
        <v>3026.931311174335</v>
      </c>
      <c r="BB14" s="579">
        <v>2992.9910234567815</v>
      </c>
      <c r="BC14" s="579">
        <v>2824.4910011992574</v>
      </c>
      <c r="BD14" s="579">
        <v>2837.9800516190935</v>
      </c>
      <c r="BE14" s="579">
        <v>3118.5272566198191</v>
      </c>
      <c r="BF14" s="579">
        <v>3108.1323902114914</v>
      </c>
      <c r="BG14" s="579">
        <v>2536.0344450408516</v>
      </c>
      <c r="BH14" s="579">
        <v>2448.7770207050944</v>
      </c>
      <c r="BI14" s="579">
        <v>2305.5718823218194</v>
      </c>
      <c r="BJ14" s="579">
        <v>2328.1137188489029</v>
      </c>
      <c r="BK14" s="579">
        <v>2132.1088832034725</v>
      </c>
      <c r="BL14" s="579">
        <v>1884.4333052007512</v>
      </c>
      <c r="BM14" s="579">
        <v>2518.8080840430075</v>
      </c>
      <c r="BN14" s="579">
        <v>2548.8939007985377</v>
      </c>
      <c r="BO14" s="579">
        <v>2181.1892141114968</v>
      </c>
      <c r="BP14" s="579">
        <v>2190.4043702800232</v>
      </c>
      <c r="BQ14" s="579">
        <v>2336.4445580855022</v>
      </c>
      <c r="BR14" s="579">
        <v>2147.1184794468404</v>
      </c>
      <c r="BS14" s="579">
        <v>2088.688458661331</v>
      </c>
      <c r="BT14" s="579">
        <v>2997.8444151593994</v>
      </c>
      <c r="BU14" s="579">
        <v>2701.2914121240019</v>
      </c>
      <c r="BV14" s="579">
        <v>2670.2670073633726</v>
      </c>
      <c r="BW14" s="579">
        <v>2663.331679371669</v>
      </c>
      <c r="BX14" s="579">
        <v>2524.0836773539563</v>
      </c>
      <c r="BY14" s="579">
        <v>2392.4881243938962</v>
      </c>
      <c r="BZ14" s="579">
        <v>2335.4686847729154</v>
      </c>
      <c r="CA14" s="579">
        <v>2410.0754555800058</v>
      </c>
      <c r="CB14" s="579">
        <v>2323.8979886491534</v>
      </c>
      <c r="CC14" s="579">
        <v>2442.9485957098523</v>
      </c>
      <c r="CD14" s="579">
        <v>2387.8703920941584</v>
      </c>
      <c r="CE14" s="579">
        <v>2326.6986634053683</v>
      </c>
      <c r="CF14" s="579">
        <v>2386.2902055916852</v>
      </c>
      <c r="CG14" s="579">
        <v>2304.1319652537741</v>
      </c>
      <c r="CH14" s="579">
        <v>2363.5756215558313</v>
      </c>
      <c r="CI14" s="579">
        <v>2604.6090100638598</v>
      </c>
      <c r="CJ14" s="579">
        <v>2328.0583695815799</v>
      </c>
      <c r="CK14" s="579">
        <v>2562.3511694437038</v>
      </c>
      <c r="CL14" s="579">
        <v>2449.7771169499456</v>
      </c>
      <c r="CM14" s="579">
        <v>2546.3126264475909</v>
      </c>
      <c r="CN14" s="579">
        <v>2462.9233157322192</v>
      </c>
      <c r="CO14" s="579">
        <v>2498.9587526902192</v>
      </c>
      <c r="CP14" s="579">
        <v>2452.4548358708835</v>
      </c>
      <c r="CQ14" s="579">
        <v>2321.0629207565598</v>
      </c>
      <c r="CR14" s="579">
        <v>2380.6881870704556</v>
      </c>
      <c r="CS14" s="579">
        <v>2264.1528344291478</v>
      </c>
      <c r="CT14" s="438">
        <v>2309.1235290922909</v>
      </c>
    </row>
    <row r="15" spans="1:98" ht="15.75">
      <c r="A15" s="738"/>
      <c r="B15" s="439" t="s">
        <v>623</v>
      </c>
      <c r="C15" s="438">
        <v>457.19651880000009</v>
      </c>
      <c r="D15" s="438">
        <v>408.2051232</v>
      </c>
      <c r="E15" s="438">
        <v>446.68625400000008</v>
      </c>
      <c r="F15" s="438">
        <v>414.47737800000004</v>
      </c>
      <c r="G15" s="438">
        <v>425.66572440000004</v>
      </c>
      <c r="H15" s="438">
        <v>406.84896000000003</v>
      </c>
      <c r="I15" s="438">
        <v>415.15545960000009</v>
      </c>
      <c r="J15" s="438">
        <v>425.66572440000004</v>
      </c>
      <c r="K15" s="438">
        <v>411.934572</v>
      </c>
      <c r="L15" s="438">
        <v>407.27276100000006</v>
      </c>
      <c r="M15" s="438">
        <v>404.30615399999999</v>
      </c>
      <c r="N15" s="438">
        <v>412.52789340000004</v>
      </c>
      <c r="O15" s="438">
        <v>415.15545960000009</v>
      </c>
      <c r="P15" s="438">
        <v>370.23255360000002</v>
      </c>
      <c r="Q15" s="438">
        <v>475.1</v>
      </c>
      <c r="R15" s="438">
        <v>449.44200000000001</v>
      </c>
      <c r="S15" s="438">
        <v>477.76900000000001</v>
      </c>
      <c r="T15" s="438">
        <v>459.774</v>
      </c>
      <c r="U15" s="438">
        <v>459.08499999999998</v>
      </c>
      <c r="V15" s="438">
        <v>469.762</v>
      </c>
      <c r="W15" s="438">
        <v>462.35700000000003</v>
      </c>
      <c r="X15" s="438">
        <v>459.08499999999998</v>
      </c>
      <c r="Y15" s="438">
        <v>397.78199999999998</v>
      </c>
      <c r="Z15" s="438">
        <v>443.07100000000003</v>
      </c>
      <c r="AA15" s="438">
        <v>427.05599999999998</v>
      </c>
      <c r="AB15" s="579">
        <v>406.995</v>
      </c>
      <c r="AC15" s="579">
        <v>464</v>
      </c>
      <c r="AD15" s="579">
        <v>446.85899999999998</v>
      </c>
      <c r="AE15" s="579">
        <v>445.74</v>
      </c>
      <c r="AF15" s="579">
        <v>441.69299999999998</v>
      </c>
      <c r="AG15" s="579">
        <v>453.74700000000001</v>
      </c>
      <c r="AH15" s="607">
        <v>437.73200000000003</v>
      </c>
      <c r="AI15" s="594">
        <v>361.82664000000005</v>
      </c>
      <c r="AJ15" s="579">
        <v>376.10288100000002</v>
      </c>
      <c r="AK15" s="579">
        <v>362.05911000000003</v>
      </c>
      <c r="AL15" s="579">
        <v>367.32154200000002</v>
      </c>
      <c r="AM15" s="579">
        <v>366.55392000000006</v>
      </c>
      <c r="AN15" s="579">
        <v>352.46199999999999</v>
      </c>
      <c r="AO15" s="579">
        <v>394.51</v>
      </c>
      <c r="AP15" s="579">
        <v>376.08479999999997</v>
      </c>
      <c r="AQ15" s="579">
        <v>397.08326</v>
      </c>
      <c r="AR15" s="579">
        <v>368.73185999999998</v>
      </c>
      <c r="AS15" s="579">
        <v>395.84952000000004</v>
      </c>
      <c r="AT15" s="607">
        <v>397.17899999999997</v>
      </c>
      <c r="AU15" s="594">
        <v>330.20652576090993</v>
      </c>
      <c r="AV15" s="579">
        <v>338.82867455727273</v>
      </c>
      <c r="AW15" s="579">
        <v>328.68270204962647</v>
      </c>
      <c r="AX15" s="579">
        <v>356.79614361767898</v>
      </c>
      <c r="AY15" s="579">
        <v>362.14157944573378</v>
      </c>
      <c r="AZ15" s="579">
        <v>354.71782560830377</v>
      </c>
      <c r="BA15" s="579">
        <v>390.70925232160539</v>
      </c>
      <c r="BB15" s="579">
        <v>376.87645025465065</v>
      </c>
      <c r="BC15" s="579">
        <v>393.23333137515687</v>
      </c>
      <c r="BD15" s="579">
        <v>392.90416953761923</v>
      </c>
      <c r="BE15" s="579">
        <v>435.2377689915503</v>
      </c>
      <c r="BF15" s="579">
        <v>479.09002059165903</v>
      </c>
      <c r="BG15" s="579">
        <v>482.77999430703738</v>
      </c>
      <c r="BH15" s="579">
        <v>489.67732850960931</v>
      </c>
      <c r="BI15" s="579">
        <v>484.5976922881988</v>
      </c>
      <c r="BJ15" s="579">
        <v>510.04897882006634</v>
      </c>
      <c r="BK15" s="579">
        <v>526.17947663420307</v>
      </c>
      <c r="BL15" s="579">
        <v>518.83953966094725</v>
      </c>
      <c r="BM15" s="579">
        <v>554.93113013381139</v>
      </c>
      <c r="BN15" s="579">
        <v>540.58760735411602</v>
      </c>
      <c r="BO15" s="579">
        <v>545.10106080556386</v>
      </c>
      <c r="BP15" s="579">
        <v>544.17576090400098</v>
      </c>
      <c r="BQ15" s="579">
        <v>553.16103052234075</v>
      </c>
      <c r="BR15" s="579">
        <v>559.47689687949037</v>
      </c>
      <c r="BS15" s="579">
        <v>550.16357571995127</v>
      </c>
      <c r="BT15" s="579">
        <v>578.90136146745567</v>
      </c>
      <c r="BU15" s="579">
        <v>579.96772943175392</v>
      </c>
      <c r="BV15" s="579">
        <v>588.94404557137091</v>
      </c>
      <c r="BW15" s="579">
        <v>579.84353326664575</v>
      </c>
      <c r="BX15" s="579">
        <v>553.44470233999152</v>
      </c>
      <c r="BY15" s="579">
        <v>561.7907210663659</v>
      </c>
      <c r="BZ15" s="579">
        <v>544.31401504853795</v>
      </c>
      <c r="CA15" s="579">
        <v>543.49431665204293</v>
      </c>
      <c r="CB15" s="579">
        <v>525.66593590154639</v>
      </c>
      <c r="CC15" s="579">
        <v>524.73210784458695</v>
      </c>
      <c r="CD15" s="579">
        <v>515.55691402464345</v>
      </c>
      <c r="CE15" s="579">
        <v>496.46748690521184</v>
      </c>
      <c r="CF15" s="579">
        <v>494.98623826840617</v>
      </c>
      <c r="CG15" s="579">
        <v>477.15508628001959</v>
      </c>
      <c r="CH15" s="579">
        <v>475.37964415117887</v>
      </c>
      <c r="CI15" s="579">
        <v>465.5798629600406</v>
      </c>
      <c r="CJ15" s="579">
        <v>432.78886504119038</v>
      </c>
      <c r="CK15" s="579">
        <v>446.78760469049138</v>
      </c>
      <c r="CL15" s="579">
        <v>430.14994927241935</v>
      </c>
      <c r="CM15" s="579">
        <v>428.92668691084555</v>
      </c>
      <c r="CN15" s="579">
        <v>412.95235864087732</v>
      </c>
      <c r="CO15" s="579">
        <v>412.06088225195748</v>
      </c>
      <c r="CP15" s="579">
        <v>404.0134603735869</v>
      </c>
      <c r="CQ15" s="579">
        <v>388.91833776838979</v>
      </c>
      <c r="CR15" s="579">
        <v>388.69721452098139</v>
      </c>
      <c r="CS15" s="579">
        <v>374.20334054119172</v>
      </c>
      <c r="CT15" s="438">
        <v>374.22236688514238</v>
      </c>
    </row>
    <row r="16" spans="1:98" ht="15.75">
      <c r="A16" s="739"/>
      <c r="B16" s="439" t="s">
        <v>624</v>
      </c>
      <c r="C16" s="438"/>
      <c r="D16" s="438"/>
      <c r="E16" s="438"/>
      <c r="F16" s="438"/>
      <c r="G16" s="438">
        <v>640</v>
      </c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C16" s="558"/>
      <c r="AD16" s="558"/>
      <c r="AE16" s="558"/>
      <c r="AF16" s="558"/>
      <c r="AG16" s="558"/>
      <c r="AH16" s="609"/>
      <c r="AI16" s="556"/>
      <c r="AJ16" s="438"/>
      <c r="AK16" s="438"/>
      <c r="AL16" s="438"/>
      <c r="AM16" s="438"/>
      <c r="AN16" s="438"/>
      <c r="AO16" s="438"/>
      <c r="AP16" s="438"/>
      <c r="AQ16" s="438"/>
      <c r="AR16" s="438"/>
      <c r="AS16" s="438"/>
      <c r="AT16" s="607"/>
      <c r="AU16" s="556"/>
      <c r="AV16" s="438"/>
      <c r="AW16" s="438"/>
      <c r="AX16" s="438"/>
      <c r="AY16" s="438"/>
      <c r="AZ16" s="438"/>
      <c r="BA16" s="438"/>
      <c r="BB16" s="438"/>
      <c r="BC16" s="438"/>
      <c r="BD16" s="438"/>
      <c r="BE16" s="438"/>
      <c r="BF16" s="438"/>
      <c r="BG16" s="438"/>
      <c r="BH16" s="438"/>
      <c r="BI16" s="438"/>
      <c r="BJ16" s="438"/>
      <c r="BK16" s="438"/>
      <c r="BL16" s="438"/>
      <c r="BM16" s="438"/>
      <c r="BN16" s="438"/>
      <c r="BO16" s="438"/>
      <c r="BP16" s="438"/>
      <c r="BQ16" s="438"/>
      <c r="BR16" s="438"/>
      <c r="BS16" s="438"/>
      <c r="BT16" s="438"/>
      <c r="BU16" s="438"/>
      <c r="BV16" s="438"/>
      <c r="BW16" s="438"/>
      <c r="BX16" s="438"/>
      <c r="BY16" s="438"/>
      <c r="BZ16" s="438"/>
      <c r="CA16" s="438"/>
      <c r="CB16" s="438"/>
      <c r="CC16" s="438"/>
      <c r="CD16" s="438"/>
      <c r="CE16" s="438"/>
      <c r="CF16" s="438"/>
      <c r="CG16" s="438"/>
      <c r="CH16" s="438"/>
      <c r="CI16" s="438"/>
      <c r="CJ16" s="438"/>
      <c r="CK16" s="438"/>
      <c r="CL16" s="438"/>
      <c r="CM16" s="438"/>
      <c r="CN16" s="438"/>
      <c r="CO16" s="438"/>
      <c r="CP16" s="438"/>
      <c r="CQ16" s="438"/>
      <c r="CR16" s="438"/>
      <c r="CS16" s="438"/>
      <c r="CT16" s="438"/>
    </row>
    <row r="17" spans="1:98" ht="15.75">
      <c r="A17" s="440" t="s">
        <v>592</v>
      </c>
      <c r="B17" s="441" t="s">
        <v>625</v>
      </c>
      <c r="C17" s="442">
        <v>0</v>
      </c>
      <c r="D17" s="442">
        <v>0</v>
      </c>
      <c r="E17" s="442">
        <v>4292.5690000000004</v>
      </c>
      <c r="F17" s="442">
        <v>5628.2990399999999</v>
      </c>
      <c r="G17" s="442">
        <v>5815.9090080000005</v>
      </c>
      <c r="H17" s="442">
        <v>5628.2990399999999</v>
      </c>
      <c r="I17" s="442">
        <v>5492.4520000000002</v>
      </c>
      <c r="J17" s="442">
        <v>5815.9090080000005</v>
      </c>
      <c r="K17" s="442">
        <v>5628.2990399999999</v>
      </c>
      <c r="L17" s="442">
        <v>5815.9090080000005</v>
      </c>
      <c r="M17" s="442">
        <v>5628.2990399999999</v>
      </c>
      <c r="N17" s="442">
        <v>5815.9090080000005</v>
      </c>
      <c r="O17" s="442">
        <v>5815.9090080000005</v>
      </c>
      <c r="P17" s="442">
        <v>5253.0791040000004</v>
      </c>
      <c r="Q17" s="442">
        <v>5815.9090080000005</v>
      </c>
      <c r="R17" s="442">
        <v>5628.2990399999999</v>
      </c>
      <c r="S17" s="442">
        <v>5815.9090080000005</v>
      </c>
      <c r="T17" s="442">
        <v>5628.2990399999999</v>
      </c>
      <c r="U17" s="442">
        <v>0</v>
      </c>
      <c r="V17" s="442">
        <v>0</v>
      </c>
      <c r="W17" s="442">
        <v>0</v>
      </c>
      <c r="X17" s="442">
        <v>0</v>
      </c>
      <c r="Y17" s="442">
        <v>0</v>
      </c>
      <c r="Z17" s="442">
        <v>0</v>
      </c>
      <c r="AA17" s="442">
        <v>0</v>
      </c>
      <c r="AB17" s="442">
        <v>0</v>
      </c>
      <c r="AC17" s="442">
        <v>0</v>
      </c>
      <c r="AD17" s="442">
        <v>0</v>
      </c>
      <c r="AE17" s="442">
        <v>0</v>
      </c>
      <c r="AF17" s="442">
        <v>0</v>
      </c>
      <c r="AG17" s="442">
        <v>0</v>
      </c>
      <c r="AH17" s="610">
        <v>0</v>
      </c>
      <c r="AI17" s="596">
        <v>4996</v>
      </c>
      <c r="AJ17" s="442">
        <v>4830</v>
      </c>
      <c r="AK17" s="442">
        <v>4996</v>
      </c>
      <c r="AL17" s="442">
        <v>4728</v>
      </c>
      <c r="AM17" s="442">
        <v>4707</v>
      </c>
      <c r="AN17" s="442">
        <f>AM17</f>
        <v>4707</v>
      </c>
      <c r="AO17" s="442">
        <f t="shared" ref="AO17:BV17" si="0">AN17</f>
        <v>4707</v>
      </c>
      <c r="AP17" s="442">
        <f t="shared" si="0"/>
        <v>4707</v>
      </c>
      <c r="AQ17" s="442">
        <f t="shared" si="0"/>
        <v>4707</v>
      </c>
      <c r="AR17" s="442">
        <f t="shared" si="0"/>
        <v>4707</v>
      </c>
      <c r="AS17" s="442">
        <f t="shared" si="0"/>
        <v>4707</v>
      </c>
      <c r="AT17" s="610">
        <f t="shared" si="0"/>
        <v>4707</v>
      </c>
      <c r="AU17" s="596">
        <v>4001</v>
      </c>
      <c r="AV17" s="442">
        <f t="shared" si="0"/>
        <v>4001</v>
      </c>
      <c r="AW17" s="442">
        <f t="shared" si="0"/>
        <v>4001</v>
      </c>
      <c r="AX17" s="442">
        <f t="shared" si="0"/>
        <v>4001</v>
      </c>
      <c r="AY17" s="442">
        <f t="shared" si="0"/>
        <v>4001</v>
      </c>
      <c r="AZ17" s="442">
        <f t="shared" si="0"/>
        <v>4001</v>
      </c>
      <c r="BA17" s="442">
        <f t="shared" si="0"/>
        <v>4001</v>
      </c>
      <c r="BB17" s="442">
        <f t="shared" si="0"/>
        <v>4001</v>
      </c>
      <c r="BC17" s="442">
        <f t="shared" si="0"/>
        <v>4001</v>
      </c>
      <c r="BD17" s="442">
        <f t="shared" si="0"/>
        <v>4001</v>
      </c>
      <c r="BE17" s="442">
        <f t="shared" si="0"/>
        <v>4001</v>
      </c>
      <c r="BF17" s="442">
        <f t="shared" si="0"/>
        <v>4001</v>
      </c>
      <c r="BG17" s="442">
        <f t="shared" si="0"/>
        <v>4001</v>
      </c>
      <c r="BH17" s="442">
        <f t="shared" si="0"/>
        <v>4001</v>
      </c>
      <c r="BI17" s="442">
        <f t="shared" si="0"/>
        <v>4001</v>
      </c>
      <c r="BJ17" s="442">
        <f t="shared" si="0"/>
        <v>4001</v>
      </c>
      <c r="BK17" s="442">
        <f t="shared" si="0"/>
        <v>4001</v>
      </c>
      <c r="BL17" s="442">
        <f t="shared" si="0"/>
        <v>4001</v>
      </c>
      <c r="BM17" s="442">
        <f t="shared" si="0"/>
        <v>4001</v>
      </c>
      <c r="BN17" s="442">
        <f t="shared" si="0"/>
        <v>4001</v>
      </c>
      <c r="BO17" s="442">
        <f t="shared" si="0"/>
        <v>4001</v>
      </c>
      <c r="BP17" s="442">
        <f t="shared" si="0"/>
        <v>4001</v>
      </c>
      <c r="BQ17" s="442">
        <f t="shared" si="0"/>
        <v>4001</v>
      </c>
      <c r="BR17" s="442">
        <f t="shared" si="0"/>
        <v>4001</v>
      </c>
      <c r="BS17" s="442">
        <f t="shared" si="0"/>
        <v>4001</v>
      </c>
      <c r="BT17" s="442">
        <f t="shared" si="0"/>
        <v>4001</v>
      </c>
      <c r="BU17" s="442">
        <f t="shared" si="0"/>
        <v>4001</v>
      </c>
      <c r="BV17" s="442">
        <f t="shared" si="0"/>
        <v>4001</v>
      </c>
      <c r="BW17" s="442">
        <f t="shared" ref="BW17" si="1">BV17</f>
        <v>4001</v>
      </c>
      <c r="BX17" s="442">
        <f t="shared" ref="BX17" si="2">BW17</f>
        <v>4001</v>
      </c>
      <c r="BY17" s="442">
        <f t="shared" ref="BY17" si="3">BX17</f>
        <v>4001</v>
      </c>
      <c r="BZ17" s="442">
        <f t="shared" ref="BZ17" si="4">BY17</f>
        <v>4001</v>
      </c>
      <c r="CA17" s="442">
        <f t="shared" ref="CA17" si="5">BZ17</f>
        <v>4001</v>
      </c>
      <c r="CB17" s="442">
        <f t="shared" ref="CB17" si="6">CA17</f>
        <v>4001</v>
      </c>
      <c r="CC17" s="442">
        <f t="shared" ref="CC17" si="7">CB17</f>
        <v>4001</v>
      </c>
      <c r="CD17" s="442">
        <f t="shared" ref="CD17" si="8">CC17</f>
        <v>4001</v>
      </c>
      <c r="CE17" s="442">
        <f t="shared" ref="CE17" si="9">CD17</f>
        <v>4001</v>
      </c>
      <c r="CF17" s="442">
        <f t="shared" ref="CF17" si="10">CE17</f>
        <v>4001</v>
      </c>
      <c r="CG17" s="442">
        <f t="shared" ref="CG17" si="11">CF17</f>
        <v>4001</v>
      </c>
      <c r="CH17" s="442">
        <f t="shared" ref="CH17" si="12">CG17</f>
        <v>4001</v>
      </c>
      <c r="CI17" s="442">
        <f t="shared" ref="CI17" si="13">CH17</f>
        <v>4001</v>
      </c>
      <c r="CJ17" s="442">
        <f t="shared" ref="CJ17" si="14">CI17</f>
        <v>4001</v>
      </c>
      <c r="CK17" s="442">
        <f t="shared" ref="CK17" si="15">CJ17</f>
        <v>4001</v>
      </c>
      <c r="CL17" s="442">
        <f t="shared" ref="CL17" si="16">CK17</f>
        <v>4001</v>
      </c>
      <c r="CM17" s="442">
        <f t="shared" ref="CM17" si="17">CL17</f>
        <v>4001</v>
      </c>
      <c r="CN17" s="442">
        <f t="shared" ref="CN17" si="18">CM17</f>
        <v>4001</v>
      </c>
      <c r="CO17" s="442">
        <f t="shared" ref="CO17" si="19">CN17</f>
        <v>4001</v>
      </c>
      <c r="CP17" s="442">
        <f t="shared" ref="CP17" si="20">CO17</f>
        <v>4001</v>
      </c>
      <c r="CQ17" s="442">
        <f t="shared" ref="CQ17" si="21">CP17</f>
        <v>4001</v>
      </c>
      <c r="CR17" s="442">
        <f t="shared" ref="CR17" si="22">CQ17</f>
        <v>4001</v>
      </c>
      <c r="CS17" s="442">
        <f t="shared" ref="CS17" si="23">CR17</f>
        <v>4001</v>
      </c>
      <c r="CT17" s="442">
        <f t="shared" ref="CT17" si="24">CS17</f>
        <v>4001</v>
      </c>
    </row>
    <row r="18" spans="1:98" ht="15.75">
      <c r="A18" s="440" t="s">
        <v>626</v>
      </c>
      <c r="B18" s="441" t="s">
        <v>627</v>
      </c>
      <c r="C18" s="443">
        <v>84</v>
      </c>
      <c r="D18" s="443">
        <v>164.1</v>
      </c>
      <c r="E18" s="443">
        <v>127</v>
      </c>
      <c r="F18" s="443">
        <v>150</v>
      </c>
      <c r="G18" s="443">
        <v>0</v>
      </c>
      <c r="H18" s="443">
        <v>0</v>
      </c>
      <c r="I18" s="443">
        <v>0</v>
      </c>
      <c r="J18" s="443">
        <v>0</v>
      </c>
      <c r="K18" s="443">
        <v>0</v>
      </c>
      <c r="L18" s="443">
        <v>0</v>
      </c>
      <c r="M18" s="443">
        <v>0</v>
      </c>
      <c r="N18" s="443">
        <v>0</v>
      </c>
      <c r="O18" s="443">
        <v>0</v>
      </c>
      <c r="P18" s="443">
        <v>0</v>
      </c>
      <c r="Q18" s="443">
        <v>0</v>
      </c>
      <c r="R18" s="443">
        <v>0</v>
      </c>
      <c r="S18" s="443">
        <v>0</v>
      </c>
      <c r="T18" s="443">
        <v>0</v>
      </c>
      <c r="U18" s="443">
        <v>0</v>
      </c>
      <c r="V18" s="443">
        <v>0</v>
      </c>
      <c r="W18" s="443">
        <v>0</v>
      </c>
      <c r="X18" s="443">
        <v>0</v>
      </c>
      <c r="Y18" s="443">
        <v>0</v>
      </c>
      <c r="Z18" s="443">
        <v>0</v>
      </c>
      <c r="AA18" s="443">
        <v>0</v>
      </c>
      <c r="AB18" s="443">
        <v>0</v>
      </c>
      <c r="AC18" s="443">
        <v>0</v>
      </c>
      <c r="AD18" s="443">
        <v>0</v>
      </c>
      <c r="AE18" s="443">
        <v>0</v>
      </c>
      <c r="AF18" s="443">
        <v>0</v>
      </c>
      <c r="AG18" s="443">
        <v>0</v>
      </c>
      <c r="AH18" s="611">
        <v>0</v>
      </c>
      <c r="AI18" s="597"/>
      <c r="AJ18" s="443"/>
      <c r="AK18" s="443"/>
      <c r="AL18" s="443"/>
      <c r="AM18" s="443"/>
      <c r="AN18" s="443"/>
      <c r="AO18" s="443"/>
      <c r="AP18" s="443"/>
      <c r="AQ18" s="443"/>
      <c r="AR18" s="443"/>
      <c r="AS18" s="443"/>
      <c r="AT18" s="611"/>
      <c r="AU18" s="597"/>
      <c r="AV18" s="443"/>
      <c r="AW18" s="443"/>
      <c r="AX18" s="443"/>
      <c r="AY18" s="443"/>
      <c r="AZ18" s="443"/>
      <c r="BA18" s="443"/>
      <c r="BB18" s="443"/>
      <c r="BC18" s="443"/>
      <c r="BD18" s="443"/>
      <c r="BE18" s="443"/>
      <c r="BF18" s="443"/>
      <c r="BG18" s="443"/>
      <c r="BH18" s="443"/>
      <c r="BI18" s="443"/>
      <c r="BJ18" s="443"/>
      <c r="BK18" s="443"/>
      <c r="BL18" s="443"/>
      <c r="BM18" s="443"/>
      <c r="BN18" s="443"/>
      <c r="BO18" s="443"/>
      <c r="BP18" s="443"/>
      <c r="BQ18" s="443"/>
      <c r="BR18" s="443"/>
      <c r="BS18" s="443"/>
      <c r="BT18" s="443"/>
      <c r="BU18" s="443"/>
      <c r="BV18" s="443"/>
      <c r="BW18" s="443"/>
      <c r="BX18" s="443"/>
      <c r="BY18" s="443"/>
      <c r="BZ18" s="443"/>
      <c r="CA18" s="443"/>
      <c r="CB18" s="443"/>
      <c r="CC18" s="443"/>
      <c r="CD18" s="443"/>
      <c r="CE18" s="443"/>
      <c r="CF18" s="443"/>
      <c r="CG18" s="443"/>
      <c r="CH18" s="443"/>
      <c r="CI18" s="443"/>
      <c r="CJ18" s="443"/>
      <c r="CK18" s="443"/>
      <c r="CL18" s="443"/>
      <c r="CM18" s="443"/>
      <c r="CN18" s="443"/>
      <c r="CO18" s="443"/>
      <c r="CP18" s="443"/>
      <c r="CQ18" s="443"/>
      <c r="CR18" s="443"/>
      <c r="CS18" s="443"/>
      <c r="CT18" s="443"/>
    </row>
    <row r="19" spans="1:98" ht="15.75">
      <c r="A19" s="440" t="s">
        <v>628</v>
      </c>
      <c r="B19" s="441" t="s">
        <v>629</v>
      </c>
      <c r="C19" s="444">
        <v>682.53247890000011</v>
      </c>
      <c r="D19" s="444">
        <v>639.74438070967744</v>
      </c>
      <c r="E19" s="444">
        <v>682.53247890000011</v>
      </c>
      <c r="F19" s="444">
        <v>605.26465110000004</v>
      </c>
      <c r="G19" s="444">
        <v>605.26465110000004</v>
      </c>
      <c r="H19" s="444">
        <v>605.26465110000004</v>
      </c>
      <c r="I19" s="444">
        <v>605.26465110000004</v>
      </c>
      <c r="J19" s="444">
        <v>605.26465110000004</v>
      </c>
      <c r="K19" s="444">
        <v>605.26465110000004</v>
      </c>
      <c r="L19" s="444">
        <v>1210.5293022000001</v>
      </c>
      <c r="M19" s="444">
        <v>1210.5293022000001</v>
      </c>
      <c r="N19" s="444">
        <v>1210.5293022000001</v>
      </c>
      <c r="O19" s="444">
        <v>1210.5293022000003</v>
      </c>
      <c r="P19" s="444">
        <v>1210.5293022000001</v>
      </c>
      <c r="Q19" s="444">
        <v>1210.5293022000001</v>
      </c>
      <c r="R19" s="444">
        <v>1210.5319432297913</v>
      </c>
      <c r="S19" s="444">
        <v>1210.6380863693626</v>
      </c>
      <c r="T19" s="444">
        <v>1210.550623267852</v>
      </c>
      <c r="U19" s="444">
        <v>1210.6527956724742</v>
      </c>
      <c r="V19" s="444">
        <v>1210.5293022000001</v>
      </c>
      <c r="W19" s="444">
        <v>1210.5293022000001</v>
      </c>
      <c r="X19" s="444">
        <v>1210.6394241331834</v>
      </c>
      <c r="Y19" s="444">
        <v>1210.5536525816851</v>
      </c>
      <c r="Z19" s="444">
        <v>1210.6429900939784</v>
      </c>
      <c r="AA19" s="444">
        <v>1210.6301636806288</v>
      </c>
      <c r="AB19" s="444">
        <v>1210.656542741445</v>
      </c>
      <c r="AC19" s="444">
        <v>1210.6133321679713</v>
      </c>
      <c r="AD19" s="444">
        <v>1210.6163992632394</v>
      </c>
      <c r="AE19" s="444">
        <v>1210.6202313094709</v>
      </c>
      <c r="AF19" s="444">
        <v>1210.5293022000001</v>
      </c>
      <c r="AG19" s="444">
        <v>1210.9090543958816</v>
      </c>
      <c r="AH19" s="612">
        <v>1210.8259889677952</v>
      </c>
      <c r="AI19" s="598">
        <v>494.64748280893798</v>
      </c>
      <c r="AJ19" s="444">
        <v>448.44177539471747</v>
      </c>
      <c r="AK19" s="444">
        <v>442.41791532677166</v>
      </c>
      <c r="AL19" s="444">
        <v>394.51542866303373</v>
      </c>
      <c r="AM19" s="444">
        <v>0</v>
      </c>
      <c r="AN19" s="444">
        <v>0</v>
      </c>
      <c r="AO19" s="444">
        <v>0</v>
      </c>
      <c r="AP19" s="444">
        <v>0</v>
      </c>
      <c r="AQ19" s="444">
        <v>0</v>
      </c>
      <c r="AR19" s="444">
        <v>0</v>
      </c>
      <c r="AS19" s="444">
        <v>0</v>
      </c>
      <c r="AT19" s="612">
        <v>0</v>
      </c>
      <c r="AU19" s="596">
        <v>850.95989153500011</v>
      </c>
      <c r="AV19" s="596">
        <v>850.95989153500011</v>
      </c>
      <c r="AW19" s="596">
        <v>850.95989153500011</v>
      </c>
      <c r="AX19" s="596">
        <v>850.95989153500011</v>
      </c>
      <c r="AY19" s="596">
        <f>AX19</f>
        <v>850.95989153500011</v>
      </c>
      <c r="AZ19" s="596">
        <f t="shared" ref="AZ19:CT19" si="25">AY19</f>
        <v>850.95989153500011</v>
      </c>
      <c r="BA19" s="596">
        <f t="shared" si="25"/>
        <v>850.95989153500011</v>
      </c>
      <c r="BB19" s="596">
        <f t="shared" si="25"/>
        <v>850.95989153500011</v>
      </c>
      <c r="BC19" s="596">
        <f t="shared" si="25"/>
        <v>850.95989153500011</v>
      </c>
      <c r="BD19" s="596">
        <f t="shared" si="25"/>
        <v>850.95989153500011</v>
      </c>
      <c r="BE19" s="596">
        <f t="shared" si="25"/>
        <v>850.95989153500011</v>
      </c>
      <c r="BF19" s="596">
        <f t="shared" si="25"/>
        <v>850.95989153500011</v>
      </c>
      <c r="BG19" s="596">
        <f t="shared" si="25"/>
        <v>850.95989153500011</v>
      </c>
      <c r="BH19" s="596">
        <f t="shared" si="25"/>
        <v>850.95989153500011</v>
      </c>
      <c r="BI19" s="596">
        <f t="shared" si="25"/>
        <v>850.95989153500011</v>
      </c>
      <c r="BJ19" s="596">
        <f t="shared" si="25"/>
        <v>850.95989153500011</v>
      </c>
      <c r="BK19" s="596">
        <f t="shared" si="25"/>
        <v>850.95989153500011</v>
      </c>
      <c r="BL19" s="596">
        <f t="shared" si="25"/>
        <v>850.95989153500011</v>
      </c>
      <c r="BM19" s="596">
        <f t="shared" si="25"/>
        <v>850.95989153500011</v>
      </c>
      <c r="BN19" s="596">
        <f t="shared" si="25"/>
        <v>850.95989153500011</v>
      </c>
      <c r="BO19" s="596">
        <f t="shared" si="25"/>
        <v>850.95989153500011</v>
      </c>
      <c r="BP19" s="596">
        <f t="shared" si="25"/>
        <v>850.95989153500011</v>
      </c>
      <c r="BQ19" s="596">
        <f t="shared" si="25"/>
        <v>850.95989153500011</v>
      </c>
      <c r="BR19" s="596">
        <f t="shared" si="25"/>
        <v>850.95989153500011</v>
      </c>
      <c r="BS19" s="596">
        <f t="shared" si="25"/>
        <v>850.95989153500011</v>
      </c>
      <c r="BT19" s="596">
        <f t="shared" si="25"/>
        <v>850.95989153500011</v>
      </c>
      <c r="BU19" s="596">
        <f t="shared" si="25"/>
        <v>850.95989153500011</v>
      </c>
      <c r="BV19" s="596">
        <f t="shared" si="25"/>
        <v>850.95989153500011</v>
      </c>
      <c r="BW19" s="596">
        <f t="shared" si="25"/>
        <v>850.95989153500011</v>
      </c>
      <c r="BX19" s="596">
        <f t="shared" si="25"/>
        <v>850.95989153500011</v>
      </c>
      <c r="BY19" s="596">
        <f t="shared" si="25"/>
        <v>850.95989153500011</v>
      </c>
      <c r="BZ19" s="596">
        <f t="shared" si="25"/>
        <v>850.95989153500011</v>
      </c>
      <c r="CA19" s="596">
        <f t="shared" si="25"/>
        <v>850.95989153500011</v>
      </c>
      <c r="CB19" s="596">
        <f t="shared" si="25"/>
        <v>850.95989153500011</v>
      </c>
      <c r="CC19" s="596">
        <f t="shared" si="25"/>
        <v>850.95989153500011</v>
      </c>
      <c r="CD19" s="596">
        <f t="shared" si="25"/>
        <v>850.95989153500011</v>
      </c>
      <c r="CE19" s="596">
        <f t="shared" si="25"/>
        <v>850.95989153500011</v>
      </c>
      <c r="CF19" s="596">
        <f t="shared" si="25"/>
        <v>850.95989153500011</v>
      </c>
      <c r="CG19" s="596">
        <f t="shared" si="25"/>
        <v>850.95989153500011</v>
      </c>
      <c r="CH19" s="596">
        <f t="shared" si="25"/>
        <v>850.95989153500011</v>
      </c>
      <c r="CI19" s="596">
        <f t="shared" si="25"/>
        <v>850.95989153500011</v>
      </c>
      <c r="CJ19" s="596">
        <f t="shared" si="25"/>
        <v>850.95989153500011</v>
      </c>
      <c r="CK19" s="596">
        <f t="shared" si="25"/>
        <v>850.95989153500011</v>
      </c>
      <c r="CL19" s="596">
        <f t="shared" si="25"/>
        <v>850.95989153500011</v>
      </c>
      <c r="CM19" s="596">
        <f t="shared" si="25"/>
        <v>850.95989153500011</v>
      </c>
      <c r="CN19" s="596">
        <f t="shared" si="25"/>
        <v>850.95989153500011</v>
      </c>
      <c r="CO19" s="596">
        <f t="shared" si="25"/>
        <v>850.95989153500011</v>
      </c>
      <c r="CP19" s="596">
        <f t="shared" si="25"/>
        <v>850.95989153500011</v>
      </c>
      <c r="CQ19" s="596">
        <f t="shared" si="25"/>
        <v>850.95989153500011</v>
      </c>
      <c r="CR19" s="596">
        <f t="shared" si="25"/>
        <v>850.95989153500011</v>
      </c>
      <c r="CS19" s="596">
        <f t="shared" si="25"/>
        <v>850.95989153500011</v>
      </c>
      <c r="CT19" s="442">
        <f t="shared" si="25"/>
        <v>850.95989153500011</v>
      </c>
    </row>
    <row r="20" spans="1:98" ht="15.75">
      <c r="A20" s="440" t="s">
        <v>596</v>
      </c>
      <c r="B20" s="441" t="s">
        <v>630</v>
      </c>
      <c r="C20" s="445">
        <v>140</v>
      </c>
      <c r="D20" s="445">
        <v>140</v>
      </c>
      <c r="E20" s="445">
        <v>140</v>
      </c>
      <c r="F20" s="445">
        <v>140</v>
      </c>
      <c r="G20" s="445">
        <v>140</v>
      </c>
      <c r="H20" s="445">
        <v>140</v>
      </c>
      <c r="I20" s="445">
        <v>140</v>
      </c>
      <c r="J20" s="445">
        <v>140</v>
      </c>
      <c r="K20" s="445">
        <v>140</v>
      </c>
      <c r="L20" s="445">
        <v>140</v>
      </c>
      <c r="M20" s="445">
        <v>140</v>
      </c>
      <c r="N20" s="445">
        <v>140</v>
      </c>
      <c r="O20" s="445">
        <v>140</v>
      </c>
      <c r="P20" s="445">
        <v>140</v>
      </c>
      <c r="Q20" s="445">
        <v>140</v>
      </c>
      <c r="R20" s="445">
        <v>140</v>
      </c>
      <c r="S20" s="445">
        <v>140</v>
      </c>
      <c r="T20" s="445">
        <v>140</v>
      </c>
      <c r="U20" s="445">
        <v>140</v>
      </c>
      <c r="V20" s="445">
        <v>140</v>
      </c>
      <c r="W20" s="445">
        <v>140</v>
      </c>
      <c r="X20" s="445">
        <v>140</v>
      </c>
      <c r="Y20" s="445">
        <v>140</v>
      </c>
      <c r="Z20" s="445">
        <v>140</v>
      </c>
      <c r="AA20" s="445">
        <v>140</v>
      </c>
      <c r="AB20" s="445">
        <v>140</v>
      </c>
      <c r="AC20" s="445">
        <v>140</v>
      </c>
      <c r="AD20" s="445">
        <v>140</v>
      </c>
      <c r="AE20" s="445">
        <v>140</v>
      </c>
      <c r="AF20" s="445">
        <v>140</v>
      </c>
      <c r="AG20" s="445">
        <v>140</v>
      </c>
      <c r="AH20" s="613">
        <v>140</v>
      </c>
      <c r="AI20" s="599">
        <v>268</v>
      </c>
      <c r="AJ20" s="445">
        <v>268</v>
      </c>
      <c r="AK20" s="445">
        <v>268</v>
      </c>
      <c r="AL20" s="445">
        <v>268</v>
      </c>
      <c r="AM20" s="445">
        <v>268</v>
      </c>
      <c r="AN20" s="445">
        <v>268</v>
      </c>
      <c r="AO20" s="445">
        <v>268</v>
      </c>
      <c r="AP20" s="445">
        <v>268</v>
      </c>
      <c r="AQ20" s="445">
        <v>268</v>
      </c>
      <c r="AR20" s="445">
        <v>268</v>
      </c>
      <c r="AS20" s="445">
        <v>268</v>
      </c>
      <c r="AT20" s="613">
        <v>268</v>
      </c>
      <c r="AU20" s="599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  <c r="BJ20" s="445"/>
      <c r="BK20" s="445"/>
      <c r="BL20" s="445"/>
      <c r="BM20" s="445"/>
      <c r="BN20" s="445"/>
      <c r="BO20" s="445"/>
      <c r="BP20" s="445"/>
      <c r="BQ20" s="445"/>
      <c r="BR20" s="445"/>
      <c r="BS20" s="445"/>
      <c r="BT20" s="445"/>
      <c r="BU20" s="445"/>
      <c r="BV20" s="445"/>
      <c r="BW20" s="445"/>
      <c r="BX20" s="445"/>
      <c r="BY20" s="445"/>
      <c r="BZ20" s="445"/>
      <c r="CA20" s="445"/>
      <c r="CB20" s="445"/>
      <c r="CC20" s="445"/>
      <c r="CD20" s="445"/>
      <c r="CE20" s="445"/>
      <c r="CF20" s="445"/>
      <c r="CG20" s="445"/>
      <c r="CH20" s="445"/>
      <c r="CI20" s="445"/>
      <c r="CJ20" s="445"/>
      <c r="CK20" s="445"/>
      <c r="CL20" s="445"/>
      <c r="CM20" s="445"/>
      <c r="CN20" s="445"/>
      <c r="CO20" s="445"/>
      <c r="CP20" s="445"/>
      <c r="CQ20" s="445"/>
      <c r="CR20" s="445"/>
      <c r="CS20" s="445"/>
      <c r="CT20" s="445"/>
    </row>
    <row r="21" spans="1:98" ht="15.75">
      <c r="A21" s="440" t="s">
        <v>593</v>
      </c>
      <c r="B21" s="441" t="s">
        <v>631</v>
      </c>
      <c r="C21" s="446">
        <v>658.98412878125487</v>
      </c>
      <c r="D21" s="446">
        <v>590.57751894804278</v>
      </c>
      <c r="E21" s="446">
        <v>648.05036929467076</v>
      </c>
      <c r="F21" s="446">
        <v>747.4923200405949</v>
      </c>
      <c r="G21" s="446">
        <v>765.77089458229148</v>
      </c>
      <c r="H21" s="446">
        <v>734.78073239200546</v>
      </c>
      <c r="I21" s="446">
        <v>752.91009150932143</v>
      </c>
      <c r="J21" s="446">
        <v>746.67516806687581</v>
      </c>
      <c r="K21" s="446">
        <v>716.70446887972139</v>
      </c>
      <c r="L21" s="446">
        <v>734.65910203437875</v>
      </c>
      <c r="M21" s="446">
        <v>705.31962092721574</v>
      </c>
      <c r="N21" s="446">
        <v>723.10424544634077</v>
      </c>
      <c r="O21" s="446">
        <v>717.48575364825319</v>
      </c>
      <c r="P21" s="446">
        <v>643.06334089746781</v>
      </c>
      <c r="Q21" s="446">
        <v>706.53289601142035</v>
      </c>
      <c r="R21" s="446">
        <v>678.57326618084062</v>
      </c>
      <c r="S21" s="446">
        <v>695.93880399705256</v>
      </c>
      <c r="T21" s="446">
        <v>668.48626515159731</v>
      </c>
      <c r="U21" s="446">
        <v>685.68105033196582</v>
      </c>
      <c r="V21" s="446">
        <v>680.67198607714749</v>
      </c>
      <c r="W21" s="446">
        <v>653.94176655224555</v>
      </c>
      <c r="X21" s="446">
        <v>670.88216296362543</v>
      </c>
      <c r="Y21" s="446">
        <v>644.61001712727</v>
      </c>
      <c r="Z21" s="446">
        <v>661.38233793460097</v>
      </c>
      <c r="AA21" s="446">
        <v>656.73614271500787</v>
      </c>
      <c r="AB21" s="446">
        <v>610.08197370247456</v>
      </c>
      <c r="AC21" s="446">
        <v>647.64198956119867</v>
      </c>
      <c r="AD21" s="446">
        <v>622.44261914291405</v>
      </c>
      <c r="AE21" s="446">
        <v>638.80083302855633</v>
      </c>
      <c r="AF21" s="446">
        <v>614.00435475426286</v>
      </c>
      <c r="AG21" s="446">
        <v>630.19979689083607</v>
      </c>
      <c r="AH21" s="614">
        <v>625.98573348390664</v>
      </c>
      <c r="AI21" s="600">
        <v>638.63657668298629</v>
      </c>
      <c r="AJ21" s="446">
        <v>652.45810562565589</v>
      </c>
      <c r="AK21" s="446">
        <v>623.98412073594068</v>
      </c>
      <c r="AL21" s="446">
        <v>637.69093093198387</v>
      </c>
      <c r="AM21" s="446">
        <v>634.57438974403078</v>
      </c>
      <c r="AN21" s="446">
        <v>570.36292992537994</v>
      </c>
      <c r="AO21" s="446">
        <v>628.38741626035528</v>
      </c>
      <c r="AP21" s="446">
        <v>605.14531974189731</v>
      </c>
      <c r="AQ21" s="446">
        <v>622.26141006563637</v>
      </c>
      <c r="AR21" s="446">
        <v>599.24620591391658</v>
      </c>
      <c r="AS21" s="446">
        <v>616.1957631073401</v>
      </c>
      <c r="AT21" s="614">
        <v>613.18538600783438</v>
      </c>
      <c r="AU21" s="600">
        <v>590.50632917360463</v>
      </c>
      <c r="AV21" s="446">
        <v>607.20915123379064</v>
      </c>
      <c r="AW21" s="446">
        <v>584.75143099269667</v>
      </c>
      <c r="AX21" s="446">
        <v>601.29178231784044</v>
      </c>
      <c r="AY21" s="446">
        <v>749.29914505954025</v>
      </c>
      <c r="AZ21" s="446">
        <v>672.96875989328771</v>
      </c>
      <c r="BA21" s="446">
        <v>740.86999469565023</v>
      </c>
      <c r="BB21" s="446">
        <v>712.92708865673183</v>
      </c>
      <c r="BC21" s="446">
        <v>732.53640972162498</v>
      </c>
      <c r="BD21" s="446">
        <v>704.90817405098915</v>
      </c>
      <c r="BE21" s="446">
        <v>724.29730028012114</v>
      </c>
      <c r="BF21" s="446">
        <v>720.21283672134109</v>
      </c>
      <c r="BG21" s="446">
        <v>693.0499248371658</v>
      </c>
      <c r="BH21" s="446">
        <v>712.11342436689768</v>
      </c>
      <c r="BI21" s="446">
        <v>685.25633307565613</v>
      </c>
      <c r="BJ21" s="446">
        <v>704.10581720831715</v>
      </c>
      <c r="BK21" s="446">
        <v>700.13611298706314</v>
      </c>
      <c r="BL21" s="446">
        <v>628.8158424801486</v>
      </c>
      <c r="BM21" s="446">
        <v>692.26425465171701</v>
      </c>
      <c r="BN21" s="446">
        <v>666.15662257406984</v>
      </c>
      <c r="BO21" s="446">
        <v>684.48160698589845</v>
      </c>
      <c r="BP21" s="446">
        <v>658.6678247063943</v>
      </c>
      <c r="BQ21" s="446">
        <v>676.78715292013101</v>
      </c>
      <c r="BR21" s="446">
        <v>672.97268384172764</v>
      </c>
      <c r="BS21" s="446">
        <v>647.59343906413915</v>
      </c>
      <c r="BT21" s="446">
        <v>665.40863861413561</v>
      </c>
      <c r="BU21" s="446">
        <v>640.31498266162237</v>
      </c>
      <c r="BV21" s="446">
        <v>657.9302949805259</v>
      </c>
      <c r="BW21" s="446">
        <v>654.22295554682239</v>
      </c>
      <c r="BX21" s="446">
        <v>608.56656792444085</v>
      </c>
      <c r="BY21" s="446">
        <v>646.87133614790105</v>
      </c>
      <c r="BZ21" s="446">
        <v>622.4775640127358</v>
      </c>
      <c r="CA21" s="446">
        <v>639.60299706749981</v>
      </c>
      <c r="CB21" s="446">
        <v>615.48363929867423</v>
      </c>
      <c r="CC21" s="446">
        <v>632.41698914680944</v>
      </c>
      <c r="CD21" s="446">
        <v>628.85456573426336</v>
      </c>
      <c r="CE21" s="446">
        <v>605.14100718835004</v>
      </c>
      <c r="CF21" s="446">
        <v>621.79029861908111</v>
      </c>
      <c r="CG21" s="446">
        <v>598.34344293144591</v>
      </c>
      <c r="CH21" s="446">
        <v>614.80603703961219</v>
      </c>
      <c r="CI21" s="446">
        <v>611.34362302124896</v>
      </c>
      <c r="CJ21" s="446">
        <v>549.0717529436854</v>
      </c>
      <c r="CK21" s="446">
        <v>604.47766363902849</v>
      </c>
      <c r="CL21" s="446">
        <v>581.68441380313629</v>
      </c>
      <c r="CM21" s="446">
        <v>597.68945016065959</v>
      </c>
      <c r="CN21" s="446">
        <v>575.15247186405225</v>
      </c>
      <c r="CO21" s="446">
        <v>590.97809678844283</v>
      </c>
      <c r="CP21" s="446">
        <v>587.6509686061105</v>
      </c>
      <c r="CQ21" s="446">
        <v>565.49296244933362</v>
      </c>
      <c r="CR21" s="446">
        <v>581.05326667099371</v>
      </c>
      <c r="CS21" s="446">
        <v>559.14433330969064</v>
      </c>
      <c r="CT21" s="446">
        <v>574.53025445423259</v>
      </c>
    </row>
    <row r="22" spans="1:98" ht="15.75">
      <c r="A22" s="440" t="s">
        <v>597</v>
      </c>
      <c r="B22" s="441" t="s">
        <v>632</v>
      </c>
      <c r="C22" s="444">
        <v>90</v>
      </c>
      <c r="D22" s="444">
        <v>90</v>
      </c>
      <c r="E22" s="444">
        <v>90</v>
      </c>
      <c r="F22" s="444">
        <v>90</v>
      </c>
      <c r="G22" s="444">
        <v>90</v>
      </c>
      <c r="H22" s="444">
        <v>90</v>
      </c>
      <c r="I22" s="444">
        <v>90</v>
      </c>
      <c r="J22" s="444">
        <v>90</v>
      </c>
      <c r="K22" s="444">
        <v>90</v>
      </c>
      <c r="L22" s="444">
        <v>90</v>
      </c>
      <c r="M22" s="444">
        <v>90</v>
      </c>
      <c r="N22" s="444">
        <v>90</v>
      </c>
      <c r="O22" s="444">
        <v>90</v>
      </c>
      <c r="P22" s="444">
        <v>90</v>
      </c>
      <c r="Q22" s="444">
        <v>90</v>
      </c>
      <c r="R22" s="444">
        <v>90</v>
      </c>
      <c r="S22" s="444">
        <v>90</v>
      </c>
      <c r="T22" s="444">
        <v>90</v>
      </c>
      <c r="U22" s="444">
        <v>90</v>
      </c>
      <c r="V22" s="444">
        <v>90</v>
      </c>
      <c r="W22" s="444">
        <v>90</v>
      </c>
      <c r="X22" s="444">
        <v>90</v>
      </c>
      <c r="Y22" s="444">
        <v>90</v>
      </c>
      <c r="Z22" s="444">
        <v>90</v>
      </c>
      <c r="AA22" s="444">
        <v>90</v>
      </c>
      <c r="AB22" s="444">
        <v>90</v>
      </c>
      <c r="AC22" s="444">
        <v>90</v>
      </c>
      <c r="AD22" s="444">
        <v>90</v>
      </c>
      <c r="AE22" s="444">
        <v>90</v>
      </c>
      <c r="AF22" s="444">
        <v>90</v>
      </c>
      <c r="AG22" s="444">
        <v>90</v>
      </c>
      <c r="AH22" s="612">
        <v>90</v>
      </c>
      <c r="AI22" s="598">
        <v>172</v>
      </c>
      <c r="AJ22" s="444">
        <v>172</v>
      </c>
      <c r="AK22" s="444">
        <v>172</v>
      </c>
      <c r="AL22" s="444">
        <v>172</v>
      </c>
      <c r="AM22" s="444">
        <v>172</v>
      </c>
      <c r="AN22" s="444">
        <v>172</v>
      </c>
      <c r="AO22" s="444">
        <v>172</v>
      </c>
      <c r="AP22" s="444">
        <v>172</v>
      </c>
      <c r="AQ22" s="444">
        <v>172</v>
      </c>
      <c r="AR22" s="444">
        <v>172</v>
      </c>
      <c r="AS22" s="444">
        <v>172</v>
      </c>
      <c r="AT22" s="612">
        <v>172</v>
      </c>
      <c r="AU22" s="598">
        <v>112</v>
      </c>
      <c r="AV22" s="598">
        <v>112</v>
      </c>
      <c r="AW22" s="598">
        <v>112</v>
      </c>
      <c r="AX22" s="598">
        <v>112</v>
      </c>
      <c r="AY22" s="598">
        <v>112</v>
      </c>
      <c r="AZ22" s="598">
        <v>112</v>
      </c>
      <c r="BA22" s="598">
        <v>112</v>
      </c>
      <c r="BB22" s="598">
        <v>112</v>
      </c>
      <c r="BC22" s="598">
        <v>112</v>
      </c>
      <c r="BD22" s="598">
        <v>112</v>
      </c>
      <c r="BE22" s="598">
        <v>112</v>
      </c>
      <c r="BF22" s="598">
        <v>112</v>
      </c>
      <c r="BG22" s="598">
        <v>112</v>
      </c>
      <c r="BH22" s="598">
        <v>112</v>
      </c>
      <c r="BI22" s="598">
        <v>112</v>
      </c>
      <c r="BJ22" s="598">
        <v>112</v>
      </c>
      <c r="BK22" s="598">
        <v>112</v>
      </c>
      <c r="BL22" s="598">
        <v>112</v>
      </c>
      <c r="BM22" s="598">
        <v>112</v>
      </c>
      <c r="BN22" s="598">
        <v>112</v>
      </c>
      <c r="BO22" s="598">
        <v>112</v>
      </c>
      <c r="BP22" s="598">
        <v>112</v>
      </c>
      <c r="BQ22" s="598">
        <v>112</v>
      </c>
      <c r="BR22" s="598">
        <v>112</v>
      </c>
      <c r="BS22" s="598">
        <v>112</v>
      </c>
      <c r="BT22" s="598">
        <v>112</v>
      </c>
      <c r="BU22" s="598">
        <v>112</v>
      </c>
      <c r="BV22" s="598">
        <v>112</v>
      </c>
      <c r="BW22" s="598">
        <v>112</v>
      </c>
      <c r="BX22" s="598">
        <v>112</v>
      </c>
      <c r="BY22" s="598">
        <v>112</v>
      </c>
      <c r="BZ22" s="598">
        <v>112</v>
      </c>
      <c r="CA22" s="598">
        <v>112</v>
      </c>
      <c r="CB22" s="598">
        <v>112</v>
      </c>
      <c r="CC22" s="598">
        <v>112</v>
      </c>
      <c r="CD22" s="598">
        <v>112</v>
      </c>
      <c r="CE22" s="598">
        <v>112</v>
      </c>
      <c r="CF22" s="598">
        <v>112</v>
      </c>
      <c r="CG22" s="598">
        <v>112</v>
      </c>
      <c r="CH22" s="598">
        <v>112</v>
      </c>
      <c r="CI22" s="598">
        <v>112</v>
      </c>
      <c r="CJ22" s="598">
        <v>112</v>
      </c>
      <c r="CK22" s="598">
        <v>112</v>
      </c>
      <c r="CL22" s="598">
        <v>112</v>
      </c>
      <c r="CM22" s="598">
        <v>112</v>
      </c>
      <c r="CN22" s="598">
        <v>112</v>
      </c>
      <c r="CO22" s="598">
        <v>112</v>
      </c>
      <c r="CP22" s="598">
        <v>112</v>
      </c>
      <c r="CQ22" s="598">
        <v>112</v>
      </c>
      <c r="CR22" s="598">
        <v>112</v>
      </c>
      <c r="CS22" s="598">
        <v>112</v>
      </c>
      <c r="CT22" s="444">
        <v>112</v>
      </c>
    </row>
    <row r="23" spans="1:98" ht="31.5">
      <c r="A23" s="440" t="s">
        <v>633</v>
      </c>
      <c r="B23" s="441" t="s">
        <v>634</v>
      </c>
      <c r="C23" s="444">
        <v>27.322283263993196</v>
      </c>
      <c r="D23" s="444">
        <v>32.785903311188996</v>
      </c>
      <c r="E23" s="444">
        <v>32.780945690900396</v>
      </c>
      <c r="F23" s="444">
        <v>37.5</v>
      </c>
      <c r="G23" s="444">
        <v>37.5</v>
      </c>
      <c r="H23" s="444">
        <v>37.5</v>
      </c>
      <c r="I23" s="444">
        <v>37.5</v>
      </c>
      <c r="J23" s="444">
        <v>37.5</v>
      </c>
      <c r="K23" s="444">
        <v>37.5</v>
      </c>
      <c r="L23" s="444">
        <v>37.5</v>
      </c>
      <c r="M23" s="444">
        <v>37.5</v>
      </c>
      <c r="N23" s="444">
        <v>37.5</v>
      </c>
      <c r="O23" s="444">
        <v>37.5</v>
      </c>
      <c r="P23" s="444">
        <v>37.5</v>
      </c>
      <c r="Q23" s="444">
        <v>37.5</v>
      </c>
      <c r="R23" s="444">
        <v>37.5</v>
      </c>
      <c r="S23" s="444">
        <v>37.5</v>
      </c>
      <c r="T23" s="444">
        <v>37.5</v>
      </c>
      <c r="U23" s="444">
        <v>37.5</v>
      </c>
      <c r="V23" s="444">
        <v>37.5</v>
      </c>
      <c r="W23" s="444">
        <v>37.5</v>
      </c>
      <c r="X23" s="444">
        <v>37.5</v>
      </c>
      <c r="Y23" s="444">
        <v>37.5</v>
      </c>
      <c r="Z23" s="444">
        <v>37.5</v>
      </c>
      <c r="AA23" s="444">
        <v>37.5</v>
      </c>
      <c r="AB23" s="444">
        <v>37.5</v>
      </c>
      <c r="AC23" s="444">
        <v>37.5</v>
      </c>
      <c r="AD23" s="444">
        <v>37.5</v>
      </c>
      <c r="AE23" s="444">
        <v>37.5</v>
      </c>
      <c r="AF23" s="444">
        <v>37.5</v>
      </c>
      <c r="AG23" s="444">
        <v>37.5</v>
      </c>
      <c r="AH23" s="612">
        <v>37.5</v>
      </c>
      <c r="AI23" s="598">
        <v>37.5</v>
      </c>
      <c r="AJ23" s="444">
        <v>37.5</v>
      </c>
      <c r="AK23" s="444">
        <v>37.5</v>
      </c>
      <c r="AL23" s="444">
        <v>0</v>
      </c>
      <c r="AM23" s="444">
        <v>0</v>
      </c>
      <c r="AN23" s="444">
        <v>0</v>
      </c>
      <c r="AO23" s="444">
        <v>0</v>
      </c>
      <c r="AP23" s="444">
        <v>0</v>
      </c>
      <c r="AQ23" s="444">
        <v>0</v>
      </c>
      <c r="AR23" s="444">
        <v>0</v>
      </c>
      <c r="AS23" s="444">
        <v>0</v>
      </c>
      <c r="AT23" s="612">
        <v>0</v>
      </c>
      <c r="AU23" s="598">
        <v>0</v>
      </c>
      <c r="AV23" s="444">
        <v>0</v>
      </c>
      <c r="AW23" s="444">
        <v>0</v>
      </c>
      <c r="AX23" s="444">
        <v>0</v>
      </c>
      <c r="AY23" s="444">
        <v>0</v>
      </c>
      <c r="AZ23" s="444">
        <v>0</v>
      </c>
      <c r="BA23" s="444">
        <v>0</v>
      </c>
      <c r="BB23" s="444">
        <v>0</v>
      </c>
      <c r="BC23" s="444">
        <v>0</v>
      </c>
      <c r="BD23" s="444">
        <v>0</v>
      </c>
      <c r="BE23" s="444">
        <v>0</v>
      </c>
      <c r="BF23" s="444">
        <v>0</v>
      </c>
      <c r="BG23" s="444">
        <v>0</v>
      </c>
      <c r="BH23" s="444">
        <v>0</v>
      </c>
      <c r="BI23" s="444">
        <v>0</v>
      </c>
      <c r="BJ23" s="444">
        <v>0</v>
      </c>
      <c r="BK23" s="444"/>
      <c r="BL23" s="444"/>
      <c r="BM23" s="444"/>
      <c r="BN23" s="444"/>
      <c r="BO23" s="444"/>
      <c r="BP23" s="444"/>
      <c r="BQ23" s="444"/>
      <c r="BR23" s="444"/>
      <c r="BS23" s="444"/>
      <c r="BT23" s="444"/>
      <c r="BU23" s="444"/>
      <c r="BV23" s="444"/>
      <c r="BW23" s="444"/>
      <c r="BX23" s="444"/>
      <c r="BY23" s="444"/>
      <c r="BZ23" s="444"/>
      <c r="CA23" s="444"/>
      <c r="CB23" s="444"/>
      <c r="CC23" s="444"/>
      <c r="CD23" s="444"/>
      <c r="CE23" s="444"/>
      <c r="CF23" s="444"/>
      <c r="CG23" s="444"/>
      <c r="CH23" s="444"/>
      <c r="CI23" s="444"/>
      <c r="CJ23" s="444"/>
      <c r="CK23" s="444"/>
      <c r="CL23" s="444"/>
      <c r="CM23" s="444"/>
      <c r="CN23" s="444"/>
      <c r="CO23" s="444"/>
      <c r="CP23" s="444"/>
      <c r="CQ23" s="444"/>
      <c r="CR23" s="444"/>
      <c r="CS23" s="444"/>
      <c r="CT23" s="444"/>
    </row>
    <row r="24" spans="1:98" ht="15.75">
      <c r="A24" s="740" t="s">
        <v>635</v>
      </c>
      <c r="B24" s="447" t="s">
        <v>636</v>
      </c>
      <c r="C24" s="445">
        <v>0</v>
      </c>
      <c r="D24" s="445">
        <v>0</v>
      </c>
      <c r="E24" s="445">
        <v>0</v>
      </c>
      <c r="F24" s="445">
        <v>2100</v>
      </c>
      <c r="G24" s="445">
        <v>1600</v>
      </c>
      <c r="H24" s="445">
        <v>1600</v>
      </c>
      <c r="I24" s="445">
        <v>3966.4528799999998</v>
      </c>
      <c r="J24" s="445">
        <v>3966.4528799999998</v>
      </c>
      <c r="K24" s="445">
        <v>3966.4528799999998</v>
      </c>
      <c r="L24" s="445">
        <v>4366.4528799999998</v>
      </c>
      <c r="M24" s="445">
        <v>4366.4528799999998</v>
      </c>
      <c r="N24" s="445">
        <v>4366.4528799999998</v>
      </c>
      <c r="O24" s="445">
        <v>6466.7521791666659</v>
      </c>
      <c r="P24" s="445">
        <v>6466.7521791666659</v>
      </c>
      <c r="Q24" s="445">
        <v>6466.7521791666659</v>
      </c>
      <c r="R24" s="445">
        <v>6466.7521791666659</v>
      </c>
      <c r="S24" s="445">
        <v>6466.7521791666659</v>
      </c>
      <c r="T24" s="445">
        <v>6466.7521791666659</v>
      </c>
      <c r="U24" s="445">
        <v>6466.7521791666659</v>
      </c>
      <c r="V24" s="445">
        <v>6466.7521791666659</v>
      </c>
      <c r="W24" s="445">
        <v>6466.7521791666659</v>
      </c>
      <c r="X24" s="445">
        <v>6466.7521791666659</v>
      </c>
      <c r="Y24" s="445">
        <v>6466.7521791666659</v>
      </c>
      <c r="Z24" s="445">
        <v>6466.7521791666659</v>
      </c>
      <c r="AA24" s="445">
        <v>7341.3811299999998</v>
      </c>
      <c r="AB24" s="445">
        <v>7341.3811299999998</v>
      </c>
      <c r="AC24" s="445">
        <v>7341.3811299999998</v>
      </c>
      <c r="AD24" s="445">
        <v>7341.3811299999998</v>
      </c>
      <c r="AE24" s="445">
        <v>7341.3811299999998</v>
      </c>
      <c r="AF24" s="445">
        <v>7341.3811299999998</v>
      </c>
      <c r="AG24" s="445">
        <v>7341.3811299999998</v>
      </c>
      <c r="AH24" s="613">
        <v>7341.3811299999998</v>
      </c>
      <c r="AI24" s="599">
        <v>7341.3811299999998</v>
      </c>
      <c r="AJ24" s="445">
        <v>7341.3811299999998</v>
      </c>
      <c r="AK24" s="445">
        <v>7341.3811299999998</v>
      </c>
      <c r="AL24" s="445">
        <v>7341.3811299999998</v>
      </c>
      <c r="AM24" s="445">
        <v>7385.8850199999997</v>
      </c>
      <c r="AN24" s="445">
        <v>7385.8850199999997</v>
      </c>
      <c r="AO24" s="445">
        <v>7385.8850199999997</v>
      </c>
      <c r="AP24" s="445">
        <v>7385.8850199999997</v>
      </c>
      <c r="AQ24" s="445">
        <v>7385.8850199999997</v>
      </c>
      <c r="AR24" s="445">
        <v>7385.8850199999997</v>
      </c>
      <c r="AS24" s="445">
        <v>7385.8850199999997</v>
      </c>
      <c r="AT24" s="613">
        <v>7385.8850199999997</v>
      </c>
      <c r="AU24" s="599">
        <v>7385.8850199999997</v>
      </c>
      <c r="AV24" s="445">
        <v>7385.8850199999997</v>
      </c>
      <c r="AW24" s="445">
        <v>7385.8850199999997</v>
      </c>
      <c r="AX24" s="445">
        <v>7385.8850199999997</v>
      </c>
      <c r="AY24" s="445">
        <v>7385.8850199999997</v>
      </c>
      <c r="AZ24" s="445">
        <v>7385.8850199999997</v>
      </c>
      <c r="BA24" s="445">
        <v>7385.8850199999997</v>
      </c>
      <c r="BB24" s="445">
        <v>7385.8850199999997</v>
      </c>
      <c r="BC24" s="445">
        <v>7385.8850199999997</v>
      </c>
      <c r="BD24" s="445">
        <v>7385.8850199999997</v>
      </c>
      <c r="BE24" s="445">
        <v>7385.8850199999997</v>
      </c>
      <c r="BF24" s="445">
        <v>7385.8850199999997</v>
      </c>
      <c r="BG24" s="445">
        <v>7385.8850199999997</v>
      </c>
      <c r="BH24" s="445">
        <v>7385.8850199999997</v>
      </c>
      <c r="BI24" s="445">
        <v>7385.8850199999997</v>
      </c>
      <c r="BJ24" s="445">
        <v>7385.8850199999997</v>
      </c>
      <c r="BK24" s="445">
        <v>7385.8850199999997</v>
      </c>
      <c r="BL24" s="445">
        <v>7385.8850199999997</v>
      </c>
      <c r="BM24" s="445">
        <v>7385.8850199999997</v>
      </c>
      <c r="BN24" s="445">
        <v>7385.8850199999997</v>
      </c>
      <c r="BO24" s="445">
        <v>7385.8850199999997</v>
      </c>
      <c r="BP24" s="445">
        <v>7385.8850199999997</v>
      </c>
      <c r="BQ24" s="445">
        <v>7385.8850199999997</v>
      </c>
      <c r="BR24" s="445">
        <v>7385.8850199999997</v>
      </c>
      <c r="BS24" s="445">
        <v>7385.8850199999997</v>
      </c>
      <c r="BT24" s="445">
        <v>7385.8850199999997</v>
      </c>
      <c r="BU24" s="445">
        <v>7385.8850199999997</v>
      </c>
      <c r="BV24" s="445">
        <v>7385.8850199999997</v>
      </c>
      <c r="BW24" s="445">
        <v>7385.8850199999997</v>
      </c>
      <c r="BX24" s="445">
        <v>7385.8850199999997</v>
      </c>
      <c r="BY24" s="445">
        <v>7385.8850199999997</v>
      </c>
      <c r="BZ24" s="445">
        <v>7385.8850199999997</v>
      </c>
      <c r="CA24" s="445">
        <v>7385.8850199999997</v>
      </c>
      <c r="CB24" s="445">
        <v>7385.8850199999997</v>
      </c>
      <c r="CC24" s="445">
        <v>7385.8850199999997</v>
      </c>
      <c r="CD24" s="445">
        <v>7385.8850199999997</v>
      </c>
      <c r="CE24" s="445">
        <v>7385.8850199999997</v>
      </c>
      <c r="CF24" s="445">
        <v>7385.8850199999997</v>
      </c>
      <c r="CG24" s="445">
        <v>7385.8850199999997</v>
      </c>
      <c r="CH24" s="445">
        <v>7385.8850199999997</v>
      </c>
      <c r="CI24" s="445">
        <v>7385.8850199999997</v>
      </c>
      <c r="CJ24" s="445">
        <v>7385.8850199999997</v>
      </c>
      <c r="CK24" s="445">
        <v>7385.8850199999997</v>
      </c>
      <c r="CL24" s="445">
        <v>7385.8850199999997</v>
      </c>
      <c r="CM24" s="445">
        <v>7385.8850199999997</v>
      </c>
      <c r="CN24" s="445">
        <v>7385.8850199999997</v>
      </c>
      <c r="CO24" s="445">
        <v>7385.8850199999997</v>
      </c>
      <c r="CP24" s="445">
        <v>7385.8850199999997</v>
      </c>
      <c r="CQ24" s="445">
        <v>7385.8850199999997</v>
      </c>
      <c r="CR24" s="445">
        <v>7385.8850199999997</v>
      </c>
      <c r="CS24" s="445">
        <v>7385.8850199999997</v>
      </c>
      <c r="CT24" s="445">
        <v>7385.8850199999997</v>
      </c>
    </row>
    <row r="25" spans="1:98" ht="15.75">
      <c r="A25" s="741"/>
      <c r="B25" s="448" t="s">
        <v>637</v>
      </c>
      <c r="C25" s="445">
        <v>0</v>
      </c>
      <c r="D25" s="445">
        <v>0</v>
      </c>
      <c r="E25" s="445">
        <v>0</v>
      </c>
      <c r="F25" s="445">
        <v>1500</v>
      </c>
      <c r="G25" s="445">
        <v>1800</v>
      </c>
      <c r="H25" s="445">
        <v>2000</v>
      </c>
      <c r="I25" s="445">
        <v>2000</v>
      </c>
      <c r="J25" s="445">
        <v>4000</v>
      </c>
      <c r="K25" s="445">
        <v>4000</v>
      </c>
      <c r="L25" s="445">
        <v>4000</v>
      </c>
      <c r="M25" s="445">
        <v>4000</v>
      </c>
      <c r="N25" s="445">
        <v>4000</v>
      </c>
      <c r="O25" s="445">
        <v>6000</v>
      </c>
      <c r="P25" s="445">
        <v>6000</v>
      </c>
      <c r="Q25" s="445">
        <v>6000</v>
      </c>
      <c r="R25" s="445">
        <v>6000</v>
      </c>
      <c r="S25" s="445">
        <v>6000</v>
      </c>
      <c r="T25" s="445">
        <v>6000</v>
      </c>
      <c r="U25" s="445">
        <v>6000</v>
      </c>
      <c r="V25" s="445">
        <v>6000</v>
      </c>
      <c r="W25" s="445">
        <v>6000</v>
      </c>
      <c r="X25" s="445">
        <v>6000</v>
      </c>
      <c r="Y25" s="445">
        <v>6000</v>
      </c>
      <c r="Z25" s="445">
        <v>6000</v>
      </c>
      <c r="AA25" s="445">
        <v>6000</v>
      </c>
      <c r="AB25" s="445">
        <v>6000</v>
      </c>
      <c r="AC25" s="445">
        <v>6000</v>
      </c>
      <c r="AD25" s="445">
        <v>6000</v>
      </c>
      <c r="AE25" s="445">
        <v>6000</v>
      </c>
      <c r="AF25" s="445">
        <v>6000</v>
      </c>
      <c r="AG25" s="445">
        <v>6000</v>
      </c>
      <c r="AH25" s="613">
        <v>6000</v>
      </c>
      <c r="AI25" s="599">
        <v>6000</v>
      </c>
      <c r="AJ25" s="445">
        <v>6000</v>
      </c>
      <c r="AK25" s="445">
        <v>6000</v>
      </c>
      <c r="AL25" s="445">
        <v>6000</v>
      </c>
      <c r="AM25" s="445">
        <v>6000</v>
      </c>
      <c r="AN25" s="445">
        <v>6000</v>
      </c>
      <c r="AO25" s="445">
        <v>6000</v>
      </c>
      <c r="AP25" s="445">
        <v>6000</v>
      </c>
      <c r="AQ25" s="445">
        <v>6000</v>
      </c>
      <c r="AR25" s="445">
        <v>6000</v>
      </c>
      <c r="AS25" s="445">
        <v>6000</v>
      </c>
      <c r="AT25" s="613">
        <v>6000</v>
      </c>
      <c r="AU25" s="599">
        <v>6000</v>
      </c>
      <c r="AV25" s="445">
        <v>6000</v>
      </c>
      <c r="AW25" s="445">
        <v>6000</v>
      </c>
      <c r="AX25" s="445">
        <v>6000</v>
      </c>
      <c r="AY25" s="445">
        <v>6000</v>
      </c>
      <c r="AZ25" s="445">
        <v>6000</v>
      </c>
      <c r="BA25" s="445">
        <v>6000</v>
      </c>
      <c r="BB25" s="445">
        <v>6000</v>
      </c>
      <c r="BC25" s="445">
        <v>6000</v>
      </c>
      <c r="BD25" s="445">
        <v>6000</v>
      </c>
      <c r="BE25" s="445">
        <v>6000</v>
      </c>
      <c r="BF25" s="445">
        <v>6000</v>
      </c>
      <c r="BG25" s="445">
        <v>6000</v>
      </c>
      <c r="BH25" s="445">
        <v>6000</v>
      </c>
      <c r="BI25" s="445">
        <v>6000</v>
      </c>
      <c r="BJ25" s="445">
        <v>6000</v>
      </c>
      <c r="BK25" s="445">
        <v>6000</v>
      </c>
      <c r="BL25" s="445">
        <v>6000</v>
      </c>
      <c r="BM25" s="445">
        <v>6000</v>
      </c>
      <c r="BN25" s="445">
        <v>6000</v>
      </c>
      <c r="BO25" s="445">
        <v>6000</v>
      </c>
      <c r="BP25" s="445">
        <v>6000</v>
      </c>
      <c r="BQ25" s="445">
        <v>6000</v>
      </c>
      <c r="BR25" s="445">
        <v>6000</v>
      </c>
      <c r="BS25" s="445">
        <v>6000</v>
      </c>
      <c r="BT25" s="445">
        <v>6000</v>
      </c>
      <c r="BU25" s="445">
        <v>6000</v>
      </c>
      <c r="BV25" s="445">
        <v>6000</v>
      </c>
      <c r="BW25" s="445">
        <v>6000</v>
      </c>
      <c r="BX25" s="445">
        <v>6000</v>
      </c>
      <c r="BY25" s="445">
        <v>6000</v>
      </c>
      <c r="BZ25" s="445">
        <v>6000</v>
      </c>
      <c r="CA25" s="445">
        <v>6000</v>
      </c>
      <c r="CB25" s="445">
        <v>6000</v>
      </c>
      <c r="CC25" s="445">
        <v>6000</v>
      </c>
      <c r="CD25" s="445">
        <v>6000</v>
      </c>
      <c r="CE25" s="445">
        <v>6000</v>
      </c>
      <c r="CF25" s="445">
        <v>6000</v>
      </c>
      <c r="CG25" s="445">
        <v>6000</v>
      </c>
      <c r="CH25" s="445">
        <v>6000</v>
      </c>
      <c r="CI25" s="445">
        <v>6000</v>
      </c>
      <c r="CJ25" s="445">
        <v>6000</v>
      </c>
      <c r="CK25" s="445">
        <v>6000</v>
      </c>
      <c r="CL25" s="445">
        <v>6000</v>
      </c>
      <c r="CM25" s="445">
        <v>6000</v>
      </c>
      <c r="CN25" s="445">
        <v>6000</v>
      </c>
      <c r="CO25" s="445">
        <v>6000</v>
      </c>
      <c r="CP25" s="445">
        <v>6000</v>
      </c>
      <c r="CQ25" s="445">
        <v>6000</v>
      </c>
      <c r="CR25" s="445">
        <v>6000</v>
      </c>
      <c r="CS25" s="445">
        <v>6000</v>
      </c>
      <c r="CT25" s="445">
        <v>6000</v>
      </c>
    </row>
    <row r="26" spans="1:98" ht="15.75">
      <c r="A26" s="449"/>
      <c r="B26" s="450" t="s">
        <v>700</v>
      </c>
      <c r="C26" s="451">
        <v>58190.554852000008</v>
      </c>
      <c r="D26" s="451">
        <v>56418.448864666672</v>
      </c>
      <c r="E26" s="451">
        <v>62847.263462333336</v>
      </c>
      <c r="F26" s="451">
        <v>61095.25358733334</v>
      </c>
      <c r="G26" s="451">
        <v>60939.138609074071</v>
      </c>
      <c r="H26" s="451">
        <v>66309.893212370385</v>
      </c>
      <c r="I26" s="451">
        <v>58899.017659049387</v>
      </c>
      <c r="J26" s="451">
        <v>60331.129219777788</v>
      </c>
      <c r="K26" s="451">
        <v>59578.134595222218</v>
      </c>
      <c r="L26" s="451">
        <v>64758.047140506162</v>
      </c>
      <c r="M26" s="451">
        <v>61570.609641786017</v>
      </c>
      <c r="N26" s="451">
        <v>63214.679260307261</v>
      </c>
      <c r="O26" s="451">
        <v>59604.621459333328</v>
      </c>
      <c r="P26" s="451">
        <v>56216.813683111119</v>
      </c>
      <c r="Q26" s="451">
        <v>61166.421759999997</v>
      </c>
      <c r="R26" s="451">
        <v>59011.896554999992</v>
      </c>
      <c r="S26" s="451">
        <v>64025.877802999996</v>
      </c>
      <c r="T26" s="451">
        <v>60956.451789000006</v>
      </c>
      <c r="U26" s="451">
        <v>60635.690869666665</v>
      </c>
      <c r="V26" s="451">
        <v>61836.681270555564</v>
      </c>
      <c r="W26" s="451">
        <v>61837.60688425925</v>
      </c>
      <c r="X26" s="451">
        <v>63575.239293753097</v>
      </c>
      <c r="Y26" s="451">
        <v>63701.35427222633</v>
      </c>
      <c r="Z26" s="451">
        <v>63290.980955851854</v>
      </c>
      <c r="AA26" s="451">
        <v>62657.150576000022</v>
      </c>
      <c r="AB26" s="451">
        <v>57694.297542000015</v>
      </c>
      <c r="AC26" s="451">
        <v>58563.549664000013</v>
      </c>
      <c r="AD26" s="451">
        <v>61797.682405333369</v>
      </c>
      <c r="AE26" s="451">
        <v>63844.905532999997</v>
      </c>
      <c r="AF26" s="451">
        <v>63148.155447000012</v>
      </c>
      <c r="AG26" s="451">
        <v>63882.006696999983</v>
      </c>
      <c r="AH26" s="615">
        <v>64882.546387999995</v>
      </c>
      <c r="AI26" s="601">
        <v>62563.978084999988</v>
      </c>
      <c r="AJ26" s="451">
        <v>69992.533962000016</v>
      </c>
      <c r="AK26" s="451">
        <v>67521.039594000016</v>
      </c>
      <c r="AL26" s="451">
        <v>68723.089546000003</v>
      </c>
      <c r="AM26" s="451">
        <v>65522.664338999988</v>
      </c>
      <c r="AN26" s="451">
        <v>62119.282916666656</v>
      </c>
      <c r="AO26" s="451">
        <v>65369.428157923554</v>
      </c>
      <c r="AP26" s="451">
        <v>67023.340079598769</v>
      </c>
      <c r="AQ26" s="451">
        <v>69634.271135652845</v>
      </c>
      <c r="AR26" s="451">
        <v>67461.719567629742</v>
      </c>
      <c r="AS26" s="660">
        <v>70733.532349153582</v>
      </c>
      <c r="AT26" s="661">
        <v>66245.079862147992</v>
      </c>
      <c r="AU26" s="662">
        <v>63877.821624784985</v>
      </c>
      <c r="AV26" s="663">
        <v>71462.377175202011</v>
      </c>
      <c r="AW26" s="663">
        <v>68938.981425474005</v>
      </c>
      <c r="AX26" s="663">
        <v>70166.274426466</v>
      </c>
      <c r="AY26" s="663">
        <v>66898.640290118987</v>
      </c>
      <c r="AZ26" s="663">
        <v>63423.78785791665</v>
      </c>
      <c r="BA26" s="663">
        <v>66742.186149239948</v>
      </c>
      <c r="BB26" s="663">
        <v>68430.830221270342</v>
      </c>
      <c r="BC26" s="663">
        <v>71096.590829501554</v>
      </c>
      <c r="BD26" s="663">
        <v>68878.415678549965</v>
      </c>
      <c r="BE26" s="663">
        <v>72218.936528485807</v>
      </c>
      <c r="BF26" s="663">
        <v>68762.392896909616</v>
      </c>
      <c r="BG26" s="663">
        <v>66305.178846526804</v>
      </c>
      <c r="BH26" s="663">
        <v>74177.947507859688</v>
      </c>
      <c r="BI26" s="663">
        <v>71558.66271964203</v>
      </c>
      <c r="BJ26" s="663">
        <v>72832.592854671704</v>
      </c>
      <c r="BK26" s="663">
        <v>69440.788621143496</v>
      </c>
      <c r="BL26" s="663">
        <v>65833.891796517491</v>
      </c>
      <c r="BM26" s="663">
        <v>69278.389222911064</v>
      </c>
      <c r="BN26" s="663">
        <v>71031.201769678606</v>
      </c>
      <c r="BO26" s="663">
        <v>73798.261281022613</v>
      </c>
      <c r="BP26" s="663">
        <v>71495.795474334853</v>
      </c>
      <c r="BQ26" s="663">
        <v>74963.256116568256</v>
      </c>
      <c r="BR26" s="663">
        <v>71375.363826992194</v>
      </c>
      <c r="BS26" s="663">
        <v>68824.775642694833</v>
      </c>
      <c r="BT26" s="663">
        <v>76996.709513158348</v>
      </c>
      <c r="BU26" s="663">
        <v>74277.891902988427</v>
      </c>
      <c r="BV26" s="663">
        <v>75600.231383149236</v>
      </c>
      <c r="BW26" s="663">
        <v>72079.53858874696</v>
      </c>
      <c r="BX26" s="663">
        <v>68335.57968478516</v>
      </c>
      <c r="BY26" s="663">
        <v>71910.968013381687</v>
      </c>
      <c r="BZ26" s="663">
        <v>73730.387436926394</v>
      </c>
      <c r="CA26" s="663">
        <v>76602.595209701467</v>
      </c>
      <c r="CB26" s="663">
        <v>74212.635702359577</v>
      </c>
      <c r="CC26" s="663">
        <v>77811.859848997861</v>
      </c>
      <c r="CD26" s="663">
        <v>74087.627652417897</v>
      </c>
      <c r="CE26" s="663">
        <v>71440.117117117246</v>
      </c>
      <c r="CF26" s="663">
        <v>79922.584474658375</v>
      </c>
      <c r="CG26" s="663">
        <v>77100.451795301997</v>
      </c>
      <c r="CH26" s="663">
        <v>78473.040175708913</v>
      </c>
      <c r="CI26" s="663">
        <v>74818.561055119353</v>
      </c>
      <c r="CJ26" s="663">
        <v>70932.33171280699</v>
      </c>
      <c r="CK26" s="663">
        <v>74643.584797890187</v>
      </c>
      <c r="CL26" s="663">
        <v>76532.142159529598</v>
      </c>
      <c r="CM26" s="663">
        <v>79513.493827670129</v>
      </c>
      <c r="CN26" s="663">
        <v>77032.715859049262</v>
      </c>
      <c r="CO26" s="663">
        <v>80768.710523259782</v>
      </c>
      <c r="CP26" s="663">
        <v>76902.957503209793</v>
      </c>
      <c r="CQ26" s="663">
        <v>74154.841567567695</v>
      </c>
      <c r="CR26" s="663">
        <v>82959.642684695384</v>
      </c>
      <c r="CS26" s="663">
        <v>80030.268963523486</v>
      </c>
      <c r="CT26" s="659">
        <v>81455.015702385848</v>
      </c>
    </row>
    <row r="27" spans="1:98" ht="15.75">
      <c r="A27" s="449"/>
      <c r="B27" s="450" t="s">
        <v>701</v>
      </c>
      <c r="C27" s="451">
        <v>58190.554852000008</v>
      </c>
      <c r="D27" s="451">
        <v>56418.448864666672</v>
      </c>
      <c r="E27" s="451">
        <v>62847.263462333336</v>
      </c>
      <c r="F27" s="451">
        <v>61095.25358733334</v>
      </c>
      <c r="G27" s="451">
        <v>60939.138609074071</v>
      </c>
      <c r="H27" s="451">
        <v>66309.893212370385</v>
      </c>
      <c r="I27" s="451">
        <v>58899.017659049387</v>
      </c>
      <c r="J27" s="451">
        <v>60331.129219777788</v>
      </c>
      <c r="K27" s="451">
        <v>59578.134595222218</v>
      </c>
      <c r="L27" s="451">
        <v>64758.047140506162</v>
      </c>
      <c r="M27" s="451">
        <v>61570.609641786017</v>
      </c>
      <c r="N27" s="451">
        <v>63214.679260307261</v>
      </c>
      <c r="O27" s="451">
        <v>59604.621459333328</v>
      </c>
      <c r="P27" s="451">
        <v>56216.813683111119</v>
      </c>
      <c r="Q27" s="451">
        <v>61166.421759999997</v>
      </c>
      <c r="R27" s="451">
        <v>59011.896554999992</v>
      </c>
      <c r="S27" s="451">
        <v>64025.877802999996</v>
      </c>
      <c r="T27" s="451">
        <v>60956.451789000006</v>
      </c>
      <c r="U27" s="451">
        <v>60635.690869666665</v>
      </c>
      <c r="V27" s="451">
        <v>61836.681270555564</v>
      </c>
      <c r="W27" s="451">
        <v>61837.60688425925</v>
      </c>
      <c r="X27" s="451">
        <v>63575.239293753097</v>
      </c>
      <c r="Y27" s="451">
        <v>63701.35427222633</v>
      </c>
      <c r="Z27" s="451">
        <v>63290.980955851854</v>
      </c>
      <c r="AA27" s="451">
        <v>62657.150576000022</v>
      </c>
      <c r="AB27" s="451">
        <v>57694.297542000015</v>
      </c>
      <c r="AC27" s="451">
        <v>58563.549664000013</v>
      </c>
      <c r="AD27" s="451">
        <v>61797.682405333369</v>
      </c>
      <c r="AE27" s="451">
        <v>63844.905532999997</v>
      </c>
      <c r="AF27" s="451">
        <v>63148.155447000012</v>
      </c>
      <c r="AG27" s="451">
        <v>63882.006696999983</v>
      </c>
      <c r="AH27" s="615">
        <v>64882.546387999995</v>
      </c>
      <c r="AI27" s="601">
        <v>62563.978084999988</v>
      </c>
      <c r="AJ27" s="451">
        <v>69992.533962000016</v>
      </c>
      <c r="AK27" s="451">
        <v>67521.039594000016</v>
      </c>
      <c r="AL27" s="451">
        <v>68723.089546000003</v>
      </c>
      <c r="AM27" s="451">
        <v>65522.664338999988</v>
      </c>
      <c r="AN27" s="451">
        <v>62119.282916666656</v>
      </c>
      <c r="AO27" s="451">
        <v>65369.428157923554</v>
      </c>
      <c r="AP27" s="451">
        <v>67023.340079598769</v>
      </c>
      <c r="AQ27" s="451">
        <v>69634.271135652845</v>
      </c>
      <c r="AR27" s="451">
        <v>67461.719567629742</v>
      </c>
      <c r="AS27" s="451">
        <v>70733.532349153582</v>
      </c>
      <c r="AT27" s="661">
        <v>67348.083150744002</v>
      </c>
      <c r="AU27" s="662">
        <v>64941.409252229991</v>
      </c>
      <c r="AV27" s="663">
        <v>72652.250252556012</v>
      </c>
      <c r="AW27" s="663">
        <v>70086.839098572018</v>
      </c>
      <c r="AX27" s="663">
        <v>71334.566948748005</v>
      </c>
      <c r="AY27" s="663">
        <v>68012.525583881987</v>
      </c>
      <c r="AZ27" s="663">
        <v>64479.815667499992</v>
      </c>
      <c r="BA27" s="663">
        <v>67853.46642792465</v>
      </c>
      <c r="BB27" s="663">
        <v>69570.22700262352</v>
      </c>
      <c r="BC27" s="663">
        <v>72280.373438807655</v>
      </c>
      <c r="BD27" s="663">
        <v>70025.264911199672</v>
      </c>
      <c r="BE27" s="663">
        <v>73421.406578421418</v>
      </c>
      <c r="BF27" s="663">
        <v>69907.310310472283</v>
      </c>
      <c r="BG27" s="663">
        <v>67409.182803814736</v>
      </c>
      <c r="BH27" s="663">
        <v>75413.035762153144</v>
      </c>
      <c r="BI27" s="663">
        <v>72750.13898431776</v>
      </c>
      <c r="BJ27" s="663">
        <v>74045.280492800433</v>
      </c>
      <c r="BK27" s="663">
        <v>70597.001556069503</v>
      </c>
      <c r="BL27" s="663">
        <v>66930.048662864996</v>
      </c>
      <c r="BM27" s="663">
        <v>70431.898152185793</v>
      </c>
      <c r="BN27" s="663">
        <v>72213.895628723214</v>
      </c>
      <c r="BO27" s="663">
        <v>75027.027629482342</v>
      </c>
      <c r="BP27" s="663">
        <v>72686.224977825259</v>
      </c>
      <c r="BQ27" s="663">
        <v>76211.420028401437</v>
      </c>
      <c r="BR27" s="663">
        <v>72563.788102270235</v>
      </c>
      <c r="BS27" s="663">
        <v>69970.731750359701</v>
      </c>
      <c r="BT27" s="663">
        <v>78278.731121114964</v>
      </c>
      <c r="BU27" s="663">
        <v>75514.644265721843</v>
      </c>
      <c r="BV27" s="663">
        <v>76859.001151526856</v>
      </c>
      <c r="BW27" s="663">
        <v>73279.68761520015</v>
      </c>
      <c r="BX27" s="663">
        <v>69473.390512053869</v>
      </c>
      <c r="BY27" s="663">
        <v>73108.31028196885</v>
      </c>
      <c r="BZ27" s="663">
        <v>74958.023662614694</v>
      </c>
      <c r="CA27" s="663">
        <v>77878.054679402674</v>
      </c>
      <c r="CB27" s="663">
        <v>75448.301526982628</v>
      </c>
      <c r="CC27" s="663">
        <v>79107.453989480695</v>
      </c>
      <c r="CD27" s="663">
        <v>75321.212050156508</v>
      </c>
      <c r="CE27" s="663">
        <v>72629.619556873367</v>
      </c>
      <c r="CF27" s="663">
        <v>81253.32290371733</v>
      </c>
      <c r="CG27" s="663">
        <v>78384.200747819283</v>
      </c>
      <c r="CH27" s="663">
        <v>79779.64319528488</v>
      </c>
      <c r="CI27" s="663">
        <v>76064.315744577762</v>
      </c>
      <c r="CJ27" s="663">
        <v>72113.379351511918</v>
      </c>
      <c r="CK27" s="663">
        <v>75886.426072683666</v>
      </c>
      <c r="CL27" s="663">
        <v>77806.428561794062</v>
      </c>
      <c r="CM27" s="663">
        <v>80837.420757219981</v>
      </c>
      <c r="CN27" s="663">
        <v>78315.336985007976</v>
      </c>
      <c r="CO27" s="663">
        <v>82113.537241080965</v>
      </c>
      <c r="CP27" s="663">
        <v>78183.418108062455</v>
      </c>
      <c r="CQ27" s="663">
        <v>75389.545100034564</v>
      </c>
      <c r="CR27" s="663">
        <v>84340.949174058595</v>
      </c>
      <c r="CS27" s="663">
        <v>81362.800376236424</v>
      </c>
      <c r="CT27" s="663">
        <v>82811.269636705707</v>
      </c>
    </row>
    <row r="28" spans="1:98" ht="15.75">
      <c r="A28" s="449"/>
      <c r="B28" s="449"/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  <c r="T28" s="452"/>
      <c r="U28" s="452"/>
      <c r="V28" s="452"/>
      <c r="W28" s="452"/>
      <c r="X28" s="452"/>
      <c r="Y28" s="452"/>
      <c r="Z28" s="452"/>
      <c r="AA28" s="452"/>
      <c r="AB28" s="452"/>
      <c r="AC28" s="452"/>
      <c r="AD28" s="452"/>
      <c r="AE28" s="452"/>
      <c r="AF28" s="452"/>
      <c r="AG28" s="452"/>
      <c r="AH28" s="616"/>
      <c r="AI28" s="452"/>
      <c r="AJ28" s="452"/>
      <c r="AK28" s="452"/>
      <c r="AL28" s="452"/>
      <c r="AM28" s="452"/>
      <c r="AN28" s="452"/>
      <c r="AO28" s="452"/>
      <c r="AP28" s="452"/>
      <c r="AQ28" s="452"/>
      <c r="AR28" s="452"/>
      <c r="AS28" s="452"/>
      <c r="AT28" s="664"/>
      <c r="AU28" s="665"/>
      <c r="AV28" s="665"/>
      <c r="AW28" s="665"/>
      <c r="AX28" s="665"/>
      <c r="AY28" s="665"/>
      <c r="AZ28" s="665"/>
      <c r="BA28" s="665"/>
      <c r="BB28" s="665"/>
      <c r="BC28" s="665"/>
      <c r="BD28" s="665"/>
      <c r="BE28" s="665"/>
      <c r="BF28" s="665"/>
      <c r="BG28" s="665"/>
      <c r="BH28" s="665"/>
      <c r="BI28" s="665"/>
      <c r="BJ28" s="665"/>
      <c r="BK28" s="665"/>
      <c r="BL28" s="665"/>
      <c r="BM28" s="665"/>
      <c r="BN28" s="665"/>
      <c r="BO28" s="665"/>
      <c r="BP28" s="665"/>
      <c r="BQ28" s="665"/>
      <c r="BR28" s="665"/>
      <c r="BS28" s="665"/>
      <c r="BT28" s="665"/>
      <c r="BU28" s="665"/>
      <c r="BV28" s="665"/>
      <c r="BW28" s="665"/>
      <c r="BX28" s="665"/>
      <c r="BY28" s="665"/>
      <c r="BZ28" s="665"/>
      <c r="CA28" s="665"/>
      <c r="CB28" s="665"/>
      <c r="CC28" s="665"/>
      <c r="CD28" s="665"/>
      <c r="CE28" s="665"/>
      <c r="CF28" s="665"/>
      <c r="CG28" s="665"/>
      <c r="CH28" s="665"/>
      <c r="CI28" s="666"/>
      <c r="CJ28" s="666"/>
      <c r="CK28" s="666"/>
      <c r="CL28" s="666"/>
      <c r="CM28" s="666"/>
      <c r="CN28" s="666"/>
      <c r="CO28" s="666"/>
      <c r="CP28" s="666"/>
      <c r="CQ28" s="666"/>
      <c r="CR28" s="666"/>
      <c r="CS28" s="666"/>
      <c r="CT28" s="666"/>
    </row>
    <row r="29" spans="1:98" ht="15.75">
      <c r="A29" s="449"/>
      <c r="B29" s="449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  <c r="X29" s="452"/>
      <c r="Y29" s="452"/>
      <c r="Z29" s="452"/>
      <c r="AA29" s="452"/>
      <c r="AB29" s="452"/>
      <c r="AC29" s="452"/>
      <c r="AD29" s="452"/>
      <c r="AE29" s="452"/>
      <c r="AF29" s="452"/>
      <c r="AG29" s="452"/>
      <c r="AH29" s="616"/>
      <c r="AI29" s="452"/>
      <c r="AJ29" s="452"/>
      <c r="AK29" s="452"/>
      <c r="AL29" s="452"/>
      <c r="AM29" s="452"/>
      <c r="AN29" s="452"/>
      <c r="AO29" s="452"/>
      <c r="AP29" s="452"/>
      <c r="AQ29" s="452"/>
      <c r="AR29" s="452"/>
      <c r="AS29" s="452"/>
      <c r="AT29" s="616"/>
      <c r="AU29" s="452"/>
      <c r="AV29" s="452"/>
      <c r="AW29" s="452"/>
      <c r="AX29" s="452"/>
      <c r="AY29" s="452"/>
      <c r="AZ29" s="452"/>
      <c r="BA29" s="452"/>
      <c r="BB29" s="452"/>
      <c r="BC29" s="452"/>
      <c r="BD29" s="452"/>
      <c r="BE29" s="452"/>
      <c r="BF29" s="452"/>
      <c r="BG29" s="452"/>
      <c r="BH29" s="452"/>
      <c r="BI29" s="452"/>
      <c r="BJ29" s="452"/>
      <c r="BK29" s="452"/>
      <c r="BL29" s="452"/>
      <c r="BM29" s="452"/>
      <c r="BN29" s="452"/>
      <c r="BO29" s="452"/>
      <c r="BP29" s="452"/>
      <c r="BQ29" s="452"/>
      <c r="BR29" s="452"/>
      <c r="BS29" s="452"/>
      <c r="BT29" s="452"/>
      <c r="BU29" s="452"/>
      <c r="BV29" s="452"/>
      <c r="BW29" s="452"/>
      <c r="BX29" s="452"/>
      <c r="BY29" s="452"/>
      <c r="BZ29" s="452"/>
      <c r="CA29" s="452"/>
      <c r="CB29" s="452"/>
      <c r="CC29" s="452"/>
      <c r="CD29" s="452"/>
      <c r="CE29" s="452"/>
      <c r="CF29" s="452"/>
      <c r="CG29" s="452"/>
      <c r="CH29" s="452"/>
      <c r="CI29" s="452"/>
      <c r="CJ29" s="452"/>
      <c r="CK29" s="452"/>
      <c r="CL29" s="452"/>
      <c r="CM29" s="452"/>
      <c r="CN29" s="452"/>
      <c r="CO29" s="452"/>
      <c r="CP29" s="452"/>
      <c r="CQ29" s="452"/>
      <c r="CR29" s="452"/>
      <c r="CS29" s="452"/>
      <c r="CT29" s="452"/>
    </row>
    <row r="30" spans="1:98" ht="15.75">
      <c r="A30" s="449"/>
      <c r="B30" s="449"/>
      <c r="C30" s="434">
        <f>+YEAR(C31)</f>
        <v>2022</v>
      </c>
      <c r="D30" s="434">
        <f t="shared" ref="D30:BO30" si="26">+YEAR(D31)</f>
        <v>2022</v>
      </c>
      <c r="E30" s="434">
        <f t="shared" si="26"/>
        <v>2022</v>
      </c>
      <c r="F30" s="434">
        <f t="shared" si="26"/>
        <v>2022</v>
      </c>
      <c r="G30" s="434">
        <f t="shared" si="26"/>
        <v>2022</v>
      </c>
      <c r="H30" s="434">
        <f t="shared" si="26"/>
        <v>2022</v>
      </c>
      <c r="I30" s="434">
        <f t="shared" si="26"/>
        <v>2022</v>
      </c>
      <c r="J30" s="434">
        <f t="shared" si="26"/>
        <v>2022</v>
      </c>
      <c r="K30" s="434">
        <f t="shared" si="26"/>
        <v>2022</v>
      </c>
      <c r="L30" s="434">
        <f t="shared" si="26"/>
        <v>2022</v>
      </c>
      <c r="M30" s="434">
        <f t="shared" si="26"/>
        <v>2022</v>
      </c>
      <c r="N30" s="434">
        <f t="shared" si="26"/>
        <v>2022</v>
      </c>
      <c r="O30" s="434">
        <f t="shared" si="26"/>
        <v>2023</v>
      </c>
      <c r="P30" s="434">
        <f t="shared" si="26"/>
        <v>2023</v>
      </c>
      <c r="Q30" s="434">
        <f t="shared" si="26"/>
        <v>2023</v>
      </c>
      <c r="R30" s="434">
        <f t="shared" si="26"/>
        <v>2023</v>
      </c>
      <c r="S30" s="434">
        <f t="shared" si="26"/>
        <v>2023</v>
      </c>
      <c r="T30" s="434">
        <f t="shared" si="26"/>
        <v>2023</v>
      </c>
      <c r="U30" s="434">
        <f t="shared" si="26"/>
        <v>2023</v>
      </c>
      <c r="V30" s="434">
        <f t="shared" si="26"/>
        <v>2023</v>
      </c>
      <c r="W30" s="434">
        <f t="shared" si="26"/>
        <v>2023</v>
      </c>
      <c r="X30" s="434">
        <f t="shared" si="26"/>
        <v>2023</v>
      </c>
      <c r="Y30" s="434">
        <f t="shared" si="26"/>
        <v>2023</v>
      </c>
      <c r="Z30" s="434">
        <f t="shared" si="26"/>
        <v>2023</v>
      </c>
      <c r="AA30" s="434">
        <f t="shared" si="26"/>
        <v>2024</v>
      </c>
      <c r="AB30" s="434">
        <f t="shared" si="26"/>
        <v>2024</v>
      </c>
      <c r="AC30" s="434">
        <f t="shared" si="26"/>
        <v>2024</v>
      </c>
      <c r="AD30" s="434">
        <f t="shared" si="26"/>
        <v>2024</v>
      </c>
      <c r="AE30" s="434">
        <f t="shared" si="26"/>
        <v>2024</v>
      </c>
      <c r="AF30" s="434">
        <f t="shared" si="26"/>
        <v>2024</v>
      </c>
      <c r="AG30" s="434">
        <f t="shared" si="26"/>
        <v>2024</v>
      </c>
      <c r="AH30" s="617">
        <f t="shared" si="26"/>
        <v>2024</v>
      </c>
      <c r="AI30" s="602">
        <f t="shared" si="26"/>
        <v>2024</v>
      </c>
      <c r="AJ30" s="434">
        <f t="shared" si="26"/>
        <v>2024</v>
      </c>
      <c r="AK30" s="434">
        <f t="shared" si="26"/>
        <v>2024</v>
      </c>
      <c r="AL30" s="434">
        <f t="shared" si="26"/>
        <v>2024</v>
      </c>
      <c r="AM30" s="434">
        <f t="shared" si="26"/>
        <v>2025</v>
      </c>
      <c r="AN30" s="434">
        <f t="shared" si="26"/>
        <v>2025</v>
      </c>
      <c r="AO30" s="434">
        <f t="shared" si="26"/>
        <v>2025</v>
      </c>
      <c r="AP30" s="434">
        <f t="shared" si="26"/>
        <v>2025</v>
      </c>
      <c r="AQ30" s="434">
        <f t="shared" si="26"/>
        <v>2025</v>
      </c>
      <c r="AR30" s="434">
        <f t="shared" si="26"/>
        <v>2025</v>
      </c>
      <c r="AS30" s="434">
        <f t="shared" si="26"/>
        <v>2025</v>
      </c>
      <c r="AT30" s="617">
        <f t="shared" si="26"/>
        <v>2025</v>
      </c>
      <c r="AU30" s="602">
        <f t="shared" si="26"/>
        <v>2025</v>
      </c>
      <c r="AV30" s="434">
        <f t="shared" si="26"/>
        <v>2025</v>
      </c>
      <c r="AW30" s="434">
        <f t="shared" si="26"/>
        <v>2025</v>
      </c>
      <c r="AX30" s="434">
        <f t="shared" si="26"/>
        <v>2025</v>
      </c>
      <c r="AY30" s="434">
        <f t="shared" si="26"/>
        <v>2026</v>
      </c>
      <c r="AZ30" s="434">
        <f t="shared" si="26"/>
        <v>2026</v>
      </c>
      <c r="BA30" s="434">
        <f t="shared" si="26"/>
        <v>2026</v>
      </c>
      <c r="BB30" s="434">
        <f t="shared" si="26"/>
        <v>2026</v>
      </c>
      <c r="BC30" s="434">
        <f t="shared" si="26"/>
        <v>2026</v>
      </c>
      <c r="BD30" s="434">
        <f t="shared" si="26"/>
        <v>2026</v>
      </c>
      <c r="BE30" s="434">
        <f t="shared" si="26"/>
        <v>2026</v>
      </c>
      <c r="BF30" s="434">
        <f t="shared" si="26"/>
        <v>2026</v>
      </c>
      <c r="BG30" s="434">
        <f t="shared" si="26"/>
        <v>2026</v>
      </c>
      <c r="BH30" s="434">
        <f t="shared" si="26"/>
        <v>2026</v>
      </c>
      <c r="BI30" s="434">
        <f t="shared" si="26"/>
        <v>2026</v>
      </c>
      <c r="BJ30" s="434">
        <f t="shared" si="26"/>
        <v>2026</v>
      </c>
      <c r="BK30" s="434">
        <f t="shared" si="26"/>
        <v>2027</v>
      </c>
      <c r="BL30" s="434">
        <f t="shared" si="26"/>
        <v>2027</v>
      </c>
      <c r="BM30" s="434">
        <f t="shared" si="26"/>
        <v>2027</v>
      </c>
      <c r="BN30" s="434">
        <f t="shared" si="26"/>
        <v>2027</v>
      </c>
      <c r="BO30" s="434">
        <f t="shared" si="26"/>
        <v>2027</v>
      </c>
      <c r="BP30" s="434">
        <f t="shared" ref="BP30:CT30" si="27">+YEAR(BP31)</f>
        <v>2027</v>
      </c>
      <c r="BQ30" s="434">
        <f t="shared" si="27"/>
        <v>2027</v>
      </c>
      <c r="BR30" s="434">
        <f t="shared" si="27"/>
        <v>2027</v>
      </c>
      <c r="BS30" s="434">
        <f t="shared" si="27"/>
        <v>2027</v>
      </c>
      <c r="BT30" s="434">
        <f t="shared" si="27"/>
        <v>2027</v>
      </c>
      <c r="BU30" s="434">
        <f t="shared" si="27"/>
        <v>2027</v>
      </c>
      <c r="BV30" s="434">
        <f t="shared" si="27"/>
        <v>2027</v>
      </c>
      <c r="BW30" s="434">
        <f t="shared" si="27"/>
        <v>2028</v>
      </c>
      <c r="BX30" s="434">
        <f t="shared" si="27"/>
        <v>2028</v>
      </c>
      <c r="BY30" s="434">
        <f t="shared" si="27"/>
        <v>2028</v>
      </c>
      <c r="BZ30" s="434">
        <f t="shared" si="27"/>
        <v>2028</v>
      </c>
      <c r="CA30" s="434">
        <f t="shared" si="27"/>
        <v>2028</v>
      </c>
      <c r="CB30" s="434">
        <f t="shared" si="27"/>
        <v>2028</v>
      </c>
      <c r="CC30" s="434">
        <f t="shared" si="27"/>
        <v>2028</v>
      </c>
      <c r="CD30" s="434">
        <f t="shared" si="27"/>
        <v>2028</v>
      </c>
      <c r="CE30" s="434">
        <f t="shared" si="27"/>
        <v>2028</v>
      </c>
      <c r="CF30" s="434">
        <f t="shared" si="27"/>
        <v>2028</v>
      </c>
      <c r="CG30" s="434">
        <f t="shared" si="27"/>
        <v>2028</v>
      </c>
      <c r="CH30" s="434">
        <f t="shared" si="27"/>
        <v>2028</v>
      </c>
      <c r="CI30" s="434">
        <f t="shared" si="27"/>
        <v>2029</v>
      </c>
      <c r="CJ30" s="434">
        <f t="shared" si="27"/>
        <v>2029</v>
      </c>
      <c r="CK30" s="434">
        <f t="shared" si="27"/>
        <v>2029</v>
      </c>
      <c r="CL30" s="434">
        <f t="shared" si="27"/>
        <v>2029</v>
      </c>
      <c r="CM30" s="434">
        <f t="shared" si="27"/>
        <v>2029</v>
      </c>
      <c r="CN30" s="434">
        <f t="shared" si="27"/>
        <v>2029</v>
      </c>
      <c r="CO30" s="434">
        <f t="shared" si="27"/>
        <v>2029</v>
      </c>
      <c r="CP30" s="434">
        <f t="shared" si="27"/>
        <v>2029</v>
      </c>
      <c r="CQ30" s="434">
        <f t="shared" si="27"/>
        <v>2029</v>
      </c>
      <c r="CR30" s="434">
        <f t="shared" si="27"/>
        <v>2029</v>
      </c>
      <c r="CS30" s="434">
        <f t="shared" si="27"/>
        <v>2029</v>
      </c>
      <c r="CT30" s="434">
        <f t="shared" si="27"/>
        <v>2029</v>
      </c>
    </row>
    <row r="31" spans="1:98" ht="15.75">
      <c r="A31" s="449"/>
      <c r="B31" s="435" t="s">
        <v>615</v>
      </c>
      <c r="C31" s="436">
        <v>44562</v>
      </c>
      <c r="D31" s="436">
        <v>44593</v>
      </c>
      <c r="E31" s="436">
        <v>44621</v>
      </c>
      <c r="F31" s="436">
        <v>44652</v>
      </c>
      <c r="G31" s="436">
        <v>44682</v>
      </c>
      <c r="H31" s="436">
        <v>44713</v>
      </c>
      <c r="I31" s="436">
        <v>44743</v>
      </c>
      <c r="J31" s="436">
        <v>44774</v>
      </c>
      <c r="K31" s="436">
        <v>44805</v>
      </c>
      <c r="L31" s="436">
        <v>44835</v>
      </c>
      <c r="M31" s="436">
        <v>44866</v>
      </c>
      <c r="N31" s="436">
        <v>44896</v>
      </c>
      <c r="O31" s="436">
        <v>44927</v>
      </c>
      <c r="P31" s="436">
        <v>44958</v>
      </c>
      <c r="Q31" s="436">
        <v>44986</v>
      </c>
      <c r="R31" s="436">
        <v>45017</v>
      </c>
      <c r="S31" s="436">
        <v>45047</v>
      </c>
      <c r="T31" s="436">
        <v>45078</v>
      </c>
      <c r="U31" s="436">
        <v>45108</v>
      </c>
      <c r="V31" s="436">
        <v>45139</v>
      </c>
      <c r="W31" s="436">
        <v>45170</v>
      </c>
      <c r="X31" s="436">
        <v>45200</v>
      </c>
      <c r="Y31" s="436">
        <v>45231</v>
      </c>
      <c r="Z31" s="436">
        <v>45261</v>
      </c>
      <c r="AA31" s="436">
        <v>45292</v>
      </c>
      <c r="AB31" s="436">
        <v>45323</v>
      </c>
      <c r="AC31" s="436">
        <v>45352</v>
      </c>
      <c r="AD31" s="436">
        <v>45383</v>
      </c>
      <c r="AE31" s="436">
        <v>45413</v>
      </c>
      <c r="AF31" s="436">
        <v>45444</v>
      </c>
      <c r="AG31" s="436">
        <v>45474</v>
      </c>
      <c r="AH31" s="605">
        <v>45505</v>
      </c>
      <c r="AI31" s="592">
        <v>45536</v>
      </c>
      <c r="AJ31" s="436">
        <v>45566</v>
      </c>
      <c r="AK31" s="436">
        <v>45597</v>
      </c>
      <c r="AL31" s="436">
        <v>45627</v>
      </c>
      <c r="AM31" s="436">
        <v>45658</v>
      </c>
      <c r="AN31" s="436">
        <v>45689</v>
      </c>
      <c r="AO31" s="436">
        <v>45717</v>
      </c>
      <c r="AP31" s="436">
        <v>45748</v>
      </c>
      <c r="AQ31" s="436">
        <v>45778</v>
      </c>
      <c r="AR31" s="436">
        <v>45809</v>
      </c>
      <c r="AS31" s="436">
        <v>45839</v>
      </c>
      <c r="AT31" s="605">
        <v>45870</v>
      </c>
      <c r="AU31" s="592">
        <v>45901</v>
      </c>
      <c r="AV31" s="436">
        <v>45931</v>
      </c>
      <c r="AW31" s="436">
        <v>45962</v>
      </c>
      <c r="AX31" s="436">
        <v>45992</v>
      </c>
      <c r="AY31" s="436">
        <v>46023</v>
      </c>
      <c r="AZ31" s="436">
        <v>46054</v>
      </c>
      <c r="BA31" s="436">
        <v>46082</v>
      </c>
      <c r="BB31" s="436">
        <v>46113</v>
      </c>
      <c r="BC31" s="436">
        <v>46143</v>
      </c>
      <c r="BD31" s="436">
        <v>46174</v>
      </c>
      <c r="BE31" s="436">
        <v>46204</v>
      </c>
      <c r="BF31" s="436">
        <v>46235</v>
      </c>
      <c r="BG31" s="436">
        <v>46266</v>
      </c>
      <c r="BH31" s="436">
        <v>46296</v>
      </c>
      <c r="BI31" s="436">
        <v>46327</v>
      </c>
      <c r="BJ31" s="436">
        <v>46357</v>
      </c>
      <c r="BK31" s="436">
        <v>46388</v>
      </c>
      <c r="BL31" s="436">
        <v>46419</v>
      </c>
      <c r="BM31" s="436">
        <v>46447</v>
      </c>
      <c r="BN31" s="436">
        <v>46478</v>
      </c>
      <c r="BO31" s="436">
        <v>46508</v>
      </c>
      <c r="BP31" s="436">
        <v>46539</v>
      </c>
      <c r="BQ31" s="436">
        <v>46569</v>
      </c>
      <c r="BR31" s="436">
        <v>46600</v>
      </c>
      <c r="BS31" s="436">
        <v>46631</v>
      </c>
      <c r="BT31" s="436">
        <v>46661</v>
      </c>
      <c r="BU31" s="436">
        <v>46692</v>
      </c>
      <c r="BV31" s="436">
        <v>46722</v>
      </c>
      <c r="BW31" s="436">
        <v>46753</v>
      </c>
      <c r="BX31" s="436">
        <v>46784</v>
      </c>
      <c r="BY31" s="436">
        <v>46813</v>
      </c>
      <c r="BZ31" s="436">
        <v>46844</v>
      </c>
      <c r="CA31" s="436">
        <v>46874</v>
      </c>
      <c r="CB31" s="436">
        <v>46905</v>
      </c>
      <c r="CC31" s="436">
        <v>46935</v>
      </c>
      <c r="CD31" s="436">
        <v>46966</v>
      </c>
      <c r="CE31" s="436">
        <v>46997</v>
      </c>
      <c r="CF31" s="436">
        <v>47027</v>
      </c>
      <c r="CG31" s="436">
        <v>47058</v>
      </c>
      <c r="CH31" s="436">
        <v>47088</v>
      </c>
      <c r="CI31" s="436">
        <v>47119</v>
      </c>
      <c r="CJ31" s="436">
        <v>47150</v>
      </c>
      <c r="CK31" s="436">
        <v>47178</v>
      </c>
      <c r="CL31" s="436">
        <v>47209</v>
      </c>
      <c r="CM31" s="436">
        <v>47239</v>
      </c>
      <c r="CN31" s="436">
        <v>47270</v>
      </c>
      <c r="CO31" s="436">
        <v>47300</v>
      </c>
      <c r="CP31" s="436">
        <v>47331</v>
      </c>
      <c r="CQ31" s="436">
        <v>47362</v>
      </c>
      <c r="CR31" s="436">
        <v>47392</v>
      </c>
      <c r="CS31" s="436">
        <v>47423</v>
      </c>
      <c r="CT31" s="436">
        <v>47453</v>
      </c>
    </row>
    <row r="32" spans="1:98" ht="15.75">
      <c r="A32" s="449"/>
      <c r="B32" s="453" t="s">
        <v>638</v>
      </c>
      <c r="C32" s="454">
        <f>+C33+C34</f>
        <v>62716.900155043179</v>
      </c>
      <c r="D32" s="454">
        <f t="shared" ref="D32:BJ32" si="28">+D33+D34</f>
        <v>61837.161440420678</v>
      </c>
      <c r="E32" s="454">
        <f t="shared" si="28"/>
        <v>68607.103235065006</v>
      </c>
      <c r="F32" s="454">
        <f t="shared" si="28"/>
        <v>65720.983567434785</v>
      </c>
      <c r="G32" s="454">
        <f t="shared" si="28"/>
        <v>71708.668450637473</v>
      </c>
      <c r="H32" s="454">
        <f t="shared" si="28"/>
        <v>70644.131428315857</v>
      </c>
      <c r="I32" s="454">
        <f t="shared" si="28"/>
        <v>72811.98643203653</v>
      </c>
      <c r="J32" s="454">
        <f t="shared" si="28"/>
        <v>73138.157627549605</v>
      </c>
      <c r="K32" s="454">
        <f t="shared" si="28"/>
        <v>71477.358596058883</v>
      </c>
      <c r="L32" s="454">
        <f t="shared" si="28"/>
        <v>74926.35425290589</v>
      </c>
      <c r="M32" s="454">
        <f t="shared" si="28"/>
        <v>72484.209537396673</v>
      </c>
      <c r="N32" s="454">
        <f t="shared" si="28"/>
        <v>77407.453051456177</v>
      </c>
      <c r="O32" s="454">
        <f t="shared" si="28"/>
        <v>75684.041554737414</v>
      </c>
      <c r="P32" s="454">
        <f>+P33+P34</f>
        <v>63412.681314748552</v>
      </c>
      <c r="Q32" s="454">
        <f t="shared" si="28"/>
        <v>60407.746999026</v>
      </c>
      <c r="R32" s="454">
        <f t="shared" si="28"/>
        <v>58560.393556730261</v>
      </c>
      <c r="S32" s="454">
        <f t="shared" si="28"/>
        <v>62834.571902691707</v>
      </c>
      <c r="T32" s="454">
        <f t="shared" si="28"/>
        <v>58517.108063376756</v>
      </c>
      <c r="U32" s="454">
        <f t="shared" si="28"/>
        <v>55077.296191795838</v>
      </c>
      <c r="V32" s="454">
        <f t="shared" si="28"/>
        <v>54768.200691938458</v>
      </c>
      <c r="W32" s="454">
        <f t="shared" si="28"/>
        <v>48666.117032261172</v>
      </c>
      <c r="X32" s="454">
        <f t="shared" si="28"/>
        <v>49937.268584787496</v>
      </c>
      <c r="Y32" s="454">
        <f t="shared" si="28"/>
        <v>50627.284351227994</v>
      </c>
      <c r="Z32" s="454">
        <f t="shared" si="28"/>
        <v>44455.307584759023</v>
      </c>
      <c r="AA32" s="454">
        <f t="shared" si="28"/>
        <v>42983.981759219809</v>
      </c>
      <c r="AB32" s="454">
        <f t="shared" si="28"/>
        <v>53121.716773594693</v>
      </c>
      <c r="AC32" s="454">
        <f t="shared" si="28"/>
        <v>48394.637872328654</v>
      </c>
      <c r="AD32" s="454">
        <f t="shared" si="28"/>
        <v>46674.33548249735</v>
      </c>
      <c r="AE32" s="454">
        <f t="shared" si="28"/>
        <v>45892.679424090944</v>
      </c>
      <c r="AF32" s="454">
        <f t="shared" si="28"/>
        <v>43212.062091951419</v>
      </c>
      <c r="AG32" s="454">
        <f t="shared" si="28"/>
        <v>45613.866498722913</v>
      </c>
      <c r="AH32" s="618">
        <f t="shared" si="28"/>
        <v>45979.790909847346</v>
      </c>
      <c r="AI32" s="603">
        <f t="shared" si="28"/>
        <v>44244.482283903759</v>
      </c>
      <c r="AJ32" s="454">
        <f t="shared" si="28"/>
        <v>44450.842806812856</v>
      </c>
      <c r="AK32" s="454">
        <f t="shared" si="28"/>
        <v>43232.179036650195</v>
      </c>
      <c r="AL32" s="454">
        <f t="shared" si="28"/>
        <v>44778.552040645867</v>
      </c>
      <c r="AM32" s="454">
        <f t="shared" si="28"/>
        <v>42573.062929744032</v>
      </c>
      <c r="AN32" s="454">
        <f t="shared" si="28"/>
        <v>38873.004681925384</v>
      </c>
      <c r="AO32" s="454">
        <f t="shared" si="28"/>
        <v>41916.061061260356</v>
      </c>
      <c r="AP32" s="454">
        <f t="shared" si="28"/>
        <v>41794.626249741894</v>
      </c>
      <c r="AQ32" s="454">
        <f t="shared" si="28"/>
        <v>41889.696725065638</v>
      </c>
      <c r="AR32" s="454">
        <f t="shared" si="28"/>
        <v>41905.181655913912</v>
      </c>
      <c r="AS32" s="454">
        <f t="shared" si="28"/>
        <v>40922.59907310734</v>
      </c>
      <c r="AT32" s="618">
        <f t="shared" si="28"/>
        <v>39593.144166007827</v>
      </c>
      <c r="AU32" s="603">
        <f t="shared" si="28"/>
        <v>33701.011674733163</v>
      </c>
      <c r="AV32" s="454">
        <f t="shared" si="28"/>
        <v>33788.858606977483</v>
      </c>
      <c r="AW32" s="454">
        <f t="shared" si="28"/>
        <v>33267.079887836015</v>
      </c>
      <c r="AX32" s="454">
        <f t="shared" si="28"/>
        <v>36350.294895393286</v>
      </c>
      <c r="AY32" s="454">
        <f t="shared" si="28"/>
        <v>35131.394485013501</v>
      </c>
      <c r="AZ32" s="454">
        <f t="shared" si="28"/>
        <v>33927.975672999077</v>
      </c>
      <c r="BA32" s="454">
        <f t="shared" si="28"/>
        <v>44872.050951916135</v>
      </c>
      <c r="BB32" s="454">
        <f t="shared" si="28"/>
        <v>38165.896860395718</v>
      </c>
      <c r="BC32" s="454">
        <f t="shared" si="28"/>
        <v>35610.356603701352</v>
      </c>
      <c r="BD32" s="454">
        <f t="shared" si="28"/>
        <v>36633.989293938372</v>
      </c>
      <c r="BE32" s="454">
        <f t="shared" si="28"/>
        <v>40672.548448850503</v>
      </c>
      <c r="BF32" s="454">
        <f t="shared" si="28"/>
        <v>40411.934671017079</v>
      </c>
      <c r="BG32" s="454">
        <f t="shared" si="28"/>
        <v>39272.754786814025</v>
      </c>
      <c r="BH32" s="454">
        <f t="shared" si="28"/>
        <v>38335.416336747738</v>
      </c>
      <c r="BI32" s="454">
        <f t="shared" si="28"/>
        <v>38213.812586939064</v>
      </c>
      <c r="BJ32" s="454">
        <f t="shared" si="28"/>
        <v>39608.738865080741</v>
      </c>
      <c r="BK32" s="454">
        <f t="shared" ref="BK32:CH32" si="29">+BK33+BK34</f>
        <v>42219.058096234468</v>
      </c>
      <c r="BL32" s="454">
        <f t="shared" si="29"/>
        <v>37208.857593805777</v>
      </c>
      <c r="BM32" s="454">
        <f t="shared" si="29"/>
        <v>36162.950669654325</v>
      </c>
      <c r="BN32" s="454">
        <f t="shared" si="29"/>
        <v>37283.536636272867</v>
      </c>
      <c r="BO32" s="454">
        <f t="shared" si="29"/>
        <v>37306.438838031405</v>
      </c>
      <c r="BP32" s="454">
        <f t="shared" si="29"/>
        <v>38646.745118472732</v>
      </c>
      <c r="BQ32" s="454">
        <f t="shared" si="29"/>
        <v>41037.530720905248</v>
      </c>
      <c r="BR32" s="454">
        <f t="shared" si="29"/>
        <v>41154.551695454058</v>
      </c>
      <c r="BS32" s="454">
        <f t="shared" si="29"/>
        <v>38759.664071017905</v>
      </c>
      <c r="BT32" s="454">
        <f t="shared" si="29"/>
        <v>42038.893539089251</v>
      </c>
      <c r="BU32" s="454">
        <f t="shared" si="29"/>
        <v>40645.030705597688</v>
      </c>
      <c r="BV32" s="454">
        <f t="shared" si="29"/>
        <v>41707.285650853446</v>
      </c>
      <c r="BW32" s="454">
        <f t="shared" si="29"/>
        <v>38532.612926868635</v>
      </c>
      <c r="BX32" s="454">
        <f t="shared" si="29"/>
        <v>36155.956164830452</v>
      </c>
      <c r="BY32" s="454">
        <f t="shared" si="29"/>
        <v>37569.180874356462</v>
      </c>
      <c r="BZ32" s="454">
        <f t="shared" si="29"/>
        <v>36340.421011854516</v>
      </c>
      <c r="CA32" s="454">
        <f t="shared" si="29"/>
        <v>37137.262238822528</v>
      </c>
      <c r="CB32" s="454">
        <f t="shared" si="29"/>
        <v>35641.043725178337</v>
      </c>
      <c r="CC32" s="454">
        <f t="shared" si="29"/>
        <v>36582.003491443851</v>
      </c>
      <c r="CD32" s="454">
        <f t="shared" si="29"/>
        <v>36311.865977283123</v>
      </c>
      <c r="CE32" s="454">
        <f t="shared" si="29"/>
        <v>35190.858175981528</v>
      </c>
      <c r="CF32" s="454">
        <f t="shared" si="29"/>
        <v>36000.611560769154</v>
      </c>
      <c r="CG32" s="454">
        <f t="shared" si="29"/>
        <v>34850.094913532659</v>
      </c>
      <c r="CH32" s="454">
        <f t="shared" si="29"/>
        <v>35655.893767830785</v>
      </c>
      <c r="CI32" s="454">
        <f t="shared" ref="CI32:CT32" si="30">+CI33+CI34</f>
        <v>35685.830273602558</v>
      </c>
      <c r="CJ32" s="454">
        <f t="shared" si="30"/>
        <v>32073.278064043545</v>
      </c>
      <c r="CK32" s="454">
        <f t="shared" si="30"/>
        <v>34501.615063046702</v>
      </c>
      <c r="CL32" s="454">
        <f t="shared" si="30"/>
        <v>34156.338023163073</v>
      </c>
      <c r="CM32" s="454">
        <f t="shared" si="30"/>
        <v>35012.493921943926</v>
      </c>
      <c r="CN32" s="454">
        <f t="shared" si="30"/>
        <v>33912.415239298294</v>
      </c>
      <c r="CO32" s="454">
        <f t="shared" si="30"/>
        <v>34672.728197958524</v>
      </c>
      <c r="CP32" s="454">
        <f t="shared" si="30"/>
        <v>34497.980565587721</v>
      </c>
      <c r="CQ32" s="454">
        <f t="shared" si="30"/>
        <v>33367.21451975267</v>
      </c>
      <c r="CR32" s="454">
        <f t="shared" si="30"/>
        <v>34189.028881860977</v>
      </c>
      <c r="CS32" s="454">
        <f t="shared" si="30"/>
        <v>33091.238499277388</v>
      </c>
      <c r="CT32" s="454">
        <f t="shared" si="30"/>
        <v>33874.185295747455</v>
      </c>
    </row>
    <row r="33" spans="1:98" ht="15.75">
      <c r="A33" s="449"/>
      <c r="B33" s="455" t="s">
        <v>472</v>
      </c>
      <c r="C33" s="454">
        <f>+SUM(C8:C15)+C16</f>
        <v>61061.383547361926</v>
      </c>
      <c r="D33" s="454">
        <f t="shared" ref="D33:M33" si="31">+SUM(D8:D15)+D16</f>
        <v>60212.739540762959</v>
      </c>
      <c r="E33" s="454">
        <f t="shared" si="31"/>
        <v>62626.951386870336</v>
      </c>
      <c r="F33" s="454">
        <f t="shared" si="31"/>
        <v>58359.927556294184</v>
      </c>
      <c r="G33" s="454">
        <f t="shared" si="31"/>
        <v>64291.723896955176</v>
      </c>
      <c r="H33" s="454">
        <f t="shared" si="31"/>
        <v>63445.787004823855</v>
      </c>
      <c r="I33" s="454">
        <f t="shared" si="31"/>
        <v>65731.359689427205</v>
      </c>
      <c r="J33" s="454">
        <f t="shared" si="31"/>
        <v>65740.308800382729</v>
      </c>
      <c r="K33" s="454">
        <f t="shared" si="31"/>
        <v>64297.090436079161</v>
      </c>
      <c r="L33" s="454">
        <f>+SUM(L8:L15)+L16</f>
        <v>66935.256840671515</v>
      </c>
      <c r="M33" s="454">
        <f t="shared" si="31"/>
        <v>64710.061574269457</v>
      </c>
      <c r="N33" s="454">
        <f>+SUM(N8:N15)+N16</f>
        <v>69427.910495809832</v>
      </c>
      <c r="O33" s="454">
        <f t="shared" ref="O33:AH33" si="32">+SUM(O8:O15)</f>
        <v>67710.117490889155</v>
      </c>
      <c r="P33" s="454">
        <f t="shared" si="32"/>
        <v>56076.009567651083</v>
      </c>
      <c r="Q33" s="454">
        <f t="shared" si="32"/>
        <v>52444.77579281458</v>
      </c>
      <c r="R33" s="454">
        <f t="shared" si="32"/>
        <v>50812.989307319629</v>
      </c>
      <c r="S33" s="454">
        <f t="shared" si="32"/>
        <v>54882.086004325291</v>
      </c>
      <c r="T33" s="454">
        <f t="shared" si="32"/>
        <v>50779.772134957304</v>
      </c>
      <c r="U33" s="454">
        <f t="shared" si="32"/>
        <v>52950.962345791399</v>
      </c>
      <c r="V33" s="454">
        <f t="shared" si="32"/>
        <v>52646.999403661313</v>
      </c>
      <c r="W33" s="454">
        <f t="shared" si="32"/>
        <v>46571.645963508927</v>
      </c>
      <c r="X33" s="454">
        <f t="shared" si="32"/>
        <v>47825.746997690687</v>
      </c>
      <c r="Y33" s="454">
        <f t="shared" si="32"/>
        <v>48542.120681519038</v>
      </c>
      <c r="Z33" s="454">
        <f t="shared" si="32"/>
        <v>42353.282256730447</v>
      </c>
      <c r="AA33" s="454">
        <f t="shared" si="32"/>
        <v>40886.615452824175</v>
      </c>
      <c r="AB33" s="454">
        <f t="shared" si="32"/>
        <v>51070.978257150775</v>
      </c>
      <c r="AC33" s="454">
        <f t="shared" si="32"/>
        <v>46306.382550599483</v>
      </c>
      <c r="AD33" s="454">
        <f t="shared" si="32"/>
        <v>44611.276464091199</v>
      </c>
      <c r="AE33" s="454">
        <f t="shared" si="32"/>
        <v>43813.258359752916</v>
      </c>
      <c r="AF33" s="454">
        <f t="shared" si="32"/>
        <v>41157.528434997155</v>
      </c>
      <c r="AG33" s="454">
        <f t="shared" si="32"/>
        <v>43542.757647436192</v>
      </c>
      <c r="AH33" s="618">
        <f t="shared" si="32"/>
        <v>43912.979187395642</v>
      </c>
      <c r="AI33" s="603">
        <f t="shared" ref="AI33:BJ33" si="33">+SUM(AI8:AI15)</f>
        <v>37675.198224411834</v>
      </c>
      <c r="AJ33" s="454">
        <f t="shared" si="33"/>
        <v>38079.942925792486</v>
      </c>
      <c r="AK33" s="454">
        <f t="shared" si="33"/>
        <v>36729.777000587485</v>
      </c>
      <c r="AL33" s="454">
        <f t="shared" si="33"/>
        <v>38578.345681050851</v>
      </c>
      <c r="AM33" s="454">
        <f t="shared" si="33"/>
        <v>36791.488539999998</v>
      </c>
      <c r="AN33" s="454">
        <f t="shared" si="33"/>
        <v>33155.641752000003</v>
      </c>
      <c r="AO33" s="454">
        <f t="shared" si="33"/>
        <v>36140.673645000003</v>
      </c>
      <c r="AP33" s="454">
        <f t="shared" si="33"/>
        <v>36042.480929999998</v>
      </c>
      <c r="AQ33" s="454">
        <f t="shared" si="33"/>
        <v>36120.435315000002</v>
      </c>
      <c r="AR33" s="454">
        <f t="shared" si="33"/>
        <v>36158.935449999997</v>
      </c>
      <c r="AS33" s="454">
        <f t="shared" si="33"/>
        <v>35159.403310000002</v>
      </c>
      <c r="AT33" s="618">
        <f t="shared" si="33"/>
        <v>33832.958779999994</v>
      </c>
      <c r="AU33" s="603">
        <f t="shared" si="33"/>
        <v>28146.545454024563</v>
      </c>
      <c r="AV33" s="454">
        <f t="shared" si="33"/>
        <v>28217.689564208693</v>
      </c>
      <c r="AW33" s="454">
        <f t="shared" si="33"/>
        <v>27718.368565308319</v>
      </c>
      <c r="AX33" s="454">
        <f t="shared" si="33"/>
        <v>30785.043221540443</v>
      </c>
      <c r="AY33" s="454">
        <f t="shared" si="33"/>
        <v>29418.135448418961</v>
      </c>
      <c r="AZ33" s="454">
        <f t="shared" si="33"/>
        <v>28291.04702157079</v>
      </c>
      <c r="BA33" s="454">
        <f t="shared" si="33"/>
        <v>39167.221065685488</v>
      </c>
      <c r="BB33" s="454">
        <f t="shared" si="33"/>
        <v>32489.00988020399</v>
      </c>
      <c r="BC33" s="454">
        <f t="shared" si="33"/>
        <v>29913.860302444729</v>
      </c>
      <c r="BD33" s="454">
        <f t="shared" si="33"/>
        <v>30965.121228352382</v>
      </c>
      <c r="BE33" s="454">
        <f t="shared" si="33"/>
        <v>34984.29125703538</v>
      </c>
      <c r="BF33" s="454">
        <f t="shared" si="33"/>
        <v>34727.761942760742</v>
      </c>
      <c r="BG33" s="454">
        <f t="shared" si="33"/>
        <v>33615.744970441861</v>
      </c>
      <c r="BH33" s="454">
        <f t="shared" si="33"/>
        <v>32659.343020845841</v>
      </c>
      <c r="BI33" s="454">
        <f t="shared" si="33"/>
        <v>32564.596362328404</v>
      </c>
      <c r="BJ33" s="454">
        <f t="shared" si="33"/>
        <v>33940.67315633742</v>
      </c>
      <c r="BK33" s="454">
        <f t="shared" ref="BK33:CH33" si="34">+SUM(BK8:BK15)</f>
        <v>36554.962091712405</v>
      </c>
      <c r="BL33" s="454">
        <f t="shared" si="34"/>
        <v>31616.081859790629</v>
      </c>
      <c r="BM33" s="454">
        <f t="shared" si="34"/>
        <v>30506.726523467609</v>
      </c>
      <c r="BN33" s="454">
        <f t="shared" si="34"/>
        <v>31653.4201221638</v>
      </c>
      <c r="BO33" s="454">
        <f t="shared" si="34"/>
        <v>31657.997339510508</v>
      </c>
      <c r="BP33" s="454">
        <f t="shared" si="34"/>
        <v>33024.117402231335</v>
      </c>
      <c r="BQ33" s="454">
        <f t="shared" si="34"/>
        <v>35396.783676450119</v>
      </c>
      <c r="BR33" s="454">
        <f t="shared" si="34"/>
        <v>35517.619120077332</v>
      </c>
      <c r="BS33" s="454">
        <f t="shared" si="34"/>
        <v>33148.110740418764</v>
      </c>
      <c r="BT33" s="454">
        <f t="shared" si="34"/>
        <v>36409.525008940116</v>
      </c>
      <c r="BU33" s="454">
        <f t="shared" si="34"/>
        <v>35040.755831401068</v>
      </c>
      <c r="BV33" s="454">
        <f t="shared" si="34"/>
        <v>36085.395464337918</v>
      </c>
      <c r="BW33" s="454">
        <f t="shared" si="34"/>
        <v>32914.430079786813</v>
      </c>
      <c r="BX33" s="454">
        <f t="shared" si="34"/>
        <v>30583.429705371014</v>
      </c>
      <c r="BY33" s="454">
        <f t="shared" si="34"/>
        <v>31958.349646673563</v>
      </c>
      <c r="BZ33" s="454">
        <f t="shared" si="34"/>
        <v>30753.983556306779</v>
      </c>
      <c r="CA33" s="454">
        <f t="shared" si="34"/>
        <v>31533.699350220031</v>
      </c>
      <c r="CB33" s="454">
        <f t="shared" si="34"/>
        <v>30061.600194344661</v>
      </c>
      <c r="CC33" s="454">
        <f t="shared" si="34"/>
        <v>30985.626610762039</v>
      </c>
      <c r="CD33" s="454">
        <f t="shared" si="34"/>
        <v>30719.051520013858</v>
      </c>
      <c r="CE33" s="454">
        <f t="shared" si="34"/>
        <v>29621.757277258177</v>
      </c>
      <c r="CF33" s="454">
        <f t="shared" si="34"/>
        <v>30414.861370615072</v>
      </c>
      <c r="CG33" s="454">
        <f t="shared" si="34"/>
        <v>29287.791579066215</v>
      </c>
      <c r="CH33" s="454">
        <f t="shared" si="34"/>
        <v>30077.127839256176</v>
      </c>
      <c r="CI33" s="454">
        <f t="shared" ref="CI33:CT33" si="35">+SUM(CI8:CI15)</f>
        <v>30110.526759046312</v>
      </c>
      <c r="CJ33" s="454">
        <f t="shared" si="35"/>
        <v>26560.246419564861</v>
      </c>
      <c r="CK33" s="454">
        <f t="shared" si="35"/>
        <v>28933.177507872671</v>
      </c>
      <c r="CL33" s="454">
        <f t="shared" si="35"/>
        <v>28610.693717824935</v>
      </c>
      <c r="CM33" s="454">
        <f t="shared" si="35"/>
        <v>29450.844580248264</v>
      </c>
      <c r="CN33" s="454">
        <f t="shared" si="35"/>
        <v>28373.30287589924</v>
      </c>
      <c r="CO33" s="454">
        <f t="shared" si="35"/>
        <v>29117.790209635081</v>
      </c>
      <c r="CP33" s="454">
        <f t="shared" si="35"/>
        <v>28946.36970544661</v>
      </c>
      <c r="CQ33" s="454">
        <f t="shared" si="35"/>
        <v>27837.761665768336</v>
      </c>
      <c r="CR33" s="454">
        <f t="shared" si="35"/>
        <v>28644.015723654982</v>
      </c>
      <c r="CS33" s="454">
        <f t="shared" si="35"/>
        <v>27568.134274432698</v>
      </c>
      <c r="CT33" s="454">
        <f t="shared" si="35"/>
        <v>28335.695149758219</v>
      </c>
    </row>
    <row r="34" spans="1:98" ht="15.75">
      <c r="A34" s="449"/>
      <c r="B34" s="455" t="s">
        <v>639</v>
      </c>
      <c r="C34" s="454">
        <f>+SUM(C17:C22)</f>
        <v>1655.516607681255</v>
      </c>
      <c r="D34" s="454">
        <f t="shared" ref="D34:AH34" si="36">+SUM(D17:D22)</f>
        <v>1624.4218996577201</v>
      </c>
      <c r="E34" s="454">
        <f t="shared" si="36"/>
        <v>5980.1518481946705</v>
      </c>
      <c r="F34" s="454">
        <f t="shared" si="36"/>
        <v>7361.0560111405948</v>
      </c>
      <c r="G34" s="454">
        <f t="shared" si="36"/>
        <v>7416.9445536822923</v>
      </c>
      <c r="H34" s="454">
        <f t="shared" si="36"/>
        <v>7198.3444234920053</v>
      </c>
      <c r="I34" s="454">
        <f t="shared" si="36"/>
        <v>7080.6267426093218</v>
      </c>
      <c r="J34" s="454">
        <f t="shared" si="36"/>
        <v>7397.8488271668766</v>
      </c>
      <c r="K34" s="454">
        <f t="shared" si="36"/>
        <v>7180.2681599797215</v>
      </c>
      <c r="L34" s="454">
        <f t="shared" si="36"/>
        <v>7991.0974122343796</v>
      </c>
      <c r="M34" s="454">
        <f t="shared" si="36"/>
        <v>7774.1479631272159</v>
      </c>
      <c r="N34" s="454">
        <f t="shared" si="36"/>
        <v>7979.5425556463415</v>
      </c>
      <c r="O34" s="454">
        <f t="shared" si="36"/>
        <v>7973.9240638482543</v>
      </c>
      <c r="P34" s="454">
        <f t="shared" si="36"/>
        <v>7336.6717470974691</v>
      </c>
      <c r="Q34" s="454">
        <f t="shared" si="36"/>
        <v>7962.9712062114213</v>
      </c>
      <c r="R34" s="454">
        <f t="shared" si="36"/>
        <v>7747.4042494106316</v>
      </c>
      <c r="S34" s="454">
        <f t="shared" si="36"/>
        <v>7952.4858983664162</v>
      </c>
      <c r="T34" s="454">
        <f t="shared" si="36"/>
        <v>7737.3359284194485</v>
      </c>
      <c r="U34" s="454">
        <f t="shared" si="36"/>
        <v>2126.3338460044401</v>
      </c>
      <c r="V34" s="454">
        <f t="shared" si="36"/>
        <v>2121.2012882771478</v>
      </c>
      <c r="W34" s="454">
        <f t="shared" si="36"/>
        <v>2094.4710687522456</v>
      </c>
      <c r="X34" s="454">
        <f t="shared" si="36"/>
        <v>2111.5215870968086</v>
      </c>
      <c r="Y34" s="454">
        <f t="shared" si="36"/>
        <v>2085.1636697089552</v>
      </c>
      <c r="Z34" s="454">
        <f t="shared" si="36"/>
        <v>2102.0253280285792</v>
      </c>
      <c r="AA34" s="454">
        <f t="shared" si="36"/>
        <v>2097.3663063956365</v>
      </c>
      <c r="AB34" s="454">
        <f t="shared" si="36"/>
        <v>2050.7385164439197</v>
      </c>
      <c r="AC34" s="454">
        <f t="shared" si="36"/>
        <v>2088.2553217291697</v>
      </c>
      <c r="AD34" s="454">
        <f t="shared" si="36"/>
        <v>2063.0590184061534</v>
      </c>
      <c r="AE34" s="454">
        <f t="shared" si="36"/>
        <v>2079.4210643380275</v>
      </c>
      <c r="AF34" s="454">
        <f t="shared" si="36"/>
        <v>2054.5336569542628</v>
      </c>
      <c r="AG34" s="454">
        <f t="shared" si="36"/>
        <v>2071.1088512867177</v>
      </c>
      <c r="AH34" s="618">
        <f t="shared" si="36"/>
        <v>2066.8117224517018</v>
      </c>
      <c r="AI34" s="603">
        <f t="shared" ref="AI34:BJ34" si="37">+SUM(AI17:AI22)</f>
        <v>6569.2840594919235</v>
      </c>
      <c r="AJ34" s="454">
        <f t="shared" si="37"/>
        <v>6370.899881020373</v>
      </c>
      <c r="AK34" s="454">
        <f t="shared" si="37"/>
        <v>6502.4020360627119</v>
      </c>
      <c r="AL34" s="454">
        <f t="shared" si="37"/>
        <v>6200.2063595950176</v>
      </c>
      <c r="AM34" s="454">
        <f t="shared" si="37"/>
        <v>5781.5743897440307</v>
      </c>
      <c r="AN34" s="454">
        <f t="shared" si="37"/>
        <v>5717.3629299253798</v>
      </c>
      <c r="AO34" s="454">
        <f t="shared" si="37"/>
        <v>5775.3874162603552</v>
      </c>
      <c r="AP34" s="454">
        <f t="shared" si="37"/>
        <v>5752.1453197418978</v>
      </c>
      <c r="AQ34" s="454">
        <f t="shared" si="37"/>
        <v>5769.2614100656365</v>
      </c>
      <c r="AR34" s="454">
        <f t="shared" si="37"/>
        <v>5746.2462059139161</v>
      </c>
      <c r="AS34" s="454">
        <f t="shared" si="37"/>
        <v>5763.1957631073401</v>
      </c>
      <c r="AT34" s="618">
        <f t="shared" si="37"/>
        <v>5760.1853860078345</v>
      </c>
      <c r="AU34" s="603">
        <f t="shared" si="37"/>
        <v>5554.4662207086039</v>
      </c>
      <c r="AV34" s="454">
        <f t="shared" si="37"/>
        <v>5571.16904276879</v>
      </c>
      <c r="AW34" s="454">
        <f t="shared" si="37"/>
        <v>5548.7113225276962</v>
      </c>
      <c r="AX34" s="454">
        <f t="shared" si="37"/>
        <v>5565.2516738528402</v>
      </c>
      <c r="AY34" s="454">
        <f t="shared" si="37"/>
        <v>5713.2590365945398</v>
      </c>
      <c r="AZ34" s="454">
        <f t="shared" si="37"/>
        <v>5636.9286514282876</v>
      </c>
      <c r="BA34" s="454">
        <f t="shared" si="37"/>
        <v>5704.8298862306501</v>
      </c>
      <c r="BB34" s="454">
        <f t="shared" si="37"/>
        <v>5676.8869801917317</v>
      </c>
      <c r="BC34" s="454">
        <f t="shared" si="37"/>
        <v>5696.496301256625</v>
      </c>
      <c r="BD34" s="454">
        <f t="shared" si="37"/>
        <v>5668.8680655859889</v>
      </c>
      <c r="BE34" s="454">
        <f t="shared" si="37"/>
        <v>5688.2571918151207</v>
      </c>
      <c r="BF34" s="454">
        <f t="shared" si="37"/>
        <v>5684.1727282563406</v>
      </c>
      <c r="BG34" s="454">
        <f t="shared" si="37"/>
        <v>5657.0098163721659</v>
      </c>
      <c r="BH34" s="454">
        <f t="shared" si="37"/>
        <v>5676.0733159018973</v>
      </c>
      <c r="BI34" s="454">
        <f t="shared" si="37"/>
        <v>5649.2162246106564</v>
      </c>
      <c r="BJ34" s="454">
        <f t="shared" si="37"/>
        <v>5668.0657087433174</v>
      </c>
      <c r="BK34" s="454">
        <f t="shared" ref="BK34:CH34" si="38">+SUM(BK17:BK22)</f>
        <v>5664.0960045220627</v>
      </c>
      <c r="BL34" s="454">
        <f t="shared" si="38"/>
        <v>5592.7757340151484</v>
      </c>
      <c r="BM34" s="454">
        <f t="shared" si="38"/>
        <v>5656.224146186717</v>
      </c>
      <c r="BN34" s="454">
        <f t="shared" si="38"/>
        <v>5630.1165141090696</v>
      </c>
      <c r="BO34" s="454">
        <f t="shared" si="38"/>
        <v>5648.4414985208987</v>
      </c>
      <c r="BP34" s="454">
        <f t="shared" si="38"/>
        <v>5622.6277162413944</v>
      </c>
      <c r="BQ34" s="454">
        <f t="shared" si="38"/>
        <v>5640.7470444551309</v>
      </c>
      <c r="BR34" s="454">
        <f t="shared" si="38"/>
        <v>5636.9325753767271</v>
      </c>
      <c r="BS34" s="454">
        <f t="shared" si="38"/>
        <v>5611.5533305991394</v>
      </c>
      <c r="BT34" s="454">
        <f t="shared" si="38"/>
        <v>5629.368530149135</v>
      </c>
      <c r="BU34" s="454">
        <f t="shared" si="38"/>
        <v>5604.2748741966225</v>
      </c>
      <c r="BV34" s="454">
        <f t="shared" si="38"/>
        <v>5621.8901865155258</v>
      </c>
      <c r="BW34" s="454">
        <f t="shared" si="38"/>
        <v>5618.1828470818218</v>
      </c>
      <c r="BX34" s="454">
        <f t="shared" si="38"/>
        <v>5572.526459459441</v>
      </c>
      <c r="BY34" s="454">
        <f t="shared" si="38"/>
        <v>5610.831227682901</v>
      </c>
      <c r="BZ34" s="454">
        <f t="shared" si="38"/>
        <v>5586.4374555477352</v>
      </c>
      <c r="CA34" s="454">
        <f t="shared" si="38"/>
        <v>5603.5628886024997</v>
      </c>
      <c r="CB34" s="454">
        <f t="shared" si="38"/>
        <v>5579.4435308336742</v>
      </c>
      <c r="CC34" s="454">
        <f t="shared" si="38"/>
        <v>5596.3768806818089</v>
      </c>
      <c r="CD34" s="454">
        <f t="shared" si="38"/>
        <v>5592.8144572692636</v>
      </c>
      <c r="CE34" s="454">
        <f t="shared" si="38"/>
        <v>5569.1008987233499</v>
      </c>
      <c r="CF34" s="454">
        <f t="shared" si="38"/>
        <v>5585.7501901540809</v>
      </c>
      <c r="CG34" s="454">
        <f t="shared" si="38"/>
        <v>5562.3033344664454</v>
      </c>
      <c r="CH34" s="454">
        <f t="shared" si="38"/>
        <v>5578.7659285746122</v>
      </c>
      <c r="CI34" s="454">
        <f t="shared" ref="CI34:CT34" si="39">+SUM(CI17:CI22)</f>
        <v>5575.303514556249</v>
      </c>
      <c r="CJ34" s="454">
        <f t="shared" si="39"/>
        <v>5513.0316444786849</v>
      </c>
      <c r="CK34" s="454">
        <f t="shared" si="39"/>
        <v>5568.4375551740286</v>
      </c>
      <c r="CL34" s="454">
        <f t="shared" si="39"/>
        <v>5545.6443053381363</v>
      </c>
      <c r="CM34" s="454">
        <f t="shared" si="39"/>
        <v>5561.6493416956591</v>
      </c>
      <c r="CN34" s="454">
        <f t="shared" si="39"/>
        <v>5539.1123633990519</v>
      </c>
      <c r="CO34" s="454">
        <f t="shared" si="39"/>
        <v>5554.9379883234424</v>
      </c>
      <c r="CP34" s="454">
        <f t="shared" si="39"/>
        <v>5551.6108601411106</v>
      </c>
      <c r="CQ34" s="454">
        <f t="shared" si="39"/>
        <v>5529.4528539843332</v>
      </c>
      <c r="CR34" s="454">
        <f t="shared" si="39"/>
        <v>5545.013158205993</v>
      </c>
      <c r="CS34" s="454">
        <f t="shared" si="39"/>
        <v>5523.1042248446902</v>
      </c>
      <c r="CT34" s="454">
        <f t="shared" si="39"/>
        <v>5538.4901459892326</v>
      </c>
    </row>
    <row r="35" spans="1:98" ht="15.75">
      <c r="A35" s="449"/>
      <c r="B35" s="456" t="s">
        <v>460</v>
      </c>
      <c r="C35" s="454">
        <f>+C24+C25</f>
        <v>0</v>
      </c>
      <c r="D35" s="454">
        <f t="shared" ref="D35:BJ35" si="40">+D24+D25</f>
        <v>0</v>
      </c>
      <c r="E35" s="454">
        <f t="shared" si="40"/>
        <v>0</v>
      </c>
      <c r="F35" s="454">
        <f t="shared" si="40"/>
        <v>3600</v>
      </c>
      <c r="G35" s="454">
        <f t="shared" si="40"/>
        <v>3400</v>
      </c>
      <c r="H35" s="454">
        <f t="shared" si="40"/>
        <v>3600</v>
      </c>
      <c r="I35" s="454">
        <f t="shared" si="40"/>
        <v>5966.4528799999998</v>
      </c>
      <c r="J35" s="454">
        <f t="shared" si="40"/>
        <v>7966.4528799999998</v>
      </c>
      <c r="K35" s="454">
        <f t="shared" si="40"/>
        <v>7966.4528799999998</v>
      </c>
      <c r="L35" s="454">
        <f t="shared" si="40"/>
        <v>8366.4528800000007</v>
      </c>
      <c r="M35" s="454">
        <f t="shared" si="40"/>
        <v>8366.4528800000007</v>
      </c>
      <c r="N35" s="454">
        <f t="shared" si="40"/>
        <v>8366.4528800000007</v>
      </c>
      <c r="O35" s="454">
        <f t="shared" si="40"/>
        <v>12466.752179166666</v>
      </c>
      <c r="P35" s="454">
        <f t="shared" si="40"/>
        <v>12466.752179166666</v>
      </c>
      <c r="Q35" s="454">
        <f t="shared" si="40"/>
        <v>12466.752179166666</v>
      </c>
      <c r="R35" s="454">
        <f t="shared" si="40"/>
        <v>12466.752179166666</v>
      </c>
      <c r="S35" s="454">
        <f t="shared" si="40"/>
        <v>12466.752179166666</v>
      </c>
      <c r="T35" s="454">
        <f t="shared" si="40"/>
        <v>12466.752179166666</v>
      </c>
      <c r="U35" s="454">
        <f t="shared" si="40"/>
        <v>12466.752179166666</v>
      </c>
      <c r="V35" s="454">
        <f t="shared" si="40"/>
        <v>12466.752179166666</v>
      </c>
      <c r="W35" s="454">
        <f t="shared" si="40"/>
        <v>12466.752179166666</v>
      </c>
      <c r="X35" s="454">
        <f t="shared" si="40"/>
        <v>12466.752179166666</v>
      </c>
      <c r="Y35" s="454">
        <f t="shared" si="40"/>
        <v>12466.752179166666</v>
      </c>
      <c r="Z35" s="454">
        <f t="shared" si="40"/>
        <v>12466.752179166666</v>
      </c>
      <c r="AA35" s="454">
        <f t="shared" si="40"/>
        <v>13341.38113</v>
      </c>
      <c r="AB35" s="454">
        <f t="shared" si="40"/>
        <v>13341.38113</v>
      </c>
      <c r="AC35" s="454">
        <f t="shared" si="40"/>
        <v>13341.38113</v>
      </c>
      <c r="AD35" s="454">
        <f t="shared" si="40"/>
        <v>13341.38113</v>
      </c>
      <c r="AE35" s="454">
        <f t="shared" si="40"/>
        <v>13341.38113</v>
      </c>
      <c r="AF35" s="454">
        <f t="shared" si="40"/>
        <v>13341.38113</v>
      </c>
      <c r="AG35" s="454">
        <f t="shared" si="40"/>
        <v>13341.38113</v>
      </c>
      <c r="AH35" s="618">
        <f t="shared" si="40"/>
        <v>13341.38113</v>
      </c>
      <c r="AI35" s="603">
        <f t="shared" si="40"/>
        <v>13341.38113</v>
      </c>
      <c r="AJ35" s="454">
        <f t="shared" si="40"/>
        <v>13341.38113</v>
      </c>
      <c r="AK35" s="454">
        <f t="shared" si="40"/>
        <v>13341.38113</v>
      </c>
      <c r="AL35" s="454">
        <f t="shared" si="40"/>
        <v>13341.38113</v>
      </c>
      <c r="AM35" s="454">
        <f t="shared" si="40"/>
        <v>13385.88502</v>
      </c>
      <c r="AN35" s="454">
        <f t="shared" si="40"/>
        <v>13385.88502</v>
      </c>
      <c r="AO35" s="454">
        <f t="shared" si="40"/>
        <v>13385.88502</v>
      </c>
      <c r="AP35" s="454">
        <f t="shared" si="40"/>
        <v>13385.88502</v>
      </c>
      <c r="AQ35" s="454">
        <f t="shared" si="40"/>
        <v>13385.88502</v>
      </c>
      <c r="AR35" s="454">
        <f t="shared" si="40"/>
        <v>13385.88502</v>
      </c>
      <c r="AS35" s="454">
        <f t="shared" si="40"/>
        <v>13385.88502</v>
      </c>
      <c r="AT35" s="618">
        <f t="shared" si="40"/>
        <v>13385.88502</v>
      </c>
      <c r="AU35" s="603">
        <f t="shared" si="40"/>
        <v>13385.88502</v>
      </c>
      <c r="AV35" s="454">
        <f t="shared" si="40"/>
        <v>13385.88502</v>
      </c>
      <c r="AW35" s="454">
        <f t="shared" si="40"/>
        <v>13385.88502</v>
      </c>
      <c r="AX35" s="454">
        <f t="shared" si="40"/>
        <v>13385.88502</v>
      </c>
      <c r="AY35" s="454">
        <f t="shared" si="40"/>
        <v>13385.88502</v>
      </c>
      <c r="AZ35" s="454">
        <f t="shared" si="40"/>
        <v>13385.88502</v>
      </c>
      <c r="BA35" s="454">
        <f t="shared" si="40"/>
        <v>13385.88502</v>
      </c>
      <c r="BB35" s="454">
        <f t="shared" si="40"/>
        <v>13385.88502</v>
      </c>
      <c r="BC35" s="454">
        <f t="shared" si="40"/>
        <v>13385.88502</v>
      </c>
      <c r="BD35" s="454">
        <f t="shared" si="40"/>
        <v>13385.88502</v>
      </c>
      <c r="BE35" s="454">
        <f t="shared" si="40"/>
        <v>13385.88502</v>
      </c>
      <c r="BF35" s="454">
        <f t="shared" si="40"/>
        <v>13385.88502</v>
      </c>
      <c r="BG35" s="454">
        <f t="shared" si="40"/>
        <v>13385.88502</v>
      </c>
      <c r="BH35" s="454">
        <f t="shared" si="40"/>
        <v>13385.88502</v>
      </c>
      <c r="BI35" s="454">
        <f t="shared" si="40"/>
        <v>13385.88502</v>
      </c>
      <c r="BJ35" s="454">
        <f t="shared" si="40"/>
        <v>13385.88502</v>
      </c>
      <c r="BK35" s="454">
        <f t="shared" ref="BK35:CH35" si="41">+BK24+BK25</f>
        <v>13385.88502</v>
      </c>
      <c r="BL35" s="454">
        <f t="shared" si="41"/>
        <v>13385.88502</v>
      </c>
      <c r="BM35" s="454">
        <f t="shared" si="41"/>
        <v>13385.88502</v>
      </c>
      <c r="BN35" s="454">
        <f t="shared" si="41"/>
        <v>13385.88502</v>
      </c>
      <c r="BO35" s="454">
        <f t="shared" si="41"/>
        <v>13385.88502</v>
      </c>
      <c r="BP35" s="454">
        <f t="shared" si="41"/>
        <v>13385.88502</v>
      </c>
      <c r="BQ35" s="454">
        <f t="shared" si="41"/>
        <v>13385.88502</v>
      </c>
      <c r="BR35" s="454">
        <f t="shared" si="41"/>
        <v>13385.88502</v>
      </c>
      <c r="BS35" s="454">
        <f t="shared" si="41"/>
        <v>13385.88502</v>
      </c>
      <c r="BT35" s="454">
        <f t="shared" si="41"/>
        <v>13385.88502</v>
      </c>
      <c r="BU35" s="454">
        <f t="shared" si="41"/>
        <v>13385.88502</v>
      </c>
      <c r="BV35" s="454">
        <f t="shared" si="41"/>
        <v>13385.88502</v>
      </c>
      <c r="BW35" s="454">
        <f t="shared" si="41"/>
        <v>13385.88502</v>
      </c>
      <c r="BX35" s="454">
        <f t="shared" si="41"/>
        <v>13385.88502</v>
      </c>
      <c r="BY35" s="454">
        <f t="shared" si="41"/>
        <v>13385.88502</v>
      </c>
      <c r="BZ35" s="454">
        <f t="shared" si="41"/>
        <v>13385.88502</v>
      </c>
      <c r="CA35" s="454">
        <f t="shared" si="41"/>
        <v>13385.88502</v>
      </c>
      <c r="CB35" s="454">
        <f t="shared" si="41"/>
        <v>13385.88502</v>
      </c>
      <c r="CC35" s="454">
        <f t="shared" si="41"/>
        <v>13385.88502</v>
      </c>
      <c r="CD35" s="454">
        <f t="shared" si="41"/>
        <v>13385.88502</v>
      </c>
      <c r="CE35" s="454">
        <f t="shared" si="41"/>
        <v>13385.88502</v>
      </c>
      <c r="CF35" s="454">
        <f t="shared" si="41"/>
        <v>13385.88502</v>
      </c>
      <c r="CG35" s="454">
        <f t="shared" si="41"/>
        <v>13385.88502</v>
      </c>
      <c r="CH35" s="454">
        <f t="shared" si="41"/>
        <v>13385.88502</v>
      </c>
      <c r="CI35" s="454">
        <f t="shared" ref="CI35:CT35" si="42">+CI24+CI25</f>
        <v>13385.88502</v>
      </c>
      <c r="CJ35" s="454">
        <f t="shared" si="42"/>
        <v>13385.88502</v>
      </c>
      <c r="CK35" s="454">
        <f t="shared" si="42"/>
        <v>13385.88502</v>
      </c>
      <c r="CL35" s="454">
        <f t="shared" si="42"/>
        <v>13385.88502</v>
      </c>
      <c r="CM35" s="454">
        <f t="shared" si="42"/>
        <v>13385.88502</v>
      </c>
      <c r="CN35" s="454">
        <f t="shared" si="42"/>
        <v>13385.88502</v>
      </c>
      <c r="CO35" s="454">
        <f t="shared" si="42"/>
        <v>13385.88502</v>
      </c>
      <c r="CP35" s="454">
        <f t="shared" si="42"/>
        <v>13385.88502</v>
      </c>
      <c r="CQ35" s="454">
        <f t="shared" si="42"/>
        <v>13385.88502</v>
      </c>
      <c r="CR35" s="454">
        <f t="shared" si="42"/>
        <v>13385.88502</v>
      </c>
      <c r="CS35" s="454">
        <f t="shared" si="42"/>
        <v>13385.88502</v>
      </c>
      <c r="CT35" s="454">
        <f t="shared" si="42"/>
        <v>13385.88502</v>
      </c>
    </row>
    <row r="36" spans="1:98" ht="15.75">
      <c r="A36" s="449"/>
      <c r="B36" s="457" t="s">
        <v>604</v>
      </c>
      <c r="C36" s="458">
        <f>+C32+C35</f>
        <v>62716.900155043179</v>
      </c>
      <c r="D36" s="458">
        <f t="shared" ref="D36:BJ36" si="43">+D32+D35</f>
        <v>61837.161440420678</v>
      </c>
      <c r="E36" s="458">
        <f t="shared" si="43"/>
        <v>68607.103235065006</v>
      </c>
      <c r="F36" s="458">
        <f t="shared" si="43"/>
        <v>69320.983567434785</v>
      </c>
      <c r="G36" s="458">
        <f t="shared" si="43"/>
        <v>75108.668450637473</v>
      </c>
      <c r="H36" s="458">
        <f t="shared" si="43"/>
        <v>74244.131428315857</v>
      </c>
      <c r="I36" s="458">
        <f t="shared" si="43"/>
        <v>78778.439312036528</v>
      </c>
      <c r="J36" s="458">
        <f t="shared" si="43"/>
        <v>81104.610507549602</v>
      </c>
      <c r="K36" s="458">
        <f t="shared" si="43"/>
        <v>79443.81147605888</v>
      </c>
      <c r="L36" s="458">
        <f t="shared" si="43"/>
        <v>83292.807132905888</v>
      </c>
      <c r="M36" s="458">
        <f t="shared" si="43"/>
        <v>80850.66241739667</v>
      </c>
      <c r="N36" s="458">
        <f t="shared" si="43"/>
        <v>85773.905931456175</v>
      </c>
      <c r="O36" s="458">
        <f t="shared" si="43"/>
        <v>88150.79373390408</v>
      </c>
      <c r="P36" s="458">
        <f t="shared" si="43"/>
        <v>75879.433493915218</v>
      </c>
      <c r="Q36" s="458">
        <f t="shared" si="43"/>
        <v>72874.499178192666</v>
      </c>
      <c r="R36" s="458">
        <f t="shared" si="43"/>
        <v>71027.14573589692</v>
      </c>
      <c r="S36" s="458">
        <f t="shared" si="43"/>
        <v>75301.324081858373</v>
      </c>
      <c r="T36" s="458">
        <f t="shared" si="43"/>
        <v>70983.860242543422</v>
      </c>
      <c r="U36" s="458">
        <f t="shared" si="43"/>
        <v>67544.048370962497</v>
      </c>
      <c r="V36" s="458">
        <f t="shared" si="43"/>
        <v>67234.952871105124</v>
      </c>
      <c r="W36" s="458">
        <f t="shared" si="43"/>
        <v>61132.869211427838</v>
      </c>
      <c r="X36" s="458">
        <f t="shared" si="43"/>
        <v>62404.020763954162</v>
      </c>
      <c r="Y36" s="458">
        <f t="shared" si="43"/>
        <v>63094.03653039466</v>
      </c>
      <c r="Z36" s="458">
        <f t="shared" si="43"/>
        <v>56922.059763925688</v>
      </c>
      <c r="AA36" s="458">
        <f t="shared" si="43"/>
        <v>56325.36288921981</v>
      </c>
      <c r="AB36" s="458">
        <f t="shared" si="43"/>
        <v>66463.097903594695</v>
      </c>
      <c r="AC36" s="458">
        <f t="shared" si="43"/>
        <v>61736.019002328656</v>
      </c>
      <c r="AD36" s="458">
        <f t="shared" si="43"/>
        <v>60015.716612497352</v>
      </c>
      <c r="AE36" s="458">
        <f t="shared" si="43"/>
        <v>59234.060554090946</v>
      </c>
      <c r="AF36" s="458">
        <f t="shared" si="43"/>
        <v>56553.44322195142</v>
      </c>
      <c r="AG36" s="458">
        <f t="shared" si="43"/>
        <v>58955.247628722915</v>
      </c>
      <c r="AH36" s="619">
        <f t="shared" si="43"/>
        <v>59321.172039847348</v>
      </c>
      <c r="AI36" s="604">
        <f t="shared" si="43"/>
        <v>57585.86341390376</v>
      </c>
      <c r="AJ36" s="458">
        <f t="shared" si="43"/>
        <v>57792.223936812858</v>
      </c>
      <c r="AK36" s="458">
        <f t="shared" si="43"/>
        <v>56573.560166650197</v>
      </c>
      <c r="AL36" s="458">
        <f t="shared" si="43"/>
        <v>58119.933170645869</v>
      </c>
      <c r="AM36" s="458">
        <f t="shared" si="43"/>
        <v>55958.947949744033</v>
      </c>
      <c r="AN36" s="458">
        <f t="shared" si="43"/>
        <v>52258.889701925385</v>
      </c>
      <c r="AO36" s="458">
        <f t="shared" si="43"/>
        <v>55301.946081260357</v>
      </c>
      <c r="AP36" s="458">
        <f t="shared" si="43"/>
        <v>55180.511269741895</v>
      </c>
      <c r="AQ36" s="458">
        <f t="shared" si="43"/>
        <v>55275.58174506564</v>
      </c>
      <c r="AR36" s="458">
        <f t="shared" si="43"/>
        <v>55291.066675913913</v>
      </c>
      <c r="AS36" s="458">
        <f t="shared" si="43"/>
        <v>54308.484093107341</v>
      </c>
      <c r="AT36" s="619">
        <f t="shared" si="43"/>
        <v>52979.029186007829</v>
      </c>
      <c r="AU36" s="604">
        <f t="shared" si="43"/>
        <v>47086.896694733165</v>
      </c>
      <c r="AV36" s="458">
        <f t="shared" si="43"/>
        <v>47174.743626977484</v>
      </c>
      <c r="AW36" s="458">
        <f t="shared" si="43"/>
        <v>46652.964907836016</v>
      </c>
      <c r="AX36" s="458">
        <f t="shared" si="43"/>
        <v>49736.179915393288</v>
      </c>
      <c r="AY36" s="458">
        <f t="shared" si="43"/>
        <v>48517.279505013503</v>
      </c>
      <c r="AZ36" s="458">
        <f t="shared" si="43"/>
        <v>47313.860692999078</v>
      </c>
      <c r="BA36" s="458">
        <f t="shared" si="43"/>
        <v>58257.935971916137</v>
      </c>
      <c r="BB36" s="458">
        <f t="shared" si="43"/>
        <v>51551.78188039572</v>
      </c>
      <c r="BC36" s="458">
        <f t="shared" si="43"/>
        <v>48996.241623701353</v>
      </c>
      <c r="BD36" s="458">
        <f t="shared" si="43"/>
        <v>50019.874313938373</v>
      </c>
      <c r="BE36" s="458">
        <f t="shared" si="43"/>
        <v>54058.433468850504</v>
      </c>
      <c r="BF36" s="458">
        <f t="shared" si="43"/>
        <v>53797.819691017081</v>
      </c>
      <c r="BG36" s="458">
        <f t="shared" si="43"/>
        <v>52658.639806814026</v>
      </c>
      <c r="BH36" s="458">
        <f t="shared" si="43"/>
        <v>51721.301356747739</v>
      </c>
      <c r="BI36" s="458">
        <f t="shared" si="43"/>
        <v>51599.697606939066</v>
      </c>
      <c r="BJ36" s="458">
        <f t="shared" si="43"/>
        <v>52994.623885080742</v>
      </c>
      <c r="BK36" s="458">
        <f t="shared" ref="BK36:CH36" si="44">+BK32+BK35</f>
        <v>55604.94311623447</v>
      </c>
      <c r="BL36" s="458">
        <f t="shared" si="44"/>
        <v>50594.742613805778</v>
      </c>
      <c r="BM36" s="458">
        <f t="shared" si="44"/>
        <v>49548.835689654326</v>
      </c>
      <c r="BN36" s="458">
        <f t="shared" si="44"/>
        <v>50669.421656272869</v>
      </c>
      <c r="BO36" s="458">
        <f t="shared" si="44"/>
        <v>50692.323858031406</v>
      </c>
      <c r="BP36" s="458">
        <f t="shared" si="44"/>
        <v>52032.630138472734</v>
      </c>
      <c r="BQ36" s="458">
        <f t="shared" si="44"/>
        <v>54423.41574090525</v>
      </c>
      <c r="BR36" s="458">
        <f t="shared" si="44"/>
        <v>54540.43671545406</v>
      </c>
      <c r="BS36" s="458">
        <f t="shared" si="44"/>
        <v>52145.549091017907</v>
      </c>
      <c r="BT36" s="458">
        <f t="shared" si="44"/>
        <v>55424.778559089253</v>
      </c>
      <c r="BU36" s="458">
        <f t="shared" si="44"/>
        <v>54030.91572559769</v>
      </c>
      <c r="BV36" s="458">
        <f t="shared" si="44"/>
        <v>55093.170670853448</v>
      </c>
      <c r="BW36" s="458">
        <f t="shared" si="44"/>
        <v>51918.497946868636</v>
      </c>
      <c r="BX36" s="458">
        <f t="shared" si="44"/>
        <v>49541.841184830453</v>
      </c>
      <c r="BY36" s="458">
        <f t="shared" si="44"/>
        <v>50955.065894356463</v>
      </c>
      <c r="BZ36" s="458">
        <f t="shared" si="44"/>
        <v>49726.306031854518</v>
      </c>
      <c r="CA36" s="458">
        <f t="shared" si="44"/>
        <v>50523.14725882253</v>
      </c>
      <c r="CB36" s="458">
        <f t="shared" si="44"/>
        <v>49026.928745178338</v>
      </c>
      <c r="CC36" s="458">
        <f t="shared" si="44"/>
        <v>49967.888511443853</v>
      </c>
      <c r="CD36" s="458">
        <f t="shared" si="44"/>
        <v>49697.750997283125</v>
      </c>
      <c r="CE36" s="458">
        <f t="shared" si="44"/>
        <v>48576.743195981529</v>
      </c>
      <c r="CF36" s="458">
        <f t="shared" si="44"/>
        <v>49386.496580769155</v>
      </c>
      <c r="CG36" s="458">
        <f t="shared" si="44"/>
        <v>48235.979933532661</v>
      </c>
      <c r="CH36" s="458">
        <f t="shared" si="44"/>
        <v>49041.778787830786</v>
      </c>
      <c r="CI36" s="458">
        <f t="shared" ref="CI36:CT36" si="45">+CI32+CI35</f>
        <v>49071.71529360256</v>
      </c>
      <c r="CJ36" s="458">
        <f t="shared" si="45"/>
        <v>45459.163084043546</v>
      </c>
      <c r="CK36" s="458">
        <f t="shared" si="45"/>
        <v>47887.500083046703</v>
      </c>
      <c r="CL36" s="458">
        <f t="shared" si="45"/>
        <v>47542.223043163074</v>
      </c>
      <c r="CM36" s="458">
        <f t="shared" si="45"/>
        <v>48398.378941943927</v>
      </c>
      <c r="CN36" s="458">
        <f t="shared" si="45"/>
        <v>47298.300259298296</v>
      </c>
      <c r="CO36" s="458">
        <f t="shared" si="45"/>
        <v>48058.613217958526</v>
      </c>
      <c r="CP36" s="458">
        <f t="shared" si="45"/>
        <v>47883.865585587722</v>
      </c>
      <c r="CQ36" s="458">
        <f t="shared" si="45"/>
        <v>46753.099539752671</v>
      </c>
      <c r="CR36" s="458">
        <f t="shared" si="45"/>
        <v>47574.913901860979</v>
      </c>
      <c r="CS36" s="458">
        <f t="shared" si="45"/>
        <v>46477.123519277389</v>
      </c>
      <c r="CT36" s="458">
        <f t="shared" si="45"/>
        <v>47260.070315747456</v>
      </c>
    </row>
    <row r="38" spans="1:98">
      <c r="A38" s="688" t="s">
        <v>698</v>
      </c>
      <c r="B38" s="688"/>
    </row>
    <row r="39" spans="1:98">
      <c r="A39" s="689" t="s">
        <v>696</v>
      </c>
      <c r="B39" s="689"/>
    </row>
  </sheetData>
  <mergeCells count="4">
    <mergeCell ref="A8:A16"/>
    <mergeCell ref="A24:A25"/>
    <mergeCell ref="A38:B38"/>
    <mergeCell ref="A39:B39"/>
  </mergeCells>
  <pageMargins left="0.7" right="0.7" top="0.75" bottom="0.75" header="0.3" footer="0.3"/>
  <pageSetup orientation="portrait" r:id="rId1"/>
  <ignoredErrors>
    <ignoredError sqref="C33:BJ34" formulaRange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BJ47"/>
  <sheetViews>
    <sheetView showGridLines="0" zoomScaleNormal="80" workbookViewId="0">
      <pane xSplit="2" ySplit="8" topLeftCell="BH9" activePane="bottomRight" state="frozen"/>
      <selection pane="topRight" activeCell="C1" sqref="C1"/>
      <selection pane="bottomLeft" activeCell="A9" sqref="A9"/>
      <selection pane="bottomRight" activeCell="BQ13" sqref="BQ13"/>
    </sheetView>
  </sheetViews>
  <sheetFormatPr baseColWidth="10" defaultColWidth="11.42578125" defaultRowHeight="15"/>
  <cols>
    <col min="1" max="1" width="43" bestFit="1" customWidth="1"/>
    <col min="2" max="2" width="27" customWidth="1"/>
    <col min="3" max="8" width="27" hidden="1" customWidth="1"/>
    <col min="9" max="61" width="12.140625" bestFit="1" customWidth="1"/>
  </cols>
  <sheetData>
    <row r="1" spans="1:62">
      <c r="A1" s="121"/>
      <c r="B1" s="145"/>
      <c r="C1" s="145"/>
      <c r="D1" s="145"/>
      <c r="E1" s="145"/>
      <c r="F1" s="145"/>
      <c r="G1" s="145"/>
      <c r="H1" s="145"/>
      <c r="I1" s="146"/>
      <c r="J1" s="145"/>
      <c r="K1" s="145"/>
      <c r="L1" s="145"/>
      <c r="M1" s="145"/>
      <c r="N1" s="145"/>
      <c r="O1" s="145"/>
      <c r="P1" s="145"/>
      <c r="Q1" s="146"/>
      <c r="R1" s="145"/>
      <c r="S1" s="145"/>
      <c r="T1" s="145"/>
      <c r="U1" s="145"/>
      <c r="V1" s="145"/>
      <c r="W1" s="145"/>
      <c r="X1" s="145"/>
      <c r="Y1" s="146"/>
      <c r="Z1" s="147"/>
      <c r="AA1" s="147"/>
      <c r="AB1" s="147"/>
      <c r="AC1" s="147"/>
    </row>
    <row r="2" spans="1:62">
      <c r="A2" s="121"/>
      <c r="B2" s="145"/>
      <c r="C2" s="145"/>
      <c r="D2" s="145"/>
      <c r="E2" s="145"/>
      <c r="F2" s="145"/>
      <c r="G2" s="145"/>
      <c r="H2" s="145"/>
      <c r="I2" s="146"/>
      <c r="J2" s="145"/>
      <c r="K2" s="145"/>
      <c r="L2" s="145"/>
      <c r="M2" s="145"/>
      <c r="N2" s="145"/>
      <c r="O2" s="145"/>
      <c r="P2" s="145"/>
      <c r="Q2" s="146"/>
      <c r="R2" s="145"/>
      <c r="S2" s="145"/>
      <c r="T2" s="145"/>
      <c r="U2" s="145"/>
      <c r="V2" s="145"/>
      <c r="W2" s="145"/>
      <c r="X2" s="145"/>
      <c r="Y2" s="146"/>
      <c r="Z2" s="147"/>
      <c r="AA2" s="147"/>
      <c r="AB2" s="147"/>
      <c r="AC2" s="147"/>
    </row>
    <row r="3" spans="1:62">
      <c r="A3" s="121"/>
      <c r="B3" s="145"/>
      <c r="C3" s="145"/>
      <c r="D3" s="145"/>
      <c r="E3" s="145"/>
      <c r="F3" s="145"/>
      <c r="G3" s="145"/>
      <c r="H3" s="145"/>
      <c r="I3" s="146"/>
      <c r="J3" s="145"/>
      <c r="K3" s="145"/>
      <c r="L3" s="145"/>
      <c r="M3" s="145"/>
      <c r="N3" s="145"/>
      <c r="O3" s="145"/>
      <c r="P3" s="145"/>
      <c r="Q3" s="146"/>
      <c r="R3" s="145"/>
      <c r="S3" s="145"/>
      <c r="T3" s="145"/>
      <c r="U3" s="145"/>
      <c r="V3" s="145"/>
      <c r="W3" s="145"/>
      <c r="X3" s="145"/>
      <c r="Y3" s="146"/>
      <c r="Z3" s="147"/>
      <c r="AA3" s="147"/>
      <c r="AB3" s="147"/>
      <c r="AC3" s="147"/>
    </row>
    <row r="4" spans="1:62">
      <c r="A4" s="121"/>
      <c r="B4" s="145"/>
      <c r="C4" s="145"/>
      <c r="D4" s="145"/>
      <c r="E4" s="145"/>
      <c r="F4" s="145"/>
      <c r="G4" s="145"/>
      <c r="H4" s="145"/>
      <c r="I4" s="146"/>
      <c r="J4" s="145"/>
      <c r="K4" s="145"/>
      <c r="L4" s="145"/>
      <c r="M4" s="145"/>
      <c r="N4" s="145"/>
      <c r="O4" s="145"/>
      <c r="P4" s="145"/>
      <c r="Q4" s="146"/>
      <c r="R4" s="145"/>
      <c r="S4" s="145"/>
      <c r="T4" s="145"/>
      <c r="U4" s="145"/>
      <c r="V4" s="145"/>
      <c r="W4" s="145"/>
      <c r="X4" s="145"/>
      <c r="Y4" s="146"/>
      <c r="Z4" s="147"/>
      <c r="AA4" s="147"/>
      <c r="AB4" s="147"/>
      <c r="AC4" s="147"/>
    </row>
    <row r="5" spans="1:62">
      <c r="A5" s="100" t="s">
        <v>640</v>
      </c>
      <c r="B5" s="145"/>
      <c r="C5" s="145"/>
      <c r="D5" s="145"/>
      <c r="E5" s="145"/>
      <c r="F5" s="145"/>
      <c r="G5" s="145"/>
      <c r="H5" s="145"/>
      <c r="I5" s="146"/>
      <c r="J5" s="145"/>
      <c r="K5" s="145"/>
      <c r="L5" s="145"/>
      <c r="M5" s="145"/>
      <c r="N5" s="145"/>
      <c r="O5" s="145"/>
      <c r="P5" s="145"/>
      <c r="Q5" s="146"/>
      <c r="R5" s="145"/>
      <c r="S5" s="145"/>
      <c r="T5" s="145"/>
      <c r="U5" s="145"/>
      <c r="V5" s="145"/>
      <c r="W5" s="145"/>
      <c r="X5" s="145"/>
      <c r="Y5" s="146"/>
      <c r="Z5" s="147"/>
      <c r="AA5" s="147"/>
      <c r="AB5" s="147"/>
      <c r="AC5" s="147"/>
    </row>
    <row r="7" spans="1:62" ht="14.25" customHeight="1">
      <c r="A7" s="257" t="s">
        <v>641</v>
      </c>
      <c r="B7" s="258" t="s">
        <v>28</v>
      </c>
      <c r="C7" s="256">
        <v>43466</v>
      </c>
      <c r="D7" s="256">
        <v>43497</v>
      </c>
      <c r="E7" s="256">
        <v>43525</v>
      </c>
      <c r="F7" s="256">
        <v>43556</v>
      </c>
      <c r="G7" s="256">
        <v>43586</v>
      </c>
      <c r="H7" s="256">
        <v>43617</v>
      </c>
      <c r="I7" s="256">
        <v>43647</v>
      </c>
      <c r="J7" s="256">
        <v>43678</v>
      </c>
      <c r="K7" s="256">
        <v>43709</v>
      </c>
      <c r="L7" s="256">
        <v>43739</v>
      </c>
      <c r="M7" s="256">
        <v>43770</v>
      </c>
      <c r="N7" s="256">
        <v>43800</v>
      </c>
      <c r="O7" s="256">
        <v>43831</v>
      </c>
      <c r="P7" s="256">
        <v>43862</v>
      </c>
      <c r="Q7" s="256">
        <v>43891</v>
      </c>
      <c r="R7" s="256">
        <v>43922</v>
      </c>
      <c r="S7" s="256">
        <v>43952</v>
      </c>
      <c r="T7" s="256">
        <v>43983</v>
      </c>
      <c r="U7" s="256">
        <v>44013</v>
      </c>
      <c r="V7" s="256">
        <v>44044</v>
      </c>
      <c r="W7" s="256">
        <v>44075</v>
      </c>
      <c r="X7" s="256">
        <v>44105</v>
      </c>
      <c r="Y7" s="256">
        <v>44136</v>
      </c>
      <c r="Z7" s="256">
        <v>44166</v>
      </c>
      <c r="AA7" s="256">
        <v>44197</v>
      </c>
      <c r="AB7" s="256">
        <v>44228</v>
      </c>
      <c r="AC7" s="256">
        <v>44256</v>
      </c>
      <c r="AD7" s="256">
        <v>44287</v>
      </c>
      <c r="AE7" s="256">
        <v>44317</v>
      </c>
      <c r="AF7" s="256">
        <v>44348</v>
      </c>
      <c r="AG7" s="256">
        <v>44378</v>
      </c>
      <c r="AH7" s="256">
        <v>44409</v>
      </c>
      <c r="AI7" s="256">
        <v>44440</v>
      </c>
      <c r="AJ7" s="256">
        <v>44470</v>
      </c>
      <c r="AK7" s="256">
        <v>44501</v>
      </c>
      <c r="AL7" s="256">
        <v>44531</v>
      </c>
      <c r="AM7" s="256">
        <v>44562</v>
      </c>
      <c r="AN7" s="256">
        <v>44593</v>
      </c>
      <c r="AO7" s="256">
        <v>44621</v>
      </c>
      <c r="AP7" s="256">
        <v>44652</v>
      </c>
      <c r="AQ7" s="256">
        <v>44682</v>
      </c>
      <c r="AR7" s="256">
        <v>44713</v>
      </c>
      <c r="AS7" s="256">
        <v>44743</v>
      </c>
      <c r="AT7" s="256">
        <v>44774</v>
      </c>
      <c r="AU7" s="256">
        <v>44805</v>
      </c>
      <c r="AV7" s="256">
        <v>44835</v>
      </c>
      <c r="AW7" s="256">
        <v>44866</v>
      </c>
      <c r="AX7" s="256">
        <v>44896</v>
      </c>
      <c r="AY7" s="256">
        <v>44927</v>
      </c>
      <c r="AZ7" s="256">
        <v>44958</v>
      </c>
      <c r="BA7" s="256">
        <v>44986</v>
      </c>
      <c r="BB7" s="256">
        <v>45017</v>
      </c>
      <c r="BC7" s="256">
        <v>45047</v>
      </c>
      <c r="BD7" s="256">
        <v>45078</v>
      </c>
      <c r="BE7" s="256">
        <v>45108</v>
      </c>
      <c r="BF7" s="256">
        <v>45139</v>
      </c>
      <c r="BG7" s="256">
        <v>45170</v>
      </c>
      <c r="BH7" s="256">
        <v>45200</v>
      </c>
      <c r="BI7" s="256">
        <v>45231</v>
      </c>
      <c r="BJ7" s="256">
        <v>45261</v>
      </c>
    </row>
    <row r="8" spans="1:62" ht="14.25" customHeight="1">
      <c r="A8" s="742" t="s">
        <v>642</v>
      </c>
      <c r="B8" s="743"/>
      <c r="C8" s="354"/>
      <c r="D8" s="354"/>
      <c r="E8" s="354"/>
      <c r="F8" s="354"/>
      <c r="G8" s="354"/>
      <c r="H8" s="354"/>
      <c r="I8" s="254">
        <f t="shared" ref="I8:AN8" si="0">+SUM(I9:I16)</f>
        <v>43958.006999999998</v>
      </c>
      <c r="J8" s="254">
        <f t="shared" si="0"/>
        <v>38640.400999999998</v>
      </c>
      <c r="K8" s="254">
        <f t="shared" si="0"/>
        <v>38081.316999999995</v>
      </c>
      <c r="L8" s="254">
        <f t="shared" si="0"/>
        <v>53873.133999999998</v>
      </c>
      <c r="M8" s="254">
        <f t="shared" si="0"/>
        <v>53825.703999999998</v>
      </c>
      <c r="N8" s="254">
        <f t="shared" si="0"/>
        <v>53052.164000000004</v>
      </c>
      <c r="O8" s="254">
        <f t="shared" si="0"/>
        <v>57014.728999999999</v>
      </c>
      <c r="P8" s="254">
        <f t="shared" si="0"/>
        <v>47844.315999999999</v>
      </c>
      <c r="Q8" s="254">
        <f>+SUM(Q9:Q16)</f>
        <v>50114.143599999996</v>
      </c>
      <c r="R8" s="254">
        <f>+SUM(R9:R16)</f>
        <v>49340.491999999998</v>
      </c>
      <c r="S8" s="254">
        <f t="shared" si="0"/>
        <v>52988.496000000006</v>
      </c>
      <c r="T8" s="254">
        <f t="shared" si="0"/>
        <v>52655.618999999999</v>
      </c>
      <c r="U8" s="254">
        <f t="shared" si="0"/>
        <v>44796.168999999994</v>
      </c>
      <c r="V8" s="254">
        <f t="shared" si="0"/>
        <v>44523.740000000005</v>
      </c>
      <c r="W8" s="254">
        <f>+SUM(W9:W16)</f>
        <v>29062.277000000002</v>
      </c>
      <c r="X8" s="254">
        <f t="shared" si="0"/>
        <v>31193.247000000003</v>
      </c>
      <c r="Y8" s="254">
        <f t="shared" si="0"/>
        <v>31412.895999999997</v>
      </c>
      <c r="Z8" s="254">
        <f t="shared" si="0"/>
        <v>32505.858</v>
      </c>
      <c r="AA8" s="254">
        <f t="shared" si="0"/>
        <v>31487.600000000002</v>
      </c>
      <c r="AB8" s="254">
        <f t="shared" si="0"/>
        <v>28361.648999999998</v>
      </c>
      <c r="AC8" s="254">
        <f t="shared" si="0"/>
        <v>30882</v>
      </c>
      <c r="AD8" s="254">
        <f t="shared" si="0"/>
        <v>30266.704000000002</v>
      </c>
      <c r="AE8" s="254">
        <f t="shared" si="0"/>
        <v>31251.210000000003</v>
      </c>
      <c r="AF8" s="254">
        <f t="shared" si="0"/>
        <v>30311.289999999997</v>
      </c>
      <c r="AG8" s="254">
        <f t="shared" si="0"/>
        <v>27681.711999999996</v>
      </c>
      <c r="AH8" s="254">
        <f t="shared" si="0"/>
        <v>30582.422000000002</v>
      </c>
      <c r="AI8" s="254">
        <f t="shared" si="0"/>
        <v>32688.643</v>
      </c>
      <c r="AJ8" s="254">
        <f t="shared" si="0"/>
        <v>31597.212</v>
      </c>
      <c r="AK8" s="254">
        <f t="shared" si="0"/>
        <v>32196.239999999998</v>
      </c>
      <c r="AL8" s="254">
        <f t="shared" si="0"/>
        <v>33292.918000000005</v>
      </c>
      <c r="AM8" s="254">
        <f t="shared" si="0"/>
        <v>31740.985000000004</v>
      </c>
      <c r="AN8" s="254">
        <f t="shared" si="0"/>
        <v>28790.737000000005</v>
      </c>
      <c r="AO8" s="254">
        <f t="shared" ref="AO8:BJ8" si="1">+SUM(AO9:AO16)</f>
        <v>31862.720000000001</v>
      </c>
      <c r="AP8" s="254">
        <f t="shared" si="1"/>
        <v>30808.758000000002</v>
      </c>
      <c r="AQ8" s="254">
        <f t="shared" si="1"/>
        <v>31790.246000000003</v>
      </c>
      <c r="AR8" s="254">
        <f t="shared" si="1"/>
        <v>30741.81</v>
      </c>
      <c r="AS8" s="254">
        <f t="shared" si="1"/>
        <v>31416.212999999996</v>
      </c>
      <c r="AT8" s="254">
        <f t="shared" si="1"/>
        <v>31387.542999999998</v>
      </c>
      <c r="AU8" s="254">
        <f t="shared" si="1"/>
        <v>30302.618999999999</v>
      </c>
      <c r="AV8" s="254">
        <f t="shared" si="1"/>
        <v>30480.563000000002</v>
      </c>
      <c r="AW8" s="254">
        <f t="shared" si="1"/>
        <v>30216.143</v>
      </c>
      <c r="AX8" s="254">
        <f t="shared" si="1"/>
        <v>31143.045000000002</v>
      </c>
      <c r="AY8" s="254">
        <f t="shared" si="1"/>
        <v>30476.129000000001</v>
      </c>
      <c r="AZ8" s="254">
        <f t="shared" si="1"/>
        <v>27526.353999999996</v>
      </c>
      <c r="BA8" s="254">
        <f t="shared" si="1"/>
        <v>29500.916999999998</v>
      </c>
      <c r="BB8" s="254">
        <f t="shared" si="1"/>
        <v>28809.718999999997</v>
      </c>
      <c r="BC8" s="254">
        <f t="shared" si="1"/>
        <v>30178.231999999996</v>
      </c>
      <c r="BD8" s="254">
        <f t="shared" si="1"/>
        <v>29313.382000000001</v>
      </c>
      <c r="BE8" s="254">
        <f t="shared" si="1"/>
        <v>29365.123000000003</v>
      </c>
      <c r="BF8" s="254">
        <f t="shared" si="1"/>
        <v>28849.441000000003</v>
      </c>
      <c r="BG8" s="254">
        <f t="shared" si="1"/>
        <v>27570.594000000001</v>
      </c>
      <c r="BH8" s="254">
        <f t="shared" si="1"/>
        <v>27513.069</v>
      </c>
      <c r="BI8" s="254">
        <f t="shared" si="1"/>
        <v>26654.812000000002</v>
      </c>
      <c r="BJ8" s="254">
        <f t="shared" si="1"/>
        <v>27012.43</v>
      </c>
    </row>
    <row r="9" spans="1:62" ht="14.25" customHeight="1">
      <c r="A9" s="744" t="s">
        <v>643</v>
      </c>
      <c r="B9" s="243" t="s">
        <v>75</v>
      </c>
      <c r="C9" s="243"/>
      <c r="D9" s="243"/>
      <c r="E9" s="243"/>
      <c r="F9" s="243"/>
      <c r="G9" s="243"/>
      <c r="H9" s="243"/>
      <c r="I9" s="244">
        <v>1306.133</v>
      </c>
      <c r="J9" s="244">
        <v>1575.82</v>
      </c>
      <c r="K9" s="244">
        <v>1486.606</v>
      </c>
      <c r="L9" s="244">
        <v>1493.856</v>
      </c>
      <c r="M9" s="244">
        <v>1407.287</v>
      </c>
      <c r="N9" s="244">
        <v>1414.5360000000001</v>
      </c>
      <c r="O9" s="244">
        <v>1907.8789999999999</v>
      </c>
      <c r="P9" s="244">
        <v>1655.8879999999999</v>
      </c>
      <c r="Q9" s="357">
        <f>(+'14. OPC Ecopetrol'!D192)*90%/1000</f>
        <v>1497.6846</v>
      </c>
      <c r="R9" s="356">
        <v>1495</v>
      </c>
      <c r="S9" s="356">
        <v>1469</v>
      </c>
      <c r="T9" s="356">
        <v>1361</v>
      </c>
      <c r="U9" s="244">
        <v>1790</v>
      </c>
      <c r="V9" s="244">
        <v>1737</v>
      </c>
      <c r="W9" s="244">
        <v>0</v>
      </c>
      <c r="X9" s="244">
        <v>0</v>
      </c>
      <c r="Y9" s="244">
        <v>0</v>
      </c>
      <c r="Z9" s="244">
        <v>0</v>
      </c>
      <c r="AA9" s="244">
        <v>0</v>
      </c>
      <c r="AB9" s="244">
        <v>0</v>
      </c>
      <c r="AC9" s="244">
        <v>0</v>
      </c>
      <c r="AD9" s="244">
        <v>0</v>
      </c>
      <c r="AE9" s="244">
        <v>0</v>
      </c>
      <c r="AF9" s="244">
        <v>0</v>
      </c>
      <c r="AG9" s="244">
        <v>0</v>
      </c>
      <c r="AH9" s="244">
        <v>0</v>
      </c>
      <c r="AI9" s="244">
        <v>0</v>
      </c>
      <c r="AJ9" s="244">
        <v>0</v>
      </c>
      <c r="AK9" s="244">
        <v>0</v>
      </c>
      <c r="AL9" s="244">
        <v>0</v>
      </c>
      <c r="AM9" s="244">
        <v>0</v>
      </c>
      <c r="AN9" s="244">
        <v>0</v>
      </c>
      <c r="AO9" s="244">
        <v>0</v>
      </c>
      <c r="AP9" s="244">
        <v>0</v>
      </c>
      <c r="AQ9" s="244">
        <v>0</v>
      </c>
      <c r="AR9" s="244">
        <v>0</v>
      </c>
      <c r="AS9" s="244">
        <v>0</v>
      </c>
      <c r="AT9" s="244">
        <v>0</v>
      </c>
      <c r="AU9" s="244">
        <v>0</v>
      </c>
      <c r="AV9" s="244">
        <v>0</v>
      </c>
      <c r="AW9" s="244">
        <v>0</v>
      </c>
      <c r="AX9" s="244">
        <v>0</v>
      </c>
      <c r="AY9" s="244">
        <v>0</v>
      </c>
      <c r="AZ9" s="244">
        <v>0</v>
      </c>
      <c r="BA9" s="244">
        <v>0</v>
      </c>
      <c r="BB9" s="244">
        <v>0</v>
      </c>
      <c r="BC9" s="244">
        <v>0</v>
      </c>
      <c r="BD9" s="244">
        <v>0</v>
      </c>
      <c r="BE9" s="244">
        <v>0</v>
      </c>
      <c r="BF9" s="244">
        <v>0</v>
      </c>
      <c r="BG9" s="244">
        <v>0</v>
      </c>
      <c r="BH9" s="244">
        <v>0</v>
      </c>
      <c r="BI9" s="244">
        <v>0</v>
      </c>
      <c r="BJ9" s="244">
        <v>0</v>
      </c>
    </row>
    <row r="10" spans="1:62" ht="14.25" customHeight="1">
      <c r="A10" s="745"/>
      <c r="B10" s="243" t="s">
        <v>348</v>
      </c>
      <c r="C10" s="243"/>
      <c r="D10" s="243"/>
      <c r="E10" s="243"/>
      <c r="F10" s="243"/>
      <c r="G10" s="243"/>
      <c r="H10" s="243"/>
      <c r="I10" s="244">
        <v>12996.418</v>
      </c>
      <c r="J10" s="244">
        <v>12039.085999999999</v>
      </c>
      <c r="K10" s="244">
        <v>8357.2939999999999</v>
      </c>
      <c r="L10" s="244">
        <v>9417.0759999999991</v>
      </c>
      <c r="M10" s="244">
        <v>8923.6110000000008</v>
      </c>
      <c r="N10" s="244">
        <v>7351.8530000000001</v>
      </c>
      <c r="O10" s="244">
        <v>9265.7890000000007</v>
      </c>
      <c r="P10" s="244">
        <v>8160.94</v>
      </c>
      <c r="Q10" s="244">
        <f>(+'14. OPC Ecopetrol'!D194)/1000</f>
        <v>7531.3059999999996</v>
      </c>
      <c r="R10" s="244">
        <v>8690.8179999999993</v>
      </c>
      <c r="S10" s="244">
        <v>7188.9740000000002</v>
      </c>
      <c r="T10" s="244">
        <v>8066.89</v>
      </c>
      <c r="U10" s="244">
        <v>7622.4790000000003</v>
      </c>
      <c r="V10" s="244">
        <v>7608.42</v>
      </c>
      <c r="W10" s="244">
        <v>7129.6869999999999</v>
      </c>
      <c r="X10" s="244">
        <v>7580.6480000000001</v>
      </c>
      <c r="Y10" s="244">
        <v>7311.665</v>
      </c>
      <c r="Z10" s="244">
        <v>7532.1189999999997</v>
      </c>
      <c r="AA10" s="244">
        <v>7708.6620000000003</v>
      </c>
      <c r="AB10" s="244">
        <v>6901.0039999999999</v>
      </c>
      <c r="AC10" s="244">
        <v>7041.7560000000003</v>
      </c>
      <c r="AD10" s="244">
        <v>7198.0609999999997</v>
      </c>
      <c r="AE10" s="244">
        <v>7414.232</v>
      </c>
      <c r="AF10" s="244">
        <v>7146.1769999999997</v>
      </c>
      <c r="AG10" s="244">
        <v>7368.152</v>
      </c>
      <c r="AH10" s="244">
        <v>7345.1980000000003</v>
      </c>
      <c r="AI10" s="244">
        <v>8891.5779999999995</v>
      </c>
      <c r="AJ10" s="244">
        <v>6941.0330000000004</v>
      </c>
      <c r="AK10" s="244">
        <v>8244.3250000000007</v>
      </c>
      <c r="AL10" s="244">
        <v>8511.3250000000007</v>
      </c>
      <c r="AM10" s="244">
        <v>7425.7120000000004</v>
      </c>
      <c r="AN10" s="244">
        <v>6699.3980000000001</v>
      </c>
      <c r="AO10" s="244">
        <v>7408.6679999999997</v>
      </c>
      <c r="AP10" s="244">
        <v>7161.4319999999998</v>
      </c>
      <c r="AQ10" s="244">
        <v>7391.6229999999996</v>
      </c>
      <c r="AR10" s="244">
        <v>7144.9369999999999</v>
      </c>
      <c r="AS10" s="244">
        <v>7374.5789999999997</v>
      </c>
      <c r="AT10" s="244">
        <v>7368.8969999999999</v>
      </c>
      <c r="AU10" s="244">
        <v>7122.9440000000004</v>
      </c>
      <c r="AV10" s="244">
        <v>7351.8530000000001</v>
      </c>
      <c r="AW10" s="244">
        <v>7109.1980000000003</v>
      </c>
      <c r="AX10" s="244">
        <v>7337.6490000000003</v>
      </c>
      <c r="AY10" s="244">
        <v>7331.9679999999998</v>
      </c>
      <c r="AZ10" s="244">
        <v>6617.2910000000002</v>
      </c>
      <c r="BA10" s="244">
        <v>7320.6049999999996</v>
      </c>
      <c r="BB10" s="244">
        <v>7076.2089999999998</v>
      </c>
      <c r="BC10" s="244">
        <v>7306.4009999999998</v>
      </c>
      <c r="BD10" s="244">
        <v>7065.2129999999997</v>
      </c>
      <c r="BE10" s="244">
        <v>7295.0379999999996</v>
      </c>
      <c r="BF10" s="244">
        <v>7289.3559999999998</v>
      </c>
      <c r="BG10" s="244">
        <v>7048.7179999999998</v>
      </c>
      <c r="BH10" s="244">
        <v>7277.9930000000004</v>
      </c>
      <c r="BI10" s="244">
        <v>7037.7219999999998</v>
      </c>
      <c r="BJ10" s="244">
        <v>7266.63</v>
      </c>
    </row>
    <row r="11" spans="1:62" ht="14.25" customHeight="1">
      <c r="A11" s="745"/>
      <c r="B11" s="243" t="s">
        <v>349</v>
      </c>
      <c r="C11" s="243"/>
      <c r="D11" s="243"/>
      <c r="E11" s="243"/>
      <c r="F11" s="243"/>
      <c r="G11" s="243"/>
      <c r="H11" s="243"/>
      <c r="I11" s="244">
        <v>13209.440999999999</v>
      </c>
      <c r="J11" s="244">
        <v>8714.4420000000009</v>
      </c>
      <c r="K11" s="244">
        <v>8433.3310000000001</v>
      </c>
      <c r="L11" s="244">
        <v>8714.4420000000009</v>
      </c>
      <c r="M11" s="244">
        <v>8433.3310000000001</v>
      </c>
      <c r="N11" s="244">
        <v>8714.4420000000009</v>
      </c>
      <c r="O11" s="244">
        <v>6848.8909999999996</v>
      </c>
      <c r="P11" s="244">
        <v>6403.78</v>
      </c>
      <c r="Q11" s="357">
        <f>(+'14. OPC Ecopetrol'!D196)*90%/1000</f>
        <v>6162.8652000000002</v>
      </c>
      <c r="R11" s="356">
        <v>6620</v>
      </c>
      <c r="S11" s="244">
        <v>6845.0680000000002</v>
      </c>
      <c r="T11" s="244">
        <v>6624.5590000000002</v>
      </c>
      <c r="U11" s="244">
        <v>6874.56</v>
      </c>
      <c r="V11" s="244">
        <v>6874.56</v>
      </c>
      <c r="W11" s="244">
        <v>6081.0829999999996</v>
      </c>
      <c r="X11" s="244">
        <v>6874.56</v>
      </c>
      <c r="Y11" s="244">
        <v>6652.8</v>
      </c>
      <c r="Z11" s="244">
        <v>6874.56</v>
      </c>
      <c r="AA11" s="244">
        <v>6874.56</v>
      </c>
      <c r="AB11" s="244">
        <v>6209.28</v>
      </c>
      <c r="AC11" s="244">
        <v>6874.56</v>
      </c>
      <c r="AD11" s="244">
        <v>6652.8</v>
      </c>
      <c r="AE11" s="244">
        <v>6874.56</v>
      </c>
      <c r="AF11" s="244">
        <v>6652.8</v>
      </c>
      <c r="AG11" s="244">
        <v>5512.0529999999999</v>
      </c>
      <c r="AH11" s="244">
        <v>6874.56</v>
      </c>
      <c r="AI11" s="244">
        <v>6652.8</v>
      </c>
      <c r="AJ11" s="244">
        <v>6874.56</v>
      </c>
      <c r="AK11" s="244">
        <v>6652.8</v>
      </c>
      <c r="AL11" s="244">
        <v>6874.56</v>
      </c>
      <c r="AM11" s="244">
        <v>6874.56</v>
      </c>
      <c r="AN11" s="244">
        <v>6209.28</v>
      </c>
      <c r="AO11" s="244">
        <v>6874.56</v>
      </c>
      <c r="AP11" s="244">
        <v>6652.8</v>
      </c>
      <c r="AQ11" s="244">
        <v>6874.56</v>
      </c>
      <c r="AR11" s="244">
        <v>6652.8</v>
      </c>
      <c r="AS11" s="244">
        <v>6874.56</v>
      </c>
      <c r="AT11" s="244">
        <v>6874.56</v>
      </c>
      <c r="AU11" s="244">
        <v>6652.8</v>
      </c>
      <c r="AV11" s="244">
        <v>6874.56</v>
      </c>
      <c r="AW11" s="244">
        <v>6652.8</v>
      </c>
      <c r="AX11" s="244">
        <v>6874.56</v>
      </c>
      <c r="AY11" s="244">
        <v>6874.56</v>
      </c>
      <c r="AZ11" s="244">
        <v>6209.28</v>
      </c>
      <c r="BA11" s="244">
        <v>6874.56</v>
      </c>
      <c r="BB11" s="244">
        <v>6652.8</v>
      </c>
      <c r="BC11" s="244">
        <v>6874.56</v>
      </c>
      <c r="BD11" s="244">
        <v>6652.8</v>
      </c>
      <c r="BE11" s="244">
        <v>6874.56</v>
      </c>
      <c r="BF11" s="244">
        <v>6874.56</v>
      </c>
      <c r="BG11" s="244">
        <v>6652.8</v>
      </c>
      <c r="BH11" s="244">
        <v>6874.56</v>
      </c>
      <c r="BI11" s="244">
        <v>6652.8</v>
      </c>
      <c r="BJ11" s="244">
        <v>6874.56</v>
      </c>
    </row>
    <row r="12" spans="1:62" ht="14.25" customHeight="1">
      <c r="A12" s="745"/>
      <c r="B12" s="243" t="s">
        <v>368</v>
      </c>
      <c r="C12" s="243"/>
      <c r="D12" s="243"/>
      <c r="E12" s="243"/>
      <c r="F12" s="243"/>
      <c r="G12" s="243"/>
      <c r="H12" s="243"/>
      <c r="I12" s="244"/>
      <c r="J12" s="244"/>
      <c r="K12" s="244"/>
      <c r="L12" s="244"/>
      <c r="M12" s="244"/>
      <c r="N12" s="244"/>
      <c r="O12" s="244">
        <v>1317.4159999999999</v>
      </c>
      <c r="P12" s="244">
        <v>1499.0170000000001</v>
      </c>
      <c r="Q12" s="357">
        <f>(+'14. OPC Ecopetrol'!D195)*90%/1000</f>
        <v>1516.4028000000001</v>
      </c>
      <c r="R12" s="357">
        <v>0</v>
      </c>
      <c r="S12" s="244">
        <v>1704.8910000000001</v>
      </c>
      <c r="T12" s="244">
        <v>1562.8030000000001</v>
      </c>
      <c r="U12" s="244">
        <v>1939.5129999999999</v>
      </c>
      <c r="V12" s="244">
        <v>1736.79</v>
      </c>
      <c r="W12" s="244">
        <v>0</v>
      </c>
      <c r="X12" s="244">
        <v>397.36099999999999</v>
      </c>
      <c r="Y12" s="244">
        <v>1663.046</v>
      </c>
      <c r="Z12" s="244">
        <v>1885.183</v>
      </c>
      <c r="AA12" s="244">
        <v>2021.0219999999999</v>
      </c>
      <c r="AB12" s="244">
        <v>1817.875</v>
      </c>
      <c r="AC12" s="244">
        <v>2092.8919999999998</v>
      </c>
      <c r="AD12" s="244">
        <v>2025.3789999999999</v>
      </c>
      <c r="AE12" s="244">
        <v>2021.0219999999999</v>
      </c>
      <c r="AF12" s="244">
        <v>1991.607</v>
      </c>
      <c r="AG12" s="244">
        <v>0</v>
      </c>
      <c r="AH12" s="244">
        <v>1508.374</v>
      </c>
      <c r="AI12" s="244">
        <v>2723.18</v>
      </c>
      <c r="AJ12" s="244">
        <v>2758.4369999999999</v>
      </c>
      <c r="AK12" s="244">
        <v>2704.3710000000001</v>
      </c>
      <c r="AL12" s="244">
        <v>2783.5770000000002</v>
      </c>
      <c r="AM12" s="244">
        <v>2813.4180000000001</v>
      </c>
      <c r="AN12" s="244">
        <v>2634.5590000000002</v>
      </c>
      <c r="AO12" s="244">
        <v>2862.4810000000002</v>
      </c>
      <c r="AP12" s="244">
        <v>2770.143</v>
      </c>
      <c r="AQ12" s="244">
        <v>2862.4810000000002</v>
      </c>
      <c r="AR12" s="244">
        <v>2801.424</v>
      </c>
      <c r="AS12" s="244">
        <v>2859.1529999999998</v>
      </c>
      <c r="AT12" s="244">
        <v>2862.5630000000001</v>
      </c>
      <c r="AU12" s="244">
        <v>2746.9110000000001</v>
      </c>
      <c r="AV12" s="244">
        <v>2059.7269999999999</v>
      </c>
      <c r="AW12" s="244">
        <v>2763.5859999999998</v>
      </c>
      <c r="AX12" s="244">
        <v>2818.241</v>
      </c>
      <c r="AY12" s="244">
        <v>2713.8670000000002</v>
      </c>
      <c r="AZ12" s="244">
        <v>2491.6570000000002</v>
      </c>
      <c r="BA12" s="244">
        <v>1829.2080000000001</v>
      </c>
      <c r="BB12" s="244">
        <v>2069.5410000000002</v>
      </c>
      <c r="BC12" s="244">
        <v>2586.712</v>
      </c>
      <c r="BD12" s="244">
        <v>2650.6179999999999</v>
      </c>
      <c r="BE12" s="244">
        <v>2612.4430000000002</v>
      </c>
      <c r="BF12" s="244">
        <v>2611.9290000000001</v>
      </c>
      <c r="BG12" s="244">
        <v>2662.0160000000001</v>
      </c>
      <c r="BH12" s="244">
        <v>2256.8980000000001</v>
      </c>
      <c r="BI12" s="244">
        <v>2660.451</v>
      </c>
      <c r="BJ12" s="244">
        <v>2665.386</v>
      </c>
    </row>
    <row r="13" spans="1:62" ht="14.25" customHeight="1">
      <c r="A13" s="745"/>
      <c r="B13" s="243" t="s">
        <v>351</v>
      </c>
      <c r="C13" s="243"/>
      <c r="D13" s="243"/>
      <c r="E13" s="243"/>
      <c r="F13" s="243"/>
      <c r="G13" s="243"/>
      <c r="H13" s="243"/>
      <c r="I13" s="244">
        <v>0</v>
      </c>
      <c r="J13" s="244">
        <v>0</v>
      </c>
      <c r="K13" s="244">
        <v>4032</v>
      </c>
      <c r="L13" s="244">
        <v>17942</v>
      </c>
      <c r="M13" s="244">
        <v>19210</v>
      </c>
      <c r="N13" s="244">
        <v>19210</v>
      </c>
      <c r="O13" s="244">
        <v>21303.781999999999</v>
      </c>
      <c r="P13" s="244">
        <v>14857.043</v>
      </c>
      <c r="Q13" s="357">
        <v>17682</v>
      </c>
      <c r="R13" s="356">
        <v>19790</v>
      </c>
      <c r="S13" s="356">
        <v>19740</v>
      </c>
      <c r="T13" s="356">
        <v>19856</v>
      </c>
      <c r="U13" s="244">
        <v>19266</v>
      </c>
      <c r="V13" s="244">
        <v>19266</v>
      </c>
      <c r="W13" s="244">
        <v>15347</v>
      </c>
      <c r="X13" s="244">
        <v>15822</v>
      </c>
      <c r="Y13" s="244">
        <v>15286</v>
      </c>
      <c r="Z13" s="244">
        <v>15780</v>
      </c>
      <c r="AA13" s="244">
        <v>14452.007</v>
      </c>
      <c r="AB13" s="244">
        <v>13046.273999999999</v>
      </c>
      <c r="AC13" s="244">
        <v>14444.089</v>
      </c>
      <c r="AD13" s="244">
        <v>13978.151</v>
      </c>
      <c r="AE13" s="244">
        <v>14517.986000000001</v>
      </c>
      <c r="AF13" s="244">
        <v>14113.514999999999</v>
      </c>
      <c r="AG13" s="244">
        <v>14383.388999999999</v>
      </c>
      <c r="AH13" s="244">
        <v>14436.172</v>
      </c>
      <c r="AI13" s="244">
        <v>14019.016</v>
      </c>
      <c r="AJ13" s="244">
        <v>14610.357</v>
      </c>
      <c r="AK13" s="244">
        <v>14197.797</v>
      </c>
      <c r="AL13" s="244">
        <v>14715.923000000001</v>
      </c>
      <c r="AM13" s="244">
        <v>14219.762000000001</v>
      </c>
      <c r="AN13" s="244">
        <v>12881.796</v>
      </c>
      <c r="AO13" s="244">
        <v>14314.771000000001</v>
      </c>
      <c r="AP13" s="244">
        <v>13837.68</v>
      </c>
      <c r="AQ13" s="244">
        <v>14261.987999999999</v>
      </c>
      <c r="AR13" s="244">
        <v>13758.505999999999</v>
      </c>
      <c r="AS13" s="244">
        <v>13913.62</v>
      </c>
      <c r="AT13" s="244">
        <v>13889.868</v>
      </c>
      <c r="AU13" s="244">
        <v>13400.942999999999</v>
      </c>
      <c r="AV13" s="244">
        <v>13805.415000000001</v>
      </c>
      <c r="AW13" s="244">
        <v>13316.66</v>
      </c>
      <c r="AX13" s="244">
        <v>13728.879000000001</v>
      </c>
      <c r="AY13" s="244">
        <v>13172.018</v>
      </c>
      <c r="AZ13" s="244">
        <v>11863.933999999999</v>
      </c>
      <c r="BA13" s="244">
        <v>13098.120999999999</v>
      </c>
      <c r="BB13" s="244">
        <v>12644.953</v>
      </c>
      <c r="BC13" s="244">
        <v>13034.781999999999</v>
      </c>
      <c r="BD13" s="244">
        <v>12583.656999999999</v>
      </c>
      <c r="BE13" s="244">
        <v>12212.598</v>
      </c>
      <c r="BF13" s="244">
        <v>11703.111999999999</v>
      </c>
      <c r="BG13" s="244">
        <v>10851.088</v>
      </c>
      <c r="BH13" s="244">
        <v>10738.427</v>
      </c>
      <c r="BI13" s="244">
        <v>9950.4279999999999</v>
      </c>
      <c r="BJ13" s="244">
        <v>9843.3089999999993</v>
      </c>
    </row>
    <row r="14" spans="1:62" ht="14.25" customHeight="1">
      <c r="A14" s="745"/>
      <c r="B14" s="243" t="s">
        <v>73</v>
      </c>
      <c r="C14" s="243"/>
      <c r="D14" s="243"/>
      <c r="E14" s="243"/>
      <c r="F14" s="243"/>
      <c r="G14" s="243"/>
      <c r="H14" s="243"/>
      <c r="I14" s="244">
        <v>15911.459000000001</v>
      </c>
      <c r="J14" s="244">
        <v>15911.459000000001</v>
      </c>
      <c r="K14" s="244">
        <v>15398.187</v>
      </c>
      <c r="L14" s="244">
        <v>15911.459000000001</v>
      </c>
      <c r="M14" s="244">
        <v>15398.187</v>
      </c>
      <c r="N14" s="244">
        <v>15911.459000000001</v>
      </c>
      <c r="O14" s="244">
        <v>15912.561</v>
      </c>
      <c r="P14" s="244">
        <v>14846.248</v>
      </c>
      <c r="Q14" s="244">
        <f>(+'14. OPC Ecopetrol'!D191)/1000</f>
        <v>15291.971</v>
      </c>
      <c r="R14" s="358">
        <v>12319</v>
      </c>
      <c r="S14" s="356">
        <v>15606</v>
      </c>
      <c r="T14" s="356">
        <v>14751</v>
      </c>
      <c r="U14" s="244">
        <v>6777</v>
      </c>
      <c r="V14" s="244">
        <f>+U14</f>
        <v>6777</v>
      </c>
      <c r="W14" s="244">
        <v>0</v>
      </c>
      <c r="X14" s="244"/>
      <c r="Y14" s="244"/>
      <c r="Z14" s="244"/>
      <c r="AA14" s="244">
        <v>0</v>
      </c>
      <c r="AB14" s="244">
        <v>0</v>
      </c>
      <c r="AC14" s="244">
        <v>0</v>
      </c>
      <c r="AD14" s="244">
        <v>0</v>
      </c>
      <c r="AE14" s="244">
        <v>0</v>
      </c>
      <c r="AF14" s="244">
        <v>0</v>
      </c>
      <c r="AG14" s="244">
        <v>0</v>
      </c>
      <c r="AH14" s="244">
        <v>0</v>
      </c>
      <c r="AI14" s="244">
        <v>0</v>
      </c>
      <c r="AJ14" s="244">
        <v>0</v>
      </c>
      <c r="AK14" s="244">
        <v>0</v>
      </c>
      <c r="AL14" s="244">
        <v>0</v>
      </c>
      <c r="AM14" s="244">
        <v>0</v>
      </c>
      <c r="AN14" s="244">
        <v>0</v>
      </c>
      <c r="AO14" s="244">
        <v>0</v>
      </c>
      <c r="AP14" s="244">
        <v>0</v>
      </c>
      <c r="AQ14" s="244">
        <v>0</v>
      </c>
      <c r="AR14" s="244">
        <v>0</v>
      </c>
      <c r="AS14" s="244">
        <v>0</v>
      </c>
      <c r="AT14" s="244">
        <v>0</v>
      </c>
      <c r="AU14" s="244">
        <v>0</v>
      </c>
      <c r="AV14" s="244">
        <v>0</v>
      </c>
      <c r="AW14" s="244">
        <v>0</v>
      </c>
      <c r="AX14" s="244">
        <v>0</v>
      </c>
      <c r="AY14" s="244">
        <v>0</v>
      </c>
      <c r="AZ14" s="244">
        <v>0</v>
      </c>
      <c r="BA14" s="244">
        <v>0</v>
      </c>
      <c r="BB14" s="244">
        <v>0</v>
      </c>
      <c r="BC14" s="244">
        <v>0</v>
      </c>
      <c r="BD14" s="244">
        <v>0</v>
      </c>
      <c r="BE14" s="244">
        <v>0</v>
      </c>
      <c r="BF14" s="244">
        <v>0</v>
      </c>
      <c r="BG14" s="244">
        <v>0</v>
      </c>
      <c r="BH14" s="244">
        <v>0</v>
      </c>
      <c r="BI14" s="244">
        <v>0</v>
      </c>
      <c r="BJ14" s="244">
        <v>0</v>
      </c>
    </row>
    <row r="15" spans="1:62" ht="14.25" customHeight="1">
      <c r="A15" s="745"/>
      <c r="B15" s="243" t="s">
        <v>76</v>
      </c>
      <c r="C15" s="243"/>
      <c r="D15" s="243"/>
      <c r="E15" s="243"/>
      <c r="F15" s="243"/>
      <c r="G15" s="243"/>
      <c r="H15" s="243"/>
      <c r="I15" s="244">
        <v>534.55600000000004</v>
      </c>
      <c r="J15" s="244">
        <v>399.59399999999999</v>
      </c>
      <c r="K15" s="244">
        <v>373.899</v>
      </c>
      <c r="L15" s="244">
        <v>394.30099999999999</v>
      </c>
      <c r="M15" s="244">
        <v>453.28800000000001</v>
      </c>
      <c r="N15" s="244">
        <v>449.87400000000002</v>
      </c>
      <c r="O15" s="244">
        <v>458.411</v>
      </c>
      <c r="P15" s="244">
        <v>421.4</v>
      </c>
      <c r="Q15" s="244">
        <f>(+'14. OPC Ecopetrol'!D193)/1000</f>
        <v>431.91399999999999</v>
      </c>
      <c r="R15" s="244">
        <v>425.67399999999998</v>
      </c>
      <c r="S15" s="244">
        <v>434.56299999999999</v>
      </c>
      <c r="T15" s="244">
        <v>433.36700000000002</v>
      </c>
      <c r="U15" s="244">
        <v>526.61699999999996</v>
      </c>
      <c r="V15" s="244">
        <v>523.97</v>
      </c>
      <c r="W15" s="244">
        <v>504.50700000000001</v>
      </c>
      <c r="X15" s="244">
        <v>518.678</v>
      </c>
      <c r="Y15" s="244">
        <v>499.38499999999999</v>
      </c>
      <c r="Z15" s="244">
        <v>433.99599999999998</v>
      </c>
      <c r="AA15" s="244">
        <v>431.34899999999999</v>
      </c>
      <c r="AB15" s="244">
        <v>387.21600000000001</v>
      </c>
      <c r="AC15" s="244">
        <v>428.70299999999997</v>
      </c>
      <c r="AD15" s="244">
        <v>412.31299999999999</v>
      </c>
      <c r="AE15" s="244">
        <v>423.41</v>
      </c>
      <c r="AF15" s="244">
        <v>407.19099999999997</v>
      </c>
      <c r="AG15" s="244">
        <v>418.11799999999999</v>
      </c>
      <c r="AH15" s="244">
        <v>418.11799999999999</v>
      </c>
      <c r="AI15" s="244">
        <v>402.06900000000002</v>
      </c>
      <c r="AJ15" s="244">
        <v>412.82499999999999</v>
      </c>
      <c r="AK15" s="244">
        <v>396.947</v>
      </c>
      <c r="AL15" s="244">
        <v>407.53300000000002</v>
      </c>
      <c r="AM15" s="244">
        <v>407.53300000000002</v>
      </c>
      <c r="AN15" s="244">
        <v>365.70400000000001</v>
      </c>
      <c r="AO15" s="244">
        <v>402.24</v>
      </c>
      <c r="AP15" s="244">
        <v>386.70299999999997</v>
      </c>
      <c r="AQ15" s="244">
        <v>399.59399999999999</v>
      </c>
      <c r="AR15" s="244">
        <v>384.14299999999997</v>
      </c>
      <c r="AS15" s="244">
        <v>394.30099999999999</v>
      </c>
      <c r="AT15" s="244">
        <v>391.65499999999997</v>
      </c>
      <c r="AU15" s="244">
        <v>379.02100000000002</v>
      </c>
      <c r="AV15" s="244">
        <v>389.00799999999998</v>
      </c>
      <c r="AW15" s="244">
        <v>373.899</v>
      </c>
      <c r="AX15" s="244">
        <v>383.71600000000001</v>
      </c>
      <c r="AY15" s="244">
        <v>383.71600000000001</v>
      </c>
      <c r="AZ15" s="244">
        <v>344.19200000000001</v>
      </c>
      <c r="BA15" s="244">
        <v>378.423</v>
      </c>
      <c r="BB15" s="244">
        <v>366.21600000000001</v>
      </c>
      <c r="BC15" s="244">
        <v>375.77699999999999</v>
      </c>
      <c r="BD15" s="244">
        <v>361.09399999999999</v>
      </c>
      <c r="BE15" s="244">
        <v>370.48399999999998</v>
      </c>
      <c r="BF15" s="244">
        <v>370.48399999999998</v>
      </c>
      <c r="BG15" s="244">
        <v>355.97199999999998</v>
      </c>
      <c r="BH15" s="244">
        <v>365.19099999999997</v>
      </c>
      <c r="BI15" s="244">
        <v>353.411</v>
      </c>
      <c r="BJ15" s="244">
        <v>362.54500000000002</v>
      </c>
    </row>
    <row r="16" spans="1:62" ht="14.25" customHeight="1">
      <c r="A16" s="746"/>
      <c r="B16" s="243" t="s">
        <v>400</v>
      </c>
      <c r="C16" s="243"/>
      <c r="D16" s="243"/>
      <c r="E16" s="243"/>
      <c r="F16" s="243"/>
      <c r="G16" s="243"/>
      <c r="H16" s="243"/>
      <c r="I16" s="244">
        <v>0</v>
      </c>
      <c r="J16" s="244">
        <v>0</v>
      </c>
      <c r="K16" s="244">
        <v>0</v>
      </c>
      <c r="L16" s="244">
        <v>0</v>
      </c>
      <c r="M16" s="244">
        <v>0</v>
      </c>
      <c r="N16" s="244">
        <v>0</v>
      </c>
      <c r="O16" s="244">
        <v>0</v>
      </c>
      <c r="P16" s="244">
        <v>0</v>
      </c>
      <c r="Q16" s="337">
        <v>0</v>
      </c>
      <c r="R16" s="337">
        <v>0</v>
      </c>
      <c r="S16" s="337">
        <v>0</v>
      </c>
      <c r="T16" s="337">
        <v>0</v>
      </c>
      <c r="U16" s="337">
        <v>0</v>
      </c>
      <c r="V16" s="337">
        <v>0</v>
      </c>
      <c r="W16" s="337">
        <v>0</v>
      </c>
      <c r="X16" s="337">
        <v>0</v>
      </c>
      <c r="Y16" s="337">
        <v>0</v>
      </c>
      <c r="Z16" s="337">
        <v>0</v>
      </c>
      <c r="AA16" s="337">
        <v>0</v>
      </c>
      <c r="AB16" s="337">
        <v>0</v>
      </c>
      <c r="AC16" s="337">
        <v>0</v>
      </c>
      <c r="AD16" s="337">
        <v>0</v>
      </c>
      <c r="AE16" s="337">
        <v>0</v>
      </c>
      <c r="AF16" s="337">
        <v>0</v>
      </c>
      <c r="AG16" s="337">
        <v>0</v>
      </c>
      <c r="AH16" s="337">
        <v>0</v>
      </c>
      <c r="AI16" s="337">
        <v>0</v>
      </c>
      <c r="AJ16" s="337">
        <v>0</v>
      </c>
      <c r="AK16" s="337">
        <v>0</v>
      </c>
      <c r="AL16" s="337">
        <v>0</v>
      </c>
      <c r="AM16" s="337">
        <v>0</v>
      </c>
      <c r="AN16" s="337">
        <v>0</v>
      </c>
      <c r="AO16" s="337">
        <v>0</v>
      </c>
      <c r="AP16" s="337">
        <v>0</v>
      </c>
      <c r="AQ16" s="337">
        <v>0</v>
      </c>
      <c r="AR16" s="337">
        <v>0</v>
      </c>
      <c r="AS16" s="337">
        <v>0</v>
      </c>
      <c r="AT16" s="337">
        <v>0</v>
      </c>
      <c r="AU16" s="337">
        <v>0</v>
      </c>
      <c r="AV16" s="337">
        <v>0</v>
      </c>
      <c r="AW16" s="337">
        <v>0</v>
      </c>
      <c r="AX16" s="337">
        <v>0</v>
      </c>
      <c r="AY16" s="337">
        <v>0</v>
      </c>
      <c r="AZ16" s="337">
        <v>0</v>
      </c>
      <c r="BA16" s="337">
        <v>0</v>
      </c>
      <c r="BB16" s="337">
        <v>0</v>
      </c>
      <c r="BC16" s="337">
        <v>0</v>
      </c>
      <c r="BD16" s="337">
        <v>0</v>
      </c>
      <c r="BE16" s="337">
        <v>0</v>
      </c>
      <c r="BF16" s="337">
        <v>0</v>
      </c>
      <c r="BG16" s="337">
        <v>0</v>
      </c>
      <c r="BH16" s="337">
        <v>0</v>
      </c>
      <c r="BI16" s="337">
        <v>0</v>
      </c>
      <c r="BJ16" s="337">
        <v>0</v>
      </c>
    </row>
    <row r="17" spans="1:62" ht="14.25" customHeight="1">
      <c r="A17" s="742" t="s">
        <v>644</v>
      </c>
      <c r="B17" s="743"/>
      <c r="C17" s="354"/>
      <c r="D17" s="354"/>
      <c r="E17" s="354"/>
      <c r="F17" s="354"/>
      <c r="G17" s="354"/>
      <c r="H17" s="354"/>
      <c r="I17" s="245">
        <f>+SUM(I18:I24)</f>
        <v>7449.3940903106259</v>
      </c>
      <c r="J17" s="245">
        <f t="shared" ref="J17:BJ17" si="2">+SUM(J18:J24)</f>
        <v>5978.6280903106253</v>
      </c>
      <c r="K17" s="245">
        <f t="shared" si="2"/>
        <v>6425.8782035062386</v>
      </c>
      <c r="L17" s="245">
        <f t="shared" si="2"/>
        <v>6874.68420350624</v>
      </c>
      <c r="M17" s="245">
        <f t="shared" si="2"/>
        <v>6182.4792035062392</v>
      </c>
      <c r="N17" s="245">
        <f t="shared" si="2"/>
        <v>6219.8242035062394</v>
      </c>
      <c r="O17" s="245">
        <f t="shared" si="2"/>
        <v>6920.965203506239</v>
      </c>
      <c r="P17" s="245">
        <f t="shared" si="2"/>
        <v>6521.8822035062394</v>
      </c>
      <c r="Q17" s="245">
        <f t="shared" si="2"/>
        <v>1612.2852035062392</v>
      </c>
      <c r="R17" s="245">
        <f t="shared" si="2"/>
        <v>1588.7272035062392</v>
      </c>
      <c r="S17" s="245">
        <f t="shared" si="2"/>
        <v>1604.1942035062393</v>
      </c>
      <c r="T17" s="245">
        <f t="shared" si="2"/>
        <v>1581.1672035062393</v>
      </c>
      <c r="U17" s="245">
        <f t="shared" si="2"/>
        <v>1596.5992035062391</v>
      </c>
      <c r="V17" s="245">
        <f t="shared" si="2"/>
        <v>1593.0032035062391</v>
      </c>
      <c r="W17" s="245">
        <f t="shared" si="2"/>
        <v>1570.6972035062392</v>
      </c>
      <c r="X17" s="245">
        <f t="shared" si="2"/>
        <v>1586.0592035062391</v>
      </c>
      <c r="Y17" s="245">
        <f t="shared" si="2"/>
        <v>1564.1872035062393</v>
      </c>
      <c r="Z17" s="245">
        <f t="shared" si="2"/>
        <v>1579.5802035062393</v>
      </c>
      <c r="AA17" s="245">
        <f t="shared" si="2"/>
        <v>1391.335</v>
      </c>
      <c r="AB17" s="245">
        <f t="shared" si="2"/>
        <v>1333.4730000000002</v>
      </c>
      <c r="AC17" s="245">
        <f t="shared" si="2"/>
        <v>1385.3519999999999</v>
      </c>
      <c r="AD17" s="245">
        <f t="shared" si="2"/>
        <v>1364.373</v>
      </c>
      <c r="AE17" s="245">
        <f t="shared" si="2"/>
        <v>1379.6790000000001</v>
      </c>
      <c r="AF17" s="245">
        <f t="shared" si="2"/>
        <v>1359.0029999999999</v>
      </c>
      <c r="AG17" s="245">
        <f t="shared" si="2"/>
        <v>1374.2850000000001</v>
      </c>
      <c r="AH17" s="245">
        <f t="shared" si="2"/>
        <v>1371.681</v>
      </c>
      <c r="AI17" s="245">
        <f t="shared" si="2"/>
        <v>1351.4730000000002</v>
      </c>
      <c r="AJ17" s="245">
        <f t="shared" si="2"/>
        <v>1366.6590000000001</v>
      </c>
      <c r="AK17" s="245">
        <f t="shared" si="2"/>
        <v>1346.703</v>
      </c>
      <c r="AL17" s="245">
        <f t="shared" si="2"/>
        <v>1361.854</v>
      </c>
      <c r="AM17" s="245">
        <f t="shared" si="2"/>
        <v>1250.903</v>
      </c>
      <c r="AN17" s="245">
        <f t="shared" si="2"/>
        <v>1196.7910000000002</v>
      </c>
      <c r="AO17" s="245">
        <f t="shared" si="2"/>
        <v>1246.4079999999999</v>
      </c>
      <c r="AP17" s="245">
        <f t="shared" si="2"/>
        <v>1227.097</v>
      </c>
      <c r="AQ17" s="245">
        <f t="shared" si="2"/>
        <v>1242.0989999999999</v>
      </c>
      <c r="AR17" s="245">
        <f t="shared" si="2"/>
        <v>1223.0170000000001</v>
      </c>
      <c r="AS17" s="245">
        <f t="shared" si="2"/>
        <v>1237.9759999999999</v>
      </c>
      <c r="AT17" s="245">
        <f t="shared" si="2"/>
        <v>1235.961</v>
      </c>
      <c r="AU17" s="245">
        <f t="shared" si="2"/>
        <v>1217.1970000000001</v>
      </c>
      <c r="AV17" s="245">
        <f t="shared" si="2"/>
        <v>1232.086</v>
      </c>
      <c r="AW17" s="245">
        <f t="shared" si="2"/>
        <v>1213.4770000000001</v>
      </c>
      <c r="AX17" s="245">
        <f t="shared" si="2"/>
        <v>1228.3040000000001</v>
      </c>
      <c r="AY17" s="245">
        <f t="shared" si="2"/>
        <v>1132.3599999999999</v>
      </c>
      <c r="AZ17" s="245">
        <f t="shared" si="2"/>
        <v>1081.0290000000002</v>
      </c>
      <c r="BA17" s="245">
        <f t="shared" si="2"/>
        <v>1128.826</v>
      </c>
      <c r="BB17" s="245">
        <f t="shared" si="2"/>
        <v>1110.691</v>
      </c>
      <c r="BC17" s="245">
        <f t="shared" si="2"/>
        <v>1125.385</v>
      </c>
      <c r="BD17" s="245">
        <f t="shared" si="2"/>
        <v>1107.421</v>
      </c>
      <c r="BE17" s="245">
        <f t="shared" si="2"/>
        <v>1122.0989999999999</v>
      </c>
      <c r="BF17" s="245">
        <f t="shared" si="2"/>
        <v>1118.1559999999999</v>
      </c>
      <c r="BG17" s="245">
        <f t="shared" si="2"/>
        <v>1105.0409999999999</v>
      </c>
      <c r="BH17" s="245">
        <f t="shared" si="2"/>
        <v>1117.325</v>
      </c>
      <c r="BI17" s="245">
        <f t="shared" si="2"/>
        <v>1095.1410000000001</v>
      </c>
      <c r="BJ17" s="245">
        <f t="shared" si="2"/>
        <v>1042.9559999999999</v>
      </c>
    </row>
    <row r="18" spans="1:62" ht="14.25" customHeight="1">
      <c r="A18" s="253" t="s">
        <v>645</v>
      </c>
      <c r="B18" s="243" t="s">
        <v>462</v>
      </c>
      <c r="C18" s="243"/>
      <c r="D18" s="243"/>
      <c r="E18" s="243"/>
      <c r="F18" s="243"/>
      <c r="G18" s="243"/>
      <c r="H18" s="243"/>
      <c r="I18" s="246">
        <v>6334.8630000000003</v>
      </c>
      <c r="J18" s="246">
        <v>4869.7079999999996</v>
      </c>
      <c r="K18" s="246">
        <v>5179.5889999999999</v>
      </c>
      <c r="L18" s="246">
        <v>5613.1260000000002</v>
      </c>
      <c r="M18" s="246">
        <v>4946</v>
      </c>
      <c r="N18" s="246">
        <v>4968</v>
      </c>
      <c r="O18" s="246">
        <v>5300</v>
      </c>
      <c r="P18" s="246">
        <v>4947</v>
      </c>
      <c r="Q18" s="338">
        <v>0</v>
      </c>
      <c r="R18" s="338">
        <v>0</v>
      </c>
      <c r="S18" s="338">
        <v>0</v>
      </c>
      <c r="T18" s="338">
        <v>0</v>
      </c>
      <c r="U18" s="338">
        <v>0</v>
      </c>
      <c r="V18" s="338">
        <v>0</v>
      </c>
      <c r="W18" s="338">
        <v>0</v>
      </c>
      <c r="X18" s="338">
        <v>0</v>
      </c>
      <c r="Y18" s="338">
        <v>0</v>
      </c>
      <c r="Z18" s="338">
        <v>0</v>
      </c>
      <c r="AA18" s="338">
        <v>0</v>
      </c>
      <c r="AB18" s="338">
        <v>0</v>
      </c>
      <c r="AC18" s="338">
        <v>0</v>
      </c>
      <c r="AD18" s="338">
        <v>0</v>
      </c>
      <c r="AE18" s="338">
        <v>0</v>
      </c>
      <c r="AF18" s="338">
        <v>0</v>
      </c>
      <c r="AG18" s="338">
        <v>0</v>
      </c>
      <c r="AH18" s="338">
        <v>0</v>
      </c>
      <c r="AI18" s="338">
        <v>0</v>
      </c>
      <c r="AJ18" s="338">
        <v>0</v>
      </c>
      <c r="AK18" s="338">
        <v>0</v>
      </c>
      <c r="AL18" s="338">
        <v>0</v>
      </c>
      <c r="AM18" s="338">
        <v>0</v>
      </c>
      <c r="AN18" s="338">
        <v>0</v>
      </c>
      <c r="AO18" s="338">
        <v>0</v>
      </c>
      <c r="AP18" s="338">
        <v>0</v>
      </c>
      <c r="AQ18" s="338">
        <v>0</v>
      </c>
      <c r="AR18" s="338">
        <v>0</v>
      </c>
      <c r="AS18" s="338">
        <v>0</v>
      </c>
      <c r="AT18" s="338">
        <v>0</v>
      </c>
      <c r="AU18" s="338">
        <v>0</v>
      </c>
      <c r="AV18" s="338">
        <v>0</v>
      </c>
      <c r="AW18" s="338">
        <v>0</v>
      </c>
      <c r="AX18" s="338">
        <v>0</v>
      </c>
      <c r="AY18" s="339">
        <v>0</v>
      </c>
      <c r="AZ18" s="339">
        <v>0</v>
      </c>
      <c r="BA18" s="339">
        <v>0</v>
      </c>
      <c r="BB18" s="339">
        <v>0</v>
      </c>
      <c r="BC18" s="339">
        <v>0</v>
      </c>
      <c r="BD18" s="339">
        <v>0</v>
      </c>
      <c r="BE18" s="339">
        <v>0</v>
      </c>
      <c r="BF18" s="339">
        <v>0</v>
      </c>
      <c r="BG18" s="339">
        <v>0</v>
      </c>
      <c r="BH18" s="339">
        <v>0</v>
      </c>
      <c r="BI18" s="339">
        <v>0</v>
      </c>
      <c r="BJ18" s="339">
        <v>0</v>
      </c>
    </row>
    <row r="19" spans="1:62" ht="14.25" customHeight="1">
      <c r="A19" s="253" t="s">
        <v>646</v>
      </c>
      <c r="B19" s="243" t="s">
        <v>463</v>
      </c>
      <c r="C19" s="243"/>
      <c r="D19" s="243"/>
      <c r="E19" s="243"/>
      <c r="F19" s="243"/>
      <c r="G19" s="243"/>
      <c r="H19" s="243"/>
      <c r="I19" s="246"/>
      <c r="J19" s="246"/>
      <c r="K19" s="246"/>
      <c r="L19" s="246"/>
      <c r="M19" s="246"/>
      <c r="N19" s="246"/>
      <c r="O19" s="247">
        <v>373.69799999999998</v>
      </c>
      <c r="P19" s="247">
        <v>373.69799999999998</v>
      </c>
      <c r="Q19" s="247">
        <v>373.69799999999998</v>
      </c>
      <c r="R19" s="247">
        <v>373.69799999999998</v>
      </c>
      <c r="S19" s="247">
        <v>373.69799999999998</v>
      </c>
      <c r="T19" s="247">
        <v>373.69799999999998</v>
      </c>
      <c r="U19" s="247">
        <v>373.69799999999998</v>
      </c>
      <c r="V19" s="247">
        <v>373.69799999999998</v>
      </c>
      <c r="W19" s="247">
        <v>373.69799999999998</v>
      </c>
      <c r="X19" s="247">
        <v>373.69799999999998</v>
      </c>
      <c r="Y19" s="247">
        <v>373.69799999999998</v>
      </c>
      <c r="Z19" s="247">
        <v>373.69799999999998</v>
      </c>
      <c r="AA19" s="247">
        <v>647.79300000000001</v>
      </c>
      <c r="AB19" s="247">
        <v>647.79300000000001</v>
      </c>
      <c r="AC19" s="247">
        <v>647.79300000000001</v>
      </c>
      <c r="AD19" s="247">
        <v>647.79300000000001</v>
      </c>
      <c r="AE19" s="247">
        <v>647.79300000000001</v>
      </c>
      <c r="AF19" s="247">
        <v>647.79300000000001</v>
      </c>
      <c r="AG19" s="247">
        <v>647.79300000000001</v>
      </c>
      <c r="AH19" s="247">
        <v>647.79300000000001</v>
      </c>
      <c r="AI19" s="247">
        <v>647.79300000000001</v>
      </c>
      <c r="AJ19" s="247">
        <v>647.79300000000001</v>
      </c>
      <c r="AK19" s="247">
        <v>647.79300000000001</v>
      </c>
      <c r="AL19" s="247">
        <v>647.79300000000001</v>
      </c>
      <c r="AM19" s="247">
        <v>539.16700000000003</v>
      </c>
      <c r="AN19" s="247">
        <v>539.16700000000003</v>
      </c>
      <c r="AO19" s="247">
        <v>539.16700000000003</v>
      </c>
      <c r="AP19" s="247">
        <v>539.16700000000003</v>
      </c>
      <c r="AQ19" s="247">
        <v>539.16700000000003</v>
      </c>
      <c r="AR19" s="247">
        <v>539.16700000000003</v>
      </c>
      <c r="AS19" s="247">
        <v>539.16700000000003</v>
      </c>
      <c r="AT19" s="247">
        <v>539.16700000000003</v>
      </c>
      <c r="AU19" s="247">
        <v>539.16700000000003</v>
      </c>
      <c r="AV19" s="247">
        <v>539.16700000000003</v>
      </c>
      <c r="AW19" s="247">
        <v>539.16700000000003</v>
      </c>
      <c r="AX19" s="247">
        <v>539.16700000000003</v>
      </c>
      <c r="AY19" s="247">
        <v>445.02100000000002</v>
      </c>
      <c r="AZ19" s="247">
        <v>445.02100000000002</v>
      </c>
      <c r="BA19" s="247">
        <v>445.02100000000002</v>
      </c>
      <c r="BB19" s="247">
        <v>445.02100000000002</v>
      </c>
      <c r="BC19" s="247">
        <v>445.02100000000002</v>
      </c>
      <c r="BD19" s="247">
        <v>445.02100000000002</v>
      </c>
      <c r="BE19" s="247">
        <v>445.02100000000002</v>
      </c>
      <c r="BF19" s="247">
        <v>445.02100000000002</v>
      </c>
      <c r="BG19" s="247">
        <v>445.02100000000002</v>
      </c>
      <c r="BH19" s="247">
        <v>445.02100000000002</v>
      </c>
      <c r="BI19" s="247">
        <v>445.02100000000002</v>
      </c>
      <c r="BJ19" s="247">
        <v>445.02100000000002</v>
      </c>
    </row>
    <row r="20" spans="1:62" ht="14.25" customHeight="1">
      <c r="A20" s="253" t="s">
        <v>647</v>
      </c>
      <c r="B20" s="243" t="s">
        <v>464</v>
      </c>
      <c r="C20" s="243"/>
      <c r="D20" s="243"/>
      <c r="E20" s="243"/>
      <c r="F20" s="243"/>
      <c r="G20" s="243"/>
      <c r="H20" s="243"/>
      <c r="I20" s="248">
        <v>573.5</v>
      </c>
      <c r="J20" s="248">
        <v>567.88900000000001</v>
      </c>
      <c r="K20" s="248">
        <v>544.37999999999988</v>
      </c>
      <c r="L20" s="248">
        <v>557.34899999999993</v>
      </c>
      <c r="M20" s="248">
        <v>534.56999999999994</v>
      </c>
      <c r="N20" s="248">
        <v>547.61500000000001</v>
      </c>
      <c r="O20" s="248">
        <v>543.05799999999999</v>
      </c>
      <c r="P20" s="248">
        <v>503.875</v>
      </c>
      <c r="Q20" s="248">
        <v>534.37799999999993</v>
      </c>
      <c r="R20" s="248">
        <v>513.12</v>
      </c>
      <c r="S20" s="248">
        <v>526.28700000000003</v>
      </c>
      <c r="T20" s="248">
        <v>505.56</v>
      </c>
      <c r="U20" s="248">
        <v>518.69200000000001</v>
      </c>
      <c r="V20" s="248">
        <v>515.096</v>
      </c>
      <c r="W20" s="248">
        <v>495.09000000000003</v>
      </c>
      <c r="X20" s="248">
        <v>508.15199999999999</v>
      </c>
      <c r="Y20" s="248">
        <v>488.58000000000004</v>
      </c>
      <c r="Z20" s="248">
        <v>501.673</v>
      </c>
      <c r="AA20" s="248">
        <v>498.54200000000003</v>
      </c>
      <c r="AB20" s="248">
        <v>447.58</v>
      </c>
      <c r="AC20" s="248">
        <v>492.55899999999997</v>
      </c>
      <c r="AD20" s="248">
        <v>473.88</v>
      </c>
      <c r="AE20" s="248">
        <v>486.88599999999997</v>
      </c>
      <c r="AF20" s="248">
        <v>468.51</v>
      </c>
      <c r="AG20" s="248">
        <v>481.49200000000002</v>
      </c>
      <c r="AH20" s="248">
        <v>478.88800000000003</v>
      </c>
      <c r="AI20" s="248">
        <v>460.98</v>
      </c>
      <c r="AJ20" s="248">
        <v>473.86599999999999</v>
      </c>
      <c r="AK20" s="248">
        <v>456.21</v>
      </c>
      <c r="AL20" s="248">
        <v>469.06100000000004</v>
      </c>
      <c r="AM20" s="248">
        <v>466.73600000000005</v>
      </c>
      <c r="AN20" s="248">
        <v>419.524</v>
      </c>
      <c r="AO20" s="248">
        <v>462.24099999999999</v>
      </c>
      <c r="AP20" s="248">
        <v>445.23</v>
      </c>
      <c r="AQ20" s="248">
        <v>457.93200000000002</v>
      </c>
      <c r="AR20" s="248">
        <v>441.15</v>
      </c>
      <c r="AS20" s="248">
        <v>453.80899999999997</v>
      </c>
      <c r="AT20" s="248">
        <v>451.79400000000004</v>
      </c>
      <c r="AU20" s="248">
        <v>435.33</v>
      </c>
      <c r="AV20" s="248">
        <v>447.91899999999998</v>
      </c>
      <c r="AW20" s="248">
        <v>431.61</v>
      </c>
      <c r="AX20" s="248">
        <v>444.137</v>
      </c>
      <c r="AY20" s="248">
        <v>442.339</v>
      </c>
      <c r="AZ20" s="248">
        <v>397.90800000000002</v>
      </c>
      <c r="BA20" s="248">
        <v>438.80500000000006</v>
      </c>
      <c r="BB20" s="248">
        <v>422.97</v>
      </c>
      <c r="BC20" s="248">
        <v>435.36400000000003</v>
      </c>
      <c r="BD20" s="248">
        <v>419.7</v>
      </c>
      <c r="BE20" s="248">
        <v>432.07800000000003</v>
      </c>
      <c r="BF20" s="248">
        <v>430.435</v>
      </c>
      <c r="BG20" s="248">
        <v>415.02</v>
      </c>
      <c r="BH20" s="248">
        <v>427.30400000000003</v>
      </c>
      <c r="BI20" s="248">
        <v>412.02</v>
      </c>
      <c r="BJ20" s="248">
        <v>424.23499999999996</v>
      </c>
    </row>
    <row r="21" spans="1:62" ht="14.25" customHeight="1">
      <c r="A21" s="253" t="s">
        <v>648</v>
      </c>
      <c r="B21" s="243" t="s">
        <v>465</v>
      </c>
      <c r="C21" s="243"/>
      <c r="D21" s="243"/>
      <c r="E21" s="243"/>
      <c r="F21" s="243"/>
      <c r="G21" s="243"/>
      <c r="H21" s="243"/>
      <c r="I21" s="246">
        <v>296.03109031062587</v>
      </c>
      <c r="J21" s="246">
        <v>296.03109031062587</v>
      </c>
      <c r="K21" s="246">
        <v>459.20920350623919</v>
      </c>
      <c r="L21" s="246">
        <v>459.20920350623919</v>
      </c>
      <c r="M21" s="246">
        <v>459.20920350623919</v>
      </c>
      <c r="N21" s="246">
        <v>459.20920350623919</v>
      </c>
      <c r="O21" s="246">
        <v>459.20920350623919</v>
      </c>
      <c r="P21" s="246">
        <v>459.20920350623919</v>
      </c>
      <c r="Q21" s="246">
        <v>459.20920350623919</v>
      </c>
      <c r="R21" s="246">
        <v>459.20920350623919</v>
      </c>
      <c r="S21" s="246">
        <v>459.20920350623919</v>
      </c>
      <c r="T21" s="246">
        <v>459.20920350623919</v>
      </c>
      <c r="U21" s="246">
        <v>459.20920350623919</v>
      </c>
      <c r="V21" s="246">
        <v>459.20920350623919</v>
      </c>
      <c r="W21" s="246">
        <v>459.20920350623919</v>
      </c>
      <c r="X21" s="246">
        <v>459.20920350623919</v>
      </c>
      <c r="Y21" s="246">
        <v>459.20920350623919</v>
      </c>
      <c r="Z21" s="246">
        <v>459.20920350623919</v>
      </c>
      <c r="AA21" s="246">
        <v>0</v>
      </c>
      <c r="AB21" s="246">
        <v>0</v>
      </c>
      <c r="AC21" s="246">
        <v>0</v>
      </c>
      <c r="AD21" s="246">
        <v>0</v>
      </c>
      <c r="AE21" s="246">
        <v>0</v>
      </c>
      <c r="AF21" s="246">
        <v>0</v>
      </c>
      <c r="AG21" s="246">
        <v>0</v>
      </c>
      <c r="AH21" s="246">
        <v>0</v>
      </c>
      <c r="AI21" s="246">
        <v>0</v>
      </c>
      <c r="AJ21" s="246">
        <v>0</v>
      </c>
      <c r="AK21" s="246">
        <v>0</v>
      </c>
      <c r="AL21" s="246">
        <v>0</v>
      </c>
      <c r="AM21" s="246">
        <v>0</v>
      </c>
      <c r="AN21" s="246">
        <v>0</v>
      </c>
      <c r="AO21" s="246">
        <v>0</v>
      </c>
      <c r="AP21" s="246">
        <v>0</v>
      </c>
      <c r="AQ21" s="246">
        <v>0</v>
      </c>
      <c r="AR21" s="246">
        <v>0</v>
      </c>
      <c r="AS21" s="246">
        <v>0</v>
      </c>
      <c r="AT21" s="246">
        <v>0</v>
      </c>
      <c r="AU21" s="246">
        <v>0</v>
      </c>
      <c r="AV21" s="246">
        <v>0</v>
      </c>
      <c r="AW21" s="246">
        <v>0</v>
      </c>
      <c r="AX21" s="246">
        <v>0</v>
      </c>
      <c r="AY21" s="247">
        <v>0</v>
      </c>
      <c r="AZ21" s="247">
        <v>0</v>
      </c>
      <c r="BA21" s="247">
        <v>0</v>
      </c>
      <c r="BB21" s="247">
        <v>0</v>
      </c>
      <c r="BC21" s="247">
        <v>0</v>
      </c>
      <c r="BD21" s="247">
        <v>0</v>
      </c>
      <c r="BE21" s="247">
        <v>0</v>
      </c>
      <c r="BF21" s="247">
        <v>0</v>
      </c>
      <c r="BG21" s="247">
        <v>0</v>
      </c>
      <c r="BH21" s="247">
        <v>0</v>
      </c>
      <c r="BI21" s="247">
        <v>0</v>
      </c>
      <c r="BJ21" s="247">
        <v>0</v>
      </c>
    </row>
    <row r="22" spans="1:62" ht="14.25" customHeight="1">
      <c r="A22" s="253" t="s">
        <v>649</v>
      </c>
      <c r="B22" s="243" t="s">
        <v>466</v>
      </c>
      <c r="C22" s="243"/>
      <c r="D22" s="243"/>
      <c r="E22" s="243"/>
      <c r="F22" s="243"/>
      <c r="G22" s="243"/>
      <c r="H22" s="243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7"/>
      <c r="AZ22" s="247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</row>
    <row r="23" spans="1:62" ht="14.25" customHeight="1">
      <c r="A23" s="253" t="s">
        <v>650</v>
      </c>
      <c r="B23" s="243" t="s">
        <v>467</v>
      </c>
      <c r="C23" s="243"/>
      <c r="D23" s="243"/>
      <c r="E23" s="243"/>
      <c r="F23" s="243"/>
      <c r="G23" s="243"/>
      <c r="H23" s="243"/>
      <c r="I23" s="246">
        <v>173.7</v>
      </c>
      <c r="J23" s="246">
        <v>173.7</v>
      </c>
      <c r="K23" s="246">
        <v>173.7</v>
      </c>
      <c r="L23" s="246">
        <v>173.7</v>
      </c>
      <c r="M23" s="246">
        <v>173.7</v>
      </c>
      <c r="N23" s="246">
        <v>173.7</v>
      </c>
      <c r="O23" s="246">
        <v>173.7</v>
      </c>
      <c r="P23" s="246">
        <v>173.7</v>
      </c>
      <c r="Q23" s="246">
        <v>173.7</v>
      </c>
      <c r="R23" s="246">
        <v>173.7</v>
      </c>
      <c r="S23" s="246">
        <v>173.7</v>
      </c>
      <c r="T23" s="246">
        <v>173.7</v>
      </c>
      <c r="U23" s="246">
        <v>173.7</v>
      </c>
      <c r="V23" s="246">
        <v>173.7</v>
      </c>
      <c r="W23" s="246">
        <v>173.7</v>
      </c>
      <c r="X23" s="246">
        <v>173.7</v>
      </c>
      <c r="Y23" s="246">
        <v>173.7</v>
      </c>
      <c r="Z23" s="246">
        <v>173.7</v>
      </c>
      <c r="AA23" s="246">
        <v>173.7</v>
      </c>
      <c r="AB23" s="246">
        <v>173.7</v>
      </c>
      <c r="AC23" s="246">
        <v>173.7</v>
      </c>
      <c r="AD23" s="246">
        <v>173.7</v>
      </c>
      <c r="AE23" s="246">
        <v>173.7</v>
      </c>
      <c r="AF23" s="246">
        <v>173.7</v>
      </c>
      <c r="AG23" s="246">
        <v>173.7</v>
      </c>
      <c r="AH23" s="246">
        <v>173.7</v>
      </c>
      <c r="AI23" s="246">
        <v>173.7</v>
      </c>
      <c r="AJ23" s="246">
        <v>173.7</v>
      </c>
      <c r="AK23" s="246">
        <v>173.7</v>
      </c>
      <c r="AL23" s="246">
        <v>173.7</v>
      </c>
      <c r="AM23" s="246">
        <v>173.7</v>
      </c>
      <c r="AN23" s="246">
        <v>173.7</v>
      </c>
      <c r="AO23" s="246">
        <v>173.7</v>
      </c>
      <c r="AP23" s="246">
        <v>173.7</v>
      </c>
      <c r="AQ23" s="246">
        <v>173.7</v>
      </c>
      <c r="AR23" s="246">
        <v>173.7</v>
      </c>
      <c r="AS23" s="246">
        <v>173.7</v>
      </c>
      <c r="AT23" s="246">
        <v>173.7</v>
      </c>
      <c r="AU23" s="246">
        <v>173.7</v>
      </c>
      <c r="AV23" s="246">
        <v>173.7</v>
      </c>
      <c r="AW23" s="246">
        <v>173.7</v>
      </c>
      <c r="AX23" s="246">
        <v>173.7</v>
      </c>
      <c r="AY23" s="247">
        <v>173.7</v>
      </c>
      <c r="AZ23" s="247">
        <v>173.7</v>
      </c>
      <c r="BA23" s="247">
        <v>173.7</v>
      </c>
      <c r="BB23" s="247">
        <v>173.7</v>
      </c>
      <c r="BC23" s="247">
        <v>173.7</v>
      </c>
      <c r="BD23" s="247">
        <v>173.7</v>
      </c>
      <c r="BE23" s="247">
        <v>173.7</v>
      </c>
      <c r="BF23" s="247">
        <v>173.7</v>
      </c>
      <c r="BG23" s="247">
        <v>173.7</v>
      </c>
      <c r="BH23" s="247">
        <v>173.7</v>
      </c>
      <c r="BI23" s="247">
        <v>173.7</v>
      </c>
      <c r="BJ23" s="247">
        <v>173.7</v>
      </c>
    </row>
    <row r="24" spans="1:62" ht="14.25" customHeight="1">
      <c r="A24" s="253" t="s">
        <v>651</v>
      </c>
      <c r="B24" s="243" t="s">
        <v>468</v>
      </c>
      <c r="C24" s="243"/>
      <c r="D24" s="243"/>
      <c r="E24" s="243"/>
      <c r="F24" s="243"/>
      <c r="G24" s="243"/>
      <c r="H24" s="243"/>
      <c r="I24" s="249">
        <v>71.3</v>
      </c>
      <c r="J24" s="249">
        <v>71.3</v>
      </c>
      <c r="K24" s="249">
        <v>69</v>
      </c>
      <c r="L24" s="249">
        <v>71.3</v>
      </c>
      <c r="M24" s="249">
        <v>69</v>
      </c>
      <c r="N24" s="249">
        <v>71.3</v>
      </c>
      <c r="O24" s="249">
        <v>71.3</v>
      </c>
      <c r="P24" s="249">
        <v>64.399999999999991</v>
      </c>
      <c r="Q24" s="249">
        <v>71.3</v>
      </c>
      <c r="R24" s="249">
        <v>69</v>
      </c>
      <c r="S24" s="249">
        <v>71.3</v>
      </c>
      <c r="T24" s="249">
        <v>69</v>
      </c>
      <c r="U24" s="249">
        <v>71.3</v>
      </c>
      <c r="V24" s="249">
        <v>71.3</v>
      </c>
      <c r="W24" s="249">
        <v>69</v>
      </c>
      <c r="X24" s="249">
        <v>71.3</v>
      </c>
      <c r="Y24" s="249">
        <v>69</v>
      </c>
      <c r="Z24" s="249">
        <v>71.3</v>
      </c>
      <c r="AA24" s="249">
        <v>71.3</v>
      </c>
      <c r="AB24" s="249">
        <v>64.399999999999991</v>
      </c>
      <c r="AC24" s="249">
        <v>71.3</v>
      </c>
      <c r="AD24" s="249">
        <v>69</v>
      </c>
      <c r="AE24" s="249">
        <v>71.3</v>
      </c>
      <c r="AF24" s="249">
        <v>69</v>
      </c>
      <c r="AG24" s="249">
        <v>71.3</v>
      </c>
      <c r="AH24" s="249">
        <v>71.3</v>
      </c>
      <c r="AI24" s="249">
        <v>69</v>
      </c>
      <c r="AJ24" s="249">
        <v>71.3</v>
      </c>
      <c r="AK24" s="249">
        <v>69</v>
      </c>
      <c r="AL24" s="249">
        <v>71.3</v>
      </c>
      <c r="AM24" s="249">
        <v>71.3</v>
      </c>
      <c r="AN24" s="249">
        <v>64.399999999999991</v>
      </c>
      <c r="AO24" s="249">
        <v>71.3</v>
      </c>
      <c r="AP24" s="249">
        <v>69</v>
      </c>
      <c r="AQ24" s="249">
        <v>71.3</v>
      </c>
      <c r="AR24" s="249">
        <v>69</v>
      </c>
      <c r="AS24" s="249">
        <v>71.3</v>
      </c>
      <c r="AT24" s="249">
        <v>71.3</v>
      </c>
      <c r="AU24" s="249">
        <v>69</v>
      </c>
      <c r="AV24" s="249">
        <v>71.3</v>
      </c>
      <c r="AW24" s="249">
        <v>69</v>
      </c>
      <c r="AX24" s="249">
        <v>71.3</v>
      </c>
      <c r="AY24" s="249">
        <v>71.3</v>
      </c>
      <c r="AZ24" s="249">
        <v>64.399999999999991</v>
      </c>
      <c r="BA24" s="249">
        <v>71.3</v>
      </c>
      <c r="BB24" s="249">
        <v>69</v>
      </c>
      <c r="BC24" s="249">
        <v>71.3</v>
      </c>
      <c r="BD24" s="249">
        <v>69</v>
      </c>
      <c r="BE24" s="249">
        <v>71.3</v>
      </c>
      <c r="BF24" s="249">
        <v>69</v>
      </c>
      <c r="BG24" s="249">
        <v>71.3</v>
      </c>
      <c r="BH24" s="249">
        <v>71.3</v>
      </c>
      <c r="BI24" s="249">
        <v>64.399999999999991</v>
      </c>
      <c r="BJ24" s="249">
        <v>0</v>
      </c>
    </row>
    <row r="25" spans="1:62">
      <c r="A25" s="742" t="s">
        <v>652</v>
      </c>
      <c r="B25" s="743"/>
      <c r="C25" s="354"/>
      <c r="D25" s="354"/>
      <c r="E25" s="354"/>
      <c r="F25" s="354"/>
      <c r="G25" s="354"/>
      <c r="H25" s="354"/>
      <c r="I25" s="245">
        <f>+I26+I27+I33</f>
        <v>0</v>
      </c>
      <c r="J25" s="245">
        <f t="shared" ref="J25:BJ25" si="3">+J26+J27+J33</f>
        <v>8074.8410000000003</v>
      </c>
      <c r="K25" s="245">
        <f t="shared" si="3"/>
        <v>11143</v>
      </c>
      <c r="L25" s="245">
        <f t="shared" si="3"/>
        <v>1045</v>
      </c>
      <c r="M25" s="245">
        <f t="shared" si="3"/>
        <v>0</v>
      </c>
      <c r="N25" s="245">
        <f t="shared" si="3"/>
        <v>0</v>
      </c>
      <c r="O25" s="245">
        <f t="shared" si="3"/>
        <v>0</v>
      </c>
      <c r="P25" s="245">
        <f t="shared" si="3"/>
        <v>0</v>
      </c>
      <c r="Q25" s="245">
        <f t="shared" si="3"/>
        <v>0</v>
      </c>
      <c r="R25" s="245">
        <f t="shared" si="3"/>
        <v>0</v>
      </c>
      <c r="S25" s="245">
        <f t="shared" si="3"/>
        <v>0</v>
      </c>
      <c r="T25" s="245">
        <f t="shared" si="3"/>
        <v>0</v>
      </c>
      <c r="U25" s="245">
        <f t="shared" si="3"/>
        <v>0</v>
      </c>
      <c r="V25" s="245">
        <f t="shared" si="3"/>
        <v>0</v>
      </c>
      <c r="W25" s="245">
        <f t="shared" si="3"/>
        <v>8620.8525806451598</v>
      </c>
      <c r="X25" s="245">
        <f t="shared" si="3"/>
        <v>8620.8525806451598</v>
      </c>
      <c r="Y25" s="245">
        <f t="shared" si="3"/>
        <v>8620.8525806451598</v>
      </c>
      <c r="Z25" s="245">
        <f t="shared" si="3"/>
        <v>8620.8525806451598</v>
      </c>
      <c r="AA25" s="245">
        <f t="shared" si="3"/>
        <v>8620.8525806451598</v>
      </c>
      <c r="AB25" s="245">
        <f t="shared" si="3"/>
        <v>8566.2442857142851</v>
      </c>
      <c r="AC25" s="245">
        <f t="shared" si="3"/>
        <v>8501.927849462365</v>
      </c>
      <c r="AD25" s="245">
        <f t="shared" si="3"/>
        <v>8340.5299999999988</v>
      </c>
      <c r="AE25" s="245">
        <f t="shared" si="3"/>
        <v>8376.2074193548378</v>
      </c>
      <c r="AF25" s="245">
        <f t="shared" si="3"/>
        <v>8498.5299999999988</v>
      </c>
      <c r="AG25" s="245">
        <f t="shared" si="3"/>
        <v>8498.5299999999988</v>
      </c>
      <c r="AH25" s="245">
        <f t="shared" si="3"/>
        <v>8467.949354838709</v>
      </c>
      <c r="AI25" s="245">
        <f t="shared" si="3"/>
        <v>8245.73</v>
      </c>
      <c r="AJ25" s="245">
        <f t="shared" si="3"/>
        <v>8467.949354838709</v>
      </c>
      <c r="AK25" s="245">
        <f t="shared" si="3"/>
        <v>8603.8633333333328</v>
      </c>
      <c r="AL25" s="245">
        <f t="shared" si="3"/>
        <v>8467.949354838709</v>
      </c>
      <c r="AM25" s="245">
        <f t="shared" si="3"/>
        <v>9524.7447537632434</v>
      </c>
      <c r="AN25" s="245">
        <f t="shared" si="3"/>
        <v>9444.2147998461933</v>
      </c>
      <c r="AO25" s="245">
        <f t="shared" si="3"/>
        <v>9405.8200225804485</v>
      </c>
      <c r="AP25" s="245">
        <f t="shared" si="3"/>
        <v>9236.3576569890502</v>
      </c>
      <c r="AQ25" s="245">
        <f t="shared" si="3"/>
        <v>9280.0995924729214</v>
      </c>
      <c r="AR25" s="245">
        <f t="shared" si="3"/>
        <v>9394.3576569890502</v>
      </c>
      <c r="AS25" s="245">
        <f t="shared" si="3"/>
        <v>9536.9770118277593</v>
      </c>
      <c r="AT25" s="245">
        <f t="shared" si="3"/>
        <v>9371.8415279567926</v>
      </c>
      <c r="AU25" s="245">
        <f t="shared" si="3"/>
        <v>9299.5576569890509</v>
      </c>
      <c r="AV25" s="245">
        <f t="shared" si="3"/>
        <v>9371.8415279567926</v>
      </c>
      <c r="AW25" s="245">
        <f t="shared" si="3"/>
        <v>9499.6909903223823</v>
      </c>
      <c r="AX25" s="245">
        <f t="shared" si="3"/>
        <v>9371.8415279567926</v>
      </c>
      <c r="AY25" s="245">
        <f t="shared" si="3"/>
        <v>10105.246892770681</v>
      </c>
      <c r="AZ25" s="245">
        <f t="shared" si="3"/>
        <v>10024.716938853631</v>
      </c>
      <c r="BA25" s="245">
        <f t="shared" si="3"/>
        <v>9986.3221615878865</v>
      </c>
      <c r="BB25" s="245">
        <f t="shared" si="3"/>
        <v>9816.8597959964882</v>
      </c>
      <c r="BC25" s="245">
        <f t="shared" si="3"/>
        <v>9860.6017314803594</v>
      </c>
      <c r="BD25" s="245">
        <f t="shared" si="3"/>
        <v>9974.8597959964882</v>
      </c>
      <c r="BE25" s="245">
        <f t="shared" si="3"/>
        <v>10117.479150835197</v>
      </c>
      <c r="BF25" s="245">
        <f t="shared" si="3"/>
        <v>9952.3436669642306</v>
      </c>
      <c r="BG25" s="245">
        <f t="shared" si="3"/>
        <v>9880.0597959964871</v>
      </c>
      <c r="BH25" s="245">
        <f t="shared" si="3"/>
        <v>9952.3436669642306</v>
      </c>
      <c r="BI25" s="245">
        <f t="shared" si="3"/>
        <v>10080.193129329822</v>
      </c>
      <c r="BJ25" s="245">
        <f t="shared" si="3"/>
        <v>9952.3436669642306</v>
      </c>
    </row>
    <row r="26" spans="1:62">
      <c r="A26" s="253" t="s">
        <v>55</v>
      </c>
      <c r="B26" s="243" t="s">
        <v>469</v>
      </c>
      <c r="C26" s="243"/>
      <c r="D26" s="243"/>
      <c r="E26" s="243"/>
      <c r="F26" s="243"/>
      <c r="G26" s="243"/>
      <c r="H26" s="243"/>
      <c r="I26" s="247">
        <v>0</v>
      </c>
      <c r="J26" s="247">
        <v>0</v>
      </c>
      <c r="K26" s="247">
        <v>0</v>
      </c>
      <c r="L26" s="247">
        <v>0</v>
      </c>
      <c r="M26" s="247">
        <v>0</v>
      </c>
      <c r="N26" s="247">
        <v>0</v>
      </c>
      <c r="O26" s="247">
        <v>0</v>
      </c>
      <c r="P26" s="247">
        <v>0</v>
      </c>
      <c r="Q26" s="247">
        <v>0</v>
      </c>
      <c r="R26" s="247">
        <v>0</v>
      </c>
      <c r="S26" s="247">
        <v>0</v>
      </c>
      <c r="T26" s="247">
        <v>0</v>
      </c>
      <c r="U26" s="247">
        <v>0</v>
      </c>
      <c r="V26" s="247">
        <v>0</v>
      </c>
      <c r="W26" s="247">
        <v>0</v>
      </c>
      <c r="X26" s="247">
        <v>0</v>
      </c>
      <c r="Y26" s="247">
        <v>0</v>
      </c>
      <c r="Z26" s="247">
        <v>0</v>
      </c>
      <c r="AA26" s="247">
        <v>0</v>
      </c>
      <c r="AB26" s="247">
        <v>0</v>
      </c>
      <c r="AC26" s="247">
        <v>0</v>
      </c>
      <c r="AD26" s="247">
        <v>0</v>
      </c>
      <c r="AE26" s="247">
        <v>0</v>
      </c>
      <c r="AF26" s="247">
        <v>0</v>
      </c>
      <c r="AG26" s="247">
        <v>0</v>
      </c>
      <c r="AH26" s="247">
        <v>0</v>
      </c>
      <c r="AI26" s="247">
        <v>0</v>
      </c>
      <c r="AJ26" s="247">
        <v>0</v>
      </c>
      <c r="AK26" s="247">
        <v>0</v>
      </c>
      <c r="AL26" s="247">
        <v>0</v>
      </c>
      <c r="AM26" s="247">
        <v>0</v>
      </c>
      <c r="AN26" s="247">
        <v>0</v>
      </c>
      <c r="AO26" s="247">
        <v>0</v>
      </c>
      <c r="AP26" s="247">
        <v>0</v>
      </c>
      <c r="AQ26" s="247">
        <v>0</v>
      </c>
      <c r="AR26" s="247">
        <v>0</v>
      </c>
      <c r="AS26" s="247">
        <v>0</v>
      </c>
      <c r="AT26" s="247">
        <v>0</v>
      </c>
      <c r="AU26" s="247">
        <v>0</v>
      </c>
      <c r="AV26" s="247">
        <v>0</v>
      </c>
      <c r="AW26" s="247">
        <v>0</v>
      </c>
      <c r="AX26" s="247">
        <v>0</v>
      </c>
      <c r="AY26" s="247">
        <v>0</v>
      </c>
      <c r="AZ26" s="247">
        <v>0</v>
      </c>
      <c r="BA26" s="247">
        <v>0</v>
      </c>
      <c r="BB26" s="247">
        <v>0</v>
      </c>
      <c r="BC26" s="247">
        <v>0</v>
      </c>
      <c r="BD26" s="247">
        <v>0</v>
      </c>
      <c r="BE26" s="247">
        <v>0</v>
      </c>
      <c r="BF26" s="247">
        <v>0</v>
      </c>
      <c r="BG26" s="247">
        <v>0</v>
      </c>
      <c r="BH26" s="247">
        <v>0</v>
      </c>
      <c r="BI26" s="247">
        <v>0</v>
      </c>
      <c r="BJ26" s="247">
        <v>0</v>
      </c>
    </row>
    <row r="27" spans="1:62">
      <c r="A27" s="253" t="s">
        <v>653</v>
      </c>
      <c r="B27" s="243" t="s">
        <v>470</v>
      </c>
      <c r="C27" s="243"/>
      <c r="D27" s="243"/>
      <c r="E27" s="243"/>
      <c r="F27" s="243"/>
      <c r="G27" s="243"/>
      <c r="H27" s="243"/>
      <c r="I27" s="255"/>
      <c r="J27" s="255">
        <v>8074.8410000000003</v>
      </c>
      <c r="K27" s="255">
        <v>10243</v>
      </c>
      <c r="L27" s="255">
        <v>445</v>
      </c>
      <c r="M27" s="255">
        <v>0</v>
      </c>
      <c r="N27" s="255">
        <v>0</v>
      </c>
      <c r="O27" s="255">
        <v>0</v>
      </c>
      <c r="P27" s="255">
        <v>0</v>
      </c>
      <c r="Q27" s="255">
        <v>0</v>
      </c>
      <c r="R27" s="255">
        <v>0</v>
      </c>
      <c r="S27" s="255">
        <v>0</v>
      </c>
      <c r="T27" s="255">
        <v>0</v>
      </c>
      <c r="U27" s="255">
        <v>0</v>
      </c>
      <c r="V27" s="255">
        <v>0</v>
      </c>
      <c r="W27" s="255">
        <f t="shared" ref="W27:BJ27" si="4">+W28+W29+W30+W31+W32</f>
        <v>4590.322580645161</v>
      </c>
      <c r="X27" s="255">
        <f t="shared" si="4"/>
        <v>4590.322580645161</v>
      </c>
      <c r="Y27" s="255">
        <f t="shared" si="4"/>
        <v>4590.322580645161</v>
      </c>
      <c r="Z27" s="255">
        <f t="shared" si="4"/>
        <v>4590.322580645161</v>
      </c>
      <c r="AA27" s="255">
        <f t="shared" si="4"/>
        <v>4590.322580645161</v>
      </c>
      <c r="AB27" s="255">
        <f t="shared" si="4"/>
        <v>4535.7142857142853</v>
      </c>
      <c r="AC27" s="255">
        <f t="shared" si="4"/>
        <v>4471.3978494623652</v>
      </c>
      <c r="AD27" s="255">
        <f t="shared" si="4"/>
        <v>4310</v>
      </c>
      <c r="AE27" s="255">
        <f t="shared" si="4"/>
        <v>4345.677419354839</v>
      </c>
      <c r="AF27" s="255">
        <f t="shared" si="4"/>
        <v>4468</v>
      </c>
      <c r="AG27" s="255">
        <f t="shared" si="4"/>
        <v>4468</v>
      </c>
      <c r="AH27" s="255">
        <f t="shared" si="4"/>
        <v>4437.4193548387102</v>
      </c>
      <c r="AI27" s="255">
        <f t="shared" si="4"/>
        <v>4215.2</v>
      </c>
      <c r="AJ27" s="255">
        <f t="shared" si="4"/>
        <v>4437.4193548387102</v>
      </c>
      <c r="AK27" s="255">
        <f t="shared" si="4"/>
        <v>4573.333333333333</v>
      </c>
      <c r="AL27" s="255">
        <f t="shared" si="4"/>
        <v>4437.4193548387102</v>
      </c>
      <c r="AM27" s="255">
        <f t="shared" si="4"/>
        <v>4348.3870967741932</v>
      </c>
      <c r="AN27" s="255">
        <f t="shared" si="4"/>
        <v>4267.8571428571431</v>
      </c>
      <c r="AO27" s="255">
        <f t="shared" si="4"/>
        <v>4229.4623655913983</v>
      </c>
      <c r="AP27" s="255">
        <f t="shared" si="4"/>
        <v>4060</v>
      </c>
      <c r="AQ27" s="255">
        <f t="shared" si="4"/>
        <v>4103.7419354838712</v>
      </c>
      <c r="AR27" s="255">
        <f t="shared" si="4"/>
        <v>4218</v>
      </c>
      <c r="AS27" s="255">
        <f t="shared" si="4"/>
        <v>4360.6193548387091</v>
      </c>
      <c r="AT27" s="255">
        <f t="shared" si="4"/>
        <v>4195.4838709677424</v>
      </c>
      <c r="AU27" s="255">
        <f t="shared" si="4"/>
        <v>4123.2</v>
      </c>
      <c r="AV27" s="255">
        <f t="shared" si="4"/>
        <v>4195.4838709677424</v>
      </c>
      <c r="AW27" s="255">
        <f t="shared" si="4"/>
        <v>4323.333333333333</v>
      </c>
      <c r="AX27" s="255">
        <f t="shared" si="4"/>
        <v>4195.4838709677424</v>
      </c>
      <c r="AY27" s="255">
        <f t="shared" si="4"/>
        <v>4348.3870967741932</v>
      </c>
      <c r="AZ27" s="255">
        <f t="shared" si="4"/>
        <v>4267.8571428571431</v>
      </c>
      <c r="BA27" s="255">
        <f t="shared" si="4"/>
        <v>4229.4623655913983</v>
      </c>
      <c r="BB27" s="255">
        <f t="shared" si="4"/>
        <v>4060</v>
      </c>
      <c r="BC27" s="255">
        <f t="shared" si="4"/>
        <v>4103.7419354838712</v>
      </c>
      <c r="BD27" s="255">
        <f t="shared" si="4"/>
        <v>4218</v>
      </c>
      <c r="BE27" s="255">
        <f t="shared" si="4"/>
        <v>4360.6193548387091</v>
      </c>
      <c r="BF27" s="255">
        <f t="shared" si="4"/>
        <v>4195.4838709677424</v>
      </c>
      <c r="BG27" s="255">
        <f t="shared" si="4"/>
        <v>4123.2</v>
      </c>
      <c r="BH27" s="255">
        <f t="shared" si="4"/>
        <v>4195.4838709677424</v>
      </c>
      <c r="BI27" s="255">
        <f t="shared" si="4"/>
        <v>4323.333333333333</v>
      </c>
      <c r="BJ27" s="255">
        <f t="shared" si="4"/>
        <v>4195.4838709677424</v>
      </c>
    </row>
    <row r="28" spans="1:62" ht="15" hidden="1" customHeight="1">
      <c r="A28" s="253" t="s">
        <v>654</v>
      </c>
      <c r="B28" s="747" t="s">
        <v>470</v>
      </c>
      <c r="C28" s="355"/>
      <c r="D28" s="355"/>
      <c r="E28" s="355"/>
      <c r="F28" s="355"/>
      <c r="G28" s="355"/>
      <c r="H28" s="355"/>
      <c r="I28" s="247">
        <v>10</v>
      </c>
      <c r="J28" s="247">
        <v>10</v>
      </c>
      <c r="K28" s="247">
        <v>10</v>
      </c>
      <c r="L28" s="247">
        <f t="shared" ref="L28:Q28" si="5">+J28</f>
        <v>10</v>
      </c>
      <c r="M28" s="247">
        <f t="shared" si="5"/>
        <v>10</v>
      </c>
      <c r="N28" s="247">
        <f t="shared" si="5"/>
        <v>10</v>
      </c>
      <c r="O28" s="247">
        <f t="shared" si="5"/>
        <v>10</v>
      </c>
      <c r="P28" s="247">
        <f t="shared" si="5"/>
        <v>10</v>
      </c>
      <c r="Q28" s="247">
        <f t="shared" si="5"/>
        <v>10</v>
      </c>
      <c r="R28" s="247"/>
      <c r="S28" s="247"/>
      <c r="T28" s="247"/>
      <c r="U28" s="247"/>
      <c r="V28" s="247"/>
      <c r="W28" s="247">
        <v>20</v>
      </c>
      <c r="X28" s="247">
        <v>20</v>
      </c>
      <c r="Y28" s="247">
        <v>20</v>
      </c>
      <c r="Z28" s="247">
        <v>20</v>
      </c>
      <c r="AA28" s="247">
        <v>20</v>
      </c>
      <c r="AB28" s="247">
        <v>20</v>
      </c>
      <c r="AC28" s="247">
        <v>20</v>
      </c>
      <c r="AD28" s="247">
        <v>20</v>
      </c>
      <c r="AE28" s="247">
        <v>20</v>
      </c>
      <c r="AF28" s="247">
        <v>20</v>
      </c>
      <c r="AG28" s="247">
        <v>20</v>
      </c>
      <c r="AH28" s="247">
        <v>20</v>
      </c>
      <c r="AI28" s="247">
        <v>20</v>
      </c>
      <c r="AJ28" s="247">
        <v>20</v>
      </c>
      <c r="AK28" s="247">
        <v>20</v>
      </c>
      <c r="AL28" s="247">
        <v>20</v>
      </c>
      <c r="AM28" s="247">
        <v>20</v>
      </c>
      <c r="AN28" s="247">
        <v>20</v>
      </c>
      <c r="AO28" s="247">
        <v>20</v>
      </c>
      <c r="AP28" s="247">
        <v>20</v>
      </c>
      <c r="AQ28" s="247">
        <v>20</v>
      </c>
      <c r="AR28" s="247">
        <v>20</v>
      </c>
      <c r="AS28" s="247">
        <v>20</v>
      </c>
      <c r="AT28" s="247">
        <v>20</v>
      </c>
      <c r="AU28" s="247">
        <v>20</v>
      </c>
      <c r="AV28" s="247">
        <v>20</v>
      </c>
      <c r="AW28" s="247">
        <v>20</v>
      </c>
      <c r="AX28" s="247">
        <v>20</v>
      </c>
      <c r="AY28" s="247">
        <v>20</v>
      </c>
      <c r="AZ28" s="247">
        <v>20</v>
      </c>
      <c r="BA28" s="247">
        <v>20</v>
      </c>
      <c r="BB28" s="247">
        <v>20</v>
      </c>
      <c r="BC28" s="247">
        <v>20</v>
      </c>
      <c r="BD28" s="247">
        <v>20</v>
      </c>
      <c r="BE28" s="247">
        <v>20</v>
      </c>
      <c r="BF28" s="247">
        <v>20</v>
      </c>
      <c r="BG28" s="247">
        <v>20</v>
      </c>
      <c r="BH28" s="247">
        <v>20</v>
      </c>
      <c r="BI28" s="247">
        <v>20</v>
      </c>
      <c r="BJ28" s="247">
        <v>20</v>
      </c>
    </row>
    <row r="29" spans="1:62" ht="15" hidden="1" customHeight="1">
      <c r="A29" s="253" t="s">
        <v>655</v>
      </c>
      <c r="B29" s="748"/>
      <c r="C29" s="355"/>
      <c r="D29" s="355"/>
      <c r="E29" s="355"/>
      <c r="F29" s="355"/>
      <c r="G29" s="355"/>
      <c r="H29" s="355"/>
      <c r="I29" s="247">
        <v>1850</v>
      </c>
      <c r="J29" s="247">
        <v>1850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>
        <v>1500</v>
      </c>
      <c r="X29" s="247">
        <v>1500</v>
      </c>
      <c r="Y29" s="247">
        <v>1500</v>
      </c>
      <c r="Z29" s="247">
        <v>1500</v>
      </c>
      <c r="AA29" s="247">
        <v>1500</v>
      </c>
      <c r="AB29" s="247">
        <v>1500</v>
      </c>
      <c r="AC29" s="247">
        <v>1500</v>
      </c>
      <c r="AD29" s="247">
        <v>1500</v>
      </c>
      <c r="AE29" s="247">
        <v>1500</v>
      </c>
      <c r="AF29" s="247">
        <v>1500</v>
      </c>
      <c r="AG29" s="247">
        <v>1500</v>
      </c>
      <c r="AH29" s="247">
        <v>1500</v>
      </c>
      <c r="AI29" s="247">
        <v>1500</v>
      </c>
      <c r="AJ29" s="247">
        <v>1500</v>
      </c>
      <c r="AK29" s="247">
        <v>1500</v>
      </c>
      <c r="AL29" s="247">
        <v>1500</v>
      </c>
      <c r="AM29" s="247">
        <v>1500</v>
      </c>
      <c r="AN29" s="247">
        <v>1500</v>
      </c>
      <c r="AO29" s="247">
        <v>1500</v>
      </c>
      <c r="AP29" s="247">
        <v>1500</v>
      </c>
      <c r="AQ29" s="247">
        <v>1500</v>
      </c>
      <c r="AR29" s="247">
        <v>1500</v>
      </c>
      <c r="AS29" s="247">
        <v>1500</v>
      </c>
      <c r="AT29" s="247">
        <v>1500</v>
      </c>
      <c r="AU29" s="247">
        <v>1500</v>
      </c>
      <c r="AV29" s="247">
        <v>1500</v>
      </c>
      <c r="AW29" s="247">
        <v>1500</v>
      </c>
      <c r="AX29" s="247">
        <v>1500</v>
      </c>
      <c r="AY29" s="247">
        <v>1500</v>
      </c>
      <c r="AZ29" s="247">
        <v>1500</v>
      </c>
      <c r="BA29" s="247">
        <v>1500</v>
      </c>
      <c r="BB29" s="247">
        <v>1500</v>
      </c>
      <c r="BC29" s="247">
        <v>1500</v>
      </c>
      <c r="BD29" s="247">
        <v>1500</v>
      </c>
      <c r="BE29" s="247">
        <v>1500</v>
      </c>
      <c r="BF29" s="247">
        <v>1500</v>
      </c>
      <c r="BG29" s="247">
        <v>1500</v>
      </c>
      <c r="BH29" s="247">
        <v>1500</v>
      </c>
      <c r="BI29" s="247">
        <v>1500</v>
      </c>
      <c r="BJ29" s="247">
        <v>1500</v>
      </c>
    </row>
    <row r="30" spans="1:62" ht="15" hidden="1" customHeight="1">
      <c r="A30" s="253" t="s">
        <v>656</v>
      </c>
      <c r="B30" s="748"/>
      <c r="C30" s="355"/>
      <c r="D30" s="355"/>
      <c r="E30" s="355"/>
      <c r="F30" s="355"/>
      <c r="G30" s="355"/>
      <c r="H30" s="355"/>
      <c r="I30" s="247">
        <v>1200</v>
      </c>
      <c r="J30" s="247">
        <v>1200</v>
      </c>
      <c r="K30" s="247">
        <v>1200</v>
      </c>
      <c r="L30" s="247">
        <v>1200</v>
      </c>
      <c r="M30" s="247">
        <v>1200</v>
      </c>
      <c r="N30" s="247">
        <v>1200</v>
      </c>
      <c r="O30" s="247">
        <v>1000</v>
      </c>
      <c r="P30" s="247">
        <v>1000</v>
      </c>
      <c r="Q30" s="247">
        <v>1000</v>
      </c>
      <c r="R30" s="247"/>
      <c r="S30" s="247"/>
      <c r="T30" s="247"/>
      <c r="U30" s="247"/>
      <c r="V30" s="247"/>
      <c r="W30" s="247">
        <v>1000</v>
      </c>
      <c r="X30" s="247">
        <v>1000</v>
      </c>
      <c r="Y30" s="247">
        <v>1000</v>
      </c>
      <c r="Z30" s="247">
        <v>1000</v>
      </c>
      <c r="AA30" s="247">
        <v>1000</v>
      </c>
      <c r="AB30" s="247">
        <v>1000</v>
      </c>
      <c r="AC30" s="247">
        <v>1000</v>
      </c>
      <c r="AD30" s="247">
        <v>1000</v>
      </c>
      <c r="AE30" s="247">
        <v>1000</v>
      </c>
      <c r="AF30" s="247">
        <v>1000</v>
      </c>
      <c r="AG30" s="247">
        <v>1000</v>
      </c>
      <c r="AH30" s="247">
        <v>1000</v>
      </c>
      <c r="AI30" s="247">
        <v>1000</v>
      </c>
      <c r="AJ30" s="247">
        <v>1000</v>
      </c>
      <c r="AK30" s="247">
        <v>1000</v>
      </c>
      <c r="AL30" s="247">
        <v>1000</v>
      </c>
      <c r="AM30" s="247">
        <v>1000</v>
      </c>
      <c r="AN30" s="247">
        <v>1000</v>
      </c>
      <c r="AO30" s="247">
        <v>1000</v>
      </c>
      <c r="AP30" s="247">
        <v>1000</v>
      </c>
      <c r="AQ30" s="247">
        <v>1000</v>
      </c>
      <c r="AR30" s="247">
        <v>1000</v>
      </c>
      <c r="AS30" s="247">
        <v>1000</v>
      </c>
      <c r="AT30" s="247">
        <v>1000</v>
      </c>
      <c r="AU30" s="247">
        <v>1000</v>
      </c>
      <c r="AV30" s="247">
        <v>1000</v>
      </c>
      <c r="AW30" s="247">
        <v>1000</v>
      </c>
      <c r="AX30" s="247">
        <v>1000</v>
      </c>
      <c r="AY30" s="247">
        <v>1000</v>
      </c>
      <c r="AZ30" s="247">
        <v>1000</v>
      </c>
      <c r="BA30" s="247">
        <v>1000</v>
      </c>
      <c r="BB30" s="247">
        <v>1000</v>
      </c>
      <c r="BC30" s="247">
        <v>1000</v>
      </c>
      <c r="BD30" s="247">
        <v>1000</v>
      </c>
      <c r="BE30" s="247">
        <v>1000</v>
      </c>
      <c r="BF30" s="247">
        <v>1000</v>
      </c>
      <c r="BG30" s="247">
        <v>1000</v>
      </c>
      <c r="BH30" s="247">
        <v>1000</v>
      </c>
      <c r="BI30" s="247">
        <v>1000</v>
      </c>
      <c r="BJ30" s="247">
        <v>1000</v>
      </c>
    </row>
    <row r="31" spans="1:62" ht="15" hidden="1" customHeight="1">
      <c r="A31" s="253" t="s">
        <v>657</v>
      </c>
      <c r="B31" s="748"/>
      <c r="C31" s="355"/>
      <c r="D31" s="355"/>
      <c r="E31" s="355"/>
      <c r="F31" s="355"/>
      <c r="G31" s="355"/>
      <c r="H31" s="355"/>
      <c r="I31" s="247">
        <v>1000</v>
      </c>
      <c r="J31" s="247">
        <v>1000</v>
      </c>
      <c r="K31" s="247">
        <v>400</v>
      </c>
      <c r="L31" s="247">
        <v>500</v>
      </c>
      <c r="M31" s="247">
        <v>500</v>
      </c>
      <c r="N31" s="247">
        <v>600</v>
      </c>
      <c r="O31" s="247">
        <v>600</v>
      </c>
      <c r="P31" s="247">
        <v>600</v>
      </c>
      <c r="Q31" s="247">
        <v>1000</v>
      </c>
      <c r="R31" s="247"/>
      <c r="S31" s="247"/>
      <c r="T31" s="247"/>
      <c r="U31" s="247"/>
      <c r="V31" s="247"/>
      <c r="W31" s="247">
        <v>1000</v>
      </c>
      <c r="X31" s="247">
        <v>1000</v>
      </c>
      <c r="Y31" s="247">
        <v>1000</v>
      </c>
      <c r="Z31" s="247">
        <v>1000</v>
      </c>
      <c r="AA31" s="247">
        <v>1000</v>
      </c>
      <c r="AB31" s="247">
        <v>1000</v>
      </c>
      <c r="AC31" s="247">
        <v>1000</v>
      </c>
      <c r="AD31" s="247">
        <v>1000</v>
      </c>
      <c r="AE31" s="247">
        <v>1000</v>
      </c>
      <c r="AF31" s="247">
        <v>1000</v>
      </c>
      <c r="AG31" s="247">
        <v>1000</v>
      </c>
      <c r="AH31" s="247">
        <v>1000</v>
      </c>
      <c r="AI31" s="247">
        <v>1000</v>
      </c>
      <c r="AJ31" s="247">
        <v>1000</v>
      </c>
      <c r="AK31" s="247">
        <v>1000</v>
      </c>
      <c r="AL31" s="247">
        <v>1000</v>
      </c>
      <c r="AM31" s="247">
        <v>1000</v>
      </c>
      <c r="AN31" s="247">
        <v>1000</v>
      </c>
      <c r="AO31" s="247">
        <v>1000</v>
      </c>
      <c r="AP31" s="247">
        <v>1000</v>
      </c>
      <c r="AQ31" s="247">
        <v>1000</v>
      </c>
      <c r="AR31" s="247">
        <v>1000</v>
      </c>
      <c r="AS31" s="247">
        <v>1000</v>
      </c>
      <c r="AT31" s="247">
        <v>1000</v>
      </c>
      <c r="AU31" s="247">
        <v>1000</v>
      </c>
      <c r="AV31" s="247">
        <v>1000</v>
      </c>
      <c r="AW31" s="247">
        <v>1000</v>
      </c>
      <c r="AX31" s="247">
        <v>1000</v>
      </c>
      <c r="AY31" s="247">
        <v>1000</v>
      </c>
      <c r="AZ31" s="247">
        <v>1000</v>
      </c>
      <c r="BA31" s="247">
        <v>1000</v>
      </c>
      <c r="BB31" s="247">
        <v>1000</v>
      </c>
      <c r="BC31" s="247">
        <v>1000</v>
      </c>
      <c r="BD31" s="247">
        <v>1000</v>
      </c>
      <c r="BE31" s="247">
        <v>1000</v>
      </c>
      <c r="BF31" s="247">
        <v>1000</v>
      </c>
      <c r="BG31" s="247">
        <v>1000</v>
      </c>
      <c r="BH31" s="247">
        <v>1000</v>
      </c>
      <c r="BI31" s="247">
        <v>1000</v>
      </c>
      <c r="BJ31" s="247">
        <v>1000</v>
      </c>
    </row>
    <row r="32" spans="1:62" ht="15" hidden="1" customHeight="1">
      <c r="A32" s="253" t="s">
        <v>658</v>
      </c>
      <c r="B32" s="749"/>
      <c r="C32" s="355"/>
      <c r="D32" s="355"/>
      <c r="E32" s="355"/>
      <c r="F32" s="355"/>
      <c r="G32" s="355"/>
      <c r="H32" s="355"/>
      <c r="I32" s="250">
        <v>917.41935483870975</v>
      </c>
      <c r="J32" s="250">
        <v>1070.3225806451615</v>
      </c>
      <c r="K32" s="250">
        <v>948</v>
      </c>
      <c r="L32" s="250">
        <v>1223.2258064516129</v>
      </c>
      <c r="M32" s="250">
        <v>1118.6399999999999</v>
      </c>
      <c r="N32" s="250">
        <v>1146.7741935483871</v>
      </c>
      <c r="O32" s="250">
        <v>1070.3225806451615</v>
      </c>
      <c r="P32" s="250">
        <v>980.68965517241384</v>
      </c>
      <c r="Q32" s="250">
        <v>951.39784946236557</v>
      </c>
      <c r="R32" s="250"/>
      <c r="S32" s="250"/>
      <c r="T32" s="250"/>
      <c r="U32" s="250"/>
      <c r="V32" s="250"/>
      <c r="W32" s="250">
        <v>1070.3225806451615</v>
      </c>
      <c r="X32" s="250">
        <v>1070.3225806451615</v>
      </c>
      <c r="Y32" s="250">
        <v>1070.3225806451615</v>
      </c>
      <c r="Z32" s="250">
        <v>1070.3225806451615</v>
      </c>
      <c r="AA32" s="250">
        <v>1070.3225806451615</v>
      </c>
      <c r="AB32" s="250">
        <v>1015.7142857142857</v>
      </c>
      <c r="AC32" s="250">
        <v>951.39784946236557</v>
      </c>
      <c r="AD32" s="250">
        <v>790</v>
      </c>
      <c r="AE32" s="250">
        <v>825.67741935483878</v>
      </c>
      <c r="AF32" s="250">
        <v>948</v>
      </c>
      <c r="AG32" s="250">
        <v>948</v>
      </c>
      <c r="AH32" s="250">
        <v>917.41935483870975</v>
      </c>
      <c r="AI32" s="250">
        <v>695.2</v>
      </c>
      <c r="AJ32" s="250">
        <v>917.41935483870975</v>
      </c>
      <c r="AK32" s="250">
        <v>1053.3333333333333</v>
      </c>
      <c r="AL32" s="250">
        <v>917.41935483870975</v>
      </c>
      <c r="AM32" s="250">
        <v>828.38709677419354</v>
      </c>
      <c r="AN32" s="250">
        <v>747.85714285714278</v>
      </c>
      <c r="AO32" s="250">
        <v>709.46236559139788</v>
      </c>
      <c r="AP32" s="250">
        <v>540</v>
      </c>
      <c r="AQ32" s="250">
        <v>583.74193548387109</v>
      </c>
      <c r="AR32" s="250">
        <v>698</v>
      </c>
      <c r="AS32" s="250">
        <v>840.61935483870957</v>
      </c>
      <c r="AT32" s="250">
        <v>675.48387096774195</v>
      </c>
      <c r="AU32" s="250">
        <v>603.20000000000005</v>
      </c>
      <c r="AV32" s="250">
        <v>675.48387096774195</v>
      </c>
      <c r="AW32" s="250">
        <v>803.33333333333326</v>
      </c>
      <c r="AX32" s="250">
        <v>675.48387096774195</v>
      </c>
      <c r="AY32" s="250">
        <v>828.38709677419354</v>
      </c>
      <c r="AZ32" s="250">
        <v>747.85714285714278</v>
      </c>
      <c r="BA32" s="250">
        <v>709.46236559139788</v>
      </c>
      <c r="BB32" s="250">
        <v>540</v>
      </c>
      <c r="BC32" s="250">
        <v>583.74193548387109</v>
      </c>
      <c r="BD32" s="250">
        <v>698</v>
      </c>
      <c r="BE32" s="250">
        <v>840.61935483870957</v>
      </c>
      <c r="BF32" s="250">
        <v>675.48387096774195</v>
      </c>
      <c r="BG32" s="250">
        <v>603.20000000000005</v>
      </c>
      <c r="BH32" s="250">
        <v>675.48387096774195</v>
      </c>
      <c r="BI32" s="250">
        <v>803.33333333333326</v>
      </c>
      <c r="BJ32" s="250">
        <v>675.48387096774195</v>
      </c>
    </row>
    <row r="33" spans="1:62">
      <c r="A33" s="253" t="s">
        <v>659</v>
      </c>
      <c r="B33" s="243" t="s">
        <v>471</v>
      </c>
      <c r="C33" s="243"/>
      <c r="D33" s="243"/>
      <c r="E33" s="243"/>
      <c r="F33" s="243"/>
      <c r="G33" s="243"/>
      <c r="H33" s="243"/>
      <c r="I33" s="247"/>
      <c r="J33" s="247"/>
      <c r="K33" s="247">
        <v>900</v>
      </c>
      <c r="L33" s="247">
        <v>600</v>
      </c>
      <c r="M33" s="247">
        <v>0</v>
      </c>
      <c r="N33" s="247">
        <v>0</v>
      </c>
      <c r="O33" s="247">
        <v>0</v>
      </c>
      <c r="P33" s="247">
        <v>0</v>
      </c>
      <c r="Q33" s="247">
        <v>0</v>
      </c>
      <c r="R33" s="247"/>
      <c r="S33" s="247"/>
      <c r="T33" s="247"/>
      <c r="U33" s="247">
        <v>0</v>
      </c>
      <c r="V33" s="247">
        <v>0</v>
      </c>
      <c r="W33" s="247">
        <v>4030.5299999999993</v>
      </c>
      <c r="X33" s="247">
        <v>4030.5299999999993</v>
      </c>
      <c r="Y33" s="247">
        <v>4030.5299999999993</v>
      </c>
      <c r="Z33" s="247">
        <v>4030.5299999999993</v>
      </c>
      <c r="AA33" s="247">
        <v>4030.5299999999993</v>
      </c>
      <c r="AB33" s="247">
        <v>4030.5299999999993</v>
      </c>
      <c r="AC33" s="247">
        <v>4030.5299999999993</v>
      </c>
      <c r="AD33" s="247">
        <v>4030.5299999999993</v>
      </c>
      <c r="AE33" s="247">
        <v>4030.5299999999993</v>
      </c>
      <c r="AF33" s="247">
        <v>4030.5299999999993</v>
      </c>
      <c r="AG33" s="247">
        <v>4030.5299999999993</v>
      </c>
      <c r="AH33" s="247">
        <v>4030.5299999999993</v>
      </c>
      <c r="AI33" s="247">
        <v>4030.5299999999993</v>
      </c>
      <c r="AJ33" s="247">
        <v>4030.5299999999993</v>
      </c>
      <c r="AK33" s="247">
        <v>4030.5299999999993</v>
      </c>
      <c r="AL33" s="247">
        <v>4030.5299999999993</v>
      </c>
      <c r="AM33" s="247">
        <v>5176.3576569890502</v>
      </c>
      <c r="AN33" s="247">
        <v>5176.3576569890502</v>
      </c>
      <c r="AO33" s="247">
        <v>5176.3576569890502</v>
      </c>
      <c r="AP33" s="247">
        <v>5176.3576569890502</v>
      </c>
      <c r="AQ33" s="247">
        <v>5176.3576569890502</v>
      </c>
      <c r="AR33" s="247">
        <v>5176.3576569890502</v>
      </c>
      <c r="AS33" s="247">
        <v>5176.3576569890502</v>
      </c>
      <c r="AT33" s="247">
        <v>5176.3576569890502</v>
      </c>
      <c r="AU33" s="247">
        <v>5176.3576569890502</v>
      </c>
      <c r="AV33" s="247">
        <v>5176.3576569890502</v>
      </c>
      <c r="AW33" s="247">
        <v>5176.3576569890502</v>
      </c>
      <c r="AX33" s="247">
        <v>5176.3576569890502</v>
      </c>
      <c r="AY33" s="247">
        <v>5756.8597959964882</v>
      </c>
      <c r="AZ33" s="247">
        <v>5756.8597959964882</v>
      </c>
      <c r="BA33" s="247">
        <v>5756.8597959964882</v>
      </c>
      <c r="BB33" s="247">
        <v>5756.8597959964882</v>
      </c>
      <c r="BC33" s="247">
        <v>5756.8597959964882</v>
      </c>
      <c r="BD33" s="247">
        <v>5756.8597959964882</v>
      </c>
      <c r="BE33" s="247">
        <v>5756.8597959964882</v>
      </c>
      <c r="BF33" s="247">
        <v>5756.8597959964882</v>
      </c>
      <c r="BG33" s="247">
        <v>5756.8597959964882</v>
      </c>
      <c r="BH33" s="247">
        <v>5756.8597959964882</v>
      </c>
      <c r="BI33" s="247">
        <v>5756.8597959964882</v>
      </c>
      <c r="BJ33" s="247">
        <v>5756.8597959964882</v>
      </c>
    </row>
    <row r="34" spans="1:62">
      <c r="A34" s="239"/>
      <c r="B34" s="239"/>
      <c r="C34" s="239"/>
      <c r="D34" s="239"/>
      <c r="E34" s="239"/>
      <c r="F34" s="239"/>
      <c r="G34" s="239"/>
      <c r="H34" s="239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</row>
    <row r="35" spans="1:62">
      <c r="A35" s="239"/>
      <c r="B35" s="258" t="s">
        <v>660</v>
      </c>
      <c r="C35" s="242">
        <v>43466</v>
      </c>
      <c r="D35" s="242">
        <v>43497</v>
      </c>
      <c r="E35" s="242">
        <v>43525</v>
      </c>
      <c r="F35" s="242">
        <v>43556</v>
      </c>
      <c r="G35" s="242">
        <v>43586</v>
      </c>
      <c r="H35" s="242">
        <v>43617</v>
      </c>
      <c r="I35" s="242">
        <v>43647</v>
      </c>
      <c r="J35" s="242">
        <v>43678</v>
      </c>
      <c r="K35" s="242">
        <v>43709</v>
      </c>
      <c r="L35" s="242">
        <v>43739</v>
      </c>
      <c r="M35" s="242">
        <v>43770</v>
      </c>
      <c r="N35" s="242">
        <v>43800</v>
      </c>
      <c r="O35" s="242">
        <v>43831</v>
      </c>
      <c r="P35" s="242">
        <v>43862</v>
      </c>
      <c r="Q35" s="242">
        <v>43891</v>
      </c>
      <c r="R35" s="242">
        <v>43922</v>
      </c>
      <c r="S35" s="242">
        <v>43952</v>
      </c>
      <c r="T35" s="242">
        <v>43983</v>
      </c>
      <c r="U35" s="242">
        <v>44013</v>
      </c>
      <c r="V35" s="242">
        <v>44044</v>
      </c>
      <c r="W35" s="242">
        <v>44075</v>
      </c>
      <c r="X35" s="242">
        <v>44105</v>
      </c>
      <c r="Y35" s="242">
        <v>44136</v>
      </c>
      <c r="Z35" s="242">
        <v>44166</v>
      </c>
      <c r="AA35" s="242">
        <v>44197</v>
      </c>
      <c r="AB35" s="242">
        <v>44228</v>
      </c>
      <c r="AC35" s="242">
        <v>44256</v>
      </c>
      <c r="AD35" s="242">
        <v>44287</v>
      </c>
      <c r="AE35" s="242">
        <v>44317</v>
      </c>
      <c r="AF35" s="242">
        <v>44348</v>
      </c>
      <c r="AG35" s="242">
        <v>44378</v>
      </c>
      <c r="AH35" s="242">
        <v>44409</v>
      </c>
      <c r="AI35" s="242">
        <v>44440</v>
      </c>
      <c r="AJ35" s="242">
        <v>44470</v>
      </c>
      <c r="AK35" s="242">
        <v>44501</v>
      </c>
      <c r="AL35" s="242">
        <v>44531</v>
      </c>
      <c r="AM35" s="242">
        <v>44562</v>
      </c>
      <c r="AN35" s="242">
        <v>44593</v>
      </c>
      <c r="AO35" s="242">
        <v>44621</v>
      </c>
      <c r="AP35" s="242">
        <v>44652</v>
      </c>
      <c r="AQ35" s="242">
        <v>44682</v>
      </c>
      <c r="AR35" s="242">
        <v>44713</v>
      </c>
      <c r="AS35" s="242">
        <v>44743</v>
      </c>
      <c r="AT35" s="242">
        <v>44774</v>
      </c>
      <c r="AU35" s="242">
        <v>44805</v>
      </c>
      <c r="AV35" s="242">
        <v>44835</v>
      </c>
      <c r="AW35" s="242">
        <v>44866</v>
      </c>
      <c r="AX35" s="242">
        <v>44896</v>
      </c>
      <c r="AY35" s="242">
        <v>44927</v>
      </c>
      <c r="AZ35" s="242">
        <v>44958</v>
      </c>
      <c r="BA35" s="242">
        <v>44986</v>
      </c>
      <c r="BB35" s="242">
        <v>45017</v>
      </c>
      <c r="BC35" s="242">
        <v>45047</v>
      </c>
      <c r="BD35" s="242">
        <v>45078</v>
      </c>
      <c r="BE35" s="242">
        <v>45108</v>
      </c>
      <c r="BF35" s="242">
        <v>45139</v>
      </c>
      <c r="BG35" s="242">
        <v>45170</v>
      </c>
      <c r="BH35" s="242">
        <v>45200</v>
      </c>
      <c r="BI35" s="242">
        <v>45231</v>
      </c>
      <c r="BJ35" s="242">
        <v>45261</v>
      </c>
    </row>
    <row r="36" spans="1:62">
      <c r="A36" s="239"/>
      <c r="B36" s="252" t="s">
        <v>661</v>
      </c>
      <c r="C36" s="252"/>
      <c r="D36" s="252"/>
      <c r="E36" s="252"/>
      <c r="F36" s="252"/>
      <c r="G36" s="252"/>
      <c r="H36" s="252"/>
      <c r="I36" s="247">
        <f t="shared" ref="I36:AN36" si="6">+I8+I17</f>
        <v>51407.401090310625</v>
      </c>
      <c r="J36" s="247">
        <f t="shared" si="6"/>
        <v>44619.029090310622</v>
      </c>
      <c r="K36" s="247">
        <f t="shared" si="6"/>
        <v>44507.195203506235</v>
      </c>
      <c r="L36" s="247">
        <f t="shared" si="6"/>
        <v>60747.818203506235</v>
      </c>
      <c r="M36" s="247">
        <f t="shared" si="6"/>
        <v>60008.18320350624</v>
      </c>
      <c r="N36" s="247">
        <f t="shared" si="6"/>
        <v>59271.988203506247</v>
      </c>
      <c r="O36" s="247">
        <f t="shared" si="6"/>
        <v>63935.694203506238</v>
      </c>
      <c r="P36" s="247">
        <f t="shared" si="6"/>
        <v>54366.198203506239</v>
      </c>
      <c r="Q36" s="247">
        <f>+Q8+Q17</f>
        <v>51726.428803506235</v>
      </c>
      <c r="R36" s="247">
        <f t="shared" si="6"/>
        <v>50929.21920350624</v>
      </c>
      <c r="S36" s="247">
        <f t="shared" si="6"/>
        <v>54592.690203506245</v>
      </c>
      <c r="T36" s="247">
        <f t="shared" si="6"/>
        <v>54236.786203506235</v>
      </c>
      <c r="U36" s="247">
        <f t="shared" si="6"/>
        <v>46392.768203506232</v>
      </c>
      <c r="V36" s="247">
        <f t="shared" si="6"/>
        <v>46116.743203506245</v>
      </c>
      <c r="W36" s="247">
        <f t="shared" si="6"/>
        <v>30632.974203506241</v>
      </c>
      <c r="X36" s="247">
        <f t="shared" si="6"/>
        <v>32779.306203506239</v>
      </c>
      <c r="Y36" s="247">
        <f t="shared" si="6"/>
        <v>32977.083203506234</v>
      </c>
      <c r="Z36" s="247">
        <f t="shared" si="6"/>
        <v>34085.438203506237</v>
      </c>
      <c r="AA36" s="247">
        <f t="shared" si="6"/>
        <v>32878.935000000005</v>
      </c>
      <c r="AB36" s="247">
        <f t="shared" si="6"/>
        <v>29695.121999999999</v>
      </c>
      <c r="AC36" s="247">
        <f t="shared" si="6"/>
        <v>32267.351999999999</v>
      </c>
      <c r="AD36" s="247">
        <f t="shared" si="6"/>
        <v>31631.077000000001</v>
      </c>
      <c r="AE36" s="247">
        <f t="shared" si="6"/>
        <v>32630.889000000003</v>
      </c>
      <c r="AF36" s="247">
        <f t="shared" si="6"/>
        <v>31670.292999999998</v>
      </c>
      <c r="AG36" s="247">
        <f t="shared" si="6"/>
        <v>29055.996999999996</v>
      </c>
      <c r="AH36" s="247">
        <f t="shared" si="6"/>
        <v>31954.103000000003</v>
      </c>
      <c r="AI36" s="247">
        <f t="shared" si="6"/>
        <v>34040.116000000002</v>
      </c>
      <c r="AJ36" s="247">
        <f t="shared" si="6"/>
        <v>32963.870999999999</v>
      </c>
      <c r="AK36" s="247">
        <f t="shared" si="6"/>
        <v>33542.942999999999</v>
      </c>
      <c r="AL36" s="247">
        <f t="shared" si="6"/>
        <v>34654.772000000004</v>
      </c>
      <c r="AM36" s="247">
        <f t="shared" si="6"/>
        <v>32991.888000000006</v>
      </c>
      <c r="AN36" s="247">
        <f t="shared" si="6"/>
        <v>29987.528000000006</v>
      </c>
      <c r="AO36" s="247">
        <f t="shared" ref="AO36:BJ36" si="7">+AO8+AO17</f>
        <v>33109.128000000004</v>
      </c>
      <c r="AP36" s="247">
        <f t="shared" si="7"/>
        <v>32035.855000000003</v>
      </c>
      <c r="AQ36" s="247">
        <f t="shared" si="7"/>
        <v>33032.345000000001</v>
      </c>
      <c r="AR36" s="247">
        <f t="shared" si="7"/>
        <v>31964.827000000001</v>
      </c>
      <c r="AS36" s="247">
        <f t="shared" si="7"/>
        <v>32654.188999999995</v>
      </c>
      <c r="AT36" s="247">
        <f t="shared" si="7"/>
        <v>32623.503999999997</v>
      </c>
      <c r="AU36" s="247">
        <f t="shared" si="7"/>
        <v>31519.815999999999</v>
      </c>
      <c r="AV36" s="247">
        <f t="shared" si="7"/>
        <v>31712.649000000001</v>
      </c>
      <c r="AW36" s="247">
        <f t="shared" si="7"/>
        <v>31429.62</v>
      </c>
      <c r="AX36" s="247">
        <f t="shared" si="7"/>
        <v>32371.349000000002</v>
      </c>
      <c r="AY36" s="247">
        <f t="shared" si="7"/>
        <v>31608.489000000001</v>
      </c>
      <c r="AZ36" s="247">
        <f t="shared" si="7"/>
        <v>28607.382999999994</v>
      </c>
      <c r="BA36" s="247">
        <f t="shared" si="7"/>
        <v>30629.742999999999</v>
      </c>
      <c r="BB36" s="247">
        <f t="shared" si="7"/>
        <v>29920.409999999996</v>
      </c>
      <c r="BC36" s="247">
        <f t="shared" si="7"/>
        <v>31303.616999999995</v>
      </c>
      <c r="BD36" s="247">
        <f t="shared" si="7"/>
        <v>30420.803</v>
      </c>
      <c r="BE36" s="247">
        <f t="shared" si="7"/>
        <v>30487.222000000002</v>
      </c>
      <c r="BF36" s="247">
        <f t="shared" si="7"/>
        <v>29967.597000000002</v>
      </c>
      <c r="BG36" s="247">
        <f t="shared" si="7"/>
        <v>28675.635000000002</v>
      </c>
      <c r="BH36" s="247">
        <f t="shared" si="7"/>
        <v>28630.394</v>
      </c>
      <c r="BI36" s="247">
        <f t="shared" si="7"/>
        <v>27749.953000000001</v>
      </c>
      <c r="BJ36" s="247">
        <f t="shared" si="7"/>
        <v>28055.385999999999</v>
      </c>
    </row>
    <row r="37" spans="1:62">
      <c r="A37" s="239"/>
      <c r="B37" s="252" t="s">
        <v>662</v>
      </c>
      <c r="C37" s="252"/>
      <c r="D37" s="252"/>
      <c r="E37" s="252"/>
      <c r="F37" s="252"/>
      <c r="G37" s="252"/>
      <c r="H37" s="252"/>
      <c r="I37" s="247">
        <f>+I25</f>
        <v>0</v>
      </c>
      <c r="J37" s="247">
        <f t="shared" ref="J37:BJ37" si="8">+J25</f>
        <v>8074.8410000000003</v>
      </c>
      <c r="K37" s="247">
        <f t="shared" si="8"/>
        <v>11143</v>
      </c>
      <c r="L37" s="247">
        <f t="shared" si="8"/>
        <v>1045</v>
      </c>
      <c r="M37" s="247">
        <f t="shared" si="8"/>
        <v>0</v>
      </c>
      <c r="N37" s="247">
        <f t="shared" si="8"/>
        <v>0</v>
      </c>
      <c r="O37" s="247">
        <f t="shared" si="8"/>
        <v>0</v>
      </c>
      <c r="P37" s="247">
        <f t="shared" si="8"/>
        <v>0</v>
      </c>
      <c r="Q37" s="247">
        <f t="shared" si="8"/>
        <v>0</v>
      </c>
      <c r="R37" s="247">
        <f t="shared" si="8"/>
        <v>0</v>
      </c>
      <c r="S37" s="247">
        <f t="shared" si="8"/>
        <v>0</v>
      </c>
      <c r="T37" s="247">
        <f t="shared" si="8"/>
        <v>0</v>
      </c>
      <c r="U37" s="247">
        <f t="shared" si="8"/>
        <v>0</v>
      </c>
      <c r="V37" s="247">
        <f t="shared" si="8"/>
        <v>0</v>
      </c>
      <c r="W37" s="247">
        <f t="shared" si="8"/>
        <v>8620.8525806451598</v>
      </c>
      <c r="X37" s="247">
        <f t="shared" si="8"/>
        <v>8620.8525806451598</v>
      </c>
      <c r="Y37" s="247">
        <f t="shared" si="8"/>
        <v>8620.8525806451598</v>
      </c>
      <c r="Z37" s="247">
        <f t="shared" si="8"/>
        <v>8620.8525806451598</v>
      </c>
      <c r="AA37" s="247">
        <f t="shared" si="8"/>
        <v>8620.8525806451598</v>
      </c>
      <c r="AB37" s="247">
        <f t="shared" si="8"/>
        <v>8566.2442857142851</v>
      </c>
      <c r="AC37" s="247">
        <f t="shared" si="8"/>
        <v>8501.927849462365</v>
      </c>
      <c r="AD37" s="247">
        <f t="shared" si="8"/>
        <v>8340.5299999999988</v>
      </c>
      <c r="AE37" s="247">
        <f t="shared" si="8"/>
        <v>8376.2074193548378</v>
      </c>
      <c r="AF37" s="247">
        <f t="shared" si="8"/>
        <v>8498.5299999999988</v>
      </c>
      <c r="AG37" s="247">
        <f t="shared" si="8"/>
        <v>8498.5299999999988</v>
      </c>
      <c r="AH37" s="247">
        <f t="shared" si="8"/>
        <v>8467.949354838709</v>
      </c>
      <c r="AI37" s="247">
        <f t="shared" si="8"/>
        <v>8245.73</v>
      </c>
      <c r="AJ37" s="247">
        <f t="shared" si="8"/>
        <v>8467.949354838709</v>
      </c>
      <c r="AK37" s="247">
        <f t="shared" si="8"/>
        <v>8603.8633333333328</v>
      </c>
      <c r="AL37" s="247">
        <f t="shared" si="8"/>
        <v>8467.949354838709</v>
      </c>
      <c r="AM37" s="247">
        <f t="shared" si="8"/>
        <v>9524.7447537632434</v>
      </c>
      <c r="AN37" s="247">
        <f t="shared" si="8"/>
        <v>9444.2147998461933</v>
      </c>
      <c r="AO37" s="247">
        <f t="shared" si="8"/>
        <v>9405.8200225804485</v>
      </c>
      <c r="AP37" s="247">
        <f t="shared" si="8"/>
        <v>9236.3576569890502</v>
      </c>
      <c r="AQ37" s="247">
        <f t="shared" si="8"/>
        <v>9280.0995924729214</v>
      </c>
      <c r="AR37" s="247">
        <f t="shared" si="8"/>
        <v>9394.3576569890502</v>
      </c>
      <c r="AS37" s="247">
        <f t="shared" si="8"/>
        <v>9536.9770118277593</v>
      </c>
      <c r="AT37" s="247">
        <f t="shared" si="8"/>
        <v>9371.8415279567926</v>
      </c>
      <c r="AU37" s="247">
        <f t="shared" si="8"/>
        <v>9299.5576569890509</v>
      </c>
      <c r="AV37" s="247">
        <f t="shared" si="8"/>
        <v>9371.8415279567926</v>
      </c>
      <c r="AW37" s="247">
        <f t="shared" si="8"/>
        <v>9499.6909903223823</v>
      </c>
      <c r="AX37" s="247">
        <f t="shared" si="8"/>
        <v>9371.8415279567926</v>
      </c>
      <c r="AY37" s="247">
        <f t="shared" si="8"/>
        <v>10105.246892770681</v>
      </c>
      <c r="AZ37" s="247">
        <f t="shared" si="8"/>
        <v>10024.716938853631</v>
      </c>
      <c r="BA37" s="247">
        <f t="shared" si="8"/>
        <v>9986.3221615878865</v>
      </c>
      <c r="BB37" s="247">
        <f t="shared" si="8"/>
        <v>9816.8597959964882</v>
      </c>
      <c r="BC37" s="247">
        <f t="shared" si="8"/>
        <v>9860.6017314803594</v>
      </c>
      <c r="BD37" s="247">
        <f t="shared" si="8"/>
        <v>9974.8597959964882</v>
      </c>
      <c r="BE37" s="247">
        <f t="shared" si="8"/>
        <v>10117.479150835197</v>
      </c>
      <c r="BF37" s="247">
        <f t="shared" si="8"/>
        <v>9952.3436669642306</v>
      </c>
      <c r="BG37" s="247">
        <f t="shared" si="8"/>
        <v>9880.0597959964871</v>
      </c>
      <c r="BH37" s="247">
        <f t="shared" si="8"/>
        <v>9952.3436669642306</v>
      </c>
      <c r="BI37" s="247">
        <f t="shared" si="8"/>
        <v>10080.193129329822</v>
      </c>
      <c r="BJ37" s="247">
        <f t="shared" si="8"/>
        <v>9952.3436669642306</v>
      </c>
    </row>
    <row r="38" spans="1:62">
      <c r="A38" s="239"/>
      <c r="B38" s="252" t="s">
        <v>663</v>
      </c>
      <c r="C38" s="252"/>
      <c r="D38" s="252"/>
      <c r="E38" s="252"/>
      <c r="F38" s="252"/>
      <c r="G38" s="252"/>
      <c r="H38" s="252"/>
      <c r="I38" s="247">
        <f>+I36+I37</f>
        <v>51407.401090310625</v>
      </c>
      <c r="J38" s="247">
        <f t="shared" ref="J38:V38" si="9">+J36+J37</f>
        <v>52693.870090310622</v>
      </c>
      <c r="K38" s="247">
        <f t="shared" si="9"/>
        <v>55650.195203506235</v>
      </c>
      <c r="L38" s="247">
        <f t="shared" si="9"/>
        <v>61792.818203506235</v>
      </c>
      <c r="M38" s="247">
        <f t="shared" si="9"/>
        <v>60008.18320350624</v>
      </c>
      <c r="N38" s="247">
        <f t="shared" si="9"/>
        <v>59271.988203506247</v>
      </c>
      <c r="O38" s="247">
        <f t="shared" si="9"/>
        <v>63935.694203506238</v>
      </c>
      <c r="P38" s="247">
        <f t="shared" si="9"/>
        <v>54366.198203506239</v>
      </c>
      <c r="Q38" s="247">
        <f t="shared" si="9"/>
        <v>51726.428803506235</v>
      </c>
      <c r="R38" s="247">
        <f t="shared" si="9"/>
        <v>50929.21920350624</v>
      </c>
      <c r="S38" s="247">
        <f t="shared" si="9"/>
        <v>54592.690203506245</v>
      </c>
      <c r="T38" s="247">
        <f t="shared" si="9"/>
        <v>54236.786203506235</v>
      </c>
      <c r="U38" s="247">
        <f t="shared" si="9"/>
        <v>46392.768203506232</v>
      </c>
      <c r="V38" s="247">
        <f t="shared" si="9"/>
        <v>46116.743203506245</v>
      </c>
      <c r="W38" s="247">
        <f>+W36</f>
        <v>30632.974203506241</v>
      </c>
      <c r="X38" s="247">
        <f t="shared" ref="X38:BJ38" si="10">+X36</f>
        <v>32779.306203506239</v>
      </c>
      <c r="Y38" s="247">
        <f t="shared" si="10"/>
        <v>32977.083203506234</v>
      </c>
      <c r="Z38" s="247">
        <f t="shared" si="10"/>
        <v>34085.438203506237</v>
      </c>
      <c r="AA38" s="247">
        <f t="shared" si="10"/>
        <v>32878.935000000005</v>
      </c>
      <c r="AB38" s="247">
        <f t="shared" si="10"/>
        <v>29695.121999999999</v>
      </c>
      <c r="AC38" s="247">
        <f t="shared" si="10"/>
        <v>32267.351999999999</v>
      </c>
      <c r="AD38" s="247">
        <f t="shared" si="10"/>
        <v>31631.077000000001</v>
      </c>
      <c r="AE38" s="247">
        <f t="shared" si="10"/>
        <v>32630.889000000003</v>
      </c>
      <c r="AF38" s="247">
        <f t="shared" si="10"/>
        <v>31670.292999999998</v>
      </c>
      <c r="AG38" s="247">
        <f t="shared" si="10"/>
        <v>29055.996999999996</v>
      </c>
      <c r="AH38" s="247">
        <f t="shared" si="10"/>
        <v>31954.103000000003</v>
      </c>
      <c r="AI38" s="247">
        <f t="shared" si="10"/>
        <v>34040.116000000002</v>
      </c>
      <c r="AJ38" s="247">
        <f t="shared" si="10"/>
        <v>32963.870999999999</v>
      </c>
      <c r="AK38" s="247">
        <f t="shared" si="10"/>
        <v>33542.942999999999</v>
      </c>
      <c r="AL38" s="247">
        <f t="shared" si="10"/>
        <v>34654.772000000004</v>
      </c>
      <c r="AM38" s="247">
        <f t="shared" si="10"/>
        <v>32991.888000000006</v>
      </c>
      <c r="AN38" s="247">
        <f t="shared" si="10"/>
        <v>29987.528000000006</v>
      </c>
      <c r="AO38" s="247">
        <f t="shared" si="10"/>
        <v>33109.128000000004</v>
      </c>
      <c r="AP38" s="247">
        <f t="shared" si="10"/>
        <v>32035.855000000003</v>
      </c>
      <c r="AQ38" s="247">
        <f t="shared" si="10"/>
        <v>33032.345000000001</v>
      </c>
      <c r="AR38" s="247">
        <f t="shared" si="10"/>
        <v>31964.827000000001</v>
      </c>
      <c r="AS38" s="247">
        <f t="shared" si="10"/>
        <v>32654.188999999995</v>
      </c>
      <c r="AT38" s="247">
        <f t="shared" si="10"/>
        <v>32623.503999999997</v>
      </c>
      <c r="AU38" s="247">
        <f t="shared" si="10"/>
        <v>31519.815999999999</v>
      </c>
      <c r="AV38" s="247">
        <f t="shared" si="10"/>
        <v>31712.649000000001</v>
      </c>
      <c r="AW38" s="247">
        <f t="shared" si="10"/>
        <v>31429.62</v>
      </c>
      <c r="AX38" s="247">
        <f t="shared" si="10"/>
        <v>32371.349000000002</v>
      </c>
      <c r="AY38" s="247">
        <f t="shared" si="10"/>
        <v>31608.489000000001</v>
      </c>
      <c r="AZ38" s="247">
        <f t="shared" si="10"/>
        <v>28607.382999999994</v>
      </c>
      <c r="BA38" s="247">
        <f t="shared" si="10"/>
        <v>30629.742999999999</v>
      </c>
      <c r="BB38" s="247">
        <f t="shared" si="10"/>
        <v>29920.409999999996</v>
      </c>
      <c r="BC38" s="247">
        <f t="shared" si="10"/>
        <v>31303.616999999995</v>
      </c>
      <c r="BD38" s="247">
        <f t="shared" si="10"/>
        <v>30420.803</v>
      </c>
      <c r="BE38" s="247">
        <f t="shared" si="10"/>
        <v>30487.222000000002</v>
      </c>
      <c r="BF38" s="247">
        <f t="shared" si="10"/>
        <v>29967.597000000002</v>
      </c>
      <c r="BG38" s="247">
        <f t="shared" si="10"/>
        <v>28675.635000000002</v>
      </c>
      <c r="BH38" s="247">
        <f t="shared" si="10"/>
        <v>28630.394</v>
      </c>
      <c r="BI38" s="247">
        <f t="shared" si="10"/>
        <v>27749.953000000001</v>
      </c>
      <c r="BJ38" s="247">
        <f t="shared" si="10"/>
        <v>28055.385999999999</v>
      </c>
    </row>
    <row r="39" spans="1:62">
      <c r="A39" s="239"/>
      <c r="B39" s="252" t="s">
        <v>664</v>
      </c>
      <c r="C39" s="336">
        <v>50063.343519999995</v>
      </c>
      <c r="D39" s="336">
        <v>45979.819960000001</v>
      </c>
      <c r="E39" s="336">
        <v>49372.549559999999</v>
      </c>
      <c r="F39" s="336">
        <v>50913.114719999998</v>
      </c>
      <c r="G39" s="336">
        <v>52585.092720000001</v>
      </c>
      <c r="H39" s="336">
        <v>51293.830219999996</v>
      </c>
      <c r="I39" s="344">
        <v>54153.061790000007</v>
      </c>
      <c r="J39" s="344">
        <v>54412.412593333334</v>
      </c>
      <c r="K39" s="344">
        <v>53015.296950000004</v>
      </c>
      <c r="L39" s="344">
        <v>56131.613239999999</v>
      </c>
      <c r="M39" s="344">
        <v>54382.434230000006</v>
      </c>
      <c r="N39" s="344">
        <v>54366.694456666664</v>
      </c>
      <c r="O39" s="344">
        <f>+O41</f>
        <v>55234.006745555547</v>
      </c>
      <c r="P39" s="344">
        <f>+P41</f>
        <v>52123</v>
      </c>
      <c r="Q39" s="255">
        <v>53371.332313926672</v>
      </c>
      <c r="R39" s="247">
        <f t="shared" ref="R39:BJ39" si="11">+F39*(1+2.2%)</f>
        <v>52033.203243839998</v>
      </c>
      <c r="S39" s="247">
        <f t="shared" si="11"/>
        <v>53741.964759840004</v>
      </c>
      <c r="T39" s="247">
        <f t="shared" si="11"/>
        <v>52422.29448484</v>
      </c>
      <c r="U39" s="247">
        <f t="shared" si="11"/>
        <v>55344.429149380005</v>
      </c>
      <c r="V39" s="247">
        <f t="shared" si="11"/>
        <v>55609.485670386668</v>
      </c>
      <c r="W39" s="247">
        <f t="shared" si="11"/>
        <v>54181.633482900004</v>
      </c>
      <c r="X39" s="247">
        <f t="shared" si="11"/>
        <v>57366.508731280002</v>
      </c>
      <c r="Y39" s="247">
        <f t="shared" si="11"/>
        <v>55578.84778306001</v>
      </c>
      <c r="Z39" s="247">
        <f t="shared" si="11"/>
        <v>55562.761734713335</v>
      </c>
      <c r="AA39" s="247">
        <f t="shared" si="11"/>
        <v>56449.15489395777</v>
      </c>
      <c r="AB39" s="247">
        <f t="shared" si="11"/>
        <v>53269.705999999998</v>
      </c>
      <c r="AC39" s="247">
        <f t="shared" si="11"/>
        <v>54545.501624833058</v>
      </c>
      <c r="AD39" s="247">
        <f t="shared" si="11"/>
        <v>53177.933715204483</v>
      </c>
      <c r="AE39" s="247">
        <f t="shared" si="11"/>
        <v>54924.287984556482</v>
      </c>
      <c r="AF39" s="247">
        <f t="shared" si="11"/>
        <v>53575.584963506481</v>
      </c>
      <c r="AG39" s="247">
        <f t="shared" si="11"/>
        <v>56562.006590666366</v>
      </c>
      <c r="AH39" s="247">
        <f t="shared" si="11"/>
        <v>56832.894355135177</v>
      </c>
      <c r="AI39" s="247">
        <f t="shared" si="11"/>
        <v>55373.629419523808</v>
      </c>
      <c r="AJ39" s="247">
        <f t="shared" si="11"/>
        <v>58628.571923368167</v>
      </c>
      <c r="AK39" s="247">
        <f t="shared" si="11"/>
        <v>56801.582434287331</v>
      </c>
      <c r="AL39" s="247">
        <f t="shared" si="11"/>
        <v>56785.142492877028</v>
      </c>
      <c r="AM39" s="247">
        <f t="shared" si="11"/>
        <v>57691.036301624845</v>
      </c>
      <c r="AN39" s="247">
        <f t="shared" si="11"/>
        <v>54441.639532000001</v>
      </c>
      <c r="AO39" s="247">
        <f t="shared" si="11"/>
        <v>55745.502660579383</v>
      </c>
      <c r="AP39" s="247">
        <f t="shared" si="11"/>
        <v>54347.848256938982</v>
      </c>
      <c r="AQ39" s="247">
        <f t="shared" si="11"/>
        <v>56132.622320216724</v>
      </c>
      <c r="AR39" s="247">
        <f t="shared" si="11"/>
        <v>54754.247832703622</v>
      </c>
      <c r="AS39" s="247">
        <f t="shared" si="11"/>
        <v>57806.370735661025</v>
      </c>
      <c r="AT39" s="247">
        <f t="shared" si="11"/>
        <v>58083.218030948148</v>
      </c>
      <c r="AU39" s="247">
        <f t="shared" si="11"/>
        <v>56591.849266753336</v>
      </c>
      <c r="AV39" s="247">
        <f t="shared" si="11"/>
        <v>59918.400505682264</v>
      </c>
      <c r="AW39" s="247">
        <f t="shared" si="11"/>
        <v>58051.217247841654</v>
      </c>
      <c r="AX39" s="247">
        <f t="shared" si="11"/>
        <v>58034.415627720322</v>
      </c>
      <c r="AY39" s="247">
        <f t="shared" si="11"/>
        <v>58960.239100260595</v>
      </c>
      <c r="AZ39" s="247">
        <f t="shared" si="11"/>
        <v>55639.355601704003</v>
      </c>
      <c r="BA39" s="247">
        <f t="shared" si="11"/>
        <v>56971.903719112132</v>
      </c>
      <c r="BB39" s="247">
        <f t="shared" si="11"/>
        <v>55543.500918591642</v>
      </c>
      <c r="BC39" s="247">
        <f t="shared" si="11"/>
        <v>57367.540011261495</v>
      </c>
      <c r="BD39" s="247">
        <f t="shared" si="11"/>
        <v>55958.841285023103</v>
      </c>
      <c r="BE39" s="247">
        <f t="shared" si="11"/>
        <v>59078.110891845572</v>
      </c>
      <c r="BF39" s="247">
        <f t="shared" si="11"/>
        <v>59361.048827629005</v>
      </c>
      <c r="BG39" s="247">
        <f t="shared" si="11"/>
        <v>57836.869950621913</v>
      </c>
      <c r="BH39" s="247">
        <f t="shared" si="11"/>
        <v>61236.605316807276</v>
      </c>
      <c r="BI39" s="247">
        <f t="shared" si="11"/>
        <v>59328.344027294173</v>
      </c>
      <c r="BJ39" s="247">
        <f t="shared" si="11"/>
        <v>59311.172771530168</v>
      </c>
    </row>
    <row r="40" spans="1:62">
      <c r="A40" s="239"/>
      <c r="B40" s="252" t="s">
        <v>665</v>
      </c>
      <c r="C40" s="336">
        <f t="shared" ref="C40:M40" si="12">+C39</f>
        <v>50063.343519999995</v>
      </c>
      <c r="D40" s="336">
        <f t="shared" si="12"/>
        <v>45979.819960000001</v>
      </c>
      <c r="E40" s="336">
        <f t="shared" si="12"/>
        <v>49372.549559999999</v>
      </c>
      <c r="F40" s="336">
        <f t="shared" si="12"/>
        <v>50913.114719999998</v>
      </c>
      <c r="G40" s="336">
        <f t="shared" si="12"/>
        <v>52585.092720000001</v>
      </c>
      <c r="H40" s="336">
        <f t="shared" si="12"/>
        <v>51293.830219999996</v>
      </c>
      <c r="I40" s="344">
        <f t="shared" si="12"/>
        <v>54153.061790000007</v>
      </c>
      <c r="J40" s="344">
        <f t="shared" si="12"/>
        <v>54412.412593333334</v>
      </c>
      <c r="K40" s="344">
        <f t="shared" si="12"/>
        <v>53015.296950000004</v>
      </c>
      <c r="L40" s="344">
        <f t="shared" si="12"/>
        <v>56131.613239999999</v>
      </c>
      <c r="M40" s="344">
        <f t="shared" si="12"/>
        <v>54382.434230000006</v>
      </c>
      <c r="N40" s="344">
        <f>+N39</f>
        <v>54366.694456666664</v>
      </c>
      <c r="O40" s="344">
        <f>+O41</f>
        <v>55234.006745555547</v>
      </c>
      <c r="P40" s="344">
        <f>+P41</f>
        <v>52123</v>
      </c>
      <c r="Q40" s="255">
        <v>53893.556700560002</v>
      </c>
      <c r="R40" s="247">
        <f t="shared" ref="R40:BJ40" si="13">+F40*(1+3.2%)</f>
        <v>52542.33439104</v>
      </c>
      <c r="S40" s="247">
        <f t="shared" si="13"/>
        <v>54267.815687040005</v>
      </c>
      <c r="T40" s="247">
        <f t="shared" si="13"/>
        <v>52935.232787039997</v>
      </c>
      <c r="U40" s="247">
        <f t="shared" si="13"/>
        <v>55885.959767280008</v>
      </c>
      <c r="V40" s="247">
        <f t="shared" si="13"/>
        <v>56153.609796320001</v>
      </c>
      <c r="W40" s="247">
        <f t="shared" si="13"/>
        <v>54711.786452400003</v>
      </c>
      <c r="X40" s="247">
        <f t="shared" si="13"/>
        <v>57927.824863679998</v>
      </c>
      <c r="Y40" s="247">
        <f t="shared" si="13"/>
        <v>56122.672125360004</v>
      </c>
      <c r="Z40" s="247">
        <f t="shared" si="13"/>
        <v>56106.428679279998</v>
      </c>
      <c r="AA40" s="247">
        <f t="shared" si="13"/>
        <v>57001.494961413329</v>
      </c>
      <c r="AB40" s="247">
        <f t="shared" si="13"/>
        <v>53790.936000000002</v>
      </c>
      <c r="AC40" s="247">
        <f t="shared" si="13"/>
        <v>55618.150514977926</v>
      </c>
      <c r="AD40" s="247">
        <f t="shared" si="13"/>
        <v>54223.689091553279</v>
      </c>
      <c r="AE40" s="247">
        <f t="shared" si="13"/>
        <v>56004.385789025284</v>
      </c>
      <c r="AF40" s="247">
        <f t="shared" si="13"/>
        <v>54629.160236225282</v>
      </c>
      <c r="AG40" s="247">
        <f t="shared" si="13"/>
        <v>57674.310479832973</v>
      </c>
      <c r="AH40" s="247">
        <f t="shared" si="13"/>
        <v>57950.525309802244</v>
      </c>
      <c r="AI40" s="247">
        <f t="shared" si="13"/>
        <v>56462.563618876804</v>
      </c>
      <c r="AJ40" s="247">
        <f t="shared" si="13"/>
        <v>59781.515259317763</v>
      </c>
      <c r="AK40" s="247">
        <f t="shared" si="13"/>
        <v>57918.597633371523</v>
      </c>
      <c r="AL40" s="247">
        <f t="shared" si="13"/>
        <v>57901.834397016959</v>
      </c>
      <c r="AM40" s="247">
        <f t="shared" si="13"/>
        <v>58825.542800178555</v>
      </c>
      <c r="AN40" s="247">
        <f t="shared" si="13"/>
        <v>55512.245952000005</v>
      </c>
      <c r="AO40" s="247">
        <f t="shared" si="13"/>
        <v>57397.931331457221</v>
      </c>
      <c r="AP40" s="247">
        <f t="shared" si="13"/>
        <v>55958.847142482984</v>
      </c>
      <c r="AQ40" s="247">
        <f t="shared" si="13"/>
        <v>57796.526134274092</v>
      </c>
      <c r="AR40" s="247">
        <f t="shared" si="13"/>
        <v>56377.293363784491</v>
      </c>
      <c r="AS40" s="247">
        <f t="shared" si="13"/>
        <v>59519.888415187626</v>
      </c>
      <c r="AT40" s="247">
        <f t="shared" si="13"/>
        <v>59804.942119715917</v>
      </c>
      <c r="AU40" s="247">
        <f t="shared" si="13"/>
        <v>58269.365654680863</v>
      </c>
      <c r="AV40" s="247">
        <f t="shared" si="13"/>
        <v>61694.523747615931</v>
      </c>
      <c r="AW40" s="247">
        <f t="shared" si="13"/>
        <v>59771.992757639411</v>
      </c>
      <c r="AX40" s="247">
        <f t="shared" si="13"/>
        <v>59754.693097721502</v>
      </c>
      <c r="AY40" s="247">
        <f t="shared" si="13"/>
        <v>60707.960169784274</v>
      </c>
      <c r="AZ40" s="247">
        <f t="shared" si="13"/>
        <v>57288.637822464007</v>
      </c>
      <c r="BA40" s="247">
        <f t="shared" si="13"/>
        <v>59234.665134063856</v>
      </c>
      <c r="BB40" s="247">
        <f t="shared" si="13"/>
        <v>57749.530251042444</v>
      </c>
      <c r="BC40" s="247">
        <f t="shared" si="13"/>
        <v>59646.014970570868</v>
      </c>
      <c r="BD40" s="247">
        <f t="shared" si="13"/>
        <v>58181.366751425594</v>
      </c>
      <c r="BE40" s="247">
        <f t="shared" si="13"/>
        <v>61424.524844473635</v>
      </c>
      <c r="BF40" s="247">
        <f t="shared" si="13"/>
        <v>61718.700267546825</v>
      </c>
      <c r="BG40" s="247">
        <f t="shared" si="13"/>
        <v>60133.985355630655</v>
      </c>
      <c r="BH40" s="247">
        <f t="shared" si="13"/>
        <v>63668.74850753964</v>
      </c>
      <c r="BI40" s="247">
        <f t="shared" si="13"/>
        <v>61684.696525883875</v>
      </c>
      <c r="BJ40" s="247">
        <f t="shared" si="13"/>
        <v>61666.843276848595</v>
      </c>
    </row>
    <row r="41" spans="1:62">
      <c r="A41" s="239"/>
      <c r="B41" s="343" t="s">
        <v>666</v>
      </c>
      <c r="C41" s="340"/>
      <c r="D41" s="340"/>
      <c r="E41" s="340"/>
      <c r="F41" s="340"/>
      <c r="G41" s="340"/>
      <c r="H41" s="340"/>
      <c r="I41" s="344">
        <f t="shared" ref="I41:N41" si="14">+I40</f>
        <v>54153.061790000007</v>
      </c>
      <c r="J41" s="344">
        <f t="shared" si="14"/>
        <v>54412.412593333334</v>
      </c>
      <c r="K41" s="344">
        <f t="shared" si="14"/>
        <v>53015.296950000004</v>
      </c>
      <c r="L41" s="344">
        <f t="shared" si="14"/>
        <v>56131.613239999999</v>
      </c>
      <c r="M41" s="344">
        <f t="shared" si="14"/>
        <v>54382.434230000006</v>
      </c>
      <c r="N41" s="344">
        <f t="shared" si="14"/>
        <v>54366.694456666664</v>
      </c>
      <c r="O41" s="345">
        <v>55234.006745555547</v>
      </c>
      <c r="P41" s="345">
        <v>52123</v>
      </c>
      <c r="Q41" s="342">
        <v>52790.266862570039</v>
      </c>
      <c r="R41" s="342">
        <v>48997.314884275278</v>
      </c>
      <c r="S41" s="342">
        <v>50871.067371984485</v>
      </c>
      <c r="T41" s="341">
        <v>52422.294495059999</v>
      </c>
      <c r="U41" s="341">
        <v>55344.429149380005</v>
      </c>
      <c r="V41" s="341">
        <v>55609.485670386668</v>
      </c>
      <c r="W41" s="341">
        <v>54181.633482900004</v>
      </c>
      <c r="X41" s="341">
        <v>57366.508731280002</v>
      </c>
      <c r="Y41" s="341">
        <v>55563.059688593334</v>
      </c>
      <c r="Z41" s="341">
        <v>56114.967888979998</v>
      </c>
      <c r="AA41" s="341">
        <v>56449.15489395777</v>
      </c>
      <c r="AB41" s="341">
        <v>53269.705999999998</v>
      </c>
      <c r="AC41" s="341">
        <v>54594.694752574476</v>
      </c>
      <c r="AD41" s="341">
        <v>53177.933715204483</v>
      </c>
      <c r="AE41" s="341">
        <v>54924.287984556482</v>
      </c>
      <c r="AF41" s="341">
        <v>53575.584973951321</v>
      </c>
      <c r="AG41" s="341">
        <v>56562.006590666366</v>
      </c>
      <c r="AH41" s="341">
        <v>56832.894355135177</v>
      </c>
      <c r="AI41" s="341">
        <v>55373.629419523808</v>
      </c>
      <c r="AJ41" s="341">
        <v>58628.571923368167</v>
      </c>
      <c r="AK41" s="341">
        <v>56785.447001742388</v>
      </c>
      <c r="AL41" s="341">
        <v>57349.497182537561</v>
      </c>
      <c r="AM41" s="341">
        <v>57691.036301624845</v>
      </c>
      <c r="AN41" s="341">
        <v>54441.639532000001</v>
      </c>
      <c r="AO41" s="341">
        <v>55795.778037131116</v>
      </c>
      <c r="AP41" s="341">
        <v>54347.848256938982</v>
      </c>
      <c r="AQ41" s="341">
        <v>56132.622320216724</v>
      </c>
      <c r="AR41" s="341">
        <v>54754.247843378253</v>
      </c>
      <c r="AS41" s="341">
        <v>57806.370735661025</v>
      </c>
      <c r="AT41" s="341">
        <v>58083.218030948148</v>
      </c>
      <c r="AU41" s="341">
        <v>56591.849266753336</v>
      </c>
      <c r="AV41" s="341">
        <v>59918.400505682264</v>
      </c>
      <c r="AW41" s="341">
        <v>58034.726835780719</v>
      </c>
      <c r="AX41" s="341">
        <v>58611.186120553386</v>
      </c>
      <c r="AY41" s="341">
        <v>58960.239100260595</v>
      </c>
      <c r="AZ41" s="341">
        <v>55639.355601704003</v>
      </c>
      <c r="BA41" s="341">
        <v>57023.285153948003</v>
      </c>
      <c r="BB41" s="341">
        <v>55543.500918591642</v>
      </c>
      <c r="BC41" s="341">
        <v>57367.540011261495</v>
      </c>
      <c r="BD41" s="341">
        <v>55958.841295932572</v>
      </c>
      <c r="BE41" s="341">
        <v>59078.110891845572</v>
      </c>
      <c r="BF41" s="341">
        <v>59361.048827629005</v>
      </c>
      <c r="BG41" s="341">
        <v>57836.869950621913</v>
      </c>
      <c r="BH41" s="341">
        <v>61236.605316807276</v>
      </c>
      <c r="BI41" s="341">
        <v>59311.490826167894</v>
      </c>
      <c r="BJ41" s="341">
        <v>59900.632215205558</v>
      </c>
    </row>
    <row r="43" spans="1:62">
      <c r="B43" s="252" t="s">
        <v>667</v>
      </c>
      <c r="C43" s="252"/>
      <c r="D43" s="252"/>
      <c r="E43" s="252"/>
      <c r="F43" s="252"/>
      <c r="G43" s="252"/>
      <c r="H43" s="252"/>
      <c r="I43" s="324">
        <f>+I38-I39</f>
        <v>-2745.6606996893825</v>
      </c>
      <c r="J43" s="324">
        <f t="shared" ref="J43:BJ43" si="15">+J38-J39</f>
        <v>-1718.5425030227125</v>
      </c>
      <c r="K43" s="324">
        <f t="shared" si="15"/>
        <v>2634.8982535062314</v>
      </c>
      <c r="L43" s="324">
        <f t="shared" si="15"/>
        <v>5661.2049635062358</v>
      </c>
      <c r="M43" s="324">
        <f t="shared" si="15"/>
        <v>5625.7489735062336</v>
      </c>
      <c r="N43" s="324">
        <f t="shared" si="15"/>
        <v>4905.293746839583</v>
      </c>
      <c r="O43" s="324">
        <f t="shared" si="15"/>
        <v>8701.6874579506912</v>
      </c>
      <c r="P43" s="324">
        <f t="shared" si="15"/>
        <v>2243.1982035062392</v>
      </c>
      <c r="Q43" s="324">
        <f t="shared" si="15"/>
        <v>-1644.9035104204377</v>
      </c>
      <c r="R43" s="324">
        <f t="shared" si="15"/>
        <v>-1103.9840403337585</v>
      </c>
      <c r="S43" s="324">
        <f t="shared" si="15"/>
        <v>850.72544366624061</v>
      </c>
      <c r="T43" s="324">
        <f t="shared" si="15"/>
        <v>1814.4917186662351</v>
      </c>
      <c r="U43" s="324">
        <f t="shared" si="15"/>
        <v>-8951.660945873773</v>
      </c>
      <c r="V43" s="324">
        <f t="shared" si="15"/>
        <v>-9492.7424668804233</v>
      </c>
      <c r="W43" s="324">
        <f t="shared" si="15"/>
        <v>-23548.659279393763</v>
      </c>
      <c r="X43" s="324">
        <f t="shared" si="15"/>
        <v>-24587.202527773763</v>
      </c>
      <c r="Y43" s="324">
        <f t="shared" si="15"/>
        <v>-22601.764579553776</v>
      </c>
      <c r="Z43" s="324">
        <f t="shared" si="15"/>
        <v>-21477.323531207097</v>
      </c>
      <c r="AA43" s="324">
        <f t="shared" si="15"/>
        <v>-23570.219893957765</v>
      </c>
      <c r="AB43" s="324">
        <f t="shared" si="15"/>
        <v>-23574.583999999999</v>
      </c>
      <c r="AC43" s="324">
        <f t="shared" si="15"/>
        <v>-22278.149624833059</v>
      </c>
      <c r="AD43" s="324">
        <f t="shared" si="15"/>
        <v>-21546.856715204482</v>
      </c>
      <c r="AE43" s="324">
        <f t="shared" si="15"/>
        <v>-22293.398984556479</v>
      </c>
      <c r="AF43" s="324">
        <f t="shared" si="15"/>
        <v>-21905.291963506483</v>
      </c>
      <c r="AG43" s="324">
        <f t="shared" si="15"/>
        <v>-27506.00959066637</v>
      </c>
      <c r="AH43" s="324">
        <f t="shared" si="15"/>
        <v>-24878.791355135174</v>
      </c>
      <c r="AI43" s="324">
        <f t="shared" si="15"/>
        <v>-21333.513419523806</v>
      </c>
      <c r="AJ43" s="324">
        <f t="shared" si="15"/>
        <v>-25664.700923368167</v>
      </c>
      <c r="AK43" s="324">
        <f t="shared" si="15"/>
        <v>-23258.639434287332</v>
      </c>
      <c r="AL43" s="324">
        <f t="shared" si="15"/>
        <v>-22130.370492877024</v>
      </c>
      <c r="AM43" s="324">
        <f t="shared" si="15"/>
        <v>-24699.148301624838</v>
      </c>
      <c r="AN43" s="324">
        <f t="shared" si="15"/>
        <v>-24454.111531999995</v>
      </c>
      <c r="AO43" s="324">
        <f t="shared" si="15"/>
        <v>-22636.374660579379</v>
      </c>
      <c r="AP43" s="324">
        <f t="shared" si="15"/>
        <v>-22311.993256938978</v>
      </c>
      <c r="AQ43" s="324">
        <f t="shared" si="15"/>
        <v>-23100.277320216723</v>
      </c>
      <c r="AR43" s="324">
        <f t="shared" si="15"/>
        <v>-22789.420832703621</v>
      </c>
      <c r="AS43" s="324">
        <f t="shared" si="15"/>
        <v>-25152.18173566103</v>
      </c>
      <c r="AT43" s="324">
        <f t="shared" si="15"/>
        <v>-25459.714030948151</v>
      </c>
      <c r="AU43" s="324">
        <f t="shared" si="15"/>
        <v>-25072.033266753337</v>
      </c>
      <c r="AV43" s="324">
        <f t="shared" si="15"/>
        <v>-28205.751505682263</v>
      </c>
      <c r="AW43" s="324">
        <f t="shared" si="15"/>
        <v>-26621.597247841655</v>
      </c>
      <c r="AX43" s="324">
        <f t="shared" si="15"/>
        <v>-25663.06662772032</v>
      </c>
      <c r="AY43" s="324">
        <f t="shared" si="15"/>
        <v>-27351.750100260593</v>
      </c>
      <c r="AZ43" s="324">
        <f t="shared" si="15"/>
        <v>-27031.972601704008</v>
      </c>
      <c r="BA43" s="324">
        <f t="shared" si="15"/>
        <v>-26342.160719112133</v>
      </c>
      <c r="BB43" s="324">
        <f t="shared" si="15"/>
        <v>-25623.090918591646</v>
      </c>
      <c r="BC43" s="324">
        <f t="shared" si="15"/>
        <v>-26063.923011261501</v>
      </c>
      <c r="BD43" s="324">
        <f t="shared" si="15"/>
        <v>-25538.038285023104</v>
      </c>
      <c r="BE43" s="324">
        <f t="shared" si="15"/>
        <v>-28590.88889184557</v>
      </c>
      <c r="BF43" s="324">
        <f t="shared" si="15"/>
        <v>-29393.451827629004</v>
      </c>
      <c r="BG43" s="324">
        <f t="shared" si="15"/>
        <v>-29161.234950621911</v>
      </c>
      <c r="BH43" s="324">
        <f t="shared" si="15"/>
        <v>-32606.211316807276</v>
      </c>
      <c r="BI43" s="324">
        <f t="shared" si="15"/>
        <v>-31578.391027294172</v>
      </c>
      <c r="BJ43" s="324">
        <f t="shared" si="15"/>
        <v>-31255.786771530169</v>
      </c>
    </row>
    <row r="44" spans="1:62">
      <c r="B44" s="252" t="s">
        <v>668</v>
      </c>
      <c r="C44" s="252"/>
      <c r="D44" s="252"/>
      <c r="E44" s="252"/>
      <c r="F44" s="252"/>
      <c r="G44" s="252"/>
      <c r="H44" s="252"/>
      <c r="I44" s="324">
        <f>+I38-I40</f>
        <v>-2745.6606996893825</v>
      </c>
      <c r="J44" s="324">
        <f t="shared" ref="J44:BJ44" si="16">+J38-J40</f>
        <v>-1718.5425030227125</v>
      </c>
      <c r="K44" s="324">
        <f t="shared" si="16"/>
        <v>2634.8982535062314</v>
      </c>
      <c r="L44" s="324">
        <f t="shared" si="16"/>
        <v>5661.2049635062358</v>
      </c>
      <c r="M44" s="324">
        <f t="shared" si="16"/>
        <v>5625.7489735062336</v>
      </c>
      <c r="N44" s="324">
        <f t="shared" si="16"/>
        <v>4905.293746839583</v>
      </c>
      <c r="O44" s="324">
        <f t="shared" si="16"/>
        <v>8701.6874579506912</v>
      </c>
      <c r="P44" s="324">
        <f t="shared" si="16"/>
        <v>2243.1982035062392</v>
      </c>
      <c r="Q44" s="324">
        <f t="shared" si="16"/>
        <v>-2167.1278970537678</v>
      </c>
      <c r="R44" s="324">
        <f t="shared" si="16"/>
        <v>-1613.11518753376</v>
      </c>
      <c r="S44" s="324">
        <f t="shared" si="16"/>
        <v>324.87451646623958</v>
      </c>
      <c r="T44" s="324">
        <f t="shared" si="16"/>
        <v>1301.5534164662386</v>
      </c>
      <c r="U44" s="324">
        <f t="shared" si="16"/>
        <v>-9493.1915637737766</v>
      </c>
      <c r="V44" s="324">
        <f t="shared" si="16"/>
        <v>-10036.866592813756</v>
      </c>
      <c r="W44" s="324">
        <f t="shared" si="16"/>
        <v>-24078.812248893762</v>
      </c>
      <c r="X44" s="324">
        <f t="shared" si="16"/>
        <v>-25148.518660173759</v>
      </c>
      <c r="Y44" s="324">
        <f t="shared" si="16"/>
        <v>-23145.58892185377</v>
      </c>
      <c r="Z44" s="324">
        <f t="shared" si="16"/>
        <v>-22020.99047577376</v>
      </c>
      <c r="AA44" s="324">
        <f t="shared" si="16"/>
        <v>-24122.559961413324</v>
      </c>
      <c r="AB44" s="324">
        <f t="shared" si="16"/>
        <v>-24095.814000000002</v>
      </c>
      <c r="AC44" s="324">
        <f t="shared" si="16"/>
        <v>-23350.798514977927</v>
      </c>
      <c r="AD44" s="324">
        <f t="shared" si="16"/>
        <v>-22592.612091553277</v>
      </c>
      <c r="AE44" s="324">
        <f t="shared" si="16"/>
        <v>-23373.496789025281</v>
      </c>
      <c r="AF44" s="324">
        <f t="shared" si="16"/>
        <v>-22958.867236225284</v>
      </c>
      <c r="AG44" s="324">
        <f t="shared" si="16"/>
        <v>-28618.313479832977</v>
      </c>
      <c r="AH44" s="324">
        <f t="shared" si="16"/>
        <v>-25996.422309802241</v>
      </c>
      <c r="AI44" s="324">
        <f t="shared" si="16"/>
        <v>-22422.447618876802</v>
      </c>
      <c r="AJ44" s="324">
        <f t="shared" si="16"/>
        <v>-26817.644259317763</v>
      </c>
      <c r="AK44" s="324">
        <f t="shared" si="16"/>
        <v>-24375.654633371523</v>
      </c>
      <c r="AL44" s="324">
        <f t="shared" si="16"/>
        <v>-23247.062397016954</v>
      </c>
      <c r="AM44" s="324">
        <f t="shared" si="16"/>
        <v>-25833.654800178549</v>
      </c>
      <c r="AN44" s="324">
        <f t="shared" si="16"/>
        <v>-25524.717951999999</v>
      </c>
      <c r="AO44" s="324">
        <f t="shared" si="16"/>
        <v>-24288.803331457217</v>
      </c>
      <c r="AP44" s="324">
        <f t="shared" si="16"/>
        <v>-23922.992142482981</v>
      </c>
      <c r="AQ44" s="324">
        <f t="shared" si="16"/>
        <v>-24764.181134274091</v>
      </c>
      <c r="AR44" s="324">
        <f t="shared" si="16"/>
        <v>-24412.46636378449</v>
      </c>
      <c r="AS44" s="324">
        <f t="shared" si="16"/>
        <v>-26865.699415187632</v>
      </c>
      <c r="AT44" s="324">
        <f t="shared" si="16"/>
        <v>-27181.43811971592</v>
      </c>
      <c r="AU44" s="324">
        <f t="shared" si="16"/>
        <v>-26749.549654680864</v>
      </c>
      <c r="AV44" s="324">
        <f t="shared" si="16"/>
        <v>-29981.87474761593</v>
      </c>
      <c r="AW44" s="324">
        <f t="shared" si="16"/>
        <v>-28342.372757639412</v>
      </c>
      <c r="AX44" s="324">
        <f t="shared" si="16"/>
        <v>-27383.3440977215</v>
      </c>
      <c r="AY44" s="324">
        <f t="shared" si="16"/>
        <v>-29099.471169784272</v>
      </c>
      <c r="AZ44" s="324">
        <f t="shared" si="16"/>
        <v>-28681.254822464012</v>
      </c>
      <c r="BA44" s="324">
        <f t="shared" si="16"/>
        <v>-28604.922134063858</v>
      </c>
      <c r="BB44" s="324">
        <f t="shared" si="16"/>
        <v>-27829.120251042448</v>
      </c>
      <c r="BC44" s="324">
        <f t="shared" si="16"/>
        <v>-28342.397970570873</v>
      </c>
      <c r="BD44" s="324">
        <f t="shared" si="16"/>
        <v>-27760.563751425594</v>
      </c>
      <c r="BE44" s="324">
        <f t="shared" si="16"/>
        <v>-30937.302844473634</v>
      </c>
      <c r="BF44" s="324">
        <f t="shared" si="16"/>
        <v>-31751.103267546823</v>
      </c>
      <c r="BG44" s="324">
        <f t="shared" si="16"/>
        <v>-31458.350355630653</v>
      </c>
      <c r="BH44" s="324">
        <f t="shared" si="16"/>
        <v>-35038.35450753964</v>
      </c>
      <c r="BI44" s="324">
        <f t="shared" si="16"/>
        <v>-33934.743525883874</v>
      </c>
      <c r="BJ44" s="324">
        <f t="shared" si="16"/>
        <v>-33611.457276848596</v>
      </c>
    </row>
    <row r="45" spans="1:62">
      <c r="B45" s="343" t="s">
        <v>669</v>
      </c>
      <c r="C45" s="252"/>
      <c r="D45" s="252"/>
      <c r="E45" s="252"/>
      <c r="F45" s="252"/>
      <c r="G45" s="252"/>
      <c r="H45" s="252"/>
      <c r="I45" s="324">
        <f t="shared" ref="I45:N45" si="17">+I38-I41</f>
        <v>-2745.6606996893825</v>
      </c>
      <c r="J45" s="324">
        <f t="shared" si="17"/>
        <v>-1718.5425030227125</v>
      </c>
      <c r="K45" s="324">
        <f t="shared" si="17"/>
        <v>2634.8982535062314</v>
      </c>
      <c r="L45" s="324">
        <f t="shared" si="17"/>
        <v>5661.2049635062358</v>
      </c>
      <c r="M45" s="324">
        <f t="shared" si="17"/>
        <v>5625.7489735062336</v>
      </c>
      <c r="N45" s="324">
        <f t="shared" si="17"/>
        <v>4905.293746839583</v>
      </c>
      <c r="O45" s="324">
        <f t="shared" ref="O45:T45" si="18">+O38-O41</f>
        <v>8701.6874579506912</v>
      </c>
      <c r="P45" s="324">
        <f t="shared" si="18"/>
        <v>2243.1982035062392</v>
      </c>
      <c r="Q45" s="324">
        <f t="shared" si="18"/>
        <v>-1063.8380590638044</v>
      </c>
      <c r="R45" s="324">
        <f t="shared" si="18"/>
        <v>1931.9043192309618</v>
      </c>
      <c r="S45" s="324">
        <f t="shared" si="18"/>
        <v>3721.6228315217595</v>
      </c>
      <c r="T45" s="324">
        <f t="shared" si="18"/>
        <v>1814.4917084462359</v>
      </c>
      <c r="U45" s="324">
        <f t="shared" ref="U45:BJ45" si="19">+U38-U39</f>
        <v>-8951.660945873773</v>
      </c>
      <c r="V45" s="324">
        <f t="shared" si="19"/>
        <v>-9492.7424668804233</v>
      </c>
      <c r="W45" s="324">
        <f t="shared" si="19"/>
        <v>-23548.659279393763</v>
      </c>
      <c r="X45" s="324">
        <f t="shared" si="19"/>
        <v>-24587.202527773763</v>
      </c>
      <c r="Y45" s="324">
        <f t="shared" si="19"/>
        <v>-22601.764579553776</v>
      </c>
      <c r="Z45" s="324">
        <f t="shared" si="19"/>
        <v>-21477.323531207097</v>
      </c>
      <c r="AA45" s="324">
        <f t="shared" si="19"/>
        <v>-23570.219893957765</v>
      </c>
      <c r="AB45" s="324">
        <f t="shared" si="19"/>
        <v>-23574.583999999999</v>
      </c>
      <c r="AC45" s="324">
        <f t="shared" si="19"/>
        <v>-22278.149624833059</v>
      </c>
      <c r="AD45" s="324">
        <f t="shared" si="19"/>
        <v>-21546.856715204482</v>
      </c>
      <c r="AE45" s="324">
        <f t="shared" si="19"/>
        <v>-22293.398984556479</v>
      </c>
      <c r="AF45" s="324">
        <f t="shared" si="19"/>
        <v>-21905.291963506483</v>
      </c>
      <c r="AG45" s="324">
        <f t="shared" si="19"/>
        <v>-27506.00959066637</v>
      </c>
      <c r="AH45" s="324">
        <f t="shared" si="19"/>
        <v>-24878.791355135174</v>
      </c>
      <c r="AI45" s="324">
        <f t="shared" si="19"/>
        <v>-21333.513419523806</v>
      </c>
      <c r="AJ45" s="324">
        <f t="shared" si="19"/>
        <v>-25664.700923368167</v>
      </c>
      <c r="AK45" s="324">
        <f t="shared" si="19"/>
        <v>-23258.639434287332</v>
      </c>
      <c r="AL45" s="324">
        <f t="shared" si="19"/>
        <v>-22130.370492877024</v>
      </c>
      <c r="AM45" s="324">
        <f t="shared" si="19"/>
        <v>-24699.148301624838</v>
      </c>
      <c r="AN45" s="324">
        <f t="shared" si="19"/>
        <v>-24454.111531999995</v>
      </c>
      <c r="AO45" s="324">
        <f t="shared" si="19"/>
        <v>-22636.374660579379</v>
      </c>
      <c r="AP45" s="324">
        <f t="shared" si="19"/>
        <v>-22311.993256938978</v>
      </c>
      <c r="AQ45" s="324">
        <f t="shared" si="19"/>
        <v>-23100.277320216723</v>
      </c>
      <c r="AR45" s="324">
        <f t="shared" si="19"/>
        <v>-22789.420832703621</v>
      </c>
      <c r="AS45" s="324">
        <f t="shared" si="19"/>
        <v>-25152.18173566103</v>
      </c>
      <c r="AT45" s="324">
        <f t="shared" si="19"/>
        <v>-25459.714030948151</v>
      </c>
      <c r="AU45" s="324">
        <f t="shared" si="19"/>
        <v>-25072.033266753337</v>
      </c>
      <c r="AV45" s="324">
        <f t="shared" si="19"/>
        <v>-28205.751505682263</v>
      </c>
      <c r="AW45" s="324">
        <f t="shared" si="19"/>
        <v>-26621.597247841655</v>
      </c>
      <c r="AX45" s="324">
        <f t="shared" si="19"/>
        <v>-25663.06662772032</v>
      </c>
      <c r="AY45" s="324">
        <f t="shared" si="19"/>
        <v>-27351.750100260593</v>
      </c>
      <c r="AZ45" s="324">
        <f t="shared" si="19"/>
        <v>-27031.972601704008</v>
      </c>
      <c r="BA45" s="324">
        <f t="shared" si="19"/>
        <v>-26342.160719112133</v>
      </c>
      <c r="BB45" s="324">
        <f t="shared" si="19"/>
        <v>-25623.090918591646</v>
      </c>
      <c r="BC45" s="324">
        <f t="shared" si="19"/>
        <v>-26063.923011261501</v>
      </c>
      <c r="BD45" s="324">
        <f t="shared" si="19"/>
        <v>-25538.038285023104</v>
      </c>
      <c r="BE45" s="324">
        <f t="shared" si="19"/>
        <v>-28590.88889184557</v>
      </c>
      <c r="BF45" s="324">
        <f t="shared" si="19"/>
        <v>-29393.451827629004</v>
      </c>
      <c r="BG45" s="324">
        <f t="shared" si="19"/>
        <v>-29161.234950621911</v>
      </c>
      <c r="BH45" s="324">
        <f t="shared" si="19"/>
        <v>-32606.211316807276</v>
      </c>
      <c r="BI45" s="324">
        <f t="shared" si="19"/>
        <v>-31578.391027294172</v>
      </c>
      <c r="BJ45" s="324">
        <f t="shared" si="19"/>
        <v>-31255.786771530169</v>
      </c>
    </row>
    <row r="47" spans="1:62">
      <c r="U47" s="346"/>
      <c r="V47" s="346"/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J47" s="346"/>
      <c r="AK47" s="346"/>
      <c r="AL47" s="346"/>
      <c r="AM47" s="346"/>
      <c r="AN47" s="346"/>
      <c r="AO47" s="346"/>
      <c r="AP47" s="346"/>
      <c r="AQ47" s="346"/>
      <c r="AR47" s="346"/>
      <c r="AS47" s="346"/>
      <c r="AT47" s="346"/>
      <c r="AU47" s="346"/>
      <c r="AV47" s="346"/>
      <c r="AW47" s="346"/>
      <c r="AX47" s="346"/>
      <c r="AY47" s="346"/>
      <c r="AZ47" s="346"/>
      <c r="BA47" s="346"/>
      <c r="BB47" s="346"/>
      <c r="BC47" s="346"/>
      <c r="BD47" s="346"/>
      <c r="BE47" s="346"/>
      <c r="BF47" s="346"/>
      <c r="BG47" s="346"/>
      <c r="BH47" s="346"/>
      <c r="BI47" s="346"/>
      <c r="BJ47" s="346"/>
    </row>
  </sheetData>
  <mergeCells count="5">
    <mergeCell ref="A8:B8"/>
    <mergeCell ref="A9:A16"/>
    <mergeCell ref="A17:B17"/>
    <mergeCell ref="A25:B25"/>
    <mergeCell ref="B28:B32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D35"/>
  <sheetViews>
    <sheetView showGridLines="0" zoomScale="116" workbookViewId="0">
      <selection activeCell="A3" sqref="A3:BD35"/>
    </sheetView>
  </sheetViews>
  <sheetFormatPr baseColWidth="10" defaultColWidth="10.85546875" defaultRowHeight="12.75"/>
  <cols>
    <col min="1" max="1" width="19.85546875" style="239" customWidth="1"/>
    <col min="2" max="2" width="23" style="239" bestFit="1" customWidth="1"/>
    <col min="3" max="16384" width="10.85546875" style="239"/>
  </cols>
  <sheetData>
    <row r="1" spans="1:56">
      <c r="A1" s="751" t="s">
        <v>670</v>
      </c>
      <c r="B1" s="751"/>
    </row>
    <row r="2" spans="1:56" s="241" customFormat="1" ht="15" customHeight="1">
      <c r="A2" s="240"/>
      <c r="B2" s="240"/>
    </row>
    <row r="3" spans="1:56">
      <c r="A3" s="257" t="s">
        <v>641</v>
      </c>
      <c r="B3" s="258" t="s">
        <v>28</v>
      </c>
      <c r="C3" s="256">
        <v>43647</v>
      </c>
      <c r="D3" s="256">
        <v>43678</v>
      </c>
      <c r="E3" s="256">
        <v>43709</v>
      </c>
      <c r="F3" s="256">
        <v>43739</v>
      </c>
      <c r="G3" s="256">
        <v>43770</v>
      </c>
      <c r="H3" s="256">
        <v>43800</v>
      </c>
      <c r="I3" s="256">
        <v>43831</v>
      </c>
      <c r="J3" s="256">
        <v>43862</v>
      </c>
      <c r="K3" s="256">
        <v>43891</v>
      </c>
      <c r="L3" s="256">
        <v>43922</v>
      </c>
      <c r="M3" s="256">
        <v>43952</v>
      </c>
      <c r="N3" s="256">
        <v>43983</v>
      </c>
      <c r="O3" s="256">
        <v>44013</v>
      </c>
      <c r="P3" s="256">
        <v>44044</v>
      </c>
      <c r="Q3" s="256">
        <v>44075</v>
      </c>
      <c r="R3" s="256">
        <v>44105</v>
      </c>
      <c r="S3" s="256">
        <v>44136</v>
      </c>
      <c r="T3" s="256">
        <v>44166</v>
      </c>
      <c r="U3" s="256">
        <v>44197</v>
      </c>
      <c r="V3" s="256">
        <v>44228</v>
      </c>
      <c r="W3" s="256">
        <v>44256</v>
      </c>
      <c r="X3" s="256">
        <v>44287</v>
      </c>
      <c r="Y3" s="256">
        <v>44317</v>
      </c>
      <c r="Z3" s="256">
        <v>44348</v>
      </c>
      <c r="AA3" s="256">
        <v>44378</v>
      </c>
      <c r="AB3" s="256">
        <v>44409</v>
      </c>
      <c r="AC3" s="256">
        <v>44440</v>
      </c>
      <c r="AD3" s="256">
        <v>44470</v>
      </c>
      <c r="AE3" s="256">
        <v>44501</v>
      </c>
      <c r="AF3" s="256">
        <v>44531</v>
      </c>
      <c r="AG3" s="256">
        <v>44562</v>
      </c>
      <c r="AH3" s="256">
        <v>44593</v>
      </c>
      <c r="AI3" s="256">
        <v>44621</v>
      </c>
      <c r="AJ3" s="256">
        <v>44652</v>
      </c>
      <c r="AK3" s="256">
        <v>44682</v>
      </c>
      <c r="AL3" s="256">
        <v>44713</v>
      </c>
      <c r="AM3" s="256">
        <v>44743</v>
      </c>
      <c r="AN3" s="256">
        <v>44774</v>
      </c>
      <c r="AO3" s="256">
        <v>44805</v>
      </c>
      <c r="AP3" s="256">
        <v>44835</v>
      </c>
      <c r="AQ3" s="256">
        <v>44866</v>
      </c>
      <c r="AR3" s="256">
        <v>44896</v>
      </c>
      <c r="AS3" s="256">
        <v>44927</v>
      </c>
      <c r="AT3" s="256">
        <v>44958</v>
      </c>
      <c r="AU3" s="256">
        <v>44986</v>
      </c>
      <c r="AV3" s="256">
        <v>45017</v>
      </c>
      <c r="AW3" s="256">
        <v>45047</v>
      </c>
      <c r="AX3" s="256">
        <v>45078</v>
      </c>
      <c r="AY3" s="256">
        <v>45108</v>
      </c>
      <c r="AZ3" s="256">
        <v>45139</v>
      </c>
      <c r="BA3" s="256">
        <v>45170</v>
      </c>
      <c r="BB3" s="256">
        <v>45200</v>
      </c>
      <c r="BC3" s="256">
        <v>45231</v>
      </c>
      <c r="BD3" s="256">
        <v>45261</v>
      </c>
    </row>
    <row r="4" spans="1:56">
      <c r="A4" s="742" t="s">
        <v>642</v>
      </c>
      <c r="B4" s="743"/>
      <c r="C4" s="254">
        <f t="shared" ref="C4:AH4" si="0">+SUM(C5:C12)</f>
        <v>36290.356999999996</v>
      </c>
      <c r="D4" s="254">
        <f t="shared" si="0"/>
        <v>36318.788999999997</v>
      </c>
      <c r="E4" s="254">
        <f t="shared" si="0"/>
        <v>45500.12</v>
      </c>
      <c r="F4" s="254">
        <f t="shared" si="0"/>
        <v>47321.163999999997</v>
      </c>
      <c r="G4" s="254">
        <f t="shared" si="0"/>
        <v>47169.287999999993</v>
      </c>
      <c r="H4" s="254">
        <f t="shared" si="0"/>
        <v>46855.606</v>
      </c>
      <c r="I4" s="254">
        <f t="shared" si="0"/>
        <v>42506.80000000001</v>
      </c>
      <c r="J4" s="254">
        <f t="shared" si="0"/>
        <v>44491.421000000002</v>
      </c>
      <c r="K4" s="254">
        <f t="shared" si="0"/>
        <v>49764.372000000003</v>
      </c>
      <c r="L4" s="254">
        <f t="shared" si="0"/>
        <v>36360.063999999998</v>
      </c>
      <c r="M4" s="254">
        <f t="shared" si="0"/>
        <v>37358.398000000001</v>
      </c>
      <c r="N4" s="254">
        <f t="shared" si="0"/>
        <v>35538.289000000004</v>
      </c>
      <c r="O4" s="254">
        <f t="shared" si="0"/>
        <v>36488.231</v>
      </c>
      <c r="P4" s="254">
        <f t="shared" si="0"/>
        <v>36484.832000000002</v>
      </c>
      <c r="Q4" s="254">
        <f t="shared" si="0"/>
        <v>34031.283000000003</v>
      </c>
      <c r="R4" s="254">
        <f t="shared" si="0"/>
        <v>36687.680999999997</v>
      </c>
      <c r="S4" s="254">
        <f t="shared" si="0"/>
        <v>36473.745999999999</v>
      </c>
      <c r="T4" s="254">
        <f t="shared" si="0"/>
        <v>36551.114000000001</v>
      </c>
      <c r="U4" s="254">
        <f t="shared" si="0"/>
        <v>36821.051999999996</v>
      </c>
      <c r="V4" s="254">
        <f t="shared" si="0"/>
        <v>33262.432000000001</v>
      </c>
      <c r="W4" s="254">
        <f t="shared" si="0"/>
        <v>36711.055999999997</v>
      </c>
      <c r="X4" s="254">
        <f t="shared" si="0"/>
        <v>35792.035000000003</v>
      </c>
      <c r="Y4" s="254">
        <f t="shared" si="0"/>
        <v>33806.932000000001</v>
      </c>
      <c r="Z4" s="254">
        <f t="shared" si="0"/>
        <v>35774.885999999999</v>
      </c>
      <c r="AA4" s="254">
        <f t="shared" si="0"/>
        <v>36710.550999999999</v>
      </c>
      <c r="AB4" s="254">
        <f t="shared" si="0"/>
        <v>36697.156000000003</v>
      </c>
      <c r="AC4" s="254">
        <f t="shared" si="0"/>
        <v>35495.120000000003</v>
      </c>
      <c r="AD4" s="254">
        <f t="shared" si="0"/>
        <v>35893.563000000002</v>
      </c>
      <c r="AE4" s="254">
        <f t="shared" si="0"/>
        <v>35436.044999999998</v>
      </c>
      <c r="AF4" s="254">
        <f t="shared" si="0"/>
        <v>36582.580999999998</v>
      </c>
      <c r="AG4" s="254">
        <f t="shared" si="0"/>
        <v>35939.087</v>
      </c>
      <c r="AH4" s="254">
        <f t="shared" si="0"/>
        <v>32451.455999999998</v>
      </c>
      <c r="AI4" s="254">
        <f t="shared" ref="AI4:BD4" si="1">+SUM(AI5:AI12)</f>
        <v>35917.718000000001</v>
      </c>
      <c r="AJ4" s="254">
        <f t="shared" si="1"/>
        <v>34748.758000000002</v>
      </c>
      <c r="AK4" s="254">
        <f t="shared" si="1"/>
        <v>35896.392</v>
      </c>
      <c r="AL4" s="254">
        <f t="shared" si="1"/>
        <v>34728.14</v>
      </c>
      <c r="AM4" s="254">
        <f t="shared" si="1"/>
        <v>35611.193999999996</v>
      </c>
      <c r="AN4" s="254">
        <f t="shared" si="1"/>
        <v>35603.409</v>
      </c>
      <c r="AO4" s="254">
        <f t="shared" si="1"/>
        <v>33837.475999999995</v>
      </c>
      <c r="AP4" s="254">
        <f t="shared" si="1"/>
        <v>34829.307000000001</v>
      </c>
      <c r="AQ4" s="254">
        <f t="shared" si="1"/>
        <v>34426.870999999999</v>
      </c>
      <c r="AR4" s="254">
        <f t="shared" si="1"/>
        <v>35563.85</v>
      </c>
      <c r="AS4" s="254">
        <f t="shared" si="1"/>
        <v>34920.082000000002</v>
      </c>
      <c r="AT4" s="254">
        <f t="shared" si="1"/>
        <v>30967.057999999997</v>
      </c>
      <c r="AU4" s="254">
        <f t="shared" si="1"/>
        <v>34904.647000000004</v>
      </c>
      <c r="AV4" s="254">
        <f t="shared" si="1"/>
        <v>33768.485999999997</v>
      </c>
      <c r="AW4" s="254">
        <f t="shared" si="1"/>
        <v>34886.411</v>
      </c>
      <c r="AX4" s="254">
        <f t="shared" si="1"/>
        <v>33753.608</v>
      </c>
      <c r="AY4" s="254">
        <f t="shared" si="1"/>
        <v>34607.140999999996</v>
      </c>
      <c r="AZ4" s="254">
        <f t="shared" si="1"/>
        <v>34599.480000000003</v>
      </c>
      <c r="BA4" s="254">
        <f t="shared" si="1"/>
        <v>33475.96</v>
      </c>
      <c r="BB4" s="254">
        <f t="shared" si="1"/>
        <v>33831.303999999996</v>
      </c>
      <c r="BC4" s="254">
        <f t="shared" si="1"/>
        <v>33461.178</v>
      </c>
      <c r="BD4" s="254">
        <f t="shared" si="1"/>
        <v>34568.928999999996</v>
      </c>
    </row>
    <row r="5" spans="1:56">
      <c r="A5" s="744" t="s">
        <v>643</v>
      </c>
      <c r="B5" s="243" t="s">
        <v>75</v>
      </c>
      <c r="C5" s="244">
        <v>1240.0329999999999</v>
      </c>
      <c r="D5" s="244">
        <v>1247.9649999999999</v>
      </c>
      <c r="E5" s="244">
        <v>1212.825</v>
      </c>
      <c r="F5" s="244">
        <v>1240.0329999999999</v>
      </c>
      <c r="G5" s="244">
        <v>1207.7080000000001</v>
      </c>
      <c r="H5" s="244">
        <v>1253.2529999999999</v>
      </c>
      <c r="I5" s="244">
        <v>1234.7449999999999</v>
      </c>
      <c r="J5" s="244">
        <v>1137.77</v>
      </c>
      <c r="K5" s="244">
        <v>1126.3409999999999</v>
      </c>
      <c r="L5" s="244">
        <v>0</v>
      </c>
      <c r="M5" s="244">
        <v>0</v>
      </c>
      <c r="N5" s="244">
        <v>0</v>
      </c>
      <c r="O5" s="244">
        <v>0</v>
      </c>
      <c r="P5" s="244">
        <v>0</v>
      </c>
      <c r="Q5" s="244">
        <v>0</v>
      </c>
      <c r="R5" s="244">
        <v>0</v>
      </c>
      <c r="S5" s="244">
        <v>0</v>
      </c>
      <c r="T5" s="244">
        <v>0</v>
      </c>
      <c r="U5" s="244">
        <v>0</v>
      </c>
      <c r="V5" s="244">
        <v>0</v>
      </c>
      <c r="W5" s="244">
        <v>0</v>
      </c>
      <c r="X5" s="244">
        <v>0</v>
      </c>
      <c r="Y5" s="244">
        <v>0</v>
      </c>
      <c r="Z5" s="244">
        <v>0</v>
      </c>
      <c r="AA5" s="244">
        <v>0</v>
      </c>
      <c r="AB5" s="244">
        <v>0</v>
      </c>
      <c r="AC5" s="244">
        <v>0</v>
      </c>
      <c r="AD5" s="244">
        <v>0</v>
      </c>
      <c r="AE5" s="244">
        <v>0</v>
      </c>
      <c r="AF5" s="244">
        <v>0</v>
      </c>
      <c r="AG5" s="244">
        <v>0</v>
      </c>
      <c r="AH5" s="244">
        <v>0</v>
      </c>
      <c r="AI5" s="244">
        <v>0</v>
      </c>
      <c r="AJ5" s="244">
        <v>0</v>
      </c>
      <c r="AK5" s="244">
        <v>0</v>
      </c>
      <c r="AL5" s="244">
        <v>0</v>
      </c>
      <c r="AM5" s="244">
        <v>0</v>
      </c>
      <c r="AN5" s="244">
        <v>0</v>
      </c>
      <c r="AO5" s="244">
        <v>0</v>
      </c>
      <c r="AP5" s="244">
        <v>0</v>
      </c>
      <c r="AQ5" s="244">
        <v>0</v>
      </c>
      <c r="AR5" s="244">
        <v>0</v>
      </c>
      <c r="AS5" s="244">
        <v>0</v>
      </c>
      <c r="AT5" s="244">
        <v>0</v>
      </c>
      <c r="AU5" s="244">
        <v>0</v>
      </c>
      <c r="AV5" s="244">
        <v>0</v>
      </c>
      <c r="AW5" s="244">
        <v>0</v>
      </c>
      <c r="AX5" s="244">
        <v>0</v>
      </c>
      <c r="AY5" s="244">
        <v>0</v>
      </c>
      <c r="AZ5" s="244">
        <v>0</v>
      </c>
      <c r="BA5" s="244">
        <v>0</v>
      </c>
      <c r="BB5" s="244">
        <v>0</v>
      </c>
      <c r="BC5" s="244">
        <v>0</v>
      </c>
      <c r="BD5" s="244">
        <v>0</v>
      </c>
    </row>
    <row r="6" spans="1:56">
      <c r="A6" s="745"/>
      <c r="B6" s="243" t="s">
        <v>348</v>
      </c>
      <c r="C6" s="244">
        <v>12144.192999999999</v>
      </c>
      <c r="D6" s="244">
        <v>12166.919</v>
      </c>
      <c r="E6" s="244">
        <v>8340.7999999999993</v>
      </c>
      <c r="F6" s="244">
        <v>7874.55</v>
      </c>
      <c r="G6" s="244">
        <v>8989.59</v>
      </c>
      <c r="H6" s="244">
        <v>7400.1459999999997</v>
      </c>
      <c r="I6" s="244">
        <v>9669.9030000000002</v>
      </c>
      <c r="J6" s="244">
        <v>13853.406999999999</v>
      </c>
      <c r="K6" s="244">
        <v>7857.5060000000003</v>
      </c>
      <c r="L6" s="244">
        <v>7122.9440000000004</v>
      </c>
      <c r="M6" s="244">
        <v>7209.8159999999998</v>
      </c>
      <c r="N6" s="244">
        <v>6405.4260000000004</v>
      </c>
      <c r="O6" s="244">
        <v>7101.8680000000004</v>
      </c>
      <c r="P6" s="244">
        <v>7124.5940000000001</v>
      </c>
      <c r="Q6" s="244">
        <v>6658.3440000000001</v>
      </c>
      <c r="R6" s="244">
        <v>7371.7389999999996</v>
      </c>
      <c r="S6" s="244">
        <v>8123.62</v>
      </c>
      <c r="T6" s="244">
        <v>7260.9489999999996</v>
      </c>
      <c r="U6" s="244">
        <v>7425.7120000000004</v>
      </c>
      <c r="V6" s="244">
        <v>6701.9639999999999</v>
      </c>
      <c r="W6" s="244">
        <v>7431.3940000000002</v>
      </c>
      <c r="X6" s="244">
        <v>7213.665</v>
      </c>
      <c r="Y6" s="244">
        <v>7445.598</v>
      </c>
      <c r="Z6" s="244">
        <v>7213.665</v>
      </c>
      <c r="AA6" s="244">
        <v>7474.0050000000001</v>
      </c>
      <c r="AB6" s="244">
        <v>7465.4830000000002</v>
      </c>
      <c r="AC6" s="244">
        <v>7213.665</v>
      </c>
      <c r="AD6" s="244">
        <v>7445.598</v>
      </c>
      <c r="AE6" s="244">
        <v>7197.17</v>
      </c>
      <c r="AF6" s="244">
        <v>7425.7120000000004</v>
      </c>
      <c r="AG6" s="244">
        <v>7425.7120000000004</v>
      </c>
      <c r="AH6" s="244">
        <v>6699.3980000000001</v>
      </c>
      <c r="AI6" s="244">
        <v>7408.6679999999997</v>
      </c>
      <c r="AJ6" s="244">
        <v>7161.4319999999998</v>
      </c>
      <c r="AK6" s="244">
        <v>7391.6229999999996</v>
      </c>
      <c r="AL6" s="244">
        <v>7144.9369999999999</v>
      </c>
      <c r="AM6" s="244">
        <v>7374.5789999999997</v>
      </c>
      <c r="AN6" s="244">
        <v>7368.8980000000001</v>
      </c>
      <c r="AO6" s="244">
        <v>7122.9440000000004</v>
      </c>
      <c r="AP6" s="244">
        <v>7351.8530000000001</v>
      </c>
      <c r="AQ6" s="244">
        <v>7109.1980000000003</v>
      </c>
      <c r="AR6" s="244">
        <v>7337.6490000000003</v>
      </c>
      <c r="AS6" s="244">
        <v>7331.9679999999998</v>
      </c>
      <c r="AT6" s="244">
        <v>6617.2910000000002</v>
      </c>
      <c r="AU6" s="244">
        <v>7320.6049999999996</v>
      </c>
      <c r="AV6" s="244">
        <v>7076.2089999999998</v>
      </c>
      <c r="AW6" s="244">
        <v>7306.4009999999998</v>
      </c>
      <c r="AX6" s="244">
        <v>7065.2129999999997</v>
      </c>
      <c r="AY6" s="244">
        <v>7295.0379999999996</v>
      </c>
      <c r="AZ6" s="244">
        <v>7289.357</v>
      </c>
      <c r="BA6" s="244">
        <v>7048.7179999999998</v>
      </c>
      <c r="BB6" s="244">
        <v>7277.9939999999997</v>
      </c>
      <c r="BC6" s="244">
        <v>7037.7219999999998</v>
      </c>
      <c r="BD6" s="244">
        <v>7266.6310000000003</v>
      </c>
    </row>
    <row r="7" spans="1:56">
      <c r="A7" s="745"/>
      <c r="B7" s="243" t="s">
        <v>671</v>
      </c>
      <c r="C7" s="244">
        <v>6866.2790000000005</v>
      </c>
      <c r="D7" s="244">
        <v>6866.2790000000005</v>
      </c>
      <c r="E7" s="244">
        <v>5615.0389999999998</v>
      </c>
      <c r="F7" s="244">
        <v>6866.2790000000005</v>
      </c>
      <c r="G7" s="244">
        <v>6644.7870000000003</v>
      </c>
      <c r="H7" s="244">
        <v>6866.2790000000005</v>
      </c>
      <c r="I7" s="244">
        <v>6866.2790000000005</v>
      </c>
      <c r="J7" s="244">
        <v>6362.2539999999999</v>
      </c>
      <c r="K7" s="244">
        <v>6560.107</v>
      </c>
      <c r="L7" s="244">
        <v>6581.6419999999998</v>
      </c>
      <c r="M7" s="244">
        <v>6801.0290000000005</v>
      </c>
      <c r="N7" s="244">
        <v>6581.6419999999998</v>
      </c>
      <c r="O7" s="244">
        <v>6801.0290000000005</v>
      </c>
      <c r="P7" s="244">
        <v>6801.0290000000005</v>
      </c>
      <c r="Q7" s="244">
        <v>5561.6090000000004</v>
      </c>
      <c r="R7" s="244">
        <v>6801.0290000000005</v>
      </c>
      <c r="S7" s="244">
        <v>6581.6419999999998</v>
      </c>
      <c r="T7" s="244">
        <v>6801.0290000000005</v>
      </c>
      <c r="U7" s="244">
        <v>7428.4309999999996</v>
      </c>
      <c r="V7" s="244">
        <v>6709.55</v>
      </c>
      <c r="W7" s="244">
        <v>7177.47</v>
      </c>
      <c r="X7" s="244">
        <v>7188.8040000000001</v>
      </c>
      <c r="Y7" s="244">
        <v>4266.3289999999997</v>
      </c>
      <c r="Z7" s="244">
        <v>7188.8040000000001</v>
      </c>
      <c r="AA7" s="244">
        <v>7428.4309999999996</v>
      </c>
      <c r="AB7" s="244">
        <v>7428.4309999999996</v>
      </c>
      <c r="AC7" s="244">
        <v>7188.8040000000001</v>
      </c>
      <c r="AD7" s="244">
        <v>6675.55</v>
      </c>
      <c r="AE7" s="244">
        <v>7188.8040000000001</v>
      </c>
      <c r="AF7" s="244">
        <v>7428.4309999999996</v>
      </c>
      <c r="AG7" s="244">
        <v>7428.4309999999996</v>
      </c>
      <c r="AH7" s="244">
        <v>6709.55</v>
      </c>
      <c r="AI7" s="244">
        <v>7428.4309999999996</v>
      </c>
      <c r="AJ7" s="244">
        <v>7188.8040000000001</v>
      </c>
      <c r="AK7" s="244">
        <v>7428.4309999999996</v>
      </c>
      <c r="AL7" s="244">
        <v>7188.8040000000001</v>
      </c>
      <c r="AM7" s="244">
        <v>7428.4309999999996</v>
      </c>
      <c r="AN7" s="244">
        <v>7428.4309999999996</v>
      </c>
      <c r="AO7" s="244">
        <v>6581.6419999999998</v>
      </c>
      <c r="AP7" s="244">
        <v>6675.55</v>
      </c>
      <c r="AQ7" s="244">
        <v>7188.8040000000001</v>
      </c>
      <c r="AR7" s="244">
        <v>7428.4309999999996</v>
      </c>
      <c r="AS7" s="244">
        <v>7428.4309999999996</v>
      </c>
      <c r="AT7" s="244">
        <v>6142.8649999999998</v>
      </c>
      <c r="AU7" s="244">
        <v>7428.4309999999996</v>
      </c>
      <c r="AV7" s="244">
        <v>7188.8040000000001</v>
      </c>
      <c r="AW7" s="244">
        <v>7428.4309999999996</v>
      </c>
      <c r="AX7" s="244">
        <v>7188.8040000000001</v>
      </c>
      <c r="AY7" s="244">
        <v>7428.4309999999996</v>
      </c>
      <c r="AZ7" s="244">
        <v>7428.4309999999996</v>
      </c>
      <c r="BA7" s="244">
        <v>7188.8040000000001</v>
      </c>
      <c r="BB7" s="244">
        <v>6675.55</v>
      </c>
      <c r="BC7" s="244">
        <v>7188.8040000000001</v>
      </c>
      <c r="BD7" s="244">
        <v>7428.4309999999996</v>
      </c>
    </row>
    <row r="8" spans="1:56">
      <c r="A8" s="745"/>
      <c r="B8" s="243" t="s">
        <v>672</v>
      </c>
      <c r="C8" s="244">
        <v>0</v>
      </c>
      <c r="D8" s="244">
        <v>0</v>
      </c>
      <c r="E8" s="244">
        <v>0</v>
      </c>
      <c r="F8" s="244">
        <v>0</v>
      </c>
      <c r="G8" s="244">
        <v>0</v>
      </c>
      <c r="H8" s="244">
        <v>0</v>
      </c>
      <c r="I8" s="244">
        <v>0</v>
      </c>
      <c r="J8" s="244">
        <v>0</v>
      </c>
      <c r="K8" s="244">
        <v>0</v>
      </c>
      <c r="L8" s="244">
        <v>0</v>
      </c>
      <c r="M8" s="244">
        <v>0</v>
      </c>
      <c r="N8" s="244">
        <v>0</v>
      </c>
      <c r="O8" s="244">
        <v>0</v>
      </c>
      <c r="P8" s="244">
        <v>0</v>
      </c>
      <c r="Q8" s="244">
        <v>0</v>
      </c>
      <c r="R8" s="244">
        <v>0</v>
      </c>
      <c r="S8" s="244">
        <v>0</v>
      </c>
      <c r="T8" s="244">
        <v>0</v>
      </c>
      <c r="U8" s="244">
        <v>0</v>
      </c>
      <c r="V8" s="244">
        <v>0</v>
      </c>
      <c r="W8" s="244">
        <v>0</v>
      </c>
      <c r="X8" s="244">
        <v>0</v>
      </c>
      <c r="Y8" s="244">
        <v>0</v>
      </c>
      <c r="Z8" s="244">
        <v>0</v>
      </c>
      <c r="AA8" s="244">
        <v>0</v>
      </c>
      <c r="AB8" s="244">
        <v>0</v>
      </c>
      <c r="AC8" s="244">
        <v>0</v>
      </c>
      <c r="AD8" s="244">
        <v>0</v>
      </c>
      <c r="AE8" s="244">
        <v>0</v>
      </c>
      <c r="AF8" s="244">
        <v>0</v>
      </c>
      <c r="AG8" s="244">
        <v>0</v>
      </c>
      <c r="AH8" s="244">
        <v>0</v>
      </c>
      <c r="AI8" s="244">
        <v>0</v>
      </c>
      <c r="AJ8" s="244">
        <v>0</v>
      </c>
      <c r="AK8" s="244">
        <v>0</v>
      </c>
      <c r="AL8" s="244">
        <v>0</v>
      </c>
      <c r="AM8" s="244">
        <v>0</v>
      </c>
      <c r="AN8" s="244">
        <v>0</v>
      </c>
      <c r="AO8" s="244">
        <v>0</v>
      </c>
      <c r="AP8" s="244">
        <v>0</v>
      </c>
      <c r="AQ8" s="244">
        <v>0</v>
      </c>
      <c r="AR8" s="244">
        <v>0</v>
      </c>
      <c r="AS8" s="244">
        <v>0</v>
      </c>
      <c r="AT8" s="244">
        <v>0</v>
      </c>
      <c r="AU8" s="244">
        <v>0</v>
      </c>
      <c r="AV8" s="244">
        <v>0</v>
      </c>
      <c r="AW8" s="244">
        <v>0</v>
      </c>
      <c r="AX8" s="244">
        <v>0</v>
      </c>
      <c r="AY8" s="244">
        <v>0</v>
      </c>
      <c r="AZ8" s="244">
        <v>0</v>
      </c>
      <c r="BA8" s="244">
        <v>0</v>
      </c>
      <c r="BB8" s="244">
        <v>0</v>
      </c>
      <c r="BC8" s="244">
        <v>0</v>
      </c>
      <c r="BD8" s="244">
        <v>0</v>
      </c>
    </row>
    <row r="9" spans="1:56">
      <c r="A9" s="745"/>
      <c r="B9" s="243" t="s">
        <v>351</v>
      </c>
      <c r="C9" s="244">
        <v>0</v>
      </c>
      <c r="D9" s="244">
        <v>0</v>
      </c>
      <c r="E9" s="244">
        <v>14813.316000000001</v>
      </c>
      <c r="F9" s="244">
        <v>15307.093000000001</v>
      </c>
      <c r="G9" s="244">
        <v>14813.316000000001</v>
      </c>
      <c r="H9" s="244">
        <v>15307.093000000001</v>
      </c>
      <c r="I9" s="244">
        <v>15307.093000000001</v>
      </c>
      <c r="J9" s="244">
        <v>14319.539000000001</v>
      </c>
      <c r="K9" s="244">
        <v>19793.654999999999</v>
      </c>
      <c r="L9" s="244">
        <v>17403.092000000001</v>
      </c>
      <c r="M9" s="244">
        <v>17922.494999999999</v>
      </c>
      <c r="N9" s="244">
        <v>17303.485000000001</v>
      </c>
      <c r="O9" s="244">
        <v>17165.057000000001</v>
      </c>
      <c r="P9" s="244">
        <v>17141.305</v>
      </c>
      <c r="Q9" s="244">
        <v>16570.482</v>
      </c>
      <c r="R9" s="244">
        <v>17101.718000000001</v>
      </c>
      <c r="S9" s="244">
        <v>16532.170999999998</v>
      </c>
      <c r="T9" s="244">
        <v>17080.603999999999</v>
      </c>
      <c r="U9" s="244">
        <v>16560.690999999999</v>
      </c>
      <c r="V9" s="244">
        <v>14969.962</v>
      </c>
      <c r="W9" s="244">
        <v>16700.565999999999</v>
      </c>
      <c r="X9" s="244">
        <v>16164.393</v>
      </c>
      <c r="Y9" s="244">
        <v>16697.927</v>
      </c>
      <c r="Z9" s="244">
        <v>16151.621999999999</v>
      </c>
      <c r="AA9" s="244">
        <v>16415.538</v>
      </c>
      <c r="AB9" s="244">
        <v>16412.899000000001</v>
      </c>
      <c r="AC9" s="244">
        <v>15878.342000000001</v>
      </c>
      <c r="AD9" s="244">
        <v>16386.507000000001</v>
      </c>
      <c r="AE9" s="244">
        <v>15840.031999999999</v>
      </c>
      <c r="AF9" s="244">
        <v>16346.92</v>
      </c>
      <c r="AG9" s="244">
        <v>15705.605</v>
      </c>
      <c r="AH9" s="244">
        <v>14185.709000000001</v>
      </c>
      <c r="AI9" s="244">
        <v>15705.605</v>
      </c>
      <c r="AJ9" s="244">
        <v>15198.973</v>
      </c>
      <c r="AK9" s="244">
        <v>15705.605</v>
      </c>
      <c r="AL9" s="244">
        <v>15198.973</v>
      </c>
      <c r="AM9" s="244">
        <v>15441.69</v>
      </c>
      <c r="AN9" s="244">
        <v>15441.69</v>
      </c>
      <c r="AO9" s="244">
        <v>14943.571</v>
      </c>
      <c r="AP9" s="244">
        <v>15441.69</v>
      </c>
      <c r="AQ9" s="244">
        <v>14943.571</v>
      </c>
      <c r="AR9" s="244">
        <v>15441.69</v>
      </c>
      <c r="AS9" s="244">
        <v>14805.654</v>
      </c>
      <c r="AT9" s="244">
        <v>13372.849</v>
      </c>
      <c r="AU9" s="244">
        <v>14805.654</v>
      </c>
      <c r="AV9" s="244">
        <v>14328.052</v>
      </c>
      <c r="AW9" s="244">
        <v>14805.654</v>
      </c>
      <c r="AX9" s="244">
        <v>14328.052</v>
      </c>
      <c r="AY9" s="244">
        <v>14541.739</v>
      </c>
      <c r="AZ9" s="244">
        <v>14541.739</v>
      </c>
      <c r="BA9" s="244">
        <v>14072.65</v>
      </c>
      <c r="BB9" s="244">
        <v>14541.739</v>
      </c>
      <c r="BC9" s="244">
        <v>14072.65</v>
      </c>
      <c r="BD9" s="244">
        <v>14541.739</v>
      </c>
    </row>
    <row r="10" spans="1:56">
      <c r="A10" s="745"/>
      <c r="B10" s="243" t="s">
        <v>73</v>
      </c>
      <c r="C10" s="244">
        <v>15594.761</v>
      </c>
      <c r="D10" s="244">
        <v>15594.761</v>
      </c>
      <c r="E10" s="244">
        <v>15091.704</v>
      </c>
      <c r="F10" s="244">
        <v>15594.761</v>
      </c>
      <c r="G10" s="244">
        <v>15091.704</v>
      </c>
      <c r="H10" s="244">
        <v>15594.761</v>
      </c>
      <c r="I10" s="244">
        <v>8996.8760000000002</v>
      </c>
      <c r="J10" s="244">
        <v>8416.4320000000007</v>
      </c>
      <c r="K10" s="244">
        <v>8996.8760000000002</v>
      </c>
      <c r="L10" s="244">
        <v>0</v>
      </c>
      <c r="M10" s="244">
        <v>0</v>
      </c>
      <c r="N10" s="244">
        <v>0</v>
      </c>
      <c r="O10" s="244">
        <v>0</v>
      </c>
      <c r="P10" s="244">
        <v>0</v>
      </c>
      <c r="Q10" s="244">
        <v>0</v>
      </c>
      <c r="R10" s="244">
        <v>0</v>
      </c>
      <c r="S10" s="244">
        <v>0</v>
      </c>
      <c r="T10" s="244">
        <v>0</v>
      </c>
      <c r="U10" s="244">
        <v>0</v>
      </c>
      <c r="V10" s="244">
        <v>0</v>
      </c>
      <c r="W10" s="244">
        <v>0</v>
      </c>
      <c r="X10" s="244">
        <v>0</v>
      </c>
      <c r="Y10" s="244">
        <v>0</v>
      </c>
      <c r="Z10" s="244">
        <v>0</v>
      </c>
      <c r="AA10" s="244">
        <v>0</v>
      </c>
      <c r="AB10" s="244">
        <v>0</v>
      </c>
      <c r="AC10" s="244">
        <v>0</v>
      </c>
      <c r="AD10" s="244">
        <v>0</v>
      </c>
      <c r="AE10" s="244">
        <v>0</v>
      </c>
      <c r="AF10" s="244">
        <v>0</v>
      </c>
      <c r="AG10" s="244">
        <v>0</v>
      </c>
      <c r="AH10" s="244">
        <v>0</v>
      </c>
      <c r="AI10" s="244">
        <v>0</v>
      </c>
      <c r="AJ10" s="244">
        <v>0</v>
      </c>
      <c r="AK10" s="244">
        <v>0</v>
      </c>
      <c r="AL10" s="244">
        <v>0</v>
      </c>
      <c r="AM10" s="244">
        <v>0</v>
      </c>
      <c r="AN10" s="244">
        <v>0</v>
      </c>
      <c r="AO10" s="244">
        <v>0</v>
      </c>
      <c r="AP10" s="244">
        <v>0</v>
      </c>
      <c r="AQ10" s="244">
        <v>0</v>
      </c>
      <c r="AR10" s="244">
        <v>0</v>
      </c>
      <c r="AS10" s="244">
        <v>0</v>
      </c>
      <c r="AT10" s="244">
        <v>0</v>
      </c>
      <c r="AU10" s="244">
        <v>0</v>
      </c>
      <c r="AV10" s="244">
        <v>0</v>
      </c>
      <c r="AW10" s="244">
        <v>0</v>
      </c>
      <c r="AX10" s="244">
        <v>0</v>
      </c>
      <c r="AY10" s="244">
        <v>0</v>
      </c>
      <c r="AZ10" s="244">
        <v>0</v>
      </c>
      <c r="BA10" s="244">
        <v>0</v>
      </c>
      <c r="BB10" s="244">
        <v>0</v>
      </c>
      <c r="BC10" s="244">
        <v>0</v>
      </c>
      <c r="BD10" s="244">
        <v>0</v>
      </c>
    </row>
    <row r="11" spans="1:56">
      <c r="A11" s="745"/>
      <c r="B11" s="243" t="s">
        <v>76</v>
      </c>
      <c r="C11" s="244">
        <v>445.09100000000001</v>
      </c>
      <c r="D11" s="244">
        <v>442.86500000000001</v>
      </c>
      <c r="E11" s="244">
        <v>426.43599999999998</v>
      </c>
      <c r="F11" s="244">
        <v>438.44799999999998</v>
      </c>
      <c r="G11" s="244">
        <v>422.18299999999999</v>
      </c>
      <c r="H11" s="244">
        <v>434.07400000000001</v>
      </c>
      <c r="I11" s="244">
        <v>431.904</v>
      </c>
      <c r="J11" s="244">
        <v>402.01900000000001</v>
      </c>
      <c r="K11" s="244">
        <v>484.11200000000002</v>
      </c>
      <c r="L11" s="244">
        <v>466.15300000000002</v>
      </c>
      <c r="M11" s="244">
        <v>479.28300000000002</v>
      </c>
      <c r="N11" s="244">
        <v>461.50299999999999</v>
      </c>
      <c r="O11" s="244">
        <v>474.50200000000001</v>
      </c>
      <c r="P11" s="244">
        <v>472.12900000000002</v>
      </c>
      <c r="Q11" s="244">
        <v>454.61500000000001</v>
      </c>
      <c r="R11" s="244">
        <v>467.42</v>
      </c>
      <c r="S11" s="244">
        <v>450.08</v>
      </c>
      <c r="T11" s="244">
        <v>462.75700000000001</v>
      </c>
      <c r="U11" s="244">
        <v>460.44299999999998</v>
      </c>
      <c r="V11" s="244">
        <v>413.80500000000001</v>
      </c>
      <c r="W11" s="244">
        <v>455.851</v>
      </c>
      <c r="X11" s="244">
        <v>438.94</v>
      </c>
      <c r="Y11" s="244">
        <v>451.303</v>
      </c>
      <c r="Z11" s="244">
        <v>434.56200000000001</v>
      </c>
      <c r="AA11" s="244">
        <v>446.80200000000002</v>
      </c>
      <c r="AB11" s="244">
        <v>444.56799999999998</v>
      </c>
      <c r="AC11" s="244">
        <v>428.07600000000002</v>
      </c>
      <c r="AD11" s="244">
        <v>440.13299999999998</v>
      </c>
      <c r="AE11" s="244">
        <v>423.80599999999998</v>
      </c>
      <c r="AF11" s="244">
        <v>435.74299999999999</v>
      </c>
      <c r="AG11" s="244">
        <v>433.56400000000002</v>
      </c>
      <c r="AH11" s="244">
        <v>389.64800000000002</v>
      </c>
      <c r="AI11" s="244">
        <v>429.23899999999998</v>
      </c>
      <c r="AJ11" s="244">
        <v>413.31599999999997</v>
      </c>
      <c r="AK11" s="244">
        <v>424.95800000000003</v>
      </c>
      <c r="AL11" s="244">
        <v>409.19299999999998</v>
      </c>
      <c r="AM11" s="244">
        <v>420.71899999999999</v>
      </c>
      <c r="AN11" s="244">
        <v>418.61500000000001</v>
      </c>
      <c r="AO11" s="244">
        <v>403.08600000000001</v>
      </c>
      <c r="AP11" s="244">
        <v>414.43900000000002</v>
      </c>
      <c r="AQ11" s="244">
        <v>399.065</v>
      </c>
      <c r="AR11" s="244">
        <v>410.30500000000001</v>
      </c>
      <c r="AS11" s="244">
        <v>408.25400000000002</v>
      </c>
      <c r="AT11" s="244">
        <v>366.90199999999999</v>
      </c>
      <c r="AU11" s="244">
        <v>404.18200000000002</v>
      </c>
      <c r="AV11" s="244">
        <v>389.18799999999999</v>
      </c>
      <c r="AW11" s="244">
        <v>400.15</v>
      </c>
      <c r="AX11" s="244">
        <v>385.30599999999998</v>
      </c>
      <c r="AY11" s="244">
        <v>396.15800000000002</v>
      </c>
      <c r="AZ11" s="244">
        <v>394.178</v>
      </c>
      <c r="BA11" s="244">
        <v>379.55500000000001</v>
      </c>
      <c r="BB11" s="244">
        <v>390.24599999999998</v>
      </c>
      <c r="BC11" s="244">
        <v>375.76900000000001</v>
      </c>
      <c r="BD11" s="244">
        <v>386.35300000000001</v>
      </c>
    </row>
    <row r="12" spans="1:56">
      <c r="A12" s="746"/>
      <c r="B12" s="243" t="s">
        <v>400</v>
      </c>
      <c r="C12" s="244">
        <v>0</v>
      </c>
      <c r="D12" s="244">
        <v>0</v>
      </c>
      <c r="E12" s="244">
        <v>0</v>
      </c>
      <c r="F12" s="244">
        <v>0</v>
      </c>
      <c r="G12" s="244">
        <v>0</v>
      </c>
      <c r="H12" s="244">
        <v>0</v>
      </c>
      <c r="I12" s="244">
        <v>0</v>
      </c>
      <c r="J12" s="244">
        <v>0</v>
      </c>
      <c r="K12" s="244">
        <v>4945.7749999999996</v>
      </c>
      <c r="L12" s="244">
        <v>4786.2330000000002</v>
      </c>
      <c r="M12" s="244">
        <v>4945.7749999999996</v>
      </c>
      <c r="N12" s="244">
        <v>4786.2330000000002</v>
      </c>
      <c r="O12" s="244">
        <v>4945.7749999999996</v>
      </c>
      <c r="P12" s="244">
        <v>4945.7749999999996</v>
      </c>
      <c r="Q12" s="244">
        <v>4786.2330000000002</v>
      </c>
      <c r="R12" s="244">
        <v>4945.7749999999996</v>
      </c>
      <c r="S12" s="244">
        <v>4786.2330000000002</v>
      </c>
      <c r="T12" s="244">
        <v>4945.7749999999996</v>
      </c>
      <c r="U12" s="244">
        <v>4945.7749999999996</v>
      </c>
      <c r="V12" s="244">
        <v>4467.1509999999998</v>
      </c>
      <c r="W12" s="244">
        <v>4945.7749999999996</v>
      </c>
      <c r="X12" s="244">
        <v>4786.2330000000002</v>
      </c>
      <c r="Y12" s="244">
        <v>4945.7749999999996</v>
      </c>
      <c r="Z12" s="244">
        <v>4786.2330000000002</v>
      </c>
      <c r="AA12" s="244">
        <v>4945.7749999999996</v>
      </c>
      <c r="AB12" s="244">
        <v>4945.7749999999996</v>
      </c>
      <c r="AC12" s="244">
        <v>4786.2330000000002</v>
      </c>
      <c r="AD12" s="244">
        <v>4945.7749999999996</v>
      </c>
      <c r="AE12" s="244">
        <v>4786.2330000000002</v>
      </c>
      <c r="AF12" s="244">
        <v>4945.7749999999996</v>
      </c>
      <c r="AG12" s="244">
        <v>4945.7749999999996</v>
      </c>
      <c r="AH12" s="244">
        <v>4467.1509999999998</v>
      </c>
      <c r="AI12" s="244">
        <v>4945.7749999999996</v>
      </c>
      <c r="AJ12" s="244">
        <v>4786.2330000000002</v>
      </c>
      <c r="AK12" s="244">
        <v>4945.7749999999996</v>
      </c>
      <c r="AL12" s="244">
        <v>4786.2330000000002</v>
      </c>
      <c r="AM12" s="244">
        <v>4945.7749999999996</v>
      </c>
      <c r="AN12" s="244">
        <v>4945.7749999999996</v>
      </c>
      <c r="AO12" s="244">
        <v>4786.2330000000002</v>
      </c>
      <c r="AP12" s="244">
        <v>4945.7749999999996</v>
      </c>
      <c r="AQ12" s="244">
        <v>4786.2330000000002</v>
      </c>
      <c r="AR12" s="244">
        <v>4945.7749999999996</v>
      </c>
      <c r="AS12" s="244">
        <v>4945.7749999999996</v>
      </c>
      <c r="AT12" s="244">
        <v>4467.1509999999998</v>
      </c>
      <c r="AU12" s="244">
        <v>4945.7749999999996</v>
      </c>
      <c r="AV12" s="244">
        <v>4786.2330000000002</v>
      </c>
      <c r="AW12" s="244">
        <v>4945.7749999999996</v>
      </c>
      <c r="AX12" s="244">
        <v>4786.2330000000002</v>
      </c>
      <c r="AY12" s="244">
        <v>4945.7749999999996</v>
      </c>
      <c r="AZ12" s="244">
        <v>4945.7749999999996</v>
      </c>
      <c r="BA12" s="244">
        <v>4786.2330000000002</v>
      </c>
      <c r="BB12" s="244">
        <v>4945.7749999999996</v>
      </c>
      <c r="BC12" s="244">
        <v>4786.2330000000002</v>
      </c>
      <c r="BD12" s="244">
        <v>4945.7749999999996</v>
      </c>
    </row>
    <row r="13" spans="1:56">
      <c r="A13" s="752" t="s">
        <v>644</v>
      </c>
      <c r="B13" s="752"/>
      <c r="C13" s="245">
        <f t="shared" ref="C13:AH13" si="2">+SUM(C14:C20)</f>
        <v>1114.5310903106258</v>
      </c>
      <c r="D13" s="245">
        <f t="shared" si="2"/>
        <v>1108.9200903106259</v>
      </c>
      <c r="E13" s="245">
        <f t="shared" si="2"/>
        <v>1246.2892035062391</v>
      </c>
      <c r="F13" s="245">
        <f t="shared" si="2"/>
        <v>1261.5582035062391</v>
      </c>
      <c r="G13" s="245">
        <f t="shared" si="2"/>
        <v>1236.4792035062392</v>
      </c>
      <c r="H13" s="245">
        <f t="shared" si="2"/>
        <v>1251.8242035062392</v>
      </c>
      <c r="I13" s="245">
        <f t="shared" si="2"/>
        <v>3017.3152035062394</v>
      </c>
      <c r="J13" s="245">
        <f t="shared" si="2"/>
        <v>2694.302203506239</v>
      </c>
      <c r="K13" s="245">
        <f t="shared" si="2"/>
        <v>1612.2852035062392</v>
      </c>
      <c r="L13" s="245">
        <f t="shared" si="2"/>
        <v>1588.7272035062392</v>
      </c>
      <c r="M13" s="245">
        <f t="shared" si="2"/>
        <v>1604.1942035062393</v>
      </c>
      <c r="N13" s="245">
        <f t="shared" si="2"/>
        <v>1581.1672035062393</v>
      </c>
      <c r="O13" s="245">
        <f t="shared" si="2"/>
        <v>1596.5992035062391</v>
      </c>
      <c r="P13" s="245">
        <f t="shared" si="2"/>
        <v>1593.0032035062391</v>
      </c>
      <c r="Q13" s="245">
        <f t="shared" si="2"/>
        <v>1570.6972035062392</v>
      </c>
      <c r="R13" s="245">
        <f t="shared" si="2"/>
        <v>1586.0592035062391</v>
      </c>
      <c r="S13" s="245">
        <f t="shared" si="2"/>
        <v>1564.1872035062393</v>
      </c>
      <c r="T13" s="245">
        <f t="shared" si="2"/>
        <v>1579.5802035062393</v>
      </c>
      <c r="U13" s="245">
        <f t="shared" si="2"/>
        <v>1391.335</v>
      </c>
      <c r="V13" s="245">
        <f t="shared" si="2"/>
        <v>1333.4730000000002</v>
      </c>
      <c r="W13" s="245">
        <f t="shared" si="2"/>
        <v>1385.3519999999999</v>
      </c>
      <c r="X13" s="245">
        <f t="shared" si="2"/>
        <v>1364.373</v>
      </c>
      <c r="Y13" s="245">
        <f t="shared" si="2"/>
        <v>1379.6790000000001</v>
      </c>
      <c r="Z13" s="245">
        <f t="shared" si="2"/>
        <v>1359.0029999999999</v>
      </c>
      <c r="AA13" s="245">
        <f t="shared" si="2"/>
        <v>1374.2850000000001</v>
      </c>
      <c r="AB13" s="245">
        <f t="shared" si="2"/>
        <v>1371.681</v>
      </c>
      <c r="AC13" s="245">
        <f t="shared" si="2"/>
        <v>1351.4730000000002</v>
      </c>
      <c r="AD13" s="245">
        <f t="shared" si="2"/>
        <v>1366.6590000000001</v>
      </c>
      <c r="AE13" s="245">
        <f t="shared" si="2"/>
        <v>1346.703</v>
      </c>
      <c r="AF13" s="245">
        <f t="shared" si="2"/>
        <v>1361.854</v>
      </c>
      <c r="AG13" s="245">
        <f t="shared" si="2"/>
        <v>1250.903</v>
      </c>
      <c r="AH13" s="245">
        <f t="shared" si="2"/>
        <v>1196.7910000000002</v>
      </c>
      <c r="AI13" s="245">
        <f t="shared" ref="AI13:BD13" si="3">+SUM(AI14:AI20)</f>
        <v>1246.4079999999999</v>
      </c>
      <c r="AJ13" s="245">
        <f t="shared" si="3"/>
        <v>1227.097</v>
      </c>
      <c r="AK13" s="245">
        <f t="shared" si="3"/>
        <v>1242.0989999999999</v>
      </c>
      <c r="AL13" s="245">
        <f t="shared" si="3"/>
        <v>1223.0170000000001</v>
      </c>
      <c r="AM13" s="245">
        <f t="shared" si="3"/>
        <v>1237.9759999999999</v>
      </c>
      <c r="AN13" s="245">
        <f t="shared" si="3"/>
        <v>1235.961</v>
      </c>
      <c r="AO13" s="245">
        <f t="shared" si="3"/>
        <v>1217.1970000000001</v>
      </c>
      <c r="AP13" s="245">
        <f t="shared" si="3"/>
        <v>1232.086</v>
      </c>
      <c r="AQ13" s="245">
        <f t="shared" si="3"/>
        <v>1213.4770000000001</v>
      </c>
      <c r="AR13" s="245">
        <f t="shared" si="3"/>
        <v>1228.3040000000001</v>
      </c>
      <c r="AS13" s="245">
        <f t="shared" si="3"/>
        <v>1132.3599999999999</v>
      </c>
      <c r="AT13" s="245">
        <f t="shared" si="3"/>
        <v>1081.0290000000002</v>
      </c>
      <c r="AU13" s="245">
        <f t="shared" si="3"/>
        <v>1128.826</v>
      </c>
      <c r="AV13" s="245">
        <f t="shared" si="3"/>
        <v>1110.691</v>
      </c>
      <c r="AW13" s="245">
        <f t="shared" si="3"/>
        <v>1125.385</v>
      </c>
      <c r="AX13" s="245">
        <f t="shared" si="3"/>
        <v>1107.421</v>
      </c>
      <c r="AY13" s="245">
        <f t="shared" si="3"/>
        <v>1122.0989999999999</v>
      </c>
      <c r="AZ13" s="245">
        <f t="shared" si="3"/>
        <v>1118.1559999999999</v>
      </c>
      <c r="BA13" s="245">
        <f t="shared" si="3"/>
        <v>1105.0409999999999</v>
      </c>
      <c r="BB13" s="245">
        <f t="shared" si="3"/>
        <v>1117.325</v>
      </c>
      <c r="BC13" s="245">
        <f t="shared" si="3"/>
        <v>1095.1410000000001</v>
      </c>
      <c r="BD13" s="245">
        <f t="shared" si="3"/>
        <v>1042.9559999999999</v>
      </c>
    </row>
    <row r="14" spans="1:56">
      <c r="A14" s="253" t="s">
        <v>645</v>
      </c>
      <c r="B14" s="243" t="s">
        <v>462</v>
      </c>
      <c r="C14" s="246">
        <v>0</v>
      </c>
      <c r="D14" s="246">
        <v>0</v>
      </c>
      <c r="E14" s="246">
        <v>0</v>
      </c>
      <c r="F14" s="246">
        <v>0</v>
      </c>
      <c r="G14" s="246">
        <v>0</v>
      </c>
      <c r="H14" s="246">
        <v>0</v>
      </c>
      <c r="I14" s="246">
        <v>1396.3500000000001</v>
      </c>
      <c r="J14" s="246">
        <v>1119.4199999999998</v>
      </c>
      <c r="K14" s="246">
        <v>0</v>
      </c>
      <c r="L14" s="246">
        <v>0</v>
      </c>
      <c r="M14" s="246">
        <v>0</v>
      </c>
      <c r="N14" s="246">
        <v>0</v>
      </c>
      <c r="O14" s="246">
        <v>0</v>
      </c>
      <c r="P14" s="246">
        <v>0</v>
      </c>
      <c r="Q14" s="246">
        <v>0</v>
      </c>
      <c r="R14" s="246">
        <v>0</v>
      </c>
      <c r="S14" s="246">
        <v>0</v>
      </c>
      <c r="T14" s="246">
        <v>0</v>
      </c>
      <c r="U14" s="246">
        <v>0</v>
      </c>
      <c r="V14" s="246">
        <v>0</v>
      </c>
      <c r="W14" s="246">
        <v>0</v>
      </c>
      <c r="X14" s="246">
        <v>0</v>
      </c>
      <c r="Y14" s="246">
        <v>0</v>
      </c>
      <c r="Z14" s="246">
        <v>0</v>
      </c>
      <c r="AA14" s="246">
        <v>0</v>
      </c>
      <c r="AB14" s="246">
        <v>0</v>
      </c>
      <c r="AC14" s="246">
        <v>0</v>
      </c>
      <c r="AD14" s="246">
        <v>0</v>
      </c>
      <c r="AE14" s="246">
        <v>0</v>
      </c>
      <c r="AF14" s="246">
        <v>0</v>
      </c>
      <c r="AG14" s="246">
        <v>0</v>
      </c>
      <c r="AH14" s="246">
        <v>0</v>
      </c>
      <c r="AI14" s="246">
        <v>0</v>
      </c>
      <c r="AJ14" s="246">
        <v>0</v>
      </c>
      <c r="AK14" s="246">
        <v>0</v>
      </c>
      <c r="AL14" s="246">
        <v>0</v>
      </c>
      <c r="AM14" s="246">
        <v>0</v>
      </c>
      <c r="AN14" s="246">
        <v>0</v>
      </c>
      <c r="AO14" s="246">
        <v>0</v>
      </c>
      <c r="AP14" s="246">
        <v>0</v>
      </c>
      <c r="AQ14" s="246">
        <v>0</v>
      </c>
      <c r="AR14" s="246">
        <v>0</v>
      </c>
      <c r="AS14" s="247">
        <v>0</v>
      </c>
      <c r="AT14" s="247">
        <v>0</v>
      </c>
      <c r="AU14" s="247">
        <v>0</v>
      </c>
      <c r="AV14" s="247">
        <v>0</v>
      </c>
      <c r="AW14" s="247">
        <v>0</v>
      </c>
      <c r="AX14" s="247">
        <v>0</v>
      </c>
      <c r="AY14" s="247">
        <v>0</v>
      </c>
      <c r="AZ14" s="247">
        <v>0</v>
      </c>
      <c r="BA14" s="247">
        <v>0</v>
      </c>
      <c r="BB14" s="247">
        <v>0</v>
      </c>
      <c r="BC14" s="247">
        <v>0</v>
      </c>
      <c r="BD14" s="247">
        <v>0</v>
      </c>
    </row>
    <row r="15" spans="1:56">
      <c r="A15" s="253" t="s">
        <v>646</v>
      </c>
      <c r="B15" s="243" t="s">
        <v>463</v>
      </c>
      <c r="C15" s="246"/>
      <c r="D15" s="246"/>
      <c r="E15" s="246"/>
      <c r="F15" s="246"/>
      <c r="G15" s="246"/>
      <c r="H15" s="246"/>
      <c r="I15" s="247">
        <v>373.69799999999998</v>
      </c>
      <c r="J15" s="247">
        <v>373.69799999999998</v>
      </c>
      <c r="K15" s="247">
        <v>373.69799999999998</v>
      </c>
      <c r="L15" s="247">
        <v>373.69799999999998</v>
      </c>
      <c r="M15" s="247">
        <v>373.69799999999998</v>
      </c>
      <c r="N15" s="247">
        <v>373.69799999999998</v>
      </c>
      <c r="O15" s="247">
        <v>373.69799999999998</v>
      </c>
      <c r="P15" s="247">
        <v>373.69799999999998</v>
      </c>
      <c r="Q15" s="247">
        <v>373.69799999999998</v>
      </c>
      <c r="R15" s="247">
        <v>373.69799999999998</v>
      </c>
      <c r="S15" s="247">
        <v>373.69799999999998</v>
      </c>
      <c r="T15" s="247">
        <v>373.69799999999998</v>
      </c>
      <c r="U15" s="247">
        <v>647.79300000000001</v>
      </c>
      <c r="V15" s="247">
        <v>647.79300000000001</v>
      </c>
      <c r="W15" s="247">
        <v>647.79300000000001</v>
      </c>
      <c r="X15" s="247">
        <v>647.79300000000001</v>
      </c>
      <c r="Y15" s="247">
        <v>647.79300000000001</v>
      </c>
      <c r="Z15" s="247">
        <v>647.79300000000001</v>
      </c>
      <c r="AA15" s="247">
        <v>647.79300000000001</v>
      </c>
      <c r="AB15" s="247">
        <v>647.79300000000001</v>
      </c>
      <c r="AC15" s="247">
        <v>647.79300000000001</v>
      </c>
      <c r="AD15" s="247">
        <v>647.79300000000001</v>
      </c>
      <c r="AE15" s="247">
        <v>647.79300000000001</v>
      </c>
      <c r="AF15" s="247">
        <v>647.79300000000001</v>
      </c>
      <c r="AG15" s="247">
        <v>539.16700000000003</v>
      </c>
      <c r="AH15" s="247">
        <v>539.16700000000003</v>
      </c>
      <c r="AI15" s="247">
        <v>539.16700000000003</v>
      </c>
      <c r="AJ15" s="247">
        <v>539.16700000000003</v>
      </c>
      <c r="AK15" s="247">
        <v>539.16700000000003</v>
      </c>
      <c r="AL15" s="247">
        <v>539.16700000000003</v>
      </c>
      <c r="AM15" s="247">
        <v>539.16700000000003</v>
      </c>
      <c r="AN15" s="247">
        <v>539.16700000000003</v>
      </c>
      <c r="AO15" s="247">
        <v>539.16700000000003</v>
      </c>
      <c r="AP15" s="247">
        <v>539.16700000000003</v>
      </c>
      <c r="AQ15" s="247">
        <v>539.16700000000003</v>
      </c>
      <c r="AR15" s="247">
        <v>539.16700000000003</v>
      </c>
      <c r="AS15" s="247">
        <v>445.02100000000002</v>
      </c>
      <c r="AT15" s="247">
        <v>445.02100000000002</v>
      </c>
      <c r="AU15" s="247">
        <v>445.02100000000002</v>
      </c>
      <c r="AV15" s="247">
        <v>445.02100000000002</v>
      </c>
      <c r="AW15" s="247">
        <v>445.02100000000002</v>
      </c>
      <c r="AX15" s="247">
        <v>445.02100000000002</v>
      </c>
      <c r="AY15" s="247">
        <v>445.02100000000002</v>
      </c>
      <c r="AZ15" s="247">
        <v>445.02100000000002</v>
      </c>
      <c r="BA15" s="247">
        <v>445.02100000000002</v>
      </c>
      <c r="BB15" s="247">
        <v>445.02100000000002</v>
      </c>
      <c r="BC15" s="247">
        <v>445.02100000000002</v>
      </c>
      <c r="BD15" s="247">
        <v>445.02100000000002</v>
      </c>
    </row>
    <row r="16" spans="1:56">
      <c r="A16" s="253" t="s">
        <v>647</v>
      </c>
      <c r="B16" s="243" t="s">
        <v>464</v>
      </c>
      <c r="C16" s="248">
        <v>573.5</v>
      </c>
      <c r="D16" s="248">
        <v>567.88900000000001</v>
      </c>
      <c r="E16" s="248">
        <v>544.37999999999988</v>
      </c>
      <c r="F16" s="248">
        <v>557.34899999999993</v>
      </c>
      <c r="G16" s="248">
        <v>534.56999999999994</v>
      </c>
      <c r="H16" s="248">
        <v>547.61500000000001</v>
      </c>
      <c r="I16" s="248">
        <v>543.05799999999999</v>
      </c>
      <c r="J16" s="248">
        <v>503.875</v>
      </c>
      <c r="K16" s="248">
        <v>534.37799999999993</v>
      </c>
      <c r="L16" s="248">
        <v>513.12</v>
      </c>
      <c r="M16" s="248">
        <v>526.28700000000003</v>
      </c>
      <c r="N16" s="248">
        <v>505.56</v>
      </c>
      <c r="O16" s="248">
        <v>518.69200000000001</v>
      </c>
      <c r="P16" s="248">
        <v>515.096</v>
      </c>
      <c r="Q16" s="248">
        <v>495.09000000000003</v>
      </c>
      <c r="R16" s="248">
        <v>508.15199999999999</v>
      </c>
      <c r="S16" s="248">
        <v>488.58000000000004</v>
      </c>
      <c r="T16" s="248">
        <v>501.673</v>
      </c>
      <c r="U16" s="248">
        <v>498.54200000000003</v>
      </c>
      <c r="V16" s="248">
        <v>447.58</v>
      </c>
      <c r="W16" s="248">
        <v>492.55899999999997</v>
      </c>
      <c r="X16" s="248">
        <v>473.88</v>
      </c>
      <c r="Y16" s="248">
        <v>486.88599999999997</v>
      </c>
      <c r="Z16" s="248">
        <v>468.51</v>
      </c>
      <c r="AA16" s="248">
        <v>481.49200000000002</v>
      </c>
      <c r="AB16" s="248">
        <v>478.88800000000003</v>
      </c>
      <c r="AC16" s="248">
        <v>460.98</v>
      </c>
      <c r="AD16" s="248">
        <v>473.86599999999999</v>
      </c>
      <c r="AE16" s="248">
        <v>456.21</v>
      </c>
      <c r="AF16" s="248">
        <v>469.06100000000004</v>
      </c>
      <c r="AG16" s="248">
        <v>466.73600000000005</v>
      </c>
      <c r="AH16" s="248">
        <v>419.524</v>
      </c>
      <c r="AI16" s="248">
        <v>462.24099999999999</v>
      </c>
      <c r="AJ16" s="248">
        <v>445.23</v>
      </c>
      <c r="AK16" s="248">
        <v>457.93200000000002</v>
      </c>
      <c r="AL16" s="248">
        <v>441.15</v>
      </c>
      <c r="AM16" s="248">
        <v>453.80899999999997</v>
      </c>
      <c r="AN16" s="248">
        <v>451.79400000000004</v>
      </c>
      <c r="AO16" s="248">
        <v>435.33</v>
      </c>
      <c r="AP16" s="248">
        <v>447.91899999999998</v>
      </c>
      <c r="AQ16" s="248">
        <v>431.61</v>
      </c>
      <c r="AR16" s="248">
        <v>444.137</v>
      </c>
      <c r="AS16" s="248">
        <v>442.339</v>
      </c>
      <c r="AT16" s="248">
        <v>397.90800000000002</v>
      </c>
      <c r="AU16" s="248">
        <v>438.80500000000006</v>
      </c>
      <c r="AV16" s="248">
        <v>422.97</v>
      </c>
      <c r="AW16" s="248">
        <v>435.36400000000003</v>
      </c>
      <c r="AX16" s="248">
        <v>419.7</v>
      </c>
      <c r="AY16" s="248">
        <v>432.07800000000003</v>
      </c>
      <c r="AZ16" s="248">
        <v>430.435</v>
      </c>
      <c r="BA16" s="248">
        <v>415.02</v>
      </c>
      <c r="BB16" s="248">
        <v>427.30400000000003</v>
      </c>
      <c r="BC16" s="248">
        <v>412.02</v>
      </c>
      <c r="BD16" s="248">
        <v>424.23499999999996</v>
      </c>
    </row>
    <row r="17" spans="1:56">
      <c r="A17" s="253" t="s">
        <v>648</v>
      </c>
      <c r="B17" s="243" t="s">
        <v>465</v>
      </c>
      <c r="C17" s="246">
        <v>296.03109031062587</v>
      </c>
      <c r="D17" s="246">
        <v>296.03109031062587</v>
      </c>
      <c r="E17" s="246">
        <v>459.20920350623919</v>
      </c>
      <c r="F17" s="246">
        <v>459.20920350623919</v>
      </c>
      <c r="G17" s="246">
        <v>459.20920350623919</v>
      </c>
      <c r="H17" s="246">
        <v>459.20920350623919</v>
      </c>
      <c r="I17" s="246">
        <v>459.20920350623919</v>
      </c>
      <c r="J17" s="246">
        <v>459.20920350623919</v>
      </c>
      <c r="K17" s="246">
        <v>459.20920350623919</v>
      </c>
      <c r="L17" s="246">
        <v>459.20920350623919</v>
      </c>
      <c r="M17" s="246">
        <v>459.20920350623919</v>
      </c>
      <c r="N17" s="246">
        <v>459.20920350623919</v>
      </c>
      <c r="O17" s="246">
        <v>459.20920350623919</v>
      </c>
      <c r="P17" s="246">
        <v>459.20920350623919</v>
      </c>
      <c r="Q17" s="246">
        <v>459.20920350623919</v>
      </c>
      <c r="R17" s="246">
        <v>459.20920350623919</v>
      </c>
      <c r="S17" s="246">
        <v>459.20920350623919</v>
      </c>
      <c r="T17" s="246">
        <v>459.20920350623919</v>
      </c>
      <c r="U17" s="246">
        <v>0</v>
      </c>
      <c r="V17" s="246">
        <v>0</v>
      </c>
      <c r="W17" s="246">
        <v>0</v>
      </c>
      <c r="X17" s="246">
        <v>0</v>
      </c>
      <c r="Y17" s="246">
        <v>0</v>
      </c>
      <c r="Z17" s="246">
        <v>0</v>
      </c>
      <c r="AA17" s="246">
        <v>0</v>
      </c>
      <c r="AB17" s="246">
        <v>0</v>
      </c>
      <c r="AC17" s="246">
        <v>0</v>
      </c>
      <c r="AD17" s="246">
        <v>0</v>
      </c>
      <c r="AE17" s="246">
        <v>0</v>
      </c>
      <c r="AF17" s="246">
        <v>0</v>
      </c>
      <c r="AG17" s="246">
        <v>0</v>
      </c>
      <c r="AH17" s="246">
        <v>0</v>
      </c>
      <c r="AI17" s="246">
        <v>0</v>
      </c>
      <c r="AJ17" s="246">
        <v>0</v>
      </c>
      <c r="AK17" s="246">
        <v>0</v>
      </c>
      <c r="AL17" s="246">
        <v>0</v>
      </c>
      <c r="AM17" s="246">
        <v>0</v>
      </c>
      <c r="AN17" s="246">
        <v>0</v>
      </c>
      <c r="AO17" s="246">
        <v>0</v>
      </c>
      <c r="AP17" s="246">
        <v>0</v>
      </c>
      <c r="AQ17" s="246">
        <v>0</v>
      </c>
      <c r="AR17" s="246">
        <v>0</v>
      </c>
      <c r="AS17" s="247">
        <v>0</v>
      </c>
      <c r="AT17" s="247">
        <v>0</v>
      </c>
      <c r="AU17" s="247">
        <v>0</v>
      </c>
      <c r="AV17" s="247">
        <v>0</v>
      </c>
      <c r="AW17" s="247">
        <v>0</v>
      </c>
      <c r="AX17" s="247">
        <v>0</v>
      </c>
      <c r="AY17" s="247">
        <v>0</v>
      </c>
      <c r="AZ17" s="247">
        <v>0</v>
      </c>
      <c r="BA17" s="247">
        <v>0</v>
      </c>
      <c r="BB17" s="247">
        <v>0</v>
      </c>
      <c r="BC17" s="247">
        <v>0</v>
      </c>
      <c r="BD17" s="247">
        <v>0</v>
      </c>
    </row>
    <row r="18" spans="1:56">
      <c r="A18" s="253" t="s">
        <v>649</v>
      </c>
      <c r="B18" s="243" t="s">
        <v>466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</row>
    <row r="19" spans="1:56">
      <c r="A19" s="253" t="s">
        <v>650</v>
      </c>
      <c r="B19" s="243" t="s">
        <v>467</v>
      </c>
      <c r="C19" s="246">
        <v>173.7</v>
      </c>
      <c r="D19" s="246">
        <v>173.7</v>
      </c>
      <c r="E19" s="246">
        <v>173.7</v>
      </c>
      <c r="F19" s="246">
        <v>173.7</v>
      </c>
      <c r="G19" s="246">
        <v>173.7</v>
      </c>
      <c r="H19" s="246">
        <v>173.7</v>
      </c>
      <c r="I19" s="246">
        <v>173.7</v>
      </c>
      <c r="J19" s="246">
        <v>173.7</v>
      </c>
      <c r="K19" s="246">
        <v>173.7</v>
      </c>
      <c r="L19" s="246">
        <v>173.7</v>
      </c>
      <c r="M19" s="246">
        <v>173.7</v>
      </c>
      <c r="N19" s="246">
        <v>173.7</v>
      </c>
      <c r="O19" s="246">
        <v>173.7</v>
      </c>
      <c r="P19" s="246">
        <v>173.7</v>
      </c>
      <c r="Q19" s="246">
        <v>173.7</v>
      </c>
      <c r="R19" s="246">
        <v>173.7</v>
      </c>
      <c r="S19" s="246">
        <v>173.7</v>
      </c>
      <c r="T19" s="246">
        <v>173.7</v>
      </c>
      <c r="U19" s="246">
        <v>173.7</v>
      </c>
      <c r="V19" s="246">
        <v>173.7</v>
      </c>
      <c r="W19" s="246">
        <v>173.7</v>
      </c>
      <c r="X19" s="246">
        <v>173.7</v>
      </c>
      <c r="Y19" s="246">
        <v>173.7</v>
      </c>
      <c r="Z19" s="246">
        <v>173.7</v>
      </c>
      <c r="AA19" s="246">
        <v>173.7</v>
      </c>
      <c r="AB19" s="246">
        <v>173.7</v>
      </c>
      <c r="AC19" s="246">
        <v>173.7</v>
      </c>
      <c r="AD19" s="246">
        <v>173.7</v>
      </c>
      <c r="AE19" s="246">
        <v>173.7</v>
      </c>
      <c r="AF19" s="246">
        <v>173.7</v>
      </c>
      <c r="AG19" s="246">
        <v>173.7</v>
      </c>
      <c r="AH19" s="246">
        <v>173.7</v>
      </c>
      <c r="AI19" s="246">
        <v>173.7</v>
      </c>
      <c r="AJ19" s="246">
        <v>173.7</v>
      </c>
      <c r="AK19" s="246">
        <v>173.7</v>
      </c>
      <c r="AL19" s="246">
        <v>173.7</v>
      </c>
      <c r="AM19" s="246">
        <v>173.7</v>
      </c>
      <c r="AN19" s="246">
        <v>173.7</v>
      </c>
      <c r="AO19" s="246">
        <v>173.7</v>
      </c>
      <c r="AP19" s="246">
        <v>173.7</v>
      </c>
      <c r="AQ19" s="246">
        <v>173.7</v>
      </c>
      <c r="AR19" s="246">
        <v>173.7</v>
      </c>
      <c r="AS19" s="247">
        <v>173.7</v>
      </c>
      <c r="AT19" s="247">
        <v>173.7</v>
      </c>
      <c r="AU19" s="247">
        <v>173.7</v>
      </c>
      <c r="AV19" s="247">
        <v>173.7</v>
      </c>
      <c r="AW19" s="247">
        <v>173.7</v>
      </c>
      <c r="AX19" s="247">
        <v>173.7</v>
      </c>
      <c r="AY19" s="247">
        <v>173.7</v>
      </c>
      <c r="AZ19" s="247">
        <v>173.7</v>
      </c>
      <c r="BA19" s="247">
        <v>173.7</v>
      </c>
      <c r="BB19" s="247">
        <v>173.7</v>
      </c>
      <c r="BC19" s="247">
        <v>173.7</v>
      </c>
      <c r="BD19" s="247">
        <v>173.7</v>
      </c>
    </row>
    <row r="20" spans="1:56">
      <c r="A20" s="253" t="s">
        <v>651</v>
      </c>
      <c r="B20" s="243" t="s">
        <v>468</v>
      </c>
      <c r="C20" s="249">
        <v>71.3</v>
      </c>
      <c r="D20" s="249">
        <v>71.3</v>
      </c>
      <c r="E20" s="249">
        <v>69</v>
      </c>
      <c r="F20" s="249">
        <v>71.3</v>
      </c>
      <c r="G20" s="249">
        <v>69</v>
      </c>
      <c r="H20" s="249">
        <v>71.3</v>
      </c>
      <c r="I20" s="249">
        <v>71.3</v>
      </c>
      <c r="J20" s="249">
        <v>64.399999999999991</v>
      </c>
      <c r="K20" s="249">
        <v>71.3</v>
      </c>
      <c r="L20" s="249">
        <v>69</v>
      </c>
      <c r="M20" s="249">
        <v>71.3</v>
      </c>
      <c r="N20" s="249">
        <v>69</v>
      </c>
      <c r="O20" s="249">
        <v>71.3</v>
      </c>
      <c r="P20" s="249">
        <v>71.3</v>
      </c>
      <c r="Q20" s="249">
        <v>69</v>
      </c>
      <c r="R20" s="249">
        <v>71.3</v>
      </c>
      <c r="S20" s="249">
        <v>69</v>
      </c>
      <c r="T20" s="249">
        <v>71.3</v>
      </c>
      <c r="U20" s="249">
        <v>71.3</v>
      </c>
      <c r="V20" s="249">
        <v>64.399999999999991</v>
      </c>
      <c r="W20" s="249">
        <v>71.3</v>
      </c>
      <c r="X20" s="249">
        <v>69</v>
      </c>
      <c r="Y20" s="249">
        <v>71.3</v>
      </c>
      <c r="Z20" s="249">
        <v>69</v>
      </c>
      <c r="AA20" s="249">
        <v>71.3</v>
      </c>
      <c r="AB20" s="249">
        <v>71.3</v>
      </c>
      <c r="AC20" s="249">
        <v>69</v>
      </c>
      <c r="AD20" s="249">
        <v>71.3</v>
      </c>
      <c r="AE20" s="249">
        <v>69</v>
      </c>
      <c r="AF20" s="249">
        <v>71.3</v>
      </c>
      <c r="AG20" s="249">
        <v>71.3</v>
      </c>
      <c r="AH20" s="249">
        <v>64.399999999999991</v>
      </c>
      <c r="AI20" s="249">
        <v>71.3</v>
      </c>
      <c r="AJ20" s="249">
        <v>69</v>
      </c>
      <c r="AK20" s="249">
        <v>71.3</v>
      </c>
      <c r="AL20" s="249">
        <v>69</v>
      </c>
      <c r="AM20" s="249">
        <v>71.3</v>
      </c>
      <c r="AN20" s="249">
        <v>71.3</v>
      </c>
      <c r="AO20" s="249">
        <v>69</v>
      </c>
      <c r="AP20" s="249">
        <v>71.3</v>
      </c>
      <c r="AQ20" s="249">
        <v>69</v>
      </c>
      <c r="AR20" s="249">
        <v>71.3</v>
      </c>
      <c r="AS20" s="249">
        <v>71.3</v>
      </c>
      <c r="AT20" s="249">
        <v>64.399999999999991</v>
      </c>
      <c r="AU20" s="249">
        <v>71.3</v>
      </c>
      <c r="AV20" s="249">
        <v>69</v>
      </c>
      <c r="AW20" s="249">
        <v>71.3</v>
      </c>
      <c r="AX20" s="249">
        <v>69</v>
      </c>
      <c r="AY20" s="249">
        <v>71.3</v>
      </c>
      <c r="AZ20" s="249">
        <v>69</v>
      </c>
      <c r="BA20" s="249">
        <v>71.3</v>
      </c>
      <c r="BB20" s="249">
        <v>71.3</v>
      </c>
      <c r="BC20" s="249">
        <v>64.399999999999991</v>
      </c>
      <c r="BD20" s="249">
        <v>0</v>
      </c>
    </row>
    <row r="21" spans="1:56">
      <c r="A21" s="752" t="s">
        <v>652</v>
      </c>
      <c r="B21" s="752"/>
      <c r="C21" s="245">
        <f>+C22+C23+C29</f>
        <v>11023.21435483871</v>
      </c>
      <c r="D21" s="245">
        <f t="shared" ref="D21:BD21" si="4">+D22+D23+D29</f>
        <v>11176.117580645161</v>
      </c>
      <c r="E21" s="245">
        <f t="shared" si="4"/>
        <v>6588.5300000000007</v>
      </c>
      <c r="F21" s="245">
        <f t="shared" si="4"/>
        <v>2933.2258064516127</v>
      </c>
      <c r="G21" s="245">
        <f t="shared" si="4"/>
        <v>2828.64</v>
      </c>
      <c r="H21" s="245">
        <f t="shared" si="4"/>
        <v>2956.7741935483873</v>
      </c>
      <c r="I21" s="245">
        <f t="shared" si="4"/>
        <v>2680.3225806451615</v>
      </c>
      <c r="J21" s="245">
        <f t="shared" si="4"/>
        <v>2590.6896551724139</v>
      </c>
      <c r="K21" s="245">
        <f t="shared" si="4"/>
        <v>2961.3978494623657</v>
      </c>
      <c r="L21" s="245">
        <f t="shared" si="4"/>
        <v>4499.6000000000004</v>
      </c>
      <c r="M21" s="245">
        <f t="shared" si="4"/>
        <v>4345.677419354839</v>
      </c>
      <c r="N21" s="245">
        <f t="shared" si="4"/>
        <v>4468</v>
      </c>
      <c r="O21" s="245">
        <f t="shared" si="4"/>
        <v>8633.0848387096758</v>
      </c>
      <c r="P21" s="245">
        <f t="shared" si="4"/>
        <v>8467.949354838709</v>
      </c>
      <c r="Q21" s="245">
        <f t="shared" si="4"/>
        <v>8814.5299999999988</v>
      </c>
      <c r="R21" s="245">
        <f t="shared" si="4"/>
        <v>8467.949354838709</v>
      </c>
      <c r="S21" s="245">
        <f t="shared" si="4"/>
        <v>8603.8633333333328</v>
      </c>
      <c r="T21" s="245">
        <f t="shared" si="4"/>
        <v>8467.949354838709</v>
      </c>
      <c r="U21" s="245">
        <f t="shared" si="4"/>
        <v>8620.8525806451598</v>
      </c>
      <c r="V21" s="245">
        <f t="shared" si="4"/>
        <v>8566.2442857142851</v>
      </c>
      <c r="W21" s="245">
        <f t="shared" si="4"/>
        <v>8501.927849462365</v>
      </c>
      <c r="X21" s="245">
        <f t="shared" si="4"/>
        <v>8340.5299999999988</v>
      </c>
      <c r="Y21" s="245">
        <f t="shared" si="4"/>
        <v>8376.2074193548378</v>
      </c>
      <c r="Z21" s="245">
        <f t="shared" si="4"/>
        <v>8498.5299999999988</v>
      </c>
      <c r="AA21" s="245">
        <f t="shared" si="4"/>
        <v>8498.5299999999988</v>
      </c>
      <c r="AB21" s="245">
        <f t="shared" si="4"/>
        <v>8467.949354838709</v>
      </c>
      <c r="AC21" s="245">
        <f t="shared" si="4"/>
        <v>8245.73</v>
      </c>
      <c r="AD21" s="245">
        <f t="shared" si="4"/>
        <v>8467.949354838709</v>
      </c>
      <c r="AE21" s="245">
        <f t="shared" si="4"/>
        <v>8603.8633333333328</v>
      </c>
      <c r="AF21" s="245">
        <f t="shared" si="4"/>
        <v>8467.949354838709</v>
      </c>
      <c r="AG21" s="245">
        <f t="shared" si="4"/>
        <v>9524.7447537632434</v>
      </c>
      <c r="AH21" s="245">
        <f t="shared" si="4"/>
        <v>9444.2147998461933</v>
      </c>
      <c r="AI21" s="245">
        <f t="shared" si="4"/>
        <v>9405.8200225804485</v>
      </c>
      <c r="AJ21" s="245">
        <f t="shared" si="4"/>
        <v>9236.3576569890502</v>
      </c>
      <c r="AK21" s="245">
        <f t="shared" si="4"/>
        <v>9280.0995924729214</v>
      </c>
      <c r="AL21" s="245">
        <f t="shared" si="4"/>
        <v>9394.3576569890502</v>
      </c>
      <c r="AM21" s="245">
        <f t="shared" si="4"/>
        <v>9536.9770118277593</v>
      </c>
      <c r="AN21" s="245">
        <f t="shared" si="4"/>
        <v>9371.8415279567926</v>
      </c>
      <c r="AO21" s="245">
        <f t="shared" si="4"/>
        <v>9299.5576569890509</v>
      </c>
      <c r="AP21" s="245">
        <f t="shared" si="4"/>
        <v>9371.8415279567926</v>
      </c>
      <c r="AQ21" s="245">
        <f t="shared" si="4"/>
        <v>9499.6909903223823</v>
      </c>
      <c r="AR21" s="245">
        <f t="shared" si="4"/>
        <v>9371.8415279567926</v>
      </c>
      <c r="AS21" s="245">
        <f t="shared" si="4"/>
        <v>10105.246892770681</v>
      </c>
      <c r="AT21" s="245">
        <f t="shared" si="4"/>
        <v>10024.716938853631</v>
      </c>
      <c r="AU21" s="245">
        <f t="shared" si="4"/>
        <v>9986.3221615878865</v>
      </c>
      <c r="AV21" s="245">
        <f t="shared" si="4"/>
        <v>9816.8597959964882</v>
      </c>
      <c r="AW21" s="245">
        <f t="shared" si="4"/>
        <v>9860.6017314803594</v>
      </c>
      <c r="AX21" s="245">
        <f t="shared" si="4"/>
        <v>9974.8597959964882</v>
      </c>
      <c r="AY21" s="245">
        <f t="shared" si="4"/>
        <v>10117.479150835197</v>
      </c>
      <c r="AZ21" s="245">
        <f t="shared" si="4"/>
        <v>9952.3436669642306</v>
      </c>
      <c r="BA21" s="245">
        <f t="shared" si="4"/>
        <v>9880.0597959964871</v>
      </c>
      <c r="BB21" s="245">
        <f t="shared" si="4"/>
        <v>9952.3436669642306</v>
      </c>
      <c r="BC21" s="245">
        <f t="shared" si="4"/>
        <v>10080.193129329822</v>
      </c>
      <c r="BD21" s="245">
        <f t="shared" si="4"/>
        <v>9952.3436669642306</v>
      </c>
    </row>
    <row r="22" spans="1:56">
      <c r="A22" s="253" t="s">
        <v>55</v>
      </c>
      <c r="B22" s="243" t="s">
        <v>673</v>
      </c>
      <c r="C22" s="247">
        <v>0</v>
      </c>
      <c r="D22" s="247">
        <v>0</v>
      </c>
      <c r="E22" s="247">
        <v>0</v>
      </c>
      <c r="F22" s="247">
        <v>0</v>
      </c>
      <c r="G22" s="247">
        <v>0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47">
        <v>0</v>
      </c>
      <c r="P22" s="247">
        <v>0</v>
      </c>
      <c r="Q22" s="247">
        <v>0</v>
      </c>
      <c r="R22" s="247">
        <v>0</v>
      </c>
      <c r="S22" s="247">
        <v>0</v>
      </c>
      <c r="T22" s="247">
        <v>0</v>
      </c>
      <c r="U22" s="247">
        <v>0</v>
      </c>
      <c r="V22" s="247">
        <v>0</v>
      </c>
      <c r="W22" s="247">
        <v>0</v>
      </c>
      <c r="X22" s="247">
        <v>0</v>
      </c>
      <c r="Y22" s="247">
        <v>0</v>
      </c>
      <c r="Z22" s="247">
        <v>0</v>
      </c>
      <c r="AA22" s="247">
        <v>0</v>
      </c>
      <c r="AB22" s="247">
        <v>0</v>
      </c>
      <c r="AC22" s="247">
        <v>0</v>
      </c>
      <c r="AD22" s="247">
        <v>0</v>
      </c>
      <c r="AE22" s="247">
        <v>0</v>
      </c>
      <c r="AF22" s="247">
        <v>0</v>
      </c>
      <c r="AG22" s="247">
        <v>0</v>
      </c>
      <c r="AH22" s="247">
        <v>0</v>
      </c>
      <c r="AI22" s="247">
        <v>0</v>
      </c>
      <c r="AJ22" s="247">
        <v>0</v>
      </c>
      <c r="AK22" s="247">
        <v>0</v>
      </c>
      <c r="AL22" s="247">
        <v>0</v>
      </c>
      <c r="AM22" s="247">
        <v>0</v>
      </c>
      <c r="AN22" s="247">
        <v>0</v>
      </c>
      <c r="AO22" s="247">
        <v>0</v>
      </c>
      <c r="AP22" s="247">
        <v>0</v>
      </c>
      <c r="AQ22" s="247">
        <v>0</v>
      </c>
      <c r="AR22" s="247">
        <v>0</v>
      </c>
      <c r="AS22" s="247">
        <v>0</v>
      </c>
      <c r="AT22" s="247">
        <v>0</v>
      </c>
      <c r="AU22" s="247">
        <v>0</v>
      </c>
      <c r="AV22" s="247">
        <v>0</v>
      </c>
      <c r="AW22" s="247">
        <v>0</v>
      </c>
      <c r="AX22" s="247">
        <v>0</v>
      </c>
      <c r="AY22" s="247">
        <v>0</v>
      </c>
      <c r="AZ22" s="247">
        <v>0</v>
      </c>
      <c r="BA22" s="247">
        <v>0</v>
      </c>
      <c r="BB22" s="247">
        <v>0</v>
      </c>
      <c r="BC22" s="247">
        <v>0</v>
      </c>
      <c r="BD22" s="247">
        <v>0</v>
      </c>
    </row>
    <row r="23" spans="1:56">
      <c r="A23" s="253" t="s">
        <v>653</v>
      </c>
      <c r="B23" s="243" t="s">
        <v>470</v>
      </c>
      <c r="C23" s="255">
        <f>+C24+C25+C26+C27+C28</f>
        <v>4977.4193548387102</v>
      </c>
      <c r="D23" s="255">
        <f t="shared" ref="D23:BD23" si="5">+D24+D25+D26+D27+D28</f>
        <v>5130.322580645161</v>
      </c>
      <c r="E23" s="255">
        <f t="shared" si="5"/>
        <v>2558</v>
      </c>
      <c r="F23" s="255">
        <f t="shared" si="5"/>
        <v>2933.2258064516127</v>
      </c>
      <c r="G23" s="255">
        <f t="shared" si="5"/>
        <v>2828.64</v>
      </c>
      <c r="H23" s="255">
        <f t="shared" si="5"/>
        <v>2956.7741935483873</v>
      </c>
      <c r="I23" s="255">
        <f t="shared" si="5"/>
        <v>2680.3225806451615</v>
      </c>
      <c r="J23" s="255">
        <f t="shared" si="5"/>
        <v>2590.6896551724139</v>
      </c>
      <c r="K23" s="255">
        <f t="shared" si="5"/>
        <v>2961.3978494623657</v>
      </c>
      <c r="L23" s="255">
        <f t="shared" si="5"/>
        <v>4499.6000000000004</v>
      </c>
      <c r="M23" s="255">
        <f t="shared" si="5"/>
        <v>4345.677419354839</v>
      </c>
      <c r="N23" s="255">
        <f t="shared" si="5"/>
        <v>4468</v>
      </c>
      <c r="O23" s="255">
        <f t="shared" si="5"/>
        <v>4602.5548387096769</v>
      </c>
      <c r="P23" s="255">
        <f t="shared" si="5"/>
        <v>4437.4193548387102</v>
      </c>
      <c r="Q23" s="255">
        <f t="shared" si="5"/>
        <v>4784</v>
      </c>
      <c r="R23" s="255">
        <f t="shared" si="5"/>
        <v>4437.4193548387102</v>
      </c>
      <c r="S23" s="255">
        <f t="shared" si="5"/>
        <v>4573.333333333333</v>
      </c>
      <c r="T23" s="255">
        <f t="shared" si="5"/>
        <v>4437.4193548387102</v>
      </c>
      <c r="U23" s="255">
        <f t="shared" si="5"/>
        <v>4590.322580645161</v>
      </c>
      <c r="V23" s="255">
        <f t="shared" si="5"/>
        <v>4535.7142857142853</v>
      </c>
      <c r="W23" s="255">
        <f t="shared" si="5"/>
        <v>4471.3978494623652</v>
      </c>
      <c r="X23" s="255">
        <f t="shared" si="5"/>
        <v>4310</v>
      </c>
      <c r="Y23" s="255">
        <f t="shared" si="5"/>
        <v>4345.677419354839</v>
      </c>
      <c r="Z23" s="255">
        <f t="shared" si="5"/>
        <v>4468</v>
      </c>
      <c r="AA23" s="255">
        <f t="shared" si="5"/>
        <v>4468</v>
      </c>
      <c r="AB23" s="255">
        <f t="shared" si="5"/>
        <v>4437.4193548387102</v>
      </c>
      <c r="AC23" s="255">
        <f t="shared" si="5"/>
        <v>4215.2</v>
      </c>
      <c r="AD23" s="255">
        <f t="shared" si="5"/>
        <v>4437.4193548387102</v>
      </c>
      <c r="AE23" s="255">
        <f t="shared" si="5"/>
        <v>4573.333333333333</v>
      </c>
      <c r="AF23" s="255">
        <f t="shared" si="5"/>
        <v>4437.4193548387102</v>
      </c>
      <c r="AG23" s="255">
        <f t="shared" si="5"/>
        <v>4348.3870967741932</v>
      </c>
      <c r="AH23" s="255">
        <f t="shared" si="5"/>
        <v>4267.8571428571431</v>
      </c>
      <c r="AI23" s="255">
        <f t="shared" si="5"/>
        <v>4229.4623655913983</v>
      </c>
      <c r="AJ23" s="255">
        <f t="shared" si="5"/>
        <v>4060</v>
      </c>
      <c r="AK23" s="255">
        <f t="shared" si="5"/>
        <v>4103.7419354838712</v>
      </c>
      <c r="AL23" s="255">
        <f t="shared" si="5"/>
        <v>4218</v>
      </c>
      <c r="AM23" s="255">
        <f t="shared" si="5"/>
        <v>4360.6193548387091</v>
      </c>
      <c r="AN23" s="255">
        <f t="shared" si="5"/>
        <v>4195.4838709677424</v>
      </c>
      <c r="AO23" s="255">
        <f t="shared" si="5"/>
        <v>4123.2</v>
      </c>
      <c r="AP23" s="255">
        <f t="shared" si="5"/>
        <v>4195.4838709677424</v>
      </c>
      <c r="AQ23" s="255">
        <f t="shared" si="5"/>
        <v>4323.333333333333</v>
      </c>
      <c r="AR23" s="255">
        <f t="shared" si="5"/>
        <v>4195.4838709677424</v>
      </c>
      <c r="AS23" s="255">
        <f t="shared" si="5"/>
        <v>4348.3870967741932</v>
      </c>
      <c r="AT23" s="255">
        <f t="shared" si="5"/>
        <v>4267.8571428571431</v>
      </c>
      <c r="AU23" s="255">
        <f t="shared" si="5"/>
        <v>4229.4623655913983</v>
      </c>
      <c r="AV23" s="255">
        <f t="shared" si="5"/>
        <v>4060</v>
      </c>
      <c r="AW23" s="255">
        <f t="shared" si="5"/>
        <v>4103.7419354838712</v>
      </c>
      <c r="AX23" s="255">
        <f t="shared" si="5"/>
        <v>4218</v>
      </c>
      <c r="AY23" s="255">
        <f t="shared" si="5"/>
        <v>4360.6193548387091</v>
      </c>
      <c r="AZ23" s="255">
        <f t="shared" si="5"/>
        <v>4195.4838709677424</v>
      </c>
      <c r="BA23" s="255">
        <f t="shared" si="5"/>
        <v>4123.2</v>
      </c>
      <c r="BB23" s="255">
        <f t="shared" si="5"/>
        <v>4195.4838709677424</v>
      </c>
      <c r="BC23" s="255">
        <f t="shared" si="5"/>
        <v>4323.333333333333</v>
      </c>
      <c r="BD23" s="255">
        <f t="shared" si="5"/>
        <v>4195.4838709677424</v>
      </c>
    </row>
    <row r="24" spans="1:56" hidden="1">
      <c r="A24" s="253" t="s">
        <v>654</v>
      </c>
      <c r="B24" s="750" t="s">
        <v>470</v>
      </c>
      <c r="C24" s="247">
        <v>10</v>
      </c>
      <c r="D24" s="247">
        <v>10</v>
      </c>
      <c r="E24" s="247">
        <v>10</v>
      </c>
      <c r="F24" s="247">
        <f t="shared" ref="F24:K24" si="6">+D24</f>
        <v>10</v>
      </c>
      <c r="G24" s="247">
        <f t="shared" si="6"/>
        <v>10</v>
      </c>
      <c r="H24" s="247">
        <f t="shared" si="6"/>
        <v>10</v>
      </c>
      <c r="I24" s="247">
        <f t="shared" si="6"/>
        <v>10</v>
      </c>
      <c r="J24" s="247">
        <f t="shared" si="6"/>
        <v>10</v>
      </c>
      <c r="K24" s="247">
        <f t="shared" si="6"/>
        <v>10</v>
      </c>
      <c r="L24" s="247">
        <v>20</v>
      </c>
      <c r="M24" s="247">
        <v>20</v>
      </c>
      <c r="N24" s="247">
        <v>20</v>
      </c>
      <c r="O24" s="247">
        <v>20</v>
      </c>
      <c r="P24" s="247">
        <v>20</v>
      </c>
      <c r="Q24" s="247">
        <v>20</v>
      </c>
      <c r="R24" s="247">
        <v>20</v>
      </c>
      <c r="S24" s="247">
        <v>20</v>
      </c>
      <c r="T24" s="247">
        <v>20</v>
      </c>
      <c r="U24" s="247">
        <v>20</v>
      </c>
      <c r="V24" s="247">
        <v>20</v>
      </c>
      <c r="W24" s="247">
        <v>20</v>
      </c>
      <c r="X24" s="247">
        <v>20</v>
      </c>
      <c r="Y24" s="247">
        <v>20</v>
      </c>
      <c r="Z24" s="247">
        <v>20</v>
      </c>
      <c r="AA24" s="247">
        <v>20</v>
      </c>
      <c r="AB24" s="247">
        <v>20</v>
      </c>
      <c r="AC24" s="247">
        <v>20</v>
      </c>
      <c r="AD24" s="247">
        <v>20</v>
      </c>
      <c r="AE24" s="247">
        <v>20</v>
      </c>
      <c r="AF24" s="247">
        <v>20</v>
      </c>
      <c r="AG24" s="247">
        <v>20</v>
      </c>
      <c r="AH24" s="247">
        <v>20</v>
      </c>
      <c r="AI24" s="247">
        <v>20</v>
      </c>
      <c r="AJ24" s="247">
        <v>20</v>
      </c>
      <c r="AK24" s="247">
        <v>20</v>
      </c>
      <c r="AL24" s="247">
        <v>20</v>
      </c>
      <c r="AM24" s="247">
        <v>20</v>
      </c>
      <c r="AN24" s="247">
        <v>20</v>
      </c>
      <c r="AO24" s="247">
        <v>20</v>
      </c>
      <c r="AP24" s="247">
        <v>20</v>
      </c>
      <c r="AQ24" s="247">
        <v>20</v>
      </c>
      <c r="AR24" s="247">
        <v>20</v>
      </c>
      <c r="AS24" s="247">
        <v>20</v>
      </c>
      <c r="AT24" s="247">
        <v>20</v>
      </c>
      <c r="AU24" s="247">
        <v>20</v>
      </c>
      <c r="AV24" s="247">
        <v>20</v>
      </c>
      <c r="AW24" s="247">
        <v>20</v>
      </c>
      <c r="AX24" s="247">
        <v>20</v>
      </c>
      <c r="AY24" s="247">
        <v>20</v>
      </c>
      <c r="AZ24" s="247">
        <v>20</v>
      </c>
      <c r="BA24" s="247">
        <v>20</v>
      </c>
      <c r="BB24" s="247">
        <v>20</v>
      </c>
      <c r="BC24" s="247">
        <v>20</v>
      </c>
      <c r="BD24" s="247">
        <v>20</v>
      </c>
    </row>
    <row r="25" spans="1:56" hidden="1">
      <c r="A25" s="253" t="s">
        <v>655</v>
      </c>
      <c r="B25" s="750"/>
      <c r="C25" s="247">
        <v>1850</v>
      </c>
      <c r="D25" s="247">
        <v>1850</v>
      </c>
      <c r="E25" s="247"/>
      <c r="F25" s="247"/>
      <c r="G25" s="247"/>
      <c r="H25" s="247"/>
      <c r="I25" s="247"/>
      <c r="J25" s="247"/>
      <c r="K25" s="247"/>
      <c r="L25" s="247">
        <v>1500</v>
      </c>
      <c r="M25" s="247">
        <v>1500</v>
      </c>
      <c r="N25" s="247">
        <v>1500</v>
      </c>
      <c r="O25" s="247">
        <v>1500</v>
      </c>
      <c r="P25" s="247">
        <v>1500</v>
      </c>
      <c r="Q25" s="247">
        <v>1500</v>
      </c>
      <c r="R25" s="247">
        <v>1500</v>
      </c>
      <c r="S25" s="247">
        <v>1500</v>
      </c>
      <c r="T25" s="247">
        <v>1500</v>
      </c>
      <c r="U25" s="247">
        <v>1500</v>
      </c>
      <c r="V25" s="247">
        <v>1500</v>
      </c>
      <c r="W25" s="247">
        <v>1500</v>
      </c>
      <c r="X25" s="247">
        <v>1500</v>
      </c>
      <c r="Y25" s="247">
        <v>1500</v>
      </c>
      <c r="Z25" s="247">
        <v>1500</v>
      </c>
      <c r="AA25" s="247">
        <v>1500</v>
      </c>
      <c r="AB25" s="247">
        <v>1500</v>
      </c>
      <c r="AC25" s="247">
        <v>1500</v>
      </c>
      <c r="AD25" s="247">
        <v>1500</v>
      </c>
      <c r="AE25" s="247">
        <v>1500</v>
      </c>
      <c r="AF25" s="247">
        <v>1500</v>
      </c>
      <c r="AG25" s="247">
        <v>1500</v>
      </c>
      <c r="AH25" s="247">
        <v>1500</v>
      </c>
      <c r="AI25" s="247">
        <v>1500</v>
      </c>
      <c r="AJ25" s="247">
        <v>1500</v>
      </c>
      <c r="AK25" s="247">
        <v>1500</v>
      </c>
      <c r="AL25" s="247">
        <v>1500</v>
      </c>
      <c r="AM25" s="247">
        <v>1500</v>
      </c>
      <c r="AN25" s="247">
        <v>1500</v>
      </c>
      <c r="AO25" s="247">
        <v>1500</v>
      </c>
      <c r="AP25" s="247">
        <v>1500</v>
      </c>
      <c r="AQ25" s="247">
        <v>1500</v>
      </c>
      <c r="AR25" s="247">
        <v>1500</v>
      </c>
      <c r="AS25" s="247">
        <v>1500</v>
      </c>
      <c r="AT25" s="247">
        <v>1500</v>
      </c>
      <c r="AU25" s="247">
        <v>1500</v>
      </c>
      <c r="AV25" s="247">
        <v>1500</v>
      </c>
      <c r="AW25" s="247">
        <v>1500</v>
      </c>
      <c r="AX25" s="247">
        <v>1500</v>
      </c>
      <c r="AY25" s="247">
        <v>1500</v>
      </c>
      <c r="AZ25" s="247">
        <v>1500</v>
      </c>
      <c r="BA25" s="247">
        <v>1500</v>
      </c>
      <c r="BB25" s="247">
        <v>1500</v>
      </c>
      <c r="BC25" s="247">
        <v>1500</v>
      </c>
      <c r="BD25" s="247">
        <v>1500</v>
      </c>
    </row>
    <row r="26" spans="1:56" hidden="1">
      <c r="A26" s="253" t="s">
        <v>656</v>
      </c>
      <c r="B26" s="750"/>
      <c r="C26" s="247">
        <v>1200</v>
      </c>
      <c r="D26" s="247">
        <v>1200</v>
      </c>
      <c r="E26" s="247">
        <v>1200</v>
      </c>
      <c r="F26" s="247">
        <v>1200</v>
      </c>
      <c r="G26" s="247">
        <v>1200</v>
      </c>
      <c r="H26" s="247">
        <v>1200</v>
      </c>
      <c r="I26" s="247">
        <v>1000</v>
      </c>
      <c r="J26" s="247">
        <v>1000</v>
      </c>
      <c r="K26" s="247">
        <v>1000</v>
      </c>
      <c r="L26" s="247">
        <v>1000</v>
      </c>
      <c r="M26" s="247">
        <v>1000</v>
      </c>
      <c r="N26" s="247">
        <v>1000</v>
      </c>
      <c r="O26" s="247">
        <v>1000</v>
      </c>
      <c r="P26" s="247">
        <v>1000</v>
      </c>
      <c r="Q26" s="247">
        <v>1000</v>
      </c>
      <c r="R26" s="247">
        <v>1000</v>
      </c>
      <c r="S26" s="247">
        <v>1000</v>
      </c>
      <c r="T26" s="247">
        <v>1000</v>
      </c>
      <c r="U26" s="247">
        <v>1000</v>
      </c>
      <c r="V26" s="247">
        <v>1000</v>
      </c>
      <c r="W26" s="247">
        <v>1000</v>
      </c>
      <c r="X26" s="247">
        <v>1000</v>
      </c>
      <c r="Y26" s="247">
        <v>1000</v>
      </c>
      <c r="Z26" s="247">
        <v>1000</v>
      </c>
      <c r="AA26" s="247">
        <v>1000</v>
      </c>
      <c r="AB26" s="247">
        <v>1000</v>
      </c>
      <c r="AC26" s="247">
        <v>1000</v>
      </c>
      <c r="AD26" s="247">
        <v>1000</v>
      </c>
      <c r="AE26" s="247">
        <v>1000</v>
      </c>
      <c r="AF26" s="247">
        <v>1000</v>
      </c>
      <c r="AG26" s="247">
        <v>1000</v>
      </c>
      <c r="AH26" s="247">
        <v>1000</v>
      </c>
      <c r="AI26" s="247">
        <v>1000</v>
      </c>
      <c r="AJ26" s="247">
        <v>1000</v>
      </c>
      <c r="AK26" s="247">
        <v>1000</v>
      </c>
      <c r="AL26" s="247">
        <v>1000</v>
      </c>
      <c r="AM26" s="247">
        <v>1000</v>
      </c>
      <c r="AN26" s="247">
        <v>1000</v>
      </c>
      <c r="AO26" s="247">
        <v>1000</v>
      </c>
      <c r="AP26" s="247">
        <v>1000</v>
      </c>
      <c r="AQ26" s="247">
        <v>1000</v>
      </c>
      <c r="AR26" s="247">
        <v>1000</v>
      </c>
      <c r="AS26" s="247">
        <v>1000</v>
      </c>
      <c r="AT26" s="247">
        <v>1000</v>
      </c>
      <c r="AU26" s="247">
        <v>1000</v>
      </c>
      <c r="AV26" s="247">
        <v>1000</v>
      </c>
      <c r="AW26" s="247">
        <v>1000</v>
      </c>
      <c r="AX26" s="247">
        <v>1000</v>
      </c>
      <c r="AY26" s="247">
        <v>1000</v>
      </c>
      <c r="AZ26" s="247">
        <v>1000</v>
      </c>
      <c r="BA26" s="247">
        <v>1000</v>
      </c>
      <c r="BB26" s="247">
        <v>1000</v>
      </c>
      <c r="BC26" s="247">
        <v>1000</v>
      </c>
      <c r="BD26" s="247">
        <v>1000</v>
      </c>
    </row>
    <row r="27" spans="1:56" hidden="1">
      <c r="A27" s="253" t="s">
        <v>657</v>
      </c>
      <c r="B27" s="750"/>
      <c r="C27" s="247">
        <v>1000</v>
      </c>
      <c r="D27" s="247">
        <v>1000</v>
      </c>
      <c r="E27" s="247">
        <v>400</v>
      </c>
      <c r="F27" s="247">
        <v>500</v>
      </c>
      <c r="G27" s="247">
        <v>500</v>
      </c>
      <c r="H27" s="247">
        <v>600</v>
      </c>
      <c r="I27" s="247">
        <v>600</v>
      </c>
      <c r="J27" s="247">
        <v>600</v>
      </c>
      <c r="K27" s="247">
        <v>1000</v>
      </c>
      <c r="L27" s="247">
        <v>1000</v>
      </c>
      <c r="M27" s="247">
        <v>1000</v>
      </c>
      <c r="N27" s="247">
        <v>1000</v>
      </c>
      <c r="O27" s="247">
        <v>1000</v>
      </c>
      <c r="P27" s="247">
        <v>1000</v>
      </c>
      <c r="Q27" s="247">
        <v>1000</v>
      </c>
      <c r="R27" s="247">
        <v>1000</v>
      </c>
      <c r="S27" s="247">
        <v>1000</v>
      </c>
      <c r="T27" s="247">
        <v>1000</v>
      </c>
      <c r="U27" s="247">
        <v>1000</v>
      </c>
      <c r="V27" s="247">
        <v>1000</v>
      </c>
      <c r="W27" s="247">
        <v>1000</v>
      </c>
      <c r="X27" s="247">
        <v>1000</v>
      </c>
      <c r="Y27" s="247">
        <v>1000</v>
      </c>
      <c r="Z27" s="247">
        <v>1000</v>
      </c>
      <c r="AA27" s="247">
        <v>1000</v>
      </c>
      <c r="AB27" s="247">
        <v>1000</v>
      </c>
      <c r="AC27" s="247">
        <v>1000</v>
      </c>
      <c r="AD27" s="247">
        <v>1000</v>
      </c>
      <c r="AE27" s="247">
        <v>1000</v>
      </c>
      <c r="AF27" s="247">
        <v>1000</v>
      </c>
      <c r="AG27" s="247">
        <v>1000</v>
      </c>
      <c r="AH27" s="247">
        <v>1000</v>
      </c>
      <c r="AI27" s="247">
        <v>1000</v>
      </c>
      <c r="AJ27" s="247">
        <v>1000</v>
      </c>
      <c r="AK27" s="247">
        <v>1000</v>
      </c>
      <c r="AL27" s="247">
        <v>1000</v>
      </c>
      <c r="AM27" s="247">
        <v>1000</v>
      </c>
      <c r="AN27" s="247">
        <v>1000</v>
      </c>
      <c r="AO27" s="247">
        <v>1000</v>
      </c>
      <c r="AP27" s="247">
        <v>1000</v>
      </c>
      <c r="AQ27" s="247">
        <v>1000</v>
      </c>
      <c r="AR27" s="247">
        <v>1000</v>
      </c>
      <c r="AS27" s="247">
        <v>1000</v>
      </c>
      <c r="AT27" s="247">
        <v>1000</v>
      </c>
      <c r="AU27" s="247">
        <v>1000</v>
      </c>
      <c r="AV27" s="247">
        <v>1000</v>
      </c>
      <c r="AW27" s="247">
        <v>1000</v>
      </c>
      <c r="AX27" s="247">
        <v>1000</v>
      </c>
      <c r="AY27" s="247">
        <v>1000</v>
      </c>
      <c r="AZ27" s="247">
        <v>1000</v>
      </c>
      <c r="BA27" s="247">
        <v>1000</v>
      </c>
      <c r="BB27" s="247">
        <v>1000</v>
      </c>
      <c r="BC27" s="247">
        <v>1000</v>
      </c>
      <c r="BD27" s="247">
        <v>1000</v>
      </c>
    </row>
    <row r="28" spans="1:56" hidden="1">
      <c r="A28" s="253" t="s">
        <v>658</v>
      </c>
      <c r="B28" s="750"/>
      <c r="C28" s="250">
        <v>917.41935483870975</v>
      </c>
      <c r="D28" s="250">
        <v>1070.3225806451615</v>
      </c>
      <c r="E28" s="250">
        <v>948</v>
      </c>
      <c r="F28" s="250">
        <v>1223.2258064516129</v>
      </c>
      <c r="G28" s="250">
        <v>1118.6399999999999</v>
      </c>
      <c r="H28" s="250">
        <v>1146.7741935483871</v>
      </c>
      <c r="I28" s="250">
        <v>1070.3225806451615</v>
      </c>
      <c r="J28" s="250">
        <v>980.68965517241384</v>
      </c>
      <c r="K28" s="250">
        <v>951.39784946236557</v>
      </c>
      <c r="L28" s="250">
        <v>979.60000000000014</v>
      </c>
      <c r="M28" s="250">
        <v>825.67741935483878</v>
      </c>
      <c r="N28" s="250">
        <v>948</v>
      </c>
      <c r="O28" s="250">
        <v>1082.5548387096771</v>
      </c>
      <c r="P28" s="250">
        <v>917.41935483870975</v>
      </c>
      <c r="Q28" s="250">
        <v>1264</v>
      </c>
      <c r="R28" s="250">
        <v>917.41935483870975</v>
      </c>
      <c r="S28" s="250">
        <v>1053.3333333333333</v>
      </c>
      <c r="T28" s="250">
        <v>917.41935483870975</v>
      </c>
      <c r="U28" s="250">
        <v>1070.3225806451615</v>
      </c>
      <c r="V28" s="250">
        <v>1015.7142857142857</v>
      </c>
      <c r="W28" s="250">
        <v>951.39784946236557</v>
      </c>
      <c r="X28" s="250">
        <v>790</v>
      </c>
      <c r="Y28" s="250">
        <v>825.67741935483878</v>
      </c>
      <c r="Z28" s="250">
        <v>948</v>
      </c>
      <c r="AA28" s="250">
        <v>948</v>
      </c>
      <c r="AB28" s="250">
        <v>917.41935483870975</v>
      </c>
      <c r="AC28" s="250">
        <v>695.2</v>
      </c>
      <c r="AD28" s="250">
        <v>917.41935483870975</v>
      </c>
      <c r="AE28" s="250">
        <v>1053.3333333333333</v>
      </c>
      <c r="AF28" s="250">
        <v>917.41935483870975</v>
      </c>
      <c r="AG28" s="250">
        <v>828.38709677419354</v>
      </c>
      <c r="AH28" s="250">
        <v>747.85714285714278</v>
      </c>
      <c r="AI28" s="250">
        <v>709.46236559139788</v>
      </c>
      <c r="AJ28" s="250">
        <v>540</v>
      </c>
      <c r="AK28" s="250">
        <v>583.74193548387109</v>
      </c>
      <c r="AL28" s="250">
        <v>698</v>
      </c>
      <c r="AM28" s="250">
        <v>840.61935483870957</v>
      </c>
      <c r="AN28" s="250">
        <v>675.48387096774195</v>
      </c>
      <c r="AO28" s="250">
        <v>603.20000000000005</v>
      </c>
      <c r="AP28" s="250">
        <v>675.48387096774195</v>
      </c>
      <c r="AQ28" s="250">
        <v>803.33333333333326</v>
      </c>
      <c r="AR28" s="250">
        <v>675.48387096774195</v>
      </c>
      <c r="AS28" s="250">
        <v>828.38709677419354</v>
      </c>
      <c r="AT28" s="250">
        <v>747.85714285714278</v>
      </c>
      <c r="AU28" s="250">
        <v>709.46236559139788</v>
      </c>
      <c r="AV28" s="250">
        <v>540</v>
      </c>
      <c r="AW28" s="250">
        <v>583.74193548387109</v>
      </c>
      <c r="AX28" s="250">
        <v>698</v>
      </c>
      <c r="AY28" s="250">
        <v>840.61935483870957</v>
      </c>
      <c r="AZ28" s="250">
        <v>675.48387096774195</v>
      </c>
      <c r="BA28" s="250">
        <v>603.20000000000005</v>
      </c>
      <c r="BB28" s="250">
        <v>675.48387096774195</v>
      </c>
      <c r="BC28" s="250">
        <v>803.33333333333326</v>
      </c>
      <c r="BD28" s="250">
        <v>675.48387096774195</v>
      </c>
    </row>
    <row r="29" spans="1:56">
      <c r="A29" s="253" t="s">
        <v>659</v>
      </c>
      <c r="B29" s="243" t="s">
        <v>471</v>
      </c>
      <c r="C29" s="247">
        <v>6045.7950000000001</v>
      </c>
      <c r="D29" s="247">
        <v>6045.7950000000001</v>
      </c>
      <c r="E29" s="247">
        <v>4030.53</v>
      </c>
      <c r="F29" s="247">
        <v>0</v>
      </c>
      <c r="G29" s="247">
        <v>0</v>
      </c>
      <c r="H29" s="247">
        <v>0</v>
      </c>
      <c r="I29" s="247">
        <v>0</v>
      </c>
      <c r="J29" s="247">
        <v>0</v>
      </c>
      <c r="K29" s="247">
        <v>0</v>
      </c>
      <c r="L29" s="247">
        <v>0</v>
      </c>
      <c r="M29" s="247">
        <v>0</v>
      </c>
      <c r="N29" s="247">
        <v>0</v>
      </c>
      <c r="O29" s="247">
        <v>4030.5299999999993</v>
      </c>
      <c r="P29" s="247">
        <v>4030.5299999999993</v>
      </c>
      <c r="Q29" s="247">
        <v>4030.5299999999993</v>
      </c>
      <c r="R29" s="247">
        <v>4030.5299999999993</v>
      </c>
      <c r="S29" s="247">
        <v>4030.5299999999993</v>
      </c>
      <c r="T29" s="247">
        <v>4030.5299999999993</v>
      </c>
      <c r="U29" s="247">
        <v>4030.5299999999993</v>
      </c>
      <c r="V29" s="247">
        <v>4030.5299999999993</v>
      </c>
      <c r="W29" s="247">
        <v>4030.5299999999993</v>
      </c>
      <c r="X29" s="247">
        <v>4030.5299999999993</v>
      </c>
      <c r="Y29" s="247">
        <v>4030.5299999999993</v>
      </c>
      <c r="Z29" s="247">
        <v>4030.5299999999993</v>
      </c>
      <c r="AA29" s="247">
        <v>4030.5299999999993</v>
      </c>
      <c r="AB29" s="247">
        <v>4030.5299999999993</v>
      </c>
      <c r="AC29" s="247">
        <v>4030.5299999999993</v>
      </c>
      <c r="AD29" s="247">
        <v>4030.5299999999993</v>
      </c>
      <c r="AE29" s="247">
        <v>4030.5299999999993</v>
      </c>
      <c r="AF29" s="247">
        <v>4030.5299999999993</v>
      </c>
      <c r="AG29" s="247">
        <v>5176.3576569890502</v>
      </c>
      <c r="AH29" s="247">
        <v>5176.3576569890502</v>
      </c>
      <c r="AI29" s="247">
        <v>5176.3576569890502</v>
      </c>
      <c r="AJ29" s="247">
        <v>5176.3576569890502</v>
      </c>
      <c r="AK29" s="247">
        <v>5176.3576569890502</v>
      </c>
      <c r="AL29" s="247">
        <v>5176.3576569890502</v>
      </c>
      <c r="AM29" s="247">
        <v>5176.3576569890502</v>
      </c>
      <c r="AN29" s="247">
        <v>5176.3576569890502</v>
      </c>
      <c r="AO29" s="247">
        <v>5176.3576569890502</v>
      </c>
      <c r="AP29" s="247">
        <v>5176.3576569890502</v>
      </c>
      <c r="AQ29" s="247">
        <v>5176.3576569890502</v>
      </c>
      <c r="AR29" s="247">
        <v>5176.3576569890502</v>
      </c>
      <c r="AS29" s="247">
        <v>5756.8597959964882</v>
      </c>
      <c r="AT29" s="247">
        <v>5756.8597959964882</v>
      </c>
      <c r="AU29" s="247">
        <v>5756.8597959964882</v>
      </c>
      <c r="AV29" s="247">
        <v>5756.8597959964882</v>
      </c>
      <c r="AW29" s="247">
        <v>5756.8597959964882</v>
      </c>
      <c r="AX29" s="247">
        <v>5756.8597959964882</v>
      </c>
      <c r="AY29" s="247">
        <v>5756.8597959964882</v>
      </c>
      <c r="AZ29" s="247">
        <v>5756.8597959964882</v>
      </c>
      <c r="BA29" s="247">
        <v>5756.8597959964882</v>
      </c>
      <c r="BB29" s="247">
        <v>5756.8597959964882</v>
      </c>
      <c r="BC29" s="247">
        <v>5756.8597959964882</v>
      </c>
      <c r="BD29" s="247">
        <v>5756.8597959964882</v>
      </c>
    </row>
    <row r="30" spans="1:56"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</row>
    <row r="31" spans="1:56">
      <c r="B31" s="258" t="s">
        <v>660</v>
      </c>
      <c r="C31" s="242">
        <v>43647</v>
      </c>
      <c r="D31" s="242">
        <v>43678</v>
      </c>
      <c r="E31" s="242">
        <v>43709</v>
      </c>
      <c r="F31" s="242">
        <v>43739</v>
      </c>
      <c r="G31" s="242">
        <v>43770</v>
      </c>
      <c r="H31" s="242">
        <v>43800</v>
      </c>
      <c r="I31" s="242">
        <v>43831</v>
      </c>
      <c r="J31" s="242">
        <v>43862</v>
      </c>
      <c r="K31" s="242">
        <v>43891</v>
      </c>
      <c r="L31" s="242">
        <v>43922</v>
      </c>
      <c r="M31" s="242">
        <v>43952</v>
      </c>
      <c r="N31" s="242">
        <v>43983</v>
      </c>
      <c r="O31" s="242">
        <v>44013</v>
      </c>
      <c r="P31" s="242">
        <v>44044</v>
      </c>
      <c r="Q31" s="242">
        <v>44075</v>
      </c>
      <c r="R31" s="242">
        <v>44105</v>
      </c>
      <c r="S31" s="242">
        <v>44136</v>
      </c>
      <c r="T31" s="242">
        <v>44166</v>
      </c>
      <c r="U31" s="242">
        <v>44197</v>
      </c>
      <c r="V31" s="242">
        <v>44228</v>
      </c>
      <c r="W31" s="242">
        <v>44256</v>
      </c>
      <c r="X31" s="242">
        <v>44287</v>
      </c>
      <c r="Y31" s="242">
        <v>44317</v>
      </c>
      <c r="Z31" s="242">
        <v>44348</v>
      </c>
      <c r="AA31" s="242">
        <v>44378</v>
      </c>
      <c r="AB31" s="242">
        <v>44409</v>
      </c>
      <c r="AC31" s="242">
        <v>44440</v>
      </c>
      <c r="AD31" s="242">
        <v>44470</v>
      </c>
      <c r="AE31" s="242">
        <v>44501</v>
      </c>
      <c r="AF31" s="242">
        <v>44531</v>
      </c>
      <c r="AG31" s="242">
        <v>44562</v>
      </c>
      <c r="AH31" s="242">
        <v>44593</v>
      </c>
      <c r="AI31" s="242">
        <v>44621</v>
      </c>
      <c r="AJ31" s="242">
        <v>44652</v>
      </c>
      <c r="AK31" s="242">
        <v>44682</v>
      </c>
      <c r="AL31" s="242">
        <v>44713</v>
      </c>
      <c r="AM31" s="242">
        <v>44743</v>
      </c>
      <c r="AN31" s="242">
        <v>44774</v>
      </c>
      <c r="AO31" s="242">
        <v>44805</v>
      </c>
      <c r="AP31" s="242">
        <v>44835</v>
      </c>
      <c r="AQ31" s="242">
        <v>44866</v>
      </c>
      <c r="AR31" s="242">
        <v>44896</v>
      </c>
      <c r="AS31" s="242">
        <v>44927</v>
      </c>
      <c r="AT31" s="242">
        <v>44958</v>
      </c>
      <c r="AU31" s="242">
        <v>44986</v>
      </c>
      <c r="AV31" s="242">
        <v>45017</v>
      </c>
      <c r="AW31" s="242">
        <v>45047</v>
      </c>
      <c r="AX31" s="242">
        <v>45078</v>
      </c>
      <c r="AY31" s="242">
        <v>45108</v>
      </c>
      <c r="AZ31" s="242">
        <v>45139</v>
      </c>
      <c r="BA31" s="242">
        <v>45170</v>
      </c>
      <c r="BB31" s="242">
        <v>45200</v>
      </c>
      <c r="BC31" s="242">
        <v>45231</v>
      </c>
      <c r="BD31" s="242">
        <v>45261</v>
      </c>
    </row>
    <row r="32" spans="1:56">
      <c r="B32" s="252" t="s">
        <v>661</v>
      </c>
      <c r="C32" s="247">
        <f t="shared" ref="C32:AH32" si="7">+C4+C13</f>
        <v>37404.888090310626</v>
      </c>
      <c r="D32" s="247">
        <f t="shared" si="7"/>
        <v>37427.709090310622</v>
      </c>
      <c r="E32" s="247">
        <f t="shared" si="7"/>
        <v>46746.409203506242</v>
      </c>
      <c r="F32" s="247">
        <f t="shared" si="7"/>
        <v>48582.722203506237</v>
      </c>
      <c r="G32" s="247">
        <f t="shared" si="7"/>
        <v>48405.767203506235</v>
      </c>
      <c r="H32" s="247">
        <f t="shared" si="7"/>
        <v>48107.430203506236</v>
      </c>
      <c r="I32" s="247">
        <f t="shared" si="7"/>
        <v>45524.115203506248</v>
      </c>
      <c r="J32" s="247">
        <f t="shared" si="7"/>
        <v>47185.723203506241</v>
      </c>
      <c r="K32" s="247">
        <f t="shared" si="7"/>
        <v>51376.657203506242</v>
      </c>
      <c r="L32" s="247">
        <f t="shared" si="7"/>
        <v>37948.79120350624</v>
      </c>
      <c r="M32" s="247">
        <f t="shared" si="7"/>
        <v>38962.592203506239</v>
      </c>
      <c r="N32" s="247">
        <f t="shared" si="7"/>
        <v>37119.456203506241</v>
      </c>
      <c r="O32" s="247">
        <f t="shared" si="7"/>
        <v>38084.830203506237</v>
      </c>
      <c r="P32" s="247">
        <f t="shared" si="7"/>
        <v>38077.835203506242</v>
      </c>
      <c r="Q32" s="247">
        <f t="shared" si="7"/>
        <v>35601.980203506246</v>
      </c>
      <c r="R32" s="247">
        <f t="shared" si="7"/>
        <v>38273.740203506233</v>
      </c>
      <c r="S32" s="247">
        <f t="shared" si="7"/>
        <v>38037.93320350624</v>
      </c>
      <c r="T32" s="247">
        <f t="shared" si="7"/>
        <v>38130.694203506238</v>
      </c>
      <c r="U32" s="247">
        <f t="shared" si="7"/>
        <v>38212.386999999995</v>
      </c>
      <c r="V32" s="247">
        <f t="shared" si="7"/>
        <v>34595.904999999999</v>
      </c>
      <c r="W32" s="247">
        <f t="shared" si="7"/>
        <v>38096.407999999996</v>
      </c>
      <c r="X32" s="247">
        <f t="shared" si="7"/>
        <v>37156.408000000003</v>
      </c>
      <c r="Y32" s="247">
        <f t="shared" si="7"/>
        <v>35186.611000000004</v>
      </c>
      <c r="Z32" s="247">
        <f t="shared" si="7"/>
        <v>37133.888999999996</v>
      </c>
      <c r="AA32" s="247">
        <f t="shared" si="7"/>
        <v>38084.836000000003</v>
      </c>
      <c r="AB32" s="247">
        <f t="shared" si="7"/>
        <v>38068.837</v>
      </c>
      <c r="AC32" s="247">
        <f t="shared" si="7"/>
        <v>36846.593000000001</v>
      </c>
      <c r="AD32" s="247">
        <f t="shared" si="7"/>
        <v>37260.222000000002</v>
      </c>
      <c r="AE32" s="247">
        <f t="shared" si="7"/>
        <v>36782.748</v>
      </c>
      <c r="AF32" s="247">
        <f t="shared" si="7"/>
        <v>37944.434999999998</v>
      </c>
      <c r="AG32" s="247">
        <f t="shared" si="7"/>
        <v>37189.99</v>
      </c>
      <c r="AH32" s="247">
        <f t="shared" si="7"/>
        <v>33648.246999999996</v>
      </c>
      <c r="AI32" s="247">
        <f t="shared" ref="AI32:BD32" si="8">+AI4+AI13</f>
        <v>37164.126000000004</v>
      </c>
      <c r="AJ32" s="247">
        <f t="shared" si="8"/>
        <v>35975.855000000003</v>
      </c>
      <c r="AK32" s="247">
        <f t="shared" si="8"/>
        <v>37138.491000000002</v>
      </c>
      <c r="AL32" s="247">
        <f t="shared" si="8"/>
        <v>35951.156999999999</v>
      </c>
      <c r="AM32" s="247">
        <f t="shared" si="8"/>
        <v>36849.17</v>
      </c>
      <c r="AN32" s="247">
        <f t="shared" si="8"/>
        <v>36839.370000000003</v>
      </c>
      <c r="AO32" s="247">
        <f t="shared" si="8"/>
        <v>35054.672999999995</v>
      </c>
      <c r="AP32" s="247">
        <f t="shared" si="8"/>
        <v>36061.393000000004</v>
      </c>
      <c r="AQ32" s="247">
        <f t="shared" si="8"/>
        <v>35640.347999999998</v>
      </c>
      <c r="AR32" s="247">
        <f t="shared" si="8"/>
        <v>36792.153999999995</v>
      </c>
      <c r="AS32" s="247">
        <f t="shared" si="8"/>
        <v>36052.442000000003</v>
      </c>
      <c r="AT32" s="247">
        <f t="shared" si="8"/>
        <v>32048.086999999996</v>
      </c>
      <c r="AU32" s="247">
        <f t="shared" si="8"/>
        <v>36033.473000000005</v>
      </c>
      <c r="AV32" s="247">
        <f t="shared" si="8"/>
        <v>34879.176999999996</v>
      </c>
      <c r="AW32" s="247">
        <f t="shared" si="8"/>
        <v>36011.796000000002</v>
      </c>
      <c r="AX32" s="247">
        <f t="shared" si="8"/>
        <v>34861.029000000002</v>
      </c>
      <c r="AY32" s="247">
        <f t="shared" si="8"/>
        <v>35729.24</v>
      </c>
      <c r="AZ32" s="247">
        <f t="shared" si="8"/>
        <v>35717.636000000006</v>
      </c>
      <c r="BA32" s="247">
        <f t="shared" si="8"/>
        <v>34581.000999999997</v>
      </c>
      <c r="BB32" s="247">
        <f t="shared" si="8"/>
        <v>34948.628999999994</v>
      </c>
      <c r="BC32" s="247">
        <f t="shared" si="8"/>
        <v>34556.319000000003</v>
      </c>
      <c r="BD32" s="247">
        <f t="shared" si="8"/>
        <v>35611.884999999995</v>
      </c>
    </row>
    <row r="33" spans="2:56">
      <c r="B33" s="252" t="s">
        <v>662</v>
      </c>
      <c r="C33" s="247">
        <f>+C21</f>
        <v>11023.21435483871</v>
      </c>
      <c r="D33" s="247">
        <f t="shared" ref="D33:BD33" si="9">+D21</f>
        <v>11176.117580645161</v>
      </c>
      <c r="E33" s="247">
        <f t="shared" si="9"/>
        <v>6588.5300000000007</v>
      </c>
      <c r="F33" s="247">
        <f t="shared" si="9"/>
        <v>2933.2258064516127</v>
      </c>
      <c r="G33" s="247">
        <f t="shared" si="9"/>
        <v>2828.64</v>
      </c>
      <c r="H33" s="247">
        <f t="shared" si="9"/>
        <v>2956.7741935483873</v>
      </c>
      <c r="I33" s="247">
        <f t="shared" si="9"/>
        <v>2680.3225806451615</v>
      </c>
      <c r="J33" s="247">
        <f t="shared" si="9"/>
        <v>2590.6896551724139</v>
      </c>
      <c r="K33" s="247">
        <f t="shared" si="9"/>
        <v>2961.3978494623657</v>
      </c>
      <c r="L33" s="247">
        <f t="shared" si="9"/>
        <v>4499.6000000000004</v>
      </c>
      <c r="M33" s="247">
        <f t="shared" si="9"/>
        <v>4345.677419354839</v>
      </c>
      <c r="N33" s="247">
        <f t="shared" si="9"/>
        <v>4468</v>
      </c>
      <c r="O33" s="247">
        <f t="shared" si="9"/>
        <v>8633.0848387096758</v>
      </c>
      <c r="P33" s="247">
        <f t="shared" si="9"/>
        <v>8467.949354838709</v>
      </c>
      <c r="Q33" s="247">
        <f t="shared" si="9"/>
        <v>8814.5299999999988</v>
      </c>
      <c r="R33" s="247">
        <f t="shared" si="9"/>
        <v>8467.949354838709</v>
      </c>
      <c r="S33" s="247">
        <f t="shared" si="9"/>
        <v>8603.8633333333328</v>
      </c>
      <c r="T33" s="247">
        <f t="shared" si="9"/>
        <v>8467.949354838709</v>
      </c>
      <c r="U33" s="247">
        <f t="shared" si="9"/>
        <v>8620.8525806451598</v>
      </c>
      <c r="V33" s="247">
        <f t="shared" si="9"/>
        <v>8566.2442857142851</v>
      </c>
      <c r="W33" s="247">
        <f t="shared" si="9"/>
        <v>8501.927849462365</v>
      </c>
      <c r="X33" s="247">
        <f t="shared" si="9"/>
        <v>8340.5299999999988</v>
      </c>
      <c r="Y33" s="247">
        <f t="shared" si="9"/>
        <v>8376.2074193548378</v>
      </c>
      <c r="Z33" s="247">
        <f t="shared" si="9"/>
        <v>8498.5299999999988</v>
      </c>
      <c r="AA33" s="247">
        <f t="shared" si="9"/>
        <v>8498.5299999999988</v>
      </c>
      <c r="AB33" s="247">
        <f t="shared" si="9"/>
        <v>8467.949354838709</v>
      </c>
      <c r="AC33" s="247">
        <f t="shared" si="9"/>
        <v>8245.73</v>
      </c>
      <c r="AD33" s="247">
        <f t="shared" si="9"/>
        <v>8467.949354838709</v>
      </c>
      <c r="AE33" s="247">
        <f t="shared" si="9"/>
        <v>8603.8633333333328</v>
      </c>
      <c r="AF33" s="247">
        <f t="shared" si="9"/>
        <v>8467.949354838709</v>
      </c>
      <c r="AG33" s="247">
        <f t="shared" si="9"/>
        <v>9524.7447537632434</v>
      </c>
      <c r="AH33" s="247">
        <f t="shared" si="9"/>
        <v>9444.2147998461933</v>
      </c>
      <c r="AI33" s="247">
        <f t="shared" si="9"/>
        <v>9405.8200225804485</v>
      </c>
      <c r="AJ33" s="247">
        <f t="shared" si="9"/>
        <v>9236.3576569890502</v>
      </c>
      <c r="AK33" s="247">
        <f t="shared" si="9"/>
        <v>9280.0995924729214</v>
      </c>
      <c r="AL33" s="247">
        <f t="shared" si="9"/>
        <v>9394.3576569890502</v>
      </c>
      <c r="AM33" s="247">
        <f t="shared" si="9"/>
        <v>9536.9770118277593</v>
      </c>
      <c r="AN33" s="247">
        <f t="shared" si="9"/>
        <v>9371.8415279567926</v>
      </c>
      <c r="AO33" s="247">
        <f t="shared" si="9"/>
        <v>9299.5576569890509</v>
      </c>
      <c r="AP33" s="247">
        <f t="shared" si="9"/>
        <v>9371.8415279567926</v>
      </c>
      <c r="AQ33" s="247">
        <f t="shared" si="9"/>
        <v>9499.6909903223823</v>
      </c>
      <c r="AR33" s="247">
        <f t="shared" si="9"/>
        <v>9371.8415279567926</v>
      </c>
      <c r="AS33" s="247">
        <f t="shared" si="9"/>
        <v>10105.246892770681</v>
      </c>
      <c r="AT33" s="247">
        <f t="shared" si="9"/>
        <v>10024.716938853631</v>
      </c>
      <c r="AU33" s="247">
        <f t="shared" si="9"/>
        <v>9986.3221615878865</v>
      </c>
      <c r="AV33" s="247">
        <f t="shared" si="9"/>
        <v>9816.8597959964882</v>
      </c>
      <c r="AW33" s="247">
        <f t="shared" si="9"/>
        <v>9860.6017314803594</v>
      </c>
      <c r="AX33" s="247">
        <f t="shared" si="9"/>
        <v>9974.8597959964882</v>
      </c>
      <c r="AY33" s="247">
        <f t="shared" si="9"/>
        <v>10117.479150835197</v>
      </c>
      <c r="AZ33" s="247">
        <f t="shared" si="9"/>
        <v>9952.3436669642306</v>
      </c>
      <c r="BA33" s="247">
        <f t="shared" si="9"/>
        <v>9880.0597959964871</v>
      </c>
      <c r="BB33" s="247">
        <f t="shared" si="9"/>
        <v>9952.3436669642306</v>
      </c>
      <c r="BC33" s="247">
        <f t="shared" si="9"/>
        <v>10080.193129329822</v>
      </c>
      <c r="BD33" s="247">
        <f t="shared" si="9"/>
        <v>9952.3436669642306</v>
      </c>
    </row>
    <row r="34" spans="2:56">
      <c r="B34" s="252" t="s">
        <v>674</v>
      </c>
      <c r="C34" s="247">
        <f>+C32+C33</f>
        <v>48428.102445149336</v>
      </c>
      <c r="D34" s="247">
        <f t="shared" ref="D34:BD34" si="10">+D32+D33</f>
        <v>48603.826670955779</v>
      </c>
      <c r="E34" s="247">
        <f t="shared" si="10"/>
        <v>53334.939203506241</v>
      </c>
      <c r="F34" s="247">
        <f t="shared" si="10"/>
        <v>51515.94800995785</v>
      </c>
      <c r="G34" s="247">
        <f t="shared" si="10"/>
        <v>51234.407203506235</v>
      </c>
      <c r="H34" s="247">
        <f t="shared" si="10"/>
        <v>51064.204397054622</v>
      </c>
      <c r="I34" s="247">
        <f t="shared" si="10"/>
        <v>48204.437784151407</v>
      </c>
      <c r="J34" s="247">
        <f t="shared" si="10"/>
        <v>49776.412858678654</v>
      </c>
      <c r="K34" s="247">
        <f t="shared" si="10"/>
        <v>54338.055052968608</v>
      </c>
      <c r="L34" s="247">
        <f t="shared" si="10"/>
        <v>42448.391203506239</v>
      </c>
      <c r="M34" s="247">
        <f t="shared" si="10"/>
        <v>43308.26962286108</v>
      </c>
      <c r="N34" s="247">
        <f t="shared" si="10"/>
        <v>41587.456203506241</v>
      </c>
      <c r="O34" s="247">
        <f t="shared" si="10"/>
        <v>46717.915042215915</v>
      </c>
      <c r="P34" s="247">
        <f t="shared" si="10"/>
        <v>46545.784558344953</v>
      </c>
      <c r="Q34" s="247">
        <f t="shared" si="10"/>
        <v>44416.510203506245</v>
      </c>
      <c r="R34" s="247">
        <f t="shared" si="10"/>
        <v>46741.689558344944</v>
      </c>
      <c r="S34" s="247">
        <f t="shared" si="10"/>
        <v>46641.796536839574</v>
      </c>
      <c r="T34" s="247">
        <f t="shared" si="10"/>
        <v>46598.643558344949</v>
      </c>
      <c r="U34" s="247">
        <f t="shared" si="10"/>
        <v>46833.239580645153</v>
      </c>
      <c r="V34" s="247">
        <f t="shared" si="10"/>
        <v>43162.149285714288</v>
      </c>
      <c r="W34" s="247">
        <f t="shared" si="10"/>
        <v>46598.335849462361</v>
      </c>
      <c r="X34" s="247">
        <f t="shared" si="10"/>
        <v>45496.938000000002</v>
      </c>
      <c r="Y34" s="247">
        <f t="shared" si="10"/>
        <v>43562.818419354844</v>
      </c>
      <c r="Z34" s="247">
        <f t="shared" si="10"/>
        <v>45632.418999999994</v>
      </c>
      <c r="AA34" s="247">
        <f t="shared" si="10"/>
        <v>46583.366000000002</v>
      </c>
      <c r="AB34" s="247">
        <f t="shared" si="10"/>
        <v>46536.78635483871</v>
      </c>
      <c r="AC34" s="247">
        <f t="shared" si="10"/>
        <v>45092.323000000004</v>
      </c>
      <c r="AD34" s="247">
        <f t="shared" si="10"/>
        <v>45728.171354838712</v>
      </c>
      <c r="AE34" s="247">
        <f t="shared" si="10"/>
        <v>45386.611333333334</v>
      </c>
      <c r="AF34" s="247">
        <f t="shared" si="10"/>
        <v>46412.384354838709</v>
      </c>
      <c r="AG34" s="247">
        <f t="shared" si="10"/>
        <v>46714.734753763245</v>
      </c>
      <c r="AH34" s="247">
        <f t="shared" si="10"/>
        <v>43092.461799846191</v>
      </c>
      <c r="AI34" s="247">
        <f t="shared" si="10"/>
        <v>46569.946022580451</v>
      </c>
      <c r="AJ34" s="247">
        <f t="shared" si="10"/>
        <v>45212.212656989053</v>
      </c>
      <c r="AK34" s="247">
        <f t="shared" si="10"/>
        <v>46418.590592472923</v>
      </c>
      <c r="AL34" s="247">
        <f t="shared" si="10"/>
        <v>45345.514656989049</v>
      </c>
      <c r="AM34" s="247">
        <f t="shared" si="10"/>
        <v>46386.147011827758</v>
      </c>
      <c r="AN34" s="247">
        <f t="shared" si="10"/>
        <v>46211.211527956795</v>
      </c>
      <c r="AO34" s="247">
        <f t="shared" si="10"/>
        <v>44354.23065698905</v>
      </c>
      <c r="AP34" s="247">
        <f t="shared" si="10"/>
        <v>45433.234527956796</v>
      </c>
      <c r="AQ34" s="247">
        <f t="shared" si="10"/>
        <v>45140.038990322384</v>
      </c>
      <c r="AR34" s="247">
        <f t="shared" si="10"/>
        <v>46163.995527956788</v>
      </c>
      <c r="AS34" s="247">
        <f t="shared" si="10"/>
        <v>46157.688892770682</v>
      </c>
      <c r="AT34" s="247">
        <f t="shared" si="10"/>
        <v>42072.803938853627</v>
      </c>
      <c r="AU34" s="247">
        <f t="shared" si="10"/>
        <v>46019.795161587892</v>
      </c>
      <c r="AV34" s="247">
        <f t="shared" si="10"/>
        <v>44696.036795996486</v>
      </c>
      <c r="AW34" s="247">
        <f t="shared" si="10"/>
        <v>45872.397731480363</v>
      </c>
      <c r="AX34" s="247">
        <f t="shared" si="10"/>
        <v>44835.888795996492</v>
      </c>
      <c r="AY34" s="247">
        <f t="shared" si="10"/>
        <v>45846.719150835197</v>
      </c>
      <c r="AZ34" s="247">
        <f t="shared" si="10"/>
        <v>45669.979666964238</v>
      </c>
      <c r="BA34" s="247">
        <f t="shared" si="10"/>
        <v>44461.060795996484</v>
      </c>
      <c r="BB34" s="247">
        <f t="shared" si="10"/>
        <v>44900.972666964226</v>
      </c>
      <c r="BC34" s="247">
        <f t="shared" si="10"/>
        <v>44636.512129329829</v>
      </c>
      <c r="BD34" s="247">
        <f t="shared" si="10"/>
        <v>45564.228666964227</v>
      </c>
    </row>
    <row r="35" spans="2:56">
      <c r="B35" s="252" t="s">
        <v>675</v>
      </c>
      <c r="C35" s="247">
        <v>51291.357512899995</v>
      </c>
      <c r="D35" s="247">
        <v>53277.686850000006</v>
      </c>
      <c r="E35" s="247">
        <v>50726.731587200004</v>
      </c>
      <c r="F35" s="247">
        <v>52594.343352800002</v>
      </c>
      <c r="G35" s="247">
        <v>50770.261304499996</v>
      </c>
      <c r="H35" s="247">
        <v>51898.657075411116</v>
      </c>
      <c r="I35" s="247">
        <v>51940.112102669984</v>
      </c>
      <c r="J35" s="247">
        <v>46944.701131705995</v>
      </c>
      <c r="K35" s="247">
        <v>50974.897461059998</v>
      </c>
      <c r="L35" s="247">
        <v>52062.801202633993</v>
      </c>
      <c r="M35" s="247">
        <v>52630.956669889994</v>
      </c>
      <c r="N35" s="247">
        <v>51796.322876869002</v>
      </c>
      <c r="O35" s="247">
        <v>51804.271088028996</v>
      </c>
      <c r="P35" s="247">
        <v>53810.463718500003</v>
      </c>
      <c r="Q35" s="247">
        <v>51233.998903072003</v>
      </c>
      <c r="R35" s="247">
        <v>53120.286786328004</v>
      </c>
      <c r="S35" s="247">
        <v>51277.963917544999</v>
      </c>
      <c r="T35" s="247">
        <v>52417.643646165227</v>
      </c>
      <c r="U35" s="247">
        <v>52459.513223696682</v>
      </c>
      <c r="V35" s="247">
        <v>47414.148143023056</v>
      </c>
      <c r="W35" s="247">
        <v>51484.646435670598</v>
      </c>
      <c r="X35" s="247">
        <v>52583.429214660333</v>
      </c>
      <c r="Y35" s="247">
        <v>53157.266236588897</v>
      </c>
      <c r="Z35" s="247">
        <v>52314.286105637693</v>
      </c>
      <c r="AA35" s="247">
        <v>52322.313798909287</v>
      </c>
      <c r="AB35" s="247">
        <v>54348.568355685005</v>
      </c>
      <c r="AC35" s="247">
        <v>51746.338892102722</v>
      </c>
      <c r="AD35" s="247">
        <v>53651.489654191282</v>
      </c>
      <c r="AE35" s="247">
        <v>51790.743556720452</v>
      </c>
      <c r="AF35" s="247">
        <v>52941.82008262688</v>
      </c>
      <c r="AG35" s="247">
        <v>52984.108355933648</v>
      </c>
      <c r="AH35" s="247">
        <v>47888.289624453289</v>
      </c>
      <c r="AI35" s="247">
        <v>51999.492900027304</v>
      </c>
      <c r="AJ35" s="247">
        <v>53109.263506806936</v>
      </c>
      <c r="AK35" s="247">
        <v>53688.838898954789</v>
      </c>
      <c r="AL35" s="247">
        <v>52837.428966694068</v>
      </c>
      <c r="AM35" s="247">
        <v>52845.536936898381</v>
      </c>
      <c r="AN35" s="247">
        <v>54892.054039241855</v>
      </c>
      <c r="AO35" s="247">
        <v>52263.802281023745</v>
      </c>
      <c r="AP35" s="247">
        <v>54188.004550733196</v>
      </c>
      <c r="AQ35" s="247">
        <v>52308.650992287658</v>
      </c>
      <c r="AR35" s="247">
        <v>53471.238283453153</v>
      </c>
      <c r="AS35" s="247">
        <v>53513.949439492986</v>
      </c>
      <c r="AT35" s="247">
        <v>48367.172520697823</v>
      </c>
      <c r="AU35" s="247">
        <v>52519.487829027574</v>
      </c>
      <c r="AV35" s="247">
        <v>53640.356141875003</v>
      </c>
      <c r="AW35" s="247">
        <v>54225.727287944341</v>
      </c>
      <c r="AX35" s="247">
        <v>53365.80325636101</v>
      </c>
      <c r="AY35" s="247">
        <v>53373.992306267362</v>
      </c>
      <c r="AZ35" s="247">
        <v>55440.974579634276</v>
      </c>
      <c r="BA35" s="247">
        <v>52786.440303833981</v>
      </c>
      <c r="BB35" s="247">
        <v>54729.884596240525</v>
      </c>
      <c r="BC35" s="247">
        <v>52831.737502210533</v>
      </c>
      <c r="BD35" s="247">
        <v>54005.950666287681</v>
      </c>
    </row>
  </sheetData>
  <mergeCells count="6">
    <mergeCell ref="B24:B28"/>
    <mergeCell ref="A1:B1"/>
    <mergeCell ref="A4:B4"/>
    <mergeCell ref="A5:A12"/>
    <mergeCell ref="A13:B13"/>
    <mergeCell ref="A21:B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S183"/>
  <sheetViews>
    <sheetView showGridLines="0" zoomScale="85" zoomScaleNormal="85" workbookViewId="0">
      <pane xSplit="1" ySplit="9" topLeftCell="C10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J10" sqref="J10"/>
    </sheetView>
  </sheetViews>
  <sheetFormatPr baseColWidth="10" defaultColWidth="11.42578125" defaultRowHeight="15"/>
  <cols>
    <col min="1" max="1" width="13.7109375" customWidth="1"/>
    <col min="2" max="2" width="8.85546875" hidden="1" customWidth="1"/>
    <col min="3" max="3" width="22.42578125" bestFit="1" customWidth="1"/>
    <col min="4" max="4" width="24.7109375" bestFit="1" customWidth="1"/>
    <col min="5" max="5" width="14.42578125" bestFit="1" customWidth="1"/>
    <col min="6" max="13" width="9.42578125" customWidth="1"/>
  </cols>
  <sheetData>
    <row r="1" spans="1:13">
      <c r="F1" s="15"/>
    </row>
    <row r="2" spans="1:13">
      <c r="F2" s="221"/>
    </row>
    <row r="3" spans="1:13">
      <c r="F3" s="221"/>
    </row>
    <row r="4" spans="1:13" ht="7.5" customHeight="1">
      <c r="F4" s="221"/>
    </row>
    <row r="5" spans="1:13" ht="12.75" customHeight="1">
      <c r="A5" s="690" t="s">
        <v>1</v>
      </c>
      <c r="B5" s="690"/>
      <c r="C5" s="690"/>
      <c r="D5" s="690"/>
      <c r="F5" s="221"/>
    </row>
    <row r="6" spans="1:13" ht="13.5" customHeight="1">
      <c r="A6" s="487" t="s">
        <v>79</v>
      </c>
      <c r="B6" s="487"/>
      <c r="C6" s="487"/>
      <c r="D6" s="487"/>
      <c r="E6" s="487"/>
      <c r="F6" s="487"/>
      <c r="G6" s="487"/>
      <c r="H6" s="15"/>
    </row>
    <row r="7" spans="1:13" ht="13.5" customHeight="1">
      <c r="A7" s="689" t="s">
        <v>730</v>
      </c>
      <c r="B7" s="689"/>
      <c r="C7" s="689"/>
      <c r="D7" s="689"/>
      <c r="E7" s="689"/>
      <c r="F7" s="689"/>
      <c r="G7" s="689"/>
      <c r="H7" s="527"/>
    </row>
    <row r="8" spans="1:13" ht="2.25" customHeight="1">
      <c r="A8" s="1"/>
      <c r="B8" s="1"/>
      <c r="C8" s="1"/>
      <c r="F8" s="221"/>
    </row>
    <row r="9" spans="1:13">
      <c r="A9" s="105"/>
      <c r="B9" s="107" t="s">
        <v>80</v>
      </c>
      <c r="C9" s="107" t="s">
        <v>81</v>
      </c>
      <c r="D9" s="107" t="s">
        <v>82</v>
      </c>
      <c r="F9" s="221"/>
      <c r="G9" s="106"/>
      <c r="H9" s="526"/>
      <c r="I9" s="106"/>
      <c r="J9" s="106"/>
      <c r="K9" s="106"/>
      <c r="L9" s="106"/>
      <c r="M9" s="106"/>
    </row>
    <row r="10" spans="1:13">
      <c r="A10" s="35">
        <v>46182</v>
      </c>
      <c r="B10" s="233"/>
      <c r="C10" s="198">
        <v>0.39</v>
      </c>
      <c r="D10" s="198">
        <f t="shared" ref="D10:D14" si="0">+C10+D11</f>
        <v>4.68</v>
      </c>
      <c r="F10" s="221"/>
      <c r="G10" s="106"/>
      <c r="H10" s="526"/>
      <c r="I10" s="106"/>
      <c r="J10" s="106"/>
      <c r="K10" s="106"/>
      <c r="L10" s="106"/>
      <c r="M10" s="106"/>
    </row>
    <row r="11" spans="1:13">
      <c r="A11" s="35">
        <v>46151</v>
      </c>
      <c r="B11" s="233"/>
      <c r="C11" s="198">
        <v>0.47</v>
      </c>
      <c r="D11" s="198">
        <f t="shared" si="0"/>
        <v>4.29</v>
      </c>
      <c r="F11" s="221"/>
      <c r="G11" s="106"/>
      <c r="H11" s="526"/>
      <c r="I11" s="106"/>
      <c r="J11" s="106"/>
      <c r="K11" s="106"/>
      <c r="L11" s="106"/>
      <c r="M11" s="106"/>
    </row>
    <row r="12" spans="1:13">
      <c r="A12" s="35">
        <v>46121</v>
      </c>
      <c r="B12" s="233"/>
      <c r="C12" s="198">
        <v>0.78</v>
      </c>
      <c r="D12" s="198">
        <f t="shared" si="0"/>
        <v>3.8200000000000003</v>
      </c>
      <c r="F12" s="221"/>
      <c r="G12" s="106"/>
      <c r="H12" s="526"/>
      <c r="I12" s="106"/>
      <c r="J12" s="106"/>
      <c r="K12" s="106"/>
      <c r="L12" s="106"/>
      <c r="M12" s="106"/>
    </row>
    <row r="13" spans="1:13">
      <c r="A13" s="35">
        <v>46090</v>
      </c>
      <c r="B13" s="233"/>
      <c r="C13" s="198">
        <v>0.78</v>
      </c>
      <c r="D13" s="198">
        <f t="shared" si="0"/>
        <v>3.04</v>
      </c>
      <c r="F13" s="221"/>
      <c r="G13" s="106"/>
      <c r="H13" s="526"/>
      <c r="I13" s="106"/>
      <c r="J13" s="106"/>
      <c r="K13" s="106"/>
      <c r="L13" s="106"/>
      <c r="M13" s="106"/>
    </row>
    <row r="14" spans="1:13">
      <c r="A14" s="35">
        <v>46062</v>
      </c>
      <c r="B14" s="233"/>
      <c r="C14" s="198">
        <v>1.08</v>
      </c>
      <c r="D14" s="198">
        <f t="shared" si="0"/>
        <v>2.2599999999999998</v>
      </c>
      <c r="F14" s="221"/>
      <c r="G14" s="106"/>
      <c r="H14" s="526"/>
      <c r="I14" s="106"/>
      <c r="J14" s="106"/>
      <c r="K14" s="106"/>
      <c r="L14" s="106"/>
      <c r="M14" s="106"/>
    </row>
    <row r="15" spans="1:13">
      <c r="A15" s="35">
        <v>46031</v>
      </c>
      <c r="B15" s="233"/>
      <c r="C15" s="198">
        <v>1.18</v>
      </c>
      <c r="D15" s="198">
        <f>C15</f>
        <v>1.18</v>
      </c>
      <c r="F15" s="221"/>
      <c r="G15" s="106"/>
      <c r="H15" s="526"/>
      <c r="I15" s="106"/>
      <c r="J15" s="106"/>
      <c r="K15" s="106"/>
      <c r="L15" s="106"/>
      <c r="M15" s="106"/>
    </row>
    <row r="16" spans="1:13">
      <c r="A16" s="35">
        <v>46000</v>
      </c>
      <c r="B16" s="233"/>
      <c r="C16" s="198">
        <v>0.27</v>
      </c>
      <c r="D16" s="198">
        <f t="shared" ref="D16:D18" si="1">+C16+D17</f>
        <v>5.0100000000000016</v>
      </c>
      <c r="F16" s="221"/>
      <c r="G16" s="106"/>
      <c r="H16" s="526"/>
      <c r="I16" s="106"/>
      <c r="J16" s="106"/>
      <c r="K16" s="106"/>
      <c r="L16" s="106"/>
      <c r="M16" s="106"/>
    </row>
    <row r="17" spans="1:13">
      <c r="A17" s="35">
        <v>45970</v>
      </c>
      <c r="B17" s="233"/>
      <c r="C17" s="198">
        <v>7.0000000000000007E-2</v>
      </c>
      <c r="D17" s="198">
        <f t="shared" si="1"/>
        <v>4.7400000000000011</v>
      </c>
      <c r="F17" s="221"/>
      <c r="G17" s="106"/>
      <c r="H17" s="526"/>
      <c r="I17" s="106"/>
      <c r="J17" s="106"/>
      <c r="K17" s="106"/>
      <c r="L17" s="106"/>
      <c r="M17" s="106"/>
    </row>
    <row r="18" spans="1:13">
      <c r="A18" s="35">
        <v>45939</v>
      </c>
      <c r="B18" s="233"/>
      <c r="C18" s="198">
        <v>0.18</v>
      </c>
      <c r="D18" s="198">
        <f t="shared" si="1"/>
        <v>4.6700000000000008</v>
      </c>
      <c r="F18" s="221"/>
      <c r="G18" s="106"/>
      <c r="H18" s="526"/>
      <c r="I18" s="106"/>
      <c r="J18" s="106"/>
      <c r="K18" s="106"/>
      <c r="L18" s="106"/>
      <c r="M18" s="106"/>
    </row>
    <row r="19" spans="1:13">
      <c r="A19" s="35">
        <v>45909</v>
      </c>
      <c r="B19" s="233"/>
      <c r="C19" s="198">
        <v>0.32</v>
      </c>
      <c r="D19" s="198">
        <f t="shared" ref="D19:D29" si="2">+C19+D20</f>
        <v>4.4900000000000011</v>
      </c>
      <c r="F19" s="221"/>
      <c r="G19" s="106"/>
      <c r="H19" s="526"/>
      <c r="I19" s="106"/>
      <c r="J19" s="106"/>
      <c r="K19" s="106"/>
      <c r="L19" s="106"/>
      <c r="M19" s="106"/>
    </row>
    <row r="20" spans="1:13">
      <c r="A20" s="35">
        <v>45878</v>
      </c>
      <c r="B20" s="233"/>
      <c r="C20" s="198">
        <v>0.19</v>
      </c>
      <c r="D20" s="198">
        <f t="shared" si="2"/>
        <v>4.1700000000000008</v>
      </c>
      <c r="F20" s="221"/>
      <c r="G20" s="106"/>
      <c r="H20" s="526"/>
      <c r="I20" s="106"/>
      <c r="J20" s="106"/>
      <c r="K20" s="106"/>
      <c r="L20" s="106"/>
      <c r="M20" s="106"/>
    </row>
    <row r="21" spans="1:13">
      <c r="A21" s="35">
        <v>45847</v>
      </c>
      <c r="B21" s="233"/>
      <c r="C21" s="198">
        <v>0.28000000000000003</v>
      </c>
      <c r="D21" s="198">
        <f t="shared" si="2"/>
        <v>3.9800000000000004</v>
      </c>
      <c r="F21" s="221"/>
      <c r="G21" s="106"/>
      <c r="H21" s="526"/>
      <c r="I21" s="106"/>
      <c r="J21" s="106"/>
      <c r="K21" s="106"/>
      <c r="L21" s="106"/>
      <c r="M21" s="106"/>
    </row>
    <row r="22" spans="1:13">
      <c r="A22" s="35">
        <v>45817</v>
      </c>
      <c r="B22" s="233"/>
      <c r="C22" s="198">
        <v>0.1</v>
      </c>
      <c r="D22" s="198">
        <f t="shared" si="2"/>
        <v>3.7</v>
      </c>
      <c r="F22" s="221"/>
      <c r="G22" s="106"/>
      <c r="H22" s="526"/>
      <c r="I22" s="106"/>
      <c r="J22" s="106"/>
      <c r="K22" s="106"/>
      <c r="L22" s="106"/>
      <c r="M22" s="106"/>
    </row>
    <row r="23" spans="1:13">
      <c r="A23" s="35">
        <v>45786</v>
      </c>
      <c r="B23" s="233"/>
      <c r="C23" s="198">
        <v>0.32</v>
      </c>
      <c r="D23" s="198">
        <f t="shared" si="2"/>
        <v>3.6</v>
      </c>
      <c r="F23" s="221"/>
      <c r="G23" s="106"/>
      <c r="H23" s="526"/>
      <c r="I23" s="106"/>
      <c r="J23" s="106"/>
      <c r="K23" s="106"/>
      <c r="L23" s="106"/>
      <c r="M23" s="106"/>
    </row>
    <row r="24" spans="1:13">
      <c r="A24" s="35">
        <v>45756</v>
      </c>
      <c r="B24" s="233"/>
      <c r="C24" s="198">
        <v>0.66</v>
      </c>
      <c r="D24" s="198">
        <f t="shared" si="2"/>
        <v>3.2800000000000002</v>
      </c>
      <c r="F24" s="221"/>
      <c r="G24" s="106"/>
      <c r="H24" s="526"/>
      <c r="I24" s="106"/>
      <c r="J24" s="106"/>
      <c r="K24" s="106"/>
      <c r="L24" s="106"/>
      <c r="M24" s="106"/>
    </row>
    <row r="25" spans="1:13">
      <c r="A25" s="35">
        <v>45725</v>
      </c>
      <c r="B25" s="233"/>
      <c r="C25" s="198">
        <v>0.54</v>
      </c>
      <c r="D25" s="198">
        <f t="shared" si="2"/>
        <v>2.62</v>
      </c>
      <c r="F25" s="221"/>
      <c r="G25" s="106"/>
      <c r="H25" s="526"/>
      <c r="I25" s="106"/>
      <c r="J25" s="106"/>
      <c r="K25" s="106"/>
      <c r="L25" s="106"/>
      <c r="M25" s="106"/>
    </row>
    <row r="26" spans="1:13">
      <c r="A26" s="35">
        <v>45697</v>
      </c>
      <c r="B26" s="233"/>
      <c r="C26" s="198">
        <v>1.1399999999999999</v>
      </c>
      <c r="D26" s="198">
        <f t="shared" si="2"/>
        <v>2.08</v>
      </c>
      <c r="F26" s="221"/>
      <c r="G26" s="106"/>
      <c r="H26" s="526"/>
      <c r="I26" s="106"/>
      <c r="J26" s="106"/>
      <c r="K26" s="106"/>
      <c r="L26" s="106"/>
      <c r="M26" s="106"/>
    </row>
    <row r="27" spans="1:13">
      <c r="A27" s="35">
        <v>45666</v>
      </c>
      <c r="B27" s="233"/>
      <c r="C27" s="198">
        <v>0.94</v>
      </c>
      <c r="D27" s="198">
        <f>C27</f>
        <v>0.94</v>
      </c>
      <c r="F27" s="221"/>
      <c r="G27" s="106"/>
      <c r="H27" s="526"/>
      <c r="I27" s="106"/>
      <c r="J27" s="106"/>
      <c r="K27" s="106"/>
      <c r="L27" s="106"/>
      <c r="M27" s="106"/>
    </row>
    <row r="28" spans="1:13">
      <c r="A28" s="35">
        <v>45635</v>
      </c>
      <c r="B28" s="233"/>
      <c r="C28" s="198">
        <v>0.46</v>
      </c>
      <c r="D28" s="220">
        <f t="shared" si="2"/>
        <v>5.0900000000000007</v>
      </c>
      <c r="F28" s="221"/>
      <c r="G28" s="106"/>
      <c r="H28" s="526"/>
      <c r="I28" s="106"/>
      <c r="J28" s="106"/>
      <c r="K28" s="106"/>
      <c r="L28" s="106"/>
      <c r="M28" s="106"/>
    </row>
    <row r="29" spans="1:13">
      <c r="A29" s="35">
        <v>45605</v>
      </c>
      <c r="B29" s="233"/>
      <c r="C29" s="198">
        <v>0.27</v>
      </c>
      <c r="D29" s="198">
        <f t="shared" si="2"/>
        <v>4.6300000000000008</v>
      </c>
      <c r="F29" s="221"/>
      <c r="G29" s="106"/>
      <c r="H29" s="526"/>
      <c r="I29" s="106"/>
      <c r="J29" s="106"/>
      <c r="K29" s="106"/>
      <c r="L29" s="106"/>
      <c r="M29" s="106"/>
    </row>
    <row r="30" spans="1:13">
      <c r="A30" s="35">
        <v>45574</v>
      </c>
      <c r="B30" s="233"/>
      <c r="C30" s="198">
        <v>-0.13</v>
      </c>
      <c r="D30" s="198">
        <f>+C30+D31</f>
        <v>4.3600000000000003</v>
      </c>
      <c r="F30" s="221"/>
      <c r="G30" s="106"/>
      <c r="H30" s="526"/>
      <c r="I30" s="106"/>
      <c r="J30" s="106"/>
      <c r="K30" s="106"/>
      <c r="L30" s="106"/>
      <c r="M30" s="106"/>
    </row>
    <row r="31" spans="1:13">
      <c r="A31" s="35">
        <v>45544</v>
      </c>
      <c r="B31" s="233"/>
      <c r="C31" s="198">
        <v>0.24</v>
      </c>
      <c r="D31" s="198">
        <f>+C31+D32</f>
        <v>4.49</v>
      </c>
      <c r="F31" s="221"/>
      <c r="G31" s="106"/>
      <c r="H31" s="526"/>
      <c r="I31" s="106"/>
      <c r="J31" s="106"/>
      <c r="K31" s="106"/>
      <c r="L31" s="106"/>
      <c r="M31" s="106"/>
    </row>
    <row r="32" spans="1:13">
      <c r="A32" s="35">
        <v>45513</v>
      </c>
      <c r="B32" s="233"/>
      <c r="C32" s="198">
        <v>0</v>
      </c>
      <c r="D32" s="198">
        <f t="shared" ref="D32:D38" si="3">+C32+D33</f>
        <v>4.25</v>
      </c>
      <c r="F32" s="221"/>
      <c r="G32" s="106"/>
      <c r="H32" s="526"/>
      <c r="I32" s="106"/>
      <c r="J32" s="106"/>
      <c r="K32" s="106"/>
      <c r="L32" s="106"/>
      <c r="M32" s="106"/>
    </row>
    <row r="33" spans="1:16">
      <c r="A33" s="35">
        <v>45482</v>
      </c>
      <c r="B33" s="233"/>
      <c r="C33" s="198">
        <v>0.2</v>
      </c>
      <c r="D33" s="198">
        <f t="shared" si="3"/>
        <v>4.25</v>
      </c>
      <c r="F33" s="221"/>
      <c r="G33" s="106"/>
      <c r="H33" s="526"/>
      <c r="I33" s="106"/>
      <c r="J33" s="106"/>
      <c r="K33" s="106"/>
      <c r="L33" s="106"/>
      <c r="M33" s="106"/>
    </row>
    <row r="34" spans="1:16">
      <c r="A34" s="35">
        <v>45452</v>
      </c>
      <c r="B34" s="233"/>
      <c r="C34" s="198">
        <v>0.32</v>
      </c>
      <c r="D34" s="198">
        <f t="shared" si="3"/>
        <v>4.05</v>
      </c>
      <c r="F34" s="221"/>
      <c r="G34" s="106"/>
      <c r="H34" s="526"/>
      <c r="I34" s="106"/>
      <c r="J34" s="106"/>
      <c r="K34" s="106"/>
      <c r="L34" s="106"/>
      <c r="M34" s="106"/>
    </row>
    <row r="35" spans="1:16">
      <c r="A35" s="35">
        <v>45421</v>
      </c>
      <c r="B35" s="233"/>
      <c r="C35" s="198">
        <v>0.43</v>
      </c>
      <c r="D35" s="198">
        <f t="shared" si="3"/>
        <v>3.73</v>
      </c>
      <c r="F35" s="221"/>
      <c r="G35" s="106"/>
      <c r="H35" s="526"/>
      <c r="I35" s="106"/>
      <c r="J35" s="106"/>
      <c r="K35" s="106"/>
      <c r="L35" s="106"/>
      <c r="M35" s="106"/>
    </row>
    <row r="36" spans="1:16">
      <c r="A36" s="35">
        <v>45391</v>
      </c>
      <c r="B36" s="233"/>
      <c r="C36" s="198">
        <v>0.59</v>
      </c>
      <c r="D36" s="198">
        <f t="shared" si="3"/>
        <v>3.3</v>
      </c>
      <c r="F36" s="221"/>
      <c r="G36" s="106"/>
      <c r="H36" s="526"/>
      <c r="I36" s="106"/>
      <c r="J36" s="106"/>
      <c r="K36" s="106"/>
      <c r="L36" s="106"/>
      <c r="M36" s="106"/>
    </row>
    <row r="37" spans="1:16">
      <c r="A37" s="35">
        <v>45360</v>
      </c>
      <c r="B37" s="233"/>
      <c r="C37" s="198">
        <v>0.7</v>
      </c>
      <c r="D37" s="198">
        <f t="shared" si="3"/>
        <v>2.71</v>
      </c>
      <c r="F37" s="221"/>
      <c r="G37" s="106"/>
      <c r="H37" s="526"/>
      <c r="I37" s="106"/>
      <c r="J37" s="106"/>
      <c r="K37" s="106"/>
      <c r="L37" s="106"/>
      <c r="M37" s="106"/>
    </row>
    <row r="38" spans="1:16">
      <c r="A38" s="35">
        <v>45331</v>
      </c>
      <c r="B38" s="233"/>
      <c r="C38" s="198">
        <v>1.0900000000000001</v>
      </c>
      <c r="D38" s="198">
        <f t="shared" si="3"/>
        <v>2.0100000000000002</v>
      </c>
      <c r="F38" s="221"/>
      <c r="G38" s="106"/>
      <c r="H38" s="526"/>
      <c r="I38" s="106"/>
      <c r="J38" s="106"/>
      <c r="K38" s="106"/>
      <c r="L38" s="106"/>
      <c r="M38" s="106"/>
    </row>
    <row r="39" spans="1:16">
      <c r="A39" s="35">
        <v>45302</v>
      </c>
      <c r="B39" s="233"/>
      <c r="C39" s="198">
        <v>0.92</v>
      </c>
      <c r="D39" s="198">
        <f>C39</f>
        <v>0.92</v>
      </c>
      <c r="F39" s="221"/>
      <c r="G39" s="106"/>
      <c r="H39" s="526"/>
      <c r="I39" s="106"/>
      <c r="J39" s="106"/>
      <c r="K39" s="106"/>
      <c r="L39" s="106"/>
      <c r="M39" s="106"/>
    </row>
    <row r="40" spans="1:16">
      <c r="A40" s="35">
        <v>45273</v>
      </c>
      <c r="B40" s="233"/>
      <c r="C40" s="198">
        <v>0.45</v>
      </c>
      <c r="D40" s="220">
        <f>+C40+D41</f>
        <v>8.91</v>
      </c>
      <c r="F40" s="221"/>
      <c r="G40" s="106"/>
      <c r="H40" s="526"/>
      <c r="I40" s="106"/>
      <c r="J40" s="106"/>
      <c r="K40" s="106"/>
      <c r="L40" s="106"/>
      <c r="M40" s="106"/>
    </row>
    <row r="41" spans="1:16">
      <c r="A41" s="35">
        <v>45244</v>
      </c>
      <c r="B41" s="233"/>
      <c r="C41" s="198">
        <v>0.47</v>
      </c>
      <c r="D41" s="198">
        <f>+C41+D42</f>
        <v>8.4600000000000009</v>
      </c>
      <c r="F41" s="221"/>
      <c r="G41" s="106"/>
      <c r="H41" s="526"/>
      <c r="I41" s="106"/>
      <c r="J41" s="106"/>
      <c r="K41" s="106"/>
      <c r="L41" s="106"/>
      <c r="M41" s="106"/>
      <c r="O41" s="159"/>
    </row>
    <row r="42" spans="1:16">
      <c r="A42" s="35">
        <v>45215</v>
      </c>
      <c r="B42" s="233"/>
      <c r="C42" s="198">
        <v>0.25</v>
      </c>
      <c r="D42" s="198">
        <f>+C42+D43</f>
        <v>7.99</v>
      </c>
      <c r="F42" s="221"/>
      <c r="G42" s="106"/>
      <c r="H42" s="526"/>
      <c r="I42" s="106"/>
      <c r="J42" s="106"/>
      <c r="K42" s="106"/>
      <c r="L42" s="106"/>
      <c r="M42" s="106"/>
    </row>
    <row r="43" spans="1:16">
      <c r="A43" s="35">
        <v>45186</v>
      </c>
      <c r="B43" s="233"/>
      <c r="C43" s="198">
        <v>0.54</v>
      </c>
      <c r="D43" s="198">
        <f t="shared" ref="D43:D49" si="4">+C43+D44</f>
        <v>7.74</v>
      </c>
      <c r="F43" s="221"/>
      <c r="G43" s="106"/>
      <c r="H43" s="526"/>
      <c r="I43" s="106"/>
      <c r="J43" s="106"/>
      <c r="K43" s="106"/>
      <c r="L43" s="106"/>
      <c r="M43" s="106"/>
    </row>
    <row r="44" spans="1:16">
      <c r="A44" s="35">
        <v>45156</v>
      </c>
      <c r="B44" s="233"/>
      <c r="C44" s="198">
        <v>0.7</v>
      </c>
      <c r="D44" s="198">
        <f t="shared" si="4"/>
        <v>7.2</v>
      </c>
      <c r="F44" s="221"/>
      <c r="G44" s="106"/>
      <c r="H44" s="526"/>
      <c r="I44" s="106"/>
      <c r="J44" s="106"/>
      <c r="K44" s="106"/>
      <c r="L44" s="106"/>
      <c r="M44" s="106"/>
    </row>
    <row r="45" spans="1:16">
      <c r="A45" s="35">
        <v>45126</v>
      </c>
      <c r="B45" s="233"/>
      <c r="C45" s="198">
        <v>0.5</v>
      </c>
      <c r="D45" s="198">
        <f t="shared" si="4"/>
        <v>6.5</v>
      </c>
      <c r="F45" s="221"/>
      <c r="G45" s="106"/>
      <c r="H45" s="526"/>
      <c r="I45" s="106"/>
      <c r="J45" s="106"/>
      <c r="K45" s="106"/>
      <c r="L45" s="106"/>
      <c r="M45" s="106"/>
      <c r="P45" s="159"/>
    </row>
    <row r="46" spans="1:16">
      <c r="A46" s="35">
        <v>45097</v>
      </c>
      <c r="B46" s="233"/>
      <c r="C46" s="198">
        <v>0.3</v>
      </c>
      <c r="D46" s="198">
        <f t="shared" si="4"/>
        <v>6</v>
      </c>
      <c r="F46" s="221"/>
      <c r="G46" s="106"/>
      <c r="H46" s="106"/>
      <c r="I46" s="106"/>
      <c r="J46" s="106"/>
      <c r="K46" s="106"/>
      <c r="L46" s="106"/>
      <c r="M46" s="106"/>
    </row>
    <row r="47" spans="1:16">
      <c r="A47" s="35">
        <v>45066</v>
      </c>
      <c r="B47" s="233"/>
      <c r="C47" s="198">
        <v>0.43</v>
      </c>
      <c r="D47" s="198">
        <f t="shared" si="4"/>
        <v>5.7</v>
      </c>
      <c r="F47" s="221"/>
      <c r="G47" s="106"/>
      <c r="H47" s="106"/>
      <c r="I47" s="106"/>
      <c r="J47" s="106"/>
      <c r="K47" s="106"/>
      <c r="L47" s="106"/>
      <c r="M47" s="106"/>
    </row>
    <row r="48" spans="1:16">
      <c r="A48" s="35">
        <v>45036</v>
      </c>
      <c r="B48" s="233"/>
      <c r="C48" s="198">
        <v>0.78</v>
      </c>
      <c r="D48" s="198">
        <f t="shared" si="4"/>
        <v>5.2700000000000005</v>
      </c>
      <c r="F48" s="221"/>
      <c r="G48" s="106"/>
      <c r="H48" s="106"/>
      <c r="I48" s="106"/>
      <c r="J48" s="106"/>
      <c r="K48" s="106"/>
      <c r="L48" s="106"/>
      <c r="M48" s="106"/>
    </row>
    <row r="49" spans="1:13">
      <c r="A49" s="35">
        <v>45005</v>
      </c>
      <c r="B49" s="233"/>
      <c r="C49" s="198">
        <v>1.05</v>
      </c>
      <c r="D49" s="198">
        <f t="shared" si="4"/>
        <v>4.49</v>
      </c>
      <c r="F49" s="221"/>
      <c r="G49" s="106"/>
      <c r="H49" s="106"/>
      <c r="I49" s="106"/>
      <c r="J49" s="106"/>
      <c r="K49" s="106"/>
      <c r="L49" s="106"/>
      <c r="M49" s="106"/>
    </row>
    <row r="50" spans="1:13">
      <c r="A50" s="35">
        <v>44977</v>
      </c>
      <c r="B50" s="233"/>
      <c r="C50" s="198">
        <v>1.66</v>
      </c>
      <c r="D50" s="198">
        <f>+C50+D51</f>
        <v>3.44</v>
      </c>
      <c r="F50" s="221"/>
      <c r="G50" s="106"/>
      <c r="H50" s="106"/>
      <c r="I50" s="106"/>
      <c r="J50" s="106"/>
      <c r="K50" s="106"/>
      <c r="L50" s="106"/>
      <c r="M50" s="106"/>
    </row>
    <row r="51" spans="1:13">
      <c r="A51" s="35">
        <v>44946</v>
      </c>
      <c r="B51" s="233"/>
      <c r="C51" s="198">
        <v>1.78</v>
      </c>
      <c r="D51" s="198">
        <f>+C51</f>
        <v>1.78</v>
      </c>
      <c r="F51" s="221"/>
      <c r="G51" s="106"/>
      <c r="H51" s="106"/>
      <c r="I51" s="106"/>
      <c r="J51" s="106"/>
      <c r="K51" s="106"/>
      <c r="L51" s="106"/>
      <c r="M51" s="106"/>
    </row>
    <row r="52" spans="1:13">
      <c r="A52" s="35">
        <v>44915</v>
      </c>
      <c r="B52" s="233"/>
      <c r="C52" s="198">
        <v>1.26</v>
      </c>
      <c r="D52" s="220">
        <f>+C52+D53</f>
        <v>12.409999999999998</v>
      </c>
      <c r="F52" s="221"/>
      <c r="G52" s="106"/>
      <c r="H52" s="106"/>
      <c r="I52" s="106"/>
      <c r="J52" s="106"/>
      <c r="K52" s="106"/>
      <c r="L52" s="106"/>
      <c r="M52" s="106"/>
    </row>
    <row r="53" spans="1:13">
      <c r="A53" s="35">
        <v>44885</v>
      </c>
      <c r="B53" s="233"/>
      <c r="C53" s="198">
        <v>0.77</v>
      </c>
      <c r="D53" s="198">
        <f t="shared" ref="D53:D61" si="5">+C53+D54</f>
        <v>11.149999999999999</v>
      </c>
      <c r="F53" s="221"/>
      <c r="G53" s="106"/>
      <c r="H53" s="106"/>
      <c r="I53" s="106"/>
      <c r="J53" s="106"/>
      <c r="K53" s="106"/>
      <c r="L53" s="106"/>
      <c r="M53" s="106"/>
    </row>
    <row r="54" spans="1:13">
      <c r="A54" s="35">
        <v>44854</v>
      </c>
      <c r="B54" s="233"/>
      <c r="C54" s="198">
        <v>0.72</v>
      </c>
      <c r="D54" s="198">
        <f t="shared" si="5"/>
        <v>10.379999999999999</v>
      </c>
      <c r="F54" s="221"/>
      <c r="G54" s="106"/>
      <c r="H54" s="106"/>
      <c r="I54" s="106"/>
      <c r="J54" s="106"/>
      <c r="K54" s="106"/>
      <c r="L54" s="106"/>
      <c r="M54" s="106"/>
    </row>
    <row r="55" spans="1:13">
      <c r="A55" s="35">
        <v>44824</v>
      </c>
      <c r="B55" s="233"/>
      <c r="C55" s="198">
        <v>0.93</v>
      </c>
      <c r="D55" s="198">
        <f t="shared" si="5"/>
        <v>9.6599999999999984</v>
      </c>
      <c r="F55" s="221"/>
      <c r="G55" s="106"/>
      <c r="H55" s="106"/>
      <c r="I55" s="106"/>
      <c r="J55" s="106"/>
      <c r="K55" s="106"/>
      <c r="L55" s="106"/>
      <c r="M55" s="106"/>
    </row>
    <row r="56" spans="1:13">
      <c r="A56" s="35">
        <v>44793</v>
      </c>
      <c r="C56" s="198">
        <v>1.02</v>
      </c>
      <c r="D56" s="198">
        <f t="shared" si="5"/>
        <v>8.7299999999999986</v>
      </c>
      <c r="F56" s="221"/>
      <c r="G56" s="106"/>
      <c r="H56" s="106"/>
      <c r="I56" s="106"/>
      <c r="J56" s="106"/>
      <c r="K56" s="106"/>
      <c r="L56" s="106"/>
      <c r="M56" s="106"/>
    </row>
    <row r="57" spans="1:13">
      <c r="A57" s="35">
        <v>44762</v>
      </c>
      <c r="C57" s="198">
        <v>0.81</v>
      </c>
      <c r="D57" s="198">
        <f t="shared" si="5"/>
        <v>7.7099999999999991</v>
      </c>
      <c r="F57" s="221"/>
      <c r="G57" s="106"/>
      <c r="H57" s="106"/>
      <c r="I57" s="106"/>
      <c r="J57" s="106"/>
      <c r="K57" s="106"/>
      <c r="L57" s="106"/>
      <c r="M57" s="106"/>
    </row>
    <row r="58" spans="1:13">
      <c r="A58" s="35">
        <v>44732</v>
      </c>
      <c r="C58" s="198">
        <v>0.51</v>
      </c>
      <c r="D58" s="198">
        <f t="shared" si="5"/>
        <v>6.8999999999999995</v>
      </c>
      <c r="F58" s="221"/>
      <c r="G58" s="106"/>
      <c r="H58" s="106"/>
      <c r="I58" s="106"/>
      <c r="J58" s="106"/>
      <c r="K58" s="106"/>
      <c r="L58" s="106"/>
      <c r="M58" s="106"/>
    </row>
    <row r="59" spans="1:13">
      <c r="A59" s="35">
        <v>44701</v>
      </c>
      <c r="C59" s="198">
        <v>0.84</v>
      </c>
      <c r="D59" s="198">
        <f t="shared" si="5"/>
        <v>6.39</v>
      </c>
      <c r="F59" s="221"/>
      <c r="G59" s="106"/>
      <c r="H59" s="106"/>
      <c r="I59" s="106"/>
      <c r="J59" s="106"/>
      <c r="K59" s="106"/>
      <c r="L59" s="106"/>
      <c r="M59" s="106"/>
    </row>
    <row r="60" spans="1:13">
      <c r="A60" s="35">
        <v>44671</v>
      </c>
      <c r="C60" s="198">
        <v>1.25</v>
      </c>
      <c r="D60" s="198">
        <f t="shared" si="5"/>
        <v>5.55</v>
      </c>
      <c r="F60" s="221"/>
      <c r="G60" s="106"/>
      <c r="H60" s="106"/>
      <c r="I60" s="106"/>
      <c r="J60" s="106"/>
      <c r="K60" s="106"/>
      <c r="L60" s="106"/>
      <c r="M60" s="106"/>
    </row>
    <row r="61" spans="1:13">
      <c r="A61" s="35">
        <v>44640</v>
      </c>
      <c r="C61" s="198">
        <v>1</v>
      </c>
      <c r="D61" s="198">
        <f t="shared" si="5"/>
        <v>4.3</v>
      </c>
      <c r="F61" s="221"/>
      <c r="G61" s="106"/>
      <c r="H61" s="106"/>
      <c r="I61" s="106"/>
      <c r="J61" s="106"/>
      <c r="K61" s="106"/>
      <c r="L61" s="106"/>
      <c r="M61" s="106"/>
    </row>
    <row r="62" spans="1:13">
      <c r="A62" s="35">
        <v>44612</v>
      </c>
      <c r="C62" s="198">
        <v>1.63</v>
      </c>
      <c r="D62" s="198">
        <f>+C62+D63</f>
        <v>3.3</v>
      </c>
      <c r="F62" s="221"/>
      <c r="G62" s="106"/>
      <c r="H62" s="106"/>
      <c r="I62" s="106"/>
      <c r="J62" s="106"/>
      <c r="K62" s="106"/>
      <c r="L62" s="106"/>
      <c r="M62" s="106"/>
    </row>
    <row r="63" spans="1:13">
      <c r="A63" s="35">
        <v>44581</v>
      </c>
      <c r="C63" s="198">
        <v>1.67</v>
      </c>
      <c r="D63" s="198">
        <f>+C63</f>
        <v>1.67</v>
      </c>
      <c r="F63" s="221"/>
      <c r="G63" s="106"/>
      <c r="H63" s="106"/>
      <c r="I63" s="106"/>
      <c r="J63" s="106"/>
      <c r="K63" s="106"/>
      <c r="L63" s="106"/>
      <c r="M63" s="106"/>
    </row>
    <row r="64" spans="1:13">
      <c r="A64" s="35">
        <v>44550</v>
      </c>
      <c r="C64" s="198">
        <v>0.73</v>
      </c>
      <c r="D64" s="220">
        <f>+C64+D65</f>
        <v>5.5500000000000007</v>
      </c>
      <c r="F64" s="221"/>
      <c r="G64" s="106"/>
      <c r="H64" s="106"/>
      <c r="I64" s="106"/>
      <c r="J64" s="106"/>
      <c r="K64" s="106"/>
      <c r="L64" s="106"/>
      <c r="M64" s="106"/>
    </row>
    <row r="65" spans="1:19">
      <c r="A65" s="35">
        <v>44520</v>
      </c>
      <c r="C65" s="198">
        <v>0.5</v>
      </c>
      <c r="D65" s="198">
        <f>+C65+D66</f>
        <v>4.82</v>
      </c>
      <c r="F65" s="221"/>
      <c r="G65" s="106"/>
      <c r="H65" s="106"/>
      <c r="I65" s="106"/>
      <c r="J65" s="106"/>
      <c r="K65" s="106"/>
      <c r="L65" s="106"/>
      <c r="M65" s="106"/>
    </row>
    <row r="66" spans="1:19">
      <c r="A66" s="35">
        <v>44490</v>
      </c>
      <c r="C66" s="198">
        <v>0.01</v>
      </c>
      <c r="D66" s="198">
        <f t="shared" ref="D66:D67" si="6">+C66+D67</f>
        <v>4.32</v>
      </c>
      <c r="F66" s="221"/>
      <c r="G66" s="106"/>
      <c r="H66" s="106"/>
      <c r="I66" s="106"/>
      <c r="J66" s="106"/>
      <c r="K66" s="106"/>
      <c r="L66" s="106"/>
      <c r="M66" s="106"/>
    </row>
    <row r="67" spans="1:19">
      <c r="A67" s="35">
        <v>44460</v>
      </c>
      <c r="C67" s="198">
        <v>0.38</v>
      </c>
      <c r="D67" s="198">
        <f t="shared" si="6"/>
        <v>4.3100000000000005</v>
      </c>
      <c r="F67" s="221"/>
      <c r="G67" s="106"/>
      <c r="H67" s="106"/>
      <c r="I67" s="106"/>
      <c r="J67" s="106"/>
      <c r="K67" s="106"/>
      <c r="L67" s="106"/>
      <c r="M67" s="106"/>
    </row>
    <row r="68" spans="1:19">
      <c r="A68" s="35">
        <v>44430</v>
      </c>
      <c r="C68" s="198">
        <v>0.45</v>
      </c>
      <c r="D68" s="198">
        <f>3.93</f>
        <v>3.93</v>
      </c>
      <c r="F68" s="221"/>
      <c r="G68" s="106"/>
      <c r="H68" s="106"/>
      <c r="I68" s="106"/>
      <c r="J68" s="106"/>
      <c r="K68" s="106"/>
      <c r="L68" s="106"/>
      <c r="M68" s="106"/>
    </row>
    <row r="69" spans="1:19">
      <c r="A69" s="35">
        <v>44400</v>
      </c>
      <c r="B69" s="233"/>
      <c r="C69" s="198">
        <v>0.32</v>
      </c>
      <c r="D69" s="198">
        <f t="shared" ref="D69:D74" si="7">+C69+D70</f>
        <v>3.42</v>
      </c>
      <c r="F69" s="221"/>
      <c r="G69" s="106"/>
      <c r="H69" s="106"/>
      <c r="I69" s="106"/>
      <c r="J69" s="106"/>
      <c r="K69" s="106"/>
      <c r="L69" s="106"/>
      <c r="M69" s="106"/>
    </row>
    <row r="70" spans="1:19">
      <c r="A70" s="35">
        <v>44370</v>
      </c>
      <c r="C70" s="299">
        <v>-0.05</v>
      </c>
      <c r="D70" s="299">
        <f>+C70+D71</f>
        <v>3.1</v>
      </c>
      <c r="F70" s="483"/>
      <c r="G70" s="106"/>
      <c r="H70" s="106"/>
      <c r="I70" s="106"/>
      <c r="J70" s="106"/>
      <c r="K70" s="106"/>
      <c r="L70" s="106"/>
      <c r="M70" s="106"/>
    </row>
    <row r="71" spans="1:19">
      <c r="A71" s="35">
        <v>44340</v>
      </c>
      <c r="B71" s="233"/>
      <c r="C71" s="299">
        <v>1</v>
      </c>
      <c r="D71" s="299">
        <f t="shared" si="7"/>
        <v>3.15</v>
      </c>
      <c r="F71" s="483"/>
      <c r="G71" s="106"/>
      <c r="H71" s="106"/>
      <c r="I71" s="106"/>
      <c r="J71" s="106"/>
      <c r="K71" s="106"/>
      <c r="L71" s="106"/>
      <c r="M71" s="106"/>
    </row>
    <row r="72" spans="1:19">
      <c r="A72" s="35">
        <v>44311</v>
      </c>
      <c r="C72" s="299">
        <v>0.59</v>
      </c>
      <c r="D72" s="299">
        <f t="shared" si="7"/>
        <v>2.15</v>
      </c>
      <c r="F72" s="483"/>
      <c r="G72" s="106"/>
      <c r="H72" s="106"/>
      <c r="I72" s="106"/>
      <c r="J72" s="106"/>
      <c r="K72" s="106"/>
      <c r="L72" s="106"/>
      <c r="M72" s="106"/>
    </row>
    <row r="73" spans="1:19">
      <c r="A73" s="35">
        <v>44281</v>
      </c>
      <c r="B73" s="107"/>
      <c r="C73" s="299">
        <v>0.51</v>
      </c>
      <c r="D73" s="299">
        <f t="shared" si="7"/>
        <v>1.56</v>
      </c>
      <c r="F73" s="427"/>
      <c r="G73" s="106"/>
      <c r="H73" s="106"/>
      <c r="I73" s="106"/>
      <c r="J73" s="106"/>
      <c r="K73" s="106"/>
      <c r="L73" s="106"/>
      <c r="M73" s="106"/>
    </row>
    <row r="74" spans="1:19">
      <c r="A74" s="35">
        <v>44253</v>
      </c>
      <c r="B74" s="107"/>
      <c r="C74" s="299">
        <v>0.64</v>
      </c>
      <c r="D74" s="299">
        <f t="shared" si="7"/>
        <v>1.05</v>
      </c>
      <c r="F74" s="221"/>
      <c r="G74" s="106"/>
      <c r="H74" s="106"/>
      <c r="I74" s="106"/>
      <c r="J74" s="106"/>
      <c r="K74" s="106"/>
      <c r="L74" s="106"/>
      <c r="M74" s="106"/>
      <c r="S74" s="483"/>
    </row>
    <row r="75" spans="1:19">
      <c r="A75" s="35">
        <v>44222</v>
      </c>
      <c r="B75" s="107"/>
      <c r="C75" s="299">
        <v>0.41</v>
      </c>
      <c r="D75" s="299">
        <f>+C75</f>
        <v>0.41</v>
      </c>
      <c r="F75" s="221"/>
      <c r="G75" s="106"/>
      <c r="H75" s="106"/>
      <c r="I75" s="106"/>
      <c r="J75" s="106"/>
      <c r="K75" s="106"/>
      <c r="L75" s="106"/>
      <c r="M75" s="106"/>
      <c r="S75" s="483"/>
    </row>
    <row r="76" spans="1:19">
      <c r="A76" s="35">
        <v>44191</v>
      </c>
      <c r="B76" s="107"/>
      <c r="C76" s="299">
        <v>0.41</v>
      </c>
      <c r="D76" s="220">
        <f>+C76+D77</f>
        <v>1.6300000000000001</v>
      </c>
      <c r="F76" s="221"/>
      <c r="G76" s="106"/>
      <c r="H76" s="106"/>
      <c r="I76" s="106"/>
      <c r="J76" s="106"/>
      <c r="K76" s="106"/>
      <c r="L76" s="106"/>
      <c r="M76" s="106"/>
      <c r="S76" s="483"/>
    </row>
    <row r="77" spans="1:19">
      <c r="A77" s="35">
        <v>44161</v>
      </c>
      <c r="B77" s="107"/>
      <c r="C77" s="299">
        <v>-0.15</v>
      </c>
      <c r="D77" s="299">
        <f>+C77+D78</f>
        <v>1.2200000000000002</v>
      </c>
      <c r="F77" s="221"/>
      <c r="G77" s="106"/>
      <c r="H77" s="106"/>
      <c r="I77" s="106"/>
      <c r="J77" s="106"/>
      <c r="K77" s="106"/>
      <c r="L77" s="106"/>
      <c r="M77" s="106"/>
      <c r="S77" s="483"/>
    </row>
    <row r="78" spans="1:19">
      <c r="A78" s="35">
        <v>44130</v>
      </c>
      <c r="B78" s="107"/>
      <c r="C78" s="299">
        <v>-0.06</v>
      </c>
      <c r="D78" s="299">
        <f>+C78+D79</f>
        <v>1.37</v>
      </c>
      <c r="F78" s="221"/>
      <c r="G78" s="106"/>
      <c r="H78" s="106"/>
      <c r="I78" s="106"/>
      <c r="J78" s="106"/>
      <c r="K78" s="106"/>
      <c r="L78" s="106"/>
      <c r="M78" s="106"/>
    </row>
    <row r="79" spans="1:19">
      <c r="A79" s="35">
        <v>44100</v>
      </c>
      <c r="B79" s="107"/>
      <c r="C79" s="299">
        <v>0.32</v>
      </c>
      <c r="D79" s="299">
        <f t="shared" ref="D79:D86" si="8">+C79+D80</f>
        <v>1.4300000000000002</v>
      </c>
      <c r="F79" s="221"/>
      <c r="G79" s="106"/>
      <c r="H79" s="106"/>
      <c r="I79" s="106"/>
      <c r="J79" s="106"/>
      <c r="K79" s="106"/>
      <c r="L79" s="106"/>
      <c r="M79" s="106"/>
    </row>
    <row r="80" spans="1:19">
      <c r="A80" s="35">
        <v>44069</v>
      </c>
      <c r="B80" s="107"/>
      <c r="C80" s="299">
        <v>-0.01</v>
      </c>
      <c r="D80" s="299">
        <f t="shared" si="8"/>
        <v>1.1100000000000001</v>
      </c>
      <c r="F80" s="221"/>
      <c r="G80" s="106"/>
      <c r="H80" s="106"/>
      <c r="I80" s="106"/>
      <c r="J80" s="106"/>
      <c r="K80" s="106"/>
      <c r="L80" s="106"/>
      <c r="M80" s="106"/>
    </row>
    <row r="81" spans="1:13">
      <c r="A81" s="35">
        <v>44038</v>
      </c>
      <c r="B81" s="107"/>
      <c r="C81" s="299">
        <v>0</v>
      </c>
      <c r="D81" s="299">
        <f t="shared" si="8"/>
        <v>1.1200000000000001</v>
      </c>
      <c r="F81" s="221"/>
      <c r="G81" s="106"/>
      <c r="H81" s="106"/>
      <c r="I81" s="106"/>
      <c r="J81" s="106"/>
      <c r="K81" s="106"/>
      <c r="L81" s="106"/>
      <c r="M81" s="106"/>
    </row>
    <row r="82" spans="1:13">
      <c r="A82" s="35">
        <v>44008</v>
      </c>
      <c r="B82" s="107"/>
      <c r="C82" s="299">
        <v>-0.38</v>
      </c>
      <c r="D82" s="299">
        <f t="shared" si="8"/>
        <v>1.1200000000000001</v>
      </c>
      <c r="F82" s="221"/>
      <c r="G82" s="106"/>
      <c r="H82" s="106"/>
      <c r="I82" s="106"/>
      <c r="J82" s="106"/>
      <c r="K82" s="106"/>
      <c r="L82" s="106"/>
      <c r="M82" s="106"/>
    </row>
    <row r="83" spans="1:13">
      <c r="A83" s="35">
        <v>43977</v>
      </c>
      <c r="B83" s="107"/>
      <c r="C83" s="299">
        <v>-0.32</v>
      </c>
      <c r="D83" s="299">
        <f t="shared" si="8"/>
        <v>1.5</v>
      </c>
      <c r="F83" s="221"/>
      <c r="G83" s="106"/>
      <c r="H83" s="106"/>
      <c r="I83" s="106"/>
      <c r="J83" s="106"/>
      <c r="K83" s="106"/>
      <c r="L83" s="106"/>
      <c r="M83" s="106"/>
    </row>
    <row r="84" spans="1:13">
      <c r="A84" s="35">
        <v>43947</v>
      </c>
      <c r="B84" s="107"/>
      <c r="C84" s="299">
        <v>0.16</v>
      </c>
      <c r="D84" s="299">
        <f t="shared" si="8"/>
        <v>1.82</v>
      </c>
      <c r="F84" s="221"/>
      <c r="G84" s="106"/>
      <c r="H84" s="106"/>
      <c r="I84" s="106"/>
      <c r="J84" s="106"/>
      <c r="K84" s="106"/>
      <c r="L84" s="106"/>
      <c r="M84" s="106"/>
    </row>
    <row r="85" spans="1:13">
      <c r="A85" s="35">
        <v>43916</v>
      </c>
      <c r="B85" s="107"/>
      <c r="C85" s="299">
        <v>0.56999999999999995</v>
      </c>
      <c r="D85" s="299">
        <f t="shared" si="8"/>
        <v>1.6600000000000001</v>
      </c>
      <c r="F85" s="221"/>
      <c r="G85" s="106"/>
      <c r="H85" s="106"/>
      <c r="I85" s="106"/>
      <c r="J85" s="106"/>
      <c r="K85" s="106"/>
      <c r="L85" s="106"/>
      <c r="M85" s="106"/>
    </row>
    <row r="86" spans="1:13">
      <c r="A86" s="35">
        <v>43887</v>
      </c>
      <c r="B86" s="107"/>
      <c r="C86" s="299">
        <v>0.67</v>
      </c>
      <c r="D86" s="299">
        <f t="shared" si="8"/>
        <v>1.0900000000000001</v>
      </c>
      <c r="F86" s="221"/>
      <c r="G86" s="106"/>
      <c r="H86" s="106"/>
      <c r="I86" s="106"/>
      <c r="J86" s="106"/>
      <c r="K86" s="106"/>
      <c r="L86" s="106"/>
      <c r="M86" s="106"/>
    </row>
    <row r="87" spans="1:13">
      <c r="A87" s="35">
        <v>43856</v>
      </c>
      <c r="B87" s="107"/>
      <c r="C87" s="299">
        <v>0.42</v>
      </c>
      <c r="D87" s="299">
        <f>+C87</f>
        <v>0.42</v>
      </c>
      <c r="F87" s="221"/>
      <c r="G87" s="106"/>
      <c r="H87" s="106"/>
      <c r="I87" s="106"/>
      <c r="J87" s="106"/>
      <c r="K87" s="106"/>
      <c r="L87" s="106"/>
      <c r="M87" s="106"/>
    </row>
    <row r="88" spans="1:13">
      <c r="A88" s="35">
        <v>43825</v>
      </c>
      <c r="B88" s="107"/>
      <c r="C88" s="299">
        <v>0.26</v>
      </c>
      <c r="D88" s="220">
        <v>3.8</v>
      </c>
      <c r="F88" s="221"/>
      <c r="G88" s="106"/>
      <c r="H88" s="106"/>
      <c r="I88" s="106"/>
      <c r="J88" s="106"/>
      <c r="K88" s="106"/>
      <c r="L88" s="106"/>
      <c r="M88" s="106"/>
    </row>
    <row r="89" spans="1:13">
      <c r="A89" s="35">
        <v>43796</v>
      </c>
      <c r="B89" s="107"/>
      <c r="C89" s="299">
        <v>0.1</v>
      </c>
      <c r="D89" s="299">
        <f t="shared" ref="D89:D98" si="9">+C89+D90</f>
        <v>3.48</v>
      </c>
      <c r="F89" s="221"/>
      <c r="G89" s="106"/>
      <c r="H89" s="106"/>
      <c r="I89" s="106"/>
      <c r="J89" s="106"/>
      <c r="K89" s="106"/>
      <c r="L89" s="106"/>
      <c r="M89" s="106"/>
    </row>
    <row r="90" spans="1:13">
      <c r="A90" s="35">
        <v>43766</v>
      </c>
      <c r="B90" s="107"/>
      <c r="C90" s="299">
        <v>0.16</v>
      </c>
      <c r="D90" s="299">
        <f t="shared" si="9"/>
        <v>3.38</v>
      </c>
      <c r="F90" s="221"/>
      <c r="G90" s="106"/>
      <c r="H90" s="106"/>
      <c r="I90" s="106"/>
      <c r="J90" s="106"/>
      <c r="K90" s="106"/>
      <c r="L90" s="106"/>
      <c r="M90" s="106"/>
    </row>
    <row r="91" spans="1:13">
      <c r="A91" s="35">
        <v>43737</v>
      </c>
      <c r="B91" s="36"/>
      <c r="C91" s="299">
        <v>0.23</v>
      </c>
      <c r="D91" s="299">
        <f>+C91+D92</f>
        <v>3.2199999999999998</v>
      </c>
      <c r="F91" s="221"/>
      <c r="G91" s="106"/>
      <c r="H91" s="106"/>
      <c r="I91" s="106"/>
      <c r="J91" s="106"/>
      <c r="K91" s="106"/>
      <c r="L91" s="106"/>
      <c r="M91" s="106"/>
    </row>
    <row r="92" spans="1:13">
      <c r="A92" s="35">
        <v>43707</v>
      </c>
      <c r="B92" s="36"/>
      <c r="C92" s="299">
        <v>0.09</v>
      </c>
      <c r="D92" s="299">
        <f t="shared" si="9"/>
        <v>2.9899999999999998</v>
      </c>
      <c r="F92" s="221"/>
      <c r="G92" s="106"/>
      <c r="H92" s="106"/>
      <c r="I92" s="106"/>
      <c r="J92" s="106"/>
      <c r="K92" s="106"/>
      <c r="L92" s="106"/>
      <c r="M92" s="106"/>
    </row>
    <row r="93" spans="1:13">
      <c r="A93" s="35">
        <v>43677</v>
      </c>
      <c r="B93" s="36"/>
      <c r="C93" s="299">
        <v>0.22</v>
      </c>
      <c r="D93" s="299">
        <f t="shared" si="9"/>
        <v>2.9</v>
      </c>
      <c r="F93" s="221"/>
      <c r="G93" s="106"/>
      <c r="H93" s="106"/>
      <c r="I93" s="106"/>
      <c r="J93" s="106"/>
      <c r="K93" s="106"/>
      <c r="L93" s="106"/>
      <c r="M93" s="106"/>
    </row>
    <row r="94" spans="1:13">
      <c r="A94" s="179">
        <v>43646</v>
      </c>
      <c r="B94" s="233"/>
      <c r="C94" s="299">
        <v>0.27</v>
      </c>
      <c r="D94" s="299">
        <f t="shared" si="9"/>
        <v>2.6799999999999997</v>
      </c>
      <c r="F94" s="221"/>
      <c r="G94" s="106"/>
      <c r="H94" s="106"/>
      <c r="I94" s="106"/>
      <c r="J94" s="106"/>
      <c r="K94" s="106"/>
      <c r="L94" s="106"/>
      <c r="M94" s="106"/>
    </row>
    <row r="95" spans="1:13">
      <c r="A95" s="35">
        <v>43616</v>
      </c>
      <c r="B95" s="233"/>
      <c r="C95" s="198">
        <v>0.31</v>
      </c>
      <c r="D95" s="198">
        <f t="shared" si="9"/>
        <v>2.4099999999999997</v>
      </c>
      <c r="F95" s="221"/>
      <c r="G95" s="106"/>
      <c r="H95" s="106"/>
      <c r="I95" s="106"/>
      <c r="J95" s="106"/>
      <c r="K95" s="106"/>
      <c r="L95" s="106"/>
      <c r="M95" s="106"/>
    </row>
    <row r="96" spans="1:13">
      <c r="A96" s="35">
        <v>43556</v>
      </c>
      <c r="B96" s="233"/>
      <c r="C96" s="198">
        <v>0.5</v>
      </c>
      <c r="D96" s="198">
        <f t="shared" si="9"/>
        <v>2.0999999999999996</v>
      </c>
      <c r="F96" s="221"/>
      <c r="G96" s="106"/>
      <c r="H96" s="106"/>
      <c r="I96" s="106"/>
      <c r="J96" s="106"/>
      <c r="K96" s="106"/>
      <c r="L96" s="106"/>
      <c r="M96" s="106"/>
    </row>
    <row r="97" spans="1:13">
      <c r="A97" s="35">
        <v>43525</v>
      </c>
      <c r="B97" s="233"/>
      <c r="C97" s="198">
        <v>0.43</v>
      </c>
      <c r="D97" s="198">
        <f t="shared" si="9"/>
        <v>1.5999999999999999</v>
      </c>
      <c r="F97" s="221"/>
      <c r="G97" s="106"/>
      <c r="H97" s="106"/>
      <c r="I97" s="106"/>
      <c r="J97" s="106"/>
      <c r="K97" s="106"/>
      <c r="L97" s="106"/>
      <c r="M97" s="106"/>
    </row>
    <row r="98" spans="1:13">
      <c r="A98" s="35">
        <v>43497</v>
      </c>
      <c r="C98" s="198">
        <v>0.56999999999999995</v>
      </c>
      <c r="D98" s="198">
        <f t="shared" si="9"/>
        <v>1.17</v>
      </c>
      <c r="F98" s="15"/>
      <c r="K98" s="104"/>
    </row>
    <row r="99" spans="1:13">
      <c r="A99" s="35">
        <v>43466</v>
      </c>
      <c r="B99" s="107"/>
      <c r="C99" s="198">
        <v>0.6</v>
      </c>
      <c r="D99" s="198">
        <f>+C99</f>
        <v>0.6</v>
      </c>
      <c r="K99" s="104"/>
    </row>
    <row r="100" spans="1:13">
      <c r="A100" s="35">
        <v>43435</v>
      </c>
      <c r="B100" s="198">
        <v>143.5</v>
      </c>
      <c r="C100" s="198">
        <v>0.3</v>
      </c>
      <c r="D100" s="220">
        <v>3.18</v>
      </c>
      <c r="K100" s="104"/>
    </row>
    <row r="101" spans="1:13">
      <c r="A101" s="35">
        <v>43405</v>
      </c>
      <c r="B101" s="197">
        <v>143.08000000000001</v>
      </c>
      <c r="C101" s="198">
        <v>0.12</v>
      </c>
      <c r="D101" s="180">
        <f t="shared" ref="D101:D109" si="10">+C101+D102</f>
        <v>2.8314135650888286</v>
      </c>
      <c r="K101" s="104"/>
    </row>
    <row r="102" spans="1:13">
      <c r="A102" s="35">
        <v>43374</v>
      </c>
      <c r="B102" s="197">
        <v>142.88999999999999</v>
      </c>
      <c r="C102" s="198">
        <v>0.12</v>
      </c>
      <c r="D102" s="180">
        <f t="shared" si="10"/>
        <v>2.7114135650888285</v>
      </c>
      <c r="K102" s="104"/>
    </row>
    <row r="103" spans="1:13">
      <c r="A103" s="35">
        <v>43344</v>
      </c>
      <c r="B103" s="197">
        <v>142.69</v>
      </c>
      <c r="C103" s="199">
        <v>0.16</v>
      </c>
      <c r="D103" s="180">
        <f t="shared" si="10"/>
        <v>2.5914135650888284</v>
      </c>
      <c r="K103" s="104"/>
    </row>
    <row r="104" spans="1:13">
      <c r="A104" s="35">
        <v>43313</v>
      </c>
      <c r="B104" s="183">
        <v>142.47</v>
      </c>
      <c r="C104" s="180">
        <v>0.12</v>
      </c>
      <c r="D104" s="180">
        <f t="shared" si="10"/>
        <v>2.4314135650888282</v>
      </c>
      <c r="K104" s="104"/>
    </row>
    <row r="105" spans="1:13">
      <c r="A105" s="35">
        <v>43282</v>
      </c>
      <c r="B105" s="183">
        <v>142.1</v>
      </c>
      <c r="C105" s="180">
        <v>-0.13</v>
      </c>
      <c r="D105" s="180">
        <f t="shared" si="10"/>
        <v>2.3114135650888281</v>
      </c>
      <c r="K105" s="104"/>
    </row>
    <row r="106" spans="1:13">
      <c r="A106" s="35">
        <v>43252</v>
      </c>
      <c r="B106" s="182">
        <v>142.47999999999999</v>
      </c>
      <c r="C106" s="180">
        <f>+((B106-B107)/B107)*100</f>
        <v>0.15464642204414375</v>
      </c>
      <c r="D106" s="180">
        <f t="shared" si="10"/>
        <v>2.441413565088828</v>
      </c>
      <c r="K106" s="104"/>
    </row>
    <row r="107" spans="1:13">
      <c r="A107" s="35">
        <v>43221</v>
      </c>
      <c r="B107" s="182">
        <v>142.26</v>
      </c>
      <c r="C107" s="180">
        <v>0.25</v>
      </c>
      <c r="D107" s="180">
        <f t="shared" si="10"/>
        <v>2.2867671430446843</v>
      </c>
      <c r="K107" s="104"/>
    </row>
    <row r="108" spans="1:13">
      <c r="A108" s="35">
        <v>43191</v>
      </c>
      <c r="B108" s="181">
        <v>141.87</v>
      </c>
      <c r="C108" s="180">
        <v>0.46</v>
      </c>
      <c r="D108" s="180">
        <f t="shared" si="10"/>
        <v>2.0367671430446843</v>
      </c>
      <c r="K108" s="104"/>
    </row>
    <row r="109" spans="1:13">
      <c r="A109" s="35">
        <v>43160</v>
      </c>
      <c r="B109" s="181">
        <v>141.05000000000001</v>
      </c>
      <c r="C109" s="180">
        <f t="shared" ref="C109:C122" si="11">+((B109-B110)/B110)*100</f>
        <v>0.24163172482410872</v>
      </c>
      <c r="D109" s="180">
        <f t="shared" si="10"/>
        <v>1.5767671430446843</v>
      </c>
      <c r="K109" s="104"/>
    </row>
    <row r="110" spans="1:13">
      <c r="A110" s="35">
        <v>43132</v>
      </c>
      <c r="B110" s="180">
        <v>140.71</v>
      </c>
      <c r="C110" s="180">
        <f t="shared" si="11"/>
        <v>0.70855997709705776</v>
      </c>
      <c r="D110" s="180">
        <f>+C110+D111</f>
        <v>1.3351354182205757</v>
      </c>
    </row>
    <row r="111" spans="1:13">
      <c r="A111" s="35">
        <v>43101</v>
      </c>
      <c r="B111" s="180">
        <v>139.72</v>
      </c>
      <c r="C111" s="180">
        <f t="shared" si="11"/>
        <v>0.62657544112351793</v>
      </c>
      <c r="D111" s="180">
        <f>+C111</f>
        <v>0.62657544112351793</v>
      </c>
    </row>
    <row r="112" spans="1:13">
      <c r="A112" s="35">
        <v>43070</v>
      </c>
      <c r="B112" s="180">
        <v>138.85</v>
      </c>
      <c r="C112" s="180">
        <f t="shared" si="11"/>
        <v>0.38316946211683139</v>
      </c>
      <c r="D112" s="220">
        <f>+C112+D113</f>
        <v>4.017958878969548</v>
      </c>
    </row>
    <row r="113" spans="1:4">
      <c r="A113" s="35">
        <v>43040</v>
      </c>
      <c r="B113" s="180">
        <v>138.32</v>
      </c>
      <c r="C113" s="180">
        <f t="shared" si="11"/>
        <v>0.18106757441877311</v>
      </c>
      <c r="D113" s="180">
        <f t="shared" ref="D113:D121" si="12">+C113+D114</f>
        <v>3.6347894168527164</v>
      </c>
    </row>
    <row r="114" spans="1:4">
      <c r="A114" s="35">
        <v>43009</v>
      </c>
      <c r="B114" s="180">
        <v>138.07</v>
      </c>
      <c r="C114" s="180">
        <f t="shared" si="11"/>
        <v>1.4487504527331989E-2</v>
      </c>
      <c r="D114" s="180">
        <f t="shared" si="12"/>
        <v>3.4537218424339433</v>
      </c>
    </row>
    <row r="115" spans="1:4">
      <c r="A115" s="35">
        <v>42979</v>
      </c>
      <c r="B115" s="180">
        <v>138.05000000000001</v>
      </c>
      <c r="C115" s="180">
        <f t="shared" si="11"/>
        <v>4.3481411696501389E-2</v>
      </c>
      <c r="D115" s="180">
        <f t="shared" si="12"/>
        <v>3.4392343379066115</v>
      </c>
    </row>
    <row r="116" spans="1:4">
      <c r="A116" s="35">
        <v>42948</v>
      </c>
      <c r="B116" s="180">
        <v>137.99</v>
      </c>
      <c r="C116" s="180">
        <f t="shared" si="11"/>
        <v>0.13788098693758905</v>
      </c>
      <c r="D116" s="180">
        <f t="shared" si="12"/>
        <v>3.3957529262101103</v>
      </c>
    </row>
    <row r="117" spans="1:4">
      <c r="A117" s="35">
        <v>42917</v>
      </c>
      <c r="B117" s="180">
        <v>137.80000000000001</v>
      </c>
      <c r="C117" s="180">
        <f t="shared" si="11"/>
        <v>-5.0772466816561383E-2</v>
      </c>
      <c r="D117" s="180">
        <f t="shared" si="12"/>
        <v>3.2578719392725213</v>
      </c>
    </row>
    <row r="118" spans="1:4">
      <c r="A118" s="35">
        <v>42887</v>
      </c>
      <c r="B118" s="180">
        <v>137.87</v>
      </c>
      <c r="C118" s="180">
        <f t="shared" si="11"/>
        <v>0.1161861883668554</v>
      </c>
      <c r="D118" s="180">
        <f t="shared" si="12"/>
        <v>3.3086444060890825</v>
      </c>
    </row>
    <row r="119" spans="1:4">
      <c r="A119" s="35">
        <v>42856</v>
      </c>
      <c r="B119" s="180">
        <v>137.71</v>
      </c>
      <c r="C119" s="180">
        <f t="shared" si="11"/>
        <v>0.22561863173217048</v>
      </c>
      <c r="D119" s="180">
        <f t="shared" si="12"/>
        <v>3.1924582177222272</v>
      </c>
    </row>
    <row r="120" spans="1:4">
      <c r="A120" s="35">
        <v>42826</v>
      </c>
      <c r="B120" s="180">
        <v>137.4</v>
      </c>
      <c r="C120" s="180">
        <f t="shared" si="11"/>
        <v>0.46797309154724687</v>
      </c>
      <c r="D120" s="180">
        <f t="shared" si="12"/>
        <v>2.9668395859900567</v>
      </c>
    </row>
    <row r="121" spans="1:4">
      <c r="A121" s="35">
        <v>42795</v>
      </c>
      <c r="B121" s="180">
        <v>136.76</v>
      </c>
      <c r="C121" s="180">
        <f t="shared" si="11"/>
        <v>0.47017337643254947</v>
      </c>
      <c r="D121" s="180">
        <f t="shared" si="12"/>
        <v>2.4988664944428098</v>
      </c>
    </row>
    <row r="122" spans="1:4">
      <c r="A122" s="35">
        <v>42767</v>
      </c>
      <c r="B122" s="180">
        <v>136.12</v>
      </c>
      <c r="C122" s="180">
        <f t="shared" si="11"/>
        <v>1.0017066112636301</v>
      </c>
      <c r="D122" s="180">
        <f>+C122+D123</f>
        <v>2.0286931180102603</v>
      </c>
    </row>
    <row r="123" spans="1:4">
      <c r="A123" s="35">
        <v>42736</v>
      </c>
      <c r="B123" s="180">
        <v>134.77000000000001</v>
      </c>
      <c r="C123" s="180">
        <v>1.0269865067466302</v>
      </c>
      <c r="D123" s="180">
        <f>+C123</f>
        <v>1.0269865067466302</v>
      </c>
    </row>
    <row r="124" spans="1:4">
      <c r="A124" s="35">
        <v>42705</v>
      </c>
      <c r="B124" s="180">
        <v>133.4</v>
      </c>
      <c r="C124" s="180">
        <v>0.41400075272864995</v>
      </c>
      <c r="D124" s="220">
        <f>+C124+D125</f>
        <v>5.6152718367747863</v>
      </c>
    </row>
    <row r="125" spans="1:4">
      <c r="A125" s="35">
        <v>42675</v>
      </c>
      <c r="B125" s="180">
        <v>132.85</v>
      </c>
      <c r="C125" s="180">
        <v>0.11303692539563354</v>
      </c>
      <c r="D125" s="180">
        <f t="shared" ref="D125:D133" si="13">+C125+D126</f>
        <v>5.2012710840461365</v>
      </c>
    </row>
    <row r="126" spans="1:4">
      <c r="A126" s="35">
        <v>42644</v>
      </c>
      <c r="B126" s="180">
        <v>132.69999999999999</v>
      </c>
      <c r="C126" s="180">
        <v>-6.0250037656282951E-2</v>
      </c>
      <c r="D126" s="180">
        <f t="shared" si="13"/>
        <v>5.0882341586505033</v>
      </c>
    </row>
    <row r="127" spans="1:4">
      <c r="A127" s="35">
        <v>42614</v>
      </c>
      <c r="B127" s="180">
        <v>132.78</v>
      </c>
      <c r="C127" s="180">
        <v>-5.2691004892731035E-2</v>
      </c>
      <c r="D127" s="180">
        <f t="shared" si="13"/>
        <v>5.1484841963067867</v>
      </c>
    </row>
    <row r="128" spans="1:4">
      <c r="A128" s="35">
        <v>42583</v>
      </c>
      <c r="B128" s="180">
        <v>132.85</v>
      </c>
      <c r="C128" s="180">
        <v>-0.31514969610566212</v>
      </c>
      <c r="D128" s="180">
        <f t="shared" si="13"/>
        <v>5.2011752011995176</v>
      </c>
    </row>
    <row r="129" spans="1:4">
      <c r="A129" s="35">
        <v>42552</v>
      </c>
      <c r="B129" s="180">
        <v>133.27000000000001</v>
      </c>
      <c r="C129" s="180">
        <v>0.52044048876150073</v>
      </c>
      <c r="D129" s="180">
        <f t="shared" si="13"/>
        <v>5.5163248973051795</v>
      </c>
    </row>
    <row r="130" spans="1:4">
      <c r="A130" s="35">
        <v>42522</v>
      </c>
      <c r="B130" s="180">
        <v>132.58000000000001</v>
      </c>
      <c r="C130" s="180">
        <v>0.47745358090187484</v>
      </c>
      <c r="D130" s="180">
        <f t="shared" si="13"/>
        <v>4.9958844085436791</v>
      </c>
    </row>
    <row r="131" spans="1:4">
      <c r="A131" s="35">
        <v>42491</v>
      </c>
      <c r="B131" s="180">
        <v>131.94999999999999</v>
      </c>
      <c r="C131" s="180">
        <v>0.51035953686775404</v>
      </c>
      <c r="D131" s="180">
        <f t="shared" si="13"/>
        <v>4.5184308276418044</v>
      </c>
    </row>
    <row r="132" spans="1:4">
      <c r="A132" s="35">
        <v>42461</v>
      </c>
      <c r="B132" s="180">
        <v>131.28</v>
      </c>
      <c r="C132" s="180">
        <v>0.49758860904846186</v>
      </c>
      <c r="D132" s="180">
        <f t="shared" si="13"/>
        <v>4.0080712907740503</v>
      </c>
    </row>
    <row r="133" spans="1:4">
      <c r="A133" s="35">
        <v>42430</v>
      </c>
      <c r="B133" s="180">
        <v>130.63</v>
      </c>
      <c r="C133" s="180">
        <v>0.94274012827447562</v>
      </c>
      <c r="D133" s="180">
        <f t="shared" si="13"/>
        <v>3.5104826817255885</v>
      </c>
    </row>
    <row r="134" spans="1:4">
      <c r="A134" s="35">
        <v>42401</v>
      </c>
      <c r="B134" s="180">
        <v>129.41</v>
      </c>
      <c r="C134" s="180">
        <v>1.2756299890436651</v>
      </c>
      <c r="D134" s="180">
        <f>+C134+D135</f>
        <v>2.5677425534511129</v>
      </c>
    </row>
    <row r="135" spans="1:4">
      <c r="A135" s="35">
        <v>42370</v>
      </c>
      <c r="B135" s="180">
        <v>127.78</v>
      </c>
      <c r="C135" s="180">
        <v>1.2921125644074478</v>
      </c>
      <c r="D135" s="180">
        <f>+C135</f>
        <v>1.2921125644074478</v>
      </c>
    </row>
    <row r="136" spans="1:4">
      <c r="A136" s="35">
        <v>42339</v>
      </c>
      <c r="B136" s="180">
        <v>126.15</v>
      </c>
      <c r="C136" s="180">
        <v>0.62215841110313563</v>
      </c>
      <c r="D136" s="220">
        <f>+C136+D137</f>
        <v>6.5737528161847978</v>
      </c>
    </row>
    <row r="137" spans="1:4">
      <c r="A137" s="35">
        <v>42309</v>
      </c>
      <c r="B137" s="180">
        <v>125.37</v>
      </c>
      <c r="C137" s="180">
        <v>0.60182956186807901</v>
      </c>
      <c r="D137" s="180">
        <f t="shared" ref="D137:D145" si="14">+C137+D138</f>
        <v>5.9515944050816625</v>
      </c>
    </row>
    <row r="138" spans="1:4">
      <c r="A138" s="35">
        <v>42278</v>
      </c>
      <c r="B138" s="180">
        <v>124.62</v>
      </c>
      <c r="C138" s="180">
        <v>0.67862336403296442</v>
      </c>
      <c r="D138" s="180">
        <f t="shared" si="14"/>
        <v>5.3497648432135838</v>
      </c>
    </row>
    <row r="139" spans="1:4">
      <c r="A139" s="35">
        <v>42248</v>
      </c>
      <c r="B139" s="180">
        <v>123.78</v>
      </c>
      <c r="C139" s="180">
        <v>0.71602929210740063</v>
      </c>
      <c r="D139" s="180">
        <f t="shared" si="14"/>
        <v>4.6711414791806192</v>
      </c>
    </row>
    <row r="140" spans="1:4">
      <c r="A140" s="35">
        <v>42217</v>
      </c>
      <c r="B140" s="180">
        <v>122.9</v>
      </c>
      <c r="C140" s="180">
        <v>0.4823808355817214</v>
      </c>
      <c r="D140" s="180">
        <f t="shared" si="14"/>
        <v>3.9551121870732189</v>
      </c>
    </row>
    <row r="141" spans="1:4">
      <c r="A141" s="35">
        <v>42186</v>
      </c>
      <c r="B141" s="180">
        <v>122.31</v>
      </c>
      <c r="C141" s="180">
        <v>0.18840104849279488</v>
      </c>
      <c r="D141" s="180">
        <f t="shared" si="14"/>
        <v>3.4727313514914973</v>
      </c>
    </row>
    <row r="142" spans="1:4">
      <c r="A142" s="35">
        <v>42156</v>
      </c>
      <c r="B142" s="180">
        <v>122.08</v>
      </c>
      <c r="C142" s="180">
        <v>0.10660106601065639</v>
      </c>
      <c r="D142" s="180">
        <f t="shared" si="14"/>
        <v>3.2843303029987023</v>
      </c>
    </row>
    <row r="143" spans="1:4">
      <c r="A143" s="35">
        <v>42125</v>
      </c>
      <c r="B143" s="180">
        <v>121.95</v>
      </c>
      <c r="C143" s="180">
        <v>0.26309298692757332</v>
      </c>
      <c r="D143" s="180">
        <f t="shared" si="14"/>
        <v>3.1777292369880459</v>
      </c>
    </row>
    <row r="144" spans="1:4">
      <c r="A144" s="35">
        <v>42095</v>
      </c>
      <c r="B144" s="180">
        <v>121.63</v>
      </c>
      <c r="C144" s="180">
        <v>0.53727888907256693</v>
      </c>
      <c r="D144" s="180">
        <f t="shared" si="14"/>
        <v>2.9146362500604726</v>
      </c>
    </row>
    <row r="145" spans="1:4">
      <c r="A145" s="35">
        <v>42064</v>
      </c>
      <c r="B145" s="180">
        <v>120.98</v>
      </c>
      <c r="C145" s="180">
        <v>0.58197539075490756</v>
      </c>
      <c r="D145" s="180">
        <f t="shared" si="14"/>
        <v>2.3773573609879057</v>
      </c>
    </row>
    <row r="146" spans="1:4">
      <c r="A146" s="35">
        <v>42036</v>
      </c>
      <c r="B146" s="180">
        <v>120.28</v>
      </c>
      <c r="C146" s="180">
        <v>1.1521318644352911</v>
      </c>
      <c r="D146" s="180">
        <f>+C146+D147</f>
        <v>1.7953819702329983</v>
      </c>
    </row>
    <row r="147" spans="1:4">
      <c r="A147" s="35">
        <v>42005</v>
      </c>
      <c r="B147" s="180">
        <v>118.91</v>
      </c>
      <c r="C147" s="180">
        <v>0.64325010579770703</v>
      </c>
      <c r="D147" s="180">
        <f>+C147</f>
        <v>0.64325010579770703</v>
      </c>
    </row>
    <row r="148" spans="1:4">
      <c r="A148" s="35">
        <v>41974</v>
      </c>
      <c r="B148" s="180">
        <v>118.15</v>
      </c>
      <c r="C148" s="180">
        <v>0.2630685675492212</v>
      </c>
      <c r="D148" s="220">
        <f>+C148+D149</f>
        <v>3.6004018332449013</v>
      </c>
    </row>
    <row r="149" spans="1:4">
      <c r="A149" s="35">
        <v>41944</v>
      </c>
      <c r="B149" s="180">
        <v>117.84</v>
      </c>
      <c r="C149" s="180">
        <v>0.13596193065941245</v>
      </c>
      <c r="D149" s="180">
        <f t="shared" ref="D149:D157" si="15">+C149+D150</f>
        <v>3.3373332656956802</v>
      </c>
    </row>
    <row r="150" spans="1:4">
      <c r="A150" s="35">
        <v>41913</v>
      </c>
      <c r="B150" s="180">
        <v>117.68</v>
      </c>
      <c r="C150" s="180">
        <v>0.16171589071411349</v>
      </c>
      <c r="D150" s="180">
        <f t="shared" si="15"/>
        <v>3.2013713350362676</v>
      </c>
    </row>
    <row r="151" spans="1:4">
      <c r="A151" s="35">
        <v>41883</v>
      </c>
      <c r="B151" s="180">
        <v>117.49</v>
      </c>
      <c r="C151" s="180">
        <v>0.13636751044063461</v>
      </c>
      <c r="D151" s="180">
        <f t="shared" si="15"/>
        <v>3.039655444322154</v>
      </c>
    </row>
    <row r="152" spans="1:4">
      <c r="A152" s="35">
        <v>41852</v>
      </c>
      <c r="B152" s="180">
        <v>117.33</v>
      </c>
      <c r="C152" s="180">
        <v>0.20497053548551958</v>
      </c>
      <c r="D152" s="180">
        <f t="shared" si="15"/>
        <v>2.9032879338815194</v>
      </c>
    </row>
    <row r="153" spans="1:4">
      <c r="A153" s="35">
        <v>41821</v>
      </c>
      <c r="B153" s="180">
        <v>117.09</v>
      </c>
      <c r="C153" s="180">
        <v>0.15396458814473254</v>
      </c>
      <c r="D153" s="180">
        <f t="shared" si="15"/>
        <v>2.698317398396</v>
      </c>
    </row>
    <row r="154" spans="1:4">
      <c r="A154" s="35">
        <v>41791</v>
      </c>
      <c r="B154" s="180">
        <v>116.91</v>
      </c>
      <c r="C154" s="180">
        <v>8.5609108809172427E-2</v>
      </c>
      <c r="D154" s="180">
        <f t="shared" si="15"/>
        <v>2.5443528102512674</v>
      </c>
    </row>
    <row r="155" spans="1:4">
      <c r="A155" s="35">
        <v>41760</v>
      </c>
      <c r="B155" s="180">
        <v>116.81</v>
      </c>
      <c r="C155" s="180">
        <v>0.4903647625602266</v>
      </c>
      <c r="D155" s="180">
        <f t="shared" si="15"/>
        <v>2.4587437014420948</v>
      </c>
    </row>
    <row r="156" spans="1:4">
      <c r="A156" s="35">
        <v>41730</v>
      </c>
      <c r="B156" s="180">
        <v>116.24</v>
      </c>
      <c r="C156" s="180">
        <v>0.45804165586379841</v>
      </c>
      <c r="D156" s="180">
        <f t="shared" si="15"/>
        <v>1.9683789388818682</v>
      </c>
    </row>
    <row r="157" spans="1:4">
      <c r="A157" s="35">
        <v>41699</v>
      </c>
      <c r="B157" s="180">
        <v>115.71</v>
      </c>
      <c r="C157" s="180">
        <v>0.39042165538780893</v>
      </c>
      <c r="D157" s="180">
        <f t="shared" si="15"/>
        <v>1.5103372830180697</v>
      </c>
    </row>
    <row r="158" spans="1:4">
      <c r="A158" s="35">
        <v>41671</v>
      </c>
      <c r="B158" s="180">
        <v>115.26</v>
      </c>
      <c r="C158" s="180">
        <v>0.62860136196961658</v>
      </c>
      <c r="D158" s="180">
        <f>+C158+D159</f>
        <v>1.1199156276302609</v>
      </c>
    </row>
    <row r="159" spans="1:4">
      <c r="A159" s="35">
        <v>41640</v>
      </c>
      <c r="B159" s="180">
        <v>114.54</v>
      </c>
      <c r="C159" s="180">
        <v>0.49131426566064418</v>
      </c>
      <c r="D159" s="180">
        <f>+C159</f>
        <v>0.49131426566064418</v>
      </c>
    </row>
    <row r="160" spans="1:4">
      <c r="A160" s="35">
        <v>41609</v>
      </c>
      <c r="B160" s="180">
        <v>113.98</v>
      </c>
      <c r="C160" s="180">
        <v>0.26389866291343872</v>
      </c>
      <c r="D160" s="220">
        <f>+C160+D161</f>
        <v>1.9172981747426414</v>
      </c>
    </row>
    <row r="161" spans="1:4">
      <c r="A161" s="35">
        <v>41579</v>
      </c>
      <c r="B161" s="180">
        <v>113.68</v>
      </c>
      <c r="C161" s="180">
        <v>-0.2194329851663302</v>
      </c>
      <c r="D161" s="180">
        <f t="shared" ref="D161:D169" si="16">+C161+D162</f>
        <v>1.6533995118292026</v>
      </c>
    </row>
    <row r="162" spans="1:4">
      <c r="A162" s="35">
        <v>41548</v>
      </c>
      <c r="B162" s="180">
        <v>113.93</v>
      </c>
      <c r="C162" s="180">
        <v>-0.26262803116519051</v>
      </c>
      <c r="D162" s="180">
        <f t="shared" si="16"/>
        <v>1.8728324969955328</v>
      </c>
    </row>
    <row r="163" spans="1:4">
      <c r="A163" s="35">
        <v>41518</v>
      </c>
      <c r="B163" s="180">
        <v>114.23</v>
      </c>
      <c r="C163" s="180">
        <v>0.29853367284221916</v>
      </c>
      <c r="D163" s="180">
        <f t="shared" si="16"/>
        <v>2.1354605281607233</v>
      </c>
    </row>
    <row r="164" spans="1:4">
      <c r="A164" s="35">
        <v>41487</v>
      </c>
      <c r="B164" s="180">
        <v>113.89</v>
      </c>
      <c r="C164" s="180">
        <v>7.9086115992973133E-2</v>
      </c>
      <c r="D164" s="180">
        <f t="shared" si="16"/>
        <v>1.8369268553185041</v>
      </c>
    </row>
    <row r="165" spans="1:4">
      <c r="A165" s="35">
        <v>41456</v>
      </c>
      <c r="B165" s="180">
        <v>113.8</v>
      </c>
      <c r="C165" s="180">
        <v>4.3956043956041455E-2</v>
      </c>
      <c r="D165" s="180">
        <f t="shared" si="16"/>
        <v>1.7578407393255309</v>
      </c>
    </row>
    <row r="166" spans="1:4">
      <c r="A166" s="35">
        <v>41426</v>
      </c>
      <c r="B166" s="180">
        <v>113.75</v>
      </c>
      <c r="C166" s="180">
        <v>0.23792738808600283</v>
      </c>
      <c r="D166" s="180">
        <f t="shared" si="16"/>
        <v>1.7138846953694895</v>
      </c>
    </row>
    <row r="167" spans="1:4">
      <c r="A167" s="35">
        <v>41395</v>
      </c>
      <c r="B167" s="180">
        <v>113.48</v>
      </c>
      <c r="C167" s="180">
        <v>0.28278543655002419</v>
      </c>
      <c r="D167" s="180">
        <f t="shared" si="16"/>
        <v>1.4759573072834866</v>
      </c>
    </row>
    <row r="168" spans="1:4">
      <c r="A168" s="35">
        <v>41365</v>
      </c>
      <c r="B168" s="180">
        <v>113.16</v>
      </c>
      <c r="C168" s="180">
        <v>0.24805102763997269</v>
      </c>
      <c r="D168" s="180">
        <f t="shared" si="16"/>
        <v>1.1931718707334624</v>
      </c>
    </row>
    <row r="169" spans="1:4">
      <c r="A169" s="35">
        <v>41334</v>
      </c>
      <c r="B169" s="180">
        <v>112.88</v>
      </c>
      <c r="C169" s="180">
        <v>0.2041722148246691</v>
      </c>
      <c r="D169" s="180">
        <f t="shared" si="16"/>
        <v>0.94512084309348976</v>
      </c>
    </row>
    <row r="170" spans="1:4">
      <c r="A170" s="35">
        <v>41306</v>
      </c>
      <c r="B170" s="180">
        <v>112.65</v>
      </c>
      <c r="C170" s="180">
        <v>0.44583147570218462</v>
      </c>
      <c r="D170" s="180">
        <f>+C170+D171</f>
        <v>0.74094862826882069</v>
      </c>
    </row>
    <row r="171" spans="1:4">
      <c r="A171" s="35">
        <v>41275</v>
      </c>
      <c r="B171" s="180">
        <v>112.15</v>
      </c>
      <c r="C171" s="180">
        <v>0.29511715256663612</v>
      </c>
      <c r="D171" s="180">
        <f>+C171</f>
        <v>0.29511715256663612</v>
      </c>
    </row>
    <row r="172" spans="1:4">
      <c r="A172" s="35">
        <v>41244</v>
      </c>
      <c r="B172" s="180">
        <v>111.82</v>
      </c>
      <c r="C172" s="180">
        <v>8.9509488005723517E-2</v>
      </c>
      <c r="D172" s="220">
        <f>+C172+D173</f>
        <v>2.410566775294523</v>
      </c>
    </row>
    <row r="173" spans="1:4">
      <c r="A173" s="35">
        <v>41214</v>
      </c>
      <c r="B173" s="180">
        <v>111.72</v>
      </c>
      <c r="C173" s="180">
        <v>-0.13408420488067013</v>
      </c>
      <c r="D173" s="180">
        <f t="shared" ref="D173:D181" si="17">+C173+D174</f>
        <v>2.3210572872887996</v>
      </c>
    </row>
    <row r="174" spans="1:4">
      <c r="A174" s="35">
        <v>41183</v>
      </c>
      <c r="B174" s="180">
        <v>111.87</v>
      </c>
      <c r="C174" s="180">
        <v>0.16116035455278613</v>
      </c>
      <c r="D174" s="180">
        <f t="shared" si="17"/>
        <v>2.4551414921694699</v>
      </c>
    </row>
    <row r="175" spans="1:4">
      <c r="A175" s="35">
        <v>41153</v>
      </c>
      <c r="B175" s="180">
        <v>111.69</v>
      </c>
      <c r="C175" s="180">
        <v>0.28733051988865327</v>
      </c>
      <c r="D175" s="180">
        <f t="shared" si="17"/>
        <v>2.2939811376166839</v>
      </c>
    </row>
    <row r="176" spans="1:4">
      <c r="A176" s="35">
        <v>41122</v>
      </c>
      <c r="B176" s="180">
        <v>111.37</v>
      </c>
      <c r="C176" s="180">
        <v>4.491555874956106E-2</v>
      </c>
      <c r="D176" s="180">
        <f t="shared" si="17"/>
        <v>2.0066506177280306</v>
      </c>
    </row>
    <row r="177" spans="1:4">
      <c r="A177" s="35">
        <v>41091</v>
      </c>
      <c r="B177" s="180">
        <v>111.32</v>
      </c>
      <c r="C177" s="180">
        <v>-2.6942074539740582E-2</v>
      </c>
      <c r="D177" s="180">
        <f t="shared" si="17"/>
        <v>1.9617350589784694</v>
      </c>
    </row>
    <row r="178" spans="1:4">
      <c r="A178" s="179">
        <v>41061</v>
      </c>
      <c r="B178" s="180">
        <v>111.35</v>
      </c>
      <c r="C178" s="180">
        <v>8.9887640449433093E-2</v>
      </c>
      <c r="D178" s="180">
        <f t="shared" si="17"/>
        <v>1.9886771335182101</v>
      </c>
    </row>
    <row r="179" spans="1:4">
      <c r="A179" s="35">
        <v>41030</v>
      </c>
      <c r="B179" s="180">
        <v>111.25</v>
      </c>
      <c r="C179" s="180">
        <v>0.29751172015867139</v>
      </c>
      <c r="D179" s="180">
        <f t="shared" si="17"/>
        <v>1.898789493068777</v>
      </c>
    </row>
    <row r="180" spans="1:4">
      <c r="A180" s="179">
        <v>41000</v>
      </c>
      <c r="B180" s="180">
        <v>110.92</v>
      </c>
      <c r="C180" s="180">
        <v>0.1444564824846484</v>
      </c>
      <c r="D180" s="180">
        <f t="shared" si="17"/>
        <v>1.6012777729101055</v>
      </c>
    </row>
    <row r="181" spans="1:4">
      <c r="A181" s="35">
        <v>40969</v>
      </c>
      <c r="B181" s="180">
        <v>110.76</v>
      </c>
      <c r="C181" s="180">
        <v>0.1175088131609958</v>
      </c>
      <c r="D181" s="180">
        <f t="shared" si="17"/>
        <v>1.4568212904254572</v>
      </c>
    </row>
    <row r="182" spans="1:4">
      <c r="A182" s="35">
        <v>40940</v>
      </c>
      <c r="B182" s="180">
        <v>110.63</v>
      </c>
      <c r="C182" s="180">
        <v>0.60931247726446147</v>
      </c>
      <c r="D182" s="180">
        <f>+C182+D183</f>
        <v>1.3393124772644613</v>
      </c>
    </row>
    <row r="183" spans="1:4">
      <c r="A183" s="35">
        <v>40909</v>
      </c>
      <c r="B183" s="180">
        <v>109.96</v>
      </c>
      <c r="C183" s="180">
        <v>0.73</v>
      </c>
      <c r="D183" s="180">
        <f>+C183</f>
        <v>0.73</v>
      </c>
    </row>
  </sheetData>
  <mergeCells count="2">
    <mergeCell ref="A5:D5"/>
    <mergeCell ref="A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">
    <tabColor theme="5" tint="0.39997558519241921"/>
  </sheetPr>
  <dimension ref="A4:O201"/>
  <sheetViews>
    <sheetView showGridLines="0" zoomScale="85" zoomScaleNormal="85" workbookViewId="0">
      <pane xSplit="1" ySplit="9" topLeftCell="B10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M22" sqref="M22"/>
    </sheetView>
  </sheetViews>
  <sheetFormatPr baseColWidth="10" defaultColWidth="9.140625" defaultRowHeight="15"/>
  <cols>
    <col min="1" max="1" width="15" customWidth="1"/>
    <col min="2" max="2" width="11.42578125" customWidth="1"/>
    <col min="3" max="3" width="17.42578125" customWidth="1"/>
    <col min="4" max="4" width="14.85546875" bestFit="1" customWidth="1"/>
    <col min="5" max="256" width="11.42578125" customWidth="1"/>
  </cols>
  <sheetData>
    <row r="4" spans="1:15" ht="10.5" customHeight="1">
      <c r="F4" s="561"/>
      <c r="G4" s="754"/>
      <c r="H4" s="754"/>
      <c r="I4" s="754"/>
      <c r="J4" s="754"/>
      <c r="K4" s="754"/>
      <c r="L4" s="754"/>
      <c r="M4" s="754"/>
      <c r="N4" s="754"/>
      <c r="O4" s="754"/>
    </row>
    <row r="5" spans="1:15">
      <c r="A5" s="690" t="s">
        <v>2</v>
      </c>
      <c r="B5" s="690"/>
      <c r="M5" s="484"/>
    </row>
    <row r="6" spans="1:15" ht="12" customHeight="1">
      <c r="A6" s="487" t="s">
        <v>79</v>
      </c>
      <c r="B6" s="487"/>
      <c r="C6" s="487"/>
      <c r="D6" s="487"/>
      <c r="E6" s="487"/>
      <c r="F6" s="487"/>
      <c r="G6" s="487"/>
      <c r="M6" s="484"/>
    </row>
    <row r="7" spans="1:15">
      <c r="A7" s="689" t="s">
        <v>731</v>
      </c>
      <c r="B7" s="689"/>
      <c r="C7" s="689"/>
      <c r="D7" s="689"/>
      <c r="E7" s="689"/>
      <c r="F7" s="689"/>
      <c r="G7" s="689"/>
      <c r="M7" s="484"/>
    </row>
    <row r="8" spans="1:15" ht="6.75" customHeight="1">
      <c r="A8" s="100"/>
      <c r="B8" s="466"/>
      <c r="M8" s="484"/>
    </row>
    <row r="9" spans="1:15">
      <c r="A9" s="105"/>
      <c r="B9" s="107" t="s">
        <v>83</v>
      </c>
      <c r="C9" s="107" t="s">
        <v>84</v>
      </c>
      <c r="D9" s="107" t="s">
        <v>85</v>
      </c>
      <c r="M9" s="484"/>
    </row>
    <row r="10" spans="1:15">
      <c r="A10" s="35">
        <v>46184</v>
      </c>
      <c r="B10" s="581">
        <v>190.15</v>
      </c>
      <c r="C10" s="184">
        <f t="shared" ref="C10:C12" si="0">+((B10-B11)/B11)*100</f>
        <v>-3.4526529576034442</v>
      </c>
      <c r="D10" s="184">
        <f t="shared" ref="D10:D12" si="1">+((B10-B22)/B22)*100</f>
        <v>4.1404239005422001</v>
      </c>
      <c r="M10" s="484"/>
    </row>
    <row r="11" spans="1:15">
      <c r="A11" s="35">
        <v>46153</v>
      </c>
      <c r="B11" s="581">
        <v>196.95</v>
      </c>
      <c r="C11" s="184">
        <f t="shared" si="0"/>
        <v>1.0673782521681039</v>
      </c>
      <c r="D11" s="184">
        <f t="shared" si="1"/>
        <v>7.183673469387748</v>
      </c>
      <c r="M11" s="484"/>
    </row>
    <row r="12" spans="1:15">
      <c r="A12" s="35">
        <v>46123</v>
      </c>
      <c r="B12" s="581">
        <v>194.87</v>
      </c>
      <c r="C12" s="184">
        <f t="shared" si="0"/>
        <v>0.4018754186202283</v>
      </c>
      <c r="D12" s="184">
        <f t="shared" si="1"/>
        <v>5.0512129380053938</v>
      </c>
      <c r="M12" s="484"/>
    </row>
    <row r="13" spans="1:15">
      <c r="A13" s="35">
        <v>46092</v>
      </c>
      <c r="B13" s="581">
        <v>194.09</v>
      </c>
      <c r="C13" s="184">
        <f t="shared" ref="C13:C14" si="2">+((B13-B14)/B14)*100</f>
        <v>3.9192589816351626</v>
      </c>
      <c r="D13" s="184">
        <f t="shared" ref="D13:D14" si="3">+((B13-B25)/B25)*100</f>
        <v>4.5799881459130338</v>
      </c>
      <c r="M13" s="484"/>
    </row>
    <row r="14" spans="1:15">
      <c r="A14" s="35">
        <v>46064</v>
      </c>
      <c r="B14" s="581">
        <v>186.77</v>
      </c>
      <c r="C14" s="184">
        <f t="shared" si="2"/>
        <v>1.3402061855670095</v>
      </c>
      <c r="D14" s="184">
        <f t="shared" si="3"/>
        <v>-0.2030456852791854</v>
      </c>
      <c r="M14" s="484"/>
    </row>
    <row r="15" spans="1:15">
      <c r="A15" s="35">
        <v>46033</v>
      </c>
      <c r="B15" s="581">
        <v>184.3</v>
      </c>
      <c r="C15" s="184">
        <f t="shared" ref="C15" si="4">+((B15-B16)/B16)*100</f>
        <v>1.5371053936422348</v>
      </c>
      <c r="D15" s="184">
        <f t="shared" ref="D15" si="5">+((B15-B27)/B27)*100</f>
        <v>-1.9837260011700206</v>
      </c>
      <c r="M15" s="484"/>
    </row>
    <row r="16" spans="1:15">
      <c r="A16" s="35">
        <v>46002</v>
      </c>
      <c r="B16" s="581">
        <v>181.51</v>
      </c>
      <c r="C16" s="184">
        <f t="shared" ref="C16:C19" si="6">+((B16-B17)/B17)*100</f>
        <v>-0.39510508697799429</v>
      </c>
      <c r="D16" s="184">
        <f t="shared" ref="D16:D19" si="7">+((B16-B28)/B28)*100</f>
        <v>-2.6338375710760631</v>
      </c>
      <c r="M16" s="484"/>
    </row>
    <row r="17" spans="1:13">
      <c r="A17" s="35">
        <v>45972</v>
      </c>
      <c r="B17" s="581">
        <v>182.23</v>
      </c>
      <c r="C17" s="184">
        <f t="shared" si="6"/>
        <v>-1.5132681186834629</v>
      </c>
      <c r="D17" s="184">
        <f t="shared" si="7"/>
        <v>-1.4546831062080889</v>
      </c>
      <c r="M17" s="484"/>
    </row>
    <row r="18" spans="1:13">
      <c r="A18" s="35">
        <v>45941</v>
      </c>
      <c r="B18" s="581">
        <v>185.03</v>
      </c>
      <c r="C18" s="184">
        <f t="shared" si="6"/>
        <v>-0.80416018870959094</v>
      </c>
      <c r="D18" s="184">
        <f t="shared" si="7"/>
        <v>1.6871839964827395</v>
      </c>
      <c r="M18" s="484"/>
    </row>
    <row r="19" spans="1:13">
      <c r="A19" s="35">
        <v>45911</v>
      </c>
      <c r="B19" s="581">
        <v>186.53</v>
      </c>
      <c r="C19" s="184">
        <f t="shared" si="6"/>
        <v>0.54983558837799063</v>
      </c>
      <c r="D19" s="184">
        <f t="shared" si="7"/>
        <v>3.6680931473350711</v>
      </c>
      <c r="M19" s="484"/>
    </row>
    <row r="20" spans="1:13">
      <c r="A20" s="35">
        <v>45880</v>
      </c>
      <c r="B20" s="581">
        <v>185.51</v>
      </c>
      <c r="C20" s="184">
        <f t="shared" ref="C20" si="8">+((B20-B21)/B21)*100</f>
        <v>0.98530212302667519</v>
      </c>
      <c r="D20" s="184">
        <f t="shared" ref="D20" si="9">+((B20-B32)/B32)*100</f>
        <v>3.9038870841268061</v>
      </c>
      <c r="M20" s="484"/>
    </row>
    <row r="21" spans="1:13">
      <c r="A21" s="35">
        <v>45849</v>
      </c>
      <c r="B21" s="581">
        <v>183.7</v>
      </c>
      <c r="C21" s="184">
        <f t="shared" ref="C21" si="10">+((B21-B22)/B22)*100</f>
        <v>0.60791938222245745</v>
      </c>
      <c r="D21" s="184">
        <f t="shared" ref="D21" si="11">+((B21-B33)/B33)*100</f>
        <v>1.7446690667405025</v>
      </c>
      <c r="M21" s="484"/>
    </row>
    <row r="22" spans="1:13">
      <c r="A22" s="35">
        <v>45819</v>
      </c>
      <c r="B22" s="581">
        <v>182.59</v>
      </c>
      <c r="C22" s="184">
        <f t="shared" ref="C22" si="12">+((B22-B23)/B23)*100</f>
        <v>-0.63129251700680089</v>
      </c>
      <c r="D22" s="184">
        <f t="shared" ref="D22" si="13">+((B22-B34)/B34)*100</f>
        <v>1.3544268665001375</v>
      </c>
      <c r="M22" s="484"/>
    </row>
    <row r="23" spans="1:13">
      <c r="A23" s="35">
        <v>45788</v>
      </c>
      <c r="B23" s="581">
        <v>183.75</v>
      </c>
      <c r="C23" s="184">
        <f t="shared" ref="C23" si="14">+((B23-B24)/B24)*100</f>
        <v>-0.94339622641509435</v>
      </c>
      <c r="D23" s="184">
        <f t="shared" ref="D23" si="15">+((B23-B35)/B35)*100</f>
        <v>3.3290220997581885</v>
      </c>
      <c r="M23" s="484"/>
    </row>
    <row r="24" spans="1:13">
      <c r="A24" s="35">
        <v>45758</v>
      </c>
      <c r="B24" s="581">
        <v>185.5</v>
      </c>
      <c r="C24" s="184">
        <f t="shared" ref="C24" si="16">+((B24-B25)/B25)*100</f>
        <v>-4.8493992133198674E-2</v>
      </c>
      <c r="D24" s="184">
        <f t="shared" ref="D24" si="17">+((B24-B36)/B36)*100</f>
        <v>3.53295752637161</v>
      </c>
      <c r="M24" s="484"/>
    </row>
    <row r="25" spans="1:13">
      <c r="A25" s="35">
        <v>45727</v>
      </c>
      <c r="B25" s="581">
        <v>185.59</v>
      </c>
      <c r="C25" s="184">
        <f t="shared" ref="C25:C26" si="18">+((B25-B26)/B26)*100</f>
        <v>-0.83355597114614066</v>
      </c>
      <c r="D25" s="184">
        <f t="shared" ref="D25:D26" si="19">+((B25-B37)/B37)*100</f>
        <v>4.8649564922590205</v>
      </c>
      <c r="M25" s="484"/>
    </row>
    <row r="26" spans="1:13">
      <c r="A26" s="35">
        <v>45699</v>
      </c>
      <c r="B26" s="581">
        <v>187.15</v>
      </c>
      <c r="C26" s="184">
        <f t="shared" si="18"/>
        <v>-0.4680104238685292</v>
      </c>
      <c r="D26" s="184">
        <f t="shared" si="19"/>
        <v>5.872037110369404</v>
      </c>
      <c r="M26" s="484"/>
    </row>
    <row r="27" spans="1:13">
      <c r="A27" s="35">
        <v>45668</v>
      </c>
      <c r="B27" s="581">
        <v>188.03</v>
      </c>
      <c r="C27" s="184">
        <f t="shared" ref="C27" si="20">+((B27-B28)/B28)*100</f>
        <v>0.86364124021028521</v>
      </c>
      <c r="D27" s="184">
        <f t="shared" ref="D27" si="21">+((B27-B39)/B39)*100</f>
        <v>7.5010005145503431</v>
      </c>
      <c r="M27" s="484"/>
    </row>
    <row r="28" spans="1:13">
      <c r="A28" s="35">
        <v>45637</v>
      </c>
      <c r="B28" s="581">
        <v>186.42</v>
      </c>
      <c r="C28" s="184">
        <f t="shared" ref="C28" si="22">+((B28-B29)/B29)*100</f>
        <v>0.81116158338741073</v>
      </c>
      <c r="D28" s="184">
        <f t="shared" ref="D28" si="23">+((B28-B40)/B40)*100</f>
        <v>7.2118702553485114</v>
      </c>
      <c r="M28" s="484"/>
    </row>
    <row r="29" spans="1:13">
      <c r="A29" s="35">
        <v>45607</v>
      </c>
      <c r="B29" s="581">
        <v>184.92</v>
      </c>
      <c r="C29" s="184">
        <f t="shared" ref="C29" si="24">+((B29-B30)/B30)*100</f>
        <v>1.6267311497032204</v>
      </c>
      <c r="D29" s="184">
        <f t="shared" ref="D29" si="25">+((B29-B41)/B41)*100</f>
        <v>4.8002266931141966</v>
      </c>
      <c r="M29" s="484"/>
    </row>
    <row r="30" spans="1:13">
      <c r="A30" s="35">
        <v>45576</v>
      </c>
      <c r="B30" s="581">
        <v>181.96</v>
      </c>
      <c r="C30" s="184">
        <f t="shared" ref="C30:C36" si="26">+((B30-B31)/B31)*100</f>
        <v>1.1282165286500312</v>
      </c>
      <c r="D30" s="184">
        <f t="shared" ref="D30" si="27">+((B30-B42)/B42)*100</f>
        <v>1.0159329373230515</v>
      </c>
      <c r="M30" s="484"/>
    </row>
    <row r="31" spans="1:13">
      <c r="A31" s="35">
        <v>45546</v>
      </c>
      <c r="B31" s="581">
        <v>179.93</v>
      </c>
      <c r="C31" s="184">
        <f t="shared" si="26"/>
        <v>0.77853702251597112</v>
      </c>
      <c r="D31" s="184">
        <f t="shared" ref="D31" si="28">+((B31-B43)/B43)*100</f>
        <v>1.6783453887884259</v>
      </c>
      <c r="M31" s="484"/>
    </row>
    <row r="32" spans="1:13">
      <c r="A32" s="35">
        <v>45515</v>
      </c>
      <c r="B32" s="581">
        <v>178.54</v>
      </c>
      <c r="C32" s="184">
        <f t="shared" si="26"/>
        <v>-1.1132650235391963</v>
      </c>
      <c r="D32" s="184">
        <f t="shared" ref="D32" si="29">+((B32-B44)/B44)*100</f>
        <v>1.2935436287302855</v>
      </c>
      <c r="M32" s="484"/>
    </row>
    <row r="33" spans="1:13">
      <c r="A33" s="35">
        <v>45484</v>
      </c>
      <c r="B33" s="581">
        <v>180.55</v>
      </c>
      <c r="C33" s="184">
        <f t="shared" si="26"/>
        <v>0.22203719122953408</v>
      </c>
      <c r="D33" s="184">
        <f t="shared" ref="D33" si="30">+((B33-B45)/B45)*100</f>
        <v>4.3520980233499023</v>
      </c>
      <c r="M33" s="484"/>
    </row>
    <row r="34" spans="1:13">
      <c r="A34" s="35">
        <v>45454</v>
      </c>
      <c r="B34" s="581">
        <v>180.15</v>
      </c>
      <c r="C34" s="184">
        <f t="shared" si="26"/>
        <v>1.3046167688241539</v>
      </c>
      <c r="D34" s="184">
        <f t="shared" ref="D34" si="31">+((B34-B46)/B46)*100</f>
        <v>3.4869025735294072</v>
      </c>
      <c r="M34" s="484"/>
    </row>
    <row r="35" spans="1:13">
      <c r="A35" s="35">
        <v>45423</v>
      </c>
      <c r="B35" s="184">
        <v>177.83</v>
      </c>
      <c r="C35" s="184">
        <f t="shared" si="26"/>
        <v>-0.74789306245463805</v>
      </c>
      <c r="D35" s="184">
        <f t="shared" ref="D35" si="32">+((B35-B47)/B47)*100</f>
        <v>-0.25241193628000264</v>
      </c>
      <c r="M35" s="484"/>
    </row>
    <row r="36" spans="1:13">
      <c r="A36" s="35">
        <v>45393</v>
      </c>
      <c r="B36" s="184">
        <v>179.17</v>
      </c>
      <c r="C36" s="184">
        <f t="shared" si="26"/>
        <v>1.2374279579613503</v>
      </c>
      <c r="D36" s="184">
        <f t="shared" ref="D36:D41" si="33">+((B36-B48)/B48)*100</f>
        <v>-1.7007735776595285</v>
      </c>
      <c r="M36" s="484"/>
    </row>
    <row r="37" spans="1:13">
      <c r="A37" s="35">
        <v>45362</v>
      </c>
      <c r="B37" s="184">
        <v>176.98</v>
      </c>
      <c r="C37" s="184">
        <f t="shared" ref="C37:C48" si="34">+((B37-B38)/B38)*100</f>
        <v>0.11879843864908046</v>
      </c>
      <c r="D37" s="184">
        <f t="shared" si="33"/>
        <v>-4.3919831451569458</v>
      </c>
      <c r="M37" s="484"/>
    </row>
    <row r="38" spans="1:13">
      <c r="A38" s="35">
        <v>45333</v>
      </c>
      <c r="B38" s="184">
        <v>176.77</v>
      </c>
      <c r="C38" s="184">
        <f t="shared" si="34"/>
        <v>1.0634040363615653</v>
      </c>
      <c r="D38" s="184">
        <f t="shared" si="33"/>
        <v>-5.5463531926262331</v>
      </c>
      <c r="M38" s="484"/>
    </row>
    <row r="39" spans="1:13">
      <c r="A39" s="35">
        <v>45304</v>
      </c>
      <c r="B39" s="184">
        <v>174.91</v>
      </c>
      <c r="C39" s="184">
        <f t="shared" si="34"/>
        <v>0.59236254888428874</v>
      </c>
      <c r="D39" s="184">
        <f t="shared" si="33"/>
        <v>-5.4796001080789054</v>
      </c>
      <c r="M39" s="484"/>
    </row>
    <row r="40" spans="1:13">
      <c r="A40" s="35">
        <v>45275</v>
      </c>
      <c r="B40" s="184">
        <v>173.88</v>
      </c>
      <c r="C40" s="184">
        <f t="shared" si="34"/>
        <v>-1.4565032587135127</v>
      </c>
      <c r="D40" s="184">
        <f t="shared" si="33"/>
        <v>-5.7918404941214705</v>
      </c>
      <c r="M40" s="484"/>
    </row>
    <row r="41" spans="1:13">
      <c r="A41" s="35">
        <v>45246</v>
      </c>
      <c r="B41" s="184">
        <v>176.45</v>
      </c>
      <c r="C41" s="184">
        <f>+((B41-B42)/B42)*100</f>
        <v>-2.0429689668572735</v>
      </c>
      <c r="D41" s="184">
        <f t="shared" si="33"/>
        <v>-5.7777540449618314</v>
      </c>
      <c r="M41" s="484"/>
    </row>
    <row r="42" spans="1:13">
      <c r="A42" s="35">
        <v>45217</v>
      </c>
      <c r="B42" s="184">
        <v>180.13</v>
      </c>
      <c r="C42" s="184">
        <f t="shared" si="34"/>
        <v>1.7913652802893236</v>
      </c>
      <c r="D42" s="184">
        <f t="shared" ref="D42:D48" si="35">+((B42-B54)/B54)*100</f>
        <v>-2.4637210309724993</v>
      </c>
      <c r="M42" s="484"/>
    </row>
    <row r="43" spans="1:13">
      <c r="A43" s="35">
        <v>45188</v>
      </c>
      <c r="B43" s="184">
        <v>176.96</v>
      </c>
      <c r="C43" s="184">
        <f t="shared" si="34"/>
        <v>0.39714058776807959</v>
      </c>
      <c r="D43" s="184">
        <f t="shared" si="35"/>
        <v>-2.1779988944168034</v>
      </c>
      <c r="M43" s="484"/>
    </row>
    <row r="44" spans="1:13">
      <c r="A44" s="35">
        <v>45158</v>
      </c>
      <c r="B44" s="184">
        <v>176.26</v>
      </c>
      <c r="C44" s="184">
        <f t="shared" si="34"/>
        <v>1.8726158825569186</v>
      </c>
      <c r="D44" s="184">
        <f t="shared" si="35"/>
        <v>-2.7209007119598247</v>
      </c>
      <c r="M44" s="484"/>
    </row>
    <row r="45" spans="1:13">
      <c r="A45" s="35">
        <v>45128</v>
      </c>
      <c r="B45" s="184">
        <v>173.02</v>
      </c>
      <c r="C45" s="184">
        <f t="shared" si="34"/>
        <v>-0.60891544117647178</v>
      </c>
      <c r="D45" s="184">
        <f t="shared" si="35"/>
        <v>-6.4250946457544593</v>
      </c>
      <c r="M45" s="484"/>
    </row>
    <row r="46" spans="1:13">
      <c r="A46" s="35">
        <v>45099</v>
      </c>
      <c r="B46" s="184">
        <v>174.08</v>
      </c>
      <c r="C46" s="184">
        <f t="shared" si="34"/>
        <v>-2.3558447386134107</v>
      </c>
      <c r="D46" s="184">
        <f t="shared" si="35"/>
        <v>-3.3050047214353095</v>
      </c>
      <c r="M46" s="484"/>
    </row>
    <row r="47" spans="1:13">
      <c r="A47" s="35">
        <v>45068</v>
      </c>
      <c r="B47" s="184">
        <v>178.28</v>
      </c>
      <c r="C47" s="184">
        <f t="shared" si="34"/>
        <v>-2.1890601854391885</v>
      </c>
      <c r="D47" s="184">
        <f t="shared" si="35"/>
        <v>-1.8876231357657844</v>
      </c>
      <c r="M47" s="484"/>
    </row>
    <row r="48" spans="1:13">
      <c r="A48" s="35">
        <v>45038</v>
      </c>
      <c r="B48" s="184">
        <v>182.27</v>
      </c>
      <c r="C48" s="184">
        <f t="shared" si="34"/>
        <v>-1.5342228944951668</v>
      </c>
      <c r="D48" s="184">
        <f t="shared" si="35"/>
        <v>3.6626286754251254</v>
      </c>
      <c r="M48" s="484"/>
    </row>
    <row r="49" spans="1:13">
      <c r="A49" s="35">
        <v>45007</v>
      </c>
      <c r="B49" s="184">
        <v>185.11</v>
      </c>
      <c r="C49" s="184">
        <f t="shared" ref="C49:C51" si="36">+((B49-B50)/B50)*100</f>
        <v>-1.0900347314987935</v>
      </c>
      <c r="D49" s="184">
        <f t="shared" ref="D49:D50" si="37">+((B49-B61)/B61)*100</f>
        <v>7.0866597246326508</v>
      </c>
      <c r="M49" s="484"/>
    </row>
    <row r="50" spans="1:13">
      <c r="A50" s="35">
        <v>44979</v>
      </c>
      <c r="B50" s="184">
        <v>187.15</v>
      </c>
      <c r="C50" s="184">
        <f t="shared" si="36"/>
        <v>1.1348284247500644</v>
      </c>
      <c r="D50" s="184">
        <f t="shared" si="37"/>
        <v>13.149939540507861</v>
      </c>
      <c r="M50" s="484"/>
    </row>
    <row r="51" spans="1:13">
      <c r="A51" s="35">
        <v>44948</v>
      </c>
      <c r="B51" s="184">
        <v>185.05</v>
      </c>
      <c r="C51" s="184">
        <f t="shared" si="36"/>
        <v>0.26006393238338743</v>
      </c>
      <c r="D51" s="184">
        <f>+((B51-B63)/B63)*100</f>
        <v>16.200941915227638</v>
      </c>
      <c r="M51" s="484"/>
    </row>
    <row r="52" spans="1:13">
      <c r="A52" s="35">
        <v>44917</v>
      </c>
      <c r="B52" s="184">
        <v>184.57</v>
      </c>
      <c r="C52" s="184">
        <f t="shared" ref="C52:C53" si="38">+((B52-B53)/B53)*100</f>
        <v>-1.4417685694451952</v>
      </c>
      <c r="D52" s="184">
        <f>+((B52-B64)/B64)*100</f>
        <v>21.804263182208139</v>
      </c>
      <c r="M52" s="484"/>
    </row>
    <row r="53" spans="1:13">
      <c r="A53" s="35">
        <v>44887</v>
      </c>
      <c r="B53" s="184">
        <v>187.27</v>
      </c>
      <c r="C53" s="184">
        <f t="shared" si="38"/>
        <v>1.4024258176304978</v>
      </c>
      <c r="D53" s="184">
        <f t="shared" ref="D53" si="39">+((B53-B65)/B65)*100</f>
        <v>24.5229071081854</v>
      </c>
      <c r="M53" s="484"/>
    </row>
    <row r="54" spans="1:13">
      <c r="A54" s="35">
        <v>44856</v>
      </c>
      <c r="B54" s="184">
        <v>184.68</v>
      </c>
      <c r="C54" s="184">
        <f>+((B54-B55)/B55)*100</f>
        <v>2.0895522388059704</v>
      </c>
      <c r="D54" s="184">
        <f t="shared" ref="D54:D56" si="40">+((B54-B66)/B66)*100</f>
        <v>26.346035438188427</v>
      </c>
      <c r="M54" s="484"/>
    </row>
    <row r="55" spans="1:13">
      <c r="A55" s="35">
        <v>44826</v>
      </c>
      <c r="B55" s="184">
        <v>180.9</v>
      </c>
      <c r="C55" s="184">
        <f t="shared" ref="C55:C56" si="41">+((B55-B56)/B56)*100</f>
        <v>-0.16005298305645568</v>
      </c>
      <c r="D55" s="184">
        <f t="shared" si="40"/>
        <v>27.268889826931208</v>
      </c>
      <c r="M55" s="484"/>
    </row>
    <row r="56" spans="1:13">
      <c r="A56" s="35">
        <v>44795</v>
      </c>
      <c r="B56" s="184">
        <v>181.19</v>
      </c>
      <c r="C56" s="184">
        <f t="shared" si="41"/>
        <v>-2.0064899945916754</v>
      </c>
      <c r="D56" s="184">
        <f t="shared" si="40"/>
        <v>29.126282782212094</v>
      </c>
      <c r="M56" s="484"/>
    </row>
    <row r="57" spans="1:13">
      <c r="A57" s="35">
        <v>44764</v>
      </c>
      <c r="B57" s="184">
        <v>184.9</v>
      </c>
      <c r="C57" s="184">
        <f>+((B57-B58)/B58)*100</f>
        <v>2.7051047047714296</v>
      </c>
      <c r="D57" s="184">
        <f>+((B57-B69)/B69)*100</f>
        <v>32.992879234697554</v>
      </c>
      <c r="M57" s="484"/>
    </row>
    <row r="58" spans="1:13">
      <c r="A58" s="35">
        <v>44734</v>
      </c>
      <c r="B58" s="184">
        <v>180.03</v>
      </c>
      <c r="C58" s="184">
        <f>+((B58-B59)/B59)*100</f>
        <v>-0.92455010731385534</v>
      </c>
      <c r="D58" s="184">
        <f>+((B58-B70)/B70)*100</f>
        <v>31.639368236326419</v>
      </c>
      <c r="M58" s="484"/>
    </row>
    <row r="59" spans="1:13">
      <c r="A59" s="35">
        <v>44703</v>
      </c>
      <c r="B59" s="184">
        <v>181.71</v>
      </c>
      <c r="C59" s="184">
        <f>+((B59-B60)/B60)*100</f>
        <v>3.3441392253881563</v>
      </c>
      <c r="D59" s="184">
        <f>+((B59-B71)/B71)*100</f>
        <v>34.590030368120892</v>
      </c>
      <c r="M59" s="484"/>
    </row>
    <row r="60" spans="1:13">
      <c r="A60" s="35">
        <v>44673</v>
      </c>
      <c r="B60" s="184">
        <v>175.83</v>
      </c>
      <c r="C60" s="184">
        <f>+((B60-B61)/B61)*100</f>
        <v>1.7181534189517522</v>
      </c>
      <c r="D60" s="184">
        <f>+((B60-B72)/B72)*100</f>
        <v>34.344437652811749</v>
      </c>
      <c r="M60" s="484"/>
    </row>
    <row r="61" spans="1:13">
      <c r="A61" s="35">
        <v>44642</v>
      </c>
      <c r="B61" s="184">
        <v>172.86</v>
      </c>
      <c r="C61" s="184">
        <f>+((B61-B62)/B62)*100</f>
        <v>4.5102781136638503</v>
      </c>
      <c r="D61" s="184">
        <f>+((B61-B73)/B73)*100</f>
        <v>33.761510485181475</v>
      </c>
      <c r="M61" s="484"/>
    </row>
    <row r="62" spans="1:13">
      <c r="A62" s="35">
        <v>44614</v>
      </c>
      <c r="B62" s="184">
        <v>165.4</v>
      </c>
      <c r="C62" s="184">
        <f t="shared" ref="C62:C68" si="42">+((B62-B63)/B63)*100</f>
        <v>3.8618524332810078</v>
      </c>
      <c r="D62" s="184">
        <f t="shared" ref="D62:D68" si="43">+((B62-B74)/B74)*100</f>
        <v>31.072192725255576</v>
      </c>
      <c r="M62" s="484"/>
    </row>
    <row r="63" spans="1:13">
      <c r="A63" s="35">
        <v>44583</v>
      </c>
      <c r="B63" s="184">
        <v>159.25</v>
      </c>
      <c r="C63" s="184">
        <f t="shared" si="42"/>
        <v>5.0947007193295049</v>
      </c>
      <c r="D63" s="184">
        <f t="shared" si="43"/>
        <v>29.439973990083718</v>
      </c>
      <c r="M63" s="484"/>
    </row>
    <row r="64" spans="1:13">
      <c r="A64" s="35">
        <v>44552</v>
      </c>
      <c r="B64" s="184">
        <v>151.53</v>
      </c>
      <c r="C64" s="184">
        <f t="shared" si="42"/>
        <v>0.75802912427688995</v>
      </c>
      <c r="D64" s="184">
        <f t="shared" si="43"/>
        <v>26.549189911474869</v>
      </c>
      <c r="M64" s="484"/>
    </row>
    <row r="65" spans="1:13">
      <c r="A65" s="35">
        <v>44522</v>
      </c>
      <c r="B65" s="184">
        <v>150.38999999999999</v>
      </c>
      <c r="C65" s="184">
        <f t="shared" si="42"/>
        <v>2.8870493261271117</v>
      </c>
      <c r="D65" s="184">
        <f t="shared" si="43"/>
        <v>25.807261167809919</v>
      </c>
      <c r="M65" s="484"/>
    </row>
    <row r="66" spans="1:13">
      <c r="A66" s="35">
        <v>44491</v>
      </c>
      <c r="B66" s="184">
        <v>146.16999999999999</v>
      </c>
      <c r="C66" s="184">
        <f t="shared" si="42"/>
        <v>2.8352328690023931</v>
      </c>
      <c r="D66" s="184">
        <f t="shared" si="43"/>
        <v>22.297523427041494</v>
      </c>
      <c r="M66" s="484"/>
    </row>
    <row r="67" spans="1:13">
      <c r="A67" s="35">
        <v>44461</v>
      </c>
      <c r="B67" s="184">
        <v>142.13999999999999</v>
      </c>
      <c r="C67" s="184">
        <f t="shared" si="42"/>
        <v>1.297035347776506</v>
      </c>
      <c r="D67" s="184">
        <f t="shared" si="43"/>
        <v>19.666610540495018</v>
      </c>
      <c r="M67" s="484"/>
    </row>
    <row r="68" spans="1:13">
      <c r="A68" s="35">
        <v>44431</v>
      </c>
      <c r="B68" s="184">
        <v>140.32</v>
      </c>
      <c r="C68" s="184">
        <f t="shared" si="42"/>
        <v>0.92785729698625619</v>
      </c>
      <c r="D68" s="184">
        <f t="shared" si="43"/>
        <v>17.609588467018682</v>
      </c>
      <c r="M68" s="484"/>
    </row>
    <row r="69" spans="1:13">
      <c r="A69" s="35">
        <v>44401</v>
      </c>
      <c r="B69" s="184">
        <v>139.03</v>
      </c>
      <c r="C69" s="184">
        <f t="shared" ref="C69:C75" si="44">+((B69-B70)/B70)*100</f>
        <v>1.6598420590816103</v>
      </c>
      <c r="D69" s="184">
        <f t="shared" ref="D69:D132" si="45">+((B69-B81)/B81)*100</f>
        <v>18.333475189377825</v>
      </c>
      <c r="M69" s="484"/>
    </row>
    <row r="70" spans="1:13">
      <c r="A70" s="35">
        <v>44372</v>
      </c>
      <c r="B70" s="184">
        <v>136.76</v>
      </c>
      <c r="C70" s="184">
        <f t="shared" si="44"/>
        <v>1.2962002814606328</v>
      </c>
      <c r="D70" s="184">
        <f t="shared" si="45"/>
        <v>18.171606325066954</v>
      </c>
      <c r="M70" s="484"/>
    </row>
    <row r="71" spans="1:13">
      <c r="A71" s="35">
        <v>44342</v>
      </c>
      <c r="B71" s="184">
        <v>135.01</v>
      </c>
      <c r="C71" s="184">
        <f t="shared" si="44"/>
        <v>3.1555623471882606</v>
      </c>
      <c r="D71" s="184">
        <f>+((B71-B83)/B83)*100</f>
        <v>18.710982150707807</v>
      </c>
      <c r="M71" s="484"/>
    </row>
    <row r="72" spans="1:13">
      <c r="A72" s="35">
        <v>44312</v>
      </c>
      <c r="B72" s="184">
        <v>130.88</v>
      </c>
      <c r="C72" s="184">
        <f t="shared" si="44"/>
        <v>1.2767933142459227</v>
      </c>
      <c r="D72" s="184">
        <f t="shared" si="45"/>
        <v>16.513843140746015</v>
      </c>
      <c r="L72" s="484"/>
    </row>
    <row r="73" spans="1:13">
      <c r="A73" s="35">
        <v>44281</v>
      </c>
      <c r="B73" s="184">
        <v>129.22999999999999</v>
      </c>
      <c r="C73" s="184">
        <f t="shared" si="44"/>
        <v>2.4090656945875208</v>
      </c>
      <c r="D73" s="184">
        <f t="shared" si="45"/>
        <v>11.251721763085394</v>
      </c>
      <c r="L73" s="484"/>
    </row>
    <row r="74" spans="1:13">
      <c r="A74" s="35">
        <v>44253</v>
      </c>
      <c r="B74" s="184">
        <v>126.19</v>
      </c>
      <c r="C74" s="184">
        <f t="shared" si="44"/>
        <v>2.568479232707467</v>
      </c>
      <c r="D74" s="184">
        <f t="shared" si="45"/>
        <v>6.3189822225966807</v>
      </c>
      <c r="L74" s="484"/>
    </row>
    <row r="75" spans="1:13">
      <c r="A75" s="35">
        <v>44222</v>
      </c>
      <c r="B75" s="184">
        <v>123.03</v>
      </c>
      <c r="C75" s="184">
        <f t="shared" si="44"/>
        <v>2.7476198429931573</v>
      </c>
      <c r="D75" s="184">
        <f t="shared" si="45"/>
        <v>2.6019514635977021</v>
      </c>
      <c r="L75" s="484"/>
    </row>
    <row r="76" spans="1:13">
      <c r="A76" s="35">
        <v>44191</v>
      </c>
      <c r="B76" s="184">
        <v>119.74</v>
      </c>
      <c r="C76" s="184">
        <f>+((B76-B77)/B77)*100</f>
        <v>0.16730801405386367</v>
      </c>
      <c r="D76" s="184">
        <f>+((B76-B88)/B88)*100</f>
        <v>-0.86927725805117251</v>
      </c>
      <c r="L76" s="484"/>
    </row>
    <row r="77" spans="1:13">
      <c r="A77" s="35">
        <v>44161</v>
      </c>
      <c r="B77" s="184">
        <v>119.54</v>
      </c>
      <c r="C77" s="184">
        <f t="shared" ref="C77:C82" si="46">+((B77-B78)/B78)*100</f>
        <v>1.6733601070959031E-2</v>
      </c>
      <c r="D77" s="184">
        <f>+((B77-B89)/B89)*100</f>
        <v>-0.6400132989776377</v>
      </c>
      <c r="L77" s="484"/>
    </row>
    <row r="78" spans="1:13">
      <c r="A78" s="35">
        <v>44130</v>
      </c>
      <c r="B78" s="184">
        <v>119.52</v>
      </c>
      <c r="C78" s="184">
        <f t="shared" si="46"/>
        <v>0.62300050513554039</v>
      </c>
      <c r="D78" s="184">
        <f t="shared" si="45"/>
        <v>-0.68140269237161988</v>
      </c>
      <c r="L78" s="484"/>
    </row>
    <row r="79" spans="1:13">
      <c r="A79" s="35">
        <v>44100</v>
      </c>
      <c r="B79" s="184">
        <v>118.78</v>
      </c>
      <c r="C79" s="184">
        <f t="shared" si="46"/>
        <v>-0.44422093705473226</v>
      </c>
      <c r="D79" s="184">
        <f t="shared" si="45"/>
        <v>-1.3045284586622294</v>
      </c>
      <c r="L79" s="484"/>
      <c r="M79" s="485"/>
    </row>
    <row r="80" spans="1:13">
      <c r="A80" s="35">
        <v>44069</v>
      </c>
      <c r="B80" s="184">
        <v>119.31</v>
      </c>
      <c r="C80" s="184">
        <f t="shared" si="46"/>
        <v>1.5490680057877328</v>
      </c>
      <c r="D80" s="184">
        <f t="shared" si="45"/>
        <v>0.33638886552855579</v>
      </c>
      <c r="L80" s="484"/>
      <c r="M80" s="485"/>
    </row>
    <row r="81" spans="1:13">
      <c r="A81" s="35">
        <v>44038</v>
      </c>
      <c r="B81" s="184">
        <v>117.49</v>
      </c>
      <c r="C81" s="184">
        <f t="shared" si="46"/>
        <v>1.5207811284887158</v>
      </c>
      <c r="D81" s="184">
        <f t="shared" si="45"/>
        <v>-1.0026963262554869</v>
      </c>
      <c r="L81" s="484"/>
      <c r="M81" s="485"/>
    </row>
    <row r="82" spans="1:13">
      <c r="A82" s="35">
        <v>44008</v>
      </c>
      <c r="B82" s="184">
        <v>115.73</v>
      </c>
      <c r="C82" s="184">
        <f t="shared" si="46"/>
        <v>1.7585509540138926</v>
      </c>
      <c r="D82" s="184">
        <f t="shared" si="45"/>
        <v>-1.9154165607254776</v>
      </c>
      <c r="L82" s="484"/>
      <c r="M82" s="485"/>
    </row>
    <row r="83" spans="1:13">
      <c r="A83" s="35">
        <v>43977</v>
      </c>
      <c r="B83" s="184">
        <v>113.73</v>
      </c>
      <c r="C83" s="184">
        <f t="shared" ref="C83:C89" si="47">+((B83-B84)/B84)*100</f>
        <v>1.2463277842072515</v>
      </c>
      <c r="D83" s="184">
        <f t="shared" si="45"/>
        <v>-5.1538653990492813</v>
      </c>
      <c r="L83" s="484"/>
      <c r="M83" s="485"/>
    </row>
    <row r="84" spans="1:13">
      <c r="A84" s="35">
        <v>43947</v>
      </c>
      <c r="B84" s="184">
        <v>112.33</v>
      </c>
      <c r="C84" s="184">
        <f t="shared" si="47"/>
        <v>-3.2971763085399437</v>
      </c>
      <c r="D84" s="184">
        <f t="shared" si="45"/>
        <v>-4.8292806913496591</v>
      </c>
      <c r="L84" s="484"/>
      <c r="M84" s="485"/>
    </row>
    <row r="85" spans="1:13">
      <c r="A85" s="35">
        <v>43916</v>
      </c>
      <c r="B85" s="184">
        <v>116.16</v>
      </c>
      <c r="C85" s="184">
        <f t="shared" si="47"/>
        <v>-2.1316033364226143</v>
      </c>
      <c r="D85" s="184">
        <f t="shared" si="45"/>
        <v>-0.18045888115494368</v>
      </c>
      <c r="L85" s="484"/>
      <c r="M85" s="485"/>
    </row>
    <row r="86" spans="1:13">
      <c r="A86" s="35">
        <v>43887</v>
      </c>
      <c r="B86" s="184">
        <v>118.69</v>
      </c>
      <c r="C86" s="184">
        <f t="shared" si="47"/>
        <v>-1.0174297389708939</v>
      </c>
      <c r="D86" s="184">
        <f t="shared" si="45"/>
        <v>2.6730103806228405</v>
      </c>
      <c r="L86" s="484"/>
      <c r="M86" s="485"/>
    </row>
    <row r="87" spans="1:13">
      <c r="A87" s="35">
        <v>43856</v>
      </c>
      <c r="B87" s="184">
        <v>119.91</v>
      </c>
      <c r="C87" s="184">
        <f t="shared" si="47"/>
        <v>-0.72853713055717328</v>
      </c>
      <c r="D87" s="184">
        <f t="shared" si="45"/>
        <v>4.6974591810006068</v>
      </c>
      <c r="L87" s="484"/>
      <c r="M87" s="485"/>
    </row>
    <row r="88" spans="1:13">
      <c r="A88" s="35">
        <v>43825</v>
      </c>
      <c r="B88" s="184">
        <v>120.79</v>
      </c>
      <c r="C88" s="328">
        <f t="shared" si="47"/>
        <v>0.39896932923281847</v>
      </c>
      <c r="D88" s="184">
        <f t="shared" si="45"/>
        <v>6.0864219216581823</v>
      </c>
    </row>
    <row r="89" spans="1:13">
      <c r="A89" s="35">
        <v>43796</v>
      </c>
      <c r="B89" s="184">
        <v>120.31</v>
      </c>
      <c r="C89" s="184">
        <f t="shared" si="47"/>
        <v>-2.4929366794084373E-2</v>
      </c>
      <c r="D89" s="184">
        <f t="shared" si="45"/>
        <v>4.0114117748768052</v>
      </c>
    </row>
    <row r="90" spans="1:13">
      <c r="A90" s="35">
        <v>43766</v>
      </c>
      <c r="B90" s="184">
        <v>120.34</v>
      </c>
      <c r="C90" s="184">
        <f t="shared" ref="C90:C100" si="48">+((B90-B91)/B91)*100</f>
        <v>-8.3090984628092276E-3</v>
      </c>
      <c r="D90" s="184">
        <f t="shared" si="45"/>
        <v>2.3995915588836008</v>
      </c>
    </row>
    <row r="91" spans="1:13">
      <c r="A91" s="35">
        <v>43737</v>
      </c>
      <c r="B91" s="184">
        <v>120.35</v>
      </c>
      <c r="C91" s="184">
        <f>+((B91-B92)/B92)*100</f>
        <v>1.2109999159027818</v>
      </c>
      <c r="D91" s="184">
        <f t="shared" si="45"/>
        <v>3.7768388376304176</v>
      </c>
    </row>
    <row r="92" spans="1:13">
      <c r="A92" s="35">
        <v>43707</v>
      </c>
      <c r="B92" s="184">
        <v>118.91</v>
      </c>
      <c r="C92" s="184">
        <f t="shared" si="48"/>
        <v>0.19379844961239448</v>
      </c>
      <c r="D92" s="184">
        <f t="shared" si="45"/>
        <v>4.988521984813695</v>
      </c>
    </row>
    <row r="93" spans="1:13">
      <c r="A93" s="35">
        <v>43647</v>
      </c>
      <c r="B93" s="184">
        <v>118.68</v>
      </c>
      <c r="C93" s="184">
        <f t="shared" si="48"/>
        <v>0.58479532163743697</v>
      </c>
      <c r="D93" s="184">
        <f t="shared" si="45"/>
        <v>4.6099603349493199</v>
      </c>
    </row>
    <row r="94" spans="1:13">
      <c r="A94" s="35">
        <v>43617</v>
      </c>
      <c r="B94" s="184">
        <v>117.99</v>
      </c>
      <c r="C94" s="184">
        <f t="shared" si="48"/>
        <v>-1.6012009006755079</v>
      </c>
      <c r="D94" s="184">
        <f t="shared" si="45"/>
        <v>3.7548364403798766</v>
      </c>
    </row>
    <row r="95" spans="1:13">
      <c r="A95" s="35">
        <v>43586</v>
      </c>
      <c r="B95" s="184">
        <v>119.91</v>
      </c>
      <c r="C95" s="184">
        <f t="shared" si="48"/>
        <v>1.5928153859188305</v>
      </c>
      <c r="D95" s="184">
        <f t="shared" si="45"/>
        <v>5.3135429474793581</v>
      </c>
      <c r="L95" s="159"/>
    </row>
    <row r="96" spans="1:13">
      <c r="A96" s="35">
        <v>43556</v>
      </c>
      <c r="B96" s="180">
        <v>118.03</v>
      </c>
      <c r="C96" s="184">
        <f t="shared" si="48"/>
        <v>1.4264844891294977</v>
      </c>
      <c r="D96" s="184">
        <f t="shared" si="45"/>
        <v>5.9420159770218151</v>
      </c>
    </row>
    <row r="97" spans="1:6">
      <c r="A97" s="35">
        <v>43525</v>
      </c>
      <c r="B97" s="180">
        <v>116.37</v>
      </c>
      <c r="C97" s="184">
        <f t="shared" si="48"/>
        <v>0.66608996539793275</v>
      </c>
      <c r="D97" s="184">
        <f t="shared" si="45"/>
        <v>4.7057764981104953</v>
      </c>
    </row>
    <row r="98" spans="1:6">
      <c r="A98" s="35">
        <v>43497</v>
      </c>
      <c r="B98" s="180">
        <v>115.6</v>
      </c>
      <c r="C98" s="184">
        <f t="shared" si="48"/>
        <v>0.93425303413952077</v>
      </c>
      <c r="D98" s="184">
        <f t="shared" si="45"/>
        <v>3.8167938931297711</v>
      </c>
    </row>
    <row r="99" spans="1:6">
      <c r="A99" s="35">
        <v>43466</v>
      </c>
      <c r="B99" s="180">
        <v>114.53</v>
      </c>
      <c r="C99" s="184">
        <f t="shared" si="48"/>
        <v>0.58844194624978197</v>
      </c>
      <c r="D99" s="184">
        <f t="shared" si="45"/>
        <v>2.7174887892376693</v>
      </c>
    </row>
    <row r="100" spans="1:6">
      <c r="A100" s="35">
        <v>43435</v>
      </c>
      <c r="B100" s="180">
        <v>113.86</v>
      </c>
      <c r="C100" s="184">
        <f t="shared" si="48"/>
        <v>-1.5647964035618589</v>
      </c>
      <c r="D100" s="184">
        <f t="shared" si="45"/>
        <v>2.3092820558900105</v>
      </c>
    </row>
    <row r="101" spans="1:6">
      <c r="A101" s="35">
        <v>43405</v>
      </c>
      <c r="B101" s="180">
        <v>115.67</v>
      </c>
      <c r="C101" s="184">
        <f>+((B101-B102)/B102)*100</f>
        <v>-1.5742001361470341</v>
      </c>
      <c r="D101" s="184">
        <f t="shared" si="45"/>
        <v>4.4330083062477401</v>
      </c>
    </row>
    <row r="102" spans="1:6">
      <c r="A102" s="35">
        <v>43374</v>
      </c>
      <c r="B102" s="180">
        <v>117.52</v>
      </c>
      <c r="C102" s="184">
        <f>+((B102-B103)/B103)*100</f>
        <v>1.3365525566956948</v>
      </c>
      <c r="D102" s="184">
        <f t="shared" si="45"/>
        <v>7.7769625825385074</v>
      </c>
    </row>
    <row r="103" spans="1:6">
      <c r="A103" s="35">
        <v>43344</v>
      </c>
      <c r="B103" s="180">
        <v>115.97</v>
      </c>
      <c r="C103" s="184">
        <f>+((B103-B104)/B104)*100</f>
        <v>2.3927247042203721</v>
      </c>
      <c r="D103" s="184">
        <f t="shared" si="45"/>
        <v>7.2108717759082896</v>
      </c>
    </row>
    <row r="104" spans="1:6">
      <c r="A104" s="35">
        <v>43313</v>
      </c>
      <c r="B104" s="180">
        <v>113.26</v>
      </c>
      <c r="C104" s="184">
        <f>+((B104-B105)/B105)*100</f>
        <v>-0.16747465843983933</v>
      </c>
      <c r="D104" s="184">
        <f t="shared" si="45"/>
        <v>5.1624883936861679</v>
      </c>
    </row>
    <row r="105" spans="1:6">
      <c r="A105" s="35">
        <v>43282</v>
      </c>
      <c r="B105" s="180">
        <v>113.45</v>
      </c>
      <c r="C105" s="184">
        <f>+((B105-B106)/B106)*100</f>
        <v>-0.23742525501230746</v>
      </c>
      <c r="D105" s="184">
        <f t="shared" si="45"/>
        <v>5.9290382819794667</v>
      </c>
      <c r="F105" s="486"/>
    </row>
    <row r="106" spans="1:6">
      <c r="A106" s="35">
        <v>43252</v>
      </c>
      <c r="B106" s="180">
        <v>113.72</v>
      </c>
      <c r="C106" s="184">
        <f t="shared" ref="C106:C169" si="49">+((B106-B107)/B107)*100</f>
        <v>-0.12295801861935761</v>
      </c>
      <c r="D106" s="184">
        <f t="shared" si="45"/>
        <v>7.4249008123937266</v>
      </c>
      <c r="F106" s="486"/>
    </row>
    <row r="107" spans="1:6">
      <c r="A107" s="35">
        <v>43221</v>
      </c>
      <c r="B107" s="180">
        <v>113.86</v>
      </c>
      <c r="C107" s="184">
        <f t="shared" si="49"/>
        <v>2.1990844627950841</v>
      </c>
      <c r="D107" s="184">
        <f t="shared" si="45"/>
        <v>7.0213365917849409</v>
      </c>
      <c r="F107" s="486"/>
    </row>
    <row r="108" spans="1:6">
      <c r="A108" s="35">
        <v>43191</v>
      </c>
      <c r="B108" s="180">
        <v>111.41</v>
      </c>
      <c r="C108" s="184">
        <f t="shared" si="49"/>
        <v>0.24293683642252656</v>
      </c>
      <c r="D108" s="184">
        <f t="shared" si="45"/>
        <v>4.2481519603256217</v>
      </c>
    </row>
    <row r="109" spans="1:6">
      <c r="A109" s="35">
        <v>43160</v>
      </c>
      <c r="B109" s="180">
        <v>111.14</v>
      </c>
      <c r="C109" s="184">
        <f t="shared" si="49"/>
        <v>-0.18859452177817132</v>
      </c>
      <c r="D109" s="184">
        <f t="shared" si="45"/>
        <v>3.5690988724256809</v>
      </c>
    </row>
    <row r="110" spans="1:6">
      <c r="A110" s="35">
        <v>43132</v>
      </c>
      <c r="B110" s="180">
        <v>111.35</v>
      </c>
      <c r="C110" s="184">
        <f t="shared" si="49"/>
        <v>-0.13452914798206789</v>
      </c>
      <c r="D110" s="184">
        <f t="shared" si="45"/>
        <v>3.6006698920729345</v>
      </c>
    </row>
    <row r="111" spans="1:6">
      <c r="A111" s="35">
        <v>43101</v>
      </c>
      <c r="B111" s="180">
        <v>111.5</v>
      </c>
      <c r="C111" s="184">
        <f t="shared" si="49"/>
        <v>0.1886961991194121</v>
      </c>
      <c r="D111" s="184">
        <f t="shared" si="45"/>
        <v>3.1261561228264845</v>
      </c>
    </row>
    <row r="112" spans="1:6">
      <c r="A112" s="35">
        <v>43070</v>
      </c>
      <c r="B112" s="180">
        <v>111.29</v>
      </c>
      <c r="C112" s="184">
        <f t="shared" si="49"/>
        <v>0.47851209823040908</v>
      </c>
      <c r="D112" s="184">
        <f t="shared" si="45"/>
        <v>3.2757980697847078</v>
      </c>
    </row>
    <row r="113" spans="1:4">
      <c r="A113" s="35">
        <v>43040</v>
      </c>
      <c r="B113" s="180">
        <v>110.76</v>
      </c>
      <c r="C113" s="184">
        <f t="shared" si="49"/>
        <v>1.577402787967717</v>
      </c>
      <c r="D113" s="184">
        <f t="shared" si="45"/>
        <v>1.3914317099963478</v>
      </c>
    </row>
    <row r="114" spans="1:4">
      <c r="A114" s="35">
        <v>43009</v>
      </c>
      <c r="B114" s="180">
        <v>109.04</v>
      </c>
      <c r="C114" s="184">
        <f t="shared" si="49"/>
        <v>0.80428954423592913</v>
      </c>
      <c r="D114" s="184">
        <f t="shared" si="45"/>
        <v>1.7259072674689884</v>
      </c>
    </row>
    <row r="115" spans="1:4">
      <c r="A115" s="35">
        <v>42979</v>
      </c>
      <c r="B115" s="180">
        <v>108.17</v>
      </c>
      <c r="C115" s="184">
        <f t="shared" si="49"/>
        <v>0.43639740018569995</v>
      </c>
      <c r="D115" s="184">
        <f t="shared" si="45"/>
        <v>1.1880261927034574</v>
      </c>
    </row>
    <row r="116" spans="1:4">
      <c r="A116" s="35">
        <v>42948</v>
      </c>
      <c r="B116" s="180">
        <v>107.7</v>
      </c>
      <c r="C116" s="184">
        <f t="shared" si="49"/>
        <v>0.56022408963586234</v>
      </c>
      <c r="D116" s="184">
        <f t="shared" si="45"/>
        <v>0.51329911339243783</v>
      </c>
    </row>
    <row r="117" spans="1:4">
      <c r="A117" s="35">
        <v>42917</v>
      </c>
      <c r="B117" s="180">
        <v>107.1</v>
      </c>
      <c r="C117" s="184">
        <f t="shared" si="49"/>
        <v>1.171358397883993</v>
      </c>
      <c r="D117" s="184">
        <f t="shared" si="45"/>
        <v>-1.1810297102786502</v>
      </c>
    </row>
    <row r="118" spans="1:4">
      <c r="A118" s="35">
        <v>42887</v>
      </c>
      <c r="B118" s="180">
        <v>105.86</v>
      </c>
      <c r="C118" s="184">
        <f t="shared" si="49"/>
        <v>-0.49816712097001703</v>
      </c>
      <c r="D118" s="184">
        <f t="shared" si="45"/>
        <v>-2.0721554116558698</v>
      </c>
    </row>
    <row r="119" spans="1:4">
      <c r="A119" s="35">
        <v>42856</v>
      </c>
      <c r="B119" s="180">
        <v>106.39</v>
      </c>
      <c r="C119" s="184">
        <f t="shared" si="49"/>
        <v>-0.44914381959390282</v>
      </c>
      <c r="D119" s="184">
        <f t="shared" si="45"/>
        <v>-0.68147871545930161</v>
      </c>
    </row>
    <row r="120" spans="1:4">
      <c r="A120" s="35">
        <v>42826</v>
      </c>
      <c r="B120" s="180">
        <v>106.87</v>
      </c>
      <c r="C120" s="184">
        <f t="shared" si="49"/>
        <v>-0.41002702450843137</v>
      </c>
      <c r="D120" s="184">
        <f t="shared" si="45"/>
        <v>1.049546142208774</v>
      </c>
    </row>
    <row r="121" spans="1:4">
      <c r="A121" s="35">
        <v>42795</v>
      </c>
      <c r="B121" s="180">
        <v>107.31</v>
      </c>
      <c r="C121" s="184">
        <f t="shared" si="49"/>
        <v>-0.1581689616672885</v>
      </c>
      <c r="D121" s="184">
        <f t="shared" si="45"/>
        <v>1.0547132498352052</v>
      </c>
    </row>
    <row r="122" spans="1:4">
      <c r="A122" s="35">
        <v>42767</v>
      </c>
      <c r="B122" s="180">
        <v>107.48</v>
      </c>
      <c r="C122" s="184">
        <f t="shared" si="49"/>
        <v>-0.59193488716241272</v>
      </c>
      <c r="D122" s="184">
        <f t="shared" si="45"/>
        <v>1.645545678078314</v>
      </c>
    </row>
    <row r="123" spans="1:4">
      <c r="A123" s="35">
        <v>42736</v>
      </c>
      <c r="B123" s="180">
        <v>108.12</v>
      </c>
      <c r="C123" s="184">
        <f t="shared" si="49"/>
        <v>0.33407572383073442</v>
      </c>
      <c r="D123" s="184">
        <f t="shared" si="45"/>
        <v>2.6585643752373831</v>
      </c>
    </row>
    <row r="124" spans="1:4">
      <c r="A124" s="35">
        <v>42705</v>
      </c>
      <c r="B124" s="180">
        <v>107.76</v>
      </c>
      <c r="C124" s="184">
        <f t="shared" si="49"/>
        <v>-1.3548150860490569</v>
      </c>
      <c r="D124" s="184">
        <f t="shared" si="45"/>
        <v>2.1615472127417532</v>
      </c>
    </row>
    <row r="125" spans="1:4">
      <c r="A125" s="35">
        <v>42675</v>
      </c>
      <c r="B125" s="180">
        <v>109.24</v>
      </c>
      <c r="C125" s="184">
        <f t="shared" si="49"/>
        <v>1.9124918369250836</v>
      </c>
      <c r="D125" s="184">
        <f t="shared" si="45"/>
        <v>5.1496775435556783</v>
      </c>
    </row>
    <row r="126" spans="1:4">
      <c r="A126" s="35">
        <v>42644</v>
      </c>
      <c r="B126" s="180">
        <v>107.19</v>
      </c>
      <c r="C126" s="184">
        <f t="shared" si="49"/>
        <v>0.27128157156220023</v>
      </c>
      <c r="D126" s="184">
        <f t="shared" si="45"/>
        <v>3.6954629002611905</v>
      </c>
    </row>
    <row r="127" spans="1:4">
      <c r="A127" s="35">
        <v>42614</v>
      </c>
      <c r="B127" s="180">
        <v>106.9</v>
      </c>
      <c r="C127" s="184">
        <f t="shared" si="49"/>
        <v>-0.23331777881474566</v>
      </c>
      <c r="D127" s="184">
        <f t="shared" si="45"/>
        <v>2.4142556045219492</v>
      </c>
    </row>
    <row r="128" spans="1:4">
      <c r="A128" s="35">
        <v>42583</v>
      </c>
      <c r="B128" s="180">
        <v>107.15</v>
      </c>
      <c r="C128" s="184">
        <f t="shared" si="49"/>
        <v>-1.1348957372208801</v>
      </c>
      <c r="D128" s="184">
        <f t="shared" si="45"/>
        <v>2.6439314110547034</v>
      </c>
    </row>
    <row r="129" spans="1:4">
      <c r="A129" s="35">
        <v>42552</v>
      </c>
      <c r="B129" s="180">
        <v>108.38</v>
      </c>
      <c r="C129" s="184">
        <f t="shared" si="49"/>
        <v>0.25901942645698534</v>
      </c>
      <c r="D129" s="184">
        <f t="shared" si="45"/>
        <v>5.9122446985243791</v>
      </c>
    </row>
    <row r="130" spans="1:4">
      <c r="A130" s="35">
        <v>42522</v>
      </c>
      <c r="B130" s="180">
        <v>108.1</v>
      </c>
      <c r="C130" s="184">
        <f t="shared" si="49"/>
        <v>0.9148618371919246</v>
      </c>
      <c r="D130" s="184">
        <f t="shared" si="45"/>
        <v>6.9555753438211161</v>
      </c>
    </row>
    <row r="131" spans="1:4">
      <c r="A131" s="35">
        <v>42491</v>
      </c>
      <c r="B131" s="180">
        <v>107.12</v>
      </c>
      <c r="C131" s="184">
        <f t="shared" si="49"/>
        <v>1.2859304084720116</v>
      </c>
      <c r="D131" s="184">
        <f t="shared" si="45"/>
        <v>8.1474003028773421</v>
      </c>
    </row>
    <row r="132" spans="1:4">
      <c r="A132" s="35">
        <v>42461</v>
      </c>
      <c r="B132" s="180">
        <v>105.76</v>
      </c>
      <c r="C132" s="184">
        <f t="shared" si="49"/>
        <v>-0.40493455127600775</v>
      </c>
      <c r="D132" s="184">
        <f t="shared" si="45"/>
        <v>6.742026645135252</v>
      </c>
    </row>
    <row r="133" spans="1:4">
      <c r="A133" s="35">
        <v>42430</v>
      </c>
      <c r="B133" s="180">
        <v>106.19</v>
      </c>
      <c r="C133" s="184">
        <f t="shared" si="49"/>
        <v>0.42557215812370236</v>
      </c>
      <c r="D133" s="184">
        <f t="shared" ref="D133:D179" si="50">+((B133-B145)/B145)*100</f>
        <v>5.724810832337714</v>
      </c>
    </row>
    <row r="134" spans="1:4">
      <c r="A134" s="35">
        <v>42401</v>
      </c>
      <c r="B134" s="180">
        <v>105.74</v>
      </c>
      <c r="C134" s="184">
        <f t="shared" si="49"/>
        <v>0.39878465628560739</v>
      </c>
      <c r="D134" s="184">
        <f t="shared" si="50"/>
        <v>9.2694016740725438</v>
      </c>
    </row>
    <row r="135" spans="1:4">
      <c r="A135" s="35">
        <v>42370</v>
      </c>
      <c r="B135" s="180">
        <v>105.32</v>
      </c>
      <c r="C135" s="184">
        <f t="shared" si="49"/>
        <v>-0.15168752370118579</v>
      </c>
      <c r="D135" s="184">
        <f t="shared" si="50"/>
        <v>6.6855753646677414</v>
      </c>
    </row>
    <row r="136" spans="1:4">
      <c r="A136" s="35">
        <v>42339</v>
      </c>
      <c r="B136" s="180">
        <v>105.48</v>
      </c>
      <c r="C136" s="184">
        <f t="shared" si="49"/>
        <v>1.5304649148137486</v>
      </c>
      <c r="D136" s="184">
        <f t="shared" si="50"/>
        <v>5.480000000000004</v>
      </c>
    </row>
    <row r="137" spans="1:4">
      <c r="A137" s="35">
        <v>42309</v>
      </c>
      <c r="B137" s="180">
        <v>103.89</v>
      </c>
      <c r="C137" s="184">
        <f t="shared" si="49"/>
        <v>0.50304730579471413</v>
      </c>
      <c r="D137" s="184">
        <f t="shared" si="50"/>
        <v>5.9453395880073403</v>
      </c>
    </row>
    <row r="138" spans="1:4">
      <c r="A138" s="35">
        <v>42278</v>
      </c>
      <c r="B138" s="180">
        <v>103.37</v>
      </c>
      <c r="C138" s="184">
        <f t="shared" si="49"/>
        <v>-0.96761831768537165</v>
      </c>
      <c r="D138" s="184">
        <f t="shared" si="50"/>
        <v>4.7208996049032637</v>
      </c>
    </row>
    <row r="139" spans="1:4">
      <c r="A139" s="35">
        <v>42248</v>
      </c>
      <c r="B139" s="180">
        <v>104.38</v>
      </c>
      <c r="C139" s="184">
        <f t="shared" si="49"/>
        <v>-9.5794616342610561E-3</v>
      </c>
      <c r="D139" s="184">
        <f t="shared" si="50"/>
        <v>6.0233621127475798</v>
      </c>
    </row>
    <row r="140" spans="1:4">
      <c r="A140" s="35">
        <v>42217</v>
      </c>
      <c r="B140" s="180">
        <v>104.39</v>
      </c>
      <c r="C140" s="184">
        <f t="shared" si="49"/>
        <v>2.0130948890843374</v>
      </c>
      <c r="D140" s="184">
        <f t="shared" si="50"/>
        <v>6.7164179104477695</v>
      </c>
    </row>
    <row r="141" spans="1:4">
      <c r="A141" s="35">
        <v>42186</v>
      </c>
      <c r="B141" s="180">
        <v>102.33</v>
      </c>
      <c r="C141" s="184">
        <f t="shared" si="49"/>
        <v>1.2466607301870043</v>
      </c>
      <c r="D141" s="184">
        <f t="shared" si="50"/>
        <v>5.4079110012360943</v>
      </c>
    </row>
    <row r="142" spans="1:4">
      <c r="A142" s="35">
        <v>42156</v>
      </c>
      <c r="B142" s="180">
        <v>101.07</v>
      </c>
      <c r="C142" s="184">
        <f t="shared" si="49"/>
        <v>2.0393740535083253</v>
      </c>
      <c r="D142" s="184">
        <f t="shared" si="50"/>
        <v>3.7679671457905415</v>
      </c>
    </row>
    <row r="143" spans="1:4">
      <c r="A143" s="35">
        <v>42125</v>
      </c>
      <c r="B143" s="180">
        <v>99.05</v>
      </c>
      <c r="C143" s="184">
        <f t="shared" si="49"/>
        <v>-3.0278562777554641E-2</v>
      </c>
      <c r="D143" s="184">
        <f t="shared" si="50"/>
        <v>1.21602288984263</v>
      </c>
    </row>
    <row r="144" spans="1:4">
      <c r="A144" s="35">
        <v>42095</v>
      </c>
      <c r="B144" s="180">
        <v>99.08</v>
      </c>
      <c r="C144" s="184">
        <f t="shared" si="49"/>
        <v>-1.3540422142572675</v>
      </c>
      <c r="D144" s="184">
        <f t="shared" si="50"/>
        <v>1.0607915136678825</v>
      </c>
    </row>
    <row r="145" spans="1:4">
      <c r="A145" s="35">
        <v>42064</v>
      </c>
      <c r="B145" s="180">
        <v>100.44</v>
      </c>
      <c r="C145" s="184">
        <f t="shared" si="49"/>
        <v>3.7924976748992476</v>
      </c>
      <c r="D145" s="184">
        <f t="shared" si="50"/>
        <v>2.3227383863080697</v>
      </c>
    </row>
    <row r="146" spans="1:4">
      <c r="A146" s="35">
        <v>42036</v>
      </c>
      <c r="B146" s="180">
        <v>96.77</v>
      </c>
      <c r="C146" s="184">
        <f t="shared" si="49"/>
        <v>-1.9752836304700192</v>
      </c>
      <c r="D146" s="184">
        <f t="shared" si="50"/>
        <v>0.20710365537952041</v>
      </c>
    </row>
    <row r="147" spans="1:4">
      <c r="A147" s="35">
        <v>42005</v>
      </c>
      <c r="B147" s="180">
        <v>98.72</v>
      </c>
      <c r="C147" s="184">
        <f t="shared" si="49"/>
        <v>-1.2800000000000011</v>
      </c>
      <c r="D147" s="184">
        <f t="shared" si="50"/>
        <v>3.7192687539398945</v>
      </c>
    </row>
    <row r="148" spans="1:4">
      <c r="A148" s="35">
        <v>41974</v>
      </c>
      <c r="B148" s="180">
        <v>100</v>
      </c>
      <c r="C148" s="184">
        <f t="shared" si="49"/>
        <v>1.9783805833163346</v>
      </c>
      <c r="D148" s="184">
        <f t="shared" si="50"/>
        <v>6.0220525869380905</v>
      </c>
    </row>
    <row r="149" spans="1:4">
      <c r="A149" s="35">
        <v>41944</v>
      </c>
      <c r="B149" s="180">
        <v>98.06</v>
      </c>
      <c r="C149" s="184">
        <f t="shared" si="49"/>
        <v>-0.65849458008306305</v>
      </c>
      <c r="D149" s="184">
        <f t="shared" si="50"/>
        <v>3.7342642547339482</v>
      </c>
    </row>
    <row r="150" spans="1:4">
      <c r="A150" s="35">
        <v>41913</v>
      </c>
      <c r="B150" s="180">
        <v>98.71</v>
      </c>
      <c r="C150" s="184">
        <f t="shared" si="49"/>
        <v>0.26409344845098109</v>
      </c>
      <c r="D150" s="184">
        <f t="shared" si="50"/>
        <v>4.2014145466061334</v>
      </c>
    </row>
    <row r="151" spans="1:4">
      <c r="A151" s="35">
        <v>41883</v>
      </c>
      <c r="B151" s="180">
        <v>98.45</v>
      </c>
      <c r="C151" s="184">
        <f t="shared" si="49"/>
        <v>0.64404007360458981</v>
      </c>
      <c r="D151" s="184">
        <f t="shared" si="50"/>
        <v>2.6269154591889876</v>
      </c>
    </row>
    <row r="152" spans="1:4">
      <c r="A152" s="35">
        <v>41852</v>
      </c>
      <c r="B152" s="180">
        <v>97.82</v>
      </c>
      <c r="C152" s="184">
        <f t="shared" si="49"/>
        <v>0.76225793160279665</v>
      </c>
      <c r="D152" s="184">
        <f t="shared" si="50"/>
        <v>2.4507750314201813</v>
      </c>
    </row>
    <row r="153" spans="1:4">
      <c r="A153" s="35">
        <v>41821</v>
      </c>
      <c r="B153" s="180">
        <v>97.08</v>
      </c>
      <c r="C153" s="184">
        <f t="shared" si="49"/>
        <v>-0.32854209445585975</v>
      </c>
      <c r="D153" s="184">
        <f t="shared" si="50"/>
        <v>1.9640794034240148</v>
      </c>
    </row>
    <row r="154" spans="1:4">
      <c r="A154" s="35">
        <v>41791</v>
      </c>
      <c r="B154" s="180">
        <v>97.4</v>
      </c>
      <c r="C154" s="184">
        <f t="shared" si="49"/>
        <v>-0.47005926834252376</v>
      </c>
      <c r="D154" s="184">
        <f t="shared" si="50"/>
        <v>1.9895287958115244</v>
      </c>
    </row>
    <row r="155" spans="1:4">
      <c r="A155" s="35">
        <v>41760</v>
      </c>
      <c r="B155" s="180">
        <v>97.86</v>
      </c>
      <c r="C155" s="184">
        <f t="shared" si="49"/>
        <v>-0.18359853121175726</v>
      </c>
      <c r="D155" s="184">
        <f t="shared" si="50"/>
        <v>3.2605254827477088</v>
      </c>
    </row>
    <row r="156" spans="1:4">
      <c r="A156" s="35">
        <v>41730</v>
      </c>
      <c r="B156" s="180">
        <v>98.04</v>
      </c>
      <c r="C156" s="184">
        <f t="shared" si="49"/>
        <v>-0.12224938875304639</v>
      </c>
      <c r="D156" s="184">
        <f t="shared" si="50"/>
        <v>3.1782782572090196</v>
      </c>
    </row>
    <row r="157" spans="1:4">
      <c r="A157" s="35">
        <v>41699</v>
      </c>
      <c r="B157" s="180">
        <v>98.16</v>
      </c>
      <c r="C157" s="184">
        <f t="shared" si="49"/>
        <v>1.6464740602671675</v>
      </c>
      <c r="D157" s="184">
        <f t="shared" si="50"/>
        <v>2.581251959452397</v>
      </c>
    </row>
    <row r="158" spans="1:4">
      <c r="A158" s="35">
        <v>41671</v>
      </c>
      <c r="B158" s="180">
        <v>96.57</v>
      </c>
      <c r="C158" s="184">
        <f t="shared" si="49"/>
        <v>1.4603908384114164</v>
      </c>
      <c r="D158" s="184">
        <f t="shared" si="50"/>
        <v>1.8993352326685631</v>
      </c>
    </row>
    <row r="159" spans="1:4">
      <c r="A159" s="35">
        <v>41640</v>
      </c>
      <c r="B159" s="180">
        <v>95.18</v>
      </c>
      <c r="C159" s="184">
        <f t="shared" si="49"/>
        <v>0.91178965224768205</v>
      </c>
      <c r="D159" s="184">
        <f t="shared" si="50"/>
        <v>0.99745331069610776</v>
      </c>
    </row>
    <row r="160" spans="1:4">
      <c r="A160" s="35">
        <v>41609</v>
      </c>
      <c r="B160" s="180">
        <v>94.32</v>
      </c>
      <c r="C160" s="184">
        <f t="shared" si="49"/>
        <v>-0.22215169787369932</v>
      </c>
      <c r="D160" s="184">
        <f t="shared" si="50"/>
        <v>-7.4160398347290379E-2</v>
      </c>
    </row>
    <row r="161" spans="1:4">
      <c r="A161" s="35">
        <v>41579</v>
      </c>
      <c r="B161" s="180">
        <v>94.53</v>
      </c>
      <c r="C161" s="184">
        <f t="shared" si="49"/>
        <v>-0.21112635912593986</v>
      </c>
      <c r="D161" s="184">
        <f t="shared" si="50"/>
        <v>-1.0157068062827215</v>
      </c>
    </row>
    <row r="162" spans="1:4">
      <c r="A162" s="35">
        <v>41548</v>
      </c>
      <c r="B162" s="180">
        <v>94.73</v>
      </c>
      <c r="C162" s="184">
        <f t="shared" si="49"/>
        <v>-1.2509121234233322</v>
      </c>
      <c r="D162" s="184">
        <f t="shared" si="50"/>
        <v>-1.5894452524413059</v>
      </c>
    </row>
    <row r="163" spans="1:4">
      <c r="A163" s="35">
        <v>41518</v>
      </c>
      <c r="B163" s="180">
        <v>95.93</v>
      </c>
      <c r="C163" s="184">
        <f t="shared" si="49"/>
        <v>0.47130289065773229</v>
      </c>
      <c r="D163" s="184">
        <f t="shared" si="50"/>
        <v>-0.47722792820831389</v>
      </c>
    </row>
    <row r="164" spans="1:4">
      <c r="A164" s="35">
        <v>41487</v>
      </c>
      <c r="B164" s="180">
        <v>95.48</v>
      </c>
      <c r="C164" s="184">
        <f t="shared" si="49"/>
        <v>0.28358365717887851</v>
      </c>
      <c r="D164" s="184">
        <f t="shared" si="50"/>
        <v>0.6217725787754278</v>
      </c>
    </row>
    <row r="165" spans="1:4">
      <c r="A165" s="35">
        <v>41456</v>
      </c>
      <c r="B165" s="180">
        <v>95.21</v>
      </c>
      <c r="C165" s="184">
        <f t="shared" si="49"/>
        <v>-0.30366492146597518</v>
      </c>
      <c r="D165" s="184">
        <f t="shared" si="50"/>
        <v>1.7744521646178477</v>
      </c>
    </row>
    <row r="166" spans="1:4">
      <c r="A166" s="35">
        <v>41426</v>
      </c>
      <c r="B166" s="180">
        <v>95.5</v>
      </c>
      <c r="C166" s="184">
        <f t="shared" si="49"/>
        <v>0.77028595547114487</v>
      </c>
      <c r="D166" s="184">
        <f t="shared" si="50"/>
        <v>0.39949537426408266</v>
      </c>
    </row>
    <row r="167" spans="1:4">
      <c r="A167" s="35">
        <v>41395</v>
      </c>
      <c r="B167" s="180">
        <v>94.77</v>
      </c>
      <c r="C167" s="184">
        <f t="shared" si="49"/>
        <v>-0.26310250473584507</v>
      </c>
      <c r="D167" s="184">
        <f t="shared" si="50"/>
        <v>-2.9791154791154897</v>
      </c>
    </row>
    <row r="168" spans="1:4">
      <c r="A168" s="35">
        <v>41365</v>
      </c>
      <c r="B168" s="180">
        <v>95.02</v>
      </c>
      <c r="C168" s="184">
        <f t="shared" si="49"/>
        <v>-0.70017765701745394</v>
      </c>
      <c r="D168" s="184">
        <f t="shared" si="50"/>
        <v>-3.1396534148827713</v>
      </c>
    </row>
    <row r="169" spans="1:4">
      <c r="A169" s="35">
        <v>41334</v>
      </c>
      <c r="B169" s="180">
        <v>95.69</v>
      </c>
      <c r="C169" s="184">
        <f t="shared" si="49"/>
        <v>0.97077134114171326</v>
      </c>
      <c r="D169" s="184">
        <f t="shared" si="50"/>
        <v>-2.0172025394224851</v>
      </c>
    </row>
    <row r="170" spans="1:4">
      <c r="A170" s="35">
        <v>41306</v>
      </c>
      <c r="B170" s="180">
        <v>94.77</v>
      </c>
      <c r="C170" s="184">
        <f t="shared" ref="C170:C182" si="51">+((B170-B171)/B171)*100</f>
        <v>0.56239388794567191</v>
      </c>
      <c r="D170" s="184">
        <f t="shared" si="50"/>
        <v>-3.1080666598507372</v>
      </c>
    </row>
    <row r="171" spans="1:4">
      <c r="A171" s="35">
        <v>41275</v>
      </c>
      <c r="B171" s="180">
        <v>94.24</v>
      </c>
      <c r="C171" s="184">
        <f t="shared" si="51"/>
        <v>-0.15891513931561149</v>
      </c>
      <c r="D171" s="184">
        <f t="shared" si="50"/>
        <v>-3.5118255349646841</v>
      </c>
    </row>
    <row r="172" spans="1:4">
      <c r="A172" s="35">
        <v>41244</v>
      </c>
      <c r="B172" s="180">
        <v>94.39</v>
      </c>
      <c r="C172" s="184">
        <f t="shared" si="51"/>
        <v>-1.1623036649214653</v>
      </c>
      <c r="D172" s="184" t="e">
        <f t="shared" si="50"/>
        <v>#DIV/0!</v>
      </c>
    </row>
    <row r="173" spans="1:4">
      <c r="A173" s="35">
        <v>41214</v>
      </c>
      <c r="B173" s="180">
        <v>95.5</v>
      </c>
      <c r="C173" s="184">
        <f t="shared" si="51"/>
        <v>-0.7895283606898037</v>
      </c>
      <c r="D173" s="184" t="e">
        <f t="shared" si="50"/>
        <v>#DIV/0!</v>
      </c>
    </row>
    <row r="174" spans="1:4">
      <c r="A174" s="35">
        <v>41183</v>
      </c>
      <c r="B174" s="180">
        <v>96.26</v>
      </c>
      <c r="C174" s="184">
        <f t="shared" si="51"/>
        <v>-0.13486876231973799</v>
      </c>
      <c r="D174" s="184" t="e">
        <f t="shared" si="50"/>
        <v>#DIV/0!</v>
      </c>
    </row>
    <row r="175" spans="1:4">
      <c r="A175" s="35">
        <v>41153</v>
      </c>
      <c r="B175" s="180">
        <v>96.39</v>
      </c>
      <c r="C175" s="184">
        <f t="shared" si="51"/>
        <v>1.5807777426493836</v>
      </c>
      <c r="D175" s="184" t="e">
        <f t="shared" si="50"/>
        <v>#DIV/0!</v>
      </c>
    </row>
    <row r="176" spans="1:4">
      <c r="A176" s="35">
        <v>41122</v>
      </c>
      <c r="B176" s="180">
        <v>94.89</v>
      </c>
      <c r="C176" s="184">
        <f t="shared" si="51"/>
        <v>1.432389096739715</v>
      </c>
      <c r="D176" s="184" t="e">
        <f t="shared" si="50"/>
        <v>#DIV/0!</v>
      </c>
    </row>
    <row r="177" spans="1:4">
      <c r="A177" s="35">
        <v>41091</v>
      </c>
      <c r="B177" s="180">
        <v>93.55</v>
      </c>
      <c r="C177" s="184">
        <f t="shared" si="51"/>
        <v>-1.6505466778805797</v>
      </c>
      <c r="D177" s="184" t="e">
        <f t="shared" si="50"/>
        <v>#DIV/0!</v>
      </c>
    </row>
    <row r="178" spans="1:4">
      <c r="A178" s="35">
        <v>41061</v>
      </c>
      <c r="B178" s="180">
        <v>95.12</v>
      </c>
      <c r="C178" s="184">
        <f t="shared" si="51"/>
        <v>-2.6208026208026229</v>
      </c>
      <c r="D178" s="184">
        <f>+((B178-B190)/B190)*100</f>
        <v>2.8769197490806953</v>
      </c>
    </row>
    <row r="179" spans="1:4">
      <c r="A179" s="35">
        <v>41030</v>
      </c>
      <c r="B179" s="180">
        <v>97.68</v>
      </c>
      <c r="C179" s="184">
        <f t="shared" si="51"/>
        <v>-0.42813455657491079</v>
      </c>
      <c r="D179" s="184">
        <f t="shared" si="50"/>
        <v>3.9812646370023517</v>
      </c>
    </row>
    <row r="180" spans="1:4">
      <c r="A180" s="35">
        <v>41000</v>
      </c>
      <c r="B180" s="180">
        <v>98.1</v>
      </c>
      <c r="C180" s="184">
        <f t="shared" si="51"/>
        <v>0.45054269916034995</v>
      </c>
      <c r="D180" s="184">
        <f>+((B180-B192)/B192)*100</f>
        <v>2.6902543703548552</v>
      </c>
    </row>
    <row r="181" spans="1:4">
      <c r="A181" s="35">
        <v>40969</v>
      </c>
      <c r="B181" s="180">
        <v>97.66</v>
      </c>
      <c r="C181" s="184">
        <f t="shared" si="51"/>
        <v>-0.15335855229527212</v>
      </c>
      <c r="D181" s="184">
        <f>+((B181-B193)/B193)*100</f>
        <v>1.4965703595925979</v>
      </c>
    </row>
    <row r="182" spans="1:4">
      <c r="A182" s="35">
        <v>40940</v>
      </c>
      <c r="B182" s="180">
        <v>97.81</v>
      </c>
      <c r="C182" s="184">
        <f t="shared" si="51"/>
        <v>0.14333981775366086</v>
      </c>
      <c r="D182" s="184">
        <f>+((B182-B194)/B194)*100</f>
        <v>0.14333981775366086</v>
      </c>
    </row>
    <row r="183" spans="1:4">
      <c r="A183" s="35">
        <v>40909</v>
      </c>
      <c r="B183" s="180">
        <v>97.67</v>
      </c>
      <c r="C183" s="184">
        <f>+((B183-B190)/B190)*100</f>
        <v>5.6348691325978892</v>
      </c>
      <c r="D183" s="184">
        <f>+((B183-B195)/B195)*100</f>
        <v>1.380527299148846</v>
      </c>
    </row>
    <row r="190" spans="1:4" hidden="1">
      <c r="A190" s="179">
        <v>40544</v>
      </c>
      <c r="B190" s="109">
        <v>92.46</v>
      </c>
      <c r="C190">
        <f t="shared" ref="C190:C201" si="52">+((B190-B191)/B191)*100</f>
        <v>-1.5754737066212519</v>
      </c>
      <c r="D190">
        <f t="shared" ref="D190:D201" si="53">+((B190-B202)/B191)*100</f>
        <v>98.424526293378747</v>
      </c>
    </row>
    <row r="191" spans="1:4" hidden="1">
      <c r="A191" s="35">
        <v>40575</v>
      </c>
      <c r="B191" s="108">
        <v>93.94</v>
      </c>
      <c r="C191">
        <f t="shared" si="52"/>
        <v>-1.6643986182351129</v>
      </c>
      <c r="D191">
        <f t="shared" si="53"/>
        <v>98.335601381764889</v>
      </c>
    </row>
    <row r="192" spans="1:4" hidden="1">
      <c r="A192" s="35">
        <v>40603</v>
      </c>
      <c r="B192" s="109">
        <v>95.53</v>
      </c>
      <c r="C192">
        <f t="shared" si="52"/>
        <v>-0.71710663063811864</v>
      </c>
      <c r="D192">
        <f t="shared" si="53"/>
        <v>99.282893369361886</v>
      </c>
    </row>
    <row r="193" spans="1:4" hidden="1">
      <c r="A193" s="35">
        <v>40634</v>
      </c>
      <c r="B193" s="108">
        <v>96.22</v>
      </c>
      <c r="C193">
        <f t="shared" si="52"/>
        <v>-1.4845909695914843</v>
      </c>
      <c r="D193">
        <f t="shared" si="53"/>
        <v>98.51540903040852</v>
      </c>
    </row>
    <row r="194" spans="1:4" hidden="1">
      <c r="A194" s="35">
        <v>40664</v>
      </c>
      <c r="B194" s="109">
        <v>97.67</v>
      </c>
      <c r="C194">
        <f t="shared" si="52"/>
        <v>1.380527299148846</v>
      </c>
      <c r="D194">
        <f t="shared" si="53"/>
        <v>101.38052729914884</v>
      </c>
    </row>
    <row r="195" spans="1:4" hidden="1">
      <c r="A195" s="35">
        <v>40695</v>
      </c>
      <c r="B195" s="108">
        <v>96.34</v>
      </c>
      <c r="C195">
        <f t="shared" si="52"/>
        <v>0.95357853924342084</v>
      </c>
      <c r="D195">
        <f t="shared" si="53"/>
        <v>100.95357853924342</v>
      </c>
    </row>
    <row r="196" spans="1:4" hidden="1">
      <c r="A196" s="35">
        <v>40725</v>
      </c>
      <c r="B196" s="109">
        <v>95.43</v>
      </c>
      <c r="C196">
        <f t="shared" si="52"/>
        <v>-0.32379360768747451</v>
      </c>
      <c r="D196">
        <f t="shared" si="53"/>
        <v>99.676206392312523</v>
      </c>
    </row>
    <row r="197" spans="1:4" hidden="1">
      <c r="A197" s="35">
        <v>40756</v>
      </c>
      <c r="B197" s="108">
        <v>95.74</v>
      </c>
      <c r="C197">
        <f t="shared" si="52"/>
        <v>-0.66403818219547683</v>
      </c>
      <c r="D197">
        <f t="shared" si="53"/>
        <v>99.335961817804517</v>
      </c>
    </row>
    <row r="198" spans="1:4" hidden="1">
      <c r="A198" s="35">
        <v>40787</v>
      </c>
      <c r="B198" s="109">
        <v>96.38</v>
      </c>
      <c r="C198">
        <f t="shared" si="52"/>
        <v>-1.8333672845793556</v>
      </c>
      <c r="D198">
        <f t="shared" si="53"/>
        <v>98.166632715420647</v>
      </c>
    </row>
    <row r="199" spans="1:4" hidden="1">
      <c r="A199" s="35">
        <v>40817</v>
      </c>
      <c r="B199" s="108">
        <v>98.18</v>
      </c>
      <c r="C199">
        <f t="shared" si="52"/>
        <v>-0.65769503187290446</v>
      </c>
      <c r="D199">
        <f t="shared" si="53"/>
        <v>99.342304968127095</v>
      </c>
    </row>
    <row r="200" spans="1:4" hidden="1">
      <c r="A200" s="35">
        <v>40848</v>
      </c>
      <c r="B200" s="109">
        <v>98.83</v>
      </c>
      <c r="C200">
        <f t="shared" si="52"/>
        <v>-0.38302590464670444</v>
      </c>
      <c r="D200">
        <f t="shared" si="53"/>
        <v>99.616974095353299</v>
      </c>
    </row>
    <row r="201" spans="1:4" hidden="1">
      <c r="A201" s="35">
        <v>40878</v>
      </c>
      <c r="B201" s="108">
        <v>99.21</v>
      </c>
      <c r="C201" t="e">
        <f t="shared" si="52"/>
        <v>#DIV/0!</v>
      </c>
      <c r="D201" t="e">
        <f t="shared" si="53"/>
        <v>#DIV/0!</v>
      </c>
    </row>
  </sheetData>
  <mergeCells count="2">
    <mergeCell ref="A5:B5"/>
    <mergeCell ref="A7:G7"/>
  </mergeCells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3:G6033"/>
  <sheetViews>
    <sheetView showGridLines="0" zoomScale="70" zoomScaleNormal="70" workbookViewId="0">
      <pane xSplit="1" ySplit="8" topLeftCell="B9" activePane="bottomRight" state="frozen"/>
      <selection activeCell="C10" sqref="C10:D11"/>
      <selection pane="topRight" activeCell="C10" sqref="C10:D11"/>
      <selection pane="bottomLeft" activeCell="C10" sqref="C10:D11"/>
      <selection pane="bottomRight" activeCell="N10" sqref="N10"/>
    </sheetView>
  </sheetViews>
  <sheetFormatPr baseColWidth="10" defaultColWidth="11.42578125" defaultRowHeight="15"/>
  <cols>
    <col min="1" max="1" width="14.85546875" customWidth="1"/>
  </cols>
  <sheetData>
    <row r="3" spans="1:7" ht="12.75" customHeight="1"/>
    <row r="4" spans="1:7" ht="9.75" customHeight="1"/>
    <row r="5" spans="1:7" ht="12" customHeight="1">
      <c r="A5" s="691" t="s">
        <v>86</v>
      </c>
      <c r="B5" s="691"/>
    </row>
    <row r="6" spans="1:7" ht="13.5" customHeight="1">
      <c r="A6" s="487" t="s">
        <v>87</v>
      </c>
      <c r="B6" s="487"/>
      <c r="C6" s="487"/>
      <c r="D6" s="487"/>
      <c r="E6" s="487"/>
      <c r="F6" s="487"/>
      <c r="G6" s="487"/>
    </row>
    <row r="7" spans="1:7" ht="12.75" customHeight="1">
      <c r="A7" s="692" t="s">
        <v>731</v>
      </c>
      <c r="B7" s="693"/>
      <c r="C7" s="693"/>
      <c r="D7" s="693"/>
      <c r="E7" s="693"/>
      <c r="F7" s="693"/>
      <c r="G7" s="693"/>
    </row>
    <row r="8" spans="1:7" ht="18.75" customHeight="1">
      <c r="A8" s="105"/>
      <c r="B8" s="107" t="s">
        <v>88</v>
      </c>
    </row>
    <row r="9" spans="1:7" s="753" customFormat="1" ht="18.75" customHeight="1">
      <c r="A9" s="110">
        <v>46203</v>
      </c>
      <c r="B9" s="585">
        <v>3443.59</v>
      </c>
    </row>
    <row r="10" spans="1:7" s="753" customFormat="1" ht="18.75" customHeight="1">
      <c r="A10" s="110">
        <v>46202</v>
      </c>
      <c r="B10" s="585">
        <v>3443.59</v>
      </c>
    </row>
    <row r="11" spans="1:7" s="753" customFormat="1" ht="18.75" customHeight="1">
      <c r="A11" s="110">
        <v>46201</v>
      </c>
      <c r="B11" s="585">
        <v>3443.59</v>
      </c>
    </row>
    <row r="12" spans="1:7" s="753" customFormat="1" ht="18.75" customHeight="1">
      <c r="A12" s="110">
        <v>46200</v>
      </c>
      <c r="B12" s="585">
        <v>3443.59</v>
      </c>
    </row>
    <row r="13" spans="1:7" s="753" customFormat="1" ht="18.75" customHeight="1">
      <c r="A13" s="110">
        <v>46199</v>
      </c>
      <c r="B13" s="585">
        <v>3433.71</v>
      </c>
    </row>
    <row r="14" spans="1:7" s="753" customFormat="1" ht="18.75" customHeight="1">
      <c r="A14" s="110">
        <v>46198</v>
      </c>
      <c r="B14" s="585">
        <v>3428.32</v>
      </c>
    </row>
    <row r="15" spans="1:7" s="753" customFormat="1" ht="18.75" customHeight="1">
      <c r="A15" s="110">
        <v>46197</v>
      </c>
      <c r="B15" s="585">
        <v>3425.95</v>
      </c>
    </row>
    <row r="16" spans="1:7" s="753" customFormat="1" ht="18.75" customHeight="1">
      <c r="A16" s="110">
        <v>46196</v>
      </c>
      <c r="B16" s="585">
        <v>3406.14</v>
      </c>
    </row>
    <row r="17" spans="1:2" s="753" customFormat="1" ht="18.75" customHeight="1">
      <c r="A17" s="110">
        <v>46195</v>
      </c>
      <c r="B17" s="585">
        <v>3459.53</v>
      </c>
    </row>
    <row r="18" spans="1:2" s="753" customFormat="1" ht="18.75" customHeight="1">
      <c r="A18" s="110">
        <v>46194</v>
      </c>
      <c r="B18" s="585">
        <v>3459.53</v>
      </c>
    </row>
    <row r="19" spans="1:2" s="753" customFormat="1" ht="18.75" customHeight="1">
      <c r="A19" s="110">
        <v>46193</v>
      </c>
      <c r="B19" s="585">
        <v>3459.53</v>
      </c>
    </row>
    <row r="20" spans="1:2" s="753" customFormat="1" ht="18.75" customHeight="1">
      <c r="A20" s="110">
        <v>46192</v>
      </c>
      <c r="B20" s="585">
        <v>3459.53</v>
      </c>
    </row>
    <row r="21" spans="1:2" s="753" customFormat="1" ht="18.75" customHeight="1">
      <c r="A21" s="110">
        <v>46191</v>
      </c>
      <c r="B21" s="585">
        <v>3439.91</v>
      </c>
    </row>
    <row r="22" spans="1:2" s="753" customFormat="1" ht="18.75" customHeight="1">
      <c r="A22" s="110">
        <v>46190</v>
      </c>
      <c r="B22" s="585">
        <v>3427.07</v>
      </c>
    </row>
    <row r="23" spans="1:2" s="753" customFormat="1" ht="18.75" customHeight="1">
      <c r="A23" s="110">
        <v>46189</v>
      </c>
      <c r="B23" s="585">
        <v>3475.72</v>
      </c>
    </row>
    <row r="24" spans="1:2" s="753" customFormat="1" ht="18.75" customHeight="1">
      <c r="A24" s="110">
        <v>46188</v>
      </c>
      <c r="B24" s="585">
        <v>3475.72</v>
      </c>
    </row>
    <row r="25" spans="1:2" s="753" customFormat="1" ht="18.75" customHeight="1">
      <c r="A25" s="110">
        <v>46187</v>
      </c>
      <c r="B25" s="585">
        <v>3475.72</v>
      </c>
    </row>
    <row r="26" spans="1:2" s="753" customFormat="1" ht="18.75" customHeight="1">
      <c r="A26" s="110">
        <v>46186</v>
      </c>
      <c r="B26" s="585">
        <v>3475.72</v>
      </c>
    </row>
    <row r="27" spans="1:2" s="753" customFormat="1" ht="18.75" customHeight="1">
      <c r="A27" s="110">
        <v>46185</v>
      </c>
      <c r="B27" s="585">
        <v>3513.54</v>
      </c>
    </row>
    <row r="28" spans="1:2" s="753" customFormat="1" ht="18.75" customHeight="1">
      <c r="A28" s="110">
        <v>46184</v>
      </c>
      <c r="B28" s="585">
        <v>3567.11</v>
      </c>
    </row>
    <row r="29" spans="1:2" s="753" customFormat="1" ht="18.75" customHeight="1">
      <c r="A29" s="110">
        <v>46183</v>
      </c>
      <c r="B29" s="585">
        <v>3581.46</v>
      </c>
    </row>
    <row r="30" spans="1:2" s="753" customFormat="1" ht="18.75" customHeight="1">
      <c r="A30" s="110">
        <v>46182</v>
      </c>
      <c r="B30" s="585">
        <v>3588.09</v>
      </c>
    </row>
    <row r="31" spans="1:2" s="753" customFormat="1" ht="18.75" customHeight="1">
      <c r="A31" s="110">
        <v>46181</v>
      </c>
      <c r="B31" s="585">
        <v>3588.09</v>
      </c>
    </row>
    <row r="32" spans="1:2" s="753" customFormat="1" ht="18.75" customHeight="1">
      <c r="A32" s="110">
        <v>46180</v>
      </c>
      <c r="B32" s="585">
        <v>3588.09</v>
      </c>
    </row>
    <row r="33" spans="1:2" s="753" customFormat="1" ht="18.75" customHeight="1">
      <c r="A33" s="110">
        <v>46179</v>
      </c>
      <c r="B33" s="585">
        <v>3588.09</v>
      </c>
    </row>
    <row r="34" spans="1:2" s="753" customFormat="1" ht="18.75" customHeight="1">
      <c r="A34" s="110">
        <v>46178</v>
      </c>
      <c r="B34" s="585">
        <v>3565.32</v>
      </c>
    </row>
    <row r="35" spans="1:2" s="753" customFormat="1" ht="18.75" customHeight="1">
      <c r="A35" s="110">
        <v>46177</v>
      </c>
      <c r="B35" s="585">
        <v>3572.85</v>
      </c>
    </row>
    <row r="36" spans="1:2" s="753" customFormat="1" ht="18.75" customHeight="1">
      <c r="A36" s="110">
        <v>46176</v>
      </c>
      <c r="B36" s="585">
        <v>3562</v>
      </c>
    </row>
    <row r="37" spans="1:2" s="753" customFormat="1" ht="18.75" customHeight="1">
      <c r="A37" s="110">
        <v>46175</v>
      </c>
      <c r="B37" s="585">
        <v>3560.24</v>
      </c>
    </row>
    <row r="38" spans="1:2" s="753" customFormat="1" ht="18.75" customHeight="1">
      <c r="A38" s="110">
        <v>46174</v>
      </c>
      <c r="B38" s="585">
        <v>3678.15</v>
      </c>
    </row>
    <row r="39" spans="1:2" ht="18.75" customHeight="1">
      <c r="A39" s="110">
        <v>46173</v>
      </c>
      <c r="B39" s="585">
        <v>3678.15</v>
      </c>
    </row>
    <row r="40" spans="1:2" ht="18.75" customHeight="1">
      <c r="A40" s="110">
        <v>46172</v>
      </c>
      <c r="B40" s="585">
        <v>3678.15</v>
      </c>
    </row>
    <row r="41" spans="1:2" ht="18.75" customHeight="1">
      <c r="A41" s="110">
        <v>46171</v>
      </c>
      <c r="B41" s="585">
        <v>3646.58</v>
      </c>
    </row>
    <row r="42" spans="1:2" ht="18.75" customHeight="1">
      <c r="A42" s="110">
        <v>46170</v>
      </c>
      <c r="B42" s="585">
        <v>3631.57</v>
      </c>
    </row>
    <row r="43" spans="1:2" ht="18.75" customHeight="1">
      <c r="A43" s="110">
        <v>46169</v>
      </c>
      <c r="B43" s="585">
        <v>3644.47</v>
      </c>
    </row>
    <row r="44" spans="1:2" ht="18.75" customHeight="1">
      <c r="A44" s="110">
        <v>46168</v>
      </c>
      <c r="B44" s="585">
        <v>3667.06</v>
      </c>
    </row>
    <row r="45" spans="1:2" ht="18.75" customHeight="1">
      <c r="A45" s="110">
        <v>46167</v>
      </c>
      <c r="B45" s="585">
        <v>3667.06</v>
      </c>
    </row>
    <row r="46" spans="1:2" ht="18.75" customHeight="1">
      <c r="A46" s="110">
        <v>46166</v>
      </c>
      <c r="B46" s="585">
        <v>3667.06</v>
      </c>
    </row>
    <row r="47" spans="1:2" ht="18.75" customHeight="1">
      <c r="A47" s="110">
        <v>46165</v>
      </c>
      <c r="B47" s="585">
        <v>3667.06</v>
      </c>
    </row>
    <row r="48" spans="1:2" ht="18.75" customHeight="1">
      <c r="A48" s="110">
        <v>46164</v>
      </c>
      <c r="B48" s="585">
        <v>3701.37</v>
      </c>
    </row>
    <row r="49" spans="1:2" ht="18.75" customHeight="1">
      <c r="A49" s="110">
        <v>46163</v>
      </c>
      <c r="B49" s="585">
        <v>3730.49</v>
      </c>
    </row>
    <row r="50" spans="1:2" ht="18.75" customHeight="1">
      <c r="A50" s="110">
        <v>46162</v>
      </c>
      <c r="B50" s="585">
        <v>3796.87</v>
      </c>
    </row>
    <row r="51" spans="1:2" ht="18.75" customHeight="1">
      <c r="A51" s="110">
        <v>46161</v>
      </c>
      <c r="B51" s="585">
        <v>3796.78</v>
      </c>
    </row>
    <row r="52" spans="1:2" ht="18.75" customHeight="1">
      <c r="A52" s="110">
        <v>46160</v>
      </c>
      <c r="B52" s="585">
        <v>3796.78</v>
      </c>
    </row>
    <row r="53" spans="1:2" ht="18.75" customHeight="1">
      <c r="A53" s="110">
        <v>46159</v>
      </c>
      <c r="B53" s="585">
        <v>3796.78</v>
      </c>
    </row>
    <row r="54" spans="1:2" ht="18.75" customHeight="1">
      <c r="A54" s="110">
        <v>46158</v>
      </c>
      <c r="B54" s="585">
        <v>3796.78</v>
      </c>
    </row>
    <row r="55" spans="1:2" ht="18.75" customHeight="1">
      <c r="A55" s="110">
        <v>46157</v>
      </c>
      <c r="B55" s="585">
        <v>3784.7</v>
      </c>
    </row>
    <row r="56" spans="1:2" ht="18.75" customHeight="1">
      <c r="A56" s="110">
        <v>46156</v>
      </c>
      <c r="B56" s="585">
        <v>3794.91</v>
      </c>
    </row>
    <row r="57" spans="1:2" ht="18.75" customHeight="1">
      <c r="A57" s="110">
        <v>46155</v>
      </c>
      <c r="B57" s="585">
        <v>3775.07</v>
      </c>
    </row>
    <row r="58" spans="1:2" ht="18.75" customHeight="1">
      <c r="A58" s="110">
        <v>46154</v>
      </c>
      <c r="B58" s="585">
        <v>3759</v>
      </c>
    </row>
    <row r="59" spans="1:2" ht="18.75" customHeight="1">
      <c r="A59" s="110">
        <v>46153</v>
      </c>
      <c r="B59" s="585">
        <v>3747.1</v>
      </c>
    </row>
    <row r="60" spans="1:2" ht="18.75" customHeight="1">
      <c r="A60" s="110">
        <v>46152</v>
      </c>
      <c r="B60" s="585">
        <v>3747.1</v>
      </c>
    </row>
    <row r="61" spans="1:2" ht="18.75" customHeight="1">
      <c r="A61" s="110">
        <v>46151</v>
      </c>
      <c r="B61" s="585">
        <v>3747.1</v>
      </c>
    </row>
    <row r="62" spans="1:2" ht="18.75" customHeight="1">
      <c r="A62" s="110">
        <v>46150</v>
      </c>
      <c r="B62" s="585">
        <v>3729.27</v>
      </c>
    </row>
    <row r="63" spans="1:2" ht="18.75" customHeight="1">
      <c r="A63" s="110">
        <v>46149</v>
      </c>
      <c r="B63" s="585">
        <v>3706.44</v>
      </c>
    </row>
    <row r="64" spans="1:2" ht="18.75" customHeight="1">
      <c r="A64" s="110">
        <v>46148</v>
      </c>
      <c r="B64" s="585">
        <v>3723.33</v>
      </c>
    </row>
    <row r="65" spans="1:2" ht="18.75" customHeight="1">
      <c r="A65" s="110">
        <v>46147</v>
      </c>
      <c r="B65" s="585">
        <v>3707.58</v>
      </c>
    </row>
    <row r="66" spans="1:2" ht="18.75" customHeight="1">
      <c r="A66" s="110">
        <v>46146</v>
      </c>
      <c r="B66" s="585">
        <v>3637.51</v>
      </c>
    </row>
    <row r="67" spans="1:2" ht="18.75" customHeight="1">
      <c r="A67" s="110">
        <v>46145</v>
      </c>
      <c r="B67" s="585">
        <v>3637.51</v>
      </c>
    </row>
    <row r="68" spans="1:2" ht="18.75" customHeight="1">
      <c r="A68" s="110">
        <v>46144</v>
      </c>
      <c r="B68" s="585">
        <v>3637.51</v>
      </c>
    </row>
    <row r="69" spans="1:2" ht="18.75" customHeight="1">
      <c r="A69" s="110">
        <v>46143</v>
      </c>
      <c r="B69" s="585">
        <v>3637.51</v>
      </c>
    </row>
    <row r="70" spans="1:2" ht="18.75" customHeight="1">
      <c r="A70" s="110">
        <v>46142</v>
      </c>
      <c r="B70" s="585">
        <v>3621.86</v>
      </c>
    </row>
    <row r="71" spans="1:2" ht="18.75" customHeight="1">
      <c r="A71" s="110">
        <v>46141</v>
      </c>
      <c r="B71" s="585">
        <v>3633.76</v>
      </c>
    </row>
    <row r="72" spans="1:2" ht="18.75" customHeight="1">
      <c r="A72" s="110">
        <v>46140</v>
      </c>
      <c r="B72" s="585">
        <v>3593.17</v>
      </c>
    </row>
    <row r="73" spans="1:2" ht="18.75" customHeight="1">
      <c r="A73" s="110">
        <v>46139</v>
      </c>
      <c r="B73" s="585">
        <v>3551.17</v>
      </c>
    </row>
    <row r="74" spans="1:2" ht="18.75" customHeight="1">
      <c r="A74" s="110">
        <v>46138</v>
      </c>
      <c r="B74" s="585">
        <v>3551.17</v>
      </c>
    </row>
    <row r="75" spans="1:2" ht="18.75" customHeight="1">
      <c r="A75" s="110">
        <v>46137</v>
      </c>
      <c r="B75" s="585">
        <v>3551.17</v>
      </c>
    </row>
    <row r="76" spans="1:2" ht="18.75" customHeight="1">
      <c r="A76" s="110">
        <v>46136</v>
      </c>
      <c r="B76" s="585">
        <v>3560.62</v>
      </c>
    </row>
    <row r="77" spans="1:2" ht="18.75" customHeight="1">
      <c r="A77" s="110">
        <v>46135</v>
      </c>
      <c r="B77" s="585">
        <v>3568.88</v>
      </c>
    </row>
    <row r="78" spans="1:2" ht="18.75" customHeight="1">
      <c r="A78" s="110">
        <v>46134</v>
      </c>
      <c r="B78" s="585">
        <v>3576.05</v>
      </c>
    </row>
    <row r="79" spans="1:2" ht="18.75" customHeight="1">
      <c r="A79" s="110">
        <v>46133</v>
      </c>
      <c r="B79" s="585">
        <v>3573.3</v>
      </c>
    </row>
    <row r="80" spans="1:2" ht="18.75" customHeight="1">
      <c r="A80" s="110">
        <v>46132</v>
      </c>
      <c r="B80" s="585">
        <v>3593.14</v>
      </c>
    </row>
    <row r="81" spans="1:2" ht="18.75" customHeight="1">
      <c r="A81" s="110">
        <v>46131</v>
      </c>
      <c r="B81" s="585">
        <v>3593.14</v>
      </c>
    </row>
    <row r="82" spans="1:2" ht="18.75" customHeight="1">
      <c r="A82" s="110">
        <v>46130</v>
      </c>
      <c r="B82" s="585">
        <v>3593.14</v>
      </c>
    </row>
    <row r="83" spans="1:2" ht="18.75" customHeight="1">
      <c r="A83" s="110">
        <v>46129</v>
      </c>
      <c r="B83" s="585">
        <v>3615.1</v>
      </c>
    </row>
    <row r="84" spans="1:2" ht="18.75" customHeight="1">
      <c r="A84" s="110">
        <v>46128</v>
      </c>
      <c r="B84" s="585">
        <v>3603.19</v>
      </c>
    </row>
    <row r="85" spans="1:2" ht="18.75" customHeight="1">
      <c r="A85" s="110">
        <v>46127</v>
      </c>
      <c r="B85" s="585">
        <v>3578.82</v>
      </c>
    </row>
    <row r="86" spans="1:2" ht="18.75" customHeight="1">
      <c r="A86" s="110">
        <v>46126</v>
      </c>
      <c r="B86" s="585">
        <v>3608.1</v>
      </c>
    </row>
    <row r="87" spans="1:2" ht="18.75" customHeight="1">
      <c r="A87" s="110">
        <v>46125</v>
      </c>
      <c r="B87" s="585">
        <v>3631.49</v>
      </c>
    </row>
    <row r="88" spans="1:2" ht="18.75" customHeight="1">
      <c r="A88" s="110">
        <v>46124</v>
      </c>
      <c r="B88" s="585">
        <v>3631.49</v>
      </c>
    </row>
    <row r="89" spans="1:2" ht="18.75" customHeight="1">
      <c r="A89" s="110">
        <v>46123</v>
      </c>
      <c r="B89" s="585">
        <v>3631.49</v>
      </c>
    </row>
    <row r="90" spans="1:2" ht="18.75" customHeight="1">
      <c r="A90" s="110">
        <v>46122</v>
      </c>
      <c r="B90" s="585">
        <v>3642.93</v>
      </c>
    </row>
    <row r="91" spans="1:2" ht="18.75" customHeight="1">
      <c r="A91" s="110">
        <v>46121</v>
      </c>
      <c r="B91" s="585">
        <v>3640.63</v>
      </c>
    </row>
    <row r="92" spans="1:2" ht="18.75" customHeight="1">
      <c r="A92" s="110">
        <v>46120</v>
      </c>
      <c r="B92" s="585">
        <v>3678.19</v>
      </c>
    </row>
    <row r="93" spans="1:2" ht="18.75" customHeight="1">
      <c r="A93" s="110">
        <v>46119</v>
      </c>
      <c r="B93" s="585">
        <v>3664.41</v>
      </c>
    </row>
    <row r="94" spans="1:2" ht="18.75" customHeight="1">
      <c r="A94" s="110">
        <v>46118</v>
      </c>
      <c r="B94" s="585">
        <v>3675.81</v>
      </c>
    </row>
    <row r="95" spans="1:2" ht="18.75" customHeight="1">
      <c r="A95" s="110">
        <v>46117</v>
      </c>
      <c r="B95" s="585">
        <v>3675.81</v>
      </c>
    </row>
    <row r="96" spans="1:2" ht="18.75" customHeight="1">
      <c r="A96" s="110">
        <v>46116</v>
      </c>
      <c r="B96" s="585">
        <v>3675.81</v>
      </c>
    </row>
    <row r="97" spans="1:2" ht="18.75" customHeight="1">
      <c r="A97" s="110">
        <v>46115</v>
      </c>
      <c r="B97" s="585">
        <v>3675.81</v>
      </c>
    </row>
    <row r="98" spans="1:2" ht="18.75" customHeight="1">
      <c r="A98" s="110">
        <v>46114</v>
      </c>
      <c r="B98" s="585">
        <v>3675.81</v>
      </c>
    </row>
    <row r="99" spans="1:2" ht="18.75" customHeight="1">
      <c r="A99" s="110">
        <v>46113</v>
      </c>
      <c r="B99" s="585">
        <v>3660.1</v>
      </c>
    </row>
    <row r="100" spans="1:2" ht="18.75" customHeight="1">
      <c r="A100" s="110">
        <v>46112</v>
      </c>
      <c r="B100" s="585">
        <v>3669.96</v>
      </c>
    </row>
    <row r="101" spans="1:2" ht="18.75" customHeight="1">
      <c r="A101" s="110">
        <v>46111</v>
      </c>
      <c r="B101" s="585">
        <v>3668.89</v>
      </c>
    </row>
    <row r="102" spans="1:2" ht="18.75" customHeight="1">
      <c r="A102" s="110">
        <v>46110</v>
      </c>
      <c r="B102" s="585">
        <v>3668.89</v>
      </c>
    </row>
    <row r="103" spans="1:2" ht="18.75" customHeight="1">
      <c r="A103" s="110">
        <v>46109</v>
      </c>
      <c r="B103" s="585">
        <v>3668.89</v>
      </c>
    </row>
    <row r="104" spans="1:2" ht="18.75" customHeight="1">
      <c r="A104" s="110">
        <v>46108</v>
      </c>
      <c r="B104" s="585">
        <v>3675.29</v>
      </c>
    </row>
    <row r="105" spans="1:2" ht="18.75" customHeight="1">
      <c r="A105" s="110">
        <v>46107</v>
      </c>
      <c r="B105" s="585">
        <v>3688.46</v>
      </c>
    </row>
    <row r="106" spans="1:2" ht="18.75" customHeight="1">
      <c r="A106" s="110">
        <v>46106</v>
      </c>
      <c r="B106" s="585">
        <v>3700.67</v>
      </c>
    </row>
    <row r="107" spans="1:2" ht="18.75" customHeight="1">
      <c r="A107" s="110">
        <v>46105</v>
      </c>
      <c r="B107" s="585">
        <v>3704.87</v>
      </c>
    </row>
    <row r="108" spans="1:2" ht="18.75" customHeight="1">
      <c r="A108" s="110">
        <v>46104</v>
      </c>
      <c r="B108" s="585">
        <v>3704.87</v>
      </c>
    </row>
    <row r="109" spans="1:2" ht="18.75" customHeight="1">
      <c r="A109" s="110">
        <v>46103</v>
      </c>
      <c r="B109" s="585">
        <v>3704.87</v>
      </c>
    </row>
    <row r="110" spans="1:2" ht="18.75" customHeight="1">
      <c r="A110" s="110">
        <v>46102</v>
      </c>
      <c r="B110" s="585">
        <v>3704.87</v>
      </c>
    </row>
    <row r="111" spans="1:2" ht="18.75" customHeight="1">
      <c r="A111" s="110">
        <v>46101</v>
      </c>
      <c r="B111" s="585">
        <v>3692.48</v>
      </c>
    </row>
    <row r="112" spans="1:2" ht="18.75" customHeight="1">
      <c r="A112" s="110">
        <v>46100</v>
      </c>
      <c r="B112" s="585">
        <v>3704.17</v>
      </c>
    </row>
    <row r="113" spans="1:2" ht="18.75" customHeight="1">
      <c r="A113" s="110">
        <v>46099</v>
      </c>
      <c r="B113" s="585">
        <v>3689.97</v>
      </c>
    </row>
    <row r="114" spans="1:2" ht="18.75" customHeight="1">
      <c r="A114" s="110">
        <v>46098</v>
      </c>
      <c r="B114" s="585">
        <v>3691.9</v>
      </c>
    </row>
    <row r="115" spans="1:2" ht="18.75" customHeight="1">
      <c r="A115" s="110">
        <v>46097</v>
      </c>
      <c r="B115" s="585">
        <v>3685.53</v>
      </c>
    </row>
    <row r="116" spans="1:2" ht="18.75" customHeight="1">
      <c r="A116" s="110">
        <v>46096</v>
      </c>
      <c r="B116" s="585">
        <v>3685.53</v>
      </c>
    </row>
    <row r="117" spans="1:2" ht="18.75" customHeight="1">
      <c r="A117" s="110">
        <v>46095</v>
      </c>
      <c r="B117" s="585">
        <v>3685.53</v>
      </c>
    </row>
    <row r="118" spans="1:2" ht="18.75" customHeight="1">
      <c r="A118" s="110">
        <v>46094</v>
      </c>
      <c r="B118" s="585">
        <v>3700.46</v>
      </c>
    </row>
    <row r="119" spans="1:2" ht="18.75" customHeight="1">
      <c r="A119" s="110">
        <v>46093</v>
      </c>
      <c r="B119" s="585">
        <v>3687.87</v>
      </c>
    </row>
    <row r="120" spans="1:2" ht="18.75" customHeight="1">
      <c r="A120" s="110">
        <v>46092</v>
      </c>
      <c r="B120" s="585">
        <v>3710.5</v>
      </c>
    </row>
    <row r="121" spans="1:2" ht="18.75" customHeight="1">
      <c r="A121" s="110">
        <v>46091</v>
      </c>
      <c r="B121" s="585">
        <v>3744.84</v>
      </c>
    </row>
    <row r="122" spans="1:2" ht="18.75" customHeight="1">
      <c r="A122" s="110">
        <v>46090</v>
      </c>
      <c r="B122" s="585">
        <v>3795.55</v>
      </c>
    </row>
    <row r="123" spans="1:2" ht="18.75" customHeight="1">
      <c r="A123" s="110">
        <v>46089</v>
      </c>
      <c r="B123" s="585">
        <v>3795.55</v>
      </c>
    </row>
    <row r="124" spans="1:2" ht="18.75" customHeight="1">
      <c r="A124" s="110">
        <v>46088</v>
      </c>
      <c r="B124" s="585">
        <v>3795.55</v>
      </c>
    </row>
    <row r="125" spans="1:2" ht="18.75" customHeight="1">
      <c r="A125" s="110">
        <v>46087</v>
      </c>
      <c r="B125" s="585">
        <v>3767.94</v>
      </c>
    </row>
    <row r="126" spans="1:2" ht="18.75" customHeight="1">
      <c r="A126" s="110">
        <v>46086</v>
      </c>
      <c r="B126" s="585">
        <v>3751.41</v>
      </c>
    </row>
    <row r="127" spans="1:2" ht="18.75" customHeight="1">
      <c r="A127" s="110">
        <v>46085</v>
      </c>
      <c r="B127" s="585">
        <v>3797.64</v>
      </c>
    </row>
    <row r="128" spans="1:2" ht="18.75" customHeight="1">
      <c r="A128" s="110">
        <v>46084</v>
      </c>
      <c r="B128" s="585">
        <v>3768.73</v>
      </c>
    </row>
    <row r="129" spans="1:2" ht="18.75" customHeight="1">
      <c r="A129" s="110">
        <v>46083</v>
      </c>
      <c r="B129" s="585">
        <v>3766.3</v>
      </c>
    </row>
    <row r="130" spans="1:2" ht="18.75" customHeight="1">
      <c r="A130" s="110">
        <v>46082</v>
      </c>
      <c r="B130" s="585">
        <v>3766.3</v>
      </c>
    </row>
    <row r="131" spans="1:2" ht="18.75" customHeight="1">
      <c r="A131" s="110">
        <v>46081</v>
      </c>
      <c r="B131" s="585">
        <v>3766.3</v>
      </c>
    </row>
    <row r="132" spans="1:2" ht="18.75" customHeight="1">
      <c r="A132" s="110">
        <v>46080</v>
      </c>
      <c r="B132" s="585">
        <v>3745.78</v>
      </c>
    </row>
    <row r="133" spans="1:2" ht="18.75" customHeight="1">
      <c r="A133" s="110">
        <v>46079</v>
      </c>
      <c r="B133" s="585">
        <v>3703.69</v>
      </c>
    </row>
    <row r="134" spans="1:2" ht="18.75" customHeight="1">
      <c r="A134" s="110">
        <v>46078</v>
      </c>
      <c r="B134" s="585">
        <v>3703.28</v>
      </c>
    </row>
    <row r="135" spans="1:2" ht="18.75" customHeight="1">
      <c r="A135" s="110">
        <v>46077</v>
      </c>
      <c r="B135" s="585">
        <v>3697.36</v>
      </c>
    </row>
    <row r="136" spans="1:2" ht="18.75" customHeight="1">
      <c r="A136" s="110">
        <v>46076</v>
      </c>
      <c r="B136" s="585">
        <v>3691.34</v>
      </c>
    </row>
    <row r="137" spans="1:2" ht="18.75" customHeight="1">
      <c r="A137" s="110">
        <v>46075</v>
      </c>
      <c r="B137" s="585">
        <v>3691.34</v>
      </c>
    </row>
    <row r="138" spans="1:2" ht="18.75" customHeight="1">
      <c r="A138" s="110">
        <v>46074</v>
      </c>
      <c r="B138" s="585">
        <v>3691.34</v>
      </c>
    </row>
    <row r="139" spans="1:2" ht="18.75" customHeight="1">
      <c r="A139" s="110">
        <v>46073</v>
      </c>
      <c r="B139" s="585">
        <v>3695.72</v>
      </c>
    </row>
    <row r="140" spans="1:2" ht="18.75" customHeight="1">
      <c r="A140" s="110">
        <v>46072</v>
      </c>
      <c r="B140" s="585">
        <v>3669.21</v>
      </c>
    </row>
    <row r="141" spans="1:2" ht="18.75" customHeight="1">
      <c r="A141" s="110">
        <v>46071</v>
      </c>
      <c r="B141" s="585">
        <v>3664.26</v>
      </c>
    </row>
    <row r="142" spans="1:2" ht="18.75" customHeight="1">
      <c r="A142" s="110">
        <v>46070</v>
      </c>
      <c r="B142" s="585">
        <v>3652.89</v>
      </c>
    </row>
    <row r="143" spans="1:2" ht="18.75" customHeight="1">
      <c r="A143" s="110">
        <v>46069</v>
      </c>
      <c r="B143" s="585">
        <v>3652.89</v>
      </c>
    </row>
    <row r="144" spans="1:2" ht="18.75" customHeight="1">
      <c r="A144" s="110">
        <v>46068</v>
      </c>
      <c r="B144" s="585">
        <v>3652.89</v>
      </c>
    </row>
    <row r="145" spans="1:2" ht="18.75" customHeight="1">
      <c r="A145" s="110">
        <v>46067</v>
      </c>
      <c r="B145" s="585">
        <v>3652.89</v>
      </c>
    </row>
    <row r="146" spans="1:2" ht="18.75" customHeight="1">
      <c r="A146" s="110">
        <v>46066</v>
      </c>
      <c r="B146" s="585">
        <v>3665.78</v>
      </c>
    </row>
    <row r="147" spans="1:2" ht="18.75" customHeight="1">
      <c r="A147" s="110">
        <v>46065</v>
      </c>
      <c r="B147" s="585">
        <v>3671.01</v>
      </c>
    </row>
    <row r="148" spans="1:2" ht="18.75" customHeight="1">
      <c r="A148" s="110">
        <v>46064</v>
      </c>
      <c r="B148" s="585">
        <v>3659.71</v>
      </c>
    </row>
    <row r="149" spans="1:2" ht="18.75" customHeight="1">
      <c r="A149" s="110">
        <v>46063</v>
      </c>
      <c r="B149" s="585">
        <v>3651.9</v>
      </c>
    </row>
    <row r="150" spans="1:2" ht="18.75" customHeight="1">
      <c r="A150" s="110">
        <v>46062</v>
      </c>
      <c r="B150" s="585">
        <v>3670.2</v>
      </c>
    </row>
    <row r="151" spans="1:2" ht="18.75" customHeight="1">
      <c r="A151" s="110">
        <v>46061</v>
      </c>
      <c r="B151" s="585">
        <v>3670.2</v>
      </c>
    </row>
    <row r="152" spans="1:2" ht="18.75" customHeight="1">
      <c r="A152" s="110">
        <v>46060</v>
      </c>
      <c r="B152" s="585">
        <v>3670.2</v>
      </c>
    </row>
    <row r="153" spans="1:2" ht="18.75" customHeight="1">
      <c r="A153" s="110">
        <v>46059</v>
      </c>
      <c r="B153" s="585">
        <v>3691.75</v>
      </c>
    </row>
    <row r="154" spans="1:2" ht="18.75" customHeight="1">
      <c r="A154" s="110">
        <v>46058</v>
      </c>
      <c r="B154" s="585">
        <v>3644.93</v>
      </c>
    </row>
    <row r="155" spans="1:2" ht="18.75" customHeight="1">
      <c r="A155" s="110">
        <v>46057</v>
      </c>
      <c r="B155" s="585">
        <v>3622</v>
      </c>
    </row>
    <row r="156" spans="1:2" ht="18.75" customHeight="1">
      <c r="A156" s="110">
        <v>46056</v>
      </c>
      <c r="B156" s="585">
        <v>3628.16</v>
      </c>
    </row>
    <row r="157" spans="1:2" ht="18.75" customHeight="1">
      <c r="A157" s="110">
        <v>46055</v>
      </c>
      <c r="B157" s="585">
        <v>3670.47</v>
      </c>
    </row>
    <row r="158" spans="1:2" ht="18.75" customHeight="1">
      <c r="A158" s="110">
        <v>46054</v>
      </c>
      <c r="B158" s="585">
        <v>3670.47</v>
      </c>
    </row>
    <row r="159" spans="1:2" ht="18.75" customHeight="1">
      <c r="A159" s="110">
        <v>46053</v>
      </c>
      <c r="B159" s="585">
        <v>3670.47</v>
      </c>
    </row>
    <row r="160" spans="1:2" ht="18.75" customHeight="1">
      <c r="A160" s="110">
        <v>46052</v>
      </c>
      <c r="B160" s="585">
        <v>3661.29</v>
      </c>
    </row>
    <row r="161" spans="1:2" ht="18.75" customHeight="1">
      <c r="A161" s="110">
        <v>46051</v>
      </c>
      <c r="B161" s="585">
        <v>3665.97</v>
      </c>
    </row>
    <row r="162" spans="1:2" ht="18.75" customHeight="1">
      <c r="A162" s="110">
        <v>46050</v>
      </c>
      <c r="B162" s="585">
        <v>3678.59</v>
      </c>
    </row>
    <row r="163" spans="1:2" ht="18.75" customHeight="1">
      <c r="A163" s="110">
        <v>46049</v>
      </c>
      <c r="B163" s="585">
        <v>3676.02</v>
      </c>
    </row>
    <row r="164" spans="1:2" ht="18.75" customHeight="1">
      <c r="A164" s="110">
        <v>46048</v>
      </c>
      <c r="B164" s="585">
        <v>3637.88</v>
      </c>
    </row>
    <row r="165" spans="1:2" ht="18.75" customHeight="1">
      <c r="A165" s="110">
        <v>46047</v>
      </c>
      <c r="B165" s="585">
        <v>3637.88</v>
      </c>
    </row>
    <row r="166" spans="1:2" ht="18.75" customHeight="1">
      <c r="A166" s="110">
        <v>46046</v>
      </c>
      <c r="B166" s="585">
        <v>3637.88</v>
      </c>
    </row>
    <row r="167" spans="1:2" ht="18.75" customHeight="1">
      <c r="A167" s="110">
        <v>46045</v>
      </c>
      <c r="B167" s="585">
        <v>3630.33</v>
      </c>
    </row>
    <row r="168" spans="1:2" ht="18.75" customHeight="1">
      <c r="A168" s="110">
        <v>46044</v>
      </c>
      <c r="B168" s="585">
        <v>3669.15</v>
      </c>
    </row>
    <row r="169" spans="1:2" ht="18.75" customHeight="1">
      <c r="A169" s="110">
        <v>46043</v>
      </c>
      <c r="B169" s="585">
        <v>3682.97</v>
      </c>
    </row>
    <row r="170" spans="1:2" ht="18.75" customHeight="1">
      <c r="A170" s="110">
        <v>46042</v>
      </c>
      <c r="B170" s="585">
        <v>3700.05</v>
      </c>
    </row>
    <row r="171" spans="1:2" ht="18.75" customHeight="1">
      <c r="A171" s="110">
        <v>46041</v>
      </c>
      <c r="B171" s="585">
        <v>3700.05</v>
      </c>
    </row>
    <row r="172" spans="1:2" ht="18.75" customHeight="1">
      <c r="A172" s="110">
        <v>46040</v>
      </c>
      <c r="B172" s="585">
        <v>3700.05</v>
      </c>
    </row>
    <row r="173" spans="1:2" ht="18.75" customHeight="1">
      <c r="A173" s="110">
        <v>46039</v>
      </c>
      <c r="B173" s="585">
        <v>3700.05</v>
      </c>
    </row>
    <row r="174" spans="1:2" ht="18.75" customHeight="1">
      <c r="A174" s="110">
        <v>46038</v>
      </c>
      <c r="B174" s="585">
        <v>3687.32</v>
      </c>
    </row>
    <row r="175" spans="1:2" ht="18.75" customHeight="1">
      <c r="A175" s="110">
        <v>46037</v>
      </c>
      <c r="B175" s="585">
        <v>3655.16</v>
      </c>
    </row>
    <row r="176" spans="1:2" ht="18.75" customHeight="1">
      <c r="A176" s="110">
        <v>46036</v>
      </c>
      <c r="B176" s="585">
        <v>3663.24</v>
      </c>
    </row>
    <row r="177" spans="1:2" ht="18.75" customHeight="1">
      <c r="A177" s="110">
        <v>46035</v>
      </c>
      <c r="B177" s="585">
        <v>3717.09</v>
      </c>
    </row>
    <row r="178" spans="1:2" ht="18.75" customHeight="1">
      <c r="A178" s="110">
        <v>46034</v>
      </c>
      <c r="B178" s="585">
        <v>3717.09</v>
      </c>
    </row>
    <row r="179" spans="1:2" ht="18.75" customHeight="1">
      <c r="A179" s="110">
        <v>46033</v>
      </c>
      <c r="B179" s="585">
        <v>3717.09</v>
      </c>
    </row>
    <row r="180" spans="1:2" ht="18.75" customHeight="1">
      <c r="A180" s="110">
        <v>46032</v>
      </c>
      <c r="B180" s="585">
        <v>3717.09</v>
      </c>
    </row>
    <row r="181" spans="1:2" ht="18.75" customHeight="1">
      <c r="A181" s="110">
        <v>46031</v>
      </c>
      <c r="B181" s="585">
        <v>3734.67</v>
      </c>
    </row>
    <row r="182" spans="1:2" ht="18.75" customHeight="1">
      <c r="A182" s="110">
        <v>46030</v>
      </c>
      <c r="B182" s="585">
        <v>3748.83</v>
      </c>
    </row>
    <row r="183" spans="1:2" ht="18.75" customHeight="1">
      <c r="A183" s="110">
        <v>46029</v>
      </c>
      <c r="B183" s="585">
        <v>3730.26</v>
      </c>
    </row>
    <row r="184" spans="1:2" ht="18.75" customHeight="1">
      <c r="A184" s="110">
        <v>46028</v>
      </c>
      <c r="B184" s="585">
        <v>3770.03</v>
      </c>
    </row>
    <row r="185" spans="1:2" ht="18.75" customHeight="1">
      <c r="A185" s="110">
        <v>46027</v>
      </c>
      <c r="B185" s="585">
        <v>3790.77</v>
      </c>
    </row>
    <row r="186" spans="1:2" ht="18.75" customHeight="1">
      <c r="A186" s="110">
        <v>46026</v>
      </c>
      <c r="B186" s="585">
        <v>3790.77</v>
      </c>
    </row>
    <row r="187" spans="1:2" ht="18.75" customHeight="1">
      <c r="A187" s="110">
        <v>46025</v>
      </c>
      <c r="B187" s="585">
        <v>3790.77</v>
      </c>
    </row>
    <row r="188" spans="1:2" ht="18.75" customHeight="1">
      <c r="A188" s="110">
        <v>46024</v>
      </c>
      <c r="B188" s="585">
        <v>3757.08</v>
      </c>
    </row>
    <row r="189" spans="1:2" ht="18.75" customHeight="1">
      <c r="A189" s="110">
        <v>46023</v>
      </c>
      <c r="B189" s="585">
        <v>3757.08</v>
      </c>
    </row>
    <row r="190" spans="1:2" ht="18.75" customHeight="1">
      <c r="A190" s="110">
        <v>46022</v>
      </c>
      <c r="B190" s="585">
        <v>3757.08</v>
      </c>
    </row>
    <row r="191" spans="1:2" ht="18.75" customHeight="1">
      <c r="A191" s="110">
        <v>46021</v>
      </c>
      <c r="B191" s="585">
        <v>3706.97</v>
      </c>
    </row>
    <row r="192" spans="1:2" ht="18.75" customHeight="1">
      <c r="A192" s="110">
        <v>46020</v>
      </c>
      <c r="B192" s="585">
        <v>3716.05</v>
      </c>
    </row>
    <row r="193" spans="1:2" ht="18.75" customHeight="1">
      <c r="A193" s="110">
        <v>46019</v>
      </c>
      <c r="B193" s="585">
        <v>3716.05</v>
      </c>
    </row>
    <row r="194" spans="1:2" ht="18.75" customHeight="1">
      <c r="A194" s="110">
        <v>46018</v>
      </c>
      <c r="B194" s="585">
        <v>3716.05</v>
      </c>
    </row>
    <row r="195" spans="1:2" ht="18.75" customHeight="1">
      <c r="A195" s="110">
        <v>46017</v>
      </c>
      <c r="B195" s="585">
        <v>3706.94</v>
      </c>
    </row>
    <row r="196" spans="1:2" ht="18.75" customHeight="1">
      <c r="A196" s="110">
        <v>46016</v>
      </c>
      <c r="B196" s="585">
        <v>3706.94</v>
      </c>
    </row>
    <row r="197" spans="1:2" ht="18.75" customHeight="1">
      <c r="A197" s="110">
        <v>46015</v>
      </c>
      <c r="B197" s="585">
        <v>3759.48</v>
      </c>
    </row>
    <row r="198" spans="1:2" ht="18.75" customHeight="1">
      <c r="A198" s="110">
        <v>46014</v>
      </c>
      <c r="B198" s="585">
        <v>3792.59</v>
      </c>
    </row>
    <row r="199" spans="1:2" ht="18.75" customHeight="1">
      <c r="A199" s="110">
        <v>46013</v>
      </c>
      <c r="B199" s="585">
        <v>3817.93</v>
      </c>
    </row>
    <row r="200" spans="1:2" ht="18.75" customHeight="1">
      <c r="A200" s="110">
        <v>46012</v>
      </c>
      <c r="B200" s="585">
        <v>3817.93</v>
      </c>
    </row>
    <row r="201" spans="1:2" ht="18.75" customHeight="1">
      <c r="A201" s="110">
        <v>46011</v>
      </c>
      <c r="B201" s="585">
        <v>3817.93</v>
      </c>
    </row>
    <row r="202" spans="1:2" ht="18.75" customHeight="1">
      <c r="A202" s="110">
        <v>46010</v>
      </c>
      <c r="B202" s="585">
        <v>3874.71</v>
      </c>
    </row>
    <row r="203" spans="1:2" ht="18.75" customHeight="1">
      <c r="A203" s="110">
        <v>46009</v>
      </c>
      <c r="B203" s="585">
        <v>3866.77</v>
      </c>
    </row>
    <row r="204" spans="1:2" ht="18.75" customHeight="1">
      <c r="A204" s="110">
        <v>46008</v>
      </c>
      <c r="B204" s="585">
        <v>3847.1</v>
      </c>
    </row>
    <row r="205" spans="1:2" ht="18.75" customHeight="1">
      <c r="A205" s="110">
        <v>46007</v>
      </c>
      <c r="B205" s="585">
        <v>3817.59</v>
      </c>
    </row>
    <row r="206" spans="1:2" ht="18.75" customHeight="1">
      <c r="A206" s="110">
        <v>46006</v>
      </c>
      <c r="B206" s="585">
        <v>3788.53</v>
      </c>
    </row>
    <row r="207" spans="1:2" ht="18.75" customHeight="1">
      <c r="A207" s="110">
        <v>46005</v>
      </c>
      <c r="B207" s="585">
        <v>3788.53</v>
      </c>
    </row>
    <row r="208" spans="1:2" ht="18.75" customHeight="1">
      <c r="A208" s="110">
        <v>46004</v>
      </c>
      <c r="B208" s="585">
        <v>3788.53</v>
      </c>
    </row>
    <row r="209" spans="1:2" ht="18.75" customHeight="1">
      <c r="A209" s="110">
        <v>46003</v>
      </c>
      <c r="B209" s="585">
        <v>3810.99</v>
      </c>
    </row>
    <row r="210" spans="1:2" ht="18.75" customHeight="1">
      <c r="A210" s="110">
        <v>46002</v>
      </c>
      <c r="B210" s="585">
        <v>3854.28</v>
      </c>
    </row>
    <row r="211" spans="1:2" ht="18.75" customHeight="1">
      <c r="A211" s="110">
        <v>46001</v>
      </c>
      <c r="B211" s="585">
        <v>3861.34</v>
      </c>
    </row>
    <row r="212" spans="1:2" ht="18.75" customHeight="1">
      <c r="A212" s="110">
        <v>46000</v>
      </c>
      <c r="B212" s="585">
        <v>3830.02</v>
      </c>
    </row>
    <row r="213" spans="1:2" ht="18.75" customHeight="1">
      <c r="A213" s="110">
        <v>45999</v>
      </c>
      <c r="B213" s="585">
        <v>3830.02</v>
      </c>
    </row>
    <row r="214" spans="1:2" ht="18.75" customHeight="1">
      <c r="A214" s="110">
        <v>45998</v>
      </c>
      <c r="B214" s="585">
        <v>3830.02</v>
      </c>
    </row>
    <row r="215" spans="1:2" ht="18.75" customHeight="1">
      <c r="A215" s="110">
        <v>45997</v>
      </c>
      <c r="B215" s="585">
        <v>3830.02</v>
      </c>
    </row>
    <row r="216" spans="1:2" ht="18.75" customHeight="1">
      <c r="A216" s="110">
        <v>45996</v>
      </c>
      <c r="B216" s="585">
        <v>3757.92</v>
      </c>
    </row>
    <row r="217" spans="1:2" ht="18.75" customHeight="1">
      <c r="A217" s="110">
        <v>45995</v>
      </c>
      <c r="B217" s="585">
        <v>3780.8</v>
      </c>
    </row>
    <row r="218" spans="1:2" ht="18.75" customHeight="1">
      <c r="A218" s="110">
        <v>45994</v>
      </c>
      <c r="B218" s="585">
        <v>3817.66</v>
      </c>
    </row>
    <row r="219" spans="1:2" ht="18.75" customHeight="1">
      <c r="A219" s="110">
        <v>45993</v>
      </c>
      <c r="B219" s="585">
        <v>3784.43</v>
      </c>
    </row>
    <row r="220" spans="1:2" ht="18.75" customHeight="1">
      <c r="A220" s="110">
        <v>45992</v>
      </c>
      <c r="B220" s="585">
        <v>3744.43</v>
      </c>
    </row>
    <row r="221" spans="1:2" ht="18.75" customHeight="1">
      <c r="A221" s="110">
        <v>45991</v>
      </c>
      <c r="B221" s="585">
        <v>3744.43</v>
      </c>
    </row>
    <row r="222" spans="1:2" ht="18.75" customHeight="1">
      <c r="A222" s="110">
        <v>45990</v>
      </c>
      <c r="B222" s="585">
        <v>3744.43</v>
      </c>
    </row>
    <row r="223" spans="1:2" ht="18.75" customHeight="1">
      <c r="A223" s="110">
        <v>45989</v>
      </c>
      <c r="B223" s="585">
        <v>3773.6</v>
      </c>
    </row>
    <row r="224" spans="1:2" ht="18.75" customHeight="1">
      <c r="A224" s="110">
        <v>45988</v>
      </c>
      <c r="B224" s="585">
        <v>3773.6</v>
      </c>
    </row>
    <row r="225" spans="1:2" ht="18.75" customHeight="1">
      <c r="A225" s="110">
        <v>45987</v>
      </c>
      <c r="B225" s="585">
        <v>3806.16</v>
      </c>
    </row>
    <row r="226" spans="1:2" ht="18.75" customHeight="1">
      <c r="A226" s="110">
        <v>45986</v>
      </c>
      <c r="B226" s="585">
        <v>3804.09</v>
      </c>
    </row>
    <row r="227" spans="1:2" ht="18.75" customHeight="1">
      <c r="A227" s="110">
        <v>45985</v>
      </c>
      <c r="B227" s="585">
        <v>3808.77</v>
      </c>
    </row>
    <row r="228" spans="1:2" ht="18.75" customHeight="1">
      <c r="A228" s="110">
        <v>45984</v>
      </c>
      <c r="B228" s="585">
        <v>3808.77</v>
      </c>
    </row>
    <row r="229" spans="1:2" ht="18.75" customHeight="1">
      <c r="A229" s="110">
        <v>45983</v>
      </c>
      <c r="B229" s="585">
        <v>3808.77</v>
      </c>
    </row>
    <row r="230" spans="1:2" ht="18.75" customHeight="1">
      <c r="A230" s="110">
        <v>45982</v>
      </c>
      <c r="B230" s="585">
        <v>3741.27</v>
      </c>
    </row>
    <row r="231" spans="1:2" ht="18.75" customHeight="1">
      <c r="A231" s="110">
        <v>45981</v>
      </c>
      <c r="B231" s="585">
        <v>3716.73</v>
      </c>
    </row>
    <row r="232" spans="1:2" ht="18.75" customHeight="1">
      <c r="A232" s="110">
        <v>45980</v>
      </c>
      <c r="B232" s="585">
        <v>3737.55</v>
      </c>
    </row>
    <row r="233" spans="1:2" ht="18.75" customHeight="1">
      <c r="A233" s="110">
        <v>45979</v>
      </c>
      <c r="B233" s="585">
        <v>3764.77</v>
      </c>
    </row>
    <row r="234" spans="1:2" ht="18.75" customHeight="1">
      <c r="A234" s="110">
        <v>45978</v>
      </c>
      <c r="B234" s="585">
        <v>3764.77</v>
      </c>
    </row>
    <row r="235" spans="1:2" ht="18.75" customHeight="1">
      <c r="A235" s="110">
        <v>45977</v>
      </c>
      <c r="B235" s="585">
        <v>3764.77</v>
      </c>
    </row>
    <row r="236" spans="1:2" ht="18.75" customHeight="1">
      <c r="A236" s="110">
        <v>45976</v>
      </c>
      <c r="B236" s="585">
        <v>3764.77</v>
      </c>
    </row>
    <row r="237" spans="1:2" ht="18.75" customHeight="1">
      <c r="A237" s="110">
        <v>45975</v>
      </c>
      <c r="B237" s="585">
        <v>3719.6</v>
      </c>
    </row>
    <row r="238" spans="1:2" ht="18.75" customHeight="1">
      <c r="A238" s="110">
        <v>45974</v>
      </c>
      <c r="B238" s="585">
        <v>3719.71</v>
      </c>
    </row>
    <row r="239" spans="1:2" ht="18.75" customHeight="1">
      <c r="A239" s="110">
        <v>45973</v>
      </c>
      <c r="B239" s="585">
        <v>3760.93</v>
      </c>
    </row>
    <row r="240" spans="1:2" ht="18.75" customHeight="1">
      <c r="A240" s="110">
        <v>45972</v>
      </c>
      <c r="B240" s="585">
        <v>3760.93</v>
      </c>
    </row>
    <row r="241" spans="1:2" ht="18.75" customHeight="1">
      <c r="A241" s="110">
        <v>45971</v>
      </c>
      <c r="B241" s="585">
        <v>3779.2</v>
      </c>
    </row>
    <row r="242" spans="1:2" ht="18.75" customHeight="1">
      <c r="A242" s="110">
        <v>45970</v>
      </c>
      <c r="B242" s="585">
        <v>3779.2</v>
      </c>
    </row>
    <row r="243" spans="1:2" ht="18.75" customHeight="1">
      <c r="A243" s="110">
        <v>45969</v>
      </c>
      <c r="B243" s="585">
        <v>3779.2</v>
      </c>
    </row>
    <row r="244" spans="1:2" ht="18.75" customHeight="1">
      <c r="A244" s="110">
        <v>45968</v>
      </c>
      <c r="B244" s="585">
        <v>3807.06</v>
      </c>
    </row>
    <row r="245" spans="1:2" ht="18.75" customHeight="1">
      <c r="A245" s="110">
        <v>45967</v>
      </c>
      <c r="B245" s="585">
        <v>3839.47</v>
      </c>
    </row>
    <row r="246" spans="1:2" ht="18.75" customHeight="1">
      <c r="A246" s="110">
        <v>45966</v>
      </c>
      <c r="B246" s="585">
        <v>3872.47</v>
      </c>
    </row>
    <row r="247" spans="1:2" ht="18.75" customHeight="1">
      <c r="A247" s="110">
        <v>45965</v>
      </c>
      <c r="B247" s="585">
        <v>3860.12</v>
      </c>
    </row>
    <row r="248" spans="1:2" ht="18.75" customHeight="1">
      <c r="A248" s="110">
        <v>45964</v>
      </c>
      <c r="B248" s="585">
        <v>3860.12</v>
      </c>
    </row>
    <row r="249" spans="1:2" ht="18.75" customHeight="1">
      <c r="A249" s="110">
        <v>45963</v>
      </c>
      <c r="B249" s="585">
        <v>3860.12</v>
      </c>
    </row>
    <row r="250" spans="1:2" ht="18.75" customHeight="1">
      <c r="A250" s="110">
        <v>45962</v>
      </c>
      <c r="B250" s="585">
        <v>3860.12</v>
      </c>
    </row>
    <row r="251" spans="1:2" ht="18.75" customHeight="1">
      <c r="A251" s="110">
        <v>45961</v>
      </c>
      <c r="B251" s="585">
        <v>3870.42</v>
      </c>
    </row>
    <row r="252" spans="1:2" ht="18.75" customHeight="1">
      <c r="A252" s="110">
        <v>45960</v>
      </c>
      <c r="B252" s="585">
        <v>3885.29</v>
      </c>
    </row>
    <row r="253" spans="1:2" ht="18.75" customHeight="1">
      <c r="A253" s="110">
        <v>45959</v>
      </c>
      <c r="B253" s="585">
        <v>3874.84</v>
      </c>
    </row>
    <row r="254" spans="1:2" ht="18.75" customHeight="1">
      <c r="A254" s="110">
        <v>45958</v>
      </c>
      <c r="B254" s="585">
        <v>3844.2</v>
      </c>
    </row>
    <row r="255" spans="1:2" ht="18.75" customHeight="1">
      <c r="A255" s="110">
        <v>45957</v>
      </c>
      <c r="B255" s="585">
        <v>3858.63</v>
      </c>
    </row>
    <row r="256" spans="1:2" ht="18.75" customHeight="1">
      <c r="A256" s="110">
        <v>45956</v>
      </c>
      <c r="B256" s="585">
        <v>3858.63</v>
      </c>
    </row>
    <row r="257" spans="1:2" ht="18.75" customHeight="1">
      <c r="A257" s="110">
        <v>45955</v>
      </c>
      <c r="B257" s="585">
        <v>3858.63</v>
      </c>
    </row>
    <row r="258" spans="1:2" ht="18.75" customHeight="1">
      <c r="A258" s="110">
        <v>45954</v>
      </c>
      <c r="B258" s="585">
        <v>3888.76</v>
      </c>
    </row>
    <row r="259" spans="1:2" ht="18.75" customHeight="1">
      <c r="A259" s="110">
        <v>45953</v>
      </c>
      <c r="B259" s="585">
        <v>3900.82</v>
      </c>
    </row>
    <row r="260" spans="1:2" ht="18.75" customHeight="1">
      <c r="A260" s="110">
        <v>45952</v>
      </c>
      <c r="B260" s="585">
        <v>3876.6</v>
      </c>
    </row>
    <row r="261" spans="1:2" ht="18.75" customHeight="1">
      <c r="A261" s="110">
        <v>45951</v>
      </c>
      <c r="B261" s="585">
        <v>3877.26</v>
      </c>
    </row>
    <row r="262" spans="1:2" ht="18.75" customHeight="1">
      <c r="A262" s="110">
        <v>45950</v>
      </c>
      <c r="B262" s="585">
        <v>3808.12</v>
      </c>
    </row>
    <row r="263" spans="1:2" ht="18.75" customHeight="1">
      <c r="A263" s="110">
        <v>45949</v>
      </c>
      <c r="B263" s="585">
        <v>3808.12</v>
      </c>
    </row>
    <row r="264" spans="1:2" ht="18.75" customHeight="1">
      <c r="A264" s="110">
        <v>45948</v>
      </c>
      <c r="B264" s="585">
        <v>3808.12</v>
      </c>
    </row>
    <row r="265" spans="1:2" ht="18.75" customHeight="1">
      <c r="A265" s="110">
        <v>45947</v>
      </c>
      <c r="B265" s="585">
        <v>3877.07</v>
      </c>
    </row>
    <row r="266" spans="1:2" ht="18.75" customHeight="1">
      <c r="A266" s="110">
        <v>45946</v>
      </c>
      <c r="B266" s="585">
        <v>3902.16</v>
      </c>
    </row>
    <row r="267" spans="1:2" ht="18.75" customHeight="1">
      <c r="A267" s="110">
        <v>45945</v>
      </c>
      <c r="B267" s="585">
        <v>3933.31</v>
      </c>
    </row>
    <row r="268" spans="1:2" ht="18.75" customHeight="1">
      <c r="A268" s="110">
        <v>45944</v>
      </c>
      <c r="B268" s="585">
        <v>3913.24</v>
      </c>
    </row>
    <row r="269" spans="1:2" ht="18.75" customHeight="1">
      <c r="A269" s="110">
        <v>45943</v>
      </c>
      <c r="B269" s="585">
        <v>3913.24</v>
      </c>
    </row>
    <row r="270" spans="1:2" ht="18.75" customHeight="1">
      <c r="A270" s="110">
        <v>45942</v>
      </c>
      <c r="B270" s="585">
        <v>3913.24</v>
      </c>
    </row>
    <row r="271" spans="1:2" ht="18.75" customHeight="1">
      <c r="A271" s="110">
        <v>45941</v>
      </c>
      <c r="B271" s="585">
        <v>3913.24</v>
      </c>
    </row>
    <row r="272" spans="1:2" ht="18.75" customHeight="1">
      <c r="A272" s="110">
        <v>45940</v>
      </c>
      <c r="B272" s="585">
        <v>3894.99</v>
      </c>
    </row>
    <row r="273" spans="1:2" ht="18.75" customHeight="1">
      <c r="A273" s="110">
        <v>45939</v>
      </c>
      <c r="B273" s="585">
        <v>3879.8</v>
      </c>
    </row>
    <row r="274" spans="1:2" ht="18.75" customHeight="1">
      <c r="A274" s="110">
        <v>45938</v>
      </c>
      <c r="B274" s="585">
        <v>3867.54</v>
      </c>
    </row>
    <row r="275" spans="1:2" ht="18.75" customHeight="1">
      <c r="A275" s="110">
        <v>45937</v>
      </c>
      <c r="B275" s="585">
        <v>3853.19</v>
      </c>
    </row>
    <row r="276" spans="1:2" ht="18.75" customHeight="1">
      <c r="A276" s="110">
        <v>45936</v>
      </c>
      <c r="B276" s="585">
        <v>3874.18</v>
      </c>
    </row>
    <row r="277" spans="1:2" ht="18.75" customHeight="1">
      <c r="A277" s="110">
        <v>45935</v>
      </c>
      <c r="B277" s="585">
        <v>3874.18</v>
      </c>
    </row>
    <row r="278" spans="1:2" ht="18.75" customHeight="1">
      <c r="A278" s="110">
        <v>45934</v>
      </c>
      <c r="B278" s="585">
        <v>3874.18</v>
      </c>
    </row>
    <row r="279" spans="1:2" ht="18.75" customHeight="1">
      <c r="A279" s="110">
        <v>45933</v>
      </c>
      <c r="B279" s="585">
        <v>3897.64</v>
      </c>
    </row>
    <row r="280" spans="1:2" ht="18.75" customHeight="1">
      <c r="A280" s="110">
        <v>45932</v>
      </c>
      <c r="B280" s="585">
        <v>3890</v>
      </c>
    </row>
    <row r="281" spans="1:2" ht="18.75" customHeight="1">
      <c r="A281" s="110">
        <v>45931</v>
      </c>
      <c r="B281" s="585">
        <v>3923.55</v>
      </c>
    </row>
    <row r="282" spans="1:2" ht="18.75" customHeight="1">
      <c r="A282" s="110">
        <v>45930</v>
      </c>
      <c r="B282" s="585">
        <v>3901.29</v>
      </c>
    </row>
    <row r="283" spans="1:2" ht="18.75" customHeight="1">
      <c r="A283" s="110">
        <v>45929</v>
      </c>
      <c r="B283" s="585">
        <v>3908.12</v>
      </c>
    </row>
    <row r="284" spans="1:2" ht="18.75" customHeight="1">
      <c r="A284" s="110">
        <v>45928</v>
      </c>
      <c r="B284" s="585">
        <v>3908.12</v>
      </c>
    </row>
    <row r="285" spans="1:2" ht="18.75" customHeight="1">
      <c r="A285" s="110">
        <v>45927</v>
      </c>
      <c r="B285" s="585">
        <v>3908.12</v>
      </c>
    </row>
    <row r="286" spans="1:2" ht="18.75" customHeight="1">
      <c r="A286" s="110">
        <v>45926</v>
      </c>
      <c r="B286" s="585">
        <v>3898.87</v>
      </c>
    </row>
    <row r="287" spans="1:2" ht="18.75" customHeight="1">
      <c r="A287" s="110">
        <v>45925</v>
      </c>
      <c r="B287" s="585">
        <v>3881.26</v>
      </c>
    </row>
    <row r="288" spans="1:2" ht="18.75" customHeight="1">
      <c r="A288" s="110">
        <v>45924</v>
      </c>
      <c r="B288" s="585">
        <v>3844.47</v>
      </c>
    </row>
    <row r="289" spans="1:2" ht="18.75" customHeight="1">
      <c r="A289" s="110">
        <v>45923</v>
      </c>
      <c r="B289" s="585">
        <v>3852.16</v>
      </c>
    </row>
    <row r="290" spans="1:2" ht="18.75" customHeight="1">
      <c r="A290" s="110">
        <v>45922</v>
      </c>
      <c r="B290" s="585">
        <v>3891.19</v>
      </c>
    </row>
    <row r="291" spans="1:2" ht="18.75" customHeight="1">
      <c r="A291" s="110">
        <v>45921</v>
      </c>
      <c r="B291" s="585">
        <v>3891.19</v>
      </c>
    </row>
    <row r="292" spans="1:2" ht="18.75" customHeight="1">
      <c r="A292" s="110">
        <v>45920</v>
      </c>
      <c r="B292" s="585">
        <v>3891.19</v>
      </c>
    </row>
    <row r="293" spans="1:2" ht="18.75" customHeight="1">
      <c r="A293" s="110">
        <v>45919</v>
      </c>
      <c r="B293" s="585">
        <v>3892.45</v>
      </c>
    </row>
    <row r="294" spans="1:2" ht="18.75" customHeight="1">
      <c r="A294" s="110">
        <v>45918</v>
      </c>
      <c r="B294" s="585">
        <v>3880.01</v>
      </c>
    </row>
    <row r="295" spans="1:2" ht="18.75" customHeight="1">
      <c r="A295" s="110">
        <v>45917</v>
      </c>
      <c r="B295" s="585">
        <v>3881.92</v>
      </c>
    </row>
    <row r="296" spans="1:2" ht="18.75" customHeight="1">
      <c r="A296" s="110">
        <v>45916</v>
      </c>
      <c r="B296" s="585">
        <v>3897.57</v>
      </c>
    </row>
    <row r="297" spans="1:2" ht="18.75" customHeight="1">
      <c r="A297" s="110">
        <v>45915</v>
      </c>
      <c r="B297" s="585">
        <v>3906.24</v>
      </c>
    </row>
    <row r="298" spans="1:2" ht="18.75" customHeight="1">
      <c r="A298" s="110">
        <v>45914</v>
      </c>
      <c r="B298" s="585">
        <v>3906.24</v>
      </c>
    </row>
    <row r="299" spans="1:2" ht="18.75" customHeight="1">
      <c r="A299" s="110">
        <v>45913</v>
      </c>
      <c r="B299" s="585">
        <v>3906.24</v>
      </c>
    </row>
    <row r="300" spans="1:2" ht="18.75" customHeight="1">
      <c r="A300" s="110">
        <v>45912</v>
      </c>
      <c r="B300" s="585">
        <v>3903.18</v>
      </c>
    </row>
    <row r="301" spans="1:2" ht="18.75" customHeight="1">
      <c r="A301" s="110">
        <v>45911</v>
      </c>
      <c r="B301" s="585">
        <v>3921.58</v>
      </c>
    </row>
    <row r="302" spans="1:2" ht="18.75" customHeight="1">
      <c r="A302" s="110">
        <v>45910</v>
      </c>
      <c r="B302" s="585">
        <v>3919.13</v>
      </c>
    </row>
    <row r="303" spans="1:2" ht="18.75" customHeight="1">
      <c r="A303" s="110">
        <v>45909</v>
      </c>
      <c r="B303" s="585">
        <v>3945.29</v>
      </c>
    </row>
    <row r="304" spans="1:2" ht="18.75" customHeight="1">
      <c r="A304" s="110">
        <v>45908</v>
      </c>
      <c r="B304" s="585">
        <v>3960.94</v>
      </c>
    </row>
    <row r="305" spans="1:2" ht="18.75" customHeight="1">
      <c r="A305" s="110">
        <v>45907</v>
      </c>
      <c r="B305" s="585">
        <v>3960.94</v>
      </c>
    </row>
    <row r="306" spans="1:2" ht="18.75" customHeight="1">
      <c r="A306" s="110">
        <v>45906</v>
      </c>
      <c r="B306" s="585">
        <v>3960.94</v>
      </c>
    </row>
    <row r="307" spans="1:2" ht="18.75" customHeight="1">
      <c r="A307" s="110">
        <v>45905</v>
      </c>
      <c r="B307" s="585">
        <v>3991.09</v>
      </c>
    </row>
    <row r="308" spans="1:2" ht="18.75" customHeight="1">
      <c r="A308" s="110">
        <v>45904</v>
      </c>
      <c r="B308" s="585">
        <v>4002.86</v>
      </c>
    </row>
    <row r="309" spans="1:2" ht="18.75" customHeight="1">
      <c r="A309" s="110">
        <v>45903</v>
      </c>
      <c r="B309" s="585">
        <v>4016.94</v>
      </c>
    </row>
    <row r="310" spans="1:2" ht="18.75" customHeight="1">
      <c r="A310" s="110">
        <v>45902</v>
      </c>
      <c r="B310" s="585">
        <v>4018.41</v>
      </c>
    </row>
    <row r="311" spans="1:2" ht="18.75" customHeight="1">
      <c r="A311" s="110">
        <v>45901</v>
      </c>
      <c r="B311" s="585">
        <v>4018.41</v>
      </c>
    </row>
    <row r="312" spans="1:2" ht="18.75" customHeight="1">
      <c r="A312" s="110">
        <v>45900</v>
      </c>
      <c r="B312" s="585">
        <v>4018.41</v>
      </c>
    </row>
    <row r="313" spans="1:2" ht="18.75" customHeight="1">
      <c r="A313" s="110">
        <v>45899</v>
      </c>
      <c r="B313" s="585">
        <v>4018.41</v>
      </c>
    </row>
    <row r="314" spans="1:2" ht="18.75" customHeight="1">
      <c r="A314" s="110">
        <v>45898</v>
      </c>
      <c r="B314" s="585">
        <v>4019.09</v>
      </c>
    </row>
    <row r="315" spans="1:2" ht="18.75" customHeight="1">
      <c r="A315" s="110">
        <v>45897</v>
      </c>
      <c r="B315" s="585">
        <v>4051.97</v>
      </c>
    </row>
    <row r="316" spans="1:2" ht="18.75" customHeight="1">
      <c r="A316" s="110">
        <v>45896</v>
      </c>
      <c r="B316" s="585">
        <v>4044.51</v>
      </c>
    </row>
    <row r="317" spans="1:2" ht="18.75" customHeight="1">
      <c r="A317" s="110">
        <v>45895</v>
      </c>
      <c r="B317" s="585">
        <v>4017.44</v>
      </c>
    </row>
    <row r="318" spans="1:2" ht="18.75" customHeight="1">
      <c r="A318" s="110">
        <v>45894</v>
      </c>
      <c r="B318" s="585">
        <v>4008.7</v>
      </c>
    </row>
    <row r="319" spans="1:2" ht="18.75" customHeight="1">
      <c r="A319" s="110">
        <v>45893</v>
      </c>
      <c r="B319" s="585">
        <v>4008.7</v>
      </c>
    </row>
    <row r="320" spans="1:2" ht="18.75" customHeight="1">
      <c r="A320" s="110">
        <v>45892</v>
      </c>
      <c r="B320" s="585">
        <v>4008.7</v>
      </c>
    </row>
    <row r="321" spans="1:2" ht="18.75" customHeight="1">
      <c r="A321" s="110">
        <v>45891</v>
      </c>
      <c r="B321" s="585">
        <v>4034.18</v>
      </c>
    </row>
    <row r="322" spans="1:2" ht="18.75" customHeight="1">
      <c r="A322" s="110">
        <v>45890</v>
      </c>
      <c r="B322" s="585">
        <v>4025.51</v>
      </c>
    </row>
    <row r="323" spans="1:2" ht="18.75" customHeight="1">
      <c r="A323" s="110">
        <v>45889</v>
      </c>
      <c r="B323" s="585">
        <v>4036.42</v>
      </c>
    </row>
    <row r="324" spans="1:2" ht="18.75" customHeight="1">
      <c r="A324" s="110">
        <v>45888</v>
      </c>
      <c r="B324" s="585">
        <v>4019.24</v>
      </c>
    </row>
    <row r="325" spans="1:2" ht="18.75" customHeight="1">
      <c r="A325" s="110">
        <v>45887</v>
      </c>
      <c r="B325" s="585">
        <v>4019.24</v>
      </c>
    </row>
    <row r="326" spans="1:2" ht="18.75" customHeight="1">
      <c r="A326" s="110">
        <v>45886</v>
      </c>
      <c r="B326" s="585">
        <v>4019.24</v>
      </c>
    </row>
    <row r="327" spans="1:2" ht="18.75" customHeight="1">
      <c r="A327" s="110">
        <v>45885</v>
      </c>
      <c r="B327" s="585">
        <v>4019.24</v>
      </c>
    </row>
    <row r="328" spans="1:2" ht="18.75" customHeight="1">
      <c r="A328" s="110">
        <v>45884</v>
      </c>
      <c r="B328" s="585">
        <v>4048.74</v>
      </c>
    </row>
    <row r="329" spans="1:2" ht="18.75" customHeight="1">
      <c r="A329" s="110">
        <v>45883</v>
      </c>
      <c r="B329" s="585">
        <v>4020.64</v>
      </c>
    </row>
    <row r="330" spans="1:2" ht="18.75" customHeight="1">
      <c r="A330" s="110">
        <v>45882</v>
      </c>
      <c r="B330" s="585">
        <v>4017.12</v>
      </c>
    </row>
    <row r="331" spans="1:2" ht="18.75" customHeight="1">
      <c r="A331" s="110">
        <v>45881</v>
      </c>
      <c r="B331" s="585">
        <v>4045.87</v>
      </c>
    </row>
    <row r="332" spans="1:2" ht="18.75" customHeight="1">
      <c r="A332" s="110">
        <v>45880</v>
      </c>
      <c r="B332" s="585">
        <v>4034.74</v>
      </c>
    </row>
    <row r="333" spans="1:2" ht="18.75" customHeight="1">
      <c r="A333" s="110">
        <v>45879</v>
      </c>
      <c r="B333" s="585">
        <v>4034.74</v>
      </c>
    </row>
    <row r="334" spans="1:2" ht="18.75" customHeight="1">
      <c r="A334" s="110">
        <v>45878</v>
      </c>
      <c r="B334" s="585">
        <v>4034.74</v>
      </c>
    </row>
    <row r="335" spans="1:2" ht="18.75" customHeight="1">
      <c r="A335" s="110">
        <v>45877</v>
      </c>
      <c r="B335" s="585">
        <v>4049.35</v>
      </c>
    </row>
    <row r="336" spans="1:2" ht="18.75" customHeight="1">
      <c r="A336" s="110">
        <v>45876</v>
      </c>
      <c r="B336" s="585">
        <v>4049.35</v>
      </c>
    </row>
    <row r="337" spans="1:2" ht="18.75" customHeight="1">
      <c r="A337" s="110">
        <v>45875</v>
      </c>
      <c r="B337" s="585">
        <v>4093.12</v>
      </c>
    </row>
    <row r="338" spans="1:2" ht="18.75" customHeight="1">
      <c r="A338" s="110">
        <v>45874</v>
      </c>
      <c r="B338" s="585">
        <v>4097.38</v>
      </c>
    </row>
    <row r="339" spans="1:2" ht="18.75" customHeight="1">
      <c r="A339" s="110">
        <v>45873</v>
      </c>
      <c r="B339" s="585">
        <v>4129.42</v>
      </c>
    </row>
    <row r="340" spans="1:2" ht="18.75" customHeight="1">
      <c r="A340" s="110">
        <v>45872</v>
      </c>
      <c r="B340" s="585">
        <v>4129.42</v>
      </c>
    </row>
    <row r="341" spans="1:2" ht="18.75" customHeight="1">
      <c r="A341" s="110">
        <v>45871</v>
      </c>
      <c r="B341" s="585">
        <v>4129.42</v>
      </c>
    </row>
    <row r="342" spans="1:2" ht="18.75" customHeight="1">
      <c r="A342" s="110">
        <v>45870</v>
      </c>
      <c r="B342" s="585">
        <v>4186.71</v>
      </c>
    </row>
    <row r="343" spans="1:2">
      <c r="A343" s="110">
        <v>45869</v>
      </c>
      <c r="B343" s="585">
        <v>4179.6899999999996</v>
      </c>
    </row>
    <row r="344" spans="1:2">
      <c r="A344" s="110">
        <v>45868</v>
      </c>
      <c r="B344" s="585">
        <v>4154.79</v>
      </c>
    </row>
    <row r="345" spans="1:2">
      <c r="A345" s="110">
        <v>45867</v>
      </c>
      <c r="B345" s="585">
        <v>4170.59</v>
      </c>
    </row>
    <row r="346" spans="1:2">
      <c r="A346" s="110">
        <v>45866</v>
      </c>
      <c r="B346" s="585">
        <v>4110.4799999999996</v>
      </c>
    </row>
    <row r="347" spans="1:2">
      <c r="A347" s="110">
        <v>45865</v>
      </c>
      <c r="B347" s="585">
        <v>4110.4799999999996</v>
      </c>
    </row>
    <row r="348" spans="1:2">
      <c r="A348" s="110">
        <v>45864</v>
      </c>
      <c r="B348" s="585">
        <v>4110.4799999999996</v>
      </c>
    </row>
    <row r="349" spans="1:2">
      <c r="A349" s="110">
        <v>45863</v>
      </c>
      <c r="B349" s="585">
        <v>4063.31</v>
      </c>
    </row>
    <row r="350" spans="1:2">
      <c r="A350" s="110">
        <v>45862</v>
      </c>
      <c r="B350" s="585">
        <v>4052.86</v>
      </c>
    </row>
    <row r="351" spans="1:2">
      <c r="A351" s="110">
        <v>45861</v>
      </c>
      <c r="B351" s="585">
        <v>4061.36</v>
      </c>
    </row>
    <row r="352" spans="1:2">
      <c r="A352" s="110">
        <v>45860</v>
      </c>
      <c r="B352" s="585">
        <v>4026.27</v>
      </c>
    </row>
    <row r="353" spans="1:2">
      <c r="A353" s="110">
        <v>45859</v>
      </c>
      <c r="B353" s="585">
        <v>4000.61</v>
      </c>
    </row>
    <row r="354" spans="1:2">
      <c r="A354" s="110">
        <v>45858</v>
      </c>
      <c r="B354" s="585">
        <v>4000.61</v>
      </c>
    </row>
    <row r="355" spans="1:2">
      <c r="A355" s="110">
        <v>45857</v>
      </c>
      <c r="B355" s="585">
        <v>4000.61</v>
      </c>
    </row>
    <row r="356" spans="1:2">
      <c r="A356" s="110">
        <v>45856</v>
      </c>
      <c r="B356" s="585">
        <v>4016.44</v>
      </c>
    </row>
    <row r="357" spans="1:2">
      <c r="A357" s="110">
        <v>45855</v>
      </c>
      <c r="B357" s="585">
        <v>4031.86</v>
      </c>
    </row>
    <row r="358" spans="1:2">
      <c r="A358" s="110">
        <v>45854</v>
      </c>
      <c r="B358" s="585">
        <v>4015.04</v>
      </c>
    </row>
    <row r="359" spans="1:2">
      <c r="A359" s="110">
        <v>45853</v>
      </c>
      <c r="B359" s="585">
        <v>4011.79</v>
      </c>
    </row>
    <row r="360" spans="1:2">
      <c r="A360" s="110">
        <v>45852</v>
      </c>
      <c r="B360" s="585">
        <v>4003.9</v>
      </c>
    </row>
    <row r="361" spans="1:2">
      <c r="A361" s="110">
        <v>45851</v>
      </c>
      <c r="B361" s="585">
        <v>4003.9</v>
      </c>
    </row>
    <row r="362" spans="1:2">
      <c r="A362" s="110">
        <v>45850</v>
      </c>
      <c r="B362" s="585">
        <v>4003.9</v>
      </c>
    </row>
    <row r="363" spans="1:2">
      <c r="A363" s="110">
        <v>45849</v>
      </c>
      <c r="B363" s="585">
        <v>4013.5</v>
      </c>
    </row>
    <row r="364" spans="1:2">
      <c r="A364" s="110">
        <v>45848</v>
      </c>
      <c r="B364" s="585">
        <v>4026.09</v>
      </c>
    </row>
    <row r="365" spans="1:2">
      <c r="A365" s="110">
        <v>45847</v>
      </c>
      <c r="B365" s="585">
        <v>4054.13</v>
      </c>
    </row>
    <row r="366" spans="1:2">
      <c r="A366" s="110">
        <v>45846</v>
      </c>
      <c r="B366" s="585">
        <v>4022.29</v>
      </c>
    </row>
    <row r="367" spans="1:2">
      <c r="A367" s="110">
        <v>45845</v>
      </c>
      <c r="B367" s="585">
        <v>3974.37</v>
      </c>
    </row>
    <row r="368" spans="1:2">
      <c r="A368" s="110">
        <v>45844</v>
      </c>
      <c r="B368" s="585">
        <v>3974.37</v>
      </c>
    </row>
    <row r="369" spans="1:2">
      <c r="A369" s="110">
        <v>45843</v>
      </c>
      <c r="B369" s="585">
        <v>3974.37</v>
      </c>
    </row>
    <row r="370" spans="1:2">
      <c r="A370" s="110">
        <v>45842</v>
      </c>
      <c r="B370" s="585">
        <v>3974.37</v>
      </c>
    </row>
    <row r="371" spans="1:2">
      <c r="A371" s="110">
        <v>45841</v>
      </c>
      <c r="B371" s="585">
        <v>4006.46</v>
      </c>
    </row>
    <row r="372" spans="1:2">
      <c r="A372" s="110">
        <v>45840</v>
      </c>
      <c r="B372" s="585">
        <v>4047.71</v>
      </c>
    </row>
    <row r="373" spans="1:2">
      <c r="A373" s="110">
        <v>45839</v>
      </c>
      <c r="B373" s="585">
        <v>4069.67</v>
      </c>
    </row>
    <row r="374" spans="1:2" ht="14.25" customHeight="1">
      <c r="A374" s="110">
        <v>45838</v>
      </c>
      <c r="B374" s="585">
        <v>4069.67</v>
      </c>
    </row>
    <row r="375" spans="1:2" ht="14.25" customHeight="1">
      <c r="A375" s="110">
        <v>45837</v>
      </c>
      <c r="B375" s="585">
        <v>4069.67</v>
      </c>
    </row>
    <row r="376" spans="1:2" ht="14.25" customHeight="1">
      <c r="A376" s="110">
        <v>45836</v>
      </c>
      <c r="B376" s="585">
        <v>4069.67</v>
      </c>
    </row>
    <row r="377" spans="1:2" ht="14.25" customHeight="1">
      <c r="A377" s="110">
        <v>45835</v>
      </c>
      <c r="B377" s="585">
        <v>4042.87</v>
      </c>
    </row>
    <row r="378" spans="1:2" ht="14.25" customHeight="1">
      <c r="A378" s="110">
        <v>45834</v>
      </c>
      <c r="B378" s="585">
        <v>4067.64</v>
      </c>
    </row>
    <row r="379" spans="1:2" ht="14.25" customHeight="1">
      <c r="A379" s="110">
        <v>45833</v>
      </c>
      <c r="B379" s="585">
        <v>4081.15</v>
      </c>
    </row>
    <row r="380" spans="1:2" ht="14.25" customHeight="1">
      <c r="A380" s="110">
        <v>45832</v>
      </c>
      <c r="B380" s="585">
        <v>4080.06</v>
      </c>
    </row>
    <row r="381" spans="1:2" ht="14.25" customHeight="1">
      <c r="A381" s="110">
        <v>45831</v>
      </c>
      <c r="B381" s="585">
        <v>4080.06</v>
      </c>
    </row>
    <row r="382" spans="1:2" ht="14.25" customHeight="1">
      <c r="A382" s="110">
        <v>45830</v>
      </c>
      <c r="B382" s="585">
        <v>4080.06</v>
      </c>
    </row>
    <row r="383" spans="1:2" ht="14.25" customHeight="1">
      <c r="A383" s="110">
        <v>45829</v>
      </c>
      <c r="B383" s="585">
        <v>4080.06</v>
      </c>
    </row>
    <row r="384" spans="1:2" ht="14.25" customHeight="1">
      <c r="A384" s="110">
        <v>45828</v>
      </c>
      <c r="B384" s="585">
        <v>4076.32</v>
      </c>
    </row>
    <row r="385" spans="1:2" ht="14.25" customHeight="1">
      <c r="A385" s="110">
        <v>45827</v>
      </c>
      <c r="B385" s="585">
        <v>4076.32</v>
      </c>
    </row>
    <row r="386" spans="1:2" ht="14.25" customHeight="1">
      <c r="A386" s="110">
        <v>45826</v>
      </c>
      <c r="B386" s="585">
        <v>4098.83</v>
      </c>
    </row>
    <row r="387" spans="1:2" ht="14.25" customHeight="1">
      <c r="A387" s="110">
        <v>45825</v>
      </c>
      <c r="B387" s="585">
        <v>4096.4399999999996</v>
      </c>
    </row>
    <row r="388" spans="1:2" ht="14.25" customHeight="1">
      <c r="A388" s="110">
        <v>45824</v>
      </c>
      <c r="B388" s="585">
        <v>4147.34</v>
      </c>
    </row>
    <row r="389" spans="1:2" ht="14.25" customHeight="1">
      <c r="A389" s="110">
        <v>45823</v>
      </c>
      <c r="B389" s="585">
        <v>4147.34</v>
      </c>
    </row>
    <row r="390" spans="1:2" ht="14.25" customHeight="1">
      <c r="A390" s="110">
        <v>45822</v>
      </c>
      <c r="B390" s="585">
        <v>4147.34</v>
      </c>
    </row>
    <row r="391" spans="1:2" ht="14.25" customHeight="1">
      <c r="A391" s="110">
        <v>45821</v>
      </c>
      <c r="B391" s="585">
        <v>4169.13</v>
      </c>
    </row>
    <row r="392" spans="1:2" ht="14.25" customHeight="1">
      <c r="A392" s="110">
        <v>45820</v>
      </c>
      <c r="B392" s="585">
        <v>4190.6099999999997</v>
      </c>
    </row>
    <row r="393" spans="1:2" ht="14.25" customHeight="1">
      <c r="A393" s="110">
        <v>45819</v>
      </c>
      <c r="B393" s="585">
        <v>4190.8999999999996</v>
      </c>
    </row>
    <row r="394" spans="1:2" ht="14.25" customHeight="1">
      <c r="A394" s="110">
        <v>45818</v>
      </c>
      <c r="B394" s="585">
        <v>4138.53</v>
      </c>
    </row>
    <row r="395" spans="1:2" ht="14.25" customHeight="1">
      <c r="A395" s="110">
        <v>45817</v>
      </c>
      <c r="B395" s="585">
        <v>4138.72</v>
      </c>
    </row>
    <row r="396" spans="1:2" ht="14.25" customHeight="1">
      <c r="A396" s="110">
        <v>45816</v>
      </c>
      <c r="B396" s="585">
        <v>4138.72</v>
      </c>
    </row>
    <row r="397" spans="1:2" ht="14.25" customHeight="1">
      <c r="A397" s="110">
        <v>45815</v>
      </c>
      <c r="B397" s="585">
        <v>4138.72</v>
      </c>
    </row>
    <row r="398" spans="1:2" ht="14.25" customHeight="1">
      <c r="A398" s="110">
        <v>45814</v>
      </c>
      <c r="B398" s="585">
        <v>4097.66</v>
      </c>
    </row>
    <row r="399" spans="1:2" ht="14.25" customHeight="1">
      <c r="A399" s="110">
        <v>45813</v>
      </c>
      <c r="B399" s="585">
        <v>4107.8500000000004</v>
      </c>
    </row>
    <row r="400" spans="1:2" ht="14.25" customHeight="1">
      <c r="A400" s="110">
        <v>45812</v>
      </c>
      <c r="B400" s="585">
        <v>4136.71</v>
      </c>
    </row>
    <row r="401" spans="1:2" ht="14.25" customHeight="1">
      <c r="A401" s="110">
        <v>45811</v>
      </c>
      <c r="B401" s="585">
        <v>4148.72</v>
      </c>
    </row>
    <row r="402" spans="1:2" ht="14.25" customHeight="1">
      <c r="A402" s="110">
        <v>45810</v>
      </c>
      <c r="B402" s="585">
        <v>4148.72</v>
      </c>
    </row>
    <row r="403" spans="1:2" ht="14.25" customHeight="1">
      <c r="A403" s="110">
        <v>45809</v>
      </c>
      <c r="B403" s="585">
        <v>4148.72</v>
      </c>
    </row>
    <row r="404" spans="1:2" ht="12.75" customHeight="1">
      <c r="A404" s="110">
        <v>45808</v>
      </c>
      <c r="B404" s="585">
        <v>4148.72</v>
      </c>
    </row>
    <row r="405" spans="1:2" ht="12.75" customHeight="1">
      <c r="A405" s="110">
        <v>45807</v>
      </c>
      <c r="B405" s="585">
        <v>4106.79</v>
      </c>
    </row>
    <row r="406" spans="1:2" ht="12.75" customHeight="1">
      <c r="A406" s="110">
        <v>45806</v>
      </c>
      <c r="B406" s="585">
        <v>4126.4399999999996</v>
      </c>
    </row>
    <row r="407" spans="1:2" ht="12.75" customHeight="1">
      <c r="A407" s="110">
        <v>45805</v>
      </c>
      <c r="B407" s="585">
        <v>4128.1499999999996</v>
      </c>
    </row>
    <row r="408" spans="1:2" ht="12.75" customHeight="1">
      <c r="A408" s="110">
        <v>45804</v>
      </c>
      <c r="B408" s="585">
        <v>4165.41</v>
      </c>
    </row>
    <row r="409" spans="1:2" ht="12.75" customHeight="1">
      <c r="A409" s="110">
        <v>45803</v>
      </c>
      <c r="B409" s="585">
        <v>4165.41</v>
      </c>
    </row>
    <row r="410" spans="1:2" ht="12.75" customHeight="1">
      <c r="A410" s="110">
        <v>45802</v>
      </c>
      <c r="B410" s="585">
        <v>4165.41</v>
      </c>
    </row>
    <row r="411" spans="1:2" ht="12.75" customHeight="1">
      <c r="A411" s="110">
        <v>45801</v>
      </c>
      <c r="B411" s="585">
        <v>4165.41</v>
      </c>
    </row>
    <row r="412" spans="1:2" ht="12.75" customHeight="1">
      <c r="A412" s="110">
        <v>45800</v>
      </c>
      <c r="B412" s="585">
        <v>4176.54</v>
      </c>
    </row>
    <row r="413" spans="1:2" ht="12.75" customHeight="1">
      <c r="A413" s="110">
        <v>45799</v>
      </c>
      <c r="B413" s="585">
        <v>4169.47</v>
      </c>
    </row>
    <row r="414" spans="1:2" ht="12.75" customHeight="1">
      <c r="A414" s="110">
        <v>45798</v>
      </c>
      <c r="B414" s="585">
        <v>4172.76</v>
      </c>
    </row>
    <row r="415" spans="1:2" ht="12.75" customHeight="1">
      <c r="A415" s="110">
        <v>45797</v>
      </c>
      <c r="B415" s="585">
        <v>4168.03</v>
      </c>
    </row>
    <row r="416" spans="1:2" ht="12.75" customHeight="1">
      <c r="A416" s="110">
        <v>45796</v>
      </c>
      <c r="B416" s="585">
        <v>4194.28</v>
      </c>
    </row>
    <row r="417" spans="1:2" ht="12.75" customHeight="1">
      <c r="A417" s="110">
        <v>45795</v>
      </c>
      <c r="B417" s="585">
        <v>4194.28</v>
      </c>
    </row>
    <row r="418" spans="1:2" ht="12.75" customHeight="1">
      <c r="A418" s="110">
        <v>45794</v>
      </c>
      <c r="B418" s="585">
        <v>4194.28</v>
      </c>
    </row>
    <row r="419" spans="1:2" ht="12.75" customHeight="1">
      <c r="A419" s="110">
        <v>45793</v>
      </c>
      <c r="B419" s="585">
        <v>4196.66</v>
      </c>
    </row>
    <row r="420" spans="1:2" ht="12.75" customHeight="1">
      <c r="A420" s="110">
        <v>45792</v>
      </c>
      <c r="B420" s="585">
        <v>4194.18</v>
      </c>
    </row>
    <row r="421" spans="1:2" ht="12.75" customHeight="1">
      <c r="A421" s="110">
        <v>45791</v>
      </c>
      <c r="B421" s="585">
        <v>4204.63</v>
      </c>
    </row>
    <row r="422" spans="1:2" ht="12.75" customHeight="1">
      <c r="A422" s="110">
        <v>45790</v>
      </c>
      <c r="B422" s="585">
        <v>4218.6000000000004</v>
      </c>
    </row>
    <row r="423" spans="1:2" ht="12.75" customHeight="1">
      <c r="A423" s="110">
        <v>45789</v>
      </c>
      <c r="B423" s="585">
        <v>4239.2299999999996</v>
      </c>
    </row>
    <row r="424" spans="1:2" ht="12.75" customHeight="1">
      <c r="A424" s="110">
        <v>45788</v>
      </c>
      <c r="B424" s="585">
        <v>4239.2299999999996</v>
      </c>
    </row>
    <row r="425" spans="1:2" ht="12.75" customHeight="1">
      <c r="A425" s="110">
        <v>45787</v>
      </c>
      <c r="B425" s="585">
        <v>4239.2299999999996</v>
      </c>
    </row>
    <row r="426" spans="1:2" ht="12.75" customHeight="1">
      <c r="A426" s="110">
        <v>45786</v>
      </c>
      <c r="B426" s="585">
        <v>4260.22</v>
      </c>
    </row>
    <row r="427" spans="1:2" ht="12.75" customHeight="1">
      <c r="A427" s="110">
        <v>45785</v>
      </c>
      <c r="B427" s="585">
        <v>4306.79</v>
      </c>
    </row>
    <row r="428" spans="1:2" ht="12.75" customHeight="1">
      <c r="A428" s="110">
        <v>45784</v>
      </c>
      <c r="B428" s="585">
        <v>4305.0200000000004</v>
      </c>
    </row>
    <row r="429" spans="1:2" ht="12.75" customHeight="1">
      <c r="A429" s="110">
        <v>45783</v>
      </c>
      <c r="B429" s="585">
        <v>4283.62</v>
      </c>
    </row>
    <row r="430" spans="1:2" ht="12.75" customHeight="1">
      <c r="A430" s="110">
        <v>45782</v>
      </c>
      <c r="B430" s="585">
        <v>4243.8</v>
      </c>
    </row>
    <row r="431" spans="1:2" ht="12.75" customHeight="1">
      <c r="A431" s="110">
        <v>45781</v>
      </c>
      <c r="B431" s="585">
        <v>4243.8</v>
      </c>
    </row>
    <row r="432" spans="1:2" ht="12.75" customHeight="1">
      <c r="A432" s="110">
        <v>45780</v>
      </c>
      <c r="B432" s="585">
        <v>4243.8</v>
      </c>
    </row>
    <row r="433" spans="1:2" ht="12.75" customHeight="1">
      <c r="A433" s="110">
        <v>45779</v>
      </c>
      <c r="B433" s="585">
        <v>4222.25</v>
      </c>
    </row>
    <row r="434" spans="1:2" ht="12.75" customHeight="1">
      <c r="A434" s="110">
        <v>45778</v>
      </c>
      <c r="B434" s="585">
        <v>4222.25</v>
      </c>
    </row>
    <row r="435" spans="1:2" ht="12.75" customHeight="1">
      <c r="A435" s="110">
        <v>45777</v>
      </c>
      <c r="B435" s="585">
        <v>4198.83</v>
      </c>
    </row>
    <row r="436" spans="1:2" ht="12.75" customHeight="1">
      <c r="A436" s="110">
        <v>45776</v>
      </c>
      <c r="B436" s="585">
        <v>4227.32</v>
      </c>
    </row>
    <row r="437" spans="1:2" ht="12.75" customHeight="1">
      <c r="A437" s="110">
        <v>45775</v>
      </c>
      <c r="B437" s="585">
        <v>4239.62</v>
      </c>
    </row>
    <row r="438" spans="1:2" ht="12.75" customHeight="1">
      <c r="A438" s="110">
        <v>45774</v>
      </c>
      <c r="B438" s="585">
        <v>4239.62</v>
      </c>
    </row>
    <row r="439" spans="1:2" ht="12.75" customHeight="1">
      <c r="A439" s="110">
        <v>45773</v>
      </c>
      <c r="B439" s="585">
        <v>4239.62</v>
      </c>
    </row>
    <row r="440" spans="1:2" ht="12.75" customHeight="1">
      <c r="A440" s="110">
        <v>45772</v>
      </c>
      <c r="B440" s="585">
        <v>4274.57</v>
      </c>
    </row>
    <row r="441" spans="1:2" ht="12.75" customHeight="1">
      <c r="A441" s="110">
        <v>45771</v>
      </c>
      <c r="B441" s="585">
        <v>4298.3100000000004</v>
      </c>
    </row>
    <row r="442" spans="1:2" ht="12.75" customHeight="1">
      <c r="A442" s="110">
        <v>45770</v>
      </c>
      <c r="B442" s="585">
        <v>4283.22</v>
      </c>
    </row>
    <row r="443" spans="1:2" ht="12.75" customHeight="1">
      <c r="A443" s="110">
        <v>45769</v>
      </c>
      <c r="B443" s="585">
        <v>4272.83</v>
      </c>
    </row>
    <row r="444" spans="1:2" ht="12.75" customHeight="1">
      <c r="A444" s="110">
        <v>45768</v>
      </c>
      <c r="B444" s="585">
        <v>4306.54</v>
      </c>
    </row>
    <row r="445" spans="1:2" ht="12.75" customHeight="1">
      <c r="A445" s="110">
        <v>45767</v>
      </c>
      <c r="B445" s="585">
        <v>4306.54</v>
      </c>
    </row>
    <row r="446" spans="1:2" ht="12.75" customHeight="1">
      <c r="A446" s="110">
        <v>45766</v>
      </c>
      <c r="B446" s="585">
        <v>4306.54</v>
      </c>
    </row>
    <row r="447" spans="1:2" ht="12.75" customHeight="1">
      <c r="A447" s="110">
        <v>45765</v>
      </c>
      <c r="B447" s="585">
        <v>4306.54</v>
      </c>
    </row>
    <row r="448" spans="1:2" ht="12.75" customHeight="1">
      <c r="A448" s="110">
        <v>45764</v>
      </c>
      <c r="B448" s="585">
        <v>4306.54</v>
      </c>
    </row>
    <row r="449" spans="1:2" ht="12.75" customHeight="1">
      <c r="A449" s="110">
        <v>45763</v>
      </c>
      <c r="B449" s="585">
        <v>4329.8999999999996</v>
      </c>
    </row>
    <row r="450" spans="1:2" ht="12.75" customHeight="1">
      <c r="A450" s="110">
        <v>45762</v>
      </c>
      <c r="B450" s="585">
        <v>4286.17</v>
      </c>
    </row>
    <row r="451" spans="1:2" ht="12.75" customHeight="1">
      <c r="A451" s="110">
        <v>45761</v>
      </c>
      <c r="B451" s="585">
        <v>4338.3599999999997</v>
      </c>
    </row>
    <row r="452" spans="1:2" ht="12.75" customHeight="1">
      <c r="A452" s="110">
        <v>45760</v>
      </c>
      <c r="B452" s="585">
        <v>4338.3599999999997</v>
      </c>
    </row>
    <row r="453" spans="1:2" ht="12.75" customHeight="1">
      <c r="A453" s="110">
        <v>45759</v>
      </c>
      <c r="B453" s="585">
        <v>4338.3599999999997</v>
      </c>
    </row>
    <row r="454" spans="1:2" ht="12.75" customHeight="1">
      <c r="A454" s="110">
        <v>45758</v>
      </c>
      <c r="B454" s="585">
        <v>4351.55</v>
      </c>
    </row>
    <row r="455" spans="1:2" ht="12.75" customHeight="1">
      <c r="A455" s="110">
        <v>45757</v>
      </c>
      <c r="B455" s="585">
        <v>4416.6899999999996</v>
      </c>
    </row>
    <row r="456" spans="1:2" ht="12.75" customHeight="1">
      <c r="A456" s="110">
        <v>45756</v>
      </c>
      <c r="B456" s="585">
        <v>4387.9799999999996</v>
      </c>
    </row>
    <row r="457" spans="1:2" ht="12.75" customHeight="1">
      <c r="A457" s="110">
        <v>45755</v>
      </c>
      <c r="B457" s="585">
        <v>4374.53</v>
      </c>
    </row>
    <row r="458" spans="1:2" ht="12.75" customHeight="1">
      <c r="A458" s="110">
        <v>45754</v>
      </c>
      <c r="B458" s="585">
        <v>4274.03</v>
      </c>
    </row>
    <row r="459" spans="1:2" ht="12.75" customHeight="1">
      <c r="A459" s="110">
        <v>45753</v>
      </c>
      <c r="B459" s="585">
        <v>4274.03</v>
      </c>
    </row>
    <row r="460" spans="1:2" ht="12.75" customHeight="1">
      <c r="A460" s="110">
        <v>45752</v>
      </c>
      <c r="B460" s="585">
        <v>4274.03</v>
      </c>
    </row>
    <row r="461" spans="1:2" ht="12.75" customHeight="1">
      <c r="A461" s="110">
        <v>45751</v>
      </c>
      <c r="B461" s="585">
        <v>4130.01</v>
      </c>
    </row>
    <row r="462" spans="1:2" ht="12.75" customHeight="1">
      <c r="A462" s="110">
        <v>45750</v>
      </c>
      <c r="B462" s="585">
        <v>4146.07</v>
      </c>
    </row>
    <row r="463" spans="1:2" ht="12.75" customHeight="1">
      <c r="A463" s="110">
        <v>45749</v>
      </c>
      <c r="B463" s="585">
        <v>4149.24</v>
      </c>
    </row>
    <row r="464" spans="1:2" ht="12.75" customHeight="1">
      <c r="A464" s="110">
        <v>45748</v>
      </c>
      <c r="B464" s="585">
        <v>4191.79</v>
      </c>
    </row>
    <row r="465" spans="1:2" ht="12.75" customHeight="1">
      <c r="A465" s="110">
        <v>45747</v>
      </c>
      <c r="B465" s="585">
        <v>4192.57</v>
      </c>
    </row>
    <row r="466" spans="1:2" ht="12.75" customHeight="1">
      <c r="A466" s="110">
        <v>45746</v>
      </c>
      <c r="B466" s="585">
        <v>4192.57</v>
      </c>
    </row>
    <row r="467" spans="1:2" ht="12.75" customHeight="1">
      <c r="A467" s="110">
        <v>45745</v>
      </c>
      <c r="B467" s="585">
        <v>4192.57</v>
      </c>
    </row>
    <row r="468" spans="1:2" ht="12.75" customHeight="1">
      <c r="A468" s="110">
        <v>45744</v>
      </c>
      <c r="B468" s="585">
        <v>4152.59</v>
      </c>
    </row>
    <row r="469" spans="1:2" ht="12.75" customHeight="1">
      <c r="A469" s="110">
        <v>45743</v>
      </c>
      <c r="B469" s="585">
        <v>4131.42</v>
      </c>
    </row>
    <row r="470" spans="1:2" ht="12.75" customHeight="1">
      <c r="A470" s="110">
        <v>45742</v>
      </c>
      <c r="B470" s="585">
        <v>4107.1400000000003</v>
      </c>
    </row>
    <row r="471" spans="1:2" ht="12.75" customHeight="1">
      <c r="A471" s="110">
        <v>45741</v>
      </c>
      <c r="B471" s="585">
        <v>4168.82</v>
      </c>
    </row>
    <row r="472" spans="1:2" ht="12.75" customHeight="1">
      <c r="A472" s="110">
        <v>45740</v>
      </c>
      <c r="B472" s="585">
        <v>4168.82</v>
      </c>
    </row>
    <row r="473" spans="1:2" ht="12.75" customHeight="1">
      <c r="A473" s="110">
        <v>45739</v>
      </c>
      <c r="B473" s="585">
        <v>4168.82</v>
      </c>
    </row>
    <row r="474" spans="1:2" ht="12.75" customHeight="1">
      <c r="A474" s="110">
        <v>45738</v>
      </c>
      <c r="B474" s="585">
        <v>4168.82</v>
      </c>
    </row>
    <row r="475" spans="1:2" ht="12.75" customHeight="1">
      <c r="A475" s="110">
        <v>45737</v>
      </c>
      <c r="B475" s="585">
        <v>4187.72</v>
      </c>
    </row>
    <row r="476" spans="1:2" ht="12.75" customHeight="1">
      <c r="A476" s="110">
        <v>45736</v>
      </c>
      <c r="B476" s="585">
        <v>4143.1400000000003</v>
      </c>
    </row>
    <row r="477" spans="1:2" ht="12.75" customHeight="1">
      <c r="A477" s="110">
        <v>45735</v>
      </c>
      <c r="B477" s="585">
        <v>4126.03</v>
      </c>
    </row>
    <row r="478" spans="1:2" ht="12.75" customHeight="1">
      <c r="A478" s="110">
        <v>45734</v>
      </c>
      <c r="B478" s="585">
        <v>4076.7</v>
      </c>
    </row>
    <row r="479" spans="1:2" ht="12.75" customHeight="1">
      <c r="A479" s="110">
        <v>45733</v>
      </c>
      <c r="B479" s="585">
        <v>4102.67</v>
      </c>
    </row>
    <row r="480" spans="1:2" ht="12.75" customHeight="1">
      <c r="A480" s="110">
        <v>45732</v>
      </c>
      <c r="B480" s="585">
        <v>4102.67</v>
      </c>
    </row>
    <row r="481" spans="1:2" ht="12.75" customHeight="1">
      <c r="A481" s="110">
        <v>45731</v>
      </c>
      <c r="B481" s="585">
        <v>4102.67</v>
      </c>
    </row>
    <row r="482" spans="1:2" ht="12.75" customHeight="1">
      <c r="A482" s="110">
        <v>45730</v>
      </c>
      <c r="B482" s="585">
        <v>4114.18</v>
      </c>
    </row>
    <row r="483" spans="1:2" ht="12.75" customHeight="1">
      <c r="A483" s="110">
        <v>45729</v>
      </c>
      <c r="B483" s="585">
        <v>4110.08</v>
      </c>
    </row>
    <row r="484" spans="1:2" ht="12.75" customHeight="1">
      <c r="A484" s="110">
        <v>45728</v>
      </c>
      <c r="B484" s="585">
        <v>4152.76</v>
      </c>
    </row>
    <row r="485" spans="1:2" ht="12.75" customHeight="1">
      <c r="A485" s="110">
        <v>45727</v>
      </c>
      <c r="B485" s="585">
        <v>4161.96</v>
      </c>
    </row>
    <row r="486" spans="1:2" ht="12.75" customHeight="1">
      <c r="A486" s="110">
        <v>45726</v>
      </c>
      <c r="B486" s="585">
        <v>4116.8</v>
      </c>
    </row>
    <row r="487" spans="1:2" ht="12.75" customHeight="1">
      <c r="A487" s="110">
        <v>45725</v>
      </c>
      <c r="B487" s="585">
        <v>4116.8</v>
      </c>
    </row>
    <row r="488" spans="1:2" ht="12.75" customHeight="1">
      <c r="A488" s="110">
        <v>45724</v>
      </c>
      <c r="B488" s="585">
        <v>4116.8</v>
      </c>
    </row>
    <row r="489" spans="1:2" ht="12.75" customHeight="1">
      <c r="A489" s="110">
        <v>45723</v>
      </c>
      <c r="B489" s="585">
        <v>4104.5600000000004</v>
      </c>
    </row>
    <row r="490" spans="1:2" ht="12.75" customHeight="1">
      <c r="A490" s="110">
        <v>45722</v>
      </c>
      <c r="B490" s="585">
        <v>4125.63</v>
      </c>
    </row>
    <row r="491" spans="1:2" ht="12.75" customHeight="1">
      <c r="A491" s="110">
        <v>45721</v>
      </c>
      <c r="B491" s="585">
        <v>4144.18</v>
      </c>
    </row>
    <row r="492" spans="1:2" ht="12.75" customHeight="1">
      <c r="A492" s="110">
        <v>45720</v>
      </c>
      <c r="B492" s="585">
        <v>4116.6099999999997</v>
      </c>
    </row>
    <row r="493" spans="1:2" ht="12.75" customHeight="1">
      <c r="A493" s="110">
        <v>45719</v>
      </c>
      <c r="B493" s="585">
        <v>4134.04</v>
      </c>
    </row>
    <row r="494" spans="1:2" ht="12.75" customHeight="1">
      <c r="A494" s="110">
        <v>45718</v>
      </c>
      <c r="B494" s="585">
        <v>4134.04</v>
      </c>
    </row>
    <row r="495" spans="1:2" ht="12.75" customHeight="1">
      <c r="A495" s="110">
        <v>45717</v>
      </c>
      <c r="B495" s="585">
        <v>4134.04</v>
      </c>
    </row>
    <row r="496" spans="1:2" ht="12.75" customHeight="1">
      <c r="A496" s="110">
        <v>45716</v>
      </c>
      <c r="B496" s="585">
        <v>4120.1099999999997</v>
      </c>
    </row>
    <row r="497" spans="1:2" ht="12.75" customHeight="1">
      <c r="A497" s="110">
        <v>45715</v>
      </c>
      <c r="B497" s="585">
        <v>4123.1000000000004</v>
      </c>
    </row>
    <row r="498" spans="1:2" ht="12.75" customHeight="1">
      <c r="A498" s="110">
        <v>45714</v>
      </c>
      <c r="B498" s="585">
        <v>4126.54</v>
      </c>
    </row>
    <row r="499" spans="1:2" ht="12.75" customHeight="1">
      <c r="A499" s="110">
        <v>45713</v>
      </c>
      <c r="B499" s="585">
        <v>4112.63</v>
      </c>
    </row>
    <row r="500" spans="1:2" ht="12.75" customHeight="1">
      <c r="A500" s="110">
        <v>45712</v>
      </c>
      <c r="B500" s="585">
        <v>4073.56</v>
      </c>
    </row>
    <row r="501" spans="1:2" ht="12.75" customHeight="1">
      <c r="A501" s="110">
        <v>45711</v>
      </c>
      <c r="B501" s="585">
        <v>4073.56</v>
      </c>
    </row>
    <row r="502" spans="1:2" ht="12.75" customHeight="1">
      <c r="A502" s="110">
        <v>45710</v>
      </c>
      <c r="B502" s="585">
        <v>4073.56</v>
      </c>
    </row>
    <row r="503" spans="1:2" ht="12.75" customHeight="1">
      <c r="A503" s="110">
        <v>45709</v>
      </c>
      <c r="B503" s="585">
        <v>4077.56</v>
      </c>
    </row>
    <row r="504" spans="1:2" ht="12.75" customHeight="1">
      <c r="A504" s="110">
        <v>45708</v>
      </c>
      <c r="B504" s="585">
        <v>4098.67</v>
      </c>
    </row>
    <row r="505" spans="1:2" ht="12.75" customHeight="1">
      <c r="A505" s="110">
        <v>45707</v>
      </c>
      <c r="B505" s="585">
        <v>4111.38</v>
      </c>
    </row>
    <row r="506" spans="1:2" ht="12.75" customHeight="1">
      <c r="A506" s="110">
        <v>45706</v>
      </c>
      <c r="B506" s="585">
        <v>4100.66</v>
      </c>
    </row>
    <row r="507" spans="1:2" ht="12.75" customHeight="1">
      <c r="A507" s="110">
        <v>45705</v>
      </c>
      <c r="B507" s="585">
        <v>4100.66</v>
      </c>
    </row>
    <row r="508" spans="1:2" ht="12.75" customHeight="1">
      <c r="A508" s="110">
        <v>45704</v>
      </c>
      <c r="B508" s="585">
        <v>4100.66</v>
      </c>
    </row>
    <row r="509" spans="1:2" ht="12.75" customHeight="1">
      <c r="A509" s="110">
        <v>45703</v>
      </c>
      <c r="B509" s="585">
        <v>4100.66</v>
      </c>
    </row>
    <row r="510" spans="1:2" ht="12.75" customHeight="1">
      <c r="A510" s="110">
        <v>45702</v>
      </c>
      <c r="B510" s="585">
        <v>4161.46</v>
      </c>
    </row>
    <row r="511" spans="1:2" ht="12.75" customHeight="1">
      <c r="A511" s="110">
        <v>45701</v>
      </c>
      <c r="B511" s="585">
        <v>4165.07</v>
      </c>
    </row>
    <row r="512" spans="1:2" ht="12.75" customHeight="1">
      <c r="A512" s="110">
        <v>45700</v>
      </c>
      <c r="B512" s="585">
        <v>4153.8</v>
      </c>
    </row>
    <row r="513" spans="1:2" ht="12.75" customHeight="1">
      <c r="A513" s="110">
        <v>45699</v>
      </c>
      <c r="B513" s="585">
        <v>4132.93</v>
      </c>
    </row>
    <row r="514" spans="1:2" ht="12.75" customHeight="1">
      <c r="A514" s="110">
        <v>45698</v>
      </c>
      <c r="B514" s="585">
        <v>4113.7</v>
      </c>
    </row>
    <row r="515" spans="1:2" ht="12.75" customHeight="1">
      <c r="A515" s="110">
        <v>45697</v>
      </c>
      <c r="B515" s="585">
        <v>4113.7</v>
      </c>
    </row>
    <row r="516" spans="1:2" ht="12.75" customHeight="1">
      <c r="A516" s="110">
        <v>45696</v>
      </c>
      <c r="B516" s="585">
        <v>4113.7</v>
      </c>
    </row>
    <row r="517" spans="1:2" ht="12.75" customHeight="1">
      <c r="A517" s="110">
        <v>45695</v>
      </c>
      <c r="B517" s="585">
        <v>4150.99</v>
      </c>
    </row>
    <row r="518" spans="1:2" ht="12.75" customHeight="1">
      <c r="A518" s="110">
        <v>45694</v>
      </c>
      <c r="B518" s="585">
        <v>4180.0600000000004</v>
      </c>
    </row>
    <row r="519" spans="1:2" ht="12.75" customHeight="1">
      <c r="A519" s="110">
        <v>45693</v>
      </c>
      <c r="B519" s="585">
        <v>4153.54</v>
      </c>
    </row>
    <row r="520" spans="1:2" ht="12.75" customHeight="1">
      <c r="A520" s="110">
        <v>45692</v>
      </c>
      <c r="B520" s="585">
        <v>4198.66</v>
      </c>
    </row>
    <row r="521" spans="1:2" ht="12.75" customHeight="1">
      <c r="A521" s="110">
        <v>45691</v>
      </c>
      <c r="B521" s="585">
        <v>4183.93</v>
      </c>
    </row>
    <row r="522" spans="1:2" ht="12.75" customHeight="1">
      <c r="A522" s="110">
        <v>45690</v>
      </c>
      <c r="B522" s="585">
        <v>4183.93</v>
      </c>
    </row>
    <row r="523" spans="1:2" ht="12.75" customHeight="1">
      <c r="A523" s="110">
        <v>45689</v>
      </c>
      <c r="B523" s="585">
        <v>4183.93</v>
      </c>
    </row>
    <row r="524" spans="1:2" ht="12.75" customHeight="1">
      <c r="A524" s="110">
        <v>45688</v>
      </c>
      <c r="B524" s="585">
        <v>4170.01</v>
      </c>
    </row>
    <row r="525" spans="1:2" ht="12.75" customHeight="1">
      <c r="A525" s="110">
        <v>45687</v>
      </c>
      <c r="B525" s="585">
        <v>4195.6000000000004</v>
      </c>
    </row>
    <row r="526" spans="1:2" ht="12.75" customHeight="1">
      <c r="A526" s="110">
        <v>45686</v>
      </c>
      <c r="B526" s="585">
        <v>4219</v>
      </c>
    </row>
    <row r="527" spans="1:2" ht="12.75" customHeight="1">
      <c r="A527" s="110">
        <v>45685</v>
      </c>
      <c r="B527" s="585">
        <v>4220.8599999999997</v>
      </c>
    </row>
    <row r="528" spans="1:2" ht="12.75" customHeight="1">
      <c r="A528" s="110">
        <v>45684</v>
      </c>
      <c r="B528" s="585">
        <v>4188.46</v>
      </c>
    </row>
    <row r="529" spans="1:2" ht="12.75" customHeight="1">
      <c r="A529" s="110">
        <v>45683</v>
      </c>
      <c r="B529" s="585">
        <v>4188.46</v>
      </c>
    </row>
    <row r="530" spans="1:2" ht="12.75" customHeight="1">
      <c r="A530" s="110">
        <v>45682</v>
      </c>
      <c r="B530" s="585">
        <v>4188.46</v>
      </c>
    </row>
    <row r="531" spans="1:2" ht="12.75" customHeight="1">
      <c r="A531" s="110">
        <v>45681</v>
      </c>
      <c r="B531" s="585">
        <v>4245.6499999999996</v>
      </c>
    </row>
    <row r="532" spans="1:2" ht="12.75" customHeight="1">
      <c r="A532" s="110">
        <v>45680</v>
      </c>
      <c r="B532" s="585">
        <v>4278.01</v>
      </c>
    </row>
    <row r="533" spans="1:2" ht="12.75" customHeight="1">
      <c r="A533" s="110">
        <v>45679</v>
      </c>
      <c r="B533" s="585">
        <v>4307.07</v>
      </c>
    </row>
    <row r="534" spans="1:2" ht="12.75" customHeight="1">
      <c r="A534" s="110">
        <v>45678</v>
      </c>
      <c r="B534" s="585">
        <v>4344.2700000000004</v>
      </c>
    </row>
    <row r="535" spans="1:2" ht="12.75" customHeight="1">
      <c r="A535" s="110">
        <v>45677</v>
      </c>
      <c r="B535" s="585">
        <v>4344.2700000000004</v>
      </c>
    </row>
    <row r="536" spans="1:2" ht="12.75" customHeight="1">
      <c r="A536" s="110">
        <v>45676</v>
      </c>
      <c r="B536" s="585">
        <v>4344.2700000000004</v>
      </c>
    </row>
    <row r="537" spans="1:2" ht="12.75" customHeight="1">
      <c r="A537" s="110">
        <v>45675</v>
      </c>
      <c r="B537" s="585">
        <v>4344.2700000000004</v>
      </c>
    </row>
    <row r="538" spans="1:2" ht="12.75" customHeight="1">
      <c r="A538" s="110">
        <v>45674</v>
      </c>
      <c r="B538" s="585">
        <v>4338.1499999999996</v>
      </c>
    </row>
    <row r="539" spans="1:2" ht="12.75" customHeight="1">
      <c r="A539" s="110">
        <v>45673</v>
      </c>
      <c r="B539" s="585">
        <v>4294.1099999999997</v>
      </c>
    </row>
    <row r="540" spans="1:2" ht="12.75" customHeight="1">
      <c r="A540" s="110">
        <v>45672</v>
      </c>
      <c r="B540" s="585">
        <v>4300.24</v>
      </c>
    </row>
    <row r="541" spans="1:2" ht="12.75" customHeight="1">
      <c r="A541" s="110">
        <v>45671</v>
      </c>
      <c r="B541" s="585">
        <v>4331.2299999999996</v>
      </c>
    </row>
    <row r="542" spans="1:2" ht="12.75" customHeight="1">
      <c r="A542" s="110">
        <v>45670</v>
      </c>
      <c r="B542" s="585">
        <v>4343.4799999999996</v>
      </c>
    </row>
    <row r="543" spans="1:2" ht="12.75" customHeight="1">
      <c r="A543" s="110">
        <v>45669</v>
      </c>
      <c r="B543" s="585">
        <v>4343.4799999999996</v>
      </c>
    </row>
    <row r="544" spans="1:2" ht="12.75" customHeight="1">
      <c r="A544" s="110">
        <v>45668</v>
      </c>
      <c r="B544" s="585">
        <v>4343.4799999999996</v>
      </c>
    </row>
    <row r="545" spans="1:2" ht="12.75" customHeight="1">
      <c r="A545" s="110">
        <v>45667</v>
      </c>
      <c r="B545" s="585">
        <v>4321.1899999999996</v>
      </c>
    </row>
    <row r="546" spans="1:2" ht="12.75" customHeight="1">
      <c r="A546" s="110">
        <v>45666</v>
      </c>
      <c r="B546" s="585">
        <v>4347.42</v>
      </c>
    </row>
    <row r="547" spans="1:2" ht="12.75" customHeight="1">
      <c r="A547" s="110">
        <v>45665</v>
      </c>
      <c r="B547" s="585">
        <v>4342.3100000000004</v>
      </c>
    </row>
    <row r="548" spans="1:2" ht="12.75" customHeight="1">
      <c r="A548" s="110">
        <v>45664</v>
      </c>
      <c r="B548" s="585">
        <v>4355.51</v>
      </c>
    </row>
    <row r="549" spans="1:2" ht="12.75" customHeight="1">
      <c r="A549" s="110">
        <v>45663</v>
      </c>
      <c r="B549" s="585">
        <v>4355.51</v>
      </c>
    </row>
    <row r="550" spans="1:2" ht="12.75" customHeight="1">
      <c r="A550" s="110">
        <v>45662</v>
      </c>
      <c r="B550" s="585">
        <v>4355.51</v>
      </c>
    </row>
    <row r="551" spans="1:2" ht="12.75" customHeight="1">
      <c r="A551" s="110">
        <v>45661</v>
      </c>
      <c r="B551" s="585">
        <v>4355.51</v>
      </c>
    </row>
    <row r="552" spans="1:2" ht="12.75" customHeight="1">
      <c r="A552" s="110">
        <v>45660</v>
      </c>
      <c r="B552" s="585">
        <v>4410.5</v>
      </c>
    </row>
    <row r="553" spans="1:2" ht="12.75" customHeight="1">
      <c r="A553" s="110">
        <v>45659</v>
      </c>
      <c r="B553" s="585">
        <v>4409.1499999999996</v>
      </c>
    </row>
    <row r="554" spans="1:2" ht="12.75" customHeight="1">
      <c r="A554" s="110">
        <v>45658</v>
      </c>
      <c r="B554" s="585">
        <v>4409.1499999999996</v>
      </c>
    </row>
    <row r="555" spans="1:2" ht="11.25" customHeight="1">
      <c r="A555" s="110">
        <v>45657</v>
      </c>
      <c r="B555" s="585">
        <v>4409.1499999999996</v>
      </c>
    </row>
    <row r="556" spans="1:2" ht="11.25" customHeight="1">
      <c r="A556" s="110">
        <v>45656</v>
      </c>
      <c r="B556" s="585">
        <v>4401.9799999999996</v>
      </c>
    </row>
    <row r="557" spans="1:2" ht="11.25" customHeight="1">
      <c r="A557" s="110">
        <v>45655</v>
      </c>
      <c r="B557" s="585">
        <v>4401.9799999999996</v>
      </c>
    </row>
    <row r="558" spans="1:2" ht="11.25" customHeight="1">
      <c r="A558" s="110">
        <v>45654</v>
      </c>
      <c r="B558" s="585">
        <v>4401.9799999999996</v>
      </c>
    </row>
    <row r="559" spans="1:2" ht="11.25" customHeight="1">
      <c r="A559" s="110">
        <v>45653</v>
      </c>
      <c r="B559" s="585">
        <v>4375.8599999999997</v>
      </c>
    </row>
    <row r="560" spans="1:2" ht="11.25" customHeight="1">
      <c r="A560" s="110">
        <v>45652</v>
      </c>
      <c r="B560" s="585">
        <v>4380.9399999999996</v>
      </c>
    </row>
    <row r="561" spans="1:2" ht="11.25" customHeight="1">
      <c r="A561" s="110">
        <v>45651</v>
      </c>
      <c r="B561" s="585">
        <v>4380.9399999999996</v>
      </c>
    </row>
    <row r="562" spans="1:2" ht="11.25" customHeight="1">
      <c r="A562" s="110">
        <v>45650</v>
      </c>
      <c r="B562" s="585">
        <v>4395.4399999999996</v>
      </c>
    </row>
    <row r="563" spans="1:2" ht="11.25" customHeight="1">
      <c r="A563" s="110">
        <v>45649</v>
      </c>
      <c r="B563" s="585">
        <v>4374.62</v>
      </c>
    </row>
    <row r="564" spans="1:2" ht="11.25" customHeight="1">
      <c r="A564" s="110">
        <v>45648</v>
      </c>
      <c r="B564" s="585">
        <v>4374.62</v>
      </c>
    </row>
    <row r="565" spans="1:2" ht="11.25" customHeight="1">
      <c r="A565" s="110">
        <v>45647</v>
      </c>
      <c r="B565" s="585">
        <v>4374.62</v>
      </c>
    </row>
    <row r="566" spans="1:2" ht="11.25" customHeight="1">
      <c r="A566" s="110">
        <v>45646</v>
      </c>
      <c r="B566" s="585">
        <v>4394.5</v>
      </c>
    </row>
    <row r="567" spans="1:2" ht="11.25" customHeight="1">
      <c r="A567" s="110">
        <v>45645</v>
      </c>
      <c r="B567" s="585">
        <v>4359.1099999999997</v>
      </c>
    </row>
    <row r="568" spans="1:2" ht="11.25" customHeight="1">
      <c r="A568" s="110">
        <v>45644</v>
      </c>
      <c r="B568" s="585">
        <v>4345.32</v>
      </c>
    </row>
    <row r="569" spans="1:2" ht="11.25" customHeight="1">
      <c r="A569" s="110">
        <v>45643</v>
      </c>
      <c r="B569" s="585">
        <v>4324.1899999999996</v>
      </c>
    </row>
    <row r="570" spans="1:2" ht="11.25" customHeight="1">
      <c r="A570" s="110">
        <v>45642</v>
      </c>
      <c r="B570" s="585">
        <v>4341.32</v>
      </c>
    </row>
    <row r="571" spans="1:2" ht="11.25" customHeight="1">
      <c r="A571" s="110">
        <v>45641</v>
      </c>
      <c r="B571" s="585">
        <v>4341.32</v>
      </c>
    </row>
    <row r="572" spans="1:2" ht="11.25" customHeight="1">
      <c r="A572" s="110">
        <v>45640</v>
      </c>
      <c r="B572" s="585">
        <v>4341.32</v>
      </c>
    </row>
    <row r="573" spans="1:2" ht="11.25" customHeight="1">
      <c r="A573" s="110">
        <v>45639</v>
      </c>
      <c r="B573" s="585">
        <v>4335.2</v>
      </c>
    </row>
    <row r="574" spans="1:2" ht="11.25" customHeight="1">
      <c r="A574" s="110">
        <v>45638</v>
      </c>
      <c r="B574" s="585">
        <v>4361.22</v>
      </c>
    </row>
    <row r="575" spans="1:2" ht="12.75" customHeight="1">
      <c r="A575" s="110">
        <v>45637</v>
      </c>
      <c r="B575" s="585">
        <v>4377.34</v>
      </c>
    </row>
    <row r="576" spans="1:2" ht="12.75" customHeight="1">
      <c r="A576" s="110">
        <v>45636</v>
      </c>
      <c r="B576" s="585">
        <v>4379.71</v>
      </c>
    </row>
    <row r="577" spans="1:2" ht="12.75" customHeight="1">
      <c r="A577" s="110">
        <v>45635</v>
      </c>
      <c r="B577" s="585">
        <v>4396.5200000000004</v>
      </c>
    </row>
    <row r="578" spans="1:2" ht="12.75" customHeight="1">
      <c r="A578" s="110">
        <v>45634</v>
      </c>
      <c r="B578" s="585">
        <v>4396.5200000000004</v>
      </c>
    </row>
    <row r="579" spans="1:2" ht="12.75" customHeight="1">
      <c r="A579" s="110">
        <v>45633</v>
      </c>
      <c r="B579" s="585">
        <v>4396.5200000000004</v>
      </c>
    </row>
    <row r="580" spans="1:2" ht="12.75" customHeight="1">
      <c r="A580" s="110">
        <v>45632</v>
      </c>
      <c r="B580" s="585">
        <v>4407.13</v>
      </c>
    </row>
    <row r="581" spans="1:2" ht="12.75" customHeight="1">
      <c r="A581" s="110">
        <v>45631</v>
      </c>
      <c r="B581" s="585">
        <v>4424.5600000000004</v>
      </c>
    </row>
    <row r="582" spans="1:2" ht="12.75" customHeight="1">
      <c r="A582" s="110">
        <v>45630</v>
      </c>
      <c r="B582" s="585">
        <v>4443.53</v>
      </c>
    </row>
    <row r="583" spans="1:2" ht="12.75" customHeight="1">
      <c r="A583" s="110">
        <v>45629</v>
      </c>
      <c r="B583" s="585">
        <v>4462.97</v>
      </c>
    </row>
    <row r="584" spans="1:2" ht="12.75" customHeight="1">
      <c r="A584" s="110">
        <v>45628</v>
      </c>
      <c r="B584" s="585">
        <v>4419.59</v>
      </c>
    </row>
    <row r="585" spans="1:2" ht="12.75" customHeight="1">
      <c r="A585" s="110">
        <v>45627</v>
      </c>
      <c r="B585" s="585">
        <v>4419.59</v>
      </c>
    </row>
    <row r="586" spans="1:2" ht="12.75" customHeight="1">
      <c r="A586" s="110">
        <v>45626</v>
      </c>
      <c r="B586" s="585">
        <v>4419.59</v>
      </c>
    </row>
    <row r="587" spans="1:2" ht="12.75" customHeight="1">
      <c r="A587" s="110">
        <v>45625</v>
      </c>
      <c r="B587" s="585">
        <v>4406.16</v>
      </c>
    </row>
    <row r="588" spans="1:2" ht="12.75" customHeight="1">
      <c r="A588" s="110">
        <v>45624</v>
      </c>
      <c r="B588" s="585">
        <v>4406.16</v>
      </c>
    </row>
    <row r="589" spans="1:2" ht="12.75" customHeight="1">
      <c r="A589" s="110">
        <v>45623</v>
      </c>
      <c r="B589" s="585">
        <v>4405.96</v>
      </c>
    </row>
    <row r="590" spans="1:2" ht="12.75" customHeight="1">
      <c r="A590" s="110">
        <v>45622</v>
      </c>
      <c r="B590" s="585">
        <v>4381.99</v>
      </c>
    </row>
    <row r="591" spans="1:2" ht="12.75" customHeight="1">
      <c r="A591" s="110">
        <v>45621</v>
      </c>
      <c r="B591" s="585">
        <v>4418.58</v>
      </c>
    </row>
    <row r="592" spans="1:2" ht="12.75" customHeight="1">
      <c r="A592" s="110">
        <v>45620</v>
      </c>
      <c r="B592" s="585">
        <v>4418.58</v>
      </c>
    </row>
    <row r="593" spans="1:2" ht="12.75" customHeight="1">
      <c r="A593" s="110">
        <v>45619</v>
      </c>
      <c r="B593" s="585">
        <v>4418.58</v>
      </c>
    </row>
    <row r="594" spans="1:2" ht="12.75" customHeight="1">
      <c r="A594" s="110">
        <v>45618</v>
      </c>
      <c r="B594" s="585">
        <v>4387.09</v>
      </c>
    </row>
    <row r="595" spans="1:2" ht="12.75" customHeight="1">
      <c r="A595" s="110">
        <v>45617</v>
      </c>
      <c r="B595" s="585">
        <v>4414.0600000000004</v>
      </c>
    </row>
    <row r="596" spans="1:2" ht="12.75" customHeight="1">
      <c r="A596" s="110">
        <v>45616</v>
      </c>
      <c r="B596" s="585">
        <v>4401.34</v>
      </c>
    </row>
    <row r="597" spans="1:2" ht="12.75" customHeight="1">
      <c r="A597" s="110">
        <v>45615</v>
      </c>
      <c r="B597" s="585">
        <v>4400.6899999999996</v>
      </c>
    </row>
    <row r="598" spans="1:2" ht="12.75" customHeight="1">
      <c r="A598" s="110">
        <v>45614</v>
      </c>
      <c r="B598" s="585">
        <v>4454.68</v>
      </c>
    </row>
    <row r="599" spans="1:2" ht="12.75" customHeight="1">
      <c r="A599" s="110">
        <v>45613</v>
      </c>
      <c r="B599" s="585">
        <v>4454.68</v>
      </c>
    </row>
    <row r="600" spans="1:2" ht="12.75" customHeight="1">
      <c r="A600" s="110">
        <v>45612</v>
      </c>
      <c r="B600" s="585">
        <v>4454.68</v>
      </c>
    </row>
    <row r="601" spans="1:2" ht="12.75" customHeight="1">
      <c r="A601" s="110">
        <v>45611</v>
      </c>
      <c r="B601" s="585">
        <v>4475.57</v>
      </c>
    </row>
    <row r="602" spans="1:2" ht="12.75" customHeight="1">
      <c r="A602" s="110">
        <v>45610</v>
      </c>
      <c r="B602" s="585">
        <v>4478.21</v>
      </c>
    </row>
    <row r="603" spans="1:2" ht="12.75" customHeight="1">
      <c r="A603" s="110">
        <v>45609</v>
      </c>
      <c r="B603" s="585">
        <v>4413.79</v>
      </c>
    </row>
    <row r="604" spans="1:2" ht="12.75" customHeight="1">
      <c r="A604" s="110">
        <v>45608</v>
      </c>
      <c r="B604" s="585">
        <v>4346.7</v>
      </c>
    </row>
    <row r="605" spans="1:2" ht="12.75" customHeight="1">
      <c r="A605" s="110">
        <v>45607</v>
      </c>
      <c r="B605" s="585">
        <v>4346.7</v>
      </c>
    </row>
    <row r="606" spans="1:2" ht="12.75" customHeight="1">
      <c r="A606" s="110">
        <v>45606</v>
      </c>
      <c r="B606" s="585">
        <v>4346.7</v>
      </c>
    </row>
    <row r="607" spans="1:2" ht="12.75" customHeight="1">
      <c r="A607" s="110">
        <v>45605</v>
      </c>
      <c r="B607" s="585">
        <v>4346.7</v>
      </c>
    </row>
    <row r="608" spans="1:2" ht="12.75" customHeight="1">
      <c r="A608" s="110">
        <v>45604</v>
      </c>
      <c r="B608" s="585">
        <v>4344.55</v>
      </c>
    </row>
    <row r="609" spans="1:2" ht="12.75" customHeight="1">
      <c r="A609" s="110">
        <v>45603</v>
      </c>
      <c r="B609" s="585">
        <v>4430.3999999999996</v>
      </c>
    </row>
    <row r="610" spans="1:2" ht="12.75" customHeight="1">
      <c r="A610" s="110">
        <v>45602</v>
      </c>
      <c r="B610" s="585">
        <v>4421.8599999999997</v>
      </c>
    </row>
    <row r="611" spans="1:2" ht="12.75" customHeight="1">
      <c r="A611" s="110">
        <v>45601</v>
      </c>
      <c r="B611" s="585">
        <v>4414</v>
      </c>
    </row>
    <row r="612" spans="1:2" ht="12.75" customHeight="1">
      <c r="A612" s="110">
        <v>45600</v>
      </c>
      <c r="B612" s="585">
        <v>4414</v>
      </c>
    </row>
    <row r="613" spans="1:2" ht="12.75" customHeight="1">
      <c r="A613" s="110">
        <v>45599</v>
      </c>
      <c r="B613" s="585">
        <v>4414</v>
      </c>
    </row>
    <row r="614" spans="1:2" ht="12.75" customHeight="1">
      <c r="A614" s="110">
        <v>45598</v>
      </c>
      <c r="B614" s="585">
        <v>4414</v>
      </c>
    </row>
    <row r="615" spans="1:2" ht="12.75" customHeight="1">
      <c r="A615" s="110">
        <v>45597</v>
      </c>
      <c r="B615" s="585">
        <v>4409.57</v>
      </c>
    </row>
    <row r="616" spans="1:2" ht="12.75" customHeight="1">
      <c r="A616" s="110">
        <v>45596</v>
      </c>
      <c r="B616" s="585">
        <v>4413.46</v>
      </c>
    </row>
    <row r="617" spans="1:2" ht="12.75" customHeight="1">
      <c r="A617" s="110">
        <v>45595</v>
      </c>
      <c r="B617" s="585">
        <v>4367.3900000000003</v>
      </c>
    </row>
    <row r="618" spans="1:2" ht="12.75" customHeight="1">
      <c r="A618" s="110">
        <v>45594</v>
      </c>
      <c r="B618" s="585">
        <v>4342.8999999999996</v>
      </c>
    </row>
    <row r="619" spans="1:2" ht="12.75" customHeight="1">
      <c r="A619" s="110">
        <v>45593</v>
      </c>
      <c r="B619" s="585">
        <v>4316.7299999999996</v>
      </c>
    </row>
    <row r="620" spans="1:2" ht="12.75" customHeight="1">
      <c r="A620" s="110">
        <v>45592</v>
      </c>
      <c r="B620" s="585">
        <v>4316.7299999999996</v>
      </c>
    </row>
    <row r="621" spans="1:2" ht="12.75" customHeight="1">
      <c r="A621" s="110">
        <v>45591</v>
      </c>
      <c r="B621" s="585">
        <v>4316.7299999999996</v>
      </c>
    </row>
    <row r="622" spans="1:2" ht="12.75" customHeight="1">
      <c r="A622" s="110">
        <v>45590</v>
      </c>
      <c r="B622" s="585">
        <v>4311.83</v>
      </c>
    </row>
    <row r="623" spans="1:2" ht="12.75" customHeight="1">
      <c r="A623" s="110">
        <v>45589</v>
      </c>
      <c r="B623" s="585">
        <v>4293.91</v>
      </c>
    </row>
    <row r="624" spans="1:2" ht="12.75" customHeight="1">
      <c r="A624" s="110">
        <v>45588</v>
      </c>
      <c r="B624" s="585">
        <v>4262.3</v>
      </c>
    </row>
    <row r="625" spans="1:2" ht="12.75" customHeight="1">
      <c r="A625" s="110">
        <v>45587</v>
      </c>
      <c r="B625" s="585">
        <v>4286.96</v>
      </c>
    </row>
    <row r="626" spans="1:2" ht="12.75" customHeight="1">
      <c r="A626" s="110">
        <v>45586</v>
      </c>
      <c r="B626" s="585">
        <v>4252.1499999999996</v>
      </c>
    </row>
    <row r="627" spans="1:2" ht="12.75" customHeight="1">
      <c r="A627" s="110">
        <v>45585</v>
      </c>
      <c r="B627" s="585">
        <v>4252.1499999999996</v>
      </c>
    </row>
    <row r="628" spans="1:2" ht="12.75" customHeight="1">
      <c r="A628" s="110">
        <v>45584</v>
      </c>
      <c r="B628" s="585">
        <v>4252.1499999999996</v>
      </c>
    </row>
    <row r="629" spans="1:2" ht="12.75" customHeight="1">
      <c r="A629" s="110">
        <v>45583</v>
      </c>
      <c r="B629" s="585">
        <v>4263.17</v>
      </c>
    </row>
    <row r="630" spans="1:2" ht="12.75" customHeight="1">
      <c r="A630" s="110">
        <v>45582</v>
      </c>
      <c r="B630" s="585">
        <v>4266.2</v>
      </c>
    </row>
    <row r="631" spans="1:2" ht="12.75" customHeight="1">
      <c r="A631" s="110">
        <v>45581</v>
      </c>
      <c r="B631" s="585">
        <v>4244.84</v>
      </c>
    </row>
    <row r="632" spans="1:2" ht="12.75" customHeight="1">
      <c r="A632" s="110">
        <v>45580</v>
      </c>
      <c r="B632" s="585">
        <v>4192.5600000000004</v>
      </c>
    </row>
    <row r="633" spans="1:2" ht="12.75" customHeight="1">
      <c r="A633" s="110">
        <v>45579</v>
      </c>
      <c r="B633" s="585">
        <v>4192.5600000000004</v>
      </c>
    </row>
    <row r="634" spans="1:2" ht="12.75" customHeight="1">
      <c r="A634" s="110">
        <v>45578</v>
      </c>
      <c r="B634" s="585">
        <v>4192.5600000000004</v>
      </c>
    </row>
    <row r="635" spans="1:2" ht="12.75" customHeight="1">
      <c r="A635" s="110">
        <v>45577</v>
      </c>
      <c r="B635" s="585">
        <v>4192.5600000000004</v>
      </c>
    </row>
    <row r="636" spans="1:2" ht="12.75" customHeight="1">
      <c r="A636" s="110">
        <v>45576</v>
      </c>
      <c r="B636" s="585">
        <v>4217.3999999999996</v>
      </c>
    </row>
    <row r="637" spans="1:2" ht="12.75" customHeight="1">
      <c r="A637" s="110">
        <v>45575</v>
      </c>
      <c r="B637" s="585">
        <v>4233.17</v>
      </c>
    </row>
    <row r="638" spans="1:2" ht="12.75" customHeight="1">
      <c r="A638" s="110">
        <v>45574</v>
      </c>
      <c r="B638" s="585">
        <v>4233.54</v>
      </c>
    </row>
    <row r="639" spans="1:2" ht="12.75" customHeight="1">
      <c r="A639" s="110">
        <v>45573</v>
      </c>
      <c r="B639" s="585">
        <v>4194.97</v>
      </c>
    </row>
    <row r="640" spans="1:2" ht="12.75" customHeight="1">
      <c r="A640" s="110">
        <v>45572</v>
      </c>
      <c r="B640" s="585">
        <v>4173.66</v>
      </c>
    </row>
    <row r="641" spans="1:2" ht="12.75" customHeight="1">
      <c r="A641" s="110">
        <v>45571</v>
      </c>
      <c r="B641" s="585">
        <v>4173.66</v>
      </c>
    </row>
    <row r="642" spans="1:2" ht="12.75" customHeight="1">
      <c r="A642" s="110">
        <v>45570</v>
      </c>
      <c r="B642" s="585">
        <v>4173.66</v>
      </c>
    </row>
    <row r="643" spans="1:2" ht="12.75" customHeight="1">
      <c r="A643" s="110">
        <v>45569</v>
      </c>
      <c r="B643" s="585">
        <v>4197.7299999999996</v>
      </c>
    </row>
    <row r="644" spans="1:2" ht="12.75" customHeight="1">
      <c r="A644" s="110">
        <v>45568</v>
      </c>
      <c r="B644" s="585">
        <v>4203.43</v>
      </c>
    </row>
    <row r="645" spans="1:2" ht="12.75" customHeight="1">
      <c r="A645" s="110">
        <v>45567</v>
      </c>
      <c r="B645" s="585">
        <v>4224.21</v>
      </c>
    </row>
    <row r="646" spans="1:2" ht="12.75" customHeight="1">
      <c r="A646" s="110">
        <v>45566</v>
      </c>
      <c r="B646" s="585">
        <v>4178.3</v>
      </c>
    </row>
    <row r="647" spans="1:2" ht="12.75" customHeight="1">
      <c r="A647" s="110">
        <v>45565</v>
      </c>
      <c r="B647" s="585">
        <v>4233.54</v>
      </c>
    </row>
    <row r="648" spans="1:2" ht="12.75" customHeight="1">
      <c r="A648" s="110">
        <v>45564</v>
      </c>
      <c r="B648" s="585">
        <v>4194.97</v>
      </c>
    </row>
    <row r="649" spans="1:2" ht="12.75" customHeight="1">
      <c r="A649" s="110">
        <v>45563</v>
      </c>
      <c r="B649" s="585">
        <v>4173.66</v>
      </c>
    </row>
    <row r="650" spans="1:2" ht="12.75" customHeight="1">
      <c r="A650" s="110">
        <v>45562</v>
      </c>
      <c r="B650" s="585">
        <v>4173.66</v>
      </c>
    </row>
    <row r="651" spans="1:2" ht="12.75" customHeight="1">
      <c r="A651" s="110">
        <v>45561</v>
      </c>
      <c r="B651" s="585">
        <v>4173.66</v>
      </c>
    </row>
    <row r="652" spans="1:2" ht="12.75" customHeight="1">
      <c r="A652" s="110">
        <v>45560</v>
      </c>
      <c r="B652" s="585">
        <v>4197.7299999999996</v>
      </c>
    </row>
    <row r="653" spans="1:2" ht="12.75" customHeight="1">
      <c r="A653" s="110">
        <v>45559</v>
      </c>
      <c r="B653" s="585">
        <v>4203.43</v>
      </c>
    </row>
    <row r="654" spans="1:2" ht="12.75" customHeight="1">
      <c r="A654" s="110">
        <v>45558</v>
      </c>
      <c r="B654" s="585">
        <v>4224.21</v>
      </c>
    </row>
    <row r="655" spans="1:2" ht="12.75" customHeight="1">
      <c r="A655" s="110">
        <v>45557</v>
      </c>
      <c r="B655" s="585">
        <v>4178.3</v>
      </c>
    </row>
    <row r="656" spans="1:2" ht="12.75" customHeight="1">
      <c r="A656" s="110">
        <v>45556</v>
      </c>
      <c r="B656" s="585">
        <v>4164.21</v>
      </c>
    </row>
    <row r="657" spans="1:2" ht="12.75" customHeight="1">
      <c r="A657" s="110">
        <v>45555</v>
      </c>
      <c r="B657" s="585">
        <v>4164.21</v>
      </c>
    </row>
    <row r="658" spans="1:2" ht="12.75" customHeight="1">
      <c r="A658" s="110">
        <v>45554</v>
      </c>
      <c r="B658" s="585">
        <v>4164.21</v>
      </c>
    </row>
    <row r="659" spans="1:2" ht="12.75" customHeight="1">
      <c r="A659" s="110">
        <v>45553</v>
      </c>
      <c r="B659" s="585">
        <v>4188.1099999999997</v>
      </c>
    </row>
    <row r="660" spans="1:2" ht="12.75" customHeight="1">
      <c r="A660" s="110">
        <v>45552</v>
      </c>
      <c r="B660" s="585">
        <v>4192.74</v>
      </c>
    </row>
    <row r="661" spans="1:2" ht="12.75" customHeight="1">
      <c r="A661" s="110">
        <v>45551</v>
      </c>
      <c r="B661" s="585">
        <v>4139.43</v>
      </c>
    </row>
    <row r="662" spans="1:2" ht="12.75" customHeight="1">
      <c r="A662" s="110">
        <v>45550</v>
      </c>
      <c r="B662" s="585">
        <v>4155.3100000000004</v>
      </c>
    </row>
    <row r="663" spans="1:2" ht="12.75" customHeight="1">
      <c r="A663" s="110">
        <v>45549</v>
      </c>
      <c r="B663" s="585">
        <v>4156.8900000000003</v>
      </c>
    </row>
    <row r="664" spans="1:2" ht="12.75" customHeight="1">
      <c r="A664" s="110">
        <v>45548</v>
      </c>
      <c r="B664" s="585">
        <v>4156.8900000000003</v>
      </c>
    </row>
    <row r="665" spans="1:2" ht="12.75" customHeight="1">
      <c r="A665" s="110">
        <v>45547</v>
      </c>
      <c r="B665" s="585">
        <v>4156.8900000000003</v>
      </c>
    </row>
    <row r="666" spans="1:2" ht="12.75" customHeight="1">
      <c r="A666" s="110">
        <v>45546</v>
      </c>
      <c r="B666" s="585">
        <v>4175.1000000000004</v>
      </c>
    </row>
    <row r="667" spans="1:2" ht="12.75" customHeight="1">
      <c r="A667" s="110">
        <v>45545</v>
      </c>
      <c r="B667" s="585">
        <v>4189.46</v>
      </c>
    </row>
    <row r="668" spans="1:2" ht="12.75" customHeight="1">
      <c r="A668" s="110">
        <v>45544</v>
      </c>
      <c r="B668" s="585">
        <v>4239.33</v>
      </c>
    </row>
    <row r="669" spans="1:2" ht="12.75" customHeight="1">
      <c r="A669" s="110">
        <v>45543</v>
      </c>
      <c r="B669" s="585">
        <v>4220.58</v>
      </c>
    </row>
    <row r="670" spans="1:2" ht="12.75" customHeight="1">
      <c r="A670" s="110">
        <v>45542</v>
      </c>
      <c r="B670" s="585">
        <v>4172.13</v>
      </c>
    </row>
    <row r="671" spans="1:2" ht="12.75" customHeight="1">
      <c r="A671" s="110">
        <v>45541</v>
      </c>
      <c r="B671" s="585">
        <v>4172.13</v>
      </c>
    </row>
    <row r="672" spans="1:2" ht="12.75" customHeight="1">
      <c r="A672" s="110">
        <v>45540</v>
      </c>
      <c r="B672" s="585">
        <v>4172.13</v>
      </c>
    </row>
    <row r="673" spans="1:2" ht="12.75" customHeight="1">
      <c r="A673" s="110">
        <v>45539</v>
      </c>
      <c r="B673" s="585">
        <v>4236.63</v>
      </c>
    </row>
    <row r="674" spans="1:2" ht="12.75" customHeight="1">
      <c r="A674" s="110">
        <v>45538</v>
      </c>
      <c r="B674" s="585">
        <v>4278.28</v>
      </c>
    </row>
    <row r="675" spans="1:2" ht="12.75" customHeight="1">
      <c r="A675" s="110">
        <v>45537</v>
      </c>
      <c r="B675" s="585">
        <v>4285.6099999999997</v>
      </c>
    </row>
    <row r="676" spans="1:2" ht="12.75" customHeight="1">
      <c r="A676" s="110">
        <v>45536</v>
      </c>
      <c r="B676" s="585">
        <v>4220.68</v>
      </c>
    </row>
    <row r="677" spans="1:2" ht="12.75" customHeight="1">
      <c r="A677" s="110">
        <v>45535</v>
      </c>
      <c r="B677" s="585">
        <v>4149.79</v>
      </c>
    </row>
    <row r="678" spans="1:2" ht="12.75" customHeight="1">
      <c r="A678" s="110">
        <v>45534</v>
      </c>
      <c r="B678" s="585">
        <v>4149.79</v>
      </c>
    </row>
    <row r="679" spans="1:2" ht="12.75" customHeight="1">
      <c r="A679" s="110">
        <v>45533</v>
      </c>
      <c r="B679" s="585">
        <v>4149.79</v>
      </c>
    </row>
    <row r="680" spans="1:2" ht="12.75" customHeight="1">
      <c r="A680" s="110">
        <v>45532</v>
      </c>
      <c r="B680" s="585">
        <v>4172.5</v>
      </c>
    </row>
    <row r="681" spans="1:2" ht="12.75" customHeight="1">
      <c r="A681" s="110">
        <v>45531</v>
      </c>
      <c r="B681" s="585">
        <v>4185.82</v>
      </c>
    </row>
    <row r="682" spans="1:2" ht="12.75" customHeight="1">
      <c r="A682" s="110">
        <v>45530</v>
      </c>
      <c r="B682" s="585">
        <v>4185.8</v>
      </c>
    </row>
    <row r="683" spans="1:2" ht="12.75" customHeight="1">
      <c r="A683" s="110">
        <v>45529</v>
      </c>
      <c r="B683" s="585">
        <v>4160.3100000000004</v>
      </c>
    </row>
    <row r="684" spans="1:2" ht="12.75" customHeight="1">
      <c r="A684" s="110">
        <v>45528</v>
      </c>
      <c r="B684" s="585">
        <v>4160.3100000000004</v>
      </c>
    </row>
    <row r="685" spans="1:2" ht="12.75" customHeight="1">
      <c r="A685" s="110">
        <v>45527</v>
      </c>
      <c r="B685" s="585">
        <v>4160.3100000000004</v>
      </c>
    </row>
    <row r="686" spans="1:2" ht="12.75" customHeight="1">
      <c r="A686" s="110">
        <v>45526</v>
      </c>
      <c r="B686" s="585">
        <v>4013.98</v>
      </c>
    </row>
    <row r="687" spans="1:2" ht="12.75" customHeight="1">
      <c r="A687" s="110">
        <v>45525</v>
      </c>
      <c r="B687" s="585">
        <v>4011.37</v>
      </c>
    </row>
    <row r="688" spans="1:2" ht="12.75" customHeight="1">
      <c r="A688" s="110">
        <v>45524</v>
      </c>
      <c r="B688" s="585">
        <v>4021.63</v>
      </c>
    </row>
    <row r="689" spans="1:2" ht="12.75" customHeight="1">
      <c r="A689" s="110">
        <v>45523</v>
      </c>
      <c r="B689" s="585">
        <v>4021.63</v>
      </c>
    </row>
    <row r="690" spans="1:2" ht="12.75" customHeight="1">
      <c r="A690" s="110">
        <v>45522</v>
      </c>
      <c r="B690" s="585">
        <v>4021.63</v>
      </c>
    </row>
    <row r="691" spans="1:2" ht="12.75" customHeight="1">
      <c r="A691" s="110">
        <v>45521</v>
      </c>
      <c r="B691" s="585">
        <v>4021.63</v>
      </c>
    </row>
    <row r="692" spans="1:2" ht="12.75" customHeight="1">
      <c r="A692" s="110">
        <v>45520</v>
      </c>
      <c r="B692" s="585">
        <v>4014.18</v>
      </c>
    </row>
    <row r="693" spans="1:2" ht="12.75" customHeight="1">
      <c r="A693" s="110">
        <v>45519</v>
      </c>
      <c r="B693" s="585">
        <v>4021.1</v>
      </c>
    </row>
    <row r="694" spans="1:2" ht="12.75" customHeight="1">
      <c r="A694" s="110">
        <v>45518</v>
      </c>
      <c r="B694" s="585">
        <v>4038.87</v>
      </c>
    </row>
    <row r="695" spans="1:2" ht="12.75" customHeight="1">
      <c r="A695" s="110">
        <v>45517</v>
      </c>
      <c r="B695" s="585">
        <v>4063.26</v>
      </c>
    </row>
    <row r="696" spans="1:2" ht="12.75" customHeight="1">
      <c r="A696" s="110">
        <v>45516</v>
      </c>
      <c r="B696" s="585">
        <v>4064.51</v>
      </c>
    </row>
    <row r="697" spans="1:2" ht="12.75" customHeight="1">
      <c r="A697" s="110">
        <v>45515</v>
      </c>
      <c r="B697" s="585">
        <v>4064.51</v>
      </c>
    </row>
    <row r="698" spans="1:2" ht="12.75" customHeight="1">
      <c r="A698" s="110">
        <v>45514</v>
      </c>
      <c r="B698" s="585">
        <v>4064.51</v>
      </c>
    </row>
    <row r="699" spans="1:2" ht="12.75" customHeight="1">
      <c r="A699" s="110">
        <v>45513</v>
      </c>
      <c r="B699" s="585">
        <v>4100.79</v>
      </c>
    </row>
    <row r="700" spans="1:2" ht="12.75" customHeight="1">
      <c r="A700" s="110">
        <v>45512</v>
      </c>
      <c r="B700" s="585">
        <v>4136.2700000000004</v>
      </c>
    </row>
    <row r="701" spans="1:2" ht="12.75" customHeight="1">
      <c r="A701" s="110">
        <v>45511</v>
      </c>
      <c r="B701" s="585">
        <v>4136.2700000000004</v>
      </c>
    </row>
    <row r="702" spans="1:2" ht="12.75" customHeight="1">
      <c r="A702" s="110">
        <v>45510</v>
      </c>
      <c r="B702" s="585">
        <v>4184.3</v>
      </c>
    </row>
    <row r="703" spans="1:2" ht="12.75" customHeight="1">
      <c r="A703" s="110">
        <v>45509</v>
      </c>
      <c r="B703" s="585">
        <v>4110.37</v>
      </c>
    </row>
    <row r="704" spans="1:2" ht="12.75" customHeight="1">
      <c r="A704" s="110">
        <v>45508</v>
      </c>
      <c r="B704" s="585">
        <v>4110.37</v>
      </c>
    </row>
    <row r="705" spans="1:2" ht="12.75" customHeight="1">
      <c r="A705" s="110">
        <v>45507</v>
      </c>
      <c r="B705" s="585">
        <v>4110.37</v>
      </c>
    </row>
    <row r="706" spans="1:2" ht="12.75" customHeight="1">
      <c r="A706" s="110">
        <v>45506</v>
      </c>
      <c r="B706" s="585">
        <v>4057.14</v>
      </c>
    </row>
    <row r="707" spans="1:2" ht="12.75" customHeight="1">
      <c r="A707" s="110">
        <v>45505</v>
      </c>
      <c r="B707" s="585">
        <v>4060.34</v>
      </c>
    </row>
    <row r="708" spans="1:2" ht="12.75" customHeight="1">
      <c r="A708" s="110">
        <v>45504</v>
      </c>
      <c r="B708" s="585">
        <v>4089.05</v>
      </c>
    </row>
    <row r="709" spans="1:2" ht="12.75" customHeight="1">
      <c r="A709" s="110">
        <v>45503</v>
      </c>
      <c r="B709" s="585">
        <v>4059.91</v>
      </c>
    </row>
    <row r="710" spans="1:2" ht="12.75" customHeight="1">
      <c r="A710" s="110">
        <v>45502</v>
      </c>
      <c r="B710" s="585">
        <v>4014.56</v>
      </c>
    </row>
    <row r="711" spans="1:2" ht="12.75" customHeight="1">
      <c r="A711" s="110">
        <v>45501</v>
      </c>
      <c r="B711" s="585">
        <v>4014.56</v>
      </c>
    </row>
    <row r="712" spans="1:2" ht="12.75" customHeight="1">
      <c r="A712" s="110">
        <v>45500</v>
      </c>
      <c r="B712" s="585">
        <v>4014.56</v>
      </c>
    </row>
    <row r="713" spans="1:2" ht="12.75" customHeight="1">
      <c r="A713" s="110">
        <v>45499</v>
      </c>
      <c r="B713" s="585">
        <v>4035</v>
      </c>
    </row>
    <row r="714" spans="1:2" ht="12.75" customHeight="1">
      <c r="A714" s="110">
        <v>45498</v>
      </c>
      <c r="B714" s="585">
        <v>4047.66</v>
      </c>
    </row>
    <row r="715" spans="1:2" ht="12.75" customHeight="1">
      <c r="A715" s="110">
        <v>45497</v>
      </c>
      <c r="B715" s="585">
        <v>4010.53</v>
      </c>
    </row>
    <row r="716" spans="1:2" ht="12.75" customHeight="1">
      <c r="A716" s="110">
        <v>45496</v>
      </c>
      <c r="B716" s="585">
        <v>4006.01</v>
      </c>
    </row>
    <row r="717" spans="1:2" ht="12.75" customHeight="1">
      <c r="A717" s="110">
        <v>45495</v>
      </c>
      <c r="B717" s="585">
        <v>4040.2</v>
      </c>
    </row>
    <row r="718" spans="1:2" ht="12.75" customHeight="1">
      <c r="A718" s="110">
        <v>45494</v>
      </c>
      <c r="B718" s="585">
        <v>4040.2</v>
      </c>
    </row>
    <row r="719" spans="1:2" ht="12.75" customHeight="1">
      <c r="A719" s="110">
        <v>45493</v>
      </c>
      <c r="B719" s="585">
        <v>4040.2</v>
      </c>
    </row>
    <row r="720" spans="1:2" ht="12.75" customHeight="1">
      <c r="A720" s="110">
        <v>45492</v>
      </c>
      <c r="B720" s="585">
        <v>4036.73</v>
      </c>
    </row>
    <row r="721" spans="1:2" ht="12.75" customHeight="1">
      <c r="A721" s="110">
        <v>45491</v>
      </c>
      <c r="B721" s="585">
        <v>4011.19</v>
      </c>
    </row>
    <row r="722" spans="1:2" ht="12.75" customHeight="1">
      <c r="A722" s="110">
        <v>45490</v>
      </c>
      <c r="B722" s="585">
        <v>3977.63</v>
      </c>
    </row>
    <row r="723" spans="1:2" ht="12.75" customHeight="1">
      <c r="A723" s="110">
        <v>45489</v>
      </c>
      <c r="B723" s="585">
        <v>3948.41</v>
      </c>
    </row>
    <row r="724" spans="1:2" ht="12.75" customHeight="1">
      <c r="A724" s="110">
        <v>45488</v>
      </c>
      <c r="B724" s="585">
        <v>3944.97</v>
      </c>
    </row>
    <row r="725" spans="1:2" ht="12.75" customHeight="1">
      <c r="A725" s="110">
        <v>45487</v>
      </c>
      <c r="B725" s="585">
        <v>3944.97</v>
      </c>
    </row>
    <row r="726" spans="1:2" ht="12.75" customHeight="1">
      <c r="A726" s="110">
        <v>45486</v>
      </c>
      <c r="B726" s="585">
        <v>3944.97</v>
      </c>
    </row>
    <row r="727" spans="1:2" ht="12.75" customHeight="1">
      <c r="A727" s="110">
        <v>45485</v>
      </c>
      <c r="B727" s="585">
        <v>3968.87</v>
      </c>
    </row>
    <row r="728" spans="1:2" ht="12.75" customHeight="1">
      <c r="A728" s="110">
        <v>45484</v>
      </c>
      <c r="B728" s="585">
        <v>3979.91</v>
      </c>
    </row>
    <row r="729" spans="1:2" ht="12.75" customHeight="1">
      <c r="A729" s="110">
        <v>45483</v>
      </c>
      <c r="B729" s="585">
        <v>4022.05</v>
      </c>
    </row>
    <row r="730" spans="1:2" ht="12.75" customHeight="1">
      <c r="A730" s="110">
        <v>45482</v>
      </c>
      <c r="B730" s="585">
        <v>4052.99</v>
      </c>
    </row>
    <row r="731" spans="1:2" ht="12.75" customHeight="1">
      <c r="A731" s="110">
        <v>45481</v>
      </c>
      <c r="B731" s="585">
        <v>4093.72</v>
      </c>
    </row>
    <row r="732" spans="1:2" ht="12.75" customHeight="1">
      <c r="A732" s="110">
        <v>45480</v>
      </c>
      <c r="B732" s="585">
        <v>4093.72</v>
      </c>
    </row>
    <row r="733" spans="1:2" ht="12.75" customHeight="1">
      <c r="A733" s="110">
        <v>45479</v>
      </c>
      <c r="B733" s="585">
        <v>4093.72</v>
      </c>
    </row>
    <row r="734" spans="1:2" ht="12.75" customHeight="1">
      <c r="A734" s="110">
        <v>45478</v>
      </c>
      <c r="B734" s="585">
        <v>4096.09</v>
      </c>
    </row>
    <row r="735" spans="1:2" ht="12.75" customHeight="1">
      <c r="A735" s="110">
        <v>45477</v>
      </c>
      <c r="B735" s="585">
        <v>4096.09</v>
      </c>
    </row>
    <row r="736" spans="1:2" ht="12.75" customHeight="1">
      <c r="A736" s="110">
        <v>45476</v>
      </c>
      <c r="B736" s="585">
        <v>4130.03</v>
      </c>
    </row>
    <row r="737" spans="1:2" ht="12.75" customHeight="1">
      <c r="A737" s="110">
        <v>45475</v>
      </c>
      <c r="B737" s="585">
        <v>4148.04</v>
      </c>
    </row>
    <row r="738" spans="1:2" ht="12.75" customHeight="1">
      <c r="A738" s="110">
        <v>45474</v>
      </c>
      <c r="B738" s="585">
        <v>4148.04</v>
      </c>
    </row>
    <row r="739" spans="1:2" ht="12.75" customHeight="1">
      <c r="A739" s="110">
        <v>45473</v>
      </c>
      <c r="B739" s="530">
        <v>4148.04</v>
      </c>
    </row>
    <row r="740" spans="1:2" ht="12.75" customHeight="1">
      <c r="A740" s="110">
        <v>45472</v>
      </c>
      <c r="B740" s="530">
        <v>4148.04</v>
      </c>
    </row>
    <row r="741" spans="1:2" ht="12.75" customHeight="1">
      <c r="A741" s="110">
        <v>45471</v>
      </c>
      <c r="B741" s="530">
        <v>4158.1000000000004</v>
      </c>
    </row>
    <row r="742" spans="1:2" ht="12.75" customHeight="1">
      <c r="A742" s="110">
        <v>45470</v>
      </c>
      <c r="B742" s="530">
        <v>4133.6099999999997</v>
      </c>
    </row>
    <row r="743" spans="1:2" ht="12.75" customHeight="1">
      <c r="A743" s="110">
        <v>45469</v>
      </c>
      <c r="B743" s="530">
        <v>4093.66</v>
      </c>
    </row>
    <row r="744" spans="1:2" ht="12.75" customHeight="1">
      <c r="A744" s="110">
        <v>45468</v>
      </c>
      <c r="B744" s="530">
        <v>4104.38</v>
      </c>
    </row>
    <row r="745" spans="1:2" ht="12.75" customHeight="1">
      <c r="A745" s="110">
        <v>45467</v>
      </c>
      <c r="B745" s="530">
        <v>4143.72</v>
      </c>
    </row>
    <row r="746" spans="1:2" ht="12.75" customHeight="1">
      <c r="A746" s="110">
        <v>45466</v>
      </c>
      <c r="B746" s="530">
        <v>4143.72</v>
      </c>
    </row>
    <row r="747" spans="1:2" ht="12.75" customHeight="1">
      <c r="A747" s="110">
        <v>45465</v>
      </c>
      <c r="B747" s="530">
        <v>4143.72</v>
      </c>
    </row>
    <row r="748" spans="1:2" ht="12.75" customHeight="1">
      <c r="A748" s="110">
        <v>45464</v>
      </c>
      <c r="B748" s="530">
        <v>4175.96</v>
      </c>
    </row>
    <row r="749" spans="1:2" ht="12.75" customHeight="1">
      <c r="A749" s="110">
        <v>45463</v>
      </c>
      <c r="B749" s="530">
        <v>4101.87</v>
      </c>
    </row>
    <row r="750" spans="1:2" ht="12.75" customHeight="1">
      <c r="A750" s="110">
        <v>45462</v>
      </c>
      <c r="B750" s="530">
        <v>4101.87</v>
      </c>
    </row>
    <row r="751" spans="1:2" ht="12.75" customHeight="1">
      <c r="A751" s="110">
        <v>45461</v>
      </c>
      <c r="B751" s="530">
        <v>4144.63</v>
      </c>
    </row>
    <row r="752" spans="1:2" ht="12.75" customHeight="1">
      <c r="A752" s="110">
        <v>45460</v>
      </c>
      <c r="B752" s="530">
        <v>4151.55</v>
      </c>
    </row>
    <row r="753" spans="1:2" ht="12.75" customHeight="1">
      <c r="A753" s="110">
        <v>45459</v>
      </c>
      <c r="B753" s="530">
        <v>4151.55</v>
      </c>
    </row>
    <row r="754" spans="1:2" ht="12.75" customHeight="1">
      <c r="A754" s="110">
        <v>45458</v>
      </c>
      <c r="B754" s="530">
        <v>4151.55</v>
      </c>
    </row>
    <row r="755" spans="1:2" ht="12.75" customHeight="1">
      <c r="A755" s="110">
        <v>45457</v>
      </c>
      <c r="B755" s="530">
        <v>4107.5200000000004</v>
      </c>
    </row>
    <row r="756" spans="1:2" ht="12.75" customHeight="1">
      <c r="A756" s="110">
        <v>45456</v>
      </c>
      <c r="B756" s="530">
        <v>4023.26</v>
      </c>
    </row>
    <row r="757" spans="1:2" ht="12.75" customHeight="1">
      <c r="A757" s="110">
        <v>45455</v>
      </c>
      <c r="B757" s="530">
        <v>3960.83</v>
      </c>
    </row>
    <row r="758" spans="1:2" ht="12.75" customHeight="1">
      <c r="A758" s="110">
        <v>45454</v>
      </c>
      <c r="B758" s="530">
        <v>3944.14</v>
      </c>
    </row>
    <row r="759" spans="1:2" ht="12.75" customHeight="1">
      <c r="A759" s="110">
        <v>45453</v>
      </c>
      <c r="B759" s="530">
        <v>3944.14</v>
      </c>
    </row>
    <row r="760" spans="1:2" ht="12.75" customHeight="1">
      <c r="A760" s="110">
        <v>45452</v>
      </c>
      <c r="B760" s="530">
        <v>3944.14</v>
      </c>
    </row>
    <row r="761" spans="1:2" ht="12.75" customHeight="1">
      <c r="A761" s="110">
        <v>45451</v>
      </c>
      <c r="B761" s="530">
        <v>3944.14</v>
      </c>
    </row>
    <row r="762" spans="1:2" ht="12.75" customHeight="1">
      <c r="A762" s="110">
        <v>45450</v>
      </c>
      <c r="B762" s="530">
        <v>3938.53</v>
      </c>
    </row>
    <row r="763" spans="1:2" ht="12.75" customHeight="1">
      <c r="A763" s="110">
        <v>45449</v>
      </c>
      <c r="B763" s="530">
        <v>3927.91</v>
      </c>
    </row>
    <row r="764" spans="1:2" ht="12.75" customHeight="1">
      <c r="A764" s="110">
        <v>45448</v>
      </c>
      <c r="B764" s="530">
        <v>3909.65</v>
      </c>
    </row>
    <row r="765" spans="1:2" ht="12.75" customHeight="1">
      <c r="A765" s="110">
        <v>45447</v>
      </c>
      <c r="B765" s="530">
        <v>3860.92</v>
      </c>
    </row>
    <row r="766" spans="1:2" ht="12.75" customHeight="1">
      <c r="A766" s="110">
        <v>45446</v>
      </c>
      <c r="B766" s="530">
        <v>3860.92</v>
      </c>
    </row>
    <row r="767" spans="1:2" ht="12.75" customHeight="1">
      <c r="A767" s="110">
        <v>45445</v>
      </c>
      <c r="B767" s="530">
        <v>3860.92</v>
      </c>
    </row>
    <row r="768" spans="1:2" ht="12.75" customHeight="1">
      <c r="A768" s="110">
        <v>45444</v>
      </c>
      <c r="B768" s="530">
        <v>3860.92</v>
      </c>
    </row>
    <row r="769" spans="1:2" ht="12.75" customHeight="1">
      <c r="A769" s="110">
        <v>45443</v>
      </c>
      <c r="B769" s="530">
        <v>3874.32</v>
      </c>
    </row>
    <row r="770" spans="1:2" ht="12.75" customHeight="1">
      <c r="A770" s="110">
        <v>45442</v>
      </c>
      <c r="B770" s="530">
        <v>3867.02</v>
      </c>
    </row>
    <row r="771" spans="1:2" ht="12.75" customHeight="1">
      <c r="A771" s="110">
        <v>45441</v>
      </c>
      <c r="B771" s="530">
        <v>3853.09</v>
      </c>
    </row>
    <row r="772" spans="1:2" ht="12.75" customHeight="1">
      <c r="A772" s="110">
        <v>45440</v>
      </c>
      <c r="B772" s="530">
        <v>3878.07</v>
      </c>
    </row>
    <row r="773" spans="1:2" ht="12.75" customHeight="1">
      <c r="A773" s="110">
        <v>45439</v>
      </c>
      <c r="B773" s="530">
        <v>3878.07</v>
      </c>
    </row>
    <row r="774" spans="1:2" ht="12.75" customHeight="1">
      <c r="A774" s="110">
        <v>45438</v>
      </c>
      <c r="B774" s="530">
        <v>3878.07</v>
      </c>
    </row>
    <row r="775" spans="1:2" ht="12.75" customHeight="1">
      <c r="A775" s="110">
        <v>45437</v>
      </c>
      <c r="B775" s="530">
        <v>3878.07</v>
      </c>
    </row>
    <row r="776" spans="1:2" ht="12.75" customHeight="1">
      <c r="A776" s="110">
        <v>45436</v>
      </c>
      <c r="B776" s="530">
        <v>3837.58</v>
      </c>
    </row>
    <row r="777" spans="1:2" ht="12.75" customHeight="1">
      <c r="A777" s="110">
        <v>45435</v>
      </c>
      <c r="B777" s="530">
        <v>3829.59</v>
      </c>
    </row>
    <row r="778" spans="1:2" ht="12.75" customHeight="1">
      <c r="A778" s="110">
        <v>45434</v>
      </c>
      <c r="B778" s="530">
        <v>3814.94</v>
      </c>
    </row>
    <row r="779" spans="1:2" ht="12.75" customHeight="1">
      <c r="A779" s="110">
        <v>45433</v>
      </c>
      <c r="B779" s="530">
        <v>3822.39</v>
      </c>
    </row>
    <row r="780" spans="1:2" ht="12.75" customHeight="1">
      <c r="A780" s="110">
        <v>45432</v>
      </c>
      <c r="B780" s="530">
        <v>3832.26</v>
      </c>
    </row>
    <row r="781" spans="1:2" ht="12.75" customHeight="1">
      <c r="A781" s="110">
        <v>45431</v>
      </c>
      <c r="B781" s="530">
        <v>3832.26</v>
      </c>
    </row>
    <row r="782" spans="1:2" ht="12.75" customHeight="1">
      <c r="A782" s="110">
        <v>45430</v>
      </c>
      <c r="B782" s="530">
        <v>3832.26</v>
      </c>
    </row>
    <row r="783" spans="1:2" ht="12.75" customHeight="1">
      <c r="A783" s="110">
        <v>45429</v>
      </c>
      <c r="B783" s="530">
        <v>3828.98</v>
      </c>
    </row>
    <row r="784" spans="1:2" ht="12.75" customHeight="1">
      <c r="A784" s="110">
        <v>45428</v>
      </c>
      <c r="B784" s="530">
        <v>3825.42</v>
      </c>
    </row>
    <row r="785" spans="1:2" ht="12.75" customHeight="1">
      <c r="A785" s="110">
        <v>45427</v>
      </c>
      <c r="B785" s="530">
        <v>3861.82</v>
      </c>
    </row>
    <row r="786" spans="1:2" ht="12.75" customHeight="1">
      <c r="A786" s="110">
        <v>45426</v>
      </c>
      <c r="B786" s="530">
        <v>3888.21</v>
      </c>
    </row>
    <row r="787" spans="1:2" ht="12.75" customHeight="1">
      <c r="A787" s="110">
        <v>45425</v>
      </c>
      <c r="B787" s="530">
        <v>3888.21</v>
      </c>
    </row>
    <row r="788" spans="1:2" ht="12.75" customHeight="1">
      <c r="A788" s="110">
        <v>45424</v>
      </c>
      <c r="B788" s="530">
        <v>3888.21</v>
      </c>
    </row>
    <row r="789" spans="1:2" ht="12.75" customHeight="1">
      <c r="A789" s="110">
        <v>45423</v>
      </c>
      <c r="B789" s="530">
        <v>3888.21</v>
      </c>
    </row>
    <row r="790" spans="1:2" ht="12.75" customHeight="1">
      <c r="A790" s="110">
        <v>45422</v>
      </c>
      <c r="B790" s="530">
        <v>3900.38</v>
      </c>
    </row>
    <row r="791" spans="1:2" ht="12.75" customHeight="1">
      <c r="A791" s="110">
        <v>45421</v>
      </c>
      <c r="B791" s="530">
        <v>3902.63</v>
      </c>
    </row>
    <row r="792" spans="1:2" ht="12.75" customHeight="1">
      <c r="A792" s="110">
        <v>45420</v>
      </c>
      <c r="B792" s="530">
        <v>3884.84</v>
      </c>
    </row>
    <row r="793" spans="1:2" ht="12.75" customHeight="1">
      <c r="A793" s="110">
        <v>45419</v>
      </c>
      <c r="B793" s="530">
        <v>3894.23</v>
      </c>
    </row>
    <row r="794" spans="1:2" ht="12.75" customHeight="1">
      <c r="A794" s="110">
        <v>45418</v>
      </c>
      <c r="B794" s="530">
        <v>3895.41</v>
      </c>
    </row>
    <row r="795" spans="1:2" ht="12.75" customHeight="1">
      <c r="A795" s="110">
        <v>45417</v>
      </c>
      <c r="B795" s="530">
        <v>3895.41</v>
      </c>
    </row>
    <row r="796" spans="1:2" ht="12.75" customHeight="1">
      <c r="A796" s="110">
        <v>45416</v>
      </c>
      <c r="B796" s="530">
        <v>3895.41</v>
      </c>
    </row>
    <row r="797" spans="1:2" ht="12.75" customHeight="1">
      <c r="A797" s="110">
        <v>45415</v>
      </c>
      <c r="B797" s="530">
        <v>3898.62</v>
      </c>
    </row>
    <row r="798" spans="1:2" ht="12.75" customHeight="1">
      <c r="A798" s="110">
        <v>45414</v>
      </c>
      <c r="B798" s="530">
        <v>3899.07</v>
      </c>
    </row>
    <row r="799" spans="1:2" ht="12.75" customHeight="1">
      <c r="A799" s="110">
        <v>45413</v>
      </c>
      <c r="B799" s="530">
        <v>3899.07</v>
      </c>
    </row>
    <row r="800" spans="1:2" ht="12.75" customHeight="1">
      <c r="A800" s="110">
        <v>45412</v>
      </c>
      <c r="B800" s="530">
        <v>3873.44</v>
      </c>
    </row>
    <row r="801" spans="1:2" ht="12.75" customHeight="1">
      <c r="A801" s="110">
        <v>45411</v>
      </c>
      <c r="B801" s="530">
        <v>3926.02</v>
      </c>
    </row>
    <row r="802" spans="1:2" ht="12.75" customHeight="1">
      <c r="A802" s="110">
        <v>45410</v>
      </c>
      <c r="B802" s="530">
        <v>3926.02</v>
      </c>
    </row>
    <row r="803" spans="1:2" ht="12.75" customHeight="1">
      <c r="A803" s="110">
        <v>45409</v>
      </c>
      <c r="B803" s="530">
        <v>3926.02</v>
      </c>
    </row>
    <row r="804" spans="1:2" ht="12.75" customHeight="1">
      <c r="A804" s="110">
        <v>45408</v>
      </c>
      <c r="B804" s="530">
        <v>3964.59</v>
      </c>
    </row>
    <row r="805" spans="1:2" ht="12.75" customHeight="1">
      <c r="A805" s="110">
        <v>45407</v>
      </c>
      <c r="B805" s="530">
        <v>3935.65</v>
      </c>
    </row>
    <row r="806" spans="1:2" ht="12.75" customHeight="1">
      <c r="A806" s="110">
        <v>45406</v>
      </c>
      <c r="B806" s="530">
        <v>3910.01</v>
      </c>
    </row>
    <row r="807" spans="1:2" ht="12.75" customHeight="1">
      <c r="A807" s="110">
        <v>45405</v>
      </c>
      <c r="B807" s="530">
        <v>3924.82</v>
      </c>
    </row>
    <row r="808" spans="1:2" ht="12.75" customHeight="1">
      <c r="A808" s="110">
        <v>45404</v>
      </c>
      <c r="B808" s="530">
        <v>3937.13</v>
      </c>
    </row>
    <row r="809" spans="1:2" ht="12.75" customHeight="1">
      <c r="A809" s="110">
        <v>45403</v>
      </c>
      <c r="B809" s="530">
        <v>3937.13</v>
      </c>
    </row>
    <row r="810" spans="1:2" ht="12.75" customHeight="1">
      <c r="A810" s="110">
        <v>45402</v>
      </c>
      <c r="B810" s="530">
        <v>3937.13</v>
      </c>
    </row>
    <row r="811" spans="1:2" ht="12.75" customHeight="1">
      <c r="A811" s="110">
        <v>45401</v>
      </c>
      <c r="B811" s="530">
        <v>3918.23</v>
      </c>
    </row>
    <row r="812" spans="1:2" ht="12.75" customHeight="1">
      <c r="A812" s="110">
        <v>45400</v>
      </c>
      <c r="B812" s="530">
        <v>3901.94</v>
      </c>
    </row>
    <row r="813" spans="1:2" ht="12.75" customHeight="1">
      <c r="A813" s="110">
        <v>45399</v>
      </c>
      <c r="B813" s="530">
        <v>3938.11</v>
      </c>
    </row>
    <row r="814" spans="1:2" ht="12.75" customHeight="1">
      <c r="A814" s="110">
        <v>45398</v>
      </c>
      <c r="B814" s="530">
        <v>3889.58</v>
      </c>
    </row>
    <row r="815" spans="1:2" ht="12.75" customHeight="1">
      <c r="A815" s="110">
        <v>45397</v>
      </c>
      <c r="B815" s="530">
        <v>3864.97</v>
      </c>
    </row>
    <row r="816" spans="1:2" ht="12.75" customHeight="1">
      <c r="A816" s="110">
        <v>45396</v>
      </c>
      <c r="B816" s="530">
        <v>3864.97</v>
      </c>
    </row>
    <row r="817" spans="1:2" ht="12.75" customHeight="1">
      <c r="A817" s="110">
        <v>45395</v>
      </c>
      <c r="B817" s="530">
        <v>3864.97</v>
      </c>
    </row>
    <row r="818" spans="1:2" ht="12.75" customHeight="1">
      <c r="A818" s="110">
        <v>45394</v>
      </c>
      <c r="B818" s="530">
        <v>3820.1</v>
      </c>
    </row>
    <row r="819" spans="1:2" ht="12.75" customHeight="1">
      <c r="A819" s="110">
        <v>45393</v>
      </c>
      <c r="B819" s="530">
        <v>3815.44</v>
      </c>
    </row>
    <row r="820" spans="1:2" ht="12.75" customHeight="1">
      <c r="A820" s="110">
        <v>45392</v>
      </c>
      <c r="B820" s="530">
        <v>3763.43</v>
      </c>
    </row>
    <row r="821" spans="1:2" ht="12.75" customHeight="1">
      <c r="A821" s="110">
        <v>45391</v>
      </c>
      <c r="B821" s="530">
        <v>3768.8</v>
      </c>
    </row>
    <row r="822" spans="1:2" ht="12.75" customHeight="1">
      <c r="A822" s="110">
        <v>45390</v>
      </c>
      <c r="B822" s="530">
        <v>3764.23</v>
      </c>
    </row>
    <row r="823" spans="1:2" ht="12.75" customHeight="1">
      <c r="A823" s="110">
        <v>45389</v>
      </c>
      <c r="B823" s="530">
        <v>3764.23</v>
      </c>
    </row>
    <row r="824" spans="1:2" ht="12.75" customHeight="1">
      <c r="A824" s="110">
        <v>45388</v>
      </c>
      <c r="B824" s="530">
        <v>3764.23</v>
      </c>
    </row>
    <row r="825" spans="1:2" ht="12.75" customHeight="1">
      <c r="A825" s="110">
        <v>45387</v>
      </c>
      <c r="B825" s="530">
        <v>3775.37</v>
      </c>
    </row>
    <row r="826" spans="1:2" ht="12.75" customHeight="1">
      <c r="A826" s="110">
        <v>45386</v>
      </c>
      <c r="B826" s="530">
        <v>3812.13</v>
      </c>
    </row>
    <row r="827" spans="1:2" ht="12.75" customHeight="1">
      <c r="A827" s="110">
        <v>45385</v>
      </c>
      <c r="B827" s="530">
        <v>3845.22</v>
      </c>
    </row>
    <row r="828" spans="1:2" ht="12.75" customHeight="1">
      <c r="A828" s="110">
        <v>45384</v>
      </c>
      <c r="B828" s="530">
        <v>3863.05</v>
      </c>
    </row>
    <row r="829" spans="1:2" ht="12.75" customHeight="1">
      <c r="A829" s="110">
        <v>45383</v>
      </c>
      <c r="B829" s="530">
        <v>3842.3</v>
      </c>
    </row>
    <row r="830" spans="1:2" ht="12.75" customHeight="1">
      <c r="A830" s="110">
        <v>45382</v>
      </c>
      <c r="B830" s="530">
        <v>3842.3</v>
      </c>
    </row>
    <row r="831" spans="1:2" ht="12.75" customHeight="1">
      <c r="A831" s="110">
        <v>45381</v>
      </c>
      <c r="B831" s="530">
        <v>3842.3</v>
      </c>
    </row>
    <row r="832" spans="1:2" ht="12.75" customHeight="1">
      <c r="A832" s="110">
        <v>45380</v>
      </c>
      <c r="B832" s="530">
        <v>3842.3</v>
      </c>
    </row>
    <row r="833" spans="1:2" ht="12.75" customHeight="1">
      <c r="A833" s="110">
        <v>45379</v>
      </c>
      <c r="B833" s="530">
        <v>3842.3</v>
      </c>
    </row>
    <row r="834" spans="1:2" ht="12.75" customHeight="1">
      <c r="A834" s="110">
        <v>45378</v>
      </c>
      <c r="B834" s="530">
        <v>3865.97</v>
      </c>
    </row>
    <row r="835" spans="1:2" ht="12.75" customHeight="1">
      <c r="A835" s="110">
        <v>45377</v>
      </c>
      <c r="B835" s="530">
        <v>3901.51</v>
      </c>
    </row>
    <row r="836" spans="1:2" ht="12.75" customHeight="1">
      <c r="A836" s="110">
        <v>45376</v>
      </c>
      <c r="B836" s="530">
        <v>3901.51</v>
      </c>
    </row>
    <row r="837" spans="1:2" ht="12.75" customHeight="1">
      <c r="A837" s="110">
        <v>45375</v>
      </c>
      <c r="B837" s="530">
        <v>3901.51</v>
      </c>
    </row>
    <row r="838" spans="1:2" ht="12.75" customHeight="1">
      <c r="A838" s="110">
        <v>45374</v>
      </c>
      <c r="B838" s="530">
        <v>3901.51</v>
      </c>
    </row>
    <row r="839" spans="1:2" ht="12.75" customHeight="1">
      <c r="A839" s="110">
        <v>45373</v>
      </c>
      <c r="B839" s="530">
        <v>3888.02</v>
      </c>
    </row>
    <row r="840" spans="1:2" ht="12.75" customHeight="1">
      <c r="A840" s="110">
        <v>45372</v>
      </c>
      <c r="B840" s="530">
        <v>3886.94</v>
      </c>
    </row>
    <row r="841" spans="1:2" ht="12.75" customHeight="1">
      <c r="A841" s="110">
        <v>45371</v>
      </c>
      <c r="B841" s="530">
        <v>3894.37</v>
      </c>
    </row>
    <row r="842" spans="1:2" ht="12.75" customHeight="1">
      <c r="A842" s="110">
        <v>45370</v>
      </c>
      <c r="B842" s="530">
        <v>3880.59</v>
      </c>
    </row>
    <row r="843" spans="1:2" ht="12.75" customHeight="1">
      <c r="A843" s="110">
        <v>45369</v>
      </c>
      <c r="B843" s="530">
        <v>3884.64</v>
      </c>
    </row>
    <row r="844" spans="1:2" ht="12.75" customHeight="1">
      <c r="A844" s="110">
        <v>45368</v>
      </c>
      <c r="B844" s="530">
        <v>3884.64</v>
      </c>
    </row>
    <row r="845" spans="1:2" ht="12.75" customHeight="1">
      <c r="A845" s="110">
        <v>45367</v>
      </c>
      <c r="B845" s="530">
        <v>3884.64</v>
      </c>
    </row>
    <row r="846" spans="1:2" ht="12.75" customHeight="1">
      <c r="A846" s="110">
        <v>45366</v>
      </c>
      <c r="B846" s="530">
        <v>3899.39</v>
      </c>
    </row>
    <row r="847" spans="1:2" ht="12.75" customHeight="1">
      <c r="A847" s="110">
        <v>45365</v>
      </c>
      <c r="B847" s="530">
        <v>3908.02</v>
      </c>
    </row>
    <row r="848" spans="1:2" ht="12.75" customHeight="1">
      <c r="A848" s="110">
        <v>45364</v>
      </c>
      <c r="B848" s="530">
        <v>3919.86</v>
      </c>
    </row>
    <row r="849" spans="1:2" ht="12.75" customHeight="1">
      <c r="A849" s="110">
        <v>45363</v>
      </c>
      <c r="B849" s="530">
        <v>3907.81</v>
      </c>
    </row>
    <row r="850" spans="1:2" ht="12.75" customHeight="1">
      <c r="A850" s="110">
        <v>45362</v>
      </c>
      <c r="B850" s="530">
        <v>3905.45</v>
      </c>
    </row>
    <row r="851" spans="1:2" ht="12.75" customHeight="1">
      <c r="A851" s="110">
        <v>45361</v>
      </c>
      <c r="B851" s="530">
        <v>3905.45</v>
      </c>
    </row>
    <row r="852" spans="1:2" ht="12.75" customHeight="1">
      <c r="A852" s="110">
        <v>45360</v>
      </c>
      <c r="B852" s="530">
        <v>3905.45</v>
      </c>
    </row>
    <row r="853" spans="1:2" ht="12.75" customHeight="1">
      <c r="A853" s="110">
        <v>45359</v>
      </c>
      <c r="B853" s="530">
        <v>3920.79</v>
      </c>
    </row>
    <row r="854" spans="1:2" ht="12.75" customHeight="1">
      <c r="A854" s="110">
        <v>45358</v>
      </c>
      <c r="B854" s="530">
        <v>3932.55</v>
      </c>
    </row>
    <row r="855" spans="1:2" ht="12.75" customHeight="1">
      <c r="A855" s="110">
        <v>45357</v>
      </c>
      <c r="B855" s="530">
        <v>3945.32</v>
      </c>
    </row>
    <row r="856" spans="1:2" ht="12.75" customHeight="1">
      <c r="A856" s="110">
        <v>45356</v>
      </c>
      <c r="B856" s="530">
        <v>3948.67</v>
      </c>
    </row>
    <row r="857" spans="1:2" ht="12.75" customHeight="1">
      <c r="A857" s="110">
        <v>45355</v>
      </c>
      <c r="B857" s="530">
        <v>3934.82</v>
      </c>
    </row>
    <row r="858" spans="1:2" ht="12.75" customHeight="1">
      <c r="A858" s="110">
        <v>45354</v>
      </c>
      <c r="B858" s="530">
        <v>3934.82</v>
      </c>
    </row>
    <row r="859" spans="1:2" ht="12.75" customHeight="1">
      <c r="A859" s="110">
        <v>45353</v>
      </c>
      <c r="B859" s="530">
        <v>3934.82</v>
      </c>
    </row>
    <row r="860" spans="1:2" ht="12.75" customHeight="1">
      <c r="A860" s="110">
        <v>45352</v>
      </c>
      <c r="B860" s="530">
        <v>3931.31</v>
      </c>
    </row>
    <row r="861" spans="1:2" ht="12.75" customHeight="1">
      <c r="A861" s="110">
        <v>45351</v>
      </c>
      <c r="B861" s="530">
        <v>3933.56</v>
      </c>
    </row>
    <row r="862" spans="1:2" ht="12.75" customHeight="1">
      <c r="A862" s="110">
        <v>45350</v>
      </c>
      <c r="B862" s="530">
        <v>3935.59</v>
      </c>
    </row>
    <row r="863" spans="1:2" ht="12.75" customHeight="1">
      <c r="A863" s="110">
        <v>45349</v>
      </c>
      <c r="B863" s="530">
        <v>3963.08</v>
      </c>
    </row>
    <row r="864" spans="1:2" ht="12.75" customHeight="1">
      <c r="A864" s="110">
        <v>45348</v>
      </c>
      <c r="B864" s="530">
        <v>3949.36</v>
      </c>
    </row>
    <row r="865" spans="1:2" ht="12.75" customHeight="1">
      <c r="A865" s="110">
        <v>45347</v>
      </c>
      <c r="B865" s="530">
        <v>3949.36</v>
      </c>
    </row>
    <row r="866" spans="1:2" ht="12.75" customHeight="1">
      <c r="A866" s="110">
        <v>45346</v>
      </c>
      <c r="B866" s="530">
        <v>3949.36</v>
      </c>
    </row>
    <row r="867" spans="1:2" ht="12.75" customHeight="1">
      <c r="A867" s="110">
        <v>45345</v>
      </c>
      <c r="B867" s="530">
        <v>3935.64</v>
      </c>
    </row>
    <row r="868" spans="1:2" ht="12.75" customHeight="1">
      <c r="A868" s="110">
        <v>45344</v>
      </c>
      <c r="B868" s="530">
        <v>3930.26</v>
      </c>
    </row>
    <row r="869" spans="1:2" ht="12.75" customHeight="1">
      <c r="A869" s="110">
        <v>45343</v>
      </c>
      <c r="B869" s="530">
        <v>3912.97</v>
      </c>
    </row>
    <row r="870" spans="1:2" ht="12.75" customHeight="1">
      <c r="A870" s="110">
        <v>45342</v>
      </c>
      <c r="B870" s="530">
        <v>3917.84</v>
      </c>
    </row>
    <row r="871" spans="1:2" ht="12.75" customHeight="1">
      <c r="A871" s="110">
        <v>45341</v>
      </c>
      <c r="B871" s="530">
        <v>3917.84</v>
      </c>
    </row>
    <row r="872" spans="1:2" ht="12.75" customHeight="1">
      <c r="A872" s="110">
        <v>45340</v>
      </c>
      <c r="B872" s="530">
        <v>3917.84</v>
      </c>
    </row>
    <row r="873" spans="1:2" ht="12.75" customHeight="1">
      <c r="A873" s="110">
        <v>45339</v>
      </c>
      <c r="B873" s="530">
        <v>3917.84</v>
      </c>
    </row>
    <row r="874" spans="1:2" ht="12.75" customHeight="1">
      <c r="A874" s="110">
        <v>45338</v>
      </c>
      <c r="B874" s="530">
        <v>3909.89</v>
      </c>
    </row>
    <row r="875" spans="1:2" ht="12.75" customHeight="1">
      <c r="A875" s="110">
        <v>45337</v>
      </c>
      <c r="B875" s="530">
        <v>3916.61</v>
      </c>
    </row>
    <row r="876" spans="1:2" ht="12.75" customHeight="1">
      <c r="A876" s="110">
        <v>45336</v>
      </c>
      <c r="B876" s="530">
        <v>3929</v>
      </c>
    </row>
    <row r="877" spans="1:2" ht="12.75" customHeight="1">
      <c r="A877" s="110">
        <v>45335</v>
      </c>
      <c r="B877" s="530">
        <v>3915.28</v>
      </c>
    </row>
    <row r="878" spans="1:2" ht="12.75" customHeight="1">
      <c r="A878" s="110">
        <v>45334</v>
      </c>
      <c r="B878" s="530">
        <v>3926.08</v>
      </c>
    </row>
    <row r="879" spans="1:2" ht="12.75" customHeight="1">
      <c r="A879" s="110">
        <v>45333</v>
      </c>
      <c r="B879" s="530">
        <v>3926.08</v>
      </c>
    </row>
    <row r="880" spans="1:2" ht="12.75" customHeight="1">
      <c r="A880" s="110">
        <v>45332</v>
      </c>
      <c r="B880" s="530">
        <v>3926.08</v>
      </c>
    </row>
    <row r="881" spans="1:2" ht="12.75" customHeight="1">
      <c r="A881" s="110">
        <v>45331</v>
      </c>
      <c r="B881" s="530">
        <v>3954.68</v>
      </c>
    </row>
    <row r="882" spans="1:2" ht="12.75" customHeight="1">
      <c r="A882" s="110">
        <v>45330</v>
      </c>
      <c r="B882" s="530">
        <v>3962.23</v>
      </c>
    </row>
    <row r="883" spans="1:2" ht="12.75" customHeight="1">
      <c r="A883" s="110">
        <v>45329</v>
      </c>
      <c r="B883" s="530">
        <v>3950.57</v>
      </c>
    </row>
    <row r="884" spans="1:2" ht="12.75" customHeight="1">
      <c r="A884" s="110">
        <v>45328</v>
      </c>
      <c r="B884" s="530">
        <v>3975.74</v>
      </c>
    </row>
    <row r="885" spans="1:2" ht="12.75" customHeight="1">
      <c r="A885" s="110">
        <v>45327</v>
      </c>
      <c r="B885" s="530">
        <v>3928.11</v>
      </c>
    </row>
    <row r="886" spans="1:2" ht="12.75" customHeight="1">
      <c r="A886" s="110">
        <v>45326</v>
      </c>
      <c r="B886" s="530">
        <v>3928.11</v>
      </c>
    </row>
    <row r="887" spans="1:2" ht="12.75" customHeight="1">
      <c r="A887" s="110">
        <v>45325</v>
      </c>
      <c r="B887" s="530">
        <v>3928.11</v>
      </c>
    </row>
    <row r="888" spans="1:2" ht="12.75" customHeight="1">
      <c r="A888" s="110">
        <v>45324</v>
      </c>
      <c r="B888" s="530">
        <v>3889.05</v>
      </c>
    </row>
    <row r="889" spans="1:2" ht="12.75" customHeight="1">
      <c r="A889" s="110">
        <v>45323</v>
      </c>
      <c r="B889" s="530">
        <v>3915.56</v>
      </c>
    </row>
    <row r="890" spans="1:2" ht="12.75" customHeight="1">
      <c r="A890" s="110">
        <v>45322</v>
      </c>
      <c r="B890" s="530">
        <v>3925.6</v>
      </c>
    </row>
    <row r="891" spans="1:2" ht="12.75" customHeight="1">
      <c r="A891" s="110">
        <v>45321</v>
      </c>
      <c r="B891" s="530">
        <v>3918.93</v>
      </c>
    </row>
    <row r="892" spans="1:2" ht="12.75" customHeight="1">
      <c r="A892" s="110">
        <v>45320</v>
      </c>
      <c r="B892" s="530">
        <v>3925.26</v>
      </c>
    </row>
    <row r="893" spans="1:2" ht="12.75" customHeight="1">
      <c r="A893" s="110">
        <v>45319</v>
      </c>
      <c r="B893" s="530">
        <v>3925.26</v>
      </c>
    </row>
    <row r="894" spans="1:2" ht="12.75" customHeight="1">
      <c r="A894" s="110">
        <v>45318</v>
      </c>
      <c r="B894" s="530">
        <v>3925.26</v>
      </c>
    </row>
    <row r="895" spans="1:2" ht="12.75" customHeight="1">
      <c r="A895" s="110">
        <v>45317</v>
      </c>
      <c r="B895" s="530">
        <v>3932.96</v>
      </c>
    </row>
    <row r="896" spans="1:2" ht="12.75" customHeight="1">
      <c r="A896" s="110">
        <v>45316</v>
      </c>
      <c r="B896" s="530">
        <v>3929.95</v>
      </c>
    </row>
    <row r="897" spans="1:2" ht="12.75" customHeight="1">
      <c r="A897" s="110">
        <v>45315</v>
      </c>
      <c r="B897" s="530">
        <v>3934.62</v>
      </c>
    </row>
    <row r="898" spans="1:2" ht="12.75" customHeight="1">
      <c r="A898" s="110">
        <v>45314</v>
      </c>
      <c r="B898" s="530">
        <v>3904.49</v>
      </c>
    </row>
    <row r="899" spans="1:2" ht="12.75" customHeight="1">
      <c r="A899" s="110">
        <v>45313</v>
      </c>
      <c r="B899" s="530">
        <v>3916.39</v>
      </c>
    </row>
    <row r="900" spans="1:2" ht="12.75" customHeight="1">
      <c r="A900" s="110">
        <v>45312</v>
      </c>
      <c r="B900" s="530">
        <v>3916.39</v>
      </c>
    </row>
    <row r="901" spans="1:2" ht="12.75" customHeight="1">
      <c r="A901" s="110">
        <v>45311</v>
      </c>
      <c r="B901" s="530">
        <v>3916.39</v>
      </c>
    </row>
    <row r="902" spans="1:2" ht="12.75" customHeight="1">
      <c r="A902" s="110">
        <v>45310</v>
      </c>
      <c r="B902" s="530">
        <v>3939.89</v>
      </c>
    </row>
    <row r="903" spans="1:2" ht="12.75" customHeight="1">
      <c r="A903" s="110">
        <v>45309</v>
      </c>
      <c r="B903" s="530">
        <v>3969.5</v>
      </c>
    </row>
    <row r="904" spans="1:2" ht="12.75" customHeight="1">
      <c r="A904" s="110">
        <v>45308</v>
      </c>
      <c r="B904" s="530">
        <v>3940.85</v>
      </c>
    </row>
    <row r="905" spans="1:2" ht="12.75" customHeight="1">
      <c r="A905" s="110">
        <v>45307</v>
      </c>
      <c r="B905" s="530">
        <v>3901.38</v>
      </c>
    </row>
    <row r="906" spans="1:2" ht="12.75" customHeight="1">
      <c r="A906" s="110">
        <v>45306</v>
      </c>
      <c r="B906" s="530">
        <v>3901.38</v>
      </c>
    </row>
    <row r="907" spans="1:2" ht="12.75" customHeight="1">
      <c r="A907" s="110">
        <v>45305</v>
      </c>
      <c r="B907" s="530">
        <v>3901.38</v>
      </c>
    </row>
    <row r="908" spans="1:2" ht="12.75" customHeight="1">
      <c r="A908" s="110">
        <v>45304</v>
      </c>
      <c r="B908" s="530">
        <v>3901.38</v>
      </c>
    </row>
    <row r="909" spans="1:2" ht="12.75" customHeight="1">
      <c r="A909" s="110">
        <v>45303</v>
      </c>
      <c r="B909" s="530">
        <v>3929.79</v>
      </c>
    </row>
    <row r="910" spans="1:2" ht="12.75" customHeight="1">
      <c r="A910" s="110">
        <v>45302</v>
      </c>
      <c r="B910" s="530">
        <v>3946.39</v>
      </c>
    </row>
    <row r="911" spans="1:2" ht="12.75" customHeight="1">
      <c r="A911" s="110">
        <v>45301</v>
      </c>
      <c r="B911" s="530">
        <v>3934.13</v>
      </c>
    </row>
    <row r="912" spans="1:2" ht="12.75" customHeight="1">
      <c r="A912" s="110">
        <v>45300</v>
      </c>
      <c r="B912" s="530">
        <v>3912.93</v>
      </c>
    </row>
    <row r="913" spans="1:2" ht="12.75" customHeight="1">
      <c r="A913" s="110">
        <v>45299</v>
      </c>
      <c r="B913" s="530">
        <v>3912.93</v>
      </c>
    </row>
    <row r="914" spans="1:2" ht="12.75" customHeight="1">
      <c r="A914" s="110">
        <v>45298</v>
      </c>
      <c r="B914" s="530">
        <v>3912.93</v>
      </c>
    </row>
    <row r="915" spans="1:2" ht="12.75" customHeight="1">
      <c r="A915" s="110">
        <v>45297</v>
      </c>
      <c r="B915" s="530">
        <v>3912.93</v>
      </c>
    </row>
    <row r="916" spans="1:2" ht="12.75" customHeight="1">
      <c r="A916" s="110">
        <v>45296</v>
      </c>
      <c r="B916" s="530">
        <v>3927.64</v>
      </c>
    </row>
    <row r="917" spans="1:2" ht="12.75" customHeight="1">
      <c r="A917" s="110">
        <v>45295</v>
      </c>
      <c r="B917" s="530">
        <v>3914.6</v>
      </c>
    </row>
    <row r="918" spans="1:2" ht="12.75" customHeight="1">
      <c r="A918" s="110">
        <v>45294</v>
      </c>
      <c r="B918" s="530">
        <v>3895.53</v>
      </c>
    </row>
    <row r="919" spans="1:2" ht="12.75" customHeight="1">
      <c r="A919" s="110">
        <v>45293</v>
      </c>
      <c r="B919" s="530">
        <v>3822.05</v>
      </c>
    </row>
    <row r="920" spans="1:2" ht="12.75" customHeight="1">
      <c r="A920" s="110">
        <v>45292</v>
      </c>
      <c r="B920" s="530">
        <v>3822.05</v>
      </c>
    </row>
    <row r="921" spans="1:2" ht="12.75" customHeight="1">
      <c r="A921" s="110">
        <v>45291</v>
      </c>
      <c r="B921" s="530">
        <v>3822.05</v>
      </c>
    </row>
    <row r="922" spans="1:2" ht="12.75" customHeight="1">
      <c r="A922" s="110">
        <v>45290</v>
      </c>
      <c r="B922" s="530">
        <v>3822.05</v>
      </c>
    </row>
    <row r="923" spans="1:2" ht="12.75" customHeight="1">
      <c r="A923" s="110">
        <v>45289</v>
      </c>
      <c r="B923" s="530">
        <v>3822.05</v>
      </c>
    </row>
    <row r="924" spans="1:2" ht="12.75" customHeight="1">
      <c r="A924" s="110">
        <v>45288</v>
      </c>
      <c r="B924" s="530">
        <v>3844.81</v>
      </c>
    </row>
    <row r="925" spans="1:2" ht="12.75" customHeight="1">
      <c r="A925" s="110">
        <v>45287</v>
      </c>
      <c r="B925" s="530">
        <v>3871.45</v>
      </c>
    </row>
    <row r="926" spans="1:2" ht="12.75" customHeight="1">
      <c r="A926" s="110">
        <v>45286</v>
      </c>
      <c r="B926" s="530">
        <v>3915.43</v>
      </c>
    </row>
    <row r="927" spans="1:2" ht="12.75" customHeight="1">
      <c r="A927" s="110">
        <v>45285</v>
      </c>
      <c r="B927" s="530">
        <v>3915.43</v>
      </c>
    </row>
    <row r="928" spans="1:2" ht="12.75" customHeight="1">
      <c r="A928" s="110">
        <v>45284</v>
      </c>
      <c r="B928" s="530">
        <v>3915.43</v>
      </c>
    </row>
    <row r="929" spans="1:2" ht="12.75" customHeight="1">
      <c r="A929" s="110">
        <v>45283</v>
      </c>
      <c r="B929" s="530">
        <v>3915.43</v>
      </c>
    </row>
    <row r="930" spans="1:2" ht="12.75" customHeight="1">
      <c r="A930" s="110">
        <v>45282</v>
      </c>
      <c r="B930" s="530">
        <v>3943.03</v>
      </c>
    </row>
    <row r="931" spans="1:2" ht="12.75" customHeight="1">
      <c r="A931" s="110">
        <v>45281</v>
      </c>
      <c r="B931" s="530">
        <v>3948.54</v>
      </c>
    </row>
    <row r="932" spans="1:2" ht="12.75" customHeight="1">
      <c r="A932" s="110">
        <v>45280</v>
      </c>
      <c r="B932" s="530">
        <v>3925.77</v>
      </c>
    </row>
    <row r="933" spans="1:2" ht="12.75" customHeight="1">
      <c r="A933" s="110">
        <v>45279</v>
      </c>
      <c r="B933" s="530">
        <v>3932.59</v>
      </c>
    </row>
    <row r="934" spans="1:2" ht="12.75" customHeight="1">
      <c r="A934" s="110">
        <v>45278</v>
      </c>
      <c r="B934" s="530">
        <v>3956.76</v>
      </c>
    </row>
    <row r="935" spans="1:2" ht="12.75" customHeight="1">
      <c r="A935" s="110">
        <v>45277</v>
      </c>
      <c r="B935" s="530">
        <v>3956.76</v>
      </c>
    </row>
    <row r="936" spans="1:2" ht="12.75" customHeight="1">
      <c r="A936" s="110">
        <v>45276</v>
      </c>
      <c r="B936" s="530">
        <v>3956.76</v>
      </c>
    </row>
    <row r="937" spans="1:2" ht="12.75" customHeight="1">
      <c r="A937" s="110">
        <v>45275</v>
      </c>
      <c r="B937" s="530">
        <v>3955.88</v>
      </c>
    </row>
    <row r="938" spans="1:2" ht="12.75" customHeight="1">
      <c r="A938" s="110">
        <v>45274</v>
      </c>
      <c r="B938" s="530">
        <v>3999.43</v>
      </c>
    </row>
    <row r="939" spans="1:2" ht="12.75" customHeight="1">
      <c r="A939" s="110">
        <v>45273</v>
      </c>
      <c r="B939" s="530">
        <v>3990.88</v>
      </c>
    </row>
    <row r="940" spans="1:2" ht="12.75" customHeight="1">
      <c r="A940" s="110">
        <v>45272</v>
      </c>
      <c r="B940" s="530">
        <v>3982.5</v>
      </c>
    </row>
    <row r="941" spans="1:2" ht="12.75" customHeight="1">
      <c r="A941" s="110">
        <v>45271</v>
      </c>
      <c r="B941" s="530">
        <v>3998.51</v>
      </c>
    </row>
    <row r="942" spans="1:2" ht="12.75" customHeight="1">
      <c r="A942" s="110">
        <v>45270</v>
      </c>
      <c r="B942" s="530">
        <v>3998.51</v>
      </c>
    </row>
    <row r="943" spans="1:2" ht="12.75" customHeight="1">
      <c r="A943" s="110">
        <v>45269</v>
      </c>
      <c r="B943" s="530">
        <v>3998.51</v>
      </c>
    </row>
    <row r="944" spans="1:2" ht="12.75" customHeight="1">
      <c r="A944" s="110">
        <v>45268</v>
      </c>
      <c r="B944" s="530">
        <v>3998.51</v>
      </c>
    </row>
    <row r="945" spans="1:2" ht="12.75" customHeight="1">
      <c r="A945" s="110">
        <v>45267</v>
      </c>
      <c r="B945" s="530">
        <v>3989.55</v>
      </c>
    </row>
    <row r="946" spans="1:2" ht="12.75" customHeight="1">
      <c r="A946" s="110">
        <v>45266</v>
      </c>
      <c r="B946" s="530">
        <v>4023.21</v>
      </c>
    </row>
    <row r="947" spans="1:2" ht="12.75" customHeight="1">
      <c r="A947" s="110">
        <v>45265</v>
      </c>
      <c r="B947" s="530">
        <v>3999.91</v>
      </c>
    </row>
    <row r="948" spans="1:2" ht="12.75" customHeight="1">
      <c r="A948" s="110">
        <v>45264</v>
      </c>
      <c r="B948" s="530">
        <v>3983.15</v>
      </c>
    </row>
    <row r="949" spans="1:2" ht="12.75" customHeight="1">
      <c r="A949" s="110">
        <v>45263</v>
      </c>
      <c r="B949" s="530">
        <v>3983.15</v>
      </c>
    </row>
    <row r="950" spans="1:2" ht="12.75" customHeight="1">
      <c r="A950" s="110">
        <v>45262</v>
      </c>
      <c r="B950" s="530">
        <v>3983.15</v>
      </c>
    </row>
    <row r="951" spans="1:2" ht="12.75" customHeight="1">
      <c r="A951" s="110">
        <v>45261</v>
      </c>
      <c r="B951" s="530">
        <v>4045.22</v>
      </c>
    </row>
    <row r="952" spans="1:2" ht="12.75" customHeight="1">
      <c r="A952" s="110">
        <v>45260</v>
      </c>
      <c r="B952" s="530">
        <v>3980.67</v>
      </c>
    </row>
    <row r="953" spans="1:2" ht="12.75" customHeight="1">
      <c r="A953" s="110">
        <v>45259</v>
      </c>
      <c r="B953" s="530">
        <v>3957.77</v>
      </c>
    </row>
    <row r="954" spans="1:2" ht="12.75" customHeight="1">
      <c r="A954" s="110">
        <v>45258</v>
      </c>
      <c r="B954" s="530">
        <v>3989.89</v>
      </c>
    </row>
    <row r="955" spans="1:2" ht="12.75" customHeight="1">
      <c r="A955" s="110">
        <v>45257</v>
      </c>
      <c r="B955" s="530">
        <v>4044.51</v>
      </c>
    </row>
    <row r="956" spans="1:2" ht="12.75" customHeight="1">
      <c r="A956" s="110">
        <v>45256</v>
      </c>
      <c r="B956" s="530">
        <v>4044.51</v>
      </c>
    </row>
    <row r="957" spans="1:2" ht="12.75" customHeight="1">
      <c r="A957" s="110">
        <v>45255</v>
      </c>
      <c r="B957" s="530">
        <v>4044.51</v>
      </c>
    </row>
    <row r="958" spans="1:2" ht="12.75" customHeight="1">
      <c r="A958" s="110">
        <v>45254</v>
      </c>
      <c r="B958" s="530">
        <v>4092.33</v>
      </c>
    </row>
    <row r="959" spans="1:2" ht="12.75" customHeight="1">
      <c r="A959" s="110">
        <v>45253</v>
      </c>
      <c r="B959" s="530">
        <v>4092.33</v>
      </c>
    </row>
    <row r="960" spans="1:2" ht="12.75" customHeight="1">
      <c r="A960" s="110">
        <v>45252</v>
      </c>
      <c r="B960" s="530">
        <v>4060.15</v>
      </c>
    </row>
    <row r="961" spans="1:2" ht="12.75" customHeight="1">
      <c r="A961" s="110">
        <v>45251</v>
      </c>
      <c r="B961" s="530">
        <v>4033.83</v>
      </c>
    </row>
    <row r="962" spans="1:2" ht="12.75" customHeight="1">
      <c r="A962" s="110">
        <v>45250</v>
      </c>
      <c r="B962" s="530">
        <v>4116.59</v>
      </c>
    </row>
    <row r="963" spans="1:2" ht="12.75" customHeight="1">
      <c r="A963" s="110">
        <v>45249</v>
      </c>
      <c r="B963" s="530">
        <v>4116.59</v>
      </c>
    </row>
    <row r="964" spans="1:2" ht="12.75" customHeight="1">
      <c r="A964" s="110">
        <v>45248</v>
      </c>
      <c r="B964" s="530">
        <v>4116.59</v>
      </c>
    </row>
    <row r="965" spans="1:2" ht="12.75" customHeight="1">
      <c r="A965" s="110">
        <v>45247</v>
      </c>
      <c r="B965" s="530">
        <v>4077.44</v>
      </c>
    </row>
    <row r="966" spans="1:2" ht="12.75" customHeight="1">
      <c r="A966" s="110">
        <v>45246</v>
      </c>
      <c r="B966" s="530">
        <v>3976.84</v>
      </c>
    </row>
    <row r="967" spans="1:2" ht="12.75" customHeight="1">
      <c r="A967" s="110">
        <v>45245</v>
      </c>
      <c r="B967" s="530">
        <v>3963.57</v>
      </c>
    </row>
    <row r="968" spans="1:2" ht="12.75" customHeight="1">
      <c r="A968" s="110">
        <v>45244</v>
      </c>
      <c r="B968" s="530">
        <v>4037.19</v>
      </c>
    </row>
    <row r="969" spans="1:2" ht="12.75" customHeight="1">
      <c r="A969" s="110">
        <v>45243</v>
      </c>
      <c r="B969" s="530">
        <v>4037.19</v>
      </c>
    </row>
    <row r="970" spans="1:2" ht="12.75" customHeight="1">
      <c r="A970" s="110">
        <v>45242</v>
      </c>
      <c r="B970" s="530">
        <v>4037.19</v>
      </c>
    </row>
    <row r="971" spans="1:2" ht="12.75" customHeight="1">
      <c r="A971" s="110">
        <v>45241</v>
      </c>
      <c r="B971" s="530">
        <v>4037.19</v>
      </c>
    </row>
    <row r="972" spans="1:2" ht="12.75" customHeight="1">
      <c r="A972" s="110">
        <v>45240</v>
      </c>
      <c r="B972" s="530">
        <v>4056.94</v>
      </c>
    </row>
    <row r="973" spans="1:2" ht="12.75" customHeight="1">
      <c r="A973" s="110">
        <v>45239</v>
      </c>
      <c r="B973" s="530">
        <v>4065.79</v>
      </c>
    </row>
    <row r="974" spans="1:2" ht="12.75" customHeight="1">
      <c r="A974" s="110">
        <v>45238</v>
      </c>
      <c r="B974" s="530">
        <v>4005.06</v>
      </c>
    </row>
    <row r="975" spans="1:2" ht="12.75" customHeight="1">
      <c r="A975" s="110">
        <v>45237</v>
      </c>
      <c r="B975" s="530">
        <v>3975.09</v>
      </c>
    </row>
    <row r="976" spans="1:2" ht="12.75" customHeight="1">
      <c r="A976" s="110">
        <v>45236</v>
      </c>
      <c r="B976" s="530">
        <v>3975.09</v>
      </c>
    </row>
    <row r="977" spans="1:2" ht="12.75" customHeight="1">
      <c r="A977" s="110">
        <v>45235</v>
      </c>
      <c r="B977" s="530">
        <v>3975.09</v>
      </c>
    </row>
    <row r="978" spans="1:2" ht="12.75" customHeight="1">
      <c r="A978" s="110">
        <v>45234</v>
      </c>
      <c r="B978" s="530">
        <v>3975.09</v>
      </c>
    </row>
    <row r="979" spans="1:2" ht="12.75" customHeight="1">
      <c r="A979" s="110">
        <v>45233</v>
      </c>
      <c r="B979" s="530">
        <v>4047.11</v>
      </c>
    </row>
    <row r="980" spans="1:2" ht="12.75" customHeight="1">
      <c r="A980" s="110">
        <v>45232</v>
      </c>
      <c r="B980" s="530">
        <v>4117.71</v>
      </c>
    </row>
    <row r="981" spans="1:2" ht="12.75" customHeight="1">
      <c r="A981" s="110">
        <v>45231</v>
      </c>
      <c r="B981" s="530">
        <v>4114.29</v>
      </c>
    </row>
    <row r="982" spans="1:2" ht="12.75" customHeight="1">
      <c r="A982" s="110">
        <v>45230</v>
      </c>
      <c r="B982" s="530">
        <v>4060.83</v>
      </c>
    </row>
    <row r="983" spans="1:2" ht="12.75" customHeight="1">
      <c r="A983" s="110">
        <v>45229</v>
      </c>
      <c r="B983" s="530">
        <v>4120.62</v>
      </c>
    </row>
    <row r="984" spans="1:2" ht="12.75" customHeight="1">
      <c r="A984" s="110">
        <v>45228</v>
      </c>
      <c r="B984" s="530">
        <v>4120.62</v>
      </c>
    </row>
    <row r="985" spans="1:2" ht="12.75" customHeight="1">
      <c r="A985" s="110">
        <v>45227</v>
      </c>
      <c r="B985" s="530">
        <v>4120.62</v>
      </c>
    </row>
    <row r="986" spans="1:2" ht="12.75" customHeight="1">
      <c r="A986" s="110">
        <v>45226</v>
      </c>
      <c r="B986" s="530">
        <v>4154.9399999999996</v>
      </c>
    </row>
    <row r="987" spans="1:2" ht="12.75" customHeight="1">
      <c r="A987" s="110">
        <v>45225</v>
      </c>
      <c r="B987" s="530">
        <v>4201.53</v>
      </c>
    </row>
    <row r="988" spans="1:2" ht="12.75" customHeight="1">
      <c r="A988" s="110">
        <v>45224</v>
      </c>
      <c r="B988" s="530">
        <v>4213.97</v>
      </c>
    </row>
    <row r="989" spans="1:2" ht="12.75" customHeight="1">
      <c r="A989" s="110">
        <v>45223</v>
      </c>
      <c r="B989" s="530">
        <v>4221.3900000000003</v>
      </c>
    </row>
    <row r="990" spans="1:2" ht="12.75" customHeight="1">
      <c r="A990" s="110">
        <v>45222</v>
      </c>
      <c r="B990" s="530">
        <v>4238.8500000000004</v>
      </c>
    </row>
    <row r="991" spans="1:2" ht="12.75" customHeight="1">
      <c r="A991" s="110">
        <v>45221</v>
      </c>
      <c r="B991" s="530">
        <v>4238.8500000000004</v>
      </c>
    </row>
    <row r="992" spans="1:2" ht="12.75" customHeight="1">
      <c r="A992" s="110">
        <v>45220</v>
      </c>
      <c r="B992" s="530">
        <v>4238.8500000000004</v>
      </c>
    </row>
    <row r="993" spans="1:2" ht="12.75" customHeight="1">
      <c r="A993" s="110">
        <v>45219</v>
      </c>
      <c r="B993" s="530">
        <v>4249.71</v>
      </c>
    </row>
    <row r="994" spans="1:2" ht="12.75" customHeight="1">
      <c r="A994" s="110">
        <v>45218</v>
      </c>
      <c r="B994" s="530">
        <v>4227.3900000000003</v>
      </c>
    </row>
    <row r="995" spans="1:2" ht="12.75" customHeight="1">
      <c r="A995" s="110">
        <v>45217</v>
      </c>
      <c r="B995" s="530">
        <v>4222.09</v>
      </c>
    </row>
    <row r="996" spans="1:2" ht="12.75" customHeight="1">
      <c r="A996" s="110">
        <v>45216</v>
      </c>
      <c r="B996" s="530">
        <v>4249</v>
      </c>
    </row>
    <row r="997" spans="1:2" ht="12.75" customHeight="1">
      <c r="A997" s="110">
        <v>45215</v>
      </c>
      <c r="B997" s="530">
        <v>4249</v>
      </c>
    </row>
    <row r="998" spans="1:2" ht="12.75" customHeight="1">
      <c r="A998" s="110">
        <v>45214</v>
      </c>
      <c r="B998" s="530">
        <v>4249</v>
      </c>
    </row>
    <row r="999" spans="1:2" ht="12.75" customHeight="1">
      <c r="A999" s="110">
        <v>45213</v>
      </c>
      <c r="B999" s="530">
        <v>4249</v>
      </c>
    </row>
    <row r="1000" spans="1:2" ht="12.75" customHeight="1">
      <c r="A1000" s="110">
        <v>45212</v>
      </c>
      <c r="B1000" s="530">
        <v>4230.6099999999997</v>
      </c>
    </row>
    <row r="1001" spans="1:2" ht="12.75" customHeight="1">
      <c r="A1001" s="110">
        <v>45211</v>
      </c>
      <c r="B1001" s="530">
        <v>4212.5</v>
      </c>
    </row>
    <row r="1002" spans="1:2" ht="12.75" customHeight="1">
      <c r="A1002" s="110">
        <v>45210</v>
      </c>
      <c r="B1002" s="530">
        <v>4231.97</v>
      </c>
    </row>
    <row r="1003" spans="1:2" ht="12.75" customHeight="1">
      <c r="A1003" s="110">
        <v>45209</v>
      </c>
      <c r="B1003" s="530">
        <v>4386.66</v>
      </c>
    </row>
    <row r="1004" spans="1:2" ht="12.75" customHeight="1">
      <c r="A1004" s="110">
        <v>45208</v>
      </c>
      <c r="B1004" s="530">
        <v>4386.66</v>
      </c>
    </row>
    <row r="1005" spans="1:2" ht="12.75" customHeight="1">
      <c r="A1005" s="110">
        <v>45207</v>
      </c>
      <c r="B1005" s="530">
        <v>4386.66</v>
      </c>
    </row>
    <row r="1006" spans="1:2" ht="12.75" customHeight="1">
      <c r="A1006" s="110">
        <v>45206</v>
      </c>
      <c r="B1006" s="530">
        <v>4386.66</v>
      </c>
    </row>
    <row r="1007" spans="1:2" ht="12.75" customHeight="1">
      <c r="A1007" s="110">
        <v>45205</v>
      </c>
      <c r="B1007" s="530">
        <v>4359.3999999999996</v>
      </c>
    </row>
    <row r="1008" spans="1:2" ht="12.75" customHeight="1">
      <c r="A1008" s="110">
        <v>45204</v>
      </c>
      <c r="B1008" s="530">
        <v>4252.09</v>
      </c>
    </row>
    <row r="1009" spans="1:2" ht="12.75" customHeight="1">
      <c r="A1009" s="110">
        <v>45203</v>
      </c>
      <c r="B1009" s="530">
        <v>4187.01</v>
      </c>
    </row>
    <row r="1010" spans="1:2" ht="12.75" customHeight="1">
      <c r="A1010" s="110">
        <v>45202</v>
      </c>
      <c r="B1010" s="530">
        <v>4141.43</v>
      </c>
    </row>
    <row r="1011" spans="1:2" ht="12.75" customHeight="1">
      <c r="A1011" s="110">
        <v>45201</v>
      </c>
      <c r="B1011" s="530">
        <v>4053.76</v>
      </c>
    </row>
    <row r="1012" spans="1:2" ht="12.75" customHeight="1">
      <c r="A1012" s="110">
        <v>45200</v>
      </c>
      <c r="B1012" s="530">
        <v>4053.76</v>
      </c>
    </row>
    <row r="1013" spans="1:2" ht="12.75" customHeight="1">
      <c r="A1013" s="110">
        <v>45199</v>
      </c>
      <c r="B1013" s="530">
        <v>4053.76</v>
      </c>
    </row>
    <row r="1014" spans="1:2" ht="12.75" customHeight="1">
      <c r="A1014" s="110">
        <v>45198</v>
      </c>
      <c r="B1014" s="530">
        <v>4085.57</v>
      </c>
    </row>
    <row r="1015" spans="1:2" ht="12.75" customHeight="1">
      <c r="A1015" s="110">
        <v>45197</v>
      </c>
      <c r="B1015" s="530">
        <v>4093.6</v>
      </c>
    </row>
    <row r="1016" spans="1:2" ht="12.75" customHeight="1">
      <c r="A1016" s="110">
        <v>45196</v>
      </c>
      <c r="B1016" s="530">
        <v>4068.73</v>
      </c>
    </row>
    <row r="1017" spans="1:2" ht="12.75" customHeight="1">
      <c r="A1017" s="110">
        <v>45195</v>
      </c>
      <c r="B1017" s="530">
        <v>4052.54</v>
      </c>
    </row>
    <row r="1018" spans="1:2" ht="12.75" customHeight="1">
      <c r="A1018" s="110">
        <v>45194</v>
      </c>
      <c r="B1018" s="530">
        <v>3948.7</v>
      </c>
    </row>
    <row r="1019" spans="1:2" ht="12.75" customHeight="1">
      <c r="A1019" s="110">
        <v>45193</v>
      </c>
      <c r="B1019" s="530">
        <v>3948.7</v>
      </c>
    </row>
    <row r="1020" spans="1:2" ht="12.75" customHeight="1">
      <c r="A1020" s="110">
        <v>45192</v>
      </c>
      <c r="B1020" s="530">
        <v>3948.7</v>
      </c>
    </row>
    <row r="1021" spans="1:2" ht="12.75" customHeight="1">
      <c r="A1021" s="110">
        <v>45191</v>
      </c>
      <c r="B1021" s="530">
        <v>3948.25</v>
      </c>
    </row>
    <row r="1022" spans="1:2" ht="12.75" customHeight="1">
      <c r="A1022" s="110">
        <v>45190</v>
      </c>
      <c r="B1022" s="530">
        <v>3907.21</v>
      </c>
    </row>
    <row r="1023" spans="1:2" ht="12.75" customHeight="1">
      <c r="A1023" s="110">
        <v>45189</v>
      </c>
      <c r="B1023" s="530">
        <v>3902.54</v>
      </c>
    </row>
    <row r="1024" spans="1:2" ht="12.75" customHeight="1">
      <c r="A1024" s="110">
        <v>45188</v>
      </c>
      <c r="B1024" s="530">
        <v>3905.95</v>
      </c>
    </row>
    <row r="1025" spans="1:2" ht="12.75" customHeight="1">
      <c r="A1025" s="110">
        <v>45187</v>
      </c>
      <c r="B1025" s="530">
        <v>3928.28</v>
      </c>
    </row>
    <row r="1026" spans="1:2" ht="12.75" customHeight="1">
      <c r="A1026" s="110">
        <v>45186</v>
      </c>
      <c r="B1026" s="530">
        <v>3928.28</v>
      </c>
    </row>
    <row r="1027" spans="1:2" ht="12.75" customHeight="1">
      <c r="A1027" s="110">
        <v>45185</v>
      </c>
      <c r="B1027" s="530">
        <v>3928.28</v>
      </c>
    </row>
    <row r="1028" spans="1:2" ht="12.75" customHeight="1">
      <c r="A1028" s="110">
        <v>45184</v>
      </c>
      <c r="B1028" s="530">
        <v>3926.59</v>
      </c>
    </row>
    <row r="1029" spans="1:2" ht="12.75" customHeight="1">
      <c r="A1029" s="110">
        <v>45183</v>
      </c>
      <c r="B1029" s="530">
        <v>3950.92</v>
      </c>
    </row>
    <row r="1030" spans="1:2" ht="12.75" customHeight="1">
      <c r="A1030" s="110">
        <v>45182</v>
      </c>
      <c r="B1030" s="530">
        <v>3993.53</v>
      </c>
    </row>
    <row r="1031" spans="1:2" ht="12.75" customHeight="1">
      <c r="A1031" s="110">
        <v>45181</v>
      </c>
      <c r="B1031" s="530">
        <v>3997.74</v>
      </c>
    </row>
    <row r="1032" spans="1:2" ht="12.75" customHeight="1">
      <c r="A1032" s="110">
        <v>45180</v>
      </c>
      <c r="B1032" s="530">
        <v>4012.26</v>
      </c>
    </row>
    <row r="1033" spans="1:2" ht="12.75" customHeight="1">
      <c r="A1033" s="110">
        <v>45179</v>
      </c>
      <c r="B1033" s="530">
        <v>4012.26</v>
      </c>
    </row>
    <row r="1034" spans="1:2" ht="12.75" customHeight="1">
      <c r="A1034" s="110">
        <v>45178</v>
      </c>
      <c r="B1034" s="530">
        <v>4012.26</v>
      </c>
    </row>
    <row r="1035" spans="1:2" ht="12.75" customHeight="1">
      <c r="A1035" s="110">
        <v>45177</v>
      </c>
      <c r="B1035" s="530">
        <v>4045.83</v>
      </c>
    </row>
    <row r="1036" spans="1:2" ht="12.75" customHeight="1">
      <c r="A1036" s="110">
        <v>45176</v>
      </c>
      <c r="B1036" s="530">
        <v>4093.04</v>
      </c>
    </row>
    <row r="1037" spans="1:2" ht="12.75" customHeight="1">
      <c r="A1037" s="110">
        <v>45175</v>
      </c>
      <c r="B1037" s="530">
        <v>4089.46</v>
      </c>
    </row>
    <row r="1038" spans="1:2" ht="12.75" customHeight="1">
      <c r="A1038" s="110">
        <v>45174</v>
      </c>
      <c r="B1038" s="530">
        <v>4063.36</v>
      </c>
    </row>
    <row r="1039" spans="1:2" ht="12.75" customHeight="1">
      <c r="A1039" s="110">
        <v>45173</v>
      </c>
      <c r="B1039" s="530">
        <v>4063.36</v>
      </c>
    </row>
    <row r="1040" spans="1:2" ht="12.75" customHeight="1">
      <c r="A1040" s="110">
        <v>45172</v>
      </c>
      <c r="B1040" s="530">
        <v>4063.36</v>
      </c>
    </row>
    <row r="1041" spans="1:2" ht="12.75" customHeight="1">
      <c r="A1041" s="110">
        <v>45171</v>
      </c>
      <c r="B1041" s="530">
        <v>4063.36</v>
      </c>
    </row>
    <row r="1042" spans="1:2" ht="12.75" customHeight="1">
      <c r="A1042" s="110">
        <v>45170</v>
      </c>
      <c r="B1042" s="530">
        <v>4099.2</v>
      </c>
    </row>
    <row r="1043" spans="1:2" ht="12.75" customHeight="1">
      <c r="A1043" s="110">
        <v>45169</v>
      </c>
      <c r="B1043" s="530">
        <v>4085.33</v>
      </c>
    </row>
    <row r="1044" spans="1:2" ht="12.75" customHeight="1">
      <c r="A1044" s="110">
        <v>45168</v>
      </c>
      <c r="B1044" s="530">
        <v>4110.08</v>
      </c>
    </row>
    <row r="1045" spans="1:2" ht="12.75" customHeight="1">
      <c r="A1045" s="110">
        <v>45167</v>
      </c>
      <c r="B1045" s="530">
        <v>4111.5200000000004</v>
      </c>
    </row>
    <row r="1046" spans="1:2" ht="12.75" customHeight="1">
      <c r="A1046" s="110">
        <v>45166</v>
      </c>
      <c r="B1046" s="530">
        <v>4117.78</v>
      </c>
    </row>
    <row r="1047" spans="1:2" ht="12.75" customHeight="1">
      <c r="A1047" s="110">
        <v>45165</v>
      </c>
      <c r="B1047" s="530">
        <v>4117.78</v>
      </c>
    </row>
    <row r="1048" spans="1:2" ht="12.75" customHeight="1">
      <c r="A1048" s="110">
        <v>45164</v>
      </c>
      <c r="B1048" s="530">
        <v>4117.78</v>
      </c>
    </row>
    <row r="1049" spans="1:2" ht="12.75" customHeight="1">
      <c r="A1049" s="110">
        <v>45163</v>
      </c>
      <c r="B1049" s="530">
        <v>4076.9</v>
      </c>
    </row>
    <row r="1050" spans="1:2" ht="12.75" customHeight="1">
      <c r="A1050" s="110">
        <v>45162</v>
      </c>
      <c r="B1050" s="530">
        <v>4085.89</v>
      </c>
    </row>
    <row r="1051" spans="1:2" ht="12.75" customHeight="1">
      <c r="A1051" s="110">
        <v>45161</v>
      </c>
      <c r="B1051" s="530">
        <v>4120.07</v>
      </c>
    </row>
    <row r="1052" spans="1:2" ht="12.75" customHeight="1">
      <c r="A1052" s="110">
        <v>45160</v>
      </c>
      <c r="B1052" s="530">
        <v>4124.04</v>
      </c>
    </row>
    <row r="1053" spans="1:2" ht="12.75" customHeight="1">
      <c r="A1053" s="110">
        <v>45159</v>
      </c>
      <c r="B1053" s="530">
        <v>4124.04</v>
      </c>
    </row>
    <row r="1054" spans="1:2" ht="12.75" customHeight="1">
      <c r="A1054" s="110">
        <v>45158</v>
      </c>
      <c r="B1054" s="530">
        <v>4124.04</v>
      </c>
    </row>
    <row r="1055" spans="1:2" ht="12.75" customHeight="1">
      <c r="A1055" s="110">
        <v>45157</v>
      </c>
      <c r="B1055" s="530">
        <v>4124.04</v>
      </c>
    </row>
    <row r="1056" spans="1:2" ht="12.75" customHeight="1">
      <c r="A1056" s="110">
        <v>45156</v>
      </c>
      <c r="B1056" s="530">
        <v>4093.96</v>
      </c>
    </row>
    <row r="1057" spans="1:2" ht="12.75" customHeight="1">
      <c r="A1057" s="110">
        <v>45155</v>
      </c>
      <c r="B1057" s="530">
        <v>4130.33</v>
      </c>
    </row>
    <row r="1058" spans="1:2" ht="15" customHeight="1">
      <c r="A1058" s="110">
        <v>45154</v>
      </c>
      <c r="B1058" s="530">
        <v>4096.08</v>
      </c>
    </row>
    <row r="1059" spans="1:2" ht="15" customHeight="1">
      <c r="A1059" s="110">
        <v>45153</v>
      </c>
      <c r="B1059" s="530">
        <v>4029.95</v>
      </c>
    </row>
    <row r="1060" spans="1:2" ht="15" customHeight="1">
      <c r="A1060" s="110">
        <v>45152</v>
      </c>
      <c r="B1060" s="530">
        <v>3973.41</v>
      </c>
    </row>
    <row r="1061" spans="1:2" ht="15" customHeight="1">
      <c r="A1061" s="110">
        <v>45151</v>
      </c>
      <c r="B1061" s="530">
        <v>3973.41</v>
      </c>
    </row>
    <row r="1062" spans="1:2" ht="15" customHeight="1">
      <c r="A1062" s="110">
        <v>45150</v>
      </c>
      <c r="B1062" s="530">
        <v>3973.41</v>
      </c>
    </row>
    <row r="1063" spans="1:2" ht="15" customHeight="1">
      <c r="A1063" s="110">
        <v>45149</v>
      </c>
      <c r="B1063" s="530">
        <v>3955.23</v>
      </c>
    </row>
    <row r="1064" spans="1:2" ht="15" customHeight="1">
      <c r="A1064" s="110">
        <v>45148</v>
      </c>
      <c r="B1064" s="530">
        <v>4031.65</v>
      </c>
    </row>
    <row r="1065" spans="1:2" ht="15" customHeight="1">
      <c r="A1065" s="110">
        <v>45147</v>
      </c>
      <c r="B1065" s="530">
        <v>4076.46</v>
      </c>
    </row>
    <row r="1066" spans="1:2" ht="15" customHeight="1">
      <c r="A1066" s="110">
        <v>45146</v>
      </c>
      <c r="B1066" s="530">
        <v>4077.9</v>
      </c>
    </row>
    <row r="1067" spans="1:2" ht="15" customHeight="1">
      <c r="A1067" s="110">
        <v>45145</v>
      </c>
      <c r="B1067" s="530">
        <v>4077.9</v>
      </c>
    </row>
    <row r="1068" spans="1:2" ht="15" customHeight="1">
      <c r="A1068" s="110">
        <v>45144</v>
      </c>
      <c r="B1068" s="530">
        <v>4077.9</v>
      </c>
    </row>
    <row r="1069" spans="1:2" ht="15" customHeight="1">
      <c r="A1069" s="110">
        <v>45143</v>
      </c>
      <c r="B1069" s="530">
        <v>4077.9</v>
      </c>
    </row>
    <row r="1070" spans="1:2" ht="15" customHeight="1">
      <c r="A1070" s="110">
        <v>45142</v>
      </c>
      <c r="B1070" s="530">
        <v>4144.79</v>
      </c>
    </row>
    <row r="1071" spans="1:2" ht="15" customHeight="1">
      <c r="A1071" s="110">
        <v>45141</v>
      </c>
      <c r="B1071" s="530">
        <v>4056.99</v>
      </c>
    </row>
    <row r="1072" spans="1:2" ht="15" customHeight="1">
      <c r="A1072" s="110">
        <v>45140</v>
      </c>
      <c r="B1072" s="530">
        <v>4007.44</v>
      </c>
    </row>
    <row r="1073" spans="1:2" ht="15" customHeight="1">
      <c r="A1073" s="110">
        <v>45139</v>
      </c>
      <c r="B1073" s="530">
        <v>3898.48</v>
      </c>
    </row>
    <row r="1074" spans="1:2" ht="15" customHeight="1">
      <c r="A1074" s="110">
        <v>45138</v>
      </c>
      <c r="B1074" s="116">
        <v>3923.49</v>
      </c>
    </row>
    <row r="1075" spans="1:2" ht="15" customHeight="1">
      <c r="A1075" s="110">
        <v>45137</v>
      </c>
      <c r="B1075" s="116">
        <v>3923.49</v>
      </c>
    </row>
    <row r="1076" spans="1:2" ht="15" customHeight="1">
      <c r="A1076" s="110">
        <v>45136</v>
      </c>
      <c r="B1076" s="116">
        <v>3923.49</v>
      </c>
    </row>
    <row r="1077" spans="1:2" ht="15" customHeight="1">
      <c r="A1077" s="110">
        <v>45135</v>
      </c>
      <c r="B1077" s="116">
        <v>3932.04</v>
      </c>
    </row>
    <row r="1078" spans="1:2" ht="15" customHeight="1">
      <c r="A1078" s="110">
        <v>45134</v>
      </c>
      <c r="B1078" s="116">
        <v>3951.1</v>
      </c>
    </row>
    <row r="1079" spans="1:2" ht="15" customHeight="1">
      <c r="A1079" s="110">
        <v>45133</v>
      </c>
      <c r="B1079" s="116">
        <v>3978.83</v>
      </c>
    </row>
    <row r="1080" spans="1:2" ht="15" customHeight="1">
      <c r="A1080" s="110">
        <v>45132</v>
      </c>
      <c r="B1080" s="116">
        <v>3950.58</v>
      </c>
    </row>
    <row r="1081" spans="1:2" ht="15" customHeight="1">
      <c r="A1081" s="110">
        <v>45131</v>
      </c>
      <c r="B1081" s="116">
        <v>3971.38</v>
      </c>
    </row>
    <row r="1082" spans="1:2" ht="15" customHeight="1">
      <c r="A1082" s="110">
        <v>45130</v>
      </c>
      <c r="B1082" s="116">
        <v>3971.38</v>
      </c>
    </row>
    <row r="1083" spans="1:2" ht="15" customHeight="1">
      <c r="A1083" s="110">
        <v>45129</v>
      </c>
      <c r="B1083" s="116">
        <v>3971.38</v>
      </c>
    </row>
    <row r="1084" spans="1:2" ht="15" customHeight="1">
      <c r="A1084" s="110">
        <v>45128</v>
      </c>
      <c r="B1084" s="116">
        <v>3980.2</v>
      </c>
    </row>
    <row r="1085" spans="1:2" ht="15" customHeight="1">
      <c r="A1085" s="110">
        <v>45127</v>
      </c>
      <c r="B1085" s="116">
        <v>3980.2</v>
      </c>
    </row>
    <row r="1086" spans="1:2" ht="15" customHeight="1">
      <c r="A1086" s="110">
        <v>45126</v>
      </c>
      <c r="B1086" s="116">
        <v>3991.15</v>
      </c>
    </row>
    <row r="1087" spans="1:2" ht="15" customHeight="1">
      <c r="A1087" s="110">
        <v>45125</v>
      </c>
      <c r="B1087" s="116">
        <v>4069.39</v>
      </c>
    </row>
    <row r="1088" spans="1:2" ht="15" customHeight="1">
      <c r="A1088" s="110">
        <v>45124</v>
      </c>
      <c r="B1088" s="116">
        <v>4089.3</v>
      </c>
    </row>
    <row r="1089" spans="1:2" ht="15" customHeight="1">
      <c r="A1089" s="110">
        <v>45123</v>
      </c>
      <c r="B1089" s="116">
        <v>4089.3</v>
      </c>
    </row>
    <row r="1090" spans="1:2" ht="15" customHeight="1">
      <c r="A1090" s="110">
        <v>45122</v>
      </c>
      <c r="B1090" s="116">
        <v>4089.3</v>
      </c>
    </row>
    <row r="1091" spans="1:2" ht="15" customHeight="1">
      <c r="A1091" s="110">
        <v>45121</v>
      </c>
      <c r="B1091" s="116">
        <v>4102.13</v>
      </c>
    </row>
    <row r="1092" spans="1:2" ht="15" customHeight="1">
      <c r="A1092" s="110">
        <v>45120</v>
      </c>
      <c r="B1092" s="116">
        <v>4128.67</v>
      </c>
    </row>
    <row r="1093" spans="1:2" ht="15" customHeight="1">
      <c r="A1093" s="110">
        <v>45119</v>
      </c>
      <c r="B1093" s="116">
        <v>4193.59</v>
      </c>
    </row>
    <row r="1094" spans="1:2" ht="15" customHeight="1">
      <c r="A1094" s="110">
        <v>45118</v>
      </c>
      <c r="B1094" s="116">
        <v>4154.0600000000004</v>
      </c>
    </row>
    <row r="1095" spans="1:2" ht="15" customHeight="1">
      <c r="A1095" s="110">
        <v>45117</v>
      </c>
      <c r="B1095" s="116">
        <v>4189.96</v>
      </c>
    </row>
    <row r="1096" spans="1:2" ht="15" customHeight="1">
      <c r="A1096" s="110">
        <v>45116</v>
      </c>
      <c r="B1096" s="116">
        <v>4189.96</v>
      </c>
    </row>
    <row r="1097" spans="1:2" ht="15" customHeight="1">
      <c r="A1097" s="110">
        <v>45115</v>
      </c>
      <c r="B1097" s="116">
        <v>4189.96</v>
      </c>
    </row>
    <row r="1098" spans="1:2" ht="15" customHeight="1">
      <c r="A1098" s="110">
        <v>45114</v>
      </c>
      <c r="B1098" s="116">
        <v>4195.93</v>
      </c>
    </row>
    <row r="1099" spans="1:2" ht="15" customHeight="1">
      <c r="A1099" s="110">
        <v>45113</v>
      </c>
      <c r="B1099" s="116">
        <v>4128.08</v>
      </c>
    </row>
    <row r="1100" spans="1:2" ht="15" customHeight="1">
      <c r="A1100" s="110">
        <v>45112</v>
      </c>
      <c r="B1100" s="116">
        <v>4177.58</v>
      </c>
    </row>
    <row r="1101" spans="1:2" ht="15" customHeight="1">
      <c r="A1101" s="110">
        <v>45111</v>
      </c>
      <c r="B1101" s="116">
        <v>4177.58</v>
      </c>
    </row>
    <row r="1102" spans="1:2" ht="15" customHeight="1">
      <c r="A1102" s="110">
        <v>45110</v>
      </c>
      <c r="B1102" s="116">
        <v>4177.58</v>
      </c>
    </row>
    <row r="1103" spans="1:2" ht="15" customHeight="1">
      <c r="A1103" s="110">
        <v>45109</v>
      </c>
      <c r="B1103" s="116">
        <v>4177.58</v>
      </c>
    </row>
    <row r="1104" spans="1:2" ht="15" customHeight="1">
      <c r="A1104" s="110">
        <v>45108</v>
      </c>
      <c r="B1104" s="116">
        <v>4177.58</v>
      </c>
    </row>
    <row r="1105" spans="1:2" ht="15" customHeight="1">
      <c r="A1105" s="110">
        <v>45107</v>
      </c>
      <c r="B1105" s="116">
        <v>4191.28</v>
      </c>
    </row>
    <row r="1106" spans="1:2" ht="15" customHeight="1">
      <c r="A1106" s="110">
        <v>45106</v>
      </c>
      <c r="B1106" s="116">
        <v>4169.6000000000004</v>
      </c>
    </row>
    <row r="1107" spans="1:2" ht="15" customHeight="1">
      <c r="A1107" s="110">
        <v>45105</v>
      </c>
      <c r="B1107" s="116">
        <v>4152.4799999999996</v>
      </c>
    </row>
    <row r="1108" spans="1:2" ht="15" customHeight="1">
      <c r="A1108" s="110">
        <v>45104</v>
      </c>
      <c r="B1108" s="116">
        <v>4172.33</v>
      </c>
    </row>
    <row r="1109" spans="1:2" ht="15" customHeight="1">
      <c r="A1109" s="110">
        <v>45103</v>
      </c>
      <c r="B1109" s="116">
        <v>4168.88</v>
      </c>
    </row>
    <row r="1110" spans="1:2" ht="15" customHeight="1">
      <c r="A1110" s="110">
        <v>45102</v>
      </c>
      <c r="B1110" s="116">
        <v>4168.88</v>
      </c>
    </row>
    <row r="1111" spans="1:2" ht="15" customHeight="1">
      <c r="A1111" s="110">
        <v>45101</v>
      </c>
      <c r="B1111" s="116">
        <v>4168.88</v>
      </c>
    </row>
    <row r="1112" spans="1:2" ht="15" customHeight="1">
      <c r="A1112" s="110">
        <v>45100</v>
      </c>
      <c r="B1112" s="116">
        <v>4114.3900000000003</v>
      </c>
    </row>
    <row r="1113" spans="1:2" ht="15" customHeight="1">
      <c r="A1113" s="110">
        <v>45099</v>
      </c>
      <c r="B1113" s="116">
        <v>4158.21</v>
      </c>
    </row>
    <row r="1114" spans="1:2" ht="15" customHeight="1">
      <c r="A1114" s="110">
        <v>45098</v>
      </c>
      <c r="B1114" s="116">
        <v>4149.18</v>
      </c>
    </row>
    <row r="1115" spans="1:2" ht="15" customHeight="1">
      <c r="A1115" s="110">
        <v>45097</v>
      </c>
      <c r="B1115" s="116">
        <v>4145.72</v>
      </c>
    </row>
    <row r="1116" spans="1:2" ht="15" customHeight="1">
      <c r="A1116" s="110">
        <v>45096</v>
      </c>
      <c r="B1116" s="116">
        <v>4145.72</v>
      </c>
    </row>
    <row r="1117" spans="1:2" ht="15" customHeight="1">
      <c r="A1117" s="110">
        <v>45095</v>
      </c>
      <c r="B1117" s="116">
        <v>4145.72</v>
      </c>
    </row>
    <row r="1118" spans="1:2" ht="15" customHeight="1">
      <c r="A1118" s="110">
        <v>45094</v>
      </c>
      <c r="B1118" s="116">
        <v>4145.72</v>
      </c>
    </row>
    <row r="1119" spans="1:2" ht="15" customHeight="1">
      <c r="A1119" s="110">
        <v>45093</v>
      </c>
      <c r="B1119" s="116">
        <v>4164.66</v>
      </c>
    </row>
    <row r="1120" spans="1:2" ht="15" customHeight="1">
      <c r="A1120" s="110">
        <v>45092</v>
      </c>
      <c r="B1120" s="116">
        <v>4182.33</v>
      </c>
    </row>
    <row r="1121" spans="1:2" ht="15" customHeight="1">
      <c r="A1121" s="110">
        <v>45091</v>
      </c>
      <c r="B1121" s="116">
        <v>4186.3</v>
      </c>
    </row>
    <row r="1122" spans="1:2" ht="15" customHeight="1">
      <c r="A1122" s="110">
        <v>45090</v>
      </c>
      <c r="B1122" s="116">
        <v>4173.66</v>
      </c>
    </row>
    <row r="1123" spans="1:2" ht="15" customHeight="1">
      <c r="A1123" s="110">
        <v>45089</v>
      </c>
      <c r="B1123" s="116">
        <v>4173.66</v>
      </c>
    </row>
    <row r="1124" spans="1:2" ht="15" customHeight="1">
      <c r="A1124" s="110">
        <v>45088</v>
      </c>
      <c r="B1124" s="116">
        <v>4173.66</v>
      </c>
    </row>
    <row r="1125" spans="1:2" ht="15" customHeight="1">
      <c r="A1125" s="110">
        <v>45087</v>
      </c>
      <c r="B1125" s="116">
        <v>4173.66</v>
      </c>
    </row>
    <row r="1126" spans="1:2" ht="15" customHeight="1">
      <c r="A1126" s="110">
        <v>45086</v>
      </c>
      <c r="B1126" s="116">
        <v>4179.9799999999996</v>
      </c>
    </row>
    <row r="1127" spans="1:2" ht="15" customHeight="1">
      <c r="A1127" s="110">
        <v>45085</v>
      </c>
      <c r="B1127" s="116">
        <v>4209.1400000000003</v>
      </c>
    </row>
    <row r="1128" spans="1:2" ht="15" customHeight="1">
      <c r="A1128" s="110">
        <v>45084</v>
      </c>
      <c r="B1128" s="116">
        <v>4245</v>
      </c>
    </row>
    <row r="1129" spans="1:2" ht="15" customHeight="1">
      <c r="A1129" s="110">
        <v>45083</v>
      </c>
      <c r="B1129" s="116">
        <v>4307.0200000000004</v>
      </c>
    </row>
    <row r="1130" spans="1:2" ht="15" customHeight="1">
      <c r="A1130" s="110">
        <v>45082</v>
      </c>
      <c r="B1130" s="116">
        <v>4355.8</v>
      </c>
    </row>
    <row r="1131" spans="1:2" ht="15" customHeight="1">
      <c r="A1131" s="110">
        <v>45081</v>
      </c>
      <c r="B1131" s="116">
        <v>4355.8</v>
      </c>
    </row>
    <row r="1132" spans="1:2" ht="15" customHeight="1">
      <c r="A1132" s="110">
        <v>45080</v>
      </c>
      <c r="B1132" s="116">
        <v>4355.8</v>
      </c>
    </row>
    <row r="1133" spans="1:2" ht="15" customHeight="1">
      <c r="A1133" s="110">
        <v>45079</v>
      </c>
      <c r="B1133" s="116">
        <v>4410.49</v>
      </c>
    </row>
    <row r="1134" spans="1:2" ht="15" customHeight="1">
      <c r="A1134" s="110">
        <v>45078</v>
      </c>
      <c r="B1134" s="116">
        <v>4434.09</v>
      </c>
    </row>
    <row r="1135" spans="1:2" ht="15" customHeight="1">
      <c r="A1135" s="110">
        <v>45077</v>
      </c>
      <c r="B1135" s="116">
        <v>4408.6499999999996</v>
      </c>
    </row>
    <row r="1136" spans="1:2" ht="15" customHeight="1">
      <c r="A1136" s="110">
        <v>45076</v>
      </c>
      <c r="B1136" s="116">
        <v>4461.66</v>
      </c>
    </row>
    <row r="1137" spans="1:2" ht="15" customHeight="1">
      <c r="A1137" s="110">
        <v>45075</v>
      </c>
      <c r="B1137" s="116">
        <v>4461.66</v>
      </c>
    </row>
    <row r="1138" spans="1:2" ht="15" customHeight="1">
      <c r="A1138" s="110">
        <v>45074</v>
      </c>
      <c r="B1138" s="116">
        <v>4461.66</v>
      </c>
    </row>
    <row r="1139" spans="1:2" ht="15" customHeight="1">
      <c r="A1139" s="110">
        <v>45073</v>
      </c>
      <c r="B1139" s="116">
        <v>4461.66</v>
      </c>
    </row>
    <row r="1140" spans="1:2" ht="15" customHeight="1">
      <c r="A1140" s="110">
        <v>45072</v>
      </c>
      <c r="B1140" s="116">
        <v>4470.83</v>
      </c>
    </row>
    <row r="1141" spans="1:2" ht="15" customHeight="1">
      <c r="A1141" s="110">
        <v>45071</v>
      </c>
      <c r="B1141" s="116">
        <v>4448.93</v>
      </c>
    </row>
    <row r="1142" spans="1:2" ht="15" customHeight="1">
      <c r="A1142" s="110">
        <v>45070</v>
      </c>
      <c r="B1142" s="116">
        <v>4501.8100000000004</v>
      </c>
    </row>
    <row r="1143" spans="1:2" ht="15" customHeight="1">
      <c r="A1143" s="110">
        <v>45069</v>
      </c>
      <c r="B1143" s="116">
        <v>4528.67</v>
      </c>
    </row>
    <row r="1144" spans="1:2" ht="15" customHeight="1">
      <c r="A1144" s="110">
        <v>45068</v>
      </c>
      <c r="B1144" s="116">
        <v>4528.67</v>
      </c>
    </row>
    <row r="1145" spans="1:2" ht="15" customHeight="1">
      <c r="A1145" s="110">
        <v>45067</v>
      </c>
      <c r="B1145" s="116">
        <v>4528.67</v>
      </c>
    </row>
    <row r="1146" spans="1:2" ht="15" customHeight="1">
      <c r="A1146" s="110">
        <v>45066</v>
      </c>
      <c r="B1146" s="116">
        <v>4528.67</v>
      </c>
    </row>
    <row r="1147" spans="1:2" ht="15" customHeight="1">
      <c r="A1147" s="110">
        <v>45065</v>
      </c>
      <c r="B1147" s="116">
        <v>4521.6400000000003</v>
      </c>
    </row>
    <row r="1148" spans="1:2" ht="15" customHeight="1">
      <c r="A1148" s="110">
        <v>45064</v>
      </c>
      <c r="B1148" s="116">
        <v>4528.3</v>
      </c>
    </row>
    <row r="1149" spans="1:2" ht="15" customHeight="1">
      <c r="A1149" s="110">
        <v>45063</v>
      </c>
      <c r="B1149" s="116">
        <v>4531.58</v>
      </c>
    </row>
    <row r="1150" spans="1:2" ht="15" customHeight="1">
      <c r="A1150" s="110">
        <v>45062</v>
      </c>
      <c r="B1150" s="116">
        <v>4506.49</v>
      </c>
    </row>
    <row r="1151" spans="1:2" ht="15" customHeight="1">
      <c r="A1151" s="110">
        <v>45061</v>
      </c>
      <c r="B1151" s="116">
        <v>4564.4399999999996</v>
      </c>
    </row>
    <row r="1152" spans="1:2" ht="15" customHeight="1">
      <c r="A1152" s="110">
        <v>45060</v>
      </c>
      <c r="B1152" s="116">
        <v>4564.4399999999996</v>
      </c>
    </row>
    <row r="1153" spans="1:2" ht="15" customHeight="1">
      <c r="A1153" s="110">
        <v>45059</v>
      </c>
      <c r="B1153" s="116">
        <v>4564.4399999999996</v>
      </c>
    </row>
    <row r="1154" spans="1:2" ht="15" customHeight="1">
      <c r="A1154" s="110">
        <v>45058</v>
      </c>
      <c r="B1154" s="116">
        <v>4601.1499999999996</v>
      </c>
    </row>
    <row r="1155" spans="1:2" ht="15" customHeight="1">
      <c r="A1155" s="110">
        <v>45057</v>
      </c>
      <c r="B1155" s="116">
        <v>4545.3900000000003</v>
      </c>
    </row>
    <row r="1156" spans="1:2" ht="15" customHeight="1">
      <c r="A1156" s="110">
        <v>45056</v>
      </c>
      <c r="B1156" s="116">
        <v>4540.34</v>
      </c>
    </row>
    <row r="1157" spans="1:2" ht="15" customHeight="1">
      <c r="A1157" s="110">
        <v>45055</v>
      </c>
      <c r="B1157" s="116">
        <v>4490.58</v>
      </c>
    </row>
    <row r="1158" spans="1:2" ht="15" customHeight="1">
      <c r="A1158" s="110">
        <v>45054</v>
      </c>
      <c r="B1158" s="116">
        <v>4552.5600000000004</v>
      </c>
    </row>
    <row r="1159" spans="1:2" ht="15" customHeight="1">
      <c r="A1159" s="110">
        <v>45053</v>
      </c>
      <c r="B1159" s="116">
        <v>4552.5600000000004</v>
      </c>
    </row>
    <row r="1160" spans="1:2" ht="15" customHeight="1">
      <c r="A1160" s="110">
        <v>45052</v>
      </c>
      <c r="B1160" s="116">
        <v>4552.5600000000004</v>
      </c>
    </row>
    <row r="1161" spans="1:2" ht="15" customHeight="1">
      <c r="A1161" s="110">
        <v>45051</v>
      </c>
      <c r="B1161" s="116">
        <v>4616.58</v>
      </c>
    </row>
    <row r="1162" spans="1:2" ht="15" customHeight="1">
      <c r="A1162" s="110">
        <v>45050</v>
      </c>
      <c r="B1162" s="116">
        <v>4667.09</v>
      </c>
    </row>
    <row r="1163" spans="1:2" ht="15" customHeight="1">
      <c r="A1163" s="110">
        <v>45049</v>
      </c>
      <c r="B1163" s="116">
        <v>4713.08</v>
      </c>
    </row>
    <row r="1164" spans="1:2" ht="15" customHeight="1">
      <c r="A1164" s="110">
        <v>45048</v>
      </c>
      <c r="B1164" s="116">
        <v>4669</v>
      </c>
    </row>
    <row r="1165" spans="1:2" ht="15" customHeight="1">
      <c r="A1165" s="110">
        <v>45047</v>
      </c>
      <c r="B1165" s="116">
        <v>4669</v>
      </c>
    </row>
    <row r="1166" spans="1:2" ht="15" customHeight="1">
      <c r="A1166" s="110">
        <v>45046</v>
      </c>
      <c r="B1166" s="116">
        <v>4669</v>
      </c>
    </row>
    <row r="1167" spans="1:2" ht="15" customHeight="1">
      <c r="A1167" s="110">
        <v>45045</v>
      </c>
      <c r="B1167" s="116">
        <v>4669</v>
      </c>
    </row>
    <row r="1168" spans="1:2" ht="15" customHeight="1">
      <c r="A1168" s="110">
        <v>45044</v>
      </c>
      <c r="B1168" s="116">
        <v>4654.1400000000003</v>
      </c>
    </row>
    <row r="1169" spans="1:2" ht="15" customHeight="1">
      <c r="A1169" s="110">
        <v>45043</v>
      </c>
      <c r="B1169" s="116">
        <v>4552.59</v>
      </c>
    </row>
    <row r="1170" spans="1:2" ht="15" customHeight="1">
      <c r="A1170" s="110">
        <v>45042</v>
      </c>
      <c r="B1170" s="116">
        <v>4486.6000000000004</v>
      </c>
    </row>
    <row r="1171" spans="1:2" ht="15" customHeight="1">
      <c r="A1171" s="110">
        <v>45041</v>
      </c>
      <c r="B1171" s="116">
        <v>4482.45</v>
      </c>
    </row>
    <row r="1172" spans="1:2" ht="15" customHeight="1">
      <c r="A1172" s="110">
        <v>45040</v>
      </c>
      <c r="B1172" s="116">
        <v>4523.6400000000003</v>
      </c>
    </row>
    <row r="1173" spans="1:2" ht="15" customHeight="1">
      <c r="A1173" s="110">
        <v>45039</v>
      </c>
      <c r="B1173" s="116">
        <v>4523.6400000000003</v>
      </c>
    </row>
    <row r="1174" spans="1:2" ht="15" customHeight="1">
      <c r="A1174" s="110">
        <v>45038</v>
      </c>
      <c r="B1174" s="116">
        <v>4523.6400000000003</v>
      </c>
    </row>
    <row r="1175" spans="1:2" ht="15" customHeight="1">
      <c r="A1175" s="110">
        <v>45037</v>
      </c>
      <c r="B1175" s="116">
        <v>4535.78</v>
      </c>
    </row>
    <row r="1176" spans="1:2" ht="15" customHeight="1">
      <c r="A1176" s="110">
        <v>45036</v>
      </c>
      <c r="B1176" s="116">
        <v>4532.43</v>
      </c>
    </row>
    <row r="1177" spans="1:2" ht="15" customHeight="1">
      <c r="A1177" s="110">
        <v>45035</v>
      </c>
      <c r="B1177" s="116">
        <v>4473.07</v>
      </c>
    </row>
    <row r="1178" spans="1:2" ht="15" customHeight="1">
      <c r="A1178" s="110">
        <v>45034</v>
      </c>
      <c r="B1178" s="116">
        <v>4431.45</v>
      </c>
    </row>
    <row r="1179" spans="1:2" ht="15" customHeight="1">
      <c r="A1179" s="110">
        <v>45033</v>
      </c>
      <c r="B1179" s="116">
        <v>4425.2700000000004</v>
      </c>
    </row>
    <row r="1180" spans="1:2" ht="15" customHeight="1">
      <c r="A1180" s="110">
        <v>45032</v>
      </c>
      <c r="B1180" s="116">
        <v>4425.2700000000004</v>
      </c>
    </row>
    <row r="1181" spans="1:2" ht="15" customHeight="1">
      <c r="A1181" s="110">
        <v>45031</v>
      </c>
      <c r="B1181" s="116">
        <v>4425.2700000000004</v>
      </c>
    </row>
    <row r="1182" spans="1:2" ht="15" customHeight="1">
      <c r="A1182" s="110">
        <v>45030</v>
      </c>
      <c r="B1182" s="116">
        <v>4424.0200000000004</v>
      </c>
    </row>
    <row r="1183" spans="1:2" ht="15" customHeight="1">
      <c r="A1183" s="110">
        <v>45029</v>
      </c>
      <c r="B1183" s="116">
        <v>4458.87</v>
      </c>
    </row>
    <row r="1184" spans="1:2" ht="15" customHeight="1">
      <c r="A1184" s="110">
        <v>45028</v>
      </c>
      <c r="B1184" s="116">
        <v>4516.76</v>
      </c>
    </row>
    <row r="1185" spans="1:2" ht="15" customHeight="1">
      <c r="A1185" s="110">
        <v>45027</v>
      </c>
      <c r="B1185" s="116">
        <v>4564.24</v>
      </c>
    </row>
    <row r="1186" spans="1:2" ht="15" customHeight="1">
      <c r="A1186" s="110">
        <v>45026</v>
      </c>
      <c r="B1186" s="116">
        <v>4570.91</v>
      </c>
    </row>
    <row r="1187" spans="1:2" ht="15" customHeight="1">
      <c r="A1187" s="110">
        <v>45025</v>
      </c>
      <c r="B1187" s="116">
        <v>4570.91</v>
      </c>
    </row>
    <row r="1188" spans="1:2" ht="15" customHeight="1">
      <c r="A1188" s="110">
        <v>45024</v>
      </c>
      <c r="B1188" s="116">
        <v>4570.91</v>
      </c>
    </row>
    <row r="1189" spans="1:2" ht="15" customHeight="1">
      <c r="A1189" s="110">
        <v>45023</v>
      </c>
      <c r="B1189" s="116">
        <v>4570.91</v>
      </c>
    </row>
    <row r="1190" spans="1:2" ht="15" customHeight="1">
      <c r="A1190" s="110">
        <v>45022</v>
      </c>
      <c r="B1190" s="116">
        <v>4570.91</v>
      </c>
    </row>
    <row r="1191" spans="1:2" ht="15" customHeight="1">
      <c r="A1191" s="110">
        <v>45021</v>
      </c>
      <c r="B1191" s="116">
        <v>4587.3100000000004</v>
      </c>
    </row>
    <row r="1192" spans="1:2" ht="15" customHeight="1">
      <c r="A1192" s="110">
        <v>45020</v>
      </c>
      <c r="B1192" s="116">
        <v>4603</v>
      </c>
    </row>
    <row r="1193" spans="1:2" ht="15" customHeight="1">
      <c r="A1193" s="110">
        <v>45019</v>
      </c>
      <c r="B1193" s="116">
        <v>4646.08</v>
      </c>
    </row>
    <row r="1194" spans="1:2" ht="15" customHeight="1">
      <c r="A1194" s="110">
        <v>45018</v>
      </c>
      <c r="B1194" s="116">
        <v>4646.08</v>
      </c>
    </row>
    <row r="1195" spans="1:2" ht="15" customHeight="1">
      <c r="A1195" s="110">
        <v>45017</v>
      </c>
      <c r="B1195" s="116">
        <v>4646.08</v>
      </c>
    </row>
    <row r="1196" spans="1:2" ht="15" customHeight="1">
      <c r="A1196" s="110">
        <v>45016</v>
      </c>
      <c r="B1196" s="116">
        <v>4627.2700000000004</v>
      </c>
    </row>
    <row r="1197" spans="1:2" ht="15" customHeight="1">
      <c r="A1197" s="110">
        <v>45015</v>
      </c>
      <c r="B1197" s="116">
        <v>4627.63</v>
      </c>
    </row>
    <row r="1198" spans="1:2" ht="15" customHeight="1">
      <c r="A1198" s="110">
        <v>45014</v>
      </c>
      <c r="B1198" s="116">
        <v>4658.79</v>
      </c>
    </row>
    <row r="1199" spans="1:2" ht="15" customHeight="1">
      <c r="A1199" s="110">
        <v>45013</v>
      </c>
      <c r="B1199" s="116">
        <v>4686.83</v>
      </c>
    </row>
    <row r="1200" spans="1:2" ht="15" customHeight="1">
      <c r="A1200" s="110">
        <v>45012</v>
      </c>
      <c r="B1200" s="116">
        <v>4741.76</v>
      </c>
    </row>
    <row r="1201" spans="1:2" ht="15" customHeight="1">
      <c r="A1201" s="110">
        <v>45011</v>
      </c>
      <c r="B1201" s="116">
        <v>4741.76</v>
      </c>
    </row>
    <row r="1202" spans="1:2" ht="15" customHeight="1">
      <c r="A1202" s="110">
        <v>45010</v>
      </c>
      <c r="B1202" s="116">
        <v>4741.76</v>
      </c>
    </row>
    <row r="1203" spans="1:2" ht="15" customHeight="1">
      <c r="A1203" s="110">
        <v>45009</v>
      </c>
      <c r="B1203" s="116">
        <v>4755.12</v>
      </c>
    </row>
    <row r="1204" spans="1:2" ht="15" customHeight="1">
      <c r="A1204" s="110">
        <v>45008</v>
      </c>
      <c r="B1204" s="116">
        <v>4776.09</v>
      </c>
    </row>
    <row r="1205" spans="1:2" ht="15" customHeight="1">
      <c r="A1205" s="110">
        <v>45007</v>
      </c>
      <c r="B1205" s="116">
        <v>4804.29</v>
      </c>
    </row>
    <row r="1206" spans="1:2" ht="15" customHeight="1">
      <c r="A1206" s="110">
        <v>45006</v>
      </c>
      <c r="B1206" s="116">
        <v>4824.25</v>
      </c>
    </row>
    <row r="1207" spans="1:2" ht="15" customHeight="1">
      <c r="A1207" s="110">
        <v>45005</v>
      </c>
      <c r="B1207" s="116">
        <v>4824.25</v>
      </c>
    </row>
    <row r="1208" spans="1:2" ht="15" customHeight="1">
      <c r="A1208" s="110">
        <v>45004</v>
      </c>
      <c r="B1208" s="116">
        <v>4824.25</v>
      </c>
    </row>
    <row r="1209" spans="1:2" ht="15" customHeight="1">
      <c r="A1209" s="110">
        <v>45003</v>
      </c>
      <c r="B1209" s="116">
        <v>4824.25</v>
      </c>
    </row>
    <row r="1210" spans="1:2" ht="15" customHeight="1">
      <c r="A1210" s="110">
        <v>45002</v>
      </c>
      <c r="B1210" s="116">
        <v>4866.5</v>
      </c>
    </row>
    <row r="1211" spans="1:2" ht="15" customHeight="1">
      <c r="A1211" s="110">
        <v>45001</v>
      </c>
      <c r="B1211" s="116">
        <v>4835.51</v>
      </c>
    </row>
    <row r="1212" spans="1:2" ht="15" customHeight="1">
      <c r="A1212" s="110">
        <v>45000</v>
      </c>
      <c r="B1212" s="116">
        <v>4736.03</v>
      </c>
    </row>
    <row r="1213" spans="1:2" ht="15" customHeight="1">
      <c r="A1213" s="110">
        <v>44999</v>
      </c>
      <c r="B1213" s="116">
        <v>4769.76</v>
      </c>
    </row>
    <row r="1214" spans="1:2" ht="15" customHeight="1">
      <c r="A1214" s="110">
        <v>44998</v>
      </c>
      <c r="B1214" s="116">
        <v>4748.1400000000003</v>
      </c>
    </row>
    <row r="1215" spans="1:2" ht="15" customHeight="1">
      <c r="A1215" s="110">
        <v>44997</v>
      </c>
      <c r="B1215" s="116">
        <v>4748.1400000000003</v>
      </c>
    </row>
    <row r="1216" spans="1:2" ht="15" customHeight="1">
      <c r="A1216" s="110">
        <v>44996</v>
      </c>
      <c r="B1216" s="116">
        <v>4748.1400000000003</v>
      </c>
    </row>
    <row r="1217" spans="1:2" ht="15" customHeight="1">
      <c r="A1217" s="110">
        <v>44995</v>
      </c>
      <c r="B1217" s="116">
        <v>4748.6099999999997</v>
      </c>
    </row>
    <row r="1218" spans="1:2" ht="15" customHeight="1">
      <c r="A1218" s="110">
        <v>44994</v>
      </c>
      <c r="B1218" s="116">
        <v>4755.59</v>
      </c>
    </row>
    <row r="1219" spans="1:2" ht="15" customHeight="1">
      <c r="A1219" s="110">
        <v>44993</v>
      </c>
      <c r="B1219" s="116">
        <v>4744.95</v>
      </c>
    </row>
    <row r="1220" spans="1:2" ht="15" customHeight="1">
      <c r="A1220" s="110">
        <v>44992</v>
      </c>
      <c r="B1220" s="116">
        <v>4734.42</v>
      </c>
    </row>
    <row r="1221" spans="1:2" ht="15" customHeight="1">
      <c r="A1221" s="110">
        <v>44991</v>
      </c>
      <c r="B1221" s="116">
        <v>4780.8900000000003</v>
      </c>
    </row>
    <row r="1222" spans="1:2" ht="15" customHeight="1">
      <c r="A1222" s="110">
        <v>44988</v>
      </c>
      <c r="B1222" s="116">
        <v>4855.83</v>
      </c>
    </row>
    <row r="1223" spans="1:2" ht="15" customHeight="1">
      <c r="A1223" s="110">
        <v>44987</v>
      </c>
      <c r="B1223" s="116">
        <v>4848.78</v>
      </c>
    </row>
    <row r="1224" spans="1:2" ht="15" customHeight="1">
      <c r="A1224" s="110">
        <v>44986</v>
      </c>
      <c r="B1224" s="116">
        <v>4814.1099999999997</v>
      </c>
    </row>
    <row r="1225" spans="1:2" ht="15" customHeight="1">
      <c r="A1225" s="110">
        <v>44985</v>
      </c>
      <c r="B1225" s="116">
        <v>4808.1400000000003</v>
      </c>
    </row>
    <row r="1226" spans="1:2" ht="15" customHeight="1">
      <c r="A1226" s="110">
        <v>44984</v>
      </c>
      <c r="B1226" s="116">
        <v>4849.6499999999996</v>
      </c>
    </row>
    <row r="1227" spans="1:2" ht="15" customHeight="1">
      <c r="A1227" s="110">
        <v>44981</v>
      </c>
      <c r="B1227" s="116">
        <v>4853.8999999999996</v>
      </c>
    </row>
    <row r="1228" spans="1:2" ht="15" customHeight="1">
      <c r="A1228" s="110">
        <v>44980</v>
      </c>
      <c r="B1228" s="116">
        <v>4924.91</v>
      </c>
    </row>
    <row r="1229" spans="1:2" ht="15" customHeight="1">
      <c r="A1229" s="110">
        <v>44979</v>
      </c>
      <c r="B1229" s="116">
        <v>4950.33</v>
      </c>
    </row>
    <row r="1230" spans="1:2" ht="15" customHeight="1">
      <c r="A1230" s="110">
        <v>44978</v>
      </c>
      <c r="B1230" s="116">
        <v>4918.9399999999996</v>
      </c>
    </row>
    <row r="1231" spans="1:2" ht="15" customHeight="1">
      <c r="A1231" s="110">
        <v>44977</v>
      </c>
      <c r="B1231" s="116">
        <v>4918.9399999999996</v>
      </c>
    </row>
    <row r="1232" spans="1:2" ht="15" customHeight="1">
      <c r="A1232" s="110">
        <v>44976</v>
      </c>
      <c r="B1232" s="116">
        <v>4918.9399999999996</v>
      </c>
    </row>
    <row r="1233" spans="1:2" ht="15" customHeight="1">
      <c r="A1233" s="110">
        <v>44975</v>
      </c>
      <c r="B1233" s="116">
        <v>4918.9399999999996</v>
      </c>
    </row>
    <row r="1234" spans="1:2" ht="15" customHeight="1">
      <c r="A1234" s="110">
        <v>44974</v>
      </c>
      <c r="B1234" s="116">
        <v>4966.33</v>
      </c>
    </row>
    <row r="1235" spans="1:2" ht="15" customHeight="1">
      <c r="A1235" s="110">
        <v>44973</v>
      </c>
      <c r="B1235" s="116">
        <v>4878.24</v>
      </c>
    </row>
    <row r="1236" spans="1:2" ht="15" customHeight="1">
      <c r="A1236" s="110">
        <v>44972</v>
      </c>
      <c r="B1236" s="116">
        <v>4783.24</v>
      </c>
    </row>
    <row r="1237" spans="1:2" ht="15" customHeight="1">
      <c r="A1237" s="110">
        <v>44971</v>
      </c>
      <c r="B1237" s="116">
        <v>4818.62</v>
      </c>
    </row>
    <row r="1238" spans="1:2" ht="15" customHeight="1">
      <c r="A1238" s="110">
        <v>44970</v>
      </c>
      <c r="B1238" s="116">
        <v>4777.7299999999996</v>
      </c>
    </row>
    <row r="1239" spans="1:2" ht="15" customHeight="1">
      <c r="A1239" s="110">
        <v>44969</v>
      </c>
      <c r="B1239" s="116">
        <v>4777.7299999999996</v>
      </c>
    </row>
    <row r="1240" spans="1:2" ht="15" customHeight="1">
      <c r="A1240" s="110">
        <v>44968</v>
      </c>
      <c r="B1240" s="116">
        <v>4777.7299999999996</v>
      </c>
    </row>
    <row r="1241" spans="1:2" ht="15" customHeight="1">
      <c r="A1241" s="110">
        <v>44967</v>
      </c>
      <c r="B1241" s="116">
        <v>4742.05</v>
      </c>
    </row>
    <row r="1242" spans="1:2" ht="15" customHeight="1">
      <c r="A1242" s="110">
        <v>44966</v>
      </c>
      <c r="B1242" s="116">
        <v>4769.8500000000004</v>
      </c>
    </row>
    <row r="1243" spans="1:2" ht="15" customHeight="1">
      <c r="A1243" s="110">
        <v>44965</v>
      </c>
      <c r="B1243" s="116">
        <v>4775.99</v>
      </c>
    </row>
    <row r="1244" spans="1:2" ht="15" customHeight="1">
      <c r="A1244" s="110">
        <v>44964</v>
      </c>
      <c r="B1244" s="116">
        <v>4776.25</v>
      </c>
    </row>
    <row r="1245" spans="1:2" ht="15" customHeight="1">
      <c r="A1245" s="110">
        <v>44963</v>
      </c>
      <c r="B1245" s="116">
        <v>4669.74</v>
      </c>
    </row>
    <row r="1246" spans="1:2" ht="15" customHeight="1">
      <c r="A1246" s="110">
        <v>44962</v>
      </c>
      <c r="B1246" s="116">
        <v>4669.74</v>
      </c>
    </row>
    <row r="1247" spans="1:2" ht="15" customHeight="1">
      <c r="A1247" s="110">
        <v>44961</v>
      </c>
      <c r="B1247" s="116">
        <v>4669.74</v>
      </c>
    </row>
    <row r="1248" spans="1:2" ht="15" customHeight="1">
      <c r="A1248" s="110">
        <v>44960</v>
      </c>
      <c r="B1248" s="116">
        <v>4584.4399999999996</v>
      </c>
    </row>
    <row r="1249" spans="1:2" ht="15" customHeight="1">
      <c r="A1249" s="110">
        <v>44959</v>
      </c>
      <c r="B1249" s="116">
        <v>4639.04</v>
      </c>
    </row>
    <row r="1250" spans="1:2" ht="15" customHeight="1">
      <c r="A1250" s="110">
        <v>44958</v>
      </c>
      <c r="B1250" s="116">
        <v>4648.7</v>
      </c>
    </row>
    <row r="1251" spans="1:2" ht="15" customHeight="1">
      <c r="A1251" s="110">
        <v>44957</v>
      </c>
      <c r="B1251" s="116">
        <v>4632.2</v>
      </c>
    </row>
    <row r="1252" spans="1:2" ht="15" customHeight="1">
      <c r="A1252" s="110">
        <v>44956</v>
      </c>
      <c r="B1252" s="116">
        <v>4548.5</v>
      </c>
    </row>
    <row r="1253" spans="1:2" ht="15" customHeight="1">
      <c r="A1253" s="110">
        <v>44955</v>
      </c>
      <c r="B1253" s="116">
        <v>4548.5</v>
      </c>
    </row>
    <row r="1254" spans="1:2" ht="15" customHeight="1">
      <c r="A1254" s="110">
        <v>44954</v>
      </c>
      <c r="B1254" s="116">
        <v>4548.5</v>
      </c>
    </row>
    <row r="1255" spans="1:2" ht="15" customHeight="1">
      <c r="A1255" s="110">
        <v>44953</v>
      </c>
      <c r="B1255" s="116">
        <v>4531.75</v>
      </c>
    </row>
    <row r="1256" spans="1:2" ht="15" customHeight="1">
      <c r="A1256" s="110">
        <v>44952</v>
      </c>
      <c r="B1256" s="116">
        <v>4538.91</v>
      </c>
    </row>
    <row r="1257" spans="1:2" ht="15" customHeight="1">
      <c r="A1257" s="110">
        <v>44951</v>
      </c>
      <c r="B1257" s="116">
        <v>4545.9399999999996</v>
      </c>
    </row>
    <row r="1258" spans="1:2" ht="15" customHeight="1">
      <c r="A1258" s="110">
        <v>44950</v>
      </c>
      <c r="B1258" s="116">
        <v>4551.0200000000004</v>
      </c>
    </row>
    <row r="1259" spans="1:2" ht="15" customHeight="1">
      <c r="A1259" s="110">
        <v>44949</v>
      </c>
      <c r="B1259" s="116">
        <v>4631.6400000000003</v>
      </c>
    </row>
    <row r="1260" spans="1:2" ht="15" customHeight="1">
      <c r="A1260" s="110">
        <v>44948</v>
      </c>
      <c r="B1260" s="116">
        <v>4631.6400000000003</v>
      </c>
    </row>
    <row r="1261" spans="1:2" ht="15" customHeight="1">
      <c r="A1261" s="110">
        <v>44947</v>
      </c>
      <c r="B1261" s="116">
        <v>4631.6400000000003</v>
      </c>
    </row>
    <row r="1262" spans="1:2" ht="15" customHeight="1">
      <c r="A1262" s="110">
        <v>44946</v>
      </c>
      <c r="B1262" s="116">
        <v>4683.8500000000004</v>
      </c>
    </row>
    <row r="1263" spans="1:2" ht="15" customHeight="1">
      <c r="A1263" s="110">
        <v>44945</v>
      </c>
      <c r="B1263" s="116">
        <v>4702.67</v>
      </c>
    </row>
    <row r="1264" spans="1:2" ht="15" customHeight="1">
      <c r="A1264" s="110">
        <v>44944</v>
      </c>
      <c r="B1264" s="116">
        <v>4691.09</v>
      </c>
    </row>
    <row r="1265" spans="1:2" ht="15" customHeight="1">
      <c r="A1265" s="110">
        <v>44943</v>
      </c>
      <c r="B1265" s="116">
        <v>4693.99</v>
      </c>
    </row>
    <row r="1266" spans="1:2" ht="15" customHeight="1">
      <c r="A1266" s="110">
        <v>44942</v>
      </c>
      <c r="B1266" s="116">
        <v>4693.99</v>
      </c>
    </row>
    <row r="1267" spans="1:2" ht="15" customHeight="1">
      <c r="A1267" s="110">
        <v>44941</v>
      </c>
      <c r="B1267" s="116">
        <v>4693.99</v>
      </c>
    </row>
    <row r="1268" spans="1:2" ht="15" customHeight="1">
      <c r="A1268" s="110">
        <v>44940</v>
      </c>
      <c r="B1268" s="116">
        <v>4693.99</v>
      </c>
    </row>
    <row r="1269" spans="1:2" ht="15" customHeight="1">
      <c r="A1269" s="110">
        <v>44939</v>
      </c>
      <c r="B1269" s="116">
        <v>4692.04</v>
      </c>
    </row>
    <row r="1270" spans="1:2" ht="15" customHeight="1">
      <c r="A1270" s="110">
        <v>44938</v>
      </c>
      <c r="B1270" s="116">
        <v>4748.54</v>
      </c>
    </row>
    <row r="1271" spans="1:2" ht="15" customHeight="1">
      <c r="A1271" s="110">
        <v>44937</v>
      </c>
      <c r="B1271" s="116">
        <v>4807.8500000000004</v>
      </c>
    </row>
    <row r="1272" spans="1:2" ht="15" customHeight="1">
      <c r="A1272" s="110">
        <v>44936</v>
      </c>
      <c r="B1272" s="116">
        <v>4885.66</v>
      </c>
    </row>
    <row r="1273" spans="1:2" ht="15" customHeight="1">
      <c r="A1273" s="110">
        <v>44935</v>
      </c>
      <c r="B1273" s="116">
        <v>4885.66</v>
      </c>
    </row>
    <row r="1274" spans="1:2" ht="15" customHeight="1">
      <c r="A1274" s="110">
        <v>44934</v>
      </c>
      <c r="B1274" s="116">
        <v>4885.66</v>
      </c>
    </row>
    <row r="1275" spans="1:2" ht="15" customHeight="1">
      <c r="A1275" s="110">
        <v>44933</v>
      </c>
      <c r="B1275" s="116">
        <v>4885.66</v>
      </c>
    </row>
    <row r="1276" spans="1:2" ht="15" customHeight="1">
      <c r="A1276" s="110">
        <v>44932</v>
      </c>
      <c r="B1276" s="116">
        <v>4989.58</v>
      </c>
    </row>
    <row r="1277" spans="1:2" ht="15" customHeight="1">
      <c r="A1277" s="110">
        <v>44931</v>
      </c>
      <c r="B1277" s="116">
        <v>4924</v>
      </c>
    </row>
    <row r="1278" spans="1:2" ht="15" customHeight="1">
      <c r="A1278" s="110">
        <v>44930</v>
      </c>
      <c r="B1278" s="116">
        <v>4842.26</v>
      </c>
    </row>
    <row r="1279" spans="1:2" ht="15" customHeight="1">
      <c r="A1279" s="110">
        <v>44929</v>
      </c>
      <c r="B1279" s="116">
        <v>4810.2</v>
      </c>
    </row>
    <row r="1280" spans="1:2" ht="15" customHeight="1">
      <c r="A1280" s="110">
        <v>44928</v>
      </c>
      <c r="B1280" s="116">
        <v>4810.2</v>
      </c>
    </row>
    <row r="1281" spans="1:2" ht="15" customHeight="1">
      <c r="A1281" s="110">
        <v>44927</v>
      </c>
      <c r="B1281" s="116">
        <v>4810.2</v>
      </c>
    </row>
    <row r="1282" spans="1:2" ht="15" customHeight="1">
      <c r="A1282" s="110">
        <v>44926</v>
      </c>
      <c r="B1282" s="116">
        <v>4810.2</v>
      </c>
    </row>
    <row r="1283" spans="1:2" ht="15" customHeight="1">
      <c r="A1283" s="110">
        <v>44925</v>
      </c>
      <c r="B1283" s="116">
        <v>4810.2</v>
      </c>
    </row>
    <row r="1284" spans="1:2" ht="15" customHeight="1">
      <c r="A1284" s="110">
        <v>44924</v>
      </c>
      <c r="B1284" s="116">
        <v>4765.92</v>
      </c>
    </row>
    <row r="1285" spans="1:2" ht="15" customHeight="1">
      <c r="A1285" s="110">
        <v>44923</v>
      </c>
      <c r="B1285" s="116">
        <v>4766.82</v>
      </c>
    </row>
    <row r="1286" spans="1:2" ht="15" customHeight="1">
      <c r="A1286" s="110">
        <v>44922</v>
      </c>
      <c r="B1286" s="116">
        <v>4745.04</v>
      </c>
    </row>
    <row r="1287" spans="1:2" ht="15" customHeight="1">
      <c r="A1287" s="110">
        <v>44921</v>
      </c>
      <c r="B1287" s="116">
        <v>4745.04</v>
      </c>
    </row>
    <row r="1288" spans="1:2" ht="15" customHeight="1">
      <c r="A1288" s="110">
        <v>44920</v>
      </c>
      <c r="B1288" s="116">
        <v>4745.04</v>
      </c>
    </row>
    <row r="1289" spans="1:2" ht="15" customHeight="1">
      <c r="A1289" s="110">
        <v>44919</v>
      </c>
      <c r="B1289" s="116">
        <v>4745.04</v>
      </c>
    </row>
    <row r="1290" spans="1:2" ht="15" customHeight="1">
      <c r="A1290" s="110">
        <v>44918</v>
      </c>
      <c r="B1290" s="116">
        <v>4760.6099999999997</v>
      </c>
    </row>
    <row r="1291" spans="1:2" ht="15" customHeight="1">
      <c r="A1291" s="110">
        <v>44917</v>
      </c>
      <c r="B1291" s="116">
        <v>4761.6400000000003</v>
      </c>
    </row>
    <row r="1292" spans="1:2" ht="15" customHeight="1">
      <c r="A1292" s="110">
        <v>44916</v>
      </c>
      <c r="B1292" s="116">
        <v>4769.29</v>
      </c>
    </row>
    <row r="1293" spans="1:2" ht="15" customHeight="1">
      <c r="A1293" s="110">
        <v>44915</v>
      </c>
      <c r="B1293" s="116">
        <v>4781.28</v>
      </c>
    </row>
    <row r="1294" spans="1:2" ht="15" customHeight="1">
      <c r="A1294" s="110">
        <v>44914</v>
      </c>
      <c r="B1294" s="116">
        <v>4802.4799999999996</v>
      </c>
    </row>
    <row r="1295" spans="1:2" ht="15" customHeight="1">
      <c r="A1295" s="110">
        <v>44913</v>
      </c>
      <c r="B1295" s="116">
        <v>4802.4799999999996</v>
      </c>
    </row>
    <row r="1296" spans="1:2" ht="15" customHeight="1">
      <c r="A1296" s="110">
        <v>44912</v>
      </c>
      <c r="B1296" s="116">
        <v>4802.4799999999996</v>
      </c>
    </row>
    <row r="1297" spans="1:2" ht="15" customHeight="1">
      <c r="A1297" s="110">
        <v>44911</v>
      </c>
      <c r="B1297" s="116">
        <v>4797.0200000000004</v>
      </c>
    </row>
    <row r="1298" spans="1:2" ht="15" customHeight="1">
      <c r="A1298" s="110">
        <v>44910</v>
      </c>
      <c r="B1298" s="116">
        <v>4778.28</v>
      </c>
    </row>
    <row r="1299" spans="1:2" ht="15" customHeight="1">
      <c r="A1299" s="110">
        <v>44909</v>
      </c>
      <c r="B1299" s="116">
        <v>4791.57</v>
      </c>
    </row>
    <row r="1300" spans="1:2" ht="15" customHeight="1">
      <c r="A1300" s="110">
        <v>44908</v>
      </c>
      <c r="B1300" s="116">
        <v>4836.24</v>
      </c>
    </row>
    <row r="1301" spans="1:2" ht="15" customHeight="1">
      <c r="A1301" s="110">
        <v>44907</v>
      </c>
      <c r="B1301" s="116">
        <v>4815.99</v>
      </c>
    </row>
    <row r="1302" spans="1:2" ht="15" customHeight="1">
      <c r="A1302" s="110">
        <v>44906</v>
      </c>
      <c r="B1302" s="116">
        <v>4815.99</v>
      </c>
    </row>
    <row r="1303" spans="1:2" ht="15" customHeight="1">
      <c r="A1303" s="110">
        <v>44905</v>
      </c>
      <c r="B1303" s="116">
        <v>4815.99</v>
      </c>
    </row>
    <row r="1304" spans="1:2" ht="15" customHeight="1">
      <c r="A1304" s="110">
        <v>44904</v>
      </c>
      <c r="B1304" s="116">
        <v>4825.83</v>
      </c>
    </row>
    <row r="1305" spans="1:2" ht="15" customHeight="1">
      <c r="A1305" s="110">
        <v>44903</v>
      </c>
      <c r="B1305" s="116">
        <v>4825.83</v>
      </c>
    </row>
    <row r="1306" spans="1:2" ht="15" customHeight="1">
      <c r="A1306" s="110">
        <v>44902</v>
      </c>
      <c r="B1306" s="116">
        <v>4818.32</v>
      </c>
    </row>
    <row r="1307" spans="1:2" ht="15" customHeight="1">
      <c r="A1307" s="110">
        <v>44901</v>
      </c>
      <c r="B1307" s="116">
        <v>4812.37</v>
      </c>
    </row>
    <row r="1308" spans="1:2" ht="15" customHeight="1">
      <c r="A1308" s="110">
        <v>44900</v>
      </c>
      <c r="B1308" s="116">
        <v>4767.1899999999996</v>
      </c>
    </row>
    <row r="1309" spans="1:2" ht="15" customHeight="1">
      <c r="A1309" s="110">
        <v>44899</v>
      </c>
      <c r="B1309" s="116">
        <v>4767.1899999999996</v>
      </c>
    </row>
    <row r="1310" spans="1:2" ht="15" customHeight="1">
      <c r="A1310" s="110">
        <v>44898</v>
      </c>
      <c r="B1310" s="116">
        <v>4767.1899999999996</v>
      </c>
    </row>
    <row r="1311" spans="1:2">
      <c r="A1311" s="110">
        <v>44897</v>
      </c>
      <c r="B1311" s="116">
        <v>4779.0600000000004</v>
      </c>
    </row>
    <row r="1312" spans="1:2">
      <c r="A1312" s="110">
        <v>44896</v>
      </c>
      <c r="B1312" s="116">
        <v>4815.59</v>
      </c>
    </row>
    <row r="1313" spans="1:2">
      <c r="A1313" s="110">
        <v>44895</v>
      </c>
      <c r="B1313" s="116">
        <v>4809.51</v>
      </c>
    </row>
    <row r="1314" spans="1:2">
      <c r="A1314" s="110">
        <v>44894</v>
      </c>
      <c r="B1314" s="116">
        <v>4840.6000000000004</v>
      </c>
    </row>
    <row r="1315" spans="1:2">
      <c r="A1315" s="110">
        <v>44893</v>
      </c>
      <c r="B1315" s="116">
        <v>4881.41</v>
      </c>
    </row>
    <row r="1316" spans="1:2">
      <c r="A1316" s="110">
        <v>44892</v>
      </c>
      <c r="B1316" s="116">
        <v>4881.41</v>
      </c>
    </row>
    <row r="1317" spans="1:2">
      <c r="A1317" s="110">
        <v>44891</v>
      </c>
      <c r="B1317" s="116">
        <v>4881.41</v>
      </c>
    </row>
    <row r="1318" spans="1:2">
      <c r="A1318" s="110">
        <v>44890</v>
      </c>
      <c r="B1318" s="116">
        <v>4875.91</v>
      </c>
    </row>
    <row r="1319" spans="1:2">
      <c r="A1319" s="110">
        <v>44889</v>
      </c>
      <c r="B1319" s="116">
        <v>4875.91</v>
      </c>
    </row>
    <row r="1320" spans="1:2">
      <c r="A1320" s="110">
        <v>44888</v>
      </c>
      <c r="B1320" s="116">
        <v>4914.34</v>
      </c>
    </row>
    <row r="1321" spans="1:2">
      <c r="A1321" s="110">
        <v>44887</v>
      </c>
      <c r="B1321" s="116">
        <v>4958.42</v>
      </c>
    </row>
    <row r="1322" spans="1:2">
      <c r="A1322" s="110">
        <v>44886</v>
      </c>
      <c r="B1322" s="116">
        <v>4994.6099999999997</v>
      </c>
    </row>
    <row r="1323" spans="1:2">
      <c r="A1323" s="110">
        <v>44885</v>
      </c>
      <c r="B1323" s="116">
        <v>4994.6099999999997</v>
      </c>
    </row>
    <row r="1324" spans="1:2">
      <c r="A1324" s="110">
        <v>44884</v>
      </c>
      <c r="B1324" s="116">
        <v>4994.6099999999997</v>
      </c>
    </row>
    <row r="1325" spans="1:2">
      <c r="A1325" s="110">
        <v>44883</v>
      </c>
      <c r="B1325" s="116">
        <v>5022.03</v>
      </c>
    </row>
    <row r="1326" spans="1:2">
      <c r="A1326" s="110">
        <v>44882</v>
      </c>
      <c r="B1326" s="116">
        <v>4922.7</v>
      </c>
    </row>
    <row r="1327" spans="1:2">
      <c r="A1327" s="110">
        <v>44881</v>
      </c>
      <c r="B1327" s="116">
        <v>4801.0600000000004</v>
      </c>
    </row>
    <row r="1328" spans="1:2">
      <c r="A1328" s="110">
        <v>44880</v>
      </c>
      <c r="B1328" s="116">
        <v>4806.07</v>
      </c>
    </row>
    <row r="1329" spans="1:2">
      <c r="A1329" s="110">
        <v>44879</v>
      </c>
      <c r="B1329" s="116">
        <v>4806.07</v>
      </c>
    </row>
    <row r="1330" spans="1:2">
      <c r="A1330" s="110">
        <v>44878</v>
      </c>
      <c r="B1330" s="116">
        <v>4806.07</v>
      </c>
    </row>
    <row r="1331" spans="1:2">
      <c r="A1331" s="110">
        <v>44877</v>
      </c>
      <c r="B1331" s="116">
        <v>4806.07</v>
      </c>
    </row>
    <row r="1332" spans="1:2">
      <c r="A1332" s="110">
        <v>44876</v>
      </c>
      <c r="B1332" s="116">
        <v>4806.07</v>
      </c>
    </row>
    <row r="1333" spans="1:2">
      <c r="A1333" s="110">
        <v>44875</v>
      </c>
      <c r="B1333" s="116">
        <v>4914.71</v>
      </c>
    </row>
    <row r="1334" spans="1:2">
      <c r="A1334" s="110">
        <v>44874</v>
      </c>
      <c r="B1334" s="116">
        <v>5013.2</v>
      </c>
    </row>
    <row r="1335" spans="1:2">
      <c r="A1335" s="110">
        <v>44873</v>
      </c>
      <c r="B1335" s="116">
        <v>5061.21</v>
      </c>
    </row>
    <row r="1336" spans="1:2">
      <c r="A1336" s="110">
        <v>44872</v>
      </c>
      <c r="B1336" s="116">
        <v>5061.21</v>
      </c>
    </row>
    <row r="1337" spans="1:2">
      <c r="A1337" s="110">
        <v>44871</v>
      </c>
      <c r="B1337" s="116">
        <v>5061.21</v>
      </c>
    </row>
    <row r="1338" spans="1:2">
      <c r="A1338" s="110">
        <v>44870</v>
      </c>
      <c r="B1338" s="116">
        <v>5061.21</v>
      </c>
    </row>
    <row r="1339" spans="1:2">
      <c r="A1339" s="110">
        <v>44869</v>
      </c>
      <c r="B1339" s="116">
        <v>5058.0200000000004</v>
      </c>
    </row>
    <row r="1340" spans="1:2">
      <c r="A1340" s="110">
        <v>44868</v>
      </c>
      <c r="B1340" s="116">
        <v>5015.84</v>
      </c>
    </row>
    <row r="1341" spans="1:2">
      <c r="A1341" s="110">
        <v>44867</v>
      </c>
      <c r="B1341" s="116">
        <v>4975.58</v>
      </c>
    </row>
    <row r="1342" spans="1:2">
      <c r="A1342" s="110">
        <v>44866</v>
      </c>
      <c r="B1342" s="116">
        <v>4898.74</v>
      </c>
    </row>
    <row r="1343" spans="1:2">
      <c r="A1343" s="110">
        <v>44865</v>
      </c>
      <c r="B1343" s="116">
        <v>4819.42</v>
      </c>
    </row>
    <row r="1344" spans="1:2">
      <c r="A1344" s="110">
        <v>44864</v>
      </c>
      <c r="B1344" s="116">
        <v>4819.42</v>
      </c>
    </row>
    <row r="1345" spans="1:2">
      <c r="A1345" s="110">
        <v>44863</v>
      </c>
      <c r="B1345" s="116">
        <v>4819.42</v>
      </c>
    </row>
    <row r="1346" spans="1:2">
      <c r="A1346" s="110">
        <v>44862</v>
      </c>
      <c r="B1346" s="116">
        <v>4821.92</v>
      </c>
    </row>
    <row r="1347" spans="1:2">
      <c r="A1347" s="110">
        <v>44861</v>
      </c>
      <c r="B1347" s="116">
        <v>4895.29</v>
      </c>
    </row>
    <row r="1348" spans="1:2">
      <c r="A1348" s="110">
        <v>44860</v>
      </c>
      <c r="B1348" s="116">
        <v>4948.1400000000003</v>
      </c>
    </row>
    <row r="1349" spans="1:2">
      <c r="A1349" s="110">
        <v>44859</v>
      </c>
      <c r="B1349" s="116">
        <v>4968.9399999999996</v>
      </c>
    </row>
    <row r="1350" spans="1:2">
      <c r="A1350" s="110">
        <v>44858</v>
      </c>
      <c r="B1350" s="116">
        <v>4913.24</v>
      </c>
    </row>
    <row r="1351" spans="1:2">
      <c r="A1351" s="110">
        <v>44857</v>
      </c>
      <c r="B1351" s="116">
        <v>4913.24</v>
      </c>
    </row>
    <row r="1352" spans="1:2">
      <c r="A1352" s="110">
        <v>44856</v>
      </c>
      <c r="B1352" s="116">
        <v>4913.24</v>
      </c>
    </row>
    <row r="1353" spans="1:2">
      <c r="A1353" s="110">
        <v>44855</v>
      </c>
      <c r="B1353" s="116">
        <v>4885.5</v>
      </c>
    </row>
    <row r="1354" spans="1:2">
      <c r="A1354" s="110">
        <v>44854</v>
      </c>
      <c r="B1354" s="116">
        <v>4815.09</v>
      </c>
    </row>
    <row r="1355" spans="1:2">
      <c r="A1355" s="110">
        <v>44853</v>
      </c>
      <c r="B1355" s="116">
        <v>4744.04</v>
      </c>
    </row>
    <row r="1356" spans="1:2">
      <c r="A1356" s="110">
        <v>44852</v>
      </c>
      <c r="B1356" s="116">
        <v>4636.83</v>
      </c>
    </row>
    <row r="1357" spans="1:2">
      <c r="A1357" s="110">
        <v>44851</v>
      </c>
      <c r="B1357" s="116">
        <v>4636.83</v>
      </c>
    </row>
    <row r="1358" spans="1:2">
      <c r="A1358" s="110">
        <v>44850</v>
      </c>
      <c r="B1358" s="116">
        <v>4636.83</v>
      </c>
    </row>
    <row r="1359" spans="1:2">
      <c r="A1359" s="110">
        <v>44849</v>
      </c>
      <c r="B1359" s="116">
        <v>4636.83</v>
      </c>
    </row>
    <row r="1360" spans="1:2">
      <c r="A1360" s="110">
        <v>44848</v>
      </c>
      <c r="B1360" s="116">
        <v>4619.78</v>
      </c>
    </row>
    <row r="1361" spans="1:6">
      <c r="A1361" s="110">
        <v>44847</v>
      </c>
      <c r="B1361" s="116">
        <v>4611.18</v>
      </c>
    </row>
    <row r="1362" spans="1:6" s="507" customFormat="1">
      <c r="A1362" s="110">
        <v>44846</v>
      </c>
      <c r="B1362" s="116">
        <v>4611.88</v>
      </c>
      <c r="F1362"/>
    </row>
    <row r="1363" spans="1:6" s="507" customFormat="1">
      <c r="A1363" s="110">
        <v>44845</v>
      </c>
      <c r="B1363" s="116">
        <v>4605.29</v>
      </c>
      <c r="F1363"/>
    </row>
    <row r="1364" spans="1:6" s="507" customFormat="1">
      <c r="A1364" s="110">
        <v>44844</v>
      </c>
      <c r="B1364" s="116">
        <v>4605.29</v>
      </c>
      <c r="F1364"/>
    </row>
    <row r="1365" spans="1:6" s="507" customFormat="1">
      <c r="A1365" s="110">
        <v>44843</v>
      </c>
      <c r="B1365" s="116">
        <v>4605.29</v>
      </c>
      <c r="F1365"/>
    </row>
    <row r="1366" spans="1:6" s="507" customFormat="1">
      <c r="A1366" s="110">
        <v>44842</v>
      </c>
      <c r="B1366" s="116">
        <v>4605.29</v>
      </c>
      <c r="F1366"/>
    </row>
    <row r="1367" spans="1:6" s="507" customFormat="1">
      <c r="A1367" s="110">
        <v>44841</v>
      </c>
      <c r="B1367" s="116">
        <v>4627.6099999999997</v>
      </c>
      <c r="F1367"/>
    </row>
    <row r="1368" spans="1:6">
      <c r="A1368" s="110">
        <v>44840</v>
      </c>
      <c r="B1368" s="116">
        <v>4548.8900000000003</v>
      </c>
    </row>
    <row r="1369" spans="1:6">
      <c r="A1369" s="110">
        <v>44839</v>
      </c>
      <c r="B1369" s="116">
        <v>4484.74</v>
      </c>
    </row>
    <row r="1370" spans="1:6">
      <c r="A1370" s="110">
        <v>44838</v>
      </c>
      <c r="B1370" s="116">
        <v>4545.66</v>
      </c>
    </row>
    <row r="1371" spans="1:6">
      <c r="A1371" s="110">
        <v>44837</v>
      </c>
      <c r="B1371" s="116">
        <v>4590.54</v>
      </c>
    </row>
    <row r="1372" spans="1:6">
      <c r="A1372" s="110">
        <v>44836</v>
      </c>
      <c r="B1372" s="116">
        <v>4590.54</v>
      </c>
    </row>
    <row r="1373" spans="1:6">
      <c r="A1373" s="110">
        <v>44835</v>
      </c>
      <c r="B1373" s="116">
        <v>4590.54</v>
      </c>
    </row>
    <row r="1374" spans="1:6">
      <c r="A1374" s="110">
        <v>44834</v>
      </c>
      <c r="B1374" s="116">
        <v>4532.07</v>
      </c>
    </row>
    <row r="1375" spans="1:6">
      <c r="A1375" s="110">
        <v>44833</v>
      </c>
      <c r="B1375" s="116">
        <v>4486.9399999999996</v>
      </c>
    </row>
    <row r="1376" spans="1:6">
      <c r="A1376" s="110">
        <v>44832</v>
      </c>
      <c r="B1376" s="116">
        <v>4556.42</v>
      </c>
    </row>
    <row r="1377" spans="1:2">
      <c r="A1377" s="110">
        <v>44831</v>
      </c>
      <c r="B1377" s="116">
        <v>4496.99</v>
      </c>
    </row>
    <row r="1378" spans="1:2">
      <c r="A1378" s="110">
        <v>44830</v>
      </c>
      <c r="B1378" s="116">
        <v>4426.47</v>
      </c>
    </row>
    <row r="1379" spans="1:2">
      <c r="A1379" s="110">
        <v>44829</v>
      </c>
      <c r="B1379" s="116">
        <v>4426.47</v>
      </c>
    </row>
    <row r="1380" spans="1:2">
      <c r="A1380" s="110">
        <v>44828</v>
      </c>
      <c r="B1380" s="116">
        <v>4426.47</v>
      </c>
    </row>
    <row r="1381" spans="1:2">
      <c r="A1381" s="110">
        <v>44827</v>
      </c>
      <c r="B1381" s="116">
        <v>4379.8</v>
      </c>
    </row>
    <row r="1382" spans="1:2">
      <c r="A1382" s="110">
        <v>44826</v>
      </c>
      <c r="B1382" s="116">
        <v>4403.82</v>
      </c>
    </row>
    <row r="1383" spans="1:2">
      <c r="A1383" s="110">
        <v>44825</v>
      </c>
      <c r="B1383" s="116">
        <v>4420.38</v>
      </c>
    </row>
    <row r="1384" spans="1:2">
      <c r="A1384" s="110">
        <v>44824</v>
      </c>
      <c r="B1384" s="116">
        <v>4415.1099999999997</v>
      </c>
    </row>
    <row r="1385" spans="1:2">
      <c r="A1385" s="110">
        <v>44823</v>
      </c>
      <c r="B1385" s="116">
        <v>4435.84</v>
      </c>
    </row>
    <row r="1386" spans="1:2">
      <c r="A1386" s="110">
        <v>44822</v>
      </c>
      <c r="B1386" s="116">
        <v>4435.84</v>
      </c>
    </row>
    <row r="1387" spans="1:2">
      <c r="A1387" s="110">
        <v>44821</v>
      </c>
      <c r="B1387" s="116">
        <v>4435.84</v>
      </c>
    </row>
    <row r="1388" spans="1:2">
      <c r="A1388" s="110">
        <v>44820</v>
      </c>
      <c r="B1388" s="116">
        <v>4404.6400000000003</v>
      </c>
    </row>
    <row r="1389" spans="1:2">
      <c r="A1389" s="110">
        <v>44819</v>
      </c>
      <c r="B1389" s="116">
        <v>4389.8</v>
      </c>
    </row>
    <row r="1390" spans="1:2">
      <c r="A1390" s="110">
        <v>44818</v>
      </c>
      <c r="B1390" s="116">
        <v>4413.8900000000003</v>
      </c>
    </row>
    <row r="1391" spans="1:2">
      <c r="A1391" s="110">
        <v>44817</v>
      </c>
      <c r="B1391" s="116">
        <v>4346.91</v>
      </c>
    </row>
    <row r="1392" spans="1:2">
      <c r="A1392" s="110">
        <v>44816</v>
      </c>
      <c r="B1392" s="116">
        <v>4365.32</v>
      </c>
    </row>
    <row r="1393" spans="1:2">
      <c r="A1393" s="110">
        <v>44815</v>
      </c>
      <c r="B1393" s="116">
        <v>4365.32</v>
      </c>
    </row>
    <row r="1394" spans="1:2">
      <c r="A1394" s="110">
        <v>44814</v>
      </c>
      <c r="B1394" s="116">
        <v>4365.32</v>
      </c>
    </row>
    <row r="1395" spans="1:2">
      <c r="A1395" s="110">
        <v>44813</v>
      </c>
      <c r="B1395" s="116">
        <v>4396.6899999999996</v>
      </c>
    </row>
    <row r="1396" spans="1:2">
      <c r="A1396" s="110">
        <v>44812</v>
      </c>
      <c r="B1396" s="116">
        <v>4446.3599999999997</v>
      </c>
    </row>
    <row r="1397" spans="1:2">
      <c r="A1397" s="110">
        <v>44811</v>
      </c>
      <c r="B1397" s="116">
        <v>4480.1000000000004</v>
      </c>
    </row>
    <row r="1398" spans="1:2">
      <c r="A1398" s="110">
        <v>44810</v>
      </c>
      <c r="B1398" s="116">
        <v>4466.7299999999996</v>
      </c>
    </row>
    <row r="1399" spans="1:2">
      <c r="A1399" s="110">
        <v>44809</v>
      </c>
      <c r="B1399" s="116">
        <v>4466.7299999999996</v>
      </c>
    </row>
    <row r="1400" spans="1:2">
      <c r="A1400" s="110">
        <v>44808</v>
      </c>
      <c r="B1400" s="116">
        <v>4466.7299999999996</v>
      </c>
    </row>
    <row r="1401" spans="1:2">
      <c r="A1401" s="110">
        <v>44807</v>
      </c>
      <c r="B1401" s="116">
        <v>4466.7299999999996</v>
      </c>
    </row>
    <row r="1402" spans="1:2">
      <c r="A1402" s="110">
        <v>44806</v>
      </c>
      <c r="B1402" s="116">
        <v>4467.03</v>
      </c>
    </row>
    <row r="1403" spans="1:2">
      <c r="A1403" s="110">
        <v>44805</v>
      </c>
      <c r="B1403" s="116">
        <v>4422.7700000000004</v>
      </c>
    </row>
    <row r="1404" spans="1:2">
      <c r="A1404" s="110">
        <v>44804</v>
      </c>
      <c r="B1404" s="116">
        <v>4400.16</v>
      </c>
    </row>
    <row r="1405" spans="1:2">
      <c r="A1405" s="110">
        <v>44803</v>
      </c>
      <c r="B1405" s="116">
        <v>4386.13</v>
      </c>
    </row>
    <row r="1406" spans="1:2">
      <c r="A1406" s="110">
        <v>44802</v>
      </c>
      <c r="B1406" s="116">
        <v>4388.0200000000004</v>
      </c>
    </row>
    <row r="1407" spans="1:2">
      <c r="A1407" s="110">
        <v>44801</v>
      </c>
      <c r="B1407" s="116">
        <v>4388.0200000000004</v>
      </c>
    </row>
    <row r="1408" spans="1:2">
      <c r="A1408" s="110">
        <v>44800</v>
      </c>
      <c r="B1408" s="116">
        <v>4388.0200000000004</v>
      </c>
    </row>
    <row r="1409" spans="1:2">
      <c r="A1409" s="110">
        <v>44799</v>
      </c>
      <c r="B1409" s="116">
        <v>4407.95</v>
      </c>
    </row>
    <row r="1410" spans="1:2">
      <c r="A1410" s="110">
        <v>44798</v>
      </c>
      <c r="B1410" s="116">
        <v>4380.1899999999996</v>
      </c>
    </row>
    <row r="1411" spans="1:2">
      <c r="A1411" s="110">
        <v>44797</v>
      </c>
      <c r="B1411" s="116">
        <v>4374.45</v>
      </c>
    </row>
    <row r="1412" spans="1:2">
      <c r="A1412" s="110">
        <v>44796</v>
      </c>
      <c r="B1412" s="116">
        <v>4399.16</v>
      </c>
    </row>
    <row r="1413" spans="1:2">
      <c r="A1413" s="110">
        <v>44795</v>
      </c>
      <c r="B1413" s="116">
        <v>4400.25</v>
      </c>
    </row>
    <row r="1414" spans="1:2">
      <c r="A1414" s="110">
        <v>44794</v>
      </c>
      <c r="B1414" s="116">
        <v>4400.25</v>
      </c>
    </row>
    <row r="1415" spans="1:2">
      <c r="A1415" s="110">
        <v>44793</v>
      </c>
      <c r="B1415" s="116">
        <v>4400.25</v>
      </c>
    </row>
    <row r="1416" spans="1:2">
      <c r="A1416" s="110">
        <v>44792</v>
      </c>
      <c r="B1416" s="116">
        <v>4413.8599999999997</v>
      </c>
    </row>
    <row r="1417" spans="1:2">
      <c r="A1417" s="110">
        <v>44791</v>
      </c>
      <c r="B1417" s="116">
        <v>4316.47</v>
      </c>
    </row>
    <row r="1418" spans="1:2">
      <c r="A1418" s="110">
        <v>44790</v>
      </c>
      <c r="B1418" s="116">
        <v>4218.4799999999996</v>
      </c>
    </row>
    <row r="1419" spans="1:2">
      <c r="A1419" s="110">
        <v>44789</v>
      </c>
      <c r="B1419" s="116">
        <v>4185.49</v>
      </c>
    </row>
    <row r="1420" spans="1:2">
      <c r="A1420" s="110">
        <v>44788</v>
      </c>
      <c r="B1420" s="116">
        <v>4185.49</v>
      </c>
    </row>
    <row r="1421" spans="1:2">
      <c r="A1421" s="110">
        <v>44787</v>
      </c>
      <c r="B1421" s="116">
        <v>4185.49</v>
      </c>
    </row>
    <row r="1422" spans="1:2">
      <c r="A1422" s="110">
        <v>44786</v>
      </c>
      <c r="B1422" s="116">
        <v>4185.49</v>
      </c>
    </row>
    <row r="1423" spans="1:2">
      <c r="A1423" s="110">
        <v>44785</v>
      </c>
      <c r="B1423" s="116">
        <v>4231.45</v>
      </c>
    </row>
    <row r="1424" spans="1:2">
      <c r="A1424" s="110">
        <v>44784</v>
      </c>
      <c r="B1424" s="116">
        <v>4273.82</v>
      </c>
    </row>
    <row r="1425" spans="1:2">
      <c r="A1425" s="110">
        <v>44783</v>
      </c>
      <c r="B1425" s="116">
        <v>4309.6899999999996</v>
      </c>
    </row>
    <row r="1426" spans="1:2">
      <c r="A1426" s="110">
        <v>44782</v>
      </c>
      <c r="B1426" s="116">
        <v>4307.09</v>
      </c>
    </row>
    <row r="1427" spans="1:2">
      <c r="A1427" s="110">
        <v>44781</v>
      </c>
      <c r="B1427" s="116">
        <v>4337.28</v>
      </c>
    </row>
    <row r="1428" spans="1:2">
      <c r="A1428" s="110">
        <v>44780</v>
      </c>
      <c r="B1428" s="116">
        <v>4337.28</v>
      </c>
    </row>
    <row r="1429" spans="1:2">
      <c r="A1429" s="110">
        <v>44779</v>
      </c>
      <c r="B1429" s="116">
        <v>4337.28</v>
      </c>
    </row>
    <row r="1430" spans="1:2">
      <c r="A1430" s="110">
        <v>44778</v>
      </c>
      <c r="B1430" s="116">
        <v>4268.3</v>
      </c>
    </row>
    <row r="1431" spans="1:2">
      <c r="A1431" s="110">
        <v>44777</v>
      </c>
      <c r="B1431" s="116">
        <v>4331.1499999999996</v>
      </c>
    </row>
    <row r="1432" spans="1:2">
      <c r="A1432" s="110">
        <v>44776</v>
      </c>
      <c r="B1432" s="116">
        <v>4313.3</v>
      </c>
    </row>
    <row r="1433" spans="1:2">
      <c r="A1433" s="110">
        <v>44775</v>
      </c>
      <c r="B1433" s="116">
        <v>4245.99</v>
      </c>
    </row>
    <row r="1434" spans="1:2">
      <c r="A1434" s="110">
        <v>44774</v>
      </c>
      <c r="B1434" s="116">
        <v>4300.3</v>
      </c>
    </row>
    <row r="1435" spans="1:2">
      <c r="A1435" s="110">
        <v>44773</v>
      </c>
      <c r="B1435" s="116">
        <v>4300.3</v>
      </c>
    </row>
    <row r="1436" spans="1:2">
      <c r="A1436" s="110">
        <v>44772</v>
      </c>
      <c r="B1436" s="116">
        <v>4300.3</v>
      </c>
    </row>
    <row r="1437" spans="1:2">
      <c r="A1437" s="110">
        <v>44771</v>
      </c>
      <c r="B1437" s="116">
        <v>4375.51</v>
      </c>
    </row>
    <row r="1438" spans="1:2">
      <c r="A1438" s="110">
        <v>44770</v>
      </c>
      <c r="B1438" s="116">
        <v>4420.75</v>
      </c>
    </row>
    <row r="1439" spans="1:2">
      <c r="A1439" s="110">
        <v>44769</v>
      </c>
      <c r="B1439" s="116">
        <v>4445.01</v>
      </c>
    </row>
    <row r="1440" spans="1:2">
      <c r="A1440" s="110">
        <v>44768</v>
      </c>
      <c r="B1440" s="116">
        <v>4461.63</v>
      </c>
    </row>
    <row r="1441" spans="1:2">
      <c r="A1441" s="110">
        <v>44767</v>
      </c>
      <c r="B1441" s="116">
        <v>4423.8599999999997</v>
      </c>
    </row>
    <row r="1442" spans="1:2">
      <c r="A1442" s="110">
        <v>44766</v>
      </c>
      <c r="B1442" s="116">
        <v>4423.8599999999997</v>
      </c>
    </row>
    <row r="1443" spans="1:2">
      <c r="A1443" s="110">
        <v>44765</v>
      </c>
      <c r="B1443" s="116">
        <v>4423.8599999999997</v>
      </c>
    </row>
    <row r="1444" spans="1:2">
      <c r="A1444" s="110">
        <v>44764</v>
      </c>
      <c r="B1444" s="116">
        <v>4410.1400000000003</v>
      </c>
    </row>
    <row r="1445" spans="1:2">
      <c r="A1445" s="110">
        <v>44763</v>
      </c>
      <c r="B1445" s="116">
        <v>4303.34</v>
      </c>
    </row>
    <row r="1446" spans="1:2">
      <c r="A1446" s="110">
        <v>44762</v>
      </c>
      <c r="B1446" s="116">
        <v>4303.34</v>
      </c>
    </row>
    <row r="1447" spans="1:2">
      <c r="A1447" s="110">
        <v>44761</v>
      </c>
      <c r="B1447" s="116">
        <v>4315.41</v>
      </c>
    </row>
    <row r="1448" spans="1:2">
      <c r="A1448" s="110">
        <v>44760</v>
      </c>
      <c r="B1448" s="116">
        <v>4395.63</v>
      </c>
    </row>
    <row r="1449" spans="1:2">
      <c r="A1449" s="110">
        <v>44759</v>
      </c>
      <c r="B1449" s="116">
        <v>4395.63</v>
      </c>
    </row>
    <row r="1450" spans="1:2">
      <c r="A1450" s="110">
        <v>44758</v>
      </c>
      <c r="B1450" s="116">
        <v>4395.63</v>
      </c>
    </row>
    <row r="1451" spans="1:2">
      <c r="A1451" s="110">
        <v>44757</v>
      </c>
      <c r="B1451" s="116">
        <v>4519.6499999999996</v>
      </c>
    </row>
    <row r="1452" spans="1:2">
      <c r="A1452" s="110">
        <v>44756</v>
      </c>
      <c r="B1452" s="116">
        <v>4558.05</v>
      </c>
    </row>
    <row r="1453" spans="1:2">
      <c r="A1453" s="110">
        <v>44755</v>
      </c>
      <c r="B1453" s="116">
        <v>4627.46</v>
      </c>
    </row>
    <row r="1454" spans="1:2">
      <c r="A1454" s="110">
        <v>44754</v>
      </c>
      <c r="B1454" s="116">
        <v>4513.28</v>
      </c>
    </row>
    <row r="1455" spans="1:2">
      <c r="A1455" s="110">
        <v>44753</v>
      </c>
      <c r="B1455" s="116">
        <v>4388.2700000000004</v>
      </c>
    </row>
    <row r="1456" spans="1:2">
      <c r="A1456" s="110">
        <v>44752</v>
      </c>
      <c r="B1456" s="116">
        <v>4388.2700000000004</v>
      </c>
    </row>
    <row r="1457" spans="1:2">
      <c r="A1457" s="110">
        <v>44751</v>
      </c>
      <c r="B1457" s="116">
        <v>4388.2700000000004</v>
      </c>
    </row>
    <row r="1458" spans="1:2">
      <c r="A1458" s="110">
        <v>44750</v>
      </c>
      <c r="B1458" s="116">
        <v>4369.7</v>
      </c>
    </row>
    <row r="1459" spans="1:2">
      <c r="A1459" s="110">
        <v>44749</v>
      </c>
      <c r="B1459" s="116">
        <v>4348.68</v>
      </c>
    </row>
    <row r="1460" spans="1:2">
      <c r="A1460" s="110">
        <v>44748</v>
      </c>
      <c r="B1460" s="116">
        <v>4259.8599999999997</v>
      </c>
    </row>
    <row r="1461" spans="1:2">
      <c r="A1461" s="110">
        <v>44747</v>
      </c>
      <c r="B1461" s="116">
        <v>4198.7700000000004</v>
      </c>
    </row>
    <row r="1462" spans="1:2">
      <c r="A1462" s="110">
        <v>44746</v>
      </c>
      <c r="B1462" s="116">
        <v>4198.7700000000004</v>
      </c>
    </row>
    <row r="1463" spans="1:2">
      <c r="A1463" s="110">
        <v>44745</v>
      </c>
      <c r="B1463" s="116">
        <v>4198.7700000000004</v>
      </c>
    </row>
    <row r="1464" spans="1:2">
      <c r="A1464" s="110">
        <v>44744</v>
      </c>
      <c r="B1464" s="116">
        <v>4198.7700000000004</v>
      </c>
    </row>
    <row r="1465" spans="1:2">
      <c r="A1465" s="110">
        <v>44743</v>
      </c>
      <c r="B1465" s="116">
        <v>4151.21</v>
      </c>
    </row>
    <row r="1466" spans="1:2">
      <c r="A1466" s="110">
        <v>44742</v>
      </c>
      <c r="B1466" s="116">
        <v>4127.47</v>
      </c>
    </row>
    <row r="1467" spans="1:2">
      <c r="A1467" s="110">
        <v>44741</v>
      </c>
      <c r="B1467" s="116">
        <v>4089.72</v>
      </c>
    </row>
    <row r="1468" spans="1:2">
      <c r="A1468" s="110">
        <v>44740</v>
      </c>
      <c r="B1468" s="116">
        <v>4129.87</v>
      </c>
    </row>
    <row r="1469" spans="1:2">
      <c r="A1469" s="110">
        <v>44739</v>
      </c>
      <c r="B1469" s="116">
        <v>4129.87</v>
      </c>
    </row>
    <row r="1470" spans="1:2">
      <c r="A1470" s="110">
        <v>44738</v>
      </c>
      <c r="B1470" s="116">
        <v>4129.87</v>
      </c>
    </row>
    <row r="1471" spans="1:2">
      <c r="A1471" s="110">
        <v>44737</v>
      </c>
      <c r="B1471" s="116">
        <v>4129.87</v>
      </c>
    </row>
    <row r="1472" spans="1:2">
      <c r="A1472" s="110">
        <v>44736</v>
      </c>
      <c r="B1472" s="116">
        <v>4068.75</v>
      </c>
    </row>
    <row r="1473" spans="1:2">
      <c r="A1473" s="110">
        <v>44735</v>
      </c>
      <c r="B1473" s="116">
        <v>4026.52</v>
      </c>
    </row>
    <row r="1474" spans="1:2">
      <c r="A1474" s="110">
        <v>44734</v>
      </c>
      <c r="B1474" s="116">
        <v>4026.92</v>
      </c>
    </row>
    <row r="1475" spans="1:2">
      <c r="A1475" s="110">
        <v>44733</v>
      </c>
      <c r="B1475" s="116">
        <v>3905.05</v>
      </c>
    </row>
    <row r="1476" spans="1:2">
      <c r="A1476" s="110">
        <v>44732</v>
      </c>
      <c r="B1476" s="116">
        <v>3905.05</v>
      </c>
    </row>
    <row r="1477" spans="1:2">
      <c r="A1477" s="110">
        <v>44731</v>
      </c>
      <c r="B1477" s="116">
        <v>3905.05</v>
      </c>
    </row>
    <row r="1478" spans="1:2">
      <c r="A1478" s="110">
        <v>44730</v>
      </c>
      <c r="B1478" s="116">
        <v>3905.05</v>
      </c>
    </row>
    <row r="1479" spans="1:2">
      <c r="A1479" s="110">
        <v>44729</v>
      </c>
      <c r="B1479" s="116">
        <v>3912.15</v>
      </c>
    </row>
    <row r="1480" spans="1:2">
      <c r="A1480" s="110">
        <v>44728</v>
      </c>
      <c r="B1480" s="116">
        <v>3923.96</v>
      </c>
    </row>
    <row r="1481" spans="1:2">
      <c r="A1481" s="110">
        <v>44727</v>
      </c>
      <c r="B1481" s="116">
        <v>3979.3</v>
      </c>
    </row>
    <row r="1482" spans="1:2">
      <c r="A1482" s="110">
        <v>44726</v>
      </c>
      <c r="B1482" s="116">
        <v>4016.5</v>
      </c>
    </row>
    <row r="1483" spans="1:2">
      <c r="A1483" s="110">
        <v>44725</v>
      </c>
      <c r="B1483" s="116">
        <v>3912.51</v>
      </c>
    </row>
    <row r="1484" spans="1:2">
      <c r="A1484" s="110">
        <v>44724</v>
      </c>
      <c r="B1484" s="116">
        <v>3912.51</v>
      </c>
    </row>
    <row r="1485" spans="1:2">
      <c r="A1485" s="110">
        <v>44723</v>
      </c>
      <c r="B1485" s="116">
        <v>3912.51</v>
      </c>
    </row>
    <row r="1486" spans="1:2">
      <c r="A1486" s="110">
        <v>44722</v>
      </c>
      <c r="B1486" s="116">
        <v>3833.34</v>
      </c>
    </row>
    <row r="1487" spans="1:2">
      <c r="A1487" s="110">
        <v>44721</v>
      </c>
      <c r="B1487" s="116">
        <v>3782.65</v>
      </c>
    </row>
    <row r="1488" spans="1:2">
      <c r="A1488" s="110">
        <v>44720</v>
      </c>
      <c r="B1488" s="116">
        <v>3790.88</v>
      </c>
    </row>
    <row r="1489" spans="1:2">
      <c r="A1489" s="110">
        <v>44719</v>
      </c>
      <c r="B1489" s="116">
        <v>3799.5</v>
      </c>
    </row>
    <row r="1490" spans="1:2">
      <c r="A1490" s="110">
        <v>44718</v>
      </c>
      <c r="B1490" s="116">
        <v>3771.63</v>
      </c>
    </row>
    <row r="1491" spans="1:2">
      <c r="A1491" s="110">
        <v>44717</v>
      </c>
      <c r="B1491" s="116">
        <v>3771.63</v>
      </c>
    </row>
    <row r="1492" spans="1:2">
      <c r="A1492" s="110">
        <v>44716</v>
      </c>
      <c r="B1492" s="116">
        <v>3771.63</v>
      </c>
    </row>
    <row r="1493" spans="1:2">
      <c r="A1493" s="110">
        <v>44715</v>
      </c>
      <c r="B1493" s="116">
        <v>3784.98</v>
      </c>
    </row>
    <row r="1494" spans="1:2">
      <c r="A1494" s="110">
        <v>44714</v>
      </c>
      <c r="B1494" s="116">
        <v>3791.74</v>
      </c>
    </row>
    <row r="1495" spans="1:2">
      <c r="A1495" s="110">
        <v>44713</v>
      </c>
      <c r="B1495" s="116">
        <v>3776.52</v>
      </c>
    </row>
    <row r="1496" spans="1:2">
      <c r="A1496" s="110">
        <v>44712</v>
      </c>
      <c r="B1496" s="116">
        <v>3912.34</v>
      </c>
    </row>
    <row r="1497" spans="1:2">
      <c r="A1497" s="110">
        <v>44711</v>
      </c>
      <c r="B1497" s="116">
        <v>3912.34</v>
      </c>
    </row>
    <row r="1498" spans="1:2">
      <c r="A1498" s="110">
        <v>44710</v>
      </c>
      <c r="B1498" s="116">
        <v>3912.34</v>
      </c>
    </row>
    <row r="1499" spans="1:2">
      <c r="A1499" s="110">
        <v>44709</v>
      </c>
      <c r="B1499" s="116">
        <v>3912.34</v>
      </c>
    </row>
    <row r="1500" spans="1:2">
      <c r="A1500" s="110">
        <v>44708</v>
      </c>
      <c r="B1500" s="116">
        <v>3930.89</v>
      </c>
    </row>
    <row r="1501" spans="1:2">
      <c r="A1501" s="110">
        <v>44707</v>
      </c>
      <c r="B1501" s="116">
        <v>3959.05</v>
      </c>
    </row>
    <row r="1502" spans="1:2">
      <c r="A1502" s="110">
        <v>44706</v>
      </c>
      <c r="B1502" s="116">
        <v>3971.28</v>
      </c>
    </row>
    <row r="1503" spans="1:2">
      <c r="A1503" s="110">
        <v>44705</v>
      </c>
      <c r="B1503" s="116">
        <v>3950.35</v>
      </c>
    </row>
    <row r="1504" spans="1:2">
      <c r="A1504" s="110">
        <v>44704</v>
      </c>
      <c r="B1504" s="116">
        <v>3989.84</v>
      </c>
    </row>
    <row r="1505" spans="1:2">
      <c r="A1505" s="110">
        <v>44703</v>
      </c>
      <c r="B1505" s="116">
        <v>3989.84</v>
      </c>
    </row>
    <row r="1506" spans="1:2">
      <c r="A1506" s="110">
        <v>44702</v>
      </c>
      <c r="B1506" s="116">
        <v>3989.84</v>
      </c>
    </row>
    <row r="1507" spans="1:2">
      <c r="A1507" s="110">
        <v>44701</v>
      </c>
      <c r="B1507" s="116">
        <v>4050.88</v>
      </c>
    </row>
    <row r="1508" spans="1:2">
      <c r="A1508" s="110">
        <v>44700</v>
      </c>
      <c r="B1508" s="116">
        <v>4054.71</v>
      </c>
    </row>
    <row r="1509" spans="1:2">
      <c r="A1509" s="110">
        <v>44699</v>
      </c>
      <c r="B1509" s="116">
        <v>4033.85</v>
      </c>
    </row>
    <row r="1510" spans="1:2">
      <c r="A1510" s="110">
        <v>44698</v>
      </c>
      <c r="B1510" s="116">
        <v>4070.25</v>
      </c>
    </row>
    <row r="1511" spans="1:2">
      <c r="A1511" s="110">
        <v>44697</v>
      </c>
      <c r="B1511" s="116">
        <v>4110.53</v>
      </c>
    </row>
    <row r="1512" spans="1:2">
      <c r="A1512" s="110">
        <v>44696</v>
      </c>
      <c r="B1512" s="116">
        <v>4110.53</v>
      </c>
    </row>
    <row r="1513" spans="1:2">
      <c r="A1513" s="110">
        <v>44695</v>
      </c>
      <c r="B1513" s="116">
        <v>4110.53</v>
      </c>
    </row>
    <row r="1514" spans="1:2">
      <c r="A1514" s="110">
        <v>44694</v>
      </c>
      <c r="B1514" s="116">
        <v>4109.71</v>
      </c>
    </row>
    <row r="1515" spans="1:2">
      <c r="A1515" s="110">
        <v>44693</v>
      </c>
      <c r="B1515" s="116">
        <v>4080.32</v>
      </c>
    </row>
    <row r="1516" spans="1:2">
      <c r="A1516" s="110">
        <v>44692</v>
      </c>
      <c r="B1516" s="116">
        <v>4086.71</v>
      </c>
    </row>
    <row r="1517" spans="1:2">
      <c r="A1517" s="110">
        <v>44691</v>
      </c>
      <c r="B1517" s="116">
        <v>4085.76</v>
      </c>
    </row>
    <row r="1518" spans="1:2">
      <c r="A1518" s="110">
        <v>44690</v>
      </c>
      <c r="B1518" s="116">
        <v>4053.93</v>
      </c>
    </row>
    <row r="1519" spans="1:2">
      <c r="A1519" s="110">
        <v>44689</v>
      </c>
      <c r="B1519" s="116">
        <v>4053.93</v>
      </c>
    </row>
    <row r="1520" spans="1:2">
      <c r="A1520" s="110">
        <v>44688</v>
      </c>
      <c r="B1520" s="116">
        <v>4053.93</v>
      </c>
    </row>
    <row r="1521" spans="1:2">
      <c r="A1521" s="110">
        <v>44687</v>
      </c>
      <c r="B1521" s="116">
        <v>4086.08</v>
      </c>
    </row>
    <row r="1522" spans="1:2">
      <c r="A1522" s="110">
        <v>44686</v>
      </c>
      <c r="B1522" s="116">
        <v>4056.41</v>
      </c>
    </row>
    <row r="1523" spans="1:2">
      <c r="A1523" s="110">
        <v>44685</v>
      </c>
      <c r="B1523" s="116">
        <v>4016.34</v>
      </c>
    </row>
    <row r="1524" spans="1:2">
      <c r="A1524" s="110">
        <v>44684</v>
      </c>
      <c r="B1524" s="116">
        <v>4004.07</v>
      </c>
    </row>
    <row r="1525" spans="1:2">
      <c r="A1525" s="110">
        <v>44683</v>
      </c>
      <c r="B1525" s="116">
        <v>3966.27</v>
      </c>
    </row>
    <row r="1526" spans="1:2">
      <c r="A1526" s="110">
        <v>44682</v>
      </c>
      <c r="B1526" s="116">
        <v>3966.27</v>
      </c>
    </row>
    <row r="1527" spans="1:2">
      <c r="A1527" s="110">
        <v>44681</v>
      </c>
      <c r="B1527" s="116">
        <v>3966.27</v>
      </c>
    </row>
    <row r="1528" spans="1:2">
      <c r="A1528" s="110">
        <v>44680</v>
      </c>
      <c r="B1528" s="116">
        <v>3984.77</v>
      </c>
    </row>
    <row r="1529" spans="1:2">
      <c r="A1529" s="110">
        <v>44679</v>
      </c>
      <c r="B1529" s="116">
        <v>3967.32</v>
      </c>
    </row>
    <row r="1530" spans="1:2">
      <c r="A1530" s="110">
        <v>44678</v>
      </c>
      <c r="B1530" s="116">
        <v>3947.63</v>
      </c>
    </row>
    <row r="1531" spans="1:2">
      <c r="A1531" s="110">
        <v>44677</v>
      </c>
      <c r="B1531" s="116">
        <v>3931.74</v>
      </c>
    </row>
    <row r="1532" spans="1:2">
      <c r="A1532" s="110">
        <v>44676</v>
      </c>
      <c r="B1532" s="116">
        <v>3819.07</v>
      </c>
    </row>
    <row r="1533" spans="1:2">
      <c r="A1533" s="110">
        <v>44675</v>
      </c>
      <c r="B1533" s="116">
        <v>3819.07</v>
      </c>
    </row>
    <row r="1534" spans="1:2">
      <c r="A1534" s="110">
        <v>44674</v>
      </c>
      <c r="B1534" s="116">
        <v>3819.07</v>
      </c>
    </row>
    <row r="1535" spans="1:2">
      <c r="A1535" s="110">
        <v>44673</v>
      </c>
      <c r="B1535" s="116">
        <v>3759.54</v>
      </c>
    </row>
    <row r="1536" spans="1:2">
      <c r="A1536" s="110">
        <v>44672</v>
      </c>
      <c r="B1536" s="116">
        <v>3758.65</v>
      </c>
    </row>
    <row r="1537" spans="1:2">
      <c r="A1537" s="110">
        <v>44671</v>
      </c>
      <c r="B1537" s="116">
        <v>3755.85</v>
      </c>
    </row>
    <row r="1538" spans="1:2">
      <c r="A1538" s="110">
        <v>44670</v>
      </c>
      <c r="B1538" s="116">
        <v>3731.31</v>
      </c>
    </row>
    <row r="1539" spans="1:2">
      <c r="A1539" s="110">
        <v>44669</v>
      </c>
      <c r="B1539" s="116">
        <v>3737.32</v>
      </c>
    </row>
    <row r="1540" spans="1:2">
      <c r="A1540" s="110">
        <v>44668</v>
      </c>
      <c r="B1540" s="116">
        <v>3737.32</v>
      </c>
    </row>
    <row r="1541" spans="1:2">
      <c r="A1541" s="110">
        <v>44667</v>
      </c>
      <c r="B1541" s="116">
        <v>3737.32</v>
      </c>
    </row>
    <row r="1542" spans="1:2">
      <c r="A1542" s="110">
        <v>44666</v>
      </c>
      <c r="B1542" s="116">
        <v>3737.32</v>
      </c>
    </row>
    <row r="1543" spans="1:2">
      <c r="A1543" s="110">
        <v>44665</v>
      </c>
      <c r="B1543" s="116">
        <v>3737.32</v>
      </c>
    </row>
    <row r="1544" spans="1:2">
      <c r="A1544" s="110">
        <v>44664</v>
      </c>
      <c r="B1544" s="116">
        <v>3736.7</v>
      </c>
    </row>
    <row r="1545" spans="1:2">
      <c r="A1545" s="110">
        <v>44663</v>
      </c>
      <c r="B1545" s="116">
        <v>3744.16</v>
      </c>
    </row>
    <row r="1546" spans="1:2">
      <c r="A1546" s="110">
        <v>44662</v>
      </c>
      <c r="B1546" s="116">
        <v>3777.41</v>
      </c>
    </row>
    <row r="1547" spans="1:2">
      <c r="A1547" s="110">
        <v>44661</v>
      </c>
      <c r="B1547" s="116">
        <v>3777.41</v>
      </c>
    </row>
    <row r="1548" spans="1:2">
      <c r="A1548" s="110">
        <v>44660</v>
      </c>
      <c r="B1548" s="116">
        <v>3777.41</v>
      </c>
    </row>
    <row r="1549" spans="1:2">
      <c r="A1549" s="110">
        <v>44659</v>
      </c>
      <c r="B1549" s="116">
        <v>3771.83</v>
      </c>
    </row>
    <row r="1550" spans="1:2">
      <c r="A1550" s="110">
        <v>44658</v>
      </c>
      <c r="B1550" s="116">
        <v>3746.51</v>
      </c>
    </row>
    <row r="1551" spans="1:2">
      <c r="A1551" s="110">
        <v>44657</v>
      </c>
      <c r="B1551" s="116">
        <v>3723.79</v>
      </c>
    </row>
    <row r="1552" spans="1:2">
      <c r="A1552" s="110">
        <v>44656</v>
      </c>
      <c r="B1552" s="116">
        <v>3706.95</v>
      </c>
    </row>
    <row r="1553" spans="1:2">
      <c r="A1553" s="110">
        <v>44655</v>
      </c>
      <c r="B1553" s="116">
        <v>3774.79</v>
      </c>
    </row>
    <row r="1554" spans="1:2">
      <c r="A1554" s="110">
        <v>44654</v>
      </c>
      <c r="B1554" s="116">
        <v>3774.79</v>
      </c>
    </row>
    <row r="1555" spans="1:2">
      <c r="A1555" s="110">
        <v>44653</v>
      </c>
      <c r="B1555" s="116">
        <v>3774.79</v>
      </c>
    </row>
    <row r="1556" spans="1:2">
      <c r="A1556" s="110">
        <v>44652</v>
      </c>
      <c r="B1556" s="116">
        <v>3756.03</v>
      </c>
    </row>
    <row r="1557" spans="1:2">
      <c r="A1557" s="110">
        <v>44651</v>
      </c>
      <c r="B1557" s="116">
        <v>3748.15</v>
      </c>
    </row>
    <row r="1558" spans="1:2">
      <c r="A1558" s="110">
        <v>44650</v>
      </c>
      <c r="B1558" s="116">
        <v>3765.96</v>
      </c>
    </row>
    <row r="1559" spans="1:2">
      <c r="A1559" s="110">
        <v>44649</v>
      </c>
      <c r="B1559" s="116">
        <v>3785.7</v>
      </c>
    </row>
    <row r="1560" spans="1:2">
      <c r="A1560" s="110">
        <v>44648</v>
      </c>
      <c r="B1560" s="116">
        <v>3785.66</v>
      </c>
    </row>
    <row r="1561" spans="1:2">
      <c r="A1561" s="110">
        <v>44647</v>
      </c>
      <c r="B1561" s="116">
        <v>3785.66</v>
      </c>
    </row>
    <row r="1562" spans="1:2">
      <c r="A1562" s="110">
        <v>44646</v>
      </c>
      <c r="B1562" s="116">
        <v>3785.66</v>
      </c>
    </row>
    <row r="1563" spans="1:2">
      <c r="A1563" s="110">
        <v>44645</v>
      </c>
      <c r="B1563" s="116">
        <v>3798.9</v>
      </c>
    </row>
    <row r="1564" spans="1:2">
      <c r="A1564" s="110">
        <v>44644</v>
      </c>
      <c r="B1564" s="116">
        <v>3756.64</v>
      </c>
    </row>
    <row r="1565" spans="1:2">
      <c r="A1565" s="110">
        <v>44643</v>
      </c>
      <c r="B1565" s="116">
        <v>3765.67</v>
      </c>
    </row>
    <row r="1566" spans="1:2">
      <c r="A1566" s="110">
        <v>44642</v>
      </c>
      <c r="B1566" s="116">
        <v>3820.67</v>
      </c>
    </row>
    <row r="1567" spans="1:2">
      <c r="A1567" s="110">
        <v>44641</v>
      </c>
      <c r="B1567" s="116">
        <v>3820.67</v>
      </c>
    </row>
    <row r="1568" spans="1:2">
      <c r="A1568" s="110">
        <v>44640</v>
      </c>
      <c r="B1568" s="116">
        <v>3820.67</v>
      </c>
    </row>
    <row r="1569" spans="1:2">
      <c r="A1569" s="110">
        <v>44639</v>
      </c>
      <c r="B1569" s="116">
        <v>3820.67</v>
      </c>
    </row>
    <row r="1570" spans="1:2">
      <c r="A1570" s="110">
        <v>44638</v>
      </c>
      <c r="B1570" s="116">
        <v>3816.43</v>
      </c>
    </row>
    <row r="1571" spans="1:2">
      <c r="A1571" s="110">
        <v>44637</v>
      </c>
      <c r="B1571" s="116">
        <v>3826.89</v>
      </c>
    </row>
    <row r="1572" spans="1:2">
      <c r="A1572" s="110">
        <v>44636</v>
      </c>
      <c r="B1572" s="116">
        <v>3836.56</v>
      </c>
    </row>
    <row r="1573" spans="1:2">
      <c r="A1573" s="110">
        <v>44635</v>
      </c>
      <c r="B1573" s="116">
        <v>3800.85</v>
      </c>
    </row>
    <row r="1574" spans="1:2">
      <c r="A1574" s="110">
        <v>44634</v>
      </c>
      <c r="B1574" s="116">
        <v>3827.64</v>
      </c>
    </row>
    <row r="1575" spans="1:2">
      <c r="A1575" s="110">
        <v>44633</v>
      </c>
      <c r="B1575" s="116">
        <v>3827.64</v>
      </c>
    </row>
    <row r="1576" spans="1:2">
      <c r="A1576" s="110">
        <v>44632</v>
      </c>
      <c r="B1576" s="116">
        <v>3827.64</v>
      </c>
    </row>
    <row r="1577" spans="1:2">
      <c r="A1577" s="110">
        <v>44631</v>
      </c>
      <c r="B1577" s="116">
        <v>3786</v>
      </c>
    </row>
    <row r="1578" spans="1:2">
      <c r="A1578" s="110">
        <v>44630</v>
      </c>
      <c r="B1578" s="116">
        <v>3746.43</v>
      </c>
    </row>
    <row r="1579" spans="1:2">
      <c r="A1579" s="110">
        <v>44629</v>
      </c>
      <c r="B1579" s="116">
        <v>3787.18</v>
      </c>
    </row>
    <row r="1580" spans="1:2">
      <c r="A1580" s="110">
        <v>44628</v>
      </c>
      <c r="B1580" s="116">
        <v>3813.41</v>
      </c>
    </row>
    <row r="1581" spans="1:2">
      <c r="A1581" s="110">
        <v>44627</v>
      </c>
      <c r="B1581" s="116">
        <v>3806.11</v>
      </c>
    </row>
    <row r="1582" spans="1:2">
      <c r="A1582" s="110">
        <v>44626</v>
      </c>
      <c r="B1582" s="116">
        <v>3806.11</v>
      </c>
    </row>
    <row r="1583" spans="1:2">
      <c r="A1583" s="110">
        <v>44625</v>
      </c>
      <c r="B1583" s="116">
        <v>3806.11</v>
      </c>
    </row>
    <row r="1584" spans="1:2">
      <c r="A1584" s="110">
        <v>44624</v>
      </c>
      <c r="B1584" s="116">
        <v>3771.77</v>
      </c>
    </row>
    <row r="1585" spans="1:2">
      <c r="A1585" s="110">
        <v>44623</v>
      </c>
      <c r="B1585" s="116">
        <v>3862.95</v>
      </c>
    </row>
    <row r="1586" spans="1:2">
      <c r="A1586" s="110">
        <v>44622</v>
      </c>
      <c r="B1586" s="116">
        <v>3901.62</v>
      </c>
    </row>
    <row r="1587" spans="1:2">
      <c r="A1587" s="110">
        <v>44621</v>
      </c>
      <c r="B1587" s="116">
        <v>3910.28</v>
      </c>
    </row>
    <row r="1588" spans="1:2">
      <c r="A1588" s="110">
        <v>44620</v>
      </c>
      <c r="B1588" s="116">
        <v>3910.64</v>
      </c>
    </row>
    <row r="1589" spans="1:2">
      <c r="A1589" s="110">
        <v>44619</v>
      </c>
      <c r="B1589" s="116">
        <v>3910.64</v>
      </c>
    </row>
    <row r="1590" spans="1:2">
      <c r="A1590" s="110">
        <v>44618</v>
      </c>
      <c r="B1590" s="116">
        <v>3910.64</v>
      </c>
    </row>
    <row r="1591" spans="1:2">
      <c r="A1591" s="110">
        <v>44617</v>
      </c>
      <c r="B1591" s="116">
        <v>3940.2</v>
      </c>
    </row>
    <row r="1592" spans="1:2">
      <c r="A1592" s="110">
        <v>44616</v>
      </c>
      <c r="B1592" s="116">
        <v>3913.79</v>
      </c>
    </row>
    <row r="1593" spans="1:2">
      <c r="A1593" s="110">
        <v>44615</v>
      </c>
      <c r="B1593" s="116">
        <v>3932.4</v>
      </c>
    </row>
    <row r="1594" spans="1:2">
      <c r="A1594" s="110">
        <v>44614</v>
      </c>
      <c r="B1594" s="116">
        <v>3927.25</v>
      </c>
    </row>
    <row r="1595" spans="1:2">
      <c r="A1595" s="110">
        <v>44613</v>
      </c>
      <c r="B1595" s="116">
        <v>3927.25</v>
      </c>
    </row>
    <row r="1596" spans="1:2">
      <c r="A1596" s="110">
        <v>44612</v>
      </c>
      <c r="B1596" s="116">
        <v>3927.25</v>
      </c>
    </row>
    <row r="1597" spans="1:2">
      <c r="A1597" s="110">
        <v>44611</v>
      </c>
      <c r="B1597" s="116">
        <v>3927.25</v>
      </c>
    </row>
    <row r="1598" spans="1:2">
      <c r="A1598" s="110">
        <v>44610</v>
      </c>
      <c r="B1598" s="116">
        <v>3953.26</v>
      </c>
    </row>
    <row r="1599" spans="1:2">
      <c r="A1599" s="110">
        <v>44609</v>
      </c>
      <c r="B1599" s="116">
        <v>3963.72</v>
      </c>
    </row>
    <row r="1600" spans="1:2">
      <c r="A1600" s="110">
        <v>44608</v>
      </c>
      <c r="B1600" s="116">
        <v>3946.88</v>
      </c>
    </row>
    <row r="1601" spans="1:2">
      <c r="A1601" s="110">
        <v>44607</v>
      </c>
      <c r="B1601" s="116">
        <v>3938.97</v>
      </c>
    </row>
    <row r="1602" spans="1:2">
      <c r="A1602" s="110">
        <v>44606</v>
      </c>
      <c r="B1602" s="116">
        <v>3917.52</v>
      </c>
    </row>
    <row r="1603" spans="1:2">
      <c r="A1603" s="110">
        <v>44605</v>
      </c>
      <c r="B1603" s="116">
        <v>3917.52</v>
      </c>
    </row>
    <row r="1604" spans="1:2">
      <c r="A1604" s="110">
        <v>44604</v>
      </c>
      <c r="B1604" s="116">
        <v>3917.52</v>
      </c>
    </row>
    <row r="1605" spans="1:2">
      <c r="A1605" s="110">
        <v>44603</v>
      </c>
      <c r="B1605" s="116">
        <v>3917.75</v>
      </c>
    </row>
    <row r="1606" spans="1:2">
      <c r="A1606" s="110">
        <v>44602</v>
      </c>
      <c r="B1606" s="116">
        <v>3939.31</v>
      </c>
    </row>
    <row r="1607" spans="1:2">
      <c r="A1607" s="110">
        <v>44601</v>
      </c>
      <c r="B1607" s="116">
        <v>3965.41</v>
      </c>
    </row>
    <row r="1608" spans="1:2">
      <c r="A1608" s="110">
        <v>44600</v>
      </c>
      <c r="B1608" s="116">
        <v>3963.84</v>
      </c>
    </row>
    <row r="1609" spans="1:2">
      <c r="A1609" s="110">
        <v>44599</v>
      </c>
      <c r="B1609" s="116">
        <v>3962.68</v>
      </c>
    </row>
    <row r="1610" spans="1:2">
      <c r="A1610" s="110">
        <v>44598</v>
      </c>
      <c r="B1610" s="116">
        <v>3962.68</v>
      </c>
    </row>
    <row r="1611" spans="1:2">
      <c r="A1611" s="110">
        <v>44597</v>
      </c>
      <c r="B1611" s="116">
        <v>3962.68</v>
      </c>
    </row>
    <row r="1612" spans="1:2">
      <c r="A1612" s="110">
        <v>44596</v>
      </c>
      <c r="B1612" s="116">
        <v>3951.96</v>
      </c>
    </row>
    <row r="1613" spans="1:2">
      <c r="A1613" s="110">
        <v>44595</v>
      </c>
      <c r="B1613" s="116">
        <v>3928.05</v>
      </c>
    </row>
    <row r="1614" spans="1:2">
      <c r="A1614" s="110">
        <v>44594</v>
      </c>
      <c r="B1614" s="116">
        <v>3923.61</v>
      </c>
    </row>
    <row r="1615" spans="1:2">
      <c r="A1615" s="110">
        <v>44593</v>
      </c>
      <c r="B1615" s="116">
        <v>3942.73</v>
      </c>
    </row>
    <row r="1616" spans="1:2">
      <c r="A1616" s="110">
        <v>44592</v>
      </c>
      <c r="B1616" s="116">
        <v>3982.6</v>
      </c>
    </row>
    <row r="1617" spans="1:2">
      <c r="A1617" s="110">
        <v>44591</v>
      </c>
      <c r="B1617" s="116">
        <v>3982.6</v>
      </c>
    </row>
    <row r="1618" spans="1:2">
      <c r="A1618" s="110">
        <v>44590</v>
      </c>
      <c r="B1618" s="116">
        <v>3982.6</v>
      </c>
    </row>
    <row r="1619" spans="1:2">
      <c r="A1619" s="110">
        <v>44589</v>
      </c>
      <c r="B1619" s="116">
        <v>3944.04</v>
      </c>
    </row>
    <row r="1620" spans="1:2">
      <c r="A1620" s="110">
        <v>44588</v>
      </c>
      <c r="B1620" s="116">
        <v>3947.83</v>
      </c>
    </row>
    <row r="1621" spans="1:2">
      <c r="A1621" s="110">
        <v>44587</v>
      </c>
      <c r="B1621" s="116">
        <v>3987.32</v>
      </c>
    </row>
    <row r="1622" spans="1:2">
      <c r="A1622" s="110">
        <v>44586</v>
      </c>
      <c r="B1622" s="116">
        <v>3977.51</v>
      </c>
    </row>
    <row r="1623" spans="1:2">
      <c r="A1623" s="110">
        <v>44585</v>
      </c>
      <c r="B1623" s="116">
        <v>3964.3</v>
      </c>
    </row>
    <row r="1624" spans="1:2">
      <c r="A1624" s="110">
        <v>44584</v>
      </c>
      <c r="B1624" s="116">
        <v>3964.3</v>
      </c>
    </row>
    <row r="1625" spans="1:2">
      <c r="A1625" s="110">
        <v>44583</v>
      </c>
      <c r="B1625" s="116">
        <v>3964.3</v>
      </c>
    </row>
    <row r="1626" spans="1:2">
      <c r="A1626" s="110">
        <v>44582</v>
      </c>
      <c r="B1626" s="116">
        <v>3980.8</v>
      </c>
    </row>
    <row r="1627" spans="1:2">
      <c r="A1627" s="110">
        <v>44581</v>
      </c>
      <c r="B1627" s="116">
        <v>4003.95</v>
      </c>
    </row>
    <row r="1628" spans="1:2">
      <c r="A1628" s="110">
        <v>44580</v>
      </c>
      <c r="B1628" s="116">
        <v>4033.37</v>
      </c>
    </row>
    <row r="1629" spans="1:2">
      <c r="A1629" s="110">
        <v>44579</v>
      </c>
      <c r="B1629" s="116">
        <v>3993.65</v>
      </c>
    </row>
    <row r="1630" spans="1:2">
      <c r="A1630" s="110">
        <v>44578</v>
      </c>
      <c r="B1630" s="116">
        <v>3993.65</v>
      </c>
    </row>
    <row r="1631" spans="1:2">
      <c r="A1631" s="110">
        <v>44577</v>
      </c>
      <c r="B1631" s="116">
        <v>3993.65</v>
      </c>
    </row>
    <row r="1632" spans="1:2">
      <c r="A1632" s="110">
        <v>44576</v>
      </c>
      <c r="B1632" s="116">
        <v>3993.65</v>
      </c>
    </row>
    <row r="1633" spans="1:2">
      <c r="A1633" s="110">
        <v>44575</v>
      </c>
      <c r="B1633" s="116">
        <v>3950.4</v>
      </c>
    </row>
    <row r="1634" spans="1:2">
      <c r="A1634" s="110">
        <v>44574</v>
      </c>
      <c r="B1634" s="116">
        <v>3970.08</v>
      </c>
    </row>
    <row r="1635" spans="1:2">
      <c r="A1635" s="110">
        <v>44573</v>
      </c>
      <c r="B1635" s="116">
        <v>4011.65</v>
      </c>
    </row>
    <row r="1636" spans="1:2">
      <c r="A1636" s="110">
        <v>44572</v>
      </c>
      <c r="B1636" s="116">
        <v>4043.46</v>
      </c>
    </row>
    <row r="1637" spans="1:2">
      <c r="A1637" s="110">
        <v>44571</v>
      </c>
      <c r="B1637" s="116">
        <v>4043.46</v>
      </c>
    </row>
    <row r="1638" spans="1:2">
      <c r="A1638" s="110">
        <v>44570</v>
      </c>
      <c r="B1638" s="116">
        <v>4043.46</v>
      </c>
    </row>
    <row r="1639" spans="1:2">
      <c r="A1639" s="110">
        <v>44569</v>
      </c>
      <c r="B1639" s="116">
        <v>4043.46</v>
      </c>
    </row>
    <row r="1640" spans="1:2">
      <c r="A1640" s="110">
        <v>44568</v>
      </c>
      <c r="B1640" s="116">
        <v>4039.31</v>
      </c>
    </row>
    <row r="1641" spans="1:2">
      <c r="A1641" s="110">
        <v>44567</v>
      </c>
      <c r="B1641" s="116">
        <v>4042.36</v>
      </c>
    </row>
    <row r="1642" spans="1:2">
      <c r="A1642" s="110">
        <v>44566</v>
      </c>
      <c r="B1642" s="116">
        <v>4084.11</v>
      </c>
    </row>
    <row r="1643" spans="1:2">
      <c r="A1643" s="110">
        <v>44565</v>
      </c>
      <c r="B1643" s="116">
        <v>4082.75</v>
      </c>
    </row>
    <row r="1644" spans="1:2">
      <c r="A1644" s="110">
        <v>44564</v>
      </c>
      <c r="B1644" s="116">
        <v>3981.16</v>
      </c>
    </row>
    <row r="1645" spans="1:2">
      <c r="A1645" s="110">
        <v>44563</v>
      </c>
      <c r="B1645" s="116">
        <v>3981.16</v>
      </c>
    </row>
    <row r="1646" spans="1:2">
      <c r="A1646" s="110">
        <v>44562</v>
      </c>
      <c r="B1646" s="116">
        <v>3981.16</v>
      </c>
    </row>
    <row r="1647" spans="1:2">
      <c r="A1647" s="110">
        <v>44561</v>
      </c>
      <c r="B1647" s="116">
        <v>3981.16</v>
      </c>
    </row>
    <row r="1648" spans="1:2">
      <c r="A1648" s="110">
        <v>44560</v>
      </c>
      <c r="B1648" s="116">
        <v>4023.68</v>
      </c>
    </row>
    <row r="1649" spans="1:2">
      <c r="A1649" s="110">
        <v>44559</v>
      </c>
      <c r="B1649" s="116">
        <v>4004</v>
      </c>
    </row>
    <row r="1650" spans="1:2">
      <c r="A1650" s="110">
        <v>44558</v>
      </c>
      <c r="B1650" s="116">
        <v>3989.41</v>
      </c>
    </row>
    <row r="1651" spans="1:2">
      <c r="A1651" s="110">
        <v>44557</v>
      </c>
      <c r="B1651" s="116">
        <v>3994.15</v>
      </c>
    </row>
    <row r="1652" spans="1:2">
      <c r="A1652" s="110">
        <v>44556</v>
      </c>
      <c r="B1652" s="116">
        <v>3994.15</v>
      </c>
    </row>
    <row r="1653" spans="1:2">
      <c r="A1653" s="110">
        <v>44555</v>
      </c>
      <c r="B1653" s="116">
        <v>3994.15</v>
      </c>
    </row>
    <row r="1654" spans="1:2">
      <c r="A1654" s="110">
        <v>44554</v>
      </c>
      <c r="B1654" s="116">
        <v>3997.09</v>
      </c>
    </row>
    <row r="1655" spans="1:2">
      <c r="A1655" s="110">
        <v>44553</v>
      </c>
      <c r="B1655" s="116">
        <v>3997.71</v>
      </c>
    </row>
    <row r="1656" spans="1:2">
      <c r="A1656" s="110">
        <v>44552</v>
      </c>
      <c r="B1656" s="116">
        <v>3996.28</v>
      </c>
    </row>
    <row r="1657" spans="1:2">
      <c r="A1657" s="110">
        <v>44551</v>
      </c>
      <c r="B1657" s="116">
        <v>4002.12</v>
      </c>
    </row>
    <row r="1658" spans="1:2">
      <c r="A1658" s="110">
        <v>44550</v>
      </c>
      <c r="B1658" s="116">
        <v>3999.85</v>
      </c>
    </row>
    <row r="1659" spans="1:2">
      <c r="A1659" s="110">
        <v>44549</v>
      </c>
      <c r="B1659" s="116">
        <v>3999.85</v>
      </c>
    </row>
    <row r="1660" spans="1:2">
      <c r="A1660" s="110">
        <v>44548</v>
      </c>
      <c r="B1660" s="116">
        <v>3999.85</v>
      </c>
    </row>
    <row r="1661" spans="1:2">
      <c r="A1661" s="110">
        <v>44547</v>
      </c>
      <c r="B1661" s="116">
        <v>4002.97</v>
      </c>
    </row>
    <row r="1662" spans="1:2">
      <c r="A1662" s="110">
        <v>44546</v>
      </c>
      <c r="B1662" s="116">
        <v>3990.27</v>
      </c>
    </row>
    <row r="1663" spans="1:2">
      <c r="A1663" s="110">
        <v>44545</v>
      </c>
      <c r="B1663" s="116">
        <v>3936.41</v>
      </c>
    </row>
    <row r="1664" spans="1:2">
      <c r="A1664" s="110">
        <v>44544</v>
      </c>
      <c r="B1664" s="116">
        <v>3886.87</v>
      </c>
    </row>
    <row r="1665" spans="1:2">
      <c r="A1665" s="110">
        <v>44543</v>
      </c>
      <c r="B1665" s="116">
        <v>3887.71</v>
      </c>
    </row>
    <row r="1666" spans="1:2">
      <c r="A1666" s="110">
        <v>44542</v>
      </c>
      <c r="B1666" s="116">
        <v>3887.71</v>
      </c>
    </row>
    <row r="1667" spans="1:2">
      <c r="A1667" s="110">
        <v>44541</v>
      </c>
      <c r="B1667" s="116">
        <v>3887.71</v>
      </c>
    </row>
    <row r="1668" spans="1:2">
      <c r="A1668" s="110">
        <v>44540</v>
      </c>
      <c r="B1668" s="116">
        <v>3899.87</v>
      </c>
    </row>
    <row r="1669" spans="1:2">
      <c r="A1669" s="110">
        <v>44539</v>
      </c>
      <c r="B1669" s="116">
        <v>3906.1</v>
      </c>
    </row>
    <row r="1670" spans="1:2">
      <c r="A1670" s="110">
        <v>44538</v>
      </c>
      <c r="B1670" s="116">
        <v>3906.1</v>
      </c>
    </row>
    <row r="1671" spans="1:2">
      <c r="A1671" s="110">
        <v>44537</v>
      </c>
      <c r="B1671" s="116">
        <v>3944</v>
      </c>
    </row>
    <row r="1672" spans="1:2">
      <c r="A1672" s="110">
        <v>44536</v>
      </c>
      <c r="B1672" s="116">
        <v>3948.33</v>
      </c>
    </row>
    <row r="1673" spans="1:2">
      <c r="A1673" s="110">
        <v>44535</v>
      </c>
      <c r="B1673" s="116">
        <v>3948.33</v>
      </c>
    </row>
    <row r="1674" spans="1:2">
      <c r="A1674" s="110">
        <v>44534</v>
      </c>
      <c r="B1674" s="116">
        <v>3948.33</v>
      </c>
    </row>
    <row r="1675" spans="1:2">
      <c r="A1675" s="110">
        <v>44533</v>
      </c>
      <c r="B1675" s="116">
        <v>3945.18</v>
      </c>
    </row>
    <row r="1676" spans="1:2">
      <c r="A1676" s="110">
        <v>44532</v>
      </c>
      <c r="B1676" s="116">
        <v>3953.26</v>
      </c>
    </row>
    <row r="1677" spans="1:2">
      <c r="A1677" s="110">
        <v>44531</v>
      </c>
      <c r="B1677" s="116">
        <v>4004.54</v>
      </c>
    </row>
    <row r="1678" spans="1:2">
      <c r="A1678" s="110">
        <v>44530</v>
      </c>
      <c r="B1678" s="116">
        <v>4010.98</v>
      </c>
    </row>
    <row r="1679" spans="1:2">
      <c r="A1679" s="110">
        <v>44529</v>
      </c>
      <c r="B1679" s="116">
        <v>4008.13</v>
      </c>
    </row>
    <row r="1680" spans="1:2">
      <c r="A1680" s="110">
        <v>44528</v>
      </c>
      <c r="B1680" s="116">
        <v>4008.13</v>
      </c>
    </row>
    <row r="1681" spans="1:2">
      <c r="A1681" s="110">
        <v>44527</v>
      </c>
      <c r="B1681" s="116">
        <v>4008.13</v>
      </c>
    </row>
    <row r="1682" spans="1:2">
      <c r="A1682" s="110">
        <v>44526</v>
      </c>
      <c r="B1682" s="116">
        <v>3969.49</v>
      </c>
    </row>
    <row r="1683" spans="1:2">
      <c r="A1683" s="110">
        <v>44525</v>
      </c>
      <c r="B1683" s="116">
        <v>3969.49</v>
      </c>
    </row>
    <row r="1684" spans="1:2">
      <c r="A1684" s="110">
        <v>44524</v>
      </c>
      <c r="B1684" s="116">
        <v>3944.37</v>
      </c>
    </row>
    <row r="1685" spans="1:2">
      <c r="A1685" s="110">
        <v>44523</v>
      </c>
      <c r="B1685" s="116">
        <v>3913.26</v>
      </c>
    </row>
    <row r="1686" spans="1:2">
      <c r="A1686" s="110">
        <v>44522</v>
      </c>
      <c r="B1686" s="116">
        <v>3923.53</v>
      </c>
    </row>
    <row r="1687" spans="1:2">
      <c r="A1687" s="110">
        <v>44521</v>
      </c>
      <c r="B1687" s="116">
        <v>3923.53</v>
      </c>
    </row>
    <row r="1688" spans="1:2">
      <c r="A1688" s="110">
        <v>44520</v>
      </c>
      <c r="B1688" s="116">
        <v>3923.53</v>
      </c>
    </row>
    <row r="1689" spans="1:2">
      <c r="A1689" s="110">
        <v>44519</v>
      </c>
      <c r="B1689" s="116">
        <v>3943.43</v>
      </c>
    </row>
    <row r="1690" spans="1:2">
      <c r="A1690" s="110">
        <v>44518</v>
      </c>
      <c r="B1690" s="116">
        <v>3907.95</v>
      </c>
    </row>
    <row r="1691" spans="1:2">
      <c r="A1691" s="110">
        <v>44517</v>
      </c>
      <c r="B1691" s="116">
        <v>3898.84</v>
      </c>
    </row>
    <row r="1692" spans="1:2">
      <c r="A1692" s="110">
        <v>44516</v>
      </c>
      <c r="B1692" s="116">
        <v>3888.53</v>
      </c>
    </row>
    <row r="1693" spans="1:2">
      <c r="A1693" s="110">
        <v>44515</v>
      </c>
      <c r="B1693" s="116">
        <v>3888.53</v>
      </c>
    </row>
    <row r="1694" spans="1:2">
      <c r="A1694" s="110">
        <v>44514</v>
      </c>
      <c r="B1694" s="116">
        <v>3888.53</v>
      </c>
    </row>
    <row r="1695" spans="1:2">
      <c r="A1695" s="110">
        <v>44513</v>
      </c>
      <c r="B1695" s="116">
        <v>3888.53</v>
      </c>
    </row>
    <row r="1696" spans="1:2">
      <c r="A1696" s="110">
        <v>44512</v>
      </c>
      <c r="B1696" s="116">
        <v>3875.38</v>
      </c>
    </row>
    <row r="1697" spans="1:2">
      <c r="A1697" s="110">
        <v>44511</v>
      </c>
      <c r="B1697" s="116">
        <v>3875.38</v>
      </c>
    </row>
    <row r="1698" spans="1:2">
      <c r="A1698" s="110">
        <v>44510</v>
      </c>
      <c r="B1698" s="116">
        <v>3876.86</v>
      </c>
    </row>
    <row r="1699" spans="1:2">
      <c r="A1699" s="110">
        <v>44509</v>
      </c>
      <c r="B1699" s="116">
        <v>3874.41</v>
      </c>
    </row>
    <row r="1700" spans="1:2">
      <c r="A1700" s="110">
        <v>44508</v>
      </c>
      <c r="B1700" s="116">
        <v>3881.76</v>
      </c>
    </row>
    <row r="1701" spans="1:2">
      <c r="A1701" s="110">
        <v>44507</v>
      </c>
      <c r="B1701" s="116">
        <v>3881.76</v>
      </c>
    </row>
    <row r="1702" spans="1:2">
      <c r="A1702" s="110">
        <v>44506</v>
      </c>
      <c r="B1702" s="116">
        <v>3881.76</v>
      </c>
    </row>
    <row r="1703" spans="1:2">
      <c r="A1703" s="110">
        <v>44505</v>
      </c>
      <c r="B1703" s="116">
        <v>3847.4</v>
      </c>
    </row>
    <row r="1704" spans="1:2">
      <c r="A1704" s="110">
        <v>44504</v>
      </c>
      <c r="B1704" s="116">
        <v>3837.84</v>
      </c>
    </row>
    <row r="1705" spans="1:2">
      <c r="A1705" s="110">
        <v>44503</v>
      </c>
      <c r="B1705" s="116">
        <v>3778.69</v>
      </c>
    </row>
    <row r="1706" spans="1:2">
      <c r="A1706" s="110">
        <v>44502</v>
      </c>
      <c r="B1706" s="116">
        <v>3784.44</v>
      </c>
    </row>
    <row r="1707" spans="1:2">
      <c r="A1707" s="110">
        <v>44501</v>
      </c>
      <c r="B1707" s="116">
        <v>3784.44</v>
      </c>
    </row>
    <row r="1708" spans="1:2">
      <c r="A1708" s="110">
        <v>44500</v>
      </c>
      <c r="B1708" s="116">
        <v>3784.44</v>
      </c>
    </row>
    <row r="1709" spans="1:2">
      <c r="A1709" s="110">
        <v>44499</v>
      </c>
      <c r="B1709" s="116">
        <v>3784.44</v>
      </c>
    </row>
    <row r="1710" spans="1:2">
      <c r="A1710" s="110">
        <v>44498</v>
      </c>
      <c r="B1710" s="116">
        <v>3766.1</v>
      </c>
    </row>
    <row r="1711" spans="1:2">
      <c r="A1711" s="110">
        <v>44497</v>
      </c>
      <c r="B1711" s="116">
        <v>3761.21</v>
      </c>
    </row>
    <row r="1712" spans="1:2">
      <c r="A1712" s="110">
        <v>44496</v>
      </c>
      <c r="B1712" s="116">
        <v>3774.46</v>
      </c>
    </row>
    <row r="1713" spans="1:2">
      <c r="A1713" s="110">
        <v>44495</v>
      </c>
      <c r="B1713" s="116">
        <v>3769.98</v>
      </c>
    </row>
    <row r="1714" spans="1:2">
      <c r="A1714" s="110">
        <v>44494</v>
      </c>
      <c r="B1714" s="116">
        <v>3780.38</v>
      </c>
    </row>
    <row r="1715" spans="1:2">
      <c r="A1715" s="110">
        <v>44493</v>
      </c>
      <c r="B1715" s="116">
        <v>3780.38</v>
      </c>
    </row>
    <row r="1716" spans="1:2">
      <c r="A1716" s="110">
        <v>44492</v>
      </c>
      <c r="B1716" s="116">
        <v>3780.38</v>
      </c>
    </row>
    <row r="1717" spans="1:2">
      <c r="A1717" s="110">
        <v>44491</v>
      </c>
      <c r="B1717" s="116">
        <v>3783.3</v>
      </c>
    </row>
    <row r="1718" spans="1:2">
      <c r="A1718" s="110">
        <v>44490</v>
      </c>
      <c r="B1718" s="116">
        <v>3770.58</v>
      </c>
    </row>
    <row r="1719" spans="1:2">
      <c r="A1719" s="110">
        <v>44489</v>
      </c>
      <c r="B1719" s="116">
        <v>3766.94</v>
      </c>
    </row>
    <row r="1720" spans="1:2">
      <c r="A1720" s="110">
        <v>44488</v>
      </c>
      <c r="B1720" s="116">
        <v>3772.49</v>
      </c>
    </row>
    <row r="1721" spans="1:2">
      <c r="A1721" s="110">
        <v>44487</v>
      </c>
      <c r="B1721" s="116">
        <v>3772.49</v>
      </c>
    </row>
    <row r="1722" spans="1:2">
      <c r="A1722" s="110">
        <v>44486</v>
      </c>
      <c r="B1722" s="116">
        <v>3772.49</v>
      </c>
    </row>
    <row r="1723" spans="1:2">
      <c r="A1723" s="110">
        <v>44485</v>
      </c>
      <c r="B1723" s="116">
        <v>3772.49</v>
      </c>
    </row>
    <row r="1724" spans="1:2">
      <c r="A1724" s="110">
        <v>44484</v>
      </c>
      <c r="B1724" s="116">
        <v>3755.29</v>
      </c>
    </row>
    <row r="1725" spans="1:2">
      <c r="A1725" s="110">
        <v>44483</v>
      </c>
      <c r="B1725" s="116">
        <v>3725.75</v>
      </c>
    </row>
    <row r="1726" spans="1:2">
      <c r="A1726" s="110">
        <v>44482</v>
      </c>
      <c r="B1726" s="116">
        <v>3738.48</v>
      </c>
    </row>
    <row r="1727" spans="1:2">
      <c r="A1727" s="110">
        <v>44481</v>
      </c>
      <c r="B1727" s="116">
        <v>3765.8</v>
      </c>
    </row>
    <row r="1728" spans="1:2">
      <c r="A1728" s="110">
        <v>44480</v>
      </c>
      <c r="B1728" s="116">
        <v>3765.8</v>
      </c>
    </row>
    <row r="1729" spans="1:2">
      <c r="A1729" s="110">
        <v>44479</v>
      </c>
      <c r="B1729" s="116">
        <v>3765.8</v>
      </c>
    </row>
    <row r="1730" spans="1:2">
      <c r="A1730" s="110">
        <v>44478</v>
      </c>
      <c r="B1730" s="116">
        <v>3765.8</v>
      </c>
    </row>
    <row r="1731" spans="1:2">
      <c r="A1731" s="110">
        <v>44477</v>
      </c>
      <c r="B1731" s="116">
        <v>3772.44</v>
      </c>
    </row>
    <row r="1732" spans="1:2">
      <c r="A1732" s="110">
        <v>44476</v>
      </c>
      <c r="B1732" s="116">
        <v>3788.03</v>
      </c>
    </row>
    <row r="1733" spans="1:2">
      <c r="A1733" s="110">
        <v>44475</v>
      </c>
      <c r="B1733" s="116">
        <v>3796.3</v>
      </c>
    </row>
    <row r="1734" spans="1:2">
      <c r="A1734" s="110">
        <v>44474</v>
      </c>
      <c r="B1734" s="116">
        <v>3786.05</v>
      </c>
    </row>
    <row r="1735" spans="1:2">
      <c r="A1735" s="110">
        <v>44473</v>
      </c>
      <c r="B1735" s="116">
        <v>3781.35</v>
      </c>
    </row>
    <row r="1736" spans="1:2">
      <c r="A1736" s="110">
        <v>44472</v>
      </c>
      <c r="B1736" s="116">
        <v>3781.35</v>
      </c>
    </row>
    <row r="1737" spans="1:2">
      <c r="A1737" s="110">
        <v>44471</v>
      </c>
      <c r="B1737" s="116">
        <v>3781.35</v>
      </c>
    </row>
    <row r="1738" spans="1:2">
      <c r="A1738" s="110">
        <v>44470</v>
      </c>
      <c r="B1738" s="116">
        <v>3812.77</v>
      </c>
    </row>
    <row r="1739" spans="1:2">
      <c r="A1739" s="110">
        <v>44469</v>
      </c>
      <c r="B1739" s="116">
        <v>3834.68</v>
      </c>
    </row>
    <row r="1740" spans="1:2">
      <c r="A1740" s="110">
        <v>44468</v>
      </c>
      <c r="B1740" s="116">
        <v>3841.94</v>
      </c>
    </row>
    <row r="1741" spans="1:2">
      <c r="A1741" s="110">
        <v>44467</v>
      </c>
      <c r="B1741" s="116">
        <v>3837.91</v>
      </c>
    </row>
    <row r="1742" spans="1:2">
      <c r="A1742" s="110">
        <v>44466</v>
      </c>
      <c r="B1742" s="116">
        <v>3844.88</v>
      </c>
    </row>
    <row r="1743" spans="1:2">
      <c r="A1743" s="110">
        <v>44465</v>
      </c>
      <c r="B1743" s="116">
        <v>3844.88</v>
      </c>
    </row>
    <row r="1744" spans="1:2">
      <c r="A1744" s="110">
        <v>44464</v>
      </c>
      <c r="B1744" s="116">
        <v>3844.88</v>
      </c>
    </row>
    <row r="1745" spans="1:2">
      <c r="A1745" s="110">
        <v>44463</v>
      </c>
      <c r="B1745" s="116">
        <v>3835.67</v>
      </c>
    </row>
    <row r="1746" spans="1:2">
      <c r="A1746" s="110">
        <v>44462</v>
      </c>
      <c r="B1746" s="116">
        <v>3834.66</v>
      </c>
    </row>
    <row r="1747" spans="1:2">
      <c r="A1747" s="110">
        <v>44461</v>
      </c>
      <c r="B1747" s="116">
        <v>3843.77</v>
      </c>
    </row>
    <row r="1748" spans="1:2">
      <c r="A1748" s="110">
        <v>44460</v>
      </c>
      <c r="B1748" s="116">
        <v>3851.22</v>
      </c>
    </row>
    <row r="1749" spans="1:2">
      <c r="A1749" s="110">
        <v>44459</v>
      </c>
      <c r="B1749" s="116">
        <v>3828.18</v>
      </c>
    </row>
    <row r="1750" spans="1:2">
      <c r="A1750" s="110">
        <v>44458</v>
      </c>
      <c r="B1750" s="116">
        <v>3828.18</v>
      </c>
    </row>
    <row r="1751" spans="1:2">
      <c r="A1751" s="110">
        <v>44457</v>
      </c>
      <c r="B1751" s="116">
        <v>3828.18</v>
      </c>
    </row>
    <row r="1752" spans="1:2">
      <c r="A1752" s="110">
        <v>44456</v>
      </c>
      <c r="B1752" s="116">
        <v>3818.16</v>
      </c>
    </row>
    <row r="1753" spans="1:2">
      <c r="A1753" s="110">
        <v>44455</v>
      </c>
      <c r="B1753" s="116">
        <v>3825.36</v>
      </c>
    </row>
    <row r="1754" spans="1:2">
      <c r="A1754" s="110">
        <v>44454</v>
      </c>
      <c r="B1754" s="116">
        <v>3830.83</v>
      </c>
    </row>
    <row r="1755" spans="1:2">
      <c r="A1755" s="110">
        <v>44453</v>
      </c>
      <c r="B1755" s="116">
        <v>3835.27</v>
      </c>
    </row>
    <row r="1756" spans="1:2">
      <c r="A1756" s="110">
        <v>44452</v>
      </c>
      <c r="B1756" s="116">
        <v>3836.85</v>
      </c>
    </row>
    <row r="1757" spans="1:2">
      <c r="A1757" s="110">
        <v>44451</v>
      </c>
      <c r="B1757" s="116">
        <v>3836.85</v>
      </c>
    </row>
    <row r="1758" spans="1:2">
      <c r="A1758" s="110">
        <v>44450</v>
      </c>
      <c r="B1758" s="116">
        <v>3836.85</v>
      </c>
    </row>
    <row r="1759" spans="1:2">
      <c r="A1759" s="110">
        <v>44449</v>
      </c>
      <c r="B1759" s="116">
        <v>3829.72</v>
      </c>
    </row>
    <row r="1760" spans="1:2">
      <c r="A1760" s="110">
        <v>44448</v>
      </c>
      <c r="B1760" s="116">
        <v>3816.14</v>
      </c>
    </row>
    <row r="1761" spans="1:2">
      <c r="A1761" s="110">
        <v>44447</v>
      </c>
      <c r="B1761" s="116">
        <v>3812.76</v>
      </c>
    </row>
    <row r="1762" spans="1:2">
      <c r="A1762" s="110">
        <v>44446</v>
      </c>
      <c r="B1762" s="116">
        <v>3790.04</v>
      </c>
    </row>
    <row r="1763" spans="1:2">
      <c r="A1763" s="110">
        <v>44445</v>
      </c>
      <c r="B1763" s="116">
        <v>3790.04</v>
      </c>
    </row>
    <row r="1764" spans="1:2">
      <c r="A1764" s="110">
        <v>44444</v>
      </c>
      <c r="B1764" s="116">
        <v>3790.04</v>
      </c>
    </row>
    <row r="1765" spans="1:2">
      <c r="A1765" s="110">
        <v>44443</v>
      </c>
      <c r="B1765" s="116">
        <v>3790.04</v>
      </c>
    </row>
    <row r="1766" spans="1:2">
      <c r="A1766" s="110">
        <v>44442</v>
      </c>
      <c r="B1766" s="116">
        <v>3780.85</v>
      </c>
    </row>
    <row r="1767" spans="1:2">
      <c r="A1767" s="110">
        <v>44441</v>
      </c>
      <c r="B1767" s="116">
        <v>3753.3</v>
      </c>
    </row>
    <row r="1768" spans="1:2">
      <c r="A1768" s="110">
        <v>44440</v>
      </c>
      <c r="B1768" s="116">
        <v>3774</v>
      </c>
    </row>
    <row r="1769" spans="1:2">
      <c r="A1769" s="110">
        <v>44439</v>
      </c>
      <c r="B1769" s="116">
        <v>3806.87</v>
      </c>
    </row>
    <row r="1770" spans="1:2">
      <c r="A1770" s="110">
        <v>44438</v>
      </c>
      <c r="B1770" s="116">
        <v>3834.13</v>
      </c>
    </row>
    <row r="1771" spans="1:2">
      <c r="A1771" s="110">
        <v>44437</v>
      </c>
      <c r="B1771" s="116">
        <v>3834.13</v>
      </c>
    </row>
    <row r="1772" spans="1:2">
      <c r="A1772" s="110">
        <v>44436</v>
      </c>
      <c r="B1772" s="116">
        <v>3834.13</v>
      </c>
    </row>
    <row r="1773" spans="1:2">
      <c r="A1773" s="110">
        <v>44435</v>
      </c>
      <c r="B1773" s="116">
        <v>3870.57</v>
      </c>
    </row>
    <row r="1774" spans="1:2">
      <c r="A1774" s="110">
        <v>44434</v>
      </c>
      <c r="B1774" s="116">
        <v>3865.04</v>
      </c>
    </row>
    <row r="1775" spans="1:2">
      <c r="A1775" s="110">
        <v>44433</v>
      </c>
      <c r="B1775" s="116">
        <v>3861.88</v>
      </c>
    </row>
    <row r="1776" spans="1:2">
      <c r="A1776" s="110">
        <v>44432</v>
      </c>
      <c r="B1776" s="116">
        <v>3867.73</v>
      </c>
    </row>
    <row r="1777" spans="1:2">
      <c r="A1777" s="110">
        <v>44431</v>
      </c>
      <c r="B1777" s="116">
        <v>3874.95</v>
      </c>
    </row>
    <row r="1778" spans="1:2">
      <c r="A1778" s="110">
        <v>44430</v>
      </c>
      <c r="B1778" s="116">
        <v>3874.95</v>
      </c>
    </row>
    <row r="1779" spans="1:2">
      <c r="A1779" s="110">
        <v>44429</v>
      </c>
      <c r="B1779" s="116">
        <v>3874.95</v>
      </c>
    </row>
    <row r="1780" spans="1:2">
      <c r="A1780" s="110">
        <v>44428</v>
      </c>
      <c r="B1780" s="116">
        <v>3876.08</v>
      </c>
    </row>
    <row r="1781" spans="1:2">
      <c r="A1781" s="110">
        <v>44427</v>
      </c>
      <c r="B1781" s="116">
        <v>3861.33</v>
      </c>
    </row>
    <row r="1782" spans="1:2">
      <c r="A1782" s="110">
        <v>44426</v>
      </c>
      <c r="B1782" s="116">
        <v>3868.41</v>
      </c>
    </row>
    <row r="1783" spans="1:2">
      <c r="A1783" s="110">
        <v>44425</v>
      </c>
      <c r="B1783" s="116">
        <v>3830.25</v>
      </c>
    </row>
    <row r="1784" spans="1:2">
      <c r="A1784" s="110">
        <v>44424</v>
      </c>
      <c r="B1784" s="116">
        <v>3830.25</v>
      </c>
    </row>
    <row r="1785" spans="1:2">
      <c r="A1785" s="110">
        <v>44423</v>
      </c>
      <c r="B1785" s="116">
        <v>3830.25</v>
      </c>
    </row>
    <row r="1786" spans="1:2">
      <c r="A1786" s="110">
        <v>44422</v>
      </c>
      <c r="B1786" s="116">
        <v>3830.25</v>
      </c>
    </row>
    <row r="1787" spans="1:2">
      <c r="A1787" s="110">
        <v>44421</v>
      </c>
      <c r="B1787" s="116">
        <v>3887.07</v>
      </c>
    </row>
    <row r="1788" spans="1:2">
      <c r="A1788" s="110">
        <v>44420</v>
      </c>
      <c r="B1788" s="116">
        <v>3950.43</v>
      </c>
    </row>
    <row r="1789" spans="1:2">
      <c r="A1789" s="110">
        <v>44419</v>
      </c>
      <c r="B1789" s="116">
        <v>3979.8</v>
      </c>
    </row>
    <row r="1790" spans="1:2">
      <c r="A1790" s="110">
        <v>44418</v>
      </c>
      <c r="B1790" s="116">
        <v>3988.27</v>
      </c>
    </row>
    <row r="1791" spans="1:2">
      <c r="A1791" s="110">
        <v>44417</v>
      </c>
      <c r="B1791" s="116">
        <v>3949.33</v>
      </c>
    </row>
    <row r="1792" spans="1:2">
      <c r="A1792" s="110">
        <v>44416</v>
      </c>
      <c r="B1792" s="116">
        <v>3949.33</v>
      </c>
    </row>
    <row r="1793" spans="1:2">
      <c r="A1793" s="110">
        <v>44415</v>
      </c>
      <c r="B1793" s="116">
        <v>3949.33</v>
      </c>
    </row>
    <row r="1794" spans="1:2">
      <c r="A1794" s="110">
        <v>44414</v>
      </c>
      <c r="B1794" s="116">
        <v>3910.81</v>
      </c>
    </row>
    <row r="1795" spans="1:2">
      <c r="A1795" s="110">
        <v>44413</v>
      </c>
      <c r="B1795" s="116">
        <v>3911.36</v>
      </c>
    </row>
    <row r="1796" spans="1:2">
      <c r="A1796" s="110">
        <v>44412</v>
      </c>
      <c r="B1796" s="116">
        <v>3913.59</v>
      </c>
    </row>
    <row r="1797" spans="1:2">
      <c r="A1797" s="110">
        <v>44411</v>
      </c>
      <c r="B1797" s="116">
        <v>3865.46</v>
      </c>
    </row>
    <row r="1798" spans="1:2">
      <c r="A1798" s="110">
        <v>44410</v>
      </c>
      <c r="B1798" s="116">
        <v>3867.88</v>
      </c>
    </row>
    <row r="1799" spans="1:2">
      <c r="A1799" s="110">
        <v>44409</v>
      </c>
      <c r="B1799" s="116">
        <v>3867.88</v>
      </c>
    </row>
    <row r="1800" spans="1:2">
      <c r="A1800" s="110">
        <v>44408</v>
      </c>
      <c r="B1800" s="116">
        <v>3867.88</v>
      </c>
    </row>
    <row r="1801" spans="1:2">
      <c r="A1801" s="110">
        <v>44407</v>
      </c>
      <c r="B1801" s="116">
        <v>3836.95</v>
      </c>
    </row>
    <row r="1802" spans="1:2">
      <c r="A1802" s="110">
        <v>44406</v>
      </c>
      <c r="B1802" s="116">
        <v>3902.18</v>
      </c>
    </row>
    <row r="1803" spans="1:2">
      <c r="A1803" s="110">
        <v>44405</v>
      </c>
      <c r="B1803" s="116">
        <v>3918.49</v>
      </c>
    </row>
    <row r="1804" spans="1:2">
      <c r="A1804" s="110">
        <v>44404</v>
      </c>
      <c r="B1804" s="116">
        <v>3904.17</v>
      </c>
    </row>
    <row r="1805" spans="1:2">
      <c r="A1805" s="110">
        <v>44403</v>
      </c>
      <c r="B1805" s="116">
        <v>3874.44</v>
      </c>
    </row>
    <row r="1806" spans="1:2">
      <c r="A1806" s="110">
        <v>44402</v>
      </c>
      <c r="B1806" s="116">
        <v>3874.44</v>
      </c>
    </row>
    <row r="1807" spans="1:2">
      <c r="A1807" s="110">
        <v>44401</v>
      </c>
      <c r="B1807" s="116">
        <v>3874.44</v>
      </c>
    </row>
    <row r="1808" spans="1:2">
      <c r="A1808" s="110">
        <v>44400</v>
      </c>
      <c r="B1808" s="116">
        <v>3866.86</v>
      </c>
    </row>
    <row r="1809" spans="1:2">
      <c r="A1809" s="110">
        <v>44399</v>
      </c>
      <c r="B1809" s="116">
        <v>3855.68</v>
      </c>
    </row>
    <row r="1810" spans="1:2">
      <c r="A1810" s="110">
        <v>44398</v>
      </c>
      <c r="B1810" s="116">
        <v>3842.97</v>
      </c>
    </row>
    <row r="1811" spans="1:2">
      <c r="A1811" s="110">
        <v>44397</v>
      </c>
      <c r="B1811" s="116">
        <v>3842.97</v>
      </c>
    </row>
    <row r="1812" spans="1:2">
      <c r="A1812" s="110">
        <v>44396</v>
      </c>
      <c r="B1812" s="116">
        <v>3808.46</v>
      </c>
    </row>
    <row r="1813" spans="1:2">
      <c r="A1813" s="110">
        <v>44395</v>
      </c>
      <c r="B1813" s="116">
        <v>3808.46</v>
      </c>
    </row>
    <row r="1814" spans="1:2">
      <c r="A1814" s="110">
        <v>44394</v>
      </c>
      <c r="B1814" s="116">
        <v>3808.46</v>
      </c>
    </row>
    <row r="1815" spans="1:2">
      <c r="A1815" s="110">
        <v>44393</v>
      </c>
      <c r="B1815" s="116">
        <v>3809.07</v>
      </c>
    </row>
    <row r="1816" spans="1:2">
      <c r="A1816" s="110">
        <v>44392</v>
      </c>
      <c r="B1816" s="116">
        <v>3796.07</v>
      </c>
    </row>
    <row r="1817" spans="1:2">
      <c r="A1817" s="110">
        <v>44391</v>
      </c>
      <c r="B1817" s="116">
        <v>3826.85</v>
      </c>
    </row>
    <row r="1818" spans="1:2">
      <c r="A1818" s="110">
        <v>44390</v>
      </c>
      <c r="B1818" s="116">
        <v>3824.08</v>
      </c>
    </row>
    <row r="1819" spans="1:2">
      <c r="A1819" s="110">
        <v>44389</v>
      </c>
      <c r="B1819" s="116">
        <v>3829.46</v>
      </c>
    </row>
    <row r="1820" spans="1:2">
      <c r="A1820" s="110">
        <v>44388</v>
      </c>
      <c r="B1820" s="116">
        <v>3829.46</v>
      </c>
    </row>
    <row r="1821" spans="1:2">
      <c r="A1821" s="110">
        <v>44387</v>
      </c>
      <c r="B1821" s="116">
        <v>3829.46</v>
      </c>
    </row>
    <row r="1822" spans="1:2">
      <c r="A1822" s="110">
        <v>44386</v>
      </c>
      <c r="B1822" s="116">
        <v>3850.46</v>
      </c>
    </row>
    <row r="1823" spans="1:2">
      <c r="A1823" s="110">
        <v>44385</v>
      </c>
      <c r="B1823" s="116">
        <v>3815.22</v>
      </c>
    </row>
    <row r="1824" spans="1:2">
      <c r="A1824" s="110">
        <v>44384</v>
      </c>
      <c r="B1824" s="116">
        <v>3782.27</v>
      </c>
    </row>
    <row r="1825" spans="1:2">
      <c r="A1825" s="110">
        <v>44383</v>
      </c>
      <c r="B1825" s="116">
        <v>3777.17</v>
      </c>
    </row>
    <row r="1826" spans="1:2">
      <c r="A1826" s="110">
        <v>44382</v>
      </c>
      <c r="B1826" s="116">
        <v>3777.17</v>
      </c>
    </row>
    <row r="1827" spans="1:2">
      <c r="A1827" s="110">
        <v>44381</v>
      </c>
      <c r="B1827" s="116">
        <v>3777.17</v>
      </c>
    </row>
    <row r="1828" spans="1:2">
      <c r="A1828" s="110">
        <v>44380</v>
      </c>
      <c r="B1828" s="116">
        <v>3777.17</v>
      </c>
    </row>
    <row r="1829" spans="1:2">
      <c r="A1829" s="110">
        <v>44379</v>
      </c>
      <c r="B1829" s="116">
        <v>3775.53</v>
      </c>
    </row>
    <row r="1830" spans="1:2">
      <c r="A1830" s="110">
        <v>44378</v>
      </c>
      <c r="B1830" s="116">
        <v>3748.5</v>
      </c>
    </row>
    <row r="1831" spans="1:2">
      <c r="A1831" s="110">
        <v>44377</v>
      </c>
      <c r="B1831" s="116">
        <v>3756.67</v>
      </c>
    </row>
    <row r="1832" spans="1:2">
      <c r="A1832" s="110">
        <v>44376</v>
      </c>
      <c r="B1832" s="116">
        <v>3713.17</v>
      </c>
    </row>
    <row r="1833" spans="1:2">
      <c r="A1833" s="110">
        <v>44375</v>
      </c>
      <c r="B1833" s="116">
        <v>3739.03</v>
      </c>
    </row>
    <row r="1834" spans="1:2">
      <c r="A1834" s="110">
        <v>44374</v>
      </c>
      <c r="B1834" s="116">
        <v>3739.03</v>
      </c>
    </row>
    <row r="1835" spans="1:2">
      <c r="A1835" s="110">
        <v>44373</v>
      </c>
      <c r="B1835" s="116">
        <v>3739.03</v>
      </c>
    </row>
    <row r="1836" spans="1:2">
      <c r="A1836" s="110">
        <v>44372</v>
      </c>
      <c r="B1836" s="116">
        <v>3770.35</v>
      </c>
    </row>
    <row r="1837" spans="1:2">
      <c r="A1837" s="110">
        <v>44371</v>
      </c>
      <c r="B1837" s="116">
        <v>3773.11</v>
      </c>
    </row>
    <row r="1838" spans="1:2">
      <c r="A1838" s="110">
        <v>44370</v>
      </c>
      <c r="B1838" s="116">
        <v>3784.45</v>
      </c>
    </row>
    <row r="1839" spans="1:2">
      <c r="A1839" s="110">
        <v>44369</v>
      </c>
      <c r="B1839" s="116">
        <v>3758.08</v>
      </c>
    </row>
    <row r="1840" spans="1:2">
      <c r="A1840" s="110">
        <v>44368</v>
      </c>
      <c r="B1840" s="116">
        <v>3753.77</v>
      </c>
    </row>
    <row r="1841" spans="1:2">
      <c r="A1841" s="110">
        <v>44367</v>
      </c>
      <c r="B1841" s="116">
        <v>3753.77</v>
      </c>
    </row>
    <row r="1842" spans="1:2">
      <c r="A1842" s="110">
        <v>44366</v>
      </c>
      <c r="B1842" s="116">
        <v>3753.77</v>
      </c>
    </row>
    <row r="1843" spans="1:2">
      <c r="A1843" s="110">
        <v>44365</v>
      </c>
      <c r="B1843" s="116">
        <v>3730.45</v>
      </c>
    </row>
    <row r="1844" spans="1:2">
      <c r="A1844" s="110">
        <v>44364</v>
      </c>
      <c r="B1844" s="116">
        <v>3690.56</v>
      </c>
    </row>
    <row r="1845" spans="1:2">
      <c r="A1845" s="110">
        <v>44363</v>
      </c>
      <c r="B1845" s="116">
        <v>3693.35</v>
      </c>
    </row>
    <row r="1846" spans="1:2">
      <c r="A1846" s="110">
        <v>44362</v>
      </c>
      <c r="B1846" s="116">
        <v>3626.02</v>
      </c>
    </row>
    <row r="1847" spans="1:2">
      <c r="A1847" s="110">
        <v>44361</v>
      </c>
      <c r="B1847" s="116">
        <v>3626.02</v>
      </c>
    </row>
    <row r="1848" spans="1:2">
      <c r="A1848" s="110">
        <v>44360</v>
      </c>
      <c r="B1848" s="116">
        <v>3626.02</v>
      </c>
    </row>
    <row r="1849" spans="1:2">
      <c r="A1849" s="110">
        <v>44359</v>
      </c>
      <c r="B1849" s="116">
        <v>3626.02</v>
      </c>
    </row>
    <row r="1850" spans="1:2">
      <c r="A1850" s="110">
        <v>44358</v>
      </c>
      <c r="B1850" s="116">
        <v>3589.86</v>
      </c>
    </row>
    <row r="1851" spans="1:2">
      <c r="A1851" s="110">
        <v>44357</v>
      </c>
      <c r="B1851" s="116">
        <v>3588.41</v>
      </c>
    </row>
    <row r="1852" spans="1:2">
      <c r="A1852" s="110">
        <v>44356</v>
      </c>
      <c r="B1852" s="116">
        <v>3597.18</v>
      </c>
    </row>
    <row r="1853" spans="1:2">
      <c r="A1853" s="110">
        <v>44355</v>
      </c>
      <c r="B1853" s="116">
        <v>3609.2</v>
      </c>
    </row>
    <row r="1854" spans="1:2">
      <c r="A1854" s="110">
        <v>44354</v>
      </c>
      <c r="B1854" s="116">
        <v>3609.2</v>
      </c>
    </row>
    <row r="1855" spans="1:2">
      <c r="A1855" s="110">
        <v>44353</v>
      </c>
      <c r="B1855" s="116">
        <v>3609.2</v>
      </c>
    </row>
    <row r="1856" spans="1:2">
      <c r="A1856" s="110">
        <v>44352</v>
      </c>
      <c r="B1856" s="116">
        <v>3609.2</v>
      </c>
    </row>
    <row r="1857" spans="1:2">
      <c r="A1857" s="110">
        <v>44351</v>
      </c>
      <c r="B1857" s="116">
        <v>3657.41</v>
      </c>
    </row>
    <row r="1858" spans="1:2">
      <c r="A1858" s="110">
        <v>44350</v>
      </c>
      <c r="B1858" s="116">
        <v>3642.29</v>
      </c>
    </row>
    <row r="1859" spans="1:2">
      <c r="A1859" s="110">
        <v>44349</v>
      </c>
      <c r="B1859" s="116">
        <v>3671.38</v>
      </c>
    </row>
    <row r="1860" spans="1:2">
      <c r="A1860" s="110">
        <v>44348</v>
      </c>
      <c r="B1860" s="116">
        <v>3715.28</v>
      </c>
    </row>
    <row r="1861" spans="1:2">
      <c r="A1861" s="110">
        <v>44347</v>
      </c>
      <c r="B1861" s="116">
        <v>3715.28</v>
      </c>
    </row>
    <row r="1862" spans="1:2">
      <c r="A1862" s="110">
        <v>44346</v>
      </c>
      <c r="B1862" s="116">
        <v>3715.28</v>
      </c>
    </row>
    <row r="1863" spans="1:2">
      <c r="A1863" s="110">
        <v>44345</v>
      </c>
      <c r="B1863" s="116">
        <v>3715.28</v>
      </c>
    </row>
    <row r="1864" spans="1:2">
      <c r="A1864" s="110">
        <v>44344</v>
      </c>
      <c r="B1864" s="116">
        <v>3729.02</v>
      </c>
    </row>
    <row r="1865" spans="1:2">
      <c r="A1865" s="110">
        <v>44343</v>
      </c>
      <c r="B1865" s="116">
        <v>3747.48</v>
      </c>
    </row>
    <row r="1866" spans="1:2">
      <c r="A1866" s="110">
        <v>44342</v>
      </c>
      <c r="B1866" s="116">
        <v>3735.41</v>
      </c>
    </row>
    <row r="1867" spans="1:2">
      <c r="A1867" s="110">
        <v>44341</v>
      </c>
      <c r="B1867" s="116">
        <v>3750.66</v>
      </c>
    </row>
    <row r="1868" spans="1:2">
      <c r="A1868" s="110">
        <v>44340</v>
      </c>
      <c r="B1868" s="116">
        <v>3738.19</v>
      </c>
    </row>
    <row r="1869" spans="1:2">
      <c r="A1869" s="110">
        <v>44339</v>
      </c>
      <c r="B1869" s="116">
        <v>3738.19</v>
      </c>
    </row>
    <row r="1870" spans="1:2">
      <c r="A1870" s="110">
        <v>44338</v>
      </c>
      <c r="B1870" s="116">
        <v>3738.19</v>
      </c>
    </row>
    <row r="1871" spans="1:2">
      <c r="A1871" s="110">
        <v>44337</v>
      </c>
      <c r="B1871" s="116">
        <v>3721.57</v>
      </c>
    </row>
    <row r="1872" spans="1:2">
      <c r="A1872" s="110">
        <v>44336</v>
      </c>
      <c r="B1872" s="116">
        <v>3682.66</v>
      </c>
    </row>
    <row r="1873" spans="1:2">
      <c r="A1873" s="110">
        <v>44335</v>
      </c>
      <c r="B1873" s="116">
        <v>3655.74</v>
      </c>
    </row>
    <row r="1874" spans="1:2">
      <c r="A1874" s="110">
        <v>44334</v>
      </c>
      <c r="B1874" s="116">
        <v>3682.84</v>
      </c>
    </row>
    <row r="1875" spans="1:2">
      <c r="A1875" s="110">
        <v>44333</v>
      </c>
      <c r="B1875" s="116">
        <v>3682.84</v>
      </c>
    </row>
    <row r="1876" spans="1:2">
      <c r="A1876" s="110">
        <v>44332</v>
      </c>
      <c r="B1876" s="116">
        <v>3682.84</v>
      </c>
    </row>
    <row r="1877" spans="1:2">
      <c r="A1877" s="110">
        <v>44331</v>
      </c>
      <c r="B1877" s="116">
        <v>3682.84</v>
      </c>
    </row>
    <row r="1878" spans="1:2">
      <c r="A1878" s="110">
        <v>44330</v>
      </c>
      <c r="B1878" s="116">
        <v>3728.09</v>
      </c>
    </row>
    <row r="1879" spans="1:2">
      <c r="A1879" s="110">
        <v>44329</v>
      </c>
      <c r="B1879" s="116">
        <v>3734.09</v>
      </c>
    </row>
    <row r="1880" spans="1:2">
      <c r="A1880" s="110">
        <v>44328</v>
      </c>
      <c r="B1880" s="116">
        <v>3703.2</v>
      </c>
    </row>
    <row r="1881" spans="1:2">
      <c r="A1881" s="110">
        <v>44327</v>
      </c>
      <c r="B1881" s="116">
        <v>3714.94</v>
      </c>
    </row>
    <row r="1882" spans="1:2">
      <c r="A1882" s="110">
        <v>44326</v>
      </c>
      <c r="B1882" s="116">
        <v>3765.33</v>
      </c>
    </row>
    <row r="1883" spans="1:2">
      <c r="A1883" s="110">
        <v>44325</v>
      </c>
      <c r="B1883" s="116">
        <v>3765.33</v>
      </c>
    </row>
    <row r="1884" spans="1:2">
      <c r="A1884" s="110">
        <v>44324</v>
      </c>
      <c r="B1884" s="116">
        <v>3765.33</v>
      </c>
    </row>
    <row r="1885" spans="1:2">
      <c r="A1885" s="110">
        <v>44323</v>
      </c>
      <c r="B1885" s="116">
        <v>3800.33</v>
      </c>
    </row>
    <row r="1886" spans="1:2">
      <c r="A1886" s="110">
        <v>44322</v>
      </c>
      <c r="B1886" s="116">
        <v>3846.28</v>
      </c>
    </row>
    <row r="1887" spans="1:2">
      <c r="A1887" s="110">
        <v>44321</v>
      </c>
      <c r="B1887" s="116">
        <v>3831.35</v>
      </c>
    </row>
    <row r="1888" spans="1:2">
      <c r="A1888" s="110">
        <v>44320</v>
      </c>
      <c r="B1888" s="116">
        <v>3816.65</v>
      </c>
    </row>
    <row r="1889" spans="1:2">
      <c r="A1889" s="110">
        <v>44319</v>
      </c>
      <c r="B1889" s="116">
        <v>3740.14</v>
      </c>
    </row>
    <row r="1890" spans="1:2">
      <c r="A1890" s="110">
        <v>44318</v>
      </c>
      <c r="B1890" s="116">
        <v>3740.14</v>
      </c>
    </row>
    <row r="1891" spans="1:2">
      <c r="A1891" s="110">
        <v>44317</v>
      </c>
      <c r="B1891" s="116">
        <v>3740.14</v>
      </c>
    </row>
    <row r="1892" spans="1:2">
      <c r="A1892" s="110">
        <v>44316</v>
      </c>
      <c r="B1892" s="116">
        <v>3712.89</v>
      </c>
    </row>
    <row r="1893" spans="1:2">
      <c r="A1893" s="110">
        <v>44315</v>
      </c>
      <c r="B1893" s="116">
        <v>3699.74</v>
      </c>
    </row>
    <row r="1894" spans="1:2">
      <c r="A1894" s="110">
        <v>44314</v>
      </c>
      <c r="B1894" s="116">
        <v>3717.46</v>
      </c>
    </row>
    <row r="1895" spans="1:2">
      <c r="A1895" s="110">
        <v>44313</v>
      </c>
      <c r="B1895" s="116">
        <v>3659.62</v>
      </c>
    </row>
    <row r="1896" spans="1:2">
      <c r="A1896" s="110">
        <v>44312</v>
      </c>
      <c r="B1896" s="116">
        <v>3640.07</v>
      </c>
    </row>
    <row r="1897" spans="1:2">
      <c r="A1897" s="110">
        <v>44311</v>
      </c>
      <c r="B1897" s="116">
        <v>3640.07</v>
      </c>
    </row>
    <row r="1898" spans="1:2">
      <c r="A1898" s="110">
        <v>44310</v>
      </c>
      <c r="B1898" s="116">
        <v>3640.07</v>
      </c>
    </row>
    <row r="1899" spans="1:2">
      <c r="A1899" s="110">
        <v>44309</v>
      </c>
      <c r="B1899" s="116">
        <v>3630.81</v>
      </c>
    </row>
    <row r="1900" spans="1:2">
      <c r="A1900" s="110">
        <v>44308</v>
      </c>
      <c r="B1900" s="116">
        <v>3639.12</v>
      </c>
    </row>
    <row r="1901" spans="1:2">
      <c r="A1901" s="110">
        <v>44307</v>
      </c>
      <c r="B1901" s="116">
        <v>3636.26</v>
      </c>
    </row>
    <row r="1902" spans="1:2">
      <c r="A1902" s="110">
        <v>44306</v>
      </c>
      <c r="B1902" s="116">
        <v>3606.42</v>
      </c>
    </row>
    <row r="1903" spans="1:2">
      <c r="A1903" s="110">
        <v>44305</v>
      </c>
      <c r="B1903" s="116">
        <v>3595.57</v>
      </c>
    </row>
    <row r="1904" spans="1:2">
      <c r="A1904" s="110">
        <v>44304</v>
      </c>
      <c r="B1904" s="116">
        <v>3595.57</v>
      </c>
    </row>
    <row r="1905" spans="1:2">
      <c r="A1905" s="110">
        <v>44303</v>
      </c>
      <c r="B1905" s="116">
        <v>3595.57</v>
      </c>
    </row>
    <row r="1906" spans="1:2">
      <c r="A1906" s="110">
        <v>44302</v>
      </c>
      <c r="B1906" s="116">
        <v>3620.4</v>
      </c>
    </row>
    <row r="1907" spans="1:2">
      <c r="A1907" s="110">
        <v>44301</v>
      </c>
      <c r="B1907" s="116">
        <v>3665.49</v>
      </c>
    </row>
    <row r="1908" spans="1:2">
      <c r="A1908" s="110">
        <v>44300</v>
      </c>
      <c r="B1908" s="116">
        <v>3666.17</v>
      </c>
    </row>
    <row r="1909" spans="1:2">
      <c r="A1909" s="110">
        <v>44299</v>
      </c>
      <c r="B1909" s="116">
        <v>3653.57</v>
      </c>
    </row>
    <row r="1910" spans="1:2">
      <c r="A1910" s="110">
        <v>44298</v>
      </c>
      <c r="B1910" s="116">
        <v>3650.23</v>
      </c>
    </row>
    <row r="1911" spans="1:2">
      <c r="A1911" s="110">
        <v>44297</v>
      </c>
      <c r="B1911" s="116">
        <v>3650.23</v>
      </c>
    </row>
    <row r="1912" spans="1:2">
      <c r="A1912" s="110">
        <v>44296</v>
      </c>
      <c r="B1912" s="116">
        <v>3650.23</v>
      </c>
    </row>
    <row r="1913" spans="1:2">
      <c r="A1913" s="110">
        <v>44295</v>
      </c>
      <c r="B1913" s="116">
        <v>3634.07</v>
      </c>
    </row>
    <row r="1914" spans="1:2">
      <c r="A1914" s="110">
        <v>44294</v>
      </c>
      <c r="B1914" s="116">
        <v>3639.62</v>
      </c>
    </row>
    <row r="1915" spans="1:2">
      <c r="A1915" s="110">
        <v>44293</v>
      </c>
      <c r="B1915" s="116">
        <v>3645.14</v>
      </c>
    </row>
    <row r="1916" spans="1:2">
      <c r="A1916" s="110">
        <v>44292</v>
      </c>
      <c r="B1916" s="116">
        <v>3645.79</v>
      </c>
    </row>
    <row r="1917" spans="1:2">
      <c r="A1917" s="110">
        <v>44291</v>
      </c>
      <c r="B1917" s="116">
        <v>3678.62</v>
      </c>
    </row>
    <row r="1918" spans="1:2">
      <c r="A1918" s="110">
        <v>44290</v>
      </c>
      <c r="B1918" s="116">
        <v>3678.62</v>
      </c>
    </row>
    <row r="1919" spans="1:2">
      <c r="A1919" s="110">
        <v>44289</v>
      </c>
      <c r="B1919" s="116">
        <v>3678.62</v>
      </c>
    </row>
    <row r="1920" spans="1:2">
      <c r="A1920" s="110">
        <v>44288</v>
      </c>
      <c r="B1920" s="116">
        <v>3678.62</v>
      </c>
    </row>
    <row r="1921" spans="1:2">
      <c r="A1921" s="110">
        <v>44287</v>
      </c>
      <c r="B1921" s="116">
        <v>3678.62</v>
      </c>
    </row>
    <row r="1922" spans="1:2">
      <c r="A1922" s="110">
        <v>44286</v>
      </c>
      <c r="B1922" s="116">
        <v>3736.91</v>
      </c>
    </row>
    <row r="1923" spans="1:2">
      <c r="A1923" s="110">
        <v>44285</v>
      </c>
      <c r="B1923" s="116">
        <v>3705.85</v>
      </c>
    </row>
    <row r="1924" spans="1:2">
      <c r="A1924" s="110">
        <v>44284</v>
      </c>
      <c r="B1924" s="116">
        <v>3665.41</v>
      </c>
    </row>
    <row r="1925" spans="1:2">
      <c r="A1925" s="110">
        <v>44283</v>
      </c>
      <c r="B1925" s="116">
        <v>3665.41</v>
      </c>
    </row>
    <row r="1926" spans="1:2">
      <c r="A1926" s="110">
        <v>44282</v>
      </c>
      <c r="B1926" s="116">
        <v>3665.41</v>
      </c>
    </row>
    <row r="1927" spans="1:2">
      <c r="A1927" s="110">
        <v>44281</v>
      </c>
      <c r="B1927" s="116">
        <v>3658.22</v>
      </c>
    </row>
    <row r="1928" spans="1:2">
      <c r="A1928" s="110">
        <v>44280</v>
      </c>
      <c r="B1928" s="116">
        <v>3635.12</v>
      </c>
    </row>
    <row r="1929" spans="1:2">
      <c r="A1929" s="110">
        <v>44279</v>
      </c>
      <c r="B1929" s="116">
        <v>3589.82</v>
      </c>
    </row>
    <row r="1930" spans="1:2">
      <c r="A1930" s="110">
        <v>44278</v>
      </c>
      <c r="B1930" s="116">
        <v>3553.34</v>
      </c>
    </row>
    <row r="1931" spans="1:2">
      <c r="A1931" s="110">
        <v>44277</v>
      </c>
      <c r="B1931" s="116">
        <v>3553.34</v>
      </c>
    </row>
    <row r="1932" spans="1:2">
      <c r="A1932" s="110">
        <v>44276</v>
      </c>
      <c r="B1932" s="116">
        <v>3553.34</v>
      </c>
    </row>
    <row r="1933" spans="1:2">
      <c r="A1933" s="110">
        <v>44275</v>
      </c>
      <c r="B1933" s="116">
        <v>3553.34</v>
      </c>
    </row>
    <row r="1934" spans="1:2">
      <c r="A1934" s="110">
        <v>44274</v>
      </c>
      <c r="B1934" s="116">
        <v>3569.45</v>
      </c>
    </row>
    <row r="1935" spans="1:2">
      <c r="A1935" s="110">
        <v>44273</v>
      </c>
      <c r="B1935" s="116">
        <v>3578.02</v>
      </c>
    </row>
    <row r="1936" spans="1:2">
      <c r="A1936" s="110">
        <v>44272</v>
      </c>
      <c r="B1936" s="116">
        <v>3553.51</v>
      </c>
    </row>
    <row r="1937" spans="1:2">
      <c r="A1937" s="110">
        <v>44271</v>
      </c>
      <c r="B1937" s="116">
        <v>3575.63</v>
      </c>
    </row>
    <row r="1938" spans="1:2">
      <c r="A1938" s="110">
        <v>44270</v>
      </c>
      <c r="B1938" s="116">
        <v>3575.3</v>
      </c>
    </row>
    <row r="1939" spans="1:2">
      <c r="A1939" s="110">
        <v>44269</v>
      </c>
      <c r="B1939" s="116">
        <v>3575.3</v>
      </c>
    </row>
    <row r="1940" spans="1:2">
      <c r="A1940" s="110">
        <v>44268</v>
      </c>
      <c r="B1940" s="116">
        <v>3575.3</v>
      </c>
    </row>
    <row r="1941" spans="1:2">
      <c r="A1941" s="110">
        <v>44267</v>
      </c>
      <c r="B1941" s="116">
        <v>3534.62</v>
      </c>
    </row>
    <row r="1942" spans="1:2">
      <c r="A1942" s="110">
        <v>44266</v>
      </c>
      <c r="B1942" s="116">
        <v>3561.91</v>
      </c>
    </row>
    <row r="1943" spans="1:2">
      <c r="A1943" s="110">
        <v>44265</v>
      </c>
      <c r="B1943" s="116">
        <v>3598.77</v>
      </c>
    </row>
    <row r="1944" spans="1:2">
      <c r="A1944" s="110">
        <v>44264</v>
      </c>
      <c r="B1944" s="116">
        <v>3623.61</v>
      </c>
    </row>
    <row r="1945" spans="1:2">
      <c r="A1945" s="110">
        <v>44263</v>
      </c>
      <c r="B1945" s="116">
        <v>3640.2</v>
      </c>
    </row>
    <row r="1946" spans="1:2">
      <c r="A1946" s="110">
        <v>44262</v>
      </c>
      <c r="B1946" s="116">
        <v>3640.2</v>
      </c>
    </row>
    <row r="1947" spans="1:2">
      <c r="A1947" s="110">
        <v>44261</v>
      </c>
      <c r="B1947" s="116">
        <v>3640.2</v>
      </c>
    </row>
    <row r="1948" spans="1:2">
      <c r="A1948" s="110">
        <v>44260</v>
      </c>
      <c r="B1948" s="116">
        <v>3647.99</v>
      </c>
    </row>
    <row r="1949" spans="1:2">
      <c r="A1949" s="110">
        <v>44259</v>
      </c>
      <c r="B1949" s="116">
        <v>3676.94</v>
      </c>
    </row>
    <row r="1950" spans="1:2">
      <c r="A1950" s="110">
        <v>44258</v>
      </c>
      <c r="B1950" s="116">
        <v>3646.61</v>
      </c>
    </row>
    <row r="1951" spans="1:2">
      <c r="A1951" s="110">
        <v>44257</v>
      </c>
      <c r="B1951" s="116">
        <v>3622.36</v>
      </c>
    </row>
    <row r="1952" spans="1:2">
      <c r="A1952" s="110">
        <v>44256</v>
      </c>
      <c r="B1952" s="116">
        <v>3624.39</v>
      </c>
    </row>
    <row r="1953" spans="1:2">
      <c r="A1953" s="110">
        <v>44255</v>
      </c>
      <c r="B1953" s="116">
        <v>3624.39</v>
      </c>
    </row>
    <row r="1954" spans="1:2">
      <c r="A1954" s="110">
        <v>44254</v>
      </c>
      <c r="B1954" s="116">
        <v>3624.39</v>
      </c>
    </row>
    <row r="1955" spans="1:2">
      <c r="A1955" s="110">
        <v>44253</v>
      </c>
      <c r="B1955" s="116">
        <v>3588.23</v>
      </c>
    </row>
    <row r="1956" spans="1:2">
      <c r="A1956" s="110">
        <v>44252</v>
      </c>
      <c r="B1956" s="116">
        <v>3578.29</v>
      </c>
    </row>
    <row r="1957" spans="1:2">
      <c r="A1957" s="110">
        <v>44251</v>
      </c>
      <c r="B1957" s="116">
        <v>3590.37</v>
      </c>
    </row>
    <row r="1958" spans="1:2">
      <c r="A1958" s="110">
        <v>44250</v>
      </c>
      <c r="B1958" s="116">
        <v>3602.41</v>
      </c>
    </row>
    <row r="1959" spans="1:2">
      <c r="A1959" s="110">
        <v>44249</v>
      </c>
      <c r="B1959" s="116">
        <v>3555.4</v>
      </c>
    </row>
    <row r="1960" spans="1:2">
      <c r="A1960" s="110">
        <v>44248</v>
      </c>
      <c r="B1960" s="116">
        <v>3555.4</v>
      </c>
    </row>
    <row r="1961" spans="1:2">
      <c r="A1961" s="110">
        <v>44247</v>
      </c>
      <c r="B1961" s="116">
        <v>3555.4</v>
      </c>
    </row>
    <row r="1962" spans="1:2">
      <c r="A1962" s="110">
        <v>44246</v>
      </c>
      <c r="B1962" s="116">
        <v>3537.86</v>
      </c>
    </row>
    <row r="1963" spans="1:2">
      <c r="A1963" s="110">
        <v>44245</v>
      </c>
      <c r="B1963" s="116">
        <v>3545.84</v>
      </c>
    </row>
    <row r="1964" spans="1:2">
      <c r="A1964" s="110">
        <v>44244</v>
      </c>
      <c r="B1964" s="116">
        <v>3518.19</v>
      </c>
    </row>
    <row r="1965" spans="1:2">
      <c r="A1965" s="110">
        <v>44243</v>
      </c>
      <c r="B1965" s="116">
        <v>3515.65</v>
      </c>
    </row>
    <row r="1966" spans="1:2">
      <c r="A1966" s="110">
        <v>44242</v>
      </c>
      <c r="B1966" s="116">
        <v>3515.65</v>
      </c>
    </row>
    <row r="1967" spans="1:2">
      <c r="A1967" s="110">
        <v>44241</v>
      </c>
      <c r="B1967" s="116">
        <v>3515.65</v>
      </c>
    </row>
    <row r="1968" spans="1:2">
      <c r="A1968" s="110">
        <v>44240</v>
      </c>
      <c r="B1968" s="116">
        <v>3515.65</v>
      </c>
    </row>
    <row r="1969" spans="1:2">
      <c r="A1969" s="110">
        <v>44239</v>
      </c>
      <c r="B1969" s="116">
        <v>3525.45</v>
      </c>
    </row>
    <row r="1970" spans="1:2">
      <c r="A1970" s="110">
        <v>44238</v>
      </c>
      <c r="B1970" s="116">
        <v>3557.16</v>
      </c>
    </row>
    <row r="1971" spans="1:2">
      <c r="A1971" s="110">
        <v>44237</v>
      </c>
      <c r="B1971" s="116">
        <v>3583.23</v>
      </c>
    </row>
    <row r="1972" spans="1:2">
      <c r="A1972" s="110">
        <v>44236</v>
      </c>
      <c r="B1972" s="116">
        <v>3554.65</v>
      </c>
    </row>
    <row r="1973" spans="1:2">
      <c r="A1973" s="110">
        <v>44235</v>
      </c>
      <c r="B1973" s="116">
        <v>3543.28</v>
      </c>
    </row>
    <row r="1974" spans="1:2">
      <c r="A1974" s="110">
        <v>44234</v>
      </c>
      <c r="B1974" s="116">
        <v>3543.28</v>
      </c>
    </row>
    <row r="1975" spans="1:2">
      <c r="A1975" s="110">
        <v>44233</v>
      </c>
      <c r="B1975" s="116">
        <v>3543.28</v>
      </c>
    </row>
    <row r="1976" spans="1:2">
      <c r="A1976" s="110">
        <v>44232</v>
      </c>
      <c r="B1976" s="116">
        <v>3558.63</v>
      </c>
    </row>
    <row r="1977" spans="1:2">
      <c r="A1977" s="110">
        <v>44231</v>
      </c>
      <c r="B1977" s="116">
        <v>3522.57</v>
      </c>
    </row>
    <row r="1978" spans="1:2">
      <c r="A1978" s="110">
        <v>44230</v>
      </c>
      <c r="B1978" s="116">
        <v>3534.99</v>
      </c>
    </row>
    <row r="1979" spans="1:2">
      <c r="A1979" s="110">
        <v>44229</v>
      </c>
      <c r="B1979" s="116">
        <v>3561.37</v>
      </c>
    </row>
    <row r="1980" spans="1:2">
      <c r="A1980" s="110">
        <v>44228</v>
      </c>
      <c r="B1980" s="116">
        <v>3559.46</v>
      </c>
    </row>
    <row r="1981" spans="1:2">
      <c r="A1981" s="110">
        <v>44227</v>
      </c>
      <c r="B1981" s="116">
        <v>3559.46</v>
      </c>
    </row>
    <row r="1982" spans="1:2">
      <c r="A1982" s="110">
        <v>44226</v>
      </c>
      <c r="B1982" s="116">
        <v>3559.46</v>
      </c>
    </row>
    <row r="1983" spans="1:2">
      <c r="A1983" s="110">
        <v>44225</v>
      </c>
      <c r="B1983" s="116">
        <v>3585.44</v>
      </c>
    </row>
    <row r="1984" spans="1:2">
      <c r="A1984" s="110">
        <v>44224</v>
      </c>
      <c r="B1984" s="116">
        <v>3636.91</v>
      </c>
    </row>
    <row r="1985" spans="1:2">
      <c r="A1985" s="110">
        <v>44223</v>
      </c>
      <c r="B1985" s="116">
        <v>3591.48</v>
      </c>
    </row>
    <row r="1986" spans="1:2">
      <c r="A1986" s="110">
        <v>44222</v>
      </c>
      <c r="B1986" s="116">
        <v>3582.41</v>
      </c>
    </row>
    <row r="1987" spans="1:2">
      <c r="A1987" s="110">
        <v>44221</v>
      </c>
      <c r="B1987" s="116">
        <v>3525.25</v>
      </c>
    </row>
    <row r="1988" spans="1:2">
      <c r="A1988" s="110">
        <v>44220</v>
      </c>
      <c r="B1988" s="116">
        <v>3525.25</v>
      </c>
    </row>
    <row r="1989" spans="1:2">
      <c r="A1989" s="110">
        <v>44219</v>
      </c>
      <c r="B1989" s="116">
        <v>3525.25</v>
      </c>
    </row>
    <row r="1990" spans="1:2">
      <c r="A1990" s="110">
        <v>44218</v>
      </c>
      <c r="B1990" s="116">
        <v>3477.48</v>
      </c>
    </row>
    <row r="1991" spans="1:2">
      <c r="A1991" s="110">
        <v>44217</v>
      </c>
      <c r="B1991" s="116">
        <v>3476.19</v>
      </c>
    </row>
    <row r="1992" spans="1:2">
      <c r="A1992" s="110">
        <v>44216</v>
      </c>
      <c r="B1992" s="116">
        <v>3482.03</v>
      </c>
    </row>
    <row r="1993" spans="1:2">
      <c r="A1993" s="110">
        <v>44215</v>
      </c>
      <c r="B1993" s="116">
        <v>3466.8</v>
      </c>
    </row>
    <row r="1994" spans="1:2">
      <c r="A1994" s="110">
        <v>44214</v>
      </c>
      <c r="B1994" s="116">
        <v>3466.8</v>
      </c>
    </row>
    <row r="1995" spans="1:2">
      <c r="A1995" s="110">
        <v>44213</v>
      </c>
      <c r="B1995" s="116">
        <v>3466.8</v>
      </c>
    </row>
    <row r="1996" spans="1:2">
      <c r="A1996" s="110">
        <v>44212</v>
      </c>
      <c r="B1996" s="116">
        <v>3466.8</v>
      </c>
    </row>
    <row r="1997" spans="1:2">
      <c r="A1997" s="110">
        <v>44211</v>
      </c>
      <c r="B1997" s="116">
        <v>3469.76</v>
      </c>
    </row>
    <row r="1998" spans="1:2">
      <c r="A1998" s="110">
        <v>44210</v>
      </c>
      <c r="B1998" s="116">
        <v>3478.36</v>
      </c>
    </row>
    <row r="1999" spans="1:2">
      <c r="A1999" s="110">
        <v>44209</v>
      </c>
      <c r="B1999" s="116">
        <v>3487.65</v>
      </c>
    </row>
    <row r="2000" spans="1:2">
      <c r="A2000" s="110">
        <v>44208</v>
      </c>
      <c r="B2000" s="116">
        <v>3478.11</v>
      </c>
    </row>
    <row r="2001" spans="1:2">
      <c r="A2001" s="110">
        <v>44207</v>
      </c>
      <c r="B2001" s="116">
        <v>3478.11</v>
      </c>
    </row>
    <row r="2002" spans="1:2">
      <c r="A2002" s="110">
        <v>44206</v>
      </c>
      <c r="B2002" s="116">
        <v>3478.11</v>
      </c>
    </row>
    <row r="2003" spans="1:2">
      <c r="A2003" s="110">
        <v>44205</v>
      </c>
      <c r="B2003" s="116">
        <v>3478.11</v>
      </c>
    </row>
    <row r="2004" spans="1:2">
      <c r="A2004" s="110">
        <v>44204</v>
      </c>
      <c r="B2004" s="116">
        <v>3459.39</v>
      </c>
    </row>
    <row r="2005" spans="1:2">
      <c r="A2005" s="110">
        <v>44203</v>
      </c>
      <c r="B2005" s="116">
        <v>3428.04</v>
      </c>
    </row>
    <row r="2006" spans="1:2">
      <c r="A2006" s="110">
        <v>44202</v>
      </c>
      <c r="B2006" s="116">
        <v>3450.74</v>
      </c>
    </row>
    <row r="2007" spans="1:2">
      <c r="A2007" s="110">
        <v>44201</v>
      </c>
      <c r="B2007" s="116">
        <v>3420.78</v>
      </c>
    </row>
    <row r="2008" spans="1:2">
      <c r="A2008" s="110">
        <v>44200</v>
      </c>
      <c r="B2008" s="116">
        <v>3432.5</v>
      </c>
    </row>
    <row r="2009" spans="1:2">
      <c r="A2009" s="110">
        <v>44199</v>
      </c>
      <c r="B2009" s="116">
        <v>3432.5</v>
      </c>
    </row>
    <row r="2010" spans="1:2">
      <c r="A2010" s="110">
        <v>44198</v>
      </c>
      <c r="B2010" s="116">
        <v>3432.5</v>
      </c>
    </row>
    <row r="2011" spans="1:2">
      <c r="A2011" s="110">
        <v>44197</v>
      </c>
      <c r="B2011" s="116">
        <v>3432.5</v>
      </c>
    </row>
    <row r="2012" spans="1:2">
      <c r="A2012" s="110">
        <v>44196</v>
      </c>
      <c r="B2012" s="116">
        <v>3432.5</v>
      </c>
    </row>
    <row r="2013" spans="1:2">
      <c r="A2013" s="110">
        <v>44195</v>
      </c>
      <c r="B2013" s="116">
        <v>3482.1</v>
      </c>
    </row>
    <row r="2014" spans="1:2">
      <c r="A2014" s="110">
        <v>44194</v>
      </c>
      <c r="B2014" s="116">
        <v>3495.39</v>
      </c>
    </row>
    <row r="2015" spans="1:2">
      <c r="A2015" s="110">
        <v>44193</v>
      </c>
      <c r="B2015" s="116">
        <v>3493.77</v>
      </c>
    </row>
    <row r="2016" spans="1:2">
      <c r="A2016" s="110">
        <v>44192</v>
      </c>
      <c r="B2016" s="116">
        <v>3493.77</v>
      </c>
    </row>
    <row r="2017" spans="1:2">
      <c r="A2017" s="110">
        <v>44191</v>
      </c>
      <c r="B2017" s="116">
        <v>3493.77</v>
      </c>
    </row>
    <row r="2018" spans="1:2">
      <c r="A2018" s="110">
        <v>44190</v>
      </c>
      <c r="B2018" s="116">
        <v>3493.77</v>
      </c>
    </row>
    <row r="2019" spans="1:2">
      <c r="A2019" s="110">
        <v>44189</v>
      </c>
      <c r="B2019" s="116">
        <v>3482.51</v>
      </c>
    </row>
    <row r="2020" spans="1:2">
      <c r="A2020" s="110">
        <v>44188</v>
      </c>
      <c r="B2020" s="116">
        <v>3444.9</v>
      </c>
    </row>
    <row r="2021" spans="1:2">
      <c r="A2021" s="110">
        <v>44187</v>
      </c>
      <c r="B2021" s="116">
        <v>3442.41</v>
      </c>
    </row>
    <row r="2022" spans="1:2">
      <c r="A2022" s="110">
        <v>44186</v>
      </c>
      <c r="B2022" s="116">
        <v>3420.26</v>
      </c>
    </row>
    <row r="2023" spans="1:2">
      <c r="A2023" s="110">
        <v>44185</v>
      </c>
      <c r="B2023" s="116">
        <v>3420.26</v>
      </c>
    </row>
    <row r="2024" spans="1:2">
      <c r="A2024" s="110">
        <v>44184</v>
      </c>
      <c r="B2024" s="116">
        <v>3420.26</v>
      </c>
    </row>
    <row r="2025" spans="1:2">
      <c r="A2025" s="110">
        <v>44183</v>
      </c>
      <c r="B2025" s="116">
        <v>3410.82</v>
      </c>
    </row>
    <row r="2026" spans="1:2">
      <c r="A2026" s="110">
        <v>44182</v>
      </c>
      <c r="B2026" s="116">
        <v>3416.21</v>
      </c>
    </row>
    <row r="2027" spans="1:2">
      <c r="A2027" s="110">
        <v>44181</v>
      </c>
      <c r="B2027" s="116">
        <v>3422.44</v>
      </c>
    </row>
    <row r="2028" spans="1:2">
      <c r="A2028" s="110">
        <v>44180</v>
      </c>
      <c r="B2028" s="116">
        <v>3426.97</v>
      </c>
    </row>
    <row r="2029" spans="1:2">
      <c r="A2029" s="110">
        <v>44179</v>
      </c>
      <c r="B2029" s="116">
        <v>3433.45</v>
      </c>
    </row>
    <row r="2030" spans="1:2">
      <c r="A2030" s="110">
        <v>44178</v>
      </c>
      <c r="B2030" s="116">
        <v>3433.45</v>
      </c>
    </row>
    <row r="2031" spans="1:2">
      <c r="A2031" s="110">
        <v>44177</v>
      </c>
      <c r="B2031" s="116">
        <v>3433.45</v>
      </c>
    </row>
    <row r="2032" spans="1:2">
      <c r="A2032" s="110">
        <v>44176</v>
      </c>
      <c r="B2032" s="116">
        <v>3448.89</v>
      </c>
    </row>
    <row r="2033" spans="1:2">
      <c r="A2033" s="110">
        <v>44175</v>
      </c>
      <c r="B2033" s="116">
        <v>3465.76</v>
      </c>
    </row>
    <row r="2034" spans="1:2">
      <c r="A2034" s="110">
        <v>44174</v>
      </c>
      <c r="B2034" s="116">
        <v>3487.65</v>
      </c>
    </row>
    <row r="2035" spans="1:2">
      <c r="A2035" s="110">
        <v>44173</v>
      </c>
      <c r="B2035" s="116">
        <v>3487.65</v>
      </c>
    </row>
    <row r="2036" spans="1:2">
      <c r="A2036" s="110">
        <v>44172</v>
      </c>
      <c r="B2036" s="116">
        <v>3467.49</v>
      </c>
    </row>
    <row r="2037" spans="1:2">
      <c r="A2037" s="110">
        <v>44171</v>
      </c>
      <c r="B2037" s="116">
        <v>3467.49</v>
      </c>
    </row>
    <row r="2038" spans="1:2">
      <c r="A2038" s="110">
        <v>44170</v>
      </c>
      <c r="B2038" s="116">
        <v>3467.49</v>
      </c>
    </row>
    <row r="2039" spans="1:2">
      <c r="A2039" s="110">
        <v>44169</v>
      </c>
      <c r="B2039" s="116">
        <v>3481.44</v>
      </c>
    </row>
    <row r="2040" spans="1:2">
      <c r="A2040" s="110">
        <v>44168</v>
      </c>
      <c r="B2040" s="116">
        <v>3533.21</v>
      </c>
    </row>
    <row r="2041" spans="1:2">
      <c r="A2041" s="110">
        <v>44167</v>
      </c>
      <c r="B2041" s="116">
        <v>3558.57</v>
      </c>
    </row>
    <row r="2042" spans="1:2">
      <c r="A2042" s="110">
        <v>44166</v>
      </c>
      <c r="B2042" s="116">
        <v>3591.84</v>
      </c>
    </row>
    <row r="2043" spans="1:2">
      <c r="A2043" s="110">
        <v>44165</v>
      </c>
      <c r="B2043" s="116">
        <v>3611.44</v>
      </c>
    </row>
    <row r="2044" spans="1:2">
      <c r="A2044" s="110">
        <v>44164</v>
      </c>
      <c r="B2044" s="116">
        <v>3611.44</v>
      </c>
    </row>
    <row r="2045" spans="1:2">
      <c r="A2045" s="110">
        <v>44163</v>
      </c>
      <c r="B2045" s="116">
        <v>3611.44</v>
      </c>
    </row>
    <row r="2046" spans="1:2">
      <c r="A2046" s="110">
        <v>44162</v>
      </c>
      <c r="B2046" s="116">
        <v>3620.39</v>
      </c>
    </row>
    <row r="2047" spans="1:2">
      <c r="A2047" s="110">
        <v>44161</v>
      </c>
      <c r="B2047" s="116">
        <v>3620.39</v>
      </c>
    </row>
    <row r="2048" spans="1:2">
      <c r="A2048" s="110">
        <v>44160</v>
      </c>
      <c r="B2048" s="116">
        <v>3643.24</v>
      </c>
    </row>
    <row r="2049" spans="1:2">
      <c r="A2049" s="110">
        <v>44159</v>
      </c>
      <c r="B2049" s="116">
        <v>3632.92</v>
      </c>
    </row>
    <row r="2050" spans="1:2">
      <c r="A2050" s="110">
        <v>44158</v>
      </c>
      <c r="B2050" s="116">
        <v>3649.9</v>
      </c>
    </row>
    <row r="2051" spans="1:2">
      <c r="A2051" s="110">
        <v>44157</v>
      </c>
      <c r="B2051" s="116">
        <v>3649.9</v>
      </c>
    </row>
    <row r="2052" spans="1:2">
      <c r="A2052" s="110">
        <v>44156</v>
      </c>
      <c r="B2052" s="116">
        <v>3649.9</v>
      </c>
    </row>
    <row r="2053" spans="1:2">
      <c r="A2053" s="110">
        <v>44155</v>
      </c>
      <c r="B2053" s="116">
        <v>3647.1</v>
      </c>
    </row>
    <row r="2054" spans="1:2">
      <c r="A2054" s="110">
        <v>44154</v>
      </c>
      <c r="B2054" s="116">
        <v>3647.73</v>
      </c>
    </row>
    <row r="2055" spans="1:2">
      <c r="A2055" s="110">
        <v>44153</v>
      </c>
      <c r="B2055" s="116">
        <v>3635.19</v>
      </c>
    </row>
    <row r="2056" spans="1:2">
      <c r="A2056" s="110">
        <v>44152</v>
      </c>
      <c r="B2056" s="116">
        <v>3639.95</v>
      </c>
    </row>
    <row r="2057" spans="1:2">
      <c r="A2057" s="110">
        <v>44151</v>
      </c>
      <c r="B2057" s="116">
        <v>3639.95</v>
      </c>
    </row>
    <row r="2058" spans="1:2">
      <c r="A2058" s="110">
        <v>44150</v>
      </c>
      <c r="B2058" s="116">
        <v>3639.95</v>
      </c>
    </row>
    <row r="2059" spans="1:2">
      <c r="A2059" s="110">
        <v>44149</v>
      </c>
      <c r="B2059" s="116">
        <v>3639.95</v>
      </c>
    </row>
    <row r="2060" spans="1:2">
      <c r="A2060" s="110">
        <v>44148</v>
      </c>
      <c r="B2060" s="116">
        <v>3646.22</v>
      </c>
    </row>
    <row r="2061" spans="1:2">
      <c r="A2061" s="110">
        <v>44147</v>
      </c>
      <c r="B2061" s="116">
        <v>3650.5</v>
      </c>
    </row>
    <row r="2062" spans="1:2">
      <c r="A2062" s="110">
        <v>44146</v>
      </c>
      <c r="B2062" s="116">
        <v>3650.5</v>
      </c>
    </row>
    <row r="2063" spans="1:2">
      <c r="A2063" s="110">
        <v>44145</v>
      </c>
      <c r="B2063" s="116">
        <v>3646.15</v>
      </c>
    </row>
    <row r="2064" spans="1:2">
      <c r="A2064" s="110">
        <v>44144</v>
      </c>
      <c r="B2064" s="116">
        <v>3738.19</v>
      </c>
    </row>
    <row r="2065" spans="1:2">
      <c r="A2065" s="110">
        <v>44143</v>
      </c>
      <c r="B2065" s="116">
        <v>3738.19</v>
      </c>
    </row>
    <row r="2066" spans="1:2">
      <c r="A2066" s="110">
        <v>44142</v>
      </c>
      <c r="B2066" s="116">
        <v>3738.19</v>
      </c>
    </row>
    <row r="2067" spans="1:2">
      <c r="A2067" s="110">
        <v>44141</v>
      </c>
      <c r="B2067" s="116">
        <v>3763.82</v>
      </c>
    </row>
    <row r="2068" spans="1:2">
      <c r="A2068" s="110">
        <v>44140</v>
      </c>
      <c r="B2068" s="116">
        <v>3807.13</v>
      </c>
    </row>
    <row r="2069" spans="1:2">
      <c r="A2069" s="110">
        <v>44139</v>
      </c>
      <c r="B2069" s="116">
        <v>3823.45</v>
      </c>
    </row>
    <row r="2070" spans="1:2">
      <c r="A2070" s="110">
        <v>44138</v>
      </c>
      <c r="B2070" s="116">
        <v>3858.56</v>
      </c>
    </row>
    <row r="2071" spans="1:2">
      <c r="A2071" s="110">
        <v>44137</v>
      </c>
      <c r="B2071" s="116">
        <v>3858.56</v>
      </c>
    </row>
    <row r="2072" spans="1:2">
      <c r="A2072" s="110">
        <v>44136</v>
      </c>
      <c r="B2072" s="116">
        <v>3858.56</v>
      </c>
    </row>
    <row r="2073" spans="1:2">
      <c r="A2073" s="110">
        <v>44135</v>
      </c>
      <c r="B2073" s="116">
        <v>3858.56</v>
      </c>
    </row>
    <row r="2074" spans="1:2">
      <c r="A2074" s="110">
        <v>44134</v>
      </c>
      <c r="B2074" s="116">
        <v>3849.53</v>
      </c>
    </row>
    <row r="2075" spans="1:2">
      <c r="A2075" s="110">
        <v>44133</v>
      </c>
      <c r="B2075" s="116">
        <v>3841.46</v>
      </c>
    </row>
    <row r="2076" spans="1:2">
      <c r="A2076" s="110">
        <v>44132</v>
      </c>
      <c r="B2076" s="116">
        <v>3810.23</v>
      </c>
    </row>
    <row r="2077" spans="1:2">
      <c r="A2077" s="110">
        <v>44131</v>
      </c>
      <c r="B2077" s="116">
        <v>3812.82</v>
      </c>
    </row>
    <row r="2078" spans="1:2">
      <c r="A2078" s="110">
        <v>44130</v>
      </c>
      <c r="B2078" s="116">
        <v>3782.66</v>
      </c>
    </row>
    <row r="2079" spans="1:2">
      <c r="A2079" s="110">
        <v>44129</v>
      </c>
      <c r="B2079" s="116">
        <v>3782.66</v>
      </c>
    </row>
    <row r="2080" spans="1:2">
      <c r="A2080" s="110">
        <v>44128</v>
      </c>
      <c r="B2080" s="116">
        <v>3782.66</v>
      </c>
    </row>
    <row r="2081" spans="1:2">
      <c r="A2081" s="110">
        <v>44127</v>
      </c>
      <c r="B2081" s="116">
        <v>3776.73</v>
      </c>
    </row>
    <row r="2082" spans="1:2">
      <c r="A2082" s="110">
        <v>44126</v>
      </c>
      <c r="B2082" s="116">
        <v>3784.51</v>
      </c>
    </row>
    <row r="2083" spans="1:2">
      <c r="A2083" s="110">
        <v>44125</v>
      </c>
      <c r="B2083" s="116">
        <v>3830.79</v>
      </c>
    </row>
    <row r="2084" spans="1:2">
      <c r="A2084" s="110">
        <v>44124</v>
      </c>
      <c r="B2084" s="116">
        <v>3842.76</v>
      </c>
    </row>
    <row r="2085" spans="1:2">
      <c r="A2085" s="110">
        <v>44123</v>
      </c>
      <c r="B2085" s="116">
        <v>3846.48</v>
      </c>
    </row>
    <row r="2086" spans="1:2">
      <c r="A2086" s="110">
        <v>44122</v>
      </c>
      <c r="B2086" s="116">
        <v>3846.48</v>
      </c>
    </row>
    <row r="2087" spans="1:2">
      <c r="A2087" s="110">
        <v>44121</v>
      </c>
      <c r="B2087" s="116">
        <v>3846.48</v>
      </c>
    </row>
    <row r="2088" spans="1:2">
      <c r="A2088" s="110">
        <v>44120</v>
      </c>
      <c r="B2088" s="116">
        <v>3854.47</v>
      </c>
    </row>
    <row r="2089" spans="1:2">
      <c r="A2089" s="110">
        <v>44119</v>
      </c>
      <c r="B2089" s="116">
        <v>3843.59</v>
      </c>
    </row>
    <row r="2090" spans="1:2">
      <c r="A2090" s="110">
        <v>44118</v>
      </c>
      <c r="B2090" s="116">
        <v>3856.32</v>
      </c>
    </row>
    <row r="2091" spans="1:2">
      <c r="A2091" s="110">
        <v>44117</v>
      </c>
      <c r="B2091" s="116">
        <v>3824.25</v>
      </c>
    </row>
    <row r="2092" spans="1:2">
      <c r="A2092" s="110">
        <v>44116</v>
      </c>
      <c r="B2092" s="116">
        <v>3824.25</v>
      </c>
    </row>
    <row r="2093" spans="1:2">
      <c r="A2093" s="110">
        <v>44115</v>
      </c>
      <c r="B2093" s="116">
        <v>3824.25</v>
      </c>
    </row>
    <row r="2094" spans="1:2">
      <c r="A2094" s="110">
        <v>44114</v>
      </c>
      <c r="B2094" s="116">
        <v>3824.25</v>
      </c>
    </row>
    <row r="2095" spans="1:2">
      <c r="A2095" s="110">
        <v>44113</v>
      </c>
      <c r="B2095" s="116">
        <v>3839.73</v>
      </c>
    </row>
    <row r="2096" spans="1:2">
      <c r="A2096" s="110">
        <v>44112</v>
      </c>
      <c r="B2096" s="116">
        <v>3837.79</v>
      </c>
    </row>
    <row r="2097" spans="1:2">
      <c r="A2097" s="110">
        <v>44111</v>
      </c>
      <c r="B2097" s="116">
        <v>3826.77</v>
      </c>
    </row>
    <row r="2098" spans="1:2">
      <c r="A2098" s="110">
        <v>44110</v>
      </c>
      <c r="B2098" s="116">
        <v>3843.75</v>
      </c>
    </row>
    <row r="2099" spans="1:2">
      <c r="A2099" s="110">
        <v>44109</v>
      </c>
      <c r="B2099" s="116">
        <v>3881.8</v>
      </c>
    </row>
    <row r="2100" spans="1:2">
      <c r="A2100" s="110">
        <v>44108</v>
      </c>
      <c r="B2100" s="116">
        <v>3881.8</v>
      </c>
    </row>
    <row r="2101" spans="1:2">
      <c r="A2101" s="110">
        <v>44107</v>
      </c>
      <c r="B2101" s="116">
        <v>3881.8</v>
      </c>
    </row>
    <row r="2102" spans="1:2">
      <c r="A2102" s="110">
        <v>44106</v>
      </c>
      <c r="B2102" s="116">
        <v>3842.34</v>
      </c>
    </row>
    <row r="2103" spans="1:2">
      <c r="A2103" s="110">
        <v>44105</v>
      </c>
      <c r="B2103" s="116">
        <v>3865.47</v>
      </c>
    </row>
    <row r="2104" spans="1:2">
      <c r="A2104" s="110">
        <v>44104</v>
      </c>
      <c r="B2104" s="116">
        <v>3878.94</v>
      </c>
    </row>
    <row r="2105" spans="1:2">
      <c r="A2105" s="110">
        <v>44103</v>
      </c>
      <c r="B2105" s="116">
        <v>3859.9</v>
      </c>
    </row>
    <row r="2106" spans="1:2">
      <c r="A2106" s="110">
        <v>44102</v>
      </c>
      <c r="B2106" s="116">
        <v>3867.81</v>
      </c>
    </row>
    <row r="2107" spans="1:2">
      <c r="A2107" s="110">
        <v>44101</v>
      </c>
      <c r="B2107" s="116">
        <v>3867.81</v>
      </c>
    </row>
    <row r="2108" spans="1:2">
      <c r="A2108" s="110">
        <v>44100</v>
      </c>
      <c r="B2108" s="116">
        <v>3867.81</v>
      </c>
    </row>
    <row r="2109" spans="1:2">
      <c r="A2109" s="110">
        <v>44099</v>
      </c>
      <c r="B2109" s="116">
        <v>3873.8</v>
      </c>
    </row>
    <row r="2110" spans="1:2">
      <c r="A2110" s="110">
        <v>44098</v>
      </c>
      <c r="B2110" s="116">
        <v>3863.6</v>
      </c>
    </row>
    <row r="2111" spans="1:2">
      <c r="A2111" s="110">
        <v>44097</v>
      </c>
      <c r="B2111" s="116">
        <v>3813.3</v>
      </c>
    </row>
    <row r="2112" spans="1:2">
      <c r="A2112" s="110">
        <v>44096</v>
      </c>
      <c r="B2112" s="116">
        <v>3790.54</v>
      </c>
    </row>
    <row r="2113" spans="1:2">
      <c r="A2113" s="110">
        <v>44095</v>
      </c>
      <c r="B2113" s="116">
        <v>3725.37</v>
      </c>
    </row>
    <row r="2114" spans="1:2">
      <c r="A2114" s="110">
        <v>44094</v>
      </c>
      <c r="B2114" s="116">
        <v>3725.37</v>
      </c>
    </row>
    <row r="2115" spans="1:2">
      <c r="A2115" s="110">
        <v>44093</v>
      </c>
      <c r="B2115" s="116">
        <v>3725.37</v>
      </c>
    </row>
    <row r="2116" spans="1:2">
      <c r="A2116" s="110">
        <v>44092</v>
      </c>
      <c r="B2116" s="116">
        <v>3714.65</v>
      </c>
    </row>
    <row r="2117" spans="1:2">
      <c r="A2117" s="110">
        <v>44091</v>
      </c>
      <c r="B2117" s="116">
        <v>3703.86</v>
      </c>
    </row>
    <row r="2118" spans="1:2">
      <c r="A2118" s="110">
        <v>44090</v>
      </c>
      <c r="B2118" s="116">
        <v>3683.49</v>
      </c>
    </row>
    <row r="2119" spans="1:2">
      <c r="A2119" s="110">
        <v>44089</v>
      </c>
      <c r="B2119" s="116">
        <v>3697</v>
      </c>
    </row>
    <row r="2120" spans="1:2">
      <c r="A2120" s="110">
        <v>44088</v>
      </c>
      <c r="B2120" s="116">
        <v>3709</v>
      </c>
    </row>
    <row r="2121" spans="1:2">
      <c r="A2121" s="110">
        <v>44087</v>
      </c>
      <c r="B2121" s="116">
        <v>3709</v>
      </c>
    </row>
    <row r="2122" spans="1:2">
      <c r="A2122" s="110">
        <v>44086</v>
      </c>
      <c r="B2122" s="116">
        <v>3709</v>
      </c>
    </row>
    <row r="2123" spans="1:2">
      <c r="A2123" s="110">
        <v>44085</v>
      </c>
      <c r="B2123" s="116">
        <v>3700.28</v>
      </c>
    </row>
    <row r="2124" spans="1:2">
      <c r="A2124" s="110">
        <v>44084</v>
      </c>
      <c r="B2124" s="116">
        <v>3717.25</v>
      </c>
    </row>
    <row r="2125" spans="1:2">
      <c r="A2125" s="110">
        <v>44083</v>
      </c>
      <c r="B2125" s="116">
        <v>3757.21</v>
      </c>
    </row>
    <row r="2126" spans="1:2">
      <c r="A2126" s="110">
        <v>44082</v>
      </c>
      <c r="B2126" s="116">
        <v>3702.62</v>
      </c>
    </row>
    <row r="2127" spans="1:2">
      <c r="A2127" s="110">
        <v>44081</v>
      </c>
      <c r="B2127" s="116">
        <v>3702.62</v>
      </c>
    </row>
    <row r="2128" spans="1:2">
      <c r="A2128" s="110">
        <v>44080</v>
      </c>
      <c r="B2128" s="116">
        <v>3702.62</v>
      </c>
    </row>
    <row r="2129" spans="1:2">
      <c r="A2129" s="110">
        <v>44079</v>
      </c>
      <c r="B2129" s="116">
        <v>3702.62</v>
      </c>
    </row>
    <row r="2130" spans="1:2">
      <c r="A2130" s="110">
        <v>44078</v>
      </c>
      <c r="B2130" s="116">
        <v>3653.23</v>
      </c>
    </row>
    <row r="2131" spans="1:2">
      <c r="A2131" s="110">
        <v>44077</v>
      </c>
      <c r="B2131" s="116">
        <v>3653.7</v>
      </c>
    </row>
    <row r="2132" spans="1:2">
      <c r="A2132" s="110">
        <v>44076</v>
      </c>
      <c r="B2132" s="116">
        <v>3683.28</v>
      </c>
    </row>
    <row r="2133" spans="1:2">
      <c r="A2133" s="110">
        <v>44075</v>
      </c>
      <c r="B2133" s="116">
        <v>3745.41</v>
      </c>
    </row>
    <row r="2134" spans="1:2">
      <c r="A2134" s="110">
        <v>44074</v>
      </c>
      <c r="B2134" s="116">
        <v>3760.38</v>
      </c>
    </row>
    <row r="2135" spans="1:2">
      <c r="A2135" s="110">
        <v>44073</v>
      </c>
      <c r="B2135" s="116">
        <v>3760.38</v>
      </c>
    </row>
    <row r="2136" spans="1:2">
      <c r="A2136" s="110">
        <v>44072</v>
      </c>
      <c r="B2136" s="116">
        <v>3760.38</v>
      </c>
    </row>
    <row r="2137" spans="1:2">
      <c r="A2137" s="110">
        <v>44071</v>
      </c>
      <c r="B2137" s="116">
        <v>3820.17</v>
      </c>
    </row>
    <row r="2138" spans="1:2">
      <c r="A2138" s="110">
        <v>44070</v>
      </c>
      <c r="B2138" s="116">
        <v>3846.64</v>
      </c>
    </row>
    <row r="2139" spans="1:2">
      <c r="A2139" s="110">
        <v>44069</v>
      </c>
      <c r="B2139" s="116">
        <v>3867.32</v>
      </c>
    </row>
    <row r="2140" spans="1:2">
      <c r="A2140" s="110">
        <v>44068</v>
      </c>
      <c r="B2140" s="116">
        <v>3843.69</v>
      </c>
    </row>
    <row r="2141" spans="1:2">
      <c r="A2141" s="110">
        <v>44067</v>
      </c>
      <c r="B2141" s="116">
        <v>3827.27</v>
      </c>
    </row>
    <row r="2142" spans="1:2">
      <c r="A2142" s="110">
        <v>44066</v>
      </c>
      <c r="B2142" s="116">
        <v>3827.27</v>
      </c>
    </row>
    <row r="2143" spans="1:2">
      <c r="A2143" s="110">
        <v>44065</v>
      </c>
      <c r="B2143" s="116">
        <v>3827.27</v>
      </c>
    </row>
    <row r="2144" spans="1:2">
      <c r="A2144" s="110">
        <v>44064</v>
      </c>
      <c r="B2144" s="116">
        <v>3792.13</v>
      </c>
    </row>
    <row r="2145" spans="1:2">
      <c r="A2145" s="110">
        <v>44063</v>
      </c>
      <c r="B2145" s="116">
        <v>3766.73</v>
      </c>
    </row>
    <row r="2146" spans="1:2">
      <c r="A2146" s="110">
        <v>44062</v>
      </c>
      <c r="B2146" s="116">
        <v>3784.15</v>
      </c>
    </row>
    <row r="2147" spans="1:2">
      <c r="A2147" s="110">
        <v>44061</v>
      </c>
      <c r="B2147" s="116">
        <v>3783.15</v>
      </c>
    </row>
    <row r="2148" spans="1:2">
      <c r="A2148" s="110">
        <v>44060</v>
      </c>
      <c r="B2148" s="116">
        <v>3783.15</v>
      </c>
    </row>
    <row r="2149" spans="1:2">
      <c r="A2149" s="110">
        <v>44059</v>
      </c>
      <c r="B2149" s="116">
        <v>3783.15</v>
      </c>
    </row>
    <row r="2150" spans="1:2">
      <c r="A2150" s="110">
        <v>44058</v>
      </c>
      <c r="B2150" s="116">
        <v>3783.15</v>
      </c>
    </row>
    <row r="2151" spans="1:2">
      <c r="A2151" s="110">
        <v>44057</v>
      </c>
      <c r="B2151" s="116">
        <v>3767.05</v>
      </c>
    </row>
    <row r="2152" spans="1:2">
      <c r="A2152" s="110">
        <v>44056</v>
      </c>
      <c r="B2152" s="116">
        <v>3755.61</v>
      </c>
    </row>
    <row r="2153" spans="1:2">
      <c r="A2153" s="110">
        <v>44055</v>
      </c>
      <c r="B2153" s="116">
        <v>3749.3</v>
      </c>
    </row>
    <row r="2154" spans="1:2">
      <c r="A2154" s="110">
        <v>44054</v>
      </c>
      <c r="B2154" s="116">
        <v>3770.22</v>
      </c>
    </row>
    <row r="2155" spans="1:2">
      <c r="A2155" s="110">
        <v>44053</v>
      </c>
      <c r="B2155" s="116">
        <v>3769.67</v>
      </c>
    </row>
    <row r="2156" spans="1:2">
      <c r="A2156" s="110">
        <v>44052</v>
      </c>
      <c r="B2156" s="116">
        <v>3769.67</v>
      </c>
    </row>
    <row r="2157" spans="1:2">
      <c r="A2157" s="110">
        <v>44051</v>
      </c>
      <c r="B2157" s="116">
        <v>3769.67</v>
      </c>
    </row>
    <row r="2158" spans="1:2">
      <c r="A2158" s="110">
        <v>44050</v>
      </c>
      <c r="B2158" s="116">
        <v>3769.67</v>
      </c>
    </row>
    <row r="2159" spans="1:2">
      <c r="A2159" s="110">
        <v>44049</v>
      </c>
      <c r="B2159" s="116">
        <v>3775.95</v>
      </c>
    </row>
    <row r="2160" spans="1:2">
      <c r="A2160" s="110">
        <v>44048</v>
      </c>
      <c r="B2160" s="116">
        <v>3792.98</v>
      </c>
    </row>
    <row r="2161" spans="1:2">
      <c r="A2161" s="110">
        <v>44047</v>
      </c>
      <c r="B2161" s="116">
        <v>3768.39</v>
      </c>
    </row>
    <row r="2162" spans="1:2">
      <c r="A2162" s="110">
        <v>44046</v>
      </c>
      <c r="B2162" s="116">
        <v>3733.08</v>
      </c>
    </row>
    <row r="2163" spans="1:2">
      <c r="A2163" s="110">
        <v>44045</v>
      </c>
      <c r="B2163" s="116">
        <v>3733.08</v>
      </c>
    </row>
    <row r="2164" spans="1:2">
      <c r="A2164" s="110">
        <v>44044</v>
      </c>
      <c r="B2164" s="116">
        <v>3733.08</v>
      </c>
    </row>
    <row r="2165" spans="1:2">
      <c r="A2165" s="110">
        <v>44043</v>
      </c>
      <c r="B2165" s="116">
        <v>3739.49</v>
      </c>
    </row>
    <row r="2166" spans="1:2">
      <c r="A2166" s="110">
        <v>44042</v>
      </c>
      <c r="B2166" s="116">
        <v>3716.89</v>
      </c>
    </row>
    <row r="2167" spans="1:2">
      <c r="A2167" s="110">
        <v>44041</v>
      </c>
      <c r="B2167" s="116">
        <v>3718.69</v>
      </c>
    </row>
    <row r="2168" spans="1:2">
      <c r="A2168" s="110">
        <v>44040</v>
      </c>
      <c r="B2168" s="116">
        <v>3679.17</v>
      </c>
    </row>
    <row r="2169" spans="1:2">
      <c r="A2169" s="110">
        <v>44039</v>
      </c>
      <c r="B2169" s="116">
        <v>3690.8</v>
      </c>
    </row>
    <row r="2170" spans="1:2">
      <c r="A2170" s="110">
        <v>44038</v>
      </c>
      <c r="B2170" s="116">
        <v>3690.8</v>
      </c>
    </row>
    <row r="2171" spans="1:2">
      <c r="A2171" s="110">
        <v>44037</v>
      </c>
      <c r="B2171" s="116">
        <v>3690.8</v>
      </c>
    </row>
    <row r="2172" spans="1:2">
      <c r="A2172" s="110">
        <v>44036</v>
      </c>
      <c r="B2172" s="116">
        <v>3660.15</v>
      </c>
    </row>
    <row r="2173" spans="1:2">
      <c r="A2173" s="110">
        <v>44035</v>
      </c>
      <c r="B2173" s="116">
        <v>3627.28</v>
      </c>
    </row>
    <row r="2174" spans="1:2">
      <c r="A2174" s="110">
        <v>44034</v>
      </c>
      <c r="B2174" s="116">
        <v>3628.2</v>
      </c>
    </row>
    <row r="2175" spans="1:2">
      <c r="A2175" s="110">
        <v>44033</v>
      </c>
      <c r="B2175" s="116">
        <v>3651.93</v>
      </c>
    </row>
    <row r="2176" spans="1:2">
      <c r="A2176" s="110">
        <v>44032</v>
      </c>
      <c r="B2176" s="116">
        <v>3651.93</v>
      </c>
    </row>
    <row r="2177" spans="1:2">
      <c r="A2177" s="110">
        <v>44031</v>
      </c>
      <c r="B2177" s="116">
        <v>3651.93</v>
      </c>
    </row>
    <row r="2178" spans="1:2">
      <c r="A2178" s="110">
        <v>44030</v>
      </c>
      <c r="B2178" s="116">
        <v>3651.93</v>
      </c>
    </row>
    <row r="2179" spans="1:2">
      <c r="A2179" s="110">
        <v>44029</v>
      </c>
      <c r="B2179" s="116">
        <v>3627.86</v>
      </c>
    </row>
    <row r="2180" spans="1:2">
      <c r="A2180" s="110">
        <v>44028</v>
      </c>
      <c r="B2180" s="116">
        <v>3611.61</v>
      </c>
    </row>
    <row r="2181" spans="1:2">
      <c r="A2181" s="110">
        <v>44027</v>
      </c>
      <c r="B2181" s="116">
        <v>3638.22</v>
      </c>
    </row>
    <row r="2182" spans="1:2">
      <c r="A2182" s="110">
        <v>44026</v>
      </c>
      <c r="B2182" s="116">
        <v>3617.22</v>
      </c>
    </row>
    <row r="2183" spans="1:2">
      <c r="A2183" s="110">
        <v>44025</v>
      </c>
      <c r="B2183" s="116">
        <v>3615.75</v>
      </c>
    </row>
    <row r="2184" spans="1:2">
      <c r="A2184" s="110">
        <v>44024</v>
      </c>
      <c r="B2184" s="116">
        <v>3615.75</v>
      </c>
    </row>
    <row r="2185" spans="1:2">
      <c r="A2185" s="110">
        <v>44023</v>
      </c>
      <c r="B2185" s="116">
        <v>3615.75</v>
      </c>
    </row>
    <row r="2186" spans="1:2">
      <c r="A2186" s="110">
        <v>44022</v>
      </c>
      <c r="B2186" s="116">
        <v>3633.42</v>
      </c>
    </row>
    <row r="2187" spans="1:2">
      <c r="A2187" s="110">
        <v>44021</v>
      </c>
      <c r="B2187" s="116">
        <v>3625.61</v>
      </c>
    </row>
    <row r="2188" spans="1:2">
      <c r="A2188" s="110">
        <v>44020</v>
      </c>
      <c r="B2188" s="116">
        <v>3631.54</v>
      </c>
    </row>
    <row r="2189" spans="1:2">
      <c r="A2189" s="110">
        <v>44019</v>
      </c>
      <c r="B2189" s="116">
        <v>3633.32</v>
      </c>
    </row>
    <row r="2190" spans="1:2">
      <c r="A2190" s="110">
        <v>44018</v>
      </c>
      <c r="B2190" s="116">
        <v>3645.9</v>
      </c>
    </row>
    <row r="2191" spans="1:2">
      <c r="A2191" s="110">
        <v>44017</v>
      </c>
      <c r="B2191" s="116">
        <v>3645.9</v>
      </c>
    </row>
    <row r="2192" spans="1:2">
      <c r="A2192" s="110">
        <v>44016</v>
      </c>
      <c r="B2192" s="116">
        <v>3645.9</v>
      </c>
    </row>
    <row r="2193" spans="1:2">
      <c r="A2193" s="110">
        <v>44015</v>
      </c>
      <c r="B2193" s="116">
        <v>3660.18</v>
      </c>
    </row>
    <row r="2194" spans="1:2" ht="16.350000000000001" customHeight="1">
      <c r="A2194" s="110">
        <v>44014</v>
      </c>
      <c r="B2194" s="116">
        <v>3723.67</v>
      </c>
    </row>
    <row r="2195" spans="1:2" ht="16.350000000000001" customHeight="1">
      <c r="A2195" s="110">
        <v>44013</v>
      </c>
      <c r="B2195" s="116">
        <v>3756.28</v>
      </c>
    </row>
    <row r="2196" spans="1:2" ht="16.350000000000001" customHeight="1">
      <c r="A2196" s="110">
        <v>44012</v>
      </c>
      <c r="B2196" s="116">
        <v>3758.91</v>
      </c>
    </row>
    <row r="2197" spans="1:2" ht="16.350000000000001" customHeight="1">
      <c r="A2197" s="110">
        <v>44011</v>
      </c>
      <c r="B2197" s="116">
        <v>3758.91</v>
      </c>
    </row>
    <row r="2198" spans="1:2" ht="16.350000000000001" customHeight="1">
      <c r="A2198" s="110">
        <v>44010</v>
      </c>
      <c r="B2198" s="116">
        <v>3758.91</v>
      </c>
    </row>
    <row r="2199" spans="1:2" ht="16.350000000000001" customHeight="1">
      <c r="A2199" s="110">
        <v>44009</v>
      </c>
      <c r="B2199" s="116">
        <v>3758.91</v>
      </c>
    </row>
    <row r="2200" spans="1:2" ht="16.350000000000001" customHeight="1">
      <c r="A2200" s="110">
        <v>44008</v>
      </c>
      <c r="B2200" s="116">
        <v>3735.93</v>
      </c>
    </row>
    <row r="2201" spans="1:2" ht="16.350000000000001" customHeight="1">
      <c r="A2201" s="110">
        <v>44007</v>
      </c>
      <c r="B2201" s="116">
        <v>3722.27</v>
      </c>
    </row>
    <row r="2202" spans="1:2" ht="16.350000000000001" customHeight="1">
      <c r="A2202" s="110">
        <v>44006</v>
      </c>
      <c r="B2202" s="116">
        <v>3706.06</v>
      </c>
    </row>
    <row r="2203" spans="1:2" ht="16.350000000000001" customHeight="1">
      <c r="A2203" s="110">
        <v>44005</v>
      </c>
      <c r="B2203" s="116">
        <v>3733.27</v>
      </c>
    </row>
    <row r="2204" spans="1:2" ht="16.350000000000001" customHeight="1">
      <c r="A2204" s="110">
        <v>44004</v>
      </c>
      <c r="B2204" s="116">
        <v>3733.27</v>
      </c>
    </row>
    <row r="2205" spans="1:2" ht="16.350000000000001" customHeight="1">
      <c r="A2205" s="110">
        <v>44003</v>
      </c>
      <c r="B2205" s="116">
        <v>3733.27</v>
      </c>
    </row>
    <row r="2206" spans="1:2" ht="16.350000000000001" customHeight="1">
      <c r="A2206" s="110">
        <v>44002</v>
      </c>
      <c r="B2206" s="116">
        <v>3733.27</v>
      </c>
    </row>
    <row r="2207" spans="1:2" ht="16.350000000000001" customHeight="1">
      <c r="A2207" s="110">
        <v>44001</v>
      </c>
      <c r="B2207" s="116">
        <v>3760.22</v>
      </c>
    </row>
    <row r="2208" spans="1:2" ht="16.350000000000001" customHeight="1">
      <c r="A2208" s="110">
        <v>44000</v>
      </c>
      <c r="B2208" s="116">
        <v>3749.03</v>
      </c>
    </row>
    <row r="2209" spans="1:2" ht="16.350000000000001" customHeight="1">
      <c r="A2209" s="110">
        <v>43999</v>
      </c>
      <c r="B2209" s="116">
        <v>3741.88</v>
      </c>
    </row>
    <row r="2210" spans="1:2" ht="16.350000000000001" customHeight="1">
      <c r="A2210" s="110">
        <v>43998</v>
      </c>
      <c r="B2210" s="116">
        <v>3758.15</v>
      </c>
    </row>
    <row r="2211" spans="1:2" ht="16.350000000000001" customHeight="1">
      <c r="A2211" s="110">
        <v>43997</v>
      </c>
      <c r="B2211" s="116">
        <v>3758.15</v>
      </c>
    </row>
    <row r="2212" spans="1:2" ht="16.350000000000001" customHeight="1">
      <c r="A2212" s="110">
        <v>43996</v>
      </c>
      <c r="B2212" s="116">
        <v>3758.15</v>
      </c>
    </row>
    <row r="2213" spans="1:2" ht="16.350000000000001" customHeight="1">
      <c r="A2213" s="110">
        <v>43995</v>
      </c>
      <c r="B2213" s="116">
        <v>3758.15</v>
      </c>
    </row>
    <row r="2214" spans="1:2" ht="16.350000000000001" customHeight="1">
      <c r="A2214" s="110">
        <v>43994</v>
      </c>
      <c r="B2214" s="116">
        <v>3746.46</v>
      </c>
    </row>
    <row r="2215" spans="1:2" ht="16.350000000000001" customHeight="1">
      <c r="A2215" s="110">
        <v>43993</v>
      </c>
      <c r="B2215" s="116">
        <v>3674.81</v>
      </c>
    </row>
    <row r="2216" spans="1:2" ht="16.350000000000001" customHeight="1">
      <c r="A2216" s="110">
        <v>43992</v>
      </c>
      <c r="B2216" s="116">
        <v>3643.02</v>
      </c>
    </row>
    <row r="2217" spans="1:2" ht="16.350000000000001" customHeight="1">
      <c r="A2217" s="110">
        <v>43991</v>
      </c>
      <c r="B2217" s="116">
        <v>3599</v>
      </c>
    </row>
    <row r="2218" spans="1:2" ht="16.350000000000001" customHeight="1">
      <c r="A2218" s="110">
        <v>43990</v>
      </c>
      <c r="B2218" s="116">
        <v>3565.06</v>
      </c>
    </row>
    <row r="2219" spans="1:2" ht="16.350000000000001" customHeight="1">
      <c r="A2219" s="110">
        <v>43989</v>
      </c>
      <c r="B2219" s="116">
        <v>3565.06</v>
      </c>
    </row>
    <row r="2220" spans="1:2">
      <c r="A2220" s="110">
        <v>43988</v>
      </c>
      <c r="B2220" s="116">
        <v>3565.06</v>
      </c>
    </row>
    <row r="2221" spans="1:2">
      <c r="A2221" s="110">
        <v>43987</v>
      </c>
      <c r="B2221" s="116">
        <v>3597.47</v>
      </c>
    </row>
    <row r="2222" spans="1:2">
      <c r="A2222" s="110">
        <v>43986</v>
      </c>
      <c r="B2222" s="116">
        <v>3588.89</v>
      </c>
    </row>
    <row r="2223" spans="1:2">
      <c r="A2223" s="110">
        <v>43985</v>
      </c>
      <c r="B2223" s="116">
        <v>3651.42</v>
      </c>
    </row>
    <row r="2224" spans="1:2">
      <c r="A2224" s="110">
        <v>43984</v>
      </c>
      <c r="B2224" s="116">
        <v>3716.35</v>
      </c>
    </row>
    <row r="2225" spans="1:2">
      <c r="A2225" s="110">
        <v>43983</v>
      </c>
      <c r="B2225" s="116">
        <v>3718.82</v>
      </c>
    </row>
    <row r="2226" spans="1:2">
      <c r="A2226" s="110">
        <v>43982</v>
      </c>
      <c r="B2226" s="116">
        <v>3718.82</v>
      </c>
    </row>
    <row r="2227" spans="1:2">
      <c r="A2227" s="110">
        <v>43981</v>
      </c>
      <c r="B2227" s="116">
        <v>3718.82</v>
      </c>
    </row>
    <row r="2228" spans="1:2">
      <c r="A2228" s="110">
        <v>43980</v>
      </c>
      <c r="B2228" s="116">
        <v>3723.42</v>
      </c>
    </row>
    <row r="2229" spans="1:2">
      <c r="A2229" s="110">
        <v>43979</v>
      </c>
      <c r="B2229" s="116">
        <v>3743.79</v>
      </c>
    </row>
    <row r="2230" spans="1:2">
      <c r="A2230" s="110">
        <v>43978</v>
      </c>
      <c r="B2230" s="116">
        <v>3725.56</v>
      </c>
    </row>
    <row r="2231" spans="1:2">
      <c r="A2231" s="110">
        <v>43977</v>
      </c>
      <c r="B2231" s="116">
        <v>3782.66</v>
      </c>
    </row>
    <row r="2232" spans="1:2">
      <c r="A2232" s="110">
        <v>43976</v>
      </c>
      <c r="B2232" s="116">
        <v>3782.66</v>
      </c>
    </row>
    <row r="2233" spans="1:2">
      <c r="A2233" s="110">
        <v>43975</v>
      </c>
      <c r="B2233" s="116">
        <v>3782.66</v>
      </c>
    </row>
    <row r="2234" spans="1:2">
      <c r="A2234" s="110">
        <v>43974</v>
      </c>
      <c r="B2234" s="116">
        <v>3782.66</v>
      </c>
    </row>
    <row r="2235" spans="1:2">
      <c r="A2235" s="110">
        <v>43973</v>
      </c>
      <c r="B2235" s="116">
        <v>3774.25</v>
      </c>
    </row>
    <row r="2236" spans="1:2">
      <c r="A2236" s="110">
        <v>43972</v>
      </c>
      <c r="B2236" s="116">
        <v>3804.12</v>
      </c>
    </row>
    <row r="2237" spans="1:2">
      <c r="A2237" s="110">
        <v>43971</v>
      </c>
      <c r="B2237" s="116">
        <v>3824.3</v>
      </c>
    </row>
    <row r="2238" spans="1:2">
      <c r="A2238" s="110">
        <v>43970</v>
      </c>
      <c r="B2238" s="116">
        <v>3851.07</v>
      </c>
    </row>
    <row r="2239" spans="1:2">
      <c r="A2239" s="110">
        <v>43969</v>
      </c>
      <c r="B2239" s="116">
        <v>3926.06</v>
      </c>
    </row>
    <row r="2240" spans="1:2">
      <c r="A2240" s="110">
        <v>43968</v>
      </c>
      <c r="B2240" s="116">
        <v>3926.06</v>
      </c>
    </row>
    <row r="2241" spans="1:5">
      <c r="A2241" s="110">
        <v>43967</v>
      </c>
      <c r="B2241" s="116">
        <v>3926.06</v>
      </c>
    </row>
    <row r="2242" spans="1:5">
      <c r="A2242" s="110">
        <v>43966</v>
      </c>
      <c r="B2242" s="116">
        <v>3947.79</v>
      </c>
    </row>
    <row r="2243" spans="1:5">
      <c r="A2243" s="110">
        <f t="shared" ref="A2243:A2248" si="0">+A2244+1</f>
        <v>43965</v>
      </c>
      <c r="B2243" s="116">
        <v>3901.3</v>
      </c>
    </row>
    <row r="2244" spans="1:5">
      <c r="A2244" s="110">
        <f t="shared" si="0"/>
        <v>43964</v>
      </c>
      <c r="B2244" s="116">
        <v>3880.48</v>
      </c>
    </row>
    <row r="2245" spans="1:5">
      <c r="A2245" s="110">
        <f t="shared" si="0"/>
        <v>43963</v>
      </c>
      <c r="B2245" s="116">
        <v>3901.34</v>
      </c>
    </row>
    <row r="2246" spans="1:5">
      <c r="A2246" s="110">
        <f t="shared" si="0"/>
        <v>43962</v>
      </c>
      <c r="B2246" s="116">
        <v>3882.27</v>
      </c>
    </row>
    <row r="2247" spans="1:5">
      <c r="A2247" s="110">
        <f t="shared" si="0"/>
        <v>43961</v>
      </c>
      <c r="B2247" s="116">
        <v>3882.27</v>
      </c>
    </row>
    <row r="2248" spans="1:5">
      <c r="A2248" s="110">
        <f t="shared" si="0"/>
        <v>43960</v>
      </c>
      <c r="B2248" s="116">
        <v>3882.27</v>
      </c>
      <c r="E2248" s="300"/>
    </row>
    <row r="2249" spans="1:5">
      <c r="A2249" s="110">
        <f t="shared" ref="A2249:A2255" si="1">+A2250+1</f>
        <v>43959</v>
      </c>
      <c r="B2249" s="116">
        <v>3924.54</v>
      </c>
      <c r="E2249" s="300"/>
    </row>
    <row r="2250" spans="1:5">
      <c r="A2250" s="110">
        <f t="shared" si="1"/>
        <v>43958</v>
      </c>
      <c r="B2250" s="116">
        <v>3961.66</v>
      </c>
      <c r="E2250" s="300"/>
    </row>
    <row r="2251" spans="1:5">
      <c r="A2251" s="110">
        <f t="shared" si="1"/>
        <v>43957</v>
      </c>
      <c r="B2251" s="116">
        <v>3926.07</v>
      </c>
      <c r="E2251" s="300"/>
    </row>
    <row r="2252" spans="1:5">
      <c r="A2252" s="110">
        <f t="shared" si="1"/>
        <v>43956</v>
      </c>
      <c r="B2252" s="116">
        <v>3990.1</v>
      </c>
      <c r="E2252" s="300"/>
    </row>
    <row r="2253" spans="1:5">
      <c r="A2253" s="110">
        <f t="shared" si="1"/>
        <v>43955</v>
      </c>
      <c r="B2253" s="116">
        <v>3932.72</v>
      </c>
      <c r="E2253" s="300"/>
    </row>
    <row r="2254" spans="1:5">
      <c r="A2254" s="110">
        <f t="shared" si="1"/>
        <v>43954</v>
      </c>
      <c r="B2254" s="116">
        <v>3932.72</v>
      </c>
    </row>
    <row r="2255" spans="1:5">
      <c r="A2255" s="110">
        <f t="shared" si="1"/>
        <v>43953</v>
      </c>
      <c r="B2255" s="116">
        <v>3932.72</v>
      </c>
    </row>
    <row r="2256" spans="1:5">
      <c r="A2256" s="110">
        <f t="shared" ref="A2256:A2263" si="2">+A2257+1</f>
        <v>43952</v>
      </c>
      <c r="B2256" s="116">
        <v>3932.72</v>
      </c>
    </row>
    <row r="2257" spans="1:2">
      <c r="A2257" s="110">
        <f t="shared" si="2"/>
        <v>43951</v>
      </c>
      <c r="B2257" s="116">
        <v>3983.29</v>
      </c>
    </row>
    <row r="2258" spans="1:2">
      <c r="A2258" s="110">
        <f t="shared" si="2"/>
        <v>43950</v>
      </c>
      <c r="B2258" s="116">
        <v>4046.04</v>
      </c>
    </row>
    <row r="2259" spans="1:2">
      <c r="A2259" s="110">
        <f t="shared" si="2"/>
        <v>43949</v>
      </c>
      <c r="B2259" s="116">
        <v>4039.83</v>
      </c>
    </row>
    <row r="2260" spans="1:2">
      <c r="A2260" s="110">
        <f t="shared" si="2"/>
        <v>43948</v>
      </c>
      <c r="B2260" s="116">
        <v>4039.87</v>
      </c>
    </row>
    <row r="2261" spans="1:2">
      <c r="A2261" s="110">
        <f t="shared" si="2"/>
        <v>43947</v>
      </c>
      <c r="B2261" s="116">
        <v>4039.87</v>
      </c>
    </row>
    <row r="2262" spans="1:2">
      <c r="A2262" s="110">
        <f t="shared" si="2"/>
        <v>43946</v>
      </c>
      <c r="B2262" s="116">
        <v>4039.87</v>
      </c>
    </row>
    <row r="2263" spans="1:2">
      <c r="A2263" s="110">
        <f t="shared" si="2"/>
        <v>43945</v>
      </c>
      <c r="B2263" s="116">
        <v>4020.94</v>
      </c>
    </row>
    <row r="2264" spans="1:2">
      <c r="A2264" s="110">
        <f t="shared" ref="A2264:A2277" si="3">+A2265+1</f>
        <v>43944</v>
      </c>
      <c r="B2264" s="116">
        <v>4037.95</v>
      </c>
    </row>
    <row r="2265" spans="1:2">
      <c r="A2265" s="110">
        <f t="shared" si="3"/>
        <v>43943</v>
      </c>
      <c r="B2265" s="116">
        <v>4045.01</v>
      </c>
    </row>
    <row r="2266" spans="1:2">
      <c r="A2266" s="110">
        <f t="shared" si="3"/>
        <v>43942</v>
      </c>
      <c r="B2266" s="116">
        <v>3967.76</v>
      </c>
    </row>
    <row r="2267" spans="1:2">
      <c r="A2267" s="110">
        <f t="shared" si="3"/>
        <v>43941</v>
      </c>
      <c r="B2267" s="116">
        <v>3973.06</v>
      </c>
    </row>
    <row r="2268" spans="1:2">
      <c r="A2268" s="110">
        <f t="shared" si="3"/>
        <v>43940</v>
      </c>
      <c r="B2268" s="116">
        <v>3973.06</v>
      </c>
    </row>
    <row r="2269" spans="1:2">
      <c r="A2269" s="110">
        <f t="shared" si="3"/>
        <v>43939</v>
      </c>
      <c r="B2269" s="116">
        <v>3973.06</v>
      </c>
    </row>
    <row r="2270" spans="1:2">
      <c r="A2270" s="110">
        <f t="shared" si="3"/>
        <v>43938</v>
      </c>
      <c r="B2270" s="116">
        <v>3942.92</v>
      </c>
    </row>
    <row r="2271" spans="1:2">
      <c r="A2271" s="110">
        <f t="shared" si="3"/>
        <v>43937</v>
      </c>
      <c r="B2271" s="116">
        <v>3920.83</v>
      </c>
    </row>
    <row r="2272" spans="1:2">
      <c r="A2272" s="110">
        <f t="shared" si="3"/>
        <v>43936</v>
      </c>
      <c r="B2272" s="116">
        <v>3858.21</v>
      </c>
    </row>
    <row r="2273" spans="1:2">
      <c r="A2273" s="110">
        <f t="shared" si="3"/>
        <v>43935</v>
      </c>
      <c r="B2273" s="116">
        <v>3870.31</v>
      </c>
    </row>
    <row r="2274" spans="1:2">
      <c r="A2274" s="110">
        <f t="shared" si="3"/>
        <v>43934</v>
      </c>
      <c r="B2274" s="116">
        <v>3886.79</v>
      </c>
    </row>
    <row r="2275" spans="1:2">
      <c r="A2275" s="110">
        <f t="shared" si="3"/>
        <v>43933</v>
      </c>
      <c r="B2275" s="116">
        <v>3886.79</v>
      </c>
    </row>
    <row r="2276" spans="1:2">
      <c r="A2276" s="110">
        <f t="shared" si="3"/>
        <v>43932</v>
      </c>
      <c r="B2276" s="116">
        <v>3886.79</v>
      </c>
    </row>
    <row r="2277" spans="1:2">
      <c r="A2277" s="110">
        <f t="shared" si="3"/>
        <v>43931</v>
      </c>
      <c r="B2277" s="116">
        <v>3886.79</v>
      </c>
    </row>
    <row r="2278" spans="1:2">
      <c r="A2278" s="110">
        <f>+A2279+1</f>
        <v>43930</v>
      </c>
      <c r="B2278" s="116">
        <v>3886.79</v>
      </c>
    </row>
    <row r="2279" spans="1:2">
      <c r="A2279" s="110">
        <v>43929</v>
      </c>
      <c r="B2279" s="116">
        <v>3910.15</v>
      </c>
    </row>
    <row r="2280" spans="1:2">
      <c r="A2280" s="110">
        <v>43928</v>
      </c>
      <c r="B2280" s="116">
        <v>3978.38</v>
      </c>
    </row>
    <row r="2281" spans="1:2">
      <c r="A2281" s="110">
        <v>43927</v>
      </c>
      <c r="B2281" s="116">
        <v>4008.78</v>
      </c>
    </row>
    <row r="2282" spans="1:2">
      <c r="A2282" s="110">
        <v>43926</v>
      </c>
      <c r="B2282" s="116">
        <v>4008.78</v>
      </c>
    </row>
    <row r="2283" spans="1:2">
      <c r="A2283" s="110">
        <v>43925</v>
      </c>
      <c r="B2283" s="116">
        <v>4008.78</v>
      </c>
    </row>
    <row r="2284" spans="1:2">
      <c r="A2284" s="110">
        <v>43924</v>
      </c>
      <c r="B2284" s="116">
        <v>4065.5</v>
      </c>
    </row>
    <row r="2285" spans="1:2">
      <c r="A2285" s="110">
        <v>43923</v>
      </c>
      <c r="B2285" s="116">
        <v>4081.06</v>
      </c>
    </row>
    <row r="2286" spans="1:2">
      <c r="A2286" s="110">
        <v>43922</v>
      </c>
      <c r="B2286" s="116">
        <v>4054.54</v>
      </c>
    </row>
    <row r="2287" spans="1:2">
      <c r="A2287" s="110">
        <v>43921</v>
      </c>
      <c r="B2287" s="116">
        <v>4064.81</v>
      </c>
    </row>
    <row r="2288" spans="1:2">
      <c r="A2288" s="110">
        <v>43920</v>
      </c>
      <c r="B2288" s="116">
        <v>4042.8</v>
      </c>
    </row>
    <row r="2289" spans="1:2">
      <c r="A2289" s="110">
        <v>43919</v>
      </c>
      <c r="B2289" s="116">
        <v>4042.8</v>
      </c>
    </row>
    <row r="2290" spans="1:2">
      <c r="A2290" s="110">
        <v>43918</v>
      </c>
      <c r="B2290" s="116">
        <v>4042.8</v>
      </c>
    </row>
    <row r="2291" spans="1:2">
      <c r="A2291" s="110">
        <v>43917</v>
      </c>
      <c r="B2291" s="116">
        <v>3995.83</v>
      </c>
    </row>
    <row r="2292" spans="1:2">
      <c r="A2292" s="110">
        <v>43916</v>
      </c>
      <c r="B2292" s="116">
        <v>4086.34</v>
      </c>
    </row>
    <row r="2293" spans="1:2">
      <c r="A2293" s="110">
        <v>43915</v>
      </c>
      <c r="B2293" s="116">
        <v>4104.8999999999996</v>
      </c>
    </row>
    <row r="2294" spans="1:2">
      <c r="A2294" s="110">
        <v>43914</v>
      </c>
      <c r="B2294" s="116">
        <v>4079.96</v>
      </c>
    </row>
    <row r="2295" spans="1:2">
      <c r="A2295" s="110">
        <v>43913</v>
      </c>
      <c r="B2295" s="116">
        <v>4079.96</v>
      </c>
    </row>
    <row r="2296" spans="1:2">
      <c r="A2296" s="110">
        <v>43912</v>
      </c>
      <c r="B2296" s="116">
        <v>4079.96</v>
      </c>
    </row>
    <row r="2297" spans="1:2">
      <c r="A2297" s="110">
        <v>43911</v>
      </c>
      <c r="B2297" s="116">
        <v>4079.96</v>
      </c>
    </row>
    <row r="2298" spans="1:2">
      <c r="A2298" s="110">
        <v>43910</v>
      </c>
      <c r="B2298" s="116">
        <v>4153.91</v>
      </c>
    </row>
    <row r="2299" spans="1:2">
      <c r="A2299" s="110">
        <v>43909</v>
      </c>
      <c r="B2299" s="116">
        <v>4128.38</v>
      </c>
    </row>
    <row r="2300" spans="1:2">
      <c r="A2300" s="110">
        <v>43908</v>
      </c>
      <c r="B2300" s="116">
        <v>4044.55</v>
      </c>
    </row>
    <row r="2301" spans="1:2">
      <c r="A2301" s="110">
        <v>43907</v>
      </c>
      <c r="B2301" s="116">
        <v>4099.93</v>
      </c>
    </row>
    <row r="2302" spans="1:2">
      <c r="A2302" s="110">
        <v>43906</v>
      </c>
      <c r="B2302" s="116">
        <v>3941.92</v>
      </c>
    </row>
    <row r="2303" spans="1:2">
      <c r="A2303" s="110">
        <v>43905</v>
      </c>
      <c r="B2303" s="116">
        <v>3941.92</v>
      </c>
    </row>
    <row r="2304" spans="1:2">
      <c r="A2304" s="110">
        <v>43904</v>
      </c>
      <c r="B2304" s="116">
        <v>3941.92</v>
      </c>
    </row>
    <row r="2305" spans="1:2">
      <c r="A2305" s="110">
        <v>43903</v>
      </c>
      <c r="B2305" s="116">
        <v>4034.66</v>
      </c>
    </row>
    <row r="2306" spans="1:2">
      <c r="A2306" s="110">
        <v>43902</v>
      </c>
      <c r="B2306" s="116">
        <v>3835.15</v>
      </c>
    </row>
    <row r="2307" spans="1:2">
      <c r="A2307" s="110">
        <v>43901</v>
      </c>
      <c r="B2307" s="116">
        <v>3780.39</v>
      </c>
    </row>
    <row r="2308" spans="1:2">
      <c r="A2308" s="110">
        <v>43900</v>
      </c>
      <c r="B2308" s="116">
        <v>3803.6</v>
      </c>
    </row>
    <row r="2309" spans="1:2">
      <c r="A2309" s="110">
        <v>43899</v>
      </c>
      <c r="B2309" s="116">
        <v>3584.58</v>
      </c>
    </row>
    <row r="2310" spans="1:2">
      <c r="A2310" s="110">
        <v>43898</v>
      </c>
      <c r="B2310" s="116">
        <v>3584.58</v>
      </c>
    </row>
    <row r="2311" spans="1:2">
      <c r="A2311" s="110">
        <v>43897</v>
      </c>
      <c r="B2311" s="116">
        <v>3584.58</v>
      </c>
    </row>
    <row r="2312" spans="1:2">
      <c r="A2312" s="110">
        <v>43896</v>
      </c>
      <c r="B2312" s="116">
        <v>3522.41</v>
      </c>
    </row>
    <row r="2313" spans="1:2">
      <c r="A2313" s="110">
        <v>43895</v>
      </c>
      <c r="B2313" s="116">
        <v>3458.45</v>
      </c>
    </row>
    <row r="2314" spans="1:2">
      <c r="A2314" s="110">
        <v>43894</v>
      </c>
      <c r="B2314" s="116">
        <v>3455.56</v>
      </c>
    </row>
    <row r="2315" spans="1:2">
      <c r="A2315" s="110">
        <v>43893</v>
      </c>
      <c r="B2315" s="116">
        <v>3512.17</v>
      </c>
    </row>
    <row r="2316" spans="1:2">
      <c r="A2316" s="110">
        <v>43892</v>
      </c>
      <c r="B2316" s="116">
        <v>3539.86</v>
      </c>
    </row>
    <row r="2317" spans="1:2">
      <c r="A2317" s="110">
        <v>43891</v>
      </c>
      <c r="B2317" s="116">
        <v>3539.86</v>
      </c>
    </row>
    <row r="2318" spans="1:2">
      <c r="A2318" s="110">
        <v>43890</v>
      </c>
      <c r="B2318" s="116">
        <v>3539.86</v>
      </c>
    </row>
    <row r="2319" spans="1:2">
      <c r="A2319" s="110">
        <v>43889</v>
      </c>
      <c r="B2319" s="116">
        <v>3507.11</v>
      </c>
    </row>
    <row r="2320" spans="1:2">
      <c r="A2320" s="110">
        <v>43888</v>
      </c>
      <c r="B2320" s="116">
        <v>3441.88</v>
      </c>
    </row>
    <row r="2321" spans="1:2">
      <c r="A2321" s="110">
        <v>43887</v>
      </c>
      <c r="B2321" s="116">
        <v>3425.22</v>
      </c>
    </row>
    <row r="2322" spans="1:2">
      <c r="A2322" s="110">
        <v>43886</v>
      </c>
      <c r="B2322" s="116">
        <v>3431.6</v>
      </c>
    </row>
    <row r="2323" spans="1:2">
      <c r="A2323" s="110">
        <v>43885</v>
      </c>
      <c r="B2323" s="116">
        <v>3398.05</v>
      </c>
    </row>
    <row r="2324" spans="1:2">
      <c r="A2324" s="110">
        <v>43884</v>
      </c>
      <c r="B2324" s="116">
        <v>3398.05</v>
      </c>
    </row>
    <row r="2325" spans="1:2">
      <c r="A2325" s="110">
        <v>43883</v>
      </c>
      <c r="B2325" s="116">
        <v>3398.05</v>
      </c>
    </row>
    <row r="2326" spans="1:2">
      <c r="A2326" s="110">
        <v>43882</v>
      </c>
      <c r="B2326" s="116">
        <v>3403.5</v>
      </c>
    </row>
    <row r="2327" spans="1:2">
      <c r="A2327" s="110">
        <v>43881</v>
      </c>
      <c r="B2327" s="116">
        <v>3400.98</v>
      </c>
    </row>
    <row r="2328" spans="1:2">
      <c r="A2328" s="110">
        <v>43880</v>
      </c>
      <c r="B2328" s="116">
        <v>3410.24</v>
      </c>
    </row>
    <row r="2329" spans="1:2">
      <c r="A2329" s="110">
        <v>43879</v>
      </c>
      <c r="B2329" s="116">
        <v>3378.29</v>
      </c>
    </row>
    <row r="2330" spans="1:2">
      <c r="A2330" s="110">
        <v>43878</v>
      </c>
      <c r="B2330" s="116">
        <v>3378.29</v>
      </c>
    </row>
    <row r="2331" spans="1:2">
      <c r="A2331" s="110">
        <v>43877</v>
      </c>
      <c r="B2331" s="116">
        <v>3378.29</v>
      </c>
    </row>
    <row r="2332" spans="1:2">
      <c r="A2332" s="110">
        <v>43876</v>
      </c>
      <c r="B2332" s="116">
        <v>3378.29</v>
      </c>
    </row>
    <row r="2333" spans="1:2">
      <c r="A2333" s="110">
        <v>43875</v>
      </c>
      <c r="B2333" s="116">
        <v>3385.11</v>
      </c>
    </row>
    <row r="2334" spans="1:2">
      <c r="A2334" s="110">
        <v>43874</v>
      </c>
      <c r="B2334" s="116">
        <v>3394.8</v>
      </c>
    </row>
    <row r="2335" spans="1:2">
      <c r="A2335" s="110">
        <v>43873</v>
      </c>
      <c r="B2335" s="116">
        <v>3432.89</v>
      </c>
    </row>
    <row r="2336" spans="1:2">
      <c r="A2336" s="110">
        <v>43872</v>
      </c>
      <c r="B2336" s="116">
        <v>3440.96</v>
      </c>
    </row>
    <row r="2337" spans="1:2">
      <c r="A2337" s="110">
        <v>43871</v>
      </c>
      <c r="B2337" s="116">
        <v>3408.35</v>
      </c>
    </row>
    <row r="2338" spans="1:2">
      <c r="A2338" s="110">
        <v>43870</v>
      </c>
      <c r="B2338" s="116">
        <v>3408.35</v>
      </c>
    </row>
    <row r="2339" spans="1:2">
      <c r="A2339" s="110">
        <v>43869</v>
      </c>
      <c r="B2339" s="116">
        <v>3408.35</v>
      </c>
    </row>
    <row r="2340" spans="1:2">
      <c r="A2340" s="110">
        <v>43868</v>
      </c>
      <c r="B2340" s="116">
        <v>3378.43</v>
      </c>
    </row>
    <row r="2341" spans="1:2">
      <c r="A2341" s="110">
        <v>43867</v>
      </c>
      <c r="B2341" s="116">
        <v>3355.44</v>
      </c>
    </row>
    <row r="2342" spans="1:2">
      <c r="A2342" s="110">
        <v>43866</v>
      </c>
      <c r="B2342" s="116">
        <v>3368.87</v>
      </c>
    </row>
    <row r="2343" spans="1:2">
      <c r="A2343" s="110">
        <v>43865</v>
      </c>
      <c r="B2343" s="116">
        <v>3401.56</v>
      </c>
    </row>
    <row r="2344" spans="1:2">
      <c r="A2344" s="110">
        <v>43864</v>
      </c>
      <c r="B2344" s="116">
        <v>3423.24</v>
      </c>
    </row>
    <row r="2345" spans="1:2">
      <c r="A2345" s="110">
        <v>43863</v>
      </c>
      <c r="B2345" s="116">
        <v>3423.24</v>
      </c>
    </row>
    <row r="2346" spans="1:2">
      <c r="A2346" s="110">
        <v>43862</v>
      </c>
      <c r="B2346" s="116">
        <v>3423.24</v>
      </c>
    </row>
    <row r="2347" spans="1:2">
      <c r="A2347" s="110">
        <v>43861</v>
      </c>
      <c r="B2347" s="116">
        <v>3411.45</v>
      </c>
    </row>
    <row r="2348" spans="1:2">
      <c r="A2348" s="110">
        <v>43860</v>
      </c>
      <c r="B2348" s="116">
        <v>3395.1</v>
      </c>
    </row>
    <row r="2349" spans="1:2">
      <c r="A2349" s="110">
        <v>43859</v>
      </c>
      <c r="B2349" s="116">
        <v>3392.6</v>
      </c>
    </row>
    <row r="2350" spans="1:2">
      <c r="A2350" s="110">
        <v>43858</v>
      </c>
      <c r="B2350" s="116">
        <v>3398.4</v>
      </c>
    </row>
    <row r="2351" spans="1:2">
      <c r="A2351" s="110">
        <v>43857</v>
      </c>
      <c r="B2351" s="116">
        <v>3366.01</v>
      </c>
    </row>
    <row r="2352" spans="1:2">
      <c r="A2352" s="110">
        <v>43856</v>
      </c>
      <c r="B2352" s="116">
        <v>3366.01</v>
      </c>
    </row>
    <row r="2353" spans="1:2">
      <c r="A2353" s="110">
        <v>43855</v>
      </c>
      <c r="B2353" s="116">
        <v>3366.01</v>
      </c>
    </row>
    <row r="2354" spans="1:2">
      <c r="A2354" s="110">
        <v>43854</v>
      </c>
      <c r="B2354" s="116">
        <v>3353.76</v>
      </c>
    </row>
    <row r="2355" spans="1:2">
      <c r="A2355" s="110">
        <v>43853</v>
      </c>
      <c r="B2355" s="116">
        <v>3337.77</v>
      </c>
    </row>
    <row r="2356" spans="1:2">
      <c r="A2356" s="110">
        <v>43852</v>
      </c>
      <c r="B2356" s="116">
        <v>3347.91</v>
      </c>
    </row>
    <row r="2357" spans="1:2">
      <c r="A2357" s="110">
        <v>43853</v>
      </c>
      <c r="B2357" s="116">
        <v>3337.77</v>
      </c>
    </row>
    <row r="2358" spans="1:2">
      <c r="A2358" s="110">
        <v>43852</v>
      </c>
      <c r="B2358" s="116">
        <v>3347.91</v>
      </c>
    </row>
    <row r="2359" spans="1:2">
      <c r="A2359" s="110">
        <v>43851</v>
      </c>
      <c r="B2359" s="116">
        <v>3320.77</v>
      </c>
    </row>
    <row r="2360" spans="1:2">
      <c r="A2360" s="110">
        <v>43850</v>
      </c>
      <c r="B2360" s="116">
        <v>3320.77</v>
      </c>
    </row>
    <row r="2361" spans="1:2">
      <c r="A2361" s="110">
        <v>43849</v>
      </c>
      <c r="B2361" s="116">
        <v>3320.77</v>
      </c>
    </row>
    <row r="2362" spans="1:2">
      <c r="A2362" s="110">
        <v>43848</v>
      </c>
      <c r="B2362" s="116">
        <v>3320.77</v>
      </c>
    </row>
    <row r="2363" spans="1:2">
      <c r="A2363" s="110">
        <v>43847</v>
      </c>
      <c r="B2363" s="116">
        <v>3313.4</v>
      </c>
    </row>
    <row r="2364" spans="1:2">
      <c r="A2364" s="110">
        <v>43846</v>
      </c>
      <c r="B2364" s="116">
        <v>3296.74</v>
      </c>
    </row>
    <row r="2365" spans="1:2">
      <c r="A2365" s="110">
        <v>43845</v>
      </c>
      <c r="B2365" s="116">
        <v>3278.83</v>
      </c>
    </row>
    <row r="2366" spans="1:2">
      <c r="A2366" s="110">
        <v>43844</v>
      </c>
      <c r="B2366" s="116">
        <v>3288.05</v>
      </c>
    </row>
    <row r="2367" spans="1:2">
      <c r="A2367" s="110">
        <v>43843</v>
      </c>
      <c r="B2367" s="116">
        <v>3272.62</v>
      </c>
    </row>
    <row r="2368" spans="1:2">
      <c r="A2368" s="110">
        <v>43842</v>
      </c>
      <c r="B2368" s="116">
        <v>3272.62</v>
      </c>
    </row>
    <row r="2369" spans="1:2">
      <c r="A2369" s="110">
        <v>43841</v>
      </c>
      <c r="B2369" s="116">
        <v>3272.62</v>
      </c>
    </row>
    <row r="2370" spans="1:2">
      <c r="A2370" s="110">
        <v>43840</v>
      </c>
      <c r="B2370" s="116">
        <v>3253.89</v>
      </c>
    </row>
    <row r="2371" spans="1:2">
      <c r="A2371" s="110">
        <v>43839</v>
      </c>
      <c r="B2371" s="116">
        <v>3254.42</v>
      </c>
    </row>
    <row r="2372" spans="1:2">
      <c r="A2372" s="110">
        <v>43838</v>
      </c>
      <c r="B2372" s="116">
        <v>3264.26</v>
      </c>
    </row>
    <row r="2373" spans="1:2">
      <c r="A2373" s="110">
        <v>43837</v>
      </c>
      <c r="B2373" s="116">
        <v>3262.05</v>
      </c>
    </row>
    <row r="2374" spans="1:2">
      <c r="A2374" s="110">
        <v>43836</v>
      </c>
      <c r="B2374" s="116">
        <v>3262.05</v>
      </c>
    </row>
    <row r="2375" spans="1:2">
      <c r="A2375" s="110">
        <v>43835</v>
      </c>
      <c r="B2375" s="116">
        <v>3262.05</v>
      </c>
    </row>
    <row r="2376" spans="1:2">
      <c r="A2376" s="110">
        <v>43834</v>
      </c>
      <c r="B2376" s="116">
        <v>3262.05</v>
      </c>
    </row>
    <row r="2377" spans="1:2">
      <c r="A2377" s="110">
        <v>43833</v>
      </c>
      <c r="B2377" s="116">
        <v>3258.84</v>
      </c>
    </row>
    <row r="2378" spans="1:2">
      <c r="A2378" s="110">
        <v>43832</v>
      </c>
      <c r="B2378" s="116">
        <v>3277.14</v>
      </c>
    </row>
    <row r="2379" spans="1:2">
      <c r="A2379" s="110">
        <v>43831</v>
      </c>
      <c r="B2379" s="116">
        <v>3277.14</v>
      </c>
    </row>
    <row r="2380" spans="1:2">
      <c r="A2380" s="110">
        <v>43830</v>
      </c>
      <c r="B2380" s="116">
        <v>3277.14</v>
      </c>
    </row>
    <row r="2381" spans="1:2">
      <c r="A2381" s="110">
        <v>43829</v>
      </c>
      <c r="B2381" s="116">
        <v>3294.05</v>
      </c>
    </row>
    <row r="2382" spans="1:2">
      <c r="A2382" s="110">
        <v>43828</v>
      </c>
      <c r="B2382" s="116">
        <v>3294.05</v>
      </c>
    </row>
    <row r="2383" spans="1:2">
      <c r="A2383" s="110">
        <v>43827</v>
      </c>
      <c r="B2383" s="116">
        <v>3294.05</v>
      </c>
    </row>
    <row r="2384" spans="1:2">
      <c r="A2384" s="110">
        <v>43826</v>
      </c>
      <c r="B2384" s="116">
        <v>3281.4</v>
      </c>
    </row>
    <row r="2385" spans="1:2">
      <c r="A2385" s="110">
        <v>43825</v>
      </c>
      <c r="B2385" s="116">
        <v>3305.84</v>
      </c>
    </row>
    <row r="2386" spans="1:2">
      <c r="A2386" s="110">
        <v>43824</v>
      </c>
      <c r="B2386" s="116">
        <v>3305.84</v>
      </c>
    </row>
    <row r="2387" spans="1:2">
      <c r="A2387" s="110">
        <v>43823</v>
      </c>
      <c r="B2387" s="116">
        <v>3316.92</v>
      </c>
    </row>
    <row r="2388" spans="1:2">
      <c r="A2388" s="110">
        <v>43822</v>
      </c>
      <c r="B2388" s="116">
        <v>3325.47</v>
      </c>
    </row>
    <row r="2389" spans="1:2">
      <c r="A2389" s="110">
        <v>43821</v>
      </c>
      <c r="B2389" s="116">
        <v>3325.47</v>
      </c>
    </row>
    <row r="2390" spans="1:2">
      <c r="A2390" s="110">
        <v>43820</v>
      </c>
      <c r="B2390" s="116">
        <v>3325.47</v>
      </c>
    </row>
    <row r="2391" spans="1:2">
      <c r="A2391" s="110">
        <v>43819</v>
      </c>
      <c r="B2391" s="116">
        <v>3322.38</v>
      </c>
    </row>
    <row r="2392" spans="1:2">
      <c r="A2392" s="110">
        <v>43818</v>
      </c>
      <c r="B2392" s="116">
        <v>3329.98</v>
      </c>
    </row>
    <row r="2393" spans="1:2">
      <c r="A2393" s="110">
        <v>43817</v>
      </c>
      <c r="B2393" s="116">
        <v>3347.86</v>
      </c>
    </row>
    <row r="2394" spans="1:2">
      <c r="A2394" s="110">
        <v>43816</v>
      </c>
      <c r="B2394" s="116">
        <v>3364.24</v>
      </c>
    </row>
    <row r="2395" spans="1:2">
      <c r="A2395" s="110">
        <v>43815</v>
      </c>
      <c r="B2395" s="116">
        <v>3374.29</v>
      </c>
    </row>
    <row r="2396" spans="1:2">
      <c r="A2396" s="110">
        <v>43814</v>
      </c>
      <c r="B2396" s="116">
        <v>3374.29</v>
      </c>
    </row>
    <row r="2397" spans="1:2">
      <c r="A2397" s="110">
        <v>43813</v>
      </c>
      <c r="B2397" s="116">
        <v>3374.29</v>
      </c>
    </row>
    <row r="2398" spans="1:2">
      <c r="A2398" s="110">
        <v>43812</v>
      </c>
      <c r="B2398" s="116">
        <v>3372.23</v>
      </c>
    </row>
    <row r="2399" spans="1:2">
      <c r="A2399" s="110">
        <v>43811</v>
      </c>
      <c r="B2399" s="116">
        <v>3387.73</v>
      </c>
    </row>
    <row r="2400" spans="1:2">
      <c r="A2400" s="110">
        <v>43810</v>
      </c>
      <c r="B2400" s="116">
        <v>3418.61</v>
      </c>
    </row>
    <row r="2401" spans="1:2">
      <c r="A2401" s="110">
        <v>43809</v>
      </c>
      <c r="B2401" s="116">
        <v>3418.48</v>
      </c>
    </row>
    <row r="2402" spans="1:2">
      <c r="A2402" s="110">
        <v>43808</v>
      </c>
      <c r="B2402" s="116">
        <v>3430.31</v>
      </c>
    </row>
    <row r="2403" spans="1:2">
      <c r="A2403" s="110">
        <v>43807</v>
      </c>
      <c r="B2403" s="116">
        <v>3430.31</v>
      </c>
    </row>
    <row r="2404" spans="1:2">
      <c r="A2404" s="110">
        <v>43806</v>
      </c>
      <c r="B2404" s="116">
        <v>3430.31</v>
      </c>
    </row>
    <row r="2405" spans="1:2">
      <c r="A2405" s="110">
        <v>43805</v>
      </c>
      <c r="B2405" s="116">
        <v>3459.97</v>
      </c>
    </row>
    <row r="2406" spans="1:2">
      <c r="A2406" s="110">
        <v>43804</v>
      </c>
      <c r="B2406" s="116">
        <v>3478.57</v>
      </c>
    </row>
    <row r="2407" spans="1:2">
      <c r="A2407" s="110">
        <v>43803</v>
      </c>
      <c r="B2407" s="116">
        <v>3506.67</v>
      </c>
    </row>
    <row r="2408" spans="1:2">
      <c r="A2408" s="110">
        <v>43802</v>
      </c>
      <c r="B2408" s="116">
        <v>3508.39</v>
      </c>
    </row>
    <row r="2409" spans="1:2">
      <c r="A2409" s="110">
        <v>43801</v>
      </c>
      <c r="B2409" s="116">
        <v>3522.48</v>
      </c>
    </row>
    <row r="2410" spans="1:2">
      <c r="A2410" s="110">
        <v>43800</v>
      </c>
      <c r="B2410" s="116">
        <v>3522.48</v>
      </c>
    </row>
    <row r="2411" spans="1:2">
      <c r="A2411" s="110">
        <v>43799</v>
      </c>
      <c r="B2411" s="116">
        <v>3522.48</v>
      </c>
    </row>
    <row r="2412" spans="1:2">
      <c r="A2412" s="110">
        <v>43798</v>
      </c>
      <c r="B2412" s="116">
        <v>3502.92</v>
      </c>
    </row>
    <row r="2413" spans="1:2">
      <c r="A2413" s="110">
        <v>43797</v>
      </c>
      <c r="B2413" s="116">
        <v>3502.92</v>
      </c>
    </row>
    <row r="2414" spans="1:2">
      <c r="A2414" s="110">
        <v>43796</v>
      </c>
      <c r="B2414" s="116">
        <v>3469.01</v>
      </c>
    </row>
    <row r="2415" spans="1:2">
      <c r="A2415" s="110">
        <v>43795</v>
      </c>
      <c r="B2415" s="116">
        <v>3433.94</v>
      </c>
    </row>
    <row r="2416" spans="1:2">
      <c r="A2416" s="110">
        <v>43794</v>
      </c>
      <c r="B2416" s="116">
        <v>3410.77</v>
      </c>
    </row>
    <row r="2417" spans="1:2">
      <c r="A2417" s="110">
        <v>43793</v>
      </c>
      <c r="B2417" s="116">
        <v>3410.77</v>
      </c>
    </row>
    <row r="2418" spans="1:2">
      <c r="A2418" s="110">
        <v>43792</v>
      </c>
      <c r="B2418" s="116">
        <v>3410.77</v>
      </c>
    </row>
    <row r="2419" spans="1:2">
      <c r="A2419" s="110">
        <v>43791</v>
      </c>
      <c r="B2419" s="116">
        <v>3440.66</v>
      </c>
    </row>
    <row r="2420" spans="1:2">
      <c r="A2420" s="110">
        <v>43790</v>
      </c>
      <c r="B2420" s="116">
        <v>3445.95</v>
      </c>
    </row>
    <row r="2421" spans="1:2">
      <c r="A2421" s="110">
        <v>43789</v>
      </c>
      <c r="B2421" s="116">
        <v>3434.49</v>
      </c>
    </row>
    <row r="2422" spans="1:2">
      <c r="A2422" s="110">
        <v>43788</v>
      </c>
      <c r="B2422" s="116">
        <v>3447.74</v>
      </c>
    </row>
    <row r="2423" spans="1:2">
      <c r="A2423" s="110">
        <v>43787</v>
      </c>
      <c r="B2423" s="116">
        <v>3421.26</v>
      </c>
    </row>
    <row r="2424" spans="1:2">
      <c r="A2424" s="110">
        <v>43786</v>
      </c>
      <c r="B2424" s="116">
        <v>3421.26</v>
      </c>
    </row>
    <row r="2425" spans="1:2">
      <c r="A2425" s="110">
        <v>43785</v>
      </c>
      <c r="B2425" s="116">
        <v>3421.26</v>
      </c>
    </row>
    <row r="2426" spans="1:2">
      <c r="A2426" s="110">
        <v>43784</v>
      </c>
      <c r="B2426" s="116">
        <v>3452.67</v>
      </c>
    </row>
    <row r="2427" spans="1:2">
      <c r="A2427" s="110">
        <v>43783</v>
      </c>
      <c r="B2427" s="116">
        <v>3441.89</v>
      </c>
    </row>
    <row r="2428" spans="1:2">
      <c r="A2428" s="110">
        <v>43782</v>
      </c>
      <c r="B2428" s="116">
        <v>3384.21</v>
      </c>
    </row>
    <row r="2429" spans="1:2">
      <c r="A2429" s="110">
        <v>43781</v>
      </c>
      <c r="B2429" s="116">
        <v>3341.01</v>
      </c>
    </row>
    <row r="2430" spans="1:2">
      <c r="A2430" s="110">
        <v>43780</v>
      </c>
      <c r="B2430" s="116">
        <v>3341.01</v>
      </c>
    </row>
    <row r="2431" spans="1:2">
      <c r="A2431" s="110">
        <v>43779</v>
      </c>
      <c r="B2431" s="116">
        <v>3341.01</v>
      </c>
    </row>
    <row r="2432" spans="1:2">
      <c r="A2432" s="110">
        <v>43778</v>
      </c>
      <c r="B2432" s="116">
        <v>3341.01</v>
      </c>
    </row>
    <row r="2433" spans="1:2">
      <c r="A2433" s="110">
        <v>43777</v>
      </c>
      <c r="B2433" s="116">
        <v>3327.02</v>
      </c>
    </row>
    <row r="2434" spans="1:2">
      <c r="A2434" s="110">
        <v>43776</v>
      </c>
      <c r="B2434" s="116">
        <v>3319.64</v>
      </c>
    </row>
    <row r="2435" spans="1:2">
      <c r="A2435" s="110">
        <v>43775</v>
      </c>
      <c r="B2435" s="116">
        <v>3318.47</v>
      </c>
    </row>
    <row r="2436" spans="1:2">
      <c r="A2436" s="110">
        <v>43774</v>
      </c>
      <c r="B2436" s="116">
        <v>3339.19</v>
      </c>
    </row>
    <row r="2437" spans="1:2">
      <c r="A2437" s="110">
        <v>43773</v>
      </c>
      <c r="B2437" s="116">
        <v>3339.19</v>
      </c>
    </row>
    <row r="2438" spans="1:2">
      <c r="A2438" s="110">
        <v>43772</v>
      </c>
      <c r="B2438" s="116">
        <v>3339.19</v>
      </c>
    </row>
    <row r="2439" spans="1:2">
      <c r="A2439" s="110">
        <v>43771</v>
      </c>
      <c r="B2439" s="116">
        <v>3339.19</v>
      </c>
    </row>
    <row r="2440" spans="1:2">
      <c r="A2440" s="110">
        <v>43770</v>
      </c>
      <c r="B2440" s="116">
        <v>3383.29</v>
      </c>
    </row>
    <row r="2441" spans="1:2">
      <c r="A2441" s="110">
        <v>43769</v>
      </c>
      <c r="B2441" s="116">
        <v>3389.94</v>
      </c>
    </row>
    <row r="2442" spans="1:2">
      <c r="A2442" s="110">
        <v>43768</v>
      </c>
      <c r="B2442" s="116">
        <v>3380.9</v>
      </c>
    </row>
    <row r="2443" spans="1:2">
      <c r="A2443" s="110">
        <v>43767</v>
      </c>
      <c r="B2443" s="116">
        <v>3382.19</v>
      </c>
    </row>
    <row r="2444" spans="1:2">
      <c r="A2444" s="110">
        <v>43766</v>
      </c>
      <c r="B2444" s="116">
        <v>3395.25</v>
      </c>
    </row>
    <row r="2445" spans="1:2">
      <c r="A2445" s="110">
        <v>43765</v>
      </c>
      <c r="B2445" s="116">
        <v>3395.25</v>
      </c>
    </row>
    <row r="2446" spans="1:2">
      <c r="A2446" s="110">
        <v>43764</v>
      </c>
      <c r="B2446" s="116">
        <v>3395.25</v>
      </c>
    </row>
    <row r="2447" spans="1:2">
      <c r="A2447" s="110">
        <v>43763</v>
      </c>
      <c r="B2447" s="116">
        <v>3387.72</v>
      </c>
    </row>
    <row r="2448" spans="1:2">
      <c r="A2448" s="110">
        <v>43762</v>
      </c>
      <c r="B2448" s="116">
        <v>3409.29</v>
      </c>
    </row>
    <row r="2449" spans="1:2">
      <c r="A2449" s="110">
        <v>43761</v>
      </c>
      <c r="B2449" s="116">
        <v>3430.3</v>
      </c>
    </row>
    <row r="2450" spans="1:2">
      <c r="A2450" s="110">
        <v>43760</v>
      </c>
      <c r="B2450" s="116">
        <v>3442.78</v>
      </c>
    </row>
    <row r="2451" spans="1:2">
      <c r="A2451" s="110">
        <v>43759</v>
      </c>
      <c r="B2451" s="116">
        <v>3428.63</v>
      </c>
    </row>
    <row r="2452" spans="1:2">
      <c r="A2452" s="110">
        <v>43758</v>
      </c>
      <c r="B2452" s="116">
        <v>3428.63</v>
      </c>
    </row>
    <row r="2453" spans="1:2">
      <c r="A2453" s="110">
        <v>43757</v>
      </c>
      <c r="B2453" s="116">
        <v>3428.63</v>
      </c>
    </row>
    <row r="2454" spans="1:2">
      <c r="A2454" s="110">
        <v>43756</v>
      </c>
      <c r="B2454" s="116">
        <v>3465.35</v>
      </c>
    </row>
    <row r="2455" spans="1:2">
      <c r="A2455" s="110">
        <v>43755</v>
      </c>
      <c r="B2455" s="116">
        <v>3459.55</v>
      </c>
    </row>
    <row r="2456" spans="1:2">
      <c r="A2456" s="110">
        <v>43754</v>
      </c>
      <c r="B2456" s="116">
        <v>3451.33</v>
      </c>
    </row>
    <row r="2457" spans="1:2">
      <c r="A2457" s="110">
        <v>43753</v>
      </c>
      <c r="B2457" s="116">
        <v>3431.46</v>
      </c>
    </row>
    <row r="2458" spans="1:2">
      <c r="A2458" s="110">
        <v>43752</v>
      </c>
      <c r="B2458" s="116">
        <v>3431.46</v>
      </c>
    </row>
    <row r="2459" spans="1:2">
      <c r="A2459" s="110">
        <v>43751</v>
      </c>
      <c r="B2459" s="116">
        <v>3431.46</v>
      </c>
    </row>
    <row r="2460" spans="1:2">
      <c r="A2460" s="110">
        <v>43750</v>
      </c>
      <c r="B2460" s="116">
        <v>3431.46</v>
      </c>
    </row>
    <row r="2461" spans="1:2">
      <c r="A2461" s="110">
        <v>43749</v>
      </c>
      <c r="B2461" s="116">
        <v>3458.42</v>
      </c>
    </row>
    <row r="2462" spans="1:2">
      <c r="A2462" s="110">
        <v>43748</v>
      </c>
      <c r="B2462" s="116">
        <v>3454.56</v>
      </c>
    </row>
    <row r="2463" spans="1:2">
      <c r="A2463" s="110">
        <v>43747</v>
      </c>
      <c r="B2463" s="116">
        <v>3452.57</v>
      </c>
    </row>
    <row r="2464" spans="1:2">
      <c r="A2464" s="110">
        <v>43746</v>
      </c>
      <c r="B2464" s="116">
        <v>3445.76</v>
      </c>
    </row>
    <row r="2465" spans="1:2">
      <c r="A2465" s="110">
        <v>43745</v>
      </c>
      <c r="B2465" s="116">
        <v>3430.28</v>
      </c>
    </row>
    <row r="2466" spans="1:2">
      <c r="A2466" s="110">
        <v>43744</v>
      </c>
      <c r="B2466" s="116">
        <v>3430.28</v>
      </c>
    </row>
    <row r="2467" spans="1:2">
      <c r="A2467" s="110">
        <v>43743</v>
      </c>
      <c r="B2467" s="116">
        <v>3430.28</v>
      </c>
    </row>
    <row r="2468" spans="1:2">
      <c r="A2468" s="110">
        <v>43742</v>
      </c>
      <c r="B2468" s="116">
        <v>3467.6</v>
      </c>
    </row>
    <row r="2469" spans="1:2">
      <c r="A2469" s="110">
        <v>43741</v>
      </c>
      <c r="B2469" s="116">
        <v>3497.34</v>
      </c>
    </row>
    <row r="2470" spans="1:2">
      <c r="A2470" s="110">
        <v>43740</v>
      </c>
      <c r="B2470" s="116">
        <v>3491.29</v>
      </c>
    </row>
    <row r="2471" spans="1:2">
      <c r="A2471" s="110">
        <v>43739</v>
      </c>
      <c r="B2471" s="116">
        <v>3477.45</v>
      </c>
    </row>
    <row r="2472" spans="1:2">
      <c r="A2472" s="110">
        <v>43738</v>
      </c>
      <c r="B2472" s="116">
        <v>3462.01</v>
      </c>
    </row>
    <row r="2473" spans="1:2">
      <c r="A2473" s="110">
        <v>43737</v>
      </c>
      <c r="B2473" s="116">
        <v>3462.01</v>
      </c>
    </row>
    <row r="2474" spans="1:2">
      <c r="A2474" s="110">
        <v>43736</v>
      </c>
      <c r="B2474" s="116">
        <v>3462.01</v>
      </c>
    </row>
    <row r="2475" spans="1:2">
      <c r="A2475" s="110">
        <v>43735</v>
      </c>
      <c r="B2475" s="116">
        <v>3435.71</v>
      </c>
    </row>
    <row r="2476" spans="1:2">
      <c r="A2476" s="110">
        <v>43734</v>
      </c>
      <c r="B2476" s="116">
        <v>3451.02</v>
      </c>
    </row>
    <row r="2477" spans="1:2">
      <c r="A2477" s="110">
        <v>43733</v>
      </c>
      <c r="B2477" s="116">
        <v>3438.66</v>
      </c>
    </row>
    <row r="2478" spans="1:2">
      <c r="A2478" s="110">
        <v>43732</v>
      </c>
      <c r="B2478" s="116">
        <v>3437.78</v>
      </c>
    </row>
    <row r="2479" spans="1:2">
      <c r="A2479" s="110">
        <v>43731</v>
      </c>
      <c r="B2479" s="116">
        <v>3402.32</v>
      </c>
    </row>
    <row r="2480" spans="1:2">
      <c r="A2480" s="110">
        <v>43730</v>
      </c>
      <c r="B2480" s="116">
        <v>3402.32</v>
      </c>
    </row>
    <row r="2481" spans="1:2">
      <c r="A2481" s="110">
        <v>43729</v>
      </c>
      <c r="B2481" s="116">
        <v>3402.32</v>
      </c>
    </row>
    <row r="2482" spans="1:2">
      <c r="A2482" s="110">
        <v>43728</v>
      </c>
      <c r="B2482" s="116">
        <v>3377.72</v>
      </c>
    </row>
    <row r="2483" spans="1:2">
      <c r="A2483" s="110">
        <v>43727</v>
      </c>
      <c r="B2483" s="116">
        <v>3377.79</v>
      </c>
    </row>
    <row r="2484" spans="1:2">
      <c r="A2484" s="110">
        <v>43726</v>
      </c>
      <c r="B2484" s="116">
        <v>3380.92</v>
      </c>
    </row>
    <row r="2485" spans="1:2">
      <c r="A2485" s="110">
        <v>43725</v>
      </c>
      <c r="B2485" s="116">
        <v>3364.43</v>
      </c>
    </row>
    <row r="2486" spans="1:2">
      <c r="A2486" s="110">
        <v>43724</v>
      </c>
      <c r="B2486" s="116">
        <v>3356.15</v>
      </c>
    </row>
    <row r="2487" spans="1:2">
      <c r="A2487" s="110">
        <v>43723</v>
      </c>
      <c r="B2487" s="116">
        <v>3356.15</v>
      </c>
    </row>
    <row r="2488" spans="1:2">
      <c r="A2488" s="110">
        <v>43722</v>
      </c>
      <c r="B2488" s="116">
        <v>3356.15</v>
      </c>
    </row>
    <row r="2489" spans="1:2">
      <c r="A2489" s="110">
        <v>43721</v>
      </c>
      <c r="B2489" s="116">
        <v>3359.2</v>
      </c>
    </row>
    <row r="2490" spans="1:2">
      <c r="A2490" s="110">
        <v>43720</v>
      </c>
      <c r="B2490" s="116">
        <v>3372.48</v>
      </c>
    </row>
    <row r="2491" spans="1:2">
      <c r="A2491" s="110">
        <v>43719</v>
      </c>
      <c r="B2491" s="116">
        <v>3373.75</v>
      </c>
    </row>
    <row r="2492" spans="1:2">
      <c r="A2492" s="110">
        <v>43718</v>
      </c>
      <c r="B2492" s="116">
        <v>3368.8</v>
      </c>
    </row>
    <row r="2493" spans="1:2">
      <c r="A2493" s="110">
        <v>43717</v>
      </c>
      <c r="B2493" s="116">
        <v>3361.7</v>
      </c>
    </row>
    <row r="2494" spans="1:2">
      <c r="A2494" s="110">
        <v>43716</v>
      </c>
      <c r="B2494" s="116">
        <v>3361.7</v>
      </c>
    </row>
    <row r="2495" spans="1:2">
      <c r="A2495" s="110">
        <v>43715</v>
      </c>
      <c r="B2495" s="116">
        <v>3361.7</v>
      </c>
    </row>
    <row r="2496" spans="1:2">
      <c r="A2496" s="110">
        <v>43714</v>
      </c>
      <c r="B2496" s="116">
        <v>3377.39</v>
      </c>
    </row>
    <row r="2497" spans="1:2">
      <c r="A2497" s="110">
        <v>43713</v>
      </c>
      <c r="B2497" s="116">
        <v>3401.04</v>
      </c>
    </row>
    <row r="2498" spans="1:2">
      <c r="A2498" s="110">
        <v>43712</v>
      </c>
      <c r="B2498" s="116">
        <v>3438.61</v>
      </c>
    </row>
    <row r="2499" spans="1:2">
      <c r="A2499" s="110">
        <v>43711</v>
      </c>
      <c r="B2499" s="116">
        <v>3427.29</v>
      </c>
    </row>
    <row r="2500" spans="1:2">
      <c r="A2500" s="110">
        <v>43710</v>
      </c>
      <c r="B2500" s="116">
        <v>3427.29</v>
      </c>
    </row>
    <row r="2501" spans="1:2">
      <c r="A2501" s="110">
        <v>43709</v>
      </c>
      <c r="B2501" s="116">
        <v>3427.29</v>
      </c>
    </row>
    <row r="2502" spans="1:2">
      <c r="A2502" s="110">
        <v>43708</v>
      </c>
      <c r="B2502" s="116">
        <v>3427.29</v>
      </c>
    </row>
    <row r="2503" spans="1:2">
      <c r="A2503" s="110">
        <v>43707</v>
      </c>
      <c r="B2503" s="116">
        <v>3464.15</v>
      </c>
    </row>
    <row r="2504" spans="1:2">
      <c r="A2504" s="110">
        <v>43706</v>
      </c>
      <c r="B2504" s="116">
        <v>3477.53</v>
      </c>
    </row>
    <row r="2505" spans="1:2">
      <c r="A2505" s="110">
        <v>43705</v>
      </c>
      <c r="B2505" s="116">
        <v>3457.89</v>
      </c>
    </row>
    <row r="2506" spans="1:2">
      <c r="A2506" s="110">
        <v>43704</v>
      </c>
      <c r="B2506" s="116">
        <v>3432.85</v>
      </c>
    </row>
    <row r="2507" spans="1:2">
      <c r="A2507" s="110">
        <v>43703</v>
      </c>
      <c r="B2507" s="116">
        <v>3399.95</v>
      </c>
    </row>
    <row r="2508" spans="1:2">
      <c r="A2508" s="110">
        <v>43702</v>
      </c>
      <c r="B2508" s="116">
        <v>3399.95</v>
      </c>
    </row>
    <row r="2509" spans="1:2">
      <c r="A2509" s="110">
        <v>43701</v>
      </c>
      <c r="B2509" s="116">
        <v>3399.95</v>
      </c>
    </row>
    <row r="2510" spans="1:2">
      <c r="A2510" s="110">
        <v>43700</v>
      </c>
      <c r="B2510" s="116">
        <v>3376.99</v>
      </c>
    </row>
    <row r="2511" spans="1:2">
      <c r="A2511" s="110">
        <v>43699</v>
      </c>
      <c r="B2511" s="116">
        <v>3385.28</v>
      </c>
    </row>
    <row r="2512" spans="1:2">
      <c r="A2512" s="110">
        <v>43698</v>
      </c>
      <c r="B2512" s="116">
        <v>3420.99</v>
      </c>
    </row>
    <row r="2513" spans="1:2">
      <c r="A2513" s="110">
        <v>43697</v>
      </c>
      <c r="B2513" s="116">
        <v>3441.4</v>
      </c>
    </row>
    <row r="2514" spans="1:2">
      <c r="A2514" s="110">
        <v>43696</v>
      </c>
      <c r="B2514" s="116">
        <v>3441.4</v>
      </c>
    </row>
    <row r="2515" spans="1:2">
      <c r="A2515" s="110">
        <v>43695</v>
      </c>
      <c r="B2515" s="116">
        <v>3441.4</v>
      </c>
    </row>
    <row r="2516" spans="1:2">
      <c r="A2516" s="110">
        <v>43694</v>
      </c>
      <c r="B2516" s="116">
        <v>3441.4</v>
      </c>
    </row>
    <row r="2517" spans="1:2">
      <c r="A2517" s="110">
        <v>43693</v>
      </c>
      <c r="B2517" s="116">
        <v>3447.76</v>
      </c>
    </row>
    <row r="2518" spans="1:2">
      <c r="A2518" s="110">
        <v>43692</v>
      </c>
      <c r="B2518" s="116">
        <v>3449.27</v>
      </c>
    </row>
    <row r="2519" spans="1:2">
      <c r="A2519" s="110">
        <v>43691</v>
      </c>
      <c r="B2519" s="116">
        <v>3407.76</v>
      </c>
    </row>
    <row r="2520" spans="1:2">
      <c r="A2520" s="110">
        <v>43690</v>
      </c>
      <c r="B2520" s="116">
        <v>3436.26</v>
      </c>
    </row>
    <row r="2521" spans="1:2">
      <c r="A2521" s="110">
        <v>43689</v>
      </c>
      <c r="B2521" s="116">
        <v>3382.71</v>
      </c>
    </row>
    <row r="2522" spans="1:2">
      <c r="A2522" s="110">
        <v>43688</v>
      </c>
      <c r="B2522" s="116">
        <v>3382.71</v>
      </c>
    </row>
    <row r="2523" spans="1:2">
      <c r="A2523" s="110">
        <v>43687</v>
      </c>
      <c r="B2523" s="116">
        <v>3382.71</v>
      </c>
    </row>
    <row r="2524" spans="1:2">
      <c r="A2524" s="110">
        <v>43686</v>
      </c>
      <c r="B2524" s="116">
        <v>3394.61</v>
      </c>
    </row>
    <row r="2525" spans="1:2">
      <c r="A2525" s="110">
        <v>43685</v>
      </c>
      <c r="B2525" s="116">
        <v>3431.28</v>
      </c>
    </row>
    <row r="2526" spans="1:2">
      <c r="A2526" s="110">
        <v>43684</v>
      </c>
      <c r="B2526" s="116">
        <v>3431.28</v>
      </c>
    </row>
    <row r="2527" spans="1:2">
      <c r="A2527" s="110">
        <v>43683</v>
      </c>
      <c r="B2527" s="116">
        <v>3459.47</v>
      </c>
    </row>
    <row r="2528" spans="1:2">
      <c r="A2528" s="110">
        <v>43682</v>
      </c>
      <c r="B2528" s="116">
        <v>3365.78</v>
      </c>
    </row>
    <row r="2529" spans="1:2">
      <c r="A2529" s="110">
        <v>43681</v>
      </c>
      <c r="B2529" s="116">
        <v>3365.78</v>
      </c>
    </row>
    <row r="2530" spans="1:2">
      <c r="A2530" s="110">
        <v>43680</v>
      </c>
      <c r="B2530" s="116">
        <v>3365.78</v>
      </c>
    </row>
    <row r="2531" spans="1:2">
      <c r="A2531" s="110">
        <v>43679</v>
      </c>
      <c r="B2531" s="116">
        <v>3329.23</v>
      </c>
    </row>
    <row r="2532" spans="1:2">
      <c r="A2532" s="110">
        <v>43678</v>
      </c>
      <c r="B2532" s="116">
        <v>3291.79</v>
      </c>
    </row>
    <row r="2533" spans="1:2">
      <c r="A2533" s="110">
        <v>43677</v>
      </c>
      <c r="B2533" s="116">
        <v>3296.85</v>
      </c>
    </row>
    <row r="2534" spans="1:2">
      <c r="A2534" s="110">
        <v>43676</v>
      </c>
      <c r="B2534" s="116">
        <v>3262.81</v>
      </c>
    </row>
    <row r="2535" spans="1:2">
      <c r="A2535" s="110">
        <v>43675</v>
      </c>
      <c r="B2535" s="116">
        <v>3233.26</v>
      </c>
    </row>
    <row r="2536" spans="1:2">
      <c r="A2536" s="110">
        <v>43674</v>
      </c>
      <c r="B2536" s="116">
        <v>3233.26</v>
      </c>
    </row>
    <row r="2537" spans="1:2">
      <c r="A2537" s="110">
        <v>43673</v>
      </c>
      <c r="B2537" s="116">
        <v>3233.26</v>
      </c>
    </row>
    <row r="2538" spans="1:2">
      <c r="A2538" s="110">
        <v>43672</v>
      </c>
      <c r="B2538" s="116">
        <v>3213.09</v>
      </c>
    </row>
    <row r="2539" spans="1:2">
      <c r="A2539" s="110">
        <v>43671</v>
      </c>
      <c r="B2539" s="116">
        <v>3194.67</v>
      </c>
    </row>
    <row r="2540" spans="1:2">
      <c r="A2540" s="110">
        <v>43670</v>
      </c>
      <c r="B2540" s="116">
        <v>3188.01</v>
      </c>
    </row>
    <row r="2541" spans="1:2">
      <c r="A2541" s="110">
        <v>43669</v>
      </c>
      <c r="B2541" s="116">
        <v>3177.76</v>
      </c>
    </row>
    <row r="2542" spans="1:2">
      <c r="A2542" s="110">
        <v>43668</v>
      </c>
      <c r="B2542" s="116">
        <v>3169.51</v>
      </c>
    </row>
    <row r="2543" spans="1:2">
      <c r="A2543" s="110">
        <v>43667</v>
      </c>
      <c r="B2543" s="116">
        <v>3169.51</v>
      </c>
    </row>
    <row r="2544" spans="1:2">
      <c r="A2544" s="110">
        <v>43666</v>
      </c>
      <c r="B2544" s="116">
        <v>3169.51</v>
      </c>
    </row>
    <row r="2545" spans="1:2">
      <c r="A2545" s="110">
        <v>43665</v>
      </c>
      <c r="B2545" s="116">
        <v>3183.01</v>
      </c>
    </row>
    <row r="2546" spans="1:2">
      <c r="A2546" s="110">
        <v>43664</v>
      </c>
      <c r="B2546" s="116">
        <v>3189.21</v>
      </c>
    </row>
    <row r="2547" spans="1:2">
      <c r="A2547" s="110">
        <v>43663</v>
      </c>
      <c r="B2547" s="116">
        <v>3199.72</v>
      </c>
    </row>
    <row r="2548" spans="1:2">
      <c r="A2548" s="110">
        <v>43662</v>
      </c>
      <c r="B2548" s="116">
        <v>3190.66</v>
      </c>
    </row>
    <row r="2549" spans="1:2">
      <c r="A2549" s="110">
        <v>43661</v>
      </c>
      <c r="B2549" s="116">
        <v>3190.33</v>
      </c>
    </row>
    <row r="2550" spans="1:2">
      <c r="A2550" s="110">
        <v>43660</v>
      </c>
      <c r="B2550" s="116">
        <v>3190.33</v>
      </c>
    </row>
    <row r="2551" spans="1:2">
      <c r="A2551" s="110">
        <v>43659</v>
      </c>
      <c r="B2551" s="116">
        <v>3190.33</v>
      </c>
    </row>
    <row r="2552" spans="1:2">
      <c r="A2552" s="110">
        <v>43658</v>
      </c>
      <c r="B2552" s="116">
        <v>3197.5</v>
      </c>
    </row>
    <row r="2553" spans="1:2">
      <c r="A2553" s="110">
        <v>43657</v>
      </c>
      <c r="B2553" s="116">
        <v>3212.91</v>
      </c>
    </row>
    <row r="2554" spans="1:2">
      <c r="A2554" s="110">
        <v>43656</v>
      </c>
      <c r="B2554" s="116">
        <v>3223.67</v>
      </c>
    </row>
    <row r="2555" spans="1:2">
      <c r="A2555" s="110">
        <v>43655</v>
      </c>
      <c r="B2555" s="116">
        <v>3207.66</v>
      </c>
    </row>
    <row r="2556" spans="1:2">
      <c r="A2556" s="110">
        <v>43654</v>
      </c>
      <c r="B2556" s="116">
        <v>3217.18</v>
      </c>
    </row>
    <row r="2557" spans="1:2">
      <c r="A2557" s="110">
        <v>43653</v>
      </c>
      <c r="B2557" s="116">
        <v>3217.18</v>
      </c>
    </row>
    <row r="2558" spans="1:2">
      <c r="A2558" s="110">
        <v>43652</v>
      </c>
      <c r="B2558" s="116">
        <v>3217.18</v>
      </c>
    </row>
    <row r="2559" spans="1:2">
      <c r="A2559" s="110">
        <v>43651</v>
      </c>
      <c r="B2559" s="116">
        <v>3206.92</v>
      </c>
    </row>
    <row r="2560" spans="1:2">
      <c r="A2560" s="110">
        <v>43650</v>
      </c>
      <c r="B2560" s="116">
        <v>3206.92</v>
      </c>
    </row>
    <row r="2561" spans="1:2">
      <c r="A2561" s="110">
        <v>43649</v>
      </c>
      <c r="B2561" s="116">
        <v>3211.06</v>
      </c>
    </row>
    <row r="2562" spans="1:2">
      <c r="A2562" s="110">
        <v>43648</v>
      </c>
      <c r="B2562" s="116">
        <v>3205.67</v>
      </c>
    </row>
    <row r="2563" spans="1:2">
      <c r="A2563" s="110">
        <v>43647</v>
      </c>
      <c r="B2563" s="116">
        <v>3205.67</v>
      </c>
    </row>
    <row r="2564" spans="1:2">
      <c r="A2564" s="110">
        <v>43646</v>
      </c>
      <c r="B2564" s="116">
        <v>3205.67</v>
      </c>
    </row>
    <row r="2565" spans="1:2">
      <c r="A2565" s="110">
        <v>43645</v>
      </c>
      <c r="B2565" s="116">
        <v>3205.67</v>
      </c>
    </row>
    <row r="2566" spans="1:2">
      <c r="A2566" s="110">
        <v>43644</v>
      </c>
      <c r="B2566" s="116">
        <v>3197.23</v>
      </c>
    </row>
    <row r="2567" spans="1:2">
      <c r="A2567" s="110">
        <v>43643</v>
      </c>
      <c r="B2567" s="116">
        <v>3177.94</v>
      </c>
    </row>
    <row r="2568" spans="1:2">
      <c r="A2568" s="110">
        <v>43642</v>
      </c>
      <c r="B2568" s="116">
        <v>3187.15</v>
      </c>
    </row>
    <row r="2569" spans="1:2">
      <c r="A2569" s="110">
        <v>43641</v>
      </c>
      <c r="B2569" s="116">
        <v>3191.17</v>
      </c>
    </row>
    <row r="2570" spans="1:2">
      <c r="A2570" s="110">
        <v>43640</v>
      </c>
      <c r="B2570" s="116">
        <v>3191.17</v>
      </c>
    </row>
    <row r="2571" spans="1:2">
      <c r="A2571" s="110">
        <v>43639</v>
      </c>
      <c r="B2571" s="116">
        <v>3191.17</v>
      </c>
    </row>
    <row r="2572" spans="1:2">
      <c r="A2572" s="110">
        <v>43638</v>
      </c>
      <c r="B2572" s="116">
        <v>3191.17</v>
      </c>
    </row>
    <row r="2573" spans="1:2">
      <c r="A2573" s="110">
        <v>43637</v>
      </c>
      <c r="B2573" s="116">
        <v>3202.01</v>
      </c>
    </row>
    <row r="2574" spans="1:2">
      <c r="A2574" s="110">
        <v>43636</v>
      </c>
      <c r="B2574" s="116">
        <v>3248.91</v>
      </c>
    </row>
    <row r="2575" spans="1:2">
      <c r="A2575" s="110">
        <v>43635</v>
      </c>
      <c r="B2575" s="116">
        <v>3264.98</v>
      </c>
    </row>
    <row r="2576" spans="1:2">
      <c r="A2576" s="110">
        <v>43634</v>
      </c>
      <c r="B2576" s="116">
        <v>3286.63</v>
      </c>
    </row>
    <row r="2577" spans="1:2">
      <c r="A2577" s="110">
        <v>43633</v>
      </c>
      <c r="B2577" s="116">
        <v>3270.7</v>
      </c>
    </row>
    <row r="2578" spans="1:2">
      <c r="A2578" s="110">
        <v>43632</v>
      </c>
      <c r="B2578" s="116">
        <v>3270.7</v>
      </c>
    </row>
    <row r="2579" spans="1:2">
      <c r="A2579" s="110">
        <v>43631</v>
      </c>
      <c r="B2579" s="116">
        <v>3270.7</v>
      </c>
    </row>
    <row r="2580" spans="1:2">
      <c r="A2580" s="110">
        <v>43630</v>
      </c>
      <c r="B2580" s="116">
        <v>3266.72</v>
      </c>
    </row>
    <row r="2581" spans="1:2">
      <c r="A2581" s="110">
        <v>43629</v>
      </c>
      <c r="B2581" s="116">
        <v>3264.47</v>
      </c>
    </row>
    <row r="2582" spans="1:2">
      <c r="A2582" s="110">
        <v>43628</v>
      </c>
      <c r="B2582" s="116">
        <v>3249.56</v>
      </c>
    </row>
    <row r="2583" spans="1:2">
      <c r="A2583" s="110">
        <v>43627</v>
      </c>
      <c r="B2583" s="116">
        <v>3257.06</v>
      </c>
    </row>
    <row r="2584" spans="1:2">
      <c r="A2584" s="110">
        <v>43626</v>
      </c>
      <c r="B2584" s="116">
        <v>3274.72</v>
      </c>
    </row>
    <row r="2585" spans="1:2">
      <c r="A2585" s="110">
        <v>43625</v>
      </c>
      <c r="B2585" s="116">
        <v>3274.72</v>
      </c>
    </row>
    <row r="2586" spans="1:2">
      <c r="A2586" s="110">
        <v>43624</v>
      </c>
      <c r="B2586" s="116">
        <v>3274.72</v>
      </c>
    </row>
    <row r="2587" spans="1:2">
      <c r="A2587" s="110">
        <v>43623</v>
      </c>
      <c r="B2587" s="116">
        <v>3288.69</v>
      </c>
    </row>
    <row r="2588" spans="1:2">
      <c r="A2588" s="110">
        <v>43622</v>
      </c>
      <c r="B2588" s="116">
        <v>3296.87</v>
      </c>
    </row>
    <row r="2589" spans="1:2">
      <c r="A2589" s="110">
        <v>43621</v>
      </c>
      <c r="B2589" s="116">
        <v>3306.37</v>
      </c>
    </row>
    <row r="2590" spans="1:2">
      <c r="A2590" s="110">
        <v>43620</v>
      </c>
      <c r="B2590" s="116">
        <v>3377.16</v>
      </c>
    </row>
    <row r="2591" spans="1:2">
      <c r="A2591" s="110">
        <v>43619</v>
      </c>
      <c r="B2591" s="116">
        <v>3377.16</v>
      </c>
    </row>
    <row r="2592" spans="1:2">
      <c r="A2592" s="110">
        <v>43618</v>
      </c>
      <c r="B2592" s="116">
        <v>3377.16</v>
      </c>
    </row>
    <row r="2593" spans="1:2">
      <c r="A2593" s="110">
        <v>43617</v>
      </c>
      <c r="B2593" s="116">
        <v>3377.16</v>
      </c>
    </row>
    <row r="2594" spans="1:2">
      <c r="A2594" s="110">
        <v>43616</v>
      </c>
      <c r="B2594" s="116">
        <v>3357.82</v>
      </c>
    </row>
    <row r="2595" spans="1:2">
      <c r="A2595" s="110">
        <v>43615</v>
      </c>
      <c r="B2595" s="116">
        <v>3375.29</v>
      </c>
    </row>
    <row r="2596" spans="1:2">
      <c r="A2596" s="110">
        <v>43614</v>
      </c>
      <c r="B2596" s="116">
        <v>3362.48</v>
      </c>
    </row>
    <row r="2597" spans="1:2">
      <c r="A2597" s="110">
        <v>43613</v>
      </c>
      <c r="B2597" s="116">
        <v>3358.84</v>
      </c>
    </row>
    <row r="2598" spans="1:2">
      <c r="A2598" s="110">
        <v>43612</v>
      </c>
      <c r="B2598" s="116">
        <v>3358.84</v>
      </c>
    </row>
    <row r="2599" spans="1:2">
      <c r="A2599" s="110">
        <v>43611</v>
      </c>
      <c r="B2599" s="116">
        <v>3358.84</v>
      </c>
    </row>
    <row r="2600" spans="1:2">
      <c r="A2600" s="110">
        <v>43610</v>
      </c>
      <c r="B2600" s="116">
        <v>3358.84</v>
      </c>
    </row>
    <row r="2601" spans="1:2">
      <c r="A2601" s="110">
        <v>43609</v>
      </c>
      <c r="B2601" s="116">
        <v>3368.76</v>
      </c>
    </row>
    <row r="2602" spans="1:2">
      <c r="A2602" s="110">
        <v>43608</v>
      </c>
      <c r="B2602" s="116">
        <v>3340.96</v>
      </c>
    </row>
    <row r="2603" spans="1:2">
      <c r="A2603" s="110">
        <v>43607</v>
      </c>
      <c r="B2603" s="116">
        <v>3344.45</v>
      </c>
    </row>
    <row r="2604" spans="1:2">
      <c r="A2604" s="110">
        <v>43606</v>
      </c>
      <c r="B2604" s="116">
        <v>3342.21</v>
      </c>
    </row>
    <row r="2605" spans="1:2">
      <c r="A2605" s="110">
        <v>43605</v>
      </c>
      <c r="B2605" s="116">
        <v>3313.72</v>
      </c>
    </row>
    <row r="2606" spans="1:2">
      <c r="A2606" s="110">
        <v>43604</v>
      </c>
      <c r="B2606" s="116">
        <v>3313.72</v>
      </c>
    </row>
    <row r="2607" spans="1:2">
      <c r="A2607" s="110">
        <v>43603</v>
      </c>
      <c r="B2607" s="116">
        <v>3313.72</v>
      </c>
    </row>
    <row r="2608" spans="1:2">
      <c r="A2608" s="110">
        <v>43602</v>
      </c>
      <c r="B2608" s="116">
        <v>3290.27</v>
      </c>
    </row>
    <row r="2609" spans="1:2">
      <c r="A2609" s="110">
        <v>43601</v>
      </c>
      <c r="B2609" s="116">
        <v>3295.51</v>
      </c>
    </row>
    <row r="2610" spans="1:2">
      <c r="A2610" s="110">
        <v>43600</v>
      </c>
      <c r="B2610" s="116">
        <v>3285.14</v>
      </c>
    </row>
    <row r="2611" spans="1:2">
      <c r="A2611" s="110">
        <v>43599</v>
      </c>
      <c r="B2611" s="116">
        <v>3299.01</v>
      </c>
    </row>
    <row r="2612" spans="1:2">
      <c r="A2612" s="110">
        <v>43598</v>
      </c>
      <c r="B2612" s="116">
        <v>3274.3</v>
      </c>
    </row>
    <row r="2613" spans="1:2">
      <c r="A2613" s="110">
        <v>43597</v>
      </c>
      <c r="B2613" s="116">
        <v>3274.3</v>
      </c>
    </row>
    <row r="2614" spans="1:2">
      <c r="A2614" s="110">
        <v>43596</v>
      </c>
      <c r="B2614" s="116">
        <v>3274.3</v>
      </c>
    </row>
    <row r="2615" spans="1:2">
      <c r="A2615" s="110">
        <v>43595</v>
      </c>
      <c r="B2615" s="116">
        <v>3293.62</v>
      </c>
    </row>
    <row r="2616" spans="1:2">
      <c r="A2616" s="110">
        <v>43594</v>
      </c>
      <c r="B2616" s="116">
        <v>3290.12</v>
      </c>
    </row>
    <row r="2617" spans="1:2">
      <c r="A2617" s="110">
        <v>43593</v>
      </c>
      <c r="B2617" s="116">
        <v>3288.81</v>
      </c>
    </row>
    <row r="2618" spans="1:2">
      <c r="A2618" s="110">
        <v>43592</v>
      </c>
      <c r="B2618" s="116">
        <v>3254.03</v>
      </c>
    </row>
    <row r="2619" spans="1:2">
      <c r="A2619" s="110">
        <v>43591</v>
      </c>
      <c r="B2619" s="116">
        <v>3240.44</v>
      </c>
    </row>
    <row r="2620" spans="1:2">
      <c r="A2620" s="110">
        <v>43590</v>
      </c>
      <c r="B2620" s="116">
        <v>3240.44</v>
      </c>
    </row>
    <row r="2621" spans="1:2">
      <c r="A2621" s="110">
        <v>43589</v>
      </c>
      <c r="B2621" s="116">
        <v>3240.44</v>
      </c>
    </row>
    <row r="2622" spans="1:2">
      <c r="A2622" s="110">
        <v>43588</v>
      </c>
      <c r="B2622" s="116">
        <v>3262.17</v>
      </c>
    </row>
    <row r="2623" spans="1:2">
      <c r="A2623" s="110">
        <v>43587</v>
      </c>
      <c r="B2623" s="116">
        <v>3233.97</v>
      </c>
    </row>
    <row r="2624" spans="1:2">
      <c r="A2624" s="110">
        <v>43586</v>
      </c>
      <c r="B2624" s="116">
        <v>3233.97</v>
      </c>
    </row>
    <row r="2625" spans="1:2">
      <c r="A2625" s="110">
        <v>43585</v>
      </c>
      <c r="B2625" s="116">
        <v>3247.72</v>
      </c>
    </row>
    <row r="2626" spans="1:2">
      <c r="A2626" s="110">
        <v>43584</v>
      </c>
      <c r="B2626" s="116">
        <v>3227.79</v>
      </c>
    </row>
    <row r="2627" spans="1:2">
      <c r="A2627" s="110">
        <v>43583</v>
      </c>
      <c r="B2627" s="116">
        <v>3227.79</v>
      </c>
    </row>
    <row r="2628" spans="1:2">
      <c r="A2628" s="110">
        <v>43582</v>
      </c>
      <c r="B2628" s="116">
        <v>3227.79</v>
      </c>
    </row>
    <row r="2629" spans="1:2">
      <c r="A2629" s="110">
        <v>43581</v>
      </c>
      <c r="B2629" s="116">
        <v>3237.98</v>
      </c>
    </row>
    <row r="2630" spans="1:2">
      <c r="A2630" s="110">
        <v>43580</v>
      </c>
      <c r="B2630" s="116">
        <v>3213.23</v>
      </c>
    </row>
    <row r="2631" spans="1:2">
      <c r="A2631" s="110">
        <v>43579</v>
      </c>
      <c r="B2631" s="116">
        <v>3177.94</v>
      </c>
    </row>
    <row r="2632" spans="1:2">
      <c r="A2632" s="110">
        <v>43578</v>
      </c>
      <c r="B2632" s="116">
        <v>3149.99</v>
      </c>
    </row>
    <row r="2633" spans="1:2">
      <c r="A2633" s="110">
        <v>43577</v>
      </c>
      <c r="B2633" s="116">
        <v>3160.48</v>
      </c>
    </row>
    <row r="2634" spans="1:2">
      <c r="A2634" s="110">
        <v>43576</v>
      </c>
      <c r="B2634" s="116">
        <v>3160.48</v>
      </c>
    </row>
    <row r="2635" spans="1:2">
      <c r="A2635" s="110">
        <v>43575</v>
      </c>
      <c r="B2635" s="116">
        <v>3160.48</v>
      </c>
    </row>
    <row r="2636" spans="1:2">
      <c r="A2636" s="110">
        <v>43574</v>
      </c>
      <c r="B2636" s="116">
        <v>3160.48</v>
      </c>
    </row>
    <row r="2637" spans="1:2">
      <c r="A2637" s="110">
        <v>43573</v>
      </c>
      <c r="B2637" s="116">
        <v>3160.48</v>
      </c>
    </row>
    <row r="2638" spans="1:2">
      <c r="A2638" s="110">
        <v>43572</v>
      </c>
      <c r="B2638" s="116">
        <v>3160.87</v>
      </c>
    </row>
    <row r="2639" spans="1:2">
      <c r="A2639" s="110">
        <v>43571</v>
      </c>
      <c r="B2639" s="116">
        <v>3136.69</v>
      </c>
    </row>
    <row r="2640" spans="1:2">
      <c r="A2640" s="110">
        <v>43570</v>
      </c>
      <c r="B2640" s="116">
        <v>3109.32</v>
      </c>
    </row>
    <row r="2641" spans="1:2">
      <c r="A2641" s="110">
        <v>43569</v>
      </c>
      <c r="B2641" s="116">
        <v>3109.32</v>
      </c>
    </row>
    <row r="2642" spans="1:2">
      <c r="A2642" s="110">
        <v>43568</v>
      </c>
      <c r="B2642" s="116">
        <v>3109.32</v>
      </c>
    </row>
    <row r="2643" spans="1:2">
      <c r="A2643" s="110">
        <v>43567</v>
      </c>
      <c r="B2643" s="116">
        <v>3113.91</v>
      </c>
    </row>
    <row r="2644" spans="1:2">
      <c r="A2644" s="110">
        <v>43566</v>
      </c>
      <c r="B2644" s="116">
        <v>3095.66</v>
      </c>
    </row>
    <row r="2645" spans="1:2">
      <c r="A2645" s="110">
        <v>43565</v>
      </c>
      <c r="B2645" s="116">
        <v>3105.2</v>
      </c>
    </row>
    <row r="2646" spans="1:2">
      <c r="A2646" s="110">
        <v>43564</v>
      </c>
      <c r="B2646" s="116">
        <v>3115.22</v>
      </c>
    </row>
    <row r="2647" spans="1:2">
      <c r="A2647" s="110">
        <v>43563</v>
      </c>
      <c r="B2647" s="116">
        <v>3126.2</v>
      </c>
    </row>
    <row r="2648" spans="1:2">
      <c r="A2648" s="110">
        <v>43562</v>
      </c>
      <c r="B2648" s="116">
        <v>3126.2</v>
      </c>
    </row>
    <row r="2649" spans="1:2">
      <c r="A2649" s="110">
        <v>43561</v>
      </c>
      <c r="B2649" s="116">
        <v>3126.2</v>
      </c>
    </row>
    <row r="2650" spans="1:2">
      <c r="A2650" s="110">
        <v>43560</v>
      </c>
      <c r="B2650" s="116">
        <v>3132.78</v>
      </c>
    </row>
    <row r="2651" spans="1:2">
      <c r="A2651" s="110">
        <v>43559</v>
      </c>
      <c r="B2651" s="116">
        <v>3128.47</v>
      </c>
    </row>
    <row r="2652" spans="1:2">
      <c r="A2652" s="110">
        <v>43558</v>
      </c>
      <c r="B2652" s="116">
        <v>3143.36</v>
      </c>
    </row>
    <row r="2653" spans="1:2">
      <c r="A2653" s="110">
        <v>43557</v>
      </c>
      <c r="B2653" s="116">
        <v>3146.81</v>
      </c>
    </row>
    <row r="2654" spans="1:2">
      <c r="A2654" s="110">
        <v>43556</v>
      </c>
      <c r="B2654" s="116">
        <v>3174.79</v>
      </c>
    </row>
    <row r="2655" spans="1:2">
      <c r="A2655" s="110">
        <v>43555</v>
      </c>
      <c r="B2655" s="116">
        <v>3174.79</v>
      </c>
    </row>
    <row r="2656" spans="1:2">
      <c r="A2656" s="110">
        <v>43554</v>
      </c>
      <c r="B2656" s="116">
        <v>3174.79</v>
      </c>
    </row>
    <row r="2657" spans="1:2">
      <c r="A2657" s="110">
        <v>43553</v>
      </c>
      <c r="B2657" s="116">
        <v>3190.94</v>
      </c>
    </row>
    <row r="2658" spans="1:2">
      <c r="A2658" s="110">
        <v>43552</v>
      </c>
      <c r="B2658" s="116">
        <v>3186.43</v>
      </c>
    </row>
    <row r="2659" spans="1:2">
      <c r="A2659" s="110">
        <v>43551</v>
      </c>
      <c r="B2659" s="116">
        <v>3145.55</v>
      </c>
    </row>
    <row r="2660" spans="1:2">
      <c r="A2660" s="110">
        <v>43550</v>
      </c>
      <c r="B2660" s="116">
        <v>3126.19</v>
      </c>
    </row>
    <row r="2661" spans="1:2">
      <c r="A2661" s="110">
        <v>43549</v>
      </c>
      <c r="B2661" s="116">
        <v>3126.19</v>
      </c>
    </row>
    <row r="2662" spans="1:2">
      <c r="A2662" s="110">
        <v>43548</v>
      </c>
      <c r="B2662" s="116">
        <v>3126.19</v>
      </c>
    </row>
    <row r="2663" spans="1:2">
      <c r="A2663" s="110">
        <v>43547</v>
      </c>
      <c r="B2663" s="116">
        <v>3126.19</v>
      </c>
    </row>
    <row r="2664" spans="1:2">
      <c r="A2664" s="110">
        <v>43546</v>
      </c>
      <c r="B2664" s="116">
        <v>3082.45</v>
      </c>
    </row>
    <row r="2665" spans="1:2">
      <c r="A2665" s="110">
        <v>43545</v>
      </c>
      <c r="B2665" s="116">
        <v>3092.39</v>
      </c>
    </row>
    <row r="2666" spans="1:2">
      <c r="A2666" s="110">
        <v>43544</v>
      </c>
      <c r="B2666" s="116">
        <v>3095.39</v>
      </c>
    </row>
    <row r="2667" spans="1:2">
      <c r="A2667" s="110">
        <v>43543</v>
      </c>
      <c r="B2667" s="116">
        <v>3102.25</v>
      </c>
    </row>
    <row r="2668" spans="1:2">
      <c r="A2668" s="110">
        <v>43542</v>
      </c>
      <c r="B2668" s="116">
        <v>3123.28</v>
      </c>
    </row>
    <row r="2669" spans="1:2">
      <c r="A2669" s="110">
        <v>43541</v>
      </c>
      <c r="B2669" s="116">
        <v>3123.28</v>
      </c>
    </row>
    <row r="2670" spans="1:2">
      <c r="A2670" s="110">
        <v>43540</v>
      </c>
      <c r="B2670" s="116">
        <v>3123.28</v>
      </c>
    </row>
    <row r="2671" spans="1:2">
      <c r="A2671" s="110">
        <v>43539</v>
      </c>
      <c r="B2671" s="116">
        <v>3144.42</v>
      </c>
    </row>
    <row r="2672" spans="1:2">
      <c r="A2672" s="110">
        <v>43538</v>
      </c>
      <c r="B2672" s="116">
        <v>3145.53</v>
      </c>
    </row>
    <row r="2673" spans="1:2">
      <c r="A2673" s="110">
        <v>43537</v>
      </c>
      <c r="B2673" s="116">
        <v>3153.2</v>
      </c>
    </row>
    <row r="2674" spans="1:2">
      <c r="A2674" s="110">
        <v>43536</v>
      </c>
      <c r="B2674" s="116">
        <v>3168.35</v>
      </c>
    </row>
    <row r="2675" spans="1:2">
      <c r="A2675" s="110">
        <v>43535</v>
      </c>
      <c r="B2675" s="116">
        <v>3162.4</v>
      </c>
    </row>
    <row r="2676" spans="1:2">
      <c r="A2676" s="110">
        <v>43534</v>
      </c>
      <c r="B2676" s="116">
        <v>3162.4</v>
      </c>
    </row>
    <row r="2677" spans="1:2">
      <c r="A2677" s="110">
        <v>43533</v>
      </c>
      <c r="B2677" s="116">
        <v>3162.4</v>
      </c>
    </row>
    <row r="2678" spans="1:2">
      <c r="A2678" s="110">
        <v>43532</v>
      </c>
      <c r="B2678" s="116">
        <v>3120.04</v>
      </c>
    </row>
    <row r="2679" spans="1:2">
      <c r="A2679" s="110">
        <v>43531</v>
      </c>
      <c r="B2679" s="116">
        <v>3106.16</v>
      </c>
    </row>
    <row r="2680" spans="1:2">
      <c r="A2680" s="110">
        <v>43530</v>
      </c>
      <c r="B2680" s="116">
        <v>3099.12</v>
      </c>
    </row>
    <row r="2681" spans="1:2">
      <c r="A2681" s="110">
        <v>43529</v>
      </c>
      <c r="B2681" s="116">
        <v>3093.79</v>
      </c>
    </row>
    <row r="2682" spans="1:2">
      <c r="A2682" s="110">
        <v>43528</v>
      </c>
      <c r="B2682" s="116">
        <v>3091.49</v>
      </c>
    </row>
    <row r="2683" spans="1:2">
      <c r="A2683" s="110">
        <v>43527</v>
      </c>
      <c r="B2683" s="116">
        <v>3091.49</v>
      </c>
    </row>
    <row r="2684" spans="1:2">
      <c r="A2684" s="110">
        <v>43526</v>
      </c>
      <c r="B2684" s="116">
        <v>3091.49</v>
      </c>
    </row>
    <row r="2685" spans="1:2">
      <c r="A2685" s="110">
        <v>43525</v>
      </c>
      <c r="B2685" s="116">
        <v>3077.35</v>
      </c>
    </row>
    <row r="2686" spans="1:2">
      <c r="A2686" s="110">
        <v>43524</v>
      </c>
      <c r="B2686" s="116">
        <v>3072.01</v>
      </c>
    </row>
    <row r="2687" spans="1:2">
      <c r="A2687" s="110">
        <v>43523</v>
      </c>
      <c r="B2687" s="116">
        <v>3095.29</v>
      </c>
    </row>
    <row r="2688" spans="1:2">
      <c r="A2688" s="110">
        <v>43522</v>
      </c>
      <c r="B2688" s="116">
        <v>3101.41</v>
      </c>
    </row>
    <row r="2689" spans="1:2">
      <c r="A2689" s="110">
        <v>43521</v>
      </c>
      <c r="B2689" s="116">
        <v>3110.29</v>
      </c>
    </row>
    <row r="2690" spans="1:2">
      <c r="A2690" s="110">
        <v>43520</v>
      </c>
      <c r="B2690" s="116">
        <v>3110.29</v>
      </c>
    </row>
    <row r="2691" spans="1:2">
      <c r="A2691" s="110">
        <v>43519</v>
      </c>
      <c r="B2691" s="116">
        <v>3110.29</v>
      </c>
    </row>
    <row r="2692" spans="1:2">
      <c r="A2692" s="110">
        <v>43518</v>
      </c>
      <c r="B2692" s="116">
        <v>3119.42</v>
      </c>
    </row>
    <row r="2693" spans="1:2">
      <c r="A2693" s="110">
        <v>43517</v>
      </c>
      <c r="B2693" s="116">
        <v>3112.18</v>
      </c>
    </row>
    <row r="2694" spans="1:2">
      <c r="A2694" s="110">
        <v>43516</v>
      </c>
      <c r="B2694" s="116">
        <v>3118.36</v>
      </c>
    </row>
    <row r="2695" spans="1:2">
      <c r="A2695" s="110">
        <v>43515</v>
      </c>
      <c r="B2695" s="116">
        <v>3141.4</v>
      </c>
    </row>
    <row r="2696" spans="1:2">
      <c r="A2696" s="110">
        <v>43514</v>
      </c>
      <c r="B2696" s="116">
        <v>3141.4</v>
      </c>
    </row>
    <row r="2697" spans="1:2">
      <c r="A2697" s="110">
        <v>43513</v>
      </c>
      <c r="B2697" s="116">
        <v>3141.4</v>
      </c>
    </row>
    <row r="2698" spans="1:2">
      <c r="A2698" s="110">
        <v>43512</v>
      </c>
      <c r="B2698" s="116">
        <v>3141.4</v>
      </c>
    </row>
    <row r="2699" spans="1:2">
      <c r="A2699" s="110">
        <v>43511</v>
      </c>
      <c r="B2699" s="116">
        <v>3155.27</v>
      </c>
    </row>
    <row r="2700" spans="1:2">
      <c r="A2700" s="110">
        <v>43510</v>
      </c>
      <c r="B2700" s="116">
        <v>3135.56</v>
      </c>
    </row>
    <row r="2701" spans="1:2">
      <c r="A2701" s="110">
        <v>43509</v>
      </c>
      <c r="B2701" s="116">
        <v>3131.1</v>
      </c>
    </row>
    <row r="2702" spans="1:2">
      <c r="A2702" s="110">
        <v>43508</v>
      </c>
      <c r="B2702" s="116">
        <v>3132.61</v>
      </c>
    </row>
    <row r="2703" spans="1:2">
      <c r="A2703" s="110">
        <v>43507</v>
      </c>
      <c r="B2703" s="116">
        <v>3115.94</v>
      </c>
    </row>
    <row r="2704" spans="1:2">
      <c r="A2704" s="110">
        <v>43506</v>
      </c>
      <c r="B2704" s="116">
        <v>3115.94</v>
      </c>
    </row>
    <row r="2705" spans="1:2">
      <c r="A2705" s="110">
        <v>43505</v>
      </c>
      <c r="B2705" s="116">
        <v>3115.94</v>
      </c>
    </row>
    <row r="2706" spans="1:2">
      <c r="A2706" s="110">
        <v>43504</v>
      </c>
      <c r="B2706" s="116">
        <v>3110.46</v>
      </c>
    </row>
    <row r="2707" spans="1:2">
      <c r="A2707" s="110">
        <v>43503</v>
      </c>
      <c r="B2707" s="116">
        <v>3108.54</v>
      </c>
    </row>
    <row r="2708" spans="1:2">
      <c r="A2708" s="110">
        <v>43502</v>
      </c>
      <c r="B2708" s="116">
        <v>3094.05</v>
      </c>
    </row>
    <row r="2709" spans="1:2">
      <c r="A2709" s="110">
        <v>43501</v>
      </c>
      <c r="B2709" s="116">
        <v>3089.4</v>
      </c>
    </row>
    <row r="2710" spans="1:2">
      <c r="A2710" s="110">
        <v>43500</v>
      </c>
      <c r="B2710" s="116">
        <v>3102.61</v>
      </c>
    </row>
    <row r="2711" spans="1:2">
      <c r="A2711" s="110">
        <v>43499</v>
      </c>
      <c r="B2711" s="116">
        <v>3102.61</v>
      </c>
    </row>
    <row r="2712" spans="1:2">
      <c r="A2712" s="110">
        <v>43498</v>
      </c>
      <c r="B2712" s="116">
        <v>3102.61</v>
      </c>
    </row>
    <row r="2713" spans="1:2">
      <c r="A2713" s="110">
        <v>43497</v>
      </c>
      <c r="B2713" s="116">
        <v>3115.7</v>
      </c>
    </row>
    <row r="2714" spans="1:2">
      <c r="A2714" s="110">
        <v>43496</v>
      </c>
      <c r="B2714" s="116">
        <v>3163.46</v>
      </c>
    </row>
    <row r="2715" spans="1:2">
      <c r="A2715" s="110">
        <v>43495</v>
      </c>
      <c r="B2715" s="116">
        <v>3157.52</v>
      </c>
    </row>
    <row r="2716" spans="1:2">
      <c r="A2716" s="110">
        <v>43494</v>
      </c>
      <c r="B2716" s="116">
        <v>3167.86</v>
      </c>
    </row>
    <row r="2717" spans="1:2">
      <c r="A2717" s="110">
        <v>43493</v>
      </c>
      <c r="B2717" s="116">
        <v>3150.58</v>
      </c>
    </row>
    <row r="2718" spans="1:2">
      <c r="A2718" s="110">
        <v>43492</v>
      </c>
      <c r="B2718" s="116">
        <v>3150.58</v>
      </c>
    </row>
    <row r="2719" spans="1:2">
      <c r="A2719" s="110">
        <v>43491</v>
      </c>
      <c r="B2719" s="116">
        <v>3150.58</v>
      </c>
    </row>
    <row r="2720" spans="1:2">
      <c r="A2720" s="110">
        <v>43490</v>
      </c>
      <c r="B2720" s="116">
        <v>3160.52</v>
      </c>
    </row>
    <row r="2721" spans="1:2">
      <c r="A2721" s="110">
        <v>43489</v>
      </c>
      <c r="B2721" s="116">
        <v>3146.14</v>
      </c>
    </row>
    <row r="2722" spans="1:2">
      <c r="A2722" s="110">
        <v>43488</v>
      </c>
      <c r="B2722" s="116">
        <v>3136.59</v>
      </c>
    </row>
    <row r="2723" spans="1:2">
      <c r="A2723" s="110">
        <v>43487</v>
      </c>
      <c r="B2723" s="116">
        <v>3120.56</v>
      </c>
    </row>
    <row r="2724" spans="1:2">
      <c r="A2724" s="110">
        <v>43486</v>
      </c>
      <c r="B2724" s="116">
        <v>3120.56</v>
      </c>
    </row>
    <row r="2725" spans="1:2">
      <c r="A2725" s="110">
        <v>43485</v>
      </c>
      <c r="B2725" s="116">
        <v>3120.56</v>
      </c>
    </row>
    <row r="2726" spans="1:2">
      <c r="A2726" s="110">
        <v>43484</v>
      </c>
      <c r="B2726" s="116">
        <v>3120.56</v>
      </c>
    </row>
    <row r="2727" spans="1:2">
      <c r="A2727" s="110">
        <v>43483</v>
      </c>
      <c r="B2727" s="116">
        <v>3140.19</v>
      </c>
    </row>
    <row r="2728" spans="1:2">
      <c r="A2728" s="110">
        <v>43482</v>
      </c>
      <c r="B2728" s="116">
        <v>3124.96</v>
      </c>
    </row>
    <row r="2729" spans="1:2">
      <c r="A2729" s="110">
        <v>43481</v>
      </c>
      <c r="B2729" s="116">
        <v>3137.66</v>
      </c>
    </row>
    <row r="2730" spans="1:2">
      <c r="A2730" s="110">
        <v>43480</v>
      </c>
      <c r="B2730" s="116">
        <v>3143.22</v>
      </c>
    </row>
    <row r="2731" spans="1:2">
      <c r="A2731" s="110">
        <v>43479</v>
      </c>
      <c r="B2731" s="116">
        <v>3151.49</v>
      </c>
    </row>
    <row r="2732" spans="1:2">
      <c r="A2732" s="110">
        <v>43478</v>
      </c>
      <c r="B2732" s="116">
        <v>3151.49</v>
      </c>
    </row>
    <row r="2733" spans="1:2">
      <c r="A2733" s="110">
        <v>43477</v>
      </c>
      <c r="B2733" s="116">
        <v>3151.49</v>
      </c>
    </row>
    <row r="2734" spans="1:2">
      <c r="A2734" s="110">
        <v>43476</v>
      </c>
      <c r="B2734" s="116">
        <v>3136.49</v>
      </c>
    </row>
    <row r="2735" spans="1:2">
      <c r="A2735" s="110">
        <v>43475</v>
      </c>
      <c r="B2735" s="116">
        <v>3128.07</v>
      </c>
    </row>
    <row r="2736" spans="1:2">
      <c r="A2736" s="110">
        <v>43474</v>
      </c>
      <c r="B2736" s="116">
        <v>3164.75</v>
      </c>
    </row>
    <row r="2737" spans="1:2">
      <c r="A2737" s="110">
        <v>43473</v>
      </c>
      <c r="B2737" s="116">
        <v>3208.56</v>
      </c>
    </row>
    <row r="2738" spans="1:2">
      <c r="A2738" s="110">
        <v>43472</v>
      </c>
      <c r="B2738" s="116">
        <v>3208.56</v>
      </c>
    </row>
    <row r="2739" spans="1:2">
      <c r="A2739" s="110">
        <v>43471</v>
      </c>
      <c r="B2739" s="116">
        <v>3208.56</v>
      </c>
    </row>
    <row r="2740" spans="1:2">
      <c r="A2740" s="110">
        <v>43470</v>
      </c>
      <c r="B2740" s="116">
        <v>3208.56</v>
      </c>
    </row>
    <row r="2741" spans="1:2">
      <c r="A2741" s="110">
        <v>43469</v>
      </c>
      <c r="B2741" s="116">
        <v>3241.2</v>
      </c>
    </row>
    <row r="2742" spans="1:2">
      <c r="A2742" s="110">
        <v>43468</v>
      </c>
      <c r="B2742" s="116">
        <v>3250.01</v>
      </c>
    </row>
    <row r="2743" spans="1:2">
      <c r="A2743" s="110">
        <v>43467</v>
      </c>
      <c r="B2743" s="116">
        <v>3249.75</v>
      </c>
    </row>
    <row r="2744" spans="1:2">
      <c r="A2744" s="110">
        <v>43466</v>
      </c>
      <c r="B2744" s="116">
        <v>3249.75</v>
      </c>
    </row>
    <row r="2745" spans="1:2">
      <c r="A2745" s="110">
        <v>43465</v>
      </c>
      <c r="B2745" s="116">
        <v>3249.75</v>
      </c>
    </row>
    <row r="2746" spans="1:2">
      <c r="A2746" s="110">
        <v>43464</v>
      </c>
      <c r="B2746" s="116">
        <v>3249.75</v>
      </c>
    </row>
    <row r="2747" spans="1:2">
      <c r="A2747" s="110">
        <v>43463</v>
      </c>
      <c r="B2747" s="116">
        <v>3249.75</v>
      </c>
    </row>
    <row r="2748" spans="1:2">
      <c r="A2748" s="110">
        <v>43462</v>
      </c>
      <c r="B2748" s="116">
        <v>3275.01</v>
      </c>
    </row>
    <row r="2749" spans="1:2">
      <c r="A2749" s="110">
        <v>43461</v>
      </c>
      <c r="B2749" s="116">
        <v>3289.69</v>
      </c>
    </row>
    <row r="2750" spans="1:2">
      <c r="A2750" s="110">
        <v>43460</v>
      </c>
      <c r="B2750" s="116">
        <v>3285.51</v>
      </c>
    </row>
    <row r="2751" spans="1:2">
      <c r="A2751" s="110">
        <v>43459</v>
      </c>
      <c r="B2751" s="116">
        <v>3285.51</v>
      </c>
    </row>
    <row r="2752" spans="1:2">
      <c r="A2752" s="110">
        <v>43458</v>
      </c>
      <c r="B2752" s="116">
        <v>3285.34</v>
      </c>
    </row>
    <row r="2753" spans="1:2">
      <c r="A2753" s="110">
        <v>43457</v>
      </c>
      <c r="B2753" s="116">
        <v>3285.34</v>
      </c>
    </row>
    <row r="2754" spans="1:2">
      <c r="A2754" s="110">
        <v>43456</v>
      </c>
      <c r="B2754" s="116">
        <v>3285.34</v>
      </c>
    </row>
    <row r="2755" spans="1:2">
      <c r="A2755" s="110">
        <v>43455</v>
      </c>
      <c r="B2755" s="116">
        <v>3246.86</v>
      </c>
    </row>
    <row r="2756" spans="1:2">
      <c r="A2756" s="110">
        <v>43454</v>
      </c>
      <c r="B2756" s="116">
        <v>3216.55</v>
      </c>
    </row>
    <row r="2757" spans="1:2">
      <c r="A2757" s="110">
        <v>43454</v>
      </c>
      <c r="B2757" s="116">
        <v>3216.55</v>
      </c>
    </row>
    <row r="2758" spans="1:2">
      <c r="A2758" s="110">
        <v>43453</v>
      </c>
      <c r="B2758" s="116">
        <v>3198.45</v>
      </c>
    </row>
    <row r="2759" spans="1:2">
      <c r="A2759" s="110">
        <v>43452</v>
      </c>
      <c r="B2759" s="116">
        <v>3188.66</v>
      </c>
    </row>
    <row r="2760" spans="1:2">
      <c r="A2760" s="110">
        <v>43451</v>
      </c>
      <c r="B2760" s="116">
        <v>3196.3</v>
      </c>
    </row>
    <row r="2761" spans="1:2">
      <c r="A2761" s="110">
        <v>43450</v>
      </c>
      <c r="B2761" s="116">
        <v>3196.3</v>
      </c>
    </row>
    <row r="2762" spans="1:2">
      <c r="A2762" s="110">
        <v>43449</v>
      </c>
      <c r="B2762" s="116">
        <v>3196.3</v>
      </c>
    </row>
    <row r="2763" spans="1:2">
      <c r="A2763" s="110">
        <v>43448</v>
      </c>
      <c r="B2763" s="116">
        <v>3178.4</v>
      </c>
    </row>
    <row r="2764" spans="1:2">
      <c r="A2764" s="110">
        <v>43447</v>
      </c>
      <c r="B2764" s="116">
        <v>3169.36</v>
      </c>
    </row>
    <row r="2765" spans="1:2">
      <c r="A2765" s="110">
        <v>43446</v>
      </c>
      <c r="B2765" s="116">
        <v>3184.7</v>
      </c>
    </row>
    <row r="2766" spans="1:2">
      <c r="A2766" s="110">
        <v>43445</v>
      </c>
      <c r="B2766" s="116">
        <v>3176.12</v>
      </c>
    </row>
    <row r="2767" spans="1:2">
      <c r="A2767" s="110">
        <v>43444</v>
      </c>
      <c r="B2767" s="116">
        <v>3153.29</v>
      </c>
    </row>
    <row r="2768" spans="1:2">
      <c r="A2768" s="110">
        <v>43443</v>
      </c>
      <c r="B2768" s="116">
        <v>3153.29</v>
      </c>
    </row>
    <row r="2769" spans="1:2">
      <c r="A2769" s="110">
        <v>43442</v>
      </c>
      <c r="B2769" s="116">
        <v>3153.29</v>
      </c>
    </row>
    <row r="2770" spans="1:2">
      <c r="A2770" s="110">
        <v>43441</v>
      </c>
      <c r="B2770" s="116">
        <v>3187.86</v>
      </c>
    </row>
    <row r="2771" spans="1:2">
      <c r="A2771" s="110">
        <v>43440</v>
      </c>
      <c r="B2771" s="116">
        <v>3162.29</v>
      </c>
    </row>
    <row r="2772" spans="1:2">
      <c r="A2772" s="110">
        <v>43439</v>
      </c>
      <c r="B2772" s="116">
        <v>3174.11</v>
      </c>
    </row>
    <row r="2773" spans="1:2">
      <c r="A2773" s="110">
        <v>43438</v>
      </c>
      <c r="B2773" s="116">
        <v>3196.15</v>
      </c>
    </row>
    <row r="2774" spans="1:2">
      <c r="A2774" s="110">
        <v>43437</v>
      </c>
      <c r="B2774" s="116">
        <v>3235.27</v>
      </c>
    </row>
    <row r="2775" spans="1:2">
      <c r="A2775" s="110">
        <v>43436</v>
      </c>
      <c r="B2775" s="116">
        <v>3235.27</v>
      </c>
    </row>
    <row r="2776" spans="1:2">
      <c r="A2776" s="110">
        <v>43435</v>
      </c>
      <c r="B2776" s="116">
        <v>3235.27</v>
      </c>
    </row>
    <row r="2777" spans="1:2">
      <c r="A2777" s="110">
        <v>43434</v>
      </c>
      <c r="B2777" s="116">
        <v>3240.02</v>
      </c>
    </row>
    <row r="2778" spans="1:2">
      <c r="A2778" s="110">
        <v>43433</v>
      </c>
      <c r="B2778" s="116">
        <v>3274.47</v>
      </c>
    </row>
    <row r="2779" spans="1:2">
      <c r="A2779" s="110">
        <v>43432</v>
      </c>
      <c r="B2779" s="116">
        <v>3250.56</v>
      </c>
    </row>
    <row r="2780" spans="1:2">
      <c r="A2780" s="110">
        <v>43431</v>
      </c>
      <c r="B2780" s="116">
        <v>3240.65</v>
      </c>
    </row>
    <row r="2781" spans="1:2">
      <c r="A2781" s="110">
        <v>43430</v>
      </c>
      <c r="B2781" s="116">
        <v>3223.95</v>
      </c>
    </row>
    <row r="2782" spans="1:2">
      <c r="A2782" s="110">
        <v>43429</v>
      </c>
      <c r="B2782" s="116">
        <v>3223.95</v>
      </c>
    </row>
    <row r="2783" spans="1:2">
      <c r="A2783" s="110">
        <v>43428</v>
      </c>
      <c r="B2783" s="116">
        <v>3223.95</v>
      </c>
    </row>
    <row r="2784" spans="1:2">
      <c r="A2784" s="110">
        <v>43427</v>
      </c>
      <c r="B2784" s="116">
        <v>3196.26</v>
      </c>
    </row>
    <row r="2785" spans="1:2">
      <c r="A2785" s="110">
        <v>43426</v>
      </c>
      <c r="B2785" s="116">
        <v>3196.26</v>
      </c>
    </row>
    <row r="2786" spans="1:2">
      <c r="A2786" s="110">
        <v>43425</v>
      </c>
      <c r="B2786" s="116">
        <v>3189.51</v>
      </c>
    </row>
    <row r="2787" spans="1:2">
      <c r="A2787" s="110">
        <v>43424</v>
      </c>
      <c r="B2787" s="116">
        <v>3178.81</v>
      </c>
    </row>
    <row r="2788" spans="1:2">
      <c r="A2788" s="110">
        <v>43423</v>
      </c>
      <c r="B2788" s="116">
        <v>3173.59</v>
      </c>
    </row>
    <row r="2789" spans="1:2">
      <c r="A2789" s="110">
        <v>43422</v>
      </c>
      <c r="B2789" s="116">
        <v>3173.59</v>
      </c>
    </row>
    <row r="2790" spans="1:2">
      <c r="A2790" s="110">
        <v>43421</v>
      </c>
      <c r="B2790" s="116">
        <v>3173.59</v>
      </c>
    </row>
    <row r="2791" spans="1:2">
      <c r="A2791" s="110">
        <v>43420</v>
      </c>
      <c r="B2791" s="116">
        <v>3198.29</v>
      </c>
    </row>
    <row r="2792" spans="1:2">
      <c r="A2792" s="110">
        <v>43419</v>
      </c>
      <c r="B2792" s="116">
        <v>3194.7</v>
      </c>
    </row>
    <row r="2793" spans="1:2">
      <c r="A2793" s="110">
        <v>43418</v>
      </c>
      <c r="B2793" s="116">
        <v>3197.2</v>
      </c>
    </row>
    <row r="2794" spans="1:2">
      <c r="A2794" s="110">
        <v>43417</v>
      </c>
      <c r="B2794" s="116">
        <v>3176.89</v>
      </c>
    </row>
    <row r="2795" spans="1:2">
      <c r="A2795" s="110">
        <v>43416</v>
      </c>
      <c r="B2795" s="116">
        <v>3176.89</v>
      </c>
    </row>
    <row r="2796" spans="1:2">
      <c r="A2796" s="110">
        <v>43415</v>
      </c>
      <c r="B2796" s="116">
        <v>3176.89</v>
      </c>
    </row>
    <row r="2797" spans="1:2">
      <c r="A2797" s="110">
        <v>43414</v>
      </c>
      <c r="B2797" s="116">
        <v>3176.89</v>
      </c>
    </row>
    <row r="2798" spans="1:2">
      <c r="A2798" s="110">
        <v>43413</v>
      </c>
      <c r="B2798" s="116">
        <v>3145.39</v>
      </c>
    </row>
    <row r="2799" spans="1:2">
      <c r="A2799" s="110">
        <v>43412</v>
      </c>
      <c r="B2799" s="116">
        <v>3140.25</v>
      </c>
    </row>
    <row r="2800" spans="1:2">
      <c r="A2800" s="110">
        <v>43411</v>
      </c>
      <c r="B2800" s="116">
        <v>3154.55</v>
      </c>
    </row>
    <row r="2801" spans="1:2">
      <c r="A2801" s="110">
        <v>43410</v>
      </c>
      <c r="B2801" s="116">
        <v>3177.57</v>
      </c>
    </row>
    <row r="2802" spans="1:2">
      <c r="A2802" s="110">
        <v>43409</v>
      </c>
      <c r="B2802" s="116">
        <v>3177.57</v>
      </c>
    </row>
    <row r="2803" spans="1:2">
      <c r="A2803" s="110">
        <v>43408</v>
      </c>
      <c r="B2803" s="116">
        <v>3177.57</v>
      </c>
    </row>
    <row r="2804" spans="1:2">
      <c r="A2804" s="110">
        <v>43407</v>
      </c>
      <c r="B2804" s="116">
        <v>3177.57</v>
      </c>
    </row>
    <row r="2805" spans="1:2">
      <c r="A2805" s="110">
        <v>43406</v>
      </c>
      <c r="B2805" s="116">
        <v>3193.8</v>
      </c>
    </row>
    <row r="2806" spans="1:2">
      <c r="A2806" s="110">
        <v>43405</v>
      </c>
      <c r="B2806" s="116">
        <v>3219.85</v>
      </c>
    </row>
    <row r="2807" spans="1:2">
      <c r="A2807" s="110">
        <v>43404</v>
      </c>
      <c r="B2807" s="116">
        <v>3202.44</v>
      </c>
    </row>
    <row r="2808" spans="1:2">
      <c r="A2808" s="110">
        <v>43404</v>
      </c>
      <c r="B2808" s="116">
        <v>3202.44</v>
      </c>
    </row>
    <row r="2809" spans="1:2">
      <c r="A2809" s="110">
        <v>43403</v>
      </c>
      <c r="B2809" s="116">
        <v>3188.69</v>
      </c>
    </row>
    <row r="2810" spans="1:2">
      <c r="A2810" s="110">
        <v>43402</v>
      </c>
      <c r="B2810" s="116">
        <v>3185.26</v>
      </c>
    </row>
    <row r="2811" spans="1:2">
      <c r="A2811" s="110">
        <v>43401</v>
      </c>
      <c r="B2811" s="116">
        <v>3185.26</v>
      </c>
    </row>
    <row r="2812" spans="1:2">
      <c r="A2812" s="110">
        <v>43400</v>
      </c>
      <c r="B2812" s="116">
        <v>3185.26</v>
      </c>
    </row>
    <row r="2813" spans="1:2">
      <c r="A2813" s="110">
        <v>43399</v>
      </c>
      <c r="B2813" s="116">
        <v>3167.18</v>
      </c>
    </row>
    <row r="2814" spans="1:2">
      <c r="A2814" s="110">
        <v>43398</v>
      </c>
      <c r="B2814" s="116">
        <v>3149.7</v>
      </c>
    </row>
    <row r="2815" spans="1:2">
      <c r="A2815" s="110">
        <v>43397</v>
      </c>
      <c r="B2815" s="116">
        <v>3110.2</v>
      </c>
    </row>
    <row r="2816" spans="1:2">
      <c r="A2816" s="110">
        <v>43396</v>
      </c>
      <c r="B2816" s="116">
        <v>3087.58</v>
      </c>
    </row>
    <row r="2817" spans="1:2">
      <c r="A2817" s="110">
        <v>43395</v>
      </c>
      <c r="B2817" s="116">
        <v>3079.88</v>
      </c>
    </row>
    <row r="2818" spans="1:2">
      <c r="A2818" s="110">
        <v>43394</v>
      </c>
      <c r="B2818" s="116">
        <v>3079.88</v>
      </c>
    </row>
    <row r="2819" spans="1:2">
      <c r="A2819" s="110">
        <v>43393</v>
      </c>
      <c r="B2819" s="116">
        <v>3079.88</v>
      </c>
    </row>
    <row r="2820" spans="1:2">
      <c r="A2820" s="110">
        <v>43392</v>
      </c>
      <c r="B2820" s="116">
        <v>3088.47</v>
      </c>
    </row>
    <row r="2821" spans="1:2">
      <c r="A2821" s="110">
        <v>43391</v>
      </c>
      <c r="B2821" s="116">
        <v>3056.37</v>
      </c>
    </row>
    <row r="2822" spans="1:2">
      <c r="A2822" s="110">
        <v>43390</v>
      </c>
      <c r="B2822" s="116">
        <v>3055.93</v>
      </c>
    </row>
    <row r="2823" spans="1:2">
      <c r="A2823" s="110">
        <v>43389</v>
      </c>
      <c r="B2823" s="116">
        <v>3088.78</v>
      </c>
    </row>
    <row r="2824" spans="1:2">
      <c r="A2824" s="110">
        <v>43388</v>
      </c>
      <c r="B2824" s="116">
        <v>3088.78</v>
      </c>
    </row>
    <row r="2825" spans="1:2">
      <c r="A2825" s="110">
        <v>43387</v>
      </c>
      <c r="B2825" s="116">
        <v>3088.78</v>
      </c>
    </row>
    <row r="2826" spans="1:2">
      <c r="A2826" s="110">
        <v>43386</v>
      </c>
      <c r="B2826" s="116">
        <v>3088.78</v>
      </c>
    </row>
    <row r="2827" spans="1:2">
      <c r="A2827" s="110">
        <v>43385</v>
      </c>
      <c r="B2827" s="116">
        <v>3087.34</v>
      </c>
    </row>
    <row r="2828" spans="1:2">
      <c r="A2828" s="110">
        <v>43384</v>
      </c>
      <c r="B2828" s="116">
        <v>3090.3</v>
      </c>
    </row>
    <row r="2829" spans="1:2">
      <c r="A2829" s="110">
        <v>43383</v>
      </c>
      <c r="B2829" s="116">
        <v>3057.55</v>
      </c>
    </row>
    <row r="2830" spans="1:2">
      <c r="A2830" s="110">
        <v>43382</v>
      </c>
      <c r="B2830" s="116">
        <v>3031.31</v>
      </c>
    </row>
    <row r="2831" spans="1:2">
      <c r="A2831" s="110">
        <v>43381</v>
      </c>
      <c r="B2831" s="116">
        <v>3031.31</v>
      </c>
    </row>
    <row r="2832" spans="1:2">
      <c r="A2832" s="110">
        <v>43380</v>
      </c>
      <c r="B2832" s="116">
        <v>3031.31</v>
      </c>
    </row>
    <row r="2833" spans="1:2">
      <c r="A2833" s="110">
        <v>43379</v>
      </c>
      <c r="B2833" s="116">
        <v>3031.31</v>
      </c>
    </row>
    <row r="2834" spans="1:2">
      <c r="A2834" s="110">
        <v>43378</v>
      </c>
      <c r="B2834" s="116">
        <v>3028.16</v>
      </c>
    </row>
    <row r="2835" spans="1:2">
      <c r="A2835" s="110">
        <v>43377</v>
      </c>
      <c r="B2835" s="116">
        <v>3012.65</v>
      </c>
    </row>
    <row r="2836" spans="1:2">
      <c r="A2836" s="110">
        <v>43376</v>
      </c>
      <c r="B2836" s="116">
        <v>3005.5</v>
      </c>
    </row>
    <row r="2837" spans="1:2">
      <c r="A2837" s="110">
        <v>43375</v>
      </c>
      <c r="B2837" s="116">
        <v>2993.74</v>
      </c>
    </row>
    <row r="2838" spans="1:2">
      <c r="A2838" s="110">
        <v>43374</v>
      </c>
      <c r="B2838" s="116">
        <v>2972.18</v>
      </c>
    </row>
    <row r="2839" spans="1:2">
      <c r="A2839" s="110">
        <v>43373</v>
      </c>
      <c r="B2839" s="116">
        <v>2972.18</v>
      </c>
    </row>
    <row r="2840" spans="1:2">
      <c r="A2840" s="110">
        <v>43372</v>
      </c>
      <c r="B2840" s="116">
        <v>2972.18</v>
      </c>
    </row>
    <row r="2841" spans="1:2">
      <c r="A2841" s="110">
        <v>43371</v>
      </c>
      <c r="B2841" s="116">
        <v>2989.58</v>
      </c>
    </row>
    <row r="2842" spans="1:2">
      <c r="A2842" s="110">
        <v>43370</v>
      </c>
      <c r="B2842" s="116">
        <v>3000.14</v>
      </c>
    </row>
    <row r="2843" spans="1:2">
      <c r="A2843" s="110">
        <v>43369</v>
      </c>
      <c r="B2843" s="116">
        <v>3001.88</v>
      </c>
    </row>
    <row r="2844" spans="1:2">
      <c r="A2844" s="110">
        <v>43368</v>
      </c>
      <c r="B2844" s="116">
        <v>2991.9</v>
      </c>
    </row>
    <row r="2845" spans="1:2">
      <c r="A2845" s="110">
        <v>43367</v>
      </c>
      <c r="B2845" s="116">
        <v>3006.96</v>
      </c>
    </row>
    <row r="2846" spans="1:2">
      <c r="A2846" s="110">
        <v>43366</v>
      </c>
      <c r="B2846" s="116">
        <v>3006.96</v>
      </c>
    </row>
    <row r="2847" spans="1:2">
      <c r="A2847" s="110">
        <v>43365</v>
      </c>
      <c r="B2847" s="116">
        <v>3006.96</v>
      </c>
    </row>
    <row r="2848" spans="1:2">
      <c r="A2848" s="110">
        <v>43364</v>
      </c>
      <c r="B2848" s="116">
        <v>3014.18</v>
      </c>
    </row>
    <row r="2849" spans="1:2">
      <c r="A2849" s="110">
        <v>43363</v>
      </c>
      <c r="B2849" s="116">
        <v>3018.63</v>
      </c>
    </row>
    <row r="2850" spans="1:2">
      <c r="A2850" s="110">
        <v>43362</v>
      </c>
      <c r="B2850" s="116">
        <v>3007.03</v>
      </c>
    </row>
    <row r="2851" spans="1:2">
      <c r="A2851" s="110">
        <v>43361</v>
      </c>
      <c r="B2851" s="116">
        <v>3013.38</v>
      </c>
    </row>
    <row r="2852" spans="1:2">
      <c r="A2852" s="110">
        <v>43360</v>
      </c>
      <c r="B2852" s="116">
        <v>3026.05</v>
      </c>
    </row>
    <row r="2853" spans="1:2">
      <c r="A2853" s="110">
        <v>43359</v>
      </c>
      <c r="B2853" s="116">
        <v>3026.05</v>
      </c>
    </row>
    <row r="2854" spans="1:2">
      <c r="A2854" s="110">
        <v>43358</v>
      </c>
      <c r="B2854" s="116">
        <v>3026.05</v>
      </c>
    </row>
    <row r="2855" spans="1:2">
      <c r="A2855" s="110">
        <v>43357</v>
      </c>
      <c r="B2855" s="116">
        <v>3019.38</v>
      </c>
    </row>
    <row r="2856" spans="1:2">
      <c r="A2856" s="110">
        <v>43356</v>
      </c>
      <c r="B2856" s="116">
        <v>3055.01</v>
      </c>
    </row>
    <row r="2857" spans="1:2">
      <c r="A2857" s="110">
        <v>43355</v>
      </c>
      <c r="B2857" s="116">
        <v>3087.73</v>
      </c>
    </row>
    <row r="2858" spans="1:2">
      <c r="A2858" s="110">
        <v>43354</v>
      </c>
      <c r="B2858" s="116">
        <v>3069.49</v>
      </c>
    </row>
    <row r="2859" spans="1:2">
      <c r="A2859" s="110">
        <v>43353</v>
      </c>
      <c r="B2859" s="116">
        <v>3070.15</v>
      </c>
    </row>
    <row r="2860" spans="1:2">
      <c r="A2860" s="110">
        <v>43352</v>
      </c>
      <c r="B2860" s="116">
        <v>3070.15</v>
      </c>
    </row>
    <row r="2861" spans="1:2">
      <c r="A2861" s="110">
        <v>43351</v>
      </c>
      <c r="B2861" s="116">
        <v>3070.15</v>
      </c>
    </row>
    <row r="2862" spans="1:2">
      <c r="A2862" s="110">
        <v>43350</v>
      </c>
      <c r="B2862" s="116">
        <v>3089.47</v>
      </c>
    </row>
    <row r="2863" spans="1:2">
      <c r="A2863" s="110">
        <v>43349</v>
      </c>
      <c r="B2863" s="116">
        <v>3100.37</v>
      </c>
    </row>
    <row r="2864" spans="1:2">
      <c r="A2864" s="110">
        <v>43348</v>
      </c>
      <c r="B2864" s="116">
        <v>3088.47</v>
      </c>
    </row>
    <row r="2865" spans="1:2">
      <c r="A2865" s="110">
        <v>43347</v>
      </c>
      <c r="B2865" s="116">
        <v>3053.14</v>
      </c>
    </row>
    <row r="2866" spans="1:2">
      <c r="A2866" s="110">
        <v>43346</v>
      </c>
      <c r="B2866" s="116">
        <v>3053.14</v>
      </c>
    </row>
    <row r="2867" spans="1:2">
      <c r="A2867" s="110">
        <v>43345</v>
      </c>
      <c r="B2867" s="116">
        <v>3053.14</v>
      </c>
    </row>
    <row r="2868" spans="1:2">
      <c r="A2868" s="110">
        <v>43344</v>
      </c>
      <c r="B2868" s="116">
        <v>3053.14</v>
      </c>
    </row>
    <row r="2869" spans="1:2">
      <c r="A2869" s="110">
        <v>43343</v>
      </c>
      <c r="B2869" s="116">
        <v>3027.39</v>
      </c>
    </row>
    <row r="2870" spans="1:2">
      <c r="A2870" s="110">
        <v>43342</v>
      </c>
      <c r="B2870" s="116">
        <v>2999.57</v>
      </c>
    </row>
    <row r="2871" spans="1:2">
      <c r="A2871" s="110">
        <v>43341</v>
      </c>
      <c r="B2871" s="116">
        <v>2966</v>
      </c>
    </row>
    <row r="2872" spans="1:2">
      <c r="A2872" s="110">
        <v>43340</v>
      </c>
      <c r="B2872" s="116">
        <v>2934.31</v>
      </c>
    </row>
    <row r="2873" spans="1:2">
      <c r="A2873" s="110">
        <v>43339</v>
      </c>
      <c r="B2873" s="116">
        <v>2958.45</v>
      </c>
    </row>
    <row r="2874" spans="1:2">
      <c r="A2874" s="110">
        <v>43338</v>
      </c>
      <c r="B2874" s="116">
        <v>2958.45</v>
      </c>
    </row>
    <row r="2875" spans="1:2">
      <c r="A2875" s="110">
        <v>43337</v>
      </c>
      <c r="B2875" s="116">
        <v>2958.45</v>
      </c>
    </row>
    <row r="2876" spans="1:2">
      <c r="A2876" s="110">
        <v>43336</v>
      </c>
      <c r="B2876" s="116">
        <v>2980.64</v>
      </c>
    </row>
    <row r="2877" spans="1:2">
      <c r="A2877" s="110">
        <v>43335</v>
      </c>
      <c r="B2877" s="116">
        <v>2965.45</v>
      </c>
    </row>
    <row r="2878" spans="1:2">
      <c r="A2878" s="110">
        <v>43334</v>
      </c>
      <c r="B2878" s="116">
        <v>2990.78</v>
      </c>
    </row>
    <row r="2879" spans="1:2">
      <c r="A2879" s="110">
        <v>43333</v>
      </c>
      <c r="B2879" s="116">
        <v>3024.02</v>
      </c>
    </row>
    <row r="2880" spans="1:2">
      <c r="A2880" s="110">
        <v>43332</v>
      </c>
      <c r="B2880" s="116">
        <v>3024.02</v>
      </c>
    </row>
    <row r="2881" spans="1:2">
      <c r="A2881" s="110">
        <v>43331</v>
      </c>
      <c r="B2881" s="116">
        <v>3024.02</v>
      </c>
    </row>
    <row r="2882" spans="1:2">
      <c r="A2882" s="110">
        <v>43330</v>
      </c>
      <c r="B2882" s="116">
        <v>3024.02</v>
      </c>
    </row>
    <row r="2883" spans="1:2">
      <c r="A2883" s="110">
        <v>43329</v>
      </c>
      <c r="B2883" s="116">
        <v>3019.55</v>
      </c>
    </row>
    <row r="2884" spans="1:2">
      <c r="A2884" s="110">
        <v>43328</v>
      </c>
      <c r="B2884" s="116">
        <v>3046.76</v>
      </c>
    </row>
    <row r="2885" spans="1:2">
      <c r="A2885" s="110">
        <v>43327</v>
      </c>
      <c r="B2885" s="116">
        <v>3002.66</v>
      </c>
    </row>
    <row r="2886" spans="1:2">
      <c r="A2886" s="110">
        <v>43326</v>
      </c>
      <c r="B2886" s="116">
        <v>2983.93</v>
      </c>
    </row>
    <row r="2887" spans="1:2">
      <c r="A2887" s="110">
        <v>43325</v>
      </c>
      <c r="B2887" s="116">
        <v>2940.95</v>
      </c>
    </row>
    <row r="2888" spans="1:2">
      <c r="A2888" s="110">
        <v>43324</v>
      </c>
      <c r="B2888" s="116">
        <v>2940.95</v>
      </c>
    </row>
    <row r="2889" spans="1:2">
      <c r="A2889" s="110">
        <v>43323</v>
      </c>
      <c r="B2889" s="116">
        <v>2940.95</v>
      </c>
    </row>
    <row r="2890" spans="1:2">
      <c r="A2890" s="110">
        <v>43322</v>
      </c>
      <c r="B2890" s="116">
        <v>2919.44</v>
      </c>
    </row>
    <row r="2891" spans="1:2">
      <c r="A2891" s="110">
        <v>43321</v>
      </c>
      <c r="B2891" s="116">
        <v>2908.9</v>
      </c>
    </row>
    <row r="2892" spans="1:2">
      <c r="A2892" s="110">
        <v>43320</v>
      </c>
      <c r="B2892" s="116">
        <v>2898.86</v>
      </c>
    </row>
    <row r="2893" spans="1:2">
      <c r="A2893" s="110">
        <v>43319</v>
      </c>
      <c r="B2893" s="116">
        <v>2898.86</v>
      </c>
    </row>
    <row r="2894" spans="1:2">
      <c r="A2894" s="110">
        <v>43318</v>
      </c>
      <c r="B2894" s="116">
        <v>2898.99</v>
      </c>
    </row>
    <row r="2895" spans="1:2">
      <c r="A2895" s="110">
        <v>43317</v>
      </c>
      <c r="B2895" s="116">
        <v>2898.99</v>
      </c>
    </row>
    <row r="2896" spans="1:2">
      <c r="A2896" s="110">
        <v>43316</v>
      </c>
      <c r="B2896" s="116">
        <v>2898.99</v>
      </c>
    </row>
    <row r="2897" spans="1:2">
      <c r="A2897" s="110">
        <v>43315</v>
      </c>
      <c r="B2897" s="116">
        <v>2904.9</v>
      </c>
    </row>
    <row r="2898" spans="1:2">
      <c r="A2898" s="110">
        <v>43314</v>
      </c>
      <c r="B2898" s="116">
        <v>2892.62</v>
      </c>
    </row>
    <row r="2899" spans="1:2">
      <c r="A2899" s="110">
        <v>43313</v>
      </c>
      <c r="B2899" s="116">
        <v>2886.8</v>
      </c>
    </row>
    <row r="2900" spans="1:2">
      <c r="A2900" s="110">
        <v>43312</v>
      </c>
      <c r="B2900" s="116">
        <v>2875.72</v>
      </c>
    </row>
    <row r="2901" spans="1:2">
      <c r="A2901" s="110">
        <v>43311</v>
      </c>
      <c r="B2901" s="116">
        <v>2880.79</v>
      </c>
    </row>
    <row r="2902" spans="1:2">
      <c r="A2902" s="110">
        <v>43310</v>
      </c>
      <c r="B2902" s="116">
        <v>2880.79</v>
      </c>
    </row>
    <row r="2903" spans="1:2">
      <c r="A2903" s="110">
        <v>43309</v>
      </c>
      <c r="B2903" s="116">
        <v>2880.79</v>
      </c>
    </row>
    <row r="2904" spans="1:2">
      <c r="A2904" s="110">
        <v>43308</v>
      </c>
      <c r="B2904" s="116">
        <v>2886.21</v>
      </c>
    </row>
    <row r="2905" spans="1:2">
      <c r="A2905" s="110">
        <v>43307</v>
      </c>
      <c r="B2905" s="116">
        <v>2882.84</v>
      </c>
    </row>
    <row r="2906" spans="1:2">
      <c r="A2906" s="110">
        <v>43306</v>
      </c>
      <c r="B2906" s="116">
        <v>2898.36</v>
      </c>
    </row>
    <row r="2907" spans="1:2">
      <c r="A2907" s="110">
        <v>43305</v>
      </c>
      <c r="B2907" s="116">
        <v>2897.73</v>
      </c>
    </row>
    <row r="2908" spans="1:2">
      <c r="A2908" s="110">
        <v>43304</v>
      </c>
      <c r="B2908" s="116">
        <v>2883.81</v>
      </c>
    </row>
    <row r="2909" spans="1:2">
      <c r="A2909" s="110">
        <v>43303</v>
      </c>
      <c r="B2909" s="116">
        <v>2883.81</v>
      </c>
    </row>
    <row r="2910" spans="1:2">
      <c r="A2910" s="110">
        <v>43302</v>
      </c>
      <c r="B2910" s="116">
        <v>2883.81</v>
      </c>
    </row>
    <row r="2911" spans="1:2">
      <c r="A2911" s="110">
        <v>43301</v>
      </c>
      <c r="B2911" s="116">
        <v>2883.81</v>
      </c>
    </row>
    <row r="2912" spans="1:2">
      <c r="A2912" s="110">
        <v>43300</v>
      </c>
      <c r="B2912" s="116">
        <v>2876.93</v>
      </c>
    </row>
    <row r="2913" spans="1:2">
      <c r="A2913" s="110">
        <v>43299</v>
      </c>
      <c r="B2913" s="116">
        <v>2878.28</v>
      </c>
    </row>
    <row r="2914" spans="1:2">
      <c r="A2914" s="110">
        <v>43298</v>
      </c>
      <c r="B2914" s="116">
        <v>2868.96</v>
      </c>
    </row>
    <row r="2915" spans="1:2">
      <c r="A2915" s="110">
        <v>43297</v>
      </c>
      <c r="B2915" s="116">
        <v>2861.7</v>
      </c>
    </row>
    <row r="2916" spans="1:2">
      <c r="A2916" s="110">
        <v>43296</v>
      </c>
      <c r="B2916" s="116">
        <v>2861.7</v>
      </c>
    </row>
    <row r="2917" spans="1:2">
      <c r="A2917" s="110">
        <v>43295</v>
      </c>
      <c r="B2917" s="116">
        <v>2861.7</v>
      </c>
    </row>
    <row r="2918" spans="1:2">
      <c r="A2918" s="110">
        <v>43294</v>
      </c>
      <c r="B2918" s="116">
        <v>2882.02</v>
      </c>
    </row>
    <row r="2919" spans="1:2">
      <c r="A2919" s="110">
        <v>43293</v>
      </c>
      <c r="B2919" s="116">
        <v>2880.1</v>
      </c>
    </row>
    <row r="2920" spans="1:2">
      <c r="A2920" s="110">
        <v>43292</v>
      </c>
      <c r="B2920" s="116">
        <v>2872.62</v>
      </c>
    </row>
    <row r="2921" spans="1:2">
      <c r="A2921" s="110">
        <v>43291</v>
      </c>
      <c r="B2921" s="116">
        <v>2881.09</v>
      </c>
    </row>
    <row r="2922" spans="1:2">
      <c r="A2922" s="110">
        <v>43290</v>
      </c>
      <c r="B2922" s="116">
        <v>2867.94</v>
      </c>
    </row>
    <row r="2923" spans="1:2">
      <c r="A2923" s="110">
        <v>43289</v>
      </c>
      <c r="B2923" s="116">
        <v>2867.94</v>
      </c>
    </row>
    <row r="2924" spans="1:2">
      <c r="A2924" s="110">
        <v>43288</v>
      </c>
      <c r="B2924" s="116">
        <v>2867.94</v>
      </c>
    </row>
    <row r="2925" spans="1:2">
      <c r="A2925" s="110">
        <v>43287</v>
      </c>
      <c r="B2925" s="116">
        <v>2885.53</v>
      </c>
    </row>
    <row r="2926" spans="1:2">
      <c r="A2926" s="110">
        <v>43286</v>
      </c>
      <c r="B2926" s="116">
        <v>2909.83</v>
      </c>
    </row>
    <row r="2927" spans="1:2">
      <c r="A2927" s="110">
        <v>43285</v>
      </c>
      <c r="B2927" s="116">
        <v>2909.83</v>
      </c>
    </row>
    <row r="2928" spans="1:2">
      <c r="A2928" s="110">
        <v>43284</v>
      </c>
      <c r="B2928" s="116">
        <v>2930.8</v>
      </c>
    </row>
    <row r="2929" spans="1:2">
      <c r="A2929" s="110">
        <v>43283</v>
      </c>
      <c r="B2929" s="116">
        <v>2930.8</v>
      </c>
    </row>
    <row r="2930" spans="1:2">
      <c r="A2930" s="110">
        <v>43282</v>
      </c>
      <c r="B2930" s="116">
        <v>2930.8</v>
      </c>
    </row>
    <row r="2931" spans="1:2">
      <c r="A2931" s="110">
        <v>43281</v>
      </c>
      <c r="B2931" s="116">
        <v>2930.8</v>
      </c>
    </row>
    <row r="2932" spans="1:2">
      <c r="A2932" s="110">
        <v>43280</v>
      </c>
      <c r="B2932" s="116">
        <v>2945.09</v>
      </c>
    </row>
    <row r="2933" spans="1:2">
      <c r="A2933" s="110">
        <v>43279</v>
      </c>
      <c r="B2933" s="116">
        <v>2934.91</v>
      </c>
    </row>
    <row r="2934" spans="1:2">
      <c r="A2934" s="110">
        <v>43278</v>
      </c>
      <c r="B2934" s="116">
        <v>2924.1</v>
      </c>
    </row>
    <row r="2935" spans="1:2">
      <c r="A2935" s="110">
        <v>43277</v>
      </c>
      <c r="B2935" s="116">
        <v>2927.67</v>
      </c>
    </row>
    <row r="2936" spans="1:2">
      <c r="A2936" s="110">
        <v>43276</v>
      </c>
      <c r="B2936" s="116">
        <v>2918.22</v>
      </c>
    </row>
    <row r="2937" spans="1:2">
      <c r="A2937" s="110">
        <v>43275</v>
      </c>
      <c r="B2937" s="116">
        <v>2918.22</v>
      </c>
    </row>
    <row r="2938" spans="1:2">
      <c r="A2938" s="110">
        <v>43274</v>
      </c>
      <c r="B2938" s="116">
        <v>2918.22</v>
      </c>
    </row>
    <row r="2939" spans="1:2">
      <c r="A2939" s="110">
        <v>43273</v>
      </c>
      <c r="B2939" s="116">
        <v>2944.82</v>
      </c>
    </row>
    <row r="2940" spans="1:2">
      <c r="A2940" s="110">
        <v>43272</v>
      </c>
      <c r="B2940" s="116">
        <v>2916.49</v>
      </c>
    </row>
    <row r="2941" spans="1:2">
      <c r="A2941" s="110">
        <v>43271</v>
      </c>
      <c r="B2941" s="116">
        <v>2931.78</v>
      </c>
    </row>
    <row r="2942" spans="1:2">
      <c r="A2942" s="110">
        <v>43270</v>
      </c>
      <c r="B2942" s="116">
        <v>2919.14</v>
      </c>
    </row>
    <row r="2943" spans="1:2">
      <c r="A2943" s="110">
        <v>43269</v>
      </c>
      <c r="B2943" s="116">
        <v>2890.06</v>
      </c>
    </row>
    <row r="2944" spans="1:2">
      <c r="A2944" s="110">
        <v>43268</v>
      </c>
      <c r="B2944" s="116">
        <v>2890.06</v>
      </c>
    </row>
    <row r="2945" spans="1:2">
      <c r="A2945" s="110">
        <v>43267</v>
      </c>
      <c r="B2945" s="116">
        <v>2890.06</v>
      </c>
    </row>
    <row r="2946" spans="1:2">
      <c r="A2946" s="110">
        <v>43266</v>
      </c>
      <c r="B2946" s="116">
        <v>2859.78</v>
      </c>
    </row>
    <row r="2947" spans="1:2">
      <c r="A2947" s="110">
        <v>43265</v>
      </c>
      <c r="B2947" s="116">
        <v>2859.17</v>
      </c>
    </row>
    <row r="2948" spans="1:2">
      <c r="A2948" s="110">
        <v>43264</v>
      </c>
      <c r="B2948" s="116">
        <v>2857.11</v>
      </c>
    </row>
    <row r="2949" spans="1:2">
      <c r="A2949" s="110">
        <v>43263</v>
      </c>
      <c r="B2949" s="116">
        <v>2855.8</v>
      </c>
    </row>
    <row r="2950" spans="1:2">
      <c r="A2950" s="110">
        <v>43262</v>
      </c>
      <c r="B2950" s="116">
        <v>2855.8</v>
      </c>
    </row>
    <row r="2951" spans="1:2">
      <c r="A2951" s="110">
        <v>43261</v>
      </c>
      <c r="B2951" s="116">
        <v>2855.8</v>
      </c>
    </row>
    <row r="2952" spans="1:2">
      <c r="A2952" s="110">
        <v>43260</v>
      </c>
      <c r="B2952" s="116">
        <v>2855.8</v>
      </c>
    </row>
    <row r="2953" spans="1:2">
      <c r="A2953" s="110">
        <v>43259</v>
      </c>
      <c r="B2953" s="116">
        <v>2835.78</v>
      </c>
    </row>
    <row r="2954" spans="1:2">
      <c r="A2954" s="110">
        <v>43258</v>
      </c>
      <c r="B2954" s="116">
        <v>2828.42</v>
      </c>
    </row>
    <row r="2955" spans="1:2">
      <c r="A2955" s="110">
        <v>43257</v>
      </c>
      <c r="B2955" s="116">
        <v>2865.37</v>
      </c>
    </row>
    <row r="2956" spans="1:2">
      <c r="A2956" s="110">
        <v>43256</v>
      </c>
      <c r="B2956" s="116">
        <v>2868.22</v>
      </c>
    </row>
    <row r="2957" spans="1:2">
      <c r="A2957" s="110">
        <v>43255</v>
      </c>
      <c r="B2957" s="116">
        <v>2868.22</v>
      </c>
    </row>
    <row r="2958" spans="1:2">
      <c r="A2958" s="110">
        <v>43254</v>
      </c>
      <c r="B2958" s="116">
        <v>2868.22</v>
      </c>
    </row>
    <row r="2959" spans="1:2">
      <c r="A2959" s="110">
        <v>43253</v>
      </c>
      <c r="B2959" s="116">
        <v>2868.22</v>
      </c>
    </row>
    <row r="2960" spans="1:2">
      <c r="A2960" s="110">
        <v>43252</v>
      </c>
      <c r="B2960" s="116">
        <v>2889.32</v>
      </c>
    </row>
    <row r="2961" spans="1:2">
      <c r="A2961" s="110">
        <v>43251</v>
      </c>
      <c r="B2961" s="116">
        <v>2879.32</v>
      </c>
    </row>
    <row r="2962" spans="1:2">
      <c r="A2962" s="110">
        <v>43250</v>
      </c>
      <c r="B2962" s="116">
        <v>2893.82</v>
      </c>
    </row>
    <row r="2963" spans="1:2">
      <c r="A2963" s="110">
        <v>43249</v>
      </c>
      <c r="B2963" s="116">
        <v>2887.16</v>
      </c>
    </row>
    <row r="2964" spans="1:2">
      <c r="A2964" s="110">
        <v>43248</v>
      </c>
      <c r="B2964" s="116">
        <v>2887.16</v>
      </c>
    </row>
    <row r="2965" spans="1:2">
      <c r="A2965" s="110">
        <v>43247</v>
      </c>
      <c r="B2965" s="116">
        <v>2887.16</v>
      </c>
    </row>
    <row r="2966" spans="1:2">
      <c r="A2966" s="110">
        <v>43246</v>
      </c>
      <c r="B2966" s="116">
        <v>2887.16</v>
      </c>
    </row>
    <row r="2967" spans="1:2">
      <c r="A2967" s="110">
        <v>43245</v>
      </c>
      <c r="B2967" s="116">
        <v>2863.12</v>
      </c>
    </row>
    <row r="2968" spans="1:2">
      <c r="A2968" s="110">
        <v>43244</v>
      </c>
      <c r="B2968" s="116">
        <v>2863.24</v>
      </c>
    </row>
    <row r="2969" spans="1:2">
      <c r="A2969" s="110">
        <v>43243</v>
      </c>
      <c r="B2969" s="116">
        <v>2851.42</v>
      </c>
    </row>
    <row r="2970" spans="1:2">
      <c r="A2970" s="110">
        <v>43242</v>
      </c>
      <c r="B2970" s="116">
        <v>2897.37</v>
      </c>
    </row>
    <row r="2971" spans="1:2">
      <c r="A2971" s="110">
        <v>43241</v>
      </c>
      <c r="B2971" s="116">
        <v>2925.67</v>
      </c>
    </row>
    <row r="2972" spans="1:2">
      <c r="A2972" s="110">
        <v>43240</v>
      </c>
      <c r="B2972" s="116">
        <v>2925.67</v>
      </c>
    </row>
    <row r="2973" spans="1:2">
      <c r="A2973" s="110">
        <v>43239</v>
      </c>
      <c r="B2973" s="116">
        <v>2925.67</v>
      </c>
    </row>
    <row r="2974" spans="1:2">
      <c r="A2974" s="110">
        <v>43238</v>
      </c>
      <c r="B2974" s="116">
        <v>2886.23</v>
      </c>
    </row>
    <row r="2975" spans="1:2">
      <c r="A2975" s="110">
        <v>43237</v>
      </c>
      <c r="B2975" s="116">
        <v>2865.37</v>
      </c>
    </row>
    <row r="2976" spans="1:2">
      <c r="A2976" s="110">
        <v>43236</v>
      </c>
      <c r="B2976" s="116">
        <v>2889.87</v>
      </c>
    </row>
    <row r="2977" spans="1:2">
      <c r="A2977" s="110">
        <v>43235</v>
      </c>
      <c r="B2977" s="116">
        <v>2824.05</v>
      </c>
    </row>
    <row r="2978" spans="1:2">
      <c r="A2978" s="110">
        <v>43234</v>
      </c>
      <c r="B2978" s="116">
        <v>2824.05</v>
      </c>
    </row>
    <row r="2979" spans="1:2">
      <c r="A2979" s="110">
        <v>43233</v>
      </c>
      <c r="B2979" s="116">
        <v>2824.05</v>
      </c>
    </row>
    <row r="2980" spans="1:2">
      <c r="A2980" s="110">
        <v>43232</v>
      </c>
      <c r="B2980" s="116">
        <v>2824.05</v>
      </c>
    </row>
    <row r="2981" spans="1:2">
      <c r="A2981" s="110">
        <v>43231</v>
      </c>
      <c r="B2981" s="116">
        <v>2822.37</v>
      </c>
    </row>
    <row r="2982" spans="1:2">
      <c r="A2982" s="110">
        <v>43230</v>
      </c>
      <c r="B2982" s="116">
        <v>2859.51</v>
      </c>
    </row>
    <row r="2983" spans="1:2">
      <c r="A2983" s="110">
        <v>43229</v>
      </c>
      <c r="B2983" s="116">
        <v>2866</v>
      </c>
    </row>
    <row r="2984" spans="1:2">
      <c r="A2984" s="110">
        <v>43228</v>
      </c>
      <c r="B2984" s="116">
        <v>2817.2</v>
      </c>
    </row>
    <row r="2985" spans="1:2">
      <c r="A2985" s="110">
        <v>43227</v>
      </c>
      <c r="B2985" s="116">
        <v>2843.41</v>
      </c>
    </row>
    <row r="2986" spans="1:2">
      <c r="A2986" s="110">
        <v>43226</v>
      </c>
      <c r="B2986" s="116">
        <v>2843.41</v>
      </c>
    </row>
    <row r="2987" spans="1:2">
      <c r="A2987" s="110">
        <v>43225</v>
      </c>
      <c r="B2987" s="116">
        <v>2843.41</v>
      </c>
    </row>
    <row r="2988" spans="1:2">
      <c r="A2988" s="110">
        <v>43224</v>
      </c>
      <c r="B2988" s="116">
        <v>2857.85</v>
      </c>
    </row>
    <row r="2989" spans="1:2">
      <c r="A2989" s="110">
        <v>43223</v>
      </c>
      <c r="B2989" s="116">
        <v>2831.99</v>
      </c>
    </row>
    <row r="2990" spans="1:2">
      <c r="A2990" s="110">
        <v>43222</v>
      </c>
      <c r="B2990" s="116">
        <v>2809.92</v>
      </c>
    </row>
    <row r="2991" spans="1:2">
      <c r="A2991" s="110">
        <v>43221</v>
      </c>
      <c r="B2991" s="116">
        <v>2809.92</v>
      </c>
    </row>
    <row r="2992" spans="1:2">
      <c r="A2992" s="110">
        <v>43220</v>
      </c>
      <c r="B2992" s="116">
        <v>2806.28</v>
      </c>
    </row>
    <row r="2993" spans="1:2">
      <c r="A2993" s="110">
        <v>43219</v>
      </c>
      <c r="B2993" s="116">
        <v>2806.28</v>
      </c>
    </row>
    <row r="2994" spans="1:2">
      <c r="A2994" s="110">
        <v>43218</v>
      </c>
      <c r="B2994" s="116">
        <v>2806.28</v>
      </c>
    </row>
    <row r="2995" spans="1:2">
      <c r="A2995" s="110">
        <v>43217</v>
      </c>
      <c r="B2995" s="116">
        <v>2812.83</v>
      </c>
    </row>
    <row r="2996" spans="1:2">
      <c r="A2996" s="110">
        <v>43216</v>
      </c>
      <c r="B2996" s="116">
        <v>2820.29</v>
      </c>
    </row>
    <row r="2997" spans="1:2">
      <c r="A2997" s="110">
        <v>43215</v>
      </c>
      <c r="B2997" s="116">
        <v>2785.22</v>
      </c>
    </row>
    <row r="2998" spans="1:2">
      <c r="A2998" s="110">
        <v>43214</v>
      </c>
      <c r="B2998" s="116">
        <v>2799.45</v>
      </c>
    </row>
    <row r="2999" spans="1:2">
      <c r="A2999" s="110">
        <v>43213</v>
      </c>
      <c r="B2999" s="116">
        <v>2757.96</v>
      </c>
    </row>
    <row r="3000" spans="1:2">
      <c r="A3000" s="110">
        <v>43212</v>
      </c>
      <c r="B3000" s="116">
        <v>2757.96</v>
      </c>
    </row>
    <row r="3001" spans="1:2">
      <c r="A3001" s="110">
        <v>43211</v>
      </c>
      <c r="B3001" s="116">
        <v>2757.96</v>
      </c>
    </row>
    <row r="3002" spans="1:2">
      <c r="A3002" s="110">
        <v>43210</v>
      </c>
      <c r="B3002" s="116">
        <v>2724.47</v>
      </c>
    </row>
    <row r="3003" spans="1:2">
      <c r="A3003" s="110">
        <v>43209</v>
      </c>
      <c r="B3003" s="116">
        <v>2705.64</v>
      </c>
    </row>
    <row r="3004" spans="1:2">
      <c r="A3004" s="110">
        <v>43208</v>
      </c>
      <c r="B3004" s="116">
        <v>2725.66</v>
      </c>
    </row>
    <row r="3005" spans="1:2">
      <c r="A3005" s="110">
        <v>43207</v>
      </c>
      <c r="B3005" s="116">
        <v>2726.47</v>
      </c>
    </row>
    <row r="3006" spans="1:2">
      <c r="A3006" s="110">
        <v>43206</v>
      </c>
      <c r="B3006" s="116">
        <v>2705.34</v>
      </c>
    </row>
    <row r="3007" spans="1:2">
      <c r="A3007" s="110">
        <v>43205</v>
      </c>
      <c r="B3007" s="116">
        <v>2705.34</v>
      </c>
    </row>
    <row r="3008" spans="1:2">
      <c r="A3008" s="110">
        <v>43204</v>
      </c>
      <c r="B3008" s="116">
        <v>2705.34</v>
      </c>
    </row>
    <row r="3009" spans="1:2">
      <c r="A3009" s="110">
        <v>43203</v>
      </c>
      <c r="B3009" s="116">
        <v>2710.03</v>
      </c>
    </row>
    <row r="3010" spans="1:2">
      <c r="A3010" s="110">
        <v>43202</v>
      </c>
      <c r="B3010" s="116">
        <v>2733.24</v>
      </c>
    </row>
    <row r="3011" spans="1:2">
      <c r="A3011" s="110">
        <v>43201</v>
      </c>
      <c r="B3011" s="116">
        <v>2767.82</v>
      </c>
    </row>
    <row r="3012" spans="1:2">
      <c r="A3012" s="110">
        <v>43200</v>
      </c>
      <c r="B3012" s="116">
        <v>2781.95</v>
      </c>
    </row>
    <row r="3013" spans="1:2">
      <c r="A3013" s="110">
        <v>43199</v>
      </c>
      <c r="B3013" s="116">
        <v>2791.88</v>
      </c>
    </row>
    <row r="3014" spans="1:2">
      <c r="A3014" s="110">
        <v>43198</v>
      </c>
      <c r="B3014" s="116">
        <v>2791.88</v>
      </c>
    </row>
    <row r="3015" spans="1:2">
      <c r="A3015" s="110">
        <v>43197</v>
      </c>
      <c r="B3015" s="116">
        <v>2791.88</v>
      </c>
    </row>
    <row r="3016" spans="1:2">
      <c r="A3016" s="110">
        <v>43196</v>
      </c>
      <c r="B3016" s="116">
        <v>2787.36</v>
      </c>
    </row>
    <row r="3017" spans="1:2">
      <c r="A3017" s="110">
        <v>43195</v>
      </c>
      <c r="B3017" s="116">
        <v>2791.57</v>
      </c>
    </row>
    <row r="3018" spans="1:2">
      <c r="A3018" s="110">
        <v>43194</v>
      </c>
      <c r="B3018" s="116">
        <v>2778.27</v>
      </c>
    </row>
    <row r="3019" spans="1:2">
      <c r="A3019" s="110">
        <v>43193</v>
      </c>
      <c r="B3019" s="116">
        <v>2792.96</v>
      </c>
    </row>
    <row r="3020" spans="1:2">
      <c r="A3020" s="110">
        <v>43192</v>
      </c>
      <c r="B3020" s="116">
        <v>2780.47</v>
      </c>
    </row>
    <row r="3021" spans="1:2">
      <c r="A3021" s="110">
        <v>43191</v>
      </c>
      <c r="B3021" s="116">
        <v>2780.47</v>
      </c>
    </row>
    <row r="3022" spans="1:2">
      <c r="A3022" s="110">
        <v>43190</v>
      </c>
      <c r="B3022" s="116">
        <v>2780.47</v>
      </c>
    </row>
    <row r="3023" spans="1:2">
      <c r="A3023" s="110">
        <v>43189</v>
      </c>
      <c r="B3023" s="116">
        <v>2780.47</v>
      </c>
    </row>
    <row r="3024" spans="1:2">
      <c r="A3024" s="110">
        <v>43188</v>
      </c>
      <c r="B3024" s="116">
        <v>2780.47</v>
      </c>
    </row>
    <row r="3025" spans="1:2">
      <c r="A3025" s="110">
        <v>43187</v>
      </c>
      <c r="B3025" s="116">
        <v>2780.04</v>
      </c>
    </row>
    <row r="3026" spans="1:2">
      <c r="A3026" s="110">
        <v>43186</v>
      </c>
      <c r="B3026" s="116">
        <v>2816.33</v>
      </c>
    </row>
    <row r="3027" spans="1:2">
      <c r="A3027" s="110">
        <v>43185</v>
      </c>
      <c r="B3027" s="116">
        <v>2849.01</v>
      </c>
    </row>
    <row r="3028" spans="1:2">
      <c r="A3028" s="110">
        <v>43184</v>
      </c>
      <c r="B3028" s="116">
        <v>2849.01</v>
      </c>
    </row>
    <row r="3029" spans="1:2">
      <c r="A3029" s="110">
        <v>43183</v>
      </c>
      <c r="B3029" s="116">
        <v>2849.01</v>
      </c>
    </row>
    <row r="3030" spans="1:2">
      <c r="A3030" s="110">
        <v>43182</v>
      </c>
      <c r="B3030" s="116">
        <v>2857.88</v>
      </c>
    </row>
    <row r="3031" spans="1:2">
      <c r="A3031" s="110">
        <v>43181</v>
      </c>
      <c r="B3031" s="116">
        <v>2850.69</v>
      </c>
    </row>
    <row r="3032" spans="1:2">
      <c r="A3032" s="110">
        <v>43180</v>
      </c>
      <c r="B3032" s="116">
        <v>2866.92</v>
      </c>
    </row>
    <row r="3033" spans="1:2">
      <c r="A3033" s="110">
        <v>43179</v>
      </c>
      <c r="B3033" s="116">
        <v>2852.48</v>
      </c>
    </row>
    <row r="3034" spans="1:2">
      <c r="A3034" s="110">
        <v>43178</v>
      </c>
      <c r="B3034" s="116">
        <v>2852.48</v>
      </c>
    </row>
    <row r="3035" spans="1:2">
      <c r="A3035" s="110">
        <v>43177</v>
      </c>
      <c r="B3035" s="116">
        <v>2852.48</v>
      </c>
    </row>
    <row r="3036" spans="1:2">
      <c r="A3036" s="110">
        <v>43176</v>
      </c>
      <c r="B3036" s="116">
        <v>2852.48</v>
      </c>
    </row>
    <row r="3037" spans="1:2">
      <c r="A3037" s="110">
        <v>43175</v>
      </c>
      <c r="B3037" s="116">
        <v>2850.04</v>
      </c>
    </row>
    <row r="3038" spans="1:2">
      <c r="A3038" s="110">
        <v>43174</v>
      </c>
      <c r="B3038" s="116">
        <v>2845.76</v>
      </c>
    </row>
    <row r="3039" spans="1:2">
      <c r="A3039" s="110">
        <v>43173</v>
      </c>
      <c r="B3039" s="116">
        <v>2848.38</v>
      </c>
    </row>
    <row r="3040" spans="1:2">
      <c r="A3040" s="110">
        <v>43172</v>
      </c>
      <c r="B3040" s="116">
        <v>2851.84</v>
      </c>
    </row>
    <row r="3041" spans="1:2">
      <c r="A3041" s="110">
        <v>43171</v>
      </c>
      <c r="B3041" s="116">
        <v>2866.93</v>
      </c>
    </row>
    <row r="3042" spans="1:2">
      <c r="A3042" s="110">
        <v>43170</v>
      </c>
      <c r="B3042" s="116">
        <v>2866.93</v>
      </c>
    </row>
    <row r="3043" spans="1:2">
      <c r="A3043" s="110">
        <v>43169</v>
      </c>
      <c r="B3043" s="116">
        <v>2866.93</v>
      </c>
    </row>
    <row r="3044" spans="1:2">
      <c r="A3044" s="110">
        <v>43168</v>
      </c>
      <c r="B3044" s="116">
        <v>2871.36</v>
      </c>
    </row>
    <row r="3045" spans="1:2">
      <c r="A3045" s="110">
        <v>43167</v>
      </c>
      <c r="B3045" s="116">
        <v>2858.88</v>
      </c>
    </row>
    <row r="3046" spans="1:2">
      <c r="A3046" s="110">
        <v>43166</v>
      </c>
      <c r="B3046" s="116">
        <v>2845.05</v>
      </c>
    </row>
    <row r="3047" spans="1:2">
      <c r="A3047" s="110">
        <v>43165</v>
      </c>
      <c r="B3047" s="116">
        <v>2859.09</v>
      </c>
    </row>
    <row r="3048" spans="1:2">
      <c r="A3048" s="110">
        <v>43164</v>
      </c>
      <c r="B3048" s="116">
        <v>2879.15</v>
      </c>
    </row>
    <row r="3049" spans="1:2">
      <c r="A3049" s="110">
        <v>43163</v>
      </c>
      <c r="B3049" s="116">
        <v>2879.15</v>
      </c>
    </row>
    <row r="3050" spans="1:2">
      <c r="A3050" s="110">
        <v>43162</v>
      </c>
      <c r="B3050" s="116">
        <v>2879.15</v>
      </c>
    </row>
    <row r="3051" spans="1:2">
      <c r="A3051" s="110">
        <v>43161</v>
      </c>
      <c r="B3051" s="116">
        <v>2879.05</v>
      </c>
    </row>
    <row r="3052" spans="1:2">
      <c r="A3052" s="110">
        <v>43160</v>
      </c>
      <c r="B3052" s="116">
        <v>2867.94</v>
      </c>
    </row>
    <row r="3053" spans="1:2">
      <c r="A3053" s="110">
        <v>43159</v>
      </c>
      <c r="B3053" s="116">
        <v>2855.93</v>
      </c>
    </row>
    <row r="3054" spans="1:2">
      <c r="A3054" s="110">
        <v>43158</v>
      </c>
      <c r="B3054" s="116">
        <v>2849.91</v>
      </c>
    </row>
    <row r="3055" spans="1:2">
      <c r="A3055" s="110">
        <v>43157</v>
      </c>
      <c r="B3055" s="116">
        <v>2849.59</v>
      </c>
    </row>
    <row r="3056" spans="1:2">
      <c r="A3056" s="110">
        <v>43156</v>
      </c>
      <c r="B3056" s="116">
        <v>2849.59</v>
      </c>
    </row>
    <row r="3057" spans="1:2">
      <c r="A3057" s="110">
        <v>43155</v>
      </c>
      <c r="B3057" s="116">
        <v>2849.59</v>
      </c>
    </row>
    <row r="3058" spans="1:2">
      <c r="A3058" s="110">
        <v>43154</v>
      </c>
      <c r="B3058" s="116">
        <v>2877.04</v>
      </c>
    </row>
    <row r="3059" spans="1:2">
      <c r="A3059" s="110">
        <v>43153</v>
      </c>
      <c r="B3059" s="116">
        <v>2877.94</v>
      </c>
    </row>
    <row r="3060" spans="1:2">
      <c r="A3060" s="110">
        <v>43152</v>
      </c>
      <c r="B3060" s="116">
        <v>2862.01</v>
      </c>
    </row>
    <row r="3061" spans="1:2">
      <c r="A3061" s="110">
        <v>43151</v>
      </c>
      <c r="B3061" s="116">
        <v>2853.16</v>
      </c>
    </row>
    <row r="3062" spans="1:2">
      <c r="A3062" s="110">
        <v>43150</v>
      </c>
      <c r="B3062" s="116">
        <v>2853.16</v>
      </c>
    </row>
    <row r="3063" spans="1:2">
      <c r="A3063" s="110">
        <v>43149</v>
      </c>
      <c r="B3063" s="116">
        <v>2853.16</v>
      </c>
    </row>
    <row r="3064" spans="1:2">
      <c r="A3064" s="110">
        <v>43148</v>
      </c>
      <c r="B3064" s="116">
        <v>2853.16</v>
      </c>
    </row>
    <row r="3065" spans="1:2">
      <c r="A3065" s="110">
        <v>43147</v>
      </c>
      <c r="B3065" s="116">
        <v>2851.74</v>
      </c>
    </row>
    <row r="3066" spans="1:2">
      <c r="A3066" s="110">
        <v>43146</v>
      </c>
      <c r="B3066" s="116">
        <v>2895.79</v>
      </c>
    </row>
    <row r="3067" spans="1:2">
      <c r="A3067" s="110">
        <v>43145</v>
      </c>
      <c r="B3067" s="116">
        <v>2904.71</v>
      </c>
    </row>
    <row r="3068" spans="1:2">
      <c r="A3068" s="110">
        <v>43144</v>
      </c>
      <c r="B3068" s="116">
        <v>2904.29</v>
      </c>
    </row>
    <row r="3069" spans="1:2">
      <c r="A3069" s="110">
        <v>43143</v>
      </c>
      <c r="B3069" s="116">
        <v>2908.7</v>
      </c>
    </row>
    <row r="3070" spans="1:2">
      <c r="A3070" s="110">
        <v>43142</v>
      </c>
      <c r="B3070" s="116">
        <v>2908.7</v>
      </c>
    </row>
    <row r="3071" spans="1:2">
      <c r="A3071" s="110">
        <v>43141</v>
      </c>
      <c r="B3071" s="116">
        <v>2908.7</v>
      </c>
    </row>
    <row r="3072" spans="1:2">
      <c r="A3072" s="110">
        <v>43140</v>
      </c>
      <c r="B3072" s="116">
        <v>2862.78</v>
      </c>
    </row>
    <row r="3073" spans="1:2">
      <c r="A3073" s="110">
        <v>43139</v>
      </c>
      <c r="B3073" s="116">
        <v>2830.89</v>
      </c>
    </row>
    <row r="3074" spans="1:2">
      <c r="A3074" s="110">
        <v>43138</v>
      </c>
      <c r="B3074" s="116">
        <v>2844.83</v>
      </c>
    </row>
    <row r="3075" spans="1:2">
      <c r="A3075" s="110">
        <v>43137</v>
      </c>
      <c r="B3075" s="116">
        <v>2843.6</v>
      </c>
    </row>
    <row r="3076" spans="1:2">
      <c r="A3076" s="110">
        <v>43136</v>
      </c>
      <c r="B3076" s="116">
        <v>2832.13</v>
      </c>
    </row>
    <row r="3077" spans="1:2">
      <c r="A3077" s="110">
        <v>43135</v>
      </c>
      <c r="B3077" s="116">
        <v>2832.13</v>
      </c>
    </row>
    <row r="3078" spans="1:2">
      <c r="A3078" s="110">
        <v>43134</v>
      </c>
      <c r="B3078" s="116">
        <v>2832.13</v>
      </c>
    </row>
    <row r="3079" spans="1:2">
      <c r="A3079" s="110">
        <v>43133</v>
      </c>
      <c r="B3079" s="116">
        <v>2806.67</v>
      </c>
    </row>
    <row r="3080" spans="1:2">
      <c r="A3080" s="110">
        <v>43132</v>
      </c>
      <c r="B3080" s="116">
        <v>2835.05</v>
      </c>
    </row>
    <row r="3081" spans="1:2">
      <c r="A3081" s="110">
        <v>43131</v>
      </c>
      <c r="B3081" s="116">
        <v>2844.14</v>
      </c>
    </row>
    <row r="3082" spans="1:2">
      <c r="A3082" s="110">
        <v>43130</v>
      </c>
      <c r="B3082" s="116">
        <v>2842.67</v>
      </c>
    </row>
    <row r="3083" spans="1:2">
      <c r="A3083" s="110">
        <v>43129</v>
      </c>
      <c r="B3083" s="116">
        <v>2805.12</v>
      </c>
    </row>
    <row r="3084" spans="1:2">
      <c r="A3084" s="110">
        <v>43128</v>
      </c>
      <c r="B3084" s="116">
        <v>2805.12</v>
      </c>
    </row>
    <row r="3085" spans="1:2">
      <c r="A3085" s="110">
        <v>43127</v>
      </c>
      <c r="B3085" s="116">
        <v>2805.12</v>
      </c>
    </row>
    <row r="3086" spans="1:2">
      <c r="A3086" s="110">
        <v>43126</v>
      </c>
      <c r="B3086" s="116">
        <v>2783.13</v>
      </c>
    </row>
    <row r="3087" spans="1:2">
      <c r="A3087" s="110">
        <v>43125</v>
      </c>
      <c r="B3087" s="116">
        <v>2820.53</v>
      </c>
    </row>
    <row r="3088" spans="1:2">
      <c r="A3088" s="110">
        <v>43124</v>
      </c>
      <c r="B3088" s="116">
        <v>2858.5</v>
      </c>
    </row>
    <row r="3089" spans="1:2">
      <c r="A3089" s="110">
        <v>43123</v>
      </c>
      <c r="B3089" s="116">
        <v>2854.2</v>
      </c>
    </row>
    <row r="3090" spans="1:2">
      <c r="A3090" s="110">
        <v>43122</v>
      </c>
      <c r="B3090" s="116">
        <v>2851.75</v>
      </c>
    </row>
    <row r="3091" spans="1:2">
      <c r="A3091" s="110">
        <v>43121</v>
      </c>
      <c r="B3091" s="116">
        <v>2851.75</v>
      </c>
    </row>
    <row r="3092" spans="1:2">
      <c r="A3092" s="110">
        <v>43120</v>
      </c>
      <c r="B3092" s="116">
        <v>2851.75</v>
      </c>
    </row>
    <row r="3093" spans="1:2">
      <c r="A3093" s="110">
        <v>43119</v>
      </c>
      <c r="B3093" s="116">
        <v>2836.85</v>
      </c>
    </row>
    <row r="3094" spans="1:2">
      <c r="A3094" s="110">
        <v>43118</v>
      </c>
      <c r="B3094" s="116">
        <v>2851.13</v>
      </c>
    </row>
    <row r="3095" spans="1:2">
      <c r="A3095" s="110">
        <v>43117</v>
      </c>
      <c r="B3095" s="116">
        <v>2868.03</v>
      </c>
    </row>
    <row r="3096" spans="1:2">
      <c r="A3096" s="110">
        <v>43116</v>
      </c>
      <c r="B3096" s="116">
        <v>2855.86</v>
      </c>
    </row>
    <row r="3097" spans="1:2">
      <c r="A3097" s="110">
        <v>43115</v>
      </c>
      <c r="B3097" s="116">
        <v>2855.86</v>
      </c>
    </row>
    <row r="3098" spans="1:2">
      <c r="A3098" s="110">
        <v>43114</v>
      </c>
      <c r="B3098" s="116">
        <v>2855.86</v>
      </c>
    </row>
    <row r="3099" spans="1:2">
      <c r="A3099" s="110">
        <v>43113</v>
      </c>
      <c r="B3099" s="116">
        <v>2855.86</v>
      </c>
    </row>
    <row r="3100" spans="1:2">
      <c r="A3100" s="110">
        <v>43112</v>
      </c>
      <c r="B3100" s="116">
        <v>2865.79</v>
      </c>
    </row>
    <row r="3101" spans="1:2">
      <c r="A3101" s="110">
        <v>43111</v>
      </c>
      <c r="B3101" s="116">
        <v>2895.69</v>
      </c>
    </row>
    <row r="3102" spans="1:2">
      <c r="A3102" s="110">
        <v>43110</v>
      </c>
      <c r="B3102" s="116">
        <v>2914.37</v>
      </c>
    </row>
    <row r="3103" spans="1:2">
      <c r="A3103" s="110">
        <v>43109</v>
      </c>
      <c r="B3103" s="116">
        <v>2898.32</v>
      </c>
    </row>
    <row r="3104" spans="1:2">
      <c r="A3104" s="110">
        <v>43108</v>
      </c>
      <c r="B3104" s="116">
        <v>2898.32</v>
      </c>
    </row>
    <row r="3105" spans="1:2">
      <c r="A3105" s="110">
        <v>43107</v>
      </c>
      <c r="B3105" s="116">
        <v>2898.32</v>
      </c>
    </row>
    <row r="3106" spans="1:2">
      <c r="A3106" s="110">
        <v>43106</v>
      </c>
      <c r="B3106" s="116">
        <v>2898.32</v>
      </c>
    </row>
    <row r="3107" spans="1:2">
      <c r="A3107" s="110">
        <v>43105</v>
      </c>
      <c r="B3107" s="116">
        <v>2885.76</v>
      </c>
    </row>
    <row r="3108" spans="1:2">
      <c r="A3108" s="110">
        <v>43104</v>
      </c>
      <c r="B3108" s="116">
        <v>2908.68</v>
      </c>
    </row>
    <row r="3109" spans="1:2">
      <c r="A3109" s="110">
        <v>43103</v>
      </c>
      <c r="B3109" s="116">
        <v>2940.94</v>
      </c>
    </row>
    <row r="3110" spans="1:2">
      <c r="A3110" s="110">
        <v>43102</v>
      </c>
      <c r="B3110" s="116">
        <v>2984</v>
      </c>
    </row>
    <row r="3111" spans="1:2">
      <c r="A3111" s="110">
        <v>43101</v>
      </c>
      <c r="B3111" s="116">
        <v>2984</v>
      </c>
    </row>
    <row r="3112" spans="1:2">
      <c r="A3112" s="110">
        <v>43100</v>
      </c>
      <c r="B3112" s="116">
        <v>2984</v>
      </c>
    </row>
    <row r="3113" spans="1:2">
      <c r="A3113" s="110">
        <v>43099</v>
      </c>
      <c r="B3113" s="116">
        <v>2984</v>
      </c>
    </row>
    <row r="3114" spans="1:2">
      <c r="A3114" s="110">
        <v>43098</v>
      </c>
      <c r="B3114" s="116">
        <v>2984</v>
      </c>
    </row>
    <row r="3115" spans="1:2">
      <c r="A3115" s="110">
        <v>43097</v>
      </c>
      <c r="B3115" s="116">
        <v>2971.63</v>
      </c>
    </row>
    <row r="3116" spans="1:2">
      <c r="A3116" s="110">
        <v>43096</v>
      </c>
      <c r="B3116" s="116">
        <v>2962.26</v>
      </c>
    </row>
    <row r="3117" spans="1:2">
      <c r="A3117" s="110">
        <v>43095</v>
      </c>
      <c r="B3117" s="116">
        <v>2962.14</v>
      </c>
    </row>
    <row r="3118" spans="1:2">
      <c r="A3118" s="110">
        <v>43094</v>
      </c>
      <c r="B3118" s="116">
        <v>2962.14</v>
      </c>
    </row>
    <row r="3119" spans="1:2">
      <c r="A3119" s="110">
        <v>43093</v>
      </c>
      <c r="B3119" s="116">
        <v>2962.14</v>
      </c>
    </row>
    <row r="3120" spans="1:2">
      <c r="A3120" s="110">
        <v>43092</v>
      </c>
      <c r="B3120" s="116">
        <v>2962.14</v>
      </c>
    </row>
    <row r="3121" spans="1:2">
      <c r="A3121" s="110">
        <v>43091</v>
      </c>
      <c r="B3121" s="116">
        <v>2963.58</v>
      </c>
    </row>
    <row r="3122" spans="1:2">
      <c r="A3122" s="110">
        <v>43090</v>
      </c>
      <c r="B3122" s="116">
        <v>2965.77</v>
      </c>
    </row>
    <row r="3123" spans="1:2">
      <c r="A3123" s="110">
        <v>43089</v>
      </c>
      <c r="B3123" s="116">
        <v>2972.05</v>
      </c>
    </row>
    <row r="3124" spans="1:2">
      <c r="A3124" s="110">
        <v>43088</v>
      </c>
      <c r="B3124" s="116">
        <v>2975.59</v>
      </c>
    </row>
    <row r="3125" spans="1:2">
      <c r="A3125" s="110">
        <v>43087</v>
      </c>
      <c r="B3125" s="116">
        <v>2996.61</v>
      </c>
    </row>
    <row r="3126" spans="1:2">
      <c r="A3126" s="110">
        <v>43086</v>
      </c>
      <c r="B3126" s="116">
        <v>2996.61</v>
      </c>
    </row>
    <row r="3127" spans="1:2">
      <c r="A3127" s="110">
        <v>43085</v>
      </c>
      <c r="B3127" s="116">
        <v>2996.61</v>
      </c>
    </row>
    <row r="3128" spans="1:2">
      <c r="A3128" s="110">
        <v>43084</v>
      </c>
      <c r="B3128" s="116">
        <v>2999.07</v>
      </c>
    </row>
    <row r="3129" spans="1:2">
      <c r="A3129" s="110">
        <v>43083</v>
      </c>
      <c r="B3129" s="116">
        <v>3015.41</v>
      </c>
    </row>
    <row r="3130" spans="1:2">
      <c r="A3130" s="110">
        <v>43082</v>
      </c>
      <c r="B3130" s="116">
        <v>3029.75</v>
      </c>
    </row>
    <row r="3131" spans="1:2">
      <c r="A3131" s="110">
        <v>43081</v>
      </c>
      <c r="B3131" s="116">
        <v>3013.99</v>
      </c>
    </row>
    <row r="3132" spans="1:2">
      <c r="A3132" s="110">
        <v>43080</v>
      </c>
      <c r="B3132" s="116">
        <v>3016.18</v>
      </c>
    </row>
    <row r="3133" spans="1:2">
      <c r="A3133" s="110">
        <v>43079</v>
      </c>
      <c r="B3133" s="116">
        <v>3016.18</v>
      </c>
    </row>
    <row r="3134" spans="1:2">
      <c r="A3134" s="110">
        <v>43078</v>
      </c>
      <c r="B3134" s="116">
        <v>3016.18</v>
      </c>
    </row>
    <row r="3135" spans="1:2">
      <c r="A3135" s="110">
        <v>43077</v>
      </c>
      <c r="B3135" s="116">
        <v>3016.18</v>
      </c>
    </row>
    <row r="3136" spans="1:2">
      <c r="A3136" s="110">
        <v>43076</v>
      </c>
      <c r="B3136" s="116">
        <v>3007.07</v>
      </c>
    </row>
    <row r="3137" spans="1:2">
      <c r="A3137" s="110">
        <v>43075</v>
      </c>
      <c r="B3137" s="116">
        <v>2996.53</v>
      </c>
    </row>
    <row r="3138" spans="1:2">
      <c r="A3138" s="110">
        <v>43074</v>
      </c>
      <c r="B3138" s="116">
        <v>2993.49</v>
      </c>
    </row>
    <row r="3139" spans="1:2">
      <c r="A3139" s="110">
        <v>43073</v>
      </c>
      <c r="B3139" s="116">
        <v>3005.76</v>
      </c>
    </row>
    <row r="3140" spans="1:2">
      <c r="A3140" s="110">
        <v>43072</v>
      </c>
      <c r="B3140" s="116">
        <v>3005.76</v>
      </c>
    </row>
    <row r="3141" spans="1:2">
      <c r="A3141" s="110">
        <v>43071</v>
      </c>
      <c r="B3141" s="116">
        <v>3005.76</v>
      </c>
    </row>
    <row r="3142" spans="1:2">
      <c r="A3142" s="110">
        <v>43070</v>
      </c>
      <c r="B3142" s="116">
        <v>3006.04</v>
      </c>
    </row>
    <row r="3143" spans="1:2">
      <c r="A3143" s="110">
        <v>43069</v>
      </c>
      <c r="B3143" s="116">
        <v>3006.09</v>
      </c>
    </row>
    <row r="3144" spans="1:2">
      <c r="A3144" s="110">
        <v>43068</v>
      </c>
      <c r="B3144" s="116">
        <v>3003.94</v>
      </c>
    </row>
    <row r="3145" spans="1:2">
      <c r="A3145" s="110">
        <v>43067</v>
      </c>
      <c r="B3145" s="116">
        <v>2986.84</v>
      </c>
    </row>
    <row r="3146" spans="1:2">
      <c r="A3146" s="110">
        <v>43066</v>
      </c>
      <c r="B3146" s="116">
        <v>2976.39</v>
      </c>
    </row>
    <row r="3147" spans="1:2">
      <c r="A3147" s="110">
        <v>43065</v>
      </c>
      <c r="B3147" s="116">
        <v>2976.39</v>
      </c>
    </row>
    <row r="3148" spans="1:2">
      <c r="A3148" s="110">
        <v>43064</v>
      </c>
      <c r="B3148" s="116">
        <v>2976.39</v>
      </c>
    </row>
    <row r="3149" spans="1:2">
      <c r="A3149" s="110">
        <v>43063</v>
      </c>
      <c r="B3149" s="116">
        <v>2982.73</v>
      </c>
    </row>
    <row r="3150" spans="1:2">
      <c r="A3150" s="110">
        <v>43062</v>
      </c>
      <c r="B3150" s="116">
        <v>2982.73</v>
      </c>
    </row>
    <row r="3151" spans="1:2">
      <c r="A3151" s="110">
        <v>43061</v>
      </c>
      <c r="B3151" s="116">
        <v>3001.07</v>
      </c>
    </row>
    <row r="3152" spans="1:2">
      <c r="A3152" s="110">
        <v>43060</v>
      </c>
      <c r="B3152" s="116">
        <v>3011.32</v>
      </c>
    </row>
    <row r="3153" spans="1:2">
      <c r="A3153" s="110">
        <v>43059</v>
      </c>
      <c r="B3153" s="116">
        <v>3003.19</v>
      </c>
    </row>
    <row r="3154" spans="1:2">
      <c r="A3154" s="110">
        <v>43058</v>
      </c>
      <c r="B3154" s="116">
        <v>3003.19</v>
      </c>
    </row>
    <row r="3155" spans="1:2">
      <c r="A3155" s="110">
        <v>43057</v>
      </c>
      <c r="B3155" s="116">
        <v>3003.19</v>
      </c>
    </row>
    <row r="3156" spans="1:2">
      <c r="A3156" s="110">
        <v>43056</v>
      </c>
      <c r="B3156" s="116">
        <v>3015.79</v>
      </c>
    </row>
    <row r="3157" spans="1:2">
      <c r="A3157" s="110">
        <v>43055</v>
      </c>
      <c r="B3157" s="116">
        <v>3023.88</v>
      </c>
    </row>
    <row r="3158" spans="1:2">
      <c r="A3158" s="110">
        <v>43054</v>
      </c>
      <c r="B3158" s="116">
        <v>3016.7</v>
      </c>
    </row>
    <row r="3159" spans="1:2">
      <c r="A3159" s="110">
        <v>43053</v>
      </c>
      <c r="B3159" s="116">
        <v>3004.88</v>
      </c>
    </row>
    <row r="3160" spans="1:2">
      <c r="A3160" s="110">
        <v>43052</v>
      </c>
      <c r="B3160" s="116">
        <v>3004.88</v>
      </c>
    </row>
    <row r="3161" spans="1:2">
      <c r="A3161" s="110">
        <v>43051</v>
      </c>
      <c r="B3161" s="116">
        <v>3004.88</v>
      </c>
    </row>
    <row r="3162" spans="1:2">
      <c r="A3162" s="110">
        <v>43050</v>
      </c>
      <c r="B3162" s="116">
        <v>3004.88</v>
      </c>
    </row>
    <row r="3163" spans="1:2">
      <c r="A3163" s="110">
        <v>43049</v>
      </c>
      <c r="B3163" s="116">
        <v>3015.52</v>
      </c>
    </row>
    <row r="3164" spans="1:2">
      <c r="A3164" s="110">
        <v>43048</v>
      </c>
      <c r="B3164" s="116">
        <v>3017.78</v>
      </c>
    </row>
    <row r="3165" spans="1:2">
      <c r="A3165" s="110">
        <v>43047</v>
      </c>
      <c r="B3165" s="116">
        <v>3026.94</v>
      </c>
    </row>
    <row r="3166" spans="1:2">
      <c r="A3166" s="110">
        <v>43046</v>
      </c>
      <c r="B3166" s="116">
        <v>3055.57</v>
      </c>
    </row>
    <row r="3167" spans="1:2">
      <c r="A3167" s="110">
        <v>43045</v>
      </c>
      <c r="B3167" s="116">
        <v>3055.57</v>
      </c>
    </row>
    <row r="3168" spans="1:2">
      <c r="A3168" s="110">
        <v>43044</v>
      </c>
      <c r="B3168" s="116">
        <v>3055.57</v>
      </c>
    </row>
    <row r="3169" spans="1:2">
      <c r="A3169" s="110">
        <v>43043</v>
      </c>
      <c r="B3169" s="116">
        <v>3055.57</v>
      </c>
    </row>
    <row r="3170" spans="1:2">
      <c r="A3170" s="110">
        <v>43042</v>
      </c>
      <c r="B3170" s="116">
        <v>3054.38</v>
      </c>
    </row>
    <row r="3171" spans="1:2">
      <c r="A3171" s="110">
        <v>43041</v>
      </c>
      <c r="B3171" s="116">
        <v>3038.56</v>
      </c>
    </row>
    <row r="3172" spans="1:2">
      <c r="A3172" s="110">
        <v>43040</v>
      </c>
      <c r="B3172" s="116">
        <v>3039.19</v>
      </c>
    </row>
    <row r="3173" spans="1:2">
      <c r="A3173" s="110">
        <v>43039</v>
      </c>
      <c r="B3173" s="116">
        <v>3011.44</v>
      </c>
    </row>
    <row r="3174" spans="1:2">
      <c r="A3174" s="110">
        <v>43038</v>
      </c>
      <c r="B3174" s="116">
        <v>3009.85</v>
      </c>
    </row>
    <row r="3175" spans="1:2">
      <c r="A3175" s="110">
        <v>43037</v>
      </c>
      <c r="B3175" s="116">
        <v>3009.85</v>
      </c>
    </row>
    <row r="3176" spans="1:2">
      <c r="A3176" s="110">
        <v>43036</v>
      </c>
      <c r="B3176" s="116">
        <v>3009.85</v>
      </c>
    </row>
    <row r="3177" spans="1:2">
      <c r="A3177" s="110">
        <v>43035</v>
      </c>
      <c r="B3177" s="116">
        <v>3008.8</v>
      </c>
    </row>
    <row r="3178" spans="1:2">
      <c r="A3178" s="110">
        <v>43034</v>
      </c>
      <c r="B3178" s="116">
        <v>2989.39</v>
      </c>
    </row>
    <row r="3179" spans="1:2">
      <c r="A3179" s="110">
        <v>43033</v>
      </c>
      <c r="B3179" s="116">
        <v>2971.36</v>
      </c>
    </row>
    <row r="3180" spans="1:2">
      <c r="A3180" s="110">
        <v>43032</v>
      </c>
      <c r="B3180" s="116">
        <v>2947.69</v>
      </c>
    </row>
    <row r="3181" spans="1:2">
      <c r="A3181" s="110">
        <v>43031</v>
      </c>
      <c r="B3181" s="116">
        <v>2936.66</v>
      </c>
    </row>
    <row r="3182" spans="1:2">
      <c r="A3182" s="110">
        <v>43030</v>
      </c>
      <c r="B3182" s="116">
        <v>2936.66</v>
      </c>
    </row>
    <row r="3183" spans="1:2">
      <c r="A3183" s="110">
        <v>43029</v>
      </c>
      <c r="B3183" s="116">
        <v>2936.66</v>
      </c>
    </row>
    <row r="3184" spans="1:2">
      <c r="A3184" s="110">
        <v>43028</v>
      </c>
      <c r="B3184" s="116">
        <v>2921.92</v>
      </c>
    </row>
    <row r="3185" spans="1:2">
      <c r="A3185" s="110">
        <v>43027</v>
      </c>
      <c r="B3185" s="116">
        <v>2935.66</v>
      </c>
    </row>
    <row r="3186" spans="1:2">
      <c r="A3186" s="110">
        <v>43026</v>
      </c>
      <c r="B3186" s="116">
        <v>2944.27</v>
      </c>
    </row>
    <row r="3187" spans="1:2">
      <c r="A3187" s="110">
        <v>43025</v>
      </c>
      <c r="B3187" s="116">
        <v>2932.05</v>
      </c>
    </row>
    <row r="3188" spans="1:2">
      <c r="A3188" s="110">
        <v>43024</v>
      </c>
      <c r="B3188" s="116">
        <v>2932.05</v>
      </c>
    </row>
    <row r="3189" spans="1:2">
      <c r="A3189" s="110">
        <v>43023</v>
      </c>
      <c r="B3189" s="116">
        <v>2932.05</v>
      </c>
    </row>
    <row r="3190" spans="1:2">
      <c r="A3190" s="110">
        <v>43022</v>
      </c>
      <c r="B3190" s="116">
        <v>2932.05</v>
      </c>
    </row>
    <row r="3191" spans="1:2">
      <c r="A3191" s="110">
        <v>43021</v>
      </c>
      <c r="B3191" s="116">
        <v>2949.69</v>
      </c>
    </row>
    <row r="3192" spans="1:2">
      <c r="A3192" s="110">
        <v>43020</v>
      </c>
      <c r="B3192" s="116">
        <v>2953.77</v>
      </c>
    </row>
    <row r="3193" spans="1:2">
      <c r="A3193" s="110">
        <v>43019</v>
      </c>
      <c r="B3193" s="116">
        <v>2947.06</v>
      </c>
    </row>
    <row r="3194" spans="1:2">
      <c r="A3194" s="110">
        <v>43018</v>
      </c>
      <c r="B3194" s="116">
        <v>2942.19</v>
      </c>
    </row>
    <row r="3195" spans="1:2">
      <c r="A3195" s="110">
        <v>43017</v>
      </c>
      <c r="B3195" s="116">
        <v>2942.19</v>
      </c>
    </row>
    <row r="3196" spans="1:2">
      <c r="A3196" s="110">
        <v>43016</v>
      </c>
      <c r="B3196" s="116">
        <v>2942.19</v>
      </c>
    </row>
    <row r="3197" spans="1:2">
      <c r="A3197" s="110">
        <v>43015</v>
      </c>
      <c r="B3197" s="116">
        <v>2942.19</v>
      </c>
    </row>
    <row r="3198" spans="1:2">
      <c r="A3198" s="110">
        <v>43014</v>
      </c>
      <c r="B3198" s="116">
        <v>2926.82</v>
      </c>
    </row>
    <row r="3199" spans="1:2">
      <c r="A3199" s="110">
        <v>43013</v>
      </c>
      <c r="B3199" s="116">
        <v>2945.59</v>
      </c>
    </row>
    <row r="3200" spans="1:2">
      <c r="A3200" s="110">
        <v>43012</v>
      </c>
      <c r="B3200" s="116">
        <v>2953.81</v>
      </c>
    </row>
    <row r="3201" spans="1:2">
      <c r="A3201" s="110">
        <v>43011</v>
      </c>
      <c r="B3201" s="116">
        <v>2949.33</v>
      </c>
    </row>
    <row r="3202" spans="1:2">
      <c r="A3202" s="110">
        <v>43010</v>
      </c>
      <c r="B3202" s="116">
        <v>2936.67</v>
      </c>
    </row>
    <row r="3203" spans="1:2">
      <c r="A3203" s="110">
        <v>43009</v>
      </c>
      <c r="B3203" s="116">
        <v>2936.67</v>
      </c>
    </row>
    <row r="3204" spans="1:2">
      <c r="A3204" s="110">
        <v>43008</v>
      </c>
      <c r="B3204" s="116">
        <v>2936.67</v>
      </c>
    </row>
    <row r="3205" spans="1:2">
      <c r="A3205" s="110">
        <v>43007</v>
      </c>
      <c r="B3205" s="116">
        <v>2941.07</v>
      </c>
    </row>
    <row r="3206" spans="1:2">
      <c r="A3206" s="110">
        <v>43006</v>
      </c>
      <c r="B3206" s="116">
        <v>2940.66</v>
      </c>
    </row>
    <row r="3207" spans="1:2">
      <c r="A3207" s="110">
        <v>43005</v>
      </c>
      <c r="B3207" s="116">
        <v>2930.7</v>
      </c>
    </row>
    <row r="3208" spans="1:2">
      <c r="A3208" s="110">
        <v>43004</v>
      </c>
      <c r="B3208" s="116">
        <v>2924.57</v>
      </c>
    </row>
    <row r="3209" spans="1:2">
      <c r="A3209" s="110">
        <v>43003</v>
      </c>
      <c r="B3209" s="116">
        <v>2900.73</v>
      </c>
    </row>
    <row r="3210" spans="1:2">
      <c r="A3210" s="110">
        <v>43002</v>
      </c>
      <c r="B3210" s="116">
        <v>2900.73</v>
      </c>
    </row>
    <row r="3211" spans="1:2">
      <c r="A3211" s="110">
        <v>43001</v>
      </c>
      <c r="B3211" s="116">
        <v>2900.73</v>
      </c>
    </row>
    <row r="3212" spans="1:2">
      <c r="A3212" s="110">
        <v>43000</v>
      </c>
      <c r="B3212" s="116">
        <v>2913.96</v>
      </c>
    </row>
    <row r="3213" spans="1:2">
      <c r="A3213" s="110">
        <v>42999</v>
      </c>
      <c r="B3213" s="116">
        <v>2893.18</v>
      </c>
    </row>
    <row r="3214" spans="1:2">
      <c r="A3214" s="110">
        <v>42998</v>
      </c>
      <c r="B3214" s="116">
        <v>2904.6</v>
      </c>
    </row>
    <row r="3215" spans="1:2">
      <c r="A3215" s="110">
        <v>42997</v>
      </c>
      <c r="B3215" s="116">
        <v>2906.06</v>
      </c>
    </row>
    <row r="3216" spans="1:2">
      <c r="A3216" s="110">
        <v>42996</v>
      </c>
      <c r="B3216" s="116">
        <v>2897.83</v>
      </c>
    </row>
    <row r="3217" spans="1:2">
      <c r="A3217" s="110">
        <v>42995</v>
      </c>
      <c r="B3217" s="116">
        <v>2897.83</v>
      </c>
    </row>
    <row r="3218" spans="1:2">
      <c r="A3218" s="110">
        <v>42994</v>
      </c>
      <c r="B3218" s="116">
        <v>2897.83</v>
      </c>
    </row>
    <row r="3219" spans="1:2">
      <c r="A3219" s="110">
        <v>42993</v>
      </c>
      <c r="B3219" s="116">
        <v>2905.98</v>
      </c>
    </row>
    <row r="3220" spans="1:2">
      <c r="A3220" s="110">
        <v>42992</v>
      </c>
      <c r="B3220" s="116">
        <v>2909.52</v>
      </c>
    </row>
    <row r="3221" spans="1:2">
      <c r="A3221" s="110">
        <v>42991</v>
      </c>
      <c r="B3221" s="116">
        <v>2923.03</v>
      </c>
    </row>
    <row r="3222" spans="1:2">
      <c r="A3222" s="110">
        <v>42990</v>
      </c>
      <c r="B3222" s="116">
        <v>2916.1</v>
      </c>
    </row>
    <row r="3223" spans="1:2">
      <c r="A3223" s="110">
        <v>42989</v>
      </c>
      <c r="B3223" s="116">
        <v>2909.15</v>
      </c>
    </row>
    <row r="3224" spans="1:2">
      <c r="A3224" s="110">
        <v>42988</v>
      </c>
      <c r="B3224" s="116">
        <v>2909.15</v>
      </c>
    </row>
    <row r="3225" spans="1:2">
      <c r="A3225" s="110">
        <v>42987</v>
      </c>
      <c r="B3225" s="116">
        <v>2909.15</v>
      </c>
    </row>
    <row r="3226" spans="1:2">
      <c r="A3226" s="110">
        <v>42986</v>
      </c>
      <c r="B3226" s="116">
        <v>2907.96</v>
      </c>
    </row>
    <row r="3227" spans="1:2">
      <c r="A3227" s="110">
        <v>42985</v>
      </c>
      <c r="B3227" s="116">
        <v>2919.5</v>
      </c>
    </row>
    <row r="3228" spans="1:2">
      <c r="A3228" s="110">
        <v>42984</v>
      </c>
      <c r="B3228" s="116">
        <v>2923.49</v>
      </c>
    </row>
    <row r="3229" spans="1:2">
      <c r="A3229" s="110">
        <v>42983</v>
      </c>
      <c r="B3229" s="116">
        <v>2936.07</v>
      </c>
    </row>
    <row r="3230" spans="1:2">
      <c r="A3230" s="110">
        <v>42982</v>
      </c>
      <c r="B3230" s="116">
        <v>2936.07</v>
      </c>
    </row>
    <row r="3231" spans="1:2">
      <c r="A3231" s="110">
        <v>42981</v>
      </c>
      <c r="B3231" s="116">
        <v>2936.07</v>
      </c>
    </row>
    <row r="3232" spans="1:2">
      <c r="A3232" s="110">
        <v>42980</v>
      </c>
      <c r="B3232" s="116">
        <v>2936.07</v>
      </c>
    </row>
    <row r="3233" spans="1:2">
      <c r="A3233" s="110">
        <v>42979</v>
      </c>
      <c r="B3233" s="116">
        <v>2948.09</v>
      </c>
    </row>
    <row r="3234" spans="1:2">
      <c r="A3234" s="110">
        <v>42978</v>
      </c>
      <c r="B3234" s="116">
        <v>2937.09</v>
      </c>
    </row>
    <row r="3235" spans="1:2">
      <c r="A3235" s="110">
        <v>42977</v>
      </c>
      <c r="B3235" s="116">
        <v>2940.35</v>
      </c>
    </row>
    <row r="3236" spans="1:2">
      <c r="A3236" s="110">
        <v>42976</v>
      </c>
      <c r="B3236" s="116">
        <v>2934.23</v>
      </c>
    </row>
    <row r="3237" spans="1:2">
      <c r="A3237" s="110">
        <v>42975</v>
      </c>
      <c r="B3237" s="116">
        <v>2933.96</v>
      </c>
    </row>
    <row r="3238" spans="1:2">
      <c r="A3238" s="110">
        <v>42974</v>
      </c>
      <c r="B3238" s="116">
        <v>2933.96</v>
      </c>
    </row>
    <row r="3239" spans="1:2">
      <c r="A3239" s="110">
        <v>42973</v>
      </c>
      <c r="B3239" s="116">
        <v>2933.96</v>
      </c>
    </row>
    <row r="3240" spans="1:2">
      <c r="A3240" s="110">
        <v>42972</v>
      </c>
      <c r="B3240" s="116">
        <v>2972.98</v>
      </c>
    </row>
    <row r="3241" spans="1:2">
      <c r="A3241" s="110">
        <v>42971</v>
      </c>
      <c r="B3241" s="116">
        <v>2986.88</v>
      </c>
    </row>
    <row r="3242" spans="1:2">
      <c r="A3242" s="110">
        <v>42970</v>
      </c>
      <c r="B3242" s="116">
        <v>2986.83</v>
      </c>
    </row>
    <row r="3243" spans="1:2">
      <c r="A3243" s="110">
        <v>42969</v>
      </c>
      <c r="B3243" s="116">
        <v>2994.39</v>
      </c>
    </row>
    <row r="3244" spans="1:2">
      <c r="A3244" s="110">
        <v>42968</v>
      </c>
      <c r="B3244" s="116">
        <v>2994.39</v>
      </c>
    </row>
    <row r="3245" spans="1:2">
      <c r="A3245" s="110">
        <v>42967</v>
      </c>
      <c r="B3245" s="116">
        <v>2994.39</v>
      </c>
    </row>
    <row r="3246" spans="1:2">
      <c r="A3246" s="110">
        <v>42966</v>
      </c>
      <c r="B3246" s="116">
        <v>2994.39</v>
      </c>
    </row>
    <row r="3247" spans="1:2">
      <c r="A3247" s="110">
        <v>42965</v>
      </c>
      <c r="B3247" s="116">
        <v>2980.03</v>
      </c>
    </row>
    <row r="3248" spans="1:2">
      <c r="A3248" s="110">
        <v>42964</v>
      </c>
      <c r="B3248" s="116">
        <v>2967.32</v>
      </c>
    </row>
    <row r="3249" spans="1:2">
      <c r="A3249" s="110">
        <v>42963</v>
      </c>
      <c r="B3249" s="116">
        <v>2974.7</v>
      </c>
    </row>
    <row r="3250" spans="1:2">
      <c r="A3250" s="110">
        <v>42962</v>
      </c>
      <c r="B3250" s="116">
        <v>2966.54</v>
      </c>
    </row>
    <row r="3251" spans="1:2">
      <c r="A3251" s="110">
        <v>42961</v>
      </c>
      <c r="B3251" s="116">
        <v>2984.99</v>
      </c>
    </row>
    <row r="3252" spans="1:2">
      <c r="A3252" s="110">
        <v>42960</v>
      </c>
      <c r="B3252" s="116">
        <v>2984.99</v>
      </c>
    </row>
    <row r="3253" spans="1:2">
      <c r="A3253" s="110">
        <v>42959</v>
      </c>
      <c r="B3253" s="116">
        <v>2984.99</v>
      </c>
    </row>
    <row r="3254" spans="1:2">
      <c r="A3254" s="110">
        <v>42958</v>
      </c>
      <c r="B3254" s="116">
        <v>2994.85</v>
      </c>
    </row>
    <row r="3255" spans="1:2">
      <c r="A3255" s="110">
        <v>42957</v>
      </c>
      <c r="B3255" s="116">
        <v>3011.14</v>
      </c>
    </row>
    <row r="3256" spans="1:2">
      <c r="A3256" s="110">
        <v>42956</v>
      </c>
      <c r="B3256" s="116">
        <v>2994.62</v>
      </c>
    </row>
    <row r="3257" spans="1:2">
      <c r="A3257" s="110">
        <v>42955</v>
      </c>
      <c r="B3257" s="116">
        <v>2974.39</v>
      </c>
    </row>
    <row r="3258" spans="1:2">
      <c r="A3258" s="110">
        <v>42954</v>
      </c>
      <c r="B3258" s="116">
        <v>2974.39</v>
      </c>
    </row>
    <row r="3259" spans="1:2">
      <c r="A3259" s="110">
        <v>42953</v>
      </c>
      <c r="B3259" s="116">
        <v>2974.39</v>
      </c>
    </row>
    <row r="3260" spans="1:2">
      <c r="A3260" s="110">
        <v>42952</v>
      </c>
      <c r="B3260" s="116">
        <v>2974.39</v>
      </c>
    </row>
    <row r="3261" spans="1:2">
      <c r="A3261" s="110">
        <v>42951</v>
      </c>
      <c r="B3261" s="116">
        <v>2954.54</v>
      </c>
    </row>
    <row r="3262" spans="1:2">
      <c r="A3262" s="110">
        <v>42950</v>
      </c>
      <c r="B3262" s="116">
        <v>2964.66</v>
      </c>
    </row>
    <row r="3263" spans="1:2">
      <c r="A3263" s="110">
        <v>42949</v>
      </c>
      <c r="B3263" s="116">
        <v>2973.03</v>
      </c>
    </row>
    <row r="3264" spans="1:2">
      <c r="A3264" s="110">
        <v>42948</v>
      </c>
      <c r="B3264" s="116">
        <v>2997.59</v>
      </c>
    </row>
    <row r="3265" spans="1:2">
      <c r="A3265" s="110">
        <v>42947</v>
      </c>
      <c r="B3265" s="116">
        <v>2995.23</v>
      </c>
    </row>
    <row r="3266" spans="1:2">
      <c r="A3266" s="110">
        <v>42946</v>
      </c>
      <c r="B3266" s="116">
        <v>2995.23</v>
      </c>
    </row>
    <row r="3267" spans="1:2">
      <c r="A3267" s="110">
        <v>42945</v>
      </c>
      <c r="B3267" s="116">
        <v>2995.23</v>
      </c>
    </row>
    <row r="3268" spans="1:2">
      <c r="A3268" s="110">
        <v>42944</v>
      </c>
      <c r="B3268" s="116">
        <v>3002.94</v>
      </c>
    </row>
    <row r="3269" spans="1:2">
      <c r="A3269" s="110">
        <v>42943</v>
      </c>
      <c r="B3269" s="116">
        <v>3026.22</v>
      </c>
    </row>
    <row r="3270" spans="1:2">
      <c r="A3270" s="110">
        <v>42942</v>
      </c>
      <c r="B3270" s="116">
        <v>3026.55</v>
      </c>
    </row>
    <row r="3271" spans="1:2">
      <c r="A3271" s="110">
        <v>42941</v>
      </c>
      <c r="B3271" s="116">
        <v>3023.67</v>
      </c>
    </row>
    <row r="3272" spans="1:2">
      <c r="A3272" s="110">
        <v>42940</v>
      </c>
      <c r="B3272" s="116">
        <v>3010.77</v>
      </c>
    </row>
    <row r="3273" spans="1:2">
      <c r="A3273" s="110">
        <v>42939</v>
      </c>
      <c r="B3273" s="116">
        <v>3010.77</v>
      </c>
    </row>
    <row r="3274" spans="1:2">
      <c r="A3274" s="110">
        <v>42938</v>
      </c>
      <c r="B3274" s="116">
        <v>3010.77</v>
      </c>
    </row>
    <row r="3275" spans="1:2">
      <c r="A3275" s="110">
        <v>42937</v>
      </c>
      <c r="B3275" s="116">
        <v>3010</v>
      </c>
    </row>
    <row r="3276" spans="1:2">
      <c r="A3276" s="110">
        <v>42936</v>
      </c>
      <c r="B3276" s="116">
        <v>3010</v>
      </c>
    </row>
    <row r="3277" spans="1:2">
      <c r="A3277" s="110">
        <v>42935</v>
      </c>
      <c r="B3277" s="116">
        <v>3013.26</v>
      </c>
    </row>
    <row r="3278" spans="1:2">
      <c r="A3278" s="110">
        <v>42934</v>
      </c>
      <c r="B3278" s="116">
        <v>3030.6</v>
      </c>
    </row>
    <row r="3279" spans="1:2">
      <c r="A3279" s="110">
        <v>42933</v>
      </c>
      <c r="B3279" s="116">
        <v>3019.56</v>
      </c>
    </row>
    <row r="3280" spans="1:2">
      <c r="A3280" s="110">
        <v>42932</v>
      </c>
      <c r="B3280" s="116">
        <v>3019.56</v>
      </c>
    </row>
    <row r="3281" spans="1:2">
      <c r="A3281" s="110">
        <v>42931</v>
      </c>
      <c r="B3281" s="116">
        <v>3019.56</v>
      </c>
    </row>
    <row r="3282" spans="1:2">
      <c r="A3282" s="110">
        <v>42930</v>
      </c>
      <c r="B3282" s="116">
        <v>3043.6</v>
      </c>
    </row>
    <row r="3283" spans="1:2">
      <c r="A3283" s="110">
        <v>42929</v>
      </c>
      <c r="B3283" s="116">
        <v>3052.3</v>
      </c>
    </row>
    <row r="3284" spans="1:2">
      <c r="A3284" s="110">
        <v>42928</v>
      </c>
      <c r="B3284" s="116">
        <v>3067.73</v>
      </c>
    </row>
    <row r="3285" spans="1:2">
      <c r="A3285" s="110">
        <v>42927</v>
      </c>
      <c r="B3285" s="116">
        <v>3067.33</v>
      </c>
    </row>
    <row r="3286" spans="1:2">
      <c r="A3286" s="110">
        <v>42926</v>
      </c>
      <c r="B3286" s="116">
        <v>3092.65</v>
      </c>
    </row>
    <row r="3287" spans="1:2">
      <c r="A3287" s="110">
        <v>42925</v>
      </c>
      <c r="B3287" s="116">
        <v>3092.65</v>
      </c>
    </row>
    <row r="3288" spans="1:2">
      <c r="A3288" s="110">
        <v>42924</v>
      </c>
      <c r="B3288" s="116">
        <v>3092.65</v>
      </c>
    </row>
    <row r="3289" spans="1:2">
      <c r="A3289" s="110">
        <v>42923</v>
      </c>
      <c r="B3289" s="116">
        <v>3084.19</v>
      </c>
    </row>
    <row r="3290" spans="1:2">
      <c r="A3290" s="110">
        <v>42922</v>
      </c>
      <c r="B3290" s="116">
        <v>3068.93</v>
      </c>
    </row>
    <row r="3291" spans="1:2">
      <c r="A3291" s="110">
        <v>42921</v>
      </c>
      <c r="B3291" s="116">
        <v>3050.43</v>
      </c>
    </row>
    <row r="3292" spans="1:2">
      <c r="A3292" s="110">
        <v>42920</v>
      </c>
      <c r="B3292" s="116">
        <v>3050.43</v>
      </c>
    </row>
    <row r="3293" spans="1:2">
      <c r="A3293" s="110">
        <v>42919</v>
      </c>
      <c r="B3293" s="116">
        <v>3050.43</v>
      </c>
    </row>
    <row r="3294" spans="1:2">
      <c r="A3294" s="110">
        <v>42918</v>
      </c>
      <c r="B3294" s="116">
        <v>3050.43</v>
      </c>
    </row>
    <row r="3295" spans="1:2">
      <c r="A3295" s="110">
        <v>42917</v>
      </c>
      <c r="B3295" s="116">
        <v>3050.43</v>
      </c>
    </row>
    <row r="3296" spans="1:2">
      <c r="A3296" s="110">
        <v>42916</v>
      </c>
      <c r="B3296" s="116">
        <v>3038.26</v>
      </c>
    </row>
    <row r="3297" spans="1:2">
      <c r="A3297" s="110">
        <v>42915</v>
      </c>
      <c r="B3297" s="116">
        <v>3023.64</v>
      </c>
    </row>
    <row r="3298" spans="1:2">
      <c r="A3298" s="110">
        <v>42914</v>
      </c>
      <c r="B3298" s="116">
        <v>3025.28</v>
      </c>
    </row>
    <row r="3299" spans="1:2">
      <c r="A3299" s="110">
        <v>42913</v>
      </c>
      <c r="B3299" s="116">
        <v>3010.68</v>
      </c>
    </row>
    <row r="3300" spans="1:2">
      <c r="A3300" s="110">
        <v>42912</v>
      </c>
      <c r="B3300" s="116">
        <v>3010.68</v>
      </c>
    </row>
    <row r="3301" spans="1:2">
      <c r="A3301" s="110">
        <v>42911</v>
      </c>
      <c r="B3301" s="116">
        <v>3010.68</v>
      </c>
    </row>
    <row r="3302" spans="1:2">
      <c r="A3302" s="110">
        <v>42910</v>
      </c>
      <c r="B3302" s="116">
        <v>3010.68</v>
      </c>
    </row>
    <row r="3303" spans="1:2">
      <c r="A3303" s="110">
        <v>42909</v>
      </c>
      <c r="B3303" s="116">
        <v>3035.83</v>
      </c>
    </row>
    <row r="3304" spans="1:2">
      <c r="A3304" s="110">
        <v>42908</v>
      </c>
      <c r="B3304" s="116">
        <v>3053.9</v>
      </c>
    </row>
    <row r="3305" spans="1:2">
      <c r="A3305" s="110">
        <v>42907</v>
      </c>
      <c r="B3305" s="116">
        <v>3029.53</v>
      </c>
    </row>
    <row r="3306" spans="1:2">
      <c r="A3306" s="110">
        <v>42906</v>
      </c>
      <c r="B3306" s="116">
        <v>2961.68</v>
      </c>
    </row>
    <row r="3307" spans="1:2">
      <c r="A3307" s="110">
        <v>42905</v>
      </c>
      <c r="B3307" s="116">
        <v>2961.68</v>
      </c>
    </row>
    <row r="3308" spans="1:2">
      <c r="A3308" s="110">
        <v>42904</v>
      </c>
      <c r="B3308" s="116">
        <v>2961.68</v>
      </c>
    </row>
    <row r="3309" spans="1:2">
      <c r="A3309" s="110">
        <v>42903</v>
      </c>
      <c r="B3309" s="116">
        <v>2961.68</v>
      </c>
    </row>
    <row r="3310" spans="1:2">
      <c r="A3310" s="110">
        <v>42902</v>
      </c>
      <c r="B3310" s="116">
        <v>2953.83</v>
      </c>
    </row>
    <row r="3311" spans="1:2">
      <c r="A3311" s="110">
        <v>42901</v>
      </c>
      <c r="B3311" s="116">
        <v>2924.75</v>
      </c>
    </row>
    <row r="3312" spans="1:2">
      <c r="A3312" s="110">
        <v>42900</v>
      </c>
      <c r="B3312" s="116">
        <v>2933.13</v>
      </c>
    </row>
    <row r="3313" spans="1:2">
      <c r="A3313" s="110">
        <v>42899</v>
      </c>
      <c r="B3313" s="116">
        <v>2929.2</v>
      </c>
    </row>
    <row r="3314" spans="1:2">
      <c r="A3314" s="110">
        <v>42898</v>
      </c>
      <c r="B3314" s="116">
        <v>2919.58</v>
      </c>
    </row>
    <row r="3315" spans="1:2">
      <c r="A3315" s="110">
        <v>42897</v>
      </c>
      <c r="B3315" s="116">
        <v>2919.58</v>
      </c>
    </row>
    <row r="3316" spans="1:2">
      <c r="A3316" s="110">
        <v>42896</v>
      </c>
      <c r="B3316" s="116">
        <v>2919.58</v>
      </c>
    </row>
    <row r="3317" spans="1:2">
      <c r="A3317" s="110">
        <v>42895</v>
      </c>
      <c r="B3317" s="116">
        <v>2919.82</v>
      </c>
    </row>
    <row r="3318" spans="1:2">
      <c r="A3318" s="110">
        <v>42894</v>
      </c>
      <c r="B3318" s="116">
        <v>2907.1</v>
      </c>
    </row>
    <row r="3319" spans="1:2">
      <c r="A3319" s="110">
        <v>42893</v>
      </c>
      <c r="B3319" s="116">
        <v>2893.76</v>
      </c>
    </row>
    <row r="3320" spans="1:2">
      <c r="A3320" s="110">
        <v>42892</v>
      </c>
      <c r="B3320" s="116">
        <v>2895.85</v>
      </c>
    </row>
    <row r="3321" spans="1:2">
      <c r="A3321" s="110">
        <v>42891</v>
      </c>
      <c r="B3321" s="116">
        <v>2894.72</v>
      </c>
    </row>
    <row r="3322" spans="1:2">
      <c r="A3322" s="110">
        <v>42890</v>
      </c>
      <c r="B3322" s="116">
        <v>2894.72</v>
      </c>
    </row>
    <row r="3323" spans="1:2">
      <c r="A3323" s="110">
        <v>42889</v>
      </c>
      <c r="B3323" s="116">
        <v>2894.72</v>
      </c>
    </row>
    <row r="3324" spans="1:2">
      <c r="A3324" s="110">
        <v>42888</v>
      </c>
      <c r="B3324" s="116">
        <v>2895.73</v>
      </c>
    </row>
    <row r="3325" spans="1:2">
      <c r="A3325" s="110">
        <v>42887</v>
      </c>
      <c r="B3325" s="116">
        <v>2921</v>
      </c>
    </row>
    <row r="3326" spans="1:2">
      <c r="A3326" s="110">
        <v>42886</v>
      </c>
      <c r="B3326" s="116">
        <v>2920.42</v>
      </c>
    </row>
    <row r="3327" spans="1:2">
      <c r="A3327" s="110">
        <v>42885</v>
      </c>
      <c r="B3327" s="116">
        <v>2913.47</v>
      </c>
    </row>
    <row r="3328" spans="1:2">
      <c r="A3328" s="110">
        <v>42884</v>
      </c>
      <c r="B3328" s="116">
        <v>2913.47</v>
      </c>
    </row>
    <row r="3329" spans="1:2">
      <c r="A3329" s="110">
        <v>42883</v>
      </c>
      <c r="B3329" s="116">
        <v>2913.47</v>
      </c>
    </row>
    <row r="3330" spans="1:2">
      <c r="A3330" s="110">
        <v>42882</v>
      </c>
      <c r="B3330" s="116">
        <v>2913.47</v>
      </c>
    </row>
    <row r="3331" spans="1:2">
      <c r="A3331" s="110">
        <v>42881</v>
      </c>
      <c r="B3331" s="116">
        <v>2911.66</v>
      </c>
    </row>
    <row r="3332" spans="1:2">
      <c r="A3332" s="110">
        <v>42880</v>
      </c>
      <c r="B3332" s="116">
        <v>2905.29</v>
      </c>
    </row>
    <row r="3333" spans="1:2">
      <c r="A3333" s="110">
        <v>42879</v>
      </c>
      <c r="B3333" s="116">
        <v>2904.61</v>
      </c>
    </row>
    <row r="3334" spans="1:2">
      <c r="A3334" s="110">
        <v>42878</v>
      </c>
      <c r="B3334" s="116">
        <v>2895.12</v>
      </c>
    </row>
    <row r="3335" spans="1:2">
      <c r="A3335" s="110">
        <v>42877</v>
      </c>
      <c r="B3335" s="116">
        <v>2889.45</v>
      </c>
    </row>
    <row r="3336" spans="1:2">
      <c r="A3336" s="110">
        <v>42876</v>
      </c>
      <c r="B3336" s="116">
        <v>2889.45</v>
      </c>
    </row>
    <row r="3337" spans="1:2">
      <c r="A3337" s="110">
        <v>42875</v>
      </c>
      <c r="B3337" s="116">
        <v>2889.45</v>
      </c>
    </row>
    <row r="3338" spans="1:2">
      <c r="A3338" s="110">
        <v>42874</v>
      </c>
      <c r="B3338" s="116">
        <v>2932.16</v>
      </c>
    </row>
    <row r="3339" spans="1:2">
      <c r="A3339" s="110">
        <v>42873</v>
      </c>
      <c r="B3339" s="116">
        <v>2893.4</v>
      </c>
    </row>
    <row r="3340" spans="1:2">
      <c r="A3340" s="110">
        <v>42872</v>
      </c>
      <c r="B3340" s="116">
        <v>2873.22</v>
      </c>
    </row>
    <row r="3341" spans="1:2">
      <c r="A3341" s="110">
        <v>42871</v>
      </c>
      <c r="B3341" s="116">
        <v>2883.87</v>
      </c>
    </row>
    <row r="3342" spans="1:2">
      <c r="A3342" s="110">
        <v>42870</v>
      </c>
      <c r="B3342" s="116">
        <v>2918.69</v>
      </c>
    </row>
    <row r="3343" spans="1:2">
      <c r="A3343" s="110">
        <v>42869</v>
      </c>
      <c r="B3343" s="116">
        <v>2918.69</v>
      </c>
    </row>
    <row r="3344" spans="1:2">
      <c r="A3344" s="110">
        <v>42868</v>
      </c>
      <c r="B3344" s="116">
        <v>2918.69</v>
      </c>
    </row>
    <row r="3345" spans="1:2">
      <c r="A3345" s="110">
        <v>42867</v>
      </c>
      <c r="B3345" s="116">
        <v>2933.92</v>
      </c>
    </row>
    <row r="3346" spans="1:2">
      <c r="A3346" s="110">
        <v>42866</v>
      </c>
      <c r="B3346" s="116">
        <v>2949.35</v>
      </c>
    </row>
    <row r="3347" spans="1:2">
      <c r="A3347" s="110">
        <v>42865</v>
      </c>
      <c r="B3347" s="116">
        <v>2967.24</v>
      </c>
    </row>
    <row r="3348" spans="1:2">
      <c r="A3348" s="110">
        <v>42864</v>
      </c>
      <c r="B3348" s="116">
        <v>2959.26</v>
      </c>
    </row>
    <row r="3349" spans="1:2">
      <c r="A3349" s="110">
        <v>42863</v>
      </c>
      <c r="B3349" s="116">
        <v>2961.78</v>
      </c>
    </row>
    <row r="3350" spans="1:2">
      <c r="A3350" s="110">
        <v>42862</v>
      </c>
      <c r="B3350" s="116">
        <v>2961.78</v>
      </c>
    </row>
    <row r="3351" spans="1:2">
      <c r="A3351" s="110">
        <v>42861</v>
      </c>
      <c r="B3351" s="116">
        <v>2961.78</v>
      </c>
    </row>
    <row r="3352" spans="1:2">
      <c r="A3352" s="110">
        <v>42860</v>
      </c>
      <c r="B3352" s="116">
        <v>2967.44</v>
      </c>
    </row>
    <row r="3353" spans="1:2">
      <c r="A3353" s="110">
        <v>42859</v>
      </c>
      <c r="B3353" s="116">
        <v>2930.17</v>
      </c>
    </row>
    <row r="3354" spans="1:2">
      <c r="A3354" s="110">
        <v>42858</v>
      </c>
      <c r="B3354" s="116">
        <v>2945.53</v>
      </c>
    </row>
    <row r="3355" spans="1:2">
      <c r="A3355" s="110">
        <v>42857</v>
      </c>
      <c r="B3355" s="116">
        <v>2947.85</v>
      </c>
    </row>
    <row r="3356" spans="1:2">
      <c r="A3356" s="110">
        <v>42856</v>
      </c>
      <c r="B3356" s="116">
        <v>2947.85</v>
      </c>
    </row>
    <row r="3357" spans="1:2">
      <c r="A3357" s="110">
        <v>42855</v>
      </c>
      <c r="B3357" s="116">
        <v>2947.85</v>
      </c>
    </row>
    <row r="3358" spans="1:2">
      <c r="A3358" s="110">
        <v>42854</v>
      </c>
      <c r="B3358" s="116">
        <v>2947.85</v>
      </c>
    </row>
    <row r="3359" spans="1:2">
      <c r="A3359" s="110">
        <v>42853</v>
      </c>
      <c r="B3359" s="116">
        <v>2944.31</v>
      </c>
    </row>
    <row r="3360" spans="1:2">
      <c r="A3360" s="110">
        <v>42852</v>
      </c>
      <c r="B3360" s="116">
        <v>2928.07</v>
      </c>
    </row>
    <row r="3361" spans="1:2">
      <c r="A3361" s="110">
        <v>42851</v>
      </c>
      <c r="B3361" s="116">
        <v>2899.13</v>
      </c>
    </row>
    <row r="3362" spans="1:2">
      <c r="A3362" s="110">
        <v>42850</v>
      </c>
      <c r="B3362" s="116">
        <v>2871.98</v>
      </c>
    </row>
    <row r="3363" spans="1:2">
      <c r="A3363" s="110">
        <v>42849</v>
      </c>
      <c r="B3363" s="116">
        <v>2868.89</v>
      </c>
    </row>
    <row r="3364" spans="1:2">
      <c r="A3364" s="110">
        <v>42848</v>
      </c>
      <c r="B3364" s="116">
        <v>2868.89</v>
      </c>
    </row>
    <row r="3365" spans="1:2">
      <c r="A3365" s="110">
        <v>42847</v>
      </c>
      <c r="B3365" s="116">
        <v>2868.89</v>
      </c>
    </row>
    <row r="3366" spans="1:2">
      <c r="A3366" s="110">
        <v>42846</v>
      </c>
      <c r="B3366" s="116">
        <v>2863.39</v>
      </c>
    </row>
    <row r="3367" spans="1:2">
      <c r="A3367" s="110">
        <v>42845</v>
      </c>
      <c r="B3367" s="116">
        <v>2856.48</v>
      </c>
    </row>
    <row r="3368" spans="1:2">
      <c r="A3368" s="110">
        <v>42844</v>
      </c>
      <c r="B3368" s="116">
        <v>2837.9</v>
      </c>
    </row>
    <row r="3369" spans="1:2">
      <c r="A3369" s="110">
        <v>42843</v>
      </c>
      <c r="B3369" s="116">
        <v>2854.89</v>
      </c>
    </row>
    <row r="3370" spans="1:2">
      <c r="A3370" s="110">
        <v>42842</v>
      </c>
      <c r="B3370" s="116">
        <v>2872.55</v>
      </c>
    </row>
    <row r="3371" spans="1:2">
      <c r="A3371" s="110">
        <v>42841</v>
      </c>
      <c r="B3371" s="116">
        <v>2872.55</v>
      </c>
    </row>
    <row r="3372" spans="1:2">
      <c r="A3372" s="110">
        <v>42840</v>
      </c>
      <c r="B3372" s="116">
        <v>2872.55</v>
      </c>
    </row>
    <row r="3373" spans="1:2">
      <c r="A3373" s="110">
        <v>42839</v>
      </c>
      <c r="B3373" s="116">
        <v>2872.55</v>
      </c>
    </row>
    <row r="3374" spans="1:2">
      <c r="A3374" s="110">
        <v>42838</v>
      </c>
      <c r="B3374" s="116">
        <v>2872.55</v>
      </c>
    </row>
    <row r="3375" spans="1:2">
      <c r="A3375" s="110">
        <v>42837</v>
      </c>
      <c r="B3375" s="116">
        <v>2868.6</v>
      </c>
    </row>
    <row r="3376" spans="1:2">
      <c r="A3376" s="110">
        <v>42836</v>
      </c>
      <c r="B3376" s="116">
        <v>2867.13</v>
      </c>
    </row>
    <row r="3377" spans="1:2">
      <c r="A3377" s="110">
        <v>42835</v>
      </c>
      <c r="B3377" s="116">
        <v>2858</v>
      </c>
    </row>
    <row r="3378" spans="1:2">
      <c r="A3378" s="110">
        <v>42834</v>
      </c>
      <c r="B3378" s="116">
        <v>2858</v>
      </c>
    </row>
    <row r="3379" spans="1:2">
      <c r="A3379" s="110">
        <v>42833</v>
      </c>
      <c r="B3379" s="116">
        <v>2858</v>
      </c>
    </row>
    <row r="3380" spans="1:2">
      <c r="A3380" s="110">
        <v>42832</v>
      </c>
      <c r="B3380" s="116">
        <v>2853.1</v>
      </c>
    </row>
    <row r="3381" spans="1:2">
      <c r="A3381" s="110">
        <v>42831</v>
      </c>
      <c r="B3381" s="116">
        <v>2857.65</v>
      </c>
    </row>
    <row r="3382" spans="1:2">
      <c r="A3382" s="110">
        <v>42830</v>
      </c>
      <c r="B3382" s="116">
        <v>2869.32</v>
      </c>
    </row>
    <row r="3383" spans="1:2">
      <c r="A3383" s="110">
        <v>42829</v>
      </c>
      <c r="B3383" s="116">
        <v>2866.87</v>
      </c>
    </row>
    <row r="3384" spans="1:2">
      <c r="A3384" s="110">
        <v>42828</v>
      </c>
      <c r="B3384" s="116">
        <v>2885.57</v>
      </c>
    </row>
    <row r="3385" spans="1:2">
      <c r="A3385" s="110">
        <v>42827</v>
      </c>
      <c r="B3385" s="116">
        <v>2885.57</v>
      </c>
    </row>
    <row r="3386" spans="1:2">
      <c r="A3386" s="110">
        <v>42826</v>
      </c>
      <c r="B3386" s="116">
        <v>2885.57</v>
      </c>
    </row>
    <row r="3387" spans="1:2">
      <c r="A3387" s="110">
        <v>42825</v>
      </c>
      <c r="B3387" s="116">
        <v>2880.24</v>
      </c>
    </row>
    <row r="3388" spans="1:2">
      <c r="A3388" s="110">
        <v>42824</v>
      </c>
      <c r="B3388" s="116">
        <v>2888.02</v>
      </c>
    </row>
    <row r="3389" spans="1:2">
      <c r="A3389" s="110">
        <v>42823</v>
      </c>
      <c r="B3389" s="116">
        <v>2911.99</v>
      </c>
    </row>
    <row r="3390" spans="1:2">
      <c r="A3390" s="110">
        <v>42822</v>
      </c>
      <c r="B3390" s="116">
        <v>2913.48</v>
      </c>
    </row>
    <row r="3391" spans="1:2">
      <c r="A3391" s="110">
        <v>42821</v>
      </c>
      <c r="B3391" s="116">
        <v>2899.94</v>
      </c>
    </row>
    <row r="3392" spans="1:2">
      <c r="A3392" s="110">
        <v>42820</v>
      </c>
      <c r="B3392" s="116">
        <v>2899.94</v>
      </c>
    </row>
    <row r="3393" spans="1:2">
      <c r="A3393" s="110">
        <v>42819</v>
      </c>
      <c r="B3393" s="116">
        <v>2899.94</v>
      </c>
    </row>
    <row r="3394" spans="1:2">
      <c r="A3394" s="110">
        <v>42818</v>
      </c>
      <c r="B3394" s="116">
        <v>2921.25</v>
      </c>
    </row>
    <row r="3395" spans="1:2">
      <c r="A3395" s="110">
        <v>42817</v>
      </c>
      <c r="B3395" s="116">
        <v>2936.82</v>
      </c>
    </row>
    <row r="3396" spans="1:2">
      <c r="A3396" s="110">
        <v>42816</v>
      </c>
      <c r="B3396" s="116">
        <v>2904.87</v>
      </c>
    </row>
    <row r="3397" spans="1:2">
      <c r="A3397" s="110">
        <v>42815</v>
      </c>
      <c r="B3397" s="116">
        <v>2912.53</v>
      </c>
    </row>
    <row r="3398" spans="1:2">
      <c r="A3398" s="110">
        <v>42814</v>
      </c>
      <c r="B3398" s="116">
        <v>2912.53</v>
      </c>
    </row>
    <row r="3399" spans="1:2">
      <c r="A3399" s="110">
        <v>42813</v>
      </c>
      <c r="B3399" s="116">
        <v>2912.53</v>
      </c>
    </row>
    <row r="3400" spans="1:2">
      <c r="A3400" s="110">
        <v>42812</v>
      </c>
      <c r="B3400" s="116">
        <v>2912.53</v>
      </c>
    </row>
    <row r="3401" spans="1:2">
      <c r="A3401" s="110">
        <v>42811</v>
      </c>
      <c r="B3401" s="116">
        <v>2923.96</v>
      </c>
    </row>
    <row r="3402" spans="1:2">
      <c r="A3402" s="110">
        <v>42810</v>
      </c>
      <c r="B3402" s="116">
        <v>2972.61</v>
      </c>
    </row>
    <row r="3403" spans="1:2">
      <c r="A3403" s="110">
        <v>42809</v>
      </c>
      <c r="B3403" s="116">
        <v>2997.73</v>
      </c>
    </row>
    <row r="3404" spans="1:2">
      <c r="A3404" s="110">
        <v>42808</v>
      </c>
      <c r="B3404" s="116">
        <v>2987.93</v>
      </c>
    </row>
    <row r="3405" spans="1:2">
      <c r="A3405" s="110">
        <v>42807</v>
      </c>
      <c r="B3405" s="116">
        <v>2980.83</v>
      </c>
    </row>
    <row r="3406" spans="1:2">
      <c r="A3406" s="110">
        <v>42806</v>
      </c>
      <c r="B3406" s="116">
        <v>2980.83</v>
      </c>
    </row>
    <row r="3407" spans="1:2">
      <c r="A3407" s="110">
        <v>42805</v>
      </c>
      <c r="B3407" s="116">
        <v>2980.83</v>
      </c>
    </row>
    <row r="3408" spans="1:2">
      <c r="A3408" s="110">
        <v>42804</v>
      </c>
      <c r="B3408" s="116">
        <v>3004.43</v>
      </c>
    </row>
    <row r="3409" spans="1:2">
      <c r="A3409" s="110">
        <v>42803</v>
      </c>
      <c r="B3409" s="116">
        <v>2987.88</v>
      </c>
    </row>
    <row r="3410" spans="1:2">
      <c r="A3410" s="110">
        <v>42802</v>
      </c>
      <c r="B3410" s="116">
        <v>2972.44</v>
      </c>
    </row>
    <row r="3411" spans="1:2">
      <c r="A3411" s="110">
        <v>42801</v>
      </c>
      <c r="B3411" s="116">
        <v>2966.67</v>
      </c>
    </row>
    <row r="3412" spans="1:2">
      <c r="A3412" s="110">
        <v>42800</v>
      </c>
      <c r="B3412" s="116">
        <v>2977.43</v>
      </c>
    </row>
    <row r="3413" spans="1:2">
      <c r="A3413" s="110">
        <v>42799</v>
      </c>
      <c r="B3413" s="116">
        <v>2977.43</v>
      </c>
    </row>
    <row r="3414" spans="1:2">
      <c r="A3414" s="110">
        <v>42798</v>
      </c>
      <c r="B3414" s="116">
        <v>2977.43</v>
      </c>
    </row>
    <row r="3415" spans="1:2">
      <c r="A3415" s="110">
        <v>42797</v>
      </c>
      <c r="B3415" s="116">
        <v>2960.91</v>
      </c>
    </row>
    <row r="3416" spans="1:2">
      <c r="A3416" s="110">
        <v>42796</v>
      </c>
      <c r="B3416" s="116">
        <v>2935.75</v>
      </c>
    </row>
    <row r="3417" spans="1:2">
      <c r="A3417" s="110">
        <v>42795</v>
      </c>
      <c r="B3417" s="116">
        <v>2919.17</v>
      </c>
    </row>
    <row r="3418" spans="1:2">
      <c r="A3418" s="110">
        <v>42794</v>
      </c>
      <c r="B3418" s="116">
        <v>2896.27</v>
      </c>
    </row>
    <row r="3419" spans="1:2">
      <c r="A3419" s="110">
        <v>42793</v>
      </c>
      <c r="B3419" s="116">
        <v>2886.52</v>
      </c>
    </row>
    <row r="3420" spans="1:2">
      <c r="A3420" s="110">
        <v>42792</v>
      </c>
      <c r="B3420" s="116">
        <v>2886.52</v>
      </c>
    </row>
    <row r="3421" spans="1:2">
      <c r="A3421" s="110">
        <v>42791</v>
      </c>
      <c r="B3421" s="116">
        <v>2886.52</v>
      </c>
    </row>
    <row r="3422" spans="1:2">
      <c r="A3422" s="110">
        <v>42790</v>
      </c>
      <c r="B3422" s="116">
        <v>2871.67</v>
      </c>
    </row>
    <row r="3423" spans="1:2">
      <c r="A3423" s="110">
        <v>42789</v>
      </c>
      <c r="B3423" s="116">
        <v>2893.55</v>
      </c>
    </row>
    <row r="3424" spans="1:2">
      <c r="A3424" s="110">
        <v>42788</v>
      </c>
      <c r="B3424" s="116">
        <v>2902.68</v>
      </c>
    </row>
    <row r="3425" spans="1:2">
      <c r="A3425" s="110">
        <v>42787</v>
      </c>
      <c r="B3425" s="116">
        <v>2902.81</v>
      </c>
    </row>
    <row r="3426" spans="1:2">
      <c r="A3426" s="110">
        <v>42786</v>
      </c>
      <c r="B3426" s="116">
        <v>2902.81</v>
      </c>
    </row>
    <row r="3427" spans="1:2">
      <c r="A3427" s="110">
        <v>42785</v>
      </c>
      <c r="B3427" s="116">
        <v>2902.81</v>
      </c>
    </row>
    <row r="3428" spans="1:2">
      <c r="A3428" s="110">
        <v>42784</v>
      </c>
      <c r="B3428" s="116">
        <v>2902.81</v>
      </c>
    </row>
    <row r="3429" spans="1:2">
      <c r="A3429" s="110">
        <v>42783</v>
      </c>
      <c r="B3429" s="116">
        <v>2875.68</v>
      </c>
    </row>
    <row r="3430" spans="1:2">
      <c r="A3430" s="110">
        <v>42782</v>
      </c>
      <c r="B3430" s="116">
        <v>2876.03</v>
      </c>
    </row>
    <row r="3431" spans="1:2">
      <c r="A3431" s="110">
        <v>42781</v>
      </c>
      <c r="B3431" s="116">
        <v>2867.64</v>
      </c>
    </row>
    <row r="3432" spans="1:2">
      <c r="A3432" s="110">
        <v>42780</v>
      </c>
      <c r="B3432" s="116">
        <v>2875.46</v>
      </c>
    </row>
    <row r="3433" spans="1:2">
      <c r="A3433" s="110">
        <v>42779</v>
      </c>
      <c r="B3433" s="116">
        <v>2851.98</v>
      </c>
    </row>
    <row r="3434" spans="1:2">
      <c r="A3434" s="110">
        <v>42778</v>
      </c>
      <c r="B3434" s="116">
        <v>2851.98</v>
      </c>
    </row>
    <row r="3435" spans="1:2">
      <c r="A3435" s="110">
        <v>42777</v>
      </c>
      <c r="B3435" s="116">
        <v>2851.98</v>
      </c>
    </row>
    <row r="3436" spans="1:2">
      <c r="A3436" s="110">
        <v>42776</v>
      </c>
      <c r="B3436" s="116">
        <v>2862.63</v>
      </c>
    </row>
    <row r="3437" spans="1:2">
      <c r="A3437" s="110">
        <v>42775</v>
      </c>
      <c r="B3437" s="116">
        <v>2879.49</v>
      </c>
    </row>
    <row r="3438" spans="1:2">
      <c r="A3438" s="110">
        <v>42774</v>
      </c>
      <c r="B3438" s="116">
        <v>2867.76</v>
      </c>
    </row>
    <row r="3439" spans="1:2">
      <c r="A3439" s="110">
        <v>42773</v>
      </c>
      <c r="B3439" s="116">
        <v>2853.99</v>
      </c>
    </row>
    <row r="3440" spans="1:2">
      <c r="A3440" s="110">
        <v>42772</v>
      </c>
      <c r="B3440" s="116">
        <v>2855.8</v>
      </c>
    </row>
    <row r="3441" spans="1:2">
      <c r="A3441" s="110">
        <v>42771</v>
      </c>
      <c r="B3441" s="116">
        <v>2855.8</v>
      </c>
    </row>
    <row r="3442" spans="1:2">
      <c r="A3442" s="110">
        <v>42770</v>
      </c>
      <c r="B3442" s="116">
        <v>2855.8</v>
      </c>
    </row>
    <row r="3443" spans="1:2">
      <c r="A3443" s="110">
        <v>42769</v>
      </c>
      <c r="B3443" s="116">
        <v>2882.2</v>
      </c>
    </row>
    <row r="3444" spans="1:2">
      <c r="A3444" s="110">
        <v>42768</v>
      </c>
      <c r="B3444" s="116">
        <v>2906.78</v>
      </c>
    </row>
    <row r="3445" spans="1:2">
      <c r="A3445" s="110">
        <v>42767</v>
      </c>
      <c r="B3445" s="116">
        <v>2921.9</v>
      </c>
    </row>
    <row r="3446" spans="1:2">
      <c r="A3446" s="110">
        <v>42766</v>
      </c>
      <c r="B3446" s="116">
        <v>2936.66</v>
      </c>
    </row>
    <row r="3447" spans="1:2">
      <c r="A3447" s="110">
        <v>42765</v>
      </c>
      <c r="B3447" s="116">
        <v>2930.17</v>
      </c>
    </row>
    <row r="3448" spans="1:2">
      <c r="A3448" s="110">
        <v>42764</v>
      </c>
      <c r="B3448" s="116">
        <v>2930.17</v>
      </c>
    </row>
    <row r="3449" spans="1:2">
      <c r="A3449" s="110">
        <v>42763</v>
      </c>
      <c r="B3449" s="116">
        <v>2930.17</v>
      </c>
    </row>
    <row r="3450" spans="1:2">
      <c r="A3450" s="110">
        <v>42762</v>
      </c>
      <c r="B3450" s="116">
        <v>2936.72</v>
      </c>
    </row>
    <row r="3451" spans="1:2">
      <c r="A3451" s="110">
        <v>42761</v>
      </c>
      <c r="B3451" s="116">
        <v>2927.53</v>
      </c>
    </row>
    <row r="3452" spans="1:2">
      <c r="A3452" s="110">
        <v>42760</v>
      </c>
      <c r="B3452" s="116">
        <v>2932.01</v>
      </c>
    </row>
    <row r="3453" spans="1:2">
      <c r="A3453" s="110">
        <v>42759</v>
      </c>
      <c r="B3453" s="116">
        <v>2908.53</v>
      </c>
    </row>
    <row r="3454" spans="1:2">
      <c r="A3454" s="110">
        <v>42758</v>
      </c>
      <c r="B3454" s="116">
        <v>2927.91</v>
      </c>
    </row>
    <row r="3455" spans="1:2">
      <c r="A3455" s="110">
        <v>42757</v>
      </c>
      <c r="B3455" s="116">
        <v>2927.91</v>
      </c>
    </row>
    <row r="3456" spans="1:2">
      <c r="A3456" s="110">
        <v>42756</v>
      </c>
      <c r="B3456" s="116">
        <v>2927.91</v>
      </c>
    </row>
    <row r="3457" spans="1:2">
      <c r="A3457" s="110">
        <v>42755</v>
      </c>
      <c r="B3457" s="116">
        <v>2938.24</v>
      </c>
    </row>
    <row r="3458" spans="1:2">
      <c r="A3458" s="110">
        <v>42754</v>
      </c>
      <c r="B3458" s="116">
        <v>2934.58</v>
      </c>
    </row>
    <row r="3459" spans="1:2">
      <c r="A3459" s="110">
        <v>42753</v>
      </c>
      <c r="B3459" s="116">
        <v>2924.77</v>
      </c>
    </row>
    <row r="3460" spans="1:2">
      <c r="A3460" s="110">
        <v>42752</v>
      </c>
      <c r="B3460" s="116">
        <v>2935.96</v>
      </c>
    </row>
    <row r="3461" spans="1:2">
      <c r="A3461" s="110">
        <v>42751</v>
      </c>
      <c r="B3461" s="116">
        <v>2935.96</v>
      </c>
    </row>
    <row r="3462" spans="1:2">
      <c r="A3462" s="110">
        <v>42750</v>
      </c>
      <c r="B3462" s="116">
        <v>2935.96</v>
      </c>
    </row>
    <row r="3463" spans="1:2">
      <c r="A3463" s="110">
        <v>42749</v>
      </c>
      <c r="B3463" s="116">
        <v>2935.96</v>
      </c>
    </row>
    <row r="3464" spans="1:2">
      <c r="A3464" s="110">
        <v>42748</v>
      </c>
      <c r="B3464" s="116">
        <v>2930.19</v>
      </c>
    </row>
    <row r="3465" spans="1:2">
      <c r="A3465" s="110">
        <v>42747</v>
      </c>
      <c r="B3465" s="116">
        <v>2980.8</v>
      </c>
    </row>
    <row r="3466" spans="1:2">
      <c r="A3466" s="110">
        <v>42746</v>
      </c>
      <c r="B3466" s="116">
        <v>2949.6</v>
      </c>
    </row>
    <row r="3467" spans="1:2">
      <c r="A3467" s="110">
        <v>42745</v>
      </c>
      <c r="B3467" s="116">
        <v>2919.01</v>
      </c>
    </row>
    <row r="3468" spans="1:2">
      <c r="A3468" s="110">
        <v>42744</v>
      </c>
      <c r="B3468" s="116">
        <v>2919.01</v>
      </c>
    </row>
    <row r="3469" spans="1:2">
      <c r="A3469" s="110">
        <v>42743</v>
      </c>
      <c r="B3469" s="116">
        <v>2919.01</v>
      </c>
    </row>
    <row r="3470" spans="1:2">
      <c r="A3470" s="110">
        <v>42742</v>
      </c>
      <c r="B3470" s="116">
        <v>2919.01</v>
      </c>
    </row>
    <row r="3471" spans="1:2">
      <c r="A3471" s="110">
        <v>42741</v>
      </c>
      <c r="B3471" s="116">
        <v>2941.08</v>
      </c>
    </row>
    <row r="3472" spans="1:2">
      <c r="A3472" s="110">
        <v>42740</v>
      </c>
      <c r="B3472" s="116">
        <v>2965.36</v>
      </c>
    </row>
    <row r="3473" spans="1:2">
      <c r="A3473" s="110">
        <v>42739</v>
      </c>
      <c r="B3473" s="116">
        <v>2981.06</v>
      </c>
    </row>
    <row r="3474" spans="1:2">
      <c r="A3474" s="110">
        <v>42738</v>
      </c>
      <c r="B3474" s="116">
        <v>3000.71</v>
      </c>
    </row>
    <row r="3475" spans="1:2">
      <c r="A3475" s="110">
        <v>42737</v>
      </c>
      <c r="B3475" s="116">
        <v>3000.71</v>
      </c>
    </row>
    <row r="3476" spans="1:2">
      <c r="A3476" s="110">
        <v>42736</v>
      </c>
      <c r="B3476" s="116">
        <v>3000.71</v>
      </c>
    </row>
    <row r="3477" spans="1:2">
      <c r="A3477" s="110">
        <v>42735</v>
      </c>
      <c r="B3477" s="116">
        <v>3000.71</v>
      </c>
    </row>
    <row r="3478" spans="1:2">
      <c r="A3478" s="110">
        <v>42734</v>
      </c>
      <c r="B3478" s="116">
        <v>3000.71</v>
      </c>
    </row>
    <row r="3479" spans="1:2">
      <c r="A3479" s="110">
        <v>42733</v>
      </c>
      <c r="B3479" s="116">
        <v>3019.72</v>
      </c>
    </row>
    <row r="3480" spans="1:2">
      <c r="A3480" s="110">
        <v>42732</v>
      </c>
      <c r="B3480" s="116">
        <v>2992.81</v>
      </c>
    </row>
    <row r="3481" spans="1:2">
      <c r="A3481" s="110">
        <v>42731</v>
      </c>
      <c r="B3481" s="116">
        <v>2996.6</v>
      </c>
    </row>
    <row r="3482" spans="1:2">
      <c r="A3482" s="110">
        <v>42730</v>
      </c>
      <c r="B3482" s="116">
        <v>2996.6</v>
      </c>
    </row>
    <row r="3483" spans="1:2">
      <c r="A3483" s="110">
        <v>42729</v>
      </c>
      <c r="B3483" s="116">
        <v>2996.6</v>
      </c>
    </row>
    <row r="3484" spans="1:2">
      <c r="A3484" s="110">
        <v>42728</v>
      </c>
      <c r="B3484" s="116">
        <v>2996.6</v>
      </c>
    </row>
    <row r="3485" spans="1:2">
      <c r="A3485" s="110">
        <v>42727</v>
      </c>
      <c r="B3485" s="116">
        <v>2996.03</v>
      </c>
    </row>
    <row r="3486" spans="1:2">
      <c r="A3486" s="110">
        <v>42726</v>
      </c>
      <c r="B3486" s="116">
        <v>2989.14</v>
      </c>
    </row>
    <row r="3487" spans="1:2">
      <c r="A3487" s="110">
        <v>42725</v>
      </c>
      <c r="B3487" s="116">
        <v>2988.06</v>
      </c>
    </row>
    <row r="3488" spans="1:2">
      <c r="A3488" s="110">
        <v>42724</v>
      </c>
      <c r="B3488" s="116">
        <v>3019.44</v>
      </c>
    </row>
    <row r="3489" spans="1:2">
      <c r="A3489" s="110">
        <v>42723</v>
      </c>
      <c r="B3489" s="116">
        <v>2997.2</v>
      </c>
    </row>
    <row r="3490" spans="1:2">
      <c r="A3490" s="110">
        <v>42722</v>
      </c>
      <c r="B3490" s="116">
        <v>2997.2</v>
      </c>
    </row>
    <row r="3491" spans="1:2">
      <c r="A3491" s="110">
        <v>42721</v>
      </c>
      <c r="B3491" s="116">
        <v>2997.2</v>
      </c>
    </row>
    <row r="3492" spans="1:2">
      <c r="A3492" s="110">
        <v>42720</v>
      </c>
      <c r="B3492" s="116">
        <v>3000.47</v>
      </c>
    </row>
    <row r="3493" spans="1:2">
      <c r="A3493" s="110">
        <v>42719</v>
      </c>
      <c r="B3493" s="116">
        <v>2964.56</v>
      </c>
    </row>
    <row r="3494" spans="1:2">
      <c r="A3494" s="110">
        <v>42718</v>
      </c>
      <c r="B3494" s="116">
        <v>2982.29</v>
      </c>
    </row>
    <row r="3495" spans="1:2">
      <c r="A3495" s="110">
        <v>42717</v>
      </c>
      <c r="B3495" s="116">
        <v>2984.02</v>
      </c>
    </row>
    <row r="3496" spans="1:2">
      <c r="A3496" s="110">
        <v>42716</v>
      </c>
      <c r="B3496" s="116">
        <v>3002.8</v>
      </c>
    </row>
    <row r="3497" spans="1:2">
      <c r="A3497" s="110">
        <v>42715</v>
      </c>
      <c r="B3497" s="116">
        <v>3002.8</v>
      </c>
    </row>
    <row r="3498" spans="1:2">
      <c r="A3498" s="110">
        <v>42714</v>
      </c>
      <c r="B3498" s="116">
        <v>3002.8</v>
      </c>
    </row>
    <row r="3499" spans="1:2">
      <c r="A3499" s="110">
        <v>42713</v>
      </c>
      <c r="B3499" s="116">
        <v>2989.71</v>
      </c>
    </row>
    <row r="3500" spans="1:2">
      <c r="A3500" s="110">
        <v>42712</v>
      </c>
      <c r="B3500" s="116">
        <v>2989.71</v>
      </c>
    </row>
    <row r="3501" spans="1:2">
      <c r="A3501" s="110">
        <v>42711</v>
      </c>
      <c r="B3501" s="116">
        <v>3015.47</v>
      </c>
    </row>
    <row r="3502" spans="1:2">
      <c r="A3502" s="110">
        <v>42710</v>
      </c>
      <c r="B3502" s="116">
        <v>3049.47</v>
      </c>
    </row>
    <row r="3503" spans="1:2">
      <c r="A3503" s="110">
        <v>42709</v>
      </c>
      <c r="B3503" s="116">
        <v>3061.04</v>
      </c>
    </row>
    <row r="3504" spans="1:2">
      <c r="A3504" s="110">
        <v>42708</v>
      </c>
      <c r="B3504" s="116">
        <v>3061.04</v>
      </c>
    </row>
    <row r="3505" spans="1:2">
      <c r="A3505" s="110">
        <v>42707</v>
      </c>
      <c r="B3505" s="116">
        <v>3061.04</v>
      </c>
    </row>
    <row r="3506" spans="1:2">
      <c r="A3506" s="110">
        <v>42706</v>
      </c>
      <c r="B3506" s="116">
        <v>3068.34</v>
      </c>
    </row>
    <row r="3507" spans="1:2">
      <c r="A3507" s="110">
        <v>42705</v>
      </c>
      <c r="B3507" s="116">
        <v>3085.6</v>
      </c>
    </row>
    <row r="3508" spans="1:2">
      <c r="A3508" s="110">
        <v>42704</v>
      </c>
      <c r="B3508" s="116">
        <v>3165.09</v>
      </c>
    </row>
    <row r="3509" spans="1:2">
      <c r="A3509" s="110">
        <v>42703</v>
      </c>
      <c r="B3509" s="116">
        <v>3142.2</v>
      </c>
    </row>
    <row r="3510" spans="1:2">
      <c r="A3510" s="110">
        <v>42702</v>
      </c>
      <c r="B3510" s="116">
        <v>3170.64</v>
      </c>
    </row>
    <row r="3511" spans="1:2">
      <c r="A3511" s="110">
        <v>42701</v>
      </c>
      <c r="B3511" s="116">
        <v>3170.64</v>
      </c>
    </row>
    <row r="3512" spans="1:2">
      <c r="A3512" s="110">
        <v>42700</v>
      </c>
      <c r="B3512" s="116">
        <v>3170.64</v>
      </c>
    </row>
    <row r="3513" spans="1:2">
      <c r="A3513" s="110">
        <v>42699</v>
      </c>
      <c r="B3513" s="116">
        <v>3187.97</v>
      </c>
    </row>
    <row r="3514" spans="1:2">
      <c r="A3514" s="110">
        <v>42698</v>
      </c>
      <c r="B3514" s="116">
        <v>3187.97</v>
      </c>
    </row>
    <row r="3515" spans="1:2">
      <c r="A3515" s="110">
        <v>42697</v>
      </c>
      <c r="B3515" s="116">
        <v>3139.76</v>
      </c>
    </row>
    <row r="3516" spans="1:2">
      <c r="A3516" s="110">
        <v>42696</v>
      </c>
      <c r="B3516" s="116">
        <v>3144.72</v>
      </c>
    </row>
    <row r="3517" spans="1:2">
      <c r="A3517" s="110">
        <v>42695</v>
      </c>
      <c r="B3517" s="116">
        <v>3163.49</v>
      </c>
    </row>
    <row r="3518" spans="1:2">
      <c r="A3518" s="110">
        <v>42694</v>
      </c>
      <c r="B3518" s="116">
        <v>3163.49</v>
      </c>
    </row>
    <row r="3519" spans="1:2">
      <c r="A3519" s="110">
        <v>42693</v>
      </c>
      <c r="B3519" s="116">
        <v>3163.49</v>
      </c>
    </row>
    <row r="3520" spans="1:2">
      <c r="A3520" s="110">
        <v>42692</v>
      </c>
      <c r="B3520" s="116">
        <v>3135.65</v>
      </c>
    </row>
    <row r="3521" spans="1:2">
      <c r="A3521" s="110">
        <v>42691</v>
      </c>
      <c r="B3521" s="116">
        <v>3131.11</v>
      </c>
    </row>
    <row r="3522" spans="1:2">
      <c r="A3522" s="110">
        <v>42690</v>
      </c>
      <c r="B3522" s="116">
        <v>3124.91</v>
      </c>
    </row>
    <row r="3523" spans="1:2">
      <c r="A3523" s="110">
        <v>42689</v>
      </c>
      <c r="B3523" s="116">
        <v>3100.12</v>
      </c>
    </row>
    <row r="3524" spans="1:2">
      <c r="A3524" s="110">
        <v>42688</v>
      </c>
      <c r="B3524" s="116">
        <v>3100.12</v>
      </c>
    </row>
    <row r="3525" spans="1:2">
      <c r="A3525" s="110">
        <v>42687</v>
      </c>
      <c r="B3525" s="116">
        <v>3100.12</v>
      </c>
    </row>
    <row r="3526" spans="1:2">
      <c r="A3526" s="110">
        <v>42686</v>
      </c>
      <c r="B3526" s="116">
        <v>3100.12</v>
      </c>
    </row>
    <row r="3527" spans="1:2">
      <c r="A3527" s="110">
        <v>42685</v>
      </c>
      <c r="B3527" s="116">
        <v>3100.12</v>
      </c>
    </row>
    <row r="3528" spans="1:2">
      <c r="A3528" s="110">
        <v>42684</v>
      </c>
      <c r="B3528" s="116">
        <v>3012.12</v>
      </c>
    </row>
    <row r="3529" spans="1:2">
      <c r="A3529" s="110">
        <v>42683</v>
      </c>
      <c r="B3529" s="116">
        <v>2984.78</v>
      </c>
    </row>
    <row r="3530" spans="1:2">
      <c r="A3530" s="110">
        <v>42682</v>
      </c>
      <c r="B3530" s="116">
        <v>3070.4</v>
      </c>
    </row>
    <row r="3531" spans="1:2">
      <c r="A3531" s="110">
        <v>42681</v>
      </c>
      <c r="B3531" s="116">
        <v>3070.4</v>
      </c>
    </row>
    <row r="3532" spans="1:2">
      <c r="A3532" s="110">
        <v>42680</v>
      </c>
      <c r="B3532" s="116">
        <v>3070.4</v>
      </c>
    </row>
    <row r="3533" spans="1:2">
      <c r="A3533" s="110">
        <v>42679</v>
      </c>
      <c r="B3533" s="116">
        <v>3070.4</v>
      </c>
    </row>
    <row r="3534" spans="1:2">
      <c r="A3534" s="110">
        <v>42678</v>
      </c>
      <c r="B3534" s="116">
        <v>3071.12</v>
      </c>
    </row>
    <row r="3535" spans="1:2">
      <c r="A3535" s="110">
        <v>42677</v>
      </c>
      <c r="B3535" s="116">
        <v>3070.54</v>
      </c>
    </row>
    <row r="3536" spans="1:2">
      <c r="A3536" s="110">
        <v>42676</v>
      </c>
      <c r="B3536" s="116">
        <v>3026.68</v>
      </c>
    </row>
    <row r="3537" spans="1:2">
      <c r="A3537" s="110">
        <v>42675</v>
      </c>
      <c r="B3537" s="116">
        <v>2998.55</v>
      </c>
    </row>
    <row r="3538" spans="1:2">
      <c r="A3538" s="110">
        <v>42674</v>
      </c>
      <c r="B3538" s="116">
        <v>2967.66</v>
      </c>
    </row>
    <row r="3539" spans="1:2">
      <c r="A3539" s="110">
        <v>42673</v>
      </c>
      <c r="B3539" s="116">
        <v>2967.66</v>
      </c>
    </row>
    <row r="3540" spans="1:2">
      <c r="A3540" s="110">
        <v>42672</v>
      </c>
      <c r="B3540" s="116">
        <v>2967.66</v>
      </c>
    </row>
    <row r="3541" spans="1:2">
      <c r="A3541" s="110">
        <v>42671</v>
      </c>
      <c r="B3541" s="116">
        <v>2966.61</v>
      </c>
    </row>
    <row r="3542" spans="1:2">
      <c r="A3542" s="110">
        <v>42670</v>
      </c>
      <c r="B3542" s="116">
        <v>2965.18</v>
      </c>
    </row>
    <row r="3543" spans="1:2">
      <c r="A3543" s="110">
        <v>42669</v>
      </c>
      <c r="B3543" s="116">
        <v>2941.34</v>
      </c>
    </row>
    <row r="3544" spans="1:2">
      <c r="A3544" s="110">
        <v>42668</v>
      </c>
      <c r="B3544" s="116">
        <v>2929.83</v>
      </c>
    </row>
    <row r="3545" spans="1:2">
      <c r="A3545" s="110">
        <v>42667</v>
      </c>
      <c r="B3545" s="116">
        <v>2944.25</v>
      </c>
    </row>
    <row r="3546" spans="1:2">
      <c r="A3546" s="110">
        <v>42666</v>
      </c>
      <c r="B3546" s="116">
        <v>2944.25</v>
      </c>
    </row>
    <row r="3547" spans="1:2">
      <c r="A3547" s="110">
        <v>42665</v>
      </c>
      <c r="B3547" s="116">
        <v>2944.25</v>
      </c>
    </row>
    <row r="3548" spans="1:2">
      <c r="A3548" s="110">
        <v>42664</v>
      </c>
      <c r="B3548" s="116">
        <v>2934.03</v>
      </c>
    </row>
    <row r="3549" spans="1:2">
      <c r="A3549" s="110">
        <v>42663</v>
      </c>
      <c r="B3549" s="116">
        <v>2914.15</v>
      </c>
    </row>
    <row r="3550" spans="1:2">
      <c r="A3550" s="110">
        <v>42662</v>
      </c>
      <c r="B3550" s="116">
        <v>2905.93</v>
      </c>
    </row>
    <row r="3551" spans="1:2">
      <c r="A3551" s="110">
        <v>42661</v>
      </c>
      <c r="B3551" s="116">
        <v>2915.67</v>
      </c>
    </row>
    <row r="3552" spans="1:2">
      <c r="A3552" s="110">
        <v>42660</v>
      </c>
      <c r="B3552" s="116">
        <v>2915.67</v>
      </c>
    </row>
    <row r="3553" spans="1:2">
      <c r="A3553" s="110">
        <v>42659</v>
      </c>
      <c r="B3553" s="116">
        <v>2915.67</v>
      </c>
    </row>
    <row r="3554" spans="1:2">
      <c r="A3554" s="110">
        <v>42658</v>
      </c>
      <c r="B3554" s="116">
        <v>2915.67</v>
      </c>
    </row>
    <row r="3555" spans="1:2">
      <c r="A3555" s="110">
        <v>42657</v>
      </c>
      <c r="B3555" s="116">
        <v>2930.78</v>
      </c>
    </row>
    <row r="3556" spans="1:2">
      <c r="A3556" s="110">
        <v>42656</v>
      </c>
      <c r="B3556" s="116">
        <v>2919.18</v>
      </c>
    </row>
    <row r="3557" spans="1:2">
      <c r="A3557" s="110">
        <v>42655</v>
      </c>
      <c r="B3557" s="116">
        <v>2919.51</v>
      </c>
    </row>
    <row r="3558" spans="1:2">
      <c r="A3558" s="110">
        <v>42654</v>
      </c>
      <c r="B3558" s="116">
        <v>2913.96</v>
      </c>
    </row>
    <row r="3559" spans="1:2">
      <c r="A3559" s="110">
        <v>42653</v>
      </c>
      <c r="B3559" s="116">
        <v>2913.96</v>
      </c>
    </row>
    <row r="3560" spans="1:2">
      <c r="A3560" s="110">
        <v>42652</v>
      </c>
      <c r="B3560" s="116">
        <v>2913.96</v>
      </c>
    </row>
    <row r="3561" spans="1:2">
      <c r="A3561" s="110">
        <v>42651</v>
      </c>
      <c r="B3561" s="116">
        <v>2913.96</v>
      </c>
    </row>
    <row r="3562" spans="1:2">
      <c r="A3562" s="110">
        <v>42650</v>
      </c>
      <c r="B3562" s="116">
        <v>2924.8</v>
      </c>
    </row>
    <row r="3563" spans="1:2">
      <c r="A3563" s="110">
        <v>42649</v>
      </c>
      <c r="B3563" s="116">
        <v>2964.93</v>
      </c>
    </row>
    <row r="3564" spans="1:2">
      <c r="A3564" s="110">
        <v>42648</v>
      </c>
      <c r="B3564" s="116">
        <v>2963.06</v>
      </c>
    </row>
    <row r="3565" spans="1:2">
      <c r="A3565" s="110">
        <v>42647</v>
      </c>
      <c r="B3565" s="116">
        <v>2937.23</v>
      </c>
    </row>
    <row r="3566" spans="1:2">
      <c r="A3566" s="110">
        <v>42646</v>
      </c>
      <c r="B3566" s="116">
        <v>2880.08</v>
      </c>
    </row>
    <row r="3567" spans="1:2">
      <c r="A3567" s="110">
        <v>42645</v>
      </c>
      <c r="B3567" s="116">
        <v>2880.08</v>
      </c>
    </row>
    <row r="3568" spans="1:2">
      <c r="A3568" s="110">
        <v>42644</v>
      </c>
      <c r="B3568" s="116">
        <v>2880.08</v>
      </c>
    </row>
    <row r="3569" spans="1:2">
      <c r="A3569" s="110">
        <v>42643</v>
      </c>
      <c r="B3569" s="116">
        <v>2879.95</v>
      </c>
    </row>
    <row r="3570" spans="1:2">
      <c r="A3570" s="110">
        <v>42642</v>
      </c>
      <c r="B3570" s="116">
        <v>2914.11</v>
      </c>
    </row>
    <row r="3571" spans="1:2">
      <c r="A3571" s="110">
        <v>42641</v>
      </c>
      <c r="B3571" s="116">
        <v>2921.99</v>
      </c>
    </row>
    <row r="3572" spans="1:2">
      <c r="A3572" s="110">
        <v>42640</v>
      </c>
      <c r="B3572" s="116">
        <v>2917.58</v>
      </c>
    </row>
    <row r="3573" spans="1:2">
      <c r="A3573" s="110">
        <v>42639</v>
      </c>
      <c r="B3573" s="116">
        <v>2917.95</v>
      </c>
    </row>
    <row r="3574" spans="1:2">
      <c r="A3574" s="110">
        <v>42638</v>
      </c>
      <c r="B3574" s="116">
        <v>2917.95</v>
      </c>
    </row>
    <row r="3575" spans="1:2">
      <c r="A3575" s="110">
        <v>42637</v>
      </c>
      <c r="B3575" s="116">
        <v>2917.95</v>
      </c>
    </row>
    <row r="3576" spans="1:2">
      <c r="A3576" s="110">
        <v>42636</v>
      </c>
      <c r="B3576" s="116">
        <v>2862.52</v>
      </c>
    </row>
    <row r="3577" spans="1:2">
      <c r="A3577" s="110">
        <v>42635</v>
      </c>
      <c r="B3577" s="116">
        <v>2894.15</v>
      </c>
    </row>
    <row r="3578" spans="1:2">
      <c r="A3578" s="110">
        <v>42634</v>
      </c>
      <c r="B3578" s="116">
        <v>2911.11</v>
      </c>
    </row>
    <row r="3579" spans="1:2">
      <c r="A3579" s="110">
        <v>42633</v>
      </c>
      <c r="B3579" s="116">
        <v>2928.18</v>
      </c>
    </row>
    <row r="3580" spans="1:2">
      <c r="A3580" s="110">
        <v>42632</v>
      </c>
      <c r="B3580" s="116">
        <v>2956.58</v>
      </c>
    </row>
    <row r="3581" spans="1:2">
      <c r="A3581" s="110">
        <v>42631</v>
      </c>
      <c r="B3581" s="116">
        <v>2956.58</v>
      </c>
    </row>
    <row r="3582" spans="1:2">
      <c r="A3582" s="110">
        <v>42630</v>
      </c>
      <c r="B3582" s="116">
        <v>2956.58</v>
      </c>
    </row>
    <row r="3583" spans="1:2">
      <c r="A3583" s="110">
        <v>42629</v>
      </c>
      <c r="B3583" s="116">
        <v>2938.5</v>
      </c>
    </row>
    <row r="3584" spans="1:2">
      <c r="A3584" s="110">
        <v>42628</v>
      </c>
      <c r="B3584" s="116">
        <v>2972.65</v>
      </c>
    </row>
    <row r="3585" spans="1:2">
      <c r="A3585" s="110">
        <v>42627</v>
      </c>
      <c r="B3585" s="116">
        <v>2976.19</v>
      </c>
    </row>
    <row r="3586" spans="1:2">
      <c r="A3586" s="110">
        <v>42626</v>
      </c>
      <c r="B3586" s="116">
        <v>2942.29</v>
      </c>
    </row>
    <row r="3587" spans="1:2">
      <c r="A3587" s="110">
        <v>42625</v>
      </c>
      <c r="B3587" s="116">
        <v>2899.29</v>
      </c>
    </row>
    <row r="3588" spans="1:2">
      <c r="A3588" s="110">
        <v>42624</v>
      </c>
      <c r="B3588" s="116">
        <v>2899.29</v>
      </c>
    </row>
    <row r="3589" spans="1:2">
      <c r="A3589" s="110">
        <v>42623</v>
      </c>
      <c r="B3589" s="116">
        <v>2899.29</v>
      </c>
    </row>
    <row r="3590" spans="1:2">
      <c r="A3590" s="110">
        <v>42622</v>
      </c>
      <c r="B3590" s="116">
        <v>2846.13</v>
      </c>
    </row>
    <row r="3591" spans="1:2">
      <c r="A3591" s="110">
        <v>42621</v>
      </c>
      <c r="B3591" s="116">
        <v>2840.38</v>
      </c>
    </row>
    <row r="3592" spans="1:2">
      <c r="A3592" s="110">
        <v>42620</v>
      </c>
      <c r="B3592" s="116">
        <v>2887.64</v>
      </c>
    </row>
    <row r="3593" spans="1:2">
      <c r="A3593" s="110">
        <v>42619</v>
      </c>
      <c r="B3593" s="116">
        <v>2957.56</v>
      </c>
    </row>
    <row r="3594" spans="1:2">
      <c r="A3594" s="110">
        <v>42618</v>
      </c>
      <c r="B3594" s="116">
        <v>2957.56</v>
      </c>
    </row>
    <row r="3595" spans="1:2">
      <c r="A3595" s="110">
        <v>42617</v>
      </c>
      <c r="B3595" s="116">
        <v>2957.56</v>
      </c>
    </row>
    <row r="3596" spans="1:2">
      <c r="A3596" s="110">
        <v>42616</v>
      </c>
      <c r="B3596" s="116">
        <v>2957.56</v>
      </c>
    </row>
    <row r="3597" spans="1:2">
      <c r="A3597" s="110">
        <v>42615</v>
      </c>
      <c r="B3597" s="116">
        <v>2986.36</v>
      </c>
    </row>
    <row r="3598" spans="1:2">
      <c r="A3598" s="110">
        <v>42614</v>
      </c>
      <c r="B3598" s="116">
        <v>2956.53</v>
      </c>
    </row>
    <row r="3599" spans="1:2">
      <c r="A3599" s="110">
        <v>42613</v>
      </c>
      <c r="B3599" s="116">
        <v>2933.82</v>
      </c>
    </row>
    <row r="3600" spans="1:2">
      <c r="A3600" s="110">
        <v>42612</v>
      </c>
      <c r="B3600" s="116">
        <v>2924.29</v>
      </c>
    </row>
    <row r="3601" spans="1:2">
      <c r="A3601" s="110">
        <v>42611</v>
      </c>
      <c r="B3601" s="116">
        <v>2882.69</v>
      </c>
    </row>
    <row r="3602" spans="1:2">
      <c r="A3602" s="110">
        <v>42610</v>
      </c>
      <c r="B3602" s="116">
        <v>2882.69</v>
      </c>
    </row>
    <row r="3603" spans="1:2">
      <c r="A3603" s="110">
        <v>42609</v>
      </c>
      <c r="B3603" s="116">
        <v>2882.69</v>
      </c>
    </row>
    <row r="3604" spans="1:2">
      <c r="A3604" s="110">
        <v>42608</v>
      </c>
      <c r="B3604" s="116">
        <v>2915.67</v>
      </c>
    </row>
    <row r="3605" spans="1:2">
      <c r="A3605" s="110">
        <v>42607</v>
      </c>
      <c r="B3605" s="116">
        <v>2938.28</v>
      </c>
    </row>
    <row r="3606" spans="1:2">
      <c r="A3606" s="110">
        <v>42606</v>
      </c>
      <c r="B3606" s="116">
        <v>2909.1</v>
      </c>
    </row>
    <row r="3607" spans="1:2">
      <c r="A3607" s="110">
        <v>42605</v>
      </c>
      <c r="B3607" s="116">
        <v>2883.89</v>
      </c>
    </row>
    <row r="3608" spans="1:2">
      <c r="A3608" s="110">
        <v>42604</v>
      </c>
      <c r="B3608" s="116">
        <v>2867.37</v>
      </c>
    </row>
    <row r="3609" spans="1:2">
      <c r="A3609" s="110">
        <v>42603</v>
      </c>
      <c r="B3609" s="116">
        <v>2867.37</v>
      </c>
    </row>
    <row r="3610" spans="1:2">
      <c r="A3610" s="110">
        <v>42602</v>
      </c>
      <c r="B3610" s="116">
        <v>2867.37</v>
      </c>
    </row>
    <row r="3611" spans="1:2">
      <c r="A3611" s="110">
        <v>42601</v>
      </c>
      <c r="B3611" s="116">
        <v>2884.02</v>
      </c>
    </row>
    <row r="3612" spans="1:2">
      <c r="A3612" s="110">
        <v>42600</v>
      </c>
      <c r="B3612" s="116">
        <v>2918.07</v>
      </c>
    </row>
    <row r="3613" spans="1:2">
      <c r="A3613" s="110">
        <v>42599</v>
      </c>
      <c r="B3613" s="116">
        <v>2905.3</v>
      </c>
    </row>
    <row r="3614" spans="1:2">
      <c r="A3614" s="110">
        <v>42598</v>
      </c>
      <c r="B3614" s="116">
        <v>2908.67</v>
      </c>
    </row>
    <row r="3615" spans="1:2">
      <c r="A3615" s="110">
        <v>42597</v>
      </c>
      <c r="B3615" s="116">
        <v>2908.67</v>
      </c>
    </row>
    <row r="3616" spans="1:2">
      <c r="A3616" s="110">
        <v>42596</v>
      </c>
      <c r="B3616" s="116">
        <v>2908.67</v>
      </c>
    </row>
    <row r="3617" spans="1:2">
      <c r="A3617" s="110">
        <v>42595</v>
      </c>
      <c r="B3617" s="116">
        <v>2908.67</v>
      </c>
    </row>
    <row r="3618" spans="1:2">
      <c r="A3618" s="110">
        <v>42594</v>
      </c>
      <c r="B3618" s="116">
        <v>2911.26</v>
      </c>
    </row>
    <row r="3619" spans="1:2">
      <c r="A3619" s="110">
        <v>42593</v>
      </c>
      <c r="B3619" s="116">
        <v>2954.9</v>
      </c>
    </row>
    <row r="3620" spans="1:2">
      <c r="A3620" s="110">
        <v>42592</v>
      </c>
      <c r="B3620" s="116">
        <v>2974.31</v>
      </c>
    </row>
    <row r="3621" spans="1:2">
      <c r="A3621" s="110">
        <v>42591</v>
      </c>
      <c r="B3621" s="116">
        <v>2992.5</v>
      </c>
    </row>
    <row r="3622" spans="1:2">
      <c r="A3622" s="110">
        <v>42590</v>
      </c>
      <c r="B3622" s="116">
        <v>3052.8</v>
      </c>
    </row>
    <row r="3623" spans="1:2">
      <c r="A3623" s="110">
        <v>42589</v>
      </c>
      <c r="B3623" s="116">
        <v>3052.8</v>
      </c>
    </row>
    <row r="3624" spans="1:2">
      <c r="A3624" s="110">
        <v>42588</v>
      </c>
      <c r="B3624" s="116">
        <v>3052.8</v>
      </c>
    </row>
    <row r="3625" spans="1:2">
      <c r="A3625" s="110">
        <v>42587</v>
      </c>
      <c r="B3625" s="116">
        <v>3079.83</v>
      </c>
    </row>
    <row r="3626" spans="1:2">
      <c r="A3626" s="110">
        <v>42586</v>
      </c>
      <c r="B3626" s="116">
        <v>3110.43</v>
      </c>
    </row>
    <row r="3627" spans="1:2">
      <c r="A3627" s="110">
        <v>42585</v>
      </c>
      <c r="B3627" s="116">
        <v>3084.81</v>
      </c>
    </row>
    <row r="3628" spans="1:2">
      <c r="A3628" s="110">
        <v>42584</v>
      </c>
      <c r="B3628" s="116">
        <v>3090.28</v>
      </c>
    </row>
    <row r="3629" spans="1:2">
      <c r="A3629" s="110">
        <v>42583</v>
      </c>
      <c r="B3629" s="116">
        <v>3081.75</v>
      </c>
    </row>
    <row r="3630" spans="1:2">
      <c r="A3630" s="110">
        <v>42582</v>
      </c>
      <c r="B3630" s="116">
        <v>3081.75</v>
      </c>
    </row>
    <row r="3631" spans="1:2">
      <c r="A3631" s="110">
        <v>42581</v>
      </c>
      <c r="B3631" s="116">
        <v>3081.75</v>
      </c>
    </row>
    <row r="3632" spans="1:2">
      <c r="A3632" s="110">
        <v>42580</v>
      </c>
      <c r="B3632" s="116">
        <v>3091.78</v>
      </c>
    </row>
    <row r="3633" spans="1:2">
      <c r="A3633" s="110">
        <v>42579</v>
      </c>
      <c r="B3633" s="116">
        <v>3073.52</v>
      </c>
    </row>
    <row r="3634" spans="1:2">
      <c r="A3634" s="110">
        <v>42578</v>
      </c>
      <c r="B3634" s="116">
        <v>3055.15</v>
      </c>
    </row>
    <row r="3635" spans="1:2">
      <c r="A3635" s="110">
        <v>42577</v>
      </c>
      <c r="B3635" s="116">
        <v>2997.25</v>
      </c>
    </row>
    <row r="3636" spans="1:2">
      <c r="A3636" s="110">
        <v>42576</v>
      </c>
      <c r="B3636" s="116">
        <v>2942.65</v>
      </c>
    </row>
    <row r="3637" spans="1:2">
      <c r="A3637" s="110">
        <v>42575</v>
      </c>
      <c r="B3637" s="116">
        <v>2942.65</v>
      </c>
    </row>
    <row r="3638" spans="1:2">
      <c r="A3638" s="110">
        <v>42574</v>
      </c>
      <c r="B3638" s="116">
        <v>2942.65</v>
      </c>
    </row>
    <row r="3639" spans="1:2">
      <c r="A3639" s="110">
        <v>42573</v>
      </c>
      <c r="B3639" s="116">
        <v>2928.67</v>
      </c>
    </row>
    <row r="3640" spans="1:2">
      <c r="A3640" s="110">
        <v>42572</v>
      </c>
      <c r="B3640" s="116">
        <v>2931.08</v>
      </c>
    </row>
    <row r="3641" spans="1:2">
      <c r="A3641" s="110">
        <v>42571</v>
      </c>
      <c r="B3641" s="116">
        <v>2931.08</v>
      </c>
    </row>
    <row r="3642" spans="1:2">
      <c r="A3642" s="110">
        <v>42570</v>
      </c>
      <c r="B3642" s="116">
        <v>2928.3</v>
      </c>
    </row>
    <row r="3643" spans="1:2">
      <c r="A3643" s="110">
        <v>42569</v>
      </c>
      <c r="B3643" s="116">
        <v>2923.46</v>
      </c>
    </row>
    <row r="3644" spans="1:2">
      <c r="A3644" s="110">
        <v>42568</v>
      </c>
      <c r="B3644" s="116">
        <v>2923.46</v>
      </c>
    </row>
    <row r="3645" spans="1:2">
      <c r="A3645" s="110">
        <v>42567</v>
      </c>
      <c r="B3645" s="116">
        <v>2923.46</v>
      </c>
    </row>
    <row r="3646" spans="1:2">
      <c r="A3646" s="110">
        <v>42566</v>
      </c>
      <c r="B3646" s="116">
        <v>2923.07</v>
      </c>
    </row>
    <row r="3647" spans="1:2">
      <c r="A3647" s="110">
        <v>42565</v>
      </c>
      <c r="B3647" s="116">
        <v>2936.53</v>
      </c>
    </row>
    <row r="3648" spans="1:2">
      <c r="A3648" s="110">
        <v>42564</v>
      </c>
      <c r="B3648" s="116">
        <v>2911.91</v>
      </c>
    </row>
    <row r="3649" spans="1:2">
      <c r="A3649" s="110">
        <v>42563</v>
      </c>
      <c r="B3649" s="116">
        <v>2929.81</v>
      </c>
    </row>
    <row r="3650" spans="1:2">
      <c r="A3650" s="110">
        <v>42562</v>
      </c>
      <c r="B3650" s="116">
        <v>2952.64</v>
      </c>
    </row>
    <row r="3651" spans="1:2">
      <c r="A3651" s="110">
        <v>42561</v>
      </c>
      <c r="B3651" s="116">
        <v>2952.64</v>
      </c>
    </row>
    <row r="3652" spans="1:2">
      <c r="A3652" s="110">
        <v>42560</v>
      </c>
      <c r="B3652" s="116">
        <v>2952.64</v>
      </c>
    </row>
    <row r="3653" spans="1:2">
      <c r="A3653" s="110">
        <v>42559</v>
      </c>
      <c r="B3653" s="116">
        <v>2986.49</v>
      </c>
    </row>
    <row r="3654" spans="1:2">
      <c r="A3654" s="110">
        <v>42558</v>
      </c>
      <c r="B3654" s="116">
        <v>3003.2</v>
      </c>
    </row>
    <row r="3655" spans="1:2">
      <c r="A3655" s="110">
        <v>42557</v>
      </c>
      <c r="B3655" s="116">
        <v>2966.87</v>
      </c>
    </row>
    <row r="3656" spans="1:2">
      <c r="A3656" s="110">
        <v>42556</v>
      </c>
      <c r="B3656" s="116">
        <v>2914.38</v>
      </c>
    </row>
    <row r="3657" spans="1:2">
      <c r="A3657" s="110">
        <v>42555</v>
      </c>
      <c r="B3657" s="116">
        <v>2914.38</v>
      </c>
    </row>
    <row r="3658" spans="1:2">
      <c r="A3658" s="110">
        <v>42554</v>
      </c>
      <c r="B3658" s="116">
        <v>2914.38</v>
      </c>
    </row>
    <row r="3659" spans="1:2">
      <c r="A3659" s="110">
        <v>42553</v>
      </c>
      <c r="B3659" s="116">
        <v>2914.38</v>
      </c>
    </row>
    <row r="3660" spans="1:2">
      <c r="A3660" s="110">
        <v>42552</v>
      </c>
      <c r="B3660" s="116">
        <v>2919.01</v>
      </c>
    </row>
    <row r="3661" spans="1:2">
      <c r="A3661" s="110">
        <v>42551</v>
      </c>
      <c r="B3661" s="116">
        <v>2916.15</v>
      </c>
    </row>
    <row r="3662" spans="1:2">
      <c r="A3662" s="110">
        <v>42550</v>
      </c>
      <c r="B3662" s="116">
        <v>3005.18</v>
      </c>
    </row>
    <row r="3663" spans="1:2">
      <c r="A3663" s="110">
        <v>42549</v>
      </c>
      <c r="B3663" s="116">
        <v>3022.78</v>
      </c>
    </row>
    <row r="3664" spans="1:2">
      <c r="A3664" s="110">
        <v>42548</v>
      </c>
      <c r="B3664" s="116">
        <v>2972.92</v>
      </c>
    </row>
    <row r="3665" spans="1:2">
      <c r="A3665" s="110">
        <v>42547</v>
      </c>
      <c r="B3665" s="116">
        <v>2972.92</v>
      </c>
    </row>
    <row r="3666" spans="1:2">
      <c r="A3666" s="110">
        <v>42546</v>
      </c>
      <c r="B3666" s="116">
        <v>2972.92</v>
      </c>
    </row>
    <row r="3667" spans="1:2">
      <c r="A3667" s="110">
        <v>42545</v>
      </c>
      <c r="B3667" s="116">
        <v>2897.53</v>
      </c>
    </row>
    <row r="3668" spans="1:2">
      <c r="A3668" s="110">
        <v>42544</v>
      </c>
      <c r="B3668" s="116">
        <v>2944.06</v>
      </c>
    </row>
    <row r="3669" spans="1:2">
      <c r="A3669" s="110">
        <v>42543</v>
      </c>
      <c r="B3669" s="116">
        <v>2976.29</v>
      </c>
    </row>
    <row r="3670" spans="1:2">
      <c r="A3670" s="110">
        <v>42542</v>
      </c>
      <c r="B3670" s="116">
        <v>2972.97</v>
      </c>
    </row>
    <row r="3671" spans="1:2">
      <c r="A3671" s="110">
        <v>42541</v>
      </c>
      <c r="B3671" s="116">
        <v>3010.91</v>
      </c>
    </row>
    <row r="3672" spans="1:2">
      <c r="A3672" s="110">
        <v>42540</v>
      </c>
      <c r="B3672" s="116">
        <v>3010.91</v>
      </c>
    </row>
    <row r="3673" spans="1:2">
      <c r="A3673" s="110">
        <v>42539</v>
      </c>
      <c r="B3673" s="116">
        <v>3010.91</v>
      </c>
    </row>
    <row r="3674" spans="1:2">
      <c r="A3674" s="110">
        <v>42538</v>
      </c>
      <c r="B3674" s="116">
        <v>3019.12</v>
      </c>
    </row>
    <row r="3675" spans="1:2">
      <c r="A3675" s="110">
        <v>42537</v>
      </c>
      <c r="B3675" s="116">
        <v>2989.56</v>
      </c>
    </row>
    <row r="3676" spans="1:2">
      <c r="A3676" s="110">
        <v>42536</v>
      </c>
      <c r="B3676" s="116">
        <v>3003.28</v>
      </c>
    </row>
    <row r="3677" spans="1:2">
      <c r="A3677" s="110">
        <v>42535</v>
      </c>
      <c r="B3677" s="116">
        <v>2990.35</v>
      </c>
    </row>
    <row r="3678" spans="1:2">
      <c r="A3678" s="110">
        <v>42534</v>
      </c>
      <c r="B3678" s="116">
        <v>2969.83</v>
      </c>
    </row>
    <row r="3679" spans="1:2">
      <c r="A3679" s="110">
        <v>42533</v>
      </c>
      <c r="B3679" s="116">
        <v>2969.83</v>
      </c>
    </row>
    <row r="3680" spans="1:2">
      <c r="A3680" s="110">
        <v>42532</v>
      </c>
      <c r="B3680" s="116">
        <v>2969.83</v>
      </c>
    </row>
    <row r="3681" spans="1:2">
      <c r="A3681" s="110">
        <v>42531</v>
      </c>
      <c r="B3681" s="116">
        <v>2942.13</v>
      </c>
    </row>
    <row r="3682" spans="1:2">
      <c r="A3682" s="110">
        <v>42530</v>
      </c>
      <c r="B3682" s="116">
        <v>2905.23</v>
      </c>
    </row>
    <row r="3683" spans="1:2">
      <c r="A3683" s="110">
        <v>42529</v>
      </c>
      <c r="B3683" s="116">
        <v>2950.95</v>
      </c>
    </row>
    <row r="3684" spans="1:2">
      <c r="A3684" s="110">
        <v>42528</v>
      </c>
      <c r="B3684" s="116">
        <v>3017.71</v>
      </c>
    </row>
    <row r="3685" spans="1:2">
      <c r="A3685" s="110">
        <v>42527</v>
      </c>
      <c r="B3685" s="116">
        <v>3017.71</v>
      </c>
    </row>
    <row r="3686" spans="1:2">
      <c r="A3686" s="110">
        <v>42526</v>
      </c>
      <c r="B3686" s="116">
        <v>3017.71</v>
      </c>
    </row>
    <row r="3687" spans="1:2">
      <c r="A3687" s="110">
        <v>42525</v>
      </c>
      <c r="B3687" s="116">
        <v>3017.71</v>
      </c>
    </row>
    <row r="3688" spans="1:2">
      <c r="A3688" s="110">
        <v>42524</v>
      </c>
      <c r="B3688" s="116">
        <v>3110.88</v>
      </c>
    </row>
    <row r="3689" spans="1:2">
      <c r="A3689" s="110">
        <v>42523</v>
      </c>
      <c r="B3689" s="116">
        <v>3117.83</v>
      </c>
    </row>
    <row r="3690" spans="1:2">
      <c r="A3690" s="110">
        <v>42522</v>
      </c>
      <c r="B3690" s="116">
        <v>3089.65</v>
      </c>
    </row>
    <row r="3691" spans="1:2">
      <c r="A3691" s="110">
        <v>42521</v>
      </c>
      <c r="B3691" s="116">
        <v>3069.17</v>
      </c>
    </row>
    <row r="3692" spans="1:2">
      <c r="A3692" s="110">
        <v>42520</v>
      </c>
      <c r="B3692" s="116">
        <v>3069.17</v>
      </c>
    </row>
    <row r="3693" spans="1:2">
      <c r="A3693" s="110">
        <v>42519</v>
      </c>
      <c r="B3693" s="116">
        <v>3069.17</v>
      </c>
    </row>
    <row r="3694" spans="1:2">
      <c r="A3694" s="110">
        <v>42518</v>
      </c>
      <c r="B3694" s="116">
        <v>3069.17</v>
      </c>
    </row>
    <row r="3695" spans="1:2">
      <c r="A3695" s="110">
        <v>42517</v>
      </c>
      <c r="B3695" s="116">
        <v>3054.6</v>
      </c>
    </row>
    <row r="3696" spans="1:2">
      <c r="A3696" s="110">
        <v>42516</v>
      </c>
      <c r="B3696" s="116">
        <v>3061.89</v>
      </c>
    </row>
    <row r="3697" spans="1:2">
      <c r="A3697" s="110">
        <v>42515</v>
      </c>
      <c r="B3697" s="116">
        <v>3059.92</v>
      </c>
    </row>
    <row r="3698" spans="1:2">
      <c r="A3698" s="110">
        <v>42514</v>
      </c>
      <c r="B3698" s="116">
        <v>3058.25</v>
      </c>
    </row>
    <row r="3699" spans="1:2">
      <c r="A3699" s="110">
        <v>42513</v>
      </c>
      <c r="B3699" s="116">
        <v>3047.99</v>
      </c>
    </row>
    <row r="3700" spans="1:2">
      <c r="A3700" s="110">
        <v>42512</v>
      </c>
      <c r="B3700" s="116">
        <v>3047.99</v>
      </c>
    </row>
    <row r="3701" spans="1:2">
      <c r="A3701" s="110">
        <v>42511</v>
      </c>
      <c r="B3701" s="116">
        <v>3047.99</v>
      </c>
    </row>
    <row r="3702" spans="1:2">
      <c r="A3702" s="110">
        <v>42510</v>
      </c>
      <c r="B3702" s="116">
        <v>3056.06</v>
      </c>
    </row>
    <row r="3703" spans="1:2">
      <c r="A3703" s="110">
        <v>42509</v>
      </c>
      <c r="B3703" s="116">
        <v>3031.48</v>
      </c>
    </row>
    <row r="3704" spans="1:2">
      <c r="A3704" s="110">
        <v>42508</v>
      </c>
      <c r="B3704" s="116">
        <v>3020.89</v>
      </c>
    </row>
    <row r="3705" spans="1:2">
      <c r="A3705" s="110">
        <v>42507</v>
      </c>
      <c r="B3705" s="116">
        <v>3007.74</v>
      </c>
    </row>
    <row r="3706" spans="1:2">
      <c r="A3706" s="110">
        <v>42506</v>
      </c>
      <c r="B3706" s="116">
        <v>2983.82</v>
      </c>
    </row>
    <row r="3707" spans="1:2">
      <c r="A3707" s="110">
        <v>42505</v>
      </c>
      <c r="B3707" s="116">
        <v>2983.82</v>
      </c>
    </row>
    <row r="3708" spans="1:2">
      <c r="A3708" s="110">
        <v>42504</v>
      </c>
      <c r="B3708" s="116">
        <v>2983.82</v>
      </c>
    </row>
    <row r="3709" spans="1:2">
      <c r="A3709" s="110">
        <v>42503</v>
      </c>
      <c r="B3709" s="116">
        <v>2934.88</v>
      </c>
    </row>
    <row r="3710" spans="1:2">
      <c r="A3710" s="110">
        <v>42502</v>
      </c>
      <c r="B3710" s="116">
        <v>2956.82</v>
      </c>
    </row>
    <row r="3711" spans="1:2">
      <c r="A3711" s="110">
        <v>42501</v>
      </c>
      <c r="B3711" s="116">
        <v>2979.54</v>
      </c>
    </row>
    <row r="3712" spans="1:2">
      <c r="A3712" s="110">
        <v>42500</v>
      </c>
      <c r="B3712" s="116">
        <v>2969.62</v>
      </c>
    </row>
    <row r="3713" spans="1:2">
      <c r="A3713" s="110">
        <v>42499</v>
      </c>
      <c r="B3713" s="116">
        <v>2969.62</v>
      </c>
    </row>
    <row r="3714" spans="1:2">
      <c r="A3714" s="110">
        <v>42498</v>
      </c>
      <c r="B3714" s="116">
        <v>2969.62</v>
      </c>
    </row>
    <row r="3715" spans="1:2">
      <c r="A3715" s="110">
        <v>42497</v>
      </c>
      <c r="B3715" s="116">
        <v>2969.62</v>
      </c>
    </row>
    <row r="3716" spans="1:2">
      <c r="A3716" s="110">
        <v>42496</v>
      </c>
      <c r="B3716" s="116">
        <v>2952.37</v>
      </c>
    </row>
    <row r="3717" spans="1:2">
      <c r="A3717" s="110">
        <v>42495</v>
      </c>
      <c r="B3717" s="116">
        <v>2942.16</v>
      </c>
    </row>
    <row r="3718" spans="1:2">
      <c r="A3718" s="110">
        <v>42494</v>
      </c>
      <c r="B3718" s="116">
        <v>2895.51</v>
      </c>
    </row>
    <row r="3719" spans="1:2">
      <c r="A3719" s="110">
        <v>42493</v>
      </c>
      <c r="B3719" s="116">
        <v>2833.78</v>
      </c>
    </row>
    <row r="3720" spans="1:2">
      <c r="A3720" s="110">
        <v>42492</v>
      </c>
      <c r="B3720" s="116">
        <v>2851.14</v>
      </c>
    </row>
    <row r="3721" spans="1:2">
      <c r="A3721" s="110">
        <v>42491</v>
      </c>
      <c r="B3721" s="116">
        <v>2851.14</v>
      </c>
    </row>
    <row r="3722" spans="1:2">
      <c r="A3722" s="110">
        <v>42490</v>
      </c>
      <c r="B3722" s="116">
        <v>2851.14</v>
      </c>
    </row>
    <row r="3723" spans="1:2">
      <c r="A3723" s="110">
        <v>42489</v>
      </c>
      <c r="B3723" s="116">
        <v>2885.72</v>
      </c>
    </row>
    <row r="3724" spans="1:2">
      <c r="A3724" s="110">
        <v>42488</v>
      </c>
      <c r="B3724" s="116">
        <v>2943.23</v>
      </c>
    </row>
    <row r="3725" spans="1:2">
      <c r="A3725" s="110">
        <v>42487</v>
      </c>
      <c r="B3725" s="116">
        <v>2945.37</v>
      </c>
    </row>
    <row r="3726" spans="1:2">
      <c r="A3726" s="110">
        <v>42486</v>
      </c>
      <c r="B3726" s="116">
        <v>2962.08</v>
      </c>
    </row>
    <row r="3727" spans="1:2">
      <c r="A3727" s="110">
        <v>42485</v>
      </c>
      <c r="B3727" s="116">
        <v>2939.7</v>
      </c>
    </row>
    <row r="3728" spans="1:2">
      <c r="A3728" s="110">
        <v>42484</v>
      </c>
      <c r="B3728" s="116">
        <v>2939.7</v>
      </c>
    </row>
    <row r="3729" spans="1:2">
      <c r="A3729" s="110">
        <v>42483</v>
      </c>
      <c r="B3729" s="116">
        <v>2939.7</v>
      </c>
    </row>
    <row r="3730" spans="1:2">
      <c r="A3730" s="110">
        <v>42482</v>
      </c>
      <c r="B3730" s="116">
        <v>2928.7</v>
      </c>
    </row>
    <row r="3731" spans="1:2">
      <c r="A3731" s="110">
        <v>42481</v>
      </c>
      <c r="B3731" s="116">
        <v>2899.92</v>
      </c>
    </row>
    <row r="3732" spans="1:2">
      <c r="A3732" s="110">
        <v>42480</v>
      </c>
      <c r="B3732" s="116">
        <v>2912.2</v>
      </c>
    </row>
    <row r="3733" spans="1:2">
      <c r="A3733" s="110">
        <v>42479</v>
      </c>
      <c r="B3733" s="116">
        <v>2995.86</v>
      </c>
    </row>
    <row r="3734" spans="1:2">
      <c r="A3734" s="110">
        <v>42478</v>
      </c>
      <c r="B3734" s="116">
        <v>2999.38</v>
      </c>
    </row>
    <row r="3735" spans="1:2">
      <c r="A3735" s="110">
        <v>42477</v>
      </c>
      <c r="B3735" s="116">
        <v>2999.38</v>
      </c>
    </row>
    <row r="3736" spans="1:2">
      <c r="A3736" s="110">
        <v>42476</v>
      </c>
      <c r="B3736" s="116">
        <v>2999.38</v>
      </c>
    </row>
    <row r="3737" spans="1:2">
      <c r="A3737" s="110">
        <v>42475</v>
      </c>
      <c r="B3737" s="116">
        <v>3000.78</v>
      </c>
    </row>
    <row r="3738" spans="1:2">
      <c r="A3738" s="110">
        <v>42474</v>
      </c>
      <c r="B3738" s="116">
        <v>3006.35</v>
      </c>
    </row>
    <row r="3739" spans="1:2">
      <c r="A3739" s="110">
        <v>42473</v>
      </c>
      <c r="B3739" s="116">
        <v>3036.57</v>
      </c>
    </row>
    <row r="3740" spans="1:2">
      <c r="A3740" s="110">
        <v>42472</v>
      </c>
      <c r="B3740" s="116">
        <v>3057.96</v>
      </c>
    </row>
    <row r="3741" spans="1:2">
      <c r="A3741" s="110">
        <v>42471</v>
      </c>
      <c r="B3741" s="116">
        <v>3076.29</v>
      </c>
    </row>
    <row r="3742" spans="1:2">
      <c r="A3742" s="110">
        <v>42470</v>
      </c>
      <c r="B3742" s="116">
        <v>3076.29</v>
      </c>
    </row>
    <row r="3743" spans="1:2">
      <c r="A3743" s="110">
        <v>42469</v>
      </c>
      <c r="B3743" s="116">
        <v>3076.29</v>
      </c>
    </row>
    <row r="3744" spans="1:2">
      <c r="A3744" s="110">
        <v>42468</v>
      </c>
      <c r="B3744" s="116">
        <v>3109.6</v>
      </c>
    </row>
    <row r="3745" spans="1:2">
      <c r="A3745" s="110">
        <v>42467</v>
      </c>
      <c r="B3745" s="116">
        <v>3081.39</v>
      </c>
    </row>
    <row r="3746" spans="1:2">
      <c r="A3746" s="110">
        <v>42466</v>
      </c>
      <c r="B3746" s="116">
        <v>3085.82</v>
      </c>
    </row>
    <row r="3747" spans="1:2">
      <c r="A3747" s="110">
        <v>42465</v>
      </c>
      <c r="B3747" s="116">
        <v>3066.94</v>
      </c>
    </row>
    <row r="3748" spans="1:2">
      <c r="A3748" s="110">
        <v>42464</v>
      </c>
      <c r="B3748" s="116">
        <v>3038.48</v>
      </c>
    </row>
    <row r="3749" spans="1:2">
      <c r="A3749" s="110">
        <v>42463</v>
      </c>
      <c r="B3749" s="116">
        <v>3038.48</v>
      </c>
    </row>
    <row r="3750" spans="1:2">
      <c r="A3750" s="110">
        <v>42462</v>
      </c>
      <c r="B3750" s="116">
        <v>3038.48</v>
      </c>
    </row>
    <row r="3751" spans="1:2">
      <c r="A3751" s="110">
        <v>42461</v>
      </c>
      <c r="B3751" s="116">
        <v>3000.63</v>
      </c>
    </row>
    <row r="3752" spans="1:2">
      <c r="A3752" s="110">
        <v>42460</v>
      </c>
      <c r="B3752" s="116">
        <v>3022.35</v>
      </c>
    </row>
    <row r="3753" spans="1:2">
      <c r="A3753" s="110">
        <v>42459</v>
      </c>
      <c r="B3753" s="116">
        <v>3052.33</v>
      </c>
    </row>
    <row r="3754" spans="1:2">
      <c r="A3754" s="110">
        <v>42458</v>
      </c>
      <c r="B3754" s="116">
        <v>3047.85</v>
      </c>
    </row>
    <row r="3755" spans="1:2">
      <c r="A3755" s="110">
        <v>42457</v>
      </c>
      <c r="B3755" s="116">
        <v>3058.8</v>
      </c>
    </row>
    <row r="3756" spans="1:2">
      <c r="A3756" s="110">
        <v>42456</v>
      </c>
      <c r="B3756" s="116">
        <v>3058.8</v>
      </c>
    </row>
    <row r="3757" spans="1:2">
      <c r="A3757" s="110">
        <v>42455</v>
      </c>
      <c r="B3757" s="116">
        <v>3058.8</v>
      </c>
    </row>
    <row r="3758" spans="1:2">
      <c r="A3758" s="110">
        <v>42454</v>
      </c>
      <c r="B3758" s="116">
        <v>3058.8</v>
      </c>
    </row>
    <row r="3759" spans="1:2">
      <c r="A3759" s="110">
        <v>42453</v>
      </c>
      <c r="B3759" s="116">
        <v>3058.8</v>
      </c>
    </row>
    <row r="3760" spans="1:2">
      <c r="A3760" s="110">
        <v>42452</v>
      </c>
      <c r="B3760" s="116">
        <v>3050.31</v>
      </c>
    </row>
    <row r="3761" spans="1:2">
      <c r="A3761" s="110">
        <v>42451</v>
      </c>
      <c r="B3761" s="116">
        <v>3065.79</v>
      </c>
    </row>
    <row r="3762" spans="1:2">
      <c r="A3762" s="110">
        <v>42450</v>
      </c>
      <c r="B3762" s="116">
        <v>3065.79</v>
      </c>
    </row>
    <row r="3763" spans="1:2">
      <c r="A3763" s="110">
        <v>42449</v>
      </c>
      <c r="B3763" s="116">
        <v>3065.79</v>
      </c>
    </row>
    <row r="3764" spans="1:2">
      <c r="A3764" s="110">
        <v>42448</v>
      </c>
      <c r="B3764" s="116">
        <v>3065.79</v>
      </c>
    </row>
    <row r="3765" spans="1:2">
      <c r="A3765" s="110">
        <v>42447</v>
      </c>
      <c r="B3765" s="116">
        <v>3087.39</v>
      </c>
    </row>
    <row r="3766" spans="1:2">
      <c r="A3766" s="110">
        <v>42446</v>
      </c>
      <c r="B3766" s="116">
        <v>3155.9</v>
      </c>
    </row>
    <row r="3767" spans="1:2">
      <c r="A3767" s="110">
        <v>42445</v>
      </c>
      <c r="B3767" s="116">
        <v>3175.88</v>
      </c>
    </row>
    <row r="3768" spans="1:2">
      <c r="A3768" s="110">
        <v>42444</v>
      </c>
      <c r="B3768" s="116">
        <v>3175.95</v>
      </c>
    </row>
    <row r="3769" spans="1:2">
      <c r="A3769" s="110">
        <v>42443</v>
      </c>
      <c r="B3769" s="116">
        <v>3164.12</v>
      </c>
    </row>
    <row r="3770" spans="1:2">
      <c r="A3770" s="110">
        <v>42442</v>
      </c>
      <c r="B3770" s="116">
        <v>3164.12</v>
      </c>
    </row>
    <row r="3771" spans="1:2">
      <c r="A3771" s="110">
        <v>42441</v>
      </c>
      <c r="B3771" s="116">
        <v>3164.12</v>
      </c>
    </row>
    <row r="3772" spans="1:2">
      <c r="A3772" s="110">
        <v>42440</v>
      </c>
      <c r="B3772" s="116">
        <v>3204.27</v>
      </c>
    </row>
    <row r="3773" spans="1:2">
      <c r="A3773" s="110">
        <v>42439</v>
      </c>
      <c r="B3773" s="116">
        <v>3192.49</v>
      </c>
    </row>
    <row r="3774" spans="1:2">
      <c r="A3774" s="110">
        <v>42438</v>
      </c>
      <c r="B3774" s="116">
        <v>3155.9</v>
      </c>
    </row>
    <row r="3775" spans="1:2">
      <c r="A3775" s="110">
        <v>42437</v>
      </c>
      <c r="B3775" s="116">
        <v>3135.28</v>
      </c>
    </row>
    <row r="3776" spans="1:2">
      <c r="A3776" s="110">
        <v>42436</v>
      </c>
      <c r="B3776" s="116">
        <v>3163.25</v>
      </c>
    </row>
    <row r="3777" spans="1:2">
      <c r="A3777" s="110">
        <v>42435</v>
      </c>
      <c r="B3777" s="116">
        <v>3163.25</v>
      </c>
    </row>
    <row r="3778" spans="1:2">
      <c r="A3778" s="110">
        <v>42434</v>
      </c>
      <c r="B3778" s="116">
        <v>3163.25</v>
      </c>
    </row>
    <row r="3779" spans="1:2">
      <c r="A3779" s="110">
        <v>42433</v>
      </c>
      <c r="B3779" s="116">
        <v>3203.03</v>
      </c>
    </row>
    <row r="3780" spans="1:2">
      <c r="A3780" s="110">
        <v>42432</v>
      </c>
      <c r="B3780" s="116">
        <v>3205.6</v>
      </c>
    </row>
    <row r="3781" spans="1:2">
      <c r="A3781" s="110">
        <v>42431</v>
      </c>
      <c r="B3781" s="116">
        <v>3268.86</v>
      </c>
    </row>
    <row r="3782" spans="1:2">
      <c r="A3782" s="110">
        <v>42430</v>
      </c>
      <c r="B3782" s="116">
        <v>3319.8</v>
      </c>
    </row>
    <row r="3783" spans="1:2">
      <c r="A3783" s="110">
        <v>42429</v>
      </c>
      <c r="B3783" s="116">
        <v>3306</v>
      </c>
    </row>
    <row r="3784" spans="1:2">
      <c r="A3784" s="110">
        <v>42428</v>
      </c>
      <c r="B3784" s="116">
        <v>3306</v>
      </c>
    </row>
    <row r="3785" spans="1:2">
      <c r="A3785" s="110">
        <v>42427</v>
      </c>
      <c r="B3785" s="116">
        <v>3306</v>
      </c>
    </row>
    <row r="3786" spans="1:2">
      <c r="A3786" s="110">
        <v>42426</v>
      </c>
      <c r="B3786" s="116">
        <v>3310.16</v>
      </c>
    </row>
    <row r="3787" spans="1:2">
      <c r="A3787" s="110">
        <v>42425</v>
      </c>
      <c r="B3787" s="116">
        <v>3341.69</v>
      </c>
    </row>
    <row r="3788" spans="1:2">
      <c r="A3788" s="110">
        <v>42424</v>
      </c>
      <c r="B3788" s="116">
        <v>3322.54</v>
      </c>
    </row>
    <row r="3789" spans="1:2">
      <c r="A3789" s="110">
        <v>42423</v>
      </c>
      <c r="B3789" s="116">
        <v>3314.24</v>
      </c>
    </row>
    <row r="3790" spans="1:2">
      <c r="A3790" s="110">
        <v>42422</v>
      </c>
      <c r="B3790" s="116">
        <v>3356.78</v>
      </c>
    </row>
    <row r="3791" spans="1:2">
      <c r="A3791" s="110">
        <v>42421</v>
      </c>
      <c r="B3791" s="116">
        <v>3356.78</v>
      </c>
    </row>
    <row r="3792" spans="1:2">
      <c r="A3792" s="110">
        <v>42420</v>
      </c>
      <c r="B3792" s="116">
        <v>3356.78</v>
      </c>
    </row>
    <row r="3793" spans="1:2">
      <c r="A3793" s="110">
        <v>42419</v>
      </c>
      <c r="B3793" s="116">
        <v>3338.03</v>
      </c>
    </row>
    <row r="3794" spans="1:2">
      <c r="A3794" s="110">
        <v>42418</v>
      </c>
      <c r="B3794" s="116">
        <v>3391.87</v>
      </c>
    </row>
    <row r="3795" spans="1:2">
      <c r="A3795" s="110">
        <v>42417</v>
      </c>
      <c r="B3795" s="116">
        <v>3406.87</v>
      </c>
    </row>
    <row r="3796" spans="1:2">
      <c r="A3796" s="110">
        <v>42416</v>
      </c>
      <c r="B3796" s="116">
        <v>3409.82</v>
      </c>
    </row>
    <row r="3797" spans="1:2">
      <c r="A3797" s="110">
        <v>42415</v>
      </c>
      <c r="B3797" s="116">
        <v>3409.82</v>
      </c>
    </row>
    <row r="3798" spans="1:2">
      <c r="A3798" s="110">
        <v>42414</v>
      </c>
      <c r="B3798" s="116">
        <v>3409.82</v>
      </c>
    </row>
    <row r="3799" spans="1:2">
      <c r="A3799" s="110">
        <v>42413</v>
      </c>
      <c r="B3799" s="116">
        <v>3409.82</v>
      </c>
    </row>
    <row r="3800" spans="1:2">
      <c r="A3800" s="110">
        <v>42412</v>
      </c>
      <c r="B3800" s="116">
        <v>3434.89</v>
      </c>
    </row>
    <row r="3801" spans="1:2">
      <c r="A3801" s="110">
        <v>42411</v>
      </c>
      <c r="B3801" s="116">
        <v>3385.65</v>
      </c>
    </row>
    <row r="3802" spans="1:2">
      <c r="A3802" s="110">
        <v>42410</v>
      </c>
      <c r="B3802" s="116">
        <v>3391.93</v>
      </c>
    </row>
    <row r="3803" spans="1:2">
      <c r="A3803" s="110">
        <v>42409</v>
      </c>
      <c r="B3803" s="116">
        <v>3367.02</v>
      </c>
    </row>
    <row r="3804" spans="1:2">
      <c r="A3804" s="110">
        <v>42408</v>
      </c>
      <c r="B3804" s="116">
        <v>3320.49</v>
      </c>
    </row>
    <row r="3805" spans="1:2">
      <c r="A3805" s="110">
        <v>42407</v>
      </c>
      <c r="B3805" s="116">
        <v>3320.49</v>
      </c>
    </row>
    <row r="3806" spans="1:2">
      <c r="A3806" s="110">
        <v>42406</v>
      </c>
      <c r="B3806" s="116">
        <v>3320.49</v>
      </c>
    </row>
    <row r="3807" spans="1:2">
      <c r="A3807" s="110">
        <v>42405</v>
      </c>
      <c r="B3807" s="116">
        <v>3315.75</v>
      </c>
    </row>
    <row r="3808" spans="1:2">
      <c r="A3808" s="110">
        <v>42404</v>
      </c>
      <c r="B3808" s="116">
        <v>3382.2</v>
      </c>
    </row>
    <row r="3809" spans="1:2">
      <c r="A3809" s="110">
        <v>42403</v>
      </c>
      <c r="B3809" s="116">
        <v>3387.69</v>
      </c>
    </row>
    <row r="3810" spans="1:2">
      <c r="A3810" s="110">
        <v>42402</v>
      </c>
      <c r="B3810" s="116">
        <v>3326.82</v>
      </c>
    </row>
    <row r="3811" spans="1:2">
      <c r="A3811" s="110">
        <v>42401</v>
      </c>
      <c r="B3811" s="116">
        <v>3287.31</v>
      </c>
    </row>
    <row r="3812" spans="1:2">
      <c r="A3812" s="110">
        <v>42400</v>
      </c>
      <c r="B3812" s="116">
        <v>3287.31</v>
      </c>
    </row>
    <row r="3813" spans="1:2">
      <c r="A3813" s="110">
        <v>42399</v>
      </c>
      <c r="B3813" s="116">
        <v>3287.31</v>
      </c>
    </row>
    <row r="3814" spans="1:2">
      <c r="A3814" s="110">
        <v>42398</v>
      </c>
      <c r="B3814" s="116">
        <v>3302.92</v>
      </c>
    </row>
    <row r="3815" spans="1:2">
      <c r="A3815" s="110">
        <v>42397</v>
      </c>
      <c r="B3815" s="116">
        <v>3366.63</v>
      </c>
    </row>
    <row r="3816" spans="1:2">
      <c r="A3816" s="110">
        <v>42396</v>
      </c>
      <c r="B3816" s="116">
        <v>3375.8</v>
      </c>
    </row>
    <row r="3817" spans="1:2">
      <c r="A3817" s="110">
        <v>42395</v>
      </c>
      <c r="B3817" s="116">
        <v>3362.38</v>
      </c>
    </row>
    <row r="3818" spans="1:2">
      <c r="A3818" s="110">
        <v>42394</v>
      </c>
      <c r="B3818" s="116">
        <v>3281.74</v>
      </c>
    </row>
    <row r="3819" spans="1:2">
      <c r="A3819" s="110">
        <v>42393</v>
      </c>
      <c r="B3819" s="116">
        <v>3281.74</v>
      </c>
    </row>
    <row r="3820" spans="1:2">
      <c r="A3820" s="110">
        <v>42392</v>
      </c>
      <c r="B3820" s="116">
        <v>3281.74</v>
      </c>
    </row>
    <row r="3821" spans="1:2">
      <c r="A3821" s="110">
        <v>42391</v>
      </c>
      <c r="B3821" s="116">
        <v>3368.49</v>
      </c>
    </row>
    <row r="3822" spans="1:2">
      <c r="A3822" s="110">
        <v>42390</v>
      </c>
      <c r="B3822" s="116">
        <v>3357.67</v>
      </c>
    </row>
    <row r="3823" spans="1:2">
      <c r="A3823" s="110">
        <v>42389</v>
      </c>
      <c r="B3823" s="116">
        <v>3297.46</v>
      </c>
    </row>
    <row r="3824" spans="1:2">
      <c r="A3824" s="110">
        <v>42388</v>
      </c>
      <c r="B3824" s="116">
        <v>3293.94</v>
      </c>
    </row>
    <row r="3825" spans="1:2">
      <c r="A3825" s="110">
        <v>42387</v>
      </c>
      <c r="B3825" s="116">
        <v>3293.94</v>
      </c>
    </row>
    <row r="3826" spans="1:2">
      <c r="A3826" s="110">
        <v>42386</v>
      </c>
      <c r="B3826" s="116">
        <v>3293.94</v>
      </c>
    </row>
    <row r="3827" spans="1:2">
      <c r="A3827" s="110">
        <v>42385</v>
      </c>
      <c r="B3827" s="116">
        <v>3293.94</v>
      </c>
    </row>
    <row r="3828" spans="1:2">
      <c r="A3828" s="110">
        <v>42384</v>
      </c>
      <c r="B3828" s="116">
        <v>3240.71</v>
      </c>
    </row>
    <row r="3829" spans="1:2">
      <c r="A3829" s="110">
        <v>42383</v>
      </c>
      <c r="B3829" s="116">
        <v>3235.45</v>
      </c>
    </row>
    <row r="3830" spans="1:2">
      <c r="A3830" s="110">
        <v>42382</v>
      </c>
      <c r="B3830" s="116">
        <v>3246.51</v>
      </c>
    </row>
    <row r="3831" spans="1:2">
      <c r="A3831" s="110">
        <v>42381</v>
      </c>
      <c r="B3831" s="116">
        <v>3268.37</v>
      </c>
    </row>
    <row r="3832" spans="1:2">
      <c r="A3832" s="110">
        <v>42380</v>
      </c>
      <c r="B3832" s="116">
        <v>3268.37</v>
      </c>
    </row>
    <row r="3833" spans="1:2">
      <c r="A3833" s="110">
        <v>42379</v>
      </c>
      <c r="B3833" s="116">
        <v>3268.37</v>
      </c>
    </row>
    <row r="3834" spans="1:2">
      <c r="A3834" s="110">
        <v>42378</v>
      </c>
      <c r="B3834" s="116">
        <v>3268.37</v>
      </c>
    </row>
    <row r="3835" spans="1:2">
      <c r="A3835" s="110">
        <v>42377</v>
      </c>
      <c r="B3835" s="116">
        <v>3287.28</v>
      </c>
    </row>
    <row r="3836" spans="1:2">
      <c r="A3836" s="110">
        <v>42376</v>
      </c>
      <c r="B3836" s="116">
        <v>3250.69</v>
      </c>
    </row>
    <row r="3837" spans="1:2">
      <c r="A3837" s="110">
        <v>42375</v>
      </c>
      <c r="B3837" s="116">
        <v>3203.86</v>
      </c>
    </row>
    <row r="3838" spans="1:2">
      <c r="A3838" s="110">
        <v>42374</v>
      </c>
      <c r="B3838" s="116">
        <v>3213.24</v>
      </c>
    </row>
    <row r="3839" spans="1:2">
      <c r="A3839" s="110">
        <v>42373</v>
      </c>
      <c r="B3839" s="116">
        <v>3149.47</v>
      </c>
    </row>
    <row r="3840" spans="1:2">
      <c r="A3840" s="110">
        <v>42372</v>
      </c>
      <c r="B3840" s="116">
        <v>3149.47</v>
      </c>
    </row>
    <row r="3841" spans="1:2">
      <c r="A3841" s="110">
        <v>42371</v>
      </c>
      <c r="B3841" s="116">
        <v>3149.47</v>
      </c>
    </row>
    <row r="3842" spans="1:2">
      <c r="A3842" s="110">
        <v>42370</v>
      </c>
      <c r="B3842" s="116">
        <v>3149.47</v>
      </c>
    </row>
    <row r="3843" spans="1:2">
      <c r="A3843" s="110">
        <v>42369</v>
      </c>
      <c r="B3843" s="116">
        <v>3149.47</v>
      </c>
    </row>
    <row r="3844" spans="1:2">
      <c r="A3844" s="110">
        <v>42368</v>
      </c>
      <c r="B3844" s="116">
        <v>3155.22</v>
      </c>
    </row>
    <row r="3845" spans="1:2">
      <c r="A3845" s="110">
        <v>42367</v>
      </c>
      <c r="B3845" s="116">
        <v>3180.87</v>
      </c>
    </row>
    <row r="3846" spans="1:2">
      <c r="A3846" s="110">
        <v>42366</v>
      </c>
      <c r="B3846" s="116">
        <v>3172.03</v>
      </c>
    </row>
    <row r="3847" spans="1:2">
      <c r="A3847" s="110">
        <v>42365</v>
      </c>
      <c r="B3847" s="116">
        <v>3172.03</v>
      </c>
    </row>
    <row r="3848" spans="1:2">
      <c r="A3848" s="110">
        <v>42364</v>
      </c>
      <c r="B3848" s="116">
        <v>3172.03</v>
      </c>
    </row>
    <row r="3849" spans="1:2">
      <c r="A3849" s="110">
        <v>42363</v>
      </c>
      <c r="B3849" s="116">
        <v>3172.03</v>
      </c>
    </row>
    <row r="3850" spans="1:2">
      <c r="A3850" s="110">
        <v>42362</v>
      </c>
      <c r="B3850" s="116">
        <v>3255.19</v>
      </c>
    </row>
    <row r="3851" spans="1:2">
      <c r="A3851" s="110">
        <v>42361</v>
      </c>
      <c r="B3851" s="116">
        <v>3307.24</v>
      </c>
    </row>
    <row r="3852" spans="1:2">
      <c r="A3852" s="110">
        <v>42360</v>
      </c>
      <c r="B3852" s="116">
        <v>3332.7</v>
      </c>
    </row>
    <row r="3853" spans="1:2">
      <c r="A3853" s="110">
        <v>42359</v>
      </c>
      <c r="B3853" s="116">
        <v>3337.68</v>
      </c>
    </row>
    <row r="3854" spans="1:2">
      <c r="A3854" s="110">
        <v>42358</v>
      </c>
      <c r="B3854" s="116">
        <v>3337.68</v>
      </c>
    </row>
    <row r="3855" spans="1:2">
      <c r="A3855" s="110">
        <v>42357</v>
      </c>
      <c r="B3855" s="116">
        <v>3337.68</v>
      </c>
    </row>
    <row r="3856" spans="1:2">
      <c r="A3856" s="110">
        <v>42356</v>
      </c>
      <c r="B3856" s="116">
        <v>3333.37</v>
      </c>
    </row>
    <row r="3857" spans="1:2">
      <c r="A3857" s="110">
        <v>42355</v>
      </c>
      <c r="B3857" s="116">
        <v>3317.72</v>
      </c>
    </row>
    <row r="3858" spans="1:2">
      <c r="A3858" s="110">
        <v>42354</v>
      </c>
      <c r="B3858" s="116">
        <v>3328.08</v>
      </c>
    </row>
    <row r="3859" spans="1:2">
      <c r="A3859" s="110">
        <v>42353</v>
      </c>
      <c r="B3859" s="116">
        <v>3356</v>
      </c>
    </row>
    <row r="3860" spans="1:2">
      <c r="A3860" s="110">
        <v>42352</v>
      </c>
      <c r="B3860" s="116">
        <v>3299.36</v>
      </c>
    </row>
    <row r="3861" spans="1:2">
      <c r="A3861" s="110">
        <v>42351</v>
      </c>
      <c r="B3861" s="116">
        <v>3299.36</v>
      </c>
    </row>
    <row r="3862" spans="1:2">
      <c r="A3862" s="110">
        <v>42350</v>
      </c>
      <c r="B3862" s="116">
        <v>3299.36</v>
      </c>
    </row>
    <row r="3863" spans="1:2">
      <c r="A3863" s="110">
        <v>42349</v>
      </c>
      <c r="B3863" s="116">
        <v>3259.56</v>
      </c>
    </row>
    <row r="3864" spans="1:2">
      <c r="A3864" s="110">
        <v>42348</v>
      </c>
      <c r="B3864" s="116">
        <v>3294.02</v>
      </c>
    </row>
    <row r="3865" spans="1:2">
      <c r="A3865" s="110">
        <v>42347</v>
      </c>
      <c r="B3865" s="116">
        <v>3287.03</v>
      </c>
    </row>
    <row r="3866" spans="1:2">
      <c r="A3866" s="110">
        <v>42346</v>
      </c>
      <c r="B3866" s="116">
        <v>3287.03</v>
      </c>
    </row>
    <row r="3867" spans="1:2">
      <c r="A3867" s="110">
        <v>42345</v>
      </c>
      <c r="B3867" s="116">
        <v>3179.22</v>
      </c>
    </row>
    <row r="3868" spans="1:2">
      <c r="A3868" s="110">
        <v>42344</v>
      </c>
      <c r="B3868" s="116">
        <v>3179.22</v>
      </c>
    </row>
    <row r="3869" spans="1:2">
      <c r="A3869" s="110">
        <v>42343</v>
      </c>
      <c r="B3869" s="116">
        <v>3179.22</v>
      </c>
    </row>
    <row r="3870" spans="1:2">
      <c r="A3870" s="110">
        <v>42342</v>
      </c>
      <c r="B3870" s="116">
        <v>3149.12</v>
      </c>
    </row>
    <row r="3871" spans="1:2">
      <c r="A3871" s="110">
        <v>42341</v>
      </c>
      <c r="B3871" s="116">
        <v>3166.67</v>
      </c>
    </row>
    <row r="3872" spans="1:2">
      <c r="A3872" s="110">
        <v>42340</v>
      </c>
      <c r="B3872" s="116">
        <v>3131.95</v>
      </c>
    </row>
    <row r="3873" spans="1:2">
      <c r="A3873" s="110">
        <v>42339</v>
      </c>
      <c r="B3873" s="116">
        <v>3142.11</v>
      </c>
    </row>
    <row r="3874" spans="1:2">
      <c r="A3874" s="110">
        <v>42338</v>
      </c>
      <c r="B3874" s="116">
        <v>3101.1</v>
      </c>
    </row>
    <row r="3875" spans="1:2">
      <c r="A3875" s="110">
        <v>42337</v>
      </c>
      <c r="B3875" s="116">
        <v>3101.1</v>
      </c>
    </row>
    <row r="3876" spans="1:2">
      <c r="A3876" s="110">
        <v>42336</v>
      </c>
      <c r="B3876" s="116">
        <v>3101.1</v>
      </c>
    </row>
    <row r="3877" spans="1:2">
      <c r="A3877" s="110">
        <v>42335</v>
      </c>
      <c r="B3877" s="116">
        <v>3099.75</v>
      </c>
    </row>
    <row r="3878" spans="1:2">
      <c r="A3878" s="110">
        <v>42334</v>
      </c>
      <c r="B3878" s="116">
        <v>3099.75</v>
      </c>
    </row>
    <row r="3879" spans="1:2">
      <c r="A3879" s="110">
        <v>42333</v>
      </c>
      <c r="B3879" s="116">
        <v>3074.35</v>
      </c>
    </row>
    <row r="3880" spans="1:2">
      <c r="A3880" s="110">
        <v>42332</v>
      </c>
      <c r="B3880" s="116">
        <v>3086.82</v>
      </c>
    </row>
    <row r="3881" spans="1:2">
      <c r="A3881" s="110">
        <v>42331</v>
      </c>
      <c r="B3881" s="116">
        <v>3047.31</v>
      </c>
    </row>
    <row r="3882" spans="1:2">
      <c r="A3882" s="110">
        <v>42330</v>
      </c>
      <c r="B3882" s="116">
        <v>3047.31</v>
      </c>
    </row>
    <row r="3883" spans="1:2">
      <c r="A3883" s="110">
        <v>42329</v>
      </c>
      <c r="B3883" s="116">
        <v>3047.31</v>
      </c>
    </row>
    <row r="3884" spans="1:2">
      <c r="A3884" s="110">
        <v>42328</v>
      </c>
      <c r="B3884" s="116">
        <v>3082.04</v>
      </c>
    </row>
    <row r="3885" spans="1:2">
      <c r="A3885" s="110">
        <v>42327</v>
      </c>
      <c r="B3885" s="116">
        <v>3108.7</v>
      </c>
    </row>
    <row r="3886" spans="1:2">
      <c r="A3886" s="110">
        <v>42326</v>
      </c>
      <c r="B3886" s="116">
        <v>3069.24</v>
      </c>
    </row>
    <row r="3887" spans="1:2">
      <c r="A3887" s="110">
        <v>42325</v>
      </c>
      <c r="B3887" s="116">
        <v>3073.23</v>
      </c>
    </row>
    <row r="3888" spans="1:2">
      <c r="A3888" s="110">
        <v>42324</v>
      </c>
      <c r="B3888" s="116">
        <v>3073.23</v>
      </c>
    </row>
    <row r="3889" spans="1:2">
      <c r="A3889" s="110">
        <v>42323</v>
      </c>
      <c r="B3889" s="116">
        <v>3073.23</v>
      </c>
    </row>
    <row r="3890" spans="1:2">
      <c r="A3890" s="110">
        <v>42322</v>
      </c>
      <c r="B3890" s="116">
        <v>3073.23</v>
      </c>
    </row>
    <row r="3891" spans="1:2">
      <c r="A3891" s="110">
        <v>42321</v>
      </c>
      <c r="B3891" s="116">
        <v>3009.36</v>
      </c>
    </row>
    <row r="3892" spans="1:2">
      <c r="A3892" s="110">
        <v>42320</v>
      </c>
      <c r="B3892" s="116">
        <v>2935.86</v>
      </c>
    </row>
    <row r="3893" spans="1:2">
      <c r="A3893" s="110">
        <v>42319</v>
      </c>
      <c r="B3893" s="116">
        <v>2935.86</v>
      </c>
    </row>
    <row r="3894" spans="1:2">
      <c r="A3894" s="110">
        <v>42318</v>
      </c>
      <c r="B3894" s="116">
        <v>2921.15</v>
      </c>
    </row>
    <row r="3895" spans="1:2">
      <c r="A3895" s="110">
        <v>42317</v>
      </c>
      <c r="B3895" s="116">
        <v>2896.19</v>
      </c>
    </row>
    <row r="3896" spans="1:2">
      <c r="A3896" s="110">
        <v>42316</v>
      </c>
      <c r="B3896" s="116">
        <v>2896.19</v>
      </c>
    </row>
    <row r="3897" spans="1:2">
      <c r="A3897" s="110">
        <v>42315</v>
      </c>
      <c r="B3897" s="116">
        <v>2896.19</v>
      </c>
    </row>
    <row r="3898" spans="1:2">
      <c r="A3898" s="110">
        <v>42314</v>
      </c>
      <c r="B3898" s="116">
        <v>2853.32</v>
      </c>
    </row>
    <row r="3899" spans="1:2">
      <c r="A3899" s="110">
        <v>42313</v>
      </c>
      <c r="B3899" s="116">
        <v>2819.63</v>
      </c>
    </row>
    <row r="3900" spans="1:2">
      <c r="A3900" s="110">
        <v>42312</v>
      </c>
      <c r="B3900" s="116">
        <v>2825.25</v>
      </c>
    </row>
    <row r="3901" spans="1:2">
      <c r="A3901" s="110">
        <v>42311</v>
      </c>
      <c r="B3901" s="116">
        <v>2897.83</v>
      </c>
    </row>
    <row r="3902" spans="1:2">
      <c r="A3902" s="110">
        <v>42310</v>
      </c>
      <c r="B3902" s="116">
        <v>2897.83</v>
      </c>
    </row>
    <row r="3903" spans="1:2">
      <c r="A3903" s="110">
        <v>42309</v>
      </c>
      <c r="B3903" s="116">
        <v>2897.83</v>
      </c>
    </row>
    <row r="3904" spans="1:2">
      <c r="A3904" s="110">
        <v>42308</v>
      </c>
      <c r="B3904" s="116">
        <v>2897.83</v>
      </c>
    </row>
    <row r="3905" spans="1:2">
      <c r="A3905" s="110">
        <v>42307</v>
      </c>
      <c r="B3905" s="116">
        <v>2921.32</v>
      </c>
    </row>
    <row r="3906" spans="1:2">
      <c r="A3906" s="110">
        <v>42306</v>
      </c>
      <c r="B3906" s="116">
        <v>2926.75</v>
      </c>
    </row>
    <row r="3907" spans="1:2">
      <c r="A3907" s="110">
        <v>42305</v>
      </c>
      <c r="B3907" s="116">
        <v>2950.87</v>
      </c>
    </row>
    <row r="3908" spans="1:2">
      <c r="A3908" s="110">
        <v>42304</v>
      </c>
      <c r="B3908" s="116">
        <v>2918.21</v>
      </c>
    </row>
    <row r="3909" spans="1:2">
      <c r="A3909" s="110">
        <v>42303</v>
      </c>
      <c r="B3909" s="116">
        <v>2912.08</v>
      </c>
    </row>
    <row r="3910" spans="1:2">
      <c r="A3910" s="110">
        <v>42302</v>
      </c>
      <c r="B3910" s="116">
        <v>2912.08</v>
      </c>
    </row>
    <row r="3911" spans="1:2">
      <c r="A3911" s="110">
        <v>42301</v>
      </c>
      <c r="B3911" s="116">
        <v>2912.08</v>
      </c>
    </row>
    <row r="3912" spans="1:2">
      <c r="A3912" s="110">
        <v>42300</v>
      </c>
      <c r="B3912" s="116">
        <v>2925.36</v>
      </c>
    </row>
    <row r="3913" spans="1:2">
      <c r="A3913" s="110">
        <v>42299</v>
      </c>
      <c r="B3913" s="116">
        <v>2966.68</v>
      </c>
    </row>
    <row r="3914" spans="1:2">
      <c r="A3914" s="110">
        <v>42298</v>
      </c>
      <c r="B3914" s="116">
        <v>2929.19</v>
      </c>
    </row>
    <row r="3915" spans="1:2">
      <c r="A3915" s="110">
        <v>42297</v>
      </c>
      <c r="B3915" s="116">
        <v>2912.99</v>
      </c>
    </row>
    <row r="3916" spans="1:2">
      <c r="A3916" s="110">
        <v>42296</v>
      </c>
      <c r="B3916" s="116">
        <v>2879.89</v>
      </c>
    </row>
    <row r="3917" spans="1:2">
      <c r="A3917" s="110">
        <v>42295</v>
      </c>
      <c r="B3917" s="116">
        <v>2879.89</v>
      </c>
    </row>
    <row r="3918" spans="1:2">
      <c r="A3918" s="110">
        <v>42294</v>
      </c>
      <c r="B3918" s="116">
        <v>2879.89</v>
      </c>
    </row>
    <row r="3919" spans="1:2">
      <c r="A3919" s="110">
        <v>42293</v>
      </c>
      <c r="B3919" s="116">
        <v>2908.87</v>
      </c>
    </row>
    <row r="3920" spans="1:2">
      <c r="A3920" s="110">
        <v>42292</v>
      </c>
      <c r="B3920" s="116">
        <v>2928.69</v>
      </c>
    </row>
    <row r="3921" spans="1:2">
      <c r="A3921" s="110">
        <v>42291</v>
      </c>
      <c r="B3921" s="116">
        <v>2910.7</v>
      </c>
    </row>
    <row r="3922" spans="1:2">
      <c r="A3922" s="110">
        <v>42290</v>
      </c>
      <c r="B3922" s="116">
        <v>2855.74</v>
      </c>
    </row>
    <row r="3923" spans="1:2">
      <c r="A3923" s="110">
        <v>42289</v>
      </c>
      <c r="B3923" s="116">
        <v>2855.74</v>
      </c>
    </row>
    <row r="3924" spans="1:2">
      <c r="A3924" s="110">
        <v>42288</v>
      </c>
      <c r="B3924" s="116">
        <v>2855.74</v>
      </c>
    </row>
    <row r="3925" spans="1:2">
      <c r="A3925" s="110">
        <v>42287</v>
      </c>
      <c r="B3925" s="116">
        <v>2855.74</v>
      </c>
    </row>
    <row r="3926" spans="1:2">
      <c r="A3926" s="110">
        <v>42286</v>
      </c>
      <c r="B3926" s="116">
        <v>2887.21</v>
      </c>
    </row>
    <row r="3927" spans="1:2">
      <c r="A3927" s="110">
        <v>42285</v>
      </c>
      <c r="B3927" s="116">
        <v>2891.91</v>
      </c>
    </row>
    <row r="3928" spans="1:2">
      <c r="A3928" s="110">
        <v>42284</v>
      </c>
      <c r="B3928" s="116">
        <v>2913.74</v>
      </c>
    </row>
    <row r="3929" spans="1:2">
      <c r="A3929" s="110">
        <v>42283</v>
      </c>
      <c r="B3929" s="116">
        <v>2971.15</v>
      </c>
    </row>
    <row r="3930" spans="1:2">
      <c r="A3930" s="110">
        <v>42282</v>
      </c>
      <c r="B3930" s="116">
        <v>3034.9</v>
      </c>
    </row>
    <row r="3931" spans="1:2">
      <c r="A3931" s="110">
        <v>42281</v>
      </c>
      <c r="B3931" s="116">
        <v>3034.9</v>
      </c>
    </row>
    <row r="3932" spans="1:2">
      <c r="A3932" s="110">
        <v>42280</v>
      </c>
      <c r="B3932" s="116">
        <v>3034.9</v>
      </c>
    </row>
    <row r="3933" spans="1:2">
      <c r="A3933" s="110">
        <v>42279</v>
      </c>
      <c r="B3933" s="116">
        <v>3061.85</v>
      </c>
    </row>
    <row r="3934" spans="1:2">
      <c r="A3934" s="110">
        <v>42278</v>
      </c>
      <c r="B3934" s="116">
        <v>3086.75</v>
      </c>
    </row>
    <row r="3935" spans="1:2">
      <c r="A3935" s="110">
        <v>42277</v>
      </c>
      <c r="B3935" s="116">
        <v>3121.94</v>
      </c>
    </row>
    <row r="3936" spans="1:2">
      <c r="A3936" s="110">
        <v>42276</v>
      </c>
      <c r="B3936" s="116">
        <v>3096.98</v>
      </c>
    </row>
    <row r="3937" spans="1:2">
      <c r="A3937" s="110">
        <v>42275</v>
      </c>
      <c r="B3937" s="116">
        <v>3080.44</v>
      </c>
    </row>
    <row r="3938" spans="1:2">
      <c r="A3938" s="110">
        <v>42274</v>
      </c>
      <c r="B3938" s="116">
        <v>3080.44</v>
      </c>
    </row>
    <row r="3939" spans="1:2">
      <c r="A3939" s="110">
        <v>42273</v>
      </c>
      <c r="B3939" s="116">
        <v>3080.44</v>
      </c>
    </row>
    <row r="3940" spans="1:2">
      <c r="A3940" s="110">
        <v>42272</v>
      </c>
      <c r="B3940" s="116">
        <v>3135.17</v>
      </c>
    </row>
    <row r="3941" spans="1:2">
      <c r="A3941" s="110">
        <v>42271</v>
      </c>
      <c r="B3941" s="116">
        <v>3099.28</v>
      </c>
    </row>
    <row r="3942" spans="1:2">
      <c r="A3942" s="110">
        <v>42270</v>
      </c>
      <c r="B3942" s="116">
        <v>3065.74</v>
      </c>
    </row>
    <row r="3943" spans="1:2">
      <c r="A3943" s="110">
        <v>42269</v>
      </c>
      <c r="B3943" s="116">
        <v>3001.68</v>
      </c>
    </row>
    <row r="3944" spans="1:2">
      <c r="A3944" s="110">
        <v>42268</v>
      </c>
      <c r="B3944" s="116">
        <v>2984.9</v>
      </c>
    </row>
    <row r="3945" spans="1:2">
      <c r="A3945" s="110">
        <v>42267</v>
      </c>
      <c r="B3945" s="116">
        <v>2984.9</v>
      </c>
    </row>
    <row r="3946" spans="1:2">
      <c r="A3946" s="110">
        <v>42266</v>
      </c>
      <c r="B3946" s="116">
        <v>2984.9</v>
      </c>
    </row>
    <row r="3947" spans="1:2">
      <c r="A3947" s="110">
        <v>42265</v>
      </c>
      <c r="B3947" s="116">
        <v>2975.13</v>
      </c>
    </row>
    <row r="3948" spans="1:2">
      <c r="A3948" s="110">
        <v>42264</v>
      </c>
      <c r="B3948" s="116">
        <v>2989.04</v>
      </c>
    </row>
    <row r="3949" spans="1:2">
      <c r="A3949" s="110">
        <v>42263</v>
      </c>
      <c r="B3949" s="116">
        <v>3025.28</v>
      </c>
    </row>
    <row r="3950" spans="1:2">
      <c r="A3950" s="110">
        <v>42262</v>
      </c>
      <c r="B3950" s="116">
        <v>3032.59</v>
      </c>
    </row>
    <row r="3951" spans="1:2">
      <c r="A3951" s="110">
        <v>42261</v>
      </c>
      <c r="B3951" s="116">
        <v>3012.96</v>
      </c>
    </row>
    <row r="3952" spans="1:2">
      <c r="A3952" s="110">
        <v>42260</v>
      </c>
      <c r="B3952" s="116">
        <v>3012.96</v>
      </c>
    </row>
    <row r="3953" spans="1:2">
      <c r="A3953" s="110">
        <v>42259</v>
      </c>
      <c r="B3953" s="116">
        <v>3012.96</v>
      </c>
    </row>
    <row r="3954" spans="1:2">
      <c r="A3954" s="110">
        <v>42258</v>
      </c>
      <c r="B3954" s="116">
        <v>3080.57</v>
      </c>
    </row>
    <row r="3955" spans="1:2">
      <c r="A3955" s="110">
        <v>42257</v>
      </c>
      <c r="B3955" s="116">
        <v>3105.4</v>
      </c>
    </row>
    <row r="3956" spans="1:2">
      <c r="A3956" s="110">
        <v>42256</v>
      </c>
      <c r="B3956" s="116">
        <v>3138.46</v>
      </c>
    </row>
    <row r="3957" spans="1:2">
      <c r="A3957" s="110">
        <v>42255</v>
      </c>
      <c r="B3957" s="116">
        <v>3113.55</v>
      </c>
    </row>
    <row r="3958" spans="1:2">
      <c r="A3958" s="110">
        <v>42254</v>
      </c>
      <c r="B3958" s="116">
        <v>3113.55</v>
      </c>
    </row>
    <row r="3959" spans="1:2">
      <c r="A3959" s="110">
        <v>42253</v>
      </c>
      <c r="B3959" s="116">
        <v>3113.55</v>
      </c>
    </row>
    <row r="3960" spans="1:2">
      <c r="A3960" s="110">
        <v>42252</v>
      </c>
      <c r="B3960" s="116">
        <v>3113.55</v>
      </c>
    </row>
    <row r="3961" spans="1:2">
      <c r="A3961" s="110">
        <v>42251</v>
      </c>
      <c r="B3961" s="116">
        <v>3119.93</v>
      </c>
    </row>
    <row r="3962" spans="1:2">
      <c r="A3962" s="110">
        <v>42250</v>
      </c>
      <c r="B3962" s="116">
        <v>3142.34</v>
      </c>
    </row>
    <row r="3963" spans="1:2">
      <c r="A3963" s="110">
        <v>42249</v>
      </c>
      <c r="B3963" s="116">
        <v>3093.64</v>
      </c>
    </row>
    <row r="3964" spans="1:2">
      <c r="A3964" s="110">
        <v>42248</v>
      </c>
      <c r="B3964" s="116">
        <v>3079.97</v>
      </c>
    </row>
    <row r="3965" spans="1:2">
      <c r="A3965" s="110">
        <v>42247</v>
      </c>
      <c r="B3965" s="116">
        <v>3101.1</v>
      </c>
    </row>
    <row r="3966" spans="1:2">
      <c r="A3966" s="110">
        <v>42246</v>
      </c>
      <c r="B3966" s="116">
        <v>3101.1</v>
      </c>
    </row>
    <row r="3967" spans="1:2">
      <c r="A3967" s="110">
        <v>42245</v>
      </c>
      <c r="B3967" s="116">
        <v>3101.1</v>
      </c>
    </row>
    <row r="3968" spans="1:2">
      <c r="A3968" s="110">
        <v>42244</v>
      </c>
      <c r="B3968" s="116">
        <v>3195.47</v>
      </c>
    </row>
    <row r="3969" spans="1:2">
      <c r="A3969" s="110">
        <v>42243</v>
      </c>
      <c r="B3969" s="116">
        <v>3238.51</v>
      </c>
    </row>
    <row r="3970" spans="1:2">
      <c r="A3970" s="110">
        <v>42242</v>
      </c>
      <c r="B3970" s="116">
        <v>3194.24</v>
      </c>
    </row>
    <row r="3971" spans="1:2">
      <c r="A3971" s="110">
        <v>42241</v>
      </c>
      <c r="B3971" s="116">
        <v>3208.37</v>
      </c>
    </row>
    <row r="3972" spans="1:2">
      <c r="A3972" s="110">
        <v>42240</v>
      </c>
      <c r="B3972" s="116">
        <v>3102.6</v>
      </c>
    </row>
    <row r="3973" spans="1:2">
      <c r="A3973" s="110">
        <v>42239</v>
      </c>
      <c r="B3973" s="116">
        <v>3102.6</v>
      </c>
    </row>
    <row r="3974" spans="1:2">
      <c r="A3974" s="110">
        <v>42238</v>
      </c>
      <c r="B3974" s="116">
        <v>3102.6</v>
      </c>
    </row>
    <row r="3975" spans="1:2">
      <c r="A3975" s="110">
        <v>42237</v>
      </c>
      <c r="B3975" s="116">
        <v>3053.65</v>
      </c>
    </row>
    <row r="3976" spans="1:2">
      <c r="A3976" s="110">
        <v>42236</v>
      </c>
      <c r="B3976" s="116">
        <v>3027.2</v>
      </c>
    </row>
    <row r="3977" spans="1:2">
      <c r="A3977" s="110">
        <v>42235</v>
      </c>
      <c r="B3977" s="116">
        <v>3003.35</v>
      </c>
    </row>
    <row r="3978" spans="1:2">
      <c r="A3978" s="110">
        <v>42234</v>
      </c>
      <c r="B3978" s="116">
        <v>2983.12</v>
      </c>
    </row>
    <row r="3979" spans="1:2">
      <c r="A3979" s="110">
        <v>42233</v>
      </c>
      <c r="B3979" s="116">
        <v>2983.12</v>
      </c>
    </row>
    <row r="3980" spans="1:2">
      <c r="A3980" s="110">
        <v>42232</v>
      </c>
      <c r="B3980" s="116">
        <v>2983.12</v>
      </c>
    </row>
    <row r="3981" spans="1:2">
      <c r="A3981" s="110">
        <v>42231</v>
      </c>
      <c r="B3981" s="116">
        <v>2983.12</v>
      </c>
    </row>
    <row r="3982" spans="1:2">
      <c r="A3982" s="110">
        <v>42230</v>
      </c>
      <c r="B3982" s="116">
        <v>2966.12</v>
      </c>
    </row>
    <row r="3983" spans="1:2">
      <c r="A3983" s="110">
        <v>42229</v>
      </c>
      <c r="B3983" s="116">
        <v>2937.63</v>
      </c>
    </row>
    <row r="3984" spans="1:2">
      <c r="A3984" s="110">
        <v>42228</v>
      </c>
      <c r="B3984" s="116">
        <v>2943.97</v>
      </c>
    </row>
    <row r="3985" spans="1:2">
      <c r="A3985" s="110">
        <v>42227</v>
      </c>
      <c r="B3985" s="116">
        <v>2913.45</v>
      </c>
    </row>
    <row r="3986" spans="1:2">
      <c r="A3986" s="110">
        <v>42226</v>
      </c>
      <c r="B3986" s="116">
        <v>2955.31</v>
      </c>
    </row>
    <row r="3987" spans="1:2">
      <c r="A3987" s="110">
        <v>42225</v>
      </c>
      <c r="B3987" s="116">
        <v>2955.31</v>
      </c>
    </row>
    <row r="3988" spans="1:2">
      <c r="A3988" s="110">
        <v>42224</v>
      </c>
      <c r="B3988" s="116">
        <v>2955.31</v>
      </c>
    </row>
    <row r="3989" spans="1:2">
      <c r="A3989" s="110">
        <v>42223</v>
      </c>
      <c r="B3989" s="116">
        <v>2955.31</v>
      </c>
    </row>
    <row r="3990" spans="1:2">
      <c r="A3990" s="110">
        <v>42222</v>
      </c>
      <c r="B3990" s="116">
        <v>2945.97</v>
      </c>
    </row>
    <row r="3991" spans="1:2">
      <c r="A3991" s="110">
        <v>42221</v>
      </c>
      <c r="B3991" s="116">
        <v>2906.95</v>
      </c>
    </row>
    <row r="3992" spans="1:2">
      <c r="A3992" s="110">
        <v>42220</v>
      </c>
      <c r="B3992" s="116">
        <v>2902.98</v>
      </c>
    </row>
    <row r="3993" spans="1:2">
      <c r="A3993" s="110">
        <v>42219</v>
      </c>
      <c r="B3993" s="116">
        <v>2862.51</v>
      </c>
    </row>
    <row r="3994" spans="1:2">
      <c r="A3994" s="110">
        <v>42218</v>
      </c>
      <c r="B3994" s="116">
        <v>2862.51</v>
      </c>
    </row>
    <row r="3995" spans="1:2">
      <c r="A3995" s="110">
        <v>42217</v>
      </c>
      <c r="B3995" s="116">
        <v>2862.51</v>
      </c>
    </row>
    <row r="3996" spans="1:2">
      <c r="A3996" s="110">
        <v>42216</v>
      </c>
      <c r="B3996" s="116">
        <v>2866.04</v>
      </c>
    </row>
    <row r="3997" spans="1:2">
      <c r="A3997" s="110">
        <v>42215</v>
      </c>
      <c r="B3997" s="116">
        <v>2855.32</v>
      </c>
    </row>
    <row r="3998" spans="1:2">
      <c r="A3998" s="110">
        <v>42214</v>
      </c>
      <c r="B3998" s="116">
        <v>2855.44</v>
      </c>
    </row>
    <row r="3999" spans="1:2">
      <c r="A3999" s="110">
        <v>42213</v>
      </c>
      <c r="B3999" s="116">
        <v>2854.13</v>
      </c>
    </row>
    <row r="4000" spans="1:2">
      <c r="A4000" s="110">
        <v>42212</v>
      </c>
      <c r="B4000" s="116">
        <v>2857.46</v>
      </c>
    </row>
    <row r="4001" spans="1:2">
      <c r="A4001" s="110">
        <v>42211</v>
      </c>
      <c r="B4001" s="116">
        <v>2857.46</v>
      </c>
    </row>
    <row r="4002" spans="1:2">
      <c r="A4002" s="110">
        <v>42210</v>
      </c>
      <c r="B4002" s="116">
        <v>2857.46</v>
      </c>
    </row>
    <row r="4003" spans="1:2">
      <c r="A4003" s="110">
        <v>42209</v>
      </c>
      <c r="B4003" s="116">
        <v>2807.36</v>
      </c>
    </row>
    <row r="4004" spans="1:2">
      <c r="A4004" s="110">
        <v>42208</v>
      </c>
      <c r="B4004" s="116">
        <v>2790.26</v>
      </c>
    </row>
    <row r="4005" spans="1:2">
      <c r="A4005" s="110">
        <v>42207</v>
      </c>
      <c r="B4005" s="116">
        <v>2765.1</v>
      </c>
    </row>
    <row r="4006" spans="1:2">
      <c r="A4006" s="110">
        <v>42206</v>
      </c>
      <c r="B4006" s="116">
        <v>2751.88</v>
      </c>
    </row>
    <row r="4007" spans="1:2">
      <c r="A4007" s="110">
        <v>42205</v>
      </c>
      <c r="B4007" s="116">
        <v>2751.88</v>
      </c>
    </row>
    <row r="4008" spans="1:2">
      <c r="A4008" s="110">
        <v>42204</v>
      </c>
      <c r="B4008" s="116">
        <v>2751.88</v>
      </c>
    </row>
    <row r="4009" spans="1:2">
      <c r="A4009" s="110">
        <v>42203</v>
      </c>
      <c r="B4009" s="116">
        <v>2751.88</v>
      </c>
    </row>
    <row r="4010" spans="1:2">
      <c r="A4010" s="110">
        <v>42202</v>
      </c>
      <c r="B4010" s="116">
        <v>2727.23</v>
      </c>
    </row>
    <row r="4011" spans="1:2">
      <c r="A4011" s="110">
        <v>42201</v>
      </c>
      <c r="B4011" s="116">
        <v>2713.04</v>
      </c>
    </row>
    <row r="4012" spans="1:2">
      <c r="A4012" s="110">
        <v>42200</v>
      </c>
      <c r="B4012" s="116">
        <v>2688.2</v>
      </c>
    </row>
    <row r="4013" spans="1:2">
      <c r="A4013" s="110">
        <v>42199</v>
      </c>
      <c r="B4013" s="116">
        <v>2693.54</v>
      </c>
    </row>
    <row r="4014" spans="1:2">
      <c r="A4014" s="110">
        <v>42198</v>
      </c>
      <c r="B4014" s="116">
        <v>2667.37</v>
      </c>
    </row>
    <row r="4015" spans="1:2">
      <c r="A4015" s="110">
        <v>42197</v>
      </c>
      <c r="B4015" s="116">
        <v>2667.37</v>
      </c>
    </row>
    <row r="4016" spans="1:2">
      <c r="A4016" s="110">
        <v>42196</v>
      </c>
      <c r="B4016" s="116">
        <v>2667.37</v>
      </c>
    </row>
    <row r="4017" spans="1:2">
      <c r="A4017" s="110">
        <v>42195</v>
      </c>
      <c r="B4017" s="116">
        <v>2670.79</v>
      </c>
    </row>
    <row r="4018" spans="1:2">
      <c r="A4018" s="110">
        <v>42194</v>
      </c>
      <c r="B4018" s="116">
        <v>2690.79</v>
      </c>
    </row>
    <row r="4019" spans="1:2">
      <c r="A4019" s="110">
        <v>42193</v>
      </c>
      <c r="B4019" s="116">
        <v>2690.15</v>
      </c>
    </row>
    <row r="4020" spans="1:2">
      <c r="A4020" s="110">
        <v>42192</v>
      </c>
      <c r="B4020" s="116">
        <v>2665.41</v>
      </c>
    </row>
    <row r="4021" spans="1:2">
      <c r="A4021" s="110">
        <v>42191</v>
      </c>
      <c r="B4021" s="116">
        <v>2642.97</v>
      </c>
    </row>
    <row r="4022" spans="1:2">
      <c r="A4022" s="110">
        <v>42190</v>
      </c>
      <c r="B4022" s="116">
        <v>2642.97</v>
      </c>
    </row>
    <row r="4023" spans="1:2">
      <c r="A4023" s="110">
        <v>42189</v>
      </c>
      <c r="B4023" s="116">
        <v>2642.97</v>
      </c>
    </row>
    <row r="4024" spans="1:2">
      <c r="A4024" s="110">
        <v>42188</v>
      </c>
      <c r="B4024" s="116">
        <v>2623.91</v>
      </c>
    </row>
    <row r="4025" spans="1:2">
      <c r="A4025" s="110">
        <v>42187</v>
      </c>
      <c r="B4025" s="116">
        <v>2626.8</v>
      </c>
    </row>
    <row r="4026" spans="1:2">
      <c r="A4026" s="110">
        <v>42186</v>
      </c>
      <c r="B4026" s="116">
        <v>2598.6799999999998</v>
      </c>
    </row>
    <row r="4027" spans="1:2">
      <c r="A4027" s="110">
        <v>42185</v>
      </c>
      <c r="B4027" s="116">
        <v>2585.11</v>
      </c>
    </row>
    <row r="4028" spans="1:2">
      <c r="A4028" s="110">
        <v>42184</v>
      </c>
      <c r="B4028" s="116">
        <v>2585.11</v>
      </c>
    </row>
    <row r="4029" spans="1:2">
      <c r="A4029" s="110">
        <v>42183</v>
      </c>
      <c r="B4029" s="116">
        <v>2585.11</v>
      </c>
    </row>
    <row r="4030" spans="1:2">
      <c r="A4030" s="110">
        <v>42182</v>
      </c>
      <c r="B4030" s="116">
        <v>2585.11</v>
      </c>
    </row>
    <row r="4031" spans="1:2">
      <c r="A4031" s="110">
        <v>42181</v>
      </c>
      <c r="B4031" s="116">
        <v>2556.21</v>
      </c>
    </row>
    <row r="4032" spans="1:2">
      <c r="A4032" s="110">
        <v>42180</v>
      </c>
      <c r="B4032" s="116">
        <v>2566.66</v>
      </c>
    </row>
    <row r="4033" spans="1:2">
      <c r="A4033" s="110">
        <v>42179</v>
      </c>
      <c r="B4033" s="116">
        <v>2550.7399999999998</v>
      </c>
    </row>
    <row r="4034" spans="1:2">
      <c r="A4034" s="110">
        <v>42178</v>
      </c>
      <c r="B4034" s="116">
        <v>2537.6799999999998</v>
      </c>
    </row>
    <row r="4035" spans="1:2">
      <c r="A4035" s="110">
        <v>42177</v>
      </c>
      <c r="B4035" s="116">
        <v>2548.1999999999998</v>
      </c>
    </row>
    <row r="4036" spans="1:2">
      <c r="A4036" s="110">
        <v>42176</v>
      </c>
      <c r="B4036" s="116">
        <v>2548.1999999999998</v>
      </c>
    </row>
    <row r="4037" spans="1:2">
      <c r="A4037" s="110">
        <v>42175</v>
      </c>
      <c r="B4037" s="116">
        <v>2548.1999999999998</v>
      </c>
    </row>
    <row r="4038" spans="1:2">
      <c r="A4038" s="110">
        <v>42174</v>
      </c>
      <c r="B4038" s="116">
        <v>2528.85</v>
      </c>
    </row>
    <row r="4039" spans="1:2">
      <c r="A4039" s="110">
        <v>42173</v>
      </c>
      <c r="B4039" s="116">
        <v>2550.4299999999998</v>
      </c>
    </row>
    <row r="4040" spans="1:2">
      <c r="A4040" s="110">
        <v>42172</v>
      </c>
      <c r="B4040" s="116">
        <v>2531.7199999999998</v>
      </c>
    </row>
    <row r="4041" spans="1:2">
      <c r="A4041" s="110">
        <v>42171</v>
      </c>
      <c r="B4041" s="116">
        <v>2535.91</v>
      </c>
    </row>
    <row r="4042" spans="1:2">
      <c r="A4042" s="110">
        <v>42170</v>
      </c>
      <c r="B4042" s="116">
        <v>2535.91</v>
      </c>
    </row>
    <row r="4043" spans="1:2">
      <c r="A4043" s="110">
        <v>42169</v>
      </c>
      <c r="B4043" s="116">
        <v>2535.91</v>
      </c>
    </row>
    <row r="4044" spans="1:2">
      <c r="A4044" s="110">
        <v>42168</v>
      </c>
      <c r="B4044" s="116">
        <v>2535.91</v>
      </c>
    </row>
    <row r="4045" spans="1:2">
      <c r="A4045" s="110">
        <v>42167</v>
      </c>
      <c r="B4045" s="116">
        <v>2538.5500000000002</v>
      </c>
    </row>
    <row r="4046" spans="1:2">
      <c r="A4046" s="110">
        <v>42166</v>
      </c>
      <c r="B4046" s="116">
        <v>2523</v>
      </c>
    </row>
    <row r="4047" spans="1:2">
      <c r="A4047" s="110">
        <v>42165</v>
      </c>
      <c r="B4047" s="116">
        <v>2569.17</v>
      </c>
    </row>
    <row r="4048" spans="1:2">
      <c r="A4048" s="110">
        <v>42164</v>
      </c>
      <c r="B4048" s="116">
        <v>2623.66</v>
      </c>
    </row>
    <row r="4049" spans="1:2">
      <c r="A4049" s="110">
        <v>42163</v>
      </c>
      <c r="B4049" s="116">
        <v>2623.66</v>
      </c>
    </row>
    <row r="4050" spans="1:2">
      <c r="A4050" s="110">
        <v>42162</v>
      </c>
      <c r="B4050" s="116">
        <v>2623.66</v>
      </c>
    </row>
    <row r="4051" spans="1:2">
      <c r="A4051" s="110">
        <v>42161</v>
      </c>
      <c r="B4051" s="116">
        <v>2623.66</v>
      </c>
    </row>
    <row r="4052" spans="1:2">
      <c r="A4052" s="110">
        <v>42160</v>
      </c>
      <c r="B4052" s="116">
        <v>2588.56</v>
      </c>
    </row>
    <row r="4053" spans="1:2">
      <c r="A4053" s="110">
        <v>42159</v>
      </c>
      <c r="B4053" s="116">
        <v>2571.92</v>
      </c>
    </row>
    <row r="4054" spans="1:2">
      <c r="A4054" s="110">
        <v>42158</v>
      </c>
      <c r="B4054" s="116">
        <v>2554.44</v>
      </c>
    </row>
    <row r="4055" spans="1:2">
      <c r="A4055" s="110">
        <v>42157</v>
      </c>
      <c r="B4055" s="116">
        <v>2549.29</v>
      </c>
    </row>
    <row r="4056" spans="1:2">
      <c r="A4056" s="110">
        <v>42156</v>
      </c>
      <c r="B4056" s="116">
        <v>2533.79</v>
      </c>
    </row>
    <row r="4057" spans="1:2">
      <c r="A4057" s="110">
        <v>42155</v>
      </c>
      <c r="B4057" s="116">
        <v>2533.79</v>
      </c>
    </row>
    <row r="4058" spans="1:2">
      <c r="A4058" s="110">
        <v>42154</v>
      </c>
      <c r="B4058" s="116">
        <v>2533.79</v>
      </c>
    </row>
    <row r="4059" spans="1:2">
      <c r="A4059" s="110">
        <v>42153</v>
      </c>
      <c r="B4059" s="116">
        <v>2549.9699999999998</v>
      </c>
    </row>
    <row r="4060" spans="1:2">
      <c r="A4060" s="110">
        <v>42152</v>
      </c>
      <c r="B4060" s="116">
        <v>2548.13</v>
      </c>
    </row>
    <row r="4061" spans="1:2">
      <c r="A4061" s="110">
        <v>42151</v>
      </c>
      <c r="B4061" s="116">
        <v>2542.5300000000002</v>
      </c>
    </row>
    <row r="4062" spans="1:2">
      <c r="A4062" s="110">
        <v>42150</v>
      </c>
      <c r="B4062" s="116">
        <v>2500.2199999999998</v>
      </c>
    </row>
    <row r="4063" spans="1:2">
      <c r="A4063" s="110">
        <v>42149</v>
      </c>
      <c r="B4063" s="116">
        <v>2500.2199999999998</v>
      </c>
    </row>
    <row r="4064" spans="1:2">
      <c r="A4064" s="110">
        <v>42148</v>
      </c>
      <c r="B4064" s="116">
        <v>2500.2199999999998</v>
      </c>
    </row>
    <row r="4065" spans="1:2">
      <c r="A4065" s="110">
        <v>42147</v>
      </c>
      <c r="B4065" s="116">
        <v>2500.2199999999998</v>
      </c>
    </row>
    <row r="4066" spans="1:2">
      <c r="A4066" s="110">
        <v>42146</v>
      </c>
      <c r="B4066" s="116">
        <v>2489.39</v>
      </c>
    </row>
    <row r="4067" spans="1:2">
      <c r="A4067" s="110">
        <v>42145</v>
      </c>
      <c r="B4067" s="116">
        <v>2503.37</v>
      </c>
    </row>
    <row r="4068" spans="1:2">
      <c r="A4068" s="110">
        <v>42144</v>
      </c>
      <c r="B4068" s="116">
        <v>2475.4499999999998</v>
      </c>
    </row>
    <row r="4069" spans="1:2">
      <c r="A4069" s="110">
        <v>42143</v>
      </c>
      <c r="B4069" s="116">
        <v>2417.0100000000002</v>
      </c>
    </row>
    <row r="4070" spans="1:2">
      <c r="A4070" s="110">
        <v>42142</v>
      </c>
      <c r="B4070" s="116">
        <v>2417.0100000000002</v>
      </c>
    </row>
    <row r="4071" spans="1:2">
      <c r="A4071" s="110">
        <v>42141</v>
      </c>
      <c r="B4071" s="116">
        <v>2417.0100000000002</v>
      </c>
    </row>
    <row r="4072" spans="1:2">
      <c r="A4072" s="110">
        <v>42140</v>
      </c>
      <c r="B4072" s="116">
        <v>2417.0100000000002</v>
      </c>
    </row>
    <row r="4073" spans="1:2">
      <c r="A4073" s="110">
        <v>42139</v>
      </c>
      <c r="B4073" s="116">
        <v>2389.4899999999998</v>
      </c>
    </row>
    <row r="4074" spans="1:2">
      <c r="A4074" s="110">
        <v>42138</v>
      </c>
      <c r="B4074" s="116">
        <v>2377.87</v>
      </c>
    </row>
    <row r="4075" spans="1:2">
      <c r="A4075" s="110">
        <v>42137</v>
      </c>
      <c r="B4075" s="116">
        <v>2386.77</v>
      </c>
    </row>
    <row r="4076" spans="1:2">
      <c r="A4076" s="110">
        <v>42136</v>
      </c>
      <c r="B4076" s="116">
        <v>2381.5300000000002</v>
      </c>
    </row>
    <row r="4077" spans="1:2">
      <c r="A4077" s="110">
        <v>42135</v>
      </c>
      <c r="B4077" s="116">
        <v>2360.58</v>
      </c>
    </row>
    <row r="4078" spans="1:2">
      <c r="A4078" s="110">
        <v>42134</v>
      </c>
      <c r="B4078" s="116">
        <v>2360.58</v>
      </c>
    </row>
    <row r="4079" spans="1:2">
      <c r="A4079" s="110">
        <v>42133</v>
      </c>
      <c r="B4079" s="116">
        <v>2360.58</v>
      </c>
    </row>
    <row r="4080" spans="1:2">
      <c r="A4080" s="110">
        <v>42132</v>
      </c>
      <c r="B4080" s="116">
        <v>2369.23</v>
      </c>
    </row>
    <row r="4081" spans="1:2">
      <c r="A4081" s="110">
        <v>42131</v>
      </c>
      <c r="B4081" s="116">
        <v>2362.41</v>
      </c>
    </row>
    <row r="4082" spans="1:2">
      <c r="A4082" s="110">
        <v>42130</v>
      </c>
      <c r="B4082" s="116">
        <v>2386.7199999999998</v>
      </c>
    </row>
    <row r="4083" spans="1:2">
      <c r="A4083" s="110">
        <v>42129</v>
      </c>
      <c r="B4083" s="116">
        <v>2408.17</v>
      </c>
    </row>
    <row r="4084" spans="1:2">
      <c r="A4084" s="110">
        <v>42128</v>
      </c>
      <c r="B4084" s="116">
        <v>2393.58</v>
      </c>
    </row>
    <row r="4085" spans="1:2">
      <c r="A4085" s="110">
        <v>42127</v>
      </c>
      <c r="B4085" s="116">
        <v>2393.58</v>
      </c>
    </row>
    <row r="4086" spans="1:2">
      <c r="A4086" s="110">
        <v>42126</v>
      </c>
      <c r="B4086" s="116">
        <v>2393.58</v>
      </c>
    </row>
    <row r="4087" spans="1:2">
      <c r="A4087" s="110">
        <v>42125</v>
      </c>
      <c r="B4087" s="116">
        <v>2393.58</v>
      </c>
    </row>
    <row r="4088" spans="1:2">
      <c r="A4088" s="110">
        <v>42124</v>
      </c>
      <c r="B4088" s="116">
        <v>2388.06</v>
      </c>
    </row>
    <row r="4089" spans="1:2">
      <c r="A4089" s="110">
        <v>42123</v>
      </c>
      <c r="B4089" s="116">
        <v>2393.42</v>
      </c>
    </row>
    <row r="4090" spans="1:2">
      <c r="A4090" s="110">
        <v>42122</v>
      </c>
      <c r="B4090" s="116">
        <v>2419.81</v>
      </c>
    </row>
    <row r="4091" spans="1:2">
      <c r="A4091" s="110">
        <v>42121</v>
      </c>
      <c r="B4091" s="116">
        <v>2461.17</v>
      </c>
    </row>
    <row r="4092" spans="1:2">
      <c r="A4092" s="110">
        <v>42120</v>
      </c>
      <c r="B4092" s="116">
        <v>2461.17</v>
      </c>
    </row>
    <row r="4093" spans="1:2">
      <c r="A4093" s="110">
        <v>42119</v>
      </c>
      <c r="B4093" s="116">
        <v>2461.17</v>
      </c>
    </row>
    <row r="4094" spans="1:2">
      <c r="A4094" s="110">
        <v>42118</v>
      </c>
      <c r="B4094" s="116">
        <v>2471.21</v>
      </c>
    </row>
    <row r="4095" spans="1:2">
      <c r="A4095" s="110">
        <v>42117</v>
      </c>
      <c r="B4095" s="116">
        <v>2488.5</v>
      </c>
    </row>
    <row r="4096" spans="1:2">
      <c r="A4096" s="110">
        <v>42116</v>
      </c>
      <c r="B4096" s="116">
        <v>2469.0300000000002</v>
      </c>
    </row>
    <row r="4097" spans="1:2">
      <c r="A4097" s="110">
        <v>42115</v>
      </c>
      <c r="B4097" s="116">
        <v>2487.0700000000002</v>
      </c>
    </row>
    <row r="4098" spans="1:2">
      <c r="A4098" s="110">
        <v>42114</v>
      </c>
      <c r="B4098" s="116">
        <v>2495.0100000000002</v>
      </c>
    </row>
    <row r="4099" spans="1:2">
      <c r="A4099" s="110">
        <v>42113</v>
      </c>
      <c r="B4099" s="116">
        <v>2495.0100000000002</v>
      </c>
    </row>
    <row r="4100" spans="1:2">
      <c r="A4100" s="110">
        <v>42112</v>
      </c>
      <c r="B4100" s="116">
        <v>2495.0100000000002</v>
      </c>
    </row>
    <row r="4101" spans="1:2">
      <c r="A4101" s="110">
        <v>42111</v>
      </c>
      <c r="B4101" s="116">
        <v>2493.9299999999998</v>
      </c>
    </row>
    <row r="4102" spans="1:2">
      <c r="A4102" s="110">
        <v>42110</v>
      </c>
      <c r="B4102" s="116">
        <v>2534.63</v>
      </c>
    </row>
    <row r="4103" spans="1:2">
      <c r="A4103" s="110">
        <v>42109</v>
      </c>
      <c r="B4103" s="116">
        <v>2550.83</v>
      </c>
    </row>
    <row r="4104" spans="1:2">
      <c r="A4104" s="110">
        <v>42108</v>
      </c>
      <c r="B4104" s="116">
        <v>2537.33</v>
      </c>
    </row>
    <row r="4105" spans="1:2">
      <c r="A4105" s="110">
        <v>42107</v>
      </c>
      <c r="B4105" s="116">
        <v>2516.08</v>
      </c>
    </row>
    <row r="4106" spans="1:2">
      <c r="A4106" s="110">
        <v>42106</v>
      </c>
      <c r="B4106" s="116">
        <v>2516.08</v>
      </c>
    </row>
    <row r="4107" spans="1:2">
      <c r="A4107" s="110">
        <v>42105</v>
      </c>
      <c r="B4107" s="116">
        <v>2516.08</v>
      </c>
    </row>
    <row r="4108" spans="1:2">
      <c r="A4108" s="110">
        <v>42104</v>
      </c>
      <c r="B4108" s="116">
        <v>2494.77</v>
      </c>
    </row>
    <row r="4109" spans="1:2">
      <c r="A4109" s="110">
        <v>42103</v>
      </c>
      <c r="B4109" s="116">
        <v>2490.9</v>
      </c>
    </row>
    <row r="4110" spans="1:2">
      <c r="A4110" s="110">
        <v>42102</v>
      </c>
      <c r="B4110" s="116">
        <v>2518.0500000000002</v>
      </c>
    </row>
    <row r="4111" spans="1:2">
      <c r="A4111" s="110">
        <v>42101</v>
      </c>
      <c r="B4111" s="116">
        <v>2522.71</v>
      </c>
    </row>
    <row r="4112" spans="1:2">
      <c r="A4112" s="110">
        <v>42100</v>
      </c>
      <c r="B4112" s="116">
        <v>2576.41</v>
      </c>
    </row>
    <row r="4113" spans="1:2">
      <c r="A4113" s="110">
        <v>42099</v>
      </c>
      <c r="B4113" s="116">
        <v>2576.41</v>
      </c>
    </row>
    <row r="4114" spans="1:2">
      <c r="A4114" s="110">
        <v>42098</v>
      </c>
      <c r="B4114" s="116">
        <v>2576.41</v>
      </c>
    </row>
    <row r="4115" spans="1:2">
      <c r="A4115" s="110">
        <v>42097</v>
      </c>
      <c r="B4115" s="116">
        <v>2576.41</v>
      </c>
    </row>
    <row r="4116" spans="1:2">
      <c r="A4116" s="110">
        <v>42096</v>
      </c>
      <c r="B4116" s="116">
        <v>2576.41</v>
      </c>
    </row>
    <row r="4117" spans="1:2">
      <c r="A4117" s="110">
        <v>42095</v>
      </c>
      <c r="B4117" s="116">
        <v>2598.36</v>
      </c>
    </row>
    <row r="4118" spans="1:2">
      <c r="A4118" s="110">
        <v>42094</v>
      </c>
      <c r="B4118" s="116">
        <v>2576.0500000000002</v>
      </c>
    </row>
    <row r="4119" spans="1:2">
      <c r="A4119" s="110">
        <v>42093</v>
      </c>
      <c r="B4119" s="116">
        <v>2556.85</v>
      </c>
    </row>
    <row r="4120" spans="1:2">
      <c r="A4120" s="110">
        <v>42092</v>
      </c>
      <c r="B4120" s="116">
        <v>2556.85</v>
      </c>
    </row>
    <row r="4121" spans="1:2">
      <c r="A4121" s="110">
        <v>42091</v>
      </c>
      <c r="B4121" s="116">
        <v>2556.85</v>
      </c>
    </row>
    <row r="4122" spans="1:2">
      <c r="A4122" s="110">
        <v>42090</v>
      </c>
      <c r="B4122" s="116">
        <v>2551.3000000000002</v>
      </c>
    </row>
    <row r="4123" spans="1:2">
      <c r="A4123" s="110">
        <v>42089</v>
      </c>
      <c r="B4123" s="116">
        <v>2535.5500000000002</v>
      </c>
    </row>
    <row r="4124" spans="1:2">
      <c r="A4124" s="110">
        <v>42088</v>
      </c>
      <c r="B4124" s="116">
        <v>2526.79</v>
      </c>
    </row>
    <row r="4125" spans="1:2">
      <c r="A4125" s="110">
        <v>42087</v>
      </c>
      <c r="B4125" s="116">
        <v>2587.71</v>
      </c>
    </row>
    <row r="4126" spans="1:2">
      <c r="A4126" s="110">
        <v>42086</v>
      </c>
      <c r="B4126" s="116">
        <v>2587.71</v>
      </c>
    </row>
    <row r="4127" spans="1:2">
      <c r="A4127" s="110">
        <v>42085</v>
      </c>
      <c r="B4127" s="116">
        <v>2587.71</v>
      </c>
    </row>
    <row r="4128" spans="1:2">
      <c r="A4128" s="110">
        <v>42084</v>
      </c>
      <c r="B4128" s="116">
        <v>2587.71</v>
      </c>
    </row>
    <row r="4129" spans="1:2">
      <c r="A4129" s="110">
        <v>42083</v>
      </c>
      <c r="B4129" s="116">
        <v>2613.38</v>
      </c>
    </row>
    <row r="4130" spans="1:2">
      <c r="A4130" s="110">
        <v>42082</v>
      </c>
      <c r="B4130" s="116">
        <v>2651.49</v>
      </c>
    </row>
    <row r="4131" spans="1:2">
      <c r="A4131" s="110">
        <v>42081</v>
      </c>
      <c r="B4131" s="116">
        <v>2677.97</v>
      </c>
    </row>
    <row r="4132" spans="1:2">
      <c r="A4132" s="110">
        <v>42080</v>
      </c>
      <c r="B4132" s="116">
        <v>2675.08</v>
      </c>
    </row>
    <row r="4133" spans="1:2">
      <c r="A4133" s="110">
        <v>42079</v>
      </c>
      <c r="B4133" s="116">
        <v>2661.52</v>
      </c>
    </row>
    <row r="4134" spans="1:2">
      <c r="A4134" s="110">
        <v>42078</v>
      </c>
      <c r="B4134" s="116">
        <v>2661.52</v>
      </c>
    </row>
    <row r="4135" spans="1:2">
      <c r="A4135" s="110">
        <v>42077</v>
      </c>
      <c r="B4135" s="116">
        <v>2661.52</v>
      </c>
    </row>
    <row r="4136" spans="1:2">
      <c r="A4136" s="110">
        <v>42076</v>
      </c>
      <c r="B4136" s="116">
        <v>2610.08</v>
      </c>
    </row>
    <row r="4137" spans="1:2">
      <c r="A4137" s="110">
        <v>42075</v>
      </c>
      <c r="B4137" s="116">
        <v>2633.65</v>
      </c>
    </row>
    <row r="4138" spans="1:2">
      <c r="A4138" s="110">
        <v>42074</v>
      </c>
      <c r="B4138" s="116">
        <v>2618.79</v>
      </c>
    </row>
    <row r="4139" spans="1:2">
      <c r="A4139" s="110">
        <v>42073</v>
      </c>
      <c r="B4139" s="116">
        <v>2592.86</v>
      </c>
    </row>
    <row r="4140" spans="1:2">
      <c r="A4140" s="110">
        <v>42072</v>
      </c>
      <c r="B4140" s="116">
        <v>2565.61</v>
      </c>
    </row>
    <row r="4141" spans="1:2">
      <c r="A4141" s="110">
        <v>42071</v>
      </c>
      <c r="B4141" s="116">
        <v>2565.61</v>
      </c>
    </row>
    <row r="4142" spans="1:2">
      <c r="A4142" s="110">
        <v>42070</v>
      </c>
      <c r="B4142" s="116">
        <v>2565.61</v>
      </c>
    </row>
    <row r="4143" spans="1:2">
      <c r="A4143" s="110">
        <v>42069</v>
      </c>
      <c r="B4143" s="116">
        <v>2543.4699999999998</v>
      </c>
    </row>
    <row r="4144" spans="1:2">
      <c r="A4144" s="110">
        <v>42068</v>
      </c>
      <c r="B4144" s="116">
        <v>2565.9</v>
      </c>
    </row>
    <row r="4145" spans="1:2">
      <c r="A4145" s="110">
        <v>42067</v>
      </c>
      <c r="B4145" s="116">
        <v>2555.08</v>
      </c>
    </row>
    <row r="4146" spans="1:2">
      <c r="A4146" s="110">
        <v>42066</v>
      </c>
      <c r="B4146" s="116">
        <v>2522.0300000000002</v>
      </c>
    </row>
    <row r="4147" spans="1:2">
      <c r="A4147" s="110">
        <v>42065</v>
      </c>
      <c r="B4147" s="116">
        <v>2496.9899999999998</v>
      </c>
    </row>
    <row r="4148" spans="1:2">
      <c r="A4148" s="110">
        <v>42064</v>
      </c>
      <c r="B4148" s="116">
        <v>2496.9899999999998</v>
      </c>
    </row>
    <row r="4149" spans="1:2">
      <c r="A4149" s="110">
        <v>42063</v>
      </c>
      <c r="B4149" s="116">
        <v>2496.9899999999998</v>
      </c>
    </row>
    <row r="4150" spans="1:2">
      <c r="A4150" s="110">
        <v>42062</v>
      </c>
      <c r="B4150" s="116">
        <v>2484.58</v>
      </c>
    </row>
    <row r="4151" spans="1:2">
      <c r="A4151" s="110">
        <v>42061</v>
      </c>
      <c r="B4151" s="116">
        <v>2489.41</v>
      </c>
    </row>
    <row r="4152" spans="1:2">
      <c r="A4152" s="110">
        <v>42060</v>
      </c>
      <c r="B4152" s="116">
        <v>2500.59</v>
      </c>
    </row>
    <row r="4153" spans="1:2">
      <c r="A4153" s="110">
        <v>42059</v>
      </c>
      <c r="B4153" s="116">
        <v>2489.81</v>
      </c>
    </row>
    <row r="4154" spans="1:2">
      <c r="A4154" s="110">
        <v>42058</v>
      </c>
      <c r="B4154" s="116">
        <v>2455.54</v>
      </c>
    </row>
    <row r="4155" spans="1:2">
      <c r="A4155" s="110">
        <v>42057</v>
      </c>
      <c r="B4155" s="116">
        <v>2455.54</v>
      </c>
    </row>
    <row r="4156" spans="1:2">
      <c r="A4156" s="110">
        <v>42056</v>
      </c>
      <c r="B4156" s="116">
        <v>2455.54</v>
      </c>
    </row>
    <row r="4157" spans="1:2">
      <c r="A4157" s="110">
        <v>42055</v>
      </c>
      <c r="B4157" s="116">
        <v>2445.16</v>
      </c>
    </row>
    <row r="4158" spans="1:2">
      <c r="A4158" s="110">
        <v>42054</v>
      </c>
      <c r="B4158" s="116">
        <v>2429.71</v>
      </c>
    </row>
    <row r="4159" spans="1:2">
      <c r="A4159" s="110">
        <v>42053</v>
      </c>
      <c r="B4159" s="116">
        <v>2416.37</v>
      </c>
    </row>
    <row r="4160" spans="1:2">
      <c r="A4160" s="110">
        <v>42052</v>
      </c>
      <c r="B4160" s="116">
        <v>2376.23</v>
      </c>
    </row>
    <row r="4161" spans="1:2">
      <c r="A4161" s="110">
        <v>42051</v>
      </c>
      <c r="B4161" s="116">
        <v>2376.23</v>
      </c>
    </row>
    <row r="4162" spans="1:2">
      <c r="A4162" s="110">
        <v>42050</v>
      </c>
      <c r="B4162" s="116">
        <v>2376.23</v>
      </c>
    </row>
    <row r="4163" spans="1:2">
      <c r="A4163" s="110">
        <v>42049</v>
      </c>
      <c r="B4163" s="116">
        <v>2376.23</v>
      </c>
    </row>
    <row r="4164" spans="1:2">
      <c r="A4164" s="110">
        <v>42048</v>
      </c>
      <c r="B4164" s="116">
        <v>2401.0300000000002</v>
      </c>
    </row>
    <row r="4165" spans="1:2">
      <c r="A4165" s="110">
        <v>42047</v>
      </c>
      <c r="B4165" s="116">
        <v>2416.61</v>
      </c>
    </row>
    <row r="4166" spans="1:2">
      <c r="A4166" s="110">
        <v>42046</v>
      </c>
      <c r="B4166" s="116">
        <v>2380.79</v>
      </c>
    </row>
    <row r="4167" spans="1:2">
      <c r="A4167" s="110">
        <v>42045</v>
      </c>
      <c r="B4167" s="116">
        <v>2371.31</v>
      </c>
    </row>
    <row r="4168" spans="1:2">
      <c r="A4168" s="110">
        <v>42044</v>
      </c>
      <c r="B4168" s="116">
        <v>2384.7600000000002</v>
      </c>
    </row>
    <row r="4169" spans="1:2">
      <c r="A4169" s="110">
        <v>42043</v>
      </c>
      <c r="B4169" s="116">
        <v>2384.7600000000002</v>
      </c>
    </row>
    <row r="4170" spans="1:2">
      <c r="A4170" s="110">
        <v>42042</v>
      </c>
      <c r="B4170" s="116">
        <v>2384.7600000000002</v>
      </c>
    </row>
    <row r="4171" spans="1:2">
      <c r="A4171" s="110">
        <v>42041</v>
      </c>
      <c r="B4171" s="116">
        <v>2384.5300000000002</v>
      </c>
    </row>
    <row r="4172" spans="1:2">
      <c r="A4172" s="110">
        <v>42040</v>
      </c>
      <c r="B4172" s="116">
        <v>2381.91</v>
      </c>
    </row>
    <row r="4173" spans="1:2">
      <c r="A4173" s="110">
        <v>42039</v>
      </c>
      <c r="B4173" s="116">
        <v>2374.7199999999998</v>
      </c>
    </row>
    <row r="4174" spans="1:2">
      <c r="A4174" s="110">
        <v>42038</v>
      </c>
      <c r="B4174" s="116">
        <v>2407.29</v>
      </c>
    </row>
    <row r="4175" spans="1:2">
      <c r="A4175" s="110">
        <v>42037</v>
      </c>
      <c r="B4175" s="116">
        <v>2441.1</v>
      </c>
    </row>
    <row r="4176" spans="1:2">
      <c r="A4176" s="110">
        <v>42036</v>
      </c>
      <c r="B4176" s="116">
        <v>2441.1</v>
      </c>
    </row>
    <row r="4177" spans="1:2">
      <c r="A4177" s="110">
        <v>42035</v>
      </c>
      <c r="B4177" s="116">
        <v>2441.1</v>
      </c>
    </row>
    <row r="4178" spans="1:2">
      <c r="A4178" s="110">
        <v>42034</v>
      </c>
      <c r="B4178" s="116">
        <v>2397.35</v>
      </c>
    </row>
    <row r="4179" spans="1:2">
      <c r="A4179" s="110">
        <v>42033</v>
      </c>
      <c r="B4179" s="116">
        <v>2362.42</v>
      </c>
    </row>
    <row r="4180" spans="1:2">
      <c r="A4180" s="110">
        <v>42032</v>
      </c>
      <c r="B4180" s="116">
        <v>2381.11</v>
      </c>
    </row>
    <row r="4181" spans="1:2">
      <c r="A4181" s="110">
        <v>42031</v>
      </c>
      <c r="B4181" s="116">
        <v>2386.2800000000002</v>
      </c>
    </row>
    <row r="4182" spans="1:2">
      <c r="A4182" s="110">
        <v>42030</v>
      </c>
      <c r="B4182" s="116">
        <v>2386.5</v>
      </c>
    </row>
    <row r="4183" spans="1:2">
      <c r="A4183" s="110">
        <v>42029</v>
      </c>
      <c r="B4183" s="116">
        <v>2386.5</v>
      </c>
    </row>
    <row r="4184" spans="1:2">
      <c r="A4184" s="110">
        <v>42028</v>
      </c>
      <c r="B4184" s="116">
        <v>2386.5</v>
      </c>
    </row>
    <row r="4185" spans="1:2">
      <c r="A4185" s="110">
        <v>42027</v>
      </c>
      <c r="B4185" s="116">
        <v>2370.75</v>
      </c>
    </row>
    <row r="4186" spans="1:2">
      <c r="A4186" s="110">
        <v>42026</v>
      </c>
      <c r="B4186" s="116">
        <v>2361.54</v>
      </c>
    </row>
    <row r="4187" spans="1:2">
      <c r="A4187" s="110">
        <v>42025</v>
      </c>
      <c r="B4187" s="116">
        <v>2373.44</v>
      </c>
    </row>
    <row r="4188" spans="1:2">
      <c r="A4188" s="110">
        <v>42024</v>
      </c>
      <c r="B4188" s="116">
        <v>2383.91</v>
      </c>
    </row>
    <row r="4189" spans="1:2">
      <c r="A4189" s="110">
        <v>42023</v>
      </c>
      <c r="B4189" s="116">
        <v>2383.91</v>
      </c>
    </row>
    <row r="4190" spans="1:2">
      <c r="A4190" s="110">
        <v>42022</v>
      </c>
      <c r="B4190" s="116">
        <v>2383.91</v>
      </c>
    </row>
    <row r="4191" spans="1:2">
      <c r="A4191" s="110">
        <v>42021</v>
      </c>
      <c r="B4191" s="116">
        <v>2383.91</v>
      </c>
    </row>
    <row r="4192" spans="1:2">
      <c r="A4192" s="110">
        <v>42020</v>
      </c>
      <c r="B4192" s="116">
        <v>2398.91</v>
      </c>
    </row>
    <row r="4193" spans="1:2">
      <c r="A4193" s="110">
        <v>42019</v>
      </c>
      <c r="B4193" s="116">
        <v>2438.79</v>
      </c>
    </row>
    <row r="4194" spans="1:2">
      <c r="A4194" s="110">
        <v>42018</v>
      </c>
      <c r="B4194" s="116">
        <v>2442.0300000000002</v>
      </c>
    </row>
    <row r="4195" spans="1:2">
      <c r="A4195" s="110">
        <v>42017</v>
      </c>
      <c r="B4195" s="116">
        <v>2406.71</v>
      </c>
    </row>
    <row r="4196" spans="1:2">
      <c r="A4196" s="110">
        <v>42016</v>
      </c>
      <c r="B4196" s="116">
        <v>2406.71</v>
      </c>
    </row>
    <row r="4197" spans="1:2">
      <c r="A4197" s="110">
        <v>42015</v>
      </c>
      <c r="B4197" s="116">
        <v>2406.71</v>
      </c>
    </row>
    <row r="4198" spans="1:2">
      <c r="A4198" s="110">
        <v>42014</v>
      </c>
      <c r="B4198" s="116">
        <v>2406.71</v>
      </c>
    </row>
    <row r="4199" spans="1:2">
      <c r="A4199" s="110">
        <v>42013</v>
      </c>
      <c r="B4199" s="116">
        <v>2405.0300000000002</v>
      </c>
    </row>
    <row r="4200" spans="1:2">
      <c r="A4200" s="110">
        <v>42012</v>
      </c>
      <c r="B4200" s="116">
        <v>2434.31</v>
      </c>
    </row>
    <row r="4201" spans="1:2">
      <c r="A4201" s="110">
        <v>42011</v>
      </c>
      <c r="B4201" s="116">
        <v>2452.11</v>
      </c>
    </row>
    <row r="4202" spans="1:2">
      <c r="A4202" s="110">
        <v>42010</v>
      </c>
      <c r="B4202" s="116">
        <v>2412.8200000000002</v>
      </c>
    </row>
    <row r="4203" spans="1:2">
      <c r="A4203" s="110">
        <v>42009</v>
      </c>
      <c r="B4203" s="116">
        <v>2383.37</v>
      </c>
    </row>
    <row r="4204" spans="1:2">
      <c r="A4204" s="110">
        <v>42008</v>
      </c>
      <c r="B4204" s="116">
        <v>2383.37</v>
      </c>
    </row>
    <row r="4205" spans="1:2">
      <c r="A4205" s="110">
        <v>42007</v>
      </c>
      <c r="B4205" s="116">
        <v>2383.37</v>
      </c>
    </row>
    <row r="4206" spans="1:2">
      <c r="A4206" s="110">
        <v>42006</v>
      </c>
      <c r="B4206" s="116">
        <v>2392.46</v>
      </c>
    </row>
    <row r="4207" spans="1:2">
      <c r="A4207" s="110">
        <v>42005</v>
      </c>
      <c r="B4207" s="116">
        <v>2392.46</v>
      </c>
    </row>
    <row r="4208" spans="1:2">
      <c r="A4208" s="110">
        <v>42004</v>
      </c>
      <c r="B4208" s="116">
        <v>2392.46</v>
      </c>
    </row>
    <row r="4209" spans="1:2">
      <c r="A4209" s="110">
        <v>42003</v>
      </c>
      <c r="B4209" s="116">
        <v>2378.56</v>
      </c>
    </row>
    <row r="4210" spans="1:2">
      <c r="A4210" s="110">
        <v>42002</v>
      </c>
      <c r="B4210" s="116">
        <v>2358.46</v>
      </c>
    </row>
    <row r="4211" spans="1:2">
      <c r="A4211" s="110">
        <v>42001</v>
      </c>
      <c r="B4211" s="116">
        <v>2358.46</v>
      </c>
    </row>
    <row r="4212" spans="1:2">
      <c r="A4212" s="110">
        <v>42000</v>
      </c>
      <c r="B4212" s="116">
        <v>2358.46</v>
      </c>
    </row>
    <row r="4213" spans="1:2">
      <c r="A4213" s="110">
        <v>41999</v>
      </c>
      <c r="B4213" s="116">
        <v>2346.9</v>
      </c>
    </row>
    <row r="4214" spans="1:2">
      <c r="A4214" s="110">
        <v>41998</v>
      </c>
      <c r="B4214" s="116">
        <v>2346.9</v>
      </c>
    </row>
    <row r="4215" spans="1:2">
      <c r="A4215" s="110">
        <v>41997</v>
      </c>
      <c r="B4215" s="116">
        <v>2342.5700000000002</v>
      </c>
    </row>
    <row r="4216" spans="1:2">
      <c r="A4216" s="110">
        <v>41996</v>
      </c>
      <c r="B4216" s="116">
        <v>2316.9299999999998</v>
      </c>
    </row>
    <row r="4217" spans="1:2">
      <c r="A4217" s="110">
        <v>41995</v>
      </c>
      <c r="B4217" s="116">
        <v>2297.14</v>
      </c>
    </row>
    <row r="4218" spans="1:2">
      <c r="A4218" s="110">
        <v>41994</v>
      </c>
      <c r="B4218" s="116">
        <v>2297.14</v>
      </c>
    </row>
    <row r="4219" spans="1:2">
      <c r="A4219" s="110">
        <v>41993</v>
      </c>
      <c r="B4219" s="116">
        <v>2297.14</v>
      </c>
    </row>
    <row r="4220" spans="1:2">
      <c r="A4220" s="110">
        <v>41992</v>
      </c>
      <c r="B4220" s="116">
        <v>2334.98</v>
      </c>
    </row>
    <row r="4221" spans="1:2">
      <c r="A4221" s="110">
        <v>41991</v>
      </c>
      <c r="B4221" s="116">
        <v>2412.79</v>
      </c>
    </row>
    <row r="4222" spans="1:2">
      <c r="A4222" s="110">
        <v>41990</v>
      </c>
      <c r="B4222" s="116">
        <v>2446.35</v>
      </c>
    </row>
    <row r="4223" spans="1:2">
      <c r="A4223" s="110">
        <v>41989</v>
      </c>
      <c r="B4223" s="116">
        <v>2414.39</v>
      </c>
    </row>
    <row r="4224" spans="1:2">
      <c r="A4224" s="110">
        <v>41988</v>
      </c>
      <c r="B4224" s="116">
        <v>2405.31</v>
      </c>
    </row>
    <row r="4225" spans="1:2">
      <c r="A4225" s="110">
        <v>41987</v>
      </c>
      <c r="B4225" s="116">
        <v>2405.31</v>
      </c>
    </row>
    <row r="4226" spans="1:2">
      <c r="A4226" s="110">
        <v>41986</v>
      </c>
      <c r="B4226" s="116">
        <v>2405.31</v>
      </c>
    </row>
    <row r="4227" spans="1:2">
      <c r="A4227" s="110">
        <v>41985</v>
      </c>
      <c r="B4227" s="116">
        <v>2423.56</v>
      </c>
    </row>
    <row r="4228" spans="1:2">
      <c r="A4228" s="110">
        <v>41984</v>
      </c>
      <c r="B4228" s="116">
        <v>2381.96</v>
      </c>
    </row>
    <row r="4229" spans="1:2">
      <c r="A4229" s="110">
        <v>41983</v>
      </c>
      <c r="B4229" s="116">
        <v>2350.0100000000002</v>
      </c>
    </row>
    <row r="4230" spans="1:2">
      <c r="A4230" s="110">
        <v>41982</v>
      </c>
      <c r="B4230" s="116">
        <v>2304.12</v>
      </c>
    </row>
    <row r="4231" spans="1:2">
      <c r="A4231" s="110">
        <v>41981</v>
      </c>
      <c r="B4231" s="116">
        <v>2304.12</v>
      </c>
    </row>
    <row r="4232" spans="1:2">
      <c r="A4232" s="110">
        <v>41980</v>
      </c>
      <c r="B4232" s="116">
        <v>2304.12</v>
      </c>
    </row>
    <row r="4233" spans="1:2">
      <c r="A4233" s="110">
        <v>41979</v>
      </c>
      <c r="B4233" s="116">
        <v>2304.12</v>
      </c>
    </row>
    <row r="4234" spans="1:2">
      <c r="A4234" s="110">
        <v>41978</v>
      </c>
      <c r="B4234" s="116">
        <v>2284.2399999999998</v>
      </c>
    </row>
    <row r="4235" spans="1:2">
      <c r="A4235" s="110">
        <v>41977</v>
      </c>
      <c r="B4235" s="116">
        <v>2286.0300000000002</v>
      </c>
    </row>
    <row r="4236" spans="1:2">
      <c r="A4236" s="110">
        <v>41976</v>
      </c>
      <c r="B4236" s="116">
        <v>2293.4699999999998</v>
      </c>
    </row>
    <row r="4237" spans="1:2">
      <c r="A4237" s="110">
        <v>41975</v>
      </c>
      <c r="B4237" s="116">
        <v>2252.36</v>
      </c>
    </row>
    <row r="4238" spans="1:2">
      <c r="A4238" s="110">
        <v>41974</v>
      </c>
      <c r="B4238" s="116">
        <v>2206.19</v>
      </c>
    </row>
    <row r="4239" spans="1:2">
      <c r="A4239" s="110">
        <v>41973</v>
      </c>
      <c r="B4239" s="116">
        <v>2206.19</v>
      </c>
    </row>
    <row r="4240" spans="1:2">
      <c r="A4240" s="110">
        <v>41972</v>
      </c>
      <c r="B4240" s="116">
        <v>2206.19</v>
      </c>
    </row>
    <row r="4241" spans="1:2">
      <c r="A4241" s="110">
        <v>41971</v>
      </c>
      <c r="B4241" s="116">
        <v>2165.15</v>
      </c>
    </row>
    <row r="4242" spans="1:2">
      <c r="A4242" s="110">
        <v>41970</v>
      </c>
      <c r="B4242" s="116">
        <v>2165.15</v>
      </c>
    </row>
    <row r="4243" spans="1:2">
      <c r="A4243" s="110">
        <v>41969</v>
      </c>
      <c r="B4243" s="116">
        <v>2162.15</v>
      </c>
    </row>
    <row r="4244" spans="1:2">
      <c r="A4244" s="110">
        <v>41968</v>
      </c>
      <c r="B4244" s="116">
        <v>2158.12</v>
      </c>
    </row>
    <row r="4245" spans="1:2">
      <c r="A4245" s="110">
        <v>41967</v>
      </c>
      <c r="B4245" s="116">
        <v>2142.02</v>
      </c>
    </row>
    <row r="4246" spans="1:2">
      <c r="A4246" s="110">
        <v>41966</v>
      </c>
      <c r="B4246" s="116">
        <v>2142.02</v>
      </c>
    </row>
    <row r="4247" spans="1:2">
      <c r="A4247" s="110">
        <v>41965</v>
      </c>
      <c r="B4247" s="116">
        <v>2142.02</v>
      </c>
    </row>
    <row r="4248" spans="1:2">
      <c r="A4248" s="110">
        <v>41964</v>
      </c>
      <c r="B4248" s="116">
        <v>2156.9299999999998</v>
      </c>
    </row>
    <row r="4249" spans="1:2">
      <c r="A4249" s="110">
        <v>41963</v>
      </c>
      <c r="B4249" s="116">
        <v>2156.73</v>
      </c>
    </row>
    <row r="4250" spans="1:2">
      <c r="A4250" s="110">
        <v>41962</v>
      </c>
      <c r="B4250" s="116">
        <v>2158.58</v>
      </c>
    </row>
    <row r="4251" spans="1:2">
      <c r="A4251" s="110">
        <v>41961</v>
      </c>
      <c r="B4251" s="116">
        <v>2160.4699999999998</v>
      </c>
    </row>
    <row r="4252" spans="1:2">
      <c r="A4252" s="110">
        <v>41960</v>
      </c>
      <c r="B4252" s="116">
        <v>2160.4699999999998</v>
      </c>
    </row>
    <row r="4253" spans="1:2">
      <c r="A4253" s="110">
        <v>41959</v>
      </c>
      <c r="B4253" s="116">
        <v>2160.4699999999998</v>
      </c>
    </row>
    <row r="4254" spans="1:2">
      <c r="A4254" s="110">
        <v>41958</v>
      </c>
      <c r="B4254" s="116">
        <v>2160.4699999999998</v>
      </c>
    </row>
    <row r="4255" spans="1:2">
      <c r="A4255" s="110">
        <v>41957</v>
      </c>
      <c r="B4255" s="116">
        <v>2133.0300000000002</v>
      </c>
    </row>
    <row r="4256" spans="1:2">
      <c r="A4256" s="110">
        <v>41956</v>
      </c>
      <c r="B4256" s="116">
        <v>2115.59</v>
      </c>
    </row>
    <row r="4257" spans="1:2">
      <c r="A4257" s="110">
        <v>41955</v>
      </c>
      <c r="B4257" s="116">
        <v>2103.12</v>
      </c>
    </row>
    <row r="4258" spans="1:2">
      <c r="A4258" s="110">
        <v>41954</v>
      </c>
      <c r="B4258" s="116">
        <v>2103.12</v>
      </c>
    </row>
    <row r="4259" spans="1:2">
      <c r="A4259" s="110">
        <v>41953</v>
      </c>
      <c r="B4259" s="116">
        <v>2103.25</v>
      </c>
    </row>
    <row r="4260" spans="1:2">
      <c r="A4260" s="110">
        <v>41952</v>
      </c>
      <c r="B4260" s="116">
        <v>2103.25</v>
      </c>
    </row>
    <row r="4261" spans="1:2">
      <c r="A4261" s="110">
        <v>41951</v>
      </c>
      <c r="B4261" s="116">
        <v>2103.25</v>
      </c>
    </row>
    <row r="4262" spans="1:2">
      <c r="A4262" s="110">
        <v>41950</v>
      </c>
      <c r="B4262" s="116">
        <v>2086.86</v>
      </c>
    </row>
    <row r="4263" spans="1:2">
      <c r="A4263" s="110">
        <v>41949</v>
      </c>
      <c r="B4263" s="116">
        <v>2081.2399999999998</v>
      </c>
    </row>
    <row r="4264" spans="1:2">
      <c r="A4264" s="110">
        <v>41948</v>
      </c>
      <c r="B4264" s="116">
        <v>2076.9899999999998</v>
      </c>
    </row>
    <row r="4265" spans="1:2">
      <c r="A4265" s="110">
        <v>41947</v>
      </c>
      <c r="B4265" s="116">
        <v>2061.92</v>
      </c>
    </row>
    <row r="4266" spans="1:2">
      <c r="A4266" s="110">
        <v>41946</v>
      </c>
      <c r="B4266" s="116">
        <v>2061.92</v>
      </c>
    </row>
    <row r="4267" spans="1:2">
      <c r="A4267" s="110">
        <v>41945</v>
      </c>
      <c r="B4267" s="116">
        <v>2061.92</v>
      </c>
    </row>
    <row r="4268" spans="1:2">
      <c r="A4268" s="110">
        <v>41944</v>
      </c>
      <c r="B4268" s="116">
        <v>2061.92</v>
      </c>
    </row>
    <row r="4269" spans="1:2">
      <c r="A4269" s="110">
        <v>41943</v>
      </c>
      <c r="B4269" s="116">
        <v>2050.52</v>
      </c>
    </row>
    <row r="4270" spans="1:2">
      <c r="A4270" s="110">
        <v>41942</v>
      </c>
      <c r="B4270" s="116">
        <v>2044.55</v>
      </c>
    </row>
    <row r="4271" spans="1:2">
      <c r="A4271" s="110">
        <v>41941</v>
      </c>
      <c r="B4271" s="116">
        <v>2055.4299999999998</v>
      </c>
    </row>
    <row r="4272" spans="1:2">
      <c r="A4272" s="110">
        <v>41940</v>
      </c>
      <c r="B4272" s="116">
        <v>2069.7199999999998</v>
      </c>
    </row>
    <row r="4273" spans="1:2">
      <c r="A4273" s="110">
        <v>41939</v>
      </c>
      <c r="B4273" s="116">
        <v>2065.38</v>
      </c>
    </row>
    <row r="4274" spans="1:2">
      <c r="A4274" s="110">
        <v>41938</v>
      </c>
      <c r="B4274" s="116">
        <v>2065.38</v>
      </c>
    </row>
    <row r="4275" spans="1:2">
      <c r="A4275" s="110">
        <v>41937</v>
      </c>
      <c r="B4275" s="116">
        <v>2065.38</v>
      </c>
    </row>
    <row r="4276" spans="1:2">
      <c r="A4276" s="110">
        <v>41936</v>
      </c>
      <c r="B4276" s="116">
        <v>2053.39</v>
      </c>
    </row>
    <row r="4277" spans="1:2">
      <c r="A4277" s="110">
        <v>41935</v>
      </c>
      <c r="B4277" s="116">
        <v>2049.9</v>
      </c>
    </row>
    <row r="4278" spans="1:2">
      <c r="A4278" s="110">
        <v>41934</v>
      </c>
      <c r="B4278" s="116">
        <v>2048.44</v>
      </c>
    </row>
    <row r="4279" spans="1:2">
      <c r="A4279" s="110">
        <v>41933</v>
      </c>
      <c r="B4279" s="116">
        <v>2065.8200000000002</v>
      </c>
    </row>
    <row r="4280" spans="1:2">
      <c r="A4280" s="110">
        <v>41932</v>
      </c>
      <c r="B4280" s="116">
        <v>2064.4299999999998</v>
      </c>
    </row>
    <row r="4281" spans="1:2">
      <c r="A4281" s="110">
        <v>41931</v>
      </c>
      <c r="B4281" s="116">
        <v>2064.4299999999998</v>
      </c>
    </row>
    <row r="4282" spans="1:2">
      <c r="A4282" s="110">
        <v>41930</v>
      </c>
      <c r="B4282" s="116">
        <v>2064.4299999999998</v>
      </c>
    </row>
    <row r="4283" spans="1:2">
      <c r="A4283" s="110">
        <v>41929</v>
      </c>
      <c r="B4283" s="116">
        <v>2074.4</v>
      </c>
    </row>
    <row r="4284" spans="1:2">
      <c r="A4284" s="110">
        <v>41928</v>
      </c>
      <c r="B4284" s="116">
        <v>2057.6999999999998</v>
      </c>
    </row>
    <row r="4285" spans="1:2">
      <c r="A4285" s="110">
        <v>41927</v>
      </c>
      <c r="B4285" s="116">
        <v>2049.66</v>
      </c>
    </row>
    <row r="4286" spans="1:2">
      <c r="A4286" s="110">
        <v>41926</v>
      </c>
      <c r="B4286" s="116">
        <v>2052.96</v>
      </c>
    </row>
    <row r="4287" spans="1:2">
      <c r="A4287" s="110">
        <v>41925</v>
      </c>
      <c r="B4287" s="116">
        <v>2052.96</v>
      </c>
    </row>
    <row r="4288" spans="1:2">
      <c r="A4288" s="110">
        <v>41924</v>
      </c>
      <c r="B4288" s="116">
        <v>2052.96</v>
      </c>
    </row>
    <row r="4289" spans="1:2">
      <c r="A4289" s="110">
        <v>41923</v>
      </c>
      <c r="B4289" s="116">
        <v>2052.96</v>
      </c>
    </row>
    <row r="4290" spans="1:2">
      <c r="A4290" s="110">
        <v>41922</v>
      </c>
      <c r="B4290" s="116">
        <v>2041.71</v>
      </c>
    </row>
    <row r="4291" spans="1:2">
      <c r="A4291" s="110">
        <v>41921</v>
      </c>
      <c r="B4291" s="116">
        <v>2040.31</v>
      </c>
    </row>
    <row r="4292" spans="1:2">
      <c r="A4292" s="110">
        <v>41920</v>
      </c>
      <c r="B4292" s="116">
        <v>2026.9</v>
      </c>
    </row>
    <row r="4293" spans="1:2">
      <c r="A4293" s="110">
        <v>41919</v>
      </c>
      <c r="B4293" s="116">
        <v>2028.03</v>
      </c>
    </row>
    <row r="4294" spans="1:2">
      <c r="A4294" s="110">
        <v>41918</v>
      </c>
      <c r="B4294" s="116">
        <v>2026.2</v>
      </c>
    </row>
    <row r="4295" spans="1:2">
      <c r="A4295" s="110">
        <v>41917</v>
      </c>
      <c r="B4295" s="116">
        <v>2026.2</v>
      </c>
    </row>
    <row r="4296" spans="1:2">
      <c r="A4296" s="110">
        <v>41916</v>
      </c>
      <c r="B4296" s="116">
        <v>2026.2</v>
      </c>
    </row>
    <row r="4297" spans="1:2">
      <c r="A4297" s="110">
        <v>41915</v>
      </c>
      <c r="B4297" s="116">
        <v>2021.49</v>
      </c>
    </row>
    <row r="4298" spans="1:2">
      <c r="A4298" s="110">
        <v>41914</v>
      </c>
      <c r="B4298" s="116">
        <v>2025.75</v>
      </c>
    </row>
    <row r="4299" spans="1:2">
      <c r="A4299" s="110">
        <v>41913</v>
      </c>
      <c r="B4299" s="116">
        <v>2022</v>
      </c>
    </row>
    <row r="4300" spans="1:2">
      <c r="A4300" s="110">
        <v>41912</v>
      </c>
      <c r="B4300" s="116">
        <v>2028.48</v>
      </c>
    </row>
    <row r="4301" spans="1:2">
      <c r="A4301" s="110">
        <v>41911</v>
      </c>
      <c r="B4301" s="116">
        <v>2023.89</v>
      </c>
    </row>
    <row r="4302" spans="1:2">
      <c r="A4302" s="110">
        <v>41910</v>
      </c>
      <c r="B4302" s="116">
        <v>2023.89</v>
      </c>
    </row>
    <row r="4303" spans="1:2">
      <c r="A4303" s="110">
        <v>41909</v>
      </c>
      <c r="B4303" s="116">
        <v>2023.89</v>
      </c>
    </row>
    <row r="4304" spans="1:2">
      <c r="A4304" s="110">
        <v>41908</v>
      </c>
      <c r="B4304" s="116">
        <v>2019.76</v>
      </c>
    </row>
    <row r="4305" spans="1:2">
      <c r="A4305" s="110">
        <v>41907</v>
      </c>
      <c r="B4305" s="116">
        <v>2007.48</v>
      </c>
    </row>
    <row r="4306" spans="1:2">
      <c r="A4306" s="110">
        <v>41906</v>
      </c>
      <c r="B4306" s="116">
        <v>1997.91</v>
      </c>
    </row>
    <row r="4307" spans="1:2">
      <c r="A4307" s="110">
        <v>41905</v>
      </c>
      <c r="B4307" s="116">
        <v>1992.68</v>
      </c>
    </row>
    <row r="4308" spans="1:2">
      <c r="A4308" s="110">
        <v>41904</v>
      </c>
      <c r="B4308" s="116">
        <v>1966.89</v>
      </c>
    </row>
    <row r="4309" spans="1:2">
      <c r="A4309" s="110">
        <v>41903</v>
      </c>
      <c r="B4309" s="116">
        <v>1966.89</v>
      </c>
    </row>
    <row r="4310" spans="1:2">
      <c r="A4310" s="110">
        <v>41902</v>
      </c>
      <c r="B4310" s="116">
        <v>1966.89</v>
      </c>
    </row>
    <row r="4311" spans="1:2">
      <c r="A4311" s="110">
        <v>41901</v>
      </c>
      <c r="B4311" s="116">
        <v>1975.42</v>
      </c>
    </row>
    <row r="4312" spans="1:2">
      <c r="A4312" s="110">
        <v>41900</v>
      </c>
      <c r="B4312" s="116">
        <v>1975.47</v>
      </c>
    </row>
    <row r="4313" spans="1:2">
      <c r="A4313" s="110">
        <v>41899</v>
      </c>
      <c r="B4313" s="116">
        <v>1978.08</v>
      </c>
    </row>
    <row r="4314" spans="1:2">
      <c r="A4314" s="110">
        <v>41898</v>
      </c>
      <c r="B4314" s="116">
        <v>1987.71</v>
      </c>
    </row>
    <row r="4315" spans="1:2">
      <c r="A4315" s="110">
        <v>41897</v>
      </c>
      <c r="B4315" s="116">
        <v>1994.97</v>
      </c>
    </row>
    <row r="4316" spans="1:2">
      <c r="A4316" s="110">
        <v>41896</v>
      </c>
      <c r="B4316" s="116">
        <v>1994.97</v>
      </c>
    </row>
    <row r="4317" spans="1:2">
      <c r="A4317" s="110">
        <v>41895</v>
      </c>
      <c r="B4317" s="116">
        <v>1994.97</v>
      </c>
    </row>
    <row r="4318" spans="1:2">
      <c r="A4318" s="110">
        <v>41894</v>
      </c>
      <c r="B4318" s="116">
        <v>1979.97</v>
      </c>
    </row>
    <row r="4319" spans="1:2">
      <c r="A4319" s="110">
        <v>41893</v>
      </c>
      <c r="B4319" s="116">
        <v>1975.82</v>
      </c>
    </row>
    <row r="4320" spans="1:2">
      <c r="A4320" s="110">
        <v>41892</v>
      </c>
      <c r="B4320" s="116">
        <v>1962.84</v>
      </c>
    </row>
    <row r="4321" spans="1:2">
      <c r="A4321" s="110">
        <v>41891</v>
      </c>
      <c r="B4321" s="116">
        <v>1942.03</v>
      </c>
    </row>
    <row r="4322" spans="1:2">
      <c r="A4322" s="110">
        <v>41890</v>
      </c>
      <c r="B4322" s="116">
        <v>1935.25</v>
      </c>
    </row>
    <row r="4323" spans="1:2">
      <c r="A4323" s="110">
        <v>41889</v>
      </c>
      <c r="B4323" s="116">
        <v>1935.25</v>
      </c>
    </row>
    <row r="4324" spans="1:2">
      <c r="A4324" s="110">
        <v>41888</v>
      </c>
      <c r="B4324" s="116">
        <v>1935.25</v>
      </c>
    </row>
    <row r="4325" spans="1:2">
      <c r="A4325" s="110">
        <v>41887</v>
      </c>
      <c r="B4325" s="116">
        <v>1931.45</v>
      </c>
    </row>
    <row r="4326" spans="1:2">
      <c r="A4326" s="110">
        <v>41886</v>
      </c>
      <c r="B4326" s="116">
        <v>1924.67</v>
      </c>
    </row>
    <row r="4327" spans="1:2">
      <c r="A4327" s="110">
        <v>41885</v>
      </c>
      <c r="B4327" s="116">
        <v>1931.49</v>
      </c>
    </row>
    <row r="4328" spans="1:2">
      <c r="A4328" s="110">
        <v>41884</v>
      </c>
      <c r="B4328" s="116">
        <v>1918.62</v>
      </c>
    </row>
    <row r="4329" spans="1:2">
      <c r="A4329" s="110">
        <v>41883</v>
      </c>
      <c r="B4329" s="116">
        <v>1918.62</v>
      </c>
    </row>
    <row r="4330" spans="1:2">
      <c r="A4330" s="110">
        <v>41882</v>
      </c>
      <c r="B4330" s="116">
        <v>1918.62</v>
      </c>
    </row>
    <row r="4331" spans="1:2">
      <c r="A4331" s="110">
        <v>41881</v>
      </c>
      <c r="B4331" s="116">
        <v>1918.62</v>
      </c>
    </row>
    <row r="4332" spans="1:2">
      <c r="A4332" s="110">
        <v>41880</v>
      </c>
      <c r="B4332" s="116">
        <v>1935.04</v>
      </c>
    </row>
    <row r="4333" spans="1:2">
      <c r="A4333" s="110">
        <v>41879</v>
      </c>
      <c r="B4333" s="116">
        <v>1926.92</v>
      </c>
    </row>
    <row r="4334" spans="1:2">
      <c r="A4334" s="110">
        <v>41878</v>
      </c>
      <c r="B4334" s="116">
        <v>1928.67</v>
      </c>
    </row>
    <row r="4335" spans="1:2">
      <c r="A4335" s="110">
        <v>41877</v>
      </c>
      <c r="B4335" s="116">
        <v>1932.39</v>
      </c>
    </row>
    <row r="4336" spans="1:2">
      <c r="A4336" s="110">
        <v>41876</v>
      </c>
      <c r="B4336" s="116">
        <v>1924.4</v>
      </c>
    </row>
    <row r="4337" spans="1:2">
      <c r="A4337" s="110">
        <v>41875</v>
      </c>
      <c r="B4337" s="116">
        <v>1924.4</v>
      </c>
    </row>
    <row r="4338" spans="1:2">
      <c r="A4338" s="110">
        <v>41874</v>
      </c>
      <c r="B4338" s="116">
        <v>1924.4</v>
      </c>
    </row>
    <row r="4339" spans="1:2">
      <c r="A4339" s="110">
        <v>41873</v>
      </c>
      <c r="B4339" s="116">
        <v>1919.84</v>
      </c>
    </row>
    <row r="4340" spans="1:2">
      <c r="A4340" s="110">
        <v>41872</v>
      </c>
      <c r="B4340" s="116">
        <v>1912.43</v>
      </c>
    </row>
    <row r="4341" spans="1:2">
      <c r="A4341" s="110">
        <v>41871</v>
      </c>
      <c r="B4341" s="116">
        <v>1894.27</v>
      </c>
    </row>
    <row r="4342" spans="1:2">
      <c r="A4342" s="110">
        <v>41870</v>
      </c>
      <c r="B4342" s="116">
        <v>1884.81</v>
      </c>
    </row>
    <row r="4343" spans="1:2">
      <c r="A4343" s="110">
        <v>41869</v>
      </c>
      <c r="B4343" s="116">
        <v>1884.81</v>
      </c>
    </row>
    <row r="4344" spans="1:2">
      <c r="A4344" s="110">
        <v>41868</v>
      </c>
      <c r="B4344" s="116">
        <v>1884.81</v>
      </c>
    </row>
    <row r="4345" spans="1:2">
      <c r="A4345" s="110">
        <v>41867</v>
      </c>
      <c r="B4345" s="116">
        <v>1884.81</v>
      </c>
    </row>
    <row r="4346" spans="1:2">
      <c r="A4346" s="110">
        <v>41866</v>
      </c>
      <c r="B4346" s="116">
        <v>1877.77</v>
      </c>
    </row>
    <row r="4347" spans="1:2">
      <c r="A4347" s="110">
        <v>41865</v>
      </c>
      <c r="B4347" s="116">
        <v>1883.33</v>
      </c>
    </row>
    <row r="4348" spans="1:2">
      <c r="A4348" s="110">
        <v>41864</v>
      </c>
      <c r="B4348" s="116">
        <v>1877.4</v>
      </c>
    </row>
    <row r="4349" spans="1:2">
      <c r="A4349" s="110">
        <v>41863</v>
      </c>
      <c r="B4349" s="116">
        <v>1881.62</v>
      </c>
    </row>
    <row r="4350" spans="1:2">
      <c r="A4350" s="110">
        <v>41862</v>
      </c>
      <c r="B4350" s="116">
        <v>1891.59</v>
      </c>
    </row>
    <row r="4351" spans="1:2">
      <c r="A4351" s="110">
        <v>41861</v>
      </c>
      <c r="B4351" s="116">
        <v>1891.59</v>
      </c>
    </row>
    <row r="4352" spans="1:2">
      <c r="A4352" s="110">
        <v>41860</v>
      </c>
      <c r="B4352" s="116">
        <v>1891.59</v>
      </c>
    </row>
    <row r="4353" spans="1:2">
      <c r="A4353" s="110">
        <v>41859</v>
      </c>
      <c r="B4353" s="116">
        <v>1888.51</v>
      </c>
    </row>
    <row r="4354" spans="1:2">
      <c r="A4354" s="110">
        <v>41858</v>
      </c>
      <c r="B4354" s="116">
        <v>1888.51</v>
      </c>
    </row>
    <row r="4355" spans="1:2">
      <c r="A4355" s="110">
        <v>41857</v>
      </c>
      <c r="B4355" s="116">
        <v>1892.35</v>
      </c>
    </row>
    <row r="4356" spans="1:2">
      <c r="A4356" s="110">
        <v>41856</v>
      </c>
      <c r="B4356" s="116">
        <v>1878.68</v>
      </c>
    </row>
    <row r="4357" spans="1:2">
      <c r="A4357" s="110">
        <v>41855</v>
      </c>
      <c r="B4357" s="116">
        <v>1873.65</v>
      </c>
    </row>
    <row r="4358" spans="1:2">
      <c r="A4358" s="110">
        <v>41854</v>
      </c>
      <c r="B4358" s="116">
        <v>1873.65</v>
      </c>
    </row>
    <row r="4359" spans="1:2">
      <c r="A4359" s="110">
        <v>41853</v>
      </c>
      <c r="B4359" s="116">
        <v>1873.65</v>
      </c>
    </row>
    <row r="4360" spans="1:2">
      <c r="A4360" s="110">
        <v>41852</v>
      </c>
      <c r="B4360" s="116">
        <v>1878.75</v>
      </c>
    </row>
    <row r="4361" spans="1:2">
      <c r="A4361" s="110">
        <v>41851</v>
      </c>
      <c r="B4361" s="116">
        <v>1872.43</v>
      </c>
    </row>
    <row r="4362" spans="1:2">
      <c r="A4362" s="110">
        <v>41850</v>
      </c>
      <c r="B4362" s="116">
        <v>1853.3</v>
      </c>
    </row>
    <row r="4363" spans="1:2">
      <c r="A4363" s="110">
        <v>41849</v>
      </c>
      <c r="B4363" s="116">
        <v>1850.61</v>
      </c>
    </row>
    <row r="4364" spans="1:2">
      <c r="A4364" s="110">
        <v>41848</v>
      </c>
      <c r="B4364" s="116">
        <v>1848.56</v>
      </c>
    </row>
    <row r="4365" spans="1:2">
      <c r="A4365" s="110">
        <v>41847</v>
      </c>
      <c r="B4365" s="116">
        <v>1848.56</v>
      </c>
    </row>
    <row r="4366" spans="1:2">
      <c r="A4366" s="110">
        <v>41846</v>
      </c>
      <c r="B4366" s="116">
        <v>1848.56</v>
      </c>
    </row>
    <row r="4367" spans="1:2">
      <c r="A4367" s="110">
        <v>41845</v>
      </c>
      <c r="B4367" s="116">
        <v>1846.12</v>
      </c>
    </row>
    <row r="4368" spans="1:2">
      <c r="A4368" s="110">
        <v>41844</v>
      </c>
      <c r="B4368" s="116">
        <v>1847.85</v>
      </c>
    </row>
    <row r="4369" spans="1:2">
      <c r="A4369" s="110">
        <v>41843</v>
      </c>
      <c r="B4369" s="116">
        <v>1848.98</v>
      </c>
    </row>
    <row r="4370" spans="1:2">
      <c r="A4370" s="110">
        <v>41842</v>
      </c>
      <c r="B4370" s="116">
        <v>1861.28</v>
      </c>
    </row>
    <row r="4371" spans="1:2">
      <c r="A4371" s="110">
        <v>41841</v>
      </c>
      <c r="B4371" s="116">
        <v>1871.87</v>
      </c>
    </row>
    <row r="4372" spans="1:2">
      <c r="A4372" s="110">
        <v>41840</v>
      </c>
      <c r="B4372" s="116">
        <v>1871.87</v>
      </c>
    </row>
    <row r="4373" spans="1:2">
      <c r="A4373" s="110">
        <v>41839</v>
      </c>
      <c r="B4373" s="116">
        <v>1871.87</v>
      </c>
    </row>
    <row r="4374" spans="1:2">
      <c r="A4374" s="110">
        <v>41838</v>
      </c>
      <c r="B4374" s="116">
        <v>1872.27</v>
      </c>
    </row>
    <row r="4375" spans="1:2">
      <c r="A4375" s="110">
        <v>41837</v>
      </c>
      <c r="B4375" s="116">
        <v>1868.41</v>
      </c>
    </row>
    <row r="4376" spans="1:2">
      <c r="A4376" s="110">
        <v>41836</v>
      </c>
      <c r="B4376" s="116">
        <v>1867.88</v>
      </c>
    </row>
    <row r="4377" spans="1:2">
      <c r="A4377" s="110">
        <v>41835</v>
      </c>
      <c r="B4377" s="116">
        <v>1857.93</v>
      </c>
    </row>
    <row r="4378" spans="1:2">
      <c r="A4378" s="110">
        <v>41834</v>
      </c>
      <c r="B4378" s="116">
        <v>1852.57</v>
      </c>
    </row>
    <row r="4379" spans="1:2">
      <c r="A4379" s="110">
        <v>41833</v>
      </c>
      <c r="B4379" s="116">
        <v>1852.57</v>
      </c>
    </row>
    <row r="4380" spans="1:2">
      <c r="A4380" s="110">
        <v>41832</v>
      </c>
      <c r="B4380" s="116">
        <v>1852.57</v>
      </c>
    </row>
    <row r="4381" spans="1:2">
      <c r="A4381" s="110">
        <v>41831</v>
      </c>
      <c r="B4381" s="116">
        <v>1858.47</v>
      </c>
    </row>
    <row r="4382" spans="1:2">
      <c r="A4382" s="110">
        <v>41830</v>
      </c>
      <c r="B4382" s="116">
        <v>1859.94</v>
      </c>
    </row>
    <row r="4383" spans="1:2">
      <c r="A4383" s="110">
        <v>41829</v>
      </c>
      <c r="B4383" s="116">
        <v>1854.24</v>
      </c>
    </row>
    <row r="4384" spans="1:2">
      <c r="A4384" s="110">
        <v>41828</v>
      </c>
      <c r="B4384" s="116">
        <v>1849.28</v>
      </c>
    </row>
    <row r="4385" spans="1:2">
      <c r="A4385" s="110">
        <v>41827</v>
      </c>
      <c r="B4385" s="116">
        <v>1848.91</v>
      </c>
    </row>
    <row r="4386" spans="1:2">
      <c r="A4386" s="110">
        <v>41826</v>
      </c>
      <c r="B4386" s="116">
        <v>1848.91</v>
      </c>
    </row>
    <row r="4387" spans="1:2">
      <c r="A4387" s="110">
        <v>41825</v>
      </c>
      <c r="B4387" s="116">
        <v>1848.91</v>
      </c>
    </row>
    <row r="4388" spans="1:2">
      <c r="A4388" s="110">
        <v>41824</v>
      </c>
      <c r="B4388" s="116">
        <v>1848.91</v>
      </c>
    </row>
    <row r="4389" spans="1:2">
      <c r="A4389" s="110">
        <v>41823</v>
      </c>
      <c r="B4389" s="116">
        <v>1856.73</v>
      </c>
    </row>
    <row r="4390" spans="1:2">
      <c r="A4390" s="110">
        <v>41822</v>
      </c>
      <c r="B4390" s="116">
        <v>1865.42</v>
      </c>
    </row>
    <row r="4391" spans="1:2">
      <c r="A4391" s="110">
        <v>41821</v>
      </c>
      <c r="B4391" s="116">
        <v>1881.19</v>
      </c>
    </row>
    <row r="4392" spans="1:2">
      <c r="A4392" s="110">
        <v>41820</v>
      </c>
      <c r="B4392" s="116">
        <v>1881.19</v>
      </c>
    </row>
    <row r="4393" spans="1:2">
      <c r="A4393" s="110">
        <v>41819</v>
      </c>
      <c r="B4393" s="116">
        <v>1881.19</v>
      </c>
    </row>
    <row r="4394" spans="1:2">
      <c r="A4394" s="110">
        <v>41818</v>
      </c>
      <c r="B4394" s="116">
        <v>1881.19</v>
      </c>
    </row>
    <row r="4395" spans="1:2">
      <c r="A4395" s="110">
        <v>41817</v>
      </c>
      <c r="B4395" s="116">
        <v>1886.01</v>
      </c>
    </row>
    <row r="4396" spans="1:2">
      <c r="A4396" s="110">
        <v>41816</v>
      </c>
      <c r="B4396" s="116">
        <v>1880.37</v>
      </c>
    </row>
    <row r="4397" spans="1:2">
      <c r="A4397" s="110">
        <v>41815</v>
      </c>
      <c r="B4397" s="116">
        <v>1886.85</v>
      </c>
    </row>
    <row r="4398" spans="1:2">
      <c r="A4398" s="110">
        <v>41814</v>
      </c>
      <c r="B4398" s="116">
        <v>1884.56</v>
      </c>
    </row>
    <row r="4399" spans="1:2">
      <c r="A4399" s="110">
        <v>41813</v>
      </c>
      <c r="B4399" s="116">
        <v>1884.56</v>
      </c>
    </row>
    <row r="4400" spans="1:2">
      <c r="A4400" s="110">
        <v>41812</v>
      </c>
      <c r="B4400" s="116">
        <v>1884.56</v>
      </c>
    </row>
    <row r="4401" spans="1:2">
      <c r="A4401" s="110">
        <v>41811</v>
      </c>
      <c r="B4401" s="116">
        <v>1884.56</v>
      </c>
    </row>
    <row r="4402" spans="1:2">
      <c r="A4402" s="110">
        <v>41810</v>
      </c>
      <c r="B4402" s="116">
        <v>1881.34</v>
      </c>
    </row>
    <row r="4403" spans="1:2">
      <c r="A4403" s="110">
        <v>41809</v>
      </c>
      <c r="B4403" s="116">
        <v>1895.92</v>
      </c>
    </row>
    <row r="4404" spans="1:2">
      <c r="A4404" s="110">
        <v>41808</v>
      </c>
      <c r="B4404" s="116">
        <v>1899.9</v>
      </c>
    </row>
    <row r="4405" spans="1:2">
      <c r="A4405" s="110">
        <v>41807</v>
      </c>
      <c r="B4405" s="116">
        <v>1886.62</v>
      </c>
    </row>
    <row r="4406" spans="1:2">
      <c r="A4406" s="110">
        <v>41806</v>
      </c>
      <c r="B4406" s="116">
        <v>1877.37</v>
      </c>
    </row>
    <row r="4407" spans="1:2">
      <c r="A4407" s="110">
        <v>41805</v>
      </c>
      <c r="B4407" s="116">
        <v>1877.37</v>
      </c>
    </row>
    <row r="4408" spans="1:2">
      <c r="A4408" s="110">
        <v>41804</v>
      </c>
      <c r="B4408" s="116">
        <v>1877.37</v>
      </c>
    </row>
    <row r="4409" spans="1:2">
      <c r="A4409" s="110">
        <v>41803</v>
      </c>
      <c r="B4409" s="116">
        <v>1877.18</v>
      </c>
    </row>
    <row r="4410" spans="1:2">
      <c r="A4410" s="110">
        <v>41802</v>
      </c>
      <c r="B4410" s="116">
        <v>1884.63</v>
      </c>
    </row>
    <row r="4411" spans="1:2">
      <c r="A4411" s="110">
        <v>41801</v>
      </c>
      <c r="B4411" s="116">
        <v>1884.97</v>
      </c>
    </row>
    <row r="4412" spans="1:2">
      <c r="A4412" s="110">
        <v>41800</v>
      </c>
      <c r="B4412" s="116">
        <v>1883.76</v>
      </c>
    </row>
    <row r="4413" spans="1:2">
      <c r="A4413" s="110">
        <v>41799</v>
      </c>
      <c r="B4413" s="116">
        <v>1886.09</v>
      </c>
    </row>
    <row r="4414" spans="1:2">
      <c r="A4414" s="110">
        <v>41798</v>
      </c>
      <c r="B4414" s="116">
        <v>1886.09</v>
      </c>
    </row>
    <row r="4415" spans="1:2">
      <c r="A4415" s="110">
        <v>41797</v>
      </c>
      <c r="B4415" s="116">
        <v>1886.09</v>
      </c>
    </row>
    <row r="4416" spans="1:2">
      <c r="A4416" s="110">
        <v>41796</v>
      </c>
      <c r="B4416" s="116">
        <v>1892.08</v>
      </c>
    </row>
    <row r="4417" spans="1:2">
      <c r="A4417" s="110">
        <v>41795</v>
      </c>
      <c r="B4417" s="116">
        <v>1897.7</v>
      </c>
    </row>
    <row r="4418" spans="1:2">
      <c r="A4418" s="110">
        <v>41794</v>
      </c>
      <c r="B4418" s="116">
        <v>1899.74</v>
      </c>
    </row>
    <row r="4419" spans="1:2">
      <c r="A4419" s="110">
        <v>41793</v>
      </c>
      <c r="B4419" s="116">
        <v>1900.64</v>
      </c>
    </row>
    <row r="4420" spans="1:2">
      <c r="A4420" s="110">
        <v>41792</v>
      </c>
      <c r="B4420" s="116">
        <v>1900.64</v>
      </c>
    </row>
    <row r="4421" spans="1:2">
      <c r="A4421" s="110">
        <v>41791</v>
      </c>
      <c r="B4421" s="116">
        <v>1900.64</v>
      </c>
    </row>
    <row r="4422" spans="1:2">
      <c r="A4422" s="110">
        <v>41790</v>
      </c>
      <c r="B4422" s="116">
        <v>1900.64</v>
      </c>
    </row>
    <row r="4423" spans="1:2">
      <c r="A4423" s="110">
        <v>41789</v>
      </c>
      <c r="B4423" s="116">
        <v>1905.96</v>
      </c>
    </row>
    <row r="4424" spans="1:2">
      <c r="A4424" s="110">
        <v>41788</v>
      </c>
      <c r="B4424" s="116">
        <v>1910.8</v>
      </c>
    </row>
    <row r="4425" spans="1:2">
      <c r="A4425" s="110">
        <v>41787</v>
      </c>
      <c r="B4425" s="116">
        <v>1917.34</v>
      </c>
    </row>
    <row r="4426" spans="1:2">
      <c r="A4426" s="110">
        <v>41786</v>
      </c>
      <c r="B4426" s="116">
        <v>1905.53</v>
      </c>
    </row>
    <row r="4427" spans="1:2">
      <c r="A4427" s="110">
        <v>41785</v>
      </c>
      <c r="B4427" s="116">
        <v>1905.53</v>
      </c>
    </row>
    <row r="4428" spans="1:2">
      <c r="A4428" s="110">
        <v>41784</v>
      </c>
      <c r="B4428" s="116">
        <v>1905.53</v>
      </c>
    </row>
    <row r="4429" spans="1:2">
      <c r="A4429" s="110">
        <v>41783</v>
      </c>
      <c r="B4429" s="116">
        <v>1905.53</v>
      </c>
    </row>
    <row r="4430" spans="1:2">
      <c r="A4430" s="110">
        <v>41782</v>
      </c>
      <c r="B4430" s="116">
        <v>1905.8</v>
      </c>
    </row>
    <row r="4431" spans="1:2">
      <c r="A4431" s="110">
        <v>41781</v>
      </c>
      <c r="B4431" s="116">
        <v>1911.33</v>
      </c>
    </row>
    <row r="4432" spans="1:2">
      <c r="A4432" s="110">
        <v>41780</v>
      </c>
      <c r="B4432" s="116">
        <v>1920.41</v>
      </c>
    </row>
    <row r="4433" spans="1:2">
      <c r="A4433" s="110">
        <v>41779</v>
      </c>
      <c r="B4433" s="116">
        <v>1921.16</v>
      </c>
    </row>
    <row r="4434" spans="1:2">
      <c r="A4434" s="110">
        <v>41778</v>
      </c>
      <c r="B4434" s="116">
        <v>1925.41</v>
      </c>
    </row>
    <row r="4435" spans="1:2">
      <c r="A4435" s="110">
        <v>41777</v>
      </c>
      <c r="B4435" s="116">
        <v>1925.41</v>
      </c>
    </row>
    <row r="4436" spans="1:2">
      <c r="A4436" s="110">
        <v>41776</v>
      </c>
      <c r="B4436" s="116">
        <v>1925.41</v>
      </c>
    </row>
    <row r="4437" spans="1:2">
      <c r="A4437" s="110">
        <v>41775</v>
      </c>
      <c r="B4437" s="116">
        <v>1927.8</v>
      </c>
    </row>
    <row r="4438" spans="1:2">
      <c r="A4438" s="110">
        <v>41774</v>
      </c>
      <c r="B4438" s="116">
        <v>1925.31</v>
      </c>
    </row>
    <row r="4439" spans="1:2">
      <c r="A4439" s="110">
        <v>41773</v>
      </c>
      <c r="B4439" s="116">
        <v>1919.7</v>
      </c>
    </row>
    <row r="4440" spans="1:2">
      <c r="A4440" s="110">
        <v>41772</v>
      </c>
      <c r="B4440" s="116">
        <v>1904.85</v>
      </c>
    </row>
    <row r="4441" spans="1:2">
      <c r="A4441" s="110">
        <v>41771</v>
      </c>
      <c r="B4441" s="116">
        <v>1901.51</v>
      </c>
    </row>
    <row r="4442" spans="1:2">
      <c r="A4442" s="110">
        <v>41770</v>
      </c>
      <c r="B4442" s="116">
        <v>1901.51</v>
      </c>
    </row>
    <row r="4443" spans="1:2">
      <c r="A4443" s="110">
        <v>41769</v>
      </c>
      <c r="B4443" s="116">
        <v>1901.51</v>
      </c>
    </row>
    <row r="4444" spans="1:2">
      <c r="A4444" s="110">
        <v>41768</v>
      </c>
      <c r="B4444" s="116">
        <v>1902.15</v>
      </c>
    </row>
    <row r="4445" spans="1:2">
      <c r="A4445" s="110">
        <v>41767</v>
      </c>
      <c r="B4445" s="116">
        <v>1912.97</v>
      </c>
    </row>
    <row r="4446" spans="1:2">
      <c r="A4446" s="110">
        <v>41766</v>
      </c>
      <c r="B4446" s="116">
        <v>1918.2</v>
      </c>
    </row>
    <row r="4447" spans="1:2">
      <c r="A4447" s="110">
        <v>41765</v>
      </c>
      <c r="B4447" s="116">
        <v>1923.07</v>
      </c>
    </row>
    <row r="4448" spans="1:2">
      <c r="A4448" s="110">
        <v>41764</v>
      </c>
      <c r="B4448" s="116">
        <v>1926.3</v>
      </c>
    </row>
    <row r="4449" spans="1:2">
      <c r="A4449" s="110">
        <v>41763</v>
      </c>
      <c r="B4449" s="116">
        <v>1926.3</v>
      </c>
    </row>
    <row r="4450" spans="1:2">
      <c r="A4450" s="110">
        <v>41762</v>
      </c>
      <c r="B4450" s="116">
        <v>1926.3</v>
      </c>
    </row>
    <row r="4451" spans="1:2">
      <c r="A4451" s="110">
        <v>41761</v>
      </c>
      <c r="B4451" s="116">
        <v>1933.46</v>
      </c>
    </row>
    <row r="4452" spans="1:2">
      <c r="A4452" s="110">
        <v>41760</v>
      </c>
      <c r="B4452" s="116">
        <v>1933.46</v>
      </c>
    </row>
    <row r="4453" spans="1:2">
      <c r="A4453" s="110">
        <v>41759</v>
      </c>
      <c r="B4453" s="116">
        <v>1935.14</v>
      </c>
    </row>
    <row r="4454" spans="1:2">
      <c r="A4454" s="110">
        <v>41758</v>
      </c>
      <c r="B4454" s="116">
        <v>1936.13</v>
      </c>
    </row>
    <row r="4455" spans="1:2">
      <c r="A4455" s="110">
        <v>41757</v>
      </c>
      <c r="B4455" s="116">
        <v>1942.37</v>
      </c>
    </row>
    <row r="4456" spans="1:2">
      <c r="A4456" s="110">
        <v>41756</v>
      </c>
      <c r="B4456" s="116">
        <v>1942.37</v>
      </c>
    </row>
    <row r="4457" spans="1:2">
      <c r="A4457" s="110">
        <v>41755</v>
      </c>
      <c r="B4457" s="116">
        <v>1942.37</v>
      </c>
    </row>
    <row r="4458" spans="1:2">
      <c r="A4458" s="110">
        <v>41754</v>
      </c>
      <c r="B4458" s="116">
        <v>1936.07</v>
      </c>
    </row>
    <row r="4459" spans="1:2">
      <c r="A4459" s="110">
        <v>41753</v>
      </c>
      <c r="B4459" s="116">
        <v>1936.63</v>
      </c>
    </row>
    <row r="4460" spans="1:2">
      <c r="A4460" s="110">
        <v>41752</v>
      </c>
      <c r="B4460" s="116">
        <v>1929.66</v>
      </c>
    </row>
    <row r="4461" spans="1:2">
      <c r="A4461" s="110">
        <v>41751</v>
      </c>
      <c r="B4461" s="116">
        <v>1921.75</v>
      </c>
    </row>
    <row r="4462" spans="1:2">
      <c r="A4462" s="110">
        <v>41750</v>
      </c>
      <c r="B4462" s="116">
        <v>1930.62</v>
      </c>
    </row>
    <row r="4463" spans="1:2">
      <c r="A4463" s="110">
        <v>41749</v>
      </c>
      <c r="B4463" s="116">
        <v>1930.62</v>
      </c>
    </row>
    <row r="4464" spans="1:2">
      <c r="A4464" s="110">
        <v>41748</v>
      </c>
      <c r="B4464" s="116">
        <v>1930.62</v>
      </c>
    </row>
    <row r="4465" spans="1:2">
      <c r="A4465" s="110">
        <v>41747</v>
      </c>
      <c r="B4465" s="116">
        <v>1930.62</v>
      </c>
    </row>
    <row r="4466" spans="1:2">
      <c r="A4466" s="110">
        <v>41746</v>
      </c>
      <c r="B4466" s="116">
        <v>1930.62</v>
      </c>
    </row>
    <row r="4467" spans="1:2">
      <c r="A4467" s="110">
        <v>41745</v>
      </c>
      <c r="B4467" s="116">
        <v>1932.42</v>
      </c>
    </row>
    <row r="4468" spans="1:2">
      <c r="A4468" s="110">
        <v>41744</v>
      </c>
      <c r="B4468" s="116">
        <v>1926.47</v>
      </c>
    </row>
    <row r="4469" spans="1:2">
      <c r="A4469" s="110">
        <v>41743</v>
      </c>
      <c r="B4469" s="116">
        <v>1927.28</v>
      </c>
    </row>
    <row r="4470" spans="1:2">
      <c r="A4470" s="110">
        <v>41742</v>
      </c>
      <c r="B4470" s="116">
        <v>1927.28</v>
      </c>
    </row>
    <row r="4471" spans="1:2">
      <c r="A4471" s="110">
        <v>41741</v>
      </c>
      <c r="B4471" s="116">
        <v>1927.28</v>
      </c>
    </row>
    <row r="4472" spans="1:2">
      <c r="A4472" s="110">
        <v>41740</v>
      </c>
      <c r="B4472" s="116">
        <v>1920.93</v>
      </c>
    </row>
    <row r="4473" spans="1:2">
      <c r="A4473" s="110">
        <v>41739</v>
      </c>
      <c r="B4473" s="116">
        <v>1931.09</v>
      </c>
    </row>
    <row r="4474" spans="1:2">
      <c r="A4474" s="110">
        <v>41738</v>
      </c>
      <c r="B4474" s="116">
        <v>1923.95</v>
      </c>
    </row>
    <row r="4475" spans="1:2">
      <c r="A4475" s="110">
        <v>41737</v>
      </c>
      <c r="B4475" s="116">
        <v>1937.59</v>
      </c>
    </row>
    <row r="4476" spans="1:2">
      <c r="A4476" s="110">
        <v>41736</v>
      </c>
      <c r="B4476" s="116">
        <v>1951.85</v>
      </c>
    </row>
    <row r="4477" spans="1:2">
      <c r="A4477" s="110">
        <v>41735</v>
      </c>
      <c r="B4477" s="116">
        <v>1951.85</v>
      </c>
    </row>
    <row r="4478" spans="1:2">
      <c r="A4478" s="110">
        <v>41734</v>
      </c>
      <c r="B4478" s="116">
        <v>1951.85</v>
      </c>
    </row>
    <row r="4479" spans="1:2">
      <c r="A4479" s="110">
        <v>41733</v>
      </c>
      <c r="B4479" s="116">
        <v>1966.4</v>
      </c>
    </row>
    <row r="4480" spans="1:2">
      <c r="A4480" s="110">
        <v>41732</v>
      </c>
      <c r="B4480" s="116">
        <v>1963.51</v>
      </c>
    </row>
    <row r="4481" spans="1:2">
      <c r="A4481" s="110">
        <v>41731</v>
      </c>
      <c r="B4481" s="116">
        <v>1966.02</v>
      </c>
    </row>
    <row r="4482" spans="1:2">
      <c r="A4482" s="110">
        <v>41730</v>
      </c>
      <c r="B4482" s="116">
        <v>1969.45</v>
      </c>
    </row>
    <row r="4483" spans="1:2">
      <c r="A4483" s="110">
        <v>41729</v>
      </c>
      <c r="B4483" s="116">
        <v>1965.32</v>
      </c>
    </row>
    <row r="4484" spans="1:2">
      <c r="A4484" s="110">
        <v>41728</v>
      </c>
      <c r="B4484" s="116">
        <v>1965.32</v>
      </c>
    </row>
    <row r="4485" spans="1:2">
      <c r="A4485" s="110">
        <v>41727</v>
      </c>
      <c r="B4485" s="116">
        <v>1965.32</v>
      </c>
    </row>
    <row r="4486" spans="1:2">
      <c r="A4486" s="110">
        <v>41726</v>
      </c>
      <c r="B4486" s="116">
        <v>1965.64</v>
      </c>
    </row>
    <row r="4487" spans="1:2">
      <c r="A4487" s="110">
        <v>41725</v>
      </c>
      <c r="B4487" s="116">
        <v>1973.03</v>
      </c>
    </row>
    <row r="4488" spans="1:2">
      <c r="A4488" s="110">
        <v>41724</v>
      </c>
      <c r="B4488" s="116">
        <v>1978.63</v>
      </c>
    </row>
    <row r="4489" spans="1:2">
      <c r="A4489" s="110">
        <v>41723</v>
      </c>
      <c r="B4489" s="116">
        <v>1993.85</v>
      </c>
    </row>
    <row r="4490" spans="1:2">
      <c r="A4490" s="110">
        <v>41722</v>
      </c>
      <c r="B4490" s="116">
        <v>1993.85</v>
      </c>
    </row>
    <row r="4491" spans="1:2">
      <c r="A4491" s="110">
        <v>41721</v>
      </c>
      <c r="B4491" s="116">
        <v>1993.85</v>
      </c>
    </row>
    <row r="4492" spans="1:2">
      <c r="A4492" s="110">
        <v>41720</v>
      </c>
      <c r="B4492" s="116">
        <v>1993.85</v>
      </c>
    </row>
    <row r="4493" spans="1:2">
      <c r="A4493" s="110">
        <v>41719</v>
      </c>
      <c r="B4493" s="116">
        <v>1998.6</v>
      </c>
    </row>
    <row r="4494" spans="1:2">
      <c r="A4494" s="110">
        <v>41718</v>
      </c>
      <c r="B4494" s="116">
        <v>2017.38</v>
      </c>
    </row>
    <row r="4495" spans="1:2">
      <c r="A4495" s="110">
        <v>41717</v>
      </c>
      <c r="B4495" s="116">
        <v>2034.86</v>
      </c>
    </row>
    <row r="4496" spans="1:2">
      <c r="A4496" s="110">
        <v>41716</v>
      </c>
      <c r="B4496" s="116">
        <v>2035.16</v>
      </c>
    </row>
    <row r="4497" spans="1:2">
      <c r="A4497" s="110">
        <v>41715</v>
      </c>
      <c r="B4497" s="116">
        <v>2044.58</v>
      </c>
    </row>
    <row r="4498" spans="1:2">
      <c r="A4498" s="110">
        <v>41714</v>
      </c>
      <c r="B4498" s="116">
        <v>2044.58</v>
      </c>
    </row>
    <row r="4499" spans="1:2">
      <c r="A4499" s="110">
        <v>41713</v>
      </c>
      <c r="B4499" s="116">
        <v>2044.58</v>
      </c>
    </row>
    <row r="4500" spans="1:2">
      <c r="A4500" s="110">
        <v>41712</v>
      </c>
      <c r="B4500" s="116">
        <v>2044.48</v>
      </c>
    </row>
    <row r="4501" spans="1:2">
      <c r="A4501" s="110">
        <v>41711</v>
      </c>
      <c r="B4501" s="116">
        <v>2047.59</v>
      </c>
    </row>
    <row r="4502" spans="1:2">
      <c r="A4502" s="110">
        <v>41710</v>
      </c>
      <c r="B4502" s="116">
        <v>2043.59</v>
      </c>
    </row>
    <row r="4503" spans="1:2">
      <c r="A4503" s="110">
        <v>41709</v>
      </c>
      <c r="B4503" s="116">
        <v>2042.78</v>
      </c>
    </row>
    <row r="4504" spans="1:2">
      <c r="A4504" s="110">
        <v>41708</v>
      </c>
      <c r="B4504" s="116">
        <v>2036.2</v>
      </c>
    </row>
    <row r="4505" spans="1:2">
      <c r="A4505" s="110">
        <v>41707</v>
      </c>
      <c r="B4505" s="116">
        <v>2036.2</v>
      </c>
    </row>
    <row r="4506" spans="1:2">
      <c r="A4506" s="110">
        <v>41706</v>
      </c>
      <c r="B4506" s="116">
        <v>2036.2</v>
      </c>
    </row>
    <row r="4507" spans="1:2">
      <c r="A4507" s="110">
        <v>41705</v>
      </c>
      <c r="B4507" s="116">
        <v>2030.02</v>
      </c>
    </row>
    <row r="4508" spans="1:2">
      <c r="A4508" s="110">
        <v>41704</v>
      </c>
      <c r="B4508" s="116">
        <v>2045.14</v>
      </c>
    </row>
    <row r="4509" spans="1:2">
      <c r="A4509" s="110">
        <v>41703</v>
      </c>
      <c r="B4509" s="116">
        <v>2047.75</v>
      </c>
    </row>
    <row r="4510" spans="1:2">
      <c r="A4510" s="110">
        <v>41702</v>
      </c>
      <c r="B4510" s="116">
        <v>2052.5100000000002</v>
      </c>
    </row>
    <row r="4511" spans="1:2">
      <c r="A4511" s="110">
        <v>41701</v>
      </c>
      <c r="B4511" s="116">
        <v>2046.75</v>
      </c>
    </row>
    <row r="4512" spans="1:2">
      <c r="A4512" s="110">
        <v>41700</v>
      </c>
      <c r="B4512" s="116">
        <v>2046.75</v>
      </c>
    </row>
    <row r="4513" spans="1:2">
      <c r="A4513" s="110">
        <v>41699</v>
      </c>
      <c r="B4513" s="116">
        <v>2046.75</v>
      </c>
    </row>
    <row r="4514" spans="1:2">
      <c r="A4514" s="110">
        <v>41698</v>
      </c>
      <c r="B4514" s="116">
        <v>2054.9</v>
      </c>
    </row>
    <row r="4515" spans="1:2">
      <c r="A4515" s="110">
        <v>41697</v>
      </c>
      <c r="B4515" s="116">
        <v>2053.11</v>
      </c>
    </row>
    <row r="4516" spans="1:2">
      <c r="A4516" s="110">
        <v>41696</v>
      </c>
      <c r="B4516" s="116">
        <v>2045.45</v>
      </c>
    </row>
    <row r="4517" spans="1:2">
      <c r="A4517" s="110">
        <v>41695</v>
      </c>
      <c r="B4517" s="116">
        <v>2042.67</v>
      </c>
    </row>
    <row r="4518" spans="1:2">
      <c r="A4518" s="110">
        <v>41694</v>
      </c>
      <c r="B4518" s="116">
        <v>2043.96</v>
      </c>
    </row>
    <row r="4519" spans="1:2">
      <c r="A4519" s="110">
        <v>41693</v>
      </c>
      <c r="B4519" s="116">
        <v>2043.96</v>
      </c>
    </row>
    <row r="4520" spans="1:2">
      <c r="A4520" s="110">
        <v>41692</v>
      </c>
      <c r="B4520" s="116">
        <v>2043.96</v>
      </c>
    </row>
    <row r="4521" spans="1:2">
      <c r="A4521" s="110">
        <v>41691</v>
      </c>
      <c r="B4521" s="116">
        <v>2052.46</v>
      </c>
    </row>
    <row r="4522" spans="1:2">
      <c r="A4522" s="110">
        <v>41690</v>
      </c>
      <c r="B4522" s="116">
        <v>2042.22</v>
      </c>
    </row>
    <row r="4523" spans="1:2">
      <c r="A4523" s="110">
        <v>41689</v>
      </c>
      <c r="B4523" s="116">
        <v>2028.54</v>
      </c>
    </row>
    <row r="4524" spans="1:2">
      <c r="A4524" s="110">
        <v>41688</v>
      </c>
      <c r="B4524" s="116">
        <v>2022.68</v>
      </c>
    </row>
    <row r="4525" spans="1:2">
      <c r="A4525" s="110">
        <v>41687</v>
      </c>
      <c r="B4525" s="116">
        <v>2022.68</v>
      </c>
    </row>
    <row r="4526" spans="1:2">
      <c r="A4526" s="110">
        <v>41686</v>
      </c>
      <c r="B4526" s="116">
        <v>2022.68</v>
      </c>
    </row>
    <row r="4527" spans="1:2">
      <c r="A4527" s="110">
        <v>41685</v>
      </c>
      <c r="B4527" s="116">
        <v>2022.68</v>
      </c>
    </row>
    <row r="4528" spans="1:2">
      <c r="A4528" s="110">
        <v>41684</v>
      </c>
      <c r="B4528" s="116">
        <v>2032.99</v>
      </c>
    </row>
    <row r="4529" spans="1:2">
      <c r="A4529" s="110">
        <v>41683</v>
      </c>
      <c r="B4529" s="116">
        <v>2031.75</v>
      </c>
    </row>
    <row r="4530" spans="1:2">
      <c r="A4530" s="110">
        <v>41682</v>
      </c>
      <c r="B4530" s="116">
        <v>2041.61</v>
      </c>
    </row>
    <row r="4531" spans="1:2">
      <c r="A4531" s="110">
        <v>41681</v>
      </c>
      <c r="B4531" s="116">
        <v>2048.5500000000002</v>
      </c>
    </row>
    <row r="4532" spans="1:2">
      <c r="A4532" s="110">
        <v>41680</v>
      </c>
      <c r="B4532" s="116">
        <v>2046.06</v>
      </c>
    </row>
    <row r="4533" spans="1:2">
      <c r="A4533" s="110">
        <v>41679</v>
      </c>
      <c r="B4533" s="116">
        <v>2046.06</v>
      </c>
    </row>
    <row r="4534" spans="1:2">
      <c r="A4534" s="110">
        <v>41678</v>
      </c>
      <c r="B4534" s="116">
        <v>2046.06</v>
      </c>
    </row>
    <row r="4535" spans="1:2">
      <c r="A4535" s="110">
        <v>41677</v>
      </c>
      <c r="B4535" s="116">
        <v>2049.52</v>
      </c>
    </row>
    <row r="4536" spans="1:2">
      <c r="A4536" s="110">
        <v>41676</v>
      </c>
      <c r="B4536" s="116">
        <v>2048.75</v>
      </c>
    </row>
    <row r="4537" spans="1:2">
      <c r="A4537" s="110">
        <v>41675</v>
      </c>
      <c r="B4537" s="116">
        <v>2041.34</v>
      </c>
    </row>
    <row r="4538" spans="1:2">
      <c r="A4538" s="110">
        <v>41674</v>
      </c>
      <c r="B4538" s="116">
        <v>2039.85</v>
      </c>
    </row>
    <row r="4539" spans="1:2">
      <c r="A4539" s="110">
        <v>41673</v>
      </c>
      <c r="B4539" s="116">
        <v>2021.1</v>
      </c>
    </row>
    <row r="4540" spans="1:2">
      <c r="A4540" s="110">
        <v>41672</v>
      </c>
      <c r="B4540" s="116">
        <v>2021.1</v>
      </c>
    </row>
    <row r="4541" spans="1:2">
      <c r="A4541" s="110">
        <v>41671</v>
      </c>
      <c r="B4541" s="116">
        <v>2021.1</v>
      </c>
    </row>
    <row r="4542" spans="1:2">
      <c r="A4542" s="110">
        <v>41670</v>
      </c>
      <c r="B4542" s="116">
        <v>2008.26</v>
      </c>
    </row>
    <row r="4543" spans="1:2">
      <c r="A4543" s="110">
        <v>41669</v>
      </c>
      <c r="B4543" s="116">
        <v>2013.17</v>
      </c>
    </row>
    <row r="4544" spans="1:2">
      <c r="A4544" s="110">
        <v>41668</v>
      </c>
      <c r="B4544" s="116">
        <v>2000.56</v>
      </c>
    </row>
    <row r="4545" spans="1:2">
      <c r="A4545" s="110">
        <v>41667</v>
      </c>
      <c r="B4545" s="116">
        <v>1997.91</v>
      </c>
    </row>
    <row r="4546" spans="1:2">
      <c r="A4546" s="110">
        <v>41666</v>
      </c>
      <c r="B4546" s="116">
        <v>2000.48</v>
      </c>
    </row>
    <row r="4547" spans="1:2">
      <c r="A4547" s="110">
        <v>41665</v>
      </c>
      <c r="B4547" s="116">
        <v>2000.48</v>
      </c>
    </row>
    <row r="4548" spans="1:2">
      <c r="A4548" s="110">
        <v>41664</v>
      </c>
      <c r="B4548" s="116">
        <v>2000.48</v>
      </c>
    </row>
    <row r="4549" spans="1:2">
      <c r="A4549" s="110">
        <v>41663</v>
      </c>
      <c r="B4549" s="116">
        <v>1993.23</v>
      </c>
    </row>
    <row r="4550" spans="1:2">
      <c r="A4550" s="110">
        <v>41662</v>
      </c>
      <c r="B4550" s="116">
        <v>1983.48</v>
      </c>
    </row>
    <row r="4551" spans="1:2">
      <c r="A4551" s="110">
        <v>41661</v>
      </c>
      <c r="B4551" s="116">
        <v>1981.98</v>
      </c>
    </row>
    <row r="4552" spans="1:2">
      <c r="A4552" s="110">
        <v>41660</v>
      </c>
      <c r="B4552" s="116">
        <v>1957.86</v>
      </c>
    </row>
    <row r="4553" spans="1:2">
      <c r="A4553" s="110">
        <v>41659</v>
      </c>
      <c r="B4553" s="116">
        <v>1957.86</v>
      </c>
    </row>
    <row r="4554" spans="1:2">
      <c r="A4554" s="110">
        <v>41658</v>
      </c>
      <c r="B4554" s="116">
        <v>1957.86</v>
      </c>
    </row>
    <row r="4555" spans="1:2">
      <c r="A4555" s="110">
        <v>41657</v>
      </c>
      <c r="B4555" s="116">
        <v>1957.86</v>
      </c>
    </row>
    <row r="4556" spans="1:2">
      <c r="A4556" s="110">
        <v>41656</v>
      </c>
      <c r="B4556" s="116">
        <v>1947.15</v>
      </c>
    </row>
    <row r="4557" spans="1:2">
      <c r="A4557" s="110">
        <v>41655</v>
      </c>
      <c r="B4557" s="116">
        <v>1941.45</v>
      </c>
    </row>
    <row r="4558" spans="1:2">
      <c r="A4558" s="110">
        <v>41654</v>
      </c>
      <c r="B4558" s="116">
        <v>1932.59</v>
      </c>
    </row>
    <row r="4559" spans="1:2">
      <c r="A4559" s="110">
        <v>41653</v>
      </c>
      <c r="B4559" s="116">
        <v>1924.79</v>
      </c>
    </row>
    <row r="4560" spans="1:2">
      <c r="A4560" s="110">
        <v>41652</v>
      </c>
      <c r="B4560" s="116">
        <v>1926.55</v>
      </c>
    </row>
    <row r="4561" spans="1:2">
      <c r="A4561" s="110">
        <v>41651</v>
      </c>
      <c r="B4561" s="116">
        <v>1926.55</v>
      </c>
    </row>
    <row r="4562" spans="1:2">
      <c r="A4562" s="110">
        <v>41650</v>
      </c>
      <c r="B4562" s="116">
        <v>1926.55</v>
      </c>
    </row>
    <row r="4563" spans="1:2">
      <c r="A4563" s="110">
        <v>41649</v>
      </c>
      <c r="B4563" s="116">
        <v>1934.88</v>
      </c>
    </row>
    <row r="4564" spans="1:2">
      <c r="A4564" s="110">
        <v>41648</v>
      </c>
      <c r="B4564" s="116">
        <v>1933.24</v>
      </c>
    </row>
    <row r="4565" spans="1:2">
      <c r="A4565" s="110">
        <v>41647</v>
      </c>
      <c r="B4565" s="116">
        <v>1930.45</v>
      </c>
    </row>
    <row r="4566" spans="1:2">
      <c r="A4566" s="110">
        <v>41646</v>
      </c>
      <c r="B4566" s="116">
        <v>1936.92</v>
      </c>
    </row>
    <row r="4567" spans="1:2">
      <c r="A4567" s="110">
        <v>41645</v>
      </c>
      <c r="B4567" s="116">
        <v>1936.92</v>
      </c>
    </row>
    <row r="4568" spans="1:2">
      <c r="A4568" s="110">
        <v>41644</v>
      </c>
      <c r="B4568" s="116">
        <v>1936.92</v>
      </c>
    </row>
    <row r="4569" spans="1:2">
      <c r="A4569" s="110">
        <v>41643</v>
      </c>
      <c r="B4569" s="116">
        <v>1936.92</v>
      </c>
    </row>
    <row r="4570" spans="1:2">
      <c r="A4570" s="110">
        <v>41642</v>
      </c>
      <c r="B4570" s="116">
        <v>1938.89</v>
      </c>
    </row>
    <row r="4571" spans="1:2">
      <c r="A4571" s="110">
        <v>41641</v>
      </c>
      <c r="B4571" s="116">
        <v>1926.83</v>
      </c>
    </row>
    <row r="4572" spans="1:2">
      <c r="A4572" s="110">
        <v>41640</v>
      </c>
      <c r="B4572" s="116">
        <v>1926.83</v>
      </c>
    </row>
    <row r="4573" spans="1:2">
      <c r="A4573" s="110">
        <v>41639</v>
      </c>
      <c r="B4573" s="116">
        <v>1926.83</v>
      </c>
    </row>
    <row r="4574" spans="1:2">
      <c r="A4574" s="110">
        <v>41638</v>
      </c>
      <c r="B4574" s="116">
        <v>1922.56</v>
      </c>
    </row>
    <row r="4575" spans="1:2">
      <c r="A4575" s="110">
        <v>41637</v>
      </c>
      <c r="B4575" s="116">
        <v>1922.56</v>
      </c>
    </row>
    <row r="4576" spans="1:2">
      <c r="A4576" s="110">
        <v>41636</v>
      </c>
      <c r="B4576" s="116">
        <v>1922.56</v>
      </c>
    </row>
    <row r="4577" spans="1:2">
      <c r="A4577" s="110">
        <v>41635</v>
      </c>
      <c r="B4577" s="116">
        <v>1921.22</v>
      </c>
    </row>
    <row r="4578" spans="1:2">
      <c r="A4578" s="110">
        <v>41634</v>
      </c>
      <c r="B4578" s="116">
        <v>1922.76</v>
      </c>
    </row>
    <row r="4579" spans="1:2">
      <c r="A4579" s="110">
        <v>41633</v>
      </c>
      <c r="B4579" s="116">
        <v>1922.76</v>
      </c>
    </row>
    <row r="4580" spans="1:2">
      <c r="A4580" s="110">
        <v>41632</v>
      </c>
      <c r="B4580" s="116">
        <v>1925.45</v>
      </c>
    </row>
    <row r="4581" spans="1:2">
      <c r="A4581" s="110">
        <v>41631</v>
      </c>
      <c r="B4581" s="116">
        <v>1935.93</v>
      </c>
    </row>
    <row r="4582" spans="1:2">
      <c r="A4582" s="110">
        <v>41630</v>
      </c>
      <c r="B4582" s="116">
        <v>1935.93</v>
      </c>
    </row>
    <row r="4583" spans="1:2">
      <c r="A4583" s="110">
        <v>41629</v>
      </c>
      <c r="B4583" s="116">
        <v>1935.93</v>
      </c>
    </row>
    <row r="4584" spans="1:2">
      <c r="A4584" s="110">
        <v>41628</v>
      </c>
      <c r="B4584" s="116">
        <v>1943.46</v>
      </c>
    </row>
    <row r="4585" spans="1:2">
      <c r="A4585" s="110">
        <v>41627</v>
      </c>
      <c r="B4585" s="116">
        <v>1945.6</v>
      </c>
    </row>
    <row r="4586" spans="1:2">
      <c r="A4586" s="110">
        <v>41626</v>
      </c>
      <c r="B4586" s="116">
        <v>1936.14</v>
      </c>
    </row>
    <row r="4587" spans="1:2">
      <c r="A4587" s="110">
        <v>41625</v>
      </c>
      <c r="B4587" s="116">
        <v>1934.95</v>
      </c>
    </row>
    <row r="4588" spans="1:2">
      <c r="A4588" s="110">
        <v>41624</v>
      </c>
      <c r="B4588" s="116">
        <v>1930.87</v>
      </c>
    </row>
    <row r="4589" spans="1:2">
      <c r="A4589" s="110">
        <v>41623</v>
      </c>
      <c r="B4589" s="116">
        <v>1930.87</v>
      </c>
    </row>
    <row r="4590" spans="1:2">
      <c r="A4590" s="110">
        <v>41622</v>
      </c>
      <c r="B4590" s="116">
        <v>1930.87</v>
      </c>
    </row>
    <row r="4591" spans="1:2">
      <c r="A4591" s="110">
        <v>41621</v>
      </c>
      <c r="B4591" s="116">
        <v>1935.89</v>
      </c>
    </row>
    <row r="4592" spans="1:2">
      <c r="A4592" s="110">
        <v>41620</v>
      </c>
      <c r="B4592" s="116">
        <v>1935.61</v>
      </c>
    </row>
    <row r="4593" spans="1:2">
      <c r="A4593" s="110">
        <v>41619</v>
      </c>
      <c r="B4593" s="116">
        <v>1933.52</v>
      </c>
    </row>
    <row r="4594" spans="1:2">
      <c r="A4594" s="110">
        <v>41618</v>
      </c>
      <c r="B4594" s="116">
        <v>1932.71</v>
      </c>
    </row>
    <row r="4595" spans="1:2">
      <c r="A4595" s="110">
        <v>41617</v>
      </c>
      <c r="B4595" s="116">
        <v>1936.33</v>
      </c>
    </row>
    <row r="4596" spans="1:2">
      <c r="A4596" s="110">
        <v>41616</v>
      </c>
      <c r="B4596" s="116">
        <v>1936.33</v>
      </c>
    </row>
    <row r="4597" spans="1:2">
      <c r="A4597" s="110">
        <v>41615</v>
      </c>
      <c r="B4597" s="116">
        <v>1936.33</v>
      </c>
    </row>
    <row r="4598" spans="1:2">
      <c r="A4598" s="110">
        <v>41614</v>
      </c>
      <c r="B4598" s="116">
        <v>1940.26</v>
      </c>
    </row>
    <row r="4599" spans="1:2">
      <c r="A4599" s="110">
        <v>41613</v>
      </c>
      <c r="B4599" s="116">
        <v>1948.48</v>
      </c>
    </row>
    <row r="4600" spans="1:2">
      <c r="A4600" s="110">
        <v>41612</v>
      </c>
      <c r="B4600" s="116">
        <v>1941.01</v>
      </c>
    </row>
    <row r="4601" spans="1:2">
      <c r="A4601" s="110">
        <v>41611</v>
      </c>
      <c r="B4601" s="116">
        <v>1934.16</v>
      </c>
    </row>
    <row r="4602" spans="1:2">
      <c r="A4602" s="110">
        <v>41610</v>
      </c>
      <c r="B4602" s="116">
        <v>1931.88</v>
      </c>
    </row>
    <row r="4603" spans="1:2">
      <c r="A4603" s="110">
        <v>41609</v>
      </c>
      <c r="B4603" s="116">
        <v>1931.88</v>
      </c>
    </row>
    <row r="4604" spans="1:2">
      <c r="A4604" s="110">
        <v>41608</v>
      </c>
      <c r="B4604" s="116">
        <v>1931.88</v>
      </c>
    </row>
    <row r="4605" spans="1:2">
      <c r="A4605" s="110">
        <v>41607</v>
      </c>
      <c r="B4605" s="116">
        <v>1928.25</v>
      </c>
    </row>
    <row r="4606" spans="1:2">
      <c r="A4606" s="110">
        <v>41606</v>
      </c>
      <c r="B4606" s="116">
        <v>1928.25</v>
      </c>
    </row>
    <row r="4607" spans="1:2">
      <c r="A4607" s="110">
        <v>41605</v>
      </c>
      <c r="B4607" s="116">
        <v>1926.74</v>
      </c>
    </row>
    <row r="4608" spans="1:2">
      <c r="A4608" s="110">
        <v>41604</v>
      </c>
      <c r="B4608" s="116">
        <v>1926.99</v>
      </c>
    </row>
    <row r="4609" spans="1:2">
      <c r="A4609" s="110">
        <v>41603</v>
      </c>
      <c r="B4609" s="116">
        <v>1929.13</v>
      </c>
    </row>
    <row r="4610" spans="1:2">
      <c r="A4610" s="110">
        <v>41602</v>
      </c>
      <c r="B4610" s="116">
        <v>1929.13</v>
      </c>
    </row>
    <row r="4611" spans="1:2">
      <c r="A4611" s="110">
        <v>41601</v>
      </c>
      <c r="B4611" s="116">
        <v>1929.13</v>
      </c>
    </row>
    <row r="4612" spans="1:2">
      <c r="A4612" s="110">
        <v>41600</v>
      </c>
      <c r="B4612" s="116">
        <v>1932.42</v>
      </c>
    </row>
    <row r="4613" spans="1:2">
      <c r="A4613" s="110">
        <v>41599</v>
      </c>
      <c r="B4613" s="116">
        <v>1923.19</v>
      </c>
    </row>
    <row r="4614" spans="1:2">
      <c r="A4614" s="110">
        <v>41598</v>
      </c>
      <c r="B4614" s="116">
        <v>1919.2</v>
      </c>
    </row>
    <row r="4615" spans="1:2">
      <c r="A4615" s="110">
        <v>41597</v>
      </c>
      <c r="B4615" s="116">
        <v>1915.37</v>
      </c>
    </row>
    <row r="4616" spans="1:2">
      <c r="A4616" s="110">
        <v>41596</v>
      </c>
      <c r="B4616" s="116">
        <v>1919.89</v>
      </c>
    </row>
    <row r="4617" spans="1:2">
      <c r="A4617" s="110">
        <v>41595</v>
      </c>
      <c r="B4617" s="116">
        <v>1919.89</v>
      </c>
    </row>
    <row r="4618" spans="1:2">
      <c r="A4618" s="110">
        <v>41594</v>
      </c>
      <c r="B4618" s="116">
        <v>1919.89</v>
      </c>
    </row>
    <row r="4619" spans="1:2">
      <c r="A4619" s="110">
        <v>41593</v>
      </c>
      <c r="B4619" s="116">
        <v>1929.24</v>
      </c>
    </row>
    <row r="4620" spans="1:2">
      <c r="A4620" s="110">
        <v>41592</v>
      </c>
      <c r="B4620" s="116">
        <v>1932.03</v>
      </c>
    </row>
    <row r="4621" spans="1:2">
      <c r="A4621" s="110">
        <v>41591</v>
      </c>
      <c r="B4621" s="116">
        <v>1928.96</v>
      </c>
    </row>
    <row r="4622" spans="1:2">
      <c r="A4622" s="110">
        <v>41590</v>
      </c>
      <c r="B4622" s="116">
        <v>1932.77</v>
      </c>
    </row>
    <row r="4623" spans="1:2">
      <c r="A4623" s="110">
        <v>41589</v>
      </c>
      <c r="B4623" s="116">
        <v>1932.77</v>
      </c>
    </row>
    <row r="4624" spans="1:2">
      <c r="A4624" s="110">
        <v>41588</v>
      </c>
      <c r="B4624" s="116">
        <v>1932.77</v>
      </c>
    </row>
    <row r="4625" spans="1:2">
      <c r="A4625" s="110">
        <v>41587</v>
      </c>
      <c r="B4625" s="116">
        <v>1932.77</v>
      </c>
    </row>
    <row r="4626" spans="1:2">
      <c r="A4626" s="110">
        <v>41586</v>
      </c>
      <c r="B4626" s="116">
        <v>1924.87</v>
      </c>
    </row>
    <row r="4627" spans="1:2">
      <c r="A4627" s="110">
        <v>41585</v>
      </c>
      <c r="B4627" s="116">
        <v>1916.8</v>
      </c>
    </row>
    <row r="4628" spans="1:2">
      <c r="A4628" s="110">
        <v>41584</v>
      </c>
      <c r="B4628" s="116">
        <v>1916.22</v>
      </c>
    </row>
    <row r="4629" spans="1:2">
      <c r="A4629" s="110">
        <v>41583</v>
      </c>
      <c r="B4629" s="116">
        <v>1901.22</v>
      </c>
    </row>
    <row r="4630" spans="1:2">
      <c r="A4630" s="110">
        <v>41582</v>
      </c>
      <c r="B4630" s="116">
        <v>1901.22</v>
      </c>
    </row>
    <row r="4631" spans="1:2">
      <c r="A4631" s="110">
        <v>41581</v>
      </c>
      <c r="B4631" s="116">
        <v>1901.22</v>
      </c>
    </row>
    <row r="4632" spans="1:2">
      <c r="A4632" s="110">
        <v>41580</v>
      </c>
      <c r="B4632" s="116">
        <v>1901.22</v>
      </c>
    </row>
    <row r="4633" spans="1:2">
      <c r="A4633" s="110">
        <v>41579</v>
      </c>
      <c r="B4633" s="116">
        <v>1889.16</v>
      </c>
    </row>
    <row r="4634" spans="1:2">
      <c r="A4634" s="110">
        <v>41578</v>
      </c>
      <c r="B4634" s="116">
        <v>1884.06</v>
      </c>
    </row>
    <row r="4635" spans="1:2">
      <c r="A4635" s="110">
        <v>41577</v>
      </c>
      <c r="B4635" s="116">
        <v>1883.42</v>
      </c>
    </row>
    <row r="4636" spans="1:2">
      <c r="A4636" s="110">
        <v>41576</v>
      </c>
      <c r="B4636" s="116">
        <v>1884.43</v>
      </c>
    </row>
    <row r="4637" spans="1:2">
      <c r="A4637" s="110">
        <v>41575</v>
      </c>
      <c r="B4637" s="116">
        <v>1882.34</v>
      </c>
    </row>
    <row r="4638" spans="1:2">
      <c r="A4638" s="110">
        <v>41574</v>
      </c>
      <c r="B4638" s="116">
        <v>1882.34</v>
      </c>
    </row>
    <row r="4639" spans="1:2">
      <c r="A4639" s="110">
        <v>41573</v>
      </c>
      <c r="B4639" s="116">
        <v>1882.34</v>
      </c>
    </row>
    <row r="4640" spans="1:2">
      <c r="A4640" s="110">
        <v>41572</v>
      </c>
      <c r="B4640" s="116">
        <v>1882.11</v>
      </c>
    </row>
    <row r="4641" spans="1:2">
      <c r="A4641" s="110">
        <v>41571</v>
      </c>
      <c r="B4641" s="116">
        <v>1883.14</v>
      </c>
    </row>
    <row r="4642" spans="1:2">
      <c r="A4642" s="110">
        <v>41570</v>
      </c>
      <c r="B4642" s="116">
        <v>1879.46</v>
      </c>
    </row>
    <row r="4643" spans="1:2">
      <c r="A4643" s="110">
        <v>41569</v>
      </c>
      <c r="B4643" s="116">
        <v>1885.52</v>
      </c>
    </row>
    <row r="4644" spans="1:2">
      <c r="A4644" s="110">
        <v>41568</v>
      </c>
      <c r="B4644" s="116">
        <v>1879.88</v>
      </c>
    </row>
    <row r="4645" spans="1:2">
      <c r="A4645" s="110">
        <v>41567</v>
      </c>
      <c r="B4645" s="116">
        <v>1879.88</v>
      </c>
    </row>
    <row r="4646" spans="1:2">
      <c r="A4646" s="110">
        <v>41566</v>
      </c>
      <c r="B4646" s="116">
        <v>1879.88</v>
      </c>
    </row>
    <row r="4647" spans="1:2">
      <c r="A4647" s="110">
        <v>41565</v>
      </c>
      <c r="B4647" s="116">
        <v>1879.48</v>
      </c>
    </row>
    <row r="4648" spans="1:2">
      <c r="A4648" s="110">
        <v>41564</v>
      </c>
      <c r="B4648" s="116">
        <v>1880.91</v>
      </c>
    </row>
    <row r="4649" spans="1:2">
      <c r="A4649" s="110">
        <v>41563</v>
      </c>
      <c r="B4649" s="116">
        <v>1883.7</v>
      </c>
    </row>
    <row r="4650" spans="1:2">
      <c r="A4650" s="110">
        <v>41562</v>
      </c>
      <c r="B4650" s="116">
        <v>1883.65</v>
      </c>
    </row>
    <row r="4651" spans="1:2">
      <c r="A4651" s="110">
        <v>41561</v>
      </c>
      <c r="B4651" s="116">
        <v>1883.65</v>
      </c>
    </row>
    <row r="4652" spans="1:2">
      <c r="A4652" s="110">
        <v>41560</v>
      </c>
      <c r="B4652" s="116">
        <v>1883.65</v>
      </c>
    </row>
    <row r="4653" spans="1:2">
      <c r="A4653" s="110">
        <v>41559</v>
      </c>
      <c r="B4653" s="116">
        <v>1883.65</v>
      </c>
    </row>
    <row r="4654" spans="1:2">
      <c r="A4654" s="110">
        <v>41558</v>
      </c>
      <c r="B4654" s="116">
        <v>1885.84</v>
      </c>
    </row>
    <row r="4655" spans="1:2">
      <c r="A4655" s="110">
        <v>41557</v>
      </c>
      <c r="B4655" s="116">
        <v>1894.06</v>
      </c>
    </row>
    <row r="4656" spans="1:2">
      <c r="A4656" s="110">
        <v>41556</v>
      </c>
      <c r="B4656" s="116">
        <v>1889.17</v>
      </c>
    </row>
    <row r="4657" spans="1:2">
      <c r="A4657" s="110">
        <v>41555</v>
      </c>
      <c r="B4657" s="116">
        <v>1885.19</v>
      </c>
    </row>
    <row r="4658" spans="1:2">
      <c r="A4658" s="110">
        <v>41554</v>
      </c>
      <c r="B4658" s="116">
        <v>1886.78</v>
      </c>
    </row>
    <row r="4659" spans="1:2">
      <c r="A4659" s="110">
        <v>41553</v>
      </c>
      <c r="B4659" s="116">
        <v>1886.78</v>
      </c>
    </row>
    <row r="4660" spans="1:2">
      <c r="A4660" s="110">
        <v>41552</v>
      </c>
      <c r="B4660" s="116">
        <v>1886.78</v>
      </c>
    </row>
    <row r="4661" spans="1:2">
      <c r="A4661" s="110">
        <v>41551</v>
      </c>
      <c r="B4661" s="116">
        <v>1889.95</v>
      </c>
    </row>
    <row r="4662" spans="1:2">
      <c r="A4662" s="110">
        <v>41550</v>
      </c>
      <c r="B4662" s="116">
        <v>1884.97</v>
      </c>
    </row>
    <row r="4663" spans="1:2">
      <c r="A4663" s="110">
        <v>41549</v>
      </c>
      <c r="B4663" s="116">
        <v>1893.77</v>
      </c>
    </row>
    <row r="4664" spans="1:2">
      <c r="A4664" s="110">
        <v>41548</v>
      </c>
      <c r="B4664" s="116">
        <v>1908.29</v>
      </c>
    </row>
    <row r="4665" spans="1:2">
      <c r="A4665" s="110">
        <v>41547</v>
      </c>
      <c r="B4665" s="116">
        <v>1914.65</v>
      </c>
    </row>
    <row r="4666" spans="1:2">
      <c r="A4666" s="110">
        <v>41546</v>
      </c>
      <c r="B4666" s="116">
        <v>1914.65</v>
      </c>
    </row>
    <row r="4667" spans="1:2">
      <c r="A4667" s="110">
        <v>41545</v>
      </c>
      <c r="B4667" s="116">
        <v>1914.65</v>
      </c>
    </row>
    <row r="4668" spans="1:2">
      <c r="A4668" s="110">
        <v>41544</v>
      </c>
      <c r="B4668" s="116">
        <v>1899.1</v>
      </c>
    </row>
    <row r="4669" spans="1:2">
      <c r="A4669" s="110">
        <v>41543</v>
      </c>
      <c r="B4669" s="116">
        <v>1893.42</v>
      </c>
    </row>
    <row r="4670" spans="1:2">
      <c r="A4670" s="110">
        <v>41542</v>
      </c>
      <c r="B4670" s="116">
        <v>1888.14</v>
      </c>
    </row>
    <row r="4671" spans="1:2">
      <c r="A4671" s="110">
        <v>41541</v>
      </c>
      <c r="B4671" s="116">
        <v>1892.89</v>
      </c>
    </row>
    <row r="4672" spans="1:2">
      <c r="A4672" s="110">
        <v>41540</v>
      </c>
      <c r="B4672" s="116">
        <v>1889.12</v>
      </c>
    </row>
    <row r="4673" spans="1:2">
      <c r="A4673" s="110">
        <v>41539</v>
      </c>
      <c r="B4673" s="116">
        <v>1889.12</v>
      </c>
    </row>
    <row r="4674" spans="1:2">
      <c r="A4674" s="110">
        <v>41538</v>
      </c>
      <c r="B4674" s="116">
        <v>1889.12</v>
      </c>
    </row>
    <row r="4675" spans="1:2">
      <c r="A4675" s="110">
        <v>41537</v>
      </c>
      <c r="B4675" s="116">
        <v>1887.3</v>
      </c>
    </row>
    <row r="4676" spans="1:2">
      <c r="A4676" s="110">
        <v>41536</v>
      </c>
      <c r="B4676" s="116">
        <v>1911.3</v>
      </c>
    </row>
    <row r="4677" spans="1:2">
      <c r="A4677" s="110">
        <v>41535</v>
      </c>
      <c r="B4677" s="116">
        <v>1914.12</v>
      </c>
    </row>
    <row r="4678" spans="1:2">
      <c r="A4678" s="110">
        <v>41534</v>
      </c>
      <c r="B4678" s="116">
        <v>1917.03</v>
      </c>
    </row>
    <row r="4679" spans="1:2">
      <c r="A4679" s="110">
        <v>41533</v>
      </c>
      <c r="B4679" s="116">
        <v>1919.54</v>
      </c>
    </row>
    <row r="4680" spans="1:2">
      <c r="A4680" s="110">
        <v>41532</v>
      </c>
      <c r="B4680" s="116">
        <v>1919.54</v>
      </c>
    </row>
    <row r="4681" spans="1:2">
      <c r="A4681" s="110">
        <v>41531</v>
      </c>
      <c r="B4681" s="116">
        <v>1919.54</v>
      </c>
    </row>
    <row r="4682" spans="1:2">
      <c r="A4682" s="110">
        <v>41530</v>
      </c>
      <c r="B4682" s="116">
        <v>1919.25</v>
      </c>
    </row>
    <row r="4683" spans="1:2">
      <c r="A4683" s="110">
        <v>41529</v>
      </c>
      <c r="B4683" s="116">
        <v>1923.64</v>
      </c>
    </row>
    <row r="4684" spans="1:2">
      <c r="A4684" s="110">
        <v>41528</v>
      </c>
      <c r="B4684" s="116">
        <v>1935.55</v>
      </c>
    </row>
    <row r="4685" spans="1:2">
      <c r="A4685" s="110">
        <v>41527</v>
      </c>
      <c r="B4685" s="116">
        <v>1946.06</v>
      </c>
    </row>
    <row r="4686" spans="1:2">
      <c r="A4686" s="110">
        <v>41526</v>
      </c>
      <c r="B4686" s="116">
        <v>1947.99</v>
      </c>
    </row>
    <row r="4687" spans="1:2">
      <c r="A4687" s="110">
        <v>41525</v>
      </c>
      <c r="B4687" s="116">
        <v>1947.99</v>
      </c>
    </row>
    <row r="4688" spans="1:2">
      <c r="A4688" s="110">
        <v>41524</v>
      </c>
      <c r="B4688" s="116">
        <v>1947.99</v>
      </c>
    </row>
    <row r="4689" spans="1:2">
      <c r="A4689" s="110">
        <v>41523</v>
      </c>
      <c r="B4689" s="116">
        <v>1952.11</v>
      </c>
    </row>
    <row r="4690" spans="1:2">
      <c r="A4690" s="110">
        <v>41522</v>
      </c>
      <c r="B4690" s="116">
        <v>1938.99</v>
      </c>
    </row>
    <row r="4691" spans="1:2">
      <c r="A4691" s="110">
        <v>41521</v>
      </c>
      <c r="B4691" s="116">
        <v>1946.28</v>
      </c>
    </row>
    <row r="4692" spans="1:2">
      <c r="A4692" s="110">
        <v>41520</v>
      </c>
      <c r="B4692" s="116">
        <v>1935.43</v>
      </c>
    </row>
    <row r="4693" spans="1:2">
      <c r="A4693" s="110">
        <v>41519</v>
      </c>
      <c r="B4693" s="116">
        <v>1935.43</v>
      </c>
    </row>
    <row r="4694" spans="1:2">
      <c r="A4694" s="110">
        <v>41518</v>
      </c>
      <c r="B4694" s="116">
        <v>1935.43</v>
      </c>
    </row>
    <row r="4695" spans="1:2">
      <c r="A4695" s="110">
        <v>41517</v>
      </c>
      <c r="B4695" s="116">
        <v>1935.43</v>
      </c>
    </row>
    <row r="4696" spans="1:2">
      <c r="A4696" s="110">
        <v>41516</v>
      </c>
      <c r="B4696" s="116">
        <v>1943.04</v>
      </c>
    </row>
    <row r="4697" spans="1:2">
      <c r="A4697" s="110">
        <v>41515</v>
      </c>
      <c r="B4697" s="116">
        <v>1939.85</v>
      </c>
    </row>
    <row r="4698" spans="1:2">
      <c r="A4698" s="110">
        <v>41514</v>
      </c>
      <c r="B4698" s="116">
        <v>1938.26</v>
      </c>
    </row>
    <row r="4699" spans="1:2">
      <c r="A4699" s="110">
        <v>41513</v>
      </c>
      <c r="B4699" s="116">
        <v>1922.96</v>
      </c>
    </row>
    <row r="4700" spans="1:2">
      <c r="A4700" s="110">
        <v>41512</v>
      </c>
      <c r="B4700" s="116">
        <v>1911.16</v>
      </c>
    </row>
    <row r="4701" spans="1:2">
      <c r="A4701" s="110">
        <v>41511</v>
      </c>
      <c r="B4701" s="116">
        <v>1911.16</v>
      </c>
    </row>
    <row r="4702" spans="1:2">
      <c r="A4702" s="110">
        <v>41510</v>
      </c>
      <c r="B4702" s="116">
        <v>1911.16</v>
      </c>
    </row>
    <row r="4703" spans="1:2">
      <c r="A4703" s="110">
        <v>41509</v>
      </c>
      <c r="B4703" s="116">
        <v>1921.99</v>
      </c>
    </row>
    <row r="4704" spans="1:2">
      <c r="A4704" s="110">
        <v>41508</v>
      </c>
      <c r="B4704" s="116">
        <v>1929.75</v>
      </c>
    </row>
    <row r="4705" spans="1:2">
      <c r="A4705" s="110">
        <v>41507</v>
      </c>
      <c r="B4705" s="116">
        <v>1922.73</v>
      </c>
    </row>
    <row r="4706" spans="1:2">
      <c r="A4706" s="110">
        <v>41506</v>
      </c>
      <c r="B4706" s="116">
        <v>1907.06</v>
      </c>
    </row>
    <row r="4707" spans="1:2">
      <c r="A4707" s="110">
        <v>41505</v>
      </c>
      <c r="B4707" s="116">
        <v>1907.06</v>
      </c>
    </row>
    <row r="4708" spans="1:2">
      <c r="A4708" s="110">
        <v>41504</v>
      </c>
      <c r="B4708" s="116">
        <v>1907.06</v>
      </c>
    </row>
    <row r="4709" spans="1:2">
      <c r="A4709" s="110">
        <v>41503</v>
      </c>
      <c r="B4709" s="116">
        <v>1907.06</v>
      </c>
    </row>
    <row r="4710" spans="1:2">
      <c r="A4710" s="110">
        <v>41502</v>
      </c>
      <c r="B4710" s="116">
        <v>1901.03</v>
      </c>
    </row>
    <row r="4711" spans="1:2">
      <c r="A4711" s="110">
        <v>41501</v>
      </c>
      <c r="B4711" s="116">
        <v>1883.15</v>
      </c>
    </row>
    <row r="4712" spans="1:2">
      <c r="A4712" s="110">
        <v>41500</v>
      </c>
      <c r="B4712" s="116">
        <v>1882.36</v>
      </c>
    </row>
    <row r="4713" spans="1:2">
      <c r="A4713" s="110">
        <v>41499</v>
      </c>
      <c r="B4713" s="116">
        <v>1868.9</v>
      </c>
    </row>
    <row r="4714" spans="1:2">
      <c r="A4714" s="110">
        <v>41498</v>
      </c>
      <c r="B4714" s="116">
        <v>1873.92</v>
      </c>
    </row>
    <row r="4715" spans="1:2">
      <c r="A4715" s="110">
        <v>41497</v>
      </c>
      <c r="B4715" s="116">
        <v>1873.92</v>
      </c>
    </row>
    <row r="4716" spans="1:2">
      <c r="A4716" s="110">
        <v>41496</v>
      </c>
      <c r="B4716" s="116">
        <v>1873.92</v>
      </c>
    </row>
    <row r="4717" spans="1:2">
      <c r="A4717" s="110">
        <v>41495</v>
      </c>
      <c r="B4717" s="116">
        <v>1877.23</v>
      </c>
    </row>
    <row r="4718" spans="1:2">
      <c r="A4718" s="110">
        <v>41494</v>
      </c>
      <c r="B4718" s="116">
        <v>1882.01</v>
      </c>
    </row>
    <row r="4719" spans="1:2">
      <c r="A4719" s="110">
        <v>41493</v>
      </c>
      <c r="B4719" s="116">
        <v>1882.01</v>
      </c>
    </row>
    <row r="4720" spans="1:2">
      <c r="A4720" s="110">
        <v>41492</v>
      </c>
      <c r="B4720" s="116">
        <v>1883.24</v>
      </c>
    </row>
    <row r="4721" spans="1:2">
      <c r="A4721" s="110">
        <v>41491</v>
      </c>
      <c r="B4721" s="116">
        <v>1891.67</v>
      </c>
    </row>
    <row r="4722" spans="1:2">
      <c r="A4722" s="110">
        <v>41490</v>
      </c>
      <c r="B4722" s="116">
        <v>1891.67</v>
      </c>
    </row>
    <row r="4723" spans="1:2">
      <c r="A4723" s="110">
        <v>41489</v>
      </c>
      <c r="B4723" s="116">
        <v>1891.67</v>
      </c>
    </row>
    <row r="4724" spans="1:2">
      <c r="A4724" s="110">
        <v>41488</v>
      </c>
      <c r="B4724" s="116">
        <v>1896.65</v>
      </c>
    </row>
    <row r="4725" spans="1:2">
      <c r="A4725" s="110">
        <v>41487</v>
      </c>
      <c r="B4725" s="116">
        <v>1896.15</v>
      </c>
    </row>
    <row r="4726" spans="1:2">
      <c r="A4726" s="110">
        <v>41486</v>
      </c>
      <c r="B4726" s="116">
        <v>1890.33</v>
      </c>
    </row>
    <row r="4727" spans="1:2">
      <c r="A4727" s="110">
        <v>41485</v>
      </c>
      <c r="B4727" s="116">
        <v>1888.95</v>
      </c>
    </row>
    <row r="4728" spans="1:2">
      <c r="A4728" s="110">
        <v>41484</v>
      </c>
      <c r="B4728" s="116">
        <v>1886.26</v>
      </c>
    </row>
    <row r="4729" spans="1:2">
      <c r="A4729" s="110">
        <v>41483</v>
      </c>
      <c r="B4729" s="116">
        <v>1886.26</v>
      </c>
    </row>
    <row r="4730" spans="1:2">
      <c r="A4730" s="110">
        <v>41482</v>
      </c>
      <c r="B4730" s="116">
        <v>1886.26</v>
      </c>
    </row>
    <row r="4731" spans="1:2">
      <c r="A4731" s="110">
        <v>41481</v>
      </c>
      <c r="B4731" s="116">
        <v>1887.4</v>
      </c>
    </row>
    <row r="4732" spans="1:2">
      <c r="A4732" s="110">
        <v>41480</v>
      </c>
      <c r="B4732" s="116">
        <v>1891.02</v>
      </c>
    </row>
    <row r="4733" spans="1:2">
      <c r="A4733" s="110">
        <v>41479</v>
      </c>
      <c r="B4733" s="116">
        <v>1886.06</v>
      </c>
    </row>
    <row r="4734" spans="1:2">
      <c r="A4734" s="110">
        <v>41478</v>
      </c>
      <c r="B4734" s="116">
        <v>1880.87</v>
      </c>
    </row>
    <row r="4735" spans="1:2">
      <c r="A4735" s="110">
        <v>41477</v>
      </c>
      <c r="B4735" s="116">
        <v>1884.01</v>
      </c>
    </row>
    <row r="4736" spans="1:2">
      <c r="A4736" s="110">
        <v>41476</v>
      </c>
      <c r="B4736" s="116">
        <v>1884.01</v>
      </c>
    </row>
    <row r="4737" spans="1:2">
      <c r="A4737" s="110">
        <v>41475</v>
      </c>
      <c r="B4737" s="116">
        <v>1884.01</v>
      </c>
    </row>
    <row r="4738" spans="1:2">
      <c r="A4738" s="110">
        <v>41474</v>
      </c>
      <c r="B4738" s="116">
        <v>1883.29</v>
      </c>
    </row>
    <row r="4739" spans="1:2">
      <c r="A4739" s="110">
        <v>41473</v>
      </c>
      <c r="B4739" s="116">
        <v>1873.25</v>
      </c>
    </row>
    <row r="4740" spans="1:2">
      <c r="A4740" s="110">
        <v>41472</v>
      </c>
      <c r="B4740" s="116">
        <v>1878.42</v>
      </c>
    </row>
    <row r="4741" spans="1:2">
      <c r="A4741" s="110">
        <v>41471</v>
      </c>
      <c r="B4741" s="116">
        <v>1893.16</v>
      </c>
    </row>
    <row r="4742" spans="1:2">
      <c r="A4742" s="110">
        <v>41470</v>
      </c>
      <c r="B4742" s="116">
        <v>1905.25</v>
      </c>
    </row>
    <row r="4743" spans="1:2">
      <c r="A4743" s="110">
        <v>41469</v>
      </c>
      <c r="B4743" s="116">
        <v>1905.25</v>
      </c>
    </row>
    <row r="4744" spans="1:2">
      <c r="A4744" s="110">
        <v>41468</v>
      </c>
      <c r="B4744" s="116">
        <v>1905.25</v>
      </c>
    </row>
    <row r="4745" spans="1:2">
      <c r="A4745" s="110">
        <v>41467</v>
      </c>
      <c r="B4745" s="116">
        <v>1910.79</v>
      </c>
    </row>
    <row r="4746" spans="1:2">
      <c r="A4746" s="110">
        <v>41466</v>
      </c>
      <c r="B4746" s="116">
        <v>1920.24</v>
      </c>
    </row>
    <row r="4747" spans="1:2">
      <c r="A4747" s="110">
        <v>41465</v>
      </c>
      <c r="B4747" s="116">
        <v>1920.12</v>
      </c>
    </row>
    <row r="4748" spans="1:2">
      <c r="A4748" s="110">
        <v>41464</v>
      </c>
      <c r="B4748" s="116">
        <v>1926.84</v>
      </c>
    </row>
    <row r="4749" spans="1:2">
      <c r="A4749" s="110">
        <v>41463</v>
      </c>
      <c r="B4749" s="116">
        <v>1927.4</v>
      </c>
    </row>
    <row r="4750" spans="1:2">
      <c r="A4750" s="110">
        <v>41462</v>
      </c>
      <c r="B4750" s="116">
        <v>1927.4</v>
      </c>
    </row>
    <row r="4751" spans="1:2">
      <c r="A4751" s="110">
        <v>41461</v>
      </c>
      <c r="B4751" s="116">
        <v>1927.4</v>
      </c>
    </row>
    <row r="4752" spans="1:2">
      <c r="A4752" s="110">
        <v>41460</v>
      </c>
      <c r="B4752" s="116">
        <v>1915.45</v>
      </c>
    </row>
    <row r="4753" spans="1:2">
      <c r="A4753" s="110">
        <v>41459</v>
      </c>
      <c r="B4753" s="116">
        <v>1915.45</v>
      </c>
    </row>
    <row r="4754" spans="1:2">
      <c r="A4754" s="110">
        <v>41458</v>
      </c>
      <c r="B4754" s="116">
        <v>1919.42</v>
      </c>
    </row>
    <row r="4755" spans="1:2">
      <c r="A4755" s="110">
        <v>41457</v>
      </c>
      <c r="B4755" s="116">
        <v>1929</v>
      </c>
    </row>
    <row r="4756" spans="1:2">
      <c r="A4756" s="110">
        <v>41456</v>
      </c>
      <c r="B4756" s="116">
        <v>1929</v>
      </c>
    </row>
    <row r="4757" spans="1:2">
      <c r="A4757" s="110">
        <v>41455</v>
      </c>
      <c r="B4757" s="116">
        <v>1929</v>
      </c>
    </row>
    <row r="4758" spans="1:2">
      <c r="A4758" s="110">
        <v>41454</v>
      </c>
      <c r="B4758" s="116">
        <v>1929</v>
      </c>
    </row>
    <row r="4759" spans="1:2">
      <c r="A4759" s="110">
        <v>41453</v>
      </c>
      <c r="B4759" s="116">
        <v>1922.63</v>
      </c>
    </row>
    <row r="4760" spans="1:2">
      <c r="A4760" s="110">
        <v>41452</v>
      </c>
      <c r="B4760" s="116">
        <v>1921.86</v>
      </c>
    </row>
    <row r="4761" spans="1:2">
      <c r="A4761" s="110">
        <v>41451</v>
      </c>
      <c r="B4761" s="116">
        <v>1928.27</v>
      </c>
    </row>
    <row r="4762" spans="1:2">
      <c r="A4762" s="110">
        <v>41450</v>
      </c>
      <c r="B4762" s="116">
        <v>1942.97</v>
      </c>
    </row>
    <row r="4763" spans="1:2">
      <c r="A4763" s="110">
        <v>41449</v>
      </c>
      <c r="B4763" s="116">
        <v>1941.06</v>
      </c>
    </row>
    <row r="4764" spans="1:2">
      <c r="A4764" s="110">
        <v>41448</v>
      </c>
      <c r="B4764" s="116">
        <v>1941.06</v>
      </c>
    </row>
    <row r="4765" spans="1:2">
      <c r="A4765" s="110">
        <v>41447</v>
      </c>
      <c r="B4765" s="116">
        <v>1941.06</v>
      </c>
    </row>
    <row r="4766" spans="1:2">
      <c r="A4766" s="110">
        <v>41446</v>
      </c>
      <c r="B4766" s="116">
        <v>1937.26</v>
      </c>
    </row>
    <row r="4767" spans="1:2">
      <c r="A4767" s="110">
        <v>41445</v>
      </c>
      <c r="B4767" s="116">
        <v>1900.87</v>
      </c>
    </row>
    <row r="4768" spans="1:2">
      <c r="A4768" s="110">
        <v>41444</v>
      </c>
      <c r="B4768" s="116">
        <v>1902.47</v>
      </c>
    </row>
    <row r="4769" spans="1:2">
      <c r="A4769" s="110">
        <v>41443</v>
      </c>
      <c r="B4769" s="116">
        <v>1883.57</v>
      </c>
    </row>
    <row r="4770" spans="1:2">
      <c r="A4770" s="110">
        <v>41442</v>
      </c>
      <c r="B4770" s="116">
        <v>1882.38</v>
      </c>
    </row>
    <row r="4771" spans="1:2">
      <c r="A4771" s="110">
        <v>41441</v>
      </c>
      <c r="B4771" s="116">
        <v>1882.38</v>
      </c>
    </row>
    <row r="4772" spans="1:2">
      <c r="A4772" s="110">
        <v>41440</v>
      </c>
      <c r="B4772" s="116">
        <v>1882.38</v>
      </c>
    </row>
    <row r="4773" spans="1:2">
      <c r="A4773" s="110">
        <v>41439</v>
      </c>
      <c r="B4773" s="116">
        <v>1895.01</v>
      </c>
    </row>
    <row r="4774" spans="1:2">
      <c r="A4774" s="110">
        <v>41438</v>
      </c>
      <c r="B4774" s="116">
        <v>1897.53</v>
      </c>
    </row>
    <row r="4775" spans="1:2">
      <c r="A4775" s="110">
        <v>41437</v>
      </c>
      <c r="B4775" s="116">
        <v>1907.12</v>
      </c>
    </row>
    <row r="4776" spans="1:2">
      <c r="A4776" s="110">
        <v>41436</v>
      </c>
      <c r="B4776" s="116">
        <v>1898.8</v>
      </c>
    </row>
    <row r="4777" spans="1:2">
      <c r="A4777" s="110">
        <v>41435</v>
      </c>
      <c r="B4777" s="116">
        <v>1898.8</v>
      </c>
    </row>
    <row r="4778" spans="1:2">
      <c r="A4778" s="110">
        <v>41434</v>
      </c>
      <c r="B4778" s="116">
        <v>1898.8</v>
      </c>
    </row>
    <row r="4779" spans="1:2">
      <c r="A4779" s="110">
        <v>41433</v>
      </c>
      <c r="B4779" s="116">
        <v>1898.8</v>
      </c>
    </row>
    <row r="4780" spans="1:2">
      <c r="A4780" s="110">
        <v>41432</v>
      </c>
      <c r="B4780" s="116">
        <v>1907.88</v>
      </c>
    </row>
    <row r="4781" spans="1:2">
      <c r="A4781" s="110">
        <v>41431</v>
      </c>
      <c r="B4781" s="116">
        <v>1899.08</v>
      </c>
    </row>
    <row r="4782" spans="1:2">
      <c r="A4782" s="110">
        <v>41430</v>
      </c>
      <c r="B4782" s="116">
        <v>1894.4</v>
      </c>
    </row>
    <row r="4783" spans="1:2">
      <c r="A4783" s="110">
        <v>41429</v>
      </c>
      <c r="B4783" s="116">
        <v>1907.76</v>
      </c>
    </row>
    <row r="4784" spans="1:2">
      <c r="A4784" s="110">
        <v>41428</v>
      </c>
      <c r="B4784" s="116">
        <v>1907.76</v>
      </c>
    </row>
    <row r="4785" spans="1:2">
      <c r="A4785" s="110">
        <v>41427</v>
      </c>
      <c r="B4785" s="116">
        <v>1907.76</v>
      </c>
    </row>
    <row r="4786" spans="1:2">
      <c r="A4786" s="110">
        <v>41426</v>
      </c>
      <c r="B4786" s="116">
        <v>1907.76</v>
      </c>
    </row>
    <row r="4787" spans="1:2">
      <c r="A4787" s="110">
        <v>41425</v>
      </c>
      <c r="B4787" s="116">
        <v>1891.48</v>
      </c>
    </row>
    <row r="4788" spans="1:2">
      <c r="A4788" s="110">
        <v>41424</v>
      </c>
      <c r="B4788" s="116">
        <v>1894.13</v>
      </c>
    </row>
    <row r="4789" spans="1:2">
      <c r="A4789" s="110">
        <v>41423</v>
      </c>
      <c r="B4789" s="116">
        <v>1897.1</v>
      </c>
    </row>
    <row r="4790" spans="1:2">
      <c r="A4790" s="110">
        <v>41422</v>
      </c>
      <c r="B4790" s="116">
        <v>1874.1</v>
      </c>
    </row>
    <row r="4791" spans="1:2">
      <c r="A4791" s="110">
        <v>41421</v>
      </c>
      <c r="B4791" s="116">
        <v>1874.1</v>
      </c>
    </row>
    <row r="4792" spans="1:2">
      <c r="A4792" s="110">
        <v>41420</v>
      </c>
      <c r="B4792" s="116">
        <v>1874.1</v>
      </c>
    </row>
    <row r="4793" spans="1:2">
      <c r="A4793" s="110">
        <v>41419</v>
      </c>
      <c r="B4793" s="116">
        <v>1874.1</v>
      </c>
    </row>
    <row r="4794" spans="1:2">
      <c r="A4794" s="110">
        <v>41418</v>
      </c>
      <c r="B4794" s="116">
        <v>1864.02</v>
      </c>
    </row>
    <row r="4795" spans="1:2">
      <c r="A4795" s="110">
        <v>41417</v>
      </c>
      <c r="B4795" s="116">
        <v>1850.55</v>
      </c>
    </row>
    <row r="4796" spans="1:2">
      <c r="A4796" s="110">
        <v>41416</v>
      </c>
      <c r="B4796" s="116">
        <v>1846.76</v>
      </c>
    </row>
    <row r="4797" spans="1:2">
      <c r="A4797" s="110">
        <v>41415</v>
      </c>
      <c r="B4797" s="116">
        <v>1842.59</v>
      </c>
    </row>
    <row r="4798" spans="1:2">
      <c r="A4798" s="110">
        <v>41414</v>
      </c>
      <c r="B4798" s="116">
        <v>1841.35</v>
      </c>
    </row>
    <row r="4799" spans="1:2">
      <c r="A4799" s="110">
        <v>41413</v>
      </c>
      <c r="B4799" s="116">
        <v>1841.35</v>
      </c>
    </row>
    <row r="4800" spans="1:2">
      <c r="A4800" s="110">
        <v>41412</v>
      </c>
      <c r="B4800" s="116">
        <v>1841.35</v>
      </c>
    </row>
    <row r="4801" spans="1:2">
      <c r="A4801" s="110">
        <v>41411</v>
      </c>
      <c r="B4801" s="116">
        <v>1838.82</v>
      </c>
    </row>
    <row r="4802" spans="1:2">
      <c r="A4802" s="110">
        <v>41410</v>
      </c>
      <c r="B4802" s="116">
        <v>1843.75</v>
      </c>
    </row>
    <row r="4803" spans="1:2">
      <c r="A4803" s="110">
        <v>41409</v>
      </c>
      <c r="B4803" s="116">
        <v>1838.63</v>
      </c>
    </row>
    <row r="4804" spans="1:2">
      <c r="A4804" s="110">
        <v>41408</v>
      </c>
      <c r="B4804" s="116">
        <v>1834.83</v>
      </c>
    </row>
    <row r="4805" spans="1:2">
      <c r="A4805" s="110">
        <v>41407</v>
      </c>
      <c r="B4805" s="116">
        <v>1834.83</v>
      </c>
    </row>
    <row r="4806" spans="1:2">
      <c r="A4806" s="110">
        <v>41406</v>
      </c>
      <c r="B4806" s="116">
        <v>1834.83</v>
      </c>
    </row>
    <row r="4807" spans="1:2">
      <c r="A4807" s="110">
        <v>41405</v>
      </c>
      <c r="B4807" s="116">
        <v>1834.83</v>
      </c>
    </row>
    <row r="4808" spans="1:2">
      <c r="A4808" s="110">
        <v>41404</v>
      </c>
      <c r="B4808" s="116">
        <v>1833.07</v>
      </c>
    </row>
    <row r="4809" spans="1:2">
      <c r="A4809" s="110">
        <v>41403</v>
      </c>
      <c r="B4809" s="116">
        <v>1830.7</v>
      </c>
    </row>
    <row r="4810" spans="1:2">
      <c r="A4810" s="110">
        <v>41402</v>
      </c>
      <c r="B4810" s="116">
        <v>1827.13</v>
      </c>
    </row>
    <row r="4811" spans="1:2">
      <c r="A4811" s="110">
        <v>41401</v>
      </c>
      <c r="B4811" s="116">
        <v>1831.42</v>
      </c>
    </row>
    <row r="4812" spans="1:2">
      <c r="A4812" s="110">
        <v>41400</v>
      </c>
      <c r="B4812" s="116">
        <v>1835.88</v>
      </c>
    </row>
    <row r="4813" spans="1:2">
      <c r="A4813" s="110">
        <v>41399</v>
      </c>
      <c r="B4813" s="116">
        <v>1835.88</v>
      </c>
    </row>
    <row r="4814" spans="1:2">
      <c r="A4814" s="110">
        <v>41398</v>
      </c>
      <c r="B4814" s="116">
        <v>1835.88</v>
      </c>
    </row>
    <row r="4815" spans="1:2">
      <c r="A4815" s="110">
        <v>41397</v>
      </c>
      <c r="B4815" s="116">
        <v>1836.34</v>
      </c>
    </row>
    <row r="4816" spans="1:2">
      <c r="A4816" s="110">
        <v>41396</v>
      </c>
      <c r="B4816" s="116">
        <v>1825.83</v>
      </c>
    </row>
    <row r="4817" spans="1:2">
      <c r="A4817" s="110">
        <v>41395</v>
      </c>
      <c r="B4817" s="116">
        <v>1825.83</v>
      </c>
    </row>
    <row r="4818" spans="1:2">
      <c r="A4818" s="110">
        <v>41394</v>
      </c>
      <c r="B4818" s="116">
        <v>1828.79</v>
      </c>
    </row>
    <row r="4819" spans="1:2">
      <c r="A4819" s="110">
        <v>41393</v>
      </c>
      <c r="B4819" s="116">
        <v>1833.7</v>
      </c>
    </row>
    <row r="4820" spans="1:2">
      <c r="A4820" s="110">
        <v>41392</v>
      </c>
      <c r="B4820" s="116">
        <v>1833.7</v>
      </c>
    </row>
    <row r="4821" spans="1:2">
      <c r="A4821" s="110">
        <v>41391</v>
      </c>
      <c r="B4821" s="116">
        <v>1833.7</v>
      </c>
    </row>
    <row r="4822" spans="1:2">
      <c r="A4822" s="110">
        <v>41390</v>
      </c>
      <c r="B4822" s="116">
        <v>1830.84</v>
      </c>
    </row>
    <row r="4823" spans="1:2">
      <c r="A4823" s="110">
        <v>41389</v>
      </c>
      <c r="B4823" s="116">
        <v>1836.79</v>
      </c>
    </row>
    <row r="4824" spans="1:2">
      <c r="A4824" s="110">
        <v>41388</v>
      </c>
      <c r="B4824" s="116">
        <v>1838.03</v>
      </c>
    </row>
    <row r="4825" spans="1:2">
      <c r="A4825" s="110">
        <v>41387</v>
      </c>
      <c r="B4825" s="116">
        <v>1841.14</v>
      </c>
    </row>
    <row r="4826" spans="1:2">
      <c r="A4826" s="110">
        <v>41386</v>
      </c>
      <c r="B4826" s="116">
        <v>1835.57</v>
      </c>
    </row>
    <row r="4827" spans="1:2">
      <c r="A4827" s="110">
        <v>41385</v>
      </c>
      <c r="B4827" s="116">
        <v>1835.57</v>
      </c>
    </row>
    <row r="4828" spans="1:2">
      <c r="A4828" s="110">
        <v>41384</v>
      </c>
      <c r="B4828" s="116">
        <v>1835.57</v>
      </c>
    </row>
    <row r="4829" spans="1:2">
      <c r="A4829" s="110">
        <v>41383</v>
      </c>
      <c r="B4829" s="116">
        <v>1847.02</v>
      </c>
    </row>
    <row r="4830" spans="1:2">
      <c r="A4830" s="110">
        <v>41382</v>
      </c>
      <c r="B4830" s="116">
        <v>1846.46</v>
      </c>
    </row>
    <row r="4831" spans="1:2">
      <c r="A4831" s="110">
        <v>41381</v>
      </c>
      <c r="B4831" s="116">
        <v>1833.98</v>
      </c>
    </row>
    <row r="4832" spans="1:2">
      <c r="A4832" s="110">
        <v>41380</v>
      </c>
      <c r="B4832" s="116">
        <v>1834.86</v>
      </c>
    </row>
    <row r="4833" spans="1:2">
      <c r="A4833" s="110">
        <v>41379</v>
      </c>
      <c r="B4833" s="116">
        <v>1827.79</v>
      </c>
    </row>
    <row r="4834" spans="1:2">
      <c r="A4834" s="110">
        <v>41378</v>
      </c>
      <c r="B4834" s="116">
        <v>1827.79</v>
      </c>
    </row>
    <row r="4835" spans="1:2">
      <c r="A4835" s="110">
        <v>41377</v>
      </c>
      <c r="B4835" s="116">
        <v>1827.79</v>
      </c>
    </row>
    <row r="4836" spans="1:2">
      <c r="A4836" s="110">
        <v>41376</v>
      </c>
      <c r="B4836" s="116">
        <v>1823.84</v>
      </c>
    </row>
    <row r="4837" spans="1:2">
      <c r="A4837" s="110">
        <v>41375</v>
      </c>
      <c r="B4837" s="116">
        <v>1821.2</v>
      </c>
    </row>
    <row r="4838" spans="1:2">
      <c r="A4838" s="110">
        <v>41374</v>
      </c>
      <c r="B4838" s="116">
        <v>1813.11</v>
      </c>
    </row>
    <row r="4839" spans="1:2">
      <c r="A4839" s="110">
        <v>41373</v>
      </c>
      <c r="B4839" s="116">
        <v>1817.66</v>
      </c>
    </row>
    <row r="4840" spans="1:2">
      <c r="A4840" s="110">
        <v>41372</v>
      </c>
      <c r="B4840" s="116">
        <v>1826.88</v>
      </c>
    </row>
    <row r="4841" spans="1:2">
      <c r="A4841" s="110">
        <v>41371</v>
      </c>
      <c r="B4841" s="116">
        <v>1826.88</v>
      </c>
    </row>
    <row r="4842" spans="1:2">
      <c r="A4842" s="110">
        <v>41370</v>
      </c>
      <c r="B4842" s="116">
        <v>1826.88</v>
      </c>
    </row>
    <row r="4843" spans="1:2">
      <c r="A4843" s="110">
        <v>41369</v>
      </c>
      <c r="B4843" s="116">
        <v>1829.01</v>
      </c>
    </row>
    <row r="4844" spans="1:2">
      <c r="A4844" s="110">
        <v>41368</v>
      </c>
      <c r="B4844" s="116">
        <v>1819.93</v>
      </c>
    </row>
    <row r="4845" spans="1:2">
      <c r="A4845" s="110">
        <v>41367</v>
      </c>
      <c r="B4845" s="116">
        <v>1817.14</v>
      </c>
    </row>
    <row r="4846" spans="1:2">
      <c r="A4846" s="110">
        <v>41366</v>
      </c>
      <c r="B4846" s="116">
        <v>1823.12</v>
      </c>
    </row>
    <row r="4847" spans="1:2">
      <c r="A4847" s="110">
        <v>41365</v>
      </c>
      <c r="B4847" s="116">
        <v>1832.2</v>
      </c>
    </row>
    <row r="4848" spans="1:2">
      <c r="A4848" s="110">
        <v>41364</v>
      </c>
      <c r="B4848" s="116">
        <v>1832.2</v>
      </c>
    </row>
    <row r="4849" spans="1:2">
      <c r="A4849" s="110">
        <v>41363</v>
      </c>
      <c r="B4849" s="116">
        <v>1832.2</v>
      </c>
    </row>
    <row r="4850" spans="1:2">
      <c r="A4850" s="110">
        <v>41362</v>
      </c>
      <c r="B4850" s="116">
        <v>1832.2</v>
      </c>
    </row>
    <row r="4851" spans="1:2">
      <c r="A4851" s="110">
        <v>41361</v>
      </c>
      <c r="B4851" s="116">
        <v>1832.2</v>
      </c>
    </row>
    <row r="4852" spans="1:2">
      <c r="A4852" s="110">
        <v>41360</v>
      </c>
      <c r="B4852" s="116">
        <v>1828.95</v>
      </c>
    </row>
    <row r="4853" spans="1:2">
      <c r="A4853" s="110">
        <v>41359</v>
      </c>
      <c r="B4853" s="116">
        <v>1825.79</v>
      </c>
    </row>
    <row r="4854" spans="1:2">
      <c r="A4854" s="110">
        <v>41358</v>
      </c>
      <c r="B4854" s="116">
        <v>1825.79</v>
      </c>
    </row>
    <row r="4855" spans="1:2">
      <c r="A4855" s="110">
        <v>41357</v>
      </c>
      <c r="B4855" s="116">
        <v>1825.79</v>
      </c>
    </row>
    <row r="4856" spans="1:2">
      <c r="A4856" s="110">
        <v>41356</v>
      </c>
      <c r="B4856" s="116">
        <v>1825.79</v>
      </c>
    </row>
    <row r="4857" spans="1:2">
      <c r="A4857" s="110">
        <v>41355</v>
      </c>
      <c r="B4857" s="116">
        <v>1822.78</v>
      </c>
    </row>
    <row r="4858" spans="1:2">
      <c r="A4858" s="110">
        <v>41354</v>
      </c>
      <c r="B4858" s="116">
        <v>1812.35</v>
      </c>
    </row>
    <row r="4859" spans="1:2">
      <c r="A4859" s="110">
        <v>41353</v>
      </c>
      <c r="B4859" s="116">
        <v>1809.83</v>
      </c>
    </row>
    <row r="4860" spans="1:2">
      <c r="A4860" s="110">
        <v>41352</v>
      </c>
      <c r="B4860" s="116">
        <v>1809.58</v>
      </c>
    </row>
    <row r="4861" spans="1:2">
      <c r="A4861" s="110">
        <v>41351</v>
      </c>
      <c r="B4861" s="116">
        <v>1804.06</v>
      </c>
    </row>
    <row r="4862" spans="1:2">
      <c r="A4862" s="110">
        <v>41350</v>
      </c>
      <c r="B4862" s="116">
        <v>1804.06</v>
      </c>
    </row>
    <row r="4863" spans="1:2">
      <c r="A4863" s="110">
        <v>41349</v>
      </c>
      <c r="B4863" s="116">
        <v>1804.06</v>
      </c>
    </row>
    <row r="4864" spans="1:2">
      <c r="A4864" s="110">
        <v>41348</v>
      </c>
      <c r="B4864" s="116">
        <v>1797.28</v>
      </c>
    </row>
    <row r="4865" spans="1:2">
      <c r="A4865" s="110">
        <v>41347</v>
      </c>
      <c r="B4865" s="116">
        <v>1798.56</v>
      </c>
    </row>
    <row r="4866" spans="1:2">
      <c r="A4866" s="110">
        <v>41346</v>
      </c>
      <c r="B4866" s="116">
        <v>1801.64</v>
      </c>
    </row>
    <row r="4867" spans="1:2">
      <c r="A4867" s="110">
        <v>41345</v>
      </c>
      <c r="B4867" s="116">
        <v>1801.2</v>
      </c>
    </row>
    <row r="4868" spans="1:2">
      <c r="A4868" s="110">
        <v>41344</v>
      </c>
      <c r="B4868" s="116">
        <v>1800.45</v>
      </c>
    </row>
    <row r="4869" spans="1:2">
      <c r="A4869" s="110">
        <v>41343</v>
      </c>
      <c r="B4869" s="116">
        <v>1800.45</v>
      </c>
    </row>
    <row r="4870" spans="1:2">
      <c r="A4870" s="110">
        <v>41342</v>
      </c>
      <c r="B4870" s="116">
        <v>1800.45</v>
      </c>
    </row>
    <row r="4871" spans="1:2">
      <c r="A4871" s="110">
        <v>41341</v>
      </c>
      <c r="B4871" s="116">
        <v>1803.65</v>
      </c>
    </row>
    <row r="4872" spans="1:2">
      <c r="A4872" s="110">
        <v>41340</v>
      </c>
      <c r="B4872" s="116">
        <v>1808</v>
      </c>
    </row>
    <row r="4873" spans="1:2">
      <c r="A4873" s="110">
        <v>41339</v>
      </c>
      <c r="B4873" s="116">
        <v>1809.65</v>
      </c>
    </row>
    <row r="4874" spans="1:2">
      <c r="A4874" s="110">
        <v>41338</v>
      </c>
      <c r="B4874" s="116">
        <v>1813.53</v>
      </c>
    </row>
    <row r="4875" spans="1:2">
      <c r="A4875" s="110">
        <v>41337</v>
      </c>
      <c r="B4875" s="116">
        <v>1816.48</v>
      </c>
    </row>
    <row r="4876" spans="1:2">
      <c r="A4876" s="110">
        <v>41336</v>
      </c>
      <c r="B4876" s="116">
        <v>1816.48</v>
      </c>
    </row>
    <row r="4877" spans="1:2">
      <c r="A4877" s="110">
        <v>41335</v>
      </c>
      <c r="B4877" s="116">
        <v>1816.48</v>
      </c>
    </row>
    <row r="4878" spans="1:2">
      <c r="A4878" s="110">
        <v>41334</v>
      </c>
      <c r="B4878" s="116">
        <v>1814.28</v>
      </c>
    </row>
    <row r="4879" spans="1:2">
      <c r="A4879" s="110">
        <v>41333</v>
      </c>
      <c r="B4879" s="116">
        <v>1816.42</v>
      </c>
    </row>
    <row r="4880" spans="1:2">
      <c r="A4880" s="110">
        <v>41332</v>
      </c>
      <c r="B4880" s="116">
        <v>1818.54</v>
      </c>
    </row>
    <row r="4881" spans="1:2">
      <c r="A4881" s="110">
        <v>41331</v>
      </c>
      <c r="B4881" s="116">
        <v>1806.11</v>
      </c>
    </row>
    <row r="4882" spans="1:2">
      <c r="A4882" s="110">
        <v>41330</v>
      </c>
      <c r="B4882" s="116">
        <v>1800.7</v>
      </c>
    </row>
    <row r="4883" spans="1:2">
      <c r="A4883" s="110">
        <v>41329</v>
      </c>
      <c r="B4883" s="116">
        <v>1800.7</v>
      </c>
    </row>
    <row r="4884" spans="1:2">
      <c r="A4884" s="110">
        <v>41328</v>
      </c>
      <c r="B4884" s="116">
        <v>1800.7</v>
      </c>
    </row>
    <row r="4885" spans="1:2">
      <c r="A4885" s="110">
        <v>41327</v>
      </c>
      <c r="B4885" s="116">
        <v>1798.21</v>
      </c>
    </row>
    <row r="4886" spans="1:2">
      <c r="A4886" s="110">
        <v>41326</v>
      </c>
      <c r="B4886" s="116">
        <v>1791.33</v>
      </c>
    </row>
    <row r="4887" spans="1:2">
      <c r="A4887" s="110">
        <v>41325</v>
      </c>
      <c r="B4887" s="116">
        <v>1794.63</v>
      </c>
    </row>
    <row r="4888" spans="1:2">
      <c r="A4888" s="110">
        <v>41324</v>
      </c>
      <c r="B4888" s="116">
        <v>1785.41</v>
      </c>
    </row>
    <row r="4889" spans="1:2">
      <c r="A4889" s="110">
        <v>41323</v>
      </c>
      <c r="B4889" s="116">
        <v>1785.41</v>
      </c>
    </row>
    <row r="4890" spans="1:2">
      <c r="A4890" s="110">
        <v>41322</v>
      </c>
      <c r="B4890" s="116">
        <v>1785.41</v>
      </c>
    </row>
    <row r="4891" spans="1:2">
      <c r="A4891" s="110">
        <v>41321</v>
      </c>
      <c r="B4891" s="116">
        <v>1785.41</v>
      </c>
    </row>
    <row r="4892" spans="1:2">
      <c r="A4892" s="110">
        <v>41320</v>
      </c>
      <c r="B4892" s="116">
        <v>1783.19</v>
      </c>
    </row>
    <row r="4893" spans="1:2">
      <c r="A4893" s="110">
        <v>41319</v>
      </c>
      <c r="B4893" s="116">
        <v>1777.72</v>
      </c>
    </row>
    <row r="4894" spans="1:2">
      <c r="A4894" s="110">
        <v>41318</v>
      </c>
      <c r="B4894" s="116">
        <v>1783.2</v>
      </c>
    </row>
    <row r="4895" spans="1:2">
      <c r="A4895" s="110">
        <v>41317</v>
      </c>
      <c r="B4895" s="116">
        <v>1784.71</v>
      </c>
    </row>
    <row r="4896" spans="1:2">
      <c r="A4896" s="110">
        <v>41316</v>
      </c>
      <c r="B4896" s="116">
        <v>1790.61</v>
      </c>
    </row>
    <row r="4897" spans="1:2">
      <c r="A4897" s="110">
        <v>41315</v>
      </c>
      <c r="B4897" s="116">
        <v>1790.61</v>
      </c>
    </row>
    <row r="4898" spans="1:2">
      <c r="A4898" s="110">
        <v>41314</v>
      </c>
      <c r="B4898" s="116">
        <v>1790.61</v>
      </c>
    </row>
    <row r="4899" spans="1:2">
      <c r="A4899" s="110">
        <v>41313</v>
      </c>
      <c r="B4899" s="116">
        <v>1795.21</v>
      </c>
    </row>
    <row r="4900" spans="1:2">
      <c r="A4900" s="110">
        <v>41312</v>
      </c>
      <c r="B4900" s="116">
        <v>1791.24</v>
      </c>
    </row>
    <row r="4901" spans="1:2">
      <c r="A4901" s="110">
        <v>41311</v>
      </c>
      <c r="B4901" s="116">
        <v>1789.09</v>
      </c>
    </row>
    <row r="4902" spans="1:2">
      <c r="A4902" s="110">
        <v>41310</v>
      </c>
      <c r="B4902" s="116">
        <v>1785.92</v>
      </c>
    </row>
    <row r="4903" spans="1:2">
      <c r="A4903" s="110">
        <v>41309</v>
      </c>
      <c r="B4903" s="116">
        <v>1776.2</v>
      </c>
    </row>
    <row r="4904" spans="1:2">
      <c r="A4904" s="110">
        <v>41308</v>
      </c>
      <c r="B4904" s="116">
        <v>1776.2</v>
      </c>
    </row>
    <row r="4905" spans="1:2">
      <c r="A4905" s="110">
        <v>41307</v>
      </c>
      <c r="B4905" s="116">
        <v>1776.2</v>
      </c>
    </row>
    <row r="4906" spans="1:2">
      <c r="A4906" s="110">
        <v>41306</v>
      </c>
      <c r="B4906" s="116">
        <v>1775.65</v>
      </c>
    </row>
    <row r="4907" spans="1:2">
      <c r="A4907" s="110">
        <v>41305</v>
      </c>
      <c r="B4907" s="116">
        <v>1773.24</v>
      </c>
    </row>
    <row r="4908" spans="1:2">
      <c r="A4908" s="110">
        <v>41304</v>
      </c>
      <c r="B4908" s="116">
        <v>1776.09</v>
      </c>
    </row>
    <row r="4909" spans="1:2">
      <c r="A4909" s="110">
        <v>41303</v>
      </c>
      <c r="B4909" s="116">
        <v>1779.84</v>
      </c>
    </row>
    <row r="4910" spans="1:2">
      <c r="A4910" s="110">
        <v>41302</v>
      </c>
      <c r="B4910" s="116">
        <v>1779.25</v>
      </c>
    </row>
    <row r="4911" spans="1:2">
      <c r="A4911" s="110">
        <v>41301</v>
      </c>
      <c r="B4911" s="116">
        <v>1779.25</v>
      </c>
    </row>
    <row r="4912" spans="1:2">
      <c r="A4912" s="110">
        <v>41300</v>
      </c>
      <c r="B4912" s="116">
        <v>1779.25</v>
      </c>
    </row>
    <row r="4913" spans="1:2">
      <c r="A4913" s="110">
        <v>41299</v>
      </c>
      <c r="B4913" s="116">
        <v>1779.73</v>
      </c>
    </row>
    <row r="4914" spans="1:2">
      <c r="A4914" s="110">
        <v>41298</v>
      </c>
      <c r="B4914" s="116">
        <v>1778.69</v>
      </c>
    </row>
    <row r="4915" spans="1:2">
      <c r="A4915" s="110">
        <v>41297</v>
      </c>
      <c r="B4915" s="116">
        <v>1776.96</v>
      </c>
    </row>
    <row r="4916" spans="1:2">
      <c r="A4916" s="110">
        <v>41296</v>
      </c>
      <c r="B4916" s="116">
        <v>1767.74</v>
      </c>
    </row>
    <row r="4917" spans="1:2">
      <c r="A4917" s="110">
        <v>41295</v>
      </c>
      <c r="B4917" s="116">
        <v>1767.74</v>
      </c>
    </row>
    <row r="4918" spans="1:2">
      <c r="A4918" s="110">
        <v>41294</v>
      </c>
      <c r="B4918" s="116">
        <v>1767.74</v>
      </c>
    </row>
    <row r="4919" spans="1:2">
      <c r="A4919" s="110">
        <v>41293</v>
      </c>
      <c r="B4919" s="116">
        <v>1767.74</v>
      </c>
    </row>
    <row r="4920" spans="1:2">
      <c r="A4920" s="110">
        <v>41292</v>
      </c>
      <c r="B4920" s="116">
        <v>1767.78</v>
      </c>
    </row>
    <row r="4921" spans="1:2">
      <c r="A4921" s="110">
        <v>41291</v>
      </c>
      <c r="B4921" s="116">
        <v>1775.15</v>
      </c>
    </row>
    <row r="4922" spans="1:2">
      <c r="A4922" s="110">
        <v>41290</v>
      </c>
      <c r="B4922" s="116">
        <v>1769.88</v>
      </c>
    </row>
    <row r="4923" spans="1:2">
      <c r="A4923" s="110">
        <v>41289</v>
      </c>
      <c r="B4923" s="116">
        <v>1758.45</v>
      </c>
    </row>
    <row r="4924" spans="1:2">
      <c r="A4924" s="110">
        <v>41288</v>
      </c>
      <c r="B4924" s="116">
        <v>1762.38</v>
      </c>
    </row>
    <row r="4925" spans="1:2">
      <c r="A4925" s="110">
        <v>41287</v>
      </c>
      <c r="B4925" s="116">
        <v>1762.38</v>
      </c>
    </row>
    <row r="4926" spans="1:2">
      <c r="A4926" s="110">
        <v>41286</v>
      </c>
      <c r="B4926" s="116">
        <v>1762.38</v>
      </c>
    </row>
    <row r="4927" spans="1:2">
      <c r="A4927" s="110">
        <v>41285</v>
      </c>
      <c r="B4927" s="116">
        <v>1761.5</v>
      </c>
    </row>
    <row r="4928" spans="1:2">
      <c r="A4928" s="110">
        <v>41284</v>
      </c>
      <c r="B4928" s="116">
        <v>1767.96</v>
      </c>
    </row>
    <row r="4929" spans="1:2">
      <c r="A4929" s="110">
        <v>41283</v>
      </c>
      <c r="B4929" s="116">
        <v>1771.31</v>
      </c>
    </row>
    <row r="4930" spans="1:2">
      <c r="A4930" s="110">
        <v>41282</v>
      </c>
      <c r="B4930" s="116">
        <v>1767.54</v>
      </c>
    </row>
    <row r="4931" spans="1:2">
      <c r="A4931" s="110">
        <v>41281</v>
      </c>
      <c r="B4931" s="116">
        <v>1767.54</v>
      </c>
    </row>
    <row r="4932" spans="1:2">
      <c r="A4932" s="110">
        <v>41280</v>
      </c>
      <c r="B4932" s="116">
        <v>1767.54</v>
      </c>
    </row>
    <row r="4933" spans="1:2">
      <c r="A4933" s="110">
        <v>41279</v>
      </c>
      <c r="B4933" s="116">
        <v>1767.54</v>
      </c>
    </row>
    <row r="4934" spans="1:2">
      <c r="A4934" s="110">
        <v>41278</v>
      </c>
      <c r="B4934" s="116">
        <v>1760.83</v>
      </c>
    </row>
    <row r="4935" spans="1:2">
      <c r="A4935" s="110">
        <v>41277</v>
      </c>
      <c r="B4935" s="116">
        <v>1759.97</v>
      </c>
    </row>
    <row r="4936" spans="1:2">
      <c r="A4936" s="110">
        <v>41276</v>
      </c>
      <c r="B4936" s="116">
        <v>1768.23</v>
      </c>
    </row>
    <row r="4937" spans="1:2">
      <c r="A4937" s="110">
        <v>41275</v>
      </c>
      <c r="B4937" s="116">
        <v>1768.23</v>
      </c>
    </row>
    <row r="4938" spans="1:2">
      <c r="A4938" s="110">
        <v>41274</v>
      </c>
      <c r="B4938" s="116">
        <v>1768.23</v>
      </c>
    </row>
    <row r="4939" spans="1:2">
      <c r="A4939" s="110">
        <v>41273</v>
      </c>
      <c r="B4939" s="116">
        <v>1768.23</v>
      </c>
    </row>
    <row r="4940" spans="1:2">
      <c r="A4940" s="110">
        <v>41272</v>
      </c>
      <c r="B4940" s="116">
        <v>1768.23</v>
      </c>
    </row>
    <row r="4941" spans="1:2">
      <c r="A4941" s="110">
        <v>41271</v>
      </c>
      <c r="B4941" s="116">
        <v>1771.54</v>
      </c>
    </row>
    <row r="4942" spans="1:2">
      <c r="A4942" s="110">
        <v>41270</v>
      </c>
      <c r="B4942" s="116">
        <v>1771.49</v>
      </c>
    </row>
    <row r="4943" spans="1:2">
      <c r="A4943" s="110">
        <v>41269</v>
      </c>
      <c r="B4943" s="116">
        <v>1773.44</v>
      </c>
    </row>
    <row r="4944" spans="1:2">
      <c r="A4944" s="110">
        <v>41268</v>
      </c>
      <c r="B4944" s="116">
        <v>1773.44</v>
      </c>
    </row>
    <row r="4945" spans="1:2">
      <c r="A4945" s="110">
        <v>41267</v>
      </c>
      <c r="B4945" s="116">
        <v>1779.79</v>
      </c>
    </row>
    <row r="4946" spans="1:2">
      <c r="A4946" s="110">
        <v>41266</v>
      </c>
      <c r="B4946" s="116">
        <v>1779.79</v>
      </c>
    </row>
    <row r="4947" spans="1:2">
      <c r="A4947" s="110">
        <v>41265</v>
      </c>
      <c r="B4947" s="116">
        <v>1779.79</v>
      </c>
    </row>
    <row r="4948" spans="1:2">
      <c r="A4948" s="110">
        <v>41264</v>
      </c>
      <c r="B4948" s="116">
        <v>1788.87</v>
      </c>
    </row>
    <row r="4949" spans="1:2">
      <c r="A4949" s="110">
        <v>41263</v>
      </c>
      <c r="B4949" s="116">
        <v>1790.46</v>
      </c>
    </row>
    <row r="4950" spans="1:2">
      <c r="A4950" s="110">
        <v>41262</v>
      </c>
      <c r="B4950" s="116">
        <v>1794.14</v>
      </c>
    </row>
    <row r="4951" spans="1:2">
      <c r="A4951" s="110">
        <v>41261</v>
      </c>
      <c r="B4951" s="116">
        <v>1796.98</v>
      </c>
    </row>
    <row r="4952" spans="1:2">
      <c r="A4952" s="110">
        <v>41260</v>
      </c>
      <c r="B4952" s="116">
        <v>1798.37</v>
      </c>
    </row>
    <row r="4953" spans="1:2">
      <c r="A4953" s="110">
        <v>41259</v>
      </c>
      <c r="B4953" s="116">
        <v>1798.37</v>
      </c>
    </row>
    <row r="4954" spans="1:2">
      <c r="A4954" s="110">
        <v>41258</v>
      </c>
      <c r="B4954" s="116">
        <v>1798.37</v>
      </c>
    </row>
    <row r="4955" spans="1:2">
      <c r="A4955" s="110">
        <v>41257</v>
      </c>
      <c r="B4955" s="116">
        <v>1795.05</v>
      </c>
    </row>
    <row r="4956" spans="1:2">
      <c r="A4956" s="110">
        <v>41256</v>
      </c>
      <c r="B4956" s="116">
        <v>1796.31</v>
      </c>
    </row>
    <row r="4957" spans="1:2">
      <c r="A4957" s="110">
        <v>41255</v>
      </c>
      <c r="B4957" s="116">
        <v>1801.5</v>
      </c>
    </row>
    <row r="4958" spans="1:2">
      <c r="A4958" s="110">
        <v>41254</v>
      </c>
      <c r="B4958" s="116">
        <v>1799.4</v>
      </c>
    </row>
    <row r="4959" spans="1:2">
      <c r="A4959" s="110">
        <v>41253</v>
      </c>
      <c r="B4959" s="116">
        <v>1797.45</v>
      </c>
    </row>
    <row r="4960" spans="1:2">
      <c r="A4960" s="110">
        <v>41252</v>
      </c>
      <c r="B4960" s="116">
        <v>1797.45</v>
      </c>
    </row>
    <row r="4961" spans="1:2">
      <c r="A4961" s="110">
        <v>41251</v>
      </c>
      <c r="B4961" s="116">
        <v>1797.45</v>
      </c>
    </row>
    <row r="4962" spans="1:2">
      <c r="A4962" s="110">
        <v>41250</v>
      </c>
      <c r="B4962" s="116">
        <v>1803.69</v>
      </c>
    </row>
    <row r="4963" spans="1:2">
      <c r="A4963" s="110">
        <v>41249</v>
      </c>
      <c r="B4963" s="116">
        <v>1811.05</v>
      </c>
    </row>
    <row r="4964" spans="1:2">
      <c r="A4964" s="110">
        <v>41248</v>
      </c>
      <c r="B4964" s="116">
        <v>1813.57</v>
      </c>
    </row>
    <row r="4965" spans="1:2">
      <c r="A4965" s="110">
        <v>41247</v>
      </c>
      <c r="B4965" s="116">
        <v>1813.73</v>
      </c>
    </row>
    <row r="4966" spans="1:2">
      <c r="A4966" s="110">
        <v>41246</v>
      </c>
      <c r="B4966" s="116">
        <v>1813.72</v>
      </c>
    </row>
    <row r="4967" spans="1:2">
      <c r="A4967" s="110">
        <v>41245</v>
      </c>
      <c r="B4967" s="116">
        <v>1813.72</v>
      </c>
    </row>
    <row r="4968" spans="1:2">
      <c r="A4968" s="110">
        <v>41244</v>
      </c>
      <c r="B4968" s="116">
        <v>1813.72</v>
      </c>
    </row>
    <row r="4969" spans="1:2">
      <c r="A4969" s="110">
        <v>41243</v>
      </c>
      <c r="B4969" s="116">
        <v>1817.93</v>
      </c>
    </row>
    <row r="4970" spans="1:2">
      <c r="A4970" s="110">
        <v>41242</v>
      </c>
      <c r="B4970" s="116">
        <v>1825.08</v>
      </c>
    </row>
    <row r="4971" spans="1:2">
      <c r="A4971" s="110">
        <v>41241</v>
      </c>
      <c r="B4971" s="116">
        <v>1823.54</v>
      </c>
    </row>
    <row r="4972" spans="1:2">
      <c r="A4972" s="110">
        <v>41240</v>
      </c>
      <c r="B4972" s="116">
        <v>1824.12</v>
      </c>
    </row>
    <row r="4973" spans="1:2">
      <c r="A4973" s="110">
        <v>41239</v>
      </c>
      <c r="B4973" s="116">
        <v>1820.18</v>
      </c>
    </row>
    <row r="4974" spans="1:2">
      <c r="A4974" s="110">
        <v>41238</v>
      </c>
      <c r="B4974" s="116">
        <v>1820.18</v>
      </c>
    </row>
    <row r="4975" spans="1:2">
      <c r="A4975" s="110">
        <v>41237</v>
      </c>
      <c r="B4975" s="116">
        <v>1820.18</v>
      </c>
    </row>
    <row r="4976" spans="1:2">
      <c r="A4976" s="110">
        <v>41236</v>
      </c>
      <c r="B4976" s="116">
        <v>1815.76</v>
      </c>
    </row>
    <row r="4977" spans="1:2">
      <c r="A4977" s="110">
        <v>41235</v>
      </c>
      <c r="B4977" s="116">
        <v>1815.76</v>
      </c>
    </row>
    <row r="4978" spans="1:2">
      <c r="A4978" s="110">
        <v>41234</v>
      </c>
      <c r="B4978" s="116">
        <v>1815.58</v>
      </c>
    </row>
    <row r="4979" spans="1:2">
      <c r="A4979" s="110">
        <v>41233</v>
      </c>
      <c r="B4979" s="116">
        <v>1817.67</v>
      </c>
    </row>
    <row r="4980" spans="1:2">
      <c r="A4980" s="110">
        <v>41232</v>
      </c>
      <c r="B4980" s="116">
        <v>1823.46</v>
      </c>
    </row>
    <row r="4981" spans="1:2">
      <c r="A4981" s="110">
        <v>41231</v>
      </c>
      <c r="B4981" s="116">
        <v>1823.46</v>
      </c>
    </row>
    <row r="4982" spans="1:2">
      <c r="A4982" s="110">
        <v>41230</v>
      </c>
      <c r="B4982" s="116">
        <v>1823.46</v>
      </c>
    </row>
    <row r="4983" spans="1:2">
      <c r="A4983" s="110">
        <v>41229</v>
      </c>
      <c r="B4983" s="116">
        <v>1822.61</v>
      </c>
    </row>
    <row r="4984" spans="1:2">
      <c r="A4984" s="110">
        <v>41228</v>
      </c>
      <c r="B4984" s="116">
        <v>1818.2</v>
      </c>
    </row>
    <row r="4985" spans="1:2">
      <c r="A4985" s="110">
        <v>41227</v>
      </c>
      <c r="B4985" s="116">
        <v>1819.3</v>
      </c>
    </row>
    <row r="4986" spans="1:2">
      <c r="A4986" s="110">
        <v>41226</v>
      </c>
      <c r="B4986" s="116">
        <v>1816.99</v>
      </c>
    </row>
    <row r="4987" spans="1:2">
      <c r="A4987" s="110">
        <v>41225</v>
      </c>
      <c r="B4987" s="116">
        <v>1816.99</v>
      </c>
    </row>
    <row r="4988" spans="1:2">
      <c r="A4988" s="110">
        <v>41224</v>
      </c>
      <c r="B4988" s="116">
        <v>1816.99</v>
      </c>
    </row>
    <row r="4989" spans="1:2">
      <c r="A4989" s="110">
        <v>41223</v>
      </c>
      <c r="B4989" s="116">
        <v>1816.99</v>
      </c>
    </row>
    <row r="4990" spans="1:2">
      <c r="A4990" s="110">
        <v>41222</v>
      </c>
      <c r="B4990" s="116">
        <v>1814.21</v>
      </c>
    </row>
    <row r="4991" spans="1:2">
      <c r="A4991" s="110">
        <v>41221</v>
      </c>
      <c r="B4991" s="116">
        <v>1814.83</v>
      </c>
    </row>
    <row r="4992" spans="1:2">
      <c r="A4992" s="110">
        <v>41220</v>
      </c>
      <c r="B4992" s="116">
        <v>1814.99</v>
      </c>
    </row>
    <row r="4993" spans="1:2">
      <c r="A4993" s="110">
        <v>41219</v>
      </c>
      <c r="B4993" s="116">
        <v>1828.8</v>
      </c>
    </row>
    <row r="4994" spans="1:2">
      <c r="A4994" s="110">
        <v>41218</v>
      </c>
      <c r="B4994" s="116">
        <v>1828.8</v>
      </c>
    </row>
    <row r="4995" spans="1:2">
      <c r="A4995" s="110">
        <v>41217</v>
      </c>
      <c r="B4995" s="116">
        <v>1828.8</v>
      </c>
    </row>
    <row r="4996" spans="1:2">
      <c r="A4996" s="110">
        <v>41216</v>
      </c>
      <c r="B4996" s="116">
        <v>1828.8</v>
      </c>
    </row>
    <row r="4997" spans="1:2">
      <c r="A4997" s="110">
        <v>41215</v>
      </c>
      <c r="B4997" s="116">
        <v>1825.5</v>
      </c>
    </row>
    <row r="4998" spans="1:2">
      <c r="A4998" s="110">
        <v>41214</v>
      </c>
      <c r="B4998" s="116">
        <v>1831.25</v>
      </c>
    </row>
    <row r="4999" spans="1:2">
      <c r="A4999" s="110">
        <v>41213</v>
      </c>
      <c r="B4999" s="116">
        <v>1829.89</v>
      </c>
    </row>
    <row r="5000" spans="1:2">
      <c r="A5000" s="110">
        <v>41212</v>
      </c>
      <c r="B5000" s="116">
        <v>1830.45</v>
      </c>
    </row>
    <row r="5001" spans="1:2">
      <c r="A5001" s="110">
        <v>41211</v>
      </c>
      <c r="B5001" s="116">
        <v>1823.18</v>
      </c>
    </row>
    <row r="5002" spans="1:2">
      <c r="A5002" s="110">
        <v>41210</v>
      </c>
      <c r="B5002" s="116">
        <v>1823.18</v>
      </c>
    </row>
    <row r="5003" spans="1:2">
      <c r="A5003" s="110">
        <v>41209</v>
      </c>
      <c r="B5003" s="116">
        <v>1823.18</v>
      </c>
    </row>
    <row r="5004" spans="1:2">
      <c r="A5004" s="110">
        <v>41208</v>
      </c>
      <c r="B5004" s="116">
        <v>1816.97</v>
      </c>
    </row>
    <row r="5005" spans="1:2">
      <c r="A5005" s="110">
        <v>41207</v>
      </c>
      <c r="B5005" s="116">
        <v>1817.25</v>
      </c>
    </row>
    <row r="5006" spans="1:2">
      <c r="A5006" s="110">
        <v>41206</v>
      </c>
      <c r="B5006" s="116">
        <v>1816.6</v>
      </c>
    </row>
    <row r="5007" spans="1:2">
      <c r="A5007" s="110">
        <v>41205</v>
      </c>
      <c r="B5007" s="116">
        <v>1802.91</v>
      </c>
    </row>
    <row r="5008" spans="1:2">
      <c r="A5008" s="110">
        <v>41204</v>
      </c>
      <c r="B5008" s="116">
        <v>1798.42</v>
      </c>
    </row>
    <row r="5009" spans="1:2">
      <c r="A5009" s="110">
        <v>41203</v>
      </c>
      <c r="B5009" s="116">
        <v>1798.42</v>
      </c>
    </row>
    <row r="5010" spans="1:2">
      <c r="A5010" s="110">
        <v>41202</v>
      </c>
      <c r="B5010" s="116">
        <v>1798.42</v>
      </c>
    </row>
    <row r="5011" spans="1:2">
      <c r="A5011" s="110">
        <v>41201</v>
      </c>
      <c r="B5011" s="116">
        <v>1797.66</v>
      </c>
    </row>
    <row r="5012" spans="1:2">
      <c r="A5012" s="110">
        <v>41200</v>
      </c>
      <c r="B5012" s="116">
        <v>1798.53</v>
      </c>
    </row>
    <row r="5013" spans="1:2">
      <c r="A5013" s="110">
        <v>41199</v>
      </c>
      <c r="B5013" s="116">
        <v>1797.81</v>
      </c>
    </row>
    <row r="5014" spans="1:2">
      <c r="A5014" s="110">
        <v>41198</v>
      </c>
      <c r="B5014" s="116">
        <v>1797.68</v>
      </c>
    </row>
    <row r="5015" spans="1:2">
      <c r="A5015" s="110">
        <v>41197</v>
      </c>
      <c r="B5015" s="116">
        <v>1797.68</v>
      </c>
    </row>
    <row r="5016" spans="1:2">
      <c r="A5016" s="110">
        <v>41196</v>
      </c>
      <c r="B5016" s="116">
        <v>1797.68</v>
      </c>
    </row>
    <row r="5017" spans="1:2">
      <c r="A5017" s="110">
        <v>41195</v>
      </c>
      <c r="B5017" s="116">
        <v>1797.68</v>
      </c>
    </row>
    <row r="5018" spans="1:2">
      <c r="A5018" s="110">
        <v>41194</v>
      </c>
      <c r="B5018" s="116">
        <v>1797.68</v>
      </c>
    </row>
    <row r="5019" spans="1:2">
      <c r="A5019" s="110">
        <v>41193</v>
      </c>
      <c r="B5019" s="116">
        <v>1799.78</v>
      </c>
    </row>
    <row r="5020" spans="1:2">
      <c r="A5020" s="110">
        <v>41192</v>
      </c>
      <c r="B5020" s="116">
        <v>1798.32</v>
      </c>
    </row>
    <row r="5021" spans="1:2">
      <c r="A5021" s="110">
        <v>41191</v>
      </c>
      <c r="B5021" s="116">
        <v>1795.4</v>
      </c>
    </row>
    <row r="5022" spans="1:2">
      <c r="A5022" s="110">
        <v>41190</v>
      </c>
      <c r="B5022" s="116">
        <v>1795.4</v>
      </c>
    </row>
    <row r="5023" spans="1:2">
      <c r="A5023" s="110">
        <v>41189</v>
      </c>
      <c r="B5023" s="116">
        <v>1795.4</v>
      </c>
    </row>
    <row r="5024" spans="1:2">
      <c r="A5024" s="110">
        <v>41188</v>
      </c>
      <c r="B5024" s="116">
        <v>1795.4</v>
      </c>
    </row>
    <row r="5025" spans="1:2">
      <c r="A5025" s="110">
        <v>41187</v>
      </c>
      <c r="B5025" s="116">
        <v>1797.68</v>
      </c>
    </row>
    <row r="5026" spans="1:2">
      <c r="A5026" s="110">
        <v>41186</v>
      </c>
      <c r="B5026" s="116">
        <v>1800.43</v>
      </c>
    </row>
    <row r="5027" spans="1:2">
      <c r="A5027" s="110">
        <v>41185</v>
      </c>
      <c r="B5027" s="116">
        <v>1798.86</v>
      </c>
    </row>
    <row r="5028" spans="1:2">
      <c r="A5028" s="110">
        <v>41184</v>
      </c>
      <c r="B5028" s="116">
        <v>1797.97</v>
      </c>
    </row>
    <row r="5029" spans="1:2">
      <c r="A5029" s="110">
        <v>41183</v>
      </c>
      <c r="B5029" s="116">
        <v>1800.52</v>
      </c>
    </row>
    <row r="5030" spans="1:2">
      <c r="A5030" s="110">
        <v>41182</v>
      </c>
      <c r="B5030" s="116">
        <v>1800.52</v>
      </c>
    </row>
    <row r="5031" spans="1:2">
      <c r="A5031" s="110">
        <v>41181</v>
      </c>
      <c r="B5031" s="116">
        <v>1800.52</v>
      </c>
    </row>
    <row r="5032" spans="1:2">
      <c r="A5032" s="110">
        <v>41180</v>
      </c>
      <c r="B5032" s="116">
        <v>1798.08</v>
      </c>
    </row>
    <row r="5033" spans="1:2">
      <c r="A5033" s="110">
        <v>41179</v>
      </c>
      <c r="B5033" s="116">
        <v>1799.55</v>
      </c>
    </row>
    <row r="5034" spans="1:2">
      <c r="A5034" s="110">
        <v>41178</v>
      </c>
      <c r="B5034" s="116">
        <v>1795.69</v>
      </c>
    </row>
    <row r="5035" spans="1:2">
      <c r="A5035" s="110">
        <v>41177</v>
      </c>
      <c r="B5035" s="116">
        <v>1799.29</v>
      </c>
    </row>
    <row r="5036" spans="1:2">
      <c r="A5036" s="110">
        <v>41176</v>
      </c>
      <c r="B5036" s="116">
        <v>1796.75</v>
      </c>
    </row>
    <row r="5037" spans="1:2">
      <c r="A5037" s="110">
        <v>41175</v>
      </c>
      <c r="B5037" s="116">
        <v>1796.75</v>
      </c>
    </row>
    <row r="5038" spans="1:2">
      <c r="A5038" s="110">
        <v>41174</v>
      </c>
      <c r="B5038" s="116">
        <v>1796.75</v>
      </c>
    </row>
    <row r="5039" spans="1:2">
      <c r="A5039" s="110">
        <v>41173</v>
      </c>
      <c r="B5039" s="116">
        <v>1798.98</v>
      </c>
    </row>
    <row r="5040" spans="1:2">
      <c r="A5040" s="110">
        <v>41172</v>
      </c>
      <c r="B5040" s="116">
        <v>1795.66</v>
      </c>
    </row>
    <row r="5041" spans="1:2">
      <c r="A5041" s="110">
        <v>41171</v>
      </c>
      <c r="B5041" s="116">
        <v>1800.19</v>
      </c>
    </row>
    <row r="5042" spans="1:2">
      <c r="A5042" s="110">
        <v>41170</v>
      </c>
      <c r="B5042" s="116">
        <v>1799.77</v>
      </c>
    </row>
    <row r="5043" spans="1:2">
      <c r="A5043" s="110">
        <v>41169</v>
      </c>
      <c r="B5043" s="116">
        <v>1789.54</v>
      </c>
    </row>
    <row r="5044" spans="1:2">
      <c r="A5044" s="110">
        <v>41168</v>
      </c>
      <c r="B5044" s="116">
        <v>1789.54</v>
      </c>
    </row>
    <row r="5045" spans="1:2">
      <c r="A5045" s="110">
        <v>41167</v>
      </c>
      <c r="B5045" s="116">
        <v>1789.54</v>
      </c>
    </row>
    <row r="5046" spans="1:2">
      <c r="A5046" s="110">
        <v>41166</v>
      </c>
      <c r="B5046" s="116">
        <v>1799.57</v>
      </c>
    </row>
    <row r="5047" spans="1:2">
      <c r="A5047" s="110">
        <v>41165</v>
      </c>
      <c r="B5047" s="116">
        <v>1802.22</v>
      </c>
    </row>
    <row r="5048" spans="1:2">
      <c r="A5048" s="110">
        <v>41164</v>
      </c>
      <c r="B5048" s="116">
        <v>1795.4</v>
      </c>
    </row>
    <row r="5049" spans="1:2">
      <c r="A5049" s="110">
        <v>41163</v>
      </c>
      <c r="B5049" s="116">
        <v>1802.23</v>
      </c>
    </row>
    <row r="5050" spans="1:2">
      <c r="A5050" s="110">
        <v>41162</v>
      </c>
      <c r="B5050" s="116">
        <v>1797.35</v>
      </c>
    </row>
    <row r="5051" spans="1:2">
      <c r="A5051" s="110">
        <v>41161</v>
      </c>
      <c r="B5051" s="116">
        <v>1797.35</v>
      </c>
    </row>
    <row r="5052" spans="1:2">
      <c r="A5052" s="110">
        <v>41160</v>
      </c>
      <c r="B5052" s="116">
        <v>1797.35</v>
      </c>
    </row>
    <row r="5053" spans="1:2">
      <c r="A5053" s="110">
        <v>41159</v>
      </c>
      <c r="B5053" s="116">
        <v>1804.09</v>
      </c>
    </row>
    <row r="5054" spans="1:2">
      <c r="A5054" s="110">
        <v>41158</v>
      </c>
      <c r="B5054" s="116">
        <v>1814.06</v>
      </c>
    </row>
    <row r="5055" spans="1:2">
      <c r="A5055" s="110">
        <v>41157</v>
      </c>
      <c r="B5055" s="116">
        <v>1824.81</v>
      </c>
    </row>
    <row r="5056" spans="1:2">
      <c r="A5056" s="110">
        <v>41156</v>
      </c>
      <c r="B5056" s="116">
        <v>1825.21</v>
      </c>
    </row>
    <row r="5057" spans="1:2">
      <c r="A5057" s="110">
        <v>41155</v>
      </c>
      <c r="B5057" s="116">
        <v>1825.21</v>
      </c>
    </row>
    <row r="5058" spans="1:2">
      <c r="A5058" s="110">
        <v>41154</v>
      </c>
      <c r="B5058" s="116">
        <v>1825.21</v>
      </c>
    </row>
    <row r="5059" spans="1:2">
      <c r="A5059" s="110">
        <v>41153</v>
      </c>
      <c r="B5059" s="116">
        <v>1825.21</v>
      </c>
    </row>
    <row r="5060" spans="1:2">
      <c r="A5060" s="110">
        <v>41152</v>
      </c>
      <c r="B5060" s="116">
        <v>1830.5</v>
      </c>
    </row>
    <row r="5061" spans="1:2">
      <c r="A5061" s="110">
        <v>41151</v>
      </c>
      <c r="B5061" s="116">
        <v>1833.14</v>
      </c>
    </row>
    <row r="5062" spans="1:2">
      <c r="A5062" s="110">
        <v>41150</v>
      </c>
      <c r="B5062" s="116">
        <v>1828.99</v>
      </c>
    </row>
    <row r="5063" spans="1:2">
      <c r="A5063" s="110">
        <v>41149</v>
      </c>
      <c r="B5063" s="116">
        <v>1821.44</v>
      </c>
    </row>
    <row r="5064" spans="1:2">
      <c r="A5064" s="110">
        <v>41148</v>
      </c>
      <c r="B5064" s="116">
        <v>1814.83</v>
      </c>
    </row>
    <row r="5065" spans="1:2">
      <c r="A5065" s="110">
        <v>41147</v>
      </c>
      <c r="B5065" s="116">
        <v>1814.83</v>
      </c>
    </row>
    <row r="5066" spans="1:2">
      <c r="A5066" s="110">
        <v>41146</v>
      </c>
      <c r="B5066" s="116">
        <v>1814.83</v>
      </c>
    </row>
    <row r="5067" spans="1:2">
      <c r="A5067" s="110">
        <v>41145</v>
      </c>
      <c r="B5067" s="116">
        <v>1808.33</v>
      </c>
    </row>
    <row r="5068" spans="1:2">
      <c r="A5068" s="110">
        <v>41144</v>
      </c>
      <c r="B5068" s="116">
        <v>1812.88</v>
      </c>
    </row>
    <row r="5069" spans="1:2">
      <c r="A5069" s="110">
        <v>41143</v>
      </c>
      <c r="B5069" s="116">
        <v>1815.8</v>
      </c>
    </row>
    <row r="5070" spans="1:2">
      <c r="A5070" s="110">
        <v>41142</v>
      </c>
      <c r="B5070" s="116">
        <v>1822.59</v>
      </c>
    </row>
    <row r="5071" spans="1:2">
      <c r="A5071" s="110">
        <v>41141</v>
      </c>
      <c r="B5071" s="116">
        <v>1822.59</v>
      </c>
    </row>
    <row r="5072" spans="1:2">
      <c r="A5072" s="110">
        <v>41140</v>
      </c>
      <c r="B5072" s="116">
        <v>1822.59</v>
      </c>
    </row>
    <row r="5073" spans="1:2">
      <c r="A5073" s="110">
        <v>41139</v>
      </c>
      <c r="B5073" s="116">
        <v>1822.59</v>
      </c>
    </row>
    <row r="5074" spans="1:2">
      <c r="A5074" s="110">
        <v>41138</v>
      </c>
      <c r="B5074" s="116">
        <v>1825.52</v>
      </c>
    </row>
    <row r="5075" spans="1:2">
      <c r="A5075" s="110">
        <v>41137</v>
      </c>
      <c r="B5075" s="116">
        <v>1817.18</v>
      </c>
    </row>
    <row r="5076" spans="1:2">
      <c r="A5076" s="110">
        <v>41136</v>
      </c>
      <c r="B5076" s="116">
        <v>1800.81</v>
      </c>
    </row>
    <row r="5077" spans="1:2">
      <c r="A5077" s="110">
        <v>41135</v>
      </c>
      <c r="B5077" s="116">
        <v>1792.86</v>
      </c>
    </row>
    <row r="5078" spans="1:2">
      <c r="A5078" s="110">
        <v>41134</v>
      </c>
      <c r="B5078" s="116">
        <v>1791.61</v>
      </c>
    </row>
    <row r="5079" spans="1:2">
      <c r="A5079" s="110">
        <v>41133</v>
      </c>
      <c r="B5079" s="116">
        <v>1791.61</v>
      </c>
    </row>
    <row r="5080" spans="1:2">
      <c r="A5080" s="110">
        <v>41132</v>
      </c>
      <c r="B5080" s="116">
        <v>1791.61</v>
      </c>
    </row>
    <row r="5081" spans="1:2">
      <c r="A5081" s="110">
        <v>41131</v>
      </c>
      <c r="B5081" s="116">
        <v>1788.08</v>
      </c>
    </row>
    <row r="5082" spans="1:2">
      <c r="A5082" s="110">
        <v>41130</v>
      </c>
      <c r="B5082" s="116">
        <v>1788.03</v>
      </c>
    </row>
    <row r="5083" spans="1:2">
      <c r="A5083" s="110">
        <v>41129</v>
      </c>
      <c r="B5083" s="116">
        <v>1785.29</v>
      </c>
    </row>
    <row r="5084" spans="1:2">
      <c r="A5084" s="110">
        <v>41128</v>
      </c>
      <c r="B5084" s="116">
        <v>1785.29</v>
      </c>
    </row>
    <row r="5085" spans="1:2">
      <c r="A5085" s="110">
        <v>41127</v>
      </c>
      <c r="B5085" s="116">
        <v>1786.06</v>
      </c>
    </row>
    <row r="5086" spans="1:2">
      <c r="A5086" s="110">
        <v>41126</v>
      </c>
      <c r="B5086" s="116">
        <v>1786.06</v>
      </c>
    </row>
    <row r="5087" spans="1:2">
      <c r="A5087" s="110">
        <v>41125</v>
      </c>
      <c r="B5087" s="116">
        <v>1786.06</v>
      </c>
    </row>
    <row r="5088" spans="1:2">
      <c r="A5088" s="110">
        <v>41124</v>
      </c>
      <c r="B5088" s="116">
        <v>1790.97</v>
      </c>
    </row>
    <row r="5089" spans="1:2">
      <c r="A5089" s="110">
        <v>41123</v>
      </c>
      <c r="B5089" s="116">
        <v>1787.51</v>
      </c>
    </row>
    <row r="5090" spans="1:2">
      <c r="A5090" s="110">
        <v>41122</v>
      </c>
      <c r="B5090" s="116">
        <v>1790.74</v>
      </c>
    </row>
    <row r="5091" spans="1:2">
      <c r="A5091" s="110">
        <v>41121</v>
      </c>
      <c r="B5091" s="116">
        <v>1789.02</v>
      </c>
    </row>
    <row r="5092" spans="1:2">
      <c r="A5092" s="110">
        <v>41120</v>
      </c>
      <c r="B5092" s="116">
        <v>1791.12</v>
      </c>
    </row>
    <row r="5093" spans="1:2">
      <c r="A5093" s="110">
        <v>41119</v>
      </c>
      <c r="B5093" s="116">
        <v>1791.12</v>
      </c>
    </row>
    <row r="5094" spans="1:2">
      <c r="A5094" s="110">
        <v>41118</v>
      </c>
      <c r="B5094" s="116">
        <v>1791.12</v>
      </c>
    </row>
    <row r="5095" spans="1:2">
      <c r="A5095" s="110">
        <v>41117</v>
      </c>
      <c r="B5095" s="116">
        <v>1789.22</v>
      </c>
    </row>
    <row r="5096" spans="1:2">
      <c r="A5096" s="110">
        <v>41116</v>
      </c>
      <c r="B5096" s="116">
        <v>1799.48</v>
      </c>
    </row>
    <row r="5097" spans="1:2">
      <c r="A5097" s="110">
        <v>41115</v>
      </c>
      <c r="B5097" s="116">
        <v>1797.33</v>
      </c>
    </row>
    <row r="5098" spans="1:2">
      <c r="A5098" s="110">
        <v>41114</v>
      </c>
      <c r="B5098" s="116">
        <v>1790.39</v>
      </c>
    </row>
    <row r="5099" spans="1:2">
      <c r="A5099" s="110">
        <v>41113</v>
      </c>
      <c r="B5099" s="116">
        <v>1775.8</v>
      </c>
    </row>
    <row r="5100" spans="1:2">
      <c r="A5100" s="110">
        <v>41112</v>
      </c>
      <c r="B5100" s="116">
        <v>1775.8</v>
      </c>
    </row>
    <row r="5101" spans="1:2">
      <c r="A5101" s="110">
        <v>41111</v>
      </c>
      <c r="B5101" s="116">
        <v>1775.8</v>
      </c>
    </row>
    <row r="5102" spans="1:2">
      <c r="A5102" s="110">
        <v>41110</v>
      </c>
      <c r="B5102" s="116">
        <v>1775.8</v>
      </c>
    </row>
    <row r="5103" spans="1:2">
      <c r="A5103" s="110">
        <v>41109</v>
      </c>
      <c r="B5103" s="116">
        <v>1778.28</v>
      </c>
    </row>
    <row r="5104" spans="1:2">
      <c r="A5104" s="110">
        <v>41108</v>
      </c>
      <c r="B5104" s="116">
        <v>1778.97</v>
      </c>
    </row>
    <row r="5105" spans="1:2">
      <c r="A5105" s="110">
        <v>41107</v>
      </c>
      <c r="B5105" s="116">
        <v>1778.42</v>
      </c>
    </row>
    <row r="5106" spans="1:2">
      <c r="A5106" s="110">
        <v>41106</v>
      </c>
      <c r="B5106" s="116">
        <v>1780.21</v>
      </c>
    </row>
    <row r="5107" spans="1:2">
      <c r="A5107" s="110">
        <v>41105</v>
      </c>
      <c r="B5107" s="116">
        <v>1780.21</v>
      </c>
    </row>
    <row r="5108" spans="1:2">
      <c r="A5108" s="110">
        <v>41104</v>
      </c>
      <c r="B5108" s="116">
        <v>1780.21</v>
      </c>
    </row>
    <row r="5109" spans="1:2">
      <c r="A5109" s="110">
        <v>41103</v>
      </c>
      <c r="B5109" s="116">
        <v>1790.12</v>
      </c>
    </row>
    <row r="5110" spans="1:2">
      <c r="A5110" s="110">
        <v>41102</v>
      </c>
      <c r="B5110" s="116">
        <v>1787.72</v>
      </c>
    </row>
    <row r="5111" spans="1:2">
      <c r="A5111" s="110">
        <v>41101</v>
      </c>
      <c r="B5111" s="116">
        <v>1785.06</v>
      </c>
    </row>
    <row r="5112" spans="1:2">
      <c r="A5112" s="110">
        <v>41100</v>
      </c>
      <c r="B5112" s="116">
        <v>1790.25</v>
      </c>
    </row>
    <row r="5113" spans="1:2">
      <c r="A5113" s="110">
        <v>41099</v>
      </c>
      <c r="B5113" s="116">
        <v>1785.25</v>
      </c>
    </row>
    <row r="5114" spans="1:2">
      <c r="A5114" s="110">
        <v>41098</v>
      </c>
      <c r="B5114" s="116">
        <v>1785.25</v>
      </c>
    </row>
    <row r="5115" spans="1:2">
      <c r="A5115" s="110">
        <v>41097</v>
      </c>
      <c r="B5115" s="116">
        <v>1785.25</v>
      </c>
    </row>
    <row r="5116" spans="1:2">
      <c r="A5116" s="110">
        <v>41096</v>
      </c>
      <c r="B5116" s="116">
        <v>1774.37</v>
      </c>
    </row>
    <row r="5117" spans="1:2">
      <c r="A5117" s="110">
        <v>41095</v>
      </c>
      <c r="B5117" s="116">
        <v>1771.53</v>
      </c>
    </row>
    <row r="5118" spans="1:2">
      <c r="A5118" s="110">
        <v>41094</v>
      </c>
      <c r="B5118" s="116">
        <v>1771.53</v>
      </c>
    </row>
    <row r="5119" spans="1:2">
      <c r="A5119" s="110">
        <v>41093</v>
      </c>
      <c r="B5119" s="116">
        <v>1784.6</v>
      </c>
    </row>
    <row r="5120" spans="1:2">
      <c r="A5120" s="110">
        <v>41092</v>
      </c>
      <c r="B5120" s="116">
        <v>1784.6</v>
      </c>
    </row>
    <row r="5121" spans="1:2">
      <c r="A5121" s="110">
        <v>41091</v>
      </c>
      <c r="B5121" s="116">
        <v>1784.6</v>
      </c>
    </row>
    <row r="5122" spans="1:2">
      <c r="A5122" s="110">
        <v>41090</v>
      </c>
      <c r="B5122" s="116">
        <v>1784.6</v>
      </c>
    </row>
    <row r="5123" spans="1:2">
      <c r="A5123" s="110">
        <v>41089</v>
      </c>
      <c r="B5123" s="116">
        <v>1805.6</v>
      </c>
    </row>
    <row r="5124" spans="1:2">
      <c r="A5124" s="110">
        <v>41088</v>
      </c>
      <c r="B5124" s="116">
        <v>1796.18</v>
      </c>
    </row>
    <row r="5125" spans="1:2">
      <c r="A5125" s="110">
        <v>41087</v>
      </c>
      <c r="B5125" s="116">
        <v>1805.14</v>
      </c>
    </row>
    <row r="5126" spans="1:2">
      <c r="A5126" s="110">
        <v>41086</v>
      </c>
      <c r="B5126" s="116">
        <v>1803.37</v>
      </c>
    </row>
    <row r="5127" spans="1:2">
      <c r="A5127" s="110">
        <v>41085</v>
      </c>
      <c r="B5127" s="116">
        <v>1787.47</v>
      </c>
    </row>
    <row r="5128" spans="1:2">
      <c r="A5128" s="110">
        <v>41084</v>
      </c>
      <c r="B5128" s="116">
        <v>1787.47</v>
      </c>
    </row>
    <row r="5129" spans="1:2">
      <c r="A5129" s="110">
        <v>41083</v>
      </c>
      <c r="B5129" s="116">
        <v>1787.47</v>
      </c>
    </row>
    <row r="5130" spans="1:2">
      <c r="A5130" s="110">
        <v>41082</v>
      </c>
      <c r="B5130" s="116">
        <v>1775.99</v>
      </c>
    </row>
    <row r="5131" spans="1:2">
      <c r="A5131" s="110">
        <v>41081</v>
      </c>
      <c r="B5131" s="116">
        <v>1770.38</v>
      </c>
    </row>
    <row r="5132" spans="1:2">
      <c r="A5132" s="110">
        <v>41080</v>
      </c>
      <c r="B5132" s="116">
        <v>1773.18</v>
      </c>
    </row>
    <row r="5133" spans="1:2">
      <c r="A5133" s="110">
        <v>41079</v>
      </c>
      <c r="B5133" s="116">
        <v>1786.21</v>
      </c>
    </row>
    <row r="5134" spans="1:2">
      <c r="A5134" s="110">
        <v>41078</v>
      </c>
      <c r="B5134" s="116">
        <v>1786.21</v>
      </c>
    </row>
    <row r="5135" spans="1:2">
      <c r="A5135" s="110">
        <v>41077</v>
      </c>
      <c r="B5135" s="116">
        <v>1786.21</v>
      </c>
    </row>
    <row r="5136" spans="1:2">
      <c r="A5136" s="110">
        <v>41076</v>
      </c>
      <c r="B5136" s="116">
        <v>1786.21</v>
      </c>
    </row>
    <row r="5137" spans="1:2">
      <c r="A5137" s="110">
        <v>41075</v>
      </c>
      <c r="B5137" s="116">
        <v>1787.63</v>
      </c>
    </row>
    <row r="5138" spans="1:2">
      <c r="A5138" s="110">
        <v>41074</v>
      </c>
      <c r="B5138" s="116">
        <v>1783.45</v>
      </c>
    </row>
    <row r="5139" spans="1:2">
      <c r="A5139" s="110">
        <v>41073</v>
      </c>
      <c r="B5139" s="116">
        <v>1776.47</v>
      </c>
    </row>
    <row r="5140" spans="1:2">
      <c r="A5140" s="110">
        <v>41072</v>
      </c>
      <c r="B5140" s="116">
        <v>1776.26</v>
      </c>
    </row>
    <row r="5141" spans="1:2">
      <c r="A5141" s="110">
        <v>41071</v>
      </c>
      <c r="B5141" s="116">
        <v>1776.26</v>
      </c>
    </row>
    <row r="5142" spans="1:2">
      <c r="A5142" s="110">
        <v>41070</v>
      </c>
      <c r="B5142" s="116">
        <v>1776.26</v>
      </c>
    </row>
    <row r="5143" spans="1:2">
      <c r="A5143" s="110">
        <v>41069</v>
      </c>
      <c r="B5143" s="116">
        <v>1776.26</v>
      </c>
    </row>
    <row r="5144" spans="1:2">
      <c r="A5144" s="110">
        <v>41068</v>
      </c>
      <c r="B5144" s="116">
        <v>1766.91</v>
      </c>
    </row>
    <row r="5145" spans="1:2">
      <c r="A5145" s="110">
        <v>41067</v>
      </c>
      <c r="B5145" s="116">
        <v>1782.89</v>
      </c>
    </row>
    <row r="5146" spans="1:2">
      <c r="A5146" s="110">
        <v>41066</v>
      </c>
      <c r="B5146" s="116">
        <v>1798.85</v>
      </c>
    </row>
    <row r="5147" spans="1:2">
      <c r="A5147" s="110">
        <v>41065</v>
      </c>
      <c r="B5147" s="116">
        <v>1815.54</v>
      </c>
    </row>
    <row r="5148" spans="1:2">
      <c r="A5148" s="110">
        <v>41064</v>
      </c>
      <c r="B5148" s="116">
        <v>1834.71</v>
      </c>
    </row>
    <row r="5149" spans="1:2">
      <c r="A5149" s="110">
        <v>41063</v>
      </c>
      <c r="B5149" s="116">
        <v>1834.71</v>
      </c>
    </row>
    <row r="5150" spans="1:2">
      <c r="A5150" s="110">
        <v>41062</v>
      </c>
      <c r="B5150" s="116">
        <v>1834.71</v>
      </c>
    </row>
    <row r="5151" spans="1:2">
      <c r="A5151" s="110">
        <v>41061</v>
      </c>
      <c r="B5151" s="116">
        <v>1833.8</v>
      </c>
    </row>
    <row r="5152" spans="1:2">
      <c r="A5152" s="110">
        <v>41060</v>
      </c>
      <c r="B5152" s="116">
        <v>1827.83</v>
      </c>
    </row>
    <row r="5153" spans="1:2">
      <c r="A5153" s="110">
        <v>41059</v>
      </c>
      <c r="B5153" s="116">
        <v>1818.82</v>
      </c>
    </row>
    <row r="5154" spans="1:2">
      <c r="A5154" s="110">
        <v>41058</v>
      </c>
      <c r="B5154" s="116">
        <v>1840.69</v>
      </c>
    </row>
    <row r="5155" spans="1:2">
      <c r="A5155" s="110">
        <v>41057</v>
      </c>
      <c r="B5155" s="116">
        <v>1840.69</v>
      </c>
    </row>
    <row r="5156" spans="1:2">
      <c r="A5156" s="110">
        <v>41056</v>
      </c>
      <c r="B5156" s="116">
        <v>1840.69</v>
      </c>
    </row>
    <row r="5157" spans="1:2">
      <c r="A5157" s="110">
        <v>41055</v>
      </c>
      <c r="B5157" s="116">
        <v>1840.69</v>
      </c>
    </row>
    <row r="5158" spans="1:2">
      <c r="A5158" s="110">
        <v>41054</v>
      </c>
      <c r="B5158" s="116">
        <v>1836.45</v>
      </c>
    </row>
    <row r="5159" spans="1:2">
      <c r="A5159" s="110">
        <v>41053</v>
      </c>
      <c r="B5159" s="116">
        <v>1845.17</v>
      </c>
    </row>
    <row r="5160" spans="1:2">
      <c r="A5160" s="110">
        <v>41052</v>
      </c>
      <c r="B5160" s="116">
        <v>1824.73</v>
      </c>
    </row>
    <row r="5161" spans="1:2">
      <c r="A5161" s="110">
        <v>41051</v>
      </c>
      <c r="B5161" s="116">
        <v>1814.46</v>
      </c>
    </row>
    <row r="5162" spans="1:2">
      <c r="A5162" s="110">
        <v>41050</v>
      </c>
      <c r="B5162" s="116">
        <v>1814.46</v>
      </c>
    </row>
    <row r="5163" spans="1:2">
      <c r="A5163" s="110">
        <v>41049</v>
      </c>
      <c r="B5163" s="116">
        <v>1814.46</v>
      </c>
    </row>
    <row r="5164" spans="1:2">
      <c r="A5164" s="110">
        <v>41048</v>
      </c>
      <c r="B5164" s="116">
        <v>1814.46</v>
      </c>
    </row>
    <row r="5165" spans="1:2">
      <c r="A5165" s="110">
        <v>41047</v>
      </c>
      <c r="B5165" s="116">
        <v>1804.92</v>
      </c>
    </row>
    <row r="5166" spans="1:2">
      <c r="A5166" s="110">
        <v>41046</v>
      </c>
      <c r="B5166" s="116">
        <v>1793.61</v>
      </c>
    </row>
    <row r="5167" spans="1:2">
      <c r="A5167" s="110">
        <v>41045</v>
      </c>
      <c r="B5167" s="116">
        <v>1778.37</v>
      </c>
    </row>
    <row r="5168" spans="1:2">
      <c r="A5168" s="110">
        <v>41044</v>
      </c>
      <c r="B5168" s="116">
        <v>1771.6</v>
      </c>
    </row>
    <row r="5169" spans="1:2">
      <c r="A5169" s="110">
        <v>41043</v>
      </c>
      <c r="B5169" s="116">
        <v>1764.69</v>
      </c>
    </row>
    <row r="5170" spans="1:2">
      <c r="A5170" s="110">
        <v>41042</v>
      </c>
      <c r="B5170" s="116">
        <v>1764.69</v>
      </c>
    </row>
    <row r="5171" spans="1:2">
      <c r="A5171" s="110">
        <v>41041</v>
      </c>
      <c r="B5171" s="116">
        <v>1764.69</v>
      </c>
    </row>
    <row r="5172" spans="1:2">
      <c r="A5172" s="110">
        <v>41040</v>
      </c>
      <c r="B5172" s="116">
        <v>1765</v>
      </c>
    </row>
    <row r="5173" spans="1:2">
      <c r="A5173" s="110">
        <v>41039</v>
      </c>
      <c r="B5173" s="116">
        <v>1775.96</v>
      </c>
    </row>
    <row r="5174" spans="1:2">
      <c r="A5174" s="110">
        <v>41038</v>
      </c>
      <c r="B5174" s="116">
        <v>1760.6</v>
      </c>
    </row>
    <row r="5175" spans="1:2">
      <c r="A5175" s="110">
        <v>41037</v>
      </c>
      <c r="B5175" s="116">
        <v>1759.12</v>
      </c>
    </row>
    <row r="5176" spans="1:2">
      <c r="A5176" s="110">
        <v>41036</v>
      </c>
      <c r="B5176" s="116">
        <v>1757.24</v>
      </c>
    </row>
    <row r="5177" spans="1:2">
      <c r="A5177" s="110">
        <v>41035</v>
      </c>
      <c r="B5177" s="116">
        <v>1757.24</v>
      </c>
    </row>
    <row r="5178" spans="1:2">
      <c r="A5178" s="110">
        <v>41034</v>
      </c>
      <c r="B5178" s="116">
        <v>1757.24</v>
      </c>
    </row>
    <row r="5179" spans="1:2">
      <c r="A5179" s="110">
        <v>41033</v>
      </c>
      <c r="B5179" s="116">
        <v>1754.89</v>
      </c>
    </row>
    <row r="5180" spans="1:2">
      <c r="A5180" s="110">
        <v>41032</v>
      </c>
      <c r="B5180" s="116">
        <v>1760.12</v>
      </c>
    </row>
    <row r="5181" spans="1:2">
      <c r="A5181" s="110">
        <v>41031</v>
      </c>
      <c r="B5181" s="116">
        <v>1764</v>
      </c>
    </row>
    <row r="5182" spans="1:2">
      <c r="A5182" s="110">
        <v>41030</v>
      </c>
      <c r="B5182" s="116">
        <v>1764</v>
      </c>
    </row>
    <row r="5183" spans="1:2">
      <c r="A5183" s="110">
        <v>41029</v>
      </c>
      <c r="B5183" s="116">
        <v>1761.2</v>
      </c>
    </row>
    <row r="5184" spans="1:2">
      <c r="A5184" s="110">
        <v>41028</v>
      </c>
      <c r="B5184" s="116">
        <v>1761.2</v>
      </c>
    </row>
    <row r="5185" spans="1:2">
      <c r="A5185" s="110">
        <v>41027</v>
      </c>
      <c r="B5185" s="116">
        <v>1761.2</v>
      </c>
    </row>
    <row r="5186" spans="1:2">
      <c r="A5186" s="110">
        <v>41026</v>
      </c>
      <c r="B5186" s="116">
        <v>1764.63</v>
      </c>
    </row>
    <row r="5187" spans="1:2">
      <c r="A5187" s="110">
        <v>41025</v>
      </c>
      <c r="B5187" s="116">
        <v>1763.85</v>
      </c>
    </row>
    <row r="5188" spans="1:2">
      <c r="A5188" s="110">
        <v>41024</v>
      </c>
      <c r="B5188" s="116">
        <v>1767.91</v>
      </c>
    </row>
    <row r="5189" spans="1:2">
      <c r="A5189" s="110">
        <v>41023</v>
      </c>
      <c r="B5189" s="116">
        <v>1774.44</v>
      </c>
    </row>
    <row r="5190" spans="1:2">
      <c r="A5190" s="110">
        <v>41022</v>
      </c>
      <c r="B5190" s="116">
        <v>1771.13</v>
      </c>
    </row>
    <row r="5191" spans="1:2">
      <c r="A5191" s="110">
        <v>41021</v>
      </c>
      <c r="B5191" s="116">
        <v>1771.13</v>
      </c>
    </row>
    <row r="5192" spans="1:2">
      <c r="A5192" s="110">
        <v>41020</v>
      </c>
      <c r="B5192" s="116">
        <v>1771.13</v>
      </c>
    </row>
    <row r="5193" spans="1:2">
      <c r="A5193" s="110">
        <v>41019</v>
      </c>
      <c r="B5193" s="116">
        <v>1776.06</v>
      </c>
    </row>
    <row r="5194" spans="1:2">
      <c r="A5194" s="110">
        <v>41018</v>
      </c>
      <c r="B5194" s="116">
        <v>1774.21</v>
      </c>
    </row>
    <row r="5195" spans="1:2">
      <c r="A5195" s="110">
        <v>41017</v>
      </c>
      <c r="B5195" s="116">
        <v>1769.07</v>
      </c>
    </row>
    <row r="5196" spans="1:2">
      <c r="A5196" s="110">
        <v>41016</v>
      </c>
      <c r="B5196" s="116">
        <v>1775.67</v>
      </c>
    </row>
    <row r="5197" spans="1:2">
      <c r="A5197" s="110">
        <v>41015</v>
      </c>
      <c r="B5197" s="116">
        <v>1777.12</v>
      </c>
    </row>
    <row r="5198" spans="1:2">
      <c r="A5198" s="110">
        <v>41014</v>
      </c>
      <c r="B5198" s="116">
        <v>1777.12</v>
      </c>
    </row>
    <row r="5199" spans="1:2">
      <c r="A5199" s="110">
        <v>41013</v>
      </c>
      <c r="B5199" s="116">
        <v>1777.12</v>
      </c>
    </row>
    <row r="5200" spans="1:2">
      <c r="A5200" s="110">
        <v>41012</v>
      </c>
      <c r="B5200" s="116">
        <v>1778.78</v>
      </c>
    </row>
    <row r="5201" spans="1:2">
      <c r="A5201" s="110">
        <v>41011</v>
      </c>
      <c r="B5201" s="116">
        <v>1787.66</v>
      </c>
    </row>
    <row r="5202" spans="1:2">
      <c r="A5202" s="110">
        <v>41010</v>
      </c>
      <c r="B5202" s="116">
        <v>1793.3</v>
      </c>
    </row>
    <row r="5203" spans="1:2">
      <c r="A5203" s="110">
        <v>41009</v>
      </c>
      <c r="B5203" s="116">
        <v>1779.53</v>
      </c>
    </row>
    <row r="5204" spans="1:2">
      <c r="A5204" s="110">
        <v>41008</v>
      </c>
      <c r="B5204" s="116">
        <v>1772.58</v>
      </c>
    </row>
    <row r="5205" spans="1:2">
      <c r="A5205" s="110">
        <v>41007</v>
      </c>
      <c r="B5205" s="116">
        <v>1772.58</v>
      </c>
    </row>
    <row r="5206" spans="1:2">
      <c r="A5206" s="110">
        <v>41006</v>
      </c>
      <c r="B5206" s="116">
        <v>1772.58</v>
      </c>
    </row>
    <row r="5207" spans="1:2">
      <c r="A5207" s="110">
        <v>41005</v>
      </c>
      <c r="B5207" s="116">
        <v>1772.58</v>
      </c>
    </row>
    <row r="5208" spans="1:2">
      <c r="A5208" s="110">
        <v>41004</v>
      </c>
      <c r="B5208" s="116">
        <v>1772.58</v>
      </c>
    </row>
    <row r="5209" spans="1:2">
      <c r="A5209" s="110">
        <v>41003</v>
      </c>
      <c r="B5209" s="116">
        <v>1767.84</v>
      </c>
    </row>
    <row r="5210" spans="1:2">
      <c r="A5210" s="110">
        <v>41002</v>
      </c>
      <c r="B5210" s="116">
        <v>1779.13</v>
      </c>
    </row>
    <row r="5211" spans="1:2">
      <c r="A5211" s="110">
        <v>41001</v>
      </c>
      <c r="B5211" s="116">
        <v>1792.07</v>
      </c>
    </row>
    <row r="5212" spans="1:2">
      <c r="A5212" s="110">
        <v>41000</v>
      </c>
      <c r="B5212" s="116">
        <v>1792.07</v>
      </c>
    </row>
    <row r="5213" spans="1:2">
      <c r="A5213" s="110">
        <v>40999</v>
      </c>
      <c r="B5213" s="116">
        <v>1792.07</v>
      </c>
    </row>
    <row r="5214" spans="1:2">
      <c r="A5214" s="110">
        <v>40998</v>
      </c>
      <c r="B5214" s="116">
        <v>1784.66</v>
      </c>
    </row>
    <row r="5215" spans="1:2">
      <c r="A5215" s="110">
        <v>40997</v>
      </c>
      <c r="B5215" s="116">
        <v>1771.25</v>
      </c>
    </row>
    <row r="5216" spans="1:2">
      <c r="A5216" s="110">
        <v>40996</v>
      </c>
      <c r="B5216" s="116">
        <v>1762.93</v>
      </c>
    </row>
    <row r="5217" spans="1:2">
      <c r="A5217" s="110">
        <v>40995</v>
      </c>
      <c r="B5217" s="116">
        <v>1759.58</v>
      </c>
    </row>
    <row r="5218" spans="1:2">
      <c r="A5218" s="110">
        <v>40994</v>
      </c>
      <c r="B5218" s="116">
        <v>1760.17</v>
      </c>
    </row>
    <row r="5219" spans="1:2">
      <c r="A5219" s="110">
        <v>40993</v>
      </c>
      <c r="B5219" s="116">
        <v>1760.17</v>
      </c>
    </row>
    <row r="5220" spans="1:2">
      <c r="A5220" s="110">
        <v>40992</v>
      </c>
      <c r="B5220" s="116">
        <v>1760.17</v>
      </c>
    </row>
    <row r="5221" spans="1:2">
      <c r="A5221" s="110">
        <v>40991</v>
      </c>
      <c r="B5221" s="116">
        <v>1761.87</v>
      </c>
    </row>
    <row r="5222" spans="1:2">
      <c r="A5222" s="110">
        <v>40990</v>
      </c>
      <c r="B5222" s="116">
        <v>1758.03</v>
      </c>
    </row>
    <row r="5223" spans="1:2">
      <c r="A5223" s="110">
        <v>40989</v>
      </c>
      <c r="B5223" s="116">
        <v>1759.78</v>
      </c>
    </row>
    <row r="5224" spans="1:2">
      <c r="A5224" s="110">
        <v>40988</v>
      </c>
      <c r="B5224" s="116">
        <v>1758.38</v>
      </c>
    </row>
    <row r="5225" spans="1:2">
      <c r="A5225" s="110">
        <v>40987</v>
      </c>
      <c r="B5225" s="116">
        <v>1758.38</v>
      </c>
    </row>
    <row r="5226" spans="1:2">
      <c r="A5226" s="110">
        <v>40986</v>
      </c>
      <c r="B5226" s="116">
        <v>1758.38</v>
      </c>
    </row>
    <row r="5227" spans="1:2">
      <c r="A5227" s="110">
        <v>40985</v>
      </c>
      <c r="B5227" s="116">
        <v>1758.38</v>
      </c>
    </row>
    <row r="5228" spans="1:2">
      <c r="A5228" s="110">
        <v>40984</v>
      </c>
      <c r="B5228" s="116">
        <v>1761.02</v>
      </c>
    </row>
    <row r="5229" spans="1:2">
      <c r="A5229" s="110">
        <v>40983</v>
      </c>
      <c r="B5229" s="116">
        <v>1761.04</v>
      </c>
    </row>
    <row r="5230" spans="1:2">
      <c r="A5230" s="110">
        <v>40982</v>
      </c>
      <c r="B5230" s="116">
        <v>1760.77</v>
      </c>
    </row>
    <row r="5231" spans="1:2">
      <c r="A5231" s="110">
        <v>40981</v>
      </c>
      <c r="B5231" s="116">
        <v>1766.1</v>
      </c>
    </row>
    <row r="5232" spans="1:2">
      <c r="A5232" s="110">
        <v>40980</v>
      </c>
      <c r="B5232" s="116">
        <v>1762.08</v>
      </c>
    </row>
    <row r="5233" spans="1:2">
      <c r="A5233" s="110">
        <v>40979</v>
      </c>
      <c r="B5233" s="116">
        <v>1762.08</v>
      </c>
    </row>
    <row r="5234" spans="1:2">
      <c r="A5234" s="110">
        <v>40978</v>
      </c>
      <c r="B5234" s="116">
        <v>1762.08</v>
      </c>
    </row>
    <row r="5235" spans="1:2">
      <c r="A5235" s="110">
        <v>40977</v>
      </c>
      <c r="B5235" s="116">
        <v>1765.06</v>
      </c>
    </row>
    <row r="5236" spans="1:2">
      <c r="A5236" s="110">
        <v>40976</v>
      </c>
      <c r="B5236" s="116">
        <v>1773.88</v>
      </c>
    </row>
    <row r="5237" spans="1:2">
      <c r="A5237" s="110">
        <v>40975</v>
      </c>
      <c r="B5237" s="116">
        <v>1779.32</v>
      </c>
    </row>
    <row r="5238" spans="1:2">
      <c r="A5238" s="110">
        <v>40974</v>
      </c>
      <c r="B5238" s="116">
        <v>1774.03</v>
      </c>
    </row>
    <row r="5239" spans="1:2">
      <c r="A5239" s="110">
        <v>40973</v>
      </c>
      <c r="B5239" s="116">
        <v>1775.69</v>
      </c>
    </row>
    <row r="5240" spans="1:2">
      <c r="A5240" s="110">
        <v>40972</v>
      </c>
      <c r="B5240" s="116">
        <v>1775.69</v>
      </c>
    </row>
    <row r="5241" spans="1:2">
      <c r="A5241" s="110">
        <v>40971</v>
      </c>
      <c r="B5241" s="116">
        <v>1775.69</v>
      </c>
    </row>
    <row r="5242" spans="1:2">
      <c r="A5242" s="110">
        <v>40970</v>
      </c>
      <c r="B5242" s="116">
        <v>1770.7</v>
      </c>
    </row>
    <row r="5243" spans="1:2">
      <c r="A5243" s="110">
        <v>40969</v>
      </c>
      <c r="B5243" s="116">
        <v>1766.85</v>
      </c>
    </row>
    <row r="5244" spans="1:2">
      <c r="A5244" s="110">
        <v>40968</v>
      </c>
      <c r="B5244" s="116">
        <v>1767.83</v>
      </c>
    </row>
    <row r="5245" spans="1:2">
      <c r="A5245" s="110">
        <v>40967</v>
      </c>
      <c r="B5245" s="116">
        <v>1777.27</v>
      </c>
    </row>
    <row r="5246" spans="1:2">
      <c r="A5246" s="110">
        <v>40966</v>
      </c>
      <c r="B5246" s="116">
        <v>1772.42</v>
      </c>
    </row>
    <row r="5247" spans="1:2">
      <c r="A5247" s="110">
        <v>40965</v>
      </c>
      <c r="B5247" s="116">
        <v>1772.42</v>
      </c>
    </row>
    <row r="5248" spans="1:2">
      <c r="A5248" s="110">
        <v>40964</v>
      </c>
      <c r="B5248" s="116">
        <v>1772.42</v>
      </c>
    </row>
    <row r="5249" spans="1:2">
      <c r="A5249" s="110">
        <v>40963</v>
      </c>
      <c r="B5249" s="116">
        <v>1776.11</v>
      </c>
    </row>
    <row r="5250" spans="1:2">
      <c r="A5250" s="110">
        <v>40962</v>
      </c>
      <c r="B5250" s="116">
        <v>1781.57</v>
      </c>
    </row>
    <row r="5251" spans="1:2">
      <c r="A5251" s="110">
        <v>40961</v>
      </c>
      <c r="B5251" s="116">
        <v>1777.59</v>
      </c>
    </row>
    <row r="5252" spans="1:2">
      <c r="A5252" s="110">
        <v>40960</v>
      </c>
      <c r="B5252" s="116">
        <v>1779.81</v>
      </c>
    </row>
    <row r="5253" spans="1:2">
      <c r="A5253" s="110">
        <v>40959</v>
      </c>
      <c r="B5253" s="116">
        <v>1779.81</v>
      </c>
    </row>
    <row r="5254" spans="1:2">
      <c r="A5254" s="110">
        <v>40958</v>
      </c>
      <c r="B5254" s="116">
        <v>1779.81</v>
      </c>
    </row>
    <row r="5255" spans="1:2">
      <c r="A5255" s="110">
        <v>40957</v>
      </c>
      <c r="B5255" s="116">
        <v>1779.81</v>
      </c>
    </row>
    <row r="5256" spans="1:2">
      <c r="A5256" s="110">
        <v>40956</v>
      </c>
      <c r="B5256" s="116">
        <v>1792.92</v>
      </c>
    </row>
    <row r="5257" spans="1:2">
      <c r="A5257" s="110">
        <v>40955</v>
      </c>
      <c r="B5257" s="116">
        <v>1791.29</v>
      </c>
    </row>
    <row r="5258" spans="1:2">
      <c r="A5258" s="110">
        <v>40954</v>
      </c>
      <c r="B5258" s="116">
        <v>1785.24</v>
      </c>
    </row>
    <row r="5259" spans="1:2">
      <c r="A5259" s="110">
        <v>40953</v>
      </c>
      <c r="B5259" s="116">
        <v>1778.12</v>
      </c>
    </row>
    <row r="5260" spans="1:2">
      <c r="A5260" s="110">
        <v>40952</v>
      </c>
      <c r="B5260" s="116">
        <v>1785.59</v>
      </c>
    </row>
    <row r="5261" spans="1:2">
      <c r="A5261" s="110">
        <v>40951</v>
      </c>
      <c r="B5261" s="116">
        <v>1785.59</v>
      </c>
    </row>
    <row r="5262" spans="1:2">
      <c r="A5262" s="110">
        <v>40950</v>
      </c>
      <c r="B5262" s="116">
        <v>1785.59</v>
      </c>
    </row>
    <row r="5263" spans="1:2">
      <c r="A5263" s="110">
        <v>40949</v>
      </c>
      <c r="B5263" s="116">
        <v>1774.96</v>
      </c>
    </row>
    <row r="5264" spans="1:2">
      <c r="A5264" s="110">
        <v>40948</v>
      </c>
      <c r="B5264" s="116">
        <v>1778.9</v>
      </c>
    </row>
    <row r="5265" spans="1:2">
      <c r="A5265" s="110">
        <v>40947</v>
      </c>
      <c r="B5265" s="116">
        <v>1783.34</v>
      </c>
    </row>
    <row r="5266" spans="1:2">
      <c r="A5266" s="110">
        <v>40946</v>
      </c>
      <c r="B5266" s="116">
        <v>1787.96</v>
      </c>
    </row>
    <row r="5267" spans="1:2">
      <c r="A5267" s="110">
        <v>40945</v>
      </c>
      <c r="B5267" s="116">
        <v>1784.77</v>
      </c>
    </row>
    <row r="5268" spans="1:2">
      <c r="A5268" s="110">
        <v>40944</v>
      </c>
      <c r="B5268" s="116">
        <v>1784.77</v>
      </c>
    </row>
    <row r="5269" spans="1:2">
      <c r="A5269" s="110">
        <v>40943</v>
      </c>
      <c r="B5269" s="116">
        <v>1784.77</v>
      </c>
    </row>
    <row r="5270" spans="1:2">
      <c r="A5270" s="110">
        <v>40942</v>
      </c>
      <c r="B5270" s="116">
        <v>1795.55</v>
      </c>
    </row>
    <row r="5271" spans="1:2">
      <c r="A5271" s="110">
        <v>40941</v>
      </c>
      <c r="B5271" s="116">
        <v>1797.68</v>
      </c>
    </row>
    <row r="5272" spans="1:2">
      <c r="A5272" s="110">
        <v>40940</v>
      </c>
      <c r="B5272" s="116">
        <v>1805.98</v>
      </c>
    </row>
    <row r="5273" spans="1:2">
      <c r="A5273" s="110">
        <v>40939</v>
      </c>
      <c r="B5273" s="116">
        <v>1815.08</v>
      </c>
    </row>
    <row r="5274" spans="1:2">
      <c r="A5274" s="110">
        <v>40938</v>
      </c>
      <c r="B5274" s="116">
        <v>1810.55</v>
      </c>
    </row>
    <row r="5275" spans="1:2">
      <c r="A5275" s="110">
        <v>40937</v>
      </c>
      <c r="B5275" s="116">
        <v>1810.55</v>
      </c>
    </row>
    <row r="5276" spans="1:2">
      <c r="A5276" s="110">
        <v>40936</v>
      </c>
      <c r="B5276" s="116">
        <v>1810.55</v>
      </c>
    </row>
    <row r="5277" spans="1:2">
      <c r="A5277" s="110">
        <v>40935</v>
      </c>
      <c r="B5277" s="116">
        <v>1801.88</v>
      </c>
    </row>
    <row r="5278" spans="1:2">
      <c r="A5278" s="110">
        <v>40934</v>
      </c>
      <c r="B5278" s="116">
        <v>1814.69</v>
      </c>
    </row>
    <row r="5279" spans="1:2">
      <c r="A5279" s="110">
        <v>40933</v>
      </c>
      <c r="B5279" s="116">
        <v>1814.58</v>
      </c>
    </row>
    <row r="5280" spans="1:2">
      <c r="A5280" s="110">
        <v>40932</v>
      </c>
      <c r="B5280" s="116">
        <v>1811.55</v>
      </c>
    </row>
    <row r="5281" spans="1:2">
      <c r="A5281" s="110">
        <v>40931</v>
      </c>
      <c r="B5281" s="116">
        <v>1828.75</v>
      </c>
    </row>
    <row r="5282" spans="1:2">
      <c r="A5282" s="110">
        <v>40930</v>
      </c>
      <c r="B5282" s="116">
        <v>1828.75</v>
      </c>
    </row>
    <row r="5283" spans="1:2">
      <c r="A5283" s="110">
        <v>40929</v>
      </c>
      <c r="B5283" s="116">
        <v>1828.75</v>
      </c>
    </row>
    <row r="5284" spans="1:2">
      <c r="A5284" s="110">
        <v>40928</v>
      </c>
      <c r="B5284" s="116">
        <v>1821.86</v>
      </c>
    </row>
    <row r="5285" spans="1:2">
      <c r="A5285" s="110">
        <v>40927</v>
      </c>
      <c r="B5285" s="116">
        <v>1827.24</v>
      </c>
    </row>
    <row r="5286" spans="1:2">
      <c r="A5286" s="110">
        <v>40926</v>
      </c>
      <c r="B5286" s="116">
        <v>1836.34</v>
      </c>
    </row>
    <row r="5287" spans="1:2">
      <c r="A5287" s="110">
        <v>40925</v>
      </c>
      <c r="B5287" s="116">
        <v>1841.31</v>
      </c>
    </row>
    <row r="5288" spans="1:2">
      <c r="A5288" s="110">
        <v>40924</v>
      </c>
      <c r="B5288" s="116">
        <v>1841.31</v>
      </c>
    </row>
    <row r="5289" spans="1:2">
      <c r="A5289" s="110">
        <v>40923</v>
      </c>
      <c r="B5289" s="116">
        <v>1841.31</v>
      </c>
    </row>
    <row r="5290" spans="1:2">
      <c r="A5290" s="110">
        <v>40922</v>
      </c>
      <c r="B5290" s="116">
        <v>1841.31</v>
      </c>
    </row>
    <row r="5291" spans="1:2">
      <c r="A5291" s="110">
        <v>40921</v>
      </c>
      <c r="B5291" s="116">
        <v>1842.47</v>
      </c>
    </row>
    <row r="5292" spans="1:2">
      <c r="A5292" s="110">
        <v>40920</v>
      </c>
      <c r="B5292" s="116">
        <v>1854.17</v>
      </c>
    </row>
    <row r="5293" spans="1:2">
      <c r="A5293" s="110">
        <v>40919</v>
      </c>
      <c r="B5293" s="116">
        <v>1865.07</v>
      </c>
    </row>
    <row r="5294" spans="1:2">
      <c r="A5294" s="110">
        <v>40918</v>
      </c>
      <c r="B5294" s="116">
        <v>1884.47</v>
      </c>
    </row>
    <row r="5295" spans="1:2">
      <c r="A5295" s="110">
        <v>40917</v>
      </c>
      <c r="B5295" s="116">
        <v>1884.47</v>
      </c>
    </row>
    <row r="5296" spans="1:2">
      <c r="A5296" s="110">
        <v>40916</v>
      </c>
      <c r="B5296" s="116">
        <v>1884.47</v>
      </c>
    </row>
    <row r="5297" spans="1:2">
      <c r="A5297" s="110">
        <v>40915</v>
      </c>
      <c r="B5297" s="116">
        <v>1884.47</v>
      </c>
    </row>
    <row r="5298" spans="1:2">
      <c r="A5298" s="110">
        <v>40914</v>
      </c>
      <c r="B5298" s="116">
        <v>1884.44</v>
      </c>
    </row>
    <row r="5299" spans="1:2">
      <c r="A5299" s="110">
        <v>40913</v>
      </c>
      <c r="B5299" s="116">
        <v>1898.24</v>
      </c>
    </row>
    <row r="5300" spans="1:2">
      <c r="A5300" s="110">
        <v>40912</v>
      </c>
      <c r="B5300" s="116">
        <v>1915.02</v>
      </c>
    </row>
    <row r="5301" spans="1:2">
      <c r="A5301" s="110">
        <v>40911</v>
      </c>
      <c r="B5301" s="116">
        <v>1942.7</v>
      </c>
    </row>
    <row r="5302" spans="1:2">
      <c r="A5302" s="110">
        <v>40910</v>
      </c>
      <c r="B5302" s="116">
        <v>1942.7</v>
      </c>
    </row>
    <row r="5303" spans="1:2">
      <c r="A5303" s="110">
        <v>40909</v>
      </c>
      <c r="B5303" s="116">
        <v>1942.7</v>
      </c>
    </row>
    <row r="5304" spans="1:2">
      <c r="A5304" s="110">
        <v>40908</v>
      </c>
      <c r="B5304" s="116">
        <v>1942.7</v>
      </c>
    </row>
    <row r="5305" spans="1:2">
      <c r="A5305" s="110">
        <v>40907</v>
      </c>
      <c r="B5305" s="116">
        <v>1942.7</v>
      </c>
    </row>
    <row r="5306" spans="1:2">
      <c r="A5306" s="110">
        <v>40906</v>
      </c>
      <c r="B5306" s="116">
        <v>1938.52</v>
      </c>
    </row>
    <row r="5307" spans="1:2">
      <c r="A5307" s="110">
        <v>40905</v>
      </c>
      <c r="B5307" s="116">
        <v>1920.16</v>
      </c>
    </row>
    <row r="5308" spans="1:2">
      <c r="A5308" s="110">
        <v>40904</v>
      </c>
      <c r="B5308" s="116">
        <v>1920.93</v>
      </c>
    </row>
    <row r="5309" spans="1:2">
      <c r="A5309" s="110">
        <v>40903</v>
      </c>
      <c r="B5309" s="116">
        <v>1920.93</v>
      </c>
    </row>
    <row r="5310" spans="1:2">
      <c r="A5310" s="110">
        <v>40902</v>
      </c>
      <c r="B5310" s="116">
        <v>1920.93</v>
      </c>
    </row>
    <row r="5311" spans="1:2">
      <c r="A5311" s="110">
        <v>40901</v>
      </c>
      <c r="B5311" s="116">
        <v>1920.93</v>
      </c>
    </row>
    <row r="5312" spans="1:2">
      <c r="A5312" s="110">
        <v>40900</v>
      </c>
      <c r="B5312" s="116">
        <v>1927.71</v>
      </c>
    </row>
    <row r="5313" spans="1:2">
      <c r="A5313" s="110">
        <v>40899</v>
      </c>
      <c r="B5313" s="116">
        <v>1935.72</v>
      </c>
    </row>
    <row r="5314" spans="1:2">
      <c r="A5314" s="110">
        <v>40898</v>
      </c>
      <c r="B5314" s="116">
        <v>1932.08</v>
      </c>
    </row>
    <row r="5315" spans="1:2">
      <c r="A5315" s="110">
        <v>40897</v>
      </c>
      <c r="B5315" s="116">
        <v>1939.39</v>
      </c>
    </row>
    <row r="5316" spans="1:2">
      <c r="A5316" s="110">
        <v>40896</v>
      </c>
      <c r="B5316" s="116">
        <v>1935.64</v>
      </c>
    </row>
    <row r="5317" spans="1:2">
      <c r="A5317" s="110">
        <v>40895</v>
      </c>
      <c r="B5317" s="116">
        <v>1935.64</v>
      </c>
    </row>
    <row r="5318" spans="1:2">
      <c r="A5318" s="110">
        <v>40894</v>
      </c>
      <c r="B5318" s="116">
        <v>1935.64</v>
      </c>
    </row>
    <row r="5319" spans="1:2">
      <c r="A5319" s="110">
        <v>40893</v>
      </c>
      <c r="B5319" s="116">
        <v>1935.96</v>
      </c>
    </row>
    <row r="5320" spans="1:2">
      <c r="A5320" s="110">
        <v>40892</v>
      </c>
      <c r="B5320" s="116">
        <v>1937.6</v>
      </c>
    </row>
    <row r="5321" spans="1:2">
      <c r="A5321" s="110">
        <v>40891</v>
      </c>
      <c r="B5321" s="116">
        <v>1929.01</v>
      </c>
    </row>
    <row r="5322" spans="1:2">
      <c r="A5322" s="110">
        <v>40890</v>
      </c>
      <c r="B5322" s="116">
        <v>1932.3</v>
      </c>
    </row>
    <row r="5323" spans="1:2">
      <c r="A5323" s="110">
        <v>40889</v>
      </c>
      <c r="B5323" s="116">
        <v>1927.1</v>
      </c>
    </row>
    <row r="5324" spans="1:2">
      <c r="A5324" s="110">
        <v>40888</v>
      </c>
      <c r="B5324" s="116">
        <v>1927.1</v>
      </c>
    </row>
    <row r="5325" spans="1:2">
      <c r="A5325" s="110">
        <v>40887</v>
      </c>
      <c r="B5325" s="116">
        <v>1927.1</v>
      </c>
    </row>
    <row r="5326" spans="1:2">
      <c r="A5326" s="110">
        <v>40886</v>
      </c>
      <c r="B5326" s="116">
        <v>1930.57</v>
      </c>
    </row>
    <row r="5327" spans="1:2">
      <c r="A5327" s="110">
        <v>40885</v>
      </c>
      <c r="B5327" s="116">
        <v>1930.57</v>
      </c>
    </row>
    <row r="5328" spans="1:2">
      <c r="A5328" s="110">
        <v>40884</v>
      </c>
      <c r="B5328" s="116">
        <v>1936.11</v>
      </c>
    </row>
    <row r="5329" spans="1:2">
      <c r="A5329" s="110">
        <v>40883</v>
      </c>
      <c r="B5329" s="116">
        <v>1936.29</v>
      </c>
    </row>
    <row r="5330" spans="1:2">
      <c r="A5330" s="110">
        <v>40882</v>
      </c>
      <c r="B5330" s="116">
        <v>1938.83</v>
      </c>
    </row>
    <row r="5331" spans="1:2">
      <c r="A5331" s="110">
        <v>40881</v>
      </c>
      <c r="B5331" s="116">
        <v>1938.83</v>
      </c>
    </row>
    <row r="5332" spans="1:2">
      <c r="A5332" s="110">
        <v>40880</v>
      </c>
      <c r="B5332" s="116">
        <v>1938.83</v>
      </c>
    </row>
    <row r="5333" spans="1:2">
      <c r="A5333" s="110">
        <v>40879</v>
      </c>
      <c r="B5333" s="116">
        <v>1949.56</v>
      </c>
    </row>
    <row r="5334" spans="1:2">
      <c r="A5334" s="110">
        <v>40878</v>
      </c>
      <c r="B5334" s="116">
        <v>1948.51</v>
      </c>
    </row>
    <row r="5335" spans="1:2">
      <c r="A5335" s="110">
        <v>40877</v>
      </c>
      <c r="B5335" s="116">
        <v>1967.18</v>
      </c>
    </row>
    <row r="5336" spans="1:2">
      <c r="A5336" s="110">
        <v>40876</v>
      </c>
      <c r="B5336" s="116">
        <v>1946.28</v>
      </c>
    </row>
    <row r="5337" spans="1:2">
      <c r="A5337" s="110">
        <v>40875</v>
      </c>
      <c r="B5337" s="116">
        <v>1948.48</v>
      </c>
    </row>
    <row r="5338" spans="1:2">
      <c r="A5338" s="110">
        <v>40874</v>
      </c>
      <c r="B5338" s="116">
        <v>1948.48</v>
      </c>
    </row>
    <row r="5339" spans="1:2">
      <c r="A5339" s="110">
        <v>40873</v>
      </c>
      <c r="B5339" s="116">
        <v>1948.48</v>
      </c>
    </row>
    <row r="5340" spans="1:2">
      <c r="A5340" s="110">
        <v>40872</v>
      </c>
      <c r="B5340" s="116">
        <v>1932.63</v>
      </c>
    </row>
    <row r="5341" spans="1:2">
      <c r="A5341" s="110">
        <v>40871</v>
      </c>
      <c r="B5341" s="116">
        <v>1932.63</v>
      </c>
    </row>
    <row r="5342" spans="1:2">
      <c r="A5342" s="110">
        <v>40870</v>
      </c>
      <c r="B5342" s="116">
        <v>1925.39</v>
      </c>
    </row>
    <row r="5343" spans="1:2">
      <c r="A5343" s="110">
        <v>40869</v>
      </c>
      <c r="B5343" s="116">
        <v>1928.47</v>
      </c>
    </row>
    <row r="5344" spans="1:2">
      <c r="A5344" s="110">
        <v>40868</v>
      </c>
      <c r="B5344" s="116">
        <v>1917.45</v>
      </c>
    </row>
    <row r="5345" spans="1:2">
      <c r="A5345" s="110">
        <v>40867</v>
      </c>
      <c r="B5345" s="116">
        <v>1917.45</v>
      </c>
    </row>
    <row r="5346" spans="1:2">
      <c r="A5346" s="110">
        <v>40866</v>
      </c>
      <c r="B5346" s="116">
        <v>1917.45</v>
      </c>
    </row>
    <row r="5347" spans="1:2">
      <c r="A5347" s="110">
        <v>40865</v>
      </c>
      <c r="B5347" s="116">
        <v>1910.83</v>
      </c>
    </row>
    <row r="5348" spans="1:2">
      <c r="A5348" s="110">
        <v>40864</v>
      </c>
      <c r="B5348" s="116">
        <v>1912.2</v>
      </c>
    </row>
    <row r="5349" spans="1:2">
      <c r="A5349" s="110">
        <v>40863</v>
      </c>
      <c r="B5349" s="116">
        <v>1915.41</v>
      </c>
    </row>
    <row r="5350" spans="1:2">
      <c r="A5350" s="110">
        <v>40862</v>
      </c>
      <c r="B5350" s="116">
        <v>1913.65</v>
      </c>
    </row>
    <row r="5351" spans="1:2">
      <c r="A5351" s="110">
        <v>40861</v>
      </c>
      <c r="B5351" s="116">
        <v>1913.65</v>
      </c>
    </row>
    <row r="5352" spans="1:2">
      <c r="A5352" s="110">
        <v>40860</v>
      </c>
      <c r="B5352" s="116">
        <v>1913.65</v>
      </c>
    </row>
    <row r="5353" spans="1:2">
      <c r="A5353" s="110">
        <v>40859</v>
      </c>
      <c r="B5353" s="116">
        <v>1913.65</v>
      </c>
    </row>
    <row r="5354" spans="1:2">
      <c r="A5354" s="110">
        <v>40858</v>
      </c>
      <c r="B5354" s="116">
        <v>1913.65</v>
      </c>
    </row>
    <row r="5355" spans="1:2">
      <c r="A5355" s="110">
        <v>40857</v>
      </c>
      <c r="B5355" s="116">
        <v>1917.69</v>
      </c>
    </row>
    <row r="5356" spans="1:2">
      <c r="A5356" s="110">
        <v>40856</v>
      </c>
      <c r="B5356" s="116">
        <v>1908.71</v>
      </c>
    </row>
    <row r="5357" spans="1:2">
      <c r="A5357" s="110">
        <v>40855</v>
      </c>
      <c r="B5357" s="116">
        <v>1915.72</v>
      </c>
    </row>
    <row r="5358" spans="1:2">
      <c r="A5358" s="110">
        <v>40854</v>
      </c>
      <c r="B5358" s="116">
        <v>1915.72</v>
      </c>
    </row>
    <row r="5359" spans="1:2">
      <c r="A5359" s="110">
        <v>40853</v>
      </c>
      <c r="B5359" s="116">
        <v>1915.72</v>
      </c>
    </row>
    <row r="5360" spans="1:2">
      <c r="A5360" s="110">
        <v>40852</v>
      </c>
      <c r="B5360" s="116">
        <v>1915.72</v>
      </c>
    </row>
    <row r="5361" spans="1:2">
      <c r="A5361" s="110">
        <v>40851</v>
      </c>
      <c r="B5361" s="116">
        <v>1905.38</v>
      </c>
    </row>
    <row r="5362" spans="1:2">
      <c r="A5362" s="110">
        <v>40850</v>
      </c>
      <c r="B5362" s="116">
        <v>1889.66</v>
      </c>
    </row>
    <row r="5363" spans="1:2">
      <c r="A5363" s="110">
        <v>40849</v>
      </c>
      <c r="B5363" s="116">
        <v>1891.38</v>
      </c>
    </row>
    <row r="5364" spans="1:2">
      <c r="A5364" s="110">
        <v>40848</v>
      </c>
      <c r="B5364" s="116">
        <v>1871.49</v>
      </c>
    </row>
    <row r="5365" spans="1:2">
      <c r="A5365" s="110">
        <v>40847</v>
      </c>
      <c r="B5365" s="116">
        <v>1863.06</v>
      </c>
    </row>
    <row r="5366" spans="1:2">
      <c r="A5366" s="110">
        <v>40846</v>
      </c>
      <c r="B5366" s="116">
        <v>1863.06</v>
      </c>
    </row>
    <row r="5367" spans="1:2">
      <c r="A5367" s="110">
        <v>40845</v>
      </c>
      <c r="B5367" s="116">
        <v>1863.06</v>
      </c>
    </row>
    <row r="5368" spans="1:2">
      <c r="A5368" s="110">
        <v>40844</v>
      </c>
      <c r="B5368" s="116">
        <v>1862.84</v>
      </c>
    </row>
    <row r="5369" spans="1:2">
      <c r="A5369" s="110">
        <v>40843</v>
      </c>
      <c r="B5369" s="116">
        <v>1878.1</v>
      </c>
    </row>
    <row r="5370" spans="1:2">
      <c r="A5370" s="110">
        <v>40842</v>
      </c>
      <c r="B5370" s="116">
        <v>1875.55</v>
      </c>
    </row>
    <row r="5371" spans="1:2">
      <c r="A5371" s="110">
        <v>40841</v>
      </c>
      <c r="B5371" s="116">
        <v>1878.78</v>
      </c>
    </row>
    <row r="5372" spans="1:2">
      <c r="A5372" s="110">
        <v>40840</v>
      </c>
      <c r="B5372" s="116">
        <v>1897.45</v>
      </c>
    </row>
    <row r="5373" spans="1:2">
      <c r="A5373" s="110">
        <v>40839</v>
      </c>
      <c r="B5373" s="116">
        <v>1897.45</v>
      </c>
    </row>
    <row r="5374" spans="1:2">
      <c r="A5374" s="110">
        <v>40838</v>
      </c>
      <c r="B5374" s="116">
        <v>1897.45</v>
      </c>
    </row>
    <row r="5375" spans="1:2">
      <c r="A5375" s="110">
        <v>40837</v>
      </c>
      <c r="B5375" s="116">
        <v>1905.95</v>
      </c>
    </row>
    <row r="5376" spans="1:2">
      <c r="A5376" s="110">
        <v>40836</v>
      </c>
      <c r="B5376" s="116">
        <v>1900.1</v>
      </c>
    </row>
    <row r="5377" spans="1:2">
      <c r="A5377" s="110">
        <v>40835</v>
      </c>
      <c r="B5377" s="116">
        <v>1902.47</v>
      </c>
    </row>
    <row r="5378" spans="1:2">
      <c r="A5378" s="110">
        <v>40834</v>
      </c>
      <c r="B5378" s="116">
        <v>1895.33</v>
      </c>
    </row>
    <row r="5379" spans="1:2">
      <c r="A5379" s="110">
        <v>40833</v>
      </c>
      <c r="B5379" s="116">
        <v>1895.33</v>
      </c>
    </row>
    <row r="5380" spans="1:2">
      <c r="A5380" s="110">
        <v>40832</v>
      </c>
      <c r="B5380" s="116">
        <v>1895.33</v>
      </c>
    </row>
    <row r="5381" spans="1:2">
      <c r="A5381" s="110">
        <v>40831</v>
      </c>
      <c r="B5381" s="116">
        <v>1895.33</v>
      </c>
    </row>
    <row r="5382" spans="1:2">
      <c r="A5382" s="110">
        <v>40830</v>
      </c>
      <c r="B5382" s="116">
        <v>1909.12</v>
      </c>
    </row>
    <row r="5383" spans="1:2">
      <c r="A5383" s="110">
        <v>40829</v>
      </c>
      <c r="B5383" s="116">
        <v>1896.72</v>
      </c>
    </row>
    <row r="5384" spans="1:2">
      <c r="A5384" s="110">
        <v>40828</v>
      </c>
      <c r="B5384" s="116">
        <v>1913.6</v>
      </c>
    </row>
    <row r="5385" spans="1:2">
      <c r="A5385" s="110">
        <v>40827</v>
      </c>
      <c r="B5385" s="116">
        <v>1931.64</v>
      </c>
    </row>
    <row r="5386" spans="1:2">
      <c r="A5386" s="110">
        <v>40826</v>
      </c>
      <c r="B5386" s="116">
        <v>1931.64</v>
      </c>
    </row>
    <row r="5387" spans="1:2">
      <c r="A5387" s="110">
        <v>40825</v>
      </c>
      <c r="B5387" s="116">
        <v>1931.64</v>
      </c>
    </row>
    <row r="5388" spans="1:2">
      <c r="A5388" s="110">
        <v>40824</v>
      </c>
      <c r="B5388" s="116">
        <v>1931.64</v>
      </c>
    </row>
    <row r="5389" spans="1:2">
      <c r="A5389" s="110">
        <v>40823</v>
      </c>
      <c r="B5389" s="116">
        <v>1952.09</v>
      </c>
    </row>
    <row r="5390" spans="1:2">
      <c r="A5390" s="110">
        <v>40822</v>
      </c>
      <c r="B5390" s="116">
        <v>1967.56</v>
      </c>
    </row>
    <row r="5391" spans="1:2">
      <c r="A5391" s="110">
        <v>40821</v>
      </c>
      <c r="B5391" s="116">
        <v>1972.76</v>
      </c>
    </row>
    <row r="5392" spans="1:2">
      <c r="A5392" s="110">
        <v>40820</v>
      </c>
      <c r="B5392" s="116">
        <v>1943.8</v>
      </c>
    </row>
    <row r="5393" spans="1:2">
      <c r="A5393" s="110">
        <v>40819</v>
      </c>
      <c r="B5393" s="116">
        <v>1929.01</v>
      </c>
    </row>
    <row r="5394" spans="1:2">
      <c r="A5394" s="110">
        <v>40818</v>
      </c>
      <c r="B5394" s="116">
        <v>1929.01</v>
      </c>
    </row>
    <row r="5395" spans="1:2">
      <c r="A5395" s="110">
        <v>40817</v>
      </c>
      <c r="B5395" s="116">
        <v>1929.01</v>
      </c>
    </row>
    <row r="5396" spans="1:2">
      <c r="A5396" s="110">
        <v>40816</v>
      </c>
      <c r="B5396" s="116">
        <v>1915.1</v>
      </c>
    </row>
    <row r="5397" spans="1:2">
      <c r="A5397" s="110">
        <v>40815</v>
      </c>
      <c r="B5397" s="116">
        <v>1907.75</v>
      </c>
    </row>
    <row r="5398" spans="1:2">
      <c r="A5398" s="110">
        <v>40814</v>
      </c>
      <c r="B5398" s="116">
        <v>1887.38</v>
      </c>
    </row>
    <row r="5399" spans="1:2">
      <c r="A5399" s="110">
        <v>40813</v>
      </c>
      <c r="B5399" s="116">
        <v>1903.31</v>
      </c>
    </row>
    <row r="5400" spans="1:2">
      <c r="A5400" s="110">
        <v>40812</v>
      </c>
      <c r="B5400" s="116">
        <v>1902.45</v>
      </c>
    </row>
    <row r="5401" spans="1:2">
      <c r="A5401" s="110">
        <v>40811</v>
      </c>
      <c r="B5401" s="116">
        <v>1902.45</v>
      </c>
    </row>
    <row r="5402" spans="1:2">
      <c r="A5402" s="110">
        <v>40810</v>
      </c>
      <c r="B5402" s="116">
        <v>1902.45</v>
      </c>
    </row>
    <row r="5403" spans="1:2">
      <c r="A5403" s="110">
        <v>40809</v>
      </c>
      <c r="B5403" s="116">
        <v>1915.63</v>
      </c>
    </row>
    <row r="5404" spans="1:2">
      <c r="A5404" s="110">
        <v>40808</v>
      </c>
      <c r="B5404" s="116">
        <v>1882.23</v>
      </c>
    </row>
    <row r="5405" spans="1:2">
      <c r="A5405" s="110">
        <v>40807</v>
      </c>
      <c r="B5405" s="116">
        <v>1854.96</v>
      </c>
    </row>
    <row r="5406" spans="1:2">
      <c r="A5406" s="110">
        <v>40806</v>
      </c>
      <c r="B5406" s="116">
        <v>1843.26</v>
      </c>
    </row>
    <row r="5407" spans="1:2">
      <c r="A5407" s="110">
        <v>40805</v>
      </c>
      <c r="B5407" s="116">
        <v>1820.29</v>
      </c>
    </row>
    <row r="5408" spans="1:2">
      <c r="A5408" s="110">
        <v>40804</v>
      </c>
      <c r="B5408" s="116">
        <v>1820.29</v>
      </c>
    </row>
    <row r="5409" spans="1:2">
      <c r="A5409" s="110">
        <v>40803</v>
      </c>
      <c r="B5409" s="116">
        <v>1820.29</v>
      </c>
    </row>
    <row r="5410" spans="1:2">
      <c r="A5410" s="110">
        <v>40802</v>
      </c>
      <c r="B5410" s="116">
        <v>1822.04</v>
      </c>
    </row>
    <row r="5411" spans="1:2">
      <c r="A5411" s="110">
        <v>40801</v>
      </c>
      <c r="B5411" s="116">
        <v>1824.15</v>
      </c>
    </row>
    <row r="5412" spans="1:2">
      <c r="A5412" s="110">
        <v>40800</v>
      </c>
      <c r="B5412" s="116">
        <v>1813.42</v>
      </c>
    </row>
    <row r="5413" spans="1:2">
      <c r="A5413" s="110">
        <v>40799</v>
      </c>
      <c r="B5413" s="116">
        <v>1811.34</v>
      </c>
    </row>
    <row r="5414" spans="1:2">
      <c r="A5414" s="110">
        <v>40798</v>
      </c>
      <c r="B5414" s="116">
        <v>1796.58</v>
      </c>
    </row>
    <row r="5415" spans="1:2">
      <c r="A5415" s="110">
        <v>40797</v>
      </c>
      <c r="B5415" s="116">
        <v>1796.58</v>
      </c>
    </row>
    <row r="5416" spans="1:2">
      <c r="A5416" s="110">
        <v>40796</v>
      </c>
      <c r="B5416" s="116">
        <v>1796.58</v>
      </c>
    </row>
    <row r="5417" spans="1:2">
      <c r="A5417" s="110">
        <v>40795</v>
      </c>
      <c r="B5417" s="116">
        <v>1789.9</v>
      </c>
    </row>
    <row r="5418" spans="1:2">
      <c r="A5418" s="110">
        <v>40794</v>
      </c>
      <c r="B5418" s="116">
        <v>1789.3</v>
      </c>
    </row>
    <row r="5419" spans="1:2">
      <c r="A5419" s="110">
        <v>40793</v>
      </c>
      <c r="B5419" s="116">
        <v>1791.89</v>
      </c>
    </row>
    <row r="5420" spans="1:2">
      <c r="A5420" s="110">
        <v>40792</v>
      </c>
      <c r="B5420" s="116">
        <v>1782.8</v>
      </c>
    </row>
    <row r="5421" spans="1:2">
      <c r="A5421" s="110">
        <v>40791</v>
      </c>
      <c r="B5421" s="116">
        <v>1782.8</v>
      </c>
    </row>
    <row r="5422" spans="1:2">
      <c r="A5422" s="110">
        <v>40790</v>
      </c>
      <c r="B5422" s="116">
        <v>1782.8</v>
      </c>
    </row>
    <row r="5423" spans="1:2">
      <c r="A5423" s="110">
        <v>40789</v>
      </c>
      <c r="B5423" s="116">
        <v>1782.8</v>
      </c>
    </row>
    <row r="5424" spans="1:2">
      <c r="A5424" s="110">
        <v>40788</v>
      </c>
      <c r="B5424" s="116">
        <v>1778.51</v>
      </c>
    </row>
    <row r="5425" spans="1:2">
      <c r="A5425" s="110">
        <v>40787</v>
      </c>
      <c r="B5425" s="116">
        <v>1780.26</v>
      </c>
    </row>
    <row r="5426" spans="1:2">
      <c r="A5426" s="110">
        <v>40786</v>
      </c>
      <c r="B5426" s="116">
        <v>1783.66</v>
      </c>
    </row>
    <row r="5427" spans="1:2">
      <c r="A5427" s="110">
        <v>40785</v>
      </c>
      <c r="B5427" s="116">
        <v>1787.52</v>
      </c>
    </row>
    <row r="5428" spans="1:2">
      <c r="A5428" s="110">
        <v>40784</v>
      </c>
      <c r="B5428" s="116">
        <v>1794.02</v>
      </c>
    </row>
    <row r="5429" spans="1:2">
      <c r="A5429" s="110">
        <v>40783</v>
      </c>
      <c r="B5429" s="116">
        <v>1794.02</v>
      </c>
    </row>
    <row r="5430" spans="1:2">
      <c r="A5430" s="110">
        <v>40782</v>
      </c>
      <c r="B5430" s="116">
        <v>1794.02</v>
      </c>
    </row>
    <row r="5431" spans="1:2">
      <c r="A5431" s="110">
        <v>40781</v>
      </c>
      <c r="B5431" s="116">
        <v>1791.05</v>
      </c>
    </row>
    <row r="5432" spans="1:2">
      <c r="A5432" s="110">
        <v>40780</v>
      </c>
      <c r="B5432" s="116">
        <v>1791.61</v>
      </c>
    </row>
    <row r="5433" spans="1:2">
      <c r="A5433" s="110">
        <v>40779</v>
      </c>
      <c r="B5433" s="116">
        <v>1781.91</v>
      </c>
    </row>
    <row r="5434" spans="1:2">
      <c r="A5434" s="110">
        <v>40778</v>
      </c>
      <c r="B5434" s="116">
        <v>1779.86</v>
      </c>
    </row>
    <row r="5435" spans="1:2">
      <c r="A5435" s="110">
        <v>40777</v>
      </c>
      <c r="B5435" s="116">
        <v>1779.05</v>
      </c>
    </row>
    <row r="5436" spans="1:2">
      <c r="A5436" s="110">
        <v>40776</v>
      </c>
      <c r="B5436" s="116">
        <v>1779.05</v>
      </c>
    </row>
    <row r="5437" spans="1:2">
      <c r="A5437" s="110">
        <v>40775</v>
      </c>
      <c r="B5437" s="116">
        <v>1779.05</v>
      </c>
    </row>
    <row r="5438" spans="1:2">
      <c r="A5438" s="110">
        <v>40774</v>
      </c>
      <c r="B5438" s="116">
        <v>1775.84</v>
      </c>
    </row>
    <row r="5439" spans="1:2">
      <c r="A5439" s="110">
        <v>40773</v>
      </c>
      <c r="B5439" s="116">
        <v>1767.29</v>
      </c>
    </row>
    <row r="5440" spans="1:2">
      <c r="A5440" s="110">
        <v>40772</v>
      </c>
      <c r="B5440" s="116">
        <v>1776.66</v>
      </c>
    </row>
    <row r="5441" spans="1:2">
      <c r="A5441" s="110">
        <v>40771</v>
      </c>
      <c r="B5441" s="116">
        <v>1783.35</v>
      </c>
    </row>
    <row r="5442" spans="1:2">
      <c r="A5442" s="110">
        <v>40770</v>
      </c>
      <c r="B5442" s="116">
        <v>1783.35</v>
      </c>
    </row>
    <row r="5443" spans="1:2">
      <c r="A5443" s="110">
        <v>40769</v>
      </c>
      <c r="B5443" s="116">
        <v>1783.35</v>
      </c>
    </row>
    <row r="5444" spans="1:2">
      <c r="A5444" s="110">
        <v>40768</v>
      </c>
      <c r="B5444" s="116">
        <v>1783.35</v>
      </c>
    </row>
    <row r="5445" spans="1:2">
      <c r="A5445" s="110">
        <v>40767</v>
      </c>
      <c r="B5445" s="116">
        <v>1793.47</v>
      </c>
    </row>
    <row r="5446" spans="1:2">
      <c r="A5446" s="110">
        <v>40766</v>
      </c>
      <c r="B5446" s="116">
        <v>1800.97</v>
      </c>
    </row>
    <row r="5447" spans="1:2">
      <c r="A5447" s="110">
        <v>40765</v>
      </c>
      <c r="B5447" s="116">
        <v>1811.68</v>
      </c>
    </row>
    <row r="5448" spans="1:2">
      <c r="A5448" s="110">
        <v>40764</v>
      </c>
      <c r="B5448" s="116">
        <v>1811.18</v>
      </c>
    </row>
    <row r="5449" spans="1:2">
      <c r="A5449" s="110">
        <v>40763</v>
      </c>
      <c r="B5449" s="116">
        <v>1792.68</v>
      </c>
    </row>
    <row r="5450" spans="1:2">
      <c r="A5450" s="110">
        <v>40762</v>
      </c>
      <c r="B5450" s="116">
        <v>1792.68</v>
      </c>
    </row>
    <row r="5451" spans="1:2">
      <c r="A5451" s="110">
        <v>40761</v>
      </c>
      <c r="B5451" s="116">
        <v>1792.68</v>
      </c>
    </row>
    <row r="5452" spans="1:2">
      <c r="A5452" s="110">
        <v>40760</v>
      </c>
      <c r="B5452" s="116">
        <v>1781.33</v>
      </c>
    </row>
    <row r="5453" spans="1:2">
      <c r="A5453" s="110">
        <v>40759</v>
      </c>
      <c r="B5453" s="116">
        <v>1772.52</v>
      </c>
    </row>
    <row r="5454" spans="1:2">
      <c r="A5454" s="110">
        <v>40758</v>
      </c>
      <c r="B5454" s="116">
        <v>1765.53</v>
      </c>
    </row>
    <row r="5455" spans="1:2">
      <c r="A5455" s="110">
        <v>40757</v>
      </c>
      <c r="B5455" s="116">
        <v>1771.81</v>
      </c>
    </row>
    <row r="5456" spans="1:2">
      <c r="A5456" s="110">
        <v>40756</v>
      </c>
      <c r="B5456" s="116">
        <v>1777.82</v>
      </c>
    </row>
    <row r="5457" spans="1:2">
      <c r="A5457" s="110">
        <v>40755</v>
      </c>
      <c r="B5457" s="116">
        <v>1777.82</v>
      </c>
    </row>
    <row r="5458" spans="1:2">
      <c r="A5458" s="110">
        <v>40754</v>
      </c>
      <c r="B5458" s="116">
        <v>1777.82</v>
      </c>
    </row>
    <row r="5459" spans="1:2">
      <c r="A5459" s="110">
        <v>40753</v>
      </c>
      <c r="B5459" s="116">
        <v>1771.15</v>
      </c>
    </row>
    <row r="5460" spans="1:2">
      <c r="A5460" s="110">
        <v>40752</v>
      </c>
      <c r="B5460" s="116">
        <v>1764.89</v>
      </c>
    </row>
    <row r="5461" spans="1:2">
      <c r="A5461" s="110">
        <v>40751</v>
      </c>
      <c r="B5461" s="116">
        <v>1759.88</v>
      </c>
    </row>
    <row r="5462" spans="1:2">
      <c r="A5462" s="110">
        <v>40750</v>
      </c>
      <c r="B5462" s="116">
        <v>1768.02</v>
      </c>
    </row>
    <row r="5463" spans="1:2">
      <c r="A5463" s="110">
        <v>40749</v>
      </c>
      <c r="B5463" s="116">
        <v>1757.35</v>
      </c>
    </row>
    <row r="5464" spans="1:2">
      <c r="A5464" s="110">
        <v>40748</v>
      </c>
      <c r="B5464" s="116">
        <v>1757.35</v>
      </c>
    </row>
    <row r="5465" spans="1:2">
      <c r="A5465" s="110">
        <v>40747</v>
      </c>
      <c r="B5465" s="116">
        <v>1757.35</v>
      </c>
    </row>
    <row r="5466" spans="1:2">
      <c r="A5466" s="110">
        <v>40746</v>
      </c>
      <c r="B5466" s="116">
        <v>1756.38</v>
      </c>
    </row>
    <row r="5467" spans="1:2">
      <c r="A5467" s="110">
        <v>40745</v>
      </c>
      <c r="B5467" s="116">
        <v>1757.49</v>
      </c>
    </row>
    <row r="5468" spans="1:2">
      <c r="A5468" s="110">
        <v>40744</v>
      </c>
      <c r="B5468" s="116">
        <v>1757.49</v>
      </c>
    </row>
    <row r="5469" spans="1:2">
      <c r="A5469" s="110">
        <v>40743</v>
      </c>
      <c r="B5469" s="116">
        <v>1758.99</v>
      </c>
    </row>
    <row r="5470" spans="1:2">
      <c r="A5470" s="110">
        <v>40742</v>
      </c>
      <c r="B5470" s="116">
        <v>1750.9</v>
      </c>
    </row>
    <row r="5471" spans="1:2">
      <c r="A5471" s="110">
        <v>40741</v>
      </c>
      <c r="B5471" s="116">
        <v>1750.9</v>
      </c>
    </row>
    <row r="5472" spans="1:2">
      <c r="A5472" s="110">
        <v>40740</v>
      </c>
      <c r="B5472" s="116">
        <v>1750.9</v>
      </c>
    </row>
    <row r="5473" spans="1:2">
      <c r="A5473" s="110">
        <v>40739</v>
      </c>
      <c r="B5473" s="116">
        <v>1748.41</v>
      </c>
    </row>
    <row r="5474" spans="1:2">
      <c r="A5474" s="110">
        <v>40738</v>
      </c>
      <c r="B5474" s="116">
        <v>1758.25</v>
      </c>
    </row>
    <row r="5475" spans="1:2">
      <c r="A5475" s="110">
        <v>40737</v>
      </c>
      <c r="B5475" s="116">
        <v>1765.32</v>
      </c>
    </row>
    <row r="5476" spans="1:2">
      <c r="A5476" s="110">
        <v>40736</v>
      </c>
      <c r="B5476" s="116">
        <v>1768.42</v>
      </c>
    </row>
    <row r="5477" spans="1:2">
      <c r="A5477" s="110">
        <v>40735</v>
      </c>
      <c r="B5477" s="116">
        <v>1759.41</v>
      </c>
    </row>
    <row r="5478" spans="1:2">
      <c r="A5478" s="110">
        <v>40734</v>
      </c>
      <c r="B5478" s="116">
        <v>1759.41</v>
      </c>
    </row>
    <row r="5479" spans="1:2">
      <c r="A5479" s="110">
        <v>40733</v>
      </c>
      <c r="B5479" s="116">
        <v>1759.41</v>
      </c>
    </row>
    <row r="5480" spans="1:2">
      <c r="A5480" s="110">
        <v>40732</v>
      </c>
      <c r="B5480" s="116">
        <v>1759.38</v>
      </c>
    </row>
    <row r="5481" spans="1:2">
      <c r="A5481" s="110">
        <v>40731</v>
      </c>
      <c r="B5481" s="116">
        <v>1767.47</v>
      </c>
    </row>
    <row r="5482" spans="1:2">
      <c r="A5482" s="110">
        <v>40730</v>
      </c>
      <c r="B5482" s="116">
        <v>1766.57</v>
      </c>
    </row>
    <row r="5483" spans="1:2">
      <c r="A5483" s="110">
        <v>40729</v>
      </c>
      <c r="B5483" s="116">
        <v>1762.59</v>
      </c>
    </row>
    <row r="5484" spans="1:2">
      <c r="A5484" s="110">
        <v>40728</v>
      </c>
      <c r="B5484" s="116">
        <v>1762.59</v>
      </c>
    </row>
    <row r="5485" spans="1:2">
      <c r="A5485" s="110">
        <v>40727</v>
      </c>
      <c r="B5485" s="116">
        <v>1762.59</v>
      </c>
    </row>
    <row r="5486" spans="1:2">
      <c r="A5486" s="110">
        <v>40726</v>
      </c>
      <c r="B5486" s="116">
        <v>1762.59</v>
      </c>
    </row>
    <row r="5487" spans="1:2">
      <c r="A5487" s="110">
        <v>40725</v>
      </c>
      <c r="B5487" s="116">
        <v>1772.32</v>
      </c>
    </row>
    <row r="5488" spans="1:2">
      <c r="A5488" s="110">
        <v>40724</v>
      </c>
      <c r="B5488" s="116">
        <v>1780.16</v>
      </c>
    </row>
    <row r="5489" spans="1:2">
      <c r="A5489" s="110">
        <v>40723</v>
      </c>
      <c r="B5489" s="116">
        <v>1786.73</v>
      </c>
    </row>
    <row r="5490" spans="1:2">
      <c r="A5490" s="110">
        <v>40722</v>
      </c>
      <c r="B5490" s="116">
        <v>1787.8</v>
      </c>
    </row>
    <row r="5491" spans="1:2">
      <c r="A5491" s="110">
        <v>40721</v>
      </c>
      <c r="B5491" s="116">
        <v>1787.8</v>
      </c>
    </row>
    <row r="5492" spans="1:2">
      <c r="A5492" s="110">
        <v>40720</v>
      </c>
      <c r="B5492" s="116">
        <v>1787.8</v>
      </c>
    </row>
    <row r="5493" spans="1:2">
      <c r="A5493" s="110">
        <v>40719</v>
      </c>
      <c r="B5493" s="116">
        <v>1787.8</v>
      </c>
    </row>
    <row r="5494" spans="1:2">
      <c r="A5494" s="110">
        <v>40718</v>
      </c>
      <c r="B5494" s="116">
        <v>1788.11</v>
      </c>
    </row>
    <row r="5495" spans="1:2">
      <c r="A5495" s="110">
        <v>40717</v>
      </c>
      <c r="B5495" s="116">
        <v>1779.1</v>
      </c>
    </row>
    <row r="5496" spans="1:2">
      <c r="A5496" s="110">
        <v>40716</v>
      </c>
      <c r="B5496" s="116">
        <v>1780.48</v>
      </c>
    </row>
    <row r="5497" spans="1:2">
      <c r="A5497" s="110">
        <v>40715</v>
      </c>
      <c r="B5497" s="116">
        <v>1789.47</v>
      </c>
    </row>
    <row r="5498" spans="1:2">
      <c r="A5498" s="110">
        <v>40714</v>
      </c>
      <c r="B5498" s="116">
        <v>1787.8</v>
      </c>
    </row>
    <row r="5499" spans="1:2">
      <c r="A5499" s="110">
        <v>40713</v>
      </c>
      <c r="B5499" s="116">
        <v>1787.8</v>
      </c>
    </row>
    <row r="5500" spans="1:2">
      <c r="A5500" s="110">
        <v>40712</v>
      </c>
      <c r="B5500" s="116">
        <v>1787.8</v>
      </c>
    </row>
    <row r="5501" spans="1:2">
      <c r="A5501" s="110">
        <v>40711</v>
      </c>
      <c r="B5501" s="116">
        <v>1793.92</v>
      </c>
    </row>
    <row r="5502" spans="1:2">
      <c r="A5502" s="110">
        <v>40710</v>
      </c>
      <c r="B5502" s="116">
        <v>1781.4</v>
      </c>
    </row>
    <row r="5503" spans="1:2">
      <c r="A5503" s="110">
        <v>40709</v>
      </c>
      <c r="B5503" s="116">
        <v>1774.24</v>
      </c>
    </row>
    <row r="5504" spans="1:2">
      <c r="A5504" s="110">
        <v>40708</v>
      </c>
      <c r="B5504" s="116">
        <v>1777.64</v>
      </c>
    </row>
    <row r="5505" spans="1:2">
      <c r="A5505" s="110">
        <v>40707</v>
      </c>
      <c r="B5505" s="116">
        <v>1774.94</v>
      </c>
    </row>
    <row r="5506" spans="1:2">
      <c r="A5506" s="110">
        <v>40706</v>
      </c>
      <c r="B5506" s="116">
        <v>1774.94</v>
      </c>
    </row>
    <row r="5507" spans="1:2">
      <c r="A5507" s="110">
        <v>40705</v>
      </c>
      <c r="B5507" s="116">
        <v>1774.94</v>
      </c>
    </row>
    <row r="5508" spans="1:2">
      <c r="A5508" s="110">
        <v>40704</v>
      </c>
      <c r="B5508" s="116">
        <v>1772.59</v>
      </c>
    </row>
    <row r="5509" spans="1:2">
      <c r="A5509" s="110">
        <v>40703</v>
      </c>
      <c r="B5509" s="116">
        <v>1769.83</v>
      </c>
    </row>
    <row r="5510" spans="1:2">
      <c r="A5510" s="110">
        <v>40702</v>
      </c>
      <c r="B5510" s="116">
        <v>1770.13</v>
      </c>
    </row>
    <row r="5511" spans="1:2">
      <c r="A5511" s="110">
        <v>40701</v>
      </c>
      <c r="B5511" s="116">
        <v>1785.05</v>
      </c>
    </row>
    <row r="5512" spans="1:2">
      <c r="A5512" s="110">
        <v>40700</v>
      </c>
      <c r="B5512" s="116">
        <v>1785.05</v>
      </c>
    </row>
    <row r="5513" spans="1:2">
      <c r="A5513" s="110">
        <v>40699</v>
      </c>
      <c r="B5513" s="116">
        <v>1785.05</v>
      </c>
    </row>
    <row r="5514" spans="1:2">
      <c r="A5514" s="110">
        <v>40698</v>
      </c>
      <c r="B5514" s="116">
        <v>1785.05</v>
      </c>
    </row>
    <row r="5515" spans="1:2">
      <c r="A5515" s="110">
        <v>40697</v>
      </c>
      <c r="B5515" s="116">
        <v>1784.12</v>
      </c>
    </row>
    <row r="5516" spans="1:2">
      <c r="A5516" s="110">
        <v>40696</v>
      </c>
      <c r="B5516" s="116">
        <v>1789.41</v>
      </c>
    </row>
    <row r="5517" spans="1:2">
      <c r="A5517" s="110">
        <v>40695</v>
      </c>
      <c r="B5517" s="116">
        <v>1797.83</v>
      </c>
    </row>
    <row r="5518" spans="1:2">
      <c r="A5518" s="110">
        <v>40694</v>
      </c>
      <c r="B5518" s="116">
        <v>1817.34</v>
      </c>
    </row>
    <row r="5519" spans="1:2">
      <c r="A5519" s="110">
        <v>40693</v>
      </c>
      <c r="B5519" s="116">
        <v>1817.34</v>
      </c>
    </row>
    <row r="5520" spans="1:2">
      <c r="A5520" s="110">
        <v>40692</v>
      </c>
      <c r="B5520" s="116">
        <v>1817.34</v>
      </c>
    </row>
    <row r="5521" spans="1:2">
      <c r="A5521" s="110">
        <v>40691</v>
      </c>
      <c r="B5521" s="116">
        <v>1817.34</v>
      </c>
    </row>
    <row r="5522" spans="1:2">
      <c r="A5522" s="110">
        <v>40690</v>
      </c>
      <c r="B5522" s="116">
        <v>1829.75</v>
      </c>
    </row>
    <row r="5523" spans="1:2">
      <c r="A5523" s="110">
        <v>40689</v>
      </c>
      <c r="B5523" s="116">
        <v>1831.58</v>
      </c>
    </row>
    <row r="5524" spans="1:2">
      <c r="A5524" s="110">
        <v>40688</v>
      </c>
      <c r="B5524" s="116">
        <v>1828.64</v>
      </c>
    </row>
    <row r="5525" spans="1:2">
      <c r="A5525" s="110">
        <v>40687</v>
      </c>
      <c r="B5525" s="116">
        <v>1828.12</v>
      </c>
    </row>
    <row r="5526" spans="1:2">
      <c r="A5526" s="110">
        <v>40686</v>
      </c>
      <c r="B5526" s="116">
        <v>1819.86</v>
      </c>
    </row>
    <row r="5527" spans="1:2">
      <c r="A5527" s="110">
        <v>40685</v>
      </c>
      <c r="B5527" s="116">
        <v>1819.86</v>
      </c>
    </row>
    <row r="5528" spans="1:2">
      <c r="A5528" s="110">
        <v>40684</v>
      </c>
      <c r="B5528" s="116">
        <v>1819.86</v>
      </c>
    </row>
    <row r="5529" spans="1:2">
      <c r="A5529" s="110">
        <v>40683</v>
      </c>
      <c r="B5529" s="116">
        <v>1814.99</v>
      </c>
    </row>
    <row r="5530" spans="1:2">
      <c r="A5530" s="110">
        <v>40682</v>
      </c>
      <c r="B5530" s="116">
        <v>1824.62</v>
      </c>
    </row>
    <row r="5531" spans="1:2">
      <c r="A5531" s="110">
        <v>40681</v>
      </c>
      <c r="B5531" s="116">
        <v>1826.03</v>
      </c>
    </row>
    <row r="5532" spans="1:2">
      <c r="A5532" s="110">
        <v>40680</v>
      </c>
      <c r="B5532" s="116">
        <v>1814.98</v>
      </c>
    </row>
    <row r="5533" spans="1:2">
      <c r="A5533" s="110">
        <v>40679</v>
      </c>
      <c r="B5533" s="116">
        <v>1805.37</v>
      </c>
    </row>
    <row r="5534" spans="1:2">
      <c r="A5534" s="110">
        <v>40678</v>
      </c>
      <c r="B5534" s="116">
        <v>1805.37</v>
      </c>
    </row>
    <row r="5535" spans="1:2">
      <c r="A5535" s="110">
        <v>40677</v>
      </c>
      <c r="B5535" s="116">
        <v>1805.37</v>
      </c>
    </row>
    <row r="5536" spans="1:2">
      <c r="A5536" s="110">
        <v>40676</v>
      </c>
      <c r="B5536" s="116">
        <v>1807.86</v>
      </c>
    </row>
    <row r="5537" spans="1:2">
      <c r="A5537" s="110">
        <v>40675</v>
      </c>
      <c r="B5537" s="116">
        <v>1798.66</v>
      </c>
    </row>
    <row r="5538" spans="1:2">
      <c r="A5538" s="110">
        <v>40674</v>
      </c>
      <c r="B5538" s="116">
        <v>1791.72</v>
      </c>
    </row>
    <row r="5539" spans="1:2">
      <c r="A5539" s="110">
        <v>40673</v>
      </c>
      <c r="B5539" s="116">
        <v>1779.7</v>
      </c>
    </row>
    <row r="5540" spans="1:2">
      <c r="A5540" s="110">
        <v>40672</v>
      </c>
      <c r="B5540" s="116">
        <v>1763.12</v>
      </c>
    </row>
    <row r="5541" spans="1:2">
      <c r="A5541" s="110">
        <v>40671</v>
      </c>
      <c r="B5541" s="116">
        <v>1763.12</v>
      </c>
    </row>
    <row r="5542" spans="1:2">
      <c r="A5542" s="110">
        <v>40670</v>
      </c>
      <c r="B5542" s="116">
        <v>1763.12</v>
      </c>
    </row>
    <row r="5543" spans="1:2">
      <c r="A5543" s="110">
        <v>40669</v>
      </c>
      <c r="B5543" s="116">
        <v>1769.46</v>
      </c>
    </row>
    <row r="5544" spans="1:2">
      <c r="A5544" s="110">
        <v>40668</v>
      </c>
      <c r="B5544" s="116">
        <v>1763.45</v>
      </c>
    </row>
    <row r="5545" spans="1:2">
      <c r="A5545" s="110">
        <v>40667</v>
      </c>
      <c r="B5545" s="116">
        <v>1767.05</v>
      </c>
    </row>
    <row r="5546" spans="1:2">
      <c r="A5546" s="110">
        <v>40666</v>
      </c>
      <c r="B5546" s="116">
        <v>1768.37</v>
      </c>
    </row>
    <row r="5547" spans="1:2">
      <c r="A5547" s="110">
        <v>40665</v>
      </c>
      <c r="B5547" s="116">
        <v>1768.19</v>
      </c>
    </row>
    <row r="5548" spans="1:2">
      <c r="A5548" s="110">
        <v>40664</v>
      </c>
      <c r="B5548" s="116">
        <v>1768.19</v>
      </c>
    </row>
    <row r="5549" spans="1:2">
      <c r="A5549" s="110">
        <v>40663</v>
      </c>
      <c r="B5549" s="116">
        <v>1768.19</v>
      </c>
    </row>
    <row r="5550" spans="1:2">
      <c r="A5550" s="110">
        <v>40662</v>
      </c>
      <c r="B5550" s="116">
        <v>1767.54</v>
      </c>
    </row>
    <row r="5551" spans="1:2">
      <c r="A5551" s="110">
        <v>40661</v>
      </c>
      <c r="B5551" s="116">
        <v>1784.11</v>
      </c>
    </row>
    <row r="5552" spans="1:2">
      <c r="A5552" s="110">
        <v>40660</v>
      </c>
      <c r="B5552" s="116">
        <v>1787.88</v>
      </c>
    </row>
    <row r="5553" spans="1:2">
      <c r="A5553" s="110">
        <v>40659</v>
      </c>
      <c r="B5553" s="116">
        <v>1781.56</v>
      </c>
    </row>
    <row r="5554" spans="1:2">
      <c r="A5554" s="110">
        <v>40658</v>
      </c>
      <c r="B5554" s="116">
        <v>1782.59</v>
      </c>
    </row>
    <row r="5555" spans="1:2">
      <c r="A5555" s="110">
        <v>40657</v>
      </c>
      <c r="B5555" s="116">
        <v>1782.59</v>
      </c>
    </row>
    <row r="5556" spans="1:2">
      <c r="A5556" s="110">
        <v>40656</v>
      </c>
      <c r="B5556" s="116">
        <v>1782.59</v>
      </c>
    </row>
    <row r="5557" spans="1:2">
      <c r="A5557" s="110">
        <v>40655</v>
      </c>
      <c r="B5557" s="116">
        <v>1782.59</v>
      </c>
    </row>
    <row r="5558" spans="1:2">
      <c r="A5558" s="110">
        <v>40654</v>
      </c>
      <c r="B5558" s="116">
        <v>1782.59</v>
      </c>
    </row>
    <row r="5559" spans="1:2">
      <c r="A5559" s="110">
        <v>40653</v>
      </c>
      <c r="B5559" s="116">
        <v>1790.54</v>
      </c>
    </row>
    <row r="5560" spans="1:2">
      <c r="A5560" s="110">
        <v>40652</v>
      </c>
      <c r="B5560" s="116">
        <v>1799.79</v>
      </c>
    </row>
    <row r="5561" spans="1:2">
      <c r="A5561" s="110">
        <v>40651</v>
      </c>
      <c r="B5561" s="116">
        <v>1800.63</v>
      </c>
    </row>
    <row r="5562" spans="1:2">
      <c r="A5562" s="110">
        <v>40650</v>
      </c>
      <c r="B5562" s="116">
        <v>1800.63</v>
      </c>
    </row>
    <row r="5563" spans="1:2">
      <c r="A5563" s="110">
        <v>40649</v>
      </c>
      <c r="B5563" s="116">
        <v>1800.63</v>
      </c>
    </row>
    <row r="5564" spans="1:2">
      <c r="A5564" s="110">
        <v>40648</v>
      </c>
      <c r="B5564" s="116">
        <v>1811.1</v>
      </c>
    </row>
    <row r="5565" spans="1:2">
      <c r="A5565" s="110">
        <v>40647</v>
      </c>
      <c r="B5565" s="116">
        <v>1818.91</v>
      </c>
    </row>
    <row r="5566" spans="1:2">
      <c r="A5566" s="110">
        <v>40646</v>
      </c>
      <c r="B5566" s="116">
        <v>1818.14</v>
      </c>
    </row>
    <row r="5567" spans="1:2">
      <c r="A5567" s="110">
        <v>40645</v>
      </c>
      <c r="B5567" s="116">
        <v>1815.79</v>
      </c>
    </row>
    <row r="5568" spans="1:2">
      <c r="A5568" s="110">
        <v>40644</v>
      </c>
      <c r="B5568" s="116">
        <v>1817.35</v>
      </c>
    </row>
    <row r="5569" spans="1:2">
      <c r="A5569" s="110">
        <v>40643</v>
      </c>
      <c r="B5569" s="116">
        <v>1817.35</v>
      </c>
    </row>
    <row r="5570" spans="1:2">
      <c r="A5570" s="110">
        <v>40642</v>
      </c>
      <c r="B5570" s="116">
        <v>1817.35</v>
      </c>
    </row>
    <row r="5571" spans="1:2">
      <c r="A5571" s="110">
        <v>40641</v>
      </c>
      <c r="B5571" s="116">
        <v>1825.09</v>
      </c>
    </row>
    <row r="5572" spans="1:2">
      <c r="A5572" s="110">
        <v>40640</v>
      </c>
      <c r="B5572" s="116">
        <v>1826.97</v>
      </c>
    </row>
    <row r="5573" spans="1:2">
      <c r="A5573" s="110">
        <v>40639</v>
      </c>
      <c r="B5573" s="116">
        <v>1838.29</v>
      </c>
    </row>
    <row r="5574" spans="1:2">
      <c r="A5574" s="110">
        <v>40638</v>
      </c>
      <c r="B5574" s="116">
        <v>1846.78</v>
      </c>
    </row>
    <row r="5575" spans="1:2">
      <c r="A5575" s="110">
        <v>40637</v>
      </c>
      <c r="B5575" s="116">
        <v>1858.95</v>
      </c>
    </row>
    <row r="5576" spans="1:2">
      <c r="A5576" s="110">
        <v>40636</v>
      </c>
      <c r="B5576" s="116">
        <v>1858.95</v>
      </c>
    </row>
    <row r="5577" spans="1:2">
      <c r="A5577" s="110">
        <v>40635</v>
      </c>
      <c r="B5577" s="116">
        <v>1858.95</v>
      </c>
    </row>
    <row r="5578" spans="1:2">
      <c r="A5578" s="110">
        <v>40634</v>
      </c>
      <c r="B5578" s="116">
        <v>1870.6</v>
      </c>
    </row>
    <row r="5579" spans="1:2">
      <c r="A5579" s="110">
        <v>40633</v>
      </c>
      <c r="B5579" s="116">
        <v>1879.47</v>
      </c>
    </row>
    <row r="5580" spans="1:2">
      <c r="A5580" s="110">
        <v>40632</v>
      </c>
      <c r="B5580" s="116">
        <v>1888</v>
      </c>
    </row>
    <row r="5581" spans="1:2">
      <c r="A5581" s="110">
        <v>40631</v>
      </c>
      <c r="B5581" s="116">
        <v>1877.84</v>
      </c>
    </row>
    <row r="5582" spans="1:2">
      <c r="A5582" s="110">
        <v>40630</v>
      </c>
      <c r="B5582" s="116">
        <v>1871.37</v>
      </c>
    </row>
    <row r="5583" spans="1:2">
      <c r="A5583" s="110">
        <v>40629</v>
      </c>
      <c r="B5583" s="116">
        <v>1871.37</v>
      </c>
    </row>
    <row r="5584" spans="1:2">
      <c r="A5584" s="110">
        <v>40628</v>
      </c>
      <c r="B5584" s="116">
        <v>1871.37</v>
      </c>
    </row>
    <row r="5585" spans="1:2">
      <c r="A5585" s="110">
        <v>40627</v>
      </c>
      <c r="B5585" s="116">
        <v>1865.11</v>
      </c>
    </row>
    <row r="5586" spans="1:2">
      <c r="A5586" s="110">
        <v>40626</v>
      </c>
      <c r="B5586" s="116">
        <v>1867.74</v>
      </c>
    </row>
    <row r="5587" spans="1:2">
      <c r="A5587" s="110">
        <v>40625</v>
      </c>
      <c r="B5587" s="116">
        <v>1866.34</v>
      </c>
    </row>
    <row r="5588" spans="1:2">
      <c r="A5588" s="110">
        <v>40624</v>
      </c>
      <c r="B5588" s="116">
        <v>1874.79</v>
      </c>
    </row>
    <row r="5589" spans="1:2">
      <c r="A5589" s="110">
        <v>40623</v>
      </c>
      <c r="B5589" s="116">
        <v>1874.79</v>
      </c>
    </row>
    <row r="5590" spans="1:2">
      <c r="A5590" s="110">
        <v>40622</v>
      </c>
      <c r="B5590" s="116">
        <v>1874.79</v>
      </c>
    </row>
    <row r="5591" spans="1:2">
      <c r="A5591" s="110">
        <v>40621</v>
      </c>
      <c r="B5591" s="116">
        <v>1874.79</v>
      </c>
    </row>
    <row r="5592" spans="1:2">
      <c r="A5592" s="110">
        <v>40620</v>
      </c>
      <c r="B5592" s="116">
        <v>1876.78</v>
      </c>
    </row>
    <row r="5593" spans="1:2">
      <c r="A5593" s="110">
        <v>40619</v>
      </c>
      <c r="B5593" s="116">
        <v>1892.62</v>
      </c>
    </row>
    <row r="5594" spans="1:2">
      <c r="A5594" s="110">
        <v>40618</v>
      </c>
      <c r="B5594" s="116">
        <v>1887.67</v>
      </c>
    </row>
    <row r="5595" spans="1:2">
      <c r="A5595" s="110">
        <v>40617</v>
      </c>
      <c r="B5595" s="116">
        <v>1876.29</v>
      </c>
    </row>
    <row r="5596" spans="1:2">
      <c r="A5596" s="110">
        <v>40616</v>
      </c>
      <c r="B5596" s="116">
        <v>1866.2</v>
      </c>
    </row>
    <row r="5597" spans="1:2">
      <c r="A5597" s="110">
        <v>40615</v>
      </c>
      <c r="B5597" s="116">
        <v>1866.2</v>
      </c>
    </row>
    <row r="5598" spans="1:2">
      <c r="A5598" s="110">
        <v>40614</v>
      </c>
      <c r="B5598" s="116">
        <v>1866.2</v>
      </c>
    </row>
    <row r="5599" spans="1:2">
      <c r="A5599" s="110">
        <v>40613</v>
      </c>
      <c r="B5599" s="116">
        <v>1871.97</v>
      </c>
    </row>
    <row r="5600" spans="1:2">
      <c r="A5600" s="110">
        <v>40612</v>
      </c>
      <c r="B5600" s="116">
        <v>1879.49</v>
      </c>
    </row>
    <row r="5601" spans="1:2">
      <c r="A5601" s="110">
        <v>40611</v>
      </c>
      <c r="B5601" s="116">
        <v>1889.85</v>
      </c>
    </row>
    <row r="5602" spans="1:2">
      <c r="A5602" s="110">
        <v>40610</v>
      </c>
      <c r="B5602" s="116">
        <v>1893.17</v>
      </c>
    </row>
    <row r="5603" spans="1:2">
      <c r="A5603" s="110">
        <v>40609</v>
      </c>
      <c r="B5603" s="116">
        <v>1890.23</v>
      </c>
    </row>
    <row r="5604" spans="1:2">
      <c r="A5604" s="110">
        <v>40608</v>
      </c>
      <c r="B5604" s="116">
        <v>1890.23</v>
      </c>
    </row>
    <row r="5605" spans="1:2">
      <c r="A5605" s="110">
        <v>40607</v>
      </c>
      <c r="B5605" s="116">
        <v>1890.23</v>
      </c>
    </row>
    <row r="5606" spans="1:2">
      <c r="A5606" s="110">
        <v>40606</v>
      </c>
      <c r="B5606" s="116">
        <v>1904.73</v>
      </c>
    </row>
    <row r="5607" spans="1:2">
      <c r="A5607" s="110">
        <v>40605</v>
      </c>
      <c r="B5607" s="116">
        <v>1916.05</v>
      </c>
    </row>
    <row r="5608" spans="1:2">
      <c r="A5608" s="110">
        <v>40604</v>
      </c>
      <c r="B5608" s="116">
        <v>1913.21</v>
      </c>
    </row>
    <row r="5609" spans="1:2">
      <c r="A5609" s="110">
        <v>40603</v>
      </c>
      <c r="B5609" s="116">
        <v>1907.37</v>
      </c>
    </row>
    <row r="5610" spans="1:2">
      <c r="A5610" s="110">
        <v>40602</v>
      </c>
      <c r="B5610" s="116">
        <v>1895.56</v>
      </c>
    </row>
    <row r="5611" spans="1:2">
      <c r="A5611" s="110">
        <v>40601</v>
      </c>
      <c r="B5611" s="116">
        <v>1895.56</v>
      </c>
    </row>
    <row r="5612" spans="1:2">
      <c r="A5612" s="110">
        <v>40600</v>
      </c>
      <c r="B5612" s="116">
        <v>1895.56</v>
      </c>
    </row>
    <row r="5613" spans="1:2">
      <c r="A5613" s="110">
        <v>40599</v>
      </c>
      <c r="B5613" s="116">
        <v>1898.39</v>
      </c>
    </row>
    <row r="5614" spans="1:2">
      <c r="A5614" s="110">
        <v>40598</v>
      </c>
      <c r="B5614" s="116">
        <v>1898.28</v>
      </c>
    </row>
    <row r="5615" spans="1:2">
      <c r="A5615" s="110">
        <v>40597</v>
      </c>
      <c r="B5615" s="116">
        <v>1889.69</v>
      </c>
    </row>
    <row r="5616" spans="1:2">
      <c r="A5616" s="110">
        <v>40596</v>
      </c>
      <c r="B5616" s="116">
        <v>1879.15</v>
      </c>
    </row>
    <row r="5617" spans="1:2">
      <c r="A5617" s="110">
        <v>40595</v>
      </c>
      <c r="B5617" s="116">
        <v>1879.15</v>
      </c>
    </row>
    <row r="5618" spans="1:2">
      <c r="A5618" s="110">
        <v>40594</v>
      </c>
      <c r="B5618" s="116">
        <v>1879.15</v>
      </c>
    </row>
    <row r="5619" spans="1:2">
      <c r="A5619" s="110">
        <v>40593</v>
      </c>
      <c r="B5619" s="116">
        <v>1879.15</v>
      </c>
    </row>
    <row r="5620" spans="1:2">
      <c r="A5620" s="110">
        <v>40592</v>
      </c>
      <c r="B5620" s="116">
        <v>1893.46</v>
      </c>
    </row>
    <row r="5621" spans="1:2">
      <c r="A5621" s="110">
        <v>40591</v>
      </c>
      <c r="B5621" s="116">
        <v>1907.69</v>
      </c>
    </row>
    <row r="5622" spans="1:2">
      <c r="A5622" s="110">
        <v>40590</v>
      </c>
      <c r="B5622" s="116">
        <v>1902.01</v>
      </c>
    </row>
    <row r="5623" spans="1:2">
      <c r="A5623" s="110">
        <v>40589</v>
      </c>
      <c r="B5623" s="116">
        <v>1891.84</v>
      </c>
    </row>
    <row r="5624" spans="1:2">
      <c r="A5624" s="110">
        <v>40588</v>
      </c>
      <c r="B5624" s="116">
        <v>1880.37</v>
      </c>
    </row>
    <row r="5625" spans="1:2">
      <c r="A5625" s="110">
        <v>40587</v>
      </c>
      <c r="B5625" s="116">
        <v>1880.37</v>
      </c>
    </row>
    <row r="5626" spans="1:2">
      <c r="A5626" s="110">
        <v>40586</v>
      </c>
      <c r="B5626" s="116">
        <v>1880.37</v>
      </c>
    </row>
    <row r="5627" spans="1:2">
      <c r="A5627" s="110">
        <v>40585</v>
      </c>
      <c r="B5627" s="116">
        <v>1889.1</v>
      </c>
    </row>
    <row r="5628" spans="1:2">
      <c r="A5628" s="110">
        <v>40584</v>
      </c>
      <c r="B5628" s="116">
        <v>1891.54</v>
      </c>
    </row>
    <row r="5629" spans="1:2">
      <c r="A5629" s="110">
        <v>40583</v>
      </c>
      <c r="B5629" s="116">
        <v>1875.32</v>
      </c>
    </row>
    <row r="5630" spans="1:2">
      <c r="A5630" s="110">
        <v>40582</v>
      </c>
      <c r="B5630" s="116">
        <v>1871.81</v>
      </c>
    </row>
    <row r="5631" spans="1:2">
      <c r="A5631" s="110">
        <v>40581</v>
      </c>
      <c r="B5631" s="116">
        <v>1872.01</v>
      </c>
    </row>
    <row r="5632" spans="1:2">
      <c r="A5632" s="110">
        <v>40580</v>
      </c>
      <c r="B5632" s="116">
        <v>1872.01</v>
      </c>
    </row>
    <row r="5633" spans="1:2">
      <c r="A5633" s="110">
        <v>40579</v>
      </c>
      <c r="B5633" s="116">
        <v>1872.01</v>
      </c>
    </row>
    <row r="5634" spans="1:2">
      <c r="A5634" s="110">
        <v>40578</v>
      </c>
      <c r="B5634" s="116">
        <v>1863.03</v>
      </c>
    </row>
    <row r="5635" spans="1:2">
      <c r="A5635" s="110">
        <v>40577</v>
      </c>
      <c r="B5635" s="116">
        <v>1852.67</v>
      </c>
    </row>
    <row r="5636" spans="1:2">
      <c r="A5636" s="110">
        <v>40576</v>
      </c>
      <c r="B5636" s="116">
        <v>1853.33</v>
      </c>
    </row>
    <row r="5637" spans="1:2">
      <c r="A5637" s="110">
        <v>40575</v>
      </c>
      <c r="B5637" s="116">
        <v>1867.82</v>
      </c>
    </row>
    <row r="5638" spans="1:2">
      <c r="A5638" s="110">
        <v>40574</v>
      </c>
      <c r="B5638" s="116">
        <v>1857.98</v>
      </c>
    </row>
    <row r="5639" spans="1:2">
      <c r="A5639" s="110">
        <v>40573</v>
      </c>
      <c r="B5639" s="116">
        <v>1857.98</v>
      </c>
    </row>
    <row r="5640" spans="1:2">
      <c r="A5640" s="110">
        <v>40572</v>
      </c>
      <c r="B5640" s="116">
        <v>1857.98</v>
      </c>
    </row>
    <row r="5641" spans="1:2">
      <c r="A5641" s="110">
        <v>40571</v>
      </c>
      <c r="B5641" s="116">
        <v>1858.7</v>
      </c>
    </row>
    <row r="5642" spans="1:2">
      <c r="A5642" s="110">
        <v>40570</v>
      </c>
      <c r="B5642" s="116">
        <v>1862.05</v>
      </c>
    </row>
    <row r="5643" spans="1:2">
      <c r="A5643" s="110">
        <v>40569</v>
      </c>
      <c r="B5643" s="116">
        <v>1853.71</v>
      </c>
    </row>
    <row r="5644" spans="1:2">
      <c r="A5644" s="110">
        <v>40568</v>
      </c>
      <c r="B5644" s="116">
        <v>1842.43</v>
      </c>
    </row>
    <row r="5645" spans="1:2">
      <c r="A5645" s="110">
        <v>40567</v>
      </c>
      <c r="B5645" s="116">
        <v>1838.94</v>
      </c>
    </row>
    <row r="5646" spans="1:2">
      <c r="A5646" s="110">
        <v>40566</v>
      </c>
      <c r="B5646" s="116">
        <v>1838.94</v>
      </c>
    </row>
    <row r="5647" spans="1:2">
      <c r="A5647" s="110">
        <v>40565</v>
      </c>
      <c r="B5647" s="116">
        <v>1838.94</v>
      </c>
    </row>
    <row r="5648" spans="1:2">
      <c r="A5648" s="110">
        <v>40564</v>
      </c>
      <c r="B5648" s="116">
        <v>1849.59</v>
      </c>
    </row>
    <row r="5649" spans="1:3">
      <c r="A5649" s="110">
        <v>40563</v>
      </c>
      <c r="B5649" s="116">
        <v>1841.9</v>
      </c>
      <c r="C5649" t="s">
        <v>89</v>
      </c>
    </row>
    <row r="5650" spans="1:3">
      <c r="A5650" s="110">
        <v>40562</v>
      </c>
      <c r="B5650" s="116">
        <v>1864.64</v>
      </c>
    </row>
    <row r="5651" spans="1:3">
      <c r="A5651" s="110">
        <v>40561</v>
      </c>
      <c r="B5651" s="116">
        <v>1872.46</v>
      </c>
    </row>
    <row r="5652" spans="1:3">
      <c r="A5652" s="110">
        <v>40560</v>
      </c>
      <c r="B5652" s="116">
        <v>1872.46</v>
      </c>
    </row>
    <row r="5653" spans="1:3">
      <c r="A5653" s="110">
        <v>40559</v>
      </c>
      <c r="B5653" s="116">
        <v>1872.46</v>
      </c>
    </row>
    <row r="5654" spans="1:3">
      <c r="A5654" s="110">
        <v>40558</v>
      </c>
      <c r="B5654" s="116">
        <v>1872.46</v>
      </c>
    </row>
    <row r="5655" spans="1:3">
      <c r="A5655" s="110">
        <v>40557</v>
      </c>
      <c r="B5655" s="116">
        <v>1864.36</v>
      </c>
    </row>
    <row r="5656" spans="1:3">
      <c r="A5656" s="110">
        <v>40556</v>
      </c>
      <c r="B5656" s="116">
        <v>1855.46</v>
      </c>
    </row>
    <row r="5657" spans="1:3">
      <c r="A5657" s="110">
        <v>40555</v>
      </c>
      <c r="B5657" s="116">
        <v>1856.79</v>
      </c>
    </row>
    <row r="5658" spans="1:3">
      <c r="A5658" s="110">
        <v>40554</v>
      </c>
      <c r="B5658" s="116">
        <v>1859.97</v>
      </c>
    </row>
    <row r="5659" spans="1:3">
      <c r="A5659" s="110">
        <v>40553</v>
      </c>
      <c r="B5659" s="116">
        <v>1859.97</v>
      </c>
    </row>
    <row r="5660" spans="1:3">
      <c r="A5660" s="110">
        <v>40552</v>
      </c>
      <c r="B5660" s="116">
        <v>1859.97</v>
      </c>
    </row>
    <row r="5661" spans="1:3">
      <c r="A5661" s="110">
        <v>40551</v>
      </c>
      <c r="B5661" s="116">
        <v>1859.97</v>
      </c>
    </row>
    <row r="5662" spans="1:3">
      <c r="A5662" s="110">
        <v>40550</v>
      </c>
      <c r="B5662" s="116">
        <v>1869.94</v>
      </c>
    </row>
    <row r="5663" spans="1:3">
      <c r="A5663" s="110">
        <v>40549</v>
      </c>
      <c r="B5663" s="116">
        <v>1894.82</v>
      </c>
    </row>
    <row r="5664" spans="1:3">
      <c r="A5664" s="110">
        <v>40548</v>
      </c>
      <c r="B5664" s="116">
        <v>1899.86</v>
      </c>
    </row>
    <row r="5665" spans="1:2">
      <c r="A5665" s="110">
        <v>40547</v>
      </c>
      <c r="B5665" s="116">
        <v>1902.71</v>
      </c>
    </row>
    <row r="5666" spans="1:2">
      <c r="A5666" s="110">
        <v>40546</v>
      </c>
      <c r="B5666" s="116">
        <v>1913.98</v>
      </c>
    </row>
    <row r="5667" spans="1:2">
      <c r="A5667" s="110">
        <v>40545</v>
      </c>
      <c r="B5667" s="116">
        <v>1913.98</v>
      </c>
    </row>
    <row r="5668" spans="1:2">
      <c r="A5668" s="110">
        <v>40544</v>
      </c>
      <c r="B5668" s="116">
        <v>1913.98</v>
      </c>
    </row>
    <row r="5669" spans="1:2">
      <c r="A5669" s="110">
        <v>40543</v>
      </c>
      <c r="B5669" s="116">
        <v>1913.98</v>
      </c>
    </row>
    <row r="5670" spans="1:2">
      <c r="A5670" s="110">
        <v>40542</v>
      </c>
      <c r="B5670" s="116">
        <v>1989.88</v>
      </c>
    </row>
    <row r="5671" spans="1:2">
      <c r="A5671" s="110">
        <v>40541</v>
      </c>
      <c r="B5671" s="116">
        <v>2027.33</v>
      </c>
    </row>
    <row r="5672" spans="1:2">
      <c r="A5672" s="110">
        <v>40540</v>
      </c>
      <c r="B5672" s="116">
        <v>1964.57</v>
      </c>
    </row>
    <row r="5673" spans="1:2">
      <c r="A5673" s="110">
        <v>40539</v>
      </c>
      <c r="B5673" s="116">
        <v>1939.54</v>
      </c>
    </row>
    <row r="5674" spans="1:2">
      <c r="A5674" s="110">
        <v>40538</v>
      </c>
      <c r="B5674" s="116">
        <v>1939.54</v>
      </c>
    </row>
    <row r="5675" spans="1:2">
      <c r="A5675" s="110">
        <v>40537</v>
      </c>
      <c r="B5675" s="116">
        <v>1939.54</v>
      </c>
    </row>
    <row r="5676" spans="1:2">
      <c r="A5676" s="110">
        <v>40536</v>
      </c>
      <c r="B5676" s="116">
        <v>1928.33</v>
      </c>
    </row>
    <row r="5677" spans="1:2">
      <c r="A5677" s="110">
        <v>40535</v>
      </c>
      <c r="B5677" s="116">
        <v>1934.44</v>
      </c>
    </row>
    <row r="5678" spans="1:2">
      <c r="A5678" s="110">
        <v>40534</v>
      </c>
      <c r="B5678" s="116">
        <v>1934.96</v>
      </c>
    </row>
    <row r="5679" spans="1:2">
      <c r="A5679" s="110">
        <v>40533</v>
      </c>
      <c r="B5679" s="116">
        <v>1928.71</v>
      </c>
    </row>
    <row r="5680" spans="1:2">
      <c r="A5680" s="110">
        <v>40532</v>
      </c>
      <c r="B5680" s="116">
        <v>1923.13</v>
      </c>
    </row>
    <row r="5681" spans="1:2">
      <c r="A5681" s="110">
        <v>40531</v>
      </c>
      <c r="B5681" s="116">
        <v>1923.13</v>
      </c>
    </row>
    <row r="5682" spans="1:2">
      <c r="A5682" s="110">
        <v>40530</v>
      </c>
      <c r="B5682" s="116">
        <v>1923.13</v>
      </c>
    </row>
    <row r="5683" spans="1:2">
      <c r="A5683" s="110">
        <v>40529</v>
      </c>
      <c r="B5683" s="116">
        <v>1916.09</v>
      </c>
    </row>
    <row r="5684" spans="1:2">
      <c r="A5684" s="110">
        <v>40528</v>
      </c>
      <c r="B5684" s="116">
        <v>1905.84</v>
      </c>
    </row>
    <row r="5685" spans="1:2">
      <c r="A5685" s="110">
        <v>40527</v>
      </c>
      <c r="B5685" s="116">
        <v>1899.89</v>
      </c>
    </row>
    <row r="5686" spans="1:2">
      <c r="A5686" s="110">
        <v>40526</v>
      </c>
      <c r="B5686" s="116">
        <v>1894.12</v>
      </c>
    </row>
    <row r="5687" spans="1:2">
      <c r="A5687" s="110">
        <v>40525</v>
      </c>
      <c r="B5687" s="116">
        <v>1911.87</v>
      </c>
    </row>
    <row r="5688" spans="1:2">
      <c r="A5688" s="110">
        <v>40524</v>
      </c>
      <c r="B5688" s="116">
        <v>1911.87</v>
      </c>
    </row>
    <row r="5689" spans="1:2">
      <c r="A5689" s="110">
        <v>40523</v>
      </c>
      <c r="B5689" s="116">
        <v>1911.87</v>
      </c>
    </row>
    <row r="5690" spans="1:2">
      <c r="A5690" s="110">
        <v>40522</v>
      </c>
      <c r="B5690" s="116">
        <v>1902.72</v>
      </c>
    </row>
    <row r="5691" spans="1:2">
      <c r="A5691" s="110">
        <v>40521</v>
      </c>
      <c r="B5691" s="116">
        <v>1880.82</v>
      </c>
    </row>
    <row r="5692" spans="1:2">
      <c r="A5692" s="110">
        <v>40520</v>
      </c>
      <c r="B5692" s="116">
        <v>1880.82</v>
      </c>
    </row>
    <row r="5693" spans="1:2">
      <c r="A5693" s="110">
        <v>40519</v>
      </c>
      <c r="B5693" s="116">
        <v>1889.75</v>
      </c>
    </row>
    <row r="5694" spans="1:2">
      <c r="A5694" s="110">
        <v>40518</v>
      </c>
      <c r="B5694" s="116">
        <v>1896.73</v>
      </c>
    </row>
    <row r="5695" spans="1:2">
      <c r="A5695" s="110">
        <v>40517</v>
      </c>
      <c r="B5695" s="116">
        <v>1896.73</v>
      </c>
    </row>
    <row r="5696" spans="1:2">
      <c r="A5696" s="110">
        <v>40516</v>
      </c>
      <c r="B5696" s="116">
        <v>1896.73</v>
      </c>
    </row>
    <row r="5697" spans="1:2">
      <c r="A5697" s="110">
        <v>40515</v>
      </c>
      <c r="B5697" s="116">
        <v>1920</v>
      </c>
    </row>
    <row r="5698" spans="1:2">
      <c r="A5698" s="110">
        <v>40514</v>
      </c>
      <c r="B5698" s="116">
        <v>1933.58</v>
      </c>
    </row>
    <row r="5699" spans="1:2">
      <c r="A5699" s="110">
        <v>40513</v>
      </c>
      <c r="B5699" s="116">
        <v>1932.63</v>
      </c>
    </row>
    <row r="5700" spans="1:2">
      <c r="A5700" s="110">
        <v>40512</v>
      </c>
      <c r="B5700" s="116">
        <v>1916.96</v>
      </c>
    </row>
    <row r="5701" spans="1:2">
      <c r="A5701" s="110">
        <v>40511</v>
      </c>
      <c r="B5701" s="116">
        <v>1906.69</v>
      </c>
    </row>
    <row r="5702" spans="1:2">
      <c r="A5702" s="110">
        <v>40510</v>
      </c>
      <c r="B5702" s="116">
        <v>1906.69</v>
      </c>
    </row>
    <row r="5703" spans="1:2">
      <c r="A5703" s="110">
        <v>40509</v>
      </c>
      <c r="B5703" s="116">
        <v>1906.69</v>
      </c>
    </row>
    <row r="5704" spans="1:2">
      <c r="A5704" s="110">
        <v>40508</v>
      </c>
      <c r="B5704" s="116">
        <v>1889.11</v>
      </c>
    </row>
    <row r="5705" spans="1:2">
      <c r="A5705" s="110">
        <v>40507</v>
      </c>
      <c r="B5705" s="116">
        <v>1889.11</v>
      </c>
    </row>
    <row r="5706" spans="1:2">
      <c r="A5706" s="110">
        <v>40506</v>
      </c>
      <c r="B5706" s="116">
        <v>1892.84</v>
      </c>
    </row>
    <row r="5707" spans="1:2">
      <c r="A5707" s="110">
        <v>40505</v>
      </c>
      <c r="B5707" s="116">
        <v>1882</v>
      </c>
    </row>
    <row r="5708" spans="1:2">
      <c r="A5708" s="110">
        <v>40504</v>
      </c>
      <c r="B5708" s="116">
        <v>1875.39</v>
      </c>
    </row>
    <row r="5709" spans="1:2">
      <c r="A5709" s="110">
        <v>40503</v>
      </c>
      <c r="B5709" s="116">
        <v>1875.39</v>
      </c>
    </row>
    <row r="5710" spans="1:2">
      <c r="A5710" s="110">
        <v>40502</v>
      </c>
      <c r="B5710" s="116">
        <v>1875.39</v>
      </c>
    </row>
    <row r="5711" spans="1:2">
      <c r="A5711" s="110">
        <v>40501</v>
      </c>
      <c r="B5711" s="116">
        <v>1865.82</v>
      </c>
    </row>
    <row r="5712" spans="1:2">
      <c r="A5712" s="110">
        <v>40500</v>
      </c>
      <c r="B5712" s="116">
        <v>1875.78</v>
      </c>
    </row>
    <row r="5713" spans="1:2">
      <c r="A5713" s="110">
        <v>40499</v>
      </c>
      <c r="B5713" s="116">
        <v>1880.98</v>
      </c>
    </row>
    <row r="5714" spans="1:2">
      <c r="A5714" s="110">
        <v>40498</v>
      </c>
      <c r="B5714" s="116">
        <v>1861.74</v>
      </c>
    </row>
    <row r="5715" spans="1:2">
      <c r="A5715" s="110">
        <v>40497</v>
      </c>
      <c r="B5715" s="116">
        <v>1861.74</v>
      </c>
    </row>
    <row r="5716" spans="1:2">
      <c r="A5716" s="110">
        <v>40496</v>
      </c>
      <c r="B5716" s="116">
        <v>1861.74</v>
      </c>
    </row>
    <row r="5717" spans="1:2">
      <c r="A5717" s="110">
        <v>40495</v>
      </c>
      <c r="B5717" s="116">
        <v>1861.74</v>
      </c>
    </row>
    <row r="5718" spans="1:2">
      <c r="A5718" s="110">
        <v>40494</v>
      </c>
      <c r="B5718" s="116">
        <v>1858.01</v>
      </c>
    </row>
    <row r="5719" spans="1:2">
      <c r="A5719" s="110">
        <v>40493</v>
      </c>
      <c r="B5719" s="116">
        <v>1858.01</v>
      </c>
    </row>
    <row r="5720" spans="1:2">
      <c r="A5720" s="110">
        <v>40492</v>
      </c>
      <c r="B5720" s="116">
        <v>1836.27</v>
      </c>
    </row>
    <row r="5721" spans="1:2">
      <c r="A5721" s="110">
        <v>40491</v>
      </c>
      <c r="B5721" s="116">
        <v>1828.28</v>
      </c>
    </row>
    <row r="5722" spans="1:2">
      <c r="A5722" s="110">
        <v>40490</v>
      </c>
      <c r="B5722" s="116">
        <v>1817.7</v>
      </c>
    </row>
    <row r="5723" spans="1:2">
      <c r="A5723" s="110">
        <v>40489</v>
      </c>
      <c r="B5723" s="116">
        <v>1817.7</v>
      </c>
    </row>
    <row r="5724" spans="1:2">
      <c r="A5724" s="110">
        <v>40488</v>
      </c>
      <c r="B5724" s="116">
        <v>1817.7</v>
      </c>
    </row>
    <row r="5725" spans="1:2">
      <c r="A5725" s="110">
        <v>40487</v>
      </c>
      <c r="B5725" s="116">
        <v>1821.05</v>
      </c>
    </row>
    <row r="5726" spans="1:2">
      <c r="A5726" s="110">
        <v>40486</v>
      </c>
      <c r="B5726" s="116">
        <v>1840.51</v>
      </c>
    </row>
    <row r="5727" spans="1:2">
      <c r="A5727" s="110">
        <v>40485</v>
      </c>
      <c r="B5727" s="116">
        <v>1845.51</v>
      </c>
    </row>
    <row r="5728" spans="1:2">
      <c r="A5728" s="110">
        <v>40484</v>
      </c>
      <c r="B5728" s="116">
        <v>1831.64</v>
      </c>
    </row>
    <row r="5729" spans="1:2">
      <c r="A5729" s="110">
        <v>40483</v>
      </c>
      <c r="B5729" s="116">
        <v>1831.64</v>
      </c>
    </row>
    <row r="5730" spans="1:2">
      <c r="A5730" s="110">
        <v>40482</v>
      </c>
      <c r="B5730" s="116">
        <v>1831.64</v>
      </c>
    </row>
    <row r="5731" spans="1:2">
      <c r="A5731" s="110">
        <v>40481</v>
      </c>
      <c r="B5731" s="116">
        <v>1831.64</v>
      </c>
    </row>
    <row r="5732" spans="1:2">
      <c r="A5732" s="110">
        <v>40480</v>
      </c>
      <c r="B5732" s="116">
        <v>1839.9</v>
      </c>
    </row>
    <row r="5733" spans="1:2">
      <c r="A5733" s="110">
        <v>40479</v>
      </c>
      <c r="B5733" s="116">
        <v>1846.41</v>
      </c>
    </row>
    <row r="5734" spans="1:2">
      <c r="A5734" s="110">
        <v>40478</v>
      </c>
      <c r="B5734" s="116">
        <v>1838.45</v>
      </c>
    </row>
    <row r="5735" spans="1:2">
      <c r="A5735" s="110">
        <v>40477</v>
      </c>
      <c r="B5735" s="116">
        <v>1830.96</v>
      </c>
    </row>
    <row r="5736" spans="1:2">
      <c r="A5736" s="110">
        <v>40476</v>
      </c>
      <c r="B5736" s="116">
        <v>1823.05</v>
      </c>
    </row>
    <row r="5737" spans="1:2">
      <c r="A5737" s="110">
        <v>40475</v>
      </c>
      <c r="B5737" s="116">
        <v>1823.05</v>
      </c>
    </row>
    <row r="5738" spans="1:2">
      <c r="A5738" s="110">
        <v>40474</v>
      </c>
      <c r="B5738" s="116">
        <v>1823.05</v>
      </c>
    </row>
    <row r="5739" spans="1:2">
      <c r="A5739" s="110">
        <v>40473</v>
      </c>
      <c r="B5739" s="116">
        <v>1816.28</v>
      </c>
    </row>
    <row r="5740" spans="1:2">
      <c r="A5740" s="110">
        <v>40472</v>
      </c>
      <c r="B5740" s="116">
        <v>1812.6</v>
      </c>
    </row>
    <row r="5741" spans="1:2">
      <c r="A5741" s="110">
        <v>40471</v>
      </c>
      <c r="B5741" s="116">
        <v>1817.45</v>
      </c>
    </row>
    <row r="5742" spans="1:2">
      <c r="A5742" s="110">
        <v>40470</v>
      </c>
      <c r="B5742" s="116">
        <v>1807.88</v>
      </c>
    </row>
    <row r="5743" spans="1:2">
      <c r="A5743" s="110">
        <v>40469</v>
      </c>
      <c r="B5743" s="116">
        <v>1807.88</v>
      </c>
    </row>
    <row r="5744" spans="1:2">
      <c r="A5744" s="110">
        <v>40468</v>
      </c>
      <c r="B5744" s="116">
        <v>1807.88</v>
      </c>
    </row>
    <row r="5745" spans="1:2">
      <c r="A5745" s="110">
        <v>40467</v>
      </c>
      <c r="B5745" s="116">
        <v>1807.88</v>
      </c>
    </row>
    <row r="5746" spans="1:2">
      <c r="A5746" s="110">
        <v>40466</v>
      </c>
      <c r="B5746" s="116">
        <v>1801.2</v>
      </c>
    </row>
    <row r="5747" spans="1:2">
      <c r="A5747" s="110">
        <v>40465</v>
      </c>
      <c r="B5747" s="116">
        <v>1791.56</v>
      </c>
    </row>
    <row r="5748" spans="1:2">
      <c r="A5748" s="110">
        <v>40464</v>
      </c>
      <c r="B5748" s="116">
        <v>1786.77</v>
      </c>
    </row>
    <row r="5749" spans="1:2">
      <c r="A5749" s="110">
        <v>40463</v>
      </c>
      <c r="B5749" s="116">
        <v>1786.37</v>
      </c>
    </row>
    <row r="5750" spans="1:2">
      <c r="A5750" s="110">
        <v>40462</v>
      </c>
      <c r="B5750" s="116">
        <v>1786.37</v>
      </c>
    </row>
    <row r="5751" spans="1:2">
      <c r="A5751" s="110">
        <v>40461</v>
      </c>
      <c r="B5751" s="116">
        <v>1786.37</v>
      </c>
    </row>
    <row r="5752" spans="1:2">
      <c r="A5752" s="110">
        <v>40460</v>
      </c>
      <c r="B5752" s="116">
        <v>1786.37</v>
      </c>
    </row>
    <row r="5753" spans="1:2">
      <c r="A5753" s="110">
        <v>40459</v>
      </c>
      <c r="B5753" s="116">
        <v>1786.2</v>
      </c>
    </row>
    <row r="5754" spans="1:2">
      <c r="A5754" s="110">
        <v>40458</v>
      </c>
      <c r="B5754" s="116">
        <v>1796.29</v>
      </c>
    </row>
    <row r="5755" spans="1:2">
      <c r="A5755" s="110">
        <v>40457</v>
      </c>
      <c r="B5755" s="116">
        <v>1802.43</v>
      </c>
    </row>
    <row r="5756" spans="1:2">
      <c r="A5756" s="110">
        <v>40456</v>
      </c>
      <c r="B5756" s="116">
        <v>1802.09</v>
      </c>
    </row>
    <row r="5757" spans="1:2">
      <c r="A5757" s="110">
        <v>40455</v>
      </c>
      <c r="B5757" s="116">
        <v>1795.93</v>
      </c>
    </row>
    <row r="5758" spans="1:2">
      <c r="A5758" s="110">
        <v>40454</v>
      </c>
      <c r="B5758" s="116">
        <v>1795.93</v>
      </c>
    </row>
    <row r="5759" spans="1:2">
      <c r="A5759" s="110">
        <v>40453</v>
      </c>
      <c r="B5759" s="116">
        <v>1795.93</v>
      </c>
    </row>
    <row r="5760" spans="1:2">
      <c r="A5760" s="110">
        <v>40452</v>
      </c>
      <c r="B5760" s="116">
        <v>1801.01</v>
      </c>
    </row>
    <row r="5761" spans="1:2">
      <c r="A5761" s="110">
        <v>40451</v>
      </c>
      <c r="B5761" s="116">
        <v>1799.89</v>
      </c>
    </row>
    <row r="5762" spans="1:2">
      <c r="A5762" s="110">
        <v>40450</v>
      </c>
      <c r="B5762" s="116">
        <v>1804.06</v>
      </c>
    </row>
    <row r="5763" spans="1:2">
      <c r="A5763" s="110">
        <v>40449</v>
      </c>
      <c r="B5763" s="116">
        <v>1802.15</v>
      </c>
    </row>
    <row r="5764" spans="1:2">
      <c r="A5764" s="110">
        <v>40448</v>
      </c>
      <c r="B5764" s="116">
        <v>1809.46</v>
      </c>
    </row>
    <row r="5765" spans="1:2">
      <c r="A5765" s="110">
        <v>40447</v>
      </c>
      <c r="B5765" s="116">
        <v>1809.46</v>
      </c>
    </row>
    <row r="5766" spans="1:2">
      <c r="A5766" s="110">
        <v>40446</v>
      </c>
      <c r="B5766" s="116">
        <v>1809.46</v>
      </c>
    </row>
    <row r="5767" spans="1:2">
      <c r="A5767" s="110">
        <v>40445</v>
      </c>
      <c r="B5767" s="116">
        <v>1810.72</v>
      </c>
    </row>
    <row r="5768" spans="1:2">
      <c r="A5768" s="110">
        <v>40444</v>
      </c>
      <c r="B5768" s="116">
        <v>1803.71</v>
      </c>
    </row>
    <row r="5769" spans="1:2">
      <c r="A5769" s="110">
        <v>40443</v>
      </c>
      <c r="B5769" s="116">
        <v>1805.31</v>
      </c>
    </row>
    <row r="5770" spans="1:2">
      <c r="A5770" s="110">
        <v>40442</v>
      </c>
      <c r="B5770" s="116">
        <v>1798.73</v>
      </c>
    </row>
    <row r="5771" spans="1:2">
      <c r="A5771" s="110">
        <v>40441</v>
      </c>
      <c r="B5771" s="116">
        <v>1806.76</v>
      </c>
    </row>
    <row r="5772" spans="1:2">
      <c r="A5772" s="110">
        <v>40440</v>
      </c>
      <c r="B5772" s="116">
        <v>1806.76</v>
      </c>
    </row>
    <row r="5773" spans="1:2">
      <c r="A5773" s="110">
        <v>40439</v>
      </c>
      <c r="B5773" s="116">
        <v>1806.76</v>
      </c>
    </row>
    <row r="5774" spans="1:2">
      <c r="A5774" s="110">
        <v>40438</v>
      </c>
      <c r="B5774" s="116">
        <v>1811.55</v>
      </c>
    </row>
    <row r="5775" spans="1:2">
      <c r="A5775" s="110">
        <v>40437</v>
      </c>
      <c r="B5775" s="116">
        <v>1806.78</v>
      </c>
    </row>
    <row r="5776" spans="1:2">
      <c r="A5776" s="110">
        <v>40436</v>
      </c>
      <c r="B5776" s="116">
        <v>1788.05</v>
      </c>
    </row>
    <row r="5777" spans="1:2">
      <c r="A5777" s="110">
        <v>40435</v>
      </c>
      <c r="B5777" s="116">
        <v>1793.28</v>
      </c>
    </row>
    <row r="5778" spans="1:2">
      <c r="A5778" s="110">
        <v>40434</v>
      </c>
      <c r="B5778" s="116">
        <v>1801.04</v>
      </c>
    </row>
    <row r="5779" spans="1:2">
      <c r="A5779" s="110">
        <v>40433</v>
      </c>
      <c r="B5779" s="116">
        <v>1801.04</v>
      </c>
    </row>
    <row r="5780" spans="1:2">
      <c r="A5780" s="110">
        <v>40432</v>
      </c>
      <c r="B5780" s="116">
        <v>1801.04</v>
      </c>
    </row>
    <row r="5781" spans="1:2">
      <c r="A5781" s="110">
        <v>40431</v>
      </c>
      <c r="B5781" s="116">
        <v>1802.54</v>
      </c>
    </row>
    <row r="5782" spans="1:2">
      <c r="A5782" s="110">
        <v>40430</v>
      </c>
      <c r="B5782" s="116">
        <v>1803</v>
      </c>
    </row>
    <row r="5783" spans="1:2">
      <c r="A5783" s="110">
        <v>40429</v>
      </c>
      <c r="B5783" s="116">
        <v>1808.65</v>
      </c>
    </row>
    <row r="5784" spans="1:2">
      <c r="A5784" s="110">
        <v>40428</v>
      </c>
      <c r="B5784" s="116">
        <v>1807.73</v>
      </c>
    </row>
    <row r="5785" spans="1:2">
      <c r="A5785" s="110">
        <v>40427</v>
      </c>
      <c r="B5785" s="116">
        <v>1807.73</v>
      </c>
    </row>
    <row r="5786" spans="1:2">
      <c r="A5786" s="110">
        <v>40426</v>
      </c>
      <c r="B5786" s="116">
        <v>1807.73</v>
      </c>
    </row>
    <row r="5787" spans="1:2">
      <c r="A5787" s="110">
        <v>40425</v>
      </c>
      <c r="B5787" s="116">
        <v>1807.73</v>
      </c>
    </row>
    <row r="5788" spans="1:2">
      <c r="A5788" s="110">
        <v>40424</v>
      </c>
      <c r="B5788" s="116">
        <v>1810.65</v>
      </c>
    </row>
    <row r="5789" spans="1:2">
      <c r="A5789" s="110">
        <v>40423</v>
      </c>
      <c r="B5789" s="116">
        <v>1815.09</v>
      </c>
    </row>
    <row r="5790" spans="1:2">
      <c r="A5790" s="110">
        <v>40422</v>
      </c>
      <c r="B5790" s="116">
        <v>1826.31</v>
      </c>
    </row>
    <row r="5791" spans="1:2">
      <c r="A5791" s="110">
        <v>40421</v>
      </c>
      <c r="B5791" s="116">
        <v>1823.74</v>
      </c>
    </row>
    <row r="5792" spans="1:2">
      <c r="A5792" s="110">
        <v>40420</v>
      </c>
      <c r="B5792" s="116">
        <v>1817.68</v>
      </c>
    </row>
    <row r="5793" spans="1:2">
      <c r="A5793" s="110">
        <v>40419</v>
      </c>
      <c r="B5793" s="116">
        <v>1817.68</v>
      </c>
    </row>
    <row r="5794" spans="1:2">
      <c r="A5794" s="110">
        <v>40418</v>
      </c>
      <c r="B5794" s="116">
        <v>1817.68</v>
      </c>
    </row>
    <row r="5795" spans="1:2">
      <c r="A5795" s="110">
        <v>40417</v>
      </c>
      <c r="B5795" s="116">
        <v>1811.46</v>
      </c>
    </row>
    <row r="5796" spans="1:2">
      <c r="A5796" s="110">
        <v>40416</v>
      </c>
      <c r="B5796" s="116">
        <v>1820.29</v>
      </c>
    </row>
    <row r="5797" spans="1:2">
      <c r="A5797" s="110">
        <v>40415</v>
      </c>
      <c r="B5797" s="116">
        <v>1818.86</v>
      </c>
    </row>
    <row r="5798" spans="1:2">
      <c r="A5798" s="110">
        <v>40414</v>
      </c>
      <c r="B5798" s="116">
        <v>1806.93</v>
      </c>
    </row>
    <row r="5799" spans="1:2">
      <c r="A5799" s="110">
        <v>40413</v>
      </c>
      <c r="B5799" s="116">
        <v>1820.93</v>
      </c>
    </row>
    <row r="5800" spans="1:2">
      <c r="A5800" s="110">
        <v>40412</v>
      </c>
      <c r="B5800" s="116">
        <v>1820.93</v>
      </c>
    </row>
    <row r="5801" spans="1:2">
      <c r="A5801" s="110">
        <v>40411</v>
      </c>
      <c r="B5801" s="116">
        <v>1820.93</v>
      </c>
    </row>
    <row r="5802" spans="1:2">
      <c r="A5802" s="110">
        <v>40410</v>
      </c>
      <c r="B5802" s="116">
        <v>1819.13</v>
      </c>
    </row>
    <row r="5803" spans="1:2">
      <c r="A5803" s="110">
        <v>40409</v>
      </c>
      <c r="B5803" s="116">
        <v>1808.14</v>
      </c>
    </row>
    <row r="5804" spans="1:2">
      <c r="A5804" s="110">
        <v>40408</v>
      </c>
      <c r="B5804" s="116">
        <v>1810.75</v>
      </c>
    </row>
    <row r="5805" spans="1:2">
      <c r="A5805" s="110">
        <v>40407</v>
      </c>
      <c r="B5805" s="116">
        <v>1835.32</v>
      </c>
    </row>
    <row r="5806" spans="1:2">
      <c r="A5806" s="110">
        <v>40406</v>
      </c>
      <c r="B5806" s="116">
        <v>1835.32</v>
      </c>
    </row>
    <row r="5807" spans="1:2">
      <c r="A5807" s="110">
        <v>40405</v>
      </c>
      <c r="B5807" s="116">
        <v>1835.32</v>
      </c>
    </row>
    <row r="5808" spans="1:2">
      <c r="A5808" s="110">
        <v>40404</v>
      </c>
      <c r="B5808" s="116">
        <v>1835.32</v>
      </c>
    </row>
    <row r="5809" spans="1:2">
      <c r="A5809" s="110">
        <v>40403</v>
      </c>
      <c r="B5809" s="116">
        <v>1812.2</v>
      </c>
    </row>
    <row r="5810" spans="1:2">
      <c r="A5810" s="110">
        <v>40402</v>
      </c>
      <c r="B5810" s="116">
        <v>1807.55</v>
      </c>
    </row>
    <row r="5811" spans="1:2">
      <c r="A5811" s="110">
        <v>40401</v>
      </c>
      <c r="B5811" s="116">
        <v>1810.12</v>
      </c>
    </row>
    <row r="5812" spans="1:2">
      <c r="A5812" s="110">
        <v>40400</v>
      </c>
      <c r="B5812" s="116">
        <v>1808.93</v>
      </c>
    </row>
    <row r="5813" spans="1:2">
      <c r="A5813" s="110">
        <v>40399</v>
      </c>
      <c r="B5813" s="116">
        <v>1815.46</v>
      </c>
    </row>
    <row r="5814" spans="1:2">
      <c r="A5814" s="110">
        <v>40398</v>
      </c>
      <c r="B5814" s="116">
        <v>1815.46</v>
      </c>
    </row>
    <row r="5815" spans="1:2">
      <c r="A5815" s="110">
        <v>40397</v>
      </c>
      <c r="B5815" s="116">
        <v>1815.46</v>
      </c>
    </row>
    <row r="5816" spans="1:2">
      <c r="A5816" s="110">
        <v>40396</v>
      </c>
      <c r="B5816" s="116">
        <v>1818.5</v>
      </c>
    </row>
    <row r="5817" spans="1:2">
      <c r="A5817" s="110">
        <v>40395</v>
      </c>
      <c r="B5817" s="116">
        <v>1824.52</v>
      </c>
    </row>
    <row r="5818" spans="1:2">
      <c r="A5818" s="110">
        <v>40394</v>
      </c>
      <c r="B5818" s="116">
        <v>1834.58</v>
      </c>
    </row>
    <row r="5819" spans="1:2">
      <c r="A5819" s="110">
        <v>40393</v>
      </c>
      <c r="B5819" s="116">
        <v>1832.45</v>
      </c>
    </row>
    <row r="5820" spans="1:2">
      <c r="A5820" s="110">
        <v>40392</v>
      </c>
      <c r="B5820" s="116">
        <v>1842.79</v>
      </c>
    </row>
    <row r="5821" spans="1:2">
      <c r="A5821" s="110">
        <v>40391</v>
      </c>
      <c r="B5821" s="116">
        <v>1842.79</v>
      </c>
    </row>
    <row r="5822" spans="1:2">
      <c r="A5822" s="110">
        <v>40390</v>
      </c>
      <c r="B5822" s="116">
        <v>1842.79</v>
      </c>
    </row>
    <row r="5823" spans="1:2">
      <c r="A5823" s="110">
        <v>40389</v>
      </c>
      <c r="B5823" s="116">
        <v>1841.35</v>
      </c>
    </row>
    <row r="5824" spans="1:2">
      <c r="A5824" s="110">
        <v>40388</v>
      </c>
      <c r="B5824" s="116">
        <v>1846.23</v>
      </c>
    </row>
    <row r="5825" spans="1:2">
      <c r="A5825" s="110">
        <v>40387</v>
      </c>
      <c r="B5825" s="116">
        <v>1852.83</v>
      </c>
    </row>
    <row r="5826" spans="1:2">
      <c r="A5826" s="110">
        <v>40386</v>
      </c>
      <c r="B5826" s="116">
        <v>1859.5</v>
      </c>
    </row>
    <row r="5827" spans="1:2">
      <c r="A5827" s="110">
        <v>40385</v>
      </c>
      <c r="B5827" s="116">
        <v>1867.47</v>
      </c>
    </row>
    <row r="5828" spans="1:2">
      <c r="A5828" s="110">
        <v>40384</v>
      </c>
      <c r="B5828" s="116">
        <v>1867.47</v>
      </c>
    </row>
    <row r="5829" spans="1:2">
      <c r="A5829" s="110">
        <v>40383</v>
      </c>
      <c r="B5829" s="116">
        <v>1867.47</v>
      </c>
    </row>
    <row r="5830" spans="1:2">
      <c r="A5830" s="110">
        <v>40382</v>
      </c>
      <c r="B5830" s="116">
        <v>1864.04</v>
      </c>
    </row>
    <row r="5831" spans="1:2">
      <c r="A5831" s="110">
        <v>40381</v>
      </c>
      <c r="B5831" s="116">
        <v>1867.07</v>
      </c>
    </row>
    <row r="5832" spans="1:2">
      <c r="A5832" s="110">
        <v>40380</v>
      </c>
      <c r="B5832" s="116">
        <v>1872.92</v>
      </c>
    </row>
    <row r="5833" spans="1:2">
      <c r="A5833" s="110">
        <v>40379</v>
      </c>
      <c r="B5833" s="116">
        <v>1872.92</v>
      </c>
    </row>
    <row r="5834" spans="1:2">
      <c r="A5834" s="110">
        <v>40378</v>
      </c>
      <c r="B5834" s="116">
        <v>1878.77</v>
      </c>
    </row>
    <row r="5835" spans="1:2">
      <c r="A5835" s="110">
        <v>40377</v>
      </c>
      <c r="B5835" s="116">
        <v>1878.77</v>
      </c>
    </row>
    <row r="5836" spans="1:2">
      <c r="A5836" s="110">
        <v>40376</v>
      </c>
      <c r="B5836" s="116">
        <v>1878.77</v>
      </c>
    </row>
    <row r="5837" spans="1:2">
      <c r="A5837" s="110">
        <v>40375</v>
      </c>
      <c r="B5837" s="116">
        <v>1871.96</v>
      </c>
    </row>
    <row r="5838" spans="1:2">
      <c r="A5838" s="110">
        <v>40374</v>
      </c>
      <c r="B5838" s="116">
        <v>1873.87</v>
      </c>
    </row>
    <row r="5839" spans="1:2">
      <c r="A5839" s="110">
        <v>40373</v>
      </c>
      <c r="B5839" s="116">
        <v>1871.19</v>
      </c>
    </row>
    <row r="5840" spans="1:2">
      <c r="A5840" s="110">
        <v>40372</v>
      </c>
      <c r="B5840" s="116">
        <v>1877.2</v>
      </c>
    </row>
    <row r="5841" spans="1:2">
      <c r="A5841" s="110">
        <v>40371</v>
      </c>
      <c r="B5841" s="116">
        <v>1877.66</v>
      </c>
    </row>
    <row r="5842" spans="1:2">
      <c r="A5842" s="110">
        <v>40370</v>
      </c>
      <c r="B5842" s="116">
        <v>1877.66</v>
      </c>
    </row>
    <row r="5843" spans="1:2">
      <c r="A5843" s="110">
        <v>40369</v>
      </c>
      <c r="B5843" s="116">
        <v>1877.66</v>
      </c>
    </row>
    <row r="5844" spans="1:2">
      <c r="A5844" s="110">
        <v>40368</v>
      </c>
      <c r="B5844" s="116">
        <v>1889.61</v>
      </c>
    </row>
    <row r="5845" spans="1:2">
      <c r="A5845" s="110">
        <v>40367</v>
      </c>
      <c r="B5845" s="116">
        <v>1901.38</v>
      </c>
    </row>
    <row r="5846" spans="1:2">
      <c r="A5846" s="110">
        <v>40366</v>
      </c>
      <c r="B5846" s="116">
        <v>1882.47</v>
      </c>
    </row>
    <row r="5847" spans="1:2">
      <c r="A5847" s="110">
        <v>40365</v>
      </c>
      <c r="B5847" s="116">
        <v>1884.31</v>
      </c>
    </row>
    <row r="5848" spans="1:2">
      <c r="A5848" s="110">
        <v>40364</v>
      </c>
      <c r="B5848" s="116">
        <v>1884.31</v>
      </c>
    </row>
    <row r="5849" spans="1:2">
      <c r="A5849" s="110">
        <v>40363</v>
      </c>
      <c r="B5849" s="116">
        <v>1884.31</v>
      </c>
    </row>
    <row r="5850" spans="1:2">
      <c r="A5850" s="110">
        <v>40362</v>
      </c>
      <c r="B5850" s="116">
        <v>1884.31</v>
      </c>
    </row>
    <row r="5851" spans="1:2">
      <c r="A5851" s="110">
        <v>40361</v>
      </c>
      <c r="B5851" s="116">
        <v>1897.33</v>
      </c>
    </row>
    <row r="5852" spans="1:2">
      <c r="A5852" s="110">
        <v>40360</v>
      </c>
      <c r="B5852" s="116">
        <v>1913.15</v>
      </c>
    </row>
    <row r="5853" spans="1:2">
      <c r="A5853" s="110">
        <v>40359</v>
      </c>
      <c r="B5853" s="116">
        <v>1916.46</v>
      </c>
    </row>
    <row r="5854" spans="1:2">
      <c r="A5854" s="110">
        <v>40358</v>
      </c>
      <c r="B5854" s="116">
        <v>1901.65</v>
      </c>
    </row>
    <row r="5855" spans="1:2">
      <c r="A5855" s="110">
        <v>40357</v>
      </c>
      <c r="B5855" s="116">
        <v>1900.36</v>
      </c>
    </row>
    <row r="5856" spans="1:2">
      <c r="A5856" s="110">
        <v>40356</v>
      </c>
      <c r="B5856" s="116">
        <v>1900.36</v>
      </c>
    </row>
    <row r="5857" spans="1:2">
      <c r="A5857" s="110">
        <v>40355</v>
      </c>
      <c r="B5857" s="116">
        <v>1900.36</v>
      </c>
    </row>
    <row r="5858" spans="1:2">
      <c r="A5858" s="110">
        <v>40354</v>
      </c>
      <c r="B5858" s="116">
        <v>1896.87</v>
      </c>
    </row>
    <row r="5859" spans="1:2">
      <c r="A5859" s="110">
        <v>40353</v>
      </c>
      <c r="B5859" s="116">
        <v>1895.75</v>
      </c>
    </row>
    <row r="5860" spans="1:2">
      <c r="A5860" s="110">
        <v>40352</v>
      </c>
      <c r="B5860" s="116">
        <v>1886.05</v>
      </c>
    </row>
    <row r="5861" spans="1:2">
      <c r="A5861" s="110">
        <v>40351</v>
      </c>
      <c r="B5861" s="116">
        <v>1889.51</v>
      </c>
    </row>
    <row r="5862" spans="1:2">
      <c r="A5862" s="110">
        <v>40350</v>
      </c>
      <c r="B5862" s="116">
        <v>1906.61</v>
      </c>
    </row>
    <row r="5863" spans="1:2">
      <c r="A5863" s="110">
        <v>40349</v>
      </c>
      <c r="B5863" s="116">
        <v>1906.61</v>
      </c>
    </row>
    <row r="5864" spans="1:2">
      <c r="A5864" s="110">
        <v>40348</v>
      </c>
      <c r="B5864" s="116">
        <v>1906.61</v>
      </c>
    </row>
    <row r="5865" spans="1:2">
      <c r="A5865" s="110">
        <v>40347</v>
      </c>
      <c r="B5865" s="116">
        <v>1902.78</v>
      </c>
    </row>
    <row r="5866" spans="1:2">
      <c r="A5866" s="110">
        <v>40346</v>
      </c>
      <c r="B5866" s="116">
        <v>1912.29</v>
      </c>
    </row>
    <row r="5867" spans="1:2">
      <c r="A5867" s="110">
        <v>40345</v>
      </c>
      <c r="B5867" s="116">
        <v>1917.82</v>
      </c>
    </row>
    <row r="5868" spans="1:2">
      <c r="A5868" s="110">
        <v>40344</v>
      </c>
      <c r="B5868" s="116">
        <v>1925.35</v>
      </c>
    </row>
    <row r="5869" spans="1:2">
      <c r="A5869" s="110">
        <v>40343</v>
      </c>
      <c r="B5869" s="116">
        <v>1925.35</v>
      </c>
    </row>
    <row r="5870" spans="1:2">
      <c r="A5870" s="110">
        <v>40342</v>
      </c>
      <c r="B5870" s="116">
        <v>1925.35</v>
      </c>
    </row>
    <row r="5871" spans="1:2">
      <c r="A5871" s="110">
        <v>40341</v>
      </c>
      <c r="B5871" s="116">
        <v>1925.35</v>
      </c>
    </row>
    <row r="5872" spans="1:2">
      <c r="A5872" s="110">
        <v>40340</v>
      </c>
      <c r="B5872" s="116">
        <v>1928.83</v>
      </c>
    </row>
    <row r="5873" spans="1:2">
      <c r="A5873" s="110">
        <v>40339</v>
      </c>
      <c r="B5873" s="116">
        <v>1943.41</v>
      </c>
    </row>
    <row r="5874" spans="1:2">
      <c r="A5874" s="110">
        <v>40338</v>
      </c>
      <c r="B5874" s="116">
        <v>1960.5</v>
      </c>
    </row>
    <row r="5875" spans="1:2">
      <c r="A5875" s="110">
        <v>40337</v>
      </c>
      <c r="B5875" s="116">
        <v>1965.83</v>
      </c>
    </row>
    <row r="5876" spans="1:2">
      <c r="A5876" s="110">
        <v>40336</v>
      </c>
      <c r="B5876" s="116">
        <v>1965.83</v>
      </c>
    </row>
    <row r="5877" spans="1:2">
      <c r="A5877" s="110">
        <v>40335</v>
      </c>
      <c r="B5877" s="116">
        <v>1965.83</v>
      </c>
    </row>
    <row r="5878" spans="1:2">
      <c r="A5878" s="110">
        <v>40334</v>
      </c>
      <c r="B5878" s="116">
        <v>1965.83</v>
      </c>
    </row>
    <row r="5879" spans="1:2">
      <c r="A5879" s="110">
        <v>40333</v>
      </c>
      <c r="B5879" s="116">
        <v>1961.47</v>
      </c>
    </row>
    <row r="5880" spans="1:2">
      <c r="A5880" s="110">
        <v>40332</v>
      </c>
      <c r="B5880" s="116">
        <v>1963.36</v>
      </c>
    </row>
    <row r="5881" spans="1:2">
      <c r="A5881" s="110">
        <v>40331</v>
      </c>
      <c r="B5881" s="116">
        <v>1971.45</v>
      </c>
    </row>
    <row r="5882" spans="1:2">
      <c r="A5882" s="110">
        <v>40330</v>
      </c>
      <c r="B5882" s="116">
        <v>1971.55</v>
      </c>
    </row>
    <row r="5883" spans="1:2">
      <c r="A5883" s="110">
        <v>40329</v>
      </c>
      <c r="B5883" s="116">
        <v>1971.55</v>
      </c>
    </row>
    <row r="5884" spans="1:2">
      <c r="A5884" s="110">
        <v>40328</v>
      </c>
      <c r="B5884" s="116">
        <v>1971.55</v>
      </c>
    </row>
    <row r="5885" spans="1:2">
      <c r="A5885" s="110">
        <v>40327</v>
      </c>
      <c r="B5885" s="116">
        <v>1971.55</v>
      </c>
    </row>
    <row r="5886" spans="1:2">
      <c r="A5886" s="110">
        <v>40326</v>
      </c>
      <c r="B5886" s="116">
        <v>1966.8</v>
      </c>
    </row>
    <row r="5887" spans="1:2">
      <c r="A5887" s="110">
        <v>40325</v>
      </c>
      <c r="B5887" s="116">
        <v>1976.4</v>
      </c>
    </row>
    <row r="5888" spans="1:2">
      <c r="A5888" s="110">
        <v>40324</v>
      </c>
      <c r="B5888" s="116">
        <v>1989.51</v>
      </c>
    </row>
    <row r="5889" spans="1:2">
      <c r="A5889" s="110">
        <v>40323</v>
      </c>
      <c r="B5889" s="116">
        <v>1975.01</v>
      </c>
    </row>
    <row r="5890" spans="1:2">
      <c r="A5890" s="110">
        <v>40322</v>
      </c>
      <c r="B5890" s="116">
        <v>1998.42</v>
      </c>
    </row>
    <row r="5891" spans="1:2">
      <c r="A5891" s="110">
        <v>40321</v>
      </c>
      <c r="B5891" s="116">
        <v>1998.42</v>
      </c>
    </row>
    <row r="5892" spans="1:2">
      <c r="A5892" s="110">
        <v>40320</v>
      </c>
      <c r="B5892" s="116">
        <v>1998.42</v>
      </c>
    </row>
    <row r="5893" spans="1:2">
      <c r="A5893" s="110">
        <v>40319</v>
      </c>
      <c r="B5893" s="116">
        <v>2017.68</v>
      </c>
    </row>
    <row r="5894" spans="1:2">
      <c r="A5894" s="110">
        <v>40318</v>
      </c>
      <c r="B5894" s="116">
        <v>1997.09</v>
      </c>
    </row>
    <row r="5895" spans="1:2">
      <c r="A5895" s="110">
        <v>40317</v>
      </c>
      <c r="B5895" s="116">
        <v>1976.46</v>
      </c>
    </row>
    <row r="5896" spans="1:2">
      <c r="A5896" s="110">
        <v>40316</v>
      </c>
      <c r="B5896" s="116">
        <v>1968.1</v>
      </c>
    </row>
    <row r="5897" spans="1:2">
      <c r="A5897" s="110">
        <v>40315</v>
      </c>
      <c r="B5897" s="116">
        <v>1968.1</v>
      </c>
    </row>
    <row r="5898" spans="1:2">
      <c r="A5898" s="110">
        <v>40314</v>
      </c>
      <c r="B5898" s="116">
        <v>1968.1</v>
      </c>
    </row>
    <row r="5899" spans="1:2">
      <c r="A5899" s="110">
        <v>40313</v>
      </c>
      <c r="B5899" s="116">
        <v>1968.1</v>
      </c>
    </row>
    <row r="5900" spans="1:2">
      <c r="A5900" s="110">
        <v>40312</v>
      </c>
      <c r="B5900" s="116">
        <v>1959.62</v>
      </c>
    </row>
    <row r="5901" spans="1:2">
      <c r="A5901" s="110">
        <v>40311</v>
      </c>
      <c r="B5901" s="116">
        <v>1966.36</v>
      </c>
    </row>
    <row r="5902" spans="1:2">
      <c r="A5902" s="110">
        <v>40310</v>
      </c>
      <c r="B5902" s="116">
        <v>1980.5</v>
      </c>
    </row>
    <row r="5903" spans="1:2">
      <c r="A5903" s="110">
        <v>40309</v>
      </c>
      <c r="B5903" s="116">
        <v>1988.32</v>
      </c>
    </row>
    <row r="5904" spans="1:2">
      <c r="A5904" s="110">
        <v>40308</v>
      </c>
      <c r="B5904" s="116">
        <v>2029.54</v>
      </c>
    </row>
    <row r="5905" spans="1:2">
      <c r="A5905" s="110">
        <v>40307</v>
      </c>
      <c r="B5905" s="116">
        <v>2029.54</v>
      </c>
    </row>
    <row r="5906" spans="1:2">
      <c r="A5906" s="110">
        <v>40306</v>
      </c>
      <c r="B5906" s="116">
        <v>2029.54</v>
      </c>
    </row>
    <row r="5907" spans="1:2">
      <c r="A5907" s="110">
        <v>40305</v>
      </c>
      <c r="B5907" s="116">
        <v>2010.13</v>
      </c>
    </row>
    <row r="5908" spans="1:2">
      <c r="A5908" s="110">
        <v>40304</v>
      </c>
      <c r="B5908" s="116">
        <v>2003.37</v>
      </c>
    </row>
    <row r="5909" spans="1:2">
      <c r="A5909" s="110">
        <v>40303</v>
      </c>
      <c r="B5909" s="116">
        <v>1988.47</v>
      </c>
    </row>
    <row r="5910" spans="1:2">
      <c r="A5910" s="110">
        <v>40302</v>
      </c>
      <c r="B5910" s="116">
        <v>1973.42</v>
      </c>
    </row>
    <row r="5911" spans="1:2">
      <c r="A5911" s="110">
        <v>40301</v>
      </c>
      <c r="B5911" s="116">
        <v>1950.44</v>
      </c>
    </row>
    <row r="5912" spans="1:2">
      <c r="A5912" s="110">
        <v>40300</v>
      </c>
      <c r="B5912" s="116">
        <v>1950.44</v>
      </c>
    </row>
    <row r="5913" spans="1:2">
      <c r="A5913" s="110">
        <v>40299</v>
      </c>
      <c r="B5913" s="116">
        <v>1950.44</v>
      </c>
    </row>
    <row r="5914" spans="1:2">
      <c r="A5914" s="110">
        <v>40298</v>
      </c>
      <c r="B5914" s="116">
        <v>1969.75</v>
      </c>
    </row>
    <row r="5915" spans="1:2">
      <c r="A5915" s="110">
        <v>40297</v>
      </c>
      <c r="B5915" s="116">
        <v>1973.05</v>
      </c>
    </row>
    <row r="5916" spans="1:2">
      <c r="A5916" s="110">
        <v>40296</v>
      </c>
      <c r="B5916" s="116">
        <v>1961.82</v>
      </c>
    </row>
    <row r="5917" spans="1:2">
      <c r="A5917" s="110">
        <v>40295</v>
      </c>
      <c r="B5917" s="116">
        <v>1943.41</v>
      </c>
    </row>
    <row r="5918" spans="1:2">
      <c r="A5918" s="110">
        <v>40294</v>
      </c>
      <c r="B5918" s="116">
        <v>1950.89</v>
      </c>
    </row>
    <row r="5919" spans="1:2">
      <c r="A5919" s="110">
        <v>40293</v>
      </c>
      <c r="B5919" s="116">
        <v>1950.89</v>
      </c>
    </row>
    <row r="5920" spans="1:2">
      <c r="A5920" s="110">
        <v>40292</v>
      </c>
      <c r="B5920" s="116">
        <v>1950.89</v>
      </c>
    </row>
    <row r="5921" spans="1:2">
      <c r="A5921" s="110">
        <v>40291</v>
      </c>
      <c r="B5921" s="116">
        <v>1955.84</v>
      </c>
    </row>
    <row r="5922" spans="1:2">
      <c r="A5922" s="110">
        <v>40290</v>
      </c>
      <c r="B5922" s="116">
        <v>1948.47</v>
      </c>
    </row>
    <row r="5923" spans="1:2">
      <c r="A5923" s="110">
        <v>40289</v>
      </c>
      <c r="B5923" s="116">
        <v>1947.69</v>
      </c>
    </row>
    <row r="5924" spans="1:2">
      <c r="A5924" s="110">
        <v>40288</v>
      </c>
      <c r="B5924" s="116">
        <v>1951.04</v>
      </c>
    </row>
    <row r="5925" spans="1:2">
      <c r="A5925" s="110">
        <v>40287</v>
      </c>
      <c r="B5925" s="116">
        <v>1942.21</v>
      </c>
    </row>
    <row r="5926" spans="1:2">
      <c r="A5926" s="110">
        <v>40286</v>
      </c>
      <c r="B5926" s="116">
        <v>1942.21</v>
      </c>
    </row>
    <row r="5927" spans="1:2">
      <c r="A5927" s="110">
        <v>40285</v>
      </c>
      <c r="B5927" s="116">
        <v>1942.21</v>
      </c>
    </row>
    <row r="5928" spans="1:2">
      <c r="A5928" s="110">
        <v>40284</v>
      </c>
      <c r="B5928" s="116">
        <v>1943.83</v>
      </c>
    </row>
    <row r="5929" spans="1:2">
      <c r="A5929" s="110">
        <v>40283</v>
      </c>
      <c r="B5929" s="116">
        <v>1938.24</v>
      </c>
    </row>
    <row r="5930" spans="1:2">
      <c r="A5930" s="110">
        <v>40282</v>
      </c>
      <c r="B5930" s="116">
        <v>1936.22</v>
      </c>
    </row>
    <row r="5931" spans="1:2">
      <c r="A5931" s="110">
        <v>40281</v>
      </c>
      <c r="B5931" s="116">
        <v>1926.16</v>
      </c>
    </row>
    <row r="5932" spans="1:2">
      <c r="A5932" s="110">
        <v>40280</v>
      </c>
      <c r="B5932" s="116">
        <v>1921.32</v>
      </c>
    </row>
    <row r="5933" spans="1:2">
      <c r="A5933" s="110">
        <v>40279</v>
      </c>
      <c r="B5933" s="116">
        <v>1921.32</v>
      </c>
    </row>
    <row r="5934" spans="1:2">
      <c r="A5934" s="110">
        <v>40278</v>
      </c>
      <c r="B5934" s="116">
        <v>1921.32</v>
      </c>
    </row>
    <row r="5935" spans="1:2">
      <c r="A5935" s="110">
        <v>40277</v>
      </c>
      <c r="B5935" s="116">
        <v>1931.91</v>
      </c>
    </row>
    <row r="5936" spans="1:2">
      <c r="A5936" s="110">
        <v>40276</v>
      </c>
      <c r="B5936" s="116">
        <v>1920.53</v>
      </c>
    </row>
    <row r="5937" spans="1:2">
      <c r="A5937" s="110">
        <v>40275</v>
      </c>
      <c r="B5937" s="116">
        <v>1911.07</v>
      </c>
    </row>
    <row r="5938" spans="1:2">
      <c r="A5938" s="110">
        <v>40274</v>
      </c>
      <c r="B5938" s="116">
        <v>1911.78</v>
      </c>
    </row>
    <row r="5939" spans="1:2">
      <c r="A5939" s="110">
        <v>40273</v>
      </c>
      <c r="B5939" s="116">
        <v>1921.88</v>
      </c>
    </row>
    <row r="5940" spans="1:2">
      <c r="A5940" s="110">
        <v>40272</v>
      </c>
      <c r="B5940" s="116">
        <v>1921.88</v>
      </c>
    </row>
    <row r="5941" spans="1:2">
      <c r="A5941" s="110">
        <v>40271</v>
      </c>
      <c r="B5941" s="116">
        <v>1921.88</v>
      </c>
    </row>
    <row r="5942" spans="1:2">
      <c r="A5942" s="110">
        <v>40270</v>
      </c>
      <c r="B5942" s="116">
        <v>1921.88</v>
      </c>
    </row>
    <row r="5943" spans="1:2">
      <c r="A5943" s="110">
        <v>40269</v>
      </c>
      <c r="B5943" s="116">
        <v>1921.88</v>
      </c>
    </row>
    <row r="5944" spans="1:2">
      <c r="A5944" s="110">
        <v>40268</v>
      </c>
      <c r="B5944" s="116">
        <v>1928.59</v>
      </c>
    </row>
    <row r="5945" spans="1:2">
      <c r="A5945" s="110">
        <v>40267</v>
      </c>
      <c r="B5945" s="116">
        <v>1934.21</v>
      </c>
    </row>
    <row r="5946" spans="1:2">
      <c r="A5946" s="110">
        <v>40266</v>
      </c>
      <c r="B5946" s="116">
        <v>1933.4</v>
      </c>
    </row>
    <row r="5947" spans="1:2">
      <c r="A5947" s="110">
        <v>40265</v>
      </c>
      <c r="B5947" s="116">
        <v>1933.4</v>
      </c>
    </row>
    <row r="5948" spans="1:2">
      <c r="A5948" s="110">
        <v>40264</v>
      </c>
      <c r="B5948" s="116">
        <v>1933.4</v>
      </c>
    </row>
    <row r="5949" spans="1:2">
      <c r="A5949" s="110">
        <v>40263</v>
      </c>
      <c r="B5949" s="116">
        <v>1922.91</v>
      </c>
    </row>
    <row r="5950" spans="1:2">
      <c r="A5950" s="110">
        <v>40262</v>
      </c>
      <c r="B5950" s="116">
        <v>1923.41</v>
      </c>
    </row>
    <row r="5951" spans="1:2">
      <c r="A5951" s="110">
        <v>40261</v>
      </c>
      <c r="B5951" s="116">
        <v>1907.06</v>
      </c>
    </row>
    <row r="5952" spans="1:2">
      <c r="A5952" s="110">
        <v>40260</v>
      </c>
      <c r="B5952" s="116">
        <v>1907.06</v>
      </c>
    </row>
    <row r="5953" spans="1:2">
      <c r="A5953" s="110">
        <v>40259</v>
      </c>
      <c r="B5953" s="116">
        <v>1907.06</v>
      </c>
    </row>
    <row r="5954" spans="1:2">
      <c r="A5954" s="110">
        <v>40258</v>
      </c>
      <c r="B5954" s="116">
        <v>1907.06</v>
      </c>
    </row>
    <row r="5955" spans="1:2">
      <c r="A5955" s="110">
        <v>40257</v>
      </c>
      <c r="B5955" s="116">
        <v>1907.06</v>
      </c>
    </row>
    <row r="5956" spans="1:2">
      <c r="A5956" s="110">
        <v>40256</v>
      </c>
      <c r="B5956" s="116">
        <v>1900.55</v>
      </c>
    </row>
    <row r="5957" spans="1:2">
      <c r="A5957" s="110">
        <v>40255</v>
      </c>
      <c r="B5957" s="116">
        <v>1893.42</v>
      </c>
    </row>
    <row r="5958" spans="1:2">
      <c r="A5958" s="110">
        <v>40254</v>
      </c>
      <c r="B5958" s="116">
        <v>1896.15</v>
      </c>
    </row>
    <row r="5959" spans="1:2">
      <c r="A5959" s="110">
        <v>40253</v>
      </c>
      <c r="B5959" s="116">
        <v>1899.75</v>
      </c>
    </row>
    <row r="5960" spans="1:2">
      <c r="A5960" s="110">
        <v>40252</v>
      </c>
      <c r="B5960" s="116">
        <v>1892.99</v>
      </c>
    </row>
    <row r="5961" spans="1:2">
      <c r="A5961" s="110">
        <v>40251</v>
      </c>
      <c r="B5961" s="116">
        <v>1892.99</v>
      </c>
    </row>
    <row r="5962" spans="1:2">
      <c r="A5962" s="110">
        <v>40250</v>
      </c>
      <c r="B5962" s="116">
        <v>1892.99</v>
      </c>
    </row>
    <row r="5963" spans="1:2">
      <c r="A5963" s="110">
        <v>40249</v>
      </c>
      <c r="B5963" s="116">
        <v>1894.79</v>
      </c>
    </row>
    <row r="5964" spans="1:2">
      <c r="A5964" s="110">
        <v>40248</v>
      </c>
      <c r="B5964" s="116">
        <v>1888.05</v>
      </c>
    </row>
    <row r="5965" spans="1:2">
      <c r="A5965" s="110">
        <v>40247</v>
      </c>
      <c r="B5965" s="116">
        <v>1894.3</v>
      </c>
    </row>
    <row r="5966" spans="1:2">
      <c r="A5966" s="110">
        <v>40246</v>
      </c>
      <c r="B5966" s="116">
        <v>1894.44</v>
      </c>
    </row>
    <row r="5967" spans="1:2">
      <c r="A5967" s="110">
        <v>40245</v>
      </c>
      <c r="B5967" s="116">
        <v>1902.31</v>
      </c>
    </row>
    <row r="5968" spans="1:2">
      <c r="A5968" s="110">
        <v>40244</v>
      </c>
      <c r="B5968" s="116">
        <v>1902.31</v>
      </c>
    </row>
    <row r="5969" spans="1:2">
      <c r="A5969" s="110">
        <v>40243</v>
      </c>
      <c r="B5969" s="116">
        <v>1902.31</v>
      </c>
    </row>
    <row r="5970" spans="1:2">
      <c r="A5970" s="110">
        <v>40242</v>
      </c>
      <c r="B5970" s="116">
        <v>1928.33</v>
      </c>
    </row>
    <row r="5971" spans="1:2">
      <c r="A5971" s="110">
        <v>40241</v>
      </c>
      <c r="B5971" s="116">
        <v>1916.41</v>
      </c>
    </row>
    <row r="5972" spans="1:2">
      <c r="A5972" s="110">
        <v>40240</v>
      </c>
      <c r="B5972" s="116">
        <v>1895.86</v>
      </c>
    </row>
    <row r="5973" spans="1:2">
      <c r="A5973" s="110">
        <v>40239</v>
      </c>
      <c r="B5973" s="116">
        <v>1913.86</v>
      </c>
    </row>
    <row r="5974" spans="1:2">
      <c r="A5974" s="110">
        <v>40238</v>
      </c>
      <c r="B5974" s="116">
        <v>1932.32</v>
      </c>
    </row>
    <row r="5975" spans="1:2">
      <c r="A5975" s="110">
        <v>40237</v>
      </c>
      <c r="B5975" s="116">
        <v>1932.32</v>
      </c>
    </row>
    <row r="5976" spans="1:2">
      <c r="A5976" s="110">
        <v>40236</v>
      </c>
      <c r="B5976" s="116">
        <v>1932.32</v>
      </c>
    </row>
    <row r="5977" spans="1:2">
      <c r="A5977" s="110">
        <v>40235</v>
      </c>
      <c r="B5977" s="116">
        <v>1941.98</v>
      </c>
    </row>
    <row r="5978" spans="1:2">
      <c r="A5978" s="110">
        <v>40234</v>
      </c>
      <c r="B5978" s="116">
        <v>1932.15</v>
      </c>
    </row>
    <row r="5979" spans="1:2">
      <c r="A5979" s="110">
        <v>40233</v>
      </c>
      <c r="B5979" s="116">
        <v>1924.75</v>
      </c>
    </row>
    <row r="5980" spans="1:2">
      <c r="A5980" s="110">
        <v>40232</v>
      </c>
      <c r="B5980" s="116">
        <v>1914.87</v>
      </c>
    </row>
    <row r="5981" spans="1:2">
      <c r="A5981" s="110">
        <v>40231</v>
      </c>
      <c r="B5981" s="116">
        <v>1928.86</v>
      </c>
    </row>
    <row r="5982" spans="1:2">
      <c r="A5982" s="110">
        <v>40230</v>
      </c>
      <c r="B5982" s="116">
        <v>1928.86</v>
      </c>
    </row>
    <row r="5983" spans="1:2">
      <c r="A5983" s="110">
        <v>40229</v>
      </c>
      <c r="B5983" s="116">
        <v>1928.86</v>
      </c>
    </row>
    <row r="5984" spans="1:2">
      <c r="A5984" s="110">
        <v>40228</v>
      </c>
      <c r="B5984" s="116">
        <v>1930.94</v>
      </c>
    </row>
    <row r="5985" spans="1:2">
      <c r="A5985" s="110">
        <v>40227</v>
      </c>
      <c r="B5985" s="116">
        <v>1928.79</v>
      </c>
    </row>
    <row r="5986" spans="1:2">
      <c r="A5986" s="110">
        <v>40226</v>
      </c>
      <c r="B5986" s="116">
        <v>1925.79</v>
      </c>
    </row>
    <row r="5987" spans="1:2">
      <c r="A5987" s="110">
        <v>40225</v>
      </c>
      <c r="B5987" s="116">
        <v>1936.9</v>
      </c>
    </row>
    <row r="5988" spans="1:2">
      <c r="A5988" s="110">
        <v>40224</v>
      </c>
      <c r="B5988" s="116">
        <v>1936.9</v>
      </c>
    </row>
    <row r="5989" spans="1:2">
      <c r="A5989" s="110">
        <v>40223</v>
      </c>
      <c r="B5989" s="116">
        <v>1936.9</v>
      </c>
    </row>
    <row r="5990" spans="1:2">
      <c r="A5990" s="110">
        <v>40222</v>
      </c>
      <c r="B5990" s="116">
        <v>1936.9</v>
      </c>
    </row>
    <row r="5991" spans="1:2">
      <c r="A5991" s="110">
        <v>40221</v>
      </c>
      <c r="B5991" s="116">
        <v>1943.6</v>
      </c>
    </row>
    <row r="5992" spans="1:2">
      <c r="A5992" s="110">
        <v>40220</v>
      </c>
      <c r="B5992" s="116">
        <v>1965.03</v>
      </c>
    </row>
    <row r="5993" spans="1:2">
      <c r="A5993" s="110">
        <v>40219</v>
      </c>
      <c r="B5993" s="116">
        <v>1981.4</v>
      </c>
    </row>
    <row r="5994" spans="1:2">
      <c r="A5994" s="110">
        <v>40218</v>
      </c>
      <c r="B5994" s="116">
        <v>2003.76</v>
      </c>
    </row>
    <row r="5995" spans="1:2">
      <c r="A5995" s="110">
        <v>40217</v>
      </c>
      <c r="B5995" s="116">
        <v>1997.13</v>
      </c>
    </row>
    <row r="5996" spans="1:2">
      <c r="A5996" s="110">
        <v>40216</v>
      </c>
      <c r="B5996" s="116">
        <v>1997.13</v>
      </c>
    </row>
    <row r="5997" spans="1:2">
      <c r="A5997" s="110">
        <v>40215</v>
      </c>
      <c r="B5997" s="116">
        <v>1997.13</v>
      </c>
    </row>
    <row r="5998" spans="1:2">
      <c r="A5998" s="110">
        <v>40214</v>
      </c>
      <c r="B5998" s="116">
        <v>1984.16</v>
      </c>
    </row>
    <row r="5999" spans="1:2">
      <c r="A5999" s="110">
        <v>40213</v>
      </c>
      <c r="B5999" s="116">
        <v>1966.02</v>
      </c>
    </row>
    <row r="6000" spans="1:2">
      <c r="A6000" s="110">
        <v>40212</v>
      </c>
      <c r="B6000" s="116">
        <v>1959.93</v>
      </c>
    </row>
    <row r="6001" spans="1:2">
      <c r="A6001" s="110">
        <v>40211</v>
      </c>
      <c r="B6001" s="116">
        <v>1972.6</v>
      </c>
    </row>
    <row r="6002" spans="1:2">
      <c r="A6002" s="110">
        <v>40210</v>
      </c>
      <c r="B6002" s="116">
        <v>1982.29</v>
      </c>
    </row>
    <row r="6003" spans="1:2">
      <c r="A6003" s="110">
        <v>40209</v>
      </c>
      <c r="B6003" s="116">
        <v>1982.29</v>
      </c>
    </row>
    <row r="6004" spans="1:2">
      <c r="A6004" s="110">
        <v>40208</v>
      </c>
      <c r="B6004" s="116">
        <v>1982.29</v>
      </c>
    </row>
    <row r="6005" spans="1:2">
      <c r="A6005" s="110">
        <v>40207</v>
      </c>
      <c r="B6005" s="116">
        <v>1991.21</v>
      </c>
    </row>
    <row r="6006" spans="1:2">
      <c r="A6006" s="110">
        <v>40206</v>
      </c>
      <c r="B6006" s="116">
        <v>1988.05</v>
      </c>
    </row>
    <row r="6007" spans="1:2">
      <c r="A6007" s="110">
        <v>40205</v>
      </c>
      <c r="B6007" s="116">
        <v>1972.22</v>
      </c>
    </row>
    <row r="6008" spans="1:2">
      <c r="A6008" s="110">
        <v>40204</v>
      </c>
      <c r="B6008" s="116">
        <v>1961.97</v>
      </c>
    </row>
    <row r="6009" spans="1:2">
      <c r="A6009" s="110">
        <v>40203</v>
      </c>
      <c r="B6009" s="116">
        <v>1981.96</v>
      </c>
    </row>
    <row r="6010" spans="1:2">
      <c r="A6010" s="110">
        <v>40202</v>
      </c>
      <c r="B6010" s="116">
        <v>1981.96</v>
      </c>
    </row>
    <row r="6011" spans="1:2">
      <c r="A6011" s="110">
        <v>40201</v>
      </c>
      <c r="B6011" s="116">
        <v>1981.96</v>
      </c>
    </row>
    <row r="6012" spans="1:2">
      <c r="A6012" s="110">
        <v>40200</v>
      </c>
      <c r="B6012" s="116">
        <v>1967.08</v>
      </c>
    </row>
    <row r="6013" spans="1:2">
      <c r="A6013" s="110">
        <v>40199</v>
      </c>
      <c r="B6013" s="116">
        <v>1964.18</v>
      </c>
    </row>
    <row r="6014" spans="1:2">
      <c r="A6014" s="110">
        <v>40198</v>
      </c>
      <c r="B6014" s="116">
        <v>1957.82</v>
      </c>
    </row>
    <row r="6015" spans="1:2">
      <c r="A6015" s="110">
        <v>40197</v>
      </c>
      <c r="B6015" s="116">
        <v>1967.4</v>
      </c>
    </row>
    <row r="6016" spans="1:2">
      <c r="A6016" s="110">
        <v>40196</v>
      </c>
      <c r="B6016" s="116">
        <v>1967.4</v>
      </c>
    </row>
    <row r="6017" spans="1:2">
      <c r="A6017" s="110">
        <v>40195</v>
      </c>
      <c r="B6017" s="116">
        <v>1967.4</v>
      </c>
    </row>
    <row r="6018" spans="1:2">
      <c r="A6018" s="110">
        <v>40194</v>
      </c>
      <c r="B6018" s="116">
        <v>1967.4</v>
      </c>
    </row>
    <row r="6019" spans="1:2">
      <c r="A6019" s="110">
        <v>40193</v>
      </c>
      <c r="B6019" s="116">
        <v>1974.13</v>
      </c>
    </row>
    <row r="6020" spans="1:2">
      <c r="A6020" s="110">
        <v>40192</v>
      </c>
      <c r="B6020" s="116">
        <v>1965.81</v>
      </c>
    </row>
    <row r="6021" spans="1:2">
      <c r="A6021" s="110">
        <v>40191</v>
      </c>
      <c r="B6021" s="116">
        <v>1959.43</v>
      </c>
    </row>
    <row r="6022" spans="1:2">
      <c r="A6022" s="110">
        <v>40190</v>
      </c>
      <c r="B6022" s="116">
        <v>1968.24</v>
      </c>
    </row>
    <row r="6023" spans="1:2">
      <c r="A6023" s="110">
        <v>40189</v>
      </c>
      <c r="B6023" s="116">
        <v>1968.24</v>
      </c>
    </row>
    <row r="6024" spans="1:2">
      <c r="A6024" s="110">
        <v>40188</v>
      </c>
      <c r="B6024" s="116">
        <v>1968.24</v>
      </c>
    </row>
    <row r="6025" spans="1:2">
      <c r="A6025" s="110">
        <v>40187</v>
      </c>
      <c r="B6025" s="116">
        <v>1968.24</v>
      </c>
    </row>
    <row r="6026" spans="1:2">
      <c r="A6026" s="110">
        <v>40186</v>
      </c>
      <c r="B6026" s="116">
        <v>1969.08</v>
      </c>
    </row>
    <row r="6027" spans="1:2">
      <c r="A6027" s="110">
        <v>40185</v>
      </c>
      <c r="B6027" s="116">
        <v>1971.32</v>
      </c>
    </row>
    <row r="6028" spans="1:2">
      <c r="A6028" s="110">
        <v>40184</v>
      </c>
      <c r="B6028" s="116">
        <v>1992.78</v>
      </c>
    </row>
    <row r="6029" spans="1:2">
      <c r="A6029" s="110">
        <v>40183</v>
      </c>
      <c r="B6029" s="116">
        <v>2021.21</v>
      </c>
    </row>
    <row r="6030" spans="1:2">
      <c r="A6030" s="110">
        <v>40182</v>
      </c>
      <c r="B6030" s="116">
        <v>2044.23</v>
      </c>
    </row>
    <row r="6031" spans="1:2">
      <c r="A6031" s="110">
        <v>40181</v>
      </c>
      <c r="B6031" s="116">
        <v>2044.23</v>
      </c>
    </row>
    <row r="6032" spans="1:2">
      <c r="A6032" s="110">
        <v>40180</v>
      </c>
      <c r="B6032" s="116">
        <v>2044.23</v>
      </c>
    </row>
    <row r="6033" spans="1:2">
      <c r="A6033" s="110">
        <v>40179</v>
      </c>
      <c r="B6033" s="116">
        <v>2044.23</v>
      </c>
    </row>
  </sheetData>
  <mergeCells count="2">
    <mergeCell ref="A5:B5"/>
    <mergeCell ref="A7:G7"/>
  </mergeCells>
  <phoneticPr fontId="133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5:S61"/>
  <sheetViews>
    <sheetView showGridLines="0" zoomScale="70" zoomScaleNormal="70" workbookViewId="0">
      <selection activeCell="B20" sqref="B20"/>
    </sheetView>
  </sheetViews>
  <sheetFormatPr baseColWidth="10" defaultColWidth="10.85546875" defaultRowHeight="15"/>
  <cols>
    <col min="1" max="1" width="38.140625" customWidth="1"/>
    <col min="2" max="2" width="25.140625" customWidth="1"/>
    <col min="3" max="3" width="18.140625" customWidth="1"/>
    <col min="4" max="10" width="15.85546875" customWidth="1"/>
  </cols>
  <sheetData>
    <row r="5" spans="1:7">
      <c r="A5" s="690" t="s">
        <v>90</v>
      </c>
      <c r="B5" s="690"/>
    </row>
    <row r="6" spans="1:7">
      <c r="A6" s="1"/>
    </row>
    <row r="8" spans="1:7">
      <c r="A8" s="2"/>
      <c r="B8" s="107">
        <v>2024</v>
      </c>
    </row>
    <row r="9" spans="1:7">
      <c r="A9" s="332" t="s">
        <v>91</v>
      </c>
      <c r="B9" s="650">
        <f>B33/$B$40</f>
        <v>0.37169463114731721</v>
      </c>
    </row>
    <row r="10" spans="1:7">
      <c r="A10" s="332" t="s">
        <v>92</v>
      </c>
      <c r="B10" s="650">
        <f t="shared" ref="B10:B15" si="0">B34/$B$40</f>
        <v>0.30253236435907377</v>
      </c>
    </row>
    <row r="11" spans="1:7">
      <c r="A11" s="332" t="s">
        <v>93</v>
      </c>
      <c r="B11" s="650">
        <f t="shared" si="0"/>
        <v>5.8023794833714629E-2</v>
      </c>
    </row>
    <row r="12" spans="1:7">
      <c r="A12" s="332" t="s">
        <v>94</v>
      </c>
      <c r="B12" s="650">
        <f t="shared" si="0"/>
        <v>0.13072416447810253</v>
      </c>
    </row>
    <row r="13" spans="1:7">
      <c r="A13" s="332" t="s">
        <v>95</v>
      </c>
      <c r="B13" s="650">
        <f t="shared" si="0"/>
        <v>7.4851623541488083E-2</v>
      </c>
    </row>
    <row r="14" spans="1:7">
      <c r="A14" s="332" t="s">
        <v>319</v>
      </c>
      <c r="B14" s="650">
        <f t="shared" si="0"/>
        <v>5.3434635187743315E-2</v>
      </c>
    </row>
    <row r="15" spans="1:7">
      <c r="A15" s="332" t="s">
        <v>96</v>
      </c>
      <c r="B15" s="650">
        <f t="shared" si="0"/>
        <v>8.738786452560484E-3</v>
      </c>
    </row>
    <row r="16" spans="1:7">
      <c r="A16" s="487" t="s">
        <v>707</v>
      </c>
      <c r="B16" s="487"/>
      <c r="C16" s="487"/>
      <c r="D16" s="487"/>
      <c r="E16" s="487"/>
      <c r="F16" s="487"/>
      <c r="G16" s="487"/>
    </row>
    <row r="17" spans="1:19">
      <c r="A17" s="517" t="s">
        <v>708</v>
      </c>
      <c r="B17" s="487"/>
      <c r="C17" s="487"/>
      <c r="D17" s="487"/>
      <c r="E17" s="487"/>
      <c r="F17" s="487"/>
      <c r="G17" s="487"/>
    </row>
    <row r="29" spans="1:19">
      <c r="A29" s="330"/>
      <c r="B29" s="330"/>
      <c r="C29" s="330"/>
      <c r="D29" s="330"/>
      <c r="E29" s="330"/>
      <c r="F29" s="330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19">
      <c r="A30" s="330"/>
      <c r="B30" s="330"/>
      <c r="C30" s="330"/>
      <c r="D30" s="330"/>
      <c r="E30" s="330"/>
      <c r="F30" s="330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>
      <c r="A31" s="330"/>
      <c r="B31" s="330"/>
      <c r="C31" s="330"/>
      <c r="D31" s="330"/>
      <c r="E31" s="330"/>
      <c r="F31" s="330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A32" s="330"/>
      <c r="B32" s="330"/>
      <c r="C32" s="330"/>
      <c r="D32" s="330"/>
      <c r="E32" s="330"/>
      <c r="F32" s="330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>
      <c r="A33" s="330" t="s">
        <v>91</v>
      </c>
      <c r="B33" s="330">
        <v>136151</v>
      </c>
      <c r="C33" s="686">
        <f>B33/1000</f>
        <v>136.15100000000001</v>
      </c>
      <c r="D33" s="330"/>
      <c r="E33" s="330"/>
      <c r="F33" s="330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>
      <c r="A34" s="330" t="s">
        <v>92</v>
      </c>
      <c r="B34" s="330">
        <v>110817</v>
      </c>
      <c r="C34" s="686">
        <f t="shared" ref="C34:C39" si="1">B34/1000</f>
        <v>110.81699999999999</v>
      </c>
      <c r="D34" s="330"/>
      <c r="E34" s="330"/>
      <c r="F34" s="330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>
      <c r="A35" s="330" t="s">
        <v>93</v>
      </c>
      <c r="B35" s="330">
        <v>21254</v>
      </c>
      <c r="C35" s="686">
        <f t="shared" si="1"/>
        <v>21.254000000000001</v>
      </c>
      <c r="D35" s="330"/>
      <c r="E35" s="330"/>
      <c r="F35" s="330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>
      <c r="A36" s="330" t="s">
        <v>94</v>
      </c>
      <c r="B36" s="330">
        <v>47884</v>
      </c>
      <c r="C36" s="686">
        <f t="shared" si="1"/>
        <v>47.884</v>
      </c>
      <c r="D36" s="330"/>
      <c r="E36" s="330"/>
      <c r="F36" s="330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>
      <c r="A37" s="330" t="s">
        <v>95</v>
      </c>
      <c r="B37" s="330">
        <v>27418</v>
      </c>
      <c r="C37" s="686">
        <f t="shared" si="1"/>
        <v>27.417999999999999</v>
      </c>
      <c r="D37" s="330"/>
      <c r="E37" s="330"/>
      <c r="F37" s="330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>
      <c r="A38" s="330" t="s">
        <v>319</v>
      </c>
      <c r="B38" s="330">
        <v>19573</v>
      </c>
      <c r="C38" s="686">
        <f t="shared" si="1"/>
        <v>19.573</v>
      </c>
      <c r="D38" s="330"/>
      <c r="E38" s="330"/>
      <c r="F38" s="330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>
      <c r="A39" s="330" t="s">
        <v>96</v>
      </c>
      <c r="B39" s="330">
        <v>3201</v>
      </c>
      <c r="C39" s="686">
        <f t="shared" si="1"/>
        <v>3.2010000000000001</v>
      </c>
      <c r="D39" s="330"/>
      <c r="E39" s="330"/>
      <c r="F39" s="330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>
      <c r="A40" s="330"/>
      <c r="B40" s="330">
        <f>SUM(B33:B39)</f>
        <v>366298</v>
      </c>
      <c r="C40" s="330">
        <f>SUM(C33:C39)</f>
        <v>366.29800000000006</v>
      </c>
      <c r="D40" s="330"/>
      <c r="E40" s="330"/>
      <c r="F40" s="330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>
      <c r="A41" s="330"/>
      <c r="B41" s="330"/>
      <c r="C41" s="330"/>
      <c r="D41" s="330"/>
      <c r="E41" s="330"/>
      <c r="F41" s="330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>
      <c r="A42" s="330"/>
      <c r="B42" s="330"/>
      <c r="C42" s="330"/>
      <c r="D42" s="330"/>
      <c r="E42" s="330"/>
      <c r="F42" s="330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>
      <c r="A43" s="330"/>
      <c r="B43" s="330"/>
      <c r="C43" s="330"/>
      <c r="D43" s="330"/>
      <c r="E43" s="330"/>
      <c r="F43" s="330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>
      <c r="A44" s="330"/>
      <c r="B44" s="330"/>
      <c r="C44" s="330"/>
      <c r="D44" s="330"/>
      <c r="E44" s="330"/>
      <c r="F44" s="330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>
      <c r="A45" s="330"/>
      <c r="B45" s="330"/>
      <c r="C45" s="330"/>
      <c r="D45" s="330"/>
      <c r="E45" s="330"/>
      <c r="F45" s="330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>
      <c r="A46" s="330"/>
      <c r="B46" s="330"/>
      <c r="C46" s="330"/>
      <c r="D46" s="330"/>
      <c r="E46" s="330"/>
      <c r="F46" s="330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>
      <c r="A47" s="330"/>
      <c r="B47" s="330"/>
      <c r="C47" s="330"/>
      <c r="D47" s="330" t="s">
        <v>91</v>
      </c>
      <c r="E47" s="330" t="s">
        <v>96</v>
      </c>
      <c r="F47" s="330" t="s">
        <v>97</v>
      </c>
      <c r="G47" s="37" t="s">
        <v>98</v>
      </c>
      <c r="H47" s="37" t="s">
        <v>94</v>
      </c>
      <c r="I47" s="37" t="s">
        <v>99</v>
      </c>
      <c r="J47" s="37" t="s">
        <v>100</v>
      </c>
      <c r="K47" s="37"/>
      <c r="L47" s="37"/>
      <c r="M47" s="37"/>
      <c r="N47" s="37"/>
      <c r="O47" s="37"/>
      <c r="P47" s="37"/>
      <c r="Q47" s="37"/>
      <c r="R47" s="37"/>
      <c r="S47" s="37"/>
    </row>
    <row r="48" spans="1:19">
      <c r="A48" s="330"/>
      <c r="B48" s="330"/>
      <c r="C48" s="330" t="s">
        <v>101</v>
      </c>
      <c r="D48" s="330">
        <v>16523</v>
      </c>
      <c r="E48" s="330">
        <v>1750</v>
      </c>
      <c r="F48" s="330">
        <v>3062</v>
      </c>
      <c r="G48" s="37">
        <v>378</v>
      </c>
      <c r="H48" s="37">
        <v>11618</v>
      </c>
      <c r="I48" s="37">
        <v>15533</v>
      </c>
      <c r="J48" s="37">
        <f t="shared" ref="J48:J53" si="2">+SUM(D48:I48)</f>
        <v>48864</v>
      </c>
      <c r="K48" s="37"/>
      <c r="L48" s="37"/>
      <c r="M48" s="37"/>
      <c r="N48" s="37"/>
      <c r="O48" s="37"/>
      <c r="P48" s="37"/>
      <c r="Q48" s="37"/>
      <c r="R48" s="37"/>
      <c r="S48" s="37"/>
    </row>
    <row r="49" spans="1:19">
      <c r="A49" s="330"/>
      <c r="B49" s="330"/>
      <c r="C49" s="330" t="s">
        <v>102</v>
      </c>
      <c r="D49" s="330">
        <v>18457</v>
      </c>
      <c r="E49" s="330">
        <v>198</v>
      </c>
      <c r="F49" s="330">
        <v>6007</v>
      </c>
      <c r="G49" s="37">
        <v>2279</v>
      </c>
      <c r="H49" s="37">
        <v>690</v>
      </c>
      <c r="I49" s="37">
        <v>228</v>
      </c>
      <c r="J49" s="37">
        <f t="shared" si="2"/>
        <v>27859</v>
      </c>
      <c r="K49" s="37"/>
      <c r="L49" s="37"/>
      <c r="M49" s="37"/>
      <c r="N49" s="37"/>
      <c r="O49" s="37"/>
      <c r="P49" s="37"/>
      <c r="Q49" s="37"/>
      <c r="R49" s="37"/>
      <c r="S49" s="37"/>
    </row>
    <row r="50" spans="1:19">
      <c r="A50" s="330"/>
      <c r="B50" s="330"/>
      <c r="C50" s="330" t="s">
        <v>103</v>
      </c>
      <c r="D50" s="330">
        <v>8236</v>
      </c>
      <c r="E50" s="330">
        <v>928</v>
      </c>
      <c r="F50" s="330">
        <v>3756</v>
      </c>
      <c r="G50" s="37">
        <v>14893</v>
      </c>
      <c r="H50" s="37">
        <v>1397</v>
      </c>
      <c r="I50" s="37">
        <v>20535</v>
      </c>
      <c r="J50" s="37">
        <f t="shared" si="2"/>
        <v>49745</v>
      </c>
      <c r="K50" s="37"/>
      <c r="L50" s="37"/>
      <c r="M50" s="37"/>
      <c r="N50" s="37"/>
      <c r="O50" s="37"/>
      <c r="P50" s="37"/>
      <c r="Q50" s="37"/>
      <c r="R50" s="37"/>
      <c r="S50" s="37"/>
    </row>
    <row r="51" spans="1:19">
      <c r="A51" s="37"/>
      <c r="B51" s="37"/>
      <c r="C51" s="37" t="s">
        <v>104</v>
      </c>
      <c r="D51" s="37">
        <v>7568</v>
      </c>
      <c r="E51" s="37">
        <v>13</v>
      </c>
      <c r="F51" s="37">
        <v>617</v>
      </c>
      <c r="G51" s="37">
        <v>56</v>
      </c>
      <c r="H51" s="37">
        <v>72</v>
      </c>
      <c r="I51" s="37">
        <v>21970</v>
      </c>
      <c r="J51" s="37">
        <f t="shared" si="2"/>
        <v>30296</v>
      </c>
      <c r="K51" s="37"/>
      <c r="L51" s="37"/>
      <c r="M51" s="37"/>
      <c r="N51" s="37"/>
      <c r="O51" s="37"/>
      <c r="P51" s="37"/>
      <c r="Q51" s="37"/>
      <c r="R51" s="37"/>
      <c r="S51" s="37"/>
    </row>
    <row r="52" spans="1:19">
      <c r="A52" s="37"/>
      <c r="B52" s="37"/>
      <c r="C52" s="37" t="s">
        <v>105</v>
      </c>
      <c r="D52" s="37">
        <v>11282</v>
      </c>
      <c r="E52" s="37">
        <v>140</v>
      </c>
      <c r="F52" s="37">
        <v>766</v>
      </c>
      <c r="G52" s="37">
        <v>863</v>
      </c>
      <c r="H52" s="37">
        <v>31</v>
      </c>
      <c r="I52" s="37">
        <v>1386</v>
      </c>
      <c r="J52" s="37">
        <f t="shared" si="2"/>
        <v>14468</v>
      </c>
      <c r="K52" s="37"/>
      <c r="L52" s="37"/>
      <c r="M52" s="37"/>
      <c r="N52" s="37"/>
      <c r="O52" s="37"/>
      <c r="P52" s="37"/>
      <c r="Q52" s="37"/>
      <c r="R52" s="37"/>
      <c r="S52" s="37"/>
    </row>
    <row r="53" spans="1:19">
      <c r="A53" s="37"/>
      <c r="B53" s="37"/>
      <c r="C53" s="37" t="s">
        <v>106</v>
      </c>
      <c r="D53" s="37">
        <v>78173</v>
      </c>
      <c r="E53" s="37">
        <v>120</v>
      </c>
      <c r="F53" s="37">
        <v>17316</v>
      </c>
      <c r="G53" s="37">
        <v>5973</v>
      </c>
      <c r="H53" s="37">
        <v>16208</v>
      </c>
      <c r="I53" s="37">
        <v>27863</v>
      </c>
      <c r="J53" s="37">
        <f t="shared" si="2"/>
        <v>145653</v>
      </c>
      <c r="K53" s="37"/>
      <c r="L53" s="37"/>
      <c r="M53" s="37"/>
      <c r="N53" s="37"/>
      <c r="O53" s="37"/>
      <c r="P53" s="37"/>
      <c r="Q53" s="37"/>
      <c r="R53" s="37"/>
      <c r="S53" s="37"/>
    </row>
    <row r="54" spans="1:19">
      <c r="A54" s="37"/>
      <c r="B54" s="37"/>
      <c r="C54" s="37" t="s">
        <v>107</v>
      </c>
      <c r="D54" s="37">
        <f t="shared" ref="D54:J54" si="3">+SUM(D48:D53)</f>
        <v>140239</v>
      </c>
      <c r="E54" s="37">
        <f t="shared" si="3"/>
        <v>3149</v>
      </c>
      <c r="F54" s="37">
        <f t="shared" si="3"/>
        <v>31524</v>
      </c>
      <c r="G54" s="37">
        <f t="shared" si="3"/>
        <v>24442</v>
      </c>
      <c r="H54" s="37">
        <f t="shared" si="3"/>
        <v>30016</v>
      </c>
      <c r="I54" s="37">
        <f t="shared" si="3"/>
        <v>87515</v>
      </c>
      <c r="J54" s="37">
        <f t="shared" si="3"/>
        <v>316885</v>
      </c>
      <c r="K54" s="37"/>
      <c r="L54" s="37"/>
      <c r="M54" s="37"/>
      <c r="N54" s="37"/>
      <c r="O54" s="37"/>
      <c r="P54" s="37"/>
      <c r="Q54" s="37"/>
      <c r="R54" s="37"/>
      <c r="S54" s="37"/>
    </row>
    <row r="55" spans="1:19">
      <c r="A55" s="37"/>
      <c r="B55" s="37"/>
      <c r="C55" s="37"/>
      <c r="D55" s="472">
        <f>+D54/J54</f>
        <v>0.44255487006327215</v>
      </c>
      <c r="E55" s="472">
        <f>+E54/J54</f>
        <v>9.9373589788093464E-3</v>
      </c>
      <c r="F55" s="472">
        <f>+F54/$J$54</f>
        <v>9.9480884232450259E-2</v>
      </c>
      <c r="G55" s="472">
        <f>+G54/$J$54</f>
        <v>7.713208261672215E-2</v>
      </c>
      <c r="H55" s="472">
        <f>+H54/$J$54</f>
        <v>9.4722060053331655E-2</v>
      </c>
      <c r="I55" s="472">
        <f>+I54/$J$54</f>
        <v>0.27617274405541442</v>
      </c>
      <c r="J55" s="473">
        <f>+SUM(D55:I55)</f>
        <v>1</v>
      </c>
      <c r="K55" s="37"/>
      <c r="L55" s="37"/>
      <c r="M55" s="37"/>
      <c r="N55" s="37"/>
      <c r="O55" s="37"/>
      <c r="P55" s="37"/>
      <c r="Q55" s="37"/>
      <c r="R55" s="37"/>
      <c r="S55" s="37"/>
    </row>
    <row r="56" spans="1:19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</sheetData>
  <mergeCells count="1">
    <mergeCell ref="A5:B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5:L42"/>
  <sheetViews>
    <sheetView showGridLines="0" zoomScale="85" zoomScaleNormal="90" workbookViewId="0">
      <selection activeCell="E5" sqref="E5"/>
    </sheetView>
  </sheetViews>
  <sheetFormatPr baseColWidth="10" defaultColWidth="10.85546875" defaultRowHeight="15"/>
  <cols>
    <col min="1" max="1" width="38.140625" customWidth="1"/>
    <col min="2" max="2" width="25.140625" customWidth="1"/>
    <col min="3" max="3" width="18.140625" customWidth="1"/>
    <col min="4" max="10" width="15.85546875" customWidth="1"/>
  </cols>
  <sheetData>
    <row r="5" spans="1:2">
      <c r="A5" s="690" t="s">
        <v>90</v>
      </c>
      <c r="B5" s="690"/>
    </row>
    <row r="6" spans="1:2">
      <c r="A6" s="1"/>
    </row>
    <row r="8" spans="1:2">
      <c r="A8" s="2"/>
      <c r="B8" s="107">
        <v>2020</v>
      </c>
    </row>
    <row r="9" spans="1:2">
      <c r="A9" s="332" t="s">
        <v>91</v>
      </c>
      <c r="B9" s="471">
        <v>0.44259999999999999</v>
      </c>
    </row>
    <row r="10" spans="1:2">
      <c r="A10" s="332" t="s">
        <v>92</v>
      </c>
      <c r="B10" s="471">
        <v>0.2762</v>
      </c>
    </row>
    <row r="11" spans="1:2">
      <c r="A11" s="332" t="s">
        <v>93</v>
      </c>
      <c r="B11" s="471">
        <v>9.9500000000000005E-2</v>
      </c>
    </row>
    <row r="12" spans="1:2">
      <c r="A12" s="332" t="s">
        <v>94</v>
      </c>
      <c r="B12" s="471">
        <v>9.4700000000000006E-2</v>
      </c>
    </row>
    <row r="13" spans="1:2">
      <c r="A13" s="332" t="s">
        <v>95</v>
      </c>
      <c r="B13" s="471">
        <v>7.7100000000000002E-2</v>
      </c>
    </row>
    <row r="14" spans="1:2">
      <c r="A14" s="332" t="s">
        <v>96</v>
      </c>
      <c r="B14" s="471">
        <v>9.9000000000000008E-3</v>
      </c>
    </row>
    <row r="15" spans="1:2">
      <c r="A15" s="24" t="s">
        <v>108</v>
      </c>
    </row>
    <row r="16" spans="1:2">
      <c r="A16" s="24"/>
    </row>
    <row r="32" spans="2:12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2:12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2">
      <c r="B34" s="37"/>
      <c r="C34" s="37"/>
      <c r="D34" s="37" t="s">
        <v>91</v>
      </c>
      <c r="E34" s="37" t="s">
        <v>96</v>
      </c>
      <c r="F34" s="37" t="s">
        <v>97</v>
      </c>
      <c r="G34" s="37" t="s">
        <v>98</v>
      </c>
      <c r="H34" s="37" t="s">
        <v>94</v>
      </c>
      <c r="I34" s="37" t="s">
        <v>99</v>
      </c>
      <c r="J34" s="37" t="s">
        <v>100</v>
      </c>
      <c r="K34" s="37"/>
      <c r="L34" s="37"/>
    </row>
    <row r="35" spans="2:12">
      <c r="B35" s="37"/>
      <c r="C35" s="37" t="s">
        <v>101</v>
      </c>
      <c r="D35" s="37">
        <v>16523</v>
      </c>
      <c r="E35" s="37">
        <v>1750</v>
      </c>
      <c r="F35" s="37">
        <v>3062</v>
      </c>
      <c r="G35" s="37">
        <v>378</v>
      </c>
      <c r="H35" s="37">
        <v>11618</v>
      </c>
      <c r="I35" s="37">
        <v>15533</v>
      </c>
      <c r="J35" s="37">
        <f t="shared" ref="J35:J40" si="0">+SUM(D35:I35)</f>
        <v>48864</v>
      </c>
      <c r="K35" s="37"/>
      <c r="L35" s="37"/>
    </row>
    <row r="36" spans="2:12">
      <c r="B36" s="37"/>
      <c r="C36" s="37" t="s">
        <v>102</v>
      </c>
      <c r="D36" s="37">
        <v>18457</v>
      </c>
      <c r="E36" s="37">
        <v>198</v>
      </c>
      <c r="F36" s="37">
        <v>6007</v>
      </c>
      <c r="G36" s="37">
        <v>2279</v>
      </c>
      <c r="H36" s="37">
        <v>690</v>
      </c>
      <c r="I36" s="37">
        <v>228</v>
      </c>
      <c r="J36" s="37">
        <f t="shared" si="0"/>
        <v>27859</v>
      </c>
      <c r="K36" s="37"/>
      <c r="L36" s="37"/>
    </row>
    <row r="37" spans="2:12">
      <c r="B37" s="37"/>
      <c r="C37" s="37" t="s">
        <v>103</v>
      </c>
      <c r="D37" s="37">
        <v>8236</v>
      </c>
      <c r="E37" s="37">
        <v>928</v>
      </c>
      <c r="F37" s="37">
        <v>3756</v>
      </c>
      <c r="G37" s="37">
        <v>14893</v>
      </c>
      <c r="H37" s="37">
        <v>1397</v>
      </c>
      <c r="I37" s="37">
        <v>20535</v>
      </c>
      <c r="J37" s="37">
        <f t="shared" si="0"/>
        <v>49745</v>
      </c>
      <c r="K37" s="37"/>
      <c r="L37" s="37"/>
    </row>
    <row r="38" spans="2:12">
      <c r="B38" s="37"/>
      <c r="C38" s="37" t="s">
        <v>104</v>
      </c>
      <c r="D38" s="37">
        <v>7568</v>
      </c>
      <c r="E38" s="37">
        <v>13</v>
      </c>
      <c r="F38" s="37">
        <v>617</v>
      </c>
      <c r="G38" s="37">
        <v>56</v>
      </c>
      <c r="H38" s="37">
        <v>72</v>
      </c>
      <c r="I38" s="37">
        <v>21970</v>
      </c>
      <c r="J38" s="37">
        <f t="shared" si="0"/>
        <v>30296</v>
      </c>
      <c r="K38" s="37"/>
      <c r="L38" s="37"/>
    </row>
    <row r="39" spans="2:12">
      <c r="B39" s="37"/>
      <c r="C39" s="37" t="s">
        <v>105</v>
      </c>
      <c r="D39" s="37">
        <v>11282</v>
      </c>
      <c r="E39" s="37">
        <v>140</v>
      </c>
      <c r="F39" s="37">
        <v>766</v>
      </c>
      <c r="G39" s="37">
        <v>863</v>
      </c>
      <c r="H39" s="37">
        <v>31</v>
      </c>
      <c r="I39" s="37">
        <v>1386</v>
      </c>
      <c r="J39" s="37">
        <f t="shared" si="0"/>
        <v>14468</v>
      </c>
      <c r="K39" s="37"/>
      <c r="L39" s="37"/>
    </row>
    <row r="40" spans="2:12">
      <c r="B40" s="37"/>
      <c r="C40" s="37" t="s">
        <v>106</v>
      </c>
      <c r="D40" s="37">
        <v>78173</v>
      </c>
      <c r="E40" s="37">
        <v>120</v>
      </c>
      <c r="F40" s="37">
        <v>17316</v>
      </c>
      <c r="G40" s="37">
        <v>5973</v>
      </c>
      <c r="H40" s="37">
        <v>16208</v>
      </c>
      <c r="I40" s="37">
        <v>27863</v>
      </c>
      <c r="J40" s="37">
        <f t="shared" si="0"/>
        <v>145653</v>
      </c>
      <c r="K40" s="37"/>
      <c r="L40" s="37"/>
    </row>
    <row r="41" spans="2:12">
      <c r="B41" s="37"/>
      <c r="C41" s="37" t="s">
        <v>107</v>
      </c>
      <c r="D41" s="37">
        <f t="shared" ref="D41:J41" si="1">+SUM(D35:D40)</f>
        <v>140239</v>
      </c>
      <c r="E41" s="37">
        <f t="shared" si="1"/>
        <v>3149</v>
      </c>
      <c r="F41" s="37">
        <f t="shared" si="1"/>
        <v>31524</v>
      </c>
      <c r="G41" s="37">
        <f t="shared" si="1"/>
        <v>24442</v>
      </c>
      <c r="H41" s="37">
        <f t="shared" si="1"/>
        <v>30016</v>
      </c>
      <c r="I41" s="37">
        <f t="shared" si="1"/>
        <v>87515</v>
      </c>
      <c r="J41" s="37">
        <f t="shared" si="1"/>
        <v>316885</v>
      </c>
      <c r="K41" s="37"/>
      <c r="L41" s="37"/>
    </row>
    <row r="42" spans="2:12">
      <c r="B42" s="37"/>
      <c r="C42" s="37"/>
      <c r="D42" s="472">
        <f>+D41/J41</f>
        <v>0.44255487006327215</v>
      </c>
      <c r="E42" s="472">
        <f>+E41/J41</f>
        <v>9.9373589788093464E-3</v>
      </c>
      <c r="F42" s="472">
        <f>+F41/$J$41</f>
        <v>9.9480884232450259E-2</v>
      </c>
      <c r="G42" s="472">
        <f>+G41/$J$41</f>
        <v>7.713208261672215E-2</v>
      </c>
      <c r="H42" s="472">
        <f>+H41/$J$41</f>
        <v>9.4722060053331655E-2</v>
      </c>
      <c r="I42" s="472">
        <f>+I41/$J$41</f>
        <v>0.27617274405541442</v>
      </c>
      <c r="J42" s="473">
        <f>+SUM(D42:I42)</f>
        <v>1</v>
      </c>
      <c r="K42" s="37"/>
      <c r="L42" s="37"/>
    </row>
  </sheetData>
  <mergeCells count="1">
    <mergeCell ref="A5:B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5:X17"/>
  <sheetViews>
    <sheetView showGridLines="0" zoomScale="55" zoomScaleNormal="55" workbookViewId="0">
      <pane xSplit="1" ySplit="8" topLeftCell="F9" activePane="bottomRight" state="frozen"/>
      <selection pane="topRight" activeCell="M18" sqref="M18"/>
      <selection pane="bottomLeft" activeCell="M18" sqref="M18"/>
      <selection pane="bottomRight" activeCell="A16" sqref="A16"/>
    </sheetView>
  </sheetViews>
  <sheetFormatPr baseColWidth="10" defaultColWidth="9.140625" defaultRowHeight="15"/>
  <cols>
    <col min="1" max="1" width="24.42578125" customWidth="1"/>
    <col min="2" max="12" width="9.42578125" customWidth="1"/>
    <col min="13" max="13" width="9.42578125" bestFit="1" customWidth="1"/>
    <col min="14" max="14" width="9.42578125" customWidth="1"/>
    <col min="15" max="15" width="9.42578125" bestFit="1" customWidth="1"/>
    <col min="16" max="16" width="9.42578125" customWidth="1"/>
    <col min="17" max="17" width="10.28515625" customWidth="1"/>
    <col min="18" max="20" width="10" customWidth="1"/>
    <col min="21" max="259" width="11.42578125" customWidth="1"/>
  </cols>
  <sheetData>
    <row r="5" spans="1:24">
      <c r="A5" s="690" t="s">
        <v>6</v>
      </c>
      <c r="B5" s="690"/>
    </row>
    <row r="6" spans="1:24">
      <c r="A6" s="1"/>
    </row>
    <row r="8" spans="1:24">
      <c r="A8" s="2"/>
      <c r="B8" s="3">
        <v>2006</v>
      </c>
      <c r="C8" s="4">
        <v>2007</v>
      </c>
      <c r="D8" s="4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4">
        <v>2017</v>
      </c>
      <c r="N8" s="4">
        <v>2018</v>
      </c>
      <c r="O8" s="4">
        <v>2019</v>
      </c>
      <c r="P8" s="4">
        <v>2020</v>
      </c>
      <c r="Q8" s="4">
        <v>2021</v>
      </c>
      <c r="R8" s="4">
        <v>2022</v>
      </c>
      <c r="S8" s="4">
        <v>2023</v>
      </c>
      <c r="T8" s="4">
        <v>2024</v>
      </c>
      <c r="U8" s="191" t="s">
        <v>711</v>
      </c>
    </row>
    <row r="9" spans="1:24">
      <c r="A9" s="5" t="s">
        <v>109</v>
      </c>
      <c r="B9" s="6">
        <v>48491</v>
      </c>
      <c r="C9" s="6">
        <v>50260</v>
      </c>
      <c r="D9" s="6">
        <v>50304</v>
      </c>
      <c r="E9" s="6">
        <v>50116</v>
      </c>
      <c r="F9" s="6">
        <v>51658</v>
      </c>
      <c r="G9" s="6">
        <v>51655</v>
      </c>
      <c r="H9" s="6">
        <v>55743</v>
      </c>
      <c r="I9" s="6">
        <v>62090</v>
      </c>
      <c r="J9" s="6">
        <v>68981</v>
      </c>
      <c r="K9" s="6">
        <v>74806</v>
      </c>
      <c r="L9" s="6">
        <v>77051</v>
      </c>
      <c r="M9" s="13">
        <v>81532</v>
      </c>
      <c r="N9" s="13">
        <v>90546</v>
      </c>
      <c r="O9" s="8">
        <v>99716</v>
      </c>
      <c r="P9" s="8">
        <v>102075</v>
      </c>
      <c r="Q9" s="507">
        <v>106639</v>
      </c>
      <c r="R9" s="507">
        <v>113623</v>
      </c>
      <c r="S9" s="507">
        <v>121094</v>
      </c>
      <c r="T9" s="507">
        <v>128418</v>
      </c>
      <c r="U9" s="302">
        <f>T9/S9-1</f>
        <v>6.0481939650188998E-2</v>
      </c>
      <c r="V9" s="190"/>
      <c r="W9" s="507"/>
      <c r="X9" s="507"/>
    </row>
    <row r="10" spans="1:24">
      <c r="A10" s="7" t="s">
        <v>110</v>
      </c>
      <c r="B10" s="8">
        <v>51855</v>
      </c>
      <c r="C10" s="8">
        <v>55071</v>
      </c>
      <c r="D10" s="8">
        <v>54064</v>
      </c>
      <c r="E10" s="8">
        <v>56145</v>
      </c>
      <c r="F10" s="8">
        <v>56389</v>
      </c>
      <c r="G10" s="8">
        <v>57793</v>
      </c>
      <c r="H10" s="8">
        <v>58131</v>
      </c>
      <c r="I10" s="8">
        <v>59693</v>
      </c>
      <c r="J10" s="8">
        <v>61547</v>
      </c>
      <c r="K10" s="8">
        <v>65697</v>
      </c>
      <c r="L10" s="8">
        <v>72947</v>
      </c>
      <c r="M10" s="13">
        <v>74785</v>
      </c>
      <c r="N10" s="13">
        <v>78251</v>
      </c>
      <c r="O10" s="8">
        <v>80179</v>
      </c>
      <c r="P10" s="8">
        <v>81682</v>
      </c>
      <c r="Q10" s="507">
        <v>85158</v>
      </c>
      <c r="R10" s="507">
        <v>84930</v>
      </c>
      <c r="S10" s="507">
        <v>86442</v>
      </c>
      <c r="T10" s="507">
        <v>89099</v>
      </c>
      <c r="U10" s="302">
        <f t="shared" ref="U10:U14" si="0">T10/S10-1</f>
        <v>3.0737373036255455E-2</v>
      </c>
      <c r="V10" s="190"/>
    </row>
    <row r="11" spans="1:24">
      <c r="A11" s="7" t="s">
        <v>111</v>
      </c>
      <c r="B11" s="8">
        <v>44221</v>
      </c>
      <c r="C11" s="8">
        <v>43537</v>
      </c>
      <c r="D11" s="8">
        <v>49395</v>
      </c>
      <c r="E11" s="8">
        <v>50416</v>
      </c>
      <c r="F11" s="8">
        <v>56546</v>
      </c>
      <c r="G11" s="8">
        <v>61358</v>
      </c>
      <c r="H11" s="8">
        <v>64301</v>
      </c>
      <c r="I11" s="8">
        <v>63289</v>
      </c>
      <c r="J11" s="8">
        <v>64612</v>
      </c>
      <c r="K11" s="8">
        <v>65135</v>
      </c>
      <c r="L11" s="8">
        <v>69371</v>
      </c>
      <c r="M11" s="13">
        <v>66478</v>
      </c>
      <c r="N11" s="13">
        <v>68460</v>
      </c>
      <c r="O11" s="8">
        <v>68773</v>
      </c>
      <c r="P11" s="8">
        <v>66660</v>
      </c>
      <c r="Q11" s="507">
        <v>64505</v>
      </c>
      <c r="R11" s="507">
        <v>71020</v>
      </c>
      <c r="S11" s="507">
        <v>70721</v>
      </c>
      <c r="T11" s="507">
        <v>72913</v>
      </c>
      <c r="U11" s="302">
        <f t="shared" si="0"/>
        <v>3.0995036834886358E-2</v>
      </c>
      <c r="V11" s="190"/>
    </row>
    <row r="12" spans="1:24">
      <c r="A12" s="7" t="s">
        <v>112</v>
      </c>
      <c r="B12" s="8">
        <v>40804</v>
      </c>
      <c r="C12" s="8">
        <v>41228</v>
      </c>
      <c r="D12" s="8">
        <v>40509</v>
      </c>
      <c r="E12" s="8">
        <v>39309</v>
      </c>
      <c r="F12" s="8">
        <v>40704</v>
      </c>
      <c r="G12" s="8">
        <v>41733</v>
      </c>
      <c r="H12" s="8">
        <v>41296</v>
      </c>
      <c r="I12" s="8">
        <v>42643</v>
      </c>
      <c r="J12" s="8">
        <v>43953</v>
      </c>
      <c r="K12" s="8">
        <v>44171</v>
      </c>
      <c r="L12" s="8">
        <v>45909</v>
      </c>
      <c r="M12" s="13">
        <v>47637</v>
      </c>
      <c r="N12" s="13">
        <v>46927</v>
      </c>
      <c r="O12" s="8">
        <v>49214</v>
      </c>
      <c r="P12" s="8">
        <v>45540</v>
      </c>
      <c r="Q12" s="507">
        <v>45834</v>
      </c>
      <c r="R12" s="507">
        <v>43802</v>
      </c>
      <c r="S12" s="507">
        <v>44314</v>
      </c>
      <c r="T12" s="507">
        <v>43947</v>
      </c>
      <c r="U12" s="302">
        <f t="shared" si="0"/>
        <v>-8.2818071038498475E-3</v>
      </c>
      <c r="V12" s="190"/>
    </row>
    <row r="13" spans="1:24">
      <c r="A13" s="7" t="s">
        <v>113</v>
      </c>
      <c r="B13" s="8">
        <v>24519</v>
      </c>
      <c r="C13" s="8">
        <v>24188</v>
      </c>
      <c r="D13" s="8">
        <v>23902</v>
      </c>
      <c r="E13" s="8">
        <v>24427</v>
      </c>
      <c r="F13" s="8">
        <v>23637</v>
      </c>
      <c r="G13" s="8">
        <v>24238</v>
      </c>
      <c r="H13" s="8">
        <v>25382</v>
      </c>
      <c r="I13" s="8">
        <v>25427</v>
      </c>
      <c r="J13" s="8">
        <v>25263</v>
      </c>
      <c r="K13" s="8">
        <v>23692</v>
      </c>
      <c r="L13" s="8">
        <v>22462</v>
      </c>
      <c r="M13" s="13">
        <v>19333</v>
      </c>
      <c r="N13" s="13">
        <v>18126</v>
      </c>
      <c r="O13" s="8">
        <v>17692</v>
      </c>
      <c r="P13" s="8">
        <v>16385</v>
      </c>
      <c r="Q13" s="507">
        <v>16175</v>
      </c>
      <c r="R13" s="507">
        <v>16889</v>
      </c>
      <c r="S13" s="507">
        <v>17709</v>
      </c>
      <c r="T13" s="507">
        <v>17331</v>
      </c>
      <c r="U13" s="302">
        <f t="shared" si="0"/>
        <v>-2.1345078773505E-2</v>
      </c>
      <c r="V13" s="190"/>
    </row>
    <row r="14" spans="1:24">
      <c r="A14" s="7" t="s">
        <v>114</v>
      </c>
      <c r="B14" s="8">
        <v>14635</v>
      </c>
      <c r="C14" s="8">
        <v>15647</v>
      </c>
      <c r="D14" s="8">
        <v>14898</v>
      </c>
      <c r="E14" s="8">
        <v>14728</v>
      </c>
      <c r="F14" s="8">
        <v>15144</v>
      </c>
      <c r="G14" s="8">
        <v>14660</v>
      </c>
      <c r="H14" s="8">
        <v>14229</v>
      </c>
      <c r="I14" s="8">
        <v>14094</v>
      </c>
      <c r="J14" s="8">
        <v>15875</v>
      </c>
      <c r="K14" s="8">
        <v>15824</v>
      </c>
      <c r="L14" s="8">
        <v>16781</v>
      </c>
      <c r="M14" s="13">
        <v>16683</v>
      </c>
      <c r="N14" s="13">
        <v>16647</v>
      </c>
      <c r="O14" s="8">
        <v>17093</v>
      </c>
      <c r="P14" s="8">
        <v>18165</v>
      </c>
      <c r="Q14" s="507">
        <v>17887</v>
      </c>
      <c r="R14" s="507">
        <v>18360</v>
      </c>
      <c r="S14" s="507">
        <v>18553</v>
      </c>
      <c r="T14" s="507">
        <v>18557</v>
      </c>
      <c r="U14" s="302">
        <f t="shared" si="0"/>
        <v>2.1559855548969331E-4</v>
      </c>
      <c r="V14" s="190"/>
    </row>
    <row r="15" spans="1:24">
      <c r="A15" s="9" t="s">
        <v>115</v>
      </c>
      <c r="B15" s="567">
        <f t="shared" ref="B15:K15" si="1">+SUM(B9:B14)</f>
        <v>224525</v>
      </c>
      <c r="C15" s="567">
        <f t="shared" si="1"/>
        <v>229931</v>
      </c>
      <c r="D15" s="567">
        <f t="shared" si="1"/>
        <v>233072</v>
      </c>
      <c r="E15" s="567">
        <f t="shared" si="1"/>
        <v>235141</v>
      </c>
      <c r="F15" s="567">
        <f t="shared" si="1"/>
        <v>244078</v>
      </c>
      <c r="G15" s="567">
        <f t="shared" si="1"/>
        <v>251437</v>
      </c>
      <c r="H15" s="567">
        <f t="shared" si="1"/>
        <v>259082</v>
      </c>
      <c r="I15" s="567">
        <f t="shared" si="1"/>
        <v>267236</v>
      </c>
      <c r="J15" s="567">
        <f t="shared" si="1"/>
        <v>280231</v>
      </c>
      <c r="K15" s="567">
        <f t="shared" si="1"/>
        <v>289325</v>
      </c>
      <c r="L15" s="567">
        <f>+SUM(L9:L14)</f>
        <v>304521</v>
      </c>
      <c r="M15" s="567">
        <f>+SUM(M9:M14)</f>
        <v>306448</v>
      </c>
      <c r="N15" s="567">
        <v>318957</v>
      </c>
      <c r="O15" s="567">
        <f t="shared" ref="O15:T15" si="2">+SUM(O9:O14)</f>
        <v>332667</v>
      </c>
      <c r="P15" s="567">
        <f t="shared" si="2"/>
        <v>330507</v>
      </c>
      <c r="Q15" s="567">
        <f t="shared" si="2"/>
        <v>336198</v>
      </c>
      <c r="R15" s="567">
        <f t="shared" si="2"/>
        <v>348624</v>
      </c>
      <c r="S15" s="567">
        <f t="shared" si="2"/>
        <v>358833</v>
      </c>
      <c r="T15" s="567">
        <f t="shared" si="2"/>
        <v>370265</v>
      </c>
      <c r="U15" s="566">
        <f>T15/S15-1</f>
        <v>3.1858831266912357E-2</v>
      </c>
    </row>
    <row r="16" spans="1:24">
      <c r="A16" s="487" t="s">
        <v>689</v>
      </c>
      <c r="B16" s="487"/>
      <c r="C16" s="487"/>
      <c r="D16" s="487"/>
      <c r="E16" s="487"/>
      <c r="F16" s="487"/>
      <c r="G16" s="487"/>
    </row>
    <row r="17" spans="1:7">
      <c r="A17" s="689" t="s">
        <v>712</v>
      </c>
      <c r="B17" s="689"/>
      <c r="C17" s="689"/>
      <c r="D17" s="689"/>
      <c r="E17" s="689"/>
      <c r="F17" s="689"/>
      <c r="G17" s="689"/>
    </row>
  </sheetData>
  <mergeCells count="2">
    <mergeCell ref="A5:B5"/>
    <mergeCell ref="A17:G17"/>
  </mergeCells>
  <pageMargins left="0.7" right="0.7" top="0.75" bottom="0.75" header="0.3" footer="0.3"/>
  <ignoredErrors>
    <ignoredError sqref="B15:K15 L15:M15 O15:R15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F97FB48C372141819F588052728C5F" ma:contentTypeVersion="11" ma:contentTypeDescription="Crear nuevo documento." ma:contentTypeScope="" ma:versionID="221b189e6c0229fb3e9c14b1efaa9de2">
  <xsd:schema xmlns:xsd="http://www.w3.org/2001/XMLSchema" xmlns:xs="http://www.w3.org/2001/XMLSchema" xmlns:p="http://schemas.microsoft.com/office/2006/metadata/properties" xmlns:ns3="62b40515-6922-440e-9866-2556af9ce399" xmlns:ns4="a24da76b-2475-4be8-8c4a-146b59665134" targetNamespace="http://schemas.microsoft.com/office/2006/metadata/properties" ma:root="true" ma:fieldsID="60b313bb9b93f968be5ec5259110092c" ns3:_="" ns4:_="">
    <xsd:import namespace="62b40515-6922-440e-9866-2556af9ce399"/>
    <xsd:import namespace="a24da76b-2475-4be8-8c4a-146b5966513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DateTake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40515-6922-440e-9866-2556af9ce39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da76b-2475-4be8-8c4a-146b596651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4B08E-A413-487E-8923-CD6EAB9485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8CEF5-2A81-4C5F-AB3D-C5E9CD786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40515-6922-440e-9866-2556af9ce399"/>
    <ds:schemaRef ds:uri="a24da76b-2475-4be8-8c4a-146b596651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35</vt:i4>
      </vt:variant>
    </vt:vector>
  </HeadingPairs>
  <TitlesOfParts>
    <vt:vector size="35" baseType="lpstr">
      <vt:lpstr>Índice</vt:lpstr>
      <vt:lpstr>Fuentes de Información</vt:lpstr>
      <vt:lpstr>Factores de Conversión</vt:lpstr>
      <vt:lpstr>1. IPC - Inflación</vt:lpstr>
      <vt:lpstr>2. IPP</vt:lpstr>
      <vt:lpstr>3. TRM</vt:lpstr>
      <vt:lpstr>4. Consumo mundial GLP sect</vt:lpstr>
      <vt:lpstr>4. Consumo mundial GLP sector1</vt:lpstr>
      <vt:lpstr>5. Producción mundial de GLP</vt:lpstr>
      <vt:lpstr>6. Top 10 productores de GLP</vt:lpstr>
      <vt:lpstr>7. Consumo mundial de GLP</vt:lpstr>
      <vt:lpstr>8. Top 10 consumidores de GLP</vt:lpstr>
      <vt:lpstr>Hoja2</vt:lpstr>
      <vt:lpstr>9. Vehiculos Autogás</vt:lpstr>
      <vt:lpstr>10. Precios internacionales</vt:lpstr>
      <vt:lpstr>9b. Top 10 Autogás</vt:lpstr>
      <vt:lpstr>11. Demanda nacional por dpto</vt:lpstr>
      <vt:lpstr>12.Demanda nacional-canal</vt:lpstr>
      <vt:lpstr>13. Comportamiento por sectores</vt:lpstr>
      <vt:lpstr>14. OPC Ecopetrol</vt:lpstr>
      <vt:lpstr>15. Oferta nacional de GLP</vt:lpstr>
      <vt:lpstr>16. Evolución oferta nacional</vt:lpstr>
      <vt:lpstr>7. Balance nacional de GLP</vt:lpstr>
      <vt:lpstr>17. Precios nacionales de GLP</vt:lpstr>
      <vt:lpstr>18. Tarifa de trans. por ducto</vt:lpstr>
      <vt:lpstr>20. Tarifa estampilla histórica</vt:lpstr>
      <vt:lpstr>19. Histórico de tar. ducto</vt:lpstr>
      <vt:lpstr>21. Energético para cocción</vt:lpstr>
      <vt:lpstr>22.  Leña, carbón y desechos</vt:lpstr>
      <vt:lpstr>Hoja1</vt:lpstr>
      <vt:lpstr>24. Declaración 2020</vt:lpstr>
      <vt:lpstr>23. Emisiones de CO2</vt:lpstr>
      <vt:lpstr>24. Declaración 2025</vt:lpstr>
      <vt:lpstr>24. Declaración 2019</vt:lpstr>
      <vt:lpstr>18. Dec. Producción 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German León</dc:creator>
  <cp:keywords/>
  <dc:description/>
  <cp:lastModifiedBy>J. Camilo Torres</cp:lastModifiedBy>
  <cp:revision/>
  <dcterms:created xsi:type="dcterms:W3CDTF">2018-02-20T21:01:50Z</dcterms:created>
  <dcterms:modified xsi:type="dcterms:W3CDTF">2026-07-30T18:07:13Z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0x010100A7F97FB48C372141819F588052728C5F</vt:lpwstr>
  </property>
</Properties>
</file>